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32" codeName="{4D1C537B-E38A-612A-F078-A93A15B4B7F4}"/>
  <workbookPr updateLinks="never" codeName="ThisWorkbook" defaultThemeVersion="124226"/>
  <mc:AlternateContent xmlns:mc="http://schemas.openxmlformats.org/markup-compatibility/2006">
    <mc:Choice Requires="x15">
      <x15ac:absPath xmlns:x15ac="http://schemas.microsoft.com/office/spreadsheetml/2010/11/ac" url="C:\Projects\SHR-Yuliet\SHR-Yuliet\A055S08-ARAMIS\"/>
    </mc:Choice>
  </mc:AlternateContent>
  <xr:revisionPtr revIDLastSave="0" documentId="13_ncr:1_{98869F85-918C-408B-B859-049954DA6FFD}" xr6:coauthVersionLast="47" xr6:coauthVersionMax="47" xr10:uidLastSave="{00000000-0000-0000-0000-000000000000}"/>
  <bookViews>
    <workbookView xWindow="-28920" yWindow="-120" windowWidth="29040" windowHeight="15840" tabRatio="769" activeTab="6" xr2:uid="{00000000-000D-0000-FFFF-FFFF00000000}"/>
  </bookViews>
  <sheets>
    <sheet name="Instructions" sheetId="20" r:id="rId1"/>
    <sheet name="FA_DATA" sheetId="36" state="hidden" r:id="rId2"/>
    <sheet name="FA_IMPORT" sheetId="37" state="hidden" r:id="rId3"/>
    <sheet name="8645C Innerduct" sheetId="19" r:id="rId4"/>
    <sheet name="HH Calculator" sheetId="18" state="hidden" r:id="rId5"/>
    <sheet name="Cable Calculator" sheetId="34" r:id="rId6"/>
    <sheet name="Assignment Tool" sheetId="29" r:id="rId7"/>
    <sheet name="Aerial" sheetId="32" state="hidden" r:id="rId8"/>
    <sheet name="End_Sections" sheetId="33" state="hidden" r:id="rId9"/>
    <sheet name="Added Cost" sheetId="21" r:id="rId10"/>
    <sheet name="Data" sheetId="2" state="hidden" r:id="rId11"/>
    <sheet name="Construction Exempt Material" sheetId="1" r:id="rId12"/>
    <sheet name="Version Info" sheetId="35" r:id="rId13"/>
  </sheets>
  <externalReferences>
    <externalReference r:id="rId14"/>
  </externalReferences>
  <definedNames>
    <definedName name="aATT.100015445" localSheetId="11">'Construction Exempt Material'!#REF!</definedName>
    <definedName name="Cable_Size">'[1]Drop Down List'!$C$4:$C$9</definedName>
    <definedName name="FST_Size">'[1]Drop Down List'!$C$10:$C$14</definedName>
    <definedName name="Idle_count">'[1]Drop Down List'!$M$1:$M$19</definedName>
    <definedName name="_xlnm.Print_Area" localSheetId="5">'Cable Calculator'!$A$1:$CU$208</definedName>
    <definedName name="_xlnm.Print_Area" localSheetId="4">'HH Calculator'!$B$2:$AC$25</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78" i="1" l="1"/>
  <c r="F77" i="1"/>
  <c r="F85" i="1"/>
  <c r="F84" i="1"/>
  <c r="F82" i="1"/>
  <c r="F83" i="1"/>
  <c r="J2050" i="29"/>
  <c r="J2049" i="29"/>
  <c r="J2048" i="29"/>
  <c r="J2047" i="29"/>
  <c r="J2046" i="29"/>
  <c r="J2045" i="29"/>
  <c r="J2044" i="29"/>
  <c r="J2043" i="29"/>
  <c r="J2042" i="29"/>
  <c r="J2041" i="29"/>
  <c r="J2040" i="29"/>
  <c r="J2039" i="29"/>
  <c r="J2038" i="29"/>
  <c r="J2037" i="29"/>
  <c r="J2036" i="29"/>
  <c r="J2035" i="29"/>
  <c r="J2034" i="29"/>
  <c r="J2033" i="29"/>
  <c r="J2032" i="29"/>
  <c r="J2031" i="29"/>
  <c r="J2030" i="29"/>
  <c r="J2029" i="29"/>
  <c r="J2028" i="29"/>
  <c r="J2027" i="29"/>
  <c r="J2009" i="29"/>
  <c r="J2008" i="29"/>
  <c r="J2007" i="29"/>
  <c r="J2006" i="29"/>
  <c r="J2005" i="29"/>
  <c r="J2004" i="29"/>
  <c r="J2003" i="29"/>
  <c r="J2002" i="29"/>
  <c r="J2001" i="29"/>
  <c r="J2000" i="29"/>
  <c r="J1999" i="29"/>
  <c r="J1998" i="29"/>
  <c r="J1997" i="29"/>
  <c r="J1996" i="29"/>
  <c r="J1995" i="29"/>
  <c r="J1994" i="29"/>
  <c r="J1993" i="29"/>
  <c r="J1992" i="29"/>
  <c r="J1991" i="29"/>
  <c r="J1990" i="29"/>
  <c r="J1989" i="29"/>
  <c r="J1988" i="29"/>
  <c r="J1987" i="29"/>
  <c r="J1986" i="29"/>
  <c r="J1968" i="29"/>
  <c r="J1967" i="29"/>
  <c r="J1966" i="29"/>
  <c r="J1965" i="29"/>
  <c r="J1964" i="29"/>
  <c r="J1963" i="29"/>
  <c r="J1962" i="29"/>
  <c r="J1961" i="29"/>
  <c r="J1960" i="29"/>
  <c r="J1959" i="29"/>
  <c r="J1958" i="29"/>
  <c r="J1957" i="29"/>
  <c r="J1956" i="29"/>
  <c r="J1955" i="29"/>
  <c r="J1954" i="29"/>
  <c r="J1953" i="29"/>
  <c r="J1952" i="29"/>
  <c r="J1951" i="29"/>
  <c r="J1950" i="29"/>
  <c r="J1949" i="29"/>
  <c r="J1948" i="29"/>
  <c r="J1947" i="29"/>
  <c r="J1946" i="29"/>
  <c r="J1945" i="29"/>
  <c r="J1927" i="29"/>
  <c r="J1926" i="29"/>
  <c r="J1925" i="29"/>
  <c r="J1924" i="29"/>
  <c r="J1923" i="29"/>
  <c r="J1922" i="29"/>
  <c r="J1921" i="29"/>
  <c r="J1920" i="29"/>
  <c r="J1919" i="29"/>
  <c r="J1918" i="29"/>
  <c r="J1917" i="29"/>
  <c r="J1916" i="29"/>
  <c r="J1915" i="29"/>
  <c r="J1914" i="29"/>
  <c r="J1913" i="29"/>
  <c r="J1912" i="29"/>
  <c r="J1911" i="29"/>
  <c r="J1910" i="29"/>
  <c r="J1909" i="29"/>
  <c r="J1908" i="29"/>
  <c r="J1907" i="29"/>
  <c r="J1906" i="29"/>
  <c r="J1905" i="29"/>
  <c r="J1904" i="29"/>
  <c r="J1886" i="29"/>
  <c r="J1885" i="29"/>
  <c r="J1884" i="29"/>
  <c r="J1883" i="29"/>
  <c r="J1882" i="29"/>
  <c r="J1881" i="29"/>
  <c r="J1880" i="29"/>
  <c r="J1879" i="29"/>
  <c r="J1878" i="29"/>
  <c r="J1877" i="29"/>
  <c r="J1876" i="29"/>
  <c r="J1875" i="29"/>
  <c r="J1874" i="29"/>
  <c r="J1873" i="29"/>
  <c r="J1872" i="29"/>
  <c r="J1871" i="29"/>
  <c r="J1870" i="29"/>
  <c r="J1869" i="29"/>
  <c r="J1868" i="29"/>
  <c r="J1867" i="29"/>
  <c r="J1866" i="29"/>
  <c r="J1865" i="29"/>
  <c r="J1864" i="29"/>
  <c r="J1863" i="29"/>
  <c r="J1845" i="29"/>
  <c r="J1844" i="29"/>
  <c r="J1843" i="29"/>
  <c r="J1842" i="29"/>
  <c r="J1841" i="29"/>
  <c r="J1840" i="29"/>
  <c r="J1839" i="29"/>
  <c r="J1838" i="29"/>
  <c r="J1837" i="29"/>
  <c r="J1836" i="29"/>
  <c r="J1835" i="29"/>
  <c r="J1834" i="29"/>
  <c r="J1833" i="29"/>
  <c r="J1832" i="29"/>
  <c r="J1831" i="29"/>
  <c r="J1830" i="29"/>
  <c r="J1829" i="29"/>
  <c r="J1828" i="29"/>
  <c r="J1827" i="29"/>
  <c r="J1826" i="29"/>
  <c r="J1825" i="29"/>
  <c r="J1824" i="29"/>
  <c r="J1823" i="29"/>
  <c r="J1822" i="29"/>
  <c r="J1804" i="29"/>
  <c r="J1803" i="29"/>
  <c r="J1802" i="29"/>
  <c r="J1801" i="29"/>
  <c r="J1800" i="29"/>
  <c r="J1799" i="29"/>
  <c r="J1798" i="29"/>
  <c r="J1797" i="29"/>
  <c r="J1796" i="29"/>
  <c r="J1795" i="29"/>
  <c r="J1794" i="29"/>
  <c r="J1793" i="29"/>
  <c r="J1792" i="29"/>
  <c r="J1791" i="29"/>
  <c r="J1790" i="29"/>
  <c r="J1789" i="29"/>
  <c r="J1788" i="29"/>
  <c r="J1787" i="29"/>
  <c r="J1786" i="29"/>
  <c r="J1785" i="29"/>
  <c r="J1784" i="29"/>
  <c r="J1783" i="29"/>
  <c r="J1782" i="29"/>
  <c r="J1781" i="29"/>
  <c r="J1763" i="29"/>
  <c r="J1762" i="29"/>
  <c r="J1761" i="29"/>
  <c r="J1760" i="29"/>
  <c r="J1759" i="29"/>
  <c r="J1758" i="29"/>
  <c r="J1757" i="29"/>
  <c r="J1756" i="29"/>
  <c r="J1755" i="29"/>
  <c r="J1754" i="29"/>
  <c r="J1753" i="29"/>
  <c r="J1752" i="29"/>
  <c r="J1751" i="29"/>
  <c r="J1750" i="29"/>
  <c r="J1749" i="29"/>
  <c r="J1748" i="29"/>
  <c r="J1747" i="29"/>
  <c r="J1746" i="29"/>
  <c r="J1745" i="29"/>
  <c r="J1744" i="29"/>
  <c r="J1743" i="29"/>
  <c r="J1742" i="29"/>
  <c r="J1741" i="29"/>
  <c r="J1740" i="29"/>
  <c r="J1722" i="29"/>
  <c r="J1721" i="29"/>
  <c r="J1720" i="29"/>
  <c r="J1719" i="29"/>
  <c r="J1718" i="29"/>
  <c r="J1717" i="29"/>
  <c r="J1716" i="29"/>
  <c r="J1715" i="29"/>
  <c r="J1714" i="29"/>
  <c r="J1713" i="29"/>
  <c r="J1712" i="29"/>
  <c r="J1711" i="29"/>
  <c r="J1710" i="29"/>
  <c r="J1709" i="29"/>
  <c r="J1708" i="29"/>
  <c r="J1707" i="29"/>
  <c r="J1706" i="29"/>
  <c r="J1705" i="29"/>
  <c r="J1704" i="29"/>
  <c r="J1703" i="29"/>
  <c r="J1702" i="29"/>
  <c r="J1701" i="29"/>
  <c r="J1700" i="29"/>
  <c r="J1699" i="29"/>
  <c r="J1681" i="29"/>
  <c r="J1680" i="29"/>
  <c r="J1679" i="29"/>
  <c r="J1678" i="29"/>
  <c r="J1677" i="29"/>
  <c r="J1676" i="29"/>
  <c r="J1675" i="29"/>
  <c r="J1674" i="29"/>
  <c r="J1673" i="29"/>
  <c r="J1672" i="29"/>
  <c r="J1671" i="29"/>
  <c r="J1670" i="29"/>
  <c r="J1669" i="29"/>
  <c r="J1668" i="29"/>
  <c r="J1667" i="29"/>
  <c r="J1666" i="29"/>
  <c r="J1665" i="29"/>
  <c r="J1664" i="29"/>
  <c r="J1663" i="29"/>
  <c r="J1662" i="29"/>
  <c r="J1661" i="29"/>
  <c r="J1660" i="29"/>
  <c r="J1659" i="29"/>
  <c r="J1658" i="29"/>
  <c r="J1640" i="29"/>
  <c r="J1639" i="29"/>
  <c r="J1638" i="29"/>
  <c r="J1637" i="29"/>
  <c r="J1636" i="29"/>
  <c r="J1635" i="29"/>
  <c r="J1634" i="29"/>
  <c r="J1633" i="29"/>
  <c r="J1632" i="29"/>
  <c r="J1631" i="29"/>
  <c r="J1630" i="29"/>
  <c r="J1629" i="29"/>
  <c r="J1628" i="29"/>
  <c r="J1627" i="29"/>
  <c r="J1626" i="29"/>
  <c r="J1625" i="29"/>
  <c r="J1624" i="29"/>
  <c r="J1623" i="29"/>
  <c r="J1622" i="29"/>
  <c r="J1621" i="29"/>
  <c r="J1620" i="29"/>
  <c r="J1619" i="29"/>
  <c r="J1618" i="29"/>
  <c r="J1617" i="29"/>
  <c r="J1599" i="29"/>
  <c r="J1598" i="29"/>
  <c r="J1597" i="29"/>
  <c r="J1596" i="29"/>
  <c r="J1595" i="29"/>
  <c r="J1594" i="29"/>
  <c r="J1593" i="29"/>
  <c r="J1592" i="29"/>
  <c r="J1591" i="29"/>
  <c r="J1590" i="29"/>
  <c r="J1589" i="29"/>
  <c r="J1588" i="29"/>
  <c r="J1587" i="29"/>
  <c r="J1586" i="29"/>
  <c r="J1585" i="29"/>
  <c r="J1584" i="29"/>
  <c r="J1583" i="29"/>
  <c r="J1582" i="29"/>
  <c r="J1581" i="29"/>
  <c r="J1580" i="29"/>
  <c r="J1579" i="29"/>
  <c r="J1578" i="29"/>
  <c r="J1577" i="29"/>
  <c r="J1576" i="29"/>
  <c r="J1558" i="29"/>
  <c r="J1557" i="29"/>
  <c r="J1556" i="29"/>
  <c r="J1555" i="29"/>
  <c r="J1554" i="29"/>
  <c r="J1553" i="29"/>
  <c r="J1552" i="29"/>
  <c r="J1551" i="29"/>
  <c r="J1550" i="29"/>
  <c r="J1549" i="29"/>
  <c r="J1548" i="29"/>
  <c r="J1547" i="29"/>
  <c r="J1546" i="29"/>
  <c r="J1545" i="29"/>
  <c r="J1544" i="29"/>
  <c r="J1543" i="29"/>
  <c r="J1542" i="29"/>
  <c r="J1541" i="29"/>
  <c r="J1540" i="29"/>
  <c r="J1539" i="29"/>
  <c r="J1538" i="29"/>
  <c r="J1537" i="29"/>
  <c r="J1536" i="29"/>
  <c r="J1535" i="29"/>
  <c r="J1517" i="29"/>
  <c r="J1516" i="29"/>
  <c r="J1515" i="29"/>
  <c r="J1514" i="29"/>
  <c r="J1513" i="29"/>
  <c r="J1512" i="29"/>
  <c r="J1511" i="29"/>
  <c r="J1510" i="29"/>
  <c r="J1509" i="29"/>
  <c r="J1508" i="29"/>
  <c r="J1507" i="29"/>
  <c r="J1506" i="29"/>
  <c r="J1505" i="29"/>
  <c r="J1504" i="29"/>
  <c r="J1503" i="29"/>
  <c r="J1502" i="29"/>
  <c r="J1501" i="29"/>
  <c r="J1500" i="29"/>
  <c r="J1499" i="29"/>
  <c r="J1498" i="29"/>
  <c r="J1497" i="29"/>
  <c r="J1496" i="29"/>
  <c r="J1495" i="29"/>
  <c r="J1494" i="29"/>
  <c r="J1476" i="29"/>
  <c r="J1475" i="29"/>
  <c r="J1474" i="29"/>
  <c r="J1473" i="29"/>
  <c r="J1472" i="29"/>
  <c r="J1471" i="29"/>
  <c r="J1470" i="29"/>
  <c r="J1469" i="29"/>
  <c r="J1468" i="29"/>
  <c r="J1467" i="29"/>
  <c r="J1466" i="29"/>
  <c r="J1465" i="29"/>
  <c r="J1464" i="29"/>
  <c r="J1463" i="29"/>
  <c r="J1462" i="29"/>
  <c r="J1461" i="29"/>
  <c r="J1460" i="29"/>
  <c r="J1459" i="29"/>
  <c r="J1458" i="29"/>
  <c r="J1457" i="29"/>
  <c r="J1456" i="29"/>
  <c r="J1455" i="29"/>
  <c r="J1435" i="29"/>
  <c r="J1434" i="29"/>
  <c r="J1433" i="29"/>
  <c r="J1432" i="29"/>
  <c r="J1431" i="29"/>
  <c r="J1430" i="29"/>
  <c r="J1429" i="29"/>
  <c r="J1428" i="29"/>
  <c r="J1427" i="29"/>
  <c r="J1426" i="29"/>
  <c r="J1425" i="29"/>
  <c r="J1424" i="29"/>
  <c r="J1423" i="29"/>
  <c r="J1422" i="29"/>
  <c r="J1421" i="29"/>
  <c r="J1420" i="29"/>
  <c r="J1419" i="29"/>
  <c r="J1418" i="29"/>
  <c r="J1417" i="29"/>
  <c r="J1416" i="29"/>
  <c r="J1415" i="29"/>
  <c r="J1394" i="29"/>
  <c r="J1393" i="29"/>
  <c r="J1392" i="29"/>
  <c r="J1391" i="29"/>
  <c r="J1390" i="29"/>
  <c r="J1389" i="29"/>
  <c r="J1388" i="29"/>
  <c r="J1387" i="29"/>
  <c r="J1386" i="29"/>
  <c r="J1385" i="29"/>
  <c r="J1384" i="29"/>
  <c r="J1383" i="29"/>
  <c r="J1382" i="29"/>
  <c r="J1381" i="29"/>
  <c r="J1380" i="29"/>
  <c r="J1379" i="29"/>
  <c r="J1378" i="29"/>
  <c r="J1377" i="29"/>
  <c r="J1376" i="29"/>
  <c r="J1375" i="29"/>
  <c r="J1374" i="29"/>
  <c r="J1373" i="29"/>
  <c r="J1372" i="29"/>
  <c r="J1353" i="29"/>
  <c r="J1352" i="29"/>
  <c r="J1351" i="29"/>
  <c r="J1350" i="29"/>
  <c r="J1349" i="29"/>
  <c r="J1348" i="29"/>
  <c r="J1347" i="29"/>
  <c r="J1346" i="29"/>
  <c r="J1345" i="29"/>
  <c r="J1344" i="29"/>
  <c r="J1343" i="29"/>
  <c r="J1342" i="29"/>
  <c r="J1341" i="29"/>
  <c r="J1340" i="29"/>
  <c r="J1339" i="29"/>
  <c r="J1338" i="29"/>
  <c r="J1337" i="29"/>
  <c r="J1336" i="29"/>
  <c r="J1335" i="29"/>
  <c r="J1334" i="29"/>
  <c r="J1333" i="29"/>
  <c r="J1332" i="29"/>
  <c r="J1331" i="29"/>
  <c r="J1330" i="29"/>
  <c r="J1312" i="29"/>
  <c r="J1311" i="29"/>
  <c r="J1310" i="29"/>
  <c r="J1309" i="29"/>
  <c r="J1308" i="29"/>
  <c r="J1307" i="29"/>
  <c r="J1306" i="29"/>
  <c r="J1305" i="29"/>
  <c r="J1304" i="29"/>
  <c r="J1303" i="29"/>
  <c r="J1302" i="29"/>
  <c r="J1301" i="29"/>
  <c r="J1300" i="29"/>
  <c r="J1299" i="29"/>
  <c r="J1298" i="29"/>
  <c r="J1297" i="29"/>
  <c r="J1296" i="29"/>
  <c r="J1295" i="29"/>
  <c r="J1294" i="29"/>
  <c r="J1293" i="29"/>
  <c r="J1292" i="29"/>
  <c r="J1291" i="29"/>
  <c r="J1290" i="29"/>
  <c r="J1289" i="29"/>
  <c r="J1271" i="29"/>
  <c r="J1270" i="29"/>
  <c r="J1269" i="29"/>
  <c r="J1268" i="29"/>
  <c r="J1267" i="29"/>
  <c r="J1266" i="29"/>
  <c r="J1265" i="29"/>
  <c r="J1264" i="29"/>
  <c r="J1263" i="29"/>
  <c r="J1262" i="29"/>
  <c r="J1261" i="29"/>
  <c r="J1260" i="29"/>
  <c r="J1259" i="29"/>
  <c r="J1258" i="29"/>
  <c r="J1257" i="29"/>
  <c r="J1256" i="29"/>
  <c r="J1255" i="29"/>
  <c r="J1254" i="29"/>
  <c r="J1253" i="29"/>
  <c r="J1252" i="29"/>
  <c r="J1251" i="29"/>
  <c r="J1250" i="29"/>
  <c r="J1249" i="29"/>
  <c r="J1230" i="29"/>
  <c r="J1229" i="29"/>
  <c r="J1228" i="29"/>
  <c r="J1227" i="29"/>
  <c r="J1226" i="29"/>
  <c r="J1225" i="29"/>
  <c r="J1224" i="29"/>
  <c r="J1223" i="29"/>
  <c r="J1222" i="29"/>
  <c r="J1221" i="29"/>
  <c r="J1220" i="29"/>
  <c r="J1219" i="29"/>
  <c r="J1218" i="29"/>
  <c r="J1217" i="29"/>
  <c r="J1216" i="29"/>
  <c r="J1215" i="29"/>
  <c r="J1214" i="29"/>
  <c r="J1213" i="29"/>
  <c r="J1212" i="29"/>
  <c r="J1211" i="29"/>
  <c r="J1210" i="29"/>
  <c r="J1209" i="29"/>
  <c r="J1208" i="29"/>
  <c r="J1189" i="29"/>
  <c r="J1188" i="29"/>
  <c r="J1187" i="29"/>
  <c r="J1186" i="29"/>
  <c r="J1185" i="29"/>
  <c r="J1184" i="29"/>
  <c r="J1183" i="29"/>
  <c r="J1182" i="29"/>
  <c r="J1181" i="29"/>
  <c r="J1180" i="29"/>
  <c r="J1179" i="29"/>
  <c r="J1178" i="29"/>
  <c r="J1177" i="29"/>
  <c r="J1176" i="29"/>
  <c r="J1175" i="29"/>
  <c r="J1174" i="29"/>
  <c r="J1173" i="29"/>
  <c r="J1172" i="29"/>
  <c r="J1171" i="29"/>
  <c r="J1170" i="29"/>
  <c r="J1169" i="29"/>
  <c r="J1168" i="29"/>
  <c r="J1167" i="29"/>
  <c r="J1148" i="29"/>
  <c r="J1147" i="29"/>
  <c r="J1146" i="29"/>
  <c r="J1145" i="29"/>
  <c r="J1144" i="29"/>
  <c r="J1143" i="29"/>
  <c r="J1142" i="29"/>
  <c r="J1141" i="29"/>
  <c r="J1140" i="29"/>
  <c r="J1139" i="29"/>
  <c r="J1138" i="29"/>
  <c r="J1137" i="29"/>
  <c r="J1136" i="29"/>
  <c r="J1135" i="29"/>
  <c r="J1134" i="29"/>
  <c r="J1133" i="29"/>
  <c r="J1132" i="29"/>
  <c r="J1131" i="29"/>
  <c r="J1130" i="29"/>
  <c r="J1129" i="29"/>
  <c r="J1128" i="29"/>
  <c r="J1127" i="29"/>
  <c r="J1126" i="29"/>
  <c r="J1107" i="29"/>
  <c r="J1106" i="29"/>
  <c r="J1105" i="29"/>
  <c r="J1104" i="29"/>
  <c r="J1103" i="29"/>
  <c r="J1102" i="29"/>
  <c r="J1101" i="29"/>
  <c r="J1100" i="29"/>
  <c r="J1099" i="29"/>
  <c r="J1098" i="29"/>
  <c r="J1097" i="29"/>
  <c r="J1096" i="29"/>
  <c r="J1095" i="29"/>
  <c r="J1094" i="29"/>
  <c r="J1093" i="29"/>
  <c r="J1092" i="29"/>
  <c r="J1091" i="29"/>
  <c r="J1090" i="29"/>
  <c r="J1089" i="29"/>
  <c r="J1088" i="29"/>
  <c r="J1087" i="29"/>
  <c r="J1086" i="29"/>
  <c r="J1066" i="29"/>
  <c r="J1065" i="29"/>
  <c r="J1064" i="29"/>
  <c r="J1063" i="29"/>
  <c r="J1062" i="29"/>
  <c r="J1061" i="29"/>
  <c r="J1060" i="29"/>
  <c r="J1059" i="29"/>
  <c r="J1058" i="29"/>
  <c r="J1057" i="29"/>
  <c r="J1056" i="29"/>
  <c r="J1055" i="29"/>
  <c r="J1054" i="29"/>
  <c r="J1053" i="29"/>
  <c r="J1052" i="29"/>
  <c r="J1051" i="29"/>
  <c r="J1050" i="29"/>
  <c r="J1049" i="29"/>
  <c r="J1048" i="29"/>
  <c r="J1047" i="29"/>
  <c r="J1025" i="29"/>
  <c r="J1024" i="29"/>
  <c r="J1023" i="29"/>
  <c r="J1022" i="29"/>
  <c r="J1021" i="29"/>
  <c r="J1020" i="29"/>
  <c r="J1019" i="29"/>
  <c r="J1018" i="29"/>
  <c r="J1017" i="29"/>
  <c r="J1016" i="29"/>
  <c r="J1015" i="29"/>
  <c r="J1014" i="29"/>
  <c r="J1013" i="29"/>
  <c r="J1012" i="29"/>
  <c r="J1011" i="29"/>
  <c r="J1010" i="29"/>
  <c r="J1009" i="29"/>
  <c r="J1008" i="29"/>
  <c r="J1007" i="29"/>
  <c r="J1006" i="29"/>
  <c r="J1005" i="29"/>
  <c r="J1004" i="29"/>
  <c r="J984" i="29"/>
  <c r="J983" i="29"/>
  <c r="J982" i="29"/>
  <c r="J981" i="29"/>
  <c r="J980" i="29"/>
  <c r="J979" i="29"/>
  <c r="J978" i="29"/>
  <c r="J977" i="29"/>
  <c r="J976" i="29"/>
  <c r="J975" i="29"/>
  <c r="J974" i="29"/>
  <c r="J973" i="29"/>
  <c r="J972" i="29"/>
  <c r="J971" i="29"/>
  <c r="J970" i="29"/>
  <c r="J969" i="29"/>
  <c r="J968" i="29"/>
  <c r="J967" i="29"/>
  <c r="J966" i="29"/>
  <c r="J965" i="29"/>
  <c r="J964" i="29"/>
  <c r="J963" i="29"/>
  <c r="J943" i="29"/>
  <c r="J942" i="29"/>
  <c r="J941" i="29"/>
  <c r="J940" i="29"/>
  <c r="J939" i="29"/>
  <c r="J938" i="29"/>
  <c r="J937" i="29"/>
  <c r="J936" i="29"/>
  <c r="J935" i="29"/>
  <c r="J934" i="29"/>
  <c r="J933" i="29"/>
  <c r="J932" i="29"/>
  <c r="J931" i="29"/>
  <c r="J930" i="29"/>
  <c r="J929" i="29"/>
  <c r="J928" i="29"/>
  <c r="J902" i="29"/>
  <c r="J901" i="29"/>
  <c r="J900" i="29"/>
  <c r="J899" i="29"/>
  <c r="J898" i="29"/>
  <c r="J897" i="29"/>
  <c r="J896" i="29"/>
  <c r="J895" i="29"/>
  <c r="J894" i="29"/>
  <c r="J893" i="29"/>
  <c r="J892" i="29"/>
  <c r="J891" i="29"/>
  <c r="J890" i="29"/>
  <c r="J889" i="29"/>
  <c r="J888" i="29"/>
  <c r="J861" i="29"/>
  <c r="J860" i="29"/>
  <c r="J859" i="29"/>
  <c r="J858" i="29"/>
  <c r="J857" i="29"/>
  <c r="J856" i="29"/>
  <c r="J855" i="29"/>
  <c r="J854" i="29"/>
  <c r="J853" i="29"/>
  <c r="J852" i="29"/>
  <c r="J851" i="29"/>
  <c r="J850" i="29"/>
  <c r="J849" i="29"/>
  <c r="J848" i="29"/>
  <c r="J847" i="29"/>
  <c r="J846" i="29"/>
  <c r="J845" i="29"/>
  <c r="J844" i="29"/>
  <c r="J843" i="29"/>
  <c r="J842" i="29"/>
  <c r="J841" i="29"/>
  <c r="J840" i="29"/>
  <c r="J820" i="29"/>
  <c r="J819" i="29"/>
  <c r="J818" i="29"/>
  <c r="J817" i="29"/>
  <c r="J816" i="29"/>
  <c r="J815" i="29"/>
  <c r="J814" i="29"/>
  <c r="J813" i="29"/>
  <c r="J812" i="29"/>
  <c r="J811" i="29"/>
  <c r="J810" i="29"/>
  <c r="J809" i="29"/>
  <c r="J808" i="29"/>
  <c r="J807" i="29"/>
  <c r="J806" i="29"/>
  <c r="J805" i="29"/>
  <c r="J804" i="29"/>
  <c r="J803" i="29"/>
  <c r="J802" i="29"/>
  <c r="J801" i="29"/>
  <c r="J800" i="29"/>
  <c r="J799" i="29"/>
  <c r="J798" i="29"/>
  <c r="J797" i="29"/>
  <c r="J779" i="29"/>
  <c r="J778" i="29"/>
  <c r="J777" i="29"/>
  <c r="J776" i="29"/>
  <c r="J775" i="29"/>
  <c r="J774" i="29"/>
  <c r="J773" i="29"/>
  <c r="J772" i="29"/>
  <c r="J771" i="29"/>
  <c r="J770" i="29"/>
  <c r="J769" i="29"/>
  <c r="J768" i="29"/>
  <c r="J767" i="29"/>
  <c r="J766" i="29"/>
  <c r="J765" i="29"/>
  <c r="J764" i="29"/>
  <c r="J763" i="29"/>
  <c r="J762" i="29"/>
  <c r="J761" i="29"/>
  <c r="J760" i="29"/>
  <c r="J759" i="29"/>
  <c r="J758" i="29"/>
  <c r="J738" i="29"/>
  <c r="J737" i="29"/>
  <c r="J736" i="29"/>
  <c r="J735" i="29"/>
  <c r="J734" i="29"/>
  <c r="J733" i="29"/>
  <c r="J732" i="29"/>
  <c r="J731" i="29"/>
  <c r="J730" i="29"/>
  <c r="J729" i="29"/>
  <c r="J728" i="29"/>
  <c r="J727" i="29"/>
  <c r="J726" i="29"/>
  <c r="J725" i="29"/>
  <c r="J724" i="29"/>
  <c r="J723" i="29"/>
  <c r="J722" i="29"/>
  <c r="J721" i="29"/>
  <c r="J720" i="29"/>
  <c r="J719" i="29"/>
  <c r="J718" i="29"/>
  <c r="J717" i="29"/>
  <c r="J716" i="29"/>
  <c r="J715" i="29"/>
  <c r="J697" i="29"/>
  <c r="J696" i="29"/>
  <c r="J695" i="29"/>
  <c r="J694" i="29"/>
  <c r="J693" i="29"/>
  <c r="J692" i="29"/>
  <c r="J691" i="29"/>
  <c r="J690" i="29"/>
  <c r="J689" i="29"/>
  <c r="J688" i="29"/>
  <c r="J687" i="29"/>
  <c r="J686" i="29"/>
  <c r="J685" i="29"/>
  <c r="J684" i="29"/>
  <c r="J683" i="29"/>
  <c r="J682" i="29"/>
  <c r="J681" i="29"/>
  <c r="J680" i="29"/>
  <c r="J679" i="29"/>
  <c r="J678" i="29"/>
  <c r="J677" i="29"/>
  <c r="J676" i="29"/>
  <c r="J675" i="29"/>
  <c r="J656" i="29"/>
  <c r="J655" i="29"/>
  <c r="J654" i="29"/>
  <c r="J653" i="29"/>
  <c r="J652" i="29"/>
  <c r="J651" i="29"/>
  <c r="J650" i="29"/>
  <c r="J649" i="29"/>
  <c r="J648" i="29"/>
  <c r="J647" i="29"/>
  <c r="J646" i="29"/>
  <c r="J645" i="29"/>
  <c r="J644" i="29"/>
  <c r="J643" i="29"/>
  <c r="J642" i="29"/>
  <c r="J641" i="29"/>
  <c r="J640" i="29"/>
  <c r="J639" i="29"/>
  <c r="J638" i="29"/>
  <c r="J637" i="29"/>
  <c r="J636" i="29"/>
  <c r="J615" i="29"/>
  <c r="J614" i="29"/>
  <c r="J613" i="29"/>
  <c r="J612" i="29"/>
  <c r="J611" i="29"/>
  <c r="J610" i="29"/>
  <c r="J609" i="29"/>
  <c r="J608" i="29"/>
  <c r="J607" i="29"/>
  <c r="J606" i="29"/>
  <c r="J605" i="29"/>
  <c r="J604" i="29"/>
  <c r="J603" i="29"/>
  <c r="J602" i="29"/>
  <c r="J601" i="29"/>
  <c r="J600" i="29"/>
  <c r="J599" i="29"/>
  <c r="J598" i="29"/>
  <c r="J597" i="29"/>
  <c r="J596" i="29"/>
  <c r="J574" i="29"/>
  <c r="J573" i="29"/>
  <c r="J572" i="29"/>
  <c r="J571" i="29"/>
  <c r="J570" i="29"/>
  <c r="J569" i="29"/>
  <c r="J568" i="29"/>
  <c r="J567" i="29"/>
  <c r="J566" i="29"/>
  <c r="J565" i="29"/>
  <c r="J564" i="29"/>
  <c r="J563" i="29"/>
  <c r="J562" i="29"/>
  <c r="J561" i="29"/>
  <c r="J560" i="29"/>
  <c r="J559" i="29"/>
  <c r="J558" i="29"/>
  <c r="J557" i="29"/>
  <c r="J556" i="29"/>
  <c r="J555" i="29"/>
  <c r="J554" i="29"/>
  <c r="J553" i="29"/>
  <c r="J533" i="29"/>
  <c r="J532" i="29"/>
  <c r="J531" i="29"/>
  <c r="J530" i="29"/>
  <c r="J529" i="29"/>
  <c r="J528" i="29"/>
  <c r="J527" i="29"/>
  <c r="J526" i="29"/>
  <c r="J525" i="29"/>
  <c r="J524" i="29"/>
  <c r="J523" i="29"/>
  <c r="J522" i="29"/>
  <c r="J521" i="29"/>
  <c r="J520" i="29"/>
  <c r="J519" i="29"/>
  <c r="J518" i="29"/>
  <c r="J517" i="29"/>
  <c r="J516" i="29"/>
  <c r="J515" i="29"/>
  <c r="J514" i="29"/>
  <c r="J513" i="29"/>
  <c r="J512" i="29"/>
  <c r="J511" i="29"/>
  <c r="J510" i="29"/>
  <c r="J492" i="29"/>
  <c r="J491" i="29"/>
  <c r="J490" i="29"/>
  <c r="J489" i="29"/>
  <c r="J488" i="29"/>
  <c r="J487" i="29"/>
  <c r="J486" i="29"/>
  <c r="J485" i="29"/>
  <c r="J484" i="29"/>
  <c r="J483" i="29"/>
  <c r="J482" i="29"/>
  <c r="J481" i="29"/>
  <c r="J480" i="29"/>
  <c r="J479" i="29"/>
  <c r="J478" i="29"/>
  <c r="J477" i="29"/>
  <c r="J476" i="29"/>
  <c r="J475" i="29"/>
  <c r="J474" i="29"/>
  <c r="J473" i="29"/>
  <c r="J472" i="29"/>
  <c r="J471" i="29"/>
  <c r="J470" i="29"/>
  <c r="J469" i="29"/>
  <c r="J451" i="29"/>
  <c r="J450" i="29"/>
  <c r="J449" i="29"/>
  <c r="J448" i="29"/>
  <c r="J447" i="29"/>
  <c r="J446" i="29"/>
  <c r="J445" i="29"/>
  <c r="J444" i="29"/>
  <c r="J443" i="29"/>
  <c r="J442" i="29"/>
  <c r="J441" i="29"/>
  <c r="J440" i="29"/>
  <c r="J439" i="29"/>
  <c r="J438" i="29"/>
  <c r="J437" i="29"/>
  <c r="J436" i="29"/>
  <c r="J435" i="29"/>
  <c r="J434" i="29"/>
  <c r="J433" i="29"/>
  <c r="J432" i="29"/>
  <c r="J431" i="29"/>
  <c r="J410" i="29"/>
  <c r="J409" i="29"/>
  <c r="J408" i="29"/>
  <c r="J407" i="29"/>
  <c r="J406" i="29"/>
  <c r="J405" i="29"/>
  <c r="J404" i="29"/>
  <c r="J403" i="29"/>
  <c r="J402" i="29"/>
  <c r="J401" i="29"/>
  <c r="J400" i="29"/>
  <c r="J399" i="29"/>
  <c r="J398" i="29"/>
  <c r="J397" i="29"/>
  <c r="J396" i="29"/>
  <c r="J395" i="29"/>
  <c r="J394" i="29"/>
  <c r="J393" i="29"/>
  <c r="J392" i="29"/>
  <c r="J391" i="29"/>
  <c r="J369" i="29"/>
  <c r="J368" i="29"/>
  <c r="J367" i="29"/>
  <c r="J366" i="29"/>
  <c r="J365" i="29"/>
  <c r="J364" i="29"/>
  <c r="J363" i="29"/>
  <c r="J362" i="29"/>
  <c r="J361" i="29"/>
  <c r="J360" i="29"/>
  <c r="J359" i="29"/>
  <c r="J358" i="29"/>
  <c r="J357" i="29"/>
  <c r="J356" i="29"/>
  <c r="J355" i="29"/>
  <c r="J354" i="29"/>
  <c r="J353" i="29"/>
  <c r="J352" i="29"/>
  <c r="J351" i="29"/>
  <c r="J350" i="29"/>
  <c r="J349" i="29"/>
  <c r="J328" i="29"/>
  <c r="J327" i="29"/>
  <c r="J326" i="29"/>
  <c r="J325" i="29"/>
  <c r="J324" i="29"/>
  <c r="J323" i="29"/>
  <c r="J322" i="29"/>
  <c r="J321" i="29"/>
  <c r="J320" i="29"/>
  <c r="J319" i="29"/>
  <c r="J318" i="29"/>
  <c r="J317" i="29"/>
  <c r="J316" i="29"/>
  <c r="J315" i="29"/>
  <c r="J314" i="29"/>
  <c r="J313" i="29"/>
  <c r="J312" i="29"/>
  <c r="J311" i="29"/>
  <c r="J310" i="29"/>
  <c r="J309" i="29"/>
  <c r="J308" i="29"/>
  <c r="J307" i="29"/>
  <c r="J287" i="29"/>
  <c r="J286" i="29"/>
  <c r="J285" i="29"/>
  <c r="J284" i="29"/>
  <c r="J283" i="29"/>
  <c r="J282" i="29"/>
  <c r="J281" i="29"/>
  <c r="J280" i="29"/>
  <c r="J279" i="29"/>
  <c r="J278" i="29"/>
  <c r="J277" i="29"/>
  <c r="J276" i="29"/>
  <c r="J275" i="29"/>
  <c r="J274" i="29"/>
  <c r="J273" i="29"/>
  <c r="J272" i="29"/>
  <c r="J271" i="29"/>
  <c r="J270" i="29"/>
  <c r="J269" i="29"/>
  <c r="J268" i="29"/>
  <c r="J267" i="29"/>
  <c r="J246" i="29"/>
  <c r="J245" i="29"/>
  <c r="J244" i="29"/>
  <c r="J243" i="29"/>
  <c r="J242" i="29"/>
  <c r="J241" i="29"/>
  <c r="J240" i="29"/>
  <c r="J239" i="29"/>
  <c r="J238" i="29"/>
  <c r="J237" i="29"/>
  <c r="J236" i="29"/>
  <c r="J235" i="29"/>
  <c r="J234" i="29"/>
  <c r="J233" i="29"/>
  <c r="J232" i="29"/>
  <c r="J231" i="29"/>
  <c r="J230" i="29"/>
  <c r="J229" i="29"/>
  <c r="J228" i="29"/>
  <c r="J227" i="29"/>
  <c r="J226" i="29"/>
  <c r="J205" i="29"/>
  <c r="J204" i="29"/>
  <c r="J203" i="29"/>
  <c r="J202" i="29"/>
  <c r="J201" i="29"/>
  <c r="J200" i="29"/>
  <c r="J199" i="29"/>
  <c r="J198" i="29"/>
  <c r="J197" i="29"/>
  <c r="J196" i="29"/>
  <c r="J195" i="29"/>
  <c r="J194" i="29"/>
  <c r="J193" i="29"/>
  <c r="J192" i="29"/>
  <c r="J191" i="29"/>
  <c r="J190" i="29"/>
  <c r="J164" i="29"/>
  <c r="J163" i="29"/>
  <c r="J162" i="29"/>
  <c r="J161" i="29"/>
  <c r="J160" i="29"/>
  <c r="J159" i="29"/>
  <c r="J158" i="29"/>
  <c r="J157" i="29"/>
  <c r="J156" i="29"/>
  <c r="J155" i="29"/>
  <c r="J154" i="29"/>
  <c r="J153" i="29"/>
  <c r="J152" i="29"/>
  <c r="J151" i="29"/>
  <c r="J150" i="29"/>
  <c r="J149" i="29"/>
  <c r="J148" i="29"/>
  <c r="J123" i="29"/>
  <c r="J122" i="29"/>
  <c r="J121" i="29"/>
  <c r="J120" i="29"/>
  <c r="J119" i="29"/>
  <c r="J118" i="29"/>
  <c r="J117" i="29"/>
  <c r="J116" i="29"/>
  <c r="J115" i="29"/>
  <c r="J82" i="29"/>
  <c r="J81" i="29"/>
  <c r="J80" i="29"/>
  <c r="J79" i="29"/>
  <c r="J78" i="29"/>
  <c r="J77" i="29"/>
  <c r="J76" i="29"/>
  <c r="J75" i="29"/>
  <c r="J74" i="29"/>
  <c r="J73" i="29"/>
  <c r="J72" i="29"/>
  <c r="J71" i="29"/>
  <c r="J70" i="29"/>
  <c r="J69" i="29"/>
  <c r="J68" i="29"/>
  <c r="J67" i="29"/>
  <c r="J66" i="29"/>
  <c r="J65" i="29"/>
  <c r="J64" i="29"/>
  <c r="J24" i="29" l="1"/>
  <c r="J25" i="29"/>
  <c r="J26" i="29"/>
  <c r="J27" i="29"/>
  <c r="J28" i="29"/>
  <c r="J29" i="29"/>
  <c r="J30" i="29"/>
  <c r="J31" i="29"/>
  <c r="J32" i="29"/>
  <c r="J33" i="29"/>
  <c r="J34" i="29"/>
  <c r="J35" i="29"/>
  <c r="J36" i="29"/>
  <c r="J37" i="29"/>
  <c r="J38" i="29"/>
  <c r="J39" i="29"/>
  <c r="J40" i="29"/>
  <c r="J41" i="29"/>
  <c r="E71" i="2"/>
  <c r="F71" i="2" s="1"/>
  <c r="E2021" i="29"/>
  <c r="E2016" i="29"/>
  <c r="L2018" i="29"/>
  <c r="L1977" i="29"/>
  <c r="E1980" i="29"/>
  <c r="E1975" i="29"/>
  <c r="L1936" i="29"/>
  <c r="E1939" i="29"/>
  <c r="E1934" i="29"/>
  <c r="L1895" i="29"/>
  <c r="E1898" i="29"/>
  <c r="E1893" i="29"/>
  <c r="L1854" i="29"/>
  <c r="E1857" i="29"/>
  <c r="E1852" i="29"/>
  <c r="L1813" i="29"/>
  <c r="E1816" i="29"/>
  <c r="E1811" i="29"/>
  <c r="L1772" i="29"/>
  <c r="E1775" i="29"/>
  <c r="E1770" i="29"/>
  <c r="L1731" i="29"/>
  <c r="E1734" i="29"/>
  <c r="E1729" i="29"/>
  <c r="L1690" i="29"/>
  <c r="E1693" i="29"/>
  <c r="E1688" i="29"/>
  <c r="L1649" i="29"/>
  <c r="E1652" i="29"/>
  <c r="E1647" i="29"/>
  <c r="L1608" i="29"/>
  <c r="E1611" i="29"/>
  <c r="E1606" i="29"/>
  <c r="L1567" i="29"/>
  <c r="E1570" i="29"/>
  <c r="E1565" i="29"/>
  <c r="L1526" i="29"/>
  <c r="E1529" i="29"/>
  <c r="E1524" i="29"/>
  <c r="L1485" i="29"/>
  <c r="E1488" i="29"/>
  <c r="E1483" i="29"/>
  <c r="E1447" i="29"/>
  <c r="E1442" i="29"/>
  <c r="E1406" i="29"/>
  <c r="E1401" i="29"/>
  <c r="E1365" i="29"/>
  <c r="E1360" i="29"/>
  <c r="E1324" i="29"/>
  <c r="E1319" i="29"/>
  <c r="E1283" i="29"/>
  <c r="E1278" i="29"/>
  <c r="E1242" i="29"/>
  <c r="E1237" i="29"/>
  <c r="E1201" i="29"/>
  <c r="E1196" i="29"/>
  <c r="E1160" i="29"/>
  <c r="E1155" i="29"/>
  <c r="E1119" i="29"/>
  <c r="E1114" i="29"/>
  <c r="E1078" i="29"/>
  <c r="E1073" i="29"/>
  <c r="E1037" i="29"/>
  <c r="E1032" i="29"/>
  <c r="E996" i="29"/>
  <c r="E991" i="29"/>
  <c r="E955" i="29"/>
  <c r="E950" i="29"/>
  <c r="E914" i="29"/>
  <c r="E909" i="29"/>
  <c r="E873" i="29"/>
  <c r="E868" i="29"/>
  <c r="E832" i="29"/>
  <c r="E827" i="29"/>
  <c r="E791" i="29"/>
  <c r="E786" i="29"/>
  <c r="E750" i="29"/>
  <c r="E745" i="29"/>
  <c r="E709" i="29"/>
  <c r="E704" i="29"/>
  <c r="E668" i="29"/>
  <c r="E663" i="29"/>
  <c r="E627" i="29"/>
  <c r="E622" i="29"/>
  <c r="E586" i="29"/>
  <c r="E581" i="29"/>
  <c r="E545" i="29"/>
  <c r="E540" i="29"/>
  <c r="E504" i="29" l="1"/>
  <c r="E499" i="29"/>
  <c r="AL513" i="29" s="1"/>
  <c r="E463" i="29"/>
  <c r="E458" i="29"/>
  <c r="AJ472" i="29" s="1"/>
  <c r="E422" i="29"/>
  <c r="E417" i="29"/>
  <c r="E381" i="29"/>
  <c r="E376" i="29"/>
  <c r="AI389" i="29" s="1"/>
  <c r="E340" i="29"/>
  <c r="E335" i="29"/>
  <c r="AL349" i="29" s="1"/>
  <c r="E299" i="29"/>
  <c r="E294" i="29"/>
  <c r="AK306" i="29" s="1"/>
  <c r="E258" i="29"/>
  <c r="E253" i="29"/>
  <c r="E217" i="29"/>
  <c r="E212" i="29"/>
  <c r="AI225" i="29" s="1"/>
  <c r="E176" i="29"/>
  <c r="E171" i="29"/>
  <c r="AJ185" i="29" s="1"/>
  <c r="E135" i="29"/>
  <c r="E130" i="29"/>
  <c r="M137" i="29" s="1" a="1"/>
  <c r="M137" i="29" s="1"/>
  <c r="E94" i="29"/>
  <c r="E89" i="29"/>
  <c r="T92" i="29" s="1"/>
  <c r="E53" i="29"/>
  <c r="E48" i="29"/>
  <c r="AL62" i="29" s="1"/>
  <c r="AL2028" i="29"/>
  <c r="AK2028" i="29"/>
  <c r="AL1989" i="29"/>
  <c r="AK1989" i="29"/>
  <c r="AL1986" i="29"/>
  <c r="AK1986" i="29"/>
  <c r="AL1947" i="29"/>
  <c r="AK1947" i="29"/>
  <c r="AL1944" i="29"/>
  <c r="AK1944" i="29"/>
  <c r="AL1905" i="29"/>
  <c r="AK1905" i="29"/>
  <c r="AL1866" i="29"/>
  <c r="AK1866" i="29"/>
  <c r="AL1863" i="29"/>
  <c r="AK1863" i="29"/>
  <c r="AL1824" i="29"/>
  <c r="AK1824" i="29"/>
  <c r="AL1821" i="29"/>
  <c r="AK1821" i="29"/>
  <c r="AL1782" i="29"/>
  <c r="AK1782" i="29"/>
  <c r="AL1743" i="29"/>
  <c r="AK1743" i="29"/>
  <c r="AL1740" i="29"/>
  <c r="AK1740" i="29"/>
  <c r="AL1659" i="29"/>
  <c r="AL1620" i="29"/>
  <c r="AL1497" i="29"/>
  <c r="AL1494" i="29"/>
  <c r="AL1371" i="29"/>
  <c r="AL1332" i="29"/>
  <c r="AL1209" i="29"/>
  <c r="AL1206" i="29"/>
  <c r="AL1083" i="29"/>
  <c r="AL1044" i="29"/>
  <c r="AL882" i="29"/>
  <c r="AL759" i="29"/>
  <c r="AL756" i="29"/>
  <c r="AL633" i="29"/>
  <c r="AL554" i="29"/>
  <c r="AK554" i="29"/>
  <c r="AJ554" i="29"/>
  <c r="AI554" i="29"/>
  <c r="AL553" i="29"/>
  <c r="AK553" i="29"/>
  <c r="AJ553" i="29"/>
  <c r="AI553" i="29"/>
  <c r="AL552" i="29"/>
  <c r="AK552" i="29"/>
  <c r="AJ552" i="29"/>
  <c r="AI552" i="29"/>
  <c r="AL551" i="29"/>
  <c r="AK551" i="29"/>
  <c r="AJ551" i="29"/>
  <c r="AI551" i="29"/>
  <c r="AL550" i="29"/>
  <c r="AK550" i="29"/>
  <c r="AJ550" i="29"/>
  <c r="AI550" i="29"/>
  <c r="AK471" i="29"/>
  <c r="Y2050" i="29"/>
  <c r="I2050" i="29"/>
  <c r="H2050" i="29"/>
  <c r="Y2049" i="29"/>
  <c r="W2049" i="29" s="1"/>
  <c r="I2049" i="29"/>
  <c r="H2049" i="29"/>
  <c r="Y2048" i="29"/>
  <c r="I2048" i="29"/>
  <c r="H2048" i="29"/>
  <c r="Y2047" i="29"/>
  <c r="W2047" i="29" s="1"/>
  <c r="I2047" i="29"/>
  <c r="H2047" i="29"/>
  <c r="Y2046" i="29"/>
  <c r="I2046" i="29"/>
  <c r="H2046" i="29"/>
  <c r="Y2045" i="29"/>
  <c r="W2045" i="29" s="1"/>
  <c r="I2045" i="29"/>
  <c r="H2045" i="29"/>
  <c r="Y2044" i="29"/>
  <c r="W2044" i="29" s="1"/>
  <c r="I2044" i="29"/>
  <c r="H2044" i="29"/>
  <c r="Y2043" i="29"/>
  <c r="W2043" i="29" s="1"/>
  <c r="I2043" i="29"/>
  <c r="H2043" i="29"/>
  <c r="Y2042" i="29"/>
  <c r="W2042" i="29" s="1"/>
  <c r="I2042" i="29"/>
  <c r="H2042" i="29"/>
  <c r="Y2041" i="29"/>
  <c r="I2041" i="29"/>
  <c r="H2041" i="29"/>
  <c r="Y2040" i="29"/>
  <c r="W2040" i="29" s="1"/>
  <c r="I2040" i="29"/>
  <c r="H2040" i="29"/>
  <c r="Y2039" i="29"/>
  <c r="I2039" i="29"/>
  <c r="H2039" i="29"/>
  <c r="Y2038" i="29"/>
  <c r="W2038" i="29" s="1"/>
  <c r="I2038" i="29"/>
  <c r="H2038" i="29"/>
  <c r="Y2037" i="29"/>
  <c r="I2037" i="29"/>
  <c r="H2037" i="29"/>
  <c r="Z2033" i="29"/>
  <c r="Z2034" i="29" s="1"/>
  <c r="Z2035" i="29" s="1"/>
  <c r="AB2030" i="29"/>
  <c r="AB2031" i="29" s="1"/>
  <c r="AA2030" i="29"/>
  <c r="I2027" i="29"/>
  <c r="H2027" i="29"/>
  <c r="I2028" i="29" s="1"/>
  <c r="H2028" i="29" s="1"/>
  <c r="I2029" i="29" s="1"/>
  <c r="H2029" i="29" s="1"/>
  <c r="I2030" i="29" s="1"/>
  <c r="H2030" i="29" s="1"/>
  <c r="I2031" i="29" s="1"/>
  <c r="H2031" i="29" s="1"/>
  <c r="I2032" i="29" s="1"/>
  <c r="H2032" i="29" s="1"/>
  <c r="I2033" i="29" s="1"/>
  <c r="H2033" i="29" s="1"/>
  <c r="I2034" i="29" s="1"/>
  <c r="H2034" i="29" s="1"/>
  <c r="I2035" i="29" s="1"/>
  <c r="H2035" i="29" s="1"/>
  <c r="I2036" i="29" s="1"/>
  <c r="H2036" i="29" s="1"/>
  <c r="W2021" i="29"/>
  <c r="M2021" i="29"/>
  <c r="I2021" i="29"/>
  <c r="I2026" i="29" s="1"/>
  <c r="H2026" i="29" s="1"/>
  <c r="W2020" i="29"/>
  <c r="I2020" i="29"/>
  <c r="L2016" i="29" s="1"/>
  <c r="E2020" i="29"/>
  <c r="X2019" i="29"/>
  <c r="W2019" i="29"/>
  <c r="R2019" i="29"/>
  <c r="I2019" i="29"/>
  <c r="X2018" i="29"/>
  <c r="W2018" i="29"/>
  <c r="R2018" i="29"/>
  <c r="I2018" i="29"/>
  <c r="X2017" i="29"/>
  <c r="W2017" i="29"/>
  <c r="R2017" i="29"/>
  <c r="I2017" i="29"/>
  <c r="X2016" i="29"/>
  <c r="W2016" i="29"/>
  <c r="R2016" i="29"/>
  <c r="AJ2028" i="29"/>
  <c r="X2015" i="29"/>
  <c r="W2015" i="29"/>
  <c r="R2015" i="29"/>
  <c r="I2015" i="29"/>
  <c r="I2016" i="29" s="1"/>
  <c r="Y2009" i="29"/>
  <c r="I2009" i="29"/>
  <c r="H2009" i="29"/>
  <c r="Y2008" i="29"/>
  <c r="W2008" i="29" s="1"/>
  <c r="I2008" i="29"/>
  <c r="H2008" i="29"/>
  <c r="Y2007" i="29"/>
  <c r="W2007" i="29" s="1"/>
  <c r="I2007" i="29"/>
  <c r="H2007" i="29"/>
  <c r="Y2006" i="29"/>
  <c r="I2006" i="29"/>
  <c r="H2006" i="29"/>
  <c r="Y2005" i="29"/>
  <c r="I2005" i="29"/>
  <c r="H2005" i="29"/>
  <c r="Y2004" i="29"/>
  <c r="I2004" i="29"/>
  <c r="H2004" i="29"/>
  <c r="Y2003" i="29"/>
  <c r="W2003" i="29" s="1"/>
  <c r="I2003" i="29"/>
  <c r="H2003" i="29"/>
  <c r="Y2002" i="29"/>
  <c r="W2002" i="29" s="1"/>
  <c r="I2002" i="29"/>
  <c r="H2002" i="29"/>
  <c r="Y2001" i="29"/>
  <c r="W2001" i="29" s="1"/>
  <c r="I2001" i="29"/>
  <c r="H2001" i="29"/>
  <c r="Y2000" i="29"/>
  <c r="W2000" i="29" s="1"/>
  <c r="I2000" i="29"/>
  <c r="H2000" i="29"/>
  <c r="Y1999" i="29"/>
  <c r="W1999" i="29" s="1"/>
  <c r="I1999" i="29"/>
  <c r="H1999" i="29"/>
  <c r="Y1998" i="29"/>
  <c r="Z1999" i="29" s="1"/>
  <c r="I1998" i="29"/>
  <c r="H1998" i="29"/>
  <c r="Y1997" i="29"/>
  <c r="W1997" i="29" s="1"/>
  <c r="I1997" i="29"/>
  <c r="H1997" i="29"/>
  <c r="Y1996" i="29"/>
  <c r="W1996" i="29" s="1"/>
  <c r="I1996" i="29"/>
  <c r="H1996" i="29"/>
  <c r="Z1992" i="29"/>
  <c r="Z1993" i="29" s="1"/>
  <c r="Z1994" i="29" s="1"/>
  <c r="AB1989" i="29"/>
  <c r="AB1990" i="29" s="1"/>
  <c r="AA1989" i="29"/>
  <c r="I1986" i="29"/>
  <c r="H1986" i="29"/>
  <c r="I1987" i="29" s="1"/>
  <c r="H1987" i="29" s="1"/>
  <c r="I1988" i="29" s="1"/>
  <c r="H1988" i="29" s="1"/>
  <c r="I1989" i="29" s="1"/>
  <c r="H1989" i="29" s="1"/>
  <c r="I1990" i="29" s="1"/>
  <c r="H1990" i="29" s="1"/>
  <c r="I1991" i="29" s="1"/>
  <c r="H1991" i="29" s="1"/>
  <c r="I1992" i="29" s="1"/>
  <c r="H1992" i="29" s="1"/>
  <c r="I1993" i="29" s="1"/>
  <c r="H1993" i="29" s="1"/>
  <c r="I1994" i="29" s="1"/>
  <c r="H1994" i="29" s="1"/>
  <c r="I1995" i="29" s="1"/>
  <c r="H1995" i="29" s="1"/>
  <c r="W1980" i="29"/>
  <c r="M1980" i="29"/>
  <c r="I1980" i="29"/>
  <c r="I1985" i="29" s="1"/>
  <c r="H1985" i="29" s="1"/>
  <c r="W1979" i="29"/>
  <c r="I1979" i="29"/>
  <c r="E1979" i="29"/>
  <c r="X1978" i="29"/>
  <c r="W1978" i="29"/>
  <c r="R1978" i="29"/>
  <c r="I1978" i="29"/>
  <c r="X1977" i="29"/>
  <c r="W1977" i="29"/>
  <c r="R1977" i="29"/>
  <c r="I1977" i="29"/>
  <c r="X1976" i="29"/>
  <c r="W1976" i="29"/>
  <c r="R1976" i="29"/>
  <c r="I1976" i="29"/>
  <c r="X1975" i="29"/>
  <c r="W1975" i="29"/>
  <c r="R1975" i="29"/>
  <c r="L1975" i="29"/>
  <c r="AJ1989" i="29"/>
  <c r="X1974" i="29"/>
  <c r="W1974" i="29"/>
  <c r="R1974" i="29"/>
  <c r="I1974" i="29"/>
  <c r="Y1968" i="29"/>
  <c r="I1968" i="29"/>
  <c r="H1968" i="29"/>
  <c r="Y1967" i="29"/>
  <c r="W1967" i="29" s="1"/>
  <c r="I1967" i="29"/>
  <c r="H1967" i="29"/>
  <c r="Y1966" i="29"/>
  <c r="W1966" i="29" s="1"/>
  <c r="I1966" i="29"/>
  <c r="H1966" i="29"/>
  <c r="Y1965" i="29"/>
  <c r="W1965" i="29" s="1"/>
  <c r="I1965" i="29"/>
  <c r="H1965" i="29"/>
  <c r="Y1964" i="29"/>
  <c r="I1964" i="29"/>
  <c r="H1964" i="29"/>
  <c r="Y1963" i="29"/>
  <c r="Z1963" i="29" s="1"/>
  <c r="I1963" i="29"/>
  <c r="H1963" i="29"/>
  <c r="Y1962" i="29"/>
  <c r="W1962" i="29" s="1"/>
  <c r="I1962" i="29"/>
  <c r="H1962" i="29"/>
  <c r="Y1961" i="29"/>
  <c r="Z1962" i="29" s="1"/>
  <c r="I1961" i="29"/>
  <c r="H1961" i="29"/>
  <c r="Y1960" i="29"/>
  <c r="W1960" i="29" s="1"/>
  <c r="AA1963" i="29" s="1"/>
  <c r="I1960" i="29"/>
  <c r="H1960" i="29"/>
  <c r="Y1959" i="29"/>
  <c r="W1959" i="29" s="1"/>
  <c r="I1959" i="29"/>
  <c r="H1959" i="29"/>
  <c r="Y1958" i="29"/>
  <c r="W1958" i="29" s="1"/>
  <c r="AA1961" i="29" s="1"/>
  <c r="I1958" i="29"/>
  <c r="H1958" i="29"/>
  <c r="Y1957" i="29"/>
  <c r="W1957" i="29" s="1"/>
  <c r="I1957" i="29"/>
  <c r="H1957" i="29"/>
  <c r="Y1956" i="29"/>
  <c r="W1956" i="29" s="1"/>
  <c r="I1956" i="29"/>
  <c r="H1956" i="29"/>
  <c r="Y1955" i="29"/>
  <c r="I1955" i="29"/>
  <c r="H1955" i="29"/>
  <c r="Z1951" i="29"/>
  <c r="Z1952" i="29" s="1"/>
  <c r="Z1953" i="29" s="1"/>
  <c r="AB1948" i="29"/>
  <c r="AB1949" i="29" s="1"/>
  <c r="AA1948" i="29"/>
  <c r="I1945" i="29"/>
  <c r="H1945" i="29"/>
  <c r="I1946" i="29" s="1"/>
  <c r="H1946" i="29" s="1"/>
  <c r="I1947" i="29" s="1"/>
  <c r="H1947" i="29" s="1"/>
  <c r="I1948" i="29" s="1"/>
  <c r="H1948" i="29" s="1"/>
  <c r="I1949" i="29" s="1"/>
  <c r="H1949" i="29" s="1"/>
  <c r="I1950" i="29" s="1"/>
  <c r="H1950" i="29" s="1"/>
  <c r="I1951" i="29" s="1"/>
  <c r="H1951" i="29" s="1"/>
  <c r="I1952" i="29" s="1"/>
  <c r="H1952" i="29" s="1"/>
  <c r="I1953" i="29" s="1"/>
  <c r="H1953" i="29" s="1"/>
  <c r="I1954" i="29" s="1"/>
  <c r="H1954" i="29" s="1"/>
  <c r="W1939" i="29"/>
  <c r="M1939" i="29"/>
  <c r="I1939" i="29"/>
  <c r="W1938" i="29"/>
  <c r="I1938" i="29"/>
  <c r="E1938" i="29"/>
  <c r="X1937" i="29"/>
  <c r="W1937" i="29"/>
  <c r="T1937" i="29"/>
  <c r="S1937" i="29"/>
  <c r="R1937" i="29"/>
  <c r="I1937" i="29"/>
  <c r="X1936" i="29"/>
  <c r="W1936" i="29"/>
  <c r="R1936" i="29"/>
  <c r="I1936" i="29"/>
  <c r="X1935" i="29"/>
  <c r="W1935" i="29"/>
  <c r="R1935" i="29"/>
  <c r="I1935" i="29"/>
  <c r="X1934" i="29"/>
  <c r="W1934" i="29"/>
  <c r="R1934" i="29"/>
  <c r="L1934" i="29"/>
  <c r="AJ1947" i="29"/>
  <c r="X1933" i="29"/>
  <c r="W1933" i="29"/>
  <c r="R1933" i="29"/>
  <c r="I1933" i="29"/>
  <c r="C1940" i="29" s="1"/>
  <c r="Y1927" i="29"/>
  <c r="I1927" i="29"/>
  <c r="H1927" i="29"/>
  <c r="Y1926" i="29"/>
  <c r="I1926" i="29"/>
  <c r="H1926" i="29"/>
  <c r="Y1925" i="29"/>
  <c r="W1925" i="29" s="1"/>
  <c r="I1925" i="29"/>
  <c r="H1925" i="29"/>
  <c r="Y1924" i="29"/>
  <c r="I1924" i="29"/>
  <c r="H1924" i="29"/>
  <c r="Y1923" i="29"/>
  <c r="W1923" i="29" s="1"/>
  <c r="I1923" i="29"/>
  <c r="H1923" i="29"/>
  <c r="Y1922" i="29"/>
  <c r="W1922" i="29" s="1"/>
  <c r="AA1925" i="29" s="1"/>
  <c r="I1922" i="29"/>
  <c r="H1922" i="29"/>
  <c r="Y1921" i="29"/>
  <c r="W1921" i="29" s="1"/>
  <c r="I1921" i="29"/>
  <c r="H1921" i="29"/>
  <c r="Y1920" i="29"/>
  <c r="I1920" i="29"/>
  <c r="H1920" i="29"/>
  <c r="Y1919" i="29"/>
  <c r="W1919" i="29" s="1"/>
  <c r="I1919" i="29"/>
  <c r="H1919" i="29"/>
  <c r="Y1918" i="29"/>
  <c r="W1918" i="29" s="1"/>
  <c r="I1918" i="29"/>
  <c r="H1918" i="29"/>
  <c r="Y1917" i="29"/>
  <c r="W1917" i="29" s="1"/>
  <c r="I1917" i="29"/>
  <c r="H1917" i="29"/>
  <c r="Y1916" i="29"/>
  <c r="I1916" i="29"/>
  <c r="H1916" i="29"/>
  <c r="Y1915" i="29"/>
  <c r="W1915" i="29" s="1"/>
  <c r="I1915" i="29"/>
  <c r="H1915" i="29"/>
  <c r="Y1914" i="29"/>
  <c r="W1914" i="29" s="1"/>
  <c r="I1914" i="29"/>
  <c r="H1914" i="29"/>
  <c r="Z1910" i="29"/>
  <c r="Z1911" i="29" s="1"/>
  <c r="Z1912" i="29" s="1"/>
  <c r="AB1908" i="29"/>
  <c r="AA1909" i="29" s="1"/>
  <c r="AB1907" i="29"/>
  <c r="AA1908" i="29" s="1"/>
  <c r="AA1907" i="29"/>
  <c r="I1904" i="29"/>
  <c r="H1904" i="29"/>
  <c r="I1905" i="29" s="1"/>
  <c r="H1905" i="29" s="1"/>
  <c r="I1906" i="29" s="1"/>
  <c r="H1906" i="29" s="1"/>
  <c r="I1907" i="29" s="1"/>
  <c r="H1907" i="29" s="1"/>
  <c r="I1908" i="29" s="1"/>
  <c r="H1908" i="29" s="1"/>
  <c r="I1909" i="29" s="1"/>
  <c r="H1909" i="29" s="1"/>
  <c r="I1910" i="29" s="1"/>
  <c r="H1910" i="29" s="1"/>
  <c r="I1911" i="29" s="1"/>
  <c r="H1911" i="29" s="1"/>
  <c r="I1912" i="29" s="1"/>
  <c r="H1912" i="29" s="1"/>
  <c r="I1913" i="29" s="1"/>
  <c r="H1913" i="29" s="1"/>
  <c r="W1898" i="29"/>
  <c r="M1898" i="29"/>
  <c r="I1898" i="29"/>
  <c r="I1903" i="29" s="1"/>
  <c r="H1903" i="29" s="1"/>
  <c r="W1897" i="29"/>
  <c r="I1897" i="29"/>
  <c r="E1897" i="29"/>
  <c r="X1896" i="29"/>
  <c r="W1896" i="29"/>
  <c r="R1896" i="29"/>
  <c r="I1896" i="29"/>
  <c r="X1895" i="29"/>
  <c r="W1895" i="29"/>
  <c r="R1895" i="29"/>
  <c r="I1895" i="29"/>
  <c r="X1894" i="29"/>
  <c r="W1894" i="29"/>
  <c r="R1894" i="29"/>
  <c r="I1894" i="29"/>
  <c r="X1893" i="29"/>
  <c r="W1893" i="29"/>
  <c r="R1893" i="29"/>
  <c r="L1893" i="29"/>
  <c r="AJ1905" i="29"/>
  <c r="X1892" i="29"/>
  <c r="W1892" i="29"/>
  <c r="R1892" i="29"/>
  <c r="I1892" i="29"/>
  <c r="Y1886" i="29"/>
  <c r="I1886" i="29"/>
  <c r="H1886" i="29"/>
  <c r="Y1885" i="29"/>
  <c r="I1885" i="29"/>
  <c r="H1885" i="29"/>
  <c r="Y1884" i="29"/>
  <c r="I1884" i="29"/>
  <c r="H1884" i="29"/>
  <c r="Y1883" i="29"/>
  <c r="W1883" i="29" s="1"/>
  <c r="I1883" i="29"/>
  <c r="H1883" i="29"/>
  <c r="Y1882" i="29"/>
  <c r="I1882" i="29"/>
  <c r="H1882" i="29"/>
  <c r="Y1881" i="29"/>
  <c r="W1881" i="29" s="1"/>
  <c r="I1881" i="29"/>
  <c r="H1881" i="29"/>
  <c r="Y1880" i="29"/>
  <c r="W1880" i="29" s="1"/>
  <c r="I1880" i="29"/>
  <c r="H1880" i="29"/>
  <c r="Y1879" i="29"/>
  <c r="W1879" i="29" s="1"/>
  <c r="I1879" i="29"/>
  <c r="H1879" i="29"/>
  <c r="Y1878" i="29"/>
  <c r="I1878" i="29"/>
  <c r="H1878" i="29"/>
  <c r="Y1877" i="29"/>
  <c r="I1877" i="29"/>
  <c r="H1877" i="29"/>
  <c r="Y1876" i="29"/>
  <c r="W1876" i="29" s="1"/>
  <c r="I1876" i="29"/>
  <c r="H1876" i="29"/>
  <c r="Y1875" i="29"/>
  <c r="I1875" i="29"/>
  <c r="H1875" i="29"/>
  <c r="Y1874" i="29"/>
  <c r="W1874" i="29" s="1"/>
  <c r="I1874" i="29"/>
  <c r="H1874" i="29"/>
  <c r="Y1873" i="29"/>
  <c r="Z1874" i="29" s="1"/>
  <c r="I1873" i="29"/>
  <c r="H1873" i="29"/>
  <c r="Z1869" i="29"/>
  <c r="Z1870" i="29" s="1"/>
  <c r="Z1871" i="29" s="1"/>
  <c r="AB1866" i="29"/>
  <c r="AA1867" i="29" s="1"/>
  <c r="AA1866" i="29"/>
  <c r="I1863" i="29"/>
  <c r="H1863" i="29"/>
  <c r="I1864" i="29" s="1"/>
  <c r="H1864" i="29" s="1"/>
  <c r="I1865" i="29" s="1"/>
  <c r="H1865" i="29" s="1"/>
  <c r="I1866" i="29" s="1"/>
  <c r="H1866" i="29" s="1"/>
  <c r="I1867" i="29" s="1"/>
  <c r="H1867" i="29" s="1"/>
  <c r="I1868" i="29" s="1"/>
  <c r="H1868" i="29" s="1"/>
  <c r="I1869" i="29" s="1"/>
  <c r="H1869" i="29" s="1"/>
  <c r="I1870" i="29" s="1"/>
  <c r="H1870" i="29" s="1"/>
  <c r="I1871" i="29" s="1"/>
  <c r="H1871" i="29" s="1"/>
  <c r="I1872" i="29" s="1"/>
  <c r="H1872" i="29" s="1"/>
  <c r="W1857" i="29"/>
  <c r="M1857" i="29"/>
  <c r="I1857" i="29"/>
  <c r="I1862" i="29" s="1"/>
  <c r="H1862" i="29" s="1"/>
  <c r="W1856" i="29"/>
  <c r="I1856" i="29"/>
  <c r="L1852" i="29" s="1"/>
  <c r="E1856" i="29"/>
  <c r="X1855" i="29"/>
  <c r="W1855" i="29"/>
  <c r="V1855" i="29"/>
  <c r="R1855" i="29"/>
  <c r="I1855" i="29"/>
  <c r="X1854" i="29"/>
  <c r="W1854" i="29"/>
  <c r="R1854" i="29"/>
  <c r="I1854" i="29"/>
  <c r="X1853" i="29"/>
  <c r="W1853" i="29"/>
  <c r="R1853" i="29"/>
  <c r="I1853" i="29"/>
  <c r="X1852" i="29"/>
  <c r="W1852" i="29"/>
  <c r="R1852" i="29"/>
  <c r="AJ1866" i="29"/>
  <c r="X1851" i="29"/>
  <c r="W1851" i="29"/>
  <c r="R1851" i="29"/>
  <c r="I1851" i="29"/>
  <c r="C1858" i="29" s="1"/>
  <c r="Y1845" i="29"/>
  <c r="I1845" i="29"/>
  <c r="H1845" i="29"/>
  <c r="Y1844" i="29"/>
  <c r="W1844" i="29" s="1"/>
  <c r="I1844" i="29"/>
  <c r="H1844" i="29"/>
  <c r="Y1843" i="29"/>
  <c r="W1843" i="29" s="1"/>
  <c r="I1843" i="29"/>
  <c r="H1843" i="29"/>
  <c r="Y1842" i="29"/>
  <c r="W1842" i="29" s="1"/>
  <c r="AA1845" i="29" s="1"/>
  <c r="I1842" i="29"/>
  <c r="H1842" i="29"/>
  <c r="Y1841" i="29"/>
  <c r="W1841" i="29" s="1"/>
  <c r="I1841" i="29"/>
  <c r="H1841" i="29"/>
  <c r="Y1840" i="29"/>
  <c r="W1840" i="29" s="1"/>
  <c r="I1840" i="29"/>
  <c r="H1840" i="29"/>
  <c r="Y1839" i="29"/>
  <c r="I1839" i="29"/>
  <c r="H1839" i="29"/>
  <c r="Y1838" i="29"/>
  <c r="W1838" i="29" s="1"/>
  <c r="I1838" i="29"/>
  <c r="H1838" i="29"/>
  <c r="Y1837" i="29"/>
  <c r="I1837" i="29"/>
  <c r="H1837" i="29"/>
  <c r="Y1836" i="29"/>
  <c r="W1836" i="29" s="1"/>
  <c r="I1836" i="29"/>
  <c r="H1836" i="29"/>
  <c r="Y1835" i="29"/>
  <c r="W1835" i="29" s="1"/>
  <c r="I1835" i="29"/>
  <c r="H1835" i="29"/>
  <c r="Y1834" i="29"/>
  <c r="W1834" i="29" s="1"/>
  <c r="AA1837" i="29" s="1"/>
  <c r="I1834" i="29"/>
  <c r="H1834" i="29"/>
  <c r="Y1833" i="29"/>
  <c r="W1833" i="29" s="1"/>
  <c r="I1833" i="29"/>
  <c r="H1833" i="29"/>
  <c r="Y1832" i="29"/>
  <c r="I1832" i="29"/>
  <c r="H1832" i="29"/>
  <c r="Z1828" i="29"/>
  <c r="Z1829" i="29" s="1"/>
  <c r="Z1830" i="29" s="1"/>
  <c r="AB1825" i="29"/>
  <c r="AA1826" i="29" s="1"/>
  <c r="AA1825" i="29"/>
  <c r="I1822" i="29"/>
  <c r="H1822" i="29"/>
  <c r="I1823" i="29" s="1"/>
  <c r="H1823" i="29" s="1"/>
  <c r="I1824" i="29" s="1"/>
  <c r="H1824" i="29" s="1"/>
  <c r="I1825" i="29" s="1"/>
  <c r="H1825" i="29" s="1"/>
  <c r="I1826" i="29" s="1"/>
  <c r="H1826" i="29" s="1"/>
  <c r="I1827" i="29" s="1"/>
  <c r="H1827" i="29" s="1"/>
  <c r="I1828" i="29" s="1"/>
  <c r="H1828" i="29" s="1"/>
  <c r="I1829" i="29" s="1"/>
  <c r="H1829" i="29" s="1"/>
  <c r="I1830" i="29" s="1"/>
  <c r="H1830" i="29" s="1"/>
  <c r="I1831" i="29" s="1"/>
  <c r="H1831" i="29" s="1"/>
  <c r="W1816" i="29"/>
  <c r="M1816" i="29"/>
  <c r="I1816" i="29"/>
  <c r="W1815" i="29"/>
  <c r="I1815" i="29"/>
  <c r="E1815" i="29"/>
  <c r="X1814" i="29"/>
  <c r="W1814" i="29"/>
  <c r="T1814" i="29"/>
  <c r="S1814" i="29"/>
  <c r="R1814" i="29"/>
  <c r="I1814" i="29"/>
  <c r="X1813" i="29"/>
  <c r="W1813" i="29"/>
  <c r="R1813" i="29"/>
  <c r="I1813" i="29"/>
  <c r="X1812" i="29"/>
  <c r="W1812" i="29"/>
  <c r="R1812" i="29"/>
  <c r="I1812" i="29"/>
  <c r="X1811" i="29"/>
  <c r="W1811" i="29"/>
  <c r="R1811" i="29"/>
  <c r="L1811" i="29"/>
  <c r="AJ1824" i="29"/>
  <c r="X1810" i="29"/>
  <c r="W1810" i="29"/>
  <c r="R1810" i="29"/>
  <c r="I1810" i="29"/>
  <c r="C1817" i="29" s="1"/>
  <c r="Y1804" i="29"/>
  <c r="I1804" i="29"/>
  <c r="H1804" i="29"/>
  <c r="Y1803" i="29"/>
  <c r="I1803" i="29"/>
  <c r="H1803" i="29"/>
  <c r="Y1802" i="29"/>
  <c r="I1802" i="29"/>
  <c r="H1802" i="29"/>
  <c r="Y1801" i="29"/>
  <c r="W1801" i="29" s="1"/>
  <c r="I1801" i="29"/>
  <c r="H1801" i="29"/>
  <c r="Y1800" i="29"/>
  <c r="Z1800" i="29" s="1"/>
  <c r="I1800" i="29"/>
  <c r="H1800" i="29"/>
  <c r="Y1799" i="29"/>
  <c r="W1799" i="29" s="1"/>
  <c r="I1799" i="29"/>
  <c r="H1799" i="29"/>
  <c r="Y1798" i="29"/>
  <c r="W1798" i="29" s="1"/>
  <c r="AA1801" i="29" s="1"/>
  <c r="I1798" i="29"/>
  <c r="H1798" i="29"/>
  <c r="Y1797" i="29"/>
  <c r="I1797" i="29"/>
  <c r="H1797" i="29"/>
  <c r="Y1796" i="29"/>
  <c r="W1796" i="29" s="1"/>
  <c r="I1796" i="29"/>
  <c r="H1796" i="29"/>
  <c r="Y1795" i="29"/>
  <c r="W1795" i="29" s="1"/>
  <c r="I1795" i="29"/>
  <c r="H1795" i="29"/>
  <c r="Y1794" i="29"/>
  <c r="I1794" i="29"/>
  <c r="H1794" i="29"/>
  <c r="Y1793" i="29"/>
  <c r="W1793" i="29" s="1"/>
  <c r="I1793" i="29"/>
  <c r="H1793" i="29"/>
  <c r="Y1792" i="29"/>
  <c r="I1792" i="29"/>
  <c r="H1792" i="29"/>
  <c r="Y1791" i="29"/>
  <c r="W1791" i="29" s="1"/>
  <c r="I1791" i="29"/>
  <c r="H1791" i="29"/>
  <c r="Z1787" i="29"/>
  <c r="Z1788" i="29" s="1"/>
  <c r="Z1789" i="29" s="1"/>
  <c r="AB1784" i="29"/>
  <c r="AA1784" i="29"/>
  <c r="I1781" i="29"/>
  <c r="H1781" i="29"/>
  <c r="I1782" i="29" s="1"/>
  <c r="H1782" i="29" s="1"/>
  <c r="I1783" i="29" s="1"/>
  <c r="H1783" i="29" s="1"/>
  <c r="I1784" i="29" s="1"/>
  <c r="H1784" i="29" s="1"/>
  <c r="I1785" i="29" s="1"/>
  <c r="H1785" i="29" s="1"/>
  <c r="I1786" i="29" s="1"/>
  <c r="H1786" i="29" s="1"/>
  <c r="I1787" i="29" s="1"/>
  <c r="H1787" i="29" s="1"/>
  <c r="I1788" i="29" s="1"/>
  <c r="H1788" i="29" s="1"/>
  <c r="I1789" i="29" s="1"/>
  <c r="H1789" i="29" s="1"/>
  <c r="I1790" i="29" s="1"/>
  <c r="H1790" i="29" s="1"/>
  <c r="W1775" i="29"/>
  <c r="M1775" i="29"/>
  <c r="I1775" i="29"/>
  <c r="I1780" i="29" s="1"/>
  <c r="H1780" i="29" s="1"/>
  <c r="W1774" i="29"/>
  <c r="I1774" i="29"/>
  <c r="L1770" i="29" s="1"/>
  <c r="E1774" i="29"/>
  <c r="X1773" i="29"/>
  <c r="W1773" i="29"/>
  <c r="R1773" i="29"/>
  <c r="I1773" i="29"/>
  <c r="X1772" i="29"/>
  <c r="W1772" i="29"/>
  <c r="R1772" i="29"/>
  <c r="I1772" i="29"/>
  <c r="X1771" i="29"/>
  <c r="W1771" i="29"/>
  <c r="R1771" i="29"/>
  <c r="I1771" i="29"/>
  <c r="X1770" i="29"/>
  <c r="W1770" i="29"/>
  <c r="R1770" i="29"/>
  <c r="AJ1782" i="29"/>
  <c r="X1769" i="29"/>
  <c r="W1769" i="29"/>
  <c r="R1769" i="29"/>
  <c r="I1769" i="29"/>
  <c r="I1770" i="29" s="1"/>
  <c r="Y1763" i="29"/>
  <c r="Z1763" i="29" s="1"/>
  <c r="I1763" i="29"/>
  <c r="H1763" i="29"/>
  <c r="Y1762" i="29"/>
  <c r="W1762" i="29" s="1"/>
  <c r="I1762" i="29"/>
  <c r="H1762" i="29"/>
  <c r="Y1761" i="29"/>
  <c r="W1761" i="29" s="1"/>
  <c r="I1761" i="29"/>
  <c r="H1761" i="29"/>
  <c r="Y1760" i="29"/>
  <c r="W1760" i="29" s="1"/>
  <c r="I1760" i="29"/>
  <c r="H1760" i="29"/>
  <c r="Y1759" i="29"/>
  <c r="I1759" i="29"/>
  <c r="H1759" i="29"/>
  <c r="Y1758" i="29"/>
  <c r="W1758" i="29" s="1"/>
  <c r="AA1761" i="29" s="1"/>
  <c r="I1758" i="29"/>
  <c r="H1758" i="29"/>
  <c r="Y1757" i="29"/>
  <c r="W1757" i="29" s="1"/>
  <c r="I1757" i="29"/>
  <c r="H1757" i="29"/>
  <c r="Y1756" i="29"/>
  <c r="I1756" i="29"/>
  <c r="H1756" i="29"/>
  <c r="Y1755" i="29"/>
  <c r="W1755" i="29" s="1"/>
  <c r="I1755" i="29"/>
  <c r="H1755" i="29"/>
  <c r="Y1754" i="29"/>
  <c r="I1754" i="29"/>
  <c r="H1754" i="29"/>
  <c r="Y1753" i="29"/>
  <c r="W1753" i="29" s="1"/>
  <c r="I1753" i="29"/>
  <c r="H1753" i="29"/>
  <c r="Y1752" i="29"/>
  <c r="I1752" i="29"/>
  <c r="H1752" i="29"/>
  <c r="Y1751" i="29"/>
  <c r="W1751" i="29" s="1"/>
  <c r="I1751" i="29"/>
  <c r="H1751" i="29"/>
  <c r="Y1750" i="29"/>
  <c r="W1750" i="29" s="1"/>
  <c r="I1750" i="29"/>
  <c r="H1750" i="29"/>
  <c r="Z1746" i="29"/>
  <c r="Z1747" i="29" s="1"/>
  <c r="Z1748" i="29" s="1"/>
  <c r="AB1743" i="29"/>
  <c r="AA1743" i="29"/>
  <c r="I1740" i="29"/>
  <c r="H1740" i="29"/>
  <c r="I1741" i="29" s="1"/>
  <c r="H1741" i="29" s="1"/>
  <c r="I1742" i="29" s="1"/>
  <c r="H1742" i="29" s="1"/>
  <c r="I1743" i="29" s="1"/>
  <c r="H1743" i="29" s="1"/>
  <c r="I1744" i="29" s="1"/>
  <c r="H1744" i="29" s="1"/>
  <c r="I1745" i="29" s="1"/>
  <c r="H1745" i="29" s="1"/>
  <c r="I1746" i="29" s="1"/>
  <c r="H1746" i="29" s="1"/>
  <c r="I1747" i="29" s="1"/>
  <c r="H1747" i="29" s="1"/>
  <c r="I1748" i="29" s="1"/>
  <c r="H1748" i="29" s="1"/>
  <c r="I1749" i="29" s="1"/>
  <c r="H1749" i="29" s="1"/>
  <c r="W1734" i="29"/>
  <c r="M1734" i="29"/>
  <c r="I1734" i="29"/>
  <c r="I1739" i="29" s="1"/>
  <c r="H1739" i="29" s="1"/>
  <c r="W1733" i="29"/>
  <c r="I1733" i="29"/>
  <c r="E1733" i="29"/>
  <c r="X1732" i="29"/>
  <c r="W1732" i="29"/>
  <c r="T1732" i="29"/>
  <c r="S1732" i="29"/>
  <c r="R1732" i="29"/>
  <c r="I1732" i="29"/>
  <c r="X1731" i="29"/>
  <c r="W1731" i="29"/>
  <c r="R1731" i="29"/>
  <c r="I1731" i="29"/>
  <c r="X1730" i="29"/>
  <c r="W1730" i="29"/>
  <c r="R1730" i="29"/>
  <c r="I1730" i="29"/>
  <c r="X1729" i="29"/>
  <c r="W1729" i="29"/>
  <c r="R1729" i="29"/>
  <c r="L1729" i="29"/>
  <c r="AJ1743" i="29"/>
  <c r="X1728" i="29"/>
  <c r="W1728" i="29"/>
  <c r="R1728" i="29"/>
  <c r="I1728" i="29"/>
  <c r="C1735" i="29" s="1"/>
  <c r="Y1722" i="29"/>
  <c r="I1722" i="29"/>
  <c r="H1722" i="29"/>
  <c r="Y1721" i="29"/>
  <c r="I1721" i="29"/>
  <c r="H1721" i="29"/>
  <c r="Y1720" i="29"/>
  <c r="W1720" i="29" s="1"/>
  <c r="I1720" i="29"/>
  <c r="H1720" i="29"/>
  <c r="Y1719" i="29"/>
  <c r="W1719" i="29" s="1"/>
  <c r="I1719" i="29"/>
  <c r="H1719" i="29"/>
  <c r="Y1718" i="29"/>
  <c r="W1718" i="29" s="1"/>
  <c r="I1718" i="29"/>
  <c r="H1718" i="29"/>
  <c r="Y1717" i="29"/>
  <c r="W1717" i="29" s="1"/>
  <c r="I1717" i="29"/>
  <c r="H1717" i="29"/>
  <c r="Y1716" i="29"/>
  <c r="I1716" i="29"/>
  <c r="H1716" i="29"/>
  <c r="Y1715" i="29"/>
  <c r="W1715" i="29" s="1"/>
  <c r="I1715" i="29"/>
  <c r="H1715" i="29"/>
  <c r="Y1714" i="29"/>
  <c r="W1714" i="29" s="1"/>
  <c r="I1714" i="29"/>
  <c r="H1714" i="29"/>
  <c r="Y1713" i="29"/>
  <c r="I1713" i="29"/>
  <c r="H1713" i="29"/>
  <c r="Y1712" i="29"/>
  <c r="W1712" i="29" s="1"/>
  <c r="I1712" i="29"/>
  <c r="H1712" i="29"/>
  <c r="Y1711" i="29"/>
  <c r="I1711" i="29"/>
  <c r="H1711" i="29"/>
  <c r="Y1710" i="29"/>
  <c r="I1710" i="29"/>
  <c r="H1710" i="29"/>
  <c r="Y1709" i="29"/>
  <c r="W1709" i="29" s="1"/>
  <c r="I1709" i="29"/>
  <c r="H1709" i="29"/>
  <c r="Z1705" i="29"/>
  <c r="Z1706" i="29" s="1"/>
  <c r="Z1707" i="29" s="1"/>
  <c r="AB1702" i="29"/>
  <c r="AA1703" i="29" s="1"/>
  <c r="AA1702" i="29"/>
  <c r="I1699" i="29"/>
  <c r="H1699" i="29"/>
  <c r="I1700" i="29" s="1"/>
  <c r="H1700" i="29" s="1"/>
  <c r="I1701" i="29" s="1"/>
  <c r="H1701" i="29" s="1"/>
  <c r="I1702" i="29" s="1"/>
  <c r="H1702" i="29" s="1"/>
  <c r="I1703" i="29" s="1"/>
  <c r="H1703" i="29" s="1"/>
  <c r="I1704" i="29" s="1"/>
  <c r="H1704" i="29" s="1"/>
  <c r="I1705" i="29" s="1"/>
  <c r="H1705" i="29" s="1"/>
  <c r="I1706" i="29" s="1"/>
  <c r="H1706" i="29" s="1"/>
  <c r="I1707" i="29" s="1"/>
  <c r="H1707" i="29" s="1"/>
  <c r="I1708" i="29" s="1"/>
  <c r="H1708" i="29" s="1"/>
  <c r="W1693" i="29"/>
  <c r="M1693" i="29"/>
  <c r="I1693" i="29"/>
  <c r="I1698" i="29" s="1"/>
  <c r="H1698" i="29" s="1"/>
  <c r="W1692" i="29"/>
  <c r="I1692" i="29"/>
  <c r="L1688" i="29" s="1"/>
  <c r="E1692" i="29"/>
  <c r="X1691" i="29"/>
  <c r="W1691" i="29"/>
  <c r="R1691" i="29"/>
  <c r="I1691" i="29"/>
  <c r="X1690" i="29"/>
  <c r="W1690" i="29"/>
  <c r="R1690" i="29"/>
  <c r="I1690" i="29"/>
  <c r="X1689" i="29"/>
  <c r="W1689" i="29"/>
  <c r="R1689" i="29"/>
  <c r="I1689" i="29"/>
  <c r="X1688" i="29"/>
  <c r="W1688" i="29"/>
  <c r="R1688" i="29"/>
  <c r="AL1701" i="29"/>
  <c r="X1687" i="29"/>
  <c r="W1687" i="29"/>
  <c r="R1687" i="29"/>
  <c r="I1687" i="29"/>
  <c r="I1688" i="29" s="1"/>
  <c r="Y1681" i="29"/>
  <c r="I1681" i="29"/>
  <c r="H1681" i="29"/>
  <c r="Y1680" i="29"/>
  <c r="I1680" i="29"/>
  <c r="H1680" i="29"/>
  <c r="Y1679" i="29"/>
  <c r="W1679" i="29" s="1"/>
  <c r="I1679" i="29"/>
  <c r="H1679" i="29"/>
  <c r="Y1678" i="29"/>
  <c r="W1678" i="29" s="1"/>
  <c r="I1678" i="29"/>
  <c r="H1678" i="29"/>
  <c r="Y1677" i="29"/>
  <c r="I1677" i="29"/>
  <c r="H1677" i="29"/>
  <c r="Y1676" i="29"/>
  <c r="W1676" i="29" s="1"/>
  <c r="I1676" i="29"/>
  <c r="H1676" i="29"/>
  <c r="Y1675" i="29"/>
  <c r="W1675" i="29" s="1"/>
  <c r="I1675" i="29"/>
  <c r="H1675" i="29"/>
  <c r="Y1674" i="29"/>
  <c r="W1674" i="29" s="1"/>
  <c r="I1674" i="29"/>
  <c r="H1674" i="29"/>
  <c r="Y1673" i="29"/>
  <c r="W1673" i="29" s="1"/>
  <c r="I1673" i="29"/>
  <c r="H1673" i="29"/>
  <c r="Y1672" i="29"/>
  <c r="I1672" i="29"/>
  <c r="H1672" i="29"/>
  <c r="Y1671" i="29"/>
  <c r="I1671" i="29"/>
  <c r="H1671" i="29"/>
  <c r="Y1670" i="29"/>
  <c r="W1670" i="29" s="1"/>
  <c r="I1670" i="29"/>
  <c r="H1670" i="29"/>
  <c r="Y1669" i="29"/>
  <c r="W1669" i="29" s="1"/>
  <c r="I1669" i="29"/>
  <c r="H1669" i="29"/>
  <c r="Y1668" i="29"/>
  <c r="I1668" i="29"/>
  <c r="H1668" i="29"/>
  <c r="Z1664" i="29"/>
  <c r="Z1665" i="29" s="1"/>
  <c r="Z1666" i="29" s="1"/>
  <c r="AB1661" i="29"/>
  <c r="AB1662" i="29" s="1"/>
  <c r="AA1661" i="29"/>
  <c r="I1658" i="29"/>
  <c r="H1658" i="29"/>
  <c r="I1659" i="29" s="1"/>
  <c r="H1659" i="29" s="1"/>
  <c r="I1660" i="29" s="1"/>
  <c r="H1660" i="29" s="1"/>
  <c r="I1661" i="29" s="1"/>
  <c r="H1661" i="29" s="1"/>
  <c r="I1662" i="29" s="1"/>
  <c r="H1662" i="29" s="1"/>
  <c r="I1663" i="29" s="1"/>
  <c r="H1663" i="29" s="1"/>
  <c r="I1664" i="29" s="1"/>
  <c r="H1664" i="29" s="1"/>
  <c r="I1665" i="29" s="1"/>
  <c r="H1665" i="29" s="1"/>
  <c r="I1666" i="29" s="1"/>
  <c r="H1666" i="29" s="1"/>
  <c r="I1667" i="29" s="1"/>
  <c r="H1667" i="29" s="1"/>
  <c r="W1652" i="29"/>
  <c r="M1652" i="29"/>
  <c r="I1652" i="29"/>
  <c r="I1657" i="29" s="1"/>
  <c r="H1657" i="29" s="1"/>
  <c r="W1651" i="29"/>
  <c r="I1651" i="29"/>
  <c r="E1651" i="29"/>
  <c r="X1650" i="29"/>
  <c r="W1650" i="29"/>
  <c r="S1650" i="29"/>
  <c r="R1650" i="29"/>
  <c r="I1650" i="29"/>
  <c r="X1649" i="29"/>
  <c r="W1649" i="29"/>
  <c r="R1649" i="29"/>
  <c r="I1649" i="29"/>
  <c r="X1648" i="29"/>
  <c r="W1648" i="29"/>
  <c r="R1648" i="29"/>
  <c r="I1648" i="29"/>
  <c r="X1647" i="29"/>
  <c r="W1647" i="29"/>
  <c r="R1647" i="29"/>
  <c r="L1647" i="29"/>
  <c r="AK1659" i="29"/>
  <c r="X1646" i="29"/>
  <c r="W1646" i="29"/>
  <c r="R1646" i="29"/>
  <c r="I1646" i="29"/>
  <c r="I1647" i="29" s="1"/>
  <c r="Y1640" i="29"/>
  <c r="I1640" i="29"/>
  <c r="H1640" i="29"/>
  <c r="Y1639" i="29"/>
  <c r="I1639" i="29"/>
  <c r="H1639" i="29"/>
  <c r="Y1638" i="29"/>
  <c r="W1638" i="29"/>
  <c r="I1638" i="29"/>
  <c r="H1638" i="29"/>
  <c r="Y1637" i="29"/>
  <c r="W1637" i="29" s="1"/>
  <c r="I1637" i="29"/>
  <c r="H1637" i="29"/>
  <c r="Y1636" i="29"/>
  <c r="W1636" i="29" s="1"/>
  <c r="AA1639" i="29" s="1"/>
  <c r="I1636" i="29"/>
  <c r="H1636" i="29"/>
  <c r="Y1635" i="29"/>
  <c r="W1635" i="29" s="1"/>
  <c r="I1635" i="29"/>
  <c r="H1635" i="29"/>
  <c r="Y1634" i="29"/>
  <c r="W1634" i="29" s="1"/>
  <c r="I1634" i="29"/>
  <c r="H1634" i="29"/>
  <c r="Y1633" i="29"/>
  <c r="W1633" i="29" s="1"/>
  <c r="AA1636" i="29" s="1"/>
  <c r="I1633" i="29"/>
  <c r="H1633" i="29"/>
  <c r="Y1632" i="29"/>
  <c r="W1632" i="29" s="1"/>
  <c r="I1632" i="29"/>
  <c r="H1632" i="29"/>
  <c r="Y1631" i="29"/>
  <c r="W1631" i="29"/>
  <c r="I1631" i="29"/>
  <c r="H1631" i="29"/>
  <c r="Y1630" i="29"/>
  <c r="W1630" i="29" s="1"/>
  <c r="I1630" i="29"/>
  <c r="H1630" i="29"/>
  <c r="Y1629" i="29"/>
  <c r="I1629" i="29"/>
  <c r="H1629" i="29"/>
  <c r="Y1628" i="29"/>
  <c r="W1628" i="29" s="1"/>
  <c r="I1628" i="29"/>
  <c r="H1628" i="29"/>
  <c r="Y1627" i="29"/>
  <c r="W1627" i="29" s="1"/>
  <c r="I1627" i="29"/>
  <c r="H1627" i="29"/>
  <c r="Z1623" i="29"/>
  <c r="Z1624" i="29" s="1"/>
  <c r="Z1625" i="29" s="1"/>
  <c r="AB1620" i="29"/>
  <c r="AB1621" i="29" s="1"/>
  <c r="AA1620" i="29"/>
  <c r="I1617" i="29"/>
  <c r="H1617" i="29"/>
  <c r="I1618" i="29" s="1"/>
  <c r="H1618" i="29" s="1"/>
  <c r="I1619" i="29" s="1"/>
  <c r="H1619" i="29" s="1"/>
  <c r="I1620" i="29" s="1"/>
  <c r="H1620" i="29" s="1"/>
  <c r="I1621" i="29" s="1"/>
  <c r="H1621" i="29" s="1"/>
  <c r="I1622" i="29" s="1"/>
  <c r="H1622" i="29" s="1"/>
  <c r="I1623" i="29" s="1"/>
  <c r="H1623" i="29" s="1"/>
  <c r="I1624" i="29" s="1"/>
  <c r="H1624" i="29" s="1"/>
  <c r="I1625" i="29" s="1"/>
  <c r="H1625" i="29" s="1"/>
  <c r="I1626" i="29" s="1"/>
  <c r="H1626" i="29" s="1"/>
  <c r="W1611" i="29"/>
  <c r="M1611" i="29"/>
  <c r="I1611" i="29"/>
  <c r="I1616" i="29" s="1"/>
  <c r="H1616" i="29" s="1"/>
  <c r="W1610" i="29"/>
  <c r="I1610" i="29"/>
  <c r="L1606" i="29" s="1"/>
  <c r="E1610" i="29"/>
  <c r="X1609" i="29"/>
  <c r="W1609" i="29"/>
  <c r="T1609" i="29"/>
  <c r="R1609" i="29"/>
  <c r="I1609" i="29"/>
  <c r="X1608" i="29"/>
  <c r="W1608" i="29"/>
  <c r="R1608" i="29"/>
  <c r="I1608" i="29"/>
  <c r="X1607" i="29"/>
  <c r="W1607" i="29"/>
  <c r="R1607" i="29"/>
  <c r="I1607" i="29"/>
  <c r="X1606" i="29"/>
  <c r="W1606" i="29"/>
  <c r="R1606" i="29"/>
  <c r="AK1620" i="29"/>
  <c r="X1605" i="29"/>
  <c r="W1605" i="29"/>
  <c r="R1605" i="29"/>
  <c r="I1605" i="29"/>
  <c r="Y1599" i="29"/>
  <c r="I1599" i="29"/>
  <c r="H1599" i="29"/>
  <c r="Y1598" i="29"/>
  <c r="I1598" i="29"/>
  <c r="H1598" i="29"/>
  <c r="Y1597" i="29"/>
  <c r="W1597" i="29" s="1"/>
  <c r="I1597" i="29"/>
  <c r="H1597" i="29"/>
  <c r="Y1596" i="29"/>
  <c r="Z1597" i="29" s="1"/>
  <c r="I1596" i="29"/>
  <c r="H1596" i="29"/>
  <c r="Y1595" i="29"/>
  <c r="I1595" i="29"/>
  <c r="H1595" i="29"/>
  <c r="Y1594" i="29"/>
  <c r="W1594" i="29" s="1"/>
  <c r="I1594" i="29"/>
  <c r="H1594" i="29"/>
  <c r="Z1593" i="29"/>
  <c r="Y1593" i="29"/>
  <c r="W1593" i="29" s="1"/>
  <c r="AA1596" i="29" s="1"/>
  <c r="I1593" i="29"/>
  <c r="H1593" i="29"/>
  <c r="Y1592" i="29"/>
  <c r="W1592" i="29" s="1"/>
  <c r="I1592" i="29"/>
  <c r="H1592" i="29"/>
  <c r="Y1591" i="29"/>
  <c r="W1591" i="29" s="1"/>
  <c r="I1591" i="29"/>
  <c r="H1591" i="29"/>
  <c r="Y1590" i="29"/>
  <c r="I1590" i="29"/>
  <c r="H1590" i="29"/>
  <c r="Y1589" i="29"/>
  <c r="W1589" i="29" s="1"/>
  <c r="I1589" i="29"/>
  <c r="H1589" i="29"/>
  <c r="Y1588" i="29"/>
  <c r="Z1588" i="29" s="1"/>
  <c r="W1588" i="29"/>
  <c r="AA1591" i="29" s="1"/>
  <c r="I1588" i="29"/>
  <c r="H1588" i="29"/>
  <c r="Y1587" i="29"/>
  <c r="W1587" i="29" s="1"/>
  <c r="I1587" i="29"/>
  <c r="H1587" i="29"/>
  <c r="Y1586" i="29"/>
  <c r="I1586" i="29"/>
  <c r="H1586" i="29"/>
  <c r="Z1583" i="29"/>
  <c r="Z1584" i="29" s="1"/>
  <c r="Z1582" i="29"/>
  <c r="AB1579" i="29"/>
  <c r="AB1580" i="29" s="1"/>
  <c r="AA1579" i="29"/>
  <c r="I1576" i="29"/>
  <c r="H1576" i="29"/>
  <c r="I1577" i="29" s="1"/>
  <c r="H1577" i="29" s="1"/>
  <c r="I1578" i="29" s="1"/>
  <c r="H1578" i="29" s="1"/>
  <c r="I1579" i="29" s="1"/>
  <c r="H1579" i="29" s="1"/>
  <c r="I1580" i="29" s="1"/>
  <c r="H1580" i="29" s="1"/>
  <c r="I1581" i="29" s="1"/>
  <c r="H1581" i="29" s="1"/>
  <c r="I1582" i="29" s="1"/>
  <c r="H1582" i="29" s="1"/>
  <c r="I1583" i="29" s="1"/>
  <c r="H1583" i="29" s="1"/>
  <c r="I1584" i="29" s="1"/>
  <c r="H1584" i="29" s="1"/>
  <c r="I1585" i="29" s="1"/>
  <c r="H1585" i="29" s="1"/>
  <c r="W1570" i="29"/>
  <c r="M1570" i="29"/>
  <c r="I1570" i="29"/>
  <c r="I1575" i="29" s="1"/>
  <c r="H1575" i="29" s="1"/>
  <c r="W1569" i="29"/>
  <c r="I1569" i="29"/>
  <c r="L1565" i="29" s="1"/>
  <c r="E1569" i="29"/>
  <c r="X1568" i="29"/>
  <c r="W1568" i="29"/>
  <c r="S1568" i="29"/>
  <c r="R1568" i="29"/>
  <c r="I1568" i="29"/>
  <c r="X1567" i="29"/>
  <c r="W1567" i="29"/>
  <c r="R1567" i="29"/>
  <c r="I1567" i="29"/>
  <c r="X1566" i="29"/>
  <c r="W1566" i="29"/>
  <c r="R1566" i="29"/>
  <c r="I1566" i="29"/>
  <c r="X1565" i="29"/>
  <c r="W1565" i="29"/>
  <c r="R1565" i="29"/>
  <c r="X1564" i="29"/>
  <c r="W1564" i="29"/>
  <c r="R1564" i="29"/>
  <c r="I1564" i="29"/>
  <c r="C1571" i="29" s="1"/>
  <c r="Y1558" i="29"/>
  <c r="I1558" i="29"/>
  <c r="H1558" i="29"/>
  <c r="Y1557" i="29"/>
  <c r="I1557" i="29"/>
  <c r="H1557" i="29"/>
  <c r="Y1556" i="29"/>
  <c r="W1556" i="29" s="1"/>
  <c r="I1556" i="29"/>
  <c r="H1556" i="29"/>
  <c r="Y1555" i="29"/>
  <c r="W1555" i="29" s="1"/>
  <c r="I1555" i="29"/>
  <c r="H1555" i="29"/>
  <c r="Y1554" i="29"/>
  <c r="I1554" i="29"/>
  <c r="H1554" i="29"/>
  <c r="Y1553" i="29"/>
  <c r="I1553" i="29"/>
  <c r="H1553" i="29"/>
  <c r="Y1552" i="29"/>
  <c r="I1552" i="29"/>
  <c r="H1552" i="29"/>
  <c r="Y1551" i="29"/>
  <c r="W1551" i="29" s="1"/>
  <c r="AA1554" i="29" s="1"/>
  <c r="I1551" i="29"/>
  <c r="H1551" i="29"/>
  <c r="Y1550" i="29"/>
  <c r="W1550" i="29" s="1"/>
  <c r="I1550" i="29"/>
  <c r="H1550" i="29"/>
  <c r="Y1549" i="29"/>
  <c r="I1549" i="29"/>
  <c r="H1549" i="29"/>
  <c r="Y1548" i="29"/>
  <c r="W1548" i="29" s="1"/>
  <c r="AA1551" i="29" s="1"/>
  <c r="I1548" i="29"/>
  <c r="H1548" i="29"/>
  <c r="Y1547" i="29"/>
  <c r="I1547" i="29"/>
  <c r="H1547" i="29"/>
  <c r="Y1546" i="29"/>
  <c r="W1546" i="29" s="1"/>
  <c r="I1546" i="29"/>
  <c r="H1546" i="29"/>
  <c r="Y1545" i="29"/>
  <c r="Z1546" i="29" s="1"/>
  <c r="I1545" i="29"/>
  <c r="H1545" i="29"/>
  <c r="Z1541" i="29"/>
  <c r="Z1542" i="29" s="1"/>
  <c r="Z1543" i="29" s="1"/>
  <c r="AB1538" i="29"/>
  <c r="AB1539" i="29" s="1"/>
  <c r="AA1538" i="29"/>
  <c r="I1535" i="29"/>
  <c r="H1535" i="29"/>
  <c r="I1536" i="29" s="1"/>
  <c r="H1536" i="29" s="1"/>
  <c r="I1537" i="29" s="1"/>
  <c r="H1537" i="29" s="1"/>
  <c r="I1538" i="29" s="1"/>
  <c r="H1538" i="29" s="1"/>
  <c r="I1539" i="29" s="1"/>
  <c r="H1539" i="29" s="1"/>
  <c r="I1540" i="29" s="1"/>
  <c r="H1540" i="29" s="1"/>
  <c r="I1541" i="29" s="1"/>
  <c r="H1541" i="29" s="1"/>
  <c r="I1542" i="29" s="1"/>
  <c r="H1542" i="29" s="1"/>
  <c r="I1543" i="29" s="1"/>
  <c r="H1543" i="29" s="1"/>
  <c r="I1544" i="29" s="1"/>
  <c r="H1544" i="29" s="1"/>
  <c r="W1529" i="29"/>
  <c r="M1529" i="29"/>
  <c r="I1529" i="29"/>
  <c r="I1534" i="29" s="1"/>
  <c r="H1534" i="29" s="1"/>
  <c r="W1528" i="29"/>
  <c r="I1528" i="29"/>
  <c r="L1524" i="29" s="1"/>
  <c r="E1528" i="29"/>
  <c r="X1527" i="29"/>
  <c r="W1527" i="29"/>
  <c r="R1527" i="29"/>
  <c r="I1527" i="29"/>
  <c r="X1526" i="29"/>
  <c r="W1526" i="29"/>
  <c r="R1526" i="29"/>
  <c r="I1526" i="29"/>
  <c r="X1525" i="29"/>
  <c r="W1525" i="29"/>
  <c r="R1525" i="29"/>
  <c r="I1525" i="29"/>
  <c r="X1524" i="29"/>
  <c r="W1524" i="29"/>
  <c r="R1524" i="29"/>
  <c r="AL1536" i="29"/>
  <c r="X1523" i="29"/>
  <c r="W1523" i="29"/>
  <c r="R1523" i="29"/>
  <c r="I1523" i="29"/>
  <c r="C1530" i="29" s="1"/>
  <c r="Y1517" i="29"/>
  <c r="I1517" i="29"/>
  <c r="H1517" i="29"/>
  <c r="Y1516" i="29"/>
  <c r="I1516" i="29"/>
  <c r="H1516" i="29"/>
  <c r="Y1515" i="29"/>
  <c r="W1515" i="29" s="1"/>
  <c r="I1515" i="29"/>
  <c r="H1515" i="29"/>
  <c r="Y1514" i="29"/>
  <c r="W1514" i="29" s="1"/>
  <c r="AA1517" i="29" s="1"/>
  <c r="I1514" i="29"/>
  <c r="H1514" i="29"/>
  <c r="Y1513" i="29"/>
  <c r="W1513" i="29" s="1"/>
  <c r="I1513" i="29"/>
  <c r="H1513" i="29"/>
  <c r="Y1512" i="29"/>
  <c r="W1512" i="29" s="1"/>
  <c r="I1512" i="29"/>
  <c r="H1512" i="29"/>
  <c r="Y1511" i="29"/>
  <c r="W1511" i="29" s="1"/>
  <c r="I1511" i="29"/>
  <c r="H1511" i="29"/>
  <c r="Y1510" i="29"/>
  <c r="W1510" i="29" s="1"/>
  <c r="I1510" i="29"/>
  <c r="H1510" i="29"/>
  <c r="Y1509" i="29"/>
  <c r="W1509" i="29" s="1"/>
  <c r="I1509" i="29"/>
  <c r="H1509" i="29"/>
  <c r="Y1508" i="29"/>
  <c r="W1508" i="29" s="1"/>
  <c r="I1508" i="29"/>
  <c r="H1508" i="29"/>
  <c r="Y1507" i="29"/>
  <c r="W1507" i="29" s="1"/>
  <c r="I1507" i="29"/>
  <c r="H1507" i="29"/>
  <c r="Y1506" i="29"/>
  <c r="I1506" i="29"/>
  <c r="H1506" i="29"/>
  <c r="Y1505" i="29"/>
  <c r="W1505" i="29" s="1"/>
  <c r="I1505" i="29"/>
  <c r="H1505" i="29"/>
  <c r="Y1504" i="29"/>
  <c r="I1504" i="29"/>
  <c r="H1504" i="29"/>
  <c r="Z1500" i="29"/>
  <c r="Z1501" i="29" s="1"/>
  <c r="Z1502" i="29" s="1"/>
  <c r="AB1497" i="29"/>
  <c r="AB1498" i="29" s="1"/>
  <c r="AA1497" i="29"/>
  <c r="I1494" i="29"/>
  <c r="H1494" i="29"/>
  <c r="I1495" i="29" s="1"/>
  <c r="H1495" i="29" s="1"/>
  <c r="I1496" i="29" s="1"/>
  <c r="H1496" i="29" s="1"/>
  <c r="I1497" i="29" s="1"/>
  <c r="H1497" i="29" s="1"/>
  <c r="I1498" i="29" s="1"/>
  <c r="H1498" i="29" s="1"/>
  <c r="I1499" i="29" s="1"/>
  <c r="H1499" i="29" s="1"/>
  <c r="I1500" i="29" s="1"/>
  <c r="H1500" i="29" s="1"/>
  <c r="I1501" i="29" s="1"/>
  <c r="H1501" i="29" s="1"/>
  <c r="I1502" i="29" s="1"/>
  <c r="H1502" i="29" s="1"/>
  <c r="I1503" i="29" s="1"/>
  <c r="H1503" i="29" s="1"/>
  <c r="W1488" i="29"/>
  <c r="M1488" i="29"/>
  <c r="I1488" i="29"/>
  <c r="I1493" i="29" s="1"/>
  <c r="H1493" i="29" s="1"/>
  <c r="W1487" i="29"/>
  <c r="I1487" i="29"/>
  <c r="E1487" i="29"/>
  <c r="X1486" i="29"/>
  <c r="W1486" i="29"/>
  <c r="R1486" i="29"/>
  <c r="I1486" i="29"/>
  <c r="X1485" i="29"/>
  <c r="W1485" i="29"/>
  <c r="R1485" i="29"/>
  <c r="I1485" i="29"/>
  <c r="X1484" i="29"/>
  <c r="W1484" i="29"/>
  <c r="R1484" i="29"/>
  <c r="X1483" i="29"/>
  <c r="W1483" i="29"/>
  <c r="R1483" i="29"/>
  <c r="L1483" i="29"/>
  <c r="T1486" i="29"/>
  <c r="X1482" i="29"/>
  <c r="W1482" i="29"/>
  <c r="R1482" i="29"/>
  <c r="I1482" i="29"/>
  <c r="L1484" i="29" s="1"/>
  <c r="Y1476" i="29"/>
  <c r="I1476" i="29"/>
  <c r="H1476" i="29"/>
  <c r="Y1475" i="29"/>
  <c r="W1475" i="29" s="1"/>
  <c r="I1475" i="29"/>
  <c r="H1475" i="29"/>
  <c r="Y1474" i="29"/>
  <c r="W1474" i="29" s="1"/>
  <c r="I1474" i="29"/>
  <c r="H1474" i="29"/>
  <c r="Y1473" i="29"/>
  <c r="W1473" i="29" s="1"/>
  <c r="I1473" i="29"/>
  <c r="H1473" i="29"/>
  <c r="Y1472" i="29"/>
  <c r="W1472" i="29" s="1"/>
  <c r="I1472" i="29"/>
  <c r="H1472" i="29"/>
  <c r="Y1471" i="29"/>
  <c r="W1471" i="29" s="1"/>
  <c r="I1471" i="29"/>
  <c r="H1471" i="29"/>
  <c r="Y1470" i="29"/>
  <c r="W1470" i="29" s="1"/>
  <c r="I1470" i="29"/>
  <c r="H1470" i="29"/>
  <c r="Y1469" i="29"/>
  <c r="I1469" i="29"/>
  <c r="H1469" i="29"/>
  <c r="Y1468" i="29"/>
  <c r="W1468" i="29" s="1"/>
  <c r="I1468" i="29"/>
  <c r="H1468" i="29"/>
  <c r="Y1467" i="29"/>
  <c r="I1467" i="29"/>
  <c r="H1467" i="29"/>
  <c r="Y1466" i="29"/>
  <c r="W1466" i="29" s="1"/>
  <c r="I1466" i="29"/>
  <c r="H1466" i="29"/>
  <c r="Y1465" i="29"/>
  <c r="I1465" i="29"/>
  <c r="H1465" i="29"/>
  <c r="Y1464" i="29"/>
  <c r="I1464" i="29"/>
  <c r="H1464" i="29"/>
  <c r="Y1463" i="29"/>
  <c r="W1463" i="29" s="1"/>
  <c r="I1463" i="29"/>
  <c r="H1463" i="29"/>
  <c r="Z1459" i="29"/>
  <c r="Z1460" i="29" s="1"/>
  <c r="Z1461" i="29" s="1"/>
  <c r="AB1456" i="29"/>
  <c r="AA1456" i="29"/>
  <c r="M1449" i="29" a="1"/>
  <c r="M1449" i="29" s="1"/>
  <c r="W1447" i="29"/>
  <c r="M1447" i="29"/>
  <c r="I1447" i="29"/>
  <c r="I1452" i="29" s="1"/>
  <c r="H1452" i="29" s="1"/>
  <c r="I1453" i="29" s="1"/>
  <c r="H1453" i="29" s="1"/>
  <c r="I1454" i="29" s="1"/>
  <c r="H1454" i="29" s="1"/>
  <c r="I1455" i="29" s="1"/>
  <c r="H1455" i="29" s="1"/>
  <c r="I1456" i="29" s="1"/>
  <c r="H1456" i="29" s="1"/>
  <c r="I1457" i="29" s="1"/>
  <c r="H1457" i="29" s="1"/>
  <c r="I1458" i="29" s="1"/>
  <c r="H1458" i="29" s="1"/>
  <c r="I1459" i="29" s="1"/>
  <c r="H1459" i="29" s="1"/>
  <c r="I1460" i="29" s="1"/>
  <c r="H1460" i="29" s="1"/>
  <c r="I1461" i="29" s="1"/>
  <c r="H1461" i="29" s="1"/>
  <c r="I1462" i="29" s="1"/>
  <c r="H1462" i="29" s="1"/>
  <c r="W1446" i="29"/>
  <c r="I1446" i="29"/>
  <c r="L1442" i="29" s="1"/>
  <c r="E1446" i="29"/>
  <c r="X1445" i="29"/>
  <c r="W1445" i="29"/>
  <c r="T1445" i="29"/>
  <c r="R1445" i="29"/>
  <c r="I1445" i="29"/>
  <c r="X1444" i="29"/>
  <c r="W1444" i="29"/>
  <c r="R1444" i="29"/>
  <c r="I1444" i="29"/>
  <c r="X1443" i="29"/>
  <c r="W1443" i="29"/>
  <c r="R1443" i="29"/>
  <c r="X1442" i="29"/>
  <c r="W1442" i="29"/>
  <c r="R1442" i="29"/>
  <c r="X1441" i="29"/>
  <c r="W1441" i="29"/>
  <c r="R1441" i="29"/>
  <c r="I1441" i="29"/>
  <c r="C1448" i="29" s="1"/>
  <c r="Y1435" i="29"/>
  <c r="I1435" i="29"/>
  <c r="H1435" i="29"/>
  <c r="Y1434" i="29"/>
  <c r="I1434" i="29"/>
  <c r="H1434" i="29"/>
  <c r="Y1433" i="29"/>
  <c r="W1433" i="29" s="1"/>
  <c r="I1433" i="29"/>
  <c r="H1433" i="29"/>
  <c r="Y1432" i="29"/>
  <c r="W1432" i="29" s="1"/>
  <c r="I1432" i="29"/>
  <c r="H1432" i="29"/>
  <c r="Y1431" i="29"/>
  <c r="W1431" i="29" s="1"/>
  <c r="I1431" i="29"/>
  <c r="H1431" i="29"/>
  <c r="Y1430" i="29"/>
  <c r="W1430" i="29" s="1"/>
  <c r="I1430" i="29"/>
  <c r="H1430" i="29"/>
  <c r="Y1429" i="29"/>
  <c r="W1429" i="29" s="1"/>
  <c r="I1429" i="29"/>
  <c r="H1429" i="29"/>
  <c r="Y1428" i="29"/>
  <c r="I1428" i="29"/>
  <c r="H1428" i="29"/>
  <c r="Y1427" i="29"/>
  <c r="W1427" i="29" s="1"/>
  <c r="I1427" i="29"/>
  <c r="H1427" i="29"/>
  <c r="Y1426" i="29"/>
  <c r="I1426" i="29"/>
  <c r="H1426" i="29"/>
  <c r="Y1425" i="29"/>
  <c r="W1425" i="29" s="1"/>
  <c r="I1425" i="29"/>
  <c r="H1425" i="29"/>
  <c r="Y1424" i="29"/>
  <c r="I1424" i="29"/>
  <c r="H1424" i="29"/>
  <c r="Y1423" i="29"/>
  <c r="W1423" i="29" s="1"/>
  <c r="I1423" i="29"/>
  <c r="H1423" i="29"/>
  <c r="Y1422" i="29"/>
  <c r="W1422" i="29" s="1"/>
  <c r="I1422" i="29"/>
  <c r="H1422" i="29"/>
  <c r="Z1418" i="29"/>
  <c r="Z1419" i="29" s="1"/>
  <c r="Z1420" i="29" s="1"/>
  <c r="AB1415" i="29"/>
  <c r="AA1416" i="29" s="1"/>
  <c r="AA1415" i="29"/>
  <c r="W1406" i="29"/>
  <c r="M1406" i="29"/>
  <c r="I1406" i="29"/>
  <c r="W1405" i="29"/>
  <c r="I1405" i="29"/>
  <c r="L1401" i="29" s="1"/>
  <c r="E1405" i="29"/>
  <c r="X1404" i="29"/>
  <c r="W1404" i="29"/>
  <c r="V1404" i="29"/>
  <c r="S1404" i="29"/>
  <c r="R1404" i="29"/>
  <c r="I1404" i="29"/>
  <c r="X1403" i="29"/>
  <c r="W1403" i="29"/>
  <c r="R1403" i="29"/>
  <c r="I1403" i="29"/>
  <c r="X1402" i="29"/>
  <c r="W1402" i="29"/>
  <c r="R1402" i="29"/>
  <c r="I1402" i="29"/>
  <c r="X1401" i="29"/>
  <c r="W1401" i="29"/>
  <c r="R1401" i="29"/>
  <c r="AL1413" i="29"/>
  <c r="X1400" i="29"/>
  <c r="W1400" i="29"/>
  <c r="R1400" i="29"/>
  <c r="I1400" i="29"/>
  <c r="C1407" i="29" s="1"/>
  <c r="Y1394" i="29"/>
  <c r="I1394" i="29"/>
  <c r="H1394" i="29"/>
  <c r="Y1393" i="29"/>
  <c r="I1393" i="29"/>
  <c r="H1393" i="29"/>
  <c r="Y1392" i="29"/>
  <c r="W1392" i="29" s="1"/>
  <c r="I1392" i="29"/>
  <c r="H1392" i="29"/>
  <c r="Y1391" i="29"/>
  <c r="I1391" i="29"/>
  <c r="H1391" i="29"/>
  <c r="Y1390" i="29"/>
  <c r="W1390" i="29" s="1"/>
  <c r="I1390" i="29"/>
  <c r="H1390" i="29"/>
  <c r="Y1389" i="29"/>
  <c r="I1389" i="29"/>
  <c r="H1389" i="29"/>
  <c r="Y1388" i="29"/>
  <c r="W1388" i="29" s="1"/>
  <c r="I1388" i="29"/>
  <c r="H1388" i="29"/>
  <c r="Y1387" i="29"/>
  <c r="I1387" i="29"/>
  <c r="H1387" i="29"/>
  <c r="Y1386" i="29"/>
  <c r="W1386" i="29" s="1"/>
  <c r="AA1389" i="29" s="1"/>
  <c r="I1386" i="29"/>
  <c r="H1386" i="29"/>
  <c r="Y1385" i="29"/>
  <c r="I1385" i="29"/>
  <c r="H1385" i="29"/>
  <c r="Y1384" i="29"/>
  <c r="W1384" i="29" s="1"/>
  <c r="I1384" i="29"/>
  <c r="H1384" i="29"/>
  <c r="Y1383" i="29"/>
  <c r="Z1384" i="29" s="1"/>
  <c r="I1383" i="29"/>
  <c r="H1383" i="29"/>
  <c r="Y1382" i="29"/>
  <c r="W1382" i="29" s="1"/>
  <c r="I1382" i="29"/>
  <c r="H1382" i="29"/>
  <c r="Y1381" i="29"/>
  <c r="I1381" i="29"/>
  <c r="H1381" i="29"/>
  <c r="Z1377" i="29"/>
  <c r="Z1378" i="29" s="1"/>
  <c r="Z1379" i="29" s="1"/>
  <c r="AB1374" i="29"/>
  <c r="AB1375" i="29" s="1"/>
  <c r="AA1374" i="29"/>
  <c r="W1365" i="29"/>
  <c r="M1365" i="29"/>
  <c r="I1365" i="29"/>
  <c r="I1370" i="29" s="1"/>
  <c r="H1370" i="29" s="1"/>
  <c r="I1371" i="29" s="1"/>
  <c r="H1371" i="29" s="1"/>
  <c r="I1372" i="29" s="1"/>
  <c r="H1372" i="29" s="1"/>
  <c r="I1373" i="29" s="1"/>
  <c r="H1373" i="29" s="1"/>
  <c r="I1374" i="29" s="1"/>
  <c r="H1374" i="29" s="1"/>
  <c r="I1375" i="29" s="1"/>
  <c r="H1375" i="29" s="1"/>
  <c r="I1376" i="29" s="1"/>
  <c r="H1376" i="29" s="1"/>
  <c r="I1377" i="29" s="1"/>
  <c r="H1377" i="29" s="1"/>
  <c r="I1378" i="29" s="1"/>
  <c r="H1378" i="29" s="1"/>
  <c r="I1379" i="29" s="1"/>
  <c r="H1379" i="29" s="1"/>
  <c r="I1380" i="29" s="1"/>
  <c r="H1380" i="29" s="1"/>
  <c r="W1364" i="29"/>
  <c r="I1364" i="29"/>
  <c r="L1360" i="29" s="1"/>
  <c r="E1364" i="29"/>
  <c r="X1363" i="29"/>
  <c r="W1363" i="29"/>
  <c r="R1363" i="29"/>
  <c r="I1363" i="29"/>
  <c r="X1362" i="29"/>
  <c r="W1362" i="29"/>
  <c r="R1362" i="29"/>
  <c r="I1362" i="29"/>
  <c r="X1361" i="29"/>
  <c r="W1361" i="29"/>
  <c r="R1361" i="29"/>
  <c r="X1360" i="29"/>
  <c r="W1360" i="29"/>
  <c r="R1360" i="29"/>
  <c r="AL1374" i="29"/>
  <c r="X1359" i="29"/>
  <c r="W1359" i="29"/>
  <c r="R1359" i="29"/>
  <c r="I1359" i="29"/>
  <c r="I1360" i="29" s="1"/>
  <c r="Y1353" i="29"/>
  <c r="I1353" i="29"/>
  <c r="H1353" i="29"/>
  <c r="Y1352" i="29"/>
  <c r="W1352" i="29" s="1"/>
  <c r="I1352" i="29"/>
  <c r="H1352" i="29"/>
  <c r="Y1351" i="29"/>
  <c r="W1351" i="29" s="1"/>
  <c r="I1351" i="29"/>
  <c r="H1351" i="29"/>
  <c r="Y1350" i="29"/>
  <c r="W1350" i="29" s="1"/>
  <c r="I1350" i="29"/>
  <c r="H1350" i="29"/>
  <c r="Y1349" i="29"/>
  <c r="I1349" i="29"/>
  <c r="H1349" i="29"/>
  <c r="Y1348" i="29"/>
  <c r="W1348" i="29" s="1"/>
  <c r="I1348" i="29"/>
  <c r="H1348" i="29"/>
  <c r="Y1347" i="29"/>
  <c r="I1347" i="29"/>
  <c r="H1347" i="29"/>
  <c r="Y1346" i="29"/>
  <c r="W1346" i="29" s="1"/>
  <c r="I1346" i="29"/>
  <c r="H1346" i="29"/>
  <c r="Y1345" i="29"/>
  <c r="W1345" i="29" s="1"/>
  <c r="I1345" i="29"/>
  <c r="H1345" i="29"/>
  <c r="Y1344" i="29"/>
  <c r="W1344" i="29" s="1"/>
  <c r="I1344" i="29"/>
  <c r="H1344" i="29"/>
  <c r="Y1343" i="29"/>
  <c r="W1343" i="29" s="1"/>
  <c r="I1343" i="29"/>
  <c r="H1343" i="29"/>
  <c r="Y1342" i="29"/>
  <c r="I1342" i="29"/>
  <c r="H1342" i="29"/>
  <c r="Y1341" i="29"/>
  <c r="W1341" i="29" s="1"/>
  <c r="I1341" i="29"/>
  <c r="H1341" i="29"/>
  <c r="Y1340" i="29"/>
  <c r="W1340" i="29" s="1"/>
  <c r="I1340" i="29"/>
  <c r="H1340" i="29"/>
  <c r="Z1336" i="29"/>
  <c r="Z1337" i="29" s="1"/>
  <c r="Z1338" i="29" s="1"/>
  <c r="AB1333" i="29"/>
  <c r="AA1334" i="29" s="1"/>
  <c r="AA1333" i="29"/>
  <c r="I1330" i="29"/>
  <c r="H1330" i="29"/>
  <c r="I1331" i="29" s="1"/>
  <c r="H1331" i="29" s="1"/>
  <c r="I1332" i="29" s="1"/>
  <c r="H1332" i="29" s="1"/>
  <c r="I1333" i="29" s="1"/>
  <c r="H1333" i="29" s="1"/>
  <c r="I1334" i="29" s="1"/>
  <c r="H1334" i="29" s="1"/>
  <c r="I1335" i="29" s="1"/>
  <c r="H1335" i="29" s="1"/>
  <c r="I1336" i="29" s="1"/>
  <c r="H1336" i="29" s="1"/>
  <c r="I1337" i="29" s="1"/>
  <c r="H1337" i="29" s="1"/>
  <c r="I1338" i="29" s="1"/>
  <c r="H1338" i="29" s="1"/>
  <c r="I1339" i="29" s="1"/>
  <c r="H1339" i="29" s="1"/>
  <c r="W1324" i="29"/>
  <c r="M1324" i="29"/>
  <c r="I1324" i="29"/>
  <c r="I1329" i="29" s="1"/>
  <c r="H1329" i="29" s="1"/>
  <c r="W1323" i="29"/>
  <c r="I1323" i="29"/>
  <c r="L1319" i="29" s="1"/>
  <c r="E1323" i="29"/>
  <c r="X1322" i="29"/>
  <c r="W1322" i="29"/>
  <c r="R1322" i="29"/>
  <c r="P1322" i="29"/>
  <c r="I1322" i="29"/>
  <c r="X1321" i="29"/>
  <c r="W1321" i="29"/>
  <c r="R1321" i="29"/>
  <c r="I1321" i="29"/>
  <c r="X1320" i="29"/>
  <c r="W1320" i="29"/>
  <c r="R1320" i="29"/>
  <c r="X1319" i="29"/>
  <c r="W1319" i="29"/>
  <c r="R1319" i="29"/>
  <c r="AK1329" i="29"/>
  <c r="X1318" i="29"/>
  <c r="W1318" i="29"/>
  <c r="R1318" i="29"/>
  <c r="I1318" i="29"/>
  <c r="C1325" i="29" s="1"/>
  <c r="Y1312" i="29"/>
  <c r="I1312" i="29"/>
  <c r="H1312" i="29"/>
  <c r="Y1311" i="29"/>
  <c r="I1311" i="29"/>
  <c r="H1311" i="29"/>
  <c r="Y1310" i="29"/>
  <c r="W1310" i="29" s="1"/>
  <c r="I1310" i="29"/>
  <c r="H1310" i="29"/>
  <c r="Y1309" i="29"/>
  <c r="W1309" i="29" s="1"/>
  <c r="AA1312" i="29" s="1"/>
  <c r="I1309" i="29"/>
  <c r="H1309" i="29"/>
  <c r="Y1308" i="29"/>
  <c r="W1308" i="29" s="1"/>
  <c r="I1308" i="29"/>
  <c r="H1308" i="29"/>
  <c r="Y1307" i="29"/>
  <c r="W1307" i="29" s="1"/>
  <c r="I1307" i="29"/>
  <c r="H1307" i="29"/>
  <c r="Y1306" i="29"/>
  <c r="I1306" i="29"/>
  <c r="H1306" i="29"/>
  <c r="Y1305" i="29"/>
  <c r="W1305" i="29" s="1"/>
  <c r="I1305" i="29"/>
  <c r="H1305" i="29"/>
  <c r="Y1304" i="29"/>
  <c r="W1304" i="29" s="1"/>
  <c r="I1304" i="29"/>
  <c r="H1304" i="29"/>
  <c r="Y1303" i="29"/>
  <c r="W1303" i="29" s="1"/>
  <c r="I1303" i="29"/>
  <c r="H1303" i="29"/>
  <c r="Y1302" i="29"/>
  <c r="W1302" i="29" s="1"/>
  <c r="I1302" i="29"/>
  <c r="H1302" i="29"/>
  <c r="Y1301" i="29"/>
  <c r="I1301" i="29"/>
  <c r="H1301" i="29"/>
  <c r="Y1300" i="29"/>
  <c r="W1300" i="29" s="1"/>
  <c r="I1300" i="29"/>
  <c r="H1300" i="29"/>
  <c r="Y1299" i="29"/>
  <c r="W1299" i="29" s="1"/>
  <c r="I1299" i="29"/>
  <c r="H1299" i="29"/>
  <c r="Z1295" i="29"/>
  <c r="Z1296" i="29" s="1"/>
  <c r="Z1297" i="29" s="1"/>
  <c r="AB1292" i="29"/>
  <c r="AB1293" i="29" s="1"/>
  <c r="AA1292" i="29"/>
  <c r="W1283" i="29"/>
  <c r="M1283" i="29"/>
  <c r="I1283" i="29"/>
  <c r="I1288" i="29" s="1"/>
  <c r="H1288" i="29" s="1"/>
  <c r="I1289" i="29" s="1"/>
  <c r="H1289" i="29" s="1"/>
  <c r="I1290" i="29" s="1"/>
  <c r="H1290" i="29" s="1"/>
  <c r="I1291" i="29" s="1"/>
  <c r="H1291" i="29" s="1"/>
  <c r="I1292" i="29" s="1"/>
  <c r="H1292" i="29" s="1"/>
  <c r="I1293" i="29" s="1"/>
  <c r="H1293" i="29" s="1"/>
  <c r="I1294" i="29" s="1"/>
  <c r="H1294" i="29" s="1"/>
  <c r="I1295" i="29" s="1"/>
  <c r="H1295" i="29" s="1"/>
  <c r="I1296" i="29" s="1"/>
  <c r="H1296" i="29" s="1"/>
  <c r="I1297" i="29" s="1"/>
  <c r="H1297" i="29" s="1"/>
  <c r="I1298" i="29" s="1"/>
  <c r="H1298" i="29" s="1"/>
  <c r="W1282" i="29"/>
  <c r="I1282" i="29"/>
  <c r="L1278" i="29" s="1"/>
  <c r="E1282" i="29"/>
  <c r="X1281" i="29"/>
  <c r="W1281" i="29"/>
  <c r="T1281" i="29"/>
  <c r="R1281" i="29"/>
  <c r="I1281" i="29"/>
  <c r="X1280" i="29"/>
  <c r="W1280" i="29"/>
  <c r="R1280" i="29"/>
  <c r="I1280" i="29"/>
  <c r="X1279" i="29"/>
  <c r="W1279" i="29"/>
  <c r="R1279" i="29"/>
  <c r="I1279" i="29"/>
  <c r="X1278" i="29"/>
  <c r="W1278" i="29"/>
  <c r="R1278" i="29"/>
  <c r="AK1290" i="29"/>
  <c r="X1277" i="29"/>
  <c r="W1277" i="29"/>
  <c r="R1277" i="29"/>
  <c r="I1277" i="29"/>
  <c r="I1278" i="29" s="1"/>
  <c r="Y1271" i="29"/>
  <c r="I1271" i="29"/>
  <c r="H1271" i="29"/>
  <c r="Y1270" i="29"/>
  <c r="I1270" i="29"/>
  <c r="H1270" i="29"/>
  <c r="Y1269" i="29"/>
  <c r="W1269" i="29" s="1"/>
  <c r="I1269" i="29"/>
  <c r="H1269" i="29"/>
  <c r="Y1268" i="29"/>
  <c r="W1268" i="29" s="1"/>
  <c r="AA1271" i="29" s="1"/>
  <c r="I1268" i="29"/>
  <c r="H1268" i="29"/>
  <c r="Y1267" i="29"/>
  <c r="W1267" i="29" s="1"/>
  <c r="AA1270" i="29" s="1"/>
  <c r="I1267" i="29"/>
  <c r="H1267" i="29"/>
  <c r="Y1266" i="29"/>
  <c r="W1266" i="29" s="1"/>
  <c r="I1266" i="29"/>
  <c r="H1266" i="29"/>
  <c r="Y1265" i="29"/>
  <c r="W1265" i="29" s="1"/>
  <c r="I1265" i="29"/>
  <c r="H1265" i="29"/>
  <c r="Y1264" i="29"/>
  <c r="I1264" i="29"/>
  <c r="H1264" i="29"/>
  <c r="Y1263" i="29"/>
  <c r="W1263" i="29" s="1"/>
  <c r="I1263" i="29"/>
  <c r="H1263" i="29"/>
  <c r="Y1262" i="29"/>
  <c r="W1262" i="29" s="1"/>
  <c r="I1262" i="29"/>
  <c r="H1262" i="29"/>
  <c r="Y1261" i="29"/>
  <c r="W1261" i="29" s="1"/>
  <c r="I1261" i="29"/>
  <c r="H1261" i="29"/>
  <c r="Y1260" i="29"/>
  <c r="I1260" i="29"/>
  <c r="H1260" i="29"/>
  <c r="Y1259" i="29"/>
  <c r="W1259" i="29" s="1"/>
  <c r="I1259" i="29"/>
  <c r="H1259" i="29"/>
  <c r="Y1258" i="29"/>
  <c r="W1258" i="29" s="1"/>
  <c r="I1258" i="29"/>
  <c r="H1258" i="29"/>
  <c r="Z1254" i="29"/>
  <c r="Z1255" i="29" s="1"/>
  <c r="Z1256" i="29" s="1"/>
  <c r="AB1251" i="29"/>
  <c r="AA1251" i="29"/>
  <c r="I1249" i="29"/>
  <c r="H1249" i="29" s="1"/>
  <c r="I1250" i="29" s="1"/>
  <c r="H1250" i="29" s="1"/>
  <c r="I1251" i="29" s="1"/>
  <c r="H1251" i="29" s="1"/>
  <c r="I1252" i="29" s="1"/>
  <c r="H1252" i="29" s="1"/>
  <c r="I1253" i="29" s="1"/>
  <c r="H1253" i="29" s="1"/>
  <c r="I1254" i="29" s="1"/>
  <c r="H1254" i="29" s="1"/>
  <c r="I1255" i="29" s="1"/>
  <c r="H1255" i="29" s="1"/>
  <c r="I1256" i="29" s="1"/>
  <c r="H1256" i="29" s="1"/>
  <c r="I1257" i="29" s="1"/>
  <c r="H1257" i="29" s="1"/>
  <c r="W1242" i="29"/>
  <c r="M1242" i="29"/>
  <c r="I1242" i="29"/>
  <c r="I1247" i="29" s="1"/>
  <c r="H1247" i="29" s="1"/>
  <c r="I1248" i="29" s="1"/>
  <c r="H1248" i="29" s="1"/>
  <c r="W1241" i="29"/>
  <c r="I1241" i="29"/>
  <c r="L1237" i="29" s="1"/>
  <c r="E1241" i="29"/>
  <c r="X1240" i="29"/>
  <c r="W1240" i="29"/>
  <c r="R1240" i="29"/>
  <c r="I1240" i="29"/>
  <c r="X1239" i="29"/>
  <c r="W1239" i="29"/>
  <c r="R1239" i="29"/>
  <c r="I1239" i="29"/>
  <c r="X1238" i="29"/>
  <c r="W1238" i="29"/>
  <c r="R1238" i="29"/>
  <c r="I1238" i="29"/>
  <c r="X1237" i="29"/>
  <c r="W1237" i="29"/>
  <c r="R1237" i="29"/>
  <c r="X1236" i="29"/>
  <c r="W1236" i="29"/>
  <c r="R1236" i="29"/>
  <c r="I1236" i="29"/>
  <c r="C1243" i="29" s="1"/>
  <c r="Y1230" i="29"/>
  <c r="I1230" i="29"/>
  <c r="H1230" i="29"/>
  <c r="Y1229" i="29"/>
  <c r="W1229" i="29" s="1"/>
  <c r="I1229" i="29"/>
  <c r="H1229" i="29"/>
  <c r="Y1228" i="29"/>
  <c r="W1228" i="29" s="1"/>
  <c r="I1228" i="29"/>
  <c r="H1228" i="29"/>
  <c r="Y1227" i="29"/>
  <c r="I1227" i="29"/>
  <c r="H1227" i="29"/>
  <c r="Y1226" i="29"/>
  <c r="W1226" i="29" s="1"/>
  <c r="I1226" i="29"/>
  <c r="H1226" i="29"/>
  <c r="Y1225" i="29"/>
  <c r="I1225" i="29"/>
  <c r="H1225" i="29"/>
  <c r="Y1224" i="29"/>
  <c r="W1224" i="29" s="1"/>
  <c r="I1224" i="29"/>
  <c r="H1224" i="29"/>
  <c r="Y1223" i="29"/>
  <c r="I1223" i="29"/>
  <c r="H1223" i="29"/>
  <c r="Y1222" i="29"/>
  <c r="I1222" i="29"/>
  <c r="H1222" i="29"/>
  <c r="Y1221" i="29"/>
  <c r="I1221" i="29"/>
  <c r="H1221" i="29"/>
  <c r="Y1220" i="29"/>
  <c r="W1220" i="29" s="1"/>
  <c r="I1220" i="29"/>
  <c r="H1220" i="29"/>
  <c r="Y1219" i="29"/>
  <c r="W1219" i="29" s="1"/>
  <c r="I1219" i="29"/>
  <c r="H1219" i="29"/>
  <c r="Y1218" i="29"/>
  <c r="W1218" i="29" s="1"/>
  <c r="I1218" i="29"/>
  <c r="H1218" i="29"/>
  <c r="Y1217" i="29"/>
  <c r="I1217" i="29"/>
  <c r="H1217" i="29"/>
  <c r="Z1213" i="29"/>
  <c r="Z1214" i="29" s="1"/>
  <c r="Z1215" i="29" s="1"/>
  <c r="AB1210" i="29"/>
  <c r="AA1210" i="29"/>
  <c r="W1201" i="29"/>
  <c r="M1201" i="29"/>
  <c r="I1201" i="29"/>
  <c r="I1206" i="29" s="1"/>
  <c r="H1206" i="29" s="1"/>
  <c r="I1207" i="29" s="1"/>
  <c r="H1207" i="29" s="1"/>
  <c r="I1208" i="29" s="1"/>
  <c r="H1208" i="29" s="1"/>
  <c r="I1209" i="29" s="1"/>
  <c r="H1209" i="29" s="1"/>
  <c r="I1210" i="29" s="1"/>
  <c r="H1210" i="29" s="1"/>
  <c r="I1211" i="29" s="1"/>
  <c r="H1211" i="29" s="1"/>
  <c r="I1212" i="29" s="1"/>
  <c r="H1212" i="29" s="1"/>
  <c r="I1213" i="29" s="1"/>
  <c r="H1213" i="29" s="1"/>
  <c r="I1214" i="29" s="1"/>
  <c r="H1214" i="29" s="1"/>
  <c r="I1215" i="29" s="1"/>
  <c r="H1215" i="29" s="1"/>
  <c r="I1216" i="29" s="1"/>
  <c r="H1216" i="29" s="1"/>
  <c r="W1200" i="29"/>
  <c r="I1200" i="29"/>
  <c r="E1200" i="29"/>
  <c r="X1199" i="29"/>
  <c r="W1199" i="29"/>
  <c r="S1199" i="29"/>
  <c r="R1199" i="29"/>
  <c r="I1199" i="29"/>
  <c r="X1198" i="29"/>
  <c r="W1198" i="29"/>
  <c r="R1198" i="29"/>
  <c r="I1198" i="29"/>
  <c r="X1197" i="29"/>
  <c r="W1197" i="29"/>
  <c r="R1197" i="29"/>
  <c r="I1197" i="29"/>
  <c r="X1196" i="29"/>
  <c r="W1196" i="29"/>
  <c r="R1196" i="29"/>
  <c r="L1196" i="29"/>
  <c r="AK1209" i="29"/>
  <c r="X1195" i="29"/>
  <c r="W1195" i="29"/>
  <c r="R1195" i="29"/>
  <c r="I1195" i="29"/>
  <c r="Y1189" i="29"/>
  <c r="I1189" i="29"/>
  <c r="H1189" i="29"/>
  <c r="Y1188" i="29"/>
  <c r="I1188" i="29"/>
  <c r="H1188" i="29"/>
  <c r="Y1187" i="29"/>
  <c r="W1187" i="29" s="1"/>
  <c r="I1187" i="29"/>
  <c r="H1187" i="29"/>
  <c r="Y1186" i="29"/>
  <c r="W1186" i="29" s="1"/>
  <c r="I1186" i="29"/>
  <c r="H1186" i="29"/>
  <c r="Y1185" i="29"/>
  <c r="W1185" i="29" s="1"/>
  <c r="AA1188" i="29" s="1"/>
  <c r="I1185" i="29"/>
  <c r="H1185" i="29"/>
  <c r="Y1184" i="29"/>
  <c r="W1184" i="29" s="1"/>
  <c r="I1184" i="29"/>
  <c r="H1184" i="29"/>
  <c r="Y1183" i="29"/>
  <c r="I1183" i="29"/>
  <c r="H1183" i="29"/>
  <c r="Y1182" i="29"/>
  <c r="I1182" i="29"/>
  <c r="H1182" i="29"/>
  <c r="Y1181" i="29"/>
  <c r="W1181" i="29" s="1"/>
  <c r="I1181" i="29"/>
  <c r="H1181" i="29"/>
  <c r="Y1180" i="29"/>
  <c r="W1180" i="29" s="1"/>
  <c r="I1180" i="29"/>
  <c r="H1180" i="29"/>
  <c r="Y1179" i="29"/>
  <c r="W1179" i="29" s="1"/>
  <c r="I1179" i="29"/>
  <c r="H1179" i="29"/>
  <c r="Y1178" i="29"/>
  <c r="I1178" i="29"/>
  <c r="H1178" i="29"/>
  <c r="Y1177" i="29"/>
  <c r="W1177" i="29" s="1"/>
  <c r="I1177" i="29"/>
  <c r="H1177" i="29"/>
  <c r="Y1176" i="29"/>
  <c r="W1176" i="29" s="1"/>
  <c r="I1176" i="29"/>
  <c r="H1176" i="29"/>
  <c r="Z1172" i="29"/>
  <c r="Z1173" i="29" s="1"/>
  <c r="Z1174" i="29" s="1"/>
  <c r="AB1169" i="29"/>
  <c r="AB1170" i="29" s="1"/>
  <c r="AA1169" i="29"/>
  <c r="W1160" i="29"/>
  <c r="M1160" i="29"/>
  <c r="I1160" i="29"/>
  <c r="I1165" i="29" s="1"/>
  <c r="H1165" i="29" s="1"/>
  <c r="I1166" i="29" s="1"/>
  <c r="H1166" i="29" s="1"/>
  <c r="I1167" i="29" s="1"/>
  <c r="H1167" i="29" s="1"/>
  <c r="I1168" i="29" s="1"/>
  <c r="H1168" i="29" s="1"/>
  <c r="I1169" i="29" s="1"/>
  <c r="H1169" i="29" s="1"/>
  <c r="I1170" i="29" s="1"/>
  <c r="H1170" i="29" s="1"/>
  <c r="I1171" i="29" s="1"/>
  <c r="H1171" i="29" s="1"/>
  <c r="I1172" i="29" s="1"/>
  <c r="H1172" i="29" s="1"/>
  <c r="I1173" i="29" s="1"/>
  <c r="H1173" i="29" s="1"/>
  <c r="I1174" i="29" s="1"/>
  <c r="H1174" i="29" s="1"/>
  <c r="I1175" i="29" s="1"/>
  <c r="H1175" i="29" s="1"/>
  <c r="W1159" i="29"/>
  <c r="I1159" i="29"/>
  <c r="L1155" i="29" s="1"/>
  <c r="E1159" i="29"/>
  <c r="X1158" i="29"/>
  <c r="W1158" i="29"/>
  <c r="T1158" i="29"/>
  <c r="R1158" i="29"/>
  <c r="I1158" i="29"/>
  <c r="X1157" i="29"/>
  <c r="W1157" i="29"/>
  <c r="R1157" i="29"/>
  <c r="I1157" i="29"/>
  <c r="X1156" i="29"/>
  <c r="W1156" i="29"/>
  <c r="R1156" i="29"/>
  <c r="I1156" i="29"/>
  <c r="X1155" i="29"/>
  <c r="W1155" i="29"/>
  <c r="R1155" i="29"/>
  <c r="X1154" i="29"/>
  <c r="W1154" i="29"/>
  <c r="R1154" i="29"/>
  <c r="I1154" i="29"/>
  <c r="C1161" i="29" s="1"/>
  <c r="Y1148" i="29"/>
  <c r="I1148" i="29"/>
  <c r="H1148" i="29"/>
  <c r="Y1147" i="29"/>
  <c r="W1147" i="29" s="1"/>
  <c r="I1147" i="29"/>
  <c r="H1147" i="29"/>
  <c r="Y1146" i="29"/>
  <c r="W1146" i="29" s="1"/>
  <c r="I1146" i="29"/>
  <c r="H1146" i="29"/>
  <c r="Y1145" i="29"/>
  <c r="W1145" i="29" s="1"/>
  <c r="AA1148" i="29" s="1"/>
  <c r="I1145" i="29"/>
  <c r="H1145" i="29"/>
  <c r="Y1144" i="29"/>
  <c r="W1144" i="29" s="1"/>
  <c r="I1144" i="29"/>
  <c r="H1144" i="29"/>
  <c r="Y1143" i="29"/>
  <c r="I1143" i="29"/>
  <c r="H1143" i="29"/>
  <c r="Y1142" i="29"/>
  <c r="W1142" i="29" s="1"/>
  <c r="I1142" i="29"/>
  <c r="H1142" i="29"/>
  <c r="Y1141" i="29"/>
  <c r="W1141" i="29" s="1"/>
  <c r="I1141" i="29"/>
  <c r="H1141" i="29"/>
  <c r="Y1140" i="29"/>
  <c r="W1140" i="29" s="1"/>
  <c r="AA1143" i="29" s="1"/>
  <c r="I1140" i="29"/>
  <c r="H1140" i="29"/>
  <c r="Y1139" i="29"/>
  <c r="I1139" i="29"/>
  <c r="H1139" i="29"/>
  <c r="Y1138" i="29"/>
  <c r="W1138" i="29" s="1"/>
  <c r="I1138" i="29"/>
  <c r="H1138" i="29"/>
  <c r="Y1137" i="29"/>
  <c r="I1137" i="29"/>
  <c r="H1137" i="29"/>
  <c r="Y1136" i="29"/>
  <c r="W1136" i="29" s="1"/>
  <c r="I1136" i="29"/>
  <c r="H1136" i="29"/>
  <c r="Y1135" i="29"/>
  <c r="I1135" i="29"/>
  <c r="H1135" i="29"/>
  <c r="Z1131" i="29"/>
  <c r="Z1132" i="29" s="1"/>
  <c r="Z1133" i="29" s="1"/>
  <c r="AB1128" i="29"/>
  <c r="AA1129" i="29" s="1"/>
  <c r="AA1128" i="29"/>
  <c r="W1119" i="29"/>
  <c r="M1119" i="29"/>
  <c r="I1119" i="29"/>
  <c r="I1124" i="29" s="1"/>
  <c r="H1124" i="29" s="1"/>
  <c r="I1125" i="29" s="1"/>
  <c r="H1125" i="29" s="1"/>
  <c r="I1126" i="29" s="1"/>
  <c r="H1126" i="29" s="1"/>
  <c r="I1127" i="29" s="1"/>
  <c r="H1127" i="29" s="1"/>
  <c r="I1128" i="29" s="1"/>
  <c r="H1128" i="29" s="1"/>
  <c r="I1129" i="29" s="1"/>
  <c r="H1129" i="29" s="1"/>
  <c r="I1130" i="29" s="1"/>
  <c r="H1130" i="29" s="1"/>
  <c r="I1131" i="29" s="1"/>
  <c r="H1131" i="29" s="1"/>
  <c r="I1132" i="29" s="1"/>
  <c r="H1132" i="29" s="1"/>
  <c r="I1133" i="29" s="1"/>
  <c r="H1133" i="29" s="1"/>
  <c r="I1134" i="29" s="1"/>
  <c r="H1134" i="29" s="1"/>
  <c r="W1118" i="29"/>
  <c r="I1118" i="29"/>
  <c r="L1114" i="29" s="1"/>
  <c r="E1118" i="29"/>
  <c r="X1117" i="29"/>
  <c r="W1117" i="29"/>
  <c r="R1117" i="29"/>
  <c r="I1117" i="29"/>
  <c r="X1116" i="29"/>
  <c r="W1116" i="29"/>
  <c r="R1116" i="29"/>
  <c r="I1116" i="29"/>
  <c r="X1115" i="29"/>
  <c r="W1115" i="29"/>
  <c r="R1115" i="29"/>
  <c r="X1114" i="29"/>
  <c r="W1114" i="29"/>
  <c r="R1114" i="29"/>
  <c r="AK1125" i="29"/>
  <c r="X1113" i="29"/>
  <c r="W1113" i="29"/>
  <c r="R1113" i="29"/>
  <c r="I1113" i="29"/>
  <c r="I1115" i="29" s="1"/>
  <c r="Y1107" i="29"/>
  <c r="I1107" i="29"/>
  <c r="H1107" i="29"/>
  <c r="Y1106" i="29"/>
  <c r="W1106" i="29" s="1"/>
  <c r="I1106" i="29"/>
  <c r="H1106" i="29"/>
  <c r="Y1105" i="29"/>
  <c r="W1105" i="29" s="1"/>
  <c r="I1105" i="29"/>
  <c r="H1105" i="29"/>
  <c r="Y1104" i="29"/>
  <c r="W1104" i="29" s="1"/>
  <c r="I1104" i="29"/>
  <c r="H1104" i="29"/>
  <c r="Y1103" i="29"/>
  <c r="W1103" i="29" s="1"/>
  <c r="I1103" i="29"/>
  <c r="H1103" i="29"/>
  <c r="Y1102" i="29"/>
  <c r="W1102" i="29" s="1"/>
  <c r="I1102" i="29"/>
  <c r="H1102" i="29"/>
  <c r="Y1101" i="29"/>
  <c r="W1101" i="29" s="1"/>
  <c r="I1101" i="29"/>
  <c r="H1101" i="29"/>
  <c r="Y1100" i="29"/>
  <c r="W1100" i="29" s="1"/>
  <c r="I1100" i="29"/>
  <c r="H1100" i="29"/>
  <c r="Y1099" i="29"/>
  <c r="W1099" i="29" s="1"/>
  <c r="I1099" i="29"/>
  <c r="H1099" i="29"/>
  <c r="Y1098" i="29"/>
  <c r="W1098" i="29" s="1"/>
  <c r="I1098" i="29"/>
  <c r="H1098" i="29"/>
  <c r="Y1097" i="29"/>
  <c r="W1097" i="29" s="1"/>
  <c r="I1097" i="29"/>
  <c r="H1097" i="29"/>
  <c r="Y1096" i="29"/>
  <c r="I1096" i="29"/>
  <c r="H1096" i="29"/>
  <c r="Y1095" i="29"/>
  <c r="W1095" i="29" s="1"/>
  <c r="I1095" i="29"/>
  <c r="H1095" i="29"/>
  <c r="Y1094" i="29"/>
  <c r="I1094" i="29"/>
  <c r="H1094" i="29"/>
  <c r="Z1090" i="29"/>
  <c r="Z1091" i="29" s="1"/>
  <c r="Z1092" i="29" s="1"/>
  <c r="AB1087" i="29"/>
  <c r="AA1088" i="29" s="1"/>
  <c r="AA1087" i="29"/>
  <c r="W1078" i="29"/>
  <c r="M1078" i="29"/>
  <c r="I1078" i="29"/>
  <c r="I1083" i="29" s="1"/>
  <c r="H1083" i="29" s="1"/>
  <c r="I1084" i="29" s="1"/>
  <c r="H1084" i="29" s="1"/>
  <c r="I1085" i="29" s="1"/>
  <c r="H1085" i="29" s="1"/>
  <c r="I1086" i="29" s="1"/>
  <c r="H1086" i="29" s="1"/>
  <c r="I1087" i="29" s="1"/>
  <c r="H1087" i="29" s="1"/>
  <c r="I1088" i="29" s="1"/>
  <c r="H1088" i="29" s="1"/>
  <c r="I1089" i="29" s="1"/>
  <c r="H1089" i="29" s="1"/>
  <c r="I1090" i="29" s="1"/>
  <c r="H1090" i="29" s="1"/>
  <c r="I1091" i="29" s="1"/>
  <c r="H1091" i="29" s="1"/>
  <c r="I1092" i="29" s="1"/>
  <c r="H1092" i="29" s="1"/>
  <c r="I1093" i="29" s="1"/>
  <c r="H1093" i="29" s="1"/>
  <c r="W1077" i="29"/>
  <c r="I1077" i="29"/>
  <c r="L1073" i="29" s="1"/>
  <c r="E1077" i="29"/>
  <c r="X1076" i="29"/>
  <c r="W1076" i="29"/>
  <c r="V1076" i="29"/>
  <c r="R1076" i="29"/>
  <c r="N1076" i="29"/>
  <c r="I1076" i="29"/>
  <c r="X1075" i="29"/>
  <c r="W1075" i="29"/>
  <c r="R1075" i="29"/>
  <c r="I1075" i="29"/>
  <c r="X1074" i="29"/>
  <c r="W1074" i="29"/>
  <c r="R1074" i="29"/>
  <c r="I1074" i="29"/>
  <c r="X1073" i="29"/>
  <c r="W1073" i="29"/>
  <c r="R1073" i="29"/>
  <c r="AL1086" i="29"/>
  <c r="X1072" i="29"/>
  <c r="W1072" i="29"/>
  <c r="R1072" i="29"/>
  <c r="I1072" i="29"/>
  <c r="I1073" i="29" s="1"/>
  <c r="Y1066" i="29"/>
  <c r="I1066" i="29"/>
  <c r="H1066" i="29"/>
  <c r="Y1065" i="29"/>
  <c r="I1065" i="29"/>
  <c r="H1065" i="29"/>
  <c r="Y1064" i="29"/>
  <c r="I1064" i="29"/>
  <c r="H1064" i="29"/>
  <c r="Y1063" i="29"/>
  <c r="W1063" i="29" s="1"/>
  <c r="I1063" i="29"/>
  <c r="H1063" i="29"/>
  <c r="Y1062" i="29"/>
  <c r="W1062" i="29" s="1"/>
  <c r="I1062" i="29"/>
  <c r="H1062" i="29"/>
  <c r="Y1061" i="29"/>
  <c r="I1061" i="29"/>
  <c r="H1061" i="29"/>
  <c r="Y1060" i="29"/>
  <c r="W1060" i="29" s="1"/>
  <c r="I1060" i="29"/>
  <c r="H1060" i="29"/>
  <c r="Y1059" i="29"/>
  <c r="W1059" i="29" s="1"/>
  <c r="I1059" i="29"/>
  <c r="H1059" i="29"/>
  <c r="Y1058" i="29"/>
  <c r="I1058" i="29"/>
  <c r="H1058" i="29"/>
  <c r="Y1057" i="29"/>
  <c r="I1057" i="29"/>
  <c r="H1057" i="29"/>
  <c r="Y1056" i="29"/>
  <c r="W1056" i="29" s="1"/>
  <c r="I1056" i="29"/>
  <c r="H1056" i="29"/>
  <c r="Y1055" i="29"/>
  <c r="W1055" i="29" s="1"/>
  <c r="I1055" i="29"/>
  <c r="H1055" i="29"/>
  <c r="Y1054" i="29"/>
  <c r="Z1055" i="29" s="1"/>
  <c r="I1054" i="29"/>
  <c r="H1054" i="29"/>
  <c r="Y1053" i="29"/>
  <c r="I1053" i="29"/>
  <c r="H1053" i="29"/>
  <c r="Z1049" i="29"/>
  <c r="Z1050" i="29" s="1"/>
  <c r="Z1051" i="29" s="1"/>
  <c r="AB1046" i="29"/>
  <c r="AB1047" i="29" s="1"/>
  <c r="AA1046" i="29"/>
  <c r="M1038" i="29"/>
  <c r="W1037" i="29"/>
  <c r="M1037" i="29"/>
  <c r="I1037" i="29"/>
  <c r="I1042" i="29" s="1"/>
  <c r="H1042" i="29" s="1"/>
  <c r="I1043" i="29" s="1"/>
  <c r="H1043" i="29" s="1"/>
  <c r="I1044" i="29" s="1"/>
  <c r="H1044" i="29" s="1"/>
  <c r="I1045" i="29" s="1"/>
  <c r="H1045" i="29" s="1"/>
  <c r="I1046" i="29" s="1"/>
  <c r="H1046" i="29" s="1"/>
  <c r="I1047" i="29" s="1"/>
  <c r="H1047" i="29" s="1"/>
  <c r="I1048" i="29" s="1"/>
  <c r="H1048" i="29" s="1"/>
  <c r="I1049" i="29" s="1"/>
  <c r="H1049" i="29" s="1"/>
  <c r="I1050" i="29" s="1"/>
  <c r="H1050" i="29" s="1"/>
  <c r="I1051" i="29" s="1"/>
  <c r="H1051" i="29" s="1"/>
  <c r="I1052" i="29" s="1"/>
  <c r="H1052" i="29" s="1"/>
  <c r="W1036" i="29"/>
  <c r="I1036" i="29"/>
  <c r="E1036" i="29"/>
  <c r="X1035" i="29"/>
  <c r="W1035" i="29"/>
  <c r="V1035" i="29"/>
  <c r="R1035" i="29"/>
  <c r="I1035" i="29"/>
  <c r="X1034" i="29"/>
  <c r="W1034" i="29"/>
  <c r="R1034" i="29"/>
  <c r="I1034" i="29"/>
  <c r="X1033" i="29"/>
  <c r="W1033" i="29"/>
  <c r="R1033" i="29"/>
  <c r="I1033" i="29"/>
  <c r="X1032" i="29"/>
  <c r="W1032" i="29"/>
  <c r="R1032" i="29"/>
  <c r="L1032" i="29"/>
  <c r="AK1044" i="29"/>
  <c r="X1031" i="29"/>
  <c r="W1031" i="29"/>
  <c r="R1031" i="29"/>
  <c r="I1031" i="29"/>
  <c r="Y1025" i="29"/>
  <c r="I1025" i="29"/>
  <c r="H1025" i="29"/>
  <c r="Y1024" i="29"/>
  <c r="I1024" i="29"/>
  <c r="H1024" i="29"/>
  <c r="Y1023" i="29"/>
  <c r="W1023" i="29" s="1"/>
  <c r="I1023" i="29"/>
  <c r="H1023" i="29"/>
  <c r="Y1022" i="29"/>
  <c r="W1022" i="29" s="1"/>
  <c r="I1022" i="29"/>
  <c r="H1022" i="29"/>
  <c r="Y1021" i="29"/>
  <c r="W1021" i="29" s="1"/>
  <c r="I1021" i="29"/>
  <c r="H1021" i="29"/>
  <c r="Y1020" i="29"/>
  <c r="W1020" i="29" s="1"/>
  <c r="I1020" i="29"/>
  <c r="H1020" i="29"/>
  <c r="Y1019" i="29"/>
  <c r="W1019" i="29" s="1"/>
  <c r="I1019" i="29"/>
  <c r="H1019" i="29"/>
  <c r="Y1018" i="29"/>
  <c r="W1018" i="29"/>
  <c r="I1018" i="29"/>
  <c r="H1018" i="29"/>
  <c r="Y1017" i="29"/>
  <c r="W1017" i="29" s="1"/>
  <c r="I1017" i="29"/>
  <c r="H1017" i="29"/>
  <c r="Y1016" i="29"/>
  <c r="I1016" i="29"/>
  <c r="H1016" i="29"/>
  <c r="Y1015" i="29"/>
  <c r="W1015" i="29" s="1"/>
  <c r="I1015" i="29"/>
  <c r="H1015" i="29"/>
  <c r="Y1014" i="29"/>
  <c r="I1014" i="29"/>
  <c r="H1014" i="29"/>
  <c r="Y1013" i="29"/>
  <c r="W1013" i="29" s="1"/>
  <c r="I1013" i="29"/>
  <c r="H1013" i="29"/>
  <c r="Y1012" i="29"/>
  <c r="W1012" i="29" s="1"/>
  <c r="I1012" i="29"/>
  <c r="H1012" i="29"/>
  <c r="Z1008" i="29"/>
  <c r="Z1009" i="29" s="1"/>
  <c r="Z1010" i="29" s="1"/>
  <c r="AB1005" i="29"/>
  <c r="AB1006" i="29" s="1"/>
  <c r="AA1005" i="29"/>
  <c r="W996" i="29"/>
  <c r="M996" i="29"/>
  <c r="I996" i="29"/>
  <c r="I1001" i="29" s="1"/>
  <c r="H1001" i="29" s="1"/>
  <c r="I1002" i="29" s="1"/>
  <c r="H1002" i="29" s="1"/>
  <c r="I1003" i="29" s="1"/>
  <c r="H1003" i="29" s="1"/>
  <c r="I1004" i="29" s="1"/>
  <c r="H1004" i="29" s="1"/>
  <c r="I1005" i="29" s="1"/>
  <c r="H1005" i="29" s="1"/>
  <c r="I1006" i="29" s="1"/>
  <c r="H1006" i="29" s="1"/>
  <c r="I1007" i="29" s="1"/>
  <c r="H1007" i="29" s="1"/>
  <c r="I1008" i="29" s="1"/>
  <c r="H1008" i="29" s="1"/>
  <c r="I1009" i="29" s="1"/>
  <c r="H1009" i="29" s="1"/>
  <c r="I1010" i="29" s="1"/>
  <c r="H1010" i="29" s="1"/>
  <c r="I1011" i="29" s="1"/>
  <c r="H1011" i="29" s="1"/>
  <c r="W995" i="29"/>
  <c r="I995" i="29"/>
  <c r="L991" i="29" s="1"/>
  <c r="E995" i="29"/>
  <c r="X994" i="29"/>
  <c r="W994" i="29"/>
  <c r="S994" i="29"/>
  <c r="R994" i="29"/>
  <c r="I994" i="29"/>
  <c r="X993" i="29"/>
  <c r="W993" i="29"/>
  <c r="R993" i="29"/>
  <c r="I993" i="29"/>
  <c r="X992" i="29"/>
  <c r="W992" i="29"/>
  <c r="R992" i="29"/>
  <c r="X991" i="29"/>
  <c r="W991" i="29"/>
  <c r="R991" i="29"/>
  <c r="T994" i="29"/>
  <c r="X990" i="29"/>
  <c r="W990" i="29"/>
  <c r="R990" i="29"/>
  <c r="I990" i="29"/>
  <c r="I992" i="29" s="1"/>
  <c r="Y984" i="29"/>
  <c r="I984" i="29"/>
  <c r="H984" i="29"/>
  <c r="Y983" i="29"/>
  <c r="I983" i="29"/>
  <c r="H983" i="29"/>
  <c r="Y982" i="29"/>
  <c r="W982" i="29" s="1"/>
  <c r="I982" i="29"/>
  <c r="H982" i="29"/>
  <c r="Y981" i="29"/>
  <c r="Z982" i="29" s="1"/>
  <c r="I981" i="29"/>
  <c r="H981" i="29"/>
  <c r="Y980" i="29"/>
  <c r="I980" i="29"/>
  <c r="H980" i="29"/>
  <c r="Y979" i="29"/>
  <c r="W979" i="29" s="1"/>
  <c r="I979" i="29"/>
  <c r="H979" i="29"/>
  <c r="Y978" i="29"/>
  <c r="W978" i="29" s="1"/>
  <c r="AA981" i="29" s="1"/>
  <c r="I978" i="29"/>
  <c r="H978" i="29"/>
  <c r="Y977" i="29"/>
  <c r="W977" i="29" s="1"/>
  <c r="I977" i="29"/>
  <c r="H977" i="29"/>
  <c r="Y976" i="29"/>
  <c r="I976" i="29"/>
  <c r="H976" i="29"/>
  <c r="Y975" i="29"/>
  <c r="I975" i="29"/>
  <c r="H975" i="29"/>
  <c r="Y974" i="29"/>
  <c r="W974" i="29" s="1"/>
  <c r="I974" i="29"/>
  <c r="H974" i="29"/>
  <c r="Y973" i="29"/>
  <c r="I973" i="29"/>
  <c r="H973" i="29"/>
  <c r="Y972" i="29"/>
  <c r="W972" i="29" s="1"/>
  <c r="I972" i="29"/>
  <c r="H972" i="29"/>
  <c r="Y971" i="29"/>
  <c r="I971" i="29"/>
  <c r="H971" i="29"/>
  <c r="Z967" i="29"/>
  <c r="Z968" i="29" s="1"/>
  <c r="Z969" i="29" s="1"/>
  <c r="AB964" i="29"/>
  <c r="AB965" i="29" s="1"/>
  <c r="AA964" i="29"/>
  <c r="W955" i="29"/>
  <c r="M955" i="29"/>
  <c r="I955" i="29"/>
  <c r="I960" i="29" s="1"/>
  <c r="H960" i="29" s="1"/>
  <c r="I961" i="29" s="1"/>
  <c r="H961" i="29" s="1"/>
  <c r="I962" i="29" s="1"/>
  <c r="H962" i="29" s="1"/>
  <c r="I963" i="29" s="1"/>
  <c r="H963" i="29" s="1"/>
  <c r="I964" i="29" s="1"/>
  <c r="H964" i="29" s="1"/>
  <c r="I965" i="29" s="1"/>
  <c r="H965" i="29" s="1"/>
  <c r="I966" i="29" s="1"/>
  <c r="H966" i="29" s="1"/>
  <c r="I967" i="29" s="1"/>
  <c r="H967" i="29" s="1"/>
  <c r="I968" i="29" s="1"/>
  <c r="H968" i="29" s="1"/>
  <c r="I969" i="29" s="1"/>
  <c r="H969" i="29" s="1"/>
  <c r="I970" i="29" s="1"/>
  <c r="H970" i="29" s="1"/>
  <c r="W954" i="29"/>
  <c r="I954" i="29"/>
  <c r="L950" i="29" s="1"/>
  <c r="E954" i="29"/>
  <c r="X953" i="29"/>
  <c r="W953" i="29"/>
  <c r="R953" i="29"/>
  <c r="I953" i="29"/>
  <c r="X952" i="29"/>
  <c r="W952" i="29"/>
  <c r="R952" i="29"/>
  <c r="I952" i="29"/>
  <c r="X951" i="29"/>
  <c r="W951" i="29"/>
  <c r="R951" i="29"/>
  <c r="X950" i="29"/>
  <c r="W950" i="29"/>
  <c r="R950" i="29"/>
  <c r="X949" i="29"/>
  <c r="W949" i="29"/>
  <c r="R949" i="29"/>
  <c r="I949" i="29"/>
  <c r="I950" i="29" s="1"/>
  <c r="Y943" i="29"/>
  <c r="I943" i="29"/>
  <c r="H943" i="29"/>
  <c r="Y942" i="29"/>
  <c r="I942" i="29"/>
  <c r="H942" i="29"/>
  <c r="Y941" i="29"/>
  <c r="W941" i="29" s="1"/>
  <c r="I941" i="29"/>
  <c r="H941" i="29"/>
  <c r="Y940" i="29"/>
  <c r="W940" i="29" s="1"/>
  <c r="I940" i="29"/>
  <c r="H940" i="29"/>
  <c r="Y939" i="29"/>
  <c r="Z940" i="29" s="1"/>
  <c r="I939" i="29"/>
  <c r="H939" i="29"/>
  <c r="Y938" i="29"/>
  <c r="W938" i="29" s="1"/>
  <c r="I938" i="29"/>
  <c r="H938" i="29"/>
  <c r="Y937" i="29"/>
  <c r="W937" i="29" s="1"/>
  <c r="I937" i="29"/>
  <c r="H937" i="29"/>
  <c r="Y936" i="29"/>
  <c r="I936" i="29"/>
  <c r="H936" i="29"/>
  <c r="Y935" i="29"/>
  <c r="W935" i="29" s="1"/>
  <c r="I935" i="29"/>
  <c r="H935" i="29"/>
  <c r="Y934" i="29"/>
  <c r="I934" i="29"/>
  <c r="H934" i="29"/>
  <c r="Y933" i="29"/>
  <c r="W933" i="29" s="1"/>
  <c r="I933" i="29"/>
  <c r="H933" i="29"/>
  <c r="Y932" i="29"/>
  <c r="W932" i="29" s="1"/>
  <c r="I932" i="29"/>
  <c r="H932" i="29"/>
  <c r="Y931" i="29"/>
  <c r="I931" i="29"/>
  <c r="H931" i="29"/>
  <c r="Y930" i="29"/>
  <c r="W930" i="29" s="1"/>
  <c r="I930" i="29"/>
  <c r="H930" i="29"/>
  <c r="Z926" i="29"/>
  <c r="Z927" i="29" s="1"/>
  <c r="Z928" i="29" s="1"/>
  <c r="AB923" i="29"/>
  <c r="AB924" i="29" s="1"/>
  <c r="AA923" i="29"/>
  <c r="W914" i="29"/>
  <c r="M914" i="29"/>
  <c r="I914" i="29"/>
  <c r="I919" i="29" s="1"/>
  <c r="H919" i="29" s="1"/>
  <c r="I920" i="29" s="1"/>
  <c r="H920" i="29" s="1"/>
  <c r="I921" i="29" s="1"/>
  <c r="H921" i="29" s="1"/>
  <c r="I922" i="29" s="1"/>
  <c r="H922" i="29" s="1"/>
  <c r="I923" i="29" s="1"/>
  <c r="H923" i="29" s="1"/>
  <c r="I924" i="29" s="1"/>
  <c r="H924" i="29" s="1"/>
  <c r="I925" i="29" s="1"/>
  <c r="H925" i="29" s="1"/>
  <c r="I926" i="29" s="1"/>
  <c r="H926" i="29" s="1"/>
  <c r="I927" i="29" s="1"/>
  <c r="H927" i="29" s="1"/>
  <c r="I928" i="29" s="1"/>
  <c r="H928" i="29" s="1"/>
  <c r="I929" i="29" s="1"/>
  <c r="H929" i="29" s="1"/>
  <c r="W913" i="29"/>
  <c r="I913" i="29"/>
  <c r="L909" i="29" s="1"/>
  <c r="E913" i="29"/>
  <c r="X912" i="29"/>
  <c r="W912" i="29"/>
  <c r="R912" i="29"/>
  <c r="I912" i="29"/>
  <c r="X911" i="29"/>
  <c r="W911" i="29"/>
  <c r="R911" i="29"/>
  <c r="I911" i="29"/>
  <c r="X910" i="29"/>
  <c r="W910" i="29"/>
  <c r="R910" i="29"/>
  <c r="I910" i="29"/>
  <c r="X909" i="29"/>
  <c r="W909" i="29"/>
  <c r="R909" i="29"/>
  <c r="X908" i="29"/>
  <c r="W908" i="29"/>
  <c r="R908" i="29"/>
  <c r="I908" i="29"/>
  <c r="Y902" i="29"/>
  <c r="I902" i="29"/>
  <c r="H902" i="29"/>
  <c r="Y901" i="29"/>
  <c r="I901" i="29"/>
  <c r="H901" i="29"/>
  <c r="Y900" i="29"/>
  <c r="W900" i="29" s="1"/>
  <c r="I900" i="29"/>
  <c r="H900" i="29"/>
  <c r="Y899" i="29"/>
  <c r="W899" i="29" s="1"/>
  <c r="I899" i="29"/>
  <c r="H899" i="29"/>
  <c r="Y898" i="29"/>
  <c r="Z899" i="29" s="1"/>
  <c r="I898" i="29"/>
  <c r="H898" i="29"/>
  <c r="Y897" i="29"/>
  <c r="I897" i="29"/>
  <c r="H897" i="29"/>
  <c r="Y896" i="29"/>
  <c r="W896" i="29" s="1"/>
  <c r="I896" i="29"/>
  <c r="H896" i="29"/>
  <c r="Y895" i="29"/>
  <c r="W895" i="29" s="1"/>
  <c r="I895" i="29"/>
  <c r="H895" i="29"/>
  <c r="Y894" i="29"/>
  <c r="W894" i="29" s="1"/>
  <c r="AA897" i="29" s="1"/>
  <c r="I894" i="29"/>
  <c r="H894" i="29"/>
  <c r="Y893" i="29"/>
  <c r="W893" i="29" s="1"/>
  <c r="I893" i="29"/>
  <c r="H893" i="29"/>
  <c r="Y892" i="29"/>
  <c r="W892" i="29" s="1"/>
  <c r="I892" i="29"/>
  <c r="H892" i="29"/>
  <c r="Y891" i="29"/>
  <c r="W891" i="29" s="1"/>
  <c r="AA894" i="29" s="1"/>
  <c r="I891" i="29"/>
  <c r="H891" i="29"/>
  <c r="Y890" i="29"/>
  <c r="W890" i="29" s="1"/>
  <c r="I890" i="29"/>
  <c r="H890" i="29"/>
  <c r="Y889" i="29"/>
  <c r="I889" i="29"/>
  <c r="H889" i="29"/>
  <c r="Z885" i="29"/>
  <c r="Z886" i="29" s="1"/>
  <c r="Z887" i="29" s="1"/>
  <c r="AB882" i="29"/>
  <c r="AA883" i="29" s="1"/>
  <c r="AA882" i="29"/>
  <c r="W873" i="29"/>
  <c r="M873" i="29"/>
  <c r="I873" i="29"/>
  <c r="I878" i="29" s="1"/>
  <c r="H878" i="29" s="1"/>
  <c r="I879" i="29" s="1"/>
  <c r="H879" i="29" s="1"/>
  <c r="I880" i="29" s="1"/>
  <c r="H880" i="29" s="1"/>
  <c r="I881" i="29" s="1"/>
  <c r="H881" i="29" s="1"/>
  <c r="I882" i="29" s="1"/>
  <c r="H882" i="29" s="1"/>
  <c r="I883" i="29" s="1"/>
  <c r="H883" i="29" s="1"/>
  <c r="I884" i="29" s="1"/>
  <c r="H884" i="29" s="1"/>
  <c r="I885" i="29" s="1"/>
  <c r="H885" i="29" s="1"/>
  <c r="I886" i="29" s="1"/>
  <c r="H886" i="29" s="1"/>
  <c r="I887" i="29" s="1"/>
  <c r="H887" i="29" s="1"/>
  <c r="I888" i="29" s="1"/>
  <c r="H888" i="29" s="1"/>
  <c r="W872" i="29"/>
  <c r="I872" i="29"/>
  <c r="L868" i="29" s="1"/>
  <c r="E872" i="29"/>
  <c r="X871" i="29"/>
  <c r="W871" i="29"/>
  <c r="R871" i="29"/>
  <c r="I871" i="29"/>
  <c r="X870" i="29"/>
  <c r="W870" i="29"/>
  <c r="R870" i="29"/>
  <c r="I870" i="29"/>
  <c r="X869" i="29"/>
  <c r="W869" i="29"/>
  <c r="R869" i="29"/>
  <c r="X868" i="29"/>
  <c r="W868" i="29"/>
  <c r="R868" i="29"/>
  <c r="AK882" i="29"/>
  <c r="X867" i="29"/>
  <c r="W867" i="29"/>
  <c r="R867" i="29"/>
  <c r="I867" i="29"/>
  <c r="C874" i="29" s="1"/>
  <c r="Y861" i="29"/>
  <c r="I861" i="29"/>
  <c r="H861" i="29"/>
  <c r="Y860" i="29"/>
  <c r="I860" i="29"/>
  <c r="H860" i="29"/>
  <c r="Y859" i="29"/>
  <c r="I859" i="29"/>
  <c r="H859" i="29"/>
  <c r="Y858" i="29"/>
  <c r="W858" i="29" s="1"/>
  <c r="I858" i="29"/>
  <c r="H858" i="29"/>
  <c r="Y857" i="29"/>
  <c r="Z858" i="29" s="1"/>
  <c r="I857" i="29"/>
  <c r="H857" i="29"/>
  <c r="Y856" i="29"/>
  <c r="W856" i="29" s="1"/>
  <c r="I856" i="29"/>
  <c r="H856" i="29"/>
  <c r="Y855" i="29"/>
  <c r="I855" i="29"/>
  <c r="H855" i="29"/>
  <c r="Y854" i="29"/>
  <c r="I854" i="29"/>
  <c r="H854" i="29"/>
  <c r="Y853" i="29"/>
  <c r="W853" i="29" s="1"/>
  <c r="I853" i="29"/>
  <c r="H853" i="29"/>
  <c r="Y852" i="29"/>
  <c r="I852" i="29"/>
  <c r="H852" i="29"/>
  <c r="Y851" i="29"/>
  <c r="W851" i="29" s="1"/>
  <c r="I851" i="29"/>
  <c r="H851" i="29"/>
  <c r="Y850" i="29"/>
  <c r="W850" i="29" s="1"/>
  <c r="I850" i="29"/>
  <c r="H850" i="29"/>
  <c r="Y849" i="29"/>
  <c r="W849" i="29" s="1"/>
  <c r="I849" i="29"/>
  <c r="H849" i="29"/>
  <c r="Y848" i="29"/>
  <c r="W848" i="29" s="1"/>
  <c r="I848" i="29"/>
  <c r="H848" i="29"/>
  <c r="Z844" i="29"/>
  <c r="Z845" i="29" s="1"/>
  <c r="Z846" i="29" s="1"/>
  <c r="AB841" i="29"/>
  <c r="AA841" i="29"/>
  <c r="W832" i="29"/>
  <c r="M832" i="29"/>
  <c r="I832" i="29"/>
  <c r="I837" i="29" s="1"/>
  <c r="H837" i="29" s="1"/>
  <c r="I838" i="29" s="1"/>
  <c r="H838" i="29" s="1"/>
  <c r="I839" i="29" s="1"/>
  <c r="H839" i="29" s="1"/>
  <c r="I840" i="29" s="1"/>
  <c r="H840" i="29" s="1"/>
  <c r="I841" i="29" s="1"/>
  <c r="H841" i="29" s="1"/>
  <c r="I842" i="29" s="1"/>
  <c r="H842" i="29" s="1"/>
  <c r="I843" i="29" s="1"/>
  <c r="H843" i="29" s="1"/>
  <c r="I844" i="29" s="1"/>
  <c r="H844" i="29" s="1"/>
  <c r="I845" i="29" s="1"/>
  <c r="H845" i="29" s="1"/>
  <c r="I846" i="29" s="1"/>
  <c r="H846" i="29" s="1"/>
  <c r="I847" i="29" s="1"/>
  <c r="H847" i="29" s="1"/>
  <c r="W831" i="29"/>
  <c r="I831" i="29"/>
  <c r="L827" i="29" s="1"/>
  <c r="E831" i="29"/>
  <c r="X830" i="29"/>
  <c r="W830" i="29"/>
  <c r="R830" i="29"/>
  <c r="I830" i="29"/>
  <c r="X829" i="29"/>
  <c r="W829" i="29"/>
  <c r="R829" i="29"/>
  <c r="I829" i="29"/>
  <c r="X828" i="29"/>
  <c r="W828" i="29"/>
  <c r="R828" i="29"/>
  <c r="I828" i="29"/>
  <c r="X827" i="29"/>
  <c r="W827" i="29"/>
  <c r="R827" i="29"/>
  <c r="X826" i="29"/>
  <c r="W826" i="29"/>
  <c r="R826" i="29"/>
  <c r="I826" i="29"/>
  <c r="Y820" i="29"/>
  <c r="I820" i="29"/>
  <c r="H820" i="29"/>
  <c r="Y819" i="29"/>
  <c r="W819" i="29" s="1"/>
  <c r="I819" i="29"/>
  <c r="H819" i="29"/>
  <c r="Y818" i="29"/>
  <c r="W818" i="29" s="1"/>
  <c r="I818" i="29"/>
  <c r="H818" i="29"/>
  <c r="Y817" i="29"/>
  <c r="I817" i="29"/>
  <c r="H817" i="29"/>
  <c r="Y816" i="29"/>
  <c r="W816" i="29" s="1"/>
  <c r="I816" i="29"/>
  <c r="H816" i="29"/>
  <c r="Y815" i="29"/>
  <c r="I815" i="29"/>
  <c r="H815" i="29"/>
  <c r="Y814" i="29"/>
  <c r="W814" i="29" s="1"/>
  <c r="I814" i="29"/>
  <c r="H814" i="29"/>
  <c r="Y813" i="29"/>
  <c r="I813" i="29"/>
  <c r="H813" i="29"/>
  <c r="Y812" i="29"/>
  <c r="W812" i="29" s="1"/>
  <c r="I812" i="29"/>
  <c r="H812" i="29"/>
  <c r="Y811" i="29"/>
  <c r="W811" i="29" s="1"/>
  <c r="I811" i="29"/>
  <c r="H811" i="29"/>
  <c r="Y810" i="29"/>
  <c r="W810" i="29" s="1"/>
  <c r="I810" i="29"/>
  <c r="H810" i="29"/>
  <c r="Y809" i="29"/>
  <c r="I809" i="29"/>
  <c r="H809" i="29"/>
  <c r="Y808" i="29"/>
  <c r="I808" i="29"/>
  <c r="H808" i="29"/>
  <c r="Y807" i="29"/>
  <c r="W807" i="29" s="1"/>
  <c r="AA810" i="29" s="1"/>
  <c r="I807" i="29"/>
  <c r="H807" i="29"/>
  <c r="Z803" i="29"/>
  <c r="Z804" i="29" s="1"/>
  <c r="Z805" i="29" s="1"/>
  <c r="AB800" i="29"/>
  <c r="AA801" i="29" s="1"/>
  <c r="AA800" i="29"/>
  <c r="I798" i="29"/>
  <c r="H798" i="29" s="1"/>
  <c r="I799" i="29" s="1"/>
  <c r="H799" i="29" s="1"/>
  <c r="I800" i="29" s="1"/>
  <c r="H800" i="29" s="1"/>
  <c r="I801" i="29" s="1"/>
  <c r="H801" i="29" s="1"/>
  <c r="I802" i="29" s="1"/>
  <c r="H802" i="29" s="1"/>
  <c r="I803" i="29" s="1"/>
  <c r="H803" i="29" s="1"/>
  <c r="I804" i="29" s="1"/>
  <c r="H804" i="29" s="1"/>
  <c r="I805" i="29" s="1"/>
  <c r="H805" i="29" s="1"/>
  <c r="I806" i="29" s="1"/>
  <c r="H806" i="29" s="1"/>
  <c r="I797" i="29"/>
  <c r="H797" i="29"/>
  <c r="M793" i="29" a="1"/>
  <c r="M793" i="29" s="1"/>
  <c r="W791" i="29"/>
  <c r="M791" i="29"/>
  <c r="I791" i="29"/>
  <c r="W790" i="29"/>
  <c r="I790" i="29"/>
  <c r="L786" i="29" s="1"/>
  <c r="E790" i="29"/>
  <c r="X789" i="29"/>
  <c r="W789" i="29"/>
  <c r="T789" i="29"/>
  <c r="R789" i="29"/>
  <c r="O789" i="29"/>
  <c r="I789" i="29"/>
  <c r="X788" i="29"/>
  <c r="W788" i="29"/>
  <c r="R788" i="29"/>
  <c r="I788" i="29"/>
  <c r="X787" i="29"/>
  <c r="W787" i="29"/>
  <c r="R787" i="29"/>
  <c r="I787" i="29"/>
  <c r="X786" i="29"/>
  <c r="W786" i="29"/>
  <c r="R786" i="29"/>
  <c r="V789" i="29"/>
  <c r="X785" i="29"/>
  <c r="W785" i="29"/>
  <c r="R785" i="29"/>
  <c r="I785" i="29"/>
  <c r="C792" i="29" s="1"/>
  <c r="Y779" i="29"/>
  <c r="I779" i="29"/>
  <c r="H779" i="29"/>
  <c r="Y778" i="29"/>
  <c r="I778" i="29"/>
  <c r="H778" i="29"/>
  <c r="Y777" i="29"/>
  <c r="W777" i="29" s="1"/>
  <c r="I777" i="29"/>
  <c r="H777" i="29"/>
  <c r="Y776" i="29"/>
  <c r="I776" i="29"/>
  <c r="H776" i="29"/>
  <c r="Y775" i="29"/>
  <c r="W775" i="29" s="1"/>
  <c r="I775" i="29"/>
  <c r="H775" i="29"/>
  <c r="Y774" i="29"/>
  <c r="W774" i="29" s="1"/>
  <c r="I774" i="29"/>
  <c r="H774" i="29"/>
  <c r="Y773" i="29"/>
  <c r="W773" i="29" s="1"/>
  <c r="I773" i="29"/>
  <c r="H773" i="29"/>
  <c r="Y772" i="29"/>
  <c r="W772" i="29" s="1"/>
  <c r="I772" i="29"/>
  <c r="H772" i="29"/>
  <c r="Y771" i="29"/>
  <c r="W771" i="29" s="1"/>
  <c r="I771" i="29"/>
  <c r="H771" i="29"/>
  <c r="Y770" i="29"/>
  <c r="W770" i="29" s="1"/>
  <c r="I770" i="29"/>
  <c r="H770" i="29"/>
  <c r="Y769" i="29"/>
  <c r="W769" i="29" s="1"/>
  <c r="I769" i="29"/>
  <c r="H769" i="29"/>
  <c r="Y768" i="29"/>
  <c r="I768" i="29"/>
  <c r="H768" i="29"/>
  <c r="Y767" i="29"/>
  <c r="W767" i="29" s="1"/>
  <c r="I767" i="29"/>
  <c r="H767" i="29"/>
  <c r="Y766" i="29"/>
  <c r="I766" i="29"/>
  <c r="H766" i="29"/>
  <c r="Z762" i="29"/>
  <c r="Z763" i="29" s="1"/>
  <c r="Z764" i="29" s="1"/>
  <c r="AB759" i="29"/>
  <c r="AA760" i="29" s="1"/>
  <c r="AA759" i="29"/>
  <c r="M752" i="29" a="1"/>
  <c r="M752" i="29" s="1"/>
  <c r="W750" i="29"/>
  <c r="M750" i="29"/>
  <c r="I750" i="29"/>
  <c r="I755" i="29" s="1"/>
  <c r="H755" i="29" s="1"/>
  <c r="I756" i="29" s="1"/>
  <c r="H756" i="29" s="1"/>
  <c r="I757" i="29" s="1"/>
  <c r="H757" i="29" s="1"/>
  <c r="I758" i="29" s="1"/>
  <c r="H758" i="29" s="1"/>
  <c r="I759" i="29" s="1"/>
  <c r="H759" i="29" s="1"/>
  <c r="I760" i="29" s="1"/>
  <c r="H760" i="29" s="1"/>
  <c r="I761" i="29" s="1"/>
  <c r="H761" i="29" s="1"/>
  <c r="I762" i="29" s="1"/>
  <c r="H762" i="29" s="1"/>
  <c r="I763" i="29" s="1"/>
  <c r="H763" i="29" s="1"/>
  <c r="I764" i="29" s="1"/>
  <c r="H764" i="29" s="1"/>
  <c r="I765" i="29" s="1"/>
  <c r="H765" i="29" s="1"/>
  <c r="W749" i="29"/>
  <c r="I749" i="29"/>
  <c r="L745" i="29" s="1"/>
  <c r="E749" i="29"/>
  <c r="X748" i="29"/>
  <c r="W748" i="29"/>
  <c r="R748" i="29"/>
  <c r="N748" i="29"/>
  <c r="I748" i="29"/>
  <c r="X747" i="29"/>
  <c r="W747" i="29"/>
  <c r="R747" i="29"/>
  <c r="I747" i="29"/>
  <c r="X746" i="29"/>
  <c r="W746" i="29"/>
  <c r="R746" i="29"/>
  <c r="I746" i="29"/>
  <c r="X745" i="29"/>
  <c r="W745" i="29"/>
  <c r="R745" i="29"/>
  <c r="AK759" i="29"/>
  <c r="X744" i="29"/>
  <c r="W744" i="29"/>
  <c r="R744" i="29"/>
  <c r="I744" i="29"/>
  <c r="I745" i="29" s="1"/>
  <c r="Y738" i="29"/>
  <c r="I738" i="29"/>
  <c r="H738" i="29"/>
  <c r="Y737" i="29"/>
  <c r="I737" i="29"/>
  <c r="H737" i="29"/>
  <c r="Y736" i="29"/>
  <c r="W736" i="29" s="1"/>
  <c r="I736" i="29"/>
  <c r="H736" i="29"/>
  <c r="Y735" i="29"/>
  <c r="W735" i="29" s="1"/>
  <c r="I735" i="29"/>
  <c r="H735" i="29"/>
  <c r="Y734" i="29"/>
  <c r="Z735" i="29" s="1"/>
  <c r="I734" i="29"/>
  <c r="H734" i="29"/>
  <c r="Y733" i="29"/>
  <c r="W733" i="29" s="1"/>
  <c r="I733" i="29"/>
  <c r="H733" i="29"/>
  <c r="Y732" i="29"/>
  <c r="I732" i="29"/>
  <c r="H732" i="29"/>
  <c r="Y731" i="29"/>
  <c r="W731" i="29" s="1"/>
  <c r="I731" i="29"/>
  <c r="H731" i="29"/>
  <c r="Y730" i="29"/>
  <c r="W730" i="29" s="1"/>
  <c r="I730" i="29"/>
  <c r="H730" i="29"/>
  <c r="Y729" i="29"/>
  <c r="I729" i="29"/>
  <c r="H729" i="29"/>
  <c r="Y728" i="29"/>
  <c r="W728" i="29" s="1"/>
  <c r="I728" i="29"/>
  <c r="H728" i="29"/>
  <c r="Y727" i="29"/>
  <c r="W727" i="29" s="1"/>
  <c r="I727" i="29"/>
  <c r="H727" i="29"/>
  <c r="Y726" i="29"/>
  <c r="W726" i="29" s="1"/>
  <c r="I726" i="29"/>
  <c r="H726" i="29"/>
  <c r="Y725" i="29"/>
  <c r="I725" i="29"/>
  <c r="H725" i="29"/>
  <c r="Z721" i="29"/>
  <c r="Z722" i="29" s="1"/>
  <c r="Z723" i="29" s="1"/>
  <c r="AB718" i="29"/>
  <c r="AA718" i="29"/>
  <c r="I715" i="29"/>
  <c r="H715" i="29"/>
  <c r="I716" i="29" s="1"/>
  <c r="H716" i="29" s="1"/>
  <c r="I717" i="29" s="1"/>
  <c r="H717" i="29" s="1"/>
  <c r="I718" i="29" s="1"/>
  <c r="H718" i="29" s="1"/>
  <c r="I719" i="29" s="1"/>
  <c r="H719" i="29" s="1"/>
  <c r="I720" i="29" s="1"/>
  <c r="H720" i="29" s="1"/>
  <c r="I721" i="29" s="1"/>
  <c r="H721" i="29" s="1"/>
  <c r="I722" i="29" s="1"/>
  <c r="H722" i="29" s="1"/>
  <c r="I723" i="29" s="1"/>
  <c r="H723" i="29" s="1"/>
  <c r="I724" i="29" s="1"/>
  <c r="H724" i="29" s="1"/>
  <c r="W709" i="29"/>
  <c r="M709" i="29"/>
  <c r="I709" i="29"/>
  <c r="I714" i="29" s="1"/>
  <c r="H714" i="29" s="1"/>
  <c r="W708" i="29"/>
  <c r="I708" i="29"/>
  <c r="L704" i="29" s="1"/>
  <c r="E708" i="29"/>
  <c r="X707" i="29"/>
  <c r="W707" i="29"/>
  <c r="R707" i="29"/>
  <c r="I707" i="29"/>
  <c r="X706" i="29"/>
  <c r="W706" i="29"/>
  <c r="R706" i="29"/>
  <c r="I706" i="29"/>
  <c r="X705" i="29"/>
  <c r="W705" i="29"/>
  <c r="R705" i="29"/>
  <c r="X704" i="29"/>
  <c r="W704" i="29"/>
  <c r="R704" i="29"/>
  <c r="X703" i="29"/>
  <c r="W703" i="29"/>
  <c r="R703" i="29"/>
  <c r="I703" i="29"/>
  <c r="C710" i="29" s="1"/>
  <c r="Y697" i="29"/>
  <c r="I697" i="29"/>
  <c r="H697" i="29"/>
  <c r="Y696" i="29"/>
  <c r="I696" i="29"/>
  <c r="H696" i="29"/>
  <c r="Y695" i="29"/>
  <c r="W695" i="29" s="1"/>
  <c r="I695" i="29"/>
  <c r="H695" i="29"/>
  <c r="Y694" i="29"/>
  <c r="W694" i="29" s="1"/>
  <c r="AA697" i="29" s="1"/>
  <c r="I694" i="29"/>
  <c r="H694" i="29"/>
  <c r="Y693" i="29"/>
  <c r="I693" i="29"/>
  <c r="H693" i="29"/>
  <c r="Y692" i="29"/>
  <c r="W692" i="29" s="1"/>
  <c r="I692" i="29"/>
  <c r="H692" i="29"/>
  <c r="Y691" i="29"/>
  <c r="W691" i="29" s="1"/>
  <c r="I691" i="29"/>
  <c r="H691" i="29"/>
  <c r="Y690" i="29"/>
  <c r="W690" i="29" s="1"/>
  <c r="I690" i="29"/>
  <c r="H690" i="29"/>
  <c r="Y689" i="29"/>
  <c r="I689" i="29"/>
  <c r="H689" i="29"/>
  <c r="Y688" i="29"/>
  <c r="I688" i="29"/>
  <c r="H688" i="29"/>
  <c r="Y687" i="29"/>
  <c r="I687" i="29"/>
  <c r="H687" i="29"/>
  <c r="Y686" i="29"/>
  <c r="W686" i="29" s="1"/>
  <c r="I686" i="29"/>
  <c r="H686" i="29"/>
  <c r="Y685" i="29"/>
  <c r="W685" i="29" s="1"/>
  <c r="I685" i="29"/>
  <c r="H685" i="29"/>
  <c r="Y684" i="29"/>
  <c r="W684" i="29" s="1"/>
  <c r="I684" i="29"/>
  <c r="H684" i="29"/>
  <c r="Z680" i="29"/>
  <c r="Z681" i="29" s="1"/>
  <c r="Z682" i="29" s="1"/>
  <c r="AB677" i="29"/>
  <c r="AB678" i="29" s="1"/>
  <c r="AA677" i="29"/>
  <c r="M669" i="29"/>
  <c r="W668" i="29"/>
  <c r="M668" i="29"/>
  <c r="I668" i="29"/>
  <c r="I673" i="29" s="1"/>
  <c r="H673" i="29" s="1"/>
  <c r="I674" i="29" s="1"/>
  <c r="H674" i="29" s="1"/>
  <c r="I675" i="29" s="1"/>
  <c r="H675" i="29" s="1"/>
  <c r="I676" i="29" s="1"/>
  <c r="H676" i="29" s="1"/>
  <c r="I677" i="29" s="1"/>
  <c r="H677" i="29" s="1"/>
  <c r="I678" i="29" s="1"/>
  <c r="H678" i="29" s="1"/>
  <c r="I679" i="29" s="1"/>
  <c r="H679" i="29" s="1"/>
  <c r="I680" i="29" s="1"/>
  <c r="H680" i="29" s="1"/>
  <c r="I681" i="29" s="1"/>
  <c r="H681" i="29" s="1"/>
  <c r="I682" i="29" s="1"/>
  <c r="H682" i="29" s="1"/>
  <c r="I683" i="29" s="1"/>
  <c r="H683" i="29" s="1"/>
  <c r="W667" i="29"/>
  <c r="I667" i="29"/>
  <c r="L663" i="29" s="1"/>
  <c r="E667" i="29"/>
  <c r="X666" i="29"/>
  <c r="W666" i="29"/>
  <c r="R666" i="29"/>
  <c r="I666" i="29"/>
  <c r="X665" i="29"/>
  <c r="W665" i="29"/>
  <c r="R665" i="29"/>
  <c r="I665" i="29"/>
  <c r="X664" i="29"/>
  <c r="W664" i="29"/>
  <c r="R664" i="29"/>
  <c r="X663" i="29"/>
  <c r="W663" i="29"/>
  <c r="R663" i="29"/>
  <c r="AK675" i="29"/>
  <c r="X662" i="29"/>
  <c r="W662" i="29"/>
  <c r="R662" i="29"/>
  <c r="I662" i="29"/>
  <c r="I664" i="29" s="1"/>
  <c r="Y656" i="29"/>
  <c r="I656" i="29"/>
  <c r="H656" i="29"/>
  <c r="Y655" i="29"/>
  <c r="W655" i="29" s="1"/>
  <c r="I655" i="29"/>
  <c r="H655" i="29"/>
  <c r="Y654" i="29"/>
  <c r="W654" i="29" s="1"/>
  <c r="I654" i="29"/>
  <c r="H654" i="29"/>
  <c r="Y653" i="29"/>
  <c r="I653" i="29"/>
  <c r="H653" i="29"/>
  <c r="Y652" i="29"/>
  <c r="W652" i="29" s="1"/>
  <c r="I652" i="29"/>
  <c r="H652" i="29"/>
  <c r="Y651" i="29"/>
  <c r="W651" i="29" s="1"/>
  <c r="I651" i="29"/>
  <c r="H651" i="29"/>
  <c r="Y650" i="29"/>
  <c r="I650" i="29"/>
  <c r="H650" i="29"/>
  <c r="Y649" i="29"/>
  <c r="W649" i="29" s="1"/>
  <c r="I649" i="29"/>
  <c r="H649" i="29"/>
  <c r="Y648" i="29"/>
  <c r="W648" i="29" s="1"/>
  <c r="I648" i="29"/>
  <c r="H648" i="29"/>
  <c r="Y647" i="29"/>
  <c r="I647" i="29"/>
  <c r="H647" i="29"/>
  <c r="Y646" i="29"/>
  <c r="W646" i="29" s="1"/>
  <c r="I646" i="29"/>
  <c r="H646" i="29"/>
  <c r="Y645" i="29"/>
  <c r="I645" i="29"/>
  <c r="H645" i="29"/>
  <c r="Y644" i="29"/>
  <c r="W644" i="29" s="1"/>
  <c r="I644" i="29"/>
  <c r="H644" i="29"/>
  <c r="Y643" i="29"/>
  <c r="I643" i="29"/>
  <c r="H643" i="29"/>
  <c r="Z639" i="29"/>
  <c r="Z640" i="29" s="1"/>
  <c r="Z641" i="29" s="1"/>
  <c r="AB636" i="29"/>
  <c r="AA637" i="29" s="1"/>
  <c r="AA636" i="29"/>
  <c r="I633" i="29"/>
  <c r="H633" i="29" s="1"/>
  <c r="I634" i="29" s="1"/>
  <c r="H634" i="29" s="1"/>
  <c r="I635" i="29" s="1"/>
  <c r="H635" i="29" s="1"/>
  <c r="I636" i="29" s="1"/>
  <c r="H636" i="29" s="1"/>
  <c r="I637" i="29" s="1"/>
  <c r="H637" i="29" s="1"/>
  <c r="I638" i="29" s="1"/>
  <c r="H638" i="29" s="1"/>
  <c r="I639" i="29" s="1"/>
  <c r="H639" i="29" s="1"/>
  <c r="I640" i="29" s="1"/>
  <c r="H640" i="29" s="1"/>
  <c r="I641" i="29" s="1"/>
  <c r="H641" i="29" s="1"/>
  <c r="I642" i="29" s="1"/>
  <c r="H642" i="29" s="1"/>
  <c r="W627" i="29"/>
  <c r="M627" i="29"/>
  <c r="I627" i="29"/>
  <c r="I632" i="29" s="1"/>
  <c r="H632" i="29" s="1"/>
  <c r="W626" i="29"/>
  <c r="I626" i="29"/>
  <c r="L622" i="29" s="1"/>
  <c r="E626" i="29"/>
  <c r="X625" i="29"/>
  <c r="W625" i="29"/>
  <c r="R625" i="29"/>
  <c r="Q625" i="29"/>
  <c r="N625" i="29"/>
  <c r="I625" i="29"/>
  <c r="X624" i="29"/>
  <c r="W624" i="29"/>
  <c r="R624" i="29"/>
  <c r="I624" i="29"/>
  <c r="X623" i="29"/>
  <c r="W623" i="29"/>
  <c r="R623" i="29"/>
  <c r="I623" i="29"/>
  <c r="X622" i="29"/>
  <c r="W622" i="29"/>
  <c r="R622" i="29"/>
  <c r="X621" i="29"/>
  <c r="W621" i="29"/>
  <c r="R621" i="29"/>
  <c r="I621" i="29"/>
  <c r="C628" i="29" s="1"/>
  <c r="Y615" i="29"/>
  <c r="I615" i="29"/>
  <c r="H615" i="29"/>
  <c r="Y614" i="29"/>
  <c r="I614" i="29"/>
  <c r="H614" i="29"/>
  <c r="Y613" i="29"/>
  <c r="W613" i="29" s="1"/>
  <c r="I613" i="29"/>
  <c r="H613" i="29"/>
  <c r="Y612" i="29"/>
  <c r="I612" i="29"/>
  <c r="H612" i="29"/>
  <c r="Y611" i="29"/>
  <c r="W611" i="29" s="1"/>
  <c r="I611" i="29"/>
  <c r="H611" i="29"/>
  <c r="Y610" i="29"/>
  <c r="W610" i="29" s="1"/>
  <c r="I610" i="29"/>
  <c r="H610" i="29"/>
  <c r="Y609" i="29"/>
  <c r="W609" i="29" s="1"/>
  <c r="I609" i="29"/>
  <c r="H609" i="29"/>
  <c r="Y608" i="29"/>
  <c r="W608" i="29" s="1"/>
  <c r="I608" i="29"/>
  <c r="H608" i="29"/>
  <c r="Y607" i="29"/>
  <c r="W607" i="29" s="1"/>
  <c r="I607" i="29"/>
  <c r="H607" i="29"/>
  <c r="Y606" i="29"/>
  <c r="W606" i="29" s="1"/>
  <c r="AA609" i="29" s="1"/>
  <c r="I606" i="29"/>
  <c r="H606" i="29"/>
  <c r="Y605" i="29"/>
  <c r="W605" i="29" s="1"/>
  <c r="I605" i="29"/>
  <c r="H605" i="29"/>
  <c r="Y604" i="29"/>
  <c r="I604" i="29"/>
  <c r="H604" i="29"/>
  <c r="Y603" i="29"/>
  <c r="W603" i="29" s="1"/>
  <c r="I603" i="29"/>
  <c r="H603" i="29"/>
  <c r="Y602" i="29"/>
  <c r="I602" i="29"/>
  <c r="H602" i="29"/>
  <c r="Z598" i="29"/>
  <c r="Z599" i="29" s="1"/>
  <c r="Z600" i="29" s="1"/>
  <c r="AB595" i="29"/>
  <c r="AB596" i="29" s="1"/>
  <c r="AA595" i="29"/>
  <c r="W586" i="29"/>
  <c r="M586" i="29"/>
  <c r="I586" i="29"/>
  <c r="I591" i="29" s="1"/>
  <c r="H591" i="29" s="1"/>
  <c r="I592" i="29" s="1"/>
  <c r="H592" i="29" s="1"/>
  <c r="I593" i="29" s="1"/>
  <c r="H593" i="29" s="1"/>
  <c r="I594" i="29" s="1"/>
  <c r="H594" i="29" s="1"/>
  <c r="I595" i="29" s="1"/>
  <c r="H595" i="29" s="1"/>
  <c r="I596" i="29" s="1"/>
  <c r="H596" i="29" s="1"/>
  <c r="I597" i="29" s="1"/>
  <c r="H597" i="29" s="1"/>
  <c r="I598" i="29" s="1"/>
  <c r="H598" i="29" s="1"/>
  <c r="I599" i="29" s="1"/>
  <c r="H599" i="29" s="1"/>
  <c r="I600" i="29" s="1"/>
  <c r="H600" i="29" s="1"/>
  <c r="I601" i="29" s="1"/>
  <c r="H601" i="29" s="1"/>
  <c r="W585" i="29"/>
  <c r="I585" i="29"/>
  <c r="L581" i="29" s="1"/>
  <c r="E585" i="29"/>
  <c r="X584" i="29"/>
  <c r="W584" i="29"/>
  <c r="R584" i="29"/>
  <c r="I584" i="29"/>
  <c r="X583" i="29"/>
  <c r="W583" i="29"/>
  <c r="R583" i="29"/>
  <c r="I583" i="29"/>
  <c r="X582" i="29"/>
  <c r="W582" i="29"/>
  <c r="R582" i="29"/>
  <c r="X581" i="29"/>
  <c r="W581" i="29"/>
  <c r="R581" i="29"/>
  <c r="X580" i="29"/>
  <c r="W580" i="29"/>
  <c r="R580" i="29"/>
  <c r="I580" i="29"/>
  <c r="C587" i="29" s="1"/>
  <c r="Y574" i="29"/>
  <c r="I574" i="29"/>
  <c r="H574" i="29"/>
  <c r="Y573" i="29"/>
  <c r="I573" i="29"/>
  <c r="H573" i="29"/>
  <c r="Y572" i="29"/>
  <c r="W572" i="29" s="1"/>
  <c r="I572" i="29"/>
  <c r="H572" i="29"/>
  <c r="Y571" i="29"/>
  <c r="I571" i="29"/>
  <c r="H571" i="29"/>
  <c r="Y570" i="29"/>
  <c r="I570" i="29"/>
  <c r="H570" i="29"/>
  <c r="Y569" i="29"/>
  <c r="W569" i="29" s="1"/>
  <c r="I569" i="29"/>
  <c r="H569" i="29"/>
  <c r="Y568" i="29"/>
  <c r="I568" i="29"/>
  <c r="H568" i="29"/>
  <c r="Y567" i="29"/>
  <c r="W567" i="29" s="1"/>
  <c r="I567" i="29"/>
  <c r="H567" i="29"/>
  <c r="Y566" i="29"/>
  <c r="W566" i="29" s="1"/>
  <c r="I566" i="29"/>
  <c r="H566" i="29"/>
  <c r="Y565" i="29"/>
  <c r="I565" i="29"/>
  <c r="H565" i="29"/>
  <c r="Y564" i="29"/>
  <c r="W564" i="29" s="1"/>
  <c r="I564" i="29"/>
  <c r="H564" i="29"/>
  <c r="Y563" i="29"/>
  <c r="W563" i="29" s="1"/>
  <c r="I563" i="29"/>
  <c r="H563" i="29"/>
  <c r="Y562" i="29"/>
  <c r="W562" i="29" s="1"/>
  <c r="I562" i="29"/>
  <c r="H562" i="29"/>
  <c r="Y561" i="29"/>
  <c r="I561" i="29"/>
  <c r="H561" i="29"/>
  <c r="Z557" i="29"/>
  <c r="Z558" i="29" s="1"/>
  <c r="Z559" i="29" s="1"/>
  <c r="AB554" i="29"/>
  <c r="AA554" i="29"/>
  <c r="W545" i="29"/>
  <c r="M545" i="29"/>
  <c r="I545" i="29"/>
  <c r="I550" i="29" s="1"/>
  <c r="H550" i="29" s="1"/>
  <c r="I551" i="29" s="1"/>
  <c r="H551" i="29" s="1"/>
  <c r="I552" i="29" s="1"/>
  <c r="H552" i="29" s="1"/>
  <c r="I553" i="29" s="1"/>
  <c r="H553" i="29" s="1"/>
  <c r="I554" i="29" s="1"/>
  <c r="H554" i="29" s="1"/>
  <c r="I555" i="29" s="1"/>
  <c r="H555" i="29" s="1"/>
  <c r="I556" i="29" s="1"/>
  <c r="H556" i="29" s="1"/>
  <c r="I557" i="29" s="1"/>
  <c r="H557" i="29" s="1"/>
  <c r="I558" i="29" s="1"/>
  <c r="H558" i="29" s="1"/>
  <c r="I559" i="29" s="1"/>
  <c r="H559" i="29" s="1"/>
  <c r="I560" i="29" s="1"/>
  <c r="H560" i="29" s="1"/>
  <c r="W544" i="29"/>
  <c r="I544" i="29"/>
  <c r="L540" i="29" s="1"/>
  <c r="E544" i="29"/>
  <c r="X543" i="29"/>
  <c r="W543" i="29"/>
  <c r="R543" i="29"/>
  <c r="I543" i="29"/>
  <c r="X542" i="29"/>
  <c r="W542" i="29"/>
  <c r="R542" i="29"/>
  <c r="I542" i="29"/>
  <c r="X541" i="29"/>
  <c r="W541" i="29"/>
  <c r="R541" i="29"/>
  <c r="X540" i="29"/>
  <c r="W540" i="29"/>
  <c r="R540" i="29"/>
  <c r="X539" i="29"/>
  <c r="W539" i="29"/>
  <c r="R539" i="29"/>
  <c r="I539" i="29"/>
  <c r="C546" i="29" s="1"/>
  <c r="Y533" i="29"/>
  <c r="I533" i="29"/>
  <c r="H533" i="29"/>
  <c r="Y532" i="29"/>
  <c r="W532" i="29" s="1"/>
  <c r="I532" i="29"/>
  <c r="H532" i="29"/>
  <c r="Y531" i="29"/>
  <c r="W531" i="29" s="1"/>
  <c r="I531" i="29"/>
  <c r="H531" i="29"/>
  <c r="Y530" i="29"/>
  <c r="I530" i="29"/>
  <c r="H530" i="29"/>
  <c r="Y529" i="29"/>
  <c r="W529" i="29" s="1"/>
  <c r="I529" i="29"/>
  <c r="H529" i="29"/>
  <c r="Y528" i="29"/>
  <c r="W528" i="29" s="1"/>
  <c r="I528" i="29"/>
  <c r="H528" i="29"/>
  <c r="Y527" i="29"/>
  <c r="W527" i="29" s="1"/>
  <c r="I527" i="29"/>
  <c r="H527" i="29"/>
  <c r="Y526" i="29"/>
  <c r="W526" i="29" s="1"/>
  <c r="I526" i="29"/>
  <c r="H526" i="29"/>
  <c r="Y525" i="29"/>
  <c r="I525" i="29"/>
  <c r="H525" i="29"/>
  <c r="Y524" i="29"/>
  <c r="W524" i="29" s="1"/>
  <c r="I524" i="29"/>
  <c r="H524" i="29"/>
  <c r="Y523" i="29"/>
  <c r="W523" i="29" s="1"/>
  <c r="I523" i="29"/>
  <c r="H523" i="29"/>
  <c r="Y522" i="29"/>
  <c r="I522" i="29"/>
  <c r="H522" i="29"/>
  <c r="Y521" i="29"/>
  <c r="W521" i="29" s="1"/>
  <c r="I521" i="29"/>
  <c r="H521" i="29"/>
  <c r="Y520" i="29"/>
  <c r="I520" i="29"/>
  <c r="H520" i="29"/>
  <c r="Z516" i="29"/>
  <c r="Z517" i="29" s="1"/>
  <c r="Z518" i="29" s="1"/>
  <c r="AB514" i="29"/>
  <c r="AA515" i="29" s="1"/>
  <c r="AB513" i="29"/>
  <c r="AA514" i="29" s="1"/>
  <c r="AA513" i="29"/>
  <c r="I510" i="29"/>
  <c r="H510" i="29"/>
  <c r="I511" i="29" s="1"/>
  <c r="H511" i="29" s="1"/>
  <c r="I512" i="29" s="1"/>
  <c r="H512" i="29" s="1"/>
  <c r="I513" i="29" s="1"/>
  <c r="H513" i="29" s="1"/>
  <c r="I514" i="29" s="1"/>
  <c r="H514" i="29" s="1"/>
  <c r="I515" i="29" s="1"/>
  <c r="H515" i="29" s="1"/>
  <c r="I516" i="29" s="1"/>
  <c r="H516" i="29" s="1"/>
  <c r="I517" i="29" s="1"/>
  <c r="H517" i="29" s="1"/>
  <c r="I518" i="29" s="1"/>
  <c r="H518" i="29" s="1"/>
  <c r="I519" i="29" s="1"/>
  <c r="H519" i="29" s="1"/>
  <c r="W504" i="29"/>
  <c r="M504" i="29"/>
  <c r="I504" i="29"/>
  <c r="I509" i="29" s="1"/>
  <c r="H509" i="29" s="1"/>
  <c r="W503" i="29"/>
  <c r="I503" i="29"/>
  <c r="L499" i="29" s="1"/>
  <c r="E503" i="29"/>
  <c r="X502" i="29"/>
  <c r="W502" i="29"/>
  <c r="R502" i="29"/>
  <c r="I502" i="29"/>
  <c r="X501" i="29"/>
  <c r="W501" i="29"/>
  <c r="R501" i="29"/>
  <c r="I501" i="29"/>
  <c r="X500" i="29"/>
  <c r="W500" i="29"/>
  <c r="R500" i="29"/>
  <c r="I500" i="29"/>
  <c r="X499" i="29"/>
  <c r="W499" i="29"/>
  <c r="R499" i="29"/>
  <c r="X498" i="29"/>
  <c r="W498" i="29"/>
  <c r="R498" i="29"/>
  <c r="I498" i="29"/>
  <c r="C505" i="29" s="1"/>
  <c r="Y492" i="29"/>
  <c r="I492" i="29"/>
  <c r="H492" i="29"/>
  <c r="Y491" i="29"/>
  <c r="I491" i="29"/>
  <c r="H491" i="29"/>
  <c r="Y490" i="29"/>
  <c r="I490" i="29"/>
  <c r="H490" i="29"/>
  <c r="Y489" i="29"/>
  <c r="W489" i="29" s="1"/>
  <c r="I489" i="29"/>
  <c r="H489" i="29"/>
  <c r="Y488" i="29"/>
  <c r="I488" i="29"/>
  <c r="H488" i="29"/>
  <c r="Y487" i="29"/>
  <c r="W487" i="29" s="1"/>
  <c r="I487" i="29"/>
  <c r="H487" i="29"/>
  <c r="Y486" i="29"/>
  <c r="W486" i="29" s="1"/>
  <c r="I486" i="29"/>
  <c r="H486" i="29"/>
  <c r="Y485" i="29"/>
  <c r="W485" i="29" s="1"/>
  <c r="I485" i="29"/>
  <c r="H485" i="29"/>
  <c r="Y484" i="29"/>
  <c r="I484" i="29"/>
  <c r="H484" i="29"/>
  <c r="Y483" i="29"/>
  <c r="I483" i="29"/>
  <c r="H483" i="29"/>
  <c r="Y482" i="29"/>
  <c r="W482" i="29" s="1"/>
  <c r="I482" i="29"/>
  <c r="H482" i="29"/>
  <c r="Y481" i="29"/>
  <c r="I481" i="29"/>
  <c r="H481" i="29"/>
  <c r="Y480" i="29"/>
  <c r="W480" i="29" s="1"/>
  <c r="I480" i="29"/>
  <c r="H480" i="29"/>
  <c r="Y479" i="29"/>
  <c r="W479" i="29" s="1"/>
  <c r="I479" i="29"/>
  <c r="H479" i="29"/>
  <c r="Z475" i="29"/>
  <c r="Z476" i="29" s="1"/>
  <c r="Z477" i="29" s="1"/>
  <c r="AB472" i="29"/>
  <c r="AB473" i="29" s="1"/>
  <c r="AA472" i="29"/>
  <c r="I469" i="29"/>
  <c r="H469" i="29"/>
  <c r="I470" i="29" s="1"/>
  <c r="H470" i="29" s="1"/>
  <c r="I471" i="29" s="1"/>
  <c r="H471" i="29" s="1"/>
  <c r="I472" i="29" s="1"/>
  <c r="H472" i="29" s="1"/>
  <c r="I473" i="29" s="1"/>
  <c r="H473" i="29" s="1"/>
  <c r="I474" i="29" s="1"/>
  <c r="H474" i="29" s="1"/>
  <c r="I475" i="29" s="1"/>
  <c r="H475" i="29" s="1"/>
  <c r="I476" i="29" s="1"/>
  <c r="H476" i="29" s="1"/>
  <c r="I477" i="29" s="1"/>
  <c r="H477" i="29" s="1"/>
  <c r="I478" i="29" s="1"/>
  <c r="H478" i="29" s="1"/>
  <c r="M464" i="29"/>
  <c r="W463" i="29"/>
  <c r="M463" i="29"/>
  <c r="I463" i="29"/>
  <c r="W462" i="29"/>
  <c r="I462" i="29"/>
  <c r="L458" i="29" s="1"/>
  <c r="E462" i="29"/>
  <c r="X461" i="29"/>
  <c r="W461" i="29"/>
  <c r="R461" i="29"/>
  <c r="I461" i="29"/>
  <c r="X460" i="29"/>
  <c r="W460" i="29"/>
  <c r="R460" i="29"/>
  <c r="I460" i="29"/>
  <c r="X459" i="29"/>
  <c r="W459" i="29"/>
  <c r="R459" i="29"/>
  <c r="I459" i="29"/>
  <c r="X458" i="29"/>
  <c r="W458" i="29"/>
  <c r="R458" i="29"/>
  <c r="X457" i="29"/>
  <c r="W457" i="29"/>
  <c r="R457" i="29"/>
  <c r="I457" i="29"/>
  <c r="I458" i="29" s="1"/>
  <c r="Y451" i="29"/>
  <c r="I451" i="29"/>
  <c r="H451" i="29"/>
  <c r="Y450" i="29"/>
  <c r="W450" i="29" s="1"/>
  <c r="I450" i="29"/>
  <c r="H450" i="29"/>
  <c r="Y449" i="29"/>
  <c r="I449" i="29"/>
  <c r="H449" i="29"/>
  <c r="Y448" i="29"/>
  <c r="W448" i="29" s="1"/>
  <c r="I448" i="29"/>
  <c r="H448" i="29"/>
  <c r="Y447" i="29"/>
  <c r="I447" i="29"/>
  <c r="H447" i="29"/>
  <c r="Y446" i="29"/>
  <c r="I446" i="29"/>
  <c r="H446" i="29"/>
  <c r="Y445" i="29"/>
  <c r="I445" i="29"/>
  <c r="H445" i="29"/>
  <c r="Y444" i="29"/>
  <c r="W444" i="29" s="1"/>
  <c r="I444" i="29"/>
  <c r="H444" i="29"/>
  <c r="Y443" i="29"/>
  <c r="W443" i="29" s="1"/>
  <c r="AA446" i="29" s="1"/>
  <c r="I443" i="29"/>
  <c r="H443" i="29"/>
  <c r="Y442" i="29"/>
  <c r="I442" i="29"/>
  <c r="H442" i="29"/>
  <c r="Y441" i="29"/>
  <c r="W441" i="29" s="1"/>
  <c r="I441" i="29"/>
  <c r="H441" i="29"/>
  <c r="Y440" i="29"/>
  <c r="I440" i="29"/>
  <c r="H440" i="29"/>
  <c r="Y439" i="29"/>
  <c r="I439" i="29"/>
  <c r="H439" i="29"/>
  <c r="Y438" i="29"/>
  <c r="W438" i="29" s="1"/>
  <c r="I438" i="29"/>
  <c r="H438" i="29"/>
  <c r="Z434" i="29"/>
  <c r="Z435" i="29" s="1"/>
  <c r="Z436" i="29" s="1"/>
  <c r="AB431" i="29"/>
  <c r="AA432" i="29" s="1"/>
  <c r="AA431" i="29"/>
  <c r="W422" i="29"/>
  <c r="M422" i="29"/>
  <c r="I422" i="29"/>
  <c r="I427" i="29" s="1"/>
  <c r="H427" i="29" s="1"/>
  <c r="I428" i="29" s="1"/>
  <c r="H428" i="29" s="1"/>
  <c r="I429" i="29" s="1"/>
  <c r="H429" i="29" s="1"/>
  <c r="I430" i="29" s="1"/>
  <c r="H430" i="29" s="1"/>
  <c r="I431" i="29" s="1"/>
  <c r="H431" i="29" s="1"/>
  <c r="I432" i="29" s="1"/>
  <c r="H432" i="29" s="1"/>
  <c r="I433" i="29" s="1"/>
  <c r="H433" i="29" s="1"/>
  <c r="I434" i="29" s="1"/>
  <c r="H434" i="29" s="1"/>
  <c r="I435" i="29" s="1"/>
  <c r="H435" i="29" s="1"/>
  <c r="I436" i="29" s="1"/>
  <c r="H436" i="29" s="1"/>
  <c r="I437" i="29" s="1"/>
  <c r="H437" i="29" s="1"/>
  <c r="W421" i="29"/>
  <c r="I421" i="29"/>
  <c r="L417" i="29" s="1"/>
  <c r="E421" i="29"/>
  <c r="X420" i="29"/>
  <c r="W420" i="29"/>
  <c r="R420" i="29"/>
  <c r="I420" i="29"/>
  <c r="X419" i="29"/>
  <c r="W419" i="29"/>
  <c r="R419" i="29"/>
  <c r="I419" i="29"/>
  <c r="X418" i="29"/>
  <c r="W418" i="29"/>
  <c r="R418" i="29"/>
  <c r="X417" i="29"/>
  <c r="W417" i="29"/>
  <c r="R417" i="29"/>
  <c r="X416" i="29"/>
  <c r="W416" i="29"/>
  <c r="R416" i="29"/>
  <c r="I416" i="29"/>
  <c r="C423" i="29" s="1"/>
  <c r="Y410" i="29"/>
  <c r="I410" i="29"/>
  <c r="H410" i="29"/>
  <c r="Y409" i="29"/>
  <c r="I409" i="29"/>
  <c r="H409" i="29"/>
  <c r="Y408" i="29"/>
  <c r="W408" i="29" s="1"/>
  <c r="I408" i="29"/>
  <c r="H408" i="29"/>
  <c r="Y407" i="29"/>
  <c r="W407" i="29" s="1"/>
  <c r="I407" i="29"/>
  <c r="H407" i="29"/>
  <c r="Y406" i="29"/>
  <c r="I406" i="29"/>
  <c r="H406" i="29"/>
  <c r="Y405" i="29"/>
  <c r="W405" i="29" s="1"/>
  <c r="I405" i="29"/>
  <c r="H405" i="29"/>
  <c r="Y404" i="29"/>
  <c r="W404" i="29" s="1"/>
  <c r="I404" i="29"/>
  <c r="H404" i="29"/>
  <c r="Y403" i="29"/>
  <c r="W403" i="29" s="1"/>
  <c r="I403" i="29"/>
  <c r="H403" i="29"/>
  <c r="Y402" i="29"/>
  <c r="W402" i="29" s="1"/>
  <c r="I402" i="29"/>
  <c r="H402" i="29"/>
  <c r="Y401" i="29"/>
  <c r="I401" i="29"/>
  <c r="H401" i="29"/>
  <c r="Y400" i="29"/>
  <c r="W400" i="29" s="1"/>
  <c r="I400" i="29"/>
  <c r="H400" i="29"/>
  <c r="Y399" i="29"/>
  <c r="Z400" i="29" s="1"/>
  <c r="I399" i="29"/>
  <c r="H399" i="29"/>
  <c r="Y398" i="29"/>
  <c r="W398" i="29" s="1"/>
  <c r="I398" i="29"/>
  <c r="H398" i="29"/>
  <c r="Y397" i="29"/>
  <c r="W397" i="29" s="1"/>
  <c r="I397" i="29"/>
  <c r="H397" i="29"/>
  <c r="Z393" i="29"/>
  <c r="Z394" i="29" s="1"/>
  <c r="Z395" i="29" s="1"/>
  <c r="AB390" i="29"/>
  <c r="AA390" i="29"/>
  <c r="W381" i="29"/>
  <c r="M381" i="29"/>
  <c r="I381" i="29"/>
  <c r="W380" i="29"/>
  <c r="I380" i="29"/>
  <c r="L376" i="29" s="1"/>
  <c r="E380" i="29"/>
  <c r="X379" i="29"/>
  <c r="W379" i="29"/>
  <c r="R379" i="29"/>
  <c r="I379" i="29"/>
  <c r="X378" i="29"/>
  <c r="W378" i="29"/>
  <c r="R378" i="29"/>
  <c r="I378" i="29"/>
  <c r="X377" i="29"/>
  <c r="W377" i="29"/>
  <c r="R377" i="29"/>
  <c r="X376" i="29"/>
  <c r="W376" i="29"/>
  <c r="R376" i="29"/>
  <c r="X375" i="29"/>
  <c r="W375" i="29"/>
  <c r="R375" i="29"/>
  <c r="I375" i="29"/>
  <c r="C382" i="29" s="1"/>
  <c r="Y369" i="29"/>
  <c r="I369" i="29"/>
  <c r="H369" i="29"/>
  <c r="Y368" i="29"/>
  <c r="W368" i="29" s="1"/>
  <c r="I368" i="29"/>
  <c r="H368" i="29"/>
  <c r="Y367" i="29"/>
  <c r="W367" i="29" s="1"/>
  <c r="I367" i="29"/>
  <c r="H367" i="29"/>
  <c r="Y366" i="29"/>
  <c r="W366" i="29" s="1"/>
  <c r="I366" i="29"/>
  <c r="H366" i="29"/>
  <c r="Y365" i="29"/>
  <c r="W365" i="29" s="1"/>
  <c r="I365" i="29"/>
  <c r="H365" i="29"/>
  <c r="Y364" i="29"/>
  <c r="W364" i="29" s="1"/>
  <c r="I364" i="29"/>
  <c r="H364" i="29"/>
  <c r="Y363" i="29"/>
  <c r="W363" i="29" s="1"/>
  <c r="I363" i="29"/>
  <c r="H363" i="29"/>
  <c r="Y362" i="29"/>
  <c r="I362" i="29"/>
  <c r="H362" i="29"/>
  <c r="Y361" i="29"/>
  <c r="W361" i="29" s="1"/>
  <c r="I361" i="29"/>
  <c r="H361" i="29"/>
  <c r="Y360" i="29"/>
  <c r="W360" i="29" s="1"/>
  <c r="I360" i="29"/>
  <c r="H360" i="29"/>
  <c r="Y359" i="29"/>
  <c r="Z360" i="29" s="1"/>
  <c r="I359" i="29"/>
  <c r="H359" i="29"/>
  <c r="Y358" i="29"/>
  <c r="I358" i="29"/>
  <c r="H358" i="29"/>
  <c r="Y357" i="29"/>
  <c r="W357" i="29" s="1"/>
  <c r="I357" i="29"/>
  <c r="H357" i="29"/>
  <c r="Y356" i="29"/>
  <c r="W356" i="29" s="1"/>
  <c r="I356" i="29"/>
  <c r="H356" i="29"/>
  <c r="Z352" i="29"/>
  <c r="Z353" i="29" s="1"/>
  <c r="Z354" i="29" s="1"/>
  <c r="AB349" i="29"/>
  <c r="AB350" i="29" s="1"/>
  <c r="AA349" i="29"/>
  <c r="W340" i="29"/>
  <c r="M340" i="29"/>
  <c r="W339" i="29"/>
  <c r="I339" i="29"/>
  <c r="L335" i="29" s="1"/>
  <c r="E339" i="29"/>
  <c r="X338" i="29"/>
  <c r="W338" i="29"/>
  <c r="R338" i="29"/>
  <c r="I338" i="29"/>
  <c r="X337" i="29"/>
  <c r="W337" i="29"/>
  <c r="R337" i="29"/>
  <c r="I337" i="29"/>
  <c r="X336" i="29"/>
  <c r="W336" i="29"/>
  <c r="R336" i="29"/>
  <c r="X335" i="29"/>
  <c r="W335" i="29"/>
  <c r="R335" i="29"/>
  <c r="X334" i="29"/>
  <c r="W334" i="29"/>
  <c r="R334" i="29"/>
  <c r="I334" i="29"/>
  <c r="I336" i="29" s="1"/>
  <c r="Y328" i="29"/>
  <c r="I328" i="29"/>
  <c r="H328" i="29"/>
  <c r="Y327" i="29"/>
  <c r="W327" i="29" s="1"/>
  <c r="I327" i="29"/>
  <c r="H327" i="29"/>
  <c r="Y326" i="29"/>
  <c r="I326" i="29"/>
  <c r="H326" i="29"/>
  <c r="Y325" i="29"/>
  <c r="W325" i="29" s="1"/>
  <c r="I325" i="29"/>
  <c r="H325" i="29"/>
  <c r="Y324" i="29"/>
  <c r="I324" i="29"/>
  <c r="H324" i="29"/>
  <c r="Y323" i="29"/>
  <c r="W323" i="29" s="1"/>
  <c r="I323" i="29"/>
  <c r="H323" i="29"/>
  <c r="Y322" i="29"/>
  <c r="I322" i="29"/>
  <c r="H322" i="29"/>
  <c r="Y321" i="29"/>
  <c r="I321" i="29"/>
  <c r="H321" i="29"/>
  <c r="Y320" i="29"/>
  <c r="W320" i="29" s="1"/>
  <c r="I320" i="29"/>
  <c r="H320" i="29"/>
  <c r="Y319" i="29"/>
  <c r="I319" i="29"/>
  <c r="H319" i="29"/>
  <c r="Y318" i="29"/>
  <c r="W318" i="29" s="1"/>
  <c r="I318" i="29"/>
  <c r="H318" i="29"/>
  <c r="Y317" i="29"/>
  <c r="I317" i="29"/>
  <c r="H317" i="29"/>
  <c r="Y316" i="29"/>
  <c r="W316" i="29" s="1"/>
  <c r="I316" i="29"/>
  <c r="H316" i="29"/>
  <c r="Y315" i="29"/>
  <c r="I315" i="29"/>
  <c r="H315" i="29"/>
  <c r="Z311" i="29"/>
  <c r="Z312" i="29" s="1"/>
  <c r="Z313" i="29" s="1"/>
  <c r="AB308" i="29"/>
  <c r="AB309" i="29" s="1"/>
  <c r="AA310" i="29" s="1"/>
  <c r="AA308" i="29"/>
  <c r="W299" i="29"/>
  <c r="M299" i="29"/>
  <c r="W298" i="29"/>
  <c r="I298" i="29"/>
  <c r="L294" i="29" s="1"/>
  <c r="E298" i="29"/>
  <c r="X297" i="29"/>
  <c r="W297" i="29"/>
  <c r="R297" i="29"/>
  <c r="I297" i="29"/>
  <c r="X296" i="29"/>
  <c r="W296" i="29"/>
  <c r="R296" i="29"/>
  <c r="I296" i="29"/>
  <c r="X295" i="29"/>
  <c r="W295" i="29"/>
  <c r="R295" i="29"/>
  <c r="X294" i="29"/>
  <c r="W294" i="29"/>
  <c r="R294" i="29"/>
  <c r="X293" i="29"/>
  <c r="W293" i="29"/>
  <c r="R293" i="29"/>
  <c r="I293" i="29"/>
  <c r="C300" i="29" s="1"/>
  <c r="Y287" i="29"/>
  <c r="I287" i="29"/>
  <c r="H287" i="29"/>
  <c r="Y286" i="29"/>
  <c r="I286" i="29"/>
  <c r="H286" i="29"/>
  <c r="Y285" i="29"/>
  <c r="W285" i="29" s="1"/>
  <c r="I285" i="29"/>
  <c r="H285" i="29"/>
  <c r="Y284" i="29"/>
  <c r="I284" i="29"/>
  <c r="H284" i="29"/>
  <c r="Y283" i="29"/>
  <c r="W283" i="29" s="1"/>
  <c r="I283" i="29"/>
  <c r="H283" i="29"/>
  <c r="Y282" i="29"/>
  <c r="W282" i="29" s="1"/>
  <c r="I282" i="29"/>
  <c r="H282" i="29"/>
  <c r="Y281" i="29"/>
  <c r="W281" i="29" s="1"/>
  <c r="I281" i="29"/>
  <c r="H281" i="29"/>
  <c r="Y280" i="29"/>
  <c r="I280" i="29"/>
  <c r="H280" i="29"/>
  <c r="Y279" i="29"/>
  <c r="W279" i="29" s="1"/>
  <c r="I279" i="29"/>
  <c r="H279" i="29"/>
  <c r="Y278" i="29"/>
  <c r="W278" i="29" s="1"/>
  <c r="AA281" i="29" s="1"/>
  <c r="I278" i="29"/>
  <c r="H278" i="29"/>
  <c r="Y277" i="29"/>
  <c r="W277" i="29" s="1"/>
  <c r="I277" i="29"/>
  <c r="H277" i="29"/>
  <c r="Y276" i="29"/>
  <c r="W276" i="29" s="1"/>
  <c r="I276" i="29"/>
  <c r="H276" i="29"/>
  <c r="Y275" i="29"/>
  <c r="W275" i="29" s="1"/>
  <c r="I275" i="29"/>
  <c r="H275" i="29"/>
  <c r="Y274" i="29"/>
  <c r="I274" i="29"/>
  <c r="H274" i="29"/>
  <c r="Z271" i="29"/>
  <c r="Z272" i="29" s="1"/>
  <c r="Z270" i="29"/>
  <c r="AB267" i="29"/>
  <c r="AA268" i="29" s="1"/>
  <c r="AA267" i="29"/>
  <c r="W258" i="29"/>
  <c r="M258" i="29"/>
  <c r="I258" i="29"/>
  <c r="I263" i="29" s="1"/>
  <c r="H263" i="29" s="1"/>
  <c r="I264" i="29" s="1"/>
  <c r="H264" i="29" s="1"/>
  <c r="I265" i="29" s="1"/>
  <c r="H265" i="29" s="1"/>
  <c r="I266" i="29" s="1"/>
  <c r="H266" i="29" s="1"/>
  <c r="I267" i="29" s="1"/>
  <c r="H267" i="29" s="1"/>
  <c r="I268" i="29" s="1"/>
  <c r="H268" i="29" s="1"/>
  <c r="I269" i="29" s="1"/>
  <c r="H269" i="29" s="1"/>
  <c r="I270" i="29" s="1"/>
  <c r="H270" i="29" s="1"/>
  <c r="I271" i="29" s="1"/>
  <c r="H271" i="29" s="1"/>
  <c r="I272" i="29" s="1"/>
  <c r="H272" i="29" s="1"/>
  <c r="I273" i="29" s="1"/>
  <c r="H273" i="29" s="1"/>
  <c r="W257" i="29"/>
  <c r="I257" i="29"/>
  <c r="L253" i="29" s="1"/>
  <c r="E257" i="29"/>
  <c r="X256" i="29"/>
  <c r="W256" i="29"/>
  <c r="R256" i="29"/>
  <c r="I256" i="29"/>
  <c r="X255" i="29"/>
  <c r="W255" i="29"/>
  <c r="R255" i="29"/>
  <c r="I255" i="29"/>
  <c r="X254" i="29"/>
  <c r="W254" i="29"/>
  <c r="R254" i="29"/>
  <c r="X253" i="29"/>
  <c r="W253" i="29"/>
  <c r="R253" i="29"/>
  <c r="X252" i="29"/>
  <c r="W252" i="29"/>
  <c r="R252" i="29"/>
  <c r="I252" i="29"/>
  <c r="I253" i="29" s="1"/>
  <c r="Y246" i="29"/>
  <c r="I246" i="29"/>
  <c r="H246" i="29"/>
  <c r="Y245" i="29"/>
  <c r="I245" i="29"/>
  <c r="H245" i="29"/>
  <c r="Y244" i="29"/>
  <c r="W244" i="29" s="1"/>
  <c r="I244" i="29"/>
  <c r="H244" i="29"/>
  <c r="Y243" i="29"/>
  <c r="I243" i="29"/>
  <c r="H243" i="29"/>
  <c r="Y242" i="29"/>
  <c r="W242" i="29" s="1"/>
  <c r="I242" i="29"/>
  <c r="H242" i="29"/>
  <c r="Y241" i="29"/>
  <c r="W241" i="29" s="1"/>
  <c r="I241" i="29"/>
  <c r="H241" i="29"/>
  <c r="Y240" i="29"/>
  <c r="W240" i="29" s="1"/>
  <c r="I240" i="29"/>
  <c r="H240" i="29"/>
  <c r="Y239" i="29"/>
  <c r="W239" i="29" s="1"/>
  <c r="I239" i="29"/>
  <c r="H239" i="29"/>
  <c r="Y238" i="29"/>
  <c r="W238" i="29" s="1"/>
  <c r="I238" i="29"/>
  <c r="H238" i="29"/>
  <c r="Y237" i="29"/>
  <c r="W237" i="29" s="1"/>
  <c r="I237" i="29"/>
  <c r="H237" i="29"/>
  <c r="Y236" i="29"/>
  <c r="W236" i="29" s="1"/>
  <c r="I236" i="29"/>
  <c r="H236" i="29"/>
  <c r="Y235" i="29"/>
  <c r="I235" i="29"/>
  <c r="H235" i="29"/>
  <c r="Y234" i="29"/>
  <c r="W234" i="29" s="1"/>
  <c r="I234" i="29"/>
  <c r="H234" i="29"/>
  <c r="Y233" i="29"/>
  <c r="I233" i="29"/>
  <c r="H233" i="29"/>
  <c r="Z229" i="29"/>
  <c r="Z230" i="29" s="1"/>
  <c r="Z231" i="29" s="1"/>
  <c r="AB226" i="29"/>
  <c r="AB227" i="29" s="1"/>
  <c r="AA226" i="29"/>
  <c r="W217" i="29"/>
  <c r="M217" i="29"/>
  <c r="I217" i="29"/>
  <c r="I222" i="29" s="1"/>
  <c r="H222" i="29" s="1"/>
  <c r="I223" i="29" s="1"/>
  <c r="H223" i="29" s="1"/>
  <c r="I224" i="29" s="1"/>
  <c r="H224" i="29" s="1"/>
  <c r="I225" i="29" s="1"/>
  <c r="H225" i="29" s="1"/>
  <c r="I226" i="29" s="1"/>
  <c r="H226" i="29" s="1"/>
  <c r="I227" i="29" s="1"/>
  <c r="H227" i="29" s="1"/>
  <c r="I228" i="29" s="1"/>
  <c r="H228" i="29" s="1"/>
  <c r="I229" i="29" s="1"/>
  <c r="H229" i="29" s="1"/>
  <c r="I230" i="29" s="1"/>
  <c r="H230" i="29" s="1"/>
  <c r="I231" i="29" s="1"/>
  <c r="H231" i="29" s="1"/>
  <c r="I232" i="29" s="1"/>
  <c r="H232" i="29" s="1"/>
  <c r="W216" i="29"/>
  <c r="I216" i="29"/>
  <c r="L212" i="29" s="1"/>
  <c r="E216" i="29"/>
  <c r="X215" i="29"/>
  <c r="W215" i="29"/>
  <c r="R215" i="29"/>
  <c r="I215" i="29"/>
  <c r="X214" i="29"/>
  <c r="W214" i="29"/>
  <c r="R214" i="29"/>
  <c r="I214" i="29"/>
  <c r="X213" i="29"/>
  <c r="W213" i="29"/>
  <c r="R213" i="29"/>
  <c r="X212" i="29"/>
  <c r="W212" i="29"/>
  <c r="R212" i="29"/>
  <c r="X211" i="29"/>
  <c r="W211" i="29"/>
  <c r="R211" i="29"/>
  <c r="I211" i="29"/>
  <c r="I212" i="29" s="1"/>
  <c r="Y205" i="29"/>
  <c r="I205" i="29"/>
  <c r="H205" i="29"/>
  <c r="Y204" i="29"/>
  <c r="W204" i="29" s="1"/>
  <c r="I204" i="29"/>
  <c r="H204" i="29"/>
  <c r="Y203" i="29"/>
  <c r="W203" i="29" s="1"/>
  <c r="I203" i="29"/>
  <c r="H203" i="29"/>
  <c r="Y202" i="29"/>
  <c r="W202" i="29" s="1"/>
  <c r="I202" i="29"/>
  <c r="H202" i="29"/>
  <c r="Y201" i="29"/>
  <c r="W201" i="29" s="1"/>
  <c r="I201" i="29"/>
  <c r="H201" i="29"/>
  <c r="Y200" i="29"/>
  <c r="W200" i="29" s="1"/>
  <c r="I200" i="29"/>
  <c r="H200" i="29"/>
  <c r="Y199" i="29"/>
  <c r="W199" i="29" s="1"/>
  <c r="I199" i="29"/>
  <c r="H199" i="29"/>
  <c r="Y198" i="29"/>
  <c r="W198" i="29" s="1"/>
  <c r="I198" i="29"/>
  <c r="H198" i="29"/>
  <c r="Y197" i="29"/>
  <c r="W197" i="29" s="1"/>
  <c r="I197" i="29"/>
  <c r="H197" i="29"/>
  <c r="Y196" i="29"/>
  <c r="I196" i="29"/>
  <c r="H196" i="29"/>
  <c r="Y195" i="29"/>
  <c r="W195" i="29" s="1"/>
  <c r="I195" i="29"/>
  <c r="H195" i="29"/>
  <c r="Y194" i="29"/>
  <c r="I194" i="29"/>
  <c r="H194" i="29"/>
  <c r="Y193" i="29"/>
  <c r="W193" i="29" s="1"/>
  <c r="I193" i="29"/>
  <c r="H193" i="29"/>
  <c r="Y192" i="29"/>
  <c r="I192" i="29"/>
  <c r="H192" i="29"/>
  <c r="Z188" i="29"/>
  <c r="Z189" i="29" s="1"/>
  <c r="Z190" i="29" s="1"/>
  <c r="AB185" i="29"/>
  <c r="AB186" i="29" s="1"/>
  <c r="AA185" i="29"/>
  <c r="W176" i="29"/>
  <c r="M176" i="29"/>
  <c r="I176" i="29"/>
  <c r="I181" i="29" s="1"/>
  <c r="H181" i="29" s="1"/>
  <c r="I182" i="29" s="1"/>
  <c r="H182" i="29" s="1"/>
  <c r="I183" i="29" s="1"/>
  <c r="H183" i="29" s="1"/>
  <c r="I184" i="29" s="1"/>
  <c r="H184" i="29" s="1"/>
  <c r="I185" i="29" s="1"/>
  <c r="H185" i="29" s="1"/>
  <c r="I186" i="29" s="1"/>
  <c r="H186" i="29" s="1"/>
  <c r="I187" i="29" s="1"/>
  <c r="H187" i="29" s="1"/>
  <c r="I188" i="29" s="1"/>
  <c r="H188" i="29" s="1"/>
  <c r="I189" i="29" s="1"/>
  <c r="H189" i="29" s="1"/>
  <c r="I190" i="29" s="1"/>
  <c r="H190" i="29" s="1"/>
  <c r="I191" i="29" s="1"/>
  <c r="H191" i="29" s="1"/>
  <c r="W175" i="29"/>
  <c r="I175" i="29"/>
  <c r="L171" i="29" s="1"/>
  <c r="E175" i="29"/>
  <c r="X174" i="29"/>
  <c r="W174" i="29"/>
  <c r="S174" i="29"/>
  <c r="R174" i="29"/>
  <c r="I174" i="29"/>
  <c r="X173" i="29"/>
  <c r="W173" i="29"/>
  <c r="R173" i="29"/>
  <c r="I173" i="29"/>
  <c r="X172" i="29"/>
  <c r="W172" i="29"/>
  <c r="R172" i="29"/>
  <c r="I172" i="29"/>
  <c r="X171" i="29"/>
  <c r="W171" i="29"/>
  <c r="R171" i="29"/>
  <c r="X170" i="29"/>
  <c r="W170" i="29"/>
  <c r="R170" i="29"/>
  <c r="I170" i="29"/>
  <c r="C177" i="29" s="1"/>
  <c r="Y164" i="29"/>
  <c r="I164" i="29"/>
  <c r="H164" i="29"/>
  <c r="Y163" i="29"/>
  <c r="W163" i="29" s="1"/>
  <c r="I163" i="29"/>
  <c r="H163" i="29"/>
  <c r="Y162" i="29"/>
  <c r="W162" i="29" s="1"/>
  <c r="I162" i="29"/>
  <c r="H162" i="29"/>
  <c r="Y161" i="29"/>
  <c r="W161" i="29" s="1"/>
  <c r="I161" i="29"/>
  <c r="H161" i="29"/>
  <c r="Y160" i="29"/>
  <c r="W160" i="29" s="1"/>
  <c r="AA163" i="29" s="1"/>
  <c r="I160" i="29"/>
  <c r="H160" i="29"/>
  <c r="Y159" i="29"/>
  <c r="W159" i="29" s="1"/>
  <c r="I159" i="29"/>
  <c r="H159" i="29"/>
  <c r="Y158" i="29"/>
  <c r="W158" i="29" s="1"/>
  <c r="I158" i="29"/>
  <c r="H158" i="29"/>
  <c r="Y157" i="29"/>
  <c r="W157" i="29" s="1"/>
  <c r="I157" i="29"/>
  <c r="H157" i="29"/>
  <c r="Y156" i="29"/>
  <c r="I156" i="29"/>
  <c r="H156" i="29"/>
  <c r="Y155" i="29"/>
  <c r="W155" i="29" s="1"/>
  <c r="I155" i="29"/>
  <c r="H155" i="29"/>
  <c r="Y154" i="29"/>
  <c r="W154" i="29" s="1"/>
  <c r="I154" i="29"/>
  <c r="H154" i="29"/>
  <c r="Y153" i="29"/>
  <c r="I153" i="29"/>
  <c r="H153" i="29"/>
  <c r="Y152" i="29"/>
  <c r="W152" i="29" s="1"/>
  <c r="I152" i="29"/>
  <c r="H152" i="29"/>
  <c r="Y151" i="29"/>
  <c r="I151" i="29"/>
  <c r="H151" i="29"/>
  <c r="Z147" i="29"/>
  <c r="Z148" i="29" s="1"/>
  <c r="Z149" i="29" s="1"/>
  <c r="AB144" i="29"/>
  <c r="AA145" i="29" s="1"/>
  <c r="AA144" i="29"/>
  <c r="W135" i="29"/>
  <c r="M135" i="29"/>
  <c r="W134" i="29"/>
  <c r="I134" i="29"/>
  <c r="L130" i="29" s="1"/>
  <c r="E134" i="29"/>
  <c r="X133" i="29"/>
  <c r="W133" i="29"/>
  <c r="R133" i="29"/>
  <c r="I133" i="29"/>
  <c r="X132" i="29"/>
  <c r="W132" i="29"/>
  <c r="R132" i="29"/>
  <c r="I132" i="29"/>
  <c r="X131" i="29"/>
  <c r="W131" i="29"/>
  <c r="R131" i="29"/>
  <c r="X130" i="29"/>
  <c r="W130" i="29"/>
  <c r="R130" i="29"/>
  <c r="X129" i="29"/>
  <c r="W129" i="29"/>
  <c r="R129" i="29"/>
  <c r="I129" i="29"/>
  <c r="I130" i="29" s="1"/>
  <c r="Y123" i="29"/>
  <c r="I123" i="29"/>
  <c r="H123" i="29"/>
  <c r="Y122" i="29"/>
  <c r="W122" i="29" s="1"/>
  <c r="I122" i="29"/>
  <c r="H122" i="29"/>
  <c r="Y121" i="29"/>
  <c r="W121" i="29" s="1"/>
  <c r="I121" i="29"/>
  <c r="H121" i="29"/>
  <c r="Y120" i="29"/>
  <c r="W120" i="29" s="1"/>
  <c r="I120" i="29"/>
  <c r="H120" i="29"/>
  <c r="Y119" i="29"/>
  <c r="W119" i="29" s="1"/>
  <c r="I119" i="29"/>
  <c r="H119" i="29"/>
  <c r="Y118" i="29"/>
  <c r="W118" i="29" s="1"/>
  <c r="I118" i="29"/>
  <c r="H118" i="29"/>
  <c r="Y117" i="29"/>
  <c r="W117" i="29" s="1"/>
  <c r="I117" i="29"/>
  <c r="H117" i="29"/>
  <c r="Y116" i="29"/>
  <c r="W116" i="29" s="1"/>
  <c r="I116" i="29"/>
  <c r="H116" i="29"/>
  <c r="Y115" i="29"/>
  <c r="W115" i="29" s="1"/>
  <c r="Y114" i="29"/>
  <c r="W114" i="29" s="1"/>
  <c r="Y113" i="29"/>
  <c r="W113" i="29" s="1"/>
  <c r="Y112" i="29"/>
  <c r="Y111" i="29"/>
  <c r="W111" i="29" s="1"/>
  <c r="Y110" i="29"/>
  <c r="W110" i="29" s="1"/>
  <c r="Z106" i="29"/>
  <c r="Z107" i="29" s="1"/>
  <c r="Z108" i="29" s="1"/>
  <c r="AB103" i="29"/>
  <c r="AB104" i="29" s="1"/>
  <c r="AA103" i="29"/>
  <c r="W94" i="29"/>
  <c r="M94" i="29"/>
  <c r="I94" i="29"/>
  <c r="I99" i="29" s="1"/>
  <c r="H99" i="29" s="1"/>
  <c r="I100" i="29" s="1"/>
  <c r="H100" i="29" s="1"/>
  <c r="I101" i="29" s="1"/>
  <c r="H101" i="29" s="1"/>
  <c r="I102" i="29" s="1"/>
  <c r="H102" i="29" s="1"/>
  <c r="I103" i="29" s="1"/>
  <c r="H103" i="29" s="1"/>
  <c r="I104" i="29" s="1"/>
  <c r="H104" i="29" s="1"/>
  <c r="I105" i="29" s="1"/>
  <c r="H105" i="29" s="1"/>
  <c r="I106" i="29" s="1"/>
  <c r="H106" i="29" s="1"/>
  <c r="I107" i="29" s="1"/>
  <c r="H107" i="29" s="1"/>
  <c r="I108" i="29" s="1"/>
  <c r="H108" i="29" s="1"/>
  <c r="I109" i="29" s="1"/>
  <c r="H109" i="29" s="1"/>
  <c r="I110" i="29" s="1"/>
  <c r="H110" i="29" s="1"/>
  <c r="I111" i="29" s="1"/>
  <c r="H111" i="29" s="1"/>
  <c r="I112" i="29" s="1"/>
  <c r="H112" i="29" s="1"/>
  <c r="I113" i="29" s="1"/>
  <c r="H113" i="29" s="1"/>
  <c r="I114" i="29" s="1"/>
  <c r="H114" i="29" s="1"/>
  <c r="I115" i="29" s="1"/>
  <c r="H115" i="29" s="1"/>
  <c r="W93" i="29"/>
  <c r="I93" i="29"/>
  <c r="L89" i="29" s="1"/>
  <c r="E93" i="29"/>
  <c r="X92" i="29"/>
  <c r="W92" i="29"/>
  <c r="R92" i="29"/>
  <c r="I92" i="29"/>
  <c r="X91" i="29"/>
  <c r="W91" i="29"/>
  <c r="R91" i="29"/>
  <c r="I91" i="29"/>
  <c r="X90" i="29"/>
  <c r="W90" i="29"/>
  <c r="R90" i="29"/>
  <c r="X89" i="29"/>
  <c r="W89" i="29"/>
  <c r="R89" i="29"/>
  <c r="X88" i="29"/>
  <c r="W88" i="29"/>
  <c r="R88" i="29"/>
  <c r="I88" i="29"/>
  <c r="I89" i="29" s="1"/>
  <c r="Y82" i="29"/>
  <c r="I82" i="29"/>
  <c r="H82" i="29"/>
  <c r="Y81" i="29"/>
  <c r="I81" i="29"/>
  <c r="H81" i="29"/>
  <c r="Y80" i="29"/>
  <c r="W80" i="29" s="1"/>
  <c r="I80" i="29"/>
  <c r="H80" i="29"/>
  <c r="Y79" i="29"/>
  <c r="I79" i="29"/>
  <c r="H79" i="29"/>
  <c r="Y78" i="29"/>
  <c r="I78" i="29"/>
  <c r="H78" i="29"/>
  <c r="Y77" i="29"/>
  <c r="W77" i="29" s="1"/>
  <c r="I77" i="29"/>
  <c r="H77" i="29"/>
  <c r="Y76" i="29"/>
  <c r="W76" i="29" s="1"/>
  <c r="I76" i="29"/>
  <c r="H76" i="29"/>
  <c r="Y75" i="29"/>
  <c r="W75" i="29" s="1"/>
  <c r="I75" i="29"/>
  <c r="H75" i="29"/>
  <c r="Y74" i="29"/>
  <c r="I74" i="29"/>
  <c r="H74" i="29"/>
  <c r="Y73" i="29"/>
  <c r="I73" i="29"/>
  <c r="H73" i="29"/>
  <c r="Y72" i="29"/>
  <c r="I72" i="29"/>
  <c r="H72" i="29"/>
  <c r="Y71" i="29"/>
  <c r="W71" i="29" s="1"/>
  <c r="I71" i="29"/>
  <c r="H71" i="29"/>
  <c r="Y70" i="29"/>
  <c r="W70" i="29" s="1"/>
  <c r="I70" i="29"/>
  <c r="H70" i="29"/>
  <c r="Y69" i="29"/>
  <c r="W69" i="29" s="1"/>
  <c r="I69" i="29"/>
  <c r="H69" i="29"/>
  <c r="Z65" i="29"/>
  <c r="Z66" i="29" s="1"/>
  <c r="Z67" i="29" s="1"/>
  <c r="AB62" i="29"/>
  <c r="AB63" i="29" s="1"/>
  <c r="AA62" i="29"/>
  <c r="W53" i="29"/>
  <c r="M53" i="29"/>
  <c r="W52" i="29"/>
  <c r="I52" i="29"/>
  <c r="L48" i="29" s="1"/>
  <c r="E52" i="29"/>
  <c r="X51" i="29"/>
  <c r="W51" i="29"/>
  <c r="R51" i="29"/>
  <c r="I51" i="29"/>
  <c r="X50" i="29"/>
  <c r="W50" i="29"/>
  <c r="R50" i="29"/>
  <c r="I50" i="29"/>
  <c r="X49" i="29"/>
  <c r="W49" i="29"/>
  <c r="R49" i="29"/>
  <c r="X48" i="29"/>
  <c r="W48" i="29"/>
  <c r="R48" i="29"/>
  <c r="X47" i="29"/>
  <c r="W47" i="29"/>
  <c r="R47" i="29"/>
  <c r="I47" i="29"/>
  <c r="I48" i="29" s="1"/>
  <c r="AC17" i="29"/>
  <c r="AC18" i="29"/>
  <c r="AC19" i="29"/>
  <c r="AC20" i="29"/>
  <c r="AC21" i="29"/>
  <c r="AC22" i="29"/>
  <c r="AC23" i="29"/>
  <c r="AC24" i="29"/>
  <c r="AC25" i="29"/>
  <c r="AC26" i="29"/>
  <c r="AC27" i="29"/>
  <c r="AC28" i="29"/>
  <c r="AC29" i="29"/>
  <c r="AC30" i="29"/>
  <c r="AC31" i="29"/>
  <c r="AC32" i="29"/>
  <c r="AC33" i="29"/>
  <c r="AC34" i="29"/>
  <c r="AC35" i="29"/>
  <c r="AC36" i="29"/>
  <c r="AC37" i="29"/>
  <c r="AC38" i="29"/>
  <c r="AC39" i="29"/>
  <c r="AC40" i="29"/>
  <c r="AC41" i="29"/>
  <c r="AC58" i="29"/>
  <c r="AC59" i="29"/>
  <c r="AC60" i="29"/>
  <c r="AC61" i="29"/>
  <c r="AC62" i="29"/>
  <c r="AC63" i="29"/>
  <c r="AC64" i="29"/>
  <c r="AC65" i="29"/>
  <c r="AC66" i="29"/>
  <c r="AC67" i="29"/>
  <c r="AC68" i="29"/>
  <c r="AC69" i="29"/>
  <c r="AC70" i="29"/>
  <c r="AC71" i="29"/>
  <c r="AC72" i="29"/>
  <c r="AC73" i="29"/>
  <c r="AC74" i="29"/>
  <c r="AC75" i="29"/>
  <c r="AC76" i="29"/>
  <c r="AC77" i="29"/>
  <c r="AC78" i="29"/>
  <c r="AC79" i="29"/>
  <c r="AC80" i="29"/>
  <c r="AC81" i="29"/>
  <c r="AC82" i="29"/>
  <c r="AC99" i="29"/>
  <c r="AC100" i="29"/>
  <c r="AC101" i="29"/>
  <c r="AC102" i="29"/>
  <c r="AC103" i="29"/>
  <c r="AC104" i="29"/>
  <c r="AC105" i="29"/>
  <c r="AC106" i="29"/>
  <c r="AC107" i="29"/>
  <c r="AC108" i="29"/>
  <c r="AC109" i="29"/>
  <c r="AC110" i="29"/>
  <c r="AC111" i="29"/>
  <c r="AC112" i="29"/>
  <c r="AC113" i="29"/>
  <c r="AC114" i="29"/>
  <c r="AC115" i="29"/>
  <c r="AC116" i="29"/>
  <c r="AC117" i="29"/>
  <c r="AC118" i="29"/>
  <c r="AC119" i="29"/>
  <c r="AC120" i="29"/>
  <c r="AC121" i="29"/>
  <c r="AC122" i="29"/>
  <c r="AC123" i="29"/>
  <c r="AC140" i="29"/>
  <c r="AC141" i="29"/>
  <c r="AC142" i="29"/>
  <c r="AC143" i="29"/>
  <c r="AC144" i="29"/>
  <c r="AC145" i="29"/>
  <c r="AC146" i="29"/>
  <c r="AC147" i="29"/>
  <c r="AC148" i="29"/>
  <c r="AC149" i="29"/>
  <c r="AC150" i="29"/>
  <c r="AC151" i="29"/>
  <c r="AC152" i="29"/>
  <c r="AC153" i="29"/>
  <c r="AC154" i="29"/>
  <c r="AC155" i="29"/>
  <c r="AC156" i="29"/>
  <c r="AC157" i="29"/>
  <c r="AC158" i="29"/>
  <c r="AC159" i="29"/>
  <c r="AC160" i="29"/>
  <c r="AC161" i="29"/>
  <c r="AC162" i="29"/>
  <c r="AC163" i="29"/>
  <c r="AC164" i="29"/>
  <c r="AC181" i="29"/>
  <c r="AC182" i="29"/>
  <c r="AC183" i="29"/>
  <c r="AC184" i="29"/>
  <c r="AC185" i="29"/>
  <c r="AC186" i="29"/>
  <c r="AC187" i="29"/>
  <c r="AC188" i="29"/>
  <c r="AC189" i="29"/>
  <c r="AC190" i="29"/>
  <c r="AC191" i="29"/>
  <c r="AC192" i="29"/>
  <c r="AC193" i="29"/>
  <c r="AC194" i="29"/>
  <c r="AC195" i="29"/>
  <c r="AC196" i="29"/>
  <c r="AC197" i="29"/>
  <c r="AC198" i="29"/>
  <c r="AC199" i="29"/>
  <c r="AC200" i="29"/>
  <c r="AC201" i="29"/>
  <c r="AC202" i="29"/>
  <c r="AC203" i="29"/>
  <c r="AC204" i="29"/>
  <c r="AC205" i="29"/>
  <c r="AC222" i="29"/>
  <c r="AC223" i="29"/>
  <c r="AC224" i="29"/>
  <c r="AC225" i="29"/>
  <c r="AC226" i="29"/>
  <c r="AC227" i="29"/>
  <c r="AC228" i="29"/>
  <c r="AC229" i="29"/>
  <c r="AC230" i="29"/>
  <c r="AC231" i="29"/>
  <c r="AC232" i="29"/>
  <c r="AC233" i="29"/>
  <c r="AC234" i="29"/>
  <c r="AC235" i="29"/>
  <c r="AC236" i="29"/>
  <c r="AC237" i="29"/>
  <c r="AC238" i="29"/>
  <c r="AC239" i="29"/>
  <c r="AC240" i="29"/>
  <c r="AC241" i="29"/>
  <c r="AC242" i="29"/>
  <c r="AC243" i="29"/>
  <c r="AC244" i="29"/>
  <c r="AC245" i="29"/>
  <c r="AC246" i="29"/>
  <c r="AC263" i="29"/>
  <c r="AC264" i="29"/>
  <c r="AC265" i="29"/>
  <c r="AC266" i="29"/>
  <c r="AC267" i="29"/>
  <c r="AC268" i="29"/>
  <c r="AC269" i="29"/>
  <c r="AC270" i="29"/>
  <c r="AC271" i="29"/>
  <c r="AC272" i="29"/>
  <c r="AC273" i="29"/>
  <c r="AC274" i="29"/>
  <c r="AC275" i="29"/>
  <c r="AC276" i="29"/>
  <c r="AC277" i="29"/>
  <c r="AC278" i="29"/>
  <c r="AC279" i="29"/>
  <c r="AC280" i="29"/>
  <c r="AC281" i="29"/>
  <c r="AC282" i="29"/>
  <c r="AC283" i="29"/>
  <c r="AC284" i="29"/>
  <c r="AC285" i="29"/>
  <c r="AC286" i="29"/>
  <c r="AC287" i="29"/>
  <c r="AC304" i="29"/>
  <c r="AC305" i="29"/>
  <c r="AC306" i="29"/>
  <c r="AC307" i="29"/>
  <c r="AC308" i="29"/>
  <c r="AC309" i="29"/>
  <c r="AC310" i="29"/>
  <c r="AC311" i="29"/>
  <c r="AC312" i="29"/>
  <c r="AC313" i="29"/>
  <c r="AC314" i="29"/>
  <c r="AC315" i="29"/>
  <c r="AC316" i="29"/>
  <c r="AC317" i="29"/>
  <c r="AC318" i="29"/>
  <c r="AC319" i="29"/>
  <c r="AC320" i="29"/>
  <c r="AC321" i="29"/>
  <c r="AC322" i="29"/>
  <c r="AC323" i="29"/>
  <c r="AC324" i="29"/>
  <c r="AC325" i="29"/>
  <c r="AC326" i="29"/>
  <c r="AC327" i="29"/>
  <c r="AC328" i="29"/>
  <c r="AC345" i="29"/>
  <c r="AC346" i="29"/>
  <c r="AC347" i="29"/>
  <c r="AC348" i="29"/>
  <c r="AC349" i="29"/>
  <c r="AC350" i="29"/>
  <c r="AC351" i="29"/>
  <c r="AC352" i="29"/>
  <c r="AC353" i="29"/>
  <c r="AC354" i="29"/>
  <c r="AC355" i="29"/>
  <c r="AC356" i="29"/>
  <c r="AC357" i="29"/>
  <c r="AC358" i="29"/>
  <c r="AC359" i="29"/>
  <c r="AC360" i="29"/>
  <c r="AC361" i="29"/>
  <c r="AC362" i="29"/>
  <c r="AC363" i="29"/>
  <c r="AC364" i="29"/>
  <c r="AC365" i="29"/>
  <c r="AC366" i="29"/>
  <c r="AC367" i="29"/>
  <c r="AC368" i="29"/>
  <c r="AC369" i="29"/>
  <c r="AC386" i="29"/>
  <c r="AC387" i="29"/>
  <c r="AC388" i="29"/>
  <c r="AC389" i="29"/>
  <c r="AC390" i="29"/>
  <c r="AC391" i="29"/>
  <c r="AC392" i="29"/>
  <c r="AC393" i="29"/>
  <c r="AC394" i="29"/>
  <c r="AC395" i="29"/>
  <c r="AC396" i="29"/>
  <c r="AC397" i="29"/>
  <c r="AC398" i="29"/>
  <c r="AC399" i="29"/>
  <c r="AC400" i="29"/>
  <c r="AC401" i="29"/>
  <c r="AC402" i="29"/>
  <c r="AC403" i="29"/>
  <c r="AC404" i="29"/>
  <c r="AC405" i="29"/>
  <c r="AC406" i="29"/>
  <c r="AC407" i="29"/>
  <c r="AC408" i="29"/>
  <c r="AC409" i="29"/>
  <c r="AC410" i="29"/>
  <c r="AC427" i="29"/>
  <c r="AC428" i="29"/>
  <c r="AC429" i="29"/>
  <c r="AC430" i="29"/>
  <c r="AC431" i="29"/>
  <c r="AC432" i="29"/>
  <c r="AC433" i="29"/>
  <c r="AC434" i="29"/>
  <c r="AC435" i="29"/>
  <c r="AC436" i="29"/>
  <c r="AC437" i="29"/>
  <c r="AC438" i="29"/>
  <c r="AC439" i="29"/>
  <c r="AC440" i="29"/>
  <c r="AC441" i="29"/>
  <c r="AC442" i="29"/>
  <c r="AC443" i="29"/>
  <c r="AC444" i="29"/>
  <c r="AC445" i="29"/>
  <c r="AC446" i="29"/>
  <c r="AC447" i="29"/>
  <c r="AC448" i="29"/>
  <c r="AC449" i="29"/>
  <c r="AC450" i="29"/>
  <c r="AC451" i="29"/>
  <c r="AC468" i="29"/>
  <c r="AC469" i="29"/>
  <c r="AC470" i="29"/>
  <c r="AC471" i="29"/>
  <c r="AC472" i="29"/>
  <c r="AC473" i="29"/>
  <c r="AC474" i="29"/>
  <c r="AC475" i="29"/>
  <c r="AC476" i="29"/>
  <c r="AC477" i="29"/>
  <c r="AC478" i="29"/>
  <c r="AC479" i="29"/>
  <c r="AC480" i="29"/>
  <c r="AC481" i="29"/>
  <c r="AC482" i="29"/>
  <c r="AC483" i="29"/>
  <c r="AC484" i="29"/>
  <c r="AC485" i="29"/>
  <c r="AC486" i="29"/>
  <c r="AC487" i="29"/>
  <c r="AC488" i="29"/>
  <c r="AC489" i="29"/>
  <c r="AC490" i="29"/>
  <c r="AC491" i="29"/>
  <c r="AC492" i="29"/>
  <c r="AC509" i="29"/>
  <c r="AC510" i="29"/>
  <c r="AC511" i="29"/>
  <c r="AC512" i="29"/>
  <c r="AC513" i="29"/>
  <c r="AC514" i="29"/>
  <c r="AC515" i="29"/>
  <c r="AC516" i="29"/>
  <c r="AC517" i="29"/>
  <c r="AC518" i="29"/>
  <c r="AC519" i="29"/>
  <c r="AC520" i="29"/>
  <c r="AC521" i="29"/>
  <c r="AC522" i="29"/>
  <c r="AC523" i="29"/>
  <c r="AC524" i="29"/>
  <c r="AC525" i="29"/>
  <c r="AC526" i="29"/>
  <c r="AC527" i="29"/>
  <c r="AC528" i="29"/>
  <c r="AC529" i="29"/>
  <c r="AC530" i="29"/>
  <c r="AC531" i="29"/>
  <c r="AC532" i="29"/>
  <c r="AC533" i="29"/>
  <c r="AC550" i="29"/>
  <c r="AC551" i="29"/>
  <c r="AC552" i="29"/>
  <c r="AC553" i="29"/>
  <c r="AC554" i="29"/>
  <c r="AC555" i="29"/>
  <c r="AC556" i="29"/>
  <c r="AC557" i="29"/>
  <c r="AC558" i="29"/>
  <c r="AC559" i="29"/>
  <c r="AC560" i="29"/>
  <c r="AC561" i="29"/>
  <c r="AC562" i="29"/>
  <c r="AC563" i="29"/>
  <c r="AC564" i="29"/>
  <c r="AC565" i="29"/>
  <c r="AC566" i="29"/>
  <c r="AC567" i="29"/>
  <c r="AC568" i="29"/>
  <c r="AC569" i="29"/>
  <c r="AC570" i="29"/>
  <c r="AC571" i="29"/>
  <c r="AC572" i="29"/>
  <c r="AC573" i="29"/>
  <c r="AC574" i="29"/>
  <c r="AC591" i="29"/>
  <c r="AC592" i="29"/>
  <c r="AC593" i="29"/>
  <c r="AC594" i="29"/>
  <c r="AC595" i="29"/>
  <c r="AC596" i="29"/>
  <c r="AC597" i="29"/>
  <c r="AC598" i="29"/>
  <c r="AC599" i="29"/>
  <c r="AC600" i="29"/>
  <c r="AC601" i="29"/>
  <c r="AC602" i="29"/>
  <c r="AC603" i="29"/>
  <c r="AC604" i="29"/>
  <c r="AC605" i="29"/>
  <c r="AC606" i="29"/>
  <c r="AC607" i="29"/>
  <c r="AC608" i="29"/>
  <c r="AC609" i="29"/>
  <c r="AC610" i="29"/>
  <c r="AC611" i="29"/>
  <c r="AC612" i="29"/>
  <c r="AC613" i="29"/>
  <c r="AC614" i="29"/>
  <c r="AC615" i="29"/>
  <c r="AC632" i="29"/>
  <c r="AC633" i="29"/>
  <c r="AC634" i="29"/>
  <c r="AC635" i="29"/>
  <c r="AC636" i="29"/>
  <c r="AC637" i="29"/>
  <c r="AC638" i="29"/>
  <c r="AC639" i="29"/>
  <c r="AC640" i="29"/>
  <c r="AC641" i="29"/>
  <c r="AC642" i="29"/>
  <c r="AC643" i="29"/>
  <c r="AC644" i="29"/>
  <c r="AC645" i="29"/>
  <c r="AC646" i="29"/>
  <c r="AC647" i="29"/>
  <c r="AC648" i="29"/>
  <c r="AC649" i="29"/>
  <c r="AC650" i="29"/>
  <c r="AC651" i="29"/>
  <c r="AC652" i="29"/>
  <c r="AC653" i="29"/>
  <c r="AC654" i="29"/>
  <c r="AC655" i="29"/>
  <c r="AC656" i="29"/>
  <c r="AC673" i="29"/>
  <c r="AC674" i="29"/>
  <c r="AC675" i="29"/>
  <c r="AC676" i="29"/>
  <c r="AC677" i="29"/>
  <c r="AC678" i="29"/>
  <c r="AC679" i="29"/>
  <c r="AC680" i="29"/>
  <c r="AC681" i="29"/>
  <c r="AC682" i="29"/>
  <c r="AC683" i="29"/>
  <c r="AC684" i="29"/>
  <c r="AC685" i="29"/>
  <c r="AC686" i="29"/>
  <c r="AC687" i="29"/>
  <c r="AC688" i="29"/>
  <c r="AC689" i="29"/>
  <c r="AC690" i="29"/>
  <c r="AC691" i="29"/>
  <c r="AC692" i="29"/>
  <c r="AC693" i="29"/>
  <c r="AC694" i="29"/>
  <c r="AC695" i="29"/>
  <c r="AC696" i="29"/>
  <c r="AC697" i="29"/>
  <c r="AC714" i="29"/>
  <c r="AC715" i="29"/>
  <c r="AC716" i="29"/>
  <c r="AC717" i="29"/>
  <c r="AC718" i="29"/>
  <c r="AC719" i="29"/>
  <c r="AC720" i="29"/>
  <c r="AC721" i="29"/>
  <c r="AC722" i="29"/>
  <c r="AC723" i="29"/>
  <c r="AC724" i="29"/>
  <c r="AC725" i="29"/>
  <c r="AC726" i="29"/>
  <c r="AC727" i="29"/>
  <c r="AC728" i="29"/>
  <c r="AC729" i="29"/>
  <c r="AC730" i="29"/>
  <c r="AC731" i="29"/>
  <c r="AC732" i="29"/>
  <c r="AC733" i="29"/>
  <c r="AC734" i="29"/>
  <c r="AC735" i="29"/>
  <c r="AC736" i="29"/>
  <c r="AC737" i="29"/>
  <c r="AC738" i="29"/>
  <c r="AC755" i="29"/>
  <c r="AC756" i="29"/>
  <c r="AC757" i="29"/>
  <c r="AC758" i="29"/>
  <c r="AC759" i="29"/>
  <c r="AC760" i="29"/>
  <c r="AC761" i="29"/>
  <c r="AC762" i="29"/>
  <c r="AC763" i="29"/>
  <c r="AC764" i="29"/>
  <c r="AC765" i="29"/>
  <c r="AC766" i="29"/>
  <c r="AC767" i="29"/>
  <c r="AC768" i="29"/>
  <c r="AC769" i="29"/>
  <c r="AC770" i="29"/>
  <c r="AC771" i="29"/>
  <c r="AC772" i="29"/>
  <c r="AC773" i="29"/>
  <c r="AC774" i="29"/>
  <c r="AC775" i="29"/>
  <c r="AC776" i="29"/>
  <c r="AC777" i="29"/>
  <c r="AC778" i="29"/>
  <c r="AC779" i="29"/>
  <c r="AC796" i="29"/>
  <c r="AC797" i="29"/>
  <c r="AC798" i="29"/>
  <c r="AC799" i="29"/>
  <c r="AC800" i="29"/>
  <c r="AC801" i="29"/>
  <c r="AC802" i="29"/>
  <c r="AC803" i="29"/>
  <c r="AC804" i="29"/>
  <c r="AC805" i="29"/>
  <c r="AC806" i="29"/>
  <c r="AC807" i="29"/>
  <c r="AC808" i="29"/>
  <c r="AC809" i="29"/>
  <c r="AC810" i="29"/>
  <c r="AC811" i="29"/>
  <c r="AC812" i="29"/>
  <c r="AC813" i="29"/>
  <c r="AC814" i="29"/>
  <c r="AC815" i="29"/>
  <c r="AC816" i="29"/>
  <c r="AC817" i="29"/>
  <c r="AC818" i="29"/>
  <c r="AC819" i="29"/>
  <c r="AC820" i="29"/>
  <c r="AC837" i="29"/>
  <c r="AC838" i="29"/>
  <c r="AC839" i="29"/>
  <c r="AC840" i="29"/>
  <c r="AC841" i="29"/>
  <c r="AC842" i="29"/>
  <c r="AC843" i="29"/>
  <c r="AC844" i="29"/>
  <c r="AC845" i="29"/>
  <c r="AC846" i="29"/>
  <c r="AC847" i="29"/>
  <c r="AC848" i="29"/>
  <c r="AC849" i="29"/>
  <c r="AC850" i="29"/>
  <c r="AC851" i="29"/>
  <c r="AC852" i="29"/>
  <c r="AC853" i="29"/>
  <c r="AC854" i="29"/>
  <c r="AC855" i="29"/>
  <c r="AC856" i="29"/>
  <c r="AC857" i="29"/>
  <c r="AC858" i="29"/>
  <c r="AC859" i="29"/>
  <c r="AC860" i="29"/>
  <c r="AC861" i="29"/>
  <c r="AC878" i="29"/>
  <c r="AC879" i="29"/>
  <c r="AC880" i="29"/>
  <c r="AC881" i="29"/>
  <c r="AC882" i="29"/>
  <c r="AC883" i="29"/>
  <c r="AC884" i="29"/>
  <c r="AC885" i="29"/>
  <c r="AC886" i="29"/>
  <c r="AC887" i="29"/>
  <c r="AC888" i="29"/>
  <c r="AC889" i="29"/>
  <c r="AC890" i="29"/>
  <c r="AC891" i="29"/>
  <c r="AC892" i="29"/>
  <c r="AC893" i="29"/>
  <c r="AC894" i="29"/>
  <c r="AC895" i="29"/>
  <c r="AC896" i="29"/>
  <c r="AC897" i="29"/>
  <c r="AC898" i="29"/>
  <c r="AC899" i="29"/>
  <c r="AC900" i="29"/>
  <c r="AC901" i="29"/>
  <c r="AC902" i="29"/>
  <c r="AC919" i="29"/>
  <c r="AC920" i="29"/>
  <c r="AC921" i="29"/>
  <c r="AC922" i="29"/>
  <c r="AC923" i="29"/>
  <c r="AC924" i="29"/>
  <c r="AC925" i="29"/>
  <c r="AC926" i="29"/>
  <c r="AC927" i="29"/>
  <c r="AC928" i="29"/>
  <c r="AC929" i="29"/>
  <c r="AC930" i="29"/>
  <c r="AC931" i="29"/>
  <c r="AC932" i="29"/>
  <c r="AC933" i="29"/>
  <c r="AC934" i="29"/>
  <c r="AC935" i="29"/>
  <c r="AC936" i="29"/>
  <c r="AC937" i="29"/>
  <c r="AC938" i="29"/>
  <c r="AC939" i="29"/>
  <c r="AC940" i="29"/>
  <c r="AC941" i="29"/>
  <c r="AC942" i="29"/>
  <c r="AC943" i="29"/>
  <c r="AC960" i="29"/>
  <c r="AC961" i="29"/>
  <c r="AC962" i="29"/>
  <c r="AC963" i="29"/>
  <c r="AC964" i="29"/>
  <c r="AC965" i="29"/>
  <c r="AC966" i="29"/>
  <c r="AC967" i="29"/>
  <c r="AC968" i="29"/>
  <c r="AC969" i="29"/>
  <c r="AC970" i="29"/>
  <c r="AC971" i="29"/>
  <c r="AC972" i="29"/>
  <c r="AC973" i="29"/>
  <c r="AC974" i="29"/>
  <c r="AC975" i="29"/>
  <c r="AC976" i="29"/>
  <c r="AC977" i="29"/>
  <c r="AC978" i="29"/>
  <c r="AC979" i="29"/>
  <c r="AC980" i="29"/>
  <c r="AC981" i="29"/>
  <c r="AC982" i="29"/>
  <c r="AC983" i="29"/>
  <c r="AC984" i="29"/>
  <c r="AC1001" i="29"/>
  <c r="AC1002" i="29"/>
  <c r="AC1003" i="29"/>
  <c r="AC1004" i="29"/>
  <c r="AC1005" i="29"/>
  <c r="AC1006" i="29"/>
  <c r="AC1007" i="29"/>
  <c r="AC1008" i="29"/>
  <c r="AC1009" i="29"/>
  <c r="AC1010" i="29"/>
  <c r="AC1011" i="29"/>
  <c r="AC1012" i="29"/>
  <c r="AC1013" i="29"/>
  <c r="AC1014" i="29"/>
  <c r="AC1015" i="29"/>
  <c r="AC1016" i="29"/>
  <c r="AC1017" i="29"/>
  <c r="AC1018" i="29"/>
  <c r="AC1019" i="29"/>
  <c r="AC1020" i="29"/>
  <c r="AC1021" i="29"/>
  <c r="AC1022" i="29"/>
  <c r="AC1023" i="29"/>
  <c r="AC1024" i="29"/>
  <c r="AC1025" i="29"/>
  <c r="AC1042" i="29"/>
  <c r="AC1043" i="29"/>
  <c r="AC1044" i="29"/>
  <c r="AC1045" i="29"/>
  <c r="AC1046" i="29"/>
  <c r="AC1047" i="29"/>
  <c r="AC1048" i="29"/>
  <c r="AC1049" i="29"/>
  <c r="AC1050" i="29"/>
  <c r="AC1051" i="29"/>
  <c r="AC1052" i="29"/>
  <c r="AC1053" i="29"/>
  <c r="AC1054" i="29"/>
  <c r="AC1055" i="29"/>
  <c r="AC1056" i="29"/>
  <c r="AC1057" i="29"/>
  <c r="AC1058" i="29"/>
  <c r="AC1059" i="29"/>
  <c r="AC1060" i="29"/>
  <c r="AC1061" i="29"/>
  <c r="AC1062" i="29"/>
  <c r="AC1063" i="29"/>
  <c r="AC1064" i="29"/>
  <c r="AC1065" i="29"/>
  <c r="AC1066" i="29"/>
  <c r="AC1083" i="29"/>
  <c r="AC1084" i="29"/>
  <c r="AC1085" i="29"/>
  <c r="AC1086" i="29"/>
  <c r="AC1087" i="29"/>
  <c r="AC1088" i="29"/>
  <c r="AC1089" i="29"/>
  <c r="AC1090" i="29"/>
  <c r="AC1091" i="29"/>
  <c r="AC1092" i="29"/>
  <c r="AC1093" i="29"/>
  <c r="AC1094" i="29"/>
  <c r="AC1095" i="29"/>
  <c r="AC1096" i="29"/>
  <c r="AC1097" i="29"/>
  <c r="AC1098" i="29"/>
  <c r="AC1099" i="29"/>
  <c r="AC1100" i="29"/>
  <c r="AC1101" i="29"/>
  <c r="AC1102" i="29"/>
  <c r="AC1103" i="29"/>
  <c r="AC1104" i="29"/>
  <c r="AC1105" i="29"/>
  <c r="AC1106" i="29"/>
  <c r="AC1107" i="29"/>
  <c r="AC1124" i="29"/>
  <c r="AC1125" i="29"/>
  <c r="AC1126" i="29"/>
  <c r="AC1127" i="29"/>
  <c r="AC1128" i="29"/>
  <c r="AC1129" i="29"/>
  <c r="AC1130" i="29"/>
  <c r="AC1131" i="29"/>
  <c r="AC1132" i="29"/>
  <c r="AC1133" i="29"/>
  <c r="AC1134" i="29"/>
  <c r="AC1135" i="29"/>
  <c r="AC1136" i="29"/>
  <c r="AC1137" i="29"/>
  <c r="AC1138" i="29"/>
  <c r="AC1139" i="29"/>
  <c r="AC1140" i="29"/>
  <c r="AC1141" i="29"/>
  <c r="AC1142" i="29"/>
  <c r="AC1143" i="29"/>
  <c r="AC1144" i="29"/>
  <c r="AC1145" i="29"/>
  <c r="AC1146" i="29"/>
  <c r="AC1147" i="29"/>
  <c r="AC1148" i="29"/>
  <c r="AC1165" i="29"/>
  <c r="AC1166" i="29"/>
  <c r="AC1167" i="29"/>
  <c r="AC1168" i="29"/>
  <c r="AC1169" i="29"/>
  <c r="AC1170" i="29"/>
  <c r="AC1171" i="29"/>
  <c r="AC1172" i="29"/>
  <c r="AC1173" i="29"/>
  <c r="AC1174" i="29"/>
  <c r="AC1175" i="29"/>
  <c r="AC1176" i="29"/>
  <c r="AC1177" i="29"/>
  <c r="AC1178" i="29"/>
  <c r="AC1179" i="29"/>
  <c r="AC1180" i="29"/>
  <c r="AC1181" i="29"/>
  <c r="AC1182" i="29"/>
  <c r="AC1183" i="29"/>
  <c r="AC1184" i="29"/>
  <c r="AC1185" i="29"/>
  <c r="AC1186" i="29"/>
  <c r="AC1187" i="29"/>
  <c r="AC1188" i="29"/>
  <c r="AC1189" i="29"/>
  <c r="AC1206" i="29"/>
  <c r="AC1207" i="29"/>
  <c r="AC1208" i="29"/>
  <c r="AC1209" i="29"/>
  <c r="AC1210" i="29"/>
  <c r="AC1211" i="29"/>
  <c r="AC1212" i="29"/>
  <c r="AC1213" i="29"/>
  <c r="AC1214" i="29"/>
  <c r="AC1215" i="29"/>
  <c r="AC1216" i="29"/>
  <c r="AC1217" i="29"/>
  <c r="AC1218" i="29"/>
  <c r="AC1219" i="29"/>
  <c r="AC1220" i="29"/>
  <c r="AC1221" i="29"/>
  <c r="AC1222" i="29"/>
  <c r="AC1223" i="29"/>
  <c r="AC1224" i="29"/>
  <c r="AC1225" i="29"/>
  <c r="AC1226" i="29"/>
  <c r="AC1227" i="29"/>
  <c r="AC1228" i="29"/>
  <c r="AC1229" i="29"/>
  <c r="AC1230" i="29"/>
  <c r="AC1247" i="29"/>
  <c r="AC1248" i="29"/>
  <c r="AC1249" i="29"/>
  <c r="AC1250" i="29"/>
  <c r="AC1251" i="29"/>
  <c r="AC1252" i="29"/>
  <c r="AC1253" i="29"/>
  <c r="AC1254" i="29"/>
  <c r="AC1255" i="29"/>
  <c r="AC1256" i="29"/>
  <c r="AC1257" i="29"/>
  <c r="AC1258" i="29"/>
  <c r="AC1259" i="29"/>
  <c r="AC1260" i="29"/>
  <c r="AC1261" i="29"/>
  <c r="AC1262" i="29"/>
  <c r="AC1263" i="29"/>
  <c r="AC1264" i="29"/>
  <c r="AC1265" i="29"/>
  <c r="AC1266" i="29"/>
  <c r="AC1267" i="29"/>
  <c r="AC1268" i="29"/>
  <c r="AC1269" i="29"/>
  <c r="AC1270" i="29"/>
  <c r="AC1271" i="29"/>
  <c r="AC1288" i="29"/>
  <c r="AC1289" i="29"/>
  <c r="AC1290" i="29"/>
  <c r="AC1291" i="29"/>
  <c r="AC1292" i="29"/>
  <c r="AC1293" i="29"/>
  <c r="AC1294" i="29"/>
  <c r="AC1295" i="29"/>
  <c r="AC1296" i="29"/>
  <c r="AC1297" i="29"/>
  <c r="AC1298" i="29"/>
  <c r="AC1299" i="29"/>
  <c r="AC1300" i="29"/>
  <c r="AC1301" i="29"/>
  <c r="AC1302" i="29"/>
  <c r="AC1303" i="29"/>
  <c r="AC1304" i="29"/>
  <c r="AC1305" i="29"/>
  <c r="AC1306" i="29"/>
  <c r="AC1307" i="29"/>
  <c r="AC1308" i="29"/>
  <c r="AC1309" i="29"/>
  <c r="AC1310" i="29"/>
  <c r="AC1311" i="29"/>
  <c r="AC1312" i="29"/>
  <c r="AC1329" i="29"/>
  <c r="AC1330" i="29"/>
  <c r="AC1331" i="29"/>
  <c r="AC1332" i="29"/>
  <c r="AC1333" i="29"/>
  <c r="AC1334" i="29"/>
  <c r="AC1335" i="29"/>
  <c r="AC1336" i="29"/>
  <c r="AC1337" i="29"/>
  <c r="AC1338" i="29"/>
  <c r="AC1339" i="29"/>
  <c r="AC1340" i="29"/>
  <c r="AC1341" i="29"/>
  <c r="AC1342" i="29"/>
  <c r="AC1343" i="29"/>
  <c r="AC1344" i="29"/>
  <c r="AC1345" i="29"/>
  <c r="AC1346" i="29"/>
  <c r="AC1347" i="29"/>
  <c r="AC1348" i="29"/>
  <c r="AC1349" i="29"/>
  <c r="AC1350" i="29"/>
  <c r="AC1351" i="29"/>
  <c r="AC1352" i="29"/>
  <c r="AC1353" i="29"/>
  <c r="AC1370" i="29"/>
  <c r="AC1371" i="29"/>
  <c r="AC1372" i="29"/>
  <c r="AC1373" i="29"/>
  <c r="AC1374" i="29"/>
  <c r="AC1375" i="29"/>
  <c r="AC1376" i="29"/>
  <c r="AC1377" i="29"/>
  <c r="AC1378" i="29"/>
  <c r="AC1379" i="29"/>
  <c r="AC1380" i="29"/>
  <c r="AC1381" i="29"/>
  <c r="AC1382" i="29"/>
  <c r="AC1383" i="29"/>
  <c r="AC1384" i="29"/>
  <c r="AC1385" i="29"/>
  <c r="AC1386" i="29"/>
  <c r="AC1387" i="29"/>
  <c r="AC1388" i="29"/>
  <c r="AC1389" i="29"/>
  <c r="AC1390" i="29"/>
  <c r="AC1391" i="29"/>
  <c r="AC1392" i="29"/>
  <c r="AC1393" i="29"/>
  <c r="AC1394" i="29"/>
  <c r="AC1411" i="29"/>
  <c r="AC1412" i="29"/>
  <c r="AC1413" i="29"/>
  <c r="AC1414" i="29"/>
  <c r="AC1415" i="29"/>
  <c r="AC1416" i="29"/>
  <c r="AC1417" i="29"/>
  <c r="AC1418" i="29"/>
  <c r="AC1419" i="29"/>
  <c r="AC1420" i="29"/>
  <c r="AC1421" i="29"/>
  <c r="AC1422" i="29"/>
  <c r="AC1423" i="29"/>
  <c r="AC1424" i="29"/>
  <c r="AC1425" i="29"/>
  <c r="AC1426" i="29"/>
  <c r="AC1427" i="29"/>
  <c r="AC1428" i="29"/>
  <c r="AC1429" i="29"/>
  <c r="AC1430" i="29"/>
  <c r="AC1431" i="29"/>
  <c r="AC1432" i="29"/>
  <c r="AC1433" i="29"/>
  <c r="AC1434" i="29"/>
  <c r="AC1435" i="29"/>
  <c r="AC1452" i="29"/>
  <c r="AC1453" i="29"/>
  <c r="AC1454" i="29"/>
  <c r="AC1455" i="29"/>
  <c r="AC1456" i="29"/>
  <c r="AC1457" i="29"/>
  <c r="AC1458" i="29"/>
  <c r="AC1459" i="29"/>
  <c r="AC1460" i="29"/>
  <c r="AC1461" i="29"/>
  <c r="AC1462" i="29"/>
  <c r="AC1463" i="29"/>
  <c r="AC1464" i="29"/>
  <c r="AC1465" i="29"/>
  <c r="AC1466" i="29"/>
  <c r="AC1467" i="29"/>
  <c r="AC1468" i="29"/>
  <c r="AC1469" i="29"/>
  <c r="AC1470" i="29"/>
  <c r="AC1471" i="29"/>
  <c r="AC1472" i="29"/>
  <c r="AC1473" i="29"/>
  <c r="AC1474" i="29"/>
  <c r="AC1475" i="29"/>
  <c r="AC1476" i="29"/>
  <c r="AC1493" i="29"/>
  <c r="AC1494" i="29"/>
  <c r="AC1495" i="29"/>
  <c r="AC1496" i="29"/>
  <c r="AC1497" i="29"/>
  <c r="AC1498" i="29"/>
  <c r="AC1499" i="29"/>
  <c r="AC1500" i="29"/>
  <c r="AC1501" i="29"/>
  <c r="AC1502" i="29"/>
  <c r="AC1503" i="29"/>
  <c r="AC1504" i="29"/>
  <c r="AC1505" i="29"/>
  <c r="AC1506" i="29"/>
  <c r="AC1507" i="29"/>
  <c r="AC1508" i="29"/>
  <c r="AC1509" i="29"/>
  <c r="AC1510" i="29"/>
  <c r="AC1511" i="29"/>
  <c r="AC1512" i="29"/>
  <c r="AC1513" i="29"/>
  <c r="AC1514" i="29"/>
  <c r="AC1515" i="29"/>
  <c r="AC1516" i="29"/>
  <c r="AC1517" i="29"/>
  <c r="AC1534" i="29"/>
  <c r="AC1535" i="29"/>
  <c r="AC1536" i="29"/>
  <c r="AC1537" i="29"/>
  <c r="AC1538" i="29"/>
  <c r="AC1539" i="29"/>
  <c r="AC1540" i="29"/>
  <c r="AC1541" i="29"/>
  <c r="AC1542" i="29"/>
  <c r="AC1543" i="29"/>
  <c r="AC1544" i="29"/>
  <c r="AC1545" i="29"/>
  <c r="AC1546" i="29"/>
  <c r="AC1547" i="29"/>
  <c r="AC1548" i="29"/>
  <c r="AC1549" i="29"/>
  <c r="AC1550" i="29"/>
  <c r="AC1551" i="29"/>
  <c r="AC1552" i="29"/>
  <c r="AC1553" i="29"/>
  <c r="AC1554" i="29"/>
  <c r="AC1555" i="29"/>
  <c r="AC1556" i="29"/>
  <c r="AC1557" i="29"/>
  <c r="AC1558" i="29"/>
  <c r="AC1575" i="29"/>
  <c r="AC1576" i="29"/>
  <c r="AC1577" i="29"/>
  <c r="AC1578" i="29"/>
  <c r="AC1579" i="29"/>
  <c r="AC1580" i="29"/>
  <c r="AC1581" i="29"/>
  <c r="AC1582" i="29"/>
  <c r="AC1583" i="29"/>
  <c r="AC1584" i="29"/>
  <c r="AC1585" i="29"/>
  <c r="AC1586" i="29"/>
  <c r="AC1587" i="29"/>
  <c r="AC1588" i="29"/>
  <c r="AC1589" i="29"/>
  <c r="AC1590" i="29"/>
  <c r="AC1591" i="29"/>
  <c r="AC1592" i="29"/>
  <c r="AC1593" i="29"/>
  <c r="AC1594" i="29"/>
  <c r="AC1595" i="29"/>
  <c r="AC1596" i="29"/>
  <c r="AC1597" i="29"/>
  <c r="AC1598" i="29"/>
  <c r="AC1599" i="29"/>
  <c r="AC1616" i="29"/>
  <c r="AC1617" i="29"/>
  <c r="AC1618" i="29"/>
  <c r="AC1619" i="29"/>
  <c r="AC1620" i="29"/>
  <c r="AC1621" i="29"/>
  <c r="AC1622" i="29"/>
  <c r="AC1623" i="29"/>
  <c r="AC1624" i="29"/>
  <c r="AC1625" i="29"/>
  <c r="AC1626" i="29"/>
  <c r="AC1627" i="29"/>
  <c r="AC1628" i="29"/>
  <c r="AC1629" i="29"/>
  <c r="AC1630" i="29"/>
  <c r="AC1631" i="29"/>
  <c r="AC1632" i="29"/>
  <c r="AC1633" i="29"/>
  <c r="AC1634" i="29"/>
  <c r="AC1635" i="29"/>
  <c r="AC1636" i="29"/>
  <c r="AC1637" i="29"/>
  <c r="AC1638" i="29"/>
  <c r="AC1639" i="29"/>
  <c r="AC1640" i="29"/>
  <c r="AC1657" i="29"/>
  <c r="AC1658" i="29"/>
  <c r="AC1659" i="29"/>
  <c r="AC1660" i="29"/>
  <c r="AC1661" i="29"/>
  <c r="AC1662" i="29"/>
  <c r="AC1663" i="29"/>
  <c r="AC1664" i="29"/>
  <c r="AC1665" i="29"/>
  <c r="AC1666" i="29"/>
  <c r="AC1667" i="29"/>
  <c r="AC1668" i="29"/>
  <c r="AC1669" i="29"/>
  <c r="AC1670" i="29"/>
  <c r="AC1671" i="29"/>
  <c r="AC1672" i="29"/>
  <c r="AC1673" i="29"/>
  <c r="AC1674" i="29"/>
  <c r="AC1675" i="29"/>
  <c r="AC1676" i="29"/>
  <c r="AC1677" i="29"/>
  <c r="AC1678" i="29"/>
  <c r="AC1679" i="29"/>
  <c r="AC1680" i="29"/>
  <c r="AC1681" i="29"/>
  <c r="AC1698" i="29"/>
  <c r="AC1699" i="29"/>
  <c r="AC1700" i="29"/>
  <c r="AC1701" i="29"/>
  <c r="AC1702" i="29"/>
  <c r="AC1703" i="29"/>
  <c r="AC1704" i="29"/>
  <c r="AC1705" i="29"/>
  <c r="AC1706" i="29"/>
  <c r="AC1707" i="29"/>
  <c r="AC1708" i="29"/>
  <c r="AC1709" i="29"/>
  <c r="AC1710" i="29"/>
  <c r="AC1711" i="29"/>
  <c r="AC1712" i="29"/>
  <c r="AC1713" i="29"/>
  <c r="AC1714" i="29"/>
  <c r="AC1715" i="29"/>
  <c r="AC1716" i="29"/>
  <c r="AC1717" i="29"/>
  <c r="AC1718" i="29"/>
  <c r="AC1719" i="29"/>
  <c r="AC1720" i="29"/>
  <c r="AC1721" i="29"/>
  <c r="AC1722" i="29"/>
  <c r="AC1739" i="29"/>
  <c r="AC1740" i="29"/>
  <c r="AC1741" i="29"/>
  <c r="AC1742" i="29"/>
  <c r="AC1743" i="29"/>
  <c r="AC1744" i="29"/>
  <c r="AC1745" i="29"/>
  <c r="AC1746" i="29"/>
  <c r="AC1747" i="29"/>
  <c r="AC1748" i="29"/>
  <c r="AC1749" i="29"/>
  <c r="AC1750" i="29"/>
  <c r="AC1751" i="29"/>
  <c r="AC1752" i="29"/>
  <c r="AC1753" i="29"/>
  <c r="AC1754" i="29"/>
  <c r="AC1755" i="29"/>
  <c r="AC1756" i="29"/>
  <c r="AC1757" i="29"/>
  <c r="AC1758" i="29"/>
  <c r="AC1759" i="29"/>
  <c r="AC1760" i="29"/>
  <c r="AC1761" i="29"/>
  <c r="AC1762" i="29"/>
  <c r="AC1763" i="29"/>
  <c r="AC1780" i="29"/>
  <c r="AC1781" i="29"/>
  <c r="AC1782" i="29"/>
  <c r="AC1783" i="29"/>
  <c r="AC1784" i="29"/>
  <c r="AC1785" i="29"/>
  <c r="AC1786" i="29"/>
  <c r="AC1787" i="29"/>
  <c r="AC1788" i="29"/>
  <c r="AC1789" i="29"/>
  <c r="AC1790" i="29"/>
  <c r="AC1791" i="29"/>
  <c r="AC1792" i="29"/>
  <c r="AC1793" i="29"/>
  <c r="AC1794" i="29"/>
  <c r="AC1795" i="29"/>
  <c r="AC1796" i="29"/>
  <c r="AC1797" i="29"/>
  <c r="AC1798" i="29"/>
  <c r="AC1799" i="29"/>
  <c r="AC1800" i="29"/>
  <c r="AC1801" i="29"/>
  <c r="AC1802" i="29"/>
  <c r="AC1803" i="29"/>
  <c r="AC1804" i="29"/>
  <c r="AC1821" i="29"/>
  <c r="AC1822" i="29"/>
  <c r="AC1823" i="29"/>
  <c r="AC1824" i="29"/>
  <c r="AC1825" i="29"/>
  <c r="AC1826" i="29"/>
  <c r="AC1827" i="29"/>
  <c r="AC1828" i="29"/>
  <c r="AC1829" i="29"/>
  <c r="AC1830" i="29"/>
  <c r="AC1831" i="29"/>
  <c r="AC1832" i="29"/>
  <c r="AC1833" i="29"/>
  <c r="AC1834" i="29"/>
  <c r="AC1835" i="29"/>
  <c r="AC1836" i="29"/>
  <c r="AC1837" i="29"/>
  <c r="AC1838" i="29"/>
  <c r="AC1839" i="29"/>
  <c r="AC1840" i="29"/>
  <c r="AC1841" i="29"/>
  <c r="AC1842" i="29"/>
  <c r="AC1843" i="29"/>
  <c r="AC1844" i="29"/>
  <c r="AC1845" i="29"/>
  <c r="AC1862" i="29"/>
  <c r="AC1863" i="29"/>
  <c r="AC1864" i="29"/>
  <c r="AC1865" i="29"/>
  <c r="AC1866" i="29"/>
  <c r="AC1867" i="29"/>
  <c r="AC1868" i="29"/>
  <c r="AC1869" i="29"/>
  <c r="AC1870" i="29"/>
  <c r="AC1871" i="29"/>
  <c r="AC1872" i="29"/>
  <c r="AC1873" i="29"/>
  <c r="AC1874" i="29"/>
  <c r="AC1875" i="29"/>
  <c r="AC1876" i="29"/>
  <c r="AC1877" i="29"/>
  <c r="AC1878" i="29"/>
  <c r="AC1879" i="29"/>
  <c r="AC1880" i="29"/>
  <c r="AC1881" i="29"/>
  <c r="AC1882" i="29"/>
  <c r="AC1883" i="29"/>
  <c r="AC1884" i="29"/>
  <c r="AC1885" i="29"/>
  <c r="AC1886" i="29"/>
  <c r="AC1903" i="29"/>
  <c r="AC1904" i="29"/>
  <c r="AC1905" i="29"/>
  <c r="AC1906" i="29"/>
  <c r="AC1907" i="29"/>
  <c r="AC1908" i="29"/>
  <c r="AC1909" i="29"/>
  <c r="AC1910" i="29"/>
  <c r="AC1911" i="29"/>
  <c r="AC1912" i="29"/>
  <c r="AC1913" i="29"/>
  <c r="AC1914" i="29"/>
  <c r="AC1915" i="29"/>
  <c r="AC1916" i="29"/>
  <c r="AC1917" i="29"/>
  <c r="AC1918" i="29"/>
  <c r="AC1919" i="29"/>
  <c r="AC1920" i="29"/>
  <c r="AC1921" i="29"/>
  <c r="AC1922" i="29"/>
  <c r="AC1923" i="29"/>
  <c r="AC1924" i="29"/>
  <c r="AC1925" i="29"/>
  <c r="AC1926" i="29"/>
  <c r="AC1927" i="29"/>
  <c r="AC1944" i="29"/>
  <c r="AC1945" i="29"/>
  <c r="AC1946" i="29"/>
  <c r="AC1947" i="29"/>
  <c r="AC1948" i="29"/>
  <c r="AC1949" i="29"/>
  <c r="AC1950" i="29"/>
  <c r="AC1951" i="29"/>
  <c r="AC1952" i="29"/>
  <c r="AC1953" i="29"/>
  <c r="AC1954" i="29"/>
  <c r="AC1955" i="29"/>
  <c r="AC1956" i="29"/>
  <c r="AC1957" i="29"/>
  <c r="AC1958" i="29"/>
  <c r="AC1959" i="29"/>
  <c r="AC1960" i="29"/>
  <c r="AC1961" i="29"/>
  <c r="AC1962" i="29"/>
  <c r="AC1963" i="29"/>
  <c r="AC1964" i="29"/>
  <c r="AC1965" i="29"/>
  <c r="AC1966" i="29"/>
  <c r="AC1967" i="29"/>
  <c r="AC1968" i="29"/>
  <c r="AC1985" i="29"/>
  <c r="AC1986" i="29"/>
  <c r="AC1987" i="29"/>
  <c r="AC1988" i="29"/>
  <c r="AC1989" i="29"/>
  <c r="AC1990" i="29"/>
  <c r="AC1991" i="29"/>
  <c r="AC1992" i="29"/>
  <c r="AC1993" i="29"/>
  <c r="AC1994" i="29"/>
  <c r="AC1995" i="29"/>
  <c r="AC1996" i="29"/>
  <c r="AC1997" i="29"/>
  <c r="AC1998" i="29"/>
  <c r="AC1999" i="29"/>
  <c r="AC2000" i="29"/>
  <c r="AC2001" i="29"/>
  <c r="AC2002" i="29"/>
  <c r="AC2003" i="29"/>
  <c r="AC2004" i="29"/>
  <c r="AC2005" i="29"/>
  <c r="AC2006" i="29"/>
  <c r="AC2007" i="29"/>
  <c r="AC2008" i="29"/>
  <c r="AC2009" i="29"/>
  <c r="AC2026" i="29"/>
  <c r="AC2027" i="29"/>
  <c r="AC2028" i="29"/>
  <c r="AC2029" i="29"/>
  <c r="AC2030" i="29"/>
  <c r="AC2031" i="29"/>
  <c r="AC2032" i="29"/>
  <c r="AC2033" i="29"/>
  <c r="AC2034" i="29"/>
  <c r="AC2035" i="29"/>
  <c r="AC2036" i="29"/>
  <c r="AC2037" i="29"/>
  <c r="AC2038" i="29"/>
  <c r="AC2039" i="29"/>
  <c r="AC2040" i="29"/>
  <c r="AC2041" i="29"/>
  <c r="AC2042" i="29"/>
  <c r="AC2043" i="29"/>
  <c r="AC2044" i="29"/>
  <c r="AC2045" i="29"/>
  <c r="AC2046" i="29"/>
  <c r="AC2047" i="29"/>
  <c r="AC2048" i="29"/>
  <c r="AC2049" i="29"/>
  <c r="AC2050" i="29"/>
  <c r="I135" i="29" l="1"/>
  <c r="I140" i="29" s="1"/>
  <c r="H140" i="29" s="1"/>
  <c r="I141" i="29" s="1"/>
  <c r="H141" i="29" s="1"/>
  <c r="I142" i="29" s="1"/>
  <c r="H142" i="29" s="1"/>
  <c r="I143" i="29" s="1"/>
  <c r="H143" i="29" s="1"/>
  <c r="I144" i="29" s="1"/>
  <c r="H144" i="29" s="1"/>
  <c r="I145" i="29" s="1"/>
  <c r="H145" i="29" s="1"/>
  <c r="I146" i="29" s="1"/>
  <c r="H146" i="29" s="1"/>
  <c r="I147" i="29" s="1"/>
  <c r="H147" i="29" s="1"/>
  <c r="I148" i="29" s="1"/>
  <c r="H148" i="29" s="1"/>
  <c r="I149" i="29" s="1"/>
  <c r="H149" i="29" s="1"/>
  <c r="I150" i="29" s="1"/>
  <c r="H150" i="29" s="1"/>
  <c r="AA160" i="29"/>
  <c r="AA164" i="29"/>
  <c r="AA78" i="29"/>
  <c r="AA1511" i="29"/>
  <c r="AA1475" i="29"/>
  <c r="AA1310" i="29"/>
  <c r="Z1271" i="29"/>
  <c r="Z1218" i="29"/>
  <c r="AA1179" i="29"/>
  <c r="AA1183" i="29"/>
  <c r="Z1062" i="29"/>
  <c r="AA1020" i="29"/>
  <c r="Z779" i="29"/>
  <c r="I582" i="29"/>
  <c r="Z523" i="29"/>
  <c r="I418" i="29"/>
  <c r="AA284" i="29"/>
  <c r="I49" i="29"/>
  <c r="I340" i="29"/>
  <c r="I345" i="29" s="1"/>
  <c r="H345" i="29" s="1"/>
  <c r="I346" i="29" s="1"/>
  <c r="H346" i="29" s="1"/>
  <c r="I347" i="29" s="1"/>
  <c r="H347" i="29" s="1"/>
  <c r="I348" i="29" s="1"/>
  <c r="H348" i="29" s="1"/>
  <c r="I349" i="29" s="1"/>
  <c r="H349" i="29" s="1"/>
  <c r="I350" i="29" s="1"/>
  <c r="H350" i="29" s="1"/>
  <c r="I351" i="29" s="1"/>
  <c r="H351" i="29" s="1"/>
  <c r="I352" i="29" s="1"/>
  <c r="H352" i="29" s="1"/>
  <c r="I353" i="29" s="1"/>
  <c r="H353" i="29" s="1"/>
  <c r="I354" i="29" s="1"/>
  <c r="H354" i="29" s="1"/>
  <c r="I355" i="29" s="1"/>
  <c r="H355" i="29" s="1"/>
  <c r="I299" i="29"/>
  <c r="I304" i="29" s="1"/>
  <c r="H304" i="29" s="1"/>
  <c r="I305" i="29" s="1"/>
  <c r="H305" i="29" s="1"/>
  <c r="I306" i="29" s="1"/>
  <c r="H306" i="29" s="1"/>
  <c r="I307" i="29" s="1"/>
  <c r="H307" i="29" s="1"/>
  <c r="I308" i="29" s="1"/>
  <c r="H308" i="29" s="1"/>
  <c r="I309" i="29" s="1"/>
  <c r="H309" i="29" s="1"/>
  <c r="I310" i="29" s="1"/>
  <c r="H310" i="29" s="1"/>
  <c r="I311" i="29" s="1"/>
  <c r="H311" i="29" s="1"/>
  <c r="I312" i="29" s="1"/>
  <c r="H312" i="29" s="1"/>
  <c r="I313" i="29" s="1"/>
  <c r="H313" i="29" s="1"/>
  <c r="I314" i="29" s="1"/>
  <c r="H314" i="29" s="1"/>
  <c r="I1484" i="29"/>
  <c r="I1443" i="29"/>
  <c r="I1401" i="29"/>
  <c r="Z1429" i="29"/>
  <c r="AA1435" i="29"/>
  <c r="Z1391" i="29"/>
  <c r="I1361" i="29"/>
  <c r="I1320" i="29"/>
  <c r="AA1182" i="29"/>
  <c r="AA1058" i="29"/>
  <c r="AA1015" i="29"/>
  <c r="Z977" i="29"/>
  <c r="I951" i="29"/>
  <c r="I869" i="29"/>
  <c r="Z898" i="29"/>
  <c r="Z902" i="29"/>
  <c r="I705" i="29"/>
  <c r="Z726" i="29"/>
  <c r="I541" i="29"/>
  <c r="AA531" i="29"/>
  <c r="Z492" i="29"/>
  <c r="Z441" i="29"/>
  <c r="Z450" i="29"/>
  <c r="AA405" i="29"/>
  <c r="AA359" i="29"/>
  <c r="AA73" i="29"/>
  <c r="AA278" i="29"/>
  <c r="AA204" i="29"/>
  <c r="Z152" i="29"/>
  <c r="Z72" i="29"/>
  <c r="Z82" i="29"/>
  <c r="I53" i="29"/>
  <c r="I58" i="29" s="1"/>
  <c r="H58" i="29" s="1"/>
  <c r="I59" i="29" s="1"/>
  <c r="H59" i="29" s="1"/>
  <c r="I60" i="29" s="1"/>
  <c r="H60" i="29" s="1"/>
  <c r="I61" i="29" s="1"/>
  <c r="H61" i="29" s="1"/>
  <c r="I62" i="29" s="1"/>
  <c r="H62" i="29" s="1"/>
  <c r="I63" i="29" s="1"/>
  <c r="H63" i="29" s="1"/>
  <c r="I64" i="29" s="1"/>
  <c r="H64" i="29" s="1"/>
  <c r="I65" i="29" s="1"/>
  <c r="H65" i="29" s="1"/>
  <c r="I66" i="29" s="1"/>
  <c r="H66" i="29" s="1"/>
  <c r="I67" i="29" s="1"/>
  <c r="H67" i="29" s="1"/>
  <c r="I68" i="29" s="1"/>
  <c r="H68" i="29" s="1"/>
  <c r="I90" i="29"/>
  <c r="Z195" i="29"/>
  <c r="I377" i="29"/>
  <c r="I295" i="29"/>
  <c r="I254" i="29"/>
  <c r="I213" i="29"/>
  <c r="I131" i="29"/>
  <c r="S297" i="29"/>
  <c r="M300" i="29"/>
  <c r="T297" i="29"/>
  <c r="J301" i="29"/>
  <c r="U297" i="29"/>
  <c r="M301" i="29" a="1"/>
  <c r="M301" i="29" s="1"/>
  <c r="V297" i="29"/>
  <c r="AL304" i="29"/>
  <c r="AL305" i="29"/>
  <c r="AK142" i="29"/>
  <c r="AL103" i="29"/>
  <c r="AA608" i="29"/>
  <c r="I704" i="29"/>
  <c r="Z817" i="29"/>
  <c r="Z932" i="29"/>
  <c r="Z935" i="29"/>
  <c r="Z1066" i="29"/>
  <c r="Z1222" i="29"/>
  <c r="Z1307" i="29"/>
  <c r="AA1425" i="29"/>
  <c r="W1428" i="29"/>
  <c r="AA1431" i="29" s="1"/>
  <c r="AA1712" i="29"/>
  <c r="AA1715" i="29"/>
  <c r="AA1754" i="29"/>
  <c r="AA2003" i="29"/>
  <c r="AB637" i="29"/>
  <c r="AA1024" i="29"/>
  <c r="Z1025" i="29"/>
  <c r="AA1139" i="29"/>
  <c r="Z1140" i="29"/>
  <c r="AA1307" i="29"/>
  <c r="AB1826" i="29"/>
  <c r="AA1827" i="29" s="1"/>
  <c r="AA651" i="29"/>
  <c r="AA654" i="29"/>
  <c r="AA861" i="29"/>
  <c r="AA935" i="29"/>
  <c r="Z1146" i="29"/>
  <c r="AA1222" i="29"/>
  <c r="Z1223" i="29"/>
  <c r="AA1262" i="29"/>
  <c r="AA1426" i="29"/>
  <c r="AA688" i="29"/>
  <c r="W901" i="29"/>
  <c r="AA1047" i="29"/>
  <c r="AA1634" i="29"/>
  <c r="Z1792" i="29"/>
  <c r="AA241" i="29"/>
  <c r="AA244" i="29"/>
  <c r="AA319" i="29"/>
  <c r="Z320" i="29"/>
  <c r="Z323" i="29"/>
  <c r="Z529" i="29"/>
  <c r="Z1061" i="29"/>
  <c r="AB1129" i="29"/>
  <c r="AB1130" i="29" s="1"/>
  <c r="AA1512" i="29"/>
  <c r="AA1515" i="29"/>
  <c r="AI59" i="29"/>
  <c r="Z284" i="29"/>
  <c r="Z691" i="29"/>
  <c r="AB760" i="29"/>
  <c r="AA761" i="29" s="1"/>
  <c r="AA1595" i="29"/>
  <c r="AB1703" i="29"/>
  <c r="AA1704" i="29" s="1"/>
  <c r="Z1833" i="29"/>
  <c r="AA1844" i="29"/>
  <c r="AA122" i="29"/>
  <c r="Z448" i="29"/>
  <c r="Z571" i="29"/>
  <c r="Z574" i="29"/>
  <c r="AA613" i="29"/>
  <c r="AA1107" i="29"/>
  <c r="AA1433" i="29"/>
  <c r="AA1590" i="29"/>
  <c r="Z1599" i="29"/>
  <c r="Z1760" i="29"/>
  <c r="AA1802" i="29"/>
  <c r="Z1841" i="29"/>
  <c r="Z2003" i="29"/>
  <c r="Z2006" i="29"/>
  <c r="AK308" i="29"/>
  <c r="Z234" i="29"/>
  <c r="AA245" i="29"/>
  <c r="Z246" i="29"/>
  <c r="Z318" i="29"/>
  <c r="AA323" i="29"/>
  <c r="Z327" i="29"/>
  <c r="Z687" i="29"/>
  <c r="Z690" i="29"/>
  <c r="Z730" i="29"/>
  <c r="AA977" i="29"/>
  <c r="Z984" i="29"/>
  <c r="AA1059" i="29"/>
  <c r="AA1062" i="29"/>
  <c r="AA1065" i="29"/>
  <c r="AA1351" i="29"/>
  <c r="AA285" i="29"/>
  <c r="AA1147" i="29"/>
  <c r="Z1591" i="29"/>
  <c r="AJ511" i="29"/>
  <c r="AA80" i="29"/>
  <c r="Z281" i="29"/>
  <c r="AA286" i="29"/>
  <c r="Z287" i="29"/>
  <c r="AA367" i="29"/>
  <c r="W447" i="29"/>
  <c r="AA450" i="29" s="1"/>
  <c r="Z694" i="29"/>
  <c r="AA736" i="29"/>
  <c r="AA775" i="29"/>
  <c r="AA814" i="29"/>
  <c r="AA1187" i="29"/>
  <c r="AB1334" i="29"/>
  <c r="AA1335" i="29" s="1"/>
  <c r="Z1393" i="29"/>
  <c r="AA1474" i="29"/>
  <c r="Z1554" i="29"/>
  <c r="AA1679" i="29"/>
  <c r="Z1804" i="29"/>
  <c r="AA1839" i="29"/>
  <c r="Z1840" i="29"/>
  <c r="AA1884" i="29"/>
  <c r="Z1966" i="29"/>
  <c r="Z2042" i="29"/>
  <c r="AA2047" i="29"/>
  <c r="Z324" i="29"/>
  <c r="AA569" i="29"/>
  <c r="AA1221" i="29"/>
  <c r="Z1596" i="29"/>
  <c r="AA2002" i="29"/>
  <c r="AL141" i="29"/>
  <c r="AA120" i="29"/>
  <c r="AB145" i="29"/>
  <c r="AB146" i="29" s="1"/>
  <c r="AB147" i="29" s="1"/>
  <c r="W322" i="29"/>
  <c r="AA325" i="29" s="1"/>
  <c r="Z933" i="29"/>
  <c r="W1054" i="29"/>
  <c r="AA1057" i="29" s="1"/>
  <c r="AB1416" i="29"/>
  <c r="AL144" i="29"/>
  <c r="C54" i="29"/>
  <c r="Z113" i="29"/>
  <c r="AA123" i="29"/>
  <c r="AA328" i="29"/>
  <c r="AB432" i="29"/>
  <c r="AA433" i="29" s="1"/>
  <c r="AA482" i="29"/>
  <c r="AA488" i="29"/>
  <c r="AA567" i="29"/>
  <c r="AA610" i="29"/>
  <c r="AA649" i="29"/>
  <c r="AA655" i="29"/>
  <c r="AA852" i="29"/>
  <c r="AA1130" i="29"/>
  <c r="Z1425" i="29"/>
  <c r="AA1430" i="29"/>
  <c r="W1596" i="29"/>
  <c r="AA1599" i="29" s="1"/>
  <c r="AA1717" i="29"/>
  <c r="AA1720" i="29"/>
  <c r="Z1956" i="29"/>
  <c r="AI305" i="29"/>
  <c r="AK305" i="29"/>
  <c r="Z71" i="29"/>
  <c r="Z1057" i="29"/>
  <c r="AA1391" i="29"/>
  <c r="Z1549" i="29"/>
  <c r="Z1638" i="29"/>
  <c r="Z1759" i="29"/>
  <c r="AA79" i="29"/>
  <c r="Z279" i="29"/>
  <c r="AA369" i="29"/>
  <c r="AA980" i="29"/>
  <c r="AA1025" i="29"/>
  <c r="Z1060" i="29"/>
  <c r="L1074" i="29"/>
  <c r="AB1088" i="29"/>
  <c r="AA1089" i="29" s="1"/>
  <c r="Z1181" i="29"/>
  <c r="Z1464" i="29"/>
  <c r="AA1473" i="29"/>
  <c r="Z1673" i="29"/>
  <c r="AA1681" i="29"/>
  <c r="AA1796" i="29"/>
  <c r="AA1838" i="29"/>
  <c r="AA1841" i="29"/>
  <c r="I1852" i="29"/>
  <c r="Z2007" i="29"/>
  <c r="Z2047" i="29"/>
  <c r="AI308" i="29"/>
  <c r="Z161" i="29"/>
  <c r="AA489" i="29"/>
  <c r="AA611" i="29"/>
  <c r="AA1102" i="29"/>
  <c r="AA1510" i="29"/>
  <c r="Z1637" i="29"/>
  <c r="AA1721" i="29"/>
  <c r="AA1760" i="29"/>
  <c r="AA1917" i="29"/>
  <c r="Z244" i="29"/>
  <c r="I540" i="29"/>
  <c r="AA819" i="29"/>
  <c r="Z859" i="29"/>
  <c r="AA1105" i="29"/>
  <c r="AA1302" i="29"/>
  <c r="AA1353" i="29"/>
  <c r="AA1516" i="29"/>
  <c r="Z1548" i="29"/>
  <c r="AA1631" i="29"/>
  <c r="Z1719" i="29"/>
  <c r="Z1921" i="29"/>
  <c r="AA2004" i="29"/>
  <c r="AA280" i="29"/>
  <c r="Z322" i="29"/>
  <c r="Z359" i="29"/>
  <c r="AA407" i="29"/>
  <c r="AA410" i="29"/>
  <c r="AA526" i="29"/>
  <c r="AA529" i="29"/>
  <c r="Z615" i="29"/>
  <c r="AA693" i="29"/>
  <c r="AA733" i="29"/>
  <c r="Z819" i="29"/>
  <c r="AA902" i="29"/>
  <c r="AA1023" i="29"/>
  <c r="Z1059" i="29"/>
  <c r="Z1106" i="29"/>
  <c r="Z1428" i="29"/>
  <c r="AA1553" i="29"/>
  <c r="W1553" i="29"/>
  <c r="AA1556" i="29" s="1"/>
  <c r="AA1637" i="29"/>
  <c r="C1694" i="29"/>
  <c r="AA1763" i="29"/>
  <c r="AK182" i="29"/>
  <c r="AK185" i="29"/>
  <c r="AI143" i="29"/>
  <c r="AI140" i="29"/>
  <c r="AK99" i="29"/>
  <c r="AJ101" i="29"/>
  <c r="AK102" i="29"/>
  <c r="AJ60" i="29"/>
  <c r="AK60" i="29"/>
  <c r="AI61" i="29"/>
  <c r="AK61" i="29"/>
  <c r="AL61" i="29"/>
  <c r="AJ62" i="29"/>
  <c r="AK58" i="29"/>
  <c r="AL58" i="29"/>
  <c r="AL306" i="29"/>
  <c r="AI307" i="29"/>
  <c r="AJ307" i="29"/>
  <c r="AL308" i="29"/>
  <c r="AK304" i="29"/>
  <c r="AK468" i="29"/>
  <c r="AL468" i="29"/>
  <c r="AI469" i="29"/>
  <c r="AK469" i="29"/>
  <c r="AL470" i="29"/>
  <c r="AL471" i="29"/>
  <c r="AI472" i="29"/>
  <c r="S461" i="29"/>
  <c r="AK510" i="29"/>
  <c r="AK513" i="29"/>
  <c r="Z75" i="29"/>
  <c r="W72" i="29"/>
  <c r="AA75" i="29" s="1"/>
  <c r="Z70" i="29"/>
  <c r="Z76" i="29"/>
  <c r="Z80" i="29"/>
  <c r="C95" i="29"/>
  <c r="AA114" i="29"/>
  <c r="AA117" i="29"/>
  <c r="Z115" i="29"/>
  <c r="Z158" i="29"/>
  <c r="Z154" i="29"/>
  <c r="Z157" i="29"/>
  <c r="AA162" i="29"/>
  <c r="Z162" i="29"/>
  <c r="AA158" i="29"/>
  <c r="Z199" i="29"/>
  <c r="W194" i="29"/>
  <c r="AA197" i="29" s="1"/>
  <c r="AA200" i="29"/>
  <c r="AA203" i="29"/>
  <c r="AA205" i="29"/>
  <c r="Z193" i="29"/>
  <c r="Z203" i="29"/>
  <c r="AA198" i="29"/>
  <c r="AA201" i="29"/>
  <c r="AA237" i="29"/>
  <c r="W245" i="29"/>
  <c r="Z241" i="29"/>
  <c r="AA239" i="29"/>
  <c r="C218" i="29"/>
  <c r="AA242" i="29"/>
  <c r="Z275" i="29"/>
  <c r="Z316" i="29"/>
  <c r="AA321" i="29"/>
  <c r="W326" i="29"/>
  <c r="Z326" i="29"/>
  <c r="I294" i="29"/>
  <c r="Z328" i="29"/>
  <c r="W315" i="29"/>
  <c r="AA318" i="29" s="1"/>
  <c r="AA363" i="29"/>
  <c r="Z361" i="29"/>
  <c r="AA366" i="29"/>
  <c r="AA400" i="29"/>
  <c r="Z398" i="29"/>
  <c r="Z408" i="29"/>
  <c r="I376" i="29"/>
  <c r="W449" i="29"/>
  <c r="Z451" i="29"/>
  <c r="AA451" i="29"/>
  <c r="C464" i="29"/>
  <c r="AA485" i="29"/>
  <c r="Z527" i="29"/>
  <c r="AA570" i="29"/>
  <c r="AA565" i="29"/>
  <c r="Z566" i="29"/>
  <c r="Z605" i="29"/>
  <c r="W614" i="29"/>
  <c r="I622" i="29"/>
  <c r="Z652" i="29"/>
  <c r="Z686" i="29"/>
  <c r="W689" i="29"/>
  <c r="AA692" i="29" s="1"/>
  <c r="AA687" i="29"/>
  <c r="AA694" i="29"/>
  <c r="AA730" i="29"/>
  <c r="Z732" i="29"/>
  <c r="Z736" i="29"/>
  <c r="W778" i="29"/>
  <c r="AA777" i="29"/>
  <c r="Z774" i="29"/>
  <c r="AA772" i="29"/>
  <c r="Z808" i="29"/>
  <c r="Z818" i="29"/>
  <c r="Z810" i="29"/>
  <c r="I786" i="29"/>
  <c r="W857" i="29"/>
  <c r="AA860" i="29" s="1"/>
  <c r="W859" i="29"/>
  <c r="AA853" i="29"/>
  <c r="AA859" i="29"/>
  <c r="AA893" i="29"/>
  <c r="Z896" i="29"/>
  <c r="Z900" i="29"/>
  <c r="W897" i="29"/>
  <c r="AA900" i="29" s="1"/>
  <c r="AA898" i="29"/>
  <c r="Z897" i="29"/>
  <c r="W931" i="29"/>
  <c r="AA934" i="29" s="1"/>
  <c r="Z931" i="29"/>
  <c r="Z978" i="29"/>
  <c r="Z981" i="29"/>
  <c r="AA1016" i="29"/>
  <c r="AA1021" i="29"/>
  <c r="Z1023" i="29"/>
  <c r="W1061" i="29"/>
  <c r="AA1064" i="29" s="1"/>
  <c r="AA1066" i="29"/>
  <c r="Z1058" i="29"/>
  <c r="W1058" i="29"/>
  <c r="AA1061" i="29" s="1"/>
  <c r="AA1098" i="29"/>
  <c r="AA1101" i="29"/>
  <c r="C1079" i="29"/>
  <c r="AA1103" i="29"/>
  <c r="AA1106" i="29"/>
  <c r="Z1105" i="29"/>
  <c r="Z1145" i="29"/>
  <c r="I1155" i="29"/>
  <c r="AA1180" i="29"/>
  <c r="Z1189" i="29"/>
  <c r="AA1184" i="29"/>
  <c r="W1217" i="29"/>
  <c r="AA1220" i="29" s="1"/>
  <c r="Z1224" i="29"/>
  <c r="W1222" i="29"/>
  <c r="AA1225" i="29" s="1"/>
  <c r="Z1266" i="29"/>
  <c r="I1237" i="29"/>
  <c r="AA1261" i="29"/>
  <c r="AA1264" i="29"/>
  <c r="AA1265" i="29"/>
  <c r="Z1267" i="29"/>
  <c r="AA1268" i="29"/>
  <c r="L1238" i="29"/>
  <c r="C1284" i="29"/>
  <c r="AA1308" i="29"/>
  <c r="AA1303" i="29"/>
  <c r="AA1306" i="29"/>
  <c r="Z1343" i="29"/>
  <c r="AA1348" i="29"/>
  <c r="AA1385" i="29"/>
  <c r="W1424" i="29"/>
  <c r="AA1427" i="29" s="1"/>
  <c r="Z1466" i="29"/>
  <c r="AA1466" i="29"/>
  <c r="I1442" i="29"/>
  <c r="Z1475" i="29"/>
  <c r="AA1476" i="29"/>
  <c r="C1489" i="29"/>
  <c r="AA1514" i="29"/>
  <c r="Z1553" i="29"/>
  <c r="Z1595" i="29"/>
  <c r="I1565" i="29"/>
  <c r="AA1635" i="29"/>
  <c r="AA1640" i="29"/>
  <c r="Z1640" i="29"/>
  <c r="AA1633" i="29"/>
  <c r="Z1669" i="29"/>
  <c r="C1653" i="29"/>
  <c r="Z1675" i="29"/>
  <c r="Z1681" i="29"/>
  <c r="AA1673" i="29"/>
  <c r="Z1720" i="29"/>
  <c r="Z1762" i="29"/>
  <c r="AA1753" i="29"/>
  <c r="W1759" i="29"/>
  <c r="AA1762" i="29" s="1"/>
  <c r="Z1758" i="29"/>
  <c r="Z1794" i="29"/>
  <c r="Z1802" i="29"/>
  <c r="W1839" i="29"/>
  <c r="AA1842" i="29" s="1"/>
  <c r="Z1838" i="29"/>
  <c r="I1811" i="29"/>
  <c r="Z1839" i="29"/>
  <c r="AA1836" i="29"/>
  <c r="Z1884" i="29"/>
  <c r="Z1882" i="29"/>
  <c r="Z1880" i="29"/>
  <c r="AA1886" i="29"/>
  <c r="Z1881" i="29"/>
  <c r="AA1882" i="29"/>
  <c r="AA1924" i="29"/>
  <c r="Z1917" i="29"/>
  <c r="AA1922" i="29"/>
  <c r="Z1915" i="29"/>
  <c r="AA1920" i="29"/>
  <c r="Z1922" i="29"/>
  <c r="W1920" i="29"/>
  <c r="AA1923" i="29" s="1"/>
  <c r="I1934" i="29"/>
  <c r="W1961" i="29"/>
  <c r="AA1964" i="29" s="1"/>
  <c r="AA1962" i="29"/>
  <c r="Z1960" i="29"/>
  <c r="AA1960" i="29"/>
  <c r="Z1958" i="29"/>
  <c r="W2006" i="29"/>
  <c r="AA2009" i="29" s="1"/>
  <c r="Z2004" i="29"/>
  <c r="AA2005" i="29"/>
  <c r="AA2000" i="29"/>
  <c r="W2041" i="29"/>
  <c r="AA2044" i="29" s="1"/>
  <c r="AA2045" i="29"/>
  <c r="Z2038" i="29"/>
  <c r="AA2043" i="29"/>
  <c r="C2022" i="29"/>
  <c r="AA2046" i="29"/>
  <c r="Z2048" i="29"/>
  <c r="AI511" i="29"/>
  <c r="AK511" i="29"/>
  <c r="AL511" i="29"/>
  <c r="AI509" i="29"/>
  <c r="AI512" i="29"/>
  <c r="AJ509" i="29"/>
  <c r="AJ512" i="29"/>
  <c r="AK509" i="29"/>
  <c r="AK512" i="29"/>
  <c r="AL509" i="29"/>
  <c r="AL512" i="29"/>
  <c r="AI510" i="29"/>
  <c r="AI513" i="29"/>
  <c r="AJ510" i="29"/>
  <c r="AJ513" i="29"/>
  <c r="AL510" i="29"/>
  <c r="AJ346" i="29"/>
  <c r="AJ349" i="29"/>
  <c r="AK472" i="29"/>
  <c r="AJ470" i="29"/>
  <c r="AK470" i="29"/>
  <c r="AI347" i="29"/>
  <c r="AI306" i="29"/>
  <c r="AJ306" i="29"/>
  <c r="AI304" i="29"/>
  <c r="AK307" i="29"/>
  <c r="AJ304" i="29"/>
  <c r="AL307" i="29"/>
  <c r="AL390" i="29"/>
  <c r="AJ386" i="29"/>
  <c r="AK386" i="29"/>
  <c r="AL386" i="29"/>
  <c r="AI387" i="29"/>
  <c r="AL387" i="29"/>
  <c r="AI388" i="29"/>
  <c r="AJ388" i="29"/>
  <c r="AJ389" i="29"/>
  <c r="AK389" i="29"/>
  <c r="N379" i="29"/>
  <c r="M383" i="29" a="1"/>
  <c r="M383" i="29" s="1"/>
  <c r="AL389" i="29"/>
  <c r="AI390" i="29"/>
  <c r="AJ347" i="29"/>
  <c r="AK347" i="29"/>
  <c r="AL347" i="29"/>
  <c r="AI345" i="29"/>
  <c r="AI348" i="29"/>
  <c r="AJ345" i="29"/>
  <c r="AJ348" i="29"/>
  <c r="AK345" i="29"/>
  <c r="AK348" i="29"/>
  <c r="AL345" i="29"/>
  <c r="AL348" i="29"/>
  <c r="AI346" i="29"/>
  <c r="AI349" i="29"/>
  <c r="AK346" i="29"/>
  <c r="AK349" i="29"/>
  <c r="AL346" i="29"/>
  <c r="AJ305" i="29"/>
  <c r="AJ308" i="29"/>
  <c r="AJ222" i="29"/>
  <c r="AJ225" i="29"/>
  <c r="AL185" i="29"/>
  <c r="AL182" i="29"/>
  <c r="AL142" i="29"/>
  <c r="AJ140" i="29"/>
  <c r="AJ143" i="29"/>
  <c r="AK140" i="29"/>
  <c r="AK143" i="29"/>
  <c r="AL140" i="29"/>
  <c r="AL143" i="29"/>
  <c r="AI141" i="29"/>
  <c r="AI144" i="29"/>
  <c r="Q133" i="29"/>
  <c r="AJ141" i="29"/>
  <c r="AJ144" i="29"/>
  <c r="AK141" i="29"/>
  <c r="AK144" i="29"/>
  <c r="AI142" i="29"/>
  <c r="AJ142" i="29"/>
  <c r="L131" i="29"/>
  <c r="AI101" i="29"/>
  <c r="AK101" i="29"/>
  <c r="AL101" i="29"/>
  <c r="AI99" i="29"/>
  <c r="AI102" i="29"/>
  <c r="AJ99" i="29"/>
  <c r="AJ102" i="29"/>
  <c r="AL99" i="29"/>
  <c r="AL102" i="29"/>
  <c r="AI100" i="29"/>
  <c r="AI103" i="29"/>
  <c r="AJ100" i="29"/>
  <c r="AJ103" i="29"/>
  <c r="AK100" i="29"/>
  <c r="AK103" i="29"/>
  <c r="AL100" i="29"/>
  <c r="AI58" i="29"/>
  <c r="AI62" i="29"/>
  <c r="AJ59" i="29"/>
  <c r="AI60" i="29"/>
  <c r="AL60" i="29"/>
  <c r="L1976" i="29"/>
  <c r="L1894" i="29"/>
  <c r="L1771" i="29"/>
  <c r="L1689" i="29"/>
  <c r="L1443" i="29"/>
  <c r="L1156" i="29"/>
  <c r="L746" i="29"/>
  <c r="L705" i="29"/>
  <c r="AK267" i="29"/>
  <c r="AL267" i="29"/>
  <c r="AL264" i="29"/>
  <c r="W79" i="29"/>
  <c r="AA82" i="29" s="1"/>
  <c r="W153" i="29"/>
  <c r="AA156" i="29" s="1"/>
  <c r="W233" i="29"/>
  <c r="AA236" i="29" s="1"/>
  <c r="W243" i="29"/>
  <c r="AA246" i="29" s="1"/>
  <c r="W286" i="29"/>
  <c r="W317" i="29"/>
  <c r="AA320" i="29" s="1"/>
  <c r="W319" i="29"/>
  <c r="AA322" i="29" s="1"/>
  <c r="W358" i="29"/>
  <c r="AA361" i="29" s="1"/>
  <c r="AJ921" i="29"/>
  <c r="AI921" i="29"/>
  <c r="AL923" i="29"/>
  <c r="AL920" i="29"/>
  <c r="AK923" i="29"/>
  <c r="AK920" i="29"/>
  <c r="AJ923" i="29"/>
  <c r="AJ920" i="29"/>
  <c r="AI923" i="29"/>
  <c r="AI920" i="29"/>
  <c r="AL922" i="29"/>
  <c r="AL919" i="29"/>
  <c r="AK922" i="29"/>
  <c r="AK919" i="29"/>
  <c r="AJ922" i="29"/>
  <c r="AJ919" i="29"/>
  <c r="AI922" i="29"/>
  <c r="AI919" i="29"/>
  <c r="AL921" i="29"/>
  <c r="AK921" i="29"/>
  <c r="Z1095" i="29"/>
  <c r="W1094" i="29"/>
  <c r="AA1097" i="29" s="1"/>
  <c r="Z1435" i="29"/>
  <c r="Z1434" i="29"/>
  <c r="W1434" i="29"/>
  <c r="AI430" i="29"/>
  <c r="AI427" i="29"/>
  <c r="AL429" i="29"/>
  <c r="AK429" i="29"/>
  <c r="AJ429" i="29"/>
  <c r="AI429" i="29"/>
  <c r="AL431" i="29"/>
  <c r="AL428" i="29"/>
  <c r="AK431" i="29"/>
  <c r="AK428" i="29"/>
  <c r="AJ431" i="29"/>
  <c r="AJ428" i="29"/>
  <c r="AI431" i="29"/>
  <c r="AI428" i="29"/>
  <c r="AL430" i="29"/>
  <c r="AL427" i="29"/>
  <c r="AK430" i="29"/>
  <c r="AJ430" i="29"/>
  <c r="AK427" i="29"/>
  <c r="Q420" i="29"/>
  <c r="AJ427" i="29"/>
  <c r="N420" i="29"/>
  <c r="AC1272" i="29"/>
  <c r="W151" i="29"/>
  <c r="AA154" i="29" s="1"/>
  <c r="W156" i="29"/>
  <c r="AA159" i="29" s="1"/>
  <c r="W280" i="29"/>
  <c r="AA283" i="29" s="1"/>
  <c r="Z282" i="29"/>
  <c r="Z317" i="29"/>
  <c r="Z319" i="29"/>
  <c r="W321" i="29"/>
  <c r="AA324" i="29" s="1"/>
  <c r="AA326" i="29"/>
  <c r="I335" i="29"/>
  <c r="C341" i="29"/>
  <c r="Z407" i="29"/>
  <c r="W406" i="29"/>
  <c r="AA409" i="29" s="1"/>
  <c r="W446" i="29"/>
  <c r="AA449" i="29" s="1"/>
  <c r="Z447" i="29"/>
  <c r="Z490" i="29"/>
  <c r="W490" i="29"/>
  <c r="AA695" i="29"/>
  <c r="Z814" i="29"/>
  <c r="W813" i="29"/>
  <c r="AA816" i="29" s="1"/>
  <c r="AA842" i="29"/>
  <c r="AB842" i="29"/>
  <c r="AA1211" i="29"/>
  <c r="AB1211" i="29"/>
  <c r="W855" i="29"/>
  <c r="AA858" i="29" s="1"/>
  <c r="Z856" i="29"/>
  <c r="M424" i="29" a="1"/>
  <c r="M424" i="29" s="1"/>
  <c r="W530" i="29"/>
  <c r="AA533" i="29" s="1"/>
  <c r="Z531" i="29"/>
  <c r="AJ594" i="29"/>
  <c r="AJ591" i="29"/>
  <c r="AI594" i="29"/>
  <c r="AI591" i="29"/>
  <c r="AL593" i="29"/>
  <c r="AK593" i="29"/>
  <c r="AJ593" i="29"/>
  <c r="AI593" i="29"/>
  <c r="AL595" i="29"/>
  <c r="AL592" i="29"/>
  <c r="AK595" i="29"/>
  <c r="AK592" i="29"/>
  <c r="AJ595" i="29"/>
  <c r="AJ592" i="29"/>
  <c r="AI595" i="29"/>
  <c r="AI592" i="29"/>
  <c r="AL591" i="29"/>
  <c r="AK591" i="29"/>
  <c r="AK594" i="29"/>
  <c r="W612" i="29"/>
  <c r="AA615" i="29" s="1"/>
  <c r="Z613" i="29"/>
  <c r="I663" i="29"/>
  <c r="C669" i="29"/>
  <c r="C1038" i="29"/>
  <c r="I1032" i="29"/>
  <c r="C1120" i="29"/>
  <c r="I1114" i="29"/>
  <c r="C1202" i="29"/>
  <c r="I1196" i="29"/>
  <c r="Z767" i="29"/>
  <c r="W766" i="29"/>
  <c r="AA769" i="29" s="1"/>
  <c r="Z117" i="29"/>
  <c r="Z120" i="29"/>
  <c r="Z402" i="29"/>
  <c r="W401" i="29"/>
  <c r="AA404" i="29" s="1"/>
  <c r="I417" i="29"/>
  <c r="Z489" i="29"/>
  <c r="AA490" i="29"/>
  <c r="Z521" i="29"/>
  <c r="W520" i="29"/>
  <c r="AA523" i="29" s="1"/>
  <c r="Z603" i="29"/>
  <c r="W602" i="29"/>
  <c r="AA605" i="29" s="1"/>
  <c r="Z861" i="29"/>
  <c r="W860" i="29"/>
  <c r="Z1144" i="29"/>
  <c r="W1143" i="29"/>
  <c r="AA1146" i="29" s="1"/>
  <c r="W1227" i="29"/>
  <c r="AA1230" i="29" s="1"/>
  <c r="Z1228" i="29"/>
  <c r="AC42" i="29"/>
  <c r="Z121" i="29"/>
  <c r="AA157" i="29"/>
  <c r="I171" i="29"/>
  <c r="Z205" i="29"/>
  <c r="AA240" i="29"/>
  <c r="AB268" i="29"/>
  <c r="Z325" i="29"/>
  <c r="P420" i="29"/>
  <c r="AA447" i="29"/>
  <c r="I499" i="29"/>
  <c r="Z569" i="29"/>
  <c r="Z568" i="29"/>
  <c r="W568" i="29"/>
  <c r="AA571" i="29" s="1"/>
  <c r="I827" i="29"/>
  <c r="L828" i="29"/>
  <c r="C833" i="29"/>
  <c r="Z974" i="29"/>
  <c r="Z973" i="29"/>
  <c r="W973" i="29"/>
  <c r="AA976" i="29" s="1"/>
  <c r="Z1265" i="29"/>
  <c r="W1264" i="29"/>
  <c r="AA1267" i="29" s="1"/>
  <c r="Z1468" i="29"/>
  <c r="W1467" i="29"/>
  <c r="AA1470" i="29" s="1"/>
  <c r="Z1505" i="29"/>
  <c r="W1504" i="29"/>
  <c r="AA1507" i="29" s="1"/>
  <c r="AL594" i="29"/>
  <c r="AC1969" i="29"/>
  <c r="AA118" i="29"/>
  <c r="Z164" i="29"/>
  <c r="Z238" i="29"/>
  <c r="AA309" i="29"/>
  <c r="Z362" i="29"/>
  <c r="W362" i="29"/>
  <c r="AA365" i="29" s="1"/>
  <c r="AA391" i="29"/>
  <c r="AB391" i="29"/>
  <c r="AA392" i="29" s="1"/>
  <c r="Z410" i="29"/>
  <c r="W409" i="29"/>
  <c r="Z486" i="29"/>
  <c r="AA555" i="29"/>
  <c r="AB555" i="29"/>
  <c r="AA556" i="29" s="1"/>
  <c r="AA896" i="29"/>
  <c r="Z1017" i="29"/>
  <c r="W1016" i="29"/>
  <c r="AA1019" i="29" s="1"/>
  <c r="Z1064" i="29"/>
  <c r="Z1065" i="29"/>
  <c r="W1064" i="29"/>
  <c r="Z1226" i="29"/>
  <c r="W1225" i="29"/>
  <c r="AA1228" i="29" s="1"/>
  <c r="Z1927" i="29"/>
  <c r="W1926" i="29"/>
  <c r="Z1517" i="29"/>
  <c r="W1516" i="29"/>
  <c r="AA74" i="29"/>
  <c r="Z74" i="29"/>
  <c r="Z79" i="29"/>
  <c r="AA155" i="29"/>
  <c r="AA243" i="29"/>
  <c r="Z243" i="29"/>
  <c r="Z245" i="29"/>
  <c r="W571" i="29"/>
  <c r="AA574" i="29" s="1"/>
  <c r="Z572" i="29"/>
  <c r="W647" i="29"/>
  <c r="AA650" i="29" s="1"/>
  <c r="Z648" i="29"/>
  <c r="I796" i="29"/>
  <c r="H796" i="29" s="1"/>
  <c r="L787" i="29"/>
  <c r="W936" i="29"/>
  <c r="AA939" i="29" s="1"/>
  <c r="Z936" i="29"/>
  <c r="Z1184" i="29"/>
  <c r="W1183" i="29"/>
  <c r="AA1186" i="29" s="1"/>
  <c r="Z1312" i="29"/>
  <c r="W1311" i="29"/>
  <c r="AA1457" i="29"/>
  <c r="AB1457" i="29"/>
  <c r="W1924" i="29"/>
  <c r="AA1927" i="29" s="1"/>
  <c r="Z1925" i="29"/>
  <c r="I1411" i="29"/>
  <c r="H1411" i="29" s="1"/>
  <c r="I1412" i="29" s="1"/>
  <c r="H1412" i="29" s="1"/>
  <c r="I1413" i="29" s="1"/>
  <c r="H1413" i="29" s="1"/>
  <c r="I1414" i="29" s="1"/>
  <c r="H1414" i="29" s="1"/>
  <c r="I1415" i="29" s="1"/>
  <c r="H1415" i="29" s="1"/>
  <c r="I1416" i="29" s="1"/>
  <c r="H1416" i="29" s="1"/>
  <c r="I1417" i="29" s="1"/>
  <c r="H1417" i="29" s="1"/>
  <c r="I1418" i="29" s="1"/>
  <c r="H1418" i="29" s="1"/>
  <c r="I1419" i="29" s="1"/>
  <c r="H1419" i="29" s="1"/>
  <c r="I1420" i="29" s="1"/>
  <c r="H1420" i="29" s="1"/>
  <c r="I1421" i="29" s="1"/>
  <c r="H1421" i="29" s="1"/>
  <c r="L1402" i="29"/>
  <c r="Z1470" i="29"/>
  <c r="W1469" i="29"/>
  <c r="AA1472" i="29" s="1"/>
  <c r="AA113" i="29"/>
  <c r="AA146" i="29"/>
  <c r="AA279" i="29"/>
  <c r="Z321" i="29"/>
  <c r="AA360" i="29"/>
  <c r="AA368" i="29"/>
  <c r="AA524" i="29"/>
  <c r="AA527" i="29"/>
  <c r="AA532" i="29"/>
  <c r="AA606" i="29"/>
  <c r="Z651" i="29"/>
  <c r="Z650" i="29"/>
  <c r="W650" i="29"/>
  <c r="AA653" i="29" s="1"/>
  <c r="Z693" i="29"/>
  <c r="AA851" i="29"/>
  <c r="I909" i="29"/>
  <c r="C915" i="29"/>
  <c r="Z1136" i="29"/>
  <c r="W1135" i="29"/>
  <c r="AA1138" i="29" s="1"/>
  <c r="C1612" i="29"/>
  <c r="I1606" i="29"/>
  <c r="L1607" i="29"/>
  <c r="Z1797" i="29"/>
  <c r="Z1798" i="29"/>
  <c r="Z526" i="29"/>
  <c r="W525" i="29"/>
  <c r="AA528" i="29" s="1"/>
  <c r="AA72" i="29"/>
  <c r="Z77" i="29"/>
  <c r="Z111" i="29"/>
  <c r="AA116" i="29"/>
  <c r="Z236" i="29"/>
  <c r="Z277" i="29"/>
  <c r="AA282" i="29"/>
  <c r="W324" i="29"/>
  <c r="AA327" i="29" s="1"/>
  <c r="I386" i="29"/>
  <c r="H386" i="29" s="1"/>
  <c r="I387" i="29" s="1"/>
  <c r="H387" i="29" s="1"/>
  <c r="I388" i="29" s="1"/>
  <c r="H388" i="29" s="1"/>
  <c r="I389" i="29" s="1"/>
  <c r="H389" i="29" s="1"/>
  <c r="I390" i="29" s="1"/>
  <c r="H390" i="29" s="1"/>
  <c r="I391" i="29" s="1"/>
  <c r="H391" i="29" s="1"/>
  <c r="I392" i="29" s="1"/>
  <c r="H392" i="29" s="1"/>
  <c r="I393" i="29" s="1"/>
  <c r="H393" i="29" s="1"/>
  <c r="I394" i="29" s="1"/>
  <c r="H394" i="29" s="1"/>
  <c r="I395" i="29" s="1"/>
  <c r="H395" i="29" s="1"/>
  <c r="I396" i="29" s="1"/>
  <c r="H396" i="29" s="1"/>
  <c r="L377" i="29"/>
  <c r="Z405" i="29"/>
  <c r="W442" i="29"/>
  <c r="AA445" i="29" s="1"/>
  <c r="Z443" i="29"/>
  <c r="Z442" i="29"/>
  <c r="AA483" i="29"/>
  <c r="W481" i="29"/>
  <c r="AA484" i="29" s="1"/>
  <c r="Z482" i="29"/>
  <c r="Z481" i="29"/>
  <c r="Z485" i="29"/>
  <c r="W484" i="29"/>
  <c r="AA487" i="29" s="1"/>
  <c r="AA492" i="29"/>
  <c r="AA572" i="29"/>
  <c r="W687" i="29"/>
  <c r="AA690" i="29" s="1"/>
  <c r="Z688" i="29"/>
  <c r="AJ840" i="29"/>
  <c r="AJ837" i="29"/>
  <c r="AI840" i="29"/>
  <c r="AI837" i="29"/>
  <c r="AL839" i="29"/>
  <c r="AK839" i="29"/>
  <c r="AJ839" i="29"/>
  <c r="AI839" i="29"/>
  <c r="AL841" i="29"/>
  <c r="AL838" i="29"/>
  <c r="AK841" i="29"/>
  <c r="AK838" i="29"/>
  <c r="AJ841" i="29"/>
  <c r="AJ838" i="29"/>
  <c r="AI841" i="29"/>
  <c r="AI838" i="29"/>
  <c r="AL840" i="29"/>
  <c r="T830" i="29"/>
  <c r="AK840" i="29"/>
  <c r="S830" i="29"/>
  <c r="AL837" i="29"/>
  <c r="AK837" i="29"/>
  <c r="Z854" i="29"/>
  <c r="Z855" i="29"/>
  <c r="C997" i="29"/>
  <c r="I991" i="29"/>
  <c r="Z1427" i="29"/>
  <c r="Z1426" i="29"/>
  <c r="W1426" i="29"/>
  <c r="AA1429" i="29" s="1"/>
  <c r="AA719" i="29"/>
  <c r="AB719" i="29"/>
  <c r="AA720" i="29" s="1"/>
  <c r="Z890" i="29"/>
  <c r="W889" i="29"/>
  <c r="AA892" i="29" s="1"/>
  <c r="AC1108" i="29"/>
  <c r="AC329" i="29"/>
  <c r="AA119" i="29"/>
  <c r="Z118" i="29"/>
  <c r="Z156" i="29"/>
  <c r="Z446" i="29"/>
  <c r="Z445" i="29"/>
  <c r="W445" i="29"/>
  <c r="AA448" i="29" s="1"/>
  <c r="I468" i="29"/>
  <c r="H468" i="29" s="1"/>
  <c r="L459" i="29"/>
  <c r="AA638" i="29"/>
  <c r="AB638" i="29"/>
  <c r="AB639" i="29" s="1"/>
  <c r="W776" i="29"/>
  <c r="AA779" i="29" s="1"/>
  <c r="Z777" i="29"/>
  <c r="Z776" i="29"/>
  <c r="AA1252" i="29"/>
  <c r="AB1252" i="29"/>
  <c r="AA1253" i="29" s="1"/>
  <c r="Z1722" i="29"/>
  <c r="W1721" i="29"/>
  <c r="Z853" i="29"/>
  <c r="W852" i="29"/>
  <c r="AA855" i="29" s="1"/>
  <c r="AC165" i="29"/>
  <c r="W74" i="29"/>
  <c r="AA77" i="29" s="1"/>
  <c r="Z123" i="29"/>
  <c r="AA161" i="29"/>
  <c r="Z160" i="29"/>
  <c r="Z197" i="29"/>
  <c r="AA202" i="29"/>
  <c r="Z202" i="29"/>
  <c r="Z363" i="29"/>
  <c r="I581" i="29"/>
  <c r="L582" i="29"/>
  <c r="Z646" i="29"/>
  <c r="W645" i="29"/>
  <c r="AA648" i="29" s="1"/>
  <c r="Z733" i="29"/>
  <c r="W732" i="29"/>
  <c r="AA735" i="29" s="1"/>
  <c r="Z816" i="29"/>
  <c r="Z815" i="29"/>
  <c r="W815" i="29"/>
  <c r="AA818" i="29" s="1"/>
  <c r="AA1229" i="29"/>
  <c r="Z1385" i="29"/>
  <c r="Z1386" i="29"/>
  <c r="W1385" i="29"/>
  <c r="AA1388" i="29" s="1"/>
  <c r="AA1630" i="29"/>
  <c r="Z530" i="29"/>
  <c r="Z647" i="29"/>
  <c r="O666" i="29"/>
  <c r="Z695" i="29"/>
  <c r="AA729" i="29"/>
  <c r="T748" i="29"/>
  <c r="AA813" i="29"/>
  <c r="L992" i="29"/>
  <c r="S1035" i="29"/>
  <c r="J1039" i="29"/>
  <c r="Z1054" i="29"/>
  <c r="AA1063" i="29"/>
  <c r="Z1063" i="29"/>
  <c r="O1076" i="29"/>
  <c r="Z1097" i="29"/>
  <c r="AA1104" i="29"/>
  <c r="Z1103" i="29"/>
  <c r="P1117" i="29"/>
  <c r="L1197" i="29"/>
  <c r="T1199" i="29"/>
  <c r="I1319" i="29"/>
  <c r="Z1387" i="29"/>
  <c r="Z1432" i="29"/>
  <c r="AJ1455" i="29"/>
  <c r="AJ1452" i="29"/>
  <c r="AI1455" i="29"/>
  <c r="AI1452" i="29"/>
  <c r="AL1454" i="29"/>
  <c r="AK1454" i="29"/>
  <c r="AJ1454" i="29"/>
  <c r="AI1454" i="29"/>
  <c r="AL1456" i="29"/>
  <c r="AL1453" i="29"/>
  <c r="AK1456" i="29"/>
  <c r="AK1453" i="29"/>
  <c r="AJ1456" i="29"/>
  <c r="AJ1453" i="29"/>
  <c r="AI1456" i="29"/>
  <c r="AI1453" i="29"/>
  <c r="Z1471" i="29"/>
  <c r="I1483" i="29"/>
  <c r="I1524" i="29"/>
  <c r="Z1547" i="29"/>
  <c r="Z1552" i="29"/>
  <c r="Z1590" i="29"/>
  <c r="Z1633" i="29"/>
  <c r="Z1676" i="29"/>
  <c r="I1729" i="29"/>
  <c r="I1944" i="29"/>
  <c r="H1944" i="29" s="1"/>
  <c r="L1935" i="29"/>
  <c r="AK756" i="29"/>
  <c r="AK1206" i="29"/>
  <c r="AK1332" i="29"/>
  <c r="AK1494" i="29"/>
  <c r="Z357" i="29"/>
  <c r="AA364" i="29"/>
  <c r="Z369" i="29"/>
  <c r="AA408" i="29"/>
  <c r="Z608" i="29"/>
  <c r="P625" i="29"/>
  <c r="Z656" i="29"/>
  <c r="L664" i="29"/>
  <c r="S666" i="29"/>
  <c r="N789" i="29"/>
  <c r="AA895" i="29"/>
  <c r="Z976" i="29"/>
  <c r="T1076" i="29"/>
  <c r="M1080" i="29" a="1"/>
  <c r="M1080" i="29" s="1"/>
  <c r="L1115" i="29"/>
  <c r="T1117" i="29"/>
  <c r="AA1141" i="29"/>
  <c r="Z1186" i="29"/>
  <c r="AA1223" i="29"/>
  <c r="Z1300" i="29"/>
  <c r="AA1305" i="29"/>
  <c r="N1322" i="29"/>
  <c r="Z1515" i="29"/>
  <c r="AJ1578" i="29"/>
  <c r="AJ1575" i="29"/>
  <c r="AI1578" i="29"/>
  <c r="AI1575" i="29"/>
  <c r="AL1577" i="29"/>
  <c r="AK1577" i="29"/>
  <c r="AJ1577" i="29"/>
  <c r="AI1577" i="29"/>
  <c r="AL1579" i="29"/>
  <c r="AL1576" i="29"/>
  <c r="AK1579" i="29"/>
  <c r="AK1576" i="29"/>
  <c r="AJ1579" i="29"/>
  <c r="AJ1576" i="29"/>
  <c r="AI1579" i="29"/>
  <c r="AI1576" i="29"/>
  <c r="Z1589" i="29"/>
  <c r="Z1594" i="29"/>
  <c r="Z1632" i="29"/>
  <c r="Z1671" i="29"/>
  <c r="AA1677" i="29"/>
  <c r="T1691" i="29"/>
  <c r="AA1718" i="29"/>
  <c r="Z1757" i="29"/>
  <c r="W1756" i="29"/>
  <c r="AA1759" i="29" s="1"/>
  <c r="Z1876" i="29"/>
  <c r="W1875" i="29"/>
  <c r="AA1878" i="29" s="1"/>
  <c r="W1878" i="29"/>
  <c r="AA1881" i="29" s="1"/>
  <c r="Z1879" i="29"/>
  <c r="AK633" i="29"/>
  <c r="AK1083" i="29"/>
  <c r="AK1371" i="29"/>
  <c r="AK1497" i="29"/>
  <c r="W359" i="29"/>
  <c r="AA362" i="29" s="1"/>
  <c r="AA403" i="29"/>
  <c r="AA566" i="29"/>
  <c r="Z607" i="29"/>
  <c r="M629" i="29" a="1"/>
  <c r="M629" i="29" s="1"/>
  <c r="AJ717" i="29"/>
  <c r="AJ714" i="29"/>
  <c r="AI717" i="29"/>
  <c r="AI714" i="29"/>
  <c r="AL716" i="29"/>
  <c r="AK716" i="29"/>
  <c r="AJ716" i="29"/>
  <c r="AI716" i="29"/>
  <c r="AL718" i="29"/>
  <c r="AL715" i="29"/>
  <c r="AK718" i="29"/>
  <c r="AK715" i="29"/>
  <c r="AJ718" i="29"/>
  <c r="AJ715" i="29"/>
  <c r="AI718" i="29"/>
  <c r="AI715" i="29"/>
  <c r="AA778" i="29"/>
  <c r="P789" i="29"/>
  <c r="L869" i="29"/>
  <c r="AJ963" i="29"/>
  <c r="AJ960" i="29"/>
  <c r="AI963" i="29"/>
  <c r="AI960" i="29"/>
  <c r="AL962" i="29"/>
  <c r="AK962" i="29"/>
  <c r="AJ962" i="29"/>
  <c r="AI962" i="29"/>
  <c r="AL964" i="29"/>
  <c r="AL961" i="29"/>
  <c r="AK964" i="29"/>
  <c r="AK961" i="29"/>
  <c r="AJ964" i="29"/>
  <c r="AJ961" i="29"/>
  <c r="AI964" i="29"/>
  <c r="AI961" i="29"/>
  <c r="AA1022" i="29"/>
  <c r="Z1022" i="29"/>
  <c r="AA1100" i="29"/>
  <c r="AA1144" i="29"/>
  <c r="AJ1167" i="29"/>
  <c r="AI1167" i="29"/>
  <c r="AL1169" i="29"/>
  <c r="AL1166" i="29"/>
  <c r="AK1169" i="29"/>
  <c r="AK1166" i="29"/>
  <c r="AJ1169" i="29"/>
  <c r="AJ1166" i="29"/>
  <c r="AI1169" i="29"/>
  <c r="AI1166" i="29"/>
  <c r="AL1168" i="29"/>
  <c r="AL1165" i="29"/>
  <c r="AK1168" i="29"/>
  <c r="AK1165" i="29"/>
  <c r="AJ1168" i="29"/>
  <c r="AJ1165" i="29"/>
  <c r="AI1168" i="29"/>
  <c r="AI1165" i="29"/>
  <c r="W1223" i="29"/>
  <c r="AA1226" i="29" s="1"/>
  <c r="Z1227" i="29"/>
  <c r="AJ1251" i="29"/>
  <c r="AJ1248" i="29"/>
  <c r="AI1251" i="29"/>
  <c r="AI1248" i="29"/>
  <c r="AL1250" i="29"/>
  <c r="AL1247" i="29"/>
  <c r="AK1250" i="29"/>
  <c r="AK1247" i="29"/>
  <c r="AJ1250" i="29"/>
  <c r="AJ1247" i="29"/>
  <c r="AI1250" i="29"/>
  <c r="AI1247" i="29"/>
  <c r="AL1249" i="29"/>
  <c r="AK1249" i="29"/>
  <c r="AJ1249" i="29"/>
  <c r="AI1249" i="29"/>
  <c r="Z1263" i="29"/>
  <c r="L1279" i="29"/>
  <c r="Q1322" i="29"/>
  <c r="M1326" i="29" a="1"/>
  <c r="M1326" i="29" s="1"/>
  <c r="AA1434" i="29"/>
  <c r="AA1513" i="29"/>
  <c r="S1527" i="29"/>
  <c r="AA1558" i="29"/>
  <c r="Z1558" i="29"/>
  <c r="AA1594" i="29"/>
  <c r="L1648" i="29"/>
  <c r="AA1672" i="29"/>
  <c r="AK636" i="29"/>
  <c r="AK798" i="29"/>
  <c r="AK960" i="29"/>
  <c r="AK1086" i="29"/>
  <c r="AK1248" i="29"/>
  <c r="AK1374" i="29"/>
  <c r="AK1536" i="29"/>
  <c r="AK1698" i="29"/>
  <c r="AA406" i="29"/>
  <c r="Z564" i="29"/>
  <c r="AA614" i="29"/>
  <c r="S625" i="29"/>
  <c r="Z685" i="29"/>
  <c r="Z728" i="29"/>
  <c r="AA770" i="29"/>
  <c r="AA773" i="29"/>
  <c r="Q789" i="29"/>
  <c r="AA933" i="29"/>
  <c r="C956" i="29"/>
  <c r="Z972" i="29"/>
  <c r="Z979" i="29"/>
  <c r="AJ1005" i="29"/>
  <c r="AJ1002" i="29"/>
  <c r="AI1005" i="29"/>
  <c r="AI1002" i="29"/>
  <c r="AL1004" i="29"/>
  <c r="AL1001" i="29"/>
  <c r="AK1004" i="29"/>
  <c r="AK1001" i="29"/>
  <c r="AJ1004" i="29"/>
  <c r="AJ1001" i="29"/>
  <c r="AI1004" i="29"/>
  <c r="AI1001" i="29"/>
  <c r="AL1003" i="29"/>
  <c r="AK1003" i="29"/>
  <c r="AJ1003" i="29"/>
  <c r="AI1003" i="29"/>
  <c r="Z1019" i="29"/>
  <c r="Z1148" i="29"/>
  <c r="Z1179" i="29"/>
  <c r="AJ1209" i="29"/>
  <c r="AJ1206" i="29"/>
  <c r="AI1209" i="29"/>
  <c r="AI1206" i="29"/>
  <c r="AL1208" i="29"/>
  <c r="AK1208" i="29"/>
  <c r="AJ1208" i="29"/>
  <c r="AI1208" i="29"/>
  <c r="AL1210" i="29"/>
  <c r="AL1207" i="29"/>
  <c r="AK1210" i="29"/>
  <c r="AK1207" i="29"/>
  <c r="AJ1210" i="29"/>
  <c r="AJ1207" i="29"/>
  <c r="AI1210" i="29"/>
  <c r="AI1207" i="29"/>
  <c r="Z1268" i="29"/>
  <c r="Z1269" i="29"/>
  <c r="W1383" i="29"/>
  <c r="AA1386" i="29" s="1"/>
  <c r="Z1389" i="29"/>
  <c r="Z1390" i="29"/>
  <c r="Z1394" i="29"/>
  <c r="T1404" i="29"/>
  <c r="AA1432" i="29"/>
  <c r="N1445" i="29"/>
  <c r="W1465" i="29"/>
  <c r="AA1468" i="29" s="1"/>
  <c r="Z1511" i="29"/>
  <c r="Z1587" i="29"/>
  <c r="AJ1620" i="29"/>
  <c r="AJ1617" i="29"/>
  <c r="AI1620" i="29"/>
  <c r="AI1617" i="29"/>
  <c r="AL1619" i="29"/>
  <c r="AL1616" i="29"/>
  <c r="AK1619" i="29"/>
  <c r="AK1616" i="29"/>
  <c r="AJ1619" i="29"/>
  <c r="AJ1616" i="29"/>
  <c r="AI1619" i="29"/>
  <c r="AI1616" i="29"/>
  <c r="AL1618" i="29"/>
  <c r="AK1618" i="29"/>
  <c r="AJ1618" i="29"/>
  <c r="AI1618" i="29"/>
  <c r="Z1629" i="29"/>
  <c r="Z1678" i="29"/>
  <c r="Z1680" i="29"/>
  <c r="Z1710" i="29"/>
  <c r="Z1714" i="29"/>
  <c r="W1713" i="29"/>
  <c r="AA1716" i="29" s="1"/>
  <c r="Z1721" i="29"/>
  <c r="AA1785" i="29"/>
  <c r="AB1785" i="29"/>
  <c r="W1803" i="29"/>
  <c r="I1821" i="29"/>
  <c r="H1821" i="29" s="1"/>
  <c r="L1812" i="29"/>
  <c r="AL636" i="29"/>
  <c r="AL798" i="29"/>
  <c r="AL960" i="29"/>
  <c r="AL1248" i="29"/>
  <c r="AL1698" i="29"/>
  <c r="Z439" i="29"/>
  <c r="AA444" i="29"/>
  <c r="Z480" i="29"/>
  <c r="Z528" i="29"/>
  <c r="AA612" i="29"/>
  <c r="Z612" i="29"/>
  <c r="Z644" i="29"/>
  <c r="Z697" i="29"/>
  <c r="AJ759" i="29"/>
  <c r="AJ756" i="29"/>
  <c r="AI759" i="29"/>
  <c r="AI756" i="29"/>
  <c r="AL758" i="29"/>
  <c r="AL755" i="29"/>
  <c r="AK758" i="29"/>
  <c r="AK755" i="29"/>
  <c r="AJ758" i="29"/>
  <c r="AJ755" i="29"/>
  <c r="AI758" i="29"/>
  <c r="AI755" i="29"/>
  <c r="AL757" i="29"/>
  <c r="AK757" i="29"/>
  <c r="AJ757" i="29"/>
  <c r="AI757" i="29"/>
  <c r="Z771" i="29"/>
  <c r="AA776" i="29"/>
  <c r="M792" i="29"/>
  <c r="AB801" i="29"/>
  <c r="AA802" i="29" s="1"/>
  <c r="Z851" i="29"/>
  <c r="AB883" i="29"/>
  <c r="AA940" i="29"/>
  <c r="Z943" i="29"/>
  <c r="W976" i="29"/>
  <c r="AA979" i="29" s="1"/>
  <c r="Z1015" i="29"/>
  <c r="W1065" i="29"/>
  <c r="Z1104" i="29"/>
  <c r="W1139" i="29"/>
  <c r="AA1142" i="29" s="1"/>
  <c r="Z1147" i="29"/>
  <c r="W1188" i="29"/>
  <c r="W1221" i="29"/>
  <c r="AA1224" i="29" s="1"/>
  <c r="Z1230" i="29"/>
  <c r="T1322" i="29"/>
  <c r="Z1350" i="29"/>
  <c r="Z1388" i="29"/>
  <c r="Z1431" i="29"/>
  <c r="Z1473" i="29"/>
  <c r="Z1476" i="29"/>
  <c r="AA1549" i="29"/>
  <c r="AA1678" i="29"/>
  <c r="Z1679" i="29"/>
  <c r="W1716" i="29"/>
  <c r="AA1719" i="29" s="1"/>
  <c r="Z1717" i="29"/>
  <c r="L1730" i="29"/>
  <c r="Z1755" i="29"/>
  <c r="Z1754" i="29"/>
  <c r="W1754" i="29"/>
  <c r="AA1757" i="29" s="1"/>
  <c r="Z1965" i="29"/>
  <c r="W1964" i="29"/>
  <c r="AA1967" i="29" s="1"/>
  <c r="C1981" i="29"/>
  <c r="I1975" i="29"/>
  <c r="W2037" i="29"/>
  <c r="AA2040" i="29" s="1"/>
  <c r="AK963" i="29"/>
  <c r="AK1251" i="29"/>
  <c r="AK1413" i="29"/>
  <c r="AK1575" i="29"/>
  <c r="AK1701" i="29"/>
  <c r="AJ675" i="29"/>
  <c r="AI675" i="29"/>
  <c r="AL677" i="29"/>
  <c r="AL674" i="29"/>
  <c r="AK677" i="29"/>
  <c r="AK674" i="29"/>
  <c r="AJ677" i="29"/>
  <c r="AJ674" i="29"/>
  <c r="AI677" i="29"/>
  <c r="AI674" i="29"/>
  <c r="AL676" i="29"/>
  <c r="AL673" i="29"/>
  <c r="AK676" i="29"/>
  <c r="AK673" i="29"/>
  <c r="AJ676" i="29"/>
  <c r="AJ673" i="29"/>
  <c r="AI676" i="29"/>
  <c r="AI673" i="29"/>
  <c r="AA817" i="29"/>
  <c r="AA856" i="29"/>
  <c r="Z894" i="29"/>
  <c r="AA938" i="29"/>
  <c r="AJ1044" i="29"/>
  <c r="AI1044" i="29"/>
  <c r="AL1046" i="29"/>
  <c r="AL1043" i="29"/>
  <c r="AK1046" i="29"/>
  <c r="AK1043" i="29"/>
  <c r="AJ1046" i="29"/>
  <c r="AJ1043" i="29"/>
  <c r="AI1046" i="29"/>
  <c r="AI1043" i="29"/>
  <c r="AL1045" i="29"/>
  <c r="AL1042" i="29"/>
  <c r="AK1045" i="29"/>
  <c r="AK1042" i="29"/>
  <c r="AJ1045" i="29"/>
  <c r="AJ1042" i="29"/>
  <c r="AI1045" i="29"/>
  <c r="AI1042" i="29"/>
  <c r="AJ1086" i="29"/>
  <c r="AJ1083" i="29"/>
  <c r="AI1086" i="29"/>
  <c r="AI1083" i="29"/>
  <c r="AL1085" i="29"/>
  <c r="AK1085" i="29"/>
  <c r="AJ1085" i="29"/>
  <c r="AI1085" i="29"/>
  <c r="AL1087" i="29"/>
  <c r="AL1084" i="29"/>
  <c r="AK1087" i="29"/>
  <c r="AK1084" i="29"/>
  <c r="AJ1087" i="29"/>
  <c r="AJ1084" i="29"/>
  <c r="AI1087" i="29"/>
  <c r="AI1084" i="29"/>
  <c r="AJ1128" i="29"/>
  <c r="AJ1125" i="29"/>
  <c r="AI1128" i="29"/>
  <c r="AI1125" i="29"/>
  <c r="AL1127" i="29"/>
  <c r="AL1124" i="29"/>
  <c r="AK1127" i="29"/>
  <c r="AK1124" i="29"/>
  <c r="AJ1127" i="29"/>
  <c r="AJ1124" i="29"/>
  <c r="AI1127" i="29"/>
  <c r="AI1124" i="29"/>
  <c r="AL1126" i="29"/>
  <c r="AK1126" i="29"/>
  <c r="AJ1126" i="29"/>
  <c r="AI1126" i="29"/>
  <c r="AA1189" i="29"/>
  <c r="Z1261" i="29"/>
  <c r="Z1304" i="29"/>
  <c r="AA1311" i="29"/>
  <c r="AJ1374" i="29"/>
  <c r="AJ1371" i="29"/>
  <c r="AI1374" i="29"/>
  <c r="AI1371" i="29"/>
  <c r="AL1373" i="29"/>
  <c r="AL1370" i="29"/>
  <c r="AK1373" i="29"/>
  <c r="AK1370" i="29"/>
  <c r="AJ1373" i="29"/>
  <c r="AJ1370" i="29"/>
  <c r="AI1373" i="29"/>
  <c r="AI1370" i="29"/>
  <c r="AL1372" i="29"/>
  <c r="AK1372" i="29"/>
  <c r="AJ1372" i="29"/>
  <c r="AI1372" i="29"/>
  <c r="Z1423" i="29"/>
  <c r="Z1433" i="29"/>
  <c r="AA1471" i="29"/>
  <c r="Z1472" i="29"/>
  <c r="AA1508" i="29"/>
  <c r="AA1592" i="29"/>
  <c r="AA1597" i="29"/>
  <c r="AL675" i="29"/>
  <c r="AL963" i="29"/>
  <c r="AL1125" i="29"/>
  <c r="AL1251" i="29"/>
  <c r="AL1575" i="29"/>
  <c r="AA401" i="29"/>
  <c r="Z525" i="29"/>
  <c r="Z533" i="29"/>
  <c r="Z562" i="29"/>
  <c r="Z653" i="29"/>
  <c r="Z655" i="29"/>
  <c r="Z689" i="29"/>
  <c r="AA738" i="29"/>
  <c r="Z738" i="29"/>
  <c r="AA899" i="29"/>
  <c r="W898" i="29"/>
  <c r="AA901" i="29" s="1"/>
  <c r="AA943" i="29"/>
  <c r="W981" i="29"/>
  <c r="AA984" i="29" s="1"/>
  <c r="W1024" i="29"/>
  <c r="Z1100" i="29"/>
  <c r="Z1107" i="29"/>
  <c r="Z1139" i="29"/>
  <c r="AA1145" i="29"/>
  <c r="AA1266" i="29"/>
  <c r="W1306" i="29"/>
  <c r="AA1309" i="29" s="1"/>
  <c r="Z1309" i="29"/>
  <c r="AA1428" i="29"/>
  <c r="S1445" i="29"/>
  <c r="Z1509" i="29"/>
  <c r="Z1514" i="29"/>
  <c r="Z1550" i="29"/>
  <c r="W1884" i="29"/>
  <c r="Z1885" i="29"/>
  <c r="C1899" i="29"/>
  <c r="I1893" i="29"/>
  <c r="AK714" i="29"/>
  <c r="AK1002" i="29"/>
  <c r="AK1128" i="29"/>
  <c r="AK1452" i="29"/>
  <c r="AK1578" i="29"/>
  <c r="AA652" i="29"/>
  <c r="AA689" i="29"/>
  <c r="AA731" i="29"/>
  <c r="AA734" i="29"/>
  <c r="Z769" i="29"/>
  <c r="AA815" i="29"/>
  <c r="Z849" i="29"/>
  <c r="AJ882" i="29"/>
  <c r="AJ879" i="29"/>
  <c r="AI882" i="29"/>
  <c r="AI879" i="29"/>
  <c r="AL881" i="29"/>
  <c r="AL878" i="29"/>
  <c r="AK881" i="29"/>
  <c r="AK878" i="29"/>
  <c r="AJ881" i="29"/>
  <c r="AJ878" i="29"/>
  <c r="AI881" i="29"/>
  <c r="AI878" i="29"/>
  <c r="AL880" i="29"/>
  <c r="AK880" i="29"/>
  <c r="AJ880" i="29"/>
  <c r="AI880" i="29"/>
  <c r="AA936" i="29"/>
  <c r="AA975" i="29"/>
  <c r="Z1099" i="29"/>
  <c r="Z1177" i="29"/>
  <c r="AA1227" i="29"/>
  <c r="AJ1290" i="29"/>
  <c r="AI1290" i="29"/>
  <c r="AL1292" i="29"/>
  <c r="AL1289" i="29"/>
  <c r="AK1292" i="29"/>
  <c r="AK1289" i="29"/>
  <c r="AJ1292" i="29"/>
  <c r="AJ1289" i="29"/>
  <c r="AI1292" i="29"/>
  <c r="AI1289" i="29"/>
  <c r="AL1291" i="29"/>
  <c r="AL1288" i="29"/>
  <c r="AK1291" i="29"/>
  <c r="AK1288" i="29"/>
  <c r="AJ1291" i="29"/>
  <c r="AJ1288" i="29"/>
  <c r="AI1291" i="29"/>
  <c r="AI1288" i="29"/>
  <c r="AA1344" i="29"/>
  <c r="AA1347" i="29"/>
  <c r="Z1348" i="29"/>
  <c r="Z1382" i="29"/>
  <c r="Z1628" i="29"/>
  <c r="AJ1701" i="29"/>
  <c r="AJ1698" i="29"/>
  <c r="AI1701" i="29"/>
  <c r="AI1698" i="29"/>
  <c r="AL1700" i="29"/>
  <c r="AK1700" i="29"/>
  <c r="AJ1700" i="29"/>
  <c r="AI1700" i="29"/>
  <c r="AL1702" i="29"/>
  <c r="AL1699" i="29"/>
  <c r="AK1702" i="29"/>
  <c r="AK1699" i="29"/>
  <c r="AJ1702" i="29"/>
  <c r="AJ1699" i="29"/>
  <c r="AI1702" i="29"/>
  <c r="AI1699" i="29"/>
  <c r="Z1712" i="29"/>
  <c r="AA1744" i="29"/>
  <c r="AB1744" i="29"/>
  <c r="AA1799" i="29"/>
  <c r="AL714" i="29"/>
  <c r="AL1002" i="29"/>
  <c r="AL1128" i="29"/>
  <c r="AL1290" i="29"/>
  <c r="AL1452" i="29"/>
  <c r="AL1578" i="29"/>
  <c r="Z366" i="29"/>
  <c r="Z404" i="29"/>
  <c r="AA441" i="29"/>
  <c r="Z484" i="29"/>
  <c r="AA530" i="29"/>
  <c r="O625" i="29"/>
  <c r="AJ636" i="29"/>
  <c r="AJ633" i="29"/>
  <c r="AI636" i="29"/>
  <c r="AI633" i="29"/>
  <c r="AL635" i="29"/>
  <c r="AL632" i="29"/>
  <c r="AK635" i="29"/>
  <c r="AK632" i="29"/>
  <c r="AJ635" i="29"/>
  <c r="AJ632" i="29"/>
  <c r="AI635" i="29"/>
  <c r="AI632" i="29"/>
  <c r="AL634" i="29"/>
  <c r="AK634" i="29"/>
  <c r="AJ634" i="29"/>
  <c r="AI634" i="29"/>
  <c r="AA647" i="29"/>
  <c r="J752" i="29"/>
  <c r="AA774" i="29"/>
  <c r="J793" i="29"/>
  <c r="AJ798" i="29"/>
  <c r="AI798" i="29"/>
  <c r="AL800" i="29"/>
  <c r="AL797" i="29"/>
  <c r="AK800" i="29"/>
  <c r="AK797" i="29"/>
  <c r="AJ800" i="29"/>
  <c r="AJ797" i="29"/>
  <c r="AI800" i="29"/>
  <c r="AI797" i="29"/>
  <c r="AL799" i="29"/>
  <c r="AL796" i="29"/>
  <c r="AK799" i="29"/>
  <c r="AK796" i="29"/>
  <c r="AJ799" i="29"/>
  <c r="AJ796" i="29"/>
  <c r="AI799" i="29"/>
  <c r="AI796" i="29"/>
  <c r="Z812" i="29"/>
  <c r="Z820" i="29"/>
  <c r="AA854" i="29"/>
  <c r="I868" i="29"/>
  <c r="Z892" i="29"/>
  <c r="AA941" i="29"/>
  <c r="AA982" i="29"/>
  <c r="Z1013" i="29"/>
  <c r="AA1018" i="29"/>
  <c r="Z1020" i="29"/>
  <c r="Z1056" i="29"/>
  <c r="Z1098" i="29"/>
  <c r="Z1138" i="29"/>
  <c r="Z1182" i="29"/>
  <c r="Z1220" i="29"/>
  <c r="T1240" i="29"/>
  <c r="AA1269" i="29"/>
  <c r="W1270" i="29"/>
  <c r="Z1302" i="29"/>
  <c r="Q1363" i="29"/>
  <c r="AA1387" i="29"/>
  <c r="W1389" i="29"/>
  <c r="AA1392" i="29" s="1"/>
  <c r="W1393" i="29"/>
  <c r="AJ1413" i="29"/>
  <c r="AI1413" i="29"/>
  <c r="AL1415" i="29"/>
  <c r="AL1412" i="29"/>
  <c r="AK1415" i="29"/>
  <c r="AK1412" i="29"/>
  <c r="AJ1415" i="29"/>
  <c r="AJ1412" i="29"/>
  <c r="AI1415" i="29"/>
  <c r="AI1412" i="29"/>
  <c r="AL1414" i="29"/>
  <c r="AL1411" i="29"/>
  <c r="AK1414" i="29"/>
  <c r="AK1411" i="29"/>
  <c r="AJ1414" i="29"/>
  <c r="AJ1411" i="29"/>
  <c r="AI1414" i="29"/>
  <c r="AI1411" i="29"/>
  <c r="AA1469" i="29"/>
  <c r="W1547" i="29"/>
  <c r="AA1550" i="29" s="1"/>
  <c r="W1552" i="29"/>
  <c r="AA1555" i="29" s="1"/>
  <c r="Z1555" i="29"/>
  <c r="W1639" i="29"/>
  <c r="AJ1659" i="29"/>
  <c r="AI1659" i="29"/>
  <c r="AL1661" i="29"/>
  <c r="AL1658" i="29"/>
  <c r="AK1661" i="29"/>
  <c r="AK1658" i="29"/>
  <c r="AJ1661" i="29"/>
  <c r="AJ1658" i="29"/>
  <c r="AI1661" i="29"/>
  <c r="AI1658" i="29"/>
  <c r="AL1660" i="29"/>
  <c r="AL1657" i="29"/>
  <c r="AK1660" i="29"/>
  <c r="AK1657" i="29"/>
  <c r="AJ1660" i="29"/>
  <c r="AJ1657" i="29"/>
  <c r="AI1660" i="29"/>
  <c r="AI1657" i="29"/>
  <c r="Z1670" i="29"/>
  <c r="AA1676" i="29"/>
  <c r="Z1715" i="29"/>
  <c r="AA1722" i="29"/>
  <c r="AA1758" i="29"/>
  <c r="AA1999" i="29"/>
  <c r="AK717" i="29"/>
  <c r="AK879" i="29"/>
  <c r="AK1005" i="29"/>
  <c r="AK1167" i="29"/>
  <c r="AK1455" i="29"/>
  <c r="AK1617" i="29"/>
  <c r="Z1259" i="29"/>
  <c r="AJ1332" i="29"/>
  <c r="AJ1329" i="29"/>
  <c r="AI1332" i="29"/>
  <c r="AI1329" i="29"/>
  <c r="AL1331" i="29"/>
  <c r="AK1331" i="29"/>
  <c r="AJ1331" i="29"/>
  <c r="AI1331" i="29"/>
  <c r="AL1333" i="29"/>
  <c r="AL1330" i="29"/>
  <c r="AK1333" i="29"/>
  <c r="AK1330" i="29"/>
  <c r="AJ1333" i="29"/>
  <c r="AJ1330" i="29"/>
  <c r="AI1333" i="29"/>
  <c r="AI1330" i="29"/>
  <c r="AJ1497" i="29"/>
  <c r="AJ1494" i="29"/>
  <c r="AI1497" i="29"/>
  <c r="AI1494" i="29"/>
  <c r="AL1496" i="29"/>
  <c r="AL1493" i="29"/>
  <c r="AK1496" i="29"/>
  <c r="AK1493" i="29"/>
  <c r="AJ1496" i="29"/>
  <c r="AJ1493" i="29"/>
  <c r="AI1496" i="29"/>
  <c r="AI1493" i="29"/>
  <c r="AL1495" i="29"/>
  <c r="AK1495" i="29"/>
  <c r="AJ1495" i="29"/>
  <c r="AI1495" i="29"/>
  <c r="Z1507" i="29"/>
  <c r="AJ1536" i="29"/>
  <c r="AI1536" i="29"/>
  <c r="AL1538" i="29"/>
  <c r="AL1535" i="29"/>
  <c r="AK1538" i="29"/>
  <c r="AK1535" i="29"/>
  <c r="AJ1538" i="29"/>
  <c r="AJ1535" i="29"/>
  <c r="AI1538" i="29"/>
  <c r="AI1535" i="29"/>
  <c r="AL1537" i="29"/>
  <c r="AL1534" i="29"/>
  <c r="AK1537" i="29"/>
  <c r="AK1534" i="29"/>
  <c r="AJ1537" i="29"/>
  <c r="AJ1534" i="29"/>
  <c r="AI1537" i="29"/>
  <c r="AI1534" i="29"/>
  <c r="AL717" i="29"/>
  <c r="AL879" i="29"/>
  <c r="AL1005" i="29"/>
  <c r="AL1167" i="29"/>
  <c r="AL1329" i="29"/>
  <c r="AL1455" i="29"/>
  <c r="AL1617" i="29"/>
  <c r="AA1798" i="29"/>
  <c r="Z1835" i="29"/>
  <c r="M1858" i="29"/>
  <c r="AA1918" i="29"/>
  <c r="AA1921" i="29"/>
  <c r="Z2001" i="29"/>
  <c r="AA2050" i="29"/>
  <c r="AI1741" i="29"/>
  <c r="AI1780" i="29"/>
  <c r="AI1783" i="29"/>
  <c r="AI1822" i="29"/>
  <c r="AI1825" i="29"/>
  <c r="AI1864" i="29"/>
  <c r="AI1903" i="29"/>
  <c r="AI1906" i="29"/>
  <c r="AI1945" i="29"/>
  <c r="AI1948" i="29"/>
  <c r="AI1987" i="29"/>
  <c r="AI2026" i="29"/>
  <c r="AI2029" i="29"/>
  <c r="Z1751" i="29"/>
  <c r="Z1796" i="29"/>
  <c r="W1837" i="29"/>
  <c r="AA1840" i="29" s="1"/>
  <c r="S1855" i="29"/>
  <c r="Z1919" i="29"/>
  <c r="W1955" i="29"/>
  <c r="AA1958" i="29" s="1"/>
  <c r="AA2006" i="29"/>
  <c r="W2005" i="29"/>
  <c r="AA2008" i="29" s="1"/>
  <c r="T2019" i="29"/>
  <c r="Z2045" i="29"/>
  <c r="Z2050" i="29"/>
  <c r="AJ1741" i="29"/>
  <c r="AJ1780" i="29"/>
  <c r="AJ1783" i="29"/>
  <c r="AJ1822" i="29"/>
  <c r="AJ1825" i="29"/>
  <c r="AJ1864" i="29"/>
  <c r="AJ1903" i="29"/>
  <c r="AJ1906" i="29"/>
  <c r="AJ1945" i="29"/>
  <c r="AJ1948" i="29"/>
  <c r="AJ1987" i="29"/>
  <c r="AJ2026" i="29"/>
  <c r="AJ2029" i="29"/>
  <c r="W1800" i="29"/>
  <c r="AA1803" i="29" s="1"/>
  <c r="W1802" i="29"/>
  <c r="W1832" i="29"/>
  <c r="AA1835" i="29" s="1"/>
  <c r="Z1842" i="29"/>
  <c r="L1853" i="29"/>
  <c r="AA1879" i="29"/>
  <c r="W1963" i="29"/>
  <c r="AA1966" i="29" s="1"/>
  <c r="L2017" i="29"/>
  <c r="Z2044" i="29"/>
  <c r="AK1741" i="29"/>
  <c r="AK1780" i="29"/>
  <c r="AK1783" i="29"/>
  <c r="AK1822" i="29"/>
  <c r="AK1825" i="29"/>
  <c r="AK1864" i="29"/>
  <c r="AK1903" i="29"/>
  <c r="AK1906" i="29"/>
  <c r="AK1945" i="29"/>
  <c r="AK1948" i="29"/>
  <c r="AK1987" i="29"/>
  <c r="AK2026" i="29"/>
  <c r="AK2029" i="29"/>
  <c r="Z1843" i="29"/>
  <c r="AA1926" i="29"/>
  <c r="AA1968" i="29"/>
  <c r="AA2041" i="29"/>
  <c r="AL1741" i="29"/>
  <c r="AL1780" i="29"/>
  <c r="AL1783" i="29"/>
  <c r="AL1822" i="29"/>
  <c r="AL1825" i="29"/>
  <c r="AL1864" i="29"/>
  <c r="AL1903" i="29"/>
  <c r="AL1906" i="29"/>
  <c r="AL1945" i="29"/>
  <c r="AL1948" i="29"/>
  <c r="AL1987" i="29"/>
  <c r="AL2026" i="29"/>
  <c r="AL2029" i="29"/>
  <c r="N1773" i="29"/>
  <c r="Z1886" i="29"/>
  <c r="Z1924" i="29"/>
  <c r="AI1739" i="29"/>
  <c r="AI1742" i="29"/>
  <c r="AI1781" i="29"/>
  <c r="AI1784" i="29"/>
  <c r="AI1823" i="29"/>
  <c r="AI1862" i="29"/>
  <c r="AI1865" i="29"/>
  <c r="AI1904" i="29"/>
  <c r="AI1907" i="29"/>
  <c r="AI1946" i="29"/>
  <c r="AI1985" i="29"/>
  <c r="AI1988" i="29"/>
  <c r="AI2027" i="29"/>
  <c r="AI2030" i="29"/>
  <c r="Z1753" i="29"/>
  <c r="O1773" i="29"/>
  <c r="M1777" i="29" a="1"/>
  <c r="M1777" i="29" s="1"/>
  <c r="AA1877" i="29"/>
  <c r="Z1961" i="29"/>
  <c r="Z1968" i="29"/>
  <c r="W2048" i="29"/>
  <c r="AJ1739" i="29"/>
  <c r="AJ1742" i="29"/>
  <c r="AJ1781" i="29"/>
  <c r="AJ1784" i="29"/>
  <c r="AJ1823" i="29"/>
  <c r="AJ1862" i="29"/>
  <c r="AJ1865" i="29"/>
  <c r="AJ1904" i="29"/>
  <c r="AJ1907" i="29"/>
  <c r="AJ1946" i="29"/>
  <c r="AJ1985" i="29"/>
  <c r="AJ1988" i="29"/>
  <c r="AJ2027" i="29"/>
  <c r="AJ2030" i="29"/>
  <c r="AA1794" i="29"/>
  <c r="AA1843" i="29"/>
  <c r="Z1878" i="29"/>
  <c r="Z1920" i="29"/>
  <c r="AA1959" i="29"/>
  <c r="W2004" i="29"/>
  <c r="AA2007" i="29" s="1"/>
  <c r="W2046" i="29"/>
  <c r="AA2049" i="29" s="1"/>
  <c r="AK1739" i="29"/>
  <c r="AK1742" i="29"/>
  <c r="AK1781" i="29"/>
  <c r="AK1784" i="29"/>
  <c r="AK1823" i="29"/>
  <c r="AK1862" i="29"/>
  <c r="AK1865" i="29"/>
  <c r="AK1904" i="29"/>
  <c r="AK1907" i="29"/>
  <c r="AK1946" i="29"/>
  <c r="AK1985" i="29"/>
  <c r="AK1988" i="29"/>
  <c r="AK2027" i="29"/>
  <c r="AK2030" i="29"/>
  <c r="S1773" i="29"/>
  <c r="AB1867" i="29"/>
  <c r="Z1877" i="29"/>
  <c r="Z1997" i="29"/>
  <c r="Z2040" i="29"/>
  <c r="AL1739" i="29"/>
  <c r="AL1742" i="29"/>
  <c r="AL1781" i="29"/>
  <c r="AL1784" i="29"/>
  <c r="AL1823" i="29"/>
  <c r="AL1862" i="29"/>
  <c r="AL1865" i="29"/>
  <c r="AL1904" i="29"/>
  <c r="AL1907" i="29"/>
  <c r="AL1946" i="29"/>
  <c r="AL1985" i="29"/>
  <c r="AL1988" i="29"/>
  <c r="AL2027" i="29"/>
  <c r="AL2030" i="29"/>
  <c r="Z1756" i="29"/>
  <c r="AA1804" i="29"/>
  <c r="AI1740" i="29"/>
  <c r="AI1743" i="29"/>
  <c r="AI1782" i="29"/>
  <c r="AI1821" i="29"/>
  <c r="AI1824" i="29"/>
  <c r="AI1863" i="29"/>
  <c r="AI1866" i="29"/>
  <c r="AI1905" i="29"/>
  <c r="AI1944" i="29"/>
  <c r="AI1947" i="29"/>
  <c r="AI1986" i="29"/>
  <c r="AI1989" i="29"/>
  <c r="AI2028" i="29"/>
  <c r="AA1756" i="29"/>
  <c r="Z1799" i="29"/>
  <c r="Z1801" i="29"/>
  <c r="AB1827" i="29"/>
  <c r="AB1828" i="29" s="1"/>
  <c r="AB1829" i="29" s="1"/>
  <c r="Z1837" i="29"/>
  <c r="Z1845" i="29"/>
  <c r="AA1883" i="29"/>
  <c r="Z1883" i="29"/>
  <c r="T1896" i="29"/>
  <c r="AA1965" i="29"/>
  <c r="T1978" i="29"/>
  <c r="Z2009" i="29"/>
  <c r="Z2043" i="29"/>
  <c r="AJ1740" i="29"/>
  <c r="AJ1821" i="29"/>
  <c r="AJ1863" i="29"/>
  <c r="AJ1944" i="29"/>
  <c r="AJ1986" i="29"/>
  <c r="L541" i="29"/>
  <c r="L500" i="29"/>
  <c r="AL469" i="29"/>
  <c r="AL472" i="29"/>
  <c r="AI470" i="29"/>
  <c r="AI468" i="29"/>
  <c r="AI471" i="29"/>
  <c r="AJ468" i="29"/>
  <c r="AJ471" i="29"/>
  <c r="AJ469" i="29"/>
  <c r="AJ387" i="29"/>
  <c r="AJ390" i="29"/>
  <c r="AK387" i="29"/>
  <c r="AK390" i="29"/>
  <c r="AK388" i="29"/>
  <c r="AL388" i="29"/>
  <c r="AI386" i="29"/>
  <c r="L336" i="29"/>
  <c r="L295" i="29"/>
  <c r="AI265" i="29"/>
  <c r="AJ265" i="29"/>
  <c r="AK265" i="29"/>
  <c r="AL265" i="29"/>
  <c r="AI263" i="29"/>
  <c r="AI266" i="29"/>
  <c r="AJ263" i="29"/>
  <c r="AJ266" i="29"/>
  <c r="AK263" i="29"/>
  <c r="AK266" i="29"/>
  <c r="L254" i="29"/>
  <c r="AL263" i="29"/>
  <c r="AL266" i="29"/>
  <c r="AI264" i="29"/>
  <c r="AI267" i="29"/>
  <c r="AJ264" i="29"/>
  <c r="AJ267" i="29"/>
  <c r="AK264" i="29"/>
  <c r="AK222" i="29"/>
  <c r="AK225" i="29"/>
  <c r="AL222" i="29"/>
  <c r="AL225" i="29"/>
  <c r="L213" i="29"/>
  <c r="AI223" i="29"/>
  <c r="AI226" i="29"/>
  <c r="AJ223" i="29"/>
  <c r="AJ226" i="29"/>
  <c r="AK223" i="29"/>
  <c r="AK226" i="29"/>
  <c r="AL223" i="29"/>
  <c r="AL226" i="29"/>
  <c r="AI224" i="29"/>
  <c r="AJ224" i="29"/>
  <c r="AK224" i="29"/>
  <c r="AL224" i="29"/>
  <c r="AI222" i="29"/>
  <c r="L172" i="29"/>
  <c r="AI183" i="29"/>
  <c r="AJ183" i="29"/>
  <c r="AK183" i="29"/>
  <c r="AL183" i="29"/>
  <c r="AI181" i="29"/>
  <c r="AI184" i="29"/>
  <c r="AJ181" i="29"/>
  <c r="AJ184" i="29"/>
  <c r="AK181" i="29"/>
  <c r="AK184" i="29"/>
  <c r="AL181" i="29"/>
  <c r="AL184" i="29"/>
  <c r="AI182" i="29"/>
  <c r="AI185" i="29"/>
  <c r="AJ182" i="29"/>
  <c r="L90" i="29"/>
  <c r="AJ58" i="29"/>
  <c r="AJ61" i="29"/>
  <c r="AK59" i="29"/>
  <c r="AK62" i="29"/>
  <c r="AL59" i="29"/>
  <c r="L49" i="29"/>
  <c r="AA1343" i="29"/>
  <c r="W1347" i="29"/>
  <c r="AA1350" i="29" s="1"/>
  <c r="W1349" i="29"/>
  <c r="AA1352" i="29" s="1"/>
  <c r="Z1353" i="29"/>
  <c r="Z1349" i="29"/>
  <c r="L1320" i="29"/>
  <c r="Z1345" i="29"/>
  <c r="Z1341" i="29"/>
  <c r="AA1346" i="29"/>
  <c r="Z1352" i="29"/>
  <c r="AA1349" i="29"/>
  <c r="AA2032" i="29"/>
  <c r="AB2032" i="29"/>
  <c r="V2019" i="29"/>
  <c r="Z2049" i="29"/>
  <c r="S2019" i="29"/>
  <c r="W2039" i="29"/>
  <c r="AA2042" i="29" s="1"/>
  <c r="Z2046" i="29"/>
  <c r="Z2039" i="29"/>
  <c r="AC2051" i="29"/>
  <c r="M2022" i="29"/>
  <c r="J2023" i="29"/>
  <c r="AA2031" i="29"/>
  <c r="U2019" i="29"/>
  <c r="N2019" i="29"/>
  <c r="M2023" i="29" a="1"/>
  <c r="M2023" i="29" s="1"/>
  <c r="O2019" i="29"/>
  <c r="AA2048" i="29"/>
  <c r="Z2041" i="29"/>
  <c r="P2019" i="29"/>
  <c r="Q2019" i="29"/>
  <c r="AA1991" i="29"/>
  <c r="AB1991" i="29"/>
  <c r="S1978" i="29"/>
  <c r="W1998" i="29"/>
  <c r="AA2001" i="29" s="1"/>
  <c r="V1978" i="29"/>
  <c r="Z2000" i="29"/>
  <c r="Z2005" i="29"/>
  <c r="Z2008" i="29"/>
  <c r="M1981" i="29"/>
  <c r="Z2002" i="29"/>
  <c r="J1982" i="29"/>
  <c r="AA1990" i="29"/>
  <c r="U1978" i="29"/>
  <c r="Z1998" i="29"/>
  <c r="N1978" i="29"/>
  <c r="M1982" i="29" a="1"/>
  <c r="M1982" i="29" s="1"/>
  <c r="AC2010" i="29"/>
  <c r="O1978" i="29"/>
  <c r="P1978" i="29"/>
  <c r="Q1978" i="29"/>
  <c r="AA1950" i="29"/>
  <c r="AB1950" i="29"/>
  <c r="U1937" i="29"/>
  <c r="V1937" i="29"/>
  <c r="Z1967" i="29"/>
  <c r="J1941" i="29"/>
  <c r="AA1949" i="29"/>
  <c r="M1940" i="29"/>
  <c r="N1937" i="29"/>
  <c r="M1941" i="29" a="1"/>
  <c r="M1941" i="29" s="1"/>
  <c r="Z1957" i="29"/>
  <c r="O1937" i="29"/>
  <c r="Z1959" i="29"/>
  <c r="P1937" i="29"/>
  <c r="Z1964" i="29"/>
  <c r="Q1937" i="29"/>
  <c r="S1896" i="29"/>
  <c r="AB1909" i="29"/>
  <c r="W1916" i="29"/>
  <c r="AA1919" i="29" s="1"/>
  <c r="U1896" i="29"/>
  <c r="Z1916" i="29"/>
  <c r="V1896" i="29"/>
  <c r="Z1918" i="29"/>
  <c r="Z1923" i="29"/>
  <c r="Z1926" i="29"/>
  <c r="M1899" i="29"/>
  <c r="AC1928" i="29"/>
  <c r="J1900" i="29"/>
  <c r="N1896" i="29"/>
  <c r="M1900" i="29" a="1"/>
  <c r="M1900" i="29" s="1"/>
  <c r="O1896" i="29"/>
  <c r="P1896" i="29"/>
  <c r="Q1896" i="29"/>
  <c r="AC1887" i="29"/>
  <c r="T1855" i="29"/>
  <c r="W1873" i="29"/>
  <c r="AA1876" i="29" s="1"/>
  <c r="W1877" i="29"/>
  <c r="AA1880" i="29" s="1"/>
  <c r="W1882" i="29"/>
  <c r="AA1885" i="29" s="1"/>
  <c r="W1885" i="29"/>
  <c r="U1855" i="29"/>
  <c r="Z1875" i="29"/>
  <c r="J1859" i="29"/>
  <c r="N1855" i="29"/>
  <c r="M1859" i="29" a="1"/>
  <c r="M1859" i="29" s="1"/>
  <c r="O1855" i="29"/>
  <c r="P1855" i="29"/>
  <c r="Q1855" i="29"/>
  <c r="AA1829" i="29"/>
  <c r="U1814" i="29"/>
  <c r="Z1834" i="29"/>
  <c r="V1814" i="29"/>
  <c r="Z1836" i="29"/>
  <c r="Z1844" i="29"/>
  <c r="M1817" i="29"/>
  <c r="AA1828" i="29"/>
  <c r="J1818" i="29"/>
  <c r="N1814" i="29"/>
  <c r="M1818" i="29" a="1"/>
  <c r="M1818" i="29" s="1"/>
  <c r="O1814" i="29"/>
  <c r="P1814" i="29"/>
  <c r="AC1846" i="29"/>
  <c r="Q1814" i="29"/>
  <c r="T1773" i="29"/>
  <c r="U1773" i="29"/>
  <c r="C1776" i="29"/>
  <c r="Z1793" i="29"/>
  <c r="V1773" i="29"/>
  <c r="Z1795" i="29"/>
  <c r="W1797" i="29"/>
  <c r="AA1800" i="29" s="1"/>
  <c r="Z1803" i="29"/>
  <c r="AC1805" i="29"/>
  <c r="M1776" i="29"/>
  <c r="J1777" i="29"/>
  <c r="W1792" i="29"/>
  <c r="AA1795" i="29" s="1"/>
  <c r="W1794" i="29"/>
  <c r="AA1797" i="29" s="1"/>
  <c r="P1773" i="29"/>
  <c r="Q1773" i="29"/>
  <c r="W1752" i="29"/>
  <c r="AA1755" i="29" s="1"/>
  <c r="U1732" i="29"/>
  <c r="Z1752" i="29"/>
  <c r="V1732" i="29"/>
  <c r="AC1764" i="29"/>
  <c r="M1735" i="29"/>
  <c r="J1736" i="29"/>
  <c r="N1732" i="29"/>
  <c r="M1736" i="29" a="1"/>
  <c r="M1736" i="29" s="1"/>
  <c r="Z1761" i="29"/>
  <c r="O1732" i="29"/>
  <c r="P1732" i="29"/>
  <c r="Q1732" i="29"/>
  <c r="S1691" i="29"/>
  <c r="AB1704" i="29"/>
  <c r="W1711" i="29"/>
  <c r="AA1714" i="29" s="1"/>
  <c r="Z1716" i="29"/>
  <c r="U1691" i="29"/>
  <c r="Z1711" i="29"/>
  <c r="V1691" i="29"/>
  <c r="Z1713" i="29"/>
  <c r="Z1718" i="29"/>
  <c r="M1694" i="29"/>
  <c r="AC1723" i="29"/>
  <c r="J1695" i="29"/>
  <c r="W1710" i="29"/>
  <c r="AA1713" i="29" s="1"/>
  <c r="N1691" i="29"/>
  <c r="M1695" i="29" a="1"/>
  <c r="M1695" i="29" s="1"/>
  <c r="O1691" i="29"/>
  <c r="P1691" i="29"/>
  <c r="Q1691" i="29"/>
  <c r="AA1663" i="29"/>
  <c r="AB1663" i="29"/>
  <c r="T1650" i="29"/>
  <c r="W1668" i="29"/>
  <c r="AA1671" i="29" s="1"/>
  <c r="W1672" i="29"/>
  <c r="AA1675" i="29" s="1"/>
  <c r="W1677" i="29"/>
  <c r="AA1680" i="29" s="1"/>
  <c r="W1680" i="29"/>
  <c r="U1650" i="29"/>
  <c r="V1650" i="29"/>
  <c r="Z1672" i="29"/>
  <c r="Z1677" i="29"/>
  <c r="AC1682" i="29"/>
  <c r="M1653" i="29"/>
  <c r="Z1674" i="29"/>
  <c r="J1654" i="29"/>
  <c r="AA1662" i="29"/>
  <c r="W1671" i="29"/>
  <c r="AA1674" i="29" s="1"/>
  <c r="N1650" i="29"/>
  <c r="M1654" i="29" a="1"/>
  <c r="M1654" i="29" s="1"/>
  <c r="O1650" i="29"/>
  <c r="P1650" i="29"/>
  <c r="Q1650" i="29"/>
  <c r="AA1622" i="29"/>
  <c r="AB1622" i="29"/>
  <c r="S1609" i="29"/>
  <c r="W1629" i="29"/>
  <c r="AA1632" i="29" s="1"/>
  <c r="Z1634" i="29"/>
  <c r="V1609" i="29"/>
  <c r="Z1631" i="29"/>
  <c r="Z1636" i="29"/>
  <c r="Z1639" i="29"/>
  <c r="M1612" i="29"/>
  <c r="J1613" i="29"/>
  <c r="AA1621" i="29"/>
  <c r="N1609" i="29"/>
  <c r="M1613" i="29" a="1"/>
  <c r="M1613" i="29" s="1"/>
  <c r="Z1635" i="29"/>
  <c r="O1609" i="29"/>
  <c r="Z1630" i="29"/>
  <c r="AA1638" i="29"/>
  <c r="AC1641" i="29"/>
  <c r="P1609" i="29"/>
  <c r="U1609" i="29"/>
  <c r="Q1609" i="29"/>
  <c r="AA1581" i="29"/>
  <c r="AB1581" i="29"/>
  <c r="L1566" i="29"/>
  <c r="T1568" i="29"/>
  <c r="W1586" i="29"/>
  <c r="AA1589" i="29" s="1"/>
  <c r="W1590" i="29"/>
  <c r="AA1593" i="29" s="1"/>
  <c r="W1595" i="29"/>
  <c r="AA1598" i="29" s="1"/>
  <c r="W1598" i="29"/>
  <c r="U1568" i="29"/>
  <c r="V1568" i="29"/>
  <c r="Z1598" i="29"/>
  <c r="M1571" i="29"/>
  <c r="Z1592" i="29"/>
  <c r="J1572" i="29"/>
  <c r="AA1580" i="29"/>
  <c r="N1568" i="29"/>
  <c r="M1572" i="29" a="1"/>
  <c r="M1572" i="29" s="1"/>
  <c r="O1568" i="29"/>
  <c r="P1568" i="29"/>
  <c r="Q1568" i="29"/>
  <c r="AC1600" i="29"/>
  <c r="AA1540" i="29"/>
  <c r="AB1540" i="29"/>
  <c r="AC1559" i="29"/>
  <c r="L1525" i="29"/>
  <c r="T1527" i="29"/>
  <c r="W1545" i="29"/>
  <c r="AA1548" i="29" s="1"/>
  <c r="W1549" i="29"/>
  <c r="AA1552" i="29" s="1"/>
  <c r="W1554" i="29"/>
  <c r="AA1557" i="29" s="1"/>
  <c r="W1557" i="29"/>
  <c r="U1527" i="29"/>
  <c r="V1527" i="29"/>
  <c r="Z1557" i="29"/>
  <c r="M1530" i="29"/>
  <c r="Z1551" i="29"/>
  <c r="J1531" i="29"/>
  <c r="AA1539" i="29"/>
  <c r="N1527" i="29"/>
  <c r="M1531" i="29" a="1"/>
  <c r="M1531" i="29" s="1"/>
  <c r="Z1556" i="29"/>
  <c r="O1527" i="29"/>
  <c r="P1527" i="29"/>
  <c r="Q1527" i="29"/>
  <c r="AA1499" i="29"/>
  <c r="AB1499" i="29"/>
  <c r="AC1518" i="29"/>
  <c r="S1486" i="29"/>
  <c r="W1506" i="29"/>
  <c r="AA1509" i="29" s="1"/>
  <c r="U1486" i="29"/>
  <c r="Z1506" i="29"/>
  <c r="V1486" i="29"/>
  <c r="Z1508" i="29"/>
  <c r="Z1513" i="29"/>
  <c r="Z1516" i="29"/>
  <c r="M1489" i="29"/>
  <c r="Z1510" i="29"/>
  <c r="J1490" i="29"/>
  <c r="AA1498" i="29"/>
  <c r="N1486" i="29"/>
  <c r="M1490" i="29" a="1"/>
  <c r="M1490" i="29" s="1"/>
  <c r="Z1512" i="29"/>
  <c r="O1486" i="29"/>
  <c r="P1486" i="29"/>
  <c r="Q1486" i="29"/>
  <c r="U1445" i="29"/>
  <c r="Z1465" i="29"/>
  <c r="V1445" i="29"/>
  <c r="Z1467" i="29"/>
  <c r="M1448" i="29"/>
  <c r="Z1469" i="29"/>
  <c r="J1449" i="29"/>
  <c r="W1464" i="29"/>
  <c r="AA1467" i="29" s="1"/>
  <c r="Z1474" i="29"/>
  <c r="O1445" i="29"/>
  <c r="AC1477" i="29"/>
  <c r="U1404" i="29"/>
  <c r="Z1424" i="29"/>
  <c r="M1407" i="29"/>
  <c r="J1408" i="29"/>
  <c r="N1404" i="29"/>
  <c r="M1408" i="29" a="1"/>
  <c r="M1408" i="29" s="1"/>
  <c r="Z1430" i="29"/>
  <c r="O1404" i="29"/>
  <c r="AC1436" i="29"/>
  <c r="AA1376" i="29"/>
  <c r="AB1376" i="29"/>
  <c r="AC1395" i="29"/>
  <c r="L1361" i="29"/>
  <c r="W1381" i="29"/>
  <c r="AA1384" i="29" s="1"/>
  <c r="U1363" i="29"/>
  <c r="C1366" i="29"/>
  <c r="Z1383" i="29"/>
  <c r="V1363" i="29"/>
  <c r="W1387" i="29"/>
  <c r="AA1390" i="29" s="1"/>
  <c r="AA1393" i="29"/>
  <c r="M1366" i="29"/>
  <c r="J1367" i="29"/>
  <c r="AA1375" i="29"/>
  <c r="N1363" i="29"/>
  <c r="M1367" i="29" a="1"/>
  <c r="M1367" i="29" s="1"/>
  <c r="Z1392" i="29"/>
  <c r="O1363" i="29"/>
  <c r="P1363" i="29"/>
  <c r="W1391" i="29"/>
  <c r="AA1394" i="29" s="1"/>
  <c r="S1322" i="29"/>
  <c r="AB1335" i="29"/>
  <c r="W1342" i="29"/>
  <c r="AA1345" i="29" s="1"/>
  <c r="Z1347" i="29"/>
  <c r="Z1342" i="29"/>
  <c r="Z1344" i="29"/>
  <c r="M1325" i="29"/>
  <c r="Z1346" i="29"/>
  <c r="J1326" i="29"/>
  <c r="Z1351" i="29"/>
  <c r="AC1354" i="29"/>
  <c r="O1322" i="29"/>
  <c r="AA1294" i="29"/>
  <c r="AB1294" i="29"/>
  <c r="S1281" i="29"/>
  <c r="W1301" i="29"/>
  <c r="AA1304" i="29" s="1"/>
  <c r="Z1306" i="29"/>
  <c r="U1281" i="29"/>
  <c r="Z1301" i="29"/>
  <c r="V1281" i="29"/>
  <c r="Z1303" i="29"/>
  <c r="Z1308" i="29"/>
  <c r="Z1311" i="29"/>
  <c r="M1284" i="29"/>
  <c r="Z1305" i="29"/>
  <c r="J1285" i="29"/>
  <c r="AA1293" i="29"/>
  <c r="N1281" i="29"/>
  <c r="M1285" i="29" a="1"/>
  <c r="M1285" i="29" s="1"/>
  <c r="Z1310" i="29"/>
  <c r="O1281" i="29"/>
  <c r="AC1313" i="29"/>
  <c r="S1240" i="29"/>
  <c r="AB1253" i="29"/>
  <c r="W1260" i="29"/>
  <c r="AA1263" i="29" s="1"/>
  <c r="U1240" i="29"/>
  <c r="Z1260" i="29"/>
  <c r="V1240" i="29"/>
  <c r="Z1262" i="29"/>
  <c r="Z1270" i="29"/>
  <c r="M1243" i="29"/>
  <c r="Z1264" i="29"/>
  <c r="J1244" i="29"/>
  <c r="N1240" i="29"/>
  <c r="M1244" i="29" a="1"/>
  <c r="M1244" i="29" s="1"/>
  <c r="O1240" i="29"/>
  <c r="U1199" i="29"/>
  <c r="Z1219" i="29"/>
  <c r="V1199" i="29"/>
  <c r="Z1221" i="29"/>
  <c r="Z1229" i="29"/>
  <c r="M1202" i="29"/>
  <c r="J1203" i="29"/>
  <c r="N1199" i="29"/>
  <c r="M1203" i="29" a="1"/>
  <c r="M1203" i="29" s="1"/>
  <c r="Z1225" i="29"/>
  <c r="O1199" i="29"/>
  <c r="P1199" i="29"/>
  <c r="AC1231" i="29"/>
  <c r="Q1199" i="29"/>
  <c r="AA1171" i="29"/>
  <c r="AB1171" i="29"/>
  <c r="S1158" i="29"/>
  <c r="W1178" i="29"/>
  <c r="AA1181" i="29" s="1"/>
  <c r="Z1183" i="29"/>
  <c r="U1158" i="29"/>
  <c r="Z1178" i="29"/>
  <c r="V1158" i="29"/>
  <c r="Z1180" i="29"/>
  <c r="W1182" i="29"/>
  <c r="AA1185" i="29" s="1"/>
  <c r="Z1185" i="29"/>
  <c r="Z1188" i="29"/>
  <c r="M1161" i="29"/>
  <c r="J1162" i="29"/>
  <c r="AA1170" i="29"/>
  <c r="N1158" i="29"/>
  <c r="M1162" i="29" a="1"/>
  <c r="M1162" i="29" s="1"/>
  <c r="Z1187" i="29"/>
  <c r="O1158" i="29"/>
  <c r="AC1190" i="29"/>
  <c r="AB1131" i="29"/>
  <c r="AA1131" i="29"/>
  <c r="S1117" i="29"/>
  <c r="W1137" i="29"/>
  <c r="AA1140" i="29" s="1"/>
  <c r="Z1142" i="29"/>
  <c r="U1117" i="29"/>
  <c r="Z1137" i="29"/>
  <c r="V1117" i="29"/>
  <c r="M1120" i="29"/>
  <c r="Z1141" i="29"/>
  <c r="J1121" i="29"/>
  <c r="AC1149" i="29"/>
  <c r="N1117" i="29"/>
  <c r="M1121" i="29" a="1"/>
  <c r="M1121" i="29" s="1"/>
  <c r="Z1143" i="29"/>
  <c r="O1117" i="29"/>
  <c r="Q1117" i="29"/>
  <c r="S1076" i="29"/>
  <c r="AB1089" i="29"/>
  <c r="W1096" i="29"/>
  <c r="AA1099" i="29" s="1"/>
  <c r="Z1101" i="29"/>
  <c r="U1076" i="29"/>
  <c r="Z1096" i="29"/>
  <c r="M1079" i="29"/>
  <c r="J1080" i="29"/>
  <c r="Z1102" i="29"/>
  <c r="AA1048" i="29"/>
  <c r="AB1048" i="29"/>
  <c r="L1033" i="29"/>
  <c r="T1035" i="29"/>
  <c r="W1053" i="29"/>
  <c r="AA1056" i="29" s="1"/>
  <c r="W1057" i="29"/>
  <c r="AA1060" i="29" s="1"/>
  <c r="U1035" i="29"/>
  <c r="N1035" i="29"/>
  <c r="M1039" i="29" a="1"/>
  <c r="M1039" i="29" s="1"/>
  <c r="AC1067" i="29"/>
  <c r="O1035" i="29"/>
  <c r="AA1007" i="29"/>
  <c r="AB1007" i="29"/>
  <c r="W1014" i="29"/>
  <c r="AA1017" i="29" s="1"/>
  <c r="Z1024" i="29"/>
  <c r="U994" i="29"/>
  <c r="AC1026" i="29"/>
  <c r="M997" i="29"/>
  <c r="Z1018" i="29"/>
  <c r="Z1014" i="29"/>
  <c r="Z1021" i="29"/>
  <c r="J998" i="29"/>
  <c r="AA1006" i="29"/>
  <c r="V994" i="29"/>
  <c r="N994" i="29"/>
  <c r="M998" i="29" a="1"/>
  <c r="M998" i="29" s="1"/>
  <c r="O994" i="29"/>
  <c r="Z1016" i="29"/>
  <c r="AA966" i="29"/>
  <c r="AB966" i="29"/>
  <c r="AC985" i="29"/>
  <c r="S953" i="29"/>
  <c r="L951" i="29"/>
  <c r="T953" i="29"/>
  <c r="W971" i="29"/>
  <c r="AA974" i="29" s="1"/>
  <c r="W975" i="29"/>
  <c r="AA978" i="29" s="1"/>
  <c r="W980" i="29"/>
  <c r="AA983" i="29" s="1"/>
  <c r="W983" i="29"/>
  <c r="U953" i="29"/>
  <c r="V953" i="29"/>
  <c r="Z975" i="29"/>
  <c r="Z980" i="29"/>
  <c r="Z983" i="29"/>
  <c r="M956" i="29"/>
  <c r="J957" i="29"/>
  <c r="AA965" i="29"/>
  <c r="N953" i="29"/>
  <c r="M957" i="29" a="1"/>
  <c r="M957" i="29" s="1"/>
  <c r="O953" i="29"/>
  <c r="AA925" i="29"/>
  <c r="AB925" i="29"/>
  <c r="S912" i="29"/>
  <c r="Z937" i="29"/>
  <c r="L910" i="29"/>
  <c r="T912" i="29"/>
  <c r="W934" i="29"/>
  <c r="AA937" i="29" s="1"/>
  <c r="W939" i="29"/>
  <c r="AA942" i="29" s="1"/>
  <c r="W942" i="29"/>
  <c r="U912" i="29"/>
  <c r="V912" i="29"/>
  <c r="Z934" i="29"/>
  <c r="Z939" i="29"/>
  <c r="Z942" i="29"/>
  <c r="M915" i="29"/>
  <c r="J916" i="29"/>
  <c r="AA924" i="29"/>
  <c r="N912" i="29"/>
  <c r="M916" i="29" a="1"/>
  <c r="M916" i="29" s="1"/>
  <c r="Z938" i="29"/>
  <c r="Z941" i="29"/>
  <c r="O912" i="29"/>
  <c r="AC944" i="29"/>
  <c r="S871" i="29"/>
  <c r="T871" i="29"/>
  <c r="U871" i="29"/>
  <c r="Z891" i="29"/>
  <c r="V871" i="29"/>
  <c r="Z893" i="29"/>
  <c r="Z901" i="29"/>
  <c r="M874" i="29"/>
  <c r="Z895" i="29"/>
  <c r="J875" i="29"/>
  <c r="N871" i="29"/>
  <c r="M875" i="29" a="1"/>
  <c r="M875" i="29" s="1"/>
  <c r="O871" i="29"/>
  <c r="AC903" i="29"/>
  <c r="Z850" i="29"/>
  <c r="Z852" i="29"/>
  <c r="W854" i="29"/>
  <c r="AA857" i="29" s="1"/>
  <c r="Z857" i="29"/>
  <c r="Z860" i="29"/>
  <c r="M833" i="29"/>
  <c r="J834" i="29"/>
  <c r="N830" i="29"/>
  <c r="M834" i="29" a="1"/>
  <c r="M834" i="29" s="1"/>
  <c r="O830" i="29"/>
  <c r="P830" i="29"/>
  <c r="Q830" i="29"/>
  <c r="AC862" i="29"/>
  <c r="AC821" i="29"/>
  <c r="S789" i="29"/>
  <c r="AB802" i="29"/>
  <c r="W809" i="29"/>
  <c r="AA812" i="29" s="1"/>
  <c r="U789" i="29"/>
  <c r="Z809" i="29"/>
  <c r="Z811" i="29"/>
  <c r="Z813" i="29"/>
  <c r="W808" i="29"/>
  <c r="AA811" i="29" s="1"/>
  <c r="W817" i="29"/>
  <c r="AA820" i="29" s="1"/>
  <c r="S748" i="29"/>
  <c r="AB761" i="29"/>
  <c r="W768" i="29"/>
  <c r="AA771" i="29" s="1"/>
  <c r="Z773" i="29"/>
  <c r="U748" i="29"/>
  <c r="C751" i="29"/>
  <c r="Z768" i="29"/>
  <c r="V748" i="29"/>
  <c r="Z770" i="29"/>
  <c r="Z775" i="29"/>
  <c r="Z778" i="29"/>
  <c r="M751" i="29"/>
  <c r="Z772" i="29"/>
  <c r="O748" i="29"/>
  <c r="AC780" i="29"/>
  <c r="S707" i="29"/>
  <c r="AB720" i="29"/>
  <c r="T707" i="29"/>
  <c r="W725" i="29"/>
  <c r="AA728" i="29" s="1"/>
  <c r="W729" i="29"/>
  <c r="AA732" i="29" s="1"/>
  <c r="W734" i="29"/>
  <c r="AA737" i="29" s="1"/>
  <c r="W737" i="29"/>
  <c r="U707" i="29"/>
  <c r="Z727" i="29"/>
  <c r="V707" i="29"/>
  <c r="Z729" i="29"/>
  <c r="Z734" i="29"/>
  <c r="Z737" i="29"/>
  <c r="M710" i="29"/>
  <c r="Z731" i="29"/>
  <c r="J711" i="29"/>
  <c r="AC739" i="29"/>
  <c r="N707" i="29"/>
  <c r="M711" i="29" a="1"/>
  <c r="M711" i="29" s="1"/>
  <c r="O707" i="29"/>
  <c r="P707" i="29"/>
  <c r="Q707" i="29"/>
  <c r="AA679" i="29"/>
  <c r="AB679" i="29"/>
  <c r="T666" i="29"/>
  <c r="W688" i="29"/>
  <c r="AA691" i="29" s="1"/>
  <c r="W693" i="29"/>
  <c r="AA696" i="29" s="1"/>
  <c r="W696" i="29"/>
  <c r="Z696" i="29"/>
  <c r="J670" i="29"/>
  <c r="AA678" i="29"/>
  <c r="N666" i="29"/>
  <c r="M670" i="29" a="1"/>
  <c r="M670" i="29" s="1"/>
  <c r="Z692" i="29"/>
  <c r="P666" i="29"/>
  <c r="Q666" i="29"/>
  <c r="AC698" i="29"/>
  <c r="AA640" i="29"/>
  <c r="AB640" i="29"/>
  <c r="L623" i="29"/>
  <c r="T625" i="29"/>
  <c r="W643" i="29"/>
  <c r="AA646" i="29" s="1"/>
  <c r="Z645" i="29"/>
  <c r="AC657" i="29"/>
  <c r="M628" i="29"/>
  <c r="AA639" i="29"/>
  <c r="Z649" i="29"/>
  <c r="J629" i="29"/>
  <c r="Z654" i="29"/>
  <c r="W653" i="29"/>
  <c r="AA656" i="29" s="1"/>
  <c r="AA597" i="29"/>
  <c r="AB597" i="29"/>
  <c r="W604" i="29"/>
  <c r="AA607" i="29" s="1"/>
  <c r="Z609" i="29"/>
  <c r="U584" i="29"/>
  <c r="Z604" i="29"/>
  <c r="V584" i="29"/>
  <c r="Z606" i="29"/>
  <c r="Z611" i="29"/>
  <c r="Z614" i="29"/>
  <c r="M587" i="29"/>
  <c r="J588" i="29"/>
  <c r="AA596" i="29"/>
  <c r="N584" i="29"/>
  <c r="M588" i="29" a="1"/>
  <c r="M588" i="29" s="1"/>
  <c r="Z610" i="29"/>
  <c r="O584" i="29"/>
  <c r="P584" i="29"/>
  <c r="Q584" i="29"/>
  <c r="AC616" i="29"/>
  <c r="S543" i="29"/>
  <c r="AB556" i="29"/>
  <c r="T543" i="29"/>
  <c r="W561" i="29"/>
  <c r="AA564" i="29" s="1"/>
  <c r="W565" i="29"/>
  <c r="AA568" i="29" s="1"/>
  <c r="W570" i="29"/>
  <c r="AA573" i="29" s="1"/>
  <c r="W573" i="29"/>
  <c r="U543" i="29"/>
  <c r="Z563" i="29"/>
  <c r="V543" i="29"/>
  <c r="Z565" i="29"/>
  <c r="Z570" i="29"/>
  <c r="Z573" i="29"/>
  <c r="AC575" i="29"/>
  <c r="M546" i="29"/>
  <c r="Z567" i="29"/>
  <c r="J547" i="29"/>
  <c r="N543" i="29"/>
  <c r="M547" i="29" a="1"/>
  <c r="M547" i="29" s="1"/>
  <c r="O543" i="29"/>
  <c r="AB515" i="29"/>
  <c r="W522" i="29"/>
  <c r="AA525" i="29" s="1"/>
  <c r="U502" i="29"/>
  <c r="Z522" i="29"/>
  <c r="V502" i="29"/>
  <c r="Z524" i="29"/>
  <c r="Z532" i="29"/>
  <c r="AC534" i="29"/>
  <c r="M505" i="29"/>
  <c r="J506" i="29"/>
  <c r="N502" i="29"/>
  <c r="M506" i="29" a="1"/>
  <c r="M506" i="29" s="1"/>
  <c r="O502" i="29"/>
  <c r="AA474" i="29"/>
  <c r="AB474" i="29"/>
  <c r="T461" i="29"/>
  <c r="W483" i="29"/>
  <c r="AA486" i="29" s="1"/>
  <c r="W488" i="29"/>
  <c r="AA491" i="29" s="1"/>
  <c r="W491" i="29"/>
  <c r="U461" i="29"/>
  <c r="V461" i="29"/>
  <c r="Z483" i="29"/>
  <c r="Z488" i="29"/>
  <c r="Z491" i="29"/>
  <c r="J465" i="29"/>
  <c r="AA473" i="29"/>
  <c r="M465" i="29" a="1"/>
  <c r="M465" i="29" s="1"/>
  <c r="Z487" i="29"/>
  <c r="AC493" i="29"/>
  <c r="P461" i="29"/>
  <c r="Q461" i="29"/>
  <c r="AB433" i="29"/>
  <c r="W440" i="29"/>
  <c r="AA443" i="29" s="1"/>
  <c r="L418" i="29"/>
  <c r="Z440" i="29"/>
  <c r="AC452" i="29"/>
  <c r="M423" i="29"/>
  <c r="Z444" i="29"/>
  <c r="J424" i="29"/>
  <c r="W439" i="29"/>
  <c r="AA442" i="29" s="1"/>
  <c r="Z449" i="29"/>
  <c r="O420" i="29"/>
  <c r="AB392" i="29"/>
  <c r="W399" i="29"/>
  <c r="AA402" i="29" s="1"/>
  <c r="AC411" i="29"/>
  <c r="Z399" i="29"/>
  <c r="V379" i="29"/>
  <c r="Z401" i="29"/>
  <c r="Z406" i="29"/>
  <c r="Z409" i="29"/>
  <c r="M382" i="29"/>
  <c r="Z403" i="29"/>
  <c r="J383" i="29"/>
  <c r="O379" i="29"/>
  <c r="AA351" i="29"/>
  <c r="AB351" i="29"/>
  <c r="U338" i="29"/>
  <c r="Z358" i="29"/>
  <c r="V338" i="29"/>
  <c r="Z365" i="29"/>
  <c r="Z368" i="29"/>
  <c r="M341" i="29"/>
  <c r="J342" i="29"/>
  <c r="AA350" i="29"/>
  <c r="N338" i="29"/>
  <c r="M342" i="29" a="1"/>
  <c r="M342" i="29" s="1"/>
  <c r="Z364" i="29"/>
  <c r="Z367" i="29"/>
  <c r="O338" i="29"/>
  <c r="AC370" i="29"/>
  <c r="AB310" i="29"/>
  <c r="W274" i="29"/>
  <c r="AA277" i="29" s="1"/>
  <c r="AC288" i="29"/>
  <c r="C259" i="29"/>
  <c r="Z276" i="29"/>
  <c r="Z278" i="29"/>
  <c r="Z283" i="29"/>
  <c r="Z286" i="29"/>
  <c r="M259" i="29"/>
  <c r="Z280" i="29"/>
  <c r="J260" i="29"/>
  <c r="N256" i="29"/>
  <c r="M260" i="29" a="1"/>
  <c r="M260" i="29" s="1"/>
  <c r="Z285" i="29"/>
  <c r="O256" i="29"/>
  <c r="P256" i="29"/>
  <c r="W284" i="29"/>
  <c r="AA287" i="29" s="1"/>
  <c r="Q256" i="29"/>
  <c r="AA228" i="29"/>
  <c r="AB228" i="29"/>
  <c r="W235" i="29"/>
  <c r="AA238" i="29" s="1"/>
  <c r="Z240" i="29"/>
  <c r="Z235" i="29"/>
  <c r="V215" i="29"/>
  <c r="Z237" i="29"/>
  <c r="Z242" i="29"/>
  <c r="M218" i="29"/>
  <c r="Z239" i="29"/>
  <c r="J219" i="29"/>
  <c r="AA227" i="29"/>
  <c r="N215" i="29"/>
  <c r="M219" i="29" a="1"/>
  <c r="M219" i="29" s="1"/>
  <c r="O215" i="29"/>
  <c r="AC247" i="29"/>
  <c r="P215" i="29"/>
  <c r="Q215" i="29"/>
  <c r="AA187" i="29"/>
  <c r="AB187" i="29"/>
  <c r="T174" i="29"/>
  <c r="W192" i="29"/>
  <c r="AA195" i="29" s="1"/>
  <c r="W196" i="29"/>
  <c r="AA199" i="29" s="1"/>
  <c r="Z194" i="29"/>
  <c r="Z196" i="29"/>
  <c r="Z201" i="29"/>
  <c r="Z204" i="29"/>
  <c r="AA196" i="29"/>
  <c r="AC206" i="29"/>
  <c r="M177" i="29"/>
  <c r="Z198" i="29"/>
  <c r="J178" i="29"/>
  <c r="AA186" i="29"/>
  <c r="N174" i="29"/>
  <c r="M178" i="29" a="1"/>
  <c r="M178" i="29" s="1"/>
  <c r="Z200" i="29"/>
  <c r="O174" i="29"/>
  <c r="AA148" i="29"/>
  <c r="AB148" i="29"/>
  <c r="C136" i="29"/>
  <c r="Z153" i="29"/>
  <c r="Z155" i="29"/>
  <c r="Z163" i="29"/>
  <c r="M136" i="29"/>
  <c r="AA147" i="29"/>
  <c r="J137" i="29"/>
  <c r="Z159" i="29"/>
  <c r="AA105" i="29"/>
  <c r="AB105" i="29"/>
  <c r="S92" i="29"/>
  <c r="W112" i="29"/>
  <c r="AA115" i="29" s="1"/>
  <c r="Z112" i="29"/>
  <c r="Z114" i="29"/>
  <c r="Z119" i="29"/>
  <c r="Z122" i="29"/>
  <c r="M95" i="29"/>
  <c r="Z116" i="29"/>
  <c r="J96" i="29"/>
  <c r="AA104" i="29"/>
  <c r="N92" i="29"/>
  <c r="M96" i="29" a="1"/>
  <c r="M96" i="29" s="1"/>
  <c r="O92" i="29"/>
  <c r="AA121" i="29"/>
  <c r="AC124" i="29"/>
  <c r="AA64" i="29"/>
  <c r="AB64" i="29"/>
  <c r="W73" i="29"/>
  <c r="AA76" i="29" s="1"/>
  <c r="W78" i="29"/>
  <c r="AA81" i="29" s="1"/>
  <c r="W81" i="29"/>
  <c r="Z73" i="29"/>
  <c r="Z78" i="29"/>
  <c r="Z81" i="29"/>
  <c r="M54" i="29"/>
  <c r="AC83" i="29"/>
  <c r="J55" i="29"/>
  <c r="AA63" i="29"/>
  <c r="N51" i="29"/>
  <c r="M55" i="29" a="1"/>
  <c r="M55" i="29" s="1"/>
  <c r="O51" i="29"/>
  <c r="P51" i="29"/>
  <c r="Q51" i="29"/>
  <c r="J61" i="2" l="1"/>
  <c r="I61" i="2"/>
  <c r="I64" i="2"/>
  <c r="I63" i="2"/>
  <c r="I62" i="2"/>
  <c r="AA1417" i="29"/>
  <c r="AB1417" i="29"/>
  <c r="AA269" i="29"/>
  <c r="AB269" i="29"/>
  <c r="AB1212" i="29"/>
  <c r="AA1212" i="29"/>
  <c r="AA1868" i="29"/>
  <c r="AB1868" i="29"/>
  <c r="AA843" i="29"/>
  <c r="AB843" i="29"/>
  <c r="AA884" i="29"/>
  <c r="AB884" i="29"/>
  <c r="AA1458" i="29"/>
  <c r="AB1458" i="29"/>
  <c r="AA1786" i="29"/>
  <c r="AB1786" i="29"/>
  <c r="AA1745" i="29"/>
  <c r="AB1745" i="29"/>
  <c r="AB2033" i="29"/>
  <c r="AA2033" i="29"/>
  <c r="AB1992" i="29"/>
  <c r="AA1992" i="29"/>
  <c r="AA1951" i="29"/>
  <c r="AB1951" i="29"/>
  <c r="AB1910" i="29"/>
  <c r="AA1910" i="29"/>
  <c r="AB1830" i="29"/>
  <c r="AA1830" i="29"/>
  <c r="AB1705" i="29"/>
  <c r="AA1705" i="29"/>
  <c r="AB1664" i="29"/>
  <c r="AA1664" i="29"/>
  <c r="AB1623" i="29"/>
  <c r="AA1623" i="29"/>
  <c r="AB1582" i="29"/>
  <c r="AA1582" i="29"/>
  <c r="AB1541" i="29"/>
  <c r="AA1541" i="29"/>
  <c r="AB1500" i="29"/>
  <c r="AA1500" i="29"/>
  <c r="AB1377" i="29"/>
  <c r="AA1377" i="29"/>
  <c r="AB1336" i="29"/>
  <c r="AA1336" i="29"/>
  <c r="AB1295" i="29"/>
  <c r="AA1295" i="29"/>
  <c r="AB1254" i="29"/>
  <c r="AA1254" i="29"/>
  <c r="AB1172" i="29"/>
  <c r="AA1172" i="29"/>
  <c r="AA1132" i="29"/>
  <c r="AB1132" i="29"/>
  <c r="AB1090" i="29"/>
  <c r="AA1090" i="29"/>
  <c r="AA1049" i="29"/>
  <c r="AB1049" i="29"/>
  <c r="AB1008" i="29"/>
  <c r="AA1008" i="29"/>
  <c r="AB967" i="29"/>
  <c r="AA967" i="29"/>
  <c r="AB926" i="29"/>
  <c r="AA926" i="29"/>
  <c r="AB803" i="29"/>
  <c r="AA803" i="29"/>
  <c r="AB762" i="29"/>
  <c r="AA762" i="29"/>
  <c r="AB721" i="29"/>
  <c r="AA721" i="29"/>
  <c r="AB680" i="29"/>
  <c r="AA680" i="29"/>
  <c r="AB641" i="29"/>
  <c r="AA641" i="29"/>
  <c r="AB598" i="29"/>
  <c r="AA598" i="29"/>
  <c r="AB557" i="29"/>
  <c r="AA557" i="29"/>
  <c r="AB516" i="29"/>
  <c r="AA516" i="29"/>
  <c r="AB475" i="29"/>
  <c r="AA475" i="29"/>
  <c r="AB434" i="29"/>
  <c r="AA434" i="29"/>
  <c r="AB393" i="29"/>
  <c r="AA393" i="29"/>
  <c r="AB352" i="29"/>
  <c r="AA352" i="29"/>
  <c r="AB311" i="29"/>
  <c r="AA311" i="29"/>
  <c r="AB229" i="29"/>
  <c r="AA229" i="29"/>
  <c r="AB188" i="29"/>
  <c r="AA188" i="29"/>
  <c r="AB149" i="29"/>
  <c r="AA149" i="29"/>
  <c r="AB106" i="29"/>
  <c r="AA106" i="29"/>
  <c r="AB65" i="29"/>
  <c r="AA65" i="29"/>
  <c r="AB1418" i="29" l="1"/>
  <c r="AA1418" i="29"/>
  <c r="AB1459" i="29"/>
  <c r="AA1459" i="29"/>
  <c r="AB885" i="29"/>
  <c r="AA885" i="29"/>
  <c r="AB844" i="29"/>
  <c r="AA844" i="29"/>
  <c r="AA1869" i="29"/>
  <c r="AB1869" i="29"/>
  <c r="AB1746" i="29"/>
  <c r="AA1746" i="29"/>
  <c r="AB1213" i="29"/>
  <c r="AA1213" i="29"/>
  <c r="AB1787" i="29"/>
  <c r="AA1787" i="29"/>
  <c r="AB270" i="29"/>
  <c r="AA270" i="29"/>
  <c r="AA2034" i="29"/>
  <c r="AB2034" i="29"/>
  <c r="AA1993" i="29"/>
  <c r="AB1993" i="29"/>
  <c r="AA1952" i="29"/>
  <c r="AB1952" i="29"/>
  <c r="AA1911" i="29"/>
  <c r="AB1911" i="29"/>
  <c r="AA1706" i="29"/>
  <c r="AB1706" i="29"/>
  <c r="AA1665" i="29"/>
  <c r="AB1665" i="29"/>
  <c r="AA1624" i="29"/>
  <c r="AB1624" i="29"/>
  <c r="AA1583" i="29"/>
  <c r="AB1583" i="29"/>
  <c r="AA1542" i="29"/>
  <c r="AB1542" i="29"/>
  <c r="AA1501" i="29"/>
  <c r="AB1501" i="29"/>
  <c r="AA1378" i="29"/>
  <c r="AB1378" i="29"/>
  <c r="AA1337" i="29"/>
  <c r="AB1337" i="29"/>
  <c r="AA1296" i="29"/>
  <c r="AB1296" i="29"/>
  <c r="AA1255" i="29"/>
  <c r="AB1255" i="29"/>
  <c r="AA1173" i="29"/>
  <c r="AB1173" i="29"/>
  <c r="AB1133" i="29"/>
  <c r="AA1133" i="29"/>
  <c r="AA1091" i="29"/>
  <c r="AB1091" i="29"/>
  <c r="AA1050" i="29"/>
  <c r="AB1050" i="29"/>
  <c r="AA1009" i="29"/>
  <c r="AB1009" i="29"/>
  <c r="AA968" i="29"/>
  <c r="AB968" i="29"/>
  <c r="AA927" i="29"/>
  <c r="AB927" i="29"/>
  <c r="AA804" i="29"/>
  <c r="AB804" i="29"/>
  <c r="AA763" i="29"/>
  <c r="AB763" i="29"/>
  <c r="AA722" i="29"/>
  <c r="AB722" i="29"/>
  <c r="AA681" i="29"/>
  <c r="AB681" i="29"/>
  <c r="AA599" i="29"/>
  <c r="AB599" i="29"/>
  <c r="AA558" i="29"/>
  <c r="AB558" i="29"/>
  <c r="AA517" i="29"/>
  <c r="AB517" i="29"/>
  <c r="AA476" i="29"/>
  <c r="AB476" i="29"/>
  <c r="AA435" i="29"/>
  <c r="AB435" i="29"/>
  <c r="AA394" i="29"/>
  <c r="AB394" i="29"/>
  <c r="AA353" i="29"/>
  <c r="AB353" i="29"/>
  <c r="AA312" i="29"/>
  <c r="AB312" i="29"/>
  <c r="AA230" i="29"/>
  <c r="AB230" i="29"/>
  <c r="AA189" i="29"/>
  <c r="AB189" i="29"/>
  <c r="AA107" i="29"/>
  <c r="AB107" i="29"/>
  <c r="AA66" i="29"/>
  <c r="AB66" i="29"/>
  <c r="AA1419" i="29" l="1"/>
  <c r="AB1419" i="29"/>
  <c r="AA1747" i="29"/>
  <c r="AB1747" i="29"/>
  <c r="AA1870" i="29"/>
  <c r="AB1870" i="29"/>
  <c r="AA845" i="29"/>
  <c r="AB845" i="29"/>
  <c r="AB1214" i="29"/>
  <c r="AA1214" i="29"/>
  <c r="AB271" i="29"/>
  <c r="AA271" i="29"/>
  <c r="AA886" i="29"/>
  <c r="AB886" i="29"/>
  <c r="AA1788" i="29"/>
  <c r="AB1788" i="29"/>
  <c r="AA1460" i="29"/>
  <c r="AB1460" i="29"/>
  <c r="AB2035" i="29"/>
  <c r="AA2035" i="29"/>
  <c r="AB1994" i="29"/>
  <c r="AA1994" i="29"/>
  <c r="AB1953" i="29"/>
  <c r="AA1953" i="29"/>
  <c r="AB1912" i="29"/>
  <c r="AA1912" i="29"/>
  <c r="AB1707" i="29"/>
  <c r="AA1707" i="29"/>
  <c r="AB1666" i="29"/>
  <c r="AA1666" i="29"/>
  <c r="AB1625" i="29"/>
  <c r="AA1625" i="29"/>
  <c r="AB1584" i="29"/>
  <c r="AA1584" i="29"/>
  <c r="AB1543" i="29"/>
  <c r="AA1543" i="29"/>
  <c r="AB1502" i="29"/>
  <c r="AA1502" i="29"/>
  <c r="AB1379" i="29"/>
  <c r="AA1379" i="29"/>
  <c r="AB1338" i="29"/>
  <c r="AA1338" i="29"/>
  <c r="AB1297" i="29"/>
  <c r="AA1297" i="29"/>
  <c r="AB1256" i="29"/>
  <c r="AA1256" i="29"/>
  <c r="AB1174" i="29"/>
  <c r="AA1174" i="29"/>
  <c r="AB1092" i="29"/>
  <c r="AA1092" i="29"/>
  <c r="AA1051" i="29"/>
  <c r="AB1051" i="29"/>
  <c r="AB1010" i="29"/>
  <c r="AA1010" i="29"/>
  <c r="AB969" i="29"/>
  <c r="AA969" i="29"/>
  <c r="AB928" i="29"/>
  <c r="AA928" i="29"/>
  <c r="AB805" i="29"/>
  <c r="AA805" i="29"/>
  <c r="AB764" i="29"/>
  <c r="AA764" i="29"/>
  <c r="AB723" i="29"/>
  <c r="AA723" i="29"/>
  <c r="AB682" i="29"/>
  <c r="AA682" i="29"/>
  <c r="AB600" i="29"/>
  <c r="AA600" i="29"/>
  <c r="AB559" i="29"/>
  <c r="AA559" i="29"/>
  <c r="AB518" i="29"/>
  <c r="AA518" i="29"/>
  <c r="AB477" i="29"/>
  <c r="AA477" i="29"/>
  <c r="AB436" i="29"/>
  <c r="AA436" i="29"/>
  <c r="AB395" i="29"/>
  <c r="AA395" i="29"/>
  <c r="AB354" i="29"/>
  <c r="AA354" i="29"/>
  <c r="AB313" i="29"/>
  <c r="AA313" i="29"/>
  <c r="AB231" i="29"/>
  <c r="AA231" i="29"/>
  <c r="AB190" i="29"/>
  <c r="AA190" i="29"/>
  <c r="AB108" i="29"/>
  <c r="AA108" i="29"/>
  <c r="AB67" i="29"/>
  <c r="AA67" i="29"/>
  <c r="AB1420" i="29" l="1"/>
  <c r="AA1420" i="29"/>
  <c r="AB887" i="29"/>
  <c r="AA887" i="29"/>
  <c r="AB272" i="29"/>
  <c r="AA272" i="29"/>
  <c r="AB1215" i="29"/>
  <c r="AA1215" i="29"/>
  <c r="AB846" i="29"/>
  <c r="AA846" i="29"/>
  <c r="AB1461" i="29"/>
  <c r="AA1461" i="29"/>
  <c r="AA1871" i="29"/>
  <c r="AB1871" i="29"/>
  <c r="AB1789" i="29"/>
  <c r="AA1789" i="29"/>
  <c r="AB1748" i="29"/>
  <c r="AA1748" i="29"/>
  <c r="F89" i="1" l="1"/>
  <c r="F81" i="1"/>
  <c r="E65" i="2" l="1"/>
  <c r="E67" i="2"/>
  <c r="F67" i="2" s="1"/>
  <c r="E62" i="2"/>
  <c r="E64" i="2"/>
  <c r="F62" i="2" l="1"/>
  <c r="F64" i="2"/>
  <c r="B70" i="1"/>
  <c r="D7" i="18"/>
  <c r="B69" i="1"/>
  <c r="E70" i="2" s="1"/>
  <c r="D3" i="18"/>
  <c r="E69" i="2" l="1"/>
  <c r="F69" i="2" s="1"/>
  <c r="E63" i="2"/>
  <c r="F63" i="2" s="1"/>
  <c r="F70" i="2"/>
  <c r="G701" i="36"/>
  <c r="G702" i="36"/>
  <c r="G703" i="36"/>
  <c r="G704" i="36"/>
  <c r="G705" i="36"/>
  <c r="G706" i="36"/>
  <c r="G707" i="36"/>
  <c r="G708" i="36"/>
  <c r="G709" i="36"/>
  <c r="G711" i="36"/>
  <c r="G712" i="36"/>
  <c r="G713" i="36"/>
  <c r="G714" i="36"/>
  <c r="G715" i="36"/>
  <c r="G716" i="36"/>
  <c r="G717" i="36"/>
  <c r="G718" i="36"/>
  <c r="G719" i="36"/>
  <c r="G720" i="36"/>
  <c r="G721" i="36"/>
  <c r="G722" i="36"/>
  <c r="G723" i="36"/>
  <c r="G724" i="36"/>
  <c r="G725" i="36"/>
  <c r="G726" i="36"/>
  <c r="G727" i="36"/>
  <c r="G728" i="36"/>
  <c r="G729" i="36"/>
  <c r="G730" i="36"/>
  <c r="G731" i="36"/>
  <c r="G732" i="36"/>
  <c r="G733" i="36"/>
  <c r="G734" i="36"/>
  <c r="G735" i="36"/>
  <c r="G736" i="36"/>
  <c r="G737" i="36"/>
  <c r="G738" i="36"/>
  <c r="G739" i="36"/>
  <c r="G740" i="36"/>
  <c r="G741" i="36"/>
  <c r="G742" i="36"/>
  <c r="G743" i="36"/>
  <c r="G744" i="36"/>
  <c r="G745" i="36"/>
  <c r="G746" i="36"/>
  <c r="G747" i="36"/>
  <c r="G748" i="36"/>
  <c r="G749" i="36"/>
  <c r="G750" i="36"/>
  <c r="G752" i="36"/>
  <c r="G753" i="36"/>
  <c r="G754" i="36"/>
  <c r="G755" i="36"/>
  <c r="G756" i="36"/>
  <c r="G757" i="36"/>
  <c r="G758" i="36"/>
  <c r="G759" i="36"/>
  <c r="G760" i="36"/>
  <c r="G761" i="36"/>
  <c r="G762" i="36"/>
  <c r="G763" i="36"/>
  <c r="G764" i="36"/>
  <c r="G765" i="36"/>
  <c r="G766" i="36"/>
  <c r="G767" i="36"/>
  <c r="G768" i="36"/>
  <c r="G769" i="36"/>
  <c r="G770" i="36"/>
  <c r="G771" i="36"/>
  <c r="G772" i="36"/>
  <c r="G773" i="36"/>
  <c r="G774" i="36"/>
  <c r="G775" i="36"/>
  <c r="G776" i="36"/>
  <c r="G777" i="36"/>
  <c r="G778" i="36"/>
  <c r="G779" i="36"/>
  <c r="G780" i="36"/>
  <c r="G781" i="36"/>
  <c r="G782" i="36"/>
  <c r="G783" i="36"/>
  <c r="G784" i="36"/>
  <c r="G785" i="36"/>
  <c r="G786" i="36"/>
  <c r="G787" i="36"/>
  <c r="G788" i="36"/>
  <c r="G789" i="36"/>
  <c r="G790" i="36"/>
  <c r="G791" i="36"/>
  <c r="G793" i="36"/>
  <c r="G794" i="36"/>
  <c r="G795" i="36"/>
  <c r="G796" i="36"/>
  <c r="G797" i="36"/>
  <c r="G798" i="36"/>
  <c r="G799" i="36"/>
  <c r="G800" i="36"/>
  <c r="G801" i="36"/>
  <c r="G802" i="36"/>
  <c r="G803" i="36"/>
  <c r="G804" i="36"/>
  <c r="G805" i="36"/>
  <c r="G806" i="36"/>
  <c r="G807" i="36"/>
  <c r="G808" i="36"/>
  <c r="G809" i="36"/>
  <c r="G810" i="36"/>
  <c r="G811" i="36"/>
  <c r="G812" i="36"/>
  <c r="G813" i="36"/>
  <c r="G814" i="36"/>
  <c r="G815" i="36"/>
  <c r="G816" i="36"/>
  <c r="G817" i="36"/>
  <c r="G818" i="36"/>
  <c r="G819" i="36"/>
  <c r="G820" i="36"/>
  <c r="G821" i="36"/>
  <c r="G822" i="36"/>
  <c r="G823" i="36"/>
  <c r="G824" i="36"/>
  <c r="G825" i="36"/>
  <c r="G826" i="36"/>
  <c r="G827" i="36"/>
  <c r="G828" i="36"/>
  <c r="G829" i="36"/>
  <c r="G830" i="36"/>
  <c r="G831" i="36"/>
  <c r="G832" i="36"/>
  <c r="G834" i="36"/>
  <c r="G835" i="36"/>
  <c r="G836" i="36"/>
  <c r="G837" i="36"/>
  <c r="G838" i="36"/>
  <c r="G839" i="36"/>
  <c r="G840" i="36"/>
  <c r="G841" i="36"/>
  <c r="G842" i="36"/>
  <c r="G843" i="36"/>
  <c r="G844" i="36"/>
  <c r="G845" i="36"/>
  <c r="G846" i="36"/>
  <c r="G847" i="36"/>
  <c r="G848" i="36"/>
  <c r="G849" i="36"/>
  <c r="G850" i="36"/>
  <c r="G851" i="36"/>
  <c r="G852" i="36"/>
  <c r="G853" i="36"/>
  <c r="G854" i="36"/>
  <c r="G855" i="36"/>
  <c r="G856" i="36"/>
  <c r="G857" i="36"/>
  <c r="G858" i="36"/>
  <c r="G859" i="36"/>
  <c r="G860" i="36"/>
  <c r="G861" i="36"/>
  <c r="G862" i="36"/>
  <c r="G863" i="36"/>
  <c r="G864" i="36"/>
  <c r="G865" i="36"/>
  <c r="G866" i="36"/>
  <c r="G867" i="36"/>
  <c r="G868" i="36"/>
  <c r="G869" i="36"/>
  <c r="G870" i="36"/>
  <c r="G871" i="36"/>
  <c r="G872" i="36"/>
  <c r="G873" i="36"/>
  <c r="G875" i="36"/>
  <c r="G876" i="36"/>
  <c r="G877" i="36"/>
  <c r="G878" i="36"/>
  <c r="G879" i="36"/>
  <c r="G880" i="36"/>
  <c r="G881" i="36"/>
  <c r="G882" i="36"/>
  <c r="G883" i="36"/>
  <c r="G884" i="36"/>
  <c r="G885" i="36"/>
  <c r="G886" i="36"/>
  <c r="G887" i="36"/>
  <c r="G888" i="36"/>
  <c r="G889" i="36"/>
  <c r="G890" i="36"/>
  <c r="G891" i="36"/>
  <c r="G892" i="36"/>
  <c r="G893" i="36"/>
  <c r="G894" i="36"/>
  <c r="G895" i="36"/>
  <c r="G896" i="36"/>
  <c r="G897" i="36"/>
  <c r="G898" i="36"/>
  <c r="G899" i="36"/>
  <c r="G900" i="36"/>
  <c r="G901" i="36"/>
  <c r="G902" i="36"/>
  <c r="G903" i="36"/>
  <c r="G904" i="36"/>
  <c r="G905" i="36"/>
  <c r="G906" i="36"/>
  <c r="G907" i="36"/>
  <c r="G908" i="36"/>
  <c r="G909" i="36"/>
  <c r="G910" i="36"/>
  <c r="G911" i="36"/>
  <c r="G912" i="36"/>
  <c r="G913" i="36"/>
  <c r="G914" i="36"/>
  <c r="G916" i="36"/>
  <c r="G917" i="36"/>
  <c r="G918" i="36"/>
  <c r="G919" i="36"/>
  <c r="G920" i="36"/>
  <c r="G921" i="36"/>
  <c r="G922" i="36"/>
  <c r="G923" i="36"/>
  <c r="G924" i="36"/>
  <c r="G925" i="36"/>
  <c r="G926" i="36"/>
  <c r="G927" i="36"/>
  <c r="G928" i="36"/>
  <c r="G929" i="36"/>
  <c r="G930" i="36"/>
  <c r="G931" i="36"/>
  <c r="G932" i="36"/>
  <c r="G933" i="36"/>
  <c r="G934" i="36"/>
  <c r="G935" i="36"/>
  <c r="G936" i="36"/>
  <c r="G937" i="36"/>
  <c r="G938" i="36"/>
  <c r="G939" i="36"/>
  <c r="G940" i="36"/>
  <c r="G941" i="36"/>
  <c r="G942" i="36"/>
  <c r="G943" i="36"/>
  <c r="G944" i="36"/>
  <c r="G945" i="36"/>
  <c r="G946" i="36"/>
  <c r="G947" i="36"/>
  <c r="G948" i="36"/>
  <c r="G949" i="36"/>
  <c r="G950" i="36"/>
  <c r="G951" i="36"/>
  <c r="G952" i="36"/>
  <c r="G953" i="36"/>
  <c r="G954" i="36"/>
  <c r="G955" i="36"/>
  <c r="G957" i="36"/>
  <c r="G958" i="36"/>
  <c r="G959" i="36"/>
  <c r="G960" i="36"/>
  <c r="G961" i="36"/>
  <c r="G962" i="36"/>
  <c r="G963" i="36"/>
  <c r="G964" i="36"/>
  <c r="G965" i="36"/>
  <c r="G966" i="36"/>
  <c r="G967" i="36"/>
  <c r="G968" i="36"/>
  <c r="G969" i="36"/>
  <c r="G970" i="36"/>
  <c r="G971" i="36"/>
  <c r="G972" i="36"/>
  <c r="G973" i="36"/>
  <c r="G974" i="36"/>
  <c r="G975" i="36"/>
  <c r="G976" i="36"/>
  <c r="G977" i="36"/>
  <c r="G978" i="36"/>
  <c r="G979" i="36"/>
  <c r="G980" i="36"/>
  <c r="G981" i="36"/>
  <c r="G982" i="36"/>
  <c r="G983" i="36"/>
  <c r="G984" i="36"/>
  <c r="G985" i="36"/>
  <c r="G986" i="36"/>
  <c r="G987" i="36"/>
  <c r="G988" i="36"/>
  <c r="G989" i="36"/>
  <c r="G990" i="36"/>
  <c r="G991" i="36"/>
  <c r="G992" i="36"/>
  <c r="G993" i="36"/>
  <c r="G994" i="36"/>
  <c r="G995" i="36"/>
  <c r="G996" i="36"/>
  <c r="G998" i="36"/>
  <c r="G999" i="36"/>
  <c r="G1000" i="36"/>
  <c r="G2050" i="36"/>
  <c r="G2049" i="36"/>
  <c r="G2048" i="36"/>
  <c r="G2047" i="36"/>
  <c r="G2046" i="36"/>
  <c r="G2045" i="36"/>
  <c r="G2044" i="36"/>
  <c r="G2043" i="36"/>
  <c r="G2042" i="36"/>
  <c r="G2041" i="36"/>
  <c r="G2040" i="36"/>
  <c r="G2039" i="36"/>
  <c r="G2038" i="36"/>
  <c r="G2037" i="36"/>
  <c r="G2036" i="36"/>
  <c r="G2035" i="36"/>
  <c r="G2034" i="36"/>
  <c r="G2033" i="36"/>
  <c r="G2032" i="36"/>
  <c r="G2031" i="36"/>
  <c r="G2030" i="36"/>
  <c r="G2029" i="36"/>
  <c r="G2028" i="36"/>
  <c r="G2027" i="36"/>
  <c r="G2026" i="36"/>
  <c r="G2025" i="36"/>
  <c r="G2024" i="36"/>
  <c r="G2023" i="36"/>
  <c r="G2021" i="36"/>
  <c r="G2020" i="36"/>
  <c r="G2019" i="36"/>
  <c r="G2018" i="36"/>
  <c r="G2017" i="36"/>
  <c r="G2016" i="36"/>
  <c r="G2015" i="36"/>
  <c r="G2014" i="36"/>
  <c r="G2013" i="36"/>
  <c r="G2012" i="36"/>
  <c r="G2011" i="36"/>
  <c r="G2010" i="36"/>
  <c r="G2009" i="36"/>
  <c r="G2008" i="36"/>
  <c r="G2007" i="36"/>
  <c r="G2006" i="36"/>
  <c r="G2005" i="36"/>
  <c r="G2004" i="36"/>
  <c r="G2003" i="36"/>
  <c r="G2002" i="36"/>
  <c r="G2001" i="36"/>
  <c r="G2000" i="36"/>
  <c r="G1999" i="36"/>
  <c r="G1998" i="36"/>
  <c r="G1997" i="36"/>
  <c r="G1996" i="36"/>
  <c r="G1995" i="36"/>
  <c r="G1994" i="36"/>
  <c r="G1993" i="36"/>
  <c r="G1992" i="36"/>
  <c r="G1991" i="36"/>
  <c r="G1990" i="36"/>
  <c r="G1989" i="36"/>
  <c r="G1988" i="36"/>
  <c r="G1987" i="36"/>
  <c r="G1986" i="36"/>
  <c r="G1985" i="36"/>
  <c r="G1984" i="36"/>
  <c r="G1983" i="36"/>
  <c r="G1982" i="36"/>
  <c r="G1980" i="36"/>
  <c r="G1979" i="36"/>
  <c r="G1978" i="36"/>
  <c r="G1977" i="36"/>
  <c r="G1976" i="36"/>
  <c r="G1975" i="36"/>
  <c r="G1974" i="36"/>
  <c r="G1973" i="36"/>
  <c r="G1972" i="36"/>
  <c r="G1971" i="36"/>
  <c r="G1970" i="36"/>
  <c r="G1969" i="36"/>
  <c r="G1968" i="36"/>
  <c r="G1967" i="36"/>
  <c r="G1966" i="36"/>
  <c r="G1965" i="36"/>
  <c r="G1964" i="36"/>
  <c r="G1963" i="36"/>
  <c r="G1962" i="36"/>
  <c r="G1961" i="36"/>
  <c r="G1960" i="36"/>
  <c r="G1959" i="36"/>
  <c r="G1958" i="36"/>
  <c r="G1957" i="36"/>
  <c r="G1956" i="36"/>
  <c r="G1955" i="36"/>
  <c r="G1954" i="36"/>
  <c r="G1953" i="36"/>
  <c r="G1952" i="36"/>
  <c r="G1951" i="36"/>
  <c r="G1950" i="36"/>
  <c r="G1949" i="36"/>
  <c r="G1948" i="36"/>
  <c r="G1947" i="36"/>
  <c r="G1946" i="36"/>
  <c r="G1945" i="36"/>
  <c r="G1944" i="36"/>
  <c r="G1943" i="36"/>
  <c r="G1942" i="36"/>
  <c r="G1941" i="36"/>
  <c r="G1939" i="36"/>
  <c r="G1938" i="36"/>
  <c r="G1937" i="36"/>
  <c r="G1936" i="36"/>
  <c r="G1935" i="36"/>
  <c r="G1934" i="36"/>
  <c r="G1933" i="36"/>
  <c r="G1932" i="36"/>
  <c r="G1931" i="36"/>
  <c r="G1930" i="36"/>
  <c r="G1929" i="36"/>
  <c r="G1928" i="36"/>
  <c r="G1927" i="36"/>
  <c r="G1926" i="36"/>
  <c r="G1925" i="36"/>
  <c r="G1924" i="36"/>
  <c r="G1923" i="36"/>
  <c r="G1922" i="36"/>
  <c r="G1921" i="36"/>
  <c r="G1920" i="36"/>
  <c r="G1919" i="36"/>
  <c r="G1918" i="36"/>
  <c r="G1917" i="36"/>
  <c r="G1916" i="36"/>
  <c r="G1915" i="36"/>
  <c r="G1914" i="36"/>
  <c r="G1913" i="36"/>
  <c r="G1912" i="36"/>
  <c r="G1911" i="36"/>
  <c r="G1910" i="36"/>
  <c r="G1909" i="36"/>
  <c r="G1908" i="36"/>
  <c r="G1907" i="36"/>
  <c r="G1906" i="36"/>
  <c r="G1905" i="36"/>
  <c r="G1904" i="36"/>
  <c r="G1903" i="36"/>
  <c r="G1902" i="36"/>
  <c r="G1901" i="36"/>
  <c r="G1900" i="36"/>
  <c r="G1898" i="36"/>
  <c r="G1897" i="36"/>
  <c r="G1896" i="36"/>
  <c r="G1895" i="36"/>
  <c r="G1894" i="36"/>
  <c r="G1893" i="36"/>
  <c r="G1892" i="36"/>
  <c r="G1891" i="36"/>
  <c r="G1890" i="36"/>
  <c r="G1889" i="36"/>
  <c r="G1888" i="36"/>
  <c r="G1887" i="36"/>
  <c r="G1886" i="36"/>
  <c r="G1885" i="36"/>
  <c r="G1884" i="36"/>
  <c r="G1883" i="36"/>
  <c r="G1882" i="36"/>
  <c r="G1881" i="36"/>
  <c r="G1880" i="36"/>
  <c r="G1879" i="36"/>
  <c r="G1878" i="36"/>
  <c r="G1877" i="36"/>
  <c r="G1876" i="36"/>
  <c r="G1875" i="36"/>
  <c r="G1874" i="36"/>
  <c r="G1873" i="36"/>
  <c r="G1872" i="36"/>
  <c r="G1871" i="36"/>
  <c r="G1870" i="36"/>
  <c r="G1869" i="36"/>
  <c r="G1868" i="36"/>
  <c r="G1867" i="36"/>
  <c r="G1866" i="36"/>
  <c r="G1865" i="36"/>
  <c r="G1864" i="36"/>
  <c r="G1863" i="36"/>
  <c r="G1862" i="36"/>
  <c r="G1861" i="36"/>
  <c r="G1860" i="36"/>
  <c r="G1859" i="36"/>
  <c r="G1857" i="36"/>
  <c r="G1856" i="36"/>
  <c r="G1855" i="36"/>
  <c r="G1854" i="36"/>
  <c r="G1853" i="36"/>
  <c r="G1852" i="36"/>
  <c r="G1851" i="36"/>
  <c r="G1850" i="36"/>
  <c r="G1849" i="36"/>
  <c r="G1848" i="36"/>
  <c r="G1847" i="36"/>
  <c r="G1846" i="36"/>
  <c r="G1845" i="36"/>
  <c r="G1844" i="36"/>
  <c r="G1843" i="36"/>
  <c r="G1842" i="36"/>
  <c r="G1841" i="36"/>
  <c r="G1840" i="36"/>
  <c r="G1839" i="36"/>
  <c r="G1838" i="36"/>
  <c r="G1837" i="36"/>
  <c r="G1836" i="36"/>
  <c r="G1835" i="36"/>
  <c r="G1834" i="36"/>
  <c r="G1833" i="36"/>
  <c r="G1832" i="36"/>
  <c r="G1831" i="36"/>
  <c r="G1830" i="36"/>
  <c r="G1829" i="36"/>
  <c r="G1828" i="36"/>
  <c r="G1827" i="36"/>
  <c r="G1826" i="36"/>
  <c r="G1825" i="36"/>
  <c r="G1824" i="36"/>
  <c r="G1823" i="36"/>
  <c r="G1822" i="36"/>
  <c r="G1821" i="36"/>
  <c r="G1820" i="36"/>
  <c r="G1819" i="36"/>
  <c r="G1818" i="36"/>
  <c r="G1816" i="36"/>
  <c r="G1815" i="36"/>
  <c r="G1814" i="36"/>
  <c r="G1813" i="36"/>
  <c r="G1812" i="36"/>
  <c r="G1811" i="36"/>
  <c r="G1810" i="36"/>
  <c r="G1809" i="36"/>
  <c r="G1808" i="36"/>
  <c r="G1807" i="36"/>
  <c r="G1806" i="36"/>
  <c r="G1805" i="36"/>
  <c r="G1804" i="36"/>
  <c r="G1803" i="36"/>
  <c r="G1802" i="36"/>
  <c r="G1801" i="36"/>
  <c r="G1800" i="36"/>
  <c r="G1799" i="36"/>
  <c r="G1798" i="36"/>
  <c r="G1797" i="36"/>
  <c r="G1796" i="36"/>
  <c r="G1795" i="36"/>
  <c r="G1794" i="36"/>
  <c r="G1793" i="36"/>
  <c r="G1792" i="36"/>
  <c r="G1791" i="36"/>
  <c r="G1790" i="36"/>
  <c r="G1789" i="36"/>
  <c r="G1788" i="36"/>
  <c r="G1787" i="36"/>
  <c r="G1786" i="36"/>
  <c r="G1785" i="36"/>
  <c r="G1784" i="36"/>
  <c r="G1783" i="36"/>
  <c r="G1782" i="36"/>
  <c r="G1781" i="36"/>
  <c r="G1780" i="36"/>
  <c r="G1779" i="36"/>
  <c r="G1778" i="36"/>
  <c r="G1777" i="36"/>
  <c r="G1775" i="36"/>
  <c r="G1774" i="36"/>
  <c r="G1773" i="36"/>
  <c r="G1772" i="36"/>
  <c r="G1771" i="36"/>
  <c r="G1770" i="36"/>
  <c r="G1769" i="36"/>
  <c r="G1768" i="36"/>
  <c r="G1767" i="36"/>
  <c r="G1766" i="36"/>
  <c r="G1765" i="36"/>
  <c r="G1764" i="36"/>
  <c r="G1763" i="36"/>
  <c r="G1762" i="36"/>
  <c r="G1761" i="36"/>
  <c r="G1760" i="36"/>
  <c r="G1759" i="36"/>
  <c r="G1758" i="36"/>
  <c r="G1757" i="36"/>
  <c r="G1756" i="36"/>
  <c r="G1755" i="36"/>
  <c r="G1754" i="36"/>
  <c r="G1753" i="36"/>
  <c r="G1752" i="36"/>
  <c r="G1751" i="36"/>
  <c r="G1750" i="36"/>
  <c r="G1749" i="36"/>
  <c r="G1748" i="36"/>
  <c r="G1747" i="36"/>
  <c r="G1746" i="36"/>
  <c r="G1745" i="36"/>
  <c r="G1744" i="36"/>
  <c r="G1743" i="36"/>
  <c r="G1742" i="36"/>
  <c r="G1741" i="36"/>
  <c r="G1740" i="36"/>
  <c r="G1739" i="36"/>
  <c r="G1738" i="36"/>
  <c r="G1737" i="36"/>
  <c r="G1736" i="36"/>
  <c r="G1734" i="36"/>
  <c r="G1733" i="36"/>
  <c r="G1732" i="36"/>
  <c r="G1731" i="36"/>
  <c r="G1730" i="36"/>
  <c r="G1729" i="36"/>
  <c r="G1728" i="36"/>
  <c r="G1727" i="36"/>
  <c r="G1726" i="36"/>
  <c r="G1725" i="36"/>
  <c r="G1724" i="36"/>
  <c r="G1723" i="36"/>
  <c r="G1722" i="36"/>
  <c r="G1721" i="36"/>
  <c r="G1720" i="36"/>
  <c r="G1719" i="36"/>
  <c r="G1718" i="36"/>
  <c r="G1717" i="36"/>
  <c r="G1716" i="36"/>
  <c r="G1715" i="36"/>
  <c r="G1714" i="36"/>
  <c r="G1713" i="36"/>
  <c r="G1712" i="36"/>
  <c r="G1711" i="36"/>
  <c r="G1710" i="36"/>
  <c r="G1709" i="36"/>
  <c r="G1708" i="36"/>
  <c r="G1707" i="36"/>
  <c r="G1706" i="36"/>
  <c r="G1705" i="36"/>
  <c r="G1704" i="36"/>
  <c r="G1703" i="36"/>
  <c r="G1702" i="36"/>
  <c r="G1701" i="36"/>
  <c r="G1700" i="36"/>
  <c r="G1699" i="36"/>
  <c r="G1698" i="36"/>
  <c r="G1697" i="36"/>
  <c r="G1696" i="36"/>
  <c r="G1695" i="36"/>
  <c r="G1693" i="36"/>
  <c r="G1692" i="36"/>
  <c r="G1691" i="36"/>
  <c r="G1690" i="36"/>
  <c r="G1689" i="36"/>
  <c r="G1688" i="36"/>
  <c r="G1687" i="36"/>
  <c r="G1686" i="36"/>
  <c r="G1685" i="36"/>
  <c r="G1684" i="36"/>
  <c r="G1683" i="36"/>
  <c r="G1682" i="36"/>
  <c r="G1681" i="36"/>
  <c r="G1680" i="36"/>
  <c r="G1679" i="36"/>
  <c r="G1678" i="36"/>
  <c r="G1677" i="36"/>
  <c r="G1676" i="36"/>
  <c r="G1675" i="36"/>
  <c r="G1674" i="36"/>
  <c r="G1673" i="36"/>
  <c r="G1672" i="36"/>
  <c r="G1671" i="36"/>
  <c r="G1670" i="36"/>
  <c r="G1669" i="36"/>
  <c r="G1668" i="36"/>
  <c r="G1667" i="36"/>
  <c r="G1666" i="36"/>
  <c r="G1665" i="36"/>
  <c r="G1664" i="36"/>
  <c r="G1663" i="36"/>
  <c r="G1662" i="36"/>
  <c r="G1661" i="36"/>
  <c r="G1660" i="36"/>
  <c r="G1659" i="36"/>
  <c r="G1658" i="36"/>
  <c r="G1657" i="36"/>
  <c r="G1656" i="36"/>
  <c r="G1655" i="36"/>
  <c r="G1654" i="36"/>
  <c r="G1652" i="36"/>
  <c r="G1651" i="36"/>
  <c r="G1650" i="36"/>
  <c r="G1649" i="36"/>
  <c r="G1648" i="36"/>
  <c r="G1647" i="36"/>
  <c r="G1646" i="36"/>
  <c r="G1645" i="36"/>
  <c r="G1644" i="36"/>
  <c r="G1643" i="36"/>
  <c r="G1642" i="36"/>
  <c r="G1641" i="36"/>
  <c r="G1640" i="36"/>
  <c r="G1639" i="36"/>
  <c r="G1638" i="36"/>
  <c r="G1637" i="36"/>
  <c r="G1636" i="36"/>
  <c r="G1635" i="36"/>
  <c r="G1634" i="36"/>
  <c r="G1633" i="36"/>
  <c r="G1632" i="36"/>
  <c r="G1631" i="36"/>
  <c r="G1630" i="36"/>
  <c r="G1629" i="36"/>
  <c r="G1628" i="36"/>
  <c r="G1627" i="36"/>
  <c r="G1626" i="36"/>
  <c r="G1625" i="36"/>
  <c r="G1624" i="36"/>
  <c r="G1623" i="36"/>
  <c r="G1622" i="36"/>
  <c r="G1621" i="36"/>
  <c r="G1620" i="36"/>
  <c r="G1619" i="36"/>
  <c r="G1618" i="36"/>
  <c r="G1617" i="36"/>
  <c r="G1616" i="36"/>
  <c r="G1615" i="36"/>
  <c r="G1614" i="36"/>
  <c r="G1613" i="36"/>
  <c r="G1611" i="36"/>
  <c r="G1610" i="36"/>
  <c r="G1609" i="36"/>
  <c r="G1608" i="36"/>
  <c r="G1607" i="36"/>
  <c r="G1606" i="36"/>
  <c r="G1605" i="36"/>
  <c r="G1604" i="36"/>
  <c r="G1603" i="36"/>
  <c r="G1602" i="36"/>
  <c r="G1601" i="36"/>
  <c r="G1600" i="36"/>
  <c r="G1599" i="36"/>
  <c r="G1598" i="36"/>
  <c r="G1597" i="36"/>
  <c r="G1596" i="36"/>
  <c r="G1595" i="36"/>
  <c r="G1594" i="36"/>
  <c r="G1593" i="36"/>
  <c r="G1592" i="36"/>
  <c r="G1591" i="36"/>
  <c r="G1590" i="36"/>
  <c r="G1589" i="36"/>
  <c r="G1588" i="36"/>
  <c r="G1587" i="36"/>
  <c r="G1586" i="36"/>
  <c r="G1585" i="36"/>
  <c r="G1584" i="36"/>
  <c r="G1583" i="36"/>
  <c r="G1582" i="36"/>
  <c r="G1581" i="36"/>
  <c r="G1580" i="36"/>
  <c r="G1579" i="36"/>
  <c r="G1578" i="36"/>
  <c r="G1577" i="36"/>
  <c r="G1576" i="36"/>
  <c r="G1575" i="36"/>
  <c r="G1574" i="36"/>
  <c r="G1573" i="36"/>
  <c r="G1572" i="36"/>
  <c r="G1570" i="36"/>
  <c r="G1569" i="36"/>
  <c r="G1568" i="36"/>
  <c r="G1567" i="36"/>
  <c r="G1566" i="36"/>
  <c r="G1565" i="36"/>
  <c r="G1564" i="36"/>
  <c r="G1563" i="36"/>
  <c r="G1562" i="36"/>
  <c r="G1561" i="36"/>
  <c r="G1560" i="36"/>
  <c r="G1559" i="36"/>
  <c r="G1558" i="36"/>
  <c r="G1557" i="36"/>
  <c r="G1556" i="36"/>
  <c r="G1555" i="36"/>
  <c r="G1554" i="36"/>
  <c r="G1553" i="36"/>
  <c r="G1552" i="36"/>
  <c r="G1551" i="36"/>
  <c r="G1550" i="36"/>
  <c r="G1549" i="36"/>
  <c r="G1548" i="36"/>
  <c r="G1547" i="36"/>
  <c r="G1546" i="36"/>
  <c r="G1545" i="36"/>
  <c r="G1544" i="36"/>
  <c r="G1543" i="36"/>
  <c r="G1542" i="36"/>
  <c r="G1541" i="36"/>
  <c r="G1540" i="36"/>
  <c r="G1539" i="36"/>
  <c r="G1538" i="36"/>
  <c r="G1537" i="36"/>
  <c r="G1536" i="36"/>
  <c r="G1535" i="36"/>
  <c r="G1534" i="36"/>
  <c r="G1533" i="36"/>
  <c r="G1532" i="36"/>
  <c r="G1531" i="36"/>
  <c r="G1529" i="36"/>
  <c r="G1528" i="36"/>
  <c r="G1527" i="36"/>
  <c r="G1526" i="36"/>
  <c r="G1525" i="36"/>
  <c r="G1524" i="36"/>
  <c r="G1523" i="36"/>
  <c r="G1522" i="36"/>
  <c r="G1521" i="36"/>
  <c r="G1520" i="36"/>
  <c r="G1519" i="36"/>
  <c r="G1518" i="36"/>
  <c r="G1517" i="36"/>
  <c r="G1516" i="36"/>
  <c r="G1515" i="36"/>
  <c r="G1514" i="36"/>
  <c r="G1513" i="36"/>
  <c r="G1512" i="36"/>
  <c r="G1511" i="36"/>
  <c r="G1510" i="36"/>
  <c r="G1509" i="36"/>
  <c r="G1508" i="36"/>
  <c r="G1507" i="36"/>
  <c r="G1506" i="36"/>
  <c r="G1505" i="36"/>
  <c r="G1504" i="36"/>
  <c r="G1503" i="36"/>
  <c r="G1502" i="36"/>
  <c r="G1501" i="36"/>
  <c r="G1500" i="36"/>
  <c r="G1499" i="36"/>
  <c r="G1498" i="36"/>
  <c r="G1497" i="36"/>
  <c r="G1496" i="36"/>
  <c r="G1495" i="36"/>
  <c r="G1494" i="36"/>
  <c r="G1493" i="36"/>
  <c r="G1492" i="36"/>
  <c r="G1491" i="36"/>
  <c r="G1490" i="36"/>
  <c r="G1488" i="36"/>
  <c r="G1487" i="36"/>
  <c r="G1486" i="36"/>
  <c r="G1485" i="36"/>
  <c r="G1484" i="36"/>
  <c r="G1483" i="36"/>
  <c r="G1482" i="36"/>
  <c r="G1481" i="36"/>
  <c r="G1480" i="36"/>
  <c r="G1479" i="36"/>
  <c r="G1478" i="36"/>
  <c r="G1477" i="36"/>
  <c r="G1476" i="36"/>
  <c r="G1475" i="36"/>
  <c r="G1474" i="36"/>
  <c r="G1473" i="36"/>
  <c r="G1472" i="36"/>
  <c r="G1471" i="36"/>
  <c r="G1470" i="36"/>
  <c r="G1469" i="36"/>
  <c r="G1468" i="36"/>
  <c r="G1467" i="36"/>
  <c r="G1466" i="36"/>
  <c r="G1465" i="36"/>
  <c r="G1464" i="36"/>
  <c r="G1463" i="36"/>
  <c r="G1462" i="36"/>
  <c r="G1461" i="36"/>
  <c r="G1460" i="36"/>
  <c r="G1459" i="36"/>
  <c r="G1458" i="36"/>
  <c r="G1457" i="36"/>
  <c r="G1456" i="36"/>
  <c r="G1455" i="36"/>
  <c r="G1454" i="36"/>
  <c r="G1453" i="36"/>
  <c r="G1452" i="36"/>
  <c r="G1451" i="36"/>
  <c r="G1450" i="36"/>
  <c r="G1449" i="36"/>
  <c r="G1447" i="36"/>
  <c r="G1446" i="36"/>
  <c r="G1445" i="36"/>
  <c r="G1444" i="36"/>
  <c r="G1443" i="36"/>
  <c r="G1442" i="36"/>
  <c r="G1441" i="36"/>
  <c r="G1440" i="36"/>
  <c r="G1439" i="36"/>
  <c r="G1438" i="36"/>
  <c r="G1437" i="36"/>
  <c r="G1436" i="36"/>
  <c r="G1435" i="36"/>
  <c r="G1434" i="36"/>
  <c r="G1433" i="36"/>
  <c r="G1432" i="36"/>
  <c r="G1431" i="36"/>
  <c r="G1430" i="36"/>
  <c r="G1429" i="36"/>
  <c r="G1428" i="36"/>
  <c r="G1427" i="36"/>
  <c r="G1426" i="36"/>
  <c r="G1425" i="36"/>
  <c r="G1424" i="36"/>
  <c r="G1423" i="36"/>
  <c r="G1422" i="36"/>
  <c r="G1421" i="36"/>
  <c r="G1420" i="36"/>
  <c r="G1419" i="36"/>
  <c r="G1418" i="36"/>
  <c r="G1417" i="36"/>
  <c r="G1416" i="36"/>
  <c r="G1415" i="36"/>
  <c r="G1414" i="36"/>
  <c r="G1413" i="36"/>
  <c r="G1412" i="36"/>
  <c r="G1411" i="36"/>
  <c r="G1410" i="36"/>
  <c r="G1409" i="36"/>
  <c r="G1408" i="36"/>
  <c r="G1406" i="36"/>
  <c r="G1405" i="36"/>
  <c r="G1404" i="36"/>
  <c r="G1403" i="36"/>
  <c r="G1402" i="36"/>
  <c r="G1401" i="36"/>
  <c r="G1400" i="36"/>
  <c r="G1399" i="36"/>
  <c r="G1398" i="36"/>
  <c r="G1397" i="36"/>
  <c r="G1396" i="36"/>
  <c r="G1395" i="36"/>
  <c r="G1394" i="36"/>
  <c r="G1393" i="36"/>
  <c r="G1392" i="36"/>
  <c r="G1391" i="36"/>
  <c r="G1390" i="36"/>
  <c r="G1389" i="36"/>
  <c r="G1388" i="36"/>
  <c r="G1387" i="36"/>
  <c r="G1386" i="36"/>
  <c r="G1385" i="36"/>
  <c r="G1384" i="36"/>
  <c r="G1383" i="36"/>
  <c r="G1382" i="36"/>
  <c r="G1381" i="36"/>
  <c r="G1380" i="36"/>
  <c r="G1379" i="36"/>
  <c r="G1378" i="36"/>
  <c r="G1377" i="36"/>
  <c r="G1376" i="36"/>
  <c r="G1375" i="36"/>
  <c r="G1374" i="36"/>
  <c r="G1373" i="36"/>
  <c r="G1372" i="36"/>
  <c r="G1371" i="36"/>
  <c r="G1370" i="36"/>
  <c r="G1369" i="36"/>
  <c r="G1368" i="36"/>
  <c r="G1367" i="36"/>
  <c r="G1365" i="36"/>
  <c r="G1364" i="36"/>
  <c r="G1363" i="36"/>
  <c r="G1362" i="36"/>
  <c r="G1361" i="36"/>
  <c r="G1360" i="36"/>
  <c r="G1359" i="36"/>
  <c r="G1358" i="36"/>
  <c r="G1357" i="36"/>
  <c r="G1356" i="36"/>
  <c r="G1355" i="36"/>
  <c r="G1354" i="36"/>
  <c r="G1353" i="36"/>
  <c r="G1352" i="36"/>
  <c r="G1351" i="36"/>
  <c r="G1350" i="36"/>
  <c r="G1349" i="36"/>
  <c r="G1348" i="36"/>
  <c r="G1347" i="36"/>
  <c r="G1346" i="36"/>
  <c r="G1345" i="36"/>
  <c r="G1344" i="36"/>
  <c r="G1343" i="36"/>
  <c r="G1342" i="36"/>
  <c r="G1341" i="36"/>
  <c r="G1340" i="36"/>
  <c r="G1339" i="36"/>
  <c r="G1338" i="36"/>
  <c r="G1337" i="36"/>
  <c r="G1336" i="36"/>
  <c r="G1335" i="36"/>
  <c r="G1334" i="36"/>
  <c r="G1333" i="36"/>
  <c r="G1332" i="36"/>
  <c r="G1331" i="36"/>
  <c r="G1330" i="36"/>
  <c r="G1329" i="36"/>
  <c r="G1328" i="36"/>
  <c r="G1327" i="36"/>
  <c r="G1326" i="36"/>
  <c r="G1324" i="36"/>
  <c r="G1323" i="36"/>
  <c r="G1322" i="36"/>
  <c r="G1321" i="36"/>
  <c r="G1320" i="36"/>
  <c r="G1319" i="36"/>
  <c r="G1318" i="36"/>
  <c r="G1317" i="36"/>
  <c r="G1316" i="36"/>
  <c r="G1315" i="36"/>
  <c r="G1314" i="36"/>
  <c r="G1313" i="36"/>
  <c r="G1312" i="36"/>
  <c r="G1311" i="36"/>
  <c r="G1310" i="36"/>
  <c r="G1309" i="36"/>
  <c r="G1308" i="36"/>
  <c r="G1307" i="36"/>
  <c r="G1306" i="36"/>
  <c r="G1305" i="36"/>
  <c r="G1304" i="36"/>
  <c r="G1303" i="36"/>
  <c r="G1302" i="36"/>
  <c r="G1301" i="36"/>
  <c r="G1300" i="36"/>
  <c r="G1299" i="36"/>
  <c r="G1298" i="36"/>
  <c r="G1297" i="36"/>
  <c r="G1296" i="36"/>
  <c r="G1295" i="36"/>
  <c r="G1294" i="36"/>
  <c r="G1293" i="36"/>
  <c r="G1292" i="36"/>
  <c r="G1291" i="36"/>
  <c r="G1290" i="36"/>
  <c r="G1289" i="36"/>
  <c r="G1288" i="36"/>
  <c r="G1287" i="36"/>
  <c r="G1286" i="36"/>
  <c r="G1285" i="36"/>
  <c r="G1283" i="36"/>
  <c r="G1282" i="36"/>
  <c r="G1281" i="36"/>
  <c r="G1280" i="36"/>
  <c r="G1279" i="36"/>
  <c r="G1278" i="36"/>
  <c r="G1277" i="36"/>
  <c r="G1276" i="36"/>
  <c r="G1275" i="36"/>
  <c r="G1274" i="36"/>
  <c r="G1273" i="36"/>
  <c r="G1272" i="36"/>
  <c r="G1271" i="36"/>
  <c r="G1270" i="36"/>
  <c r="G1269" i="36"/>
  <c r="G1268" i="36"/>
  <c r="G1267" i="36"/>
  <c r="G1266" i="36"/>
  <c r="G1265" i="36"/>
  <c r="G1264" i="36"/>
  <c r="G1263" i="36"/>
  <c r="G1262" i="36"/>
  <c r="G1261" i="36"/>
  <c r="G1260" i="36"/>
  <c r="G1259" i="36"/>
  <c r="G1258" i="36"/>
  <c r="G1257" i="36"/>
  <c r="G1256" i="36"/>
  <c r="G1255" i="36"/>
  <c r="G1254" i="36"/>
  <c r="G1253" i="36"/>
  <c r="G1252" i="36"/>
  <c r="G1251" i="36"/>
  <c r="G1250" i="36"/>
  <c r="G1249" i="36"/>
  <c r="G1248" i="36"/>
  <c r="G1247" i="36"/>
  <c r="G1246" i="36"/>
  <c r="G1245" i="36"/>
  <c r="G1244" i="36"/>
  <c r="G1242" i="36"/>
  <c r="G1241" i="36"/>
  <c r="G1240" i="36"/>
  <c r="G1239" i="36"/>
  <c r="G1238" i="36"/>
  <c r="G1237" i="36"/>
  <c r="G1236" i="36"/>
  <c r="G1235" i="36"/>
  <c r="G1234" i="36"/>
  <c r="G1233" i="36"/>
  <c r="G1232" i="36"/>
  <c r="G1231" i="36"/>
  <c r="G1230" i="36"/>
  <c r="G1229" i="36"/>
  <c r="G1228" i="36"/>
  <c r="G1227" i="36"/>
  <c r="G1226" i="36"/>
  <c r="G1225" i="36"/>
  <c r="G1224" i="36"/>
  <c r="G1223" i="36"/>
  <c r="G1222" i="36"/>
  <c r="G1221" i="36"/>
  <c r="G1220" i="36"/>
  <c r="G1219" i="36"/>
  <c r="G1218" i="36"/>
  <c r="G1217" i="36"/>
  <c r="G1216" i="36"/>
  <c r="G1215" i="36"/>
  <c r="G1214" i="36"/>
  <c r="G1213" i="36"/>
  <c r="G1212" i="36"/>
  <c r="G1211" i="36"/>
  <c r="G1210" i="36"/>
  <c r="G1209" i="36"/>
  <c r="G1208" i="36"/>
  <c r="G1207" i="36"/>
  <c r="G1206" i="36"/>
  <c r="G1205" i="36"/>
  <c r="G1204" i="36"/>
  <c r="G1203" i="36"/>
  <c r="G1201" i="36"/>
  <c r="G1200" i="36"/>
  <c r="G1199" i="36"/>
  <c r="G1198" i="36"/>
  <c r="G1197" i="36"/>
  <c r="G1196" i="36"/>
  <c r="G1195" i="36"/>
  <c r="G1194" i="36"/>
  <c r="G1193" i="36"/>
  <c r="G1192" i="36"/>
  <c r="G1191" i="36"/>
  <c r="G1190" i="36"/>
  <c r="G1189" i="36"/>
  <c r="G1188" i="36"/>
  <c r="G1187" i="36"/>
  <c r="G1186" i="36"/>
  <c r="G1185" i="36"/>
  <c r="G1184" i="36"/>
  <c r="G1183" i="36"/>
  <c r="G1182" i="36"/>
  <c r="G1181" i="36"/>
  <c r="G1180" i="36"/>
  <c r="G1179" i="36"/>
  <c r="G1178" i="36"/>
  <c r="G1177" i="36"/>
  <c r="G1176" i="36"/>
  <c r="G1175" i="36"/>
  <c r="G1174" i="36"/>
  <c r="G1173" i="36"/>
  <c r="G1172" i="36"/>
  <c r="G1171" i="36"/>
  <c r="G1170" i="36"/>
  <c r="G1169" i="36"/>
  <c r="G1168" i="36"/>
  <c r="G1167" i="36"/>
  <c r="G1166" i="36"/>
  <c r="G1165" i="36"/>
  <c r="G1164" i="36"/>
  <c r="G1163" i="36"/>
  <c r="G1162" i="36"/>
  <c r="G1160" i="36"/>
  <c r="G1159" i="36"/>
  <c r="G1158" i="36"/>
  <c r="G1157" i="36"/>
  <c r="G1156" i="36"/>
  <c r="G1155" i="36"/>
  <c r="G1154" i="36"/>
  <c r="G1153" i="36"/>
  <c r="G1152" i="36"/>
  <c r="G1151" i="36"/>
  <c r="G1150" i="36"/>
  <c r="G1149" i="36"/>
  <c r="G1148" i="36"/>
  <c r="G1147" i="36"/>
  <c r="G1146" i="36"/>
  <c r="G1145" i="36"/>
  <c r="G1144" i="36"/>
  <c r="G1143" i="36"/>
  <c r="G1142" i="36"/>
  <c r="G1141" i="36"/>
  <c r="G1140" i="36"/>
  <c r="G1139" i="36"/>
  <c r="G1138" i="36"/>
  <c r="G1137" i="36"/>
  <c r="G1136" i="36"/>
  <c r="G1135" i="36"/>
  <c r="G1134" i="36"/>
  <c r="G1133" i="36"/>
  <c r="G1132" i="36"/>
  <c r="G1131" i="36"/>
  <c r="G1130" i="36"/>
  <c r="G1129" i="36"/>
  <c r="G1128" i="36"/>
  <c r="G1127" i="36"/>
  <c r="G1126" i="36"/>
  <c r="G1125" i="36"/>
  <c r="G1124" i="36"/>
  <c r="G1123" i="36"/>
  <c r="G1122" i="36"/>
  <c r="G1121" i="36"/>
  <c r="G1119" i="36"/>
  <c r="G1118" i="36"/>
  <c r="G1117" i="36"/>
  <c r="G1116" i="36"/>
  <c r="G1115" i="36"/>
  <c r="G1114" i="36"/>
  <c r="G1113" i="36"/>
  <c r="G1112" i="36"/>
  <c r="G1111" i="36"/>
  <c r="G1110" i="36"/>
  <c r="G1109" i="36"/>
  <c r="G1108" i="36"/>
  <c r="G1107" i="36"/>
  <c r="G1106" i="36"/>
  <c r="G1105" i="36"/>
  <c r="G1104" i="36"/>
  <c r="G1103" i="36"/>
  <c r="G1102" i="36"/>
  <c r="G1101" i="36"/>
  <c r="G1100" i="36"/>
  <c r="G1099" i="36"/>
  <c r="G1098" i="36"/>
  <c r="G1097" i="36"/>
  <c r="G1096" i="36"/>
  <c r="G1095" i="36"/>
  <c r="G1094" i="36"/>
  <c r="G1093" i="36"/>
  <c r="G1092" i="36"/>
  <c r="G1091" i="36"/>
  <c r="G1090" i="36"/>
  <c r="G1089" i="36"/>
  <c r="G1088" i="36"/>
  <c r="G1087" i="36"/>
  <c r="G1086" i="36"/>
  <c r="G1085" i="36"/>
  <c r="G1084" i="36"/>
  <c r="G1083" i="36"/>
  <c r="G1082" i="36"/>
  <c r="G1081" i="36"/>
  <c r="G1080" i="36"/>
  <c r="G1078" i="36"/>
  <c r="G1077" i="36"/>
  <c r="G1076" i="36"/>
  <c r="G1075" i="36"/>
  <c r="G1074" i="36"/>
  <c r="G1073" i="36"/>
  <c r="G1072" i="36"/>
  <c r="G1071" i="36"/>
  <c r="G1070" i="36"/>
  <c r="G1069" i="36"/>
  <c r="G1068" i="36"/>
  <c r="G1067" i="36"/>
  <c r="G1066" i="36"/>
  <c r="G1065" i="36"/>
  <c r="G1064" i="36"/>
  <c r="G1063" i="36"/>
  <c r="G1062" i="36"/>
  <c r="G1061" i="36"/>
  <c r="G1060" i="36"/>
  <c r="G1059" i="36"/>
  <c r="G1058" i="36"/>
  <c r="G1057" i="36"/>
  <c r="G1056" i="36"/>
  <c r="G1055" i="36"/>
  <c r="G1054" i="36"/>
  <c r="G1053" i="36"/>
  <c r="G1052" i="36"/>
  <c r="G1051" i="36"/>
  <c r="G1050" i="36"/>
  <c r="G1049" i="36"/>
  <c r="G1048" i="36"/>
  <c r="G1047" i="36"/>
  <c r="G1046" i="36"/>
  <c r="G1045" i="36"/>
  <c r="G1044" i="36"/>
  <c r="G1043" i="36"/>
  <c r="G1042" i="36"/>
  <c r="G1041" i="36"/>
  <c r="G1040" i="36"/>
  <c r="G1039" i="36"/>
  <c r="G1037" i="36"/>
  <c r="G1036" i="36"/>
  <c r="G1035" i="36"/>
  <c r="G1034" i="36"/>
  <c r="G1033" i="36"/>
  <c r="G1032" i="36"/>
  <c r="G1031" i="36"/>
  <c r="G1030" i="36"/>
  <c r="G1029" i="36"/>
  <c r="G1028" i="36"/>
  <c r="G1027" i="36"/>
  <c r="G1026" i="36"/>
  <c r="G1025" i="36"/>
  <c r="G1024" i="36"/>
  <c r="G1023" i="36"/>
  <c r="G1022" i="36"/>
  <c r="G1021" i="36"/>
  <c r="G1020" i="36"/>
  <c r="G1019" i="36"/>
  <c r="G1018" i="36"/>
  <c r="G1017" i="36"/>
  <c r="G1016" i="36"/>
  <c r="G1015" i="36"/>
  <c r="G1014" i="36"/>
  <c r="G1013" i="36"/>
  <c r="G1012" i="36"/>
  <c r="G1011" i="36"/>
  <c r="G1010" i="36"/>
  <c r="G1009" i="36"/>
  <c r="G1008" i="36"/>
  <c r="G1007" i="36"/>
  <c r="G1006" i="36"/>
  <c r="G1005" i="36"/>
  <c r="G1004" i="36"/>
  <c r="G1003" i="36"/>
  <c r="G1002" i="36"/>
  <c r="G1001" i="36"/>
  <c r="G700" i="36"/>
  <c r="G699" i="36"/>
  <c r="G698" i="36"/>
  <c r="G697" i="36"/>
  <c r="G696" i="36"/>
  <c r="G695" i="36"/>
  <c r="G694" i="36"/>
  <c r="G693" i="36"/>
  <c r="G692" i="36"/>
  <c r="G691" i="36"/>
  <c r="G690" i="36"/>
  <c r="G689" i="36"/>
  <c r="G688" i="36"/>
  <c r="G687" i="36"/>
  <c r="G686" i="36"/>
  <c r="G685" i="36"/>
  <c r="G684" i="36"/>
  <c r="G683" i="36"/>
  <c r="G682" i="36"/>
  <c r="G681" i="36"/>
  <c r="G680" i="36"/>
  <c r="G679" i="36"/>
  <c r="G678" i="36"/>
  <c r="G677" i="36"/>
  <c r="G676" i="36"/>
  <c r="G675" i="36"/>
  <c r="G674" i="36"/>
  <c r="G673" i="36"/>
  <c r="G672" i="36"/>
  <c r="G671" i="36"/>
  <c r="G670" i="36"/>
  <c r="G668" i="36"/>
  <c r="G667" i="36"/>
  <c r="G666" i="36"/>
  <c r="G665" i="36"/>
  <c r="G664" i="36"/>
  <c r="G663" i="36"/>
  <c r="G662" i="36"/>
  <c r="G661" i="36"/>
  <c r="G660" i="36"/>
  <c r="G659" i="36"/>
  <c r="G658" i="36"/>
  <c r="G657" i="36"/>
  <c r="G656" i="36"/>
  <c r="G655" i="36"/>
  <c r="G654" i="36"/>
  <c r="G653" i="36"/>
  <c r="G652" i="36"/>
  <c r="G651" i="36"/>
  <c r="G650" i="36"/>
  <c r="G649" i="36"/>
  <c r="G648" i="36"/>
  <c r="G647" i="36"/>
  <c r="G646" i="36"/>
  <c r="G645" i="36"/>
  <c r="G644" i="36"/>
  <c r="G643" i="36"/>
  <c r="G642" i="36"/>
  <c r="G641" i="36"/>
  <c r="G640" i="36"/>
  <c r="G639" i="36"/>
  <c r="G638" i="36"/>
  <c r="G637" i="36"/>
  <c r="G636" i="36"/>
  <c r="G635" i="36"/>
  <c r="G634" i="36"/>
  <c r="G633" i="36"/>
  <c r="G632" i="36"/>
  <c r="G631" i="36"/>
  <c r="G630" i="36"/>
  <c r="G629" i="36"/>
  <c r="G627" i="36"/>
  <c r="G626" i="36"/>
  <c r="G625" i="36"/>
  <c r="G624" i="36"/>
  <c r="G623" i="36"/>
  <c r="G622" i="36"/>
  <c r="G621" i="36"/>
  <c r="G620" i="36"/>
  <c r="G619" i="36"/>
  <c r="G618" i="36"/>
  <c r="G617" i="36"/>
  <c r="G616" i="36"/>
  <c r="G615" i="36"/>
  <c r="G614" i="36"/>
  <c r="G613" i="36"/>
  <c r="G612" i="36"/>
  <c r="G611" i="36"/>
  <c r="G610" i="36"/>
  <c r="G609" i="36"/>
  <c r="G608" i="36"/>
  <c r="G607" i="36"/>
  <c r="G606" i="36"/>
  <c r="G605" i="36"/>
  <c r="G604" i="36"/>
  <c r="G603" i="36"/>
  <c r="G602" i="36"/>
  <c r="G601" i="36"/>
  <c r="G600" i="36"/>
  <c r="G599" i="36"/>
  <c r="G598" i="36"/>
  <c r="G597" i="36"/>
  <c r="G596" i="36"/>
  <c r="G595" i="36"/>
  <c r="G594" i="36"/>
  <c r="G593" i="36"/>
  <c r="G592" i="36"/>
  <c r="G591" i="36"/>
  <c r="G590" i="36"/>
  <c r="G589" i="36"/>
  <c r="G588" i="36"/>
  <c r="G586" i="36"/>
  <c r="G585" i="36"/>
  <c r="G584" i="36"/>
  <c r="G583" i="36"/>
  <c r="G582" i="36"/>
  <c r="G581" i="36"/>
  <c r="G580" i="36"/>
  <c r="G579" i="36"/>
  <c r="G578" i="36"/>
  <c r="G577" i="36"/>
  <c r="G576" i="36"/>
  <c r="G575" i="36"/>
  <c r="G574" i="36"/>
  <c r="G573" i="36"/>
  <c r="G572" i="36"/>
  <c r="G571" i="36"/>
  <c r="G570" i="36"/>
  <c r="G569" i="36"/>
  <c r="G568" i="36"/>
  <c r="G567" i="36"/>
  <c r="G566" i="36"/>
  <c r="G565" i="36"/>
  <c r="G564" i="36"/>
  <c r="G563" i="36"/>
  <c r="G562" i="36"/>
  <c r="G561" i="36"/>
  <c r="G560" i="36"/>
  <c r="G559" i="36"/>
  <c r="G558" i="36"/>
  <c r="G557" i="36"/>
  <c r="G556" i="36"/>
  <c r="G555" i="36"/>
  <c r="G554" i="36"/>
  <c r="G553" i="36"/>
  <c r="G552" i="36"/>
  <c r="G551" i="36"/>
  <c r="G550" i="36"/>
  <c r="G549" i="36"/>
  <c r="G548" i="36"/>
  <c r="G547" i="36"/>
  <c r="G545" i="36"/>
  <c r="G544" i="36"/>
  <c r="G543" i="36"/>
  <c r="G542" i="36"/>
  <c r="G541" i="36"/>
  <c r="G540" i="36"/>
  <c r="G539" i="36"/>
  <c r="G538" i="36"/>
  <c r="G537" i="36"/>
  <c r="G536" i="36"/>
  <c r="G535" i="36"/>
  <c r="G534" i="36"/>
  <c r="G533" i="36"/>
  <c r="G532" i="36"/>
  <c r="G531" i="36"/>
  <c r="G530" i="36"/>
  <c r="G529" i="36"/>
  <c r="G528" i="36"/>
  <c r="G527" i="36"/>
  <c r="G526" i="36"/>
  <c r="G525" i="36"/>
  <c r="G524" i="36"/>
  <c r="G523" i="36"/>
  <c r="G522" i="36"/>
  <c r="G521" i="36"/>
  <c r="G520" i="36"/>
  <c r="G519" i="36"/>
  <c r="G518" i="36"/>
  <c r="G517" i="36"/>
  <c r="G516" i="36"/>
  <c r="G515" i="36"/>
  <c r="G514" i="36"/>
  <c r="G513" i="36"/>
  <c r="G512" i="36"/>
  <c r="G511" i="36"/>
  <c r="G510" i="36"/>
  <c r="G509" i="36"/>
  <c r="G508" i="36"/>
  <c r="G507" i="36"/>
  <c r="G506" i="36"/>
  <c r="G504" i="36"/>
  <c r="G503" i="36"/>
  <c r="G502" i="36"/>
  <c r="G501" i="36"/>
  <c r="G500" i="36"/>
  <c r="G499" i="36"/>
  <c r="G498" i="36"/>
  <c r="G497" i="36"/>
  <c r="G496" i="36"/>
  <c r="G495" i="36"/>
  <c r="G494" i="36"/>
  <c r="G493" i="36"/>
  <c r="G492" i="36"/>
  <c r="G491" i="36"/>
  <c r="G490" i="36"/>
  <c r="G489" i="36"/>
  <c r="G488" i="36"/>
  <c r="G487" i="36"/>
  <c r="G486" i="36"/>
  <c r="G485" i="36"/>
  <c r="G484" i="36"/>
  <c r="G483" i="36"/>
  <c r="G482" i="36"/>
  <c r="G481" i="36"/>
  <c r="G480" i="36"/>
  <c r="G479" i="36"/>
  <c r="G478" i="36"/>
  <c r="G477" i="36"/>
  <c r="G476" i="36"/>
  <c r="G475" i="36"/>
  <c r="G474" i="36"/>
  <c r="G473" i="36"/>
  <c r="G472" i="36"/>
  <c r="G471" i="36"/>
  <c r="G470" i="36"/>
  <c r="G469" i="36"/>
  <c r="G468" i="36"/>
  <c r="G467" i="36"/>
  <c r="G466" i="36"/>
  <c r="G465" i="36"/>
  <c r="G463" i="36"/>
  <c r="G462" i="36"/>
  <c r="G461" i="36"/>
  <c r="G460" i="36"/>
  <c r="G459" i="36"/>
  <c r="G458" i="36"/>
  <c r="G457" i="36"/>
  <c r="G456" i="36"/>
  <c r="G455" i="36"/>
  <c r="G454" i="36"/>
  <c r="G453" i="36"/>
  <c r="G452" i="36"/>
  <c r="G451" i="36"/>
  <c r="G450" i="36"/>
  <c r="G449" i="36"/>
  <c r="G448" i="36"/>
  <c r="G447" i="36"/>
  <c r="G446" i="36"/>
  <c r="G445" i="36"/>
  <c r="G444" i="36"/>
  <c r="G443" i="36"/>
  <c r="G442" i="36"/>
  <c r="G441" i="36"/>
  <c r="G440" i="36"/>
  <c r="G439" i="36"/>
  <c r="G438" i="36"/>
  <c r="G437" i="36"/>
  <c r="G436" i="36"/>
  <c r="G435" i="36"/>
  <c r="G434" i="36"/>
  <c r="G433" i="36"/>
  <c r="G432" i="36"/>
  <c r="G431" i="36"/>
  <c r="G430" i="36"/>
  <c r="G429" i="36"/>
  <c r="G428" i="36"/>
  <c r="G427" i="36"/>
  <c r="G426" i="36"/>
  <c r="G425" i="36"/>
  <c r="G424" i="36"/>
  <c r="G422" i="36"/>
  <c r="G421" i="36"/>
  <c r="G420" i="36"/>
  <c r="G419" i="36"/>
  <c r="G418" i="36"/>
  <c r="G417" i="36"/>
  <c r="G416" i="36"/>
  <c r="G415" i="36"/>
  <c r="G414" i="36"/>
  <c r="G413" i="36"/>
  <c r="G412" i="36"/>
  <c r="G411" i="36"/>
  <c r="G410" i="36"/>
  <c r="G409" i="36"/>
  <c r="G408" i="36"/>
  <c r="G407" i="36"/>
  <c r="G406" i="36"/>
  <c r="G405" i="36"/>
  <c r="G404" i="36"/>
  <c r="G403" i="36"/>
  <c r="G402" i="36"/>
  <c r="G401" i="36"/>
  <c r="G400" i="36"/>
  <c r="G399" i="36"/>
  <c r="G398" i="36"/>
  <c r="G397" i="36"/>
  <c r="G396" i="36"/>
  <c r="G395" i="36"/>
  <c r="G394" i="36"/>
  <c r="G393" i="36"/>
  <c r="G392" i="36"/>
  <c r="G391" i="36"/>
  <c r="G390" i="36"/>
  <c r="G389" i="36"/>
  <c r="G388" i="36"/>
  <c r="G387" i="36"/>
  <c r="G386" i="36"/>
  <c r="G385" i="36"/>
  <c r="G384" i="36"/>
  <c r="G383" i="36"/>
  <c r="G381" i="36"/>
  <c r="G380" i="36"/>
  <c r="G379" i="36"/>
  <c r="G378" i="36"/>
  <c r="G377" i="36"/>
  <c r="G376" i="36"/>
  <c r="G375" i="36"/>
  <c r="G374" i="36"/>
  <c r="G373" i="36"/>
  <c r="G372" i="36"/>
  <c r="G371" i="36"/>
  <c r="G370" i="36"/>
  <c r="G369" i="36"/>
  <c r="G368" i="36"/>
  <c r="G367" i="36"/>
  <c r="G366" i="36"/>
  <c r="G365" i="36"/>
  <c r="G364" i="36"/>
  <c r="G363" i="36"/>
  <c r="G362" i="36"/>
  <c r="G361" i="36"/>
  <c r="G360" i="36"/>
  <c r="G359" i="36"/>
  <c r="G358" i="36"/>
  <c r="G357" i="36"/>
  <c r="G356" i="36"/>
  <c r="G355" i="36"/>
  <c r="G354" i="36"/>
  <c r="G353" i="36"/>
  <c r="G352" i="36"/>
  <c r="G351" i="36"/>
  <c r="G350" i="36"/>
  <c r="G349" i="36"/>
  <c r="G348" i="36"/>
  <c r="G347" i="36"/>
  <c r="G346" i="36"/>
  <c r="G345" i="36"/>
  <c r="G344" i="36"/>
  <c r="G343" i="36"/>
  <c r="G342" i="36"/>
  <c r="G340" i="36"/>
  <c r="G339" i="36"/>
  <c r="G338" i="36"/>
  <c r="G337" i="36"/>
  <c r="G336" i="36"/>
  <c r="G335" i="36"/>
  <c r="G334" i="36"/>
  <c r="G333" i="36"/>
  <c r="G332" i="36"/>
  <c r="G331" i="36"/>
  <c r="G330" i="36"/>
  <c r="G329" i="36"/>
  <c r="G328" i="36"/>
  <c r="G327" i="36"/>
  <c r="G326" i="36"/>
  <c r="G325" i="36"/>
  <c r="G324" i="36"/>
  <c r="G323" i="36"/>
  <c r="G322" i="36"/>
  <c r="G321" i="36"/>
  <c r="G320" i="36"/>
  <c r="G319" i="36"/>
  <c r="G318" i="36"/>
  <c r="G317" i="36"/>
  <c r="G316" i="36"/>
  <c r="G315" i="36"/>
  <c r="G314" i="36"/>
  <c r="G313" i="36"/>
  <c r="G312" i="36"/>
  <c r="G311" i="36"/>
  <c r="G310" i="36"/>
  <c r="G309" i="36"/>
  <c r="G308" i="36"/>
  <c r="G307" i="36"/>
  <c r="G306" i="36"/>
  <c r="G305" i="36"/>
  <c r="G304" i="36"/>
  <c r="G303" i="36"/>
  <c r="G302" i="36"/>
  <c r="G301" i="36"/>
  <c r="G299" i="36"/>
  <c r="G298" i="36"/>
  <c r="G297" i="36"/>
  <c r="G296" i="36"/>
  <c r="G295" i="36"/>
  <c r="G294" i="36"/>
  <c r="G293" i="36"/>
  <c r="G292" i="36"/>
  <c r="G291" i="36"/>
  <c r="G290" i="36"/>
  <c r="G289" i="36"/>
  <c r="G288" i="36"/>
  <c r="G287" i="36"/>
  <c r="G286" i="36"/>
  <c r="G285" i="36"/>
  <c r="G284" i="36"/>
  <c r="G283" i="36"/>
  <c r="G282" i="36"/>
  <c r="G281" i="36"/>
  <c r="G280" i="36"/>
  <c r="G279" i="36"/>
  <c r="G278" i="36"/>
  <c r="G277" i="36"/>
  <c r="G276" i="36"/>
  <c r="G275" i="36"/>
  <c r="G274" i="36"/>
  <c r="G273" i="36"/>
  <c r="G272" i="36"/>
  <c r="G271" i="36"/>
  <c r="G270" i="36"/>
  <c r="G269" i="36"/>
  <c r="G268" i="36"/>
  <c r="G267" i="36"/>
  <c r="G266" i="36"/>
  <c r="G265" i="36"/>
  <c r="G264" i="36"/>
  <c r="G263" i="36"/>
  <c r="G262" i="36"/>
  <c r="G261" i="36"/>
  <c r="G260" i="36"/>
  <c r="G258" i="36"/>
  <c r="G257" i="36"/>
  <c r="G256" i="36"/>
  <c r="G255" i="36"/>
  <c r="G254" i="36"/>
  <c r="G253" i="36"/>
  <c r="G252" i="36"/>
  <c r="G251" i="36"/>
  <c r="G250" i="36"/>
  <c r="G249" i="36"/>
  <c r="G248" i="36"/>
  <c r="G247" i="36"/>
  <c r="G246" i="36"/>
  <c r="G245" i="36"/>
  <c r="G244" i="36"/>
  <c r="G243" i="36"/>
  <c r="G242" i="36"/>
  <c r="G241" i="36"/>
  <c r="G240" i="36"/>
  <c r="G239" i="36"/>
  <c r="G238" i="36"/>
  <c r="G237" i="36"/>
  <c r="G236" i="36"/>
  <c r="G235" i="36"/>
  <c r="G234" i="36"/>
  <c r="G233" i="36"/>
  <c r="G232" i="36"/>
  <c r="G231" i="36"/>
  <c r="G230" i="36"/>
  <c r="G229" i="36"/>
  <c r="G228" i="36"/>
  <c r="G227" i="36"/>
  <c r="G226" i="36"/>
  <c r="G225" i="36"/>
  <c r="G224" i="36"/>
  <c r="G223" i="36"/>
  <c r="G222" i="36"/>
  <c r="G221" i="36"/>
  <c r="G220" i="36"/>
  <c r="G219" i="36"/>
  <c r="G217" i="36"/>
  <c r="G216" i="36"/>
  <c r="G215" i="36"/>
  <c r="G214" i="36"/>
  <c r="G213" i="36"/>
  <c r="G212" i="36"/>
  <c r="G211" i="36"/>
  <c r="G210" i="36"/>
  <c r="G209" i="36"/>
  <c r="G208" i="36"/>
  <c r="G207" i="36"/>
  <c r="G206" i="36"/>
  <c r="G205" i="36"/>
  <c r="G204" i="36"/>
  <c r="G203" i="36"/>
  <c r="G202" i="36"/>
  <c r="G201" i="36"/>
  <c r="G200" i="36"/>
  <c r="G199" i="36"/>
  <c r="G198" i="36"/>
  <c r="G197" i="36"/>
  <c r="G196" i="36"/>
  <c r="G195" i="36"/>
  <c r="G194" i="36"/>
  <c r="G193" i="36"/>
  <c r="G192" i="36"/>
  <c r="G191" i="36"/>
  <c r="G190" i="36"/>
  <c r="G189" i="36"/>
  <c r="G188" i="36"/>
  <c r="G187" i="36"/>
  <c r="G186" i="36"/>
  <c r="G185" i="36"/>
  <c r="G184" i="36"/>
  <c r="G183" i="36"/>
  <c r="G182" i="36"/>
  <c r="G181" i="36"/>
  <c r="G180" i="36"/>
  <c r="G179" i="36"/>
  <c r="G178" i="36"/>
  <c r="G176" i="36"/>
  <c r="G175" i="36"/>
  <c r="G174" i="36"/>
  <c r="G173" i="36"/>
  <c r="G172" i="36"/>
  <c r="G171" i="36"/>
  <c r="G170" i="36"/>
  <c r="G169" i="36"/>
  <c r="G168" i="36"/>
  <c r="G167" i="36"/>
  <c r="G166" i="36"/>
  <c r="G165" i="36"/>
  <c r="G164" i="36"/>
  <c r="G163" i="36"/>
  <c r="G162" i="36"/>
  <c r="G161" i="36"/>
  <c r="G160" i="36"/>
  <c r="G159" i="36"/>
  <c r="G158" i="36"/>
  <c r="G157" i="36"/>
  <c r="G156" i="36"/>
  <c r="G155" i="36"/>
  <c r="G154" i="36"/>
  <c r="G153" i="36"/>
  <c r="G152" i="36"/>
  <c r="G151" i="36"/>
  <c r="G150" i="36"/>
  <c r="G149" i="36"/>
  <c r="G148" i="36"/>
  <c r="G147" i="36"/>
  <c r="G146" i="36"/>
  <c r="G145" i="36"/>
  <c r="G144" i="36"/>
  <c r="G143" i="36"/>
  <c r="G142" i="36"/>
  <c r="G141" i="36"/>
  <c r="G140" i="36"/>
  <c r="G139" i="36"/>
  <c r="G138" i="36"/>
  <c r="G137" i="36"/>
  <c r="G135" i="36"/>
  <c r="G134" i="36"/>
  <c r="G133" i="36"/>
  <c r="G132" i="36"/>
  <c r="G131" i="36"/>
  <c r="G130" i="36"/>
  <c r="G129" i="36"/>
  <c r="G128" i="36"/>
  <c r="G127" i="36"/>
  <c r="G126" i="36"/>
  <c r="G125" i="36"/>
  <c r="G124" i="36"/>
  <c r="G123" i="36"/>
  <c r="G122" i="36"/>
  <c r="G121" i="36"/>
  <c r="G120" i="36"/>
  <c r="G119" i="36"/>
  <c r="G118" i="36"/>
  <c r="G117" i="36"/>
  <c r="G116" i="36"/>
  <c r="G115" i="36"/>
  <c r="G114" i="36"/>
  <c r="G113" i="36"/>
  <c r="G112" i="36"/>
  <c r="G111" i="36"/>
  <c r="G110" i="36"/>
  <c r="G109" i="36"/>
  <c r="G108" i="36"/>
  <c r="G107" i="36"/>
  <c r="G106" i="36"/>
  <c r="G105" i="36"/>
  <c r="G104" i="36"/>
  <c r="G103" i="36"/>
  <c r="G102" i="36"/>
  <c r="G101" i="36"/>
  <c r="G100" i="36"/>
  <c r="G99" i="36"/>
  <c r="G98" i="36"/>
  <c r="G97" i="36"/>
  <c r="G96" i="36"/>
  <c r="G94" i="36"/>
  <c r="G93" i="36"/>
  <c r="G92" i="36"/>
  <c r="G91" i="36"/>
  <c r="G90" i="36"/>
  <c r="G89" i="36"/>
  <c r="G88" i="36"/>
  <c r="G87" i="36"/>
  <c r="G86" i="36"/>
  <c r="G85" i="36"/>
  <c r="G84" i="36"/>
  <c r="G83" i="36"/>
  <c r="G82" i="36"/>
  <c r="G81" i="36"/>
  <c r="G80" i="36"/>
  <c r="G79" i="36"/>
  <c r="G78" i="36"/>
  <c r="G77" i="36"/>
  <c r="G76" i="36"/>
  <c r="G75" i="36"/>
  <c r="G74" i="36"/>
  <c r="G73" i="36"/>
  <c r="G72" i="36"/>
  <c r="G71" i="36"/>
  <c r="G70" i="36"/>
  <c r="G69" i="36"/>
  <c r="G68" i="36"/>
  <c r="G67" i="36"/>
  <c r="G66" i="36"/>
  <c r="G65" i="36"/>
  <c r="G64" i="36"/>
  <c r="G63" i="36"/>
  <c r="G62" i="36"/>
  <c r="G61" i="36"/>
  <c r="G60" i="36"/>
  <c r="G59" i="36"/>
  <c r="G58" i="36"/>
  <c r="G57" i="36"/>
  <c r="G56" i="36"/>
  <c r="G55" i="36"/>
  <c r="G53" i="36"/>
  <c r="G52" i="36"/>
  <c r="G51" i="36"/>
  <c r="G50" i="36"/>
  <c r="G49" i="36"/>
  <c r="G48" i="36"/>
  <c r="G47" i="36"/>
  <c r="G46" i="36"/>
  <c r="G45" i="36"/>
  <c r="G44" i="36"/>
  <c r="G43" i="36"/>
  <c r="G42" i="36"/>
  <c r="G41" i="36"/>
  <c r="G40" i="36"/>
  <c r="G39" i="36"/>
  <c r="G38" i="36"/>
  <c r="G37" i="36"/>
  <c r="G36" i="36"/>
  <c r="G35" i="36"/>
  <c r="G34" i="36"/>
  <c r="G33" i="36"/>
  <c r="G32" i="36"/>
  <c r="G31" i="36"/>
  <c r="G30" i="36"/>
  <c r="G29" i="36"/>
  <c r="G28" i="36"/>
  <c r="G27" i="36"/>
  <c r="G26" i="36"/>
  <c r="G25" i="36"/>
  <c r="G24" i="36"/>
  <c r="G23" i="36"/>
  <c r="G22" i="36"/>
  <c r="G21" i="36"/>
  <c r="G20" i="36"/>
  <c r="G19" i="36"/>
  <c r="G18" i="36"/>
  <c r="G17" i="36"/>
  <c r="G16" i="36"/>
  <c r="G15" i="36"/>
  <c r="G14" i="36"/>
  <c r="G12" i="36"/>
  <c r="G11" i="36"/>
  <c r="G10" i="36"/>
  <c r="G9" i="36"/>
  <c r="G8" i="36"/>
  <c r="G7" i="36"/>
  <c r="G6" i="36"/>
  <c r="G5" i="36"/>
  <c r="G4" i="36"/>
  <c r="G3" i="36"/>
  <c r="G2" i="36"/>
  <c r="BA3" i="29"/>
  <c r="G1" i="36"/>
  <c r="R2" i="2" l="1"/>
  <c r="IP208" i="34"/>
  <c r="IP207" i="34"/>
  <c r="IP206" i="34"/>
  <c r="IP205" i="34"/>
  <c r="IP204" i="34"/>
  <c r="IP203" i="34"/>
  <c r="IP202" i="34"/>
  <c r="IP201" i="34"/>
  <c r="IP200" i="34"/>
  <c r="IP199" i="34"/>
  <c r="IP198" i="34"/>
  <c r="IP197" i="34"/>
  <c r="IP196" i="34"/>
  <c r="IP195" i="34"/>
  <c r="IP194" i="34"/>
  <c r="IP193" i="34"/>
  <c r="IP192" i="34"/>
  <c r="IP191" i="34"/>
  <c r="IP190" i="34"/>
  <c r="IP189" i="34"/>
  <c r="IP188" i="34"/>
  <c r="IP187" i="34"/>
  <c r="IP186" i="34"/>
  <c r="IP185" i="34"/>
  <c r="IP184" i="34"/>
  <c r="IP183" i="34"/>
  <c r="IP182" i="34"/>
  <c r="IP181" i="34"/>
  <c r="IP180" i="34"/>
  <c r="IP179" i="34"/>
  <c r="IP178" i="34"/>
  <c r="IP177" i="34"/>
  <c r="IP176" i="34"/>
  <c r="IP175" i="34"/>
  <c r="IP174" i="34"/>
  <c r="IP173" i="34"/>
  <c r="IP172" i="34"/>
  <c r="IP171" i="34"/>
  <c r="IP170" i="34"/>
  <c r="IP169" i="34"/>
  <c r="IP168" i="34"/>
  <c r="IP167" i="34"/>
  <c r="IP166" i="34"/>
  <c r="IP165" i="34"/>
  <c r="IP164" i="34"/>
  <c r="IP163" i="34"/>
  <c r="IP162" i="34"/>
  <c r="IP161" i="34"/>
  <c r="IP160" i="34"/>
  <c r="IP159" i="34"/>
  <c r="IP158" i="34"/>
  <c r="IP157" i="34"/>
  <c r="IP156" i="34"/>
  <c r="IP155" i="34"/>
  <c r="IP154" i="34"/>
  <c r="IP153" i="34"/>
  <c r="IP152" i="34"/>
  <c r="IP151" i="34"/>
  <c r="IP150" i="34"/>
  <c r="IP149" i="34"/>
  <c r="IP148" i="34"/>
  <c r="IP147" i="34"/>
  <c r="IP146" i="34"/>
  <c r="IP145" i="34"/>
  <c r="IP144" i="34"/>
  <c r="IP143" i="34"/>
  <c r="IP142" i="34"/>
  <c r="IP141" i="34"/>
  <c r="IP140" i="34"/>
  <c r="IP139" i="34"/>
  <c r="IP138" i="34"/>
  <c r="IP137" i="34"/>
  <c r="IP136" i="34"/>
  <c r="IP135" i="34"/>
  <c r="IP134" i="34"/>
  <c r="IP133" i="34"/>
  <c r="IP132" i="34"/>
  <c r="IP131" i="34"/>
  <c r="IP130" i="34"/>
  <c r="IP129" i="34"/>
  <c r="IP128" i="34"/>
  <c r="IP127" i="34"/>
  <c r="IP126" i="34"/>
  <c r="IP125" i="34"/>
  <c r="IP124" i="34"/>
  <c r="IP123" i="34"/>
  <c r="IP122" i="34"/>
  <c r="IP121" i="34"/>
  <c r="IP120" i="34"/>
  <c r="IP119" i="34"/>
  <c r="IP118" i="34"/>
  <c r="IP117" i="34"/>
  <c r="IP116" i="34"/>
  <c r="IP115" i="34"/>
  <c r="IP114" i="34"/>
  <c r="IP113" i="34"/>
  <c r="IP112" i="34"/>
  <c r="IP111" i="34"/>
  <c r="IP110" i="34"/>
  <c r="IP109" i="34"/>
  <c r="IP108" i="34"/>
  <c r="IP107" i="34"/>
  <c r="IP106" i="34"/>
  <c r="IP105" i="34"/>
  <c r="IP104" i="34"/>
  <c r="IP103" i="34"/>
  <c r="IP102" i="34"/>
  <c r="IP101" i="34"/>
  <c r="IP100" i="34"/>
  <c r="IP99" i="34"/>
  <c r="IP98" i="34"/>
  <c r="IP97" i="34"/>
  <c r="IP96" i="34"/>
  <c r="IP95" i="34"/>
  <c r="IP94" i="34"/>
  <c r="IP93" i="34"/>
  <c r="IP92" i="34"/>
  <c r="IP91" i="34"/>
  <c r="IP90" i="34"/>
  <c r="IP89" i="34"/>
  <c r="IP88" i="34"/>
  <c r="IP87" i="34"/>
  <c r="IP86" i="34"/>
  <c r="IP85" i="34"/>
  <c r="IP84" i="34"/>
  <c r="IP83" i="34"/>
  <c r="IP82" i="34"/>
  <c r="IP81" i="34"/>
  <c r="IP80" i="34"/>
  <c r="IP79" i="34"/>
  <c r="IP78" i="34"/>
  <c r="IP77" i="34"/>
  <c r="IP76" i="34"/>
  <c r="IP75" i="34"/>
  <c r="IP74" i="34"/>
  <c r="IP73" i="34"/>
  <c r="IP72" i="34"/>
  <c r="IP71" i="34"/>
  <c r="IP70" i="34"/>
  <c r="IP69" i="34"/>
  <c r="IP68" i="34"/>
  <c r="IP67" i="34"/>
  <c r="IP66" i="34"/>
  <c r="IP65" i="34"/>
  <c r="IP64" i="34"/>
  <c r="IP63" i="34"/>
  <c r="IP62" i="34"/>
  <c r="IP61" i="34"/>
  <c r="IP60" i="34"/>
  <c r="IP59" i="34"/>
  <c r="IP58" i="34"/>
  <c r="IP57" i="34"/>
  <c r="IP56" i="34"/>
  <c r="IP55" i="34"/>
  <c r="IP54" i="34"/>
  <c r="IP53" i="34"/>
  <c r="IP52" i="34"/>
  <c r="IP51" i="34"/>
  <c r="IP50" i="34"/>
  <c r="IP49" i="34"/>
  <c r="IP48" i="34"/>
  <c r="IP47" i="34"/>
  <c r="IP46" i="34"/>
  <c r="IP45" i="34"/>
  <c r="IP44" i="34"/>
  <c r="IP43" i="34"/>
  <c r="IP42" i="34"/>
  <c r="IP41" i="34"/>
  <c r="IP40" i="34"/>
  <c r="IP39" i="34"/>
  <c r="IP38" i="34"/>
  <c r="IP37" i="34"/>
  <c r="IP36" i="34"/>
  <c r="IP35" i="34"/>
  <c r="IP34" i="34"/>
  <c r="IP33" i="34"/>
  <c r="IP32" i="34"/>
  <c r="IP31" i="34"/>
  <c r="IP30" i="34"/>
  <c r="IP29" i="34"/>
  <c r="IP28" i="34"/>
  <c r="IP27" i="34"/>
  <c r="IP26" i="34"/>
  <c r="IP25" i="34"/>
  <c r="IP24" i="34"/>
  <c r="IP23" i="34"/>
  <c r="IP22" i="34"/>
  <c r="IP21" i="34"/>
  <c r="IP20" i="34"/>
  <c r="IP19" i="34"/>
  <c r="IP18" i="34"/>
  <c r="IP17" i="34"/>
  <c r="IP16" i="34"/>
  <c r="IP15" i="34"/>
  <c r="IP14" i="34"/>
  <c r="IP13" i="34"/>
  <c r="IP12" i="34"/>
  <c r="IP11" i="34"/>
  <c r="IP10" i="34"/>
  <c r="IP9" i="34"/>
  <c r="IP7" i="34"/>
  <c r="IP6" i="34" s="1"/>
  <c r="IP5" i="34"/>
  <c r="IK208" i="34"/>
  <c r="IK207" i="34"/>
  <c r="IK206" i="34"/>
  <c r="IK205" i="34"/>
  <c r="IK204" i="34"/>
  <c r="IK203" i="34"/>
  <c r="IK202" i="34"/>
  <c r="IK201" i="34"/>
  <c r="IK200" i="34"/>
  <c r="IK199" i="34"/>
  <c r="IK198" i="34"/>
  <c r="IK197" i="34"/>
  <c r="IK196" i="34"/>
  <c r="IK195" i="34"/>
  <c r="IK194" i="34"/>
  <c r="IK193" i="34"/>
  <c r="IK192" i="34"/>
  <c r="IK191" i="34"/>
  <c r="IK190" i="34"/>
  <c r="IK189" i="34"/>
  <c r="IK188" i="34"/>
  <c r="IK187" i="34"/>
  <c r="IK186" i="34"/>
  <c r="IK185" i="34"/>
  <c r="IK184" i="34"/>
  <c r="IK183" i="34"/>
  <c r="IK182" i="34"/>
  <c r="IK181" i="34"/>
  <c r="IK180" i="34"/>
  <c r="IK179" i="34"/>
  <c r="IK178" i="34"/>
  <c r="IK177" i="34"/>
  <c r="IK176" i="34"/>
  <c r="IK175" i="34"/>
  <c r="IK174" i="34"/>
  <c r="IK173" i="34"/>
  <c r="IK172" i="34"/>
  <c r="IK171" i="34"/>
  <c r="IK170" i="34"/>
  <c r="IK169" i="34"/>
  <c r="IK168" i="34"/>
  <c r="IK167" i="34"/>
  <c r="IK166" i="34"/>
  <c r="IK165" i="34"/>
  <c r="IK164" i="34"/>
  <c r="IK163" i="34"/>
  <c r="IK162" i="34"/>
  <c r="IK161" i="34"/>
  <c r="IK160" i="34"/>
  <c r="IK159" i="34"/>
  <c r="IK158" i="34"/>
  <c r="IK157" i="34"/>
  <c r="IK156" i="34"/>
  <c r="IK155" i="34"/>
  <c r="IK154" i="34"/>
  <c r="IK153" i="34"/>
  <c r="IK152" i="34"/>
  <c r="IK151" i="34"/>
  <c r="IK150" i="34"/>
  <c r="IK149" i="34"/>
  <c r="IK148" i="34"/>
  <c r="IK147" i="34"/>
  <c r="IK146" i="34"/>
  <c r="IK145" i="34"/>
  <c r="IK144" i="34"/>
  <c r="IK143" i="34"/>
  <c r="IK142" i="34"/>
  <c r="IK141" i="34"/>
  <c r="IK140" i="34"/>
  <c r="IK139" i="34"/>
  <c r="IK138" i="34"/>
  <c r="IK137" i="34"/>
  <c r="IK136" i="34"/>
  <c r="IK135" i="34"/>
  <c r="IK134" i="34"/>
  <c r="IK133" i="34"/>
  <c r="IK132" i="34"/>
  <c r="IK131" i="34"/>
  <c r="IK130" i="34"/>
  <c r="IK129" i="34"/>
  <c r="IK128" i="34"/>
  <c r="IK127" i="34"/>
  <c r="IK126" i="34"/>
  <c r="IK125" i="34"/>
  <c r="IK124" i="34"/>
  <c r="IK123" i="34"/>
  <c r="IK122" i="34"/>
  <c r="IK121" i="34"/>
  <c r="IK120" i="34"/>
  <c r="IK119" i="34"/>
  <c r="IK118" i="34"/>
  <c r="IK117" i="34"/>
  <c r="IK116" i="34"/>
  <c r="IK115" i="34"/>
  <c r="IK114" i="34"/>
  <c r="IK113" i="34"/>
  <c r="IK112" i="34"/>
  <c r="IK111" i="34"/>
  <c r="IK110" i="34"/>
  <c r="IK109" i="34"/>
  <c r="IK108" i="34"/>
  <c r="IK107" i="34"/>
  <c r="IK106" i="34"/>
  <c r="IK105" i="34"/>
  <c r="IK104" i="34"/>
  <c r="IK103" i="34"/>
  <c r="IK102" i="34"/>
  <c r="IK101" i="34"/>
  <c r="IK100" i="34"/>
  <c r="IK99" i="34"/>
  <c r="IK98" i="34"/>
  <c r="IK97" i="34"/>
  <c r="IK96" i="34"/>
  <c r="IK95" i="34"/>
  <c r="IK94" i="34"/>
  <c r="IK93" i="34"/>
  <c r="IK92" i="34"/>
  <c r="IK91" i="34"/>
  <c r="IK90" i="34"/>
  <c r="IK89" i="34"/>
  <c r="IK88" i="34"/>
  <c r="IK87" i="34"/>
  <c r="IK86" i="34"/>
  <c r="IK85" i="34"/>
  <c r="IK84" i="34"/>
  <c r="IK83" i="34"/>
  <c r="IK82" i="34"/>
  <c r="IK81" i="34"/>
  <c r="IK80" i="34"/>
  <c r="IK79" i="34"/>
  <c r="IK78" i="34"/>
  <c r="IK77" i="34"/>
  <c r="IK76" i="34"/>
  <c r="IK75" i="34"/>
  <c r="IK74" i="34"/>
  <c r="IK73" i="34"/>
  <c r="IK72" i="34"/>
  <c r="IK71" i="34"/>
  <c r="IK70" i="34"/>
  <c r="IK69" i="34"/>
  <c r="IK68" i="34"/>
  <c r="IK67" i="34"/>
  <c r="IK66" i="34"/>
  <c r="IK65" i="34"/>
  <c r="IK64" i="34"/>
  <c r="IK63" i="34"/>
  <c r="IK62" i="34"/>
  <c r="IK61" i="34"/>
  <c r="IK60" i="34"/>
  <c r="IK59" i="34"/>
  <c r="IK58" i="34"/>
  <c r="IK57" i="34"/>
  <c r="IK56" i="34"/>
  <c r="IK55" i="34"/>
  <c r="IK54" i="34"/>
  <c r="IK53" i="34"/>
  <c r="IK52" i="34"/>
  <c r="IK51" i="34"/>
  <c r="IK50" i="34"/>
  <c r="IK49" i="34"/>
  <c r="IK48" i="34"/>
  <c r="IK47" i="34"/>
  <c r="IK46" i="34"/>
  <c r="IK45" i="34"/>
  <c r="IK44" i="34"/>
  <c r="IK43" i="34"/>
  <c r="IK42" i="34"/>
  <c r="IK41" i="34"/>
  <c r="IK40" i="34"/>
  <c r="IK39" i="34"/>
  <c r="IK38" i="34"/>
  <c r="IK37" i="34"/>
  <c r="IK36" i="34"/>
  <c r="IK35" i="34"/>
  <c r="IK34" i="34"/>
  <c r="IK33" i="34"/>
  <c r="IK32" i="34"/>
  <c r="IK31" i="34"/>
  <c r="IK30" i="34"/>
  <c r="IK29" i="34"/>
  <c r="IK28" i="34"/>
  <c r="IK27" i="34"/>
  <c r="IK26" i="34"/>
  <c r="IK25" i="34"/>
  <c r="IK24" i="34"/>
  <c r="IK23" i="34"/>
  <c r="IK22" i="34"/>
  <c r="IK21" i="34"/>
  <c r="IK20" i="34"/>
  <c r="IK19" i="34"/>
  <c r="IK18" i="34"/>
  <c r="IK17" i="34"/>
  <c r="IK16" i="34"/>
  <c r="IK15" i="34"/>
  <c r="IK14" i="34"/>
  <c r="IK13" i="34"/>
  <c r="IK12" i="34"/>
  <c r="IK11" i="34"/>
  <c r="IK10" i="34"/>
  <c r="IK9" i="34"/>
  <c r="IK3" i="34" s="1"/>
  <c r="IJ3" i="34" s="1"/>
  <c r="IJ2" i="34" s="1"/>
  <c r="IK7" i="34"/>
  <c r="IK6" i="34" s="1"/>
  <c r="IK5" i="34"/>
  <c r="IF208" i="34"/>
  <c r="IF207" i="34"/>
  <c r="IF206" i="34"/>
  <c r="IF205" i="34"/>
  <c r="IF204" i="34"/>
  <c r="IF203" i="34"/>
  <c r="IF202" i="34"/>
  <c r="IF201" i="34"/>
  <c r="IF200" i="34"/>
  <c r="IF199" i="34"/>
  <c r="IF198" i="34"/>
  <c r="IF197" i="34"/>
  <c r="IF196" i="34"/>
  <c r="IF195" i="34"/>
  <c r="IF194" i="34"/>
  <c r="IF193" i="34"/>
  <c r="IF192" i="34"/>
  <c r="IF191" i="34"/>
  <c r="IF190" i="34"/>
  <c r="IF189" i="34"/>
  <c r="IF188" i="34"/>
  <c r="IF187" i="34"/>
  <c r="IF186" i="34"/>
  <c r="IF185" i="34"/>
  <c r="IF184" i="34"/>
  <c r="IF183" i="34"/>
  <c r="IF182" i="34"/>
  <c r="IF181" i="34"/>
  <c r="IF180" i="34"/>
  <c r="IF179" i="34"/>
  <c r="IF178" i="34"/>
  <c r="IF177" i="34"/>
  <c r="IF176" i="34"/>
  <c r="IF175" i="34"/>
  <c r="IF174" i="34"/>
  <c r="IF173" i="34"/>
  <c r="IF172" i="34"/>
  <c r="IF171" i="34"/>
  <c r="IF170" i="34"/>
  <c r="IF169" i="34"/>
  <c r="IF168" i="34"/>
  <c r="IF167" i="34"/>
  <c r="IF166" i="34"/>
  <c r="IF165" i="34"/>
  <c r="IF164" i="34"/>
  <c r="IF163" i="34"/>
  <c r="IF162" i="34"/>
  <c r="IF161" i="34"/>
  <c r="IF160" i="34"/>
  <c r="IF159" i="34"/>
  <c r="IF158" i="34"/>
  <c r="IF157" i="34"/>
  <c r="IF156" i="34"/>
  <c r="IF155" i="34"/>
  <c r="IF154" i="34"/>
  <c r="IF153" i="34"/>
  <c r="IF152" i="34"/>
  <c r="IF151" i="34"/>
  <c r="IF150" i="34"/>
  <c r="IF149" i="34"/>
  <c r="IF148" i="34"/>
  <c r="IF147" i="34"/>
  <c r="IF146" i="34"/>
  <c r="IF145" i="34"/>
  <c r="IF144" i="34"/>
  <c r="IF143" i="34"/>
  <c r="IF142" i="34"/>
  <c r="IF141" i="34"/>
  <c r="IF140" i="34"/>
  <c r="IF139" i="34"/>
  <c r="IF138" i="34"/>
  <c r="IF137" i="34"/>
  <c r="IF136" i="34"/>
  <c r="IF135" i="34"/>
  <c r="IF134" i="34"/>
  <c r="IF133" i="34"/>
  <c r="IF132" i="34"/>
  <c r="IF131" i="34"/>
  <c r="IF130" i="34"/>
  <c r="IF129" i="34"/>
  <c r="IF128" i="34"/>
  <c r="IF127" i="34"/>
  <c r="IF126" i="34"/>
  <c r="IF125" i="34"/>
  <c r="IF124" i="34"/>
  <c r="IF123" i="34"/>
  <c r="IF122" i="34"/>
  <c r="IF121" i="34"/>
  <c r="IF120" i="34"/>
  <c r="IF119" i="34"/>
  <c r="IF118" i="34"/>
  <c r="IF117" i="34"/>
  <c r="IF116" i="34"/>
  <c r="IF115" i="34"/>
  <c r="IF114" i="34"/>
  <c r="IF113" i="34"/>
  <c r="IF112" i="34"/>
  <c r="IF111" i="34"/>
  <c r="IF110" i="34"/>
  <c r="IF109" i="34"/>
  <c r="IF108" i="34"/>
  <c r="IF107" i="34"/>
  <c r="IF106" i="34"/>
  <c r="IF105" i="34"/>
  <c r="IF104" i="34"/>
  <c r="IF103" i="34"/>
  <c r="IF102" i="34"/>
  <c r="IF101" i="34"/>
  <c r="IF100" i="34"/>
  <c r="IF99" i="34"/>
  <c r="IF98" i="34"/>
  <c r="IF97" i="34"/>
  <c r="IF96" i="34"/>
  <c r="IF95" i="34"/>
  <c r="IF94" i="34"/>
  <c r="IF93" i="34"/>
  <c r="IF92" i="34"/>
  <c r="IF91" i="34"/>
  <c r="IF90" i="34"/>
  <c r="IF89" i="34"/>
  <c r="IF88" i="34"/>
  <c r="IF87" i="34"/>
  <c r="IF86" i="34"/>
  <c r="IF85" i="34"/>
  <c r="IF84" i="34"/>
  <c r="IF83" i="34"/>
  <c r="IF82" i="34"/>
  <c r="IF81" i="34"/>
  <c r="IF80" i="34"/>
  <c r="IF79" i="34"/>
  <c r="IF78" i="34"/>
  <c r="IF77" i="34"/>
  <c r="IF76" i="34"/>
  <c r="IF75" i="34"/>
  <c r="IF74" i="34"/>
  <c r="IF73" i="34"/>
  <c r="IF72" i="34"/>
  <c r="IF71" i="34"/>
  <c r="IF70" i="34"/>
  <c r="IF69" i="34"/>
  <c r="IF68" i="34"/>
  <c r="IF67" i="34"/>
  <c r="IF66" i="34"/>
  <c r="IF65" i="34"/>
  <c r="IF64" i="34"/>
  <c r="IF63" i="34"/>
  <c r="IF62" i="34"/>
  <c r="IF61" i="34"/>
  <c r="IF60" i="34"/>
  <c r="IF59" i="34"/>
  <c r="IF58" i="34"/>
  <c r="IF57" i="34"/>
  <c r="IF56" i="34"/>
  <c r="IF55" i="34"/>
  <c r="IF54" i="34"/>
  <c r="IF53" i="34"/>
  <c r="IF52" i="34"/>
  <c r="IF51" i="34"/>
  <c r="IF50" i="34"/>
  <c r="IF49" i="34"/>
  <c r="IF48" i="34"/>
  <c r="IF47" i="34"/>
  <c r="IF46" i="34"/>
  <c r="IF45" i="34"/>
  <c r="IF44" i="34"/>
  <c r="IF43" i="34"/>
  <c r="IF42" i="34"/>
  <c r="IF41" i="34"/>
  <c r="IF40" i="34"/>
  <c r="IF39" i="34"/>
  <c r="IF38" i="34"/>
  <c r="IF37" i="34"/>
  <c r="IF36" i="34"/>
  <c r="IF35" i="34"/>
  <c r="IF34" i="34"/>
  <c r="IF33" i="34"/>
  <c r="IF32" i="34"/>
  <c r="IF31" i="34"/>
  <c r="IF30" i="34"/>
  <c r="IF29" i="34"/>
  <c r="IF28" i="34"/>
  <c r="IF27" i="34"/>
  <c r="IF26" i="34"/>
  <c r="IF25" i="34"/>
  <c r="IF24" i="34"/>
  <c r="IF23" i="34"/>
  <c r="IF22" i="34"/>
  <c r="IF21" i="34"/>
  <c r="IF20" i="34"/>
  <c r="IF19" i="34"/>
  <c r="IF18" i="34"/>
  <c r="IF17" i="34"/>
  <c r="IF16" i="34"/>
  <c r="IF15" i="34"/>
  <c r="IF14" i="34"/>
  <c r="IF13" i="34"/>
  <c r="IF12" i="34"/>
  <c r="IF11" i="34"/>
  <c r="IF10" i="34"/>
  <c r="IF9" i="34"/>
  <c r="IF3" i="34" s="1"/>
  <c r="IE3" i="34" s="1"/>
  <c r="IE2" i="34" s="1"/>
  <c r="IF7" i="34"/>
  <c r="IF6" i="34" s="1"/>
  <c r="IF5" i="34"/>
  <c r="IA208" i="34"/>
  <c r="IA207" i="34"/>
  <c r="IA206" i="34"/>
  <c r="IA205" i="34"/>
  <c r="IA204" i="34"/>
  <c r="IA203" i="34"/>
  <c r="IA202" i="34"/>
  <c r="IA201" i="34"/>
  <c r="IA200" i="34"/>
  <c r="IA199" i="34"/>
  <c r="IA198" i="34"/>
  <c r="IA197" i="34"/>
  <c r="IA196" i="34"/>
  <c r="IA195" i="34"/>
  <c r="IA194" i="34"/>
  <c r="IA193" i="34"/>
  <c r="IA192" i="34"/>
  <c r="IA191" i="34"/>
  <c r="IA190" i="34"/>
  <c r="IA189" i="34"/>
  <c r="IA188" i="34"/>
  <c r="IA187" i="34"/>
  <c r="IA186" i="34"/>
  <c r="IA185" i="34"/>
  <c r="IA184" i="34"/>
  <c r="IA183" i="34"/>
  <c r="IA182" i="34"/>
  <c r="IA181" i="34"/>
  <c r="IA180" i="34"/>
  <c r="IA179" i="34"/>
  <c r="IA178" i="34"/>
  <c r="IA177" i="34"/>
  <c r="IA176" i="34"/>
  <c r="IA175" i="34"/>
  <c r="IA174" i="34"/>
  <c r="IA173" i="34"/>
  <c r="IA172" i="34"/>
  <c r="IA171" i="34"/>
  <c r="IA170" i="34"/>
  <c r="IA169" i="34"/>
  <c r="IA168" i="34"/>
  <c r="IA167" i="34"/>
  <c r="IA166" i="34"/>
  <c r="IA165" i="34"/>
  <c r="IA164" i="34"/>
  <c r="IA163" i="34"/>
  <c r="IA162" i="34"/>
  <c r="IA161" i="34"/>
  <c r="IA160" i="34"/>
  <c r="IA159" i="34"/>
  <c r="IA158" i="34"/>
  <c r="IA157" i="34"/>
  <c r="IA156" i="34"/>
  <c r="IA155" i="34"/>
  <c r="IA154" i="34"/>
  <c r="IA153" i="34"/>
  <c r="IA152" i="34"/>
  <c r="IA151" i="34"/>
  <c r="IA150" i="34"/>
  <c r="IA149" i="34"/>
  <c r="IA148" i="34"/>
  <c r="IA147" i="34"/>
  <c r="IA146" i="34"/>
  <c r="IA145" i="34"/>
  <c r="IA144" i="34"/>
  <c r="IA143" i="34"/>
  <c r="IA142" i="34"/>
  <c r="IA141" i="34"/>
  <c r="IA140" i="34"/>
  <c r="IA139" i="34"/>
  <c r="IA138" i="34"/>
  <c r="IA137" i="34"/>
  <c r="IA136" i="34"/>
  <c r="IA135" i="34"/>
  <c r="IA134" i="34"/>
  <c r="IA133" i="34"/>
  <c r="IA132" i="34"/>
  <c r="IA131" i="34"/>
  <c r="IA130" i="34"/>
  <c r="IA129" i="34"/>
  <c r="IA128" i="34"/>
  <c r="IA127" i="34"/>
  <c r="IA126" i="34"/>
  <c r="IA125" i="34"/>
  <c r="IA124" i="34"/>
  <c r="IA123" i="34"/>
  <c r="IA122" i="34"/>
  <c r="IA121" i="34"/>
  <c r="IA120" i="34"/>
  <c r="IA119" i="34"/>
  <c r="IA118" i="34"/>
  <c r="IA117" i="34"/>
  <c r="IA116" i="34"/>
  <c r="IA115" i="34"/>
  <c r="IA114" i="34"/>
  <c r="IA113" i="34"/>
  <c r="IA112" i="34"/>
  <c r="IA111" i="34"/>
  <c r="IA110" i="34"/>
  <c r="IA109" i="34"/>
  <c r="IA108" i="34"/>
  <c r="IA107" i="34"/>
  <c r="IA106" i="34"/>
  <c r="IA105" i="34"/>
  <c r="IA104" i="34"/>
  <c r="IA103" i="34"/>
  <c r="IA102" i="34"/>
  <c r="IA101" i="34"/>
  <c r="IA100" i="34"/>
  <c r="IA99" i="34"/>
  <c r="IA98" i="34"/>
  <c r="IA97" i="34"/>
  <c r="IA96" i="34"/>
  <c r="IA95" i="34"/>
  <c r="IA94" i="34"/>
  <c r="IA93" i="34"/>
  <c r="IA92" i="34"/>
  <c r="IA91" i="34"/>
  <c r="IA90" i="34"/>
  <c r="IA89" i="34"/>
  <c r="IA88" i="34"/>
  <c r="IA87" i="34"/>
  <c r="IA86" i="34"/>
  <c r="IA85" i="34"/>
  <c r="IA84" i="34"/>
  <c r="IA83" i="34"/>
  <c r="IA82" i="34"/>
  <c r="IA81" i="34"/>
  <c r="IA80" i="34"/>
  <c r="IA79" i="34"/>
  <c r="IA78" i="34"/>
  <c r="IA77" i="34"/>
  <c r="IA76" i="34"/>
  <c r="IA75" i="34"/>
  <c r="IA74" i="34"/>
  <c r="IA73" i="34"/>
  <c r="IA72" i="34"/>
  <c r="IA71" i="34"/>
  <c r="IA70" i="34"/>
  <c r="IA69" i="34"/>
  <c r="IA68" i="34"/>
  <c r="IA67" i="34"/>
  <c r="IA66" i="34"/>
  <c r="IA65" i="34"/>
  <c r="IA64" i="34"/>
  <c r="IA63" i="34"/>
  <c r="IA62" i="34"/>
  <c r="IA61" i="34"/>
  <c r="IA60" i="34"/>
  <c r="IA59" i="34"/>
  <c r="IA58" i="34"/>
  <c r="IA57" i="34"/>
  <c r="IA56" i="34"/>
  <c r="IA55" i="34"/>
  <c r="IA54" i="34"/>
  <c r="IA53" i="34"/>
  <c r="IA52" i="34"/>
  <c r="IA51" i="34"/>
  <c r="IA50" i="34"/>
  <c r="IA49" i="34"/>
  <c r="IA48" i="34"/>
  <c r="IA47" i="34"/>
  <c r="IA46" i="34"/>
  <c r="IA45" i="34"/>
  <c r="IA44" i="34"/>
  <c r="IA43" i="34"/>
  <c r="IA42" i="34"/>
  <c r="IA41" i="34"/>
  <c r="IA40" i="34"/>
  <c r="IA39" i="34"/>
  <c r="IA38" i="34"/>
  <c r="IA37" i="34"/>
  <c r="IA36" i="34"/>
  <c r="IA35" i="34"/>
  <c r="IA34" i="34"/>
  <c r="IA33" i="34"/>
  <c r="IA32" i="34"/>
  <c r="IA31" i="34"/>
  <c r="IA30" i="34"/>
  <c r="IA29" i="34"/>
  <c r="IA28" i="34"/>
  <c r="IA27" i="34"/>
  <c r="IA26" i="34"/>
  <c r="IA25" i="34"/>
  <c r="IA24" i="34"/>
  <c r="IA23" i="34"/>
  <c r="IA22" i="34"/>
  <c r="IA21" i="34"/>
  <c r="IA20" i="34"/>
  <c r="IA19" i="34"/>
  <c r="IA18" i="34"/>
  <c r="IA17" i="34"/>
  <c r="IA16" i="34"/>
  <c r="IA15" i="34"/>
  <c r="IA14" i="34"/>
  <c r="IA13" i="34"/>
  <c r="IA12" i="34"/>
  <c r="IA11" i="34"/>
  <c r="IA10" i="34"/>
  <c r="IA9" i="34"/>
  <c r="IA3" i="34" s="1"/>
  <c r="HZ3" i="34" s="1"/>
  <c r="HZ2" i="34" s="1"/>
  <c r="IA7" i="34"/>
  <c r="IA6" i="34" s="1"/>
  <c r="IA5" i="34"/>
  <c r="HV208" i="34"/>
  <c r="HV207" i="34"/>
  <c r="HV206" i="34"/>
  <c r="HV205" i="34"/>
  <c r="HV204" i="34"/>
  <c r="HV203" i="34"/>
  <c r="HV202" i="34"/>
  <c r="HV201" i="34"/>
  <c r="HV200" i="34"/>
  <c r="HV199" i="34"/>
  <c r="HV198" i="34"/>
  <c r="HV197" i="34"/>
  <c r="HV196" i="34"/>
  <c r="HV195" i="34"/>
  <c r="HV194" i="34"/>
  <c r="HV193" i="34"/>
  <c r="HV192" i="34"/>
  <c r="HV191" i="34"/>
  <c r="HV190" i="34"/>
  <c r="HV189" i="34"/>
  <c r="HV188" i="34"/>
  <c r="HV187" i="34"/>
  <c r="HV186" i="34"/>
  <c r="HV185" i="34"/>
  <c r="HV184" i="34"/>
  <c r="HV183" i="34"/>
  <c r="HV182" i="34"/>
  <c r="HV181" i="34"/>
  <c r="HV180" i="34"/>
  <c r="HV179" i="34"/>
  <c r="HV178" i="34"/>
  <c r="HV177" i="34"/>
  <c r="HV176" i="34"/>
  <c r="HV175" i="34"/>
  <c r="HV174" i="34"/>
  <c r="HV173" i="34"/>
  <c r="HV172" i="34"/>
  <c r="HV171" i="34"/>
  <c r="HV170" i="34"/>
  <c r="HV169" i="34"/>
  <c r="HV168" i="34"/>
  <c r="HV167" i="34"/>
  <c r="HV166" i="34"/>
  <c r="HV165" i="34"/>
  <c r="HV164" i="34"/>
  <c r="HV163" i="34"/>
  <c r="HV162" i="34"/>
  <c r="HV161" i="34"/>
  <c r="HV160" i="34"/>
  <c r="HV159" i="34"/>
  <c r="HV158" i="34"/>
  <c r="HV157" i="34"/>
  <c r="HV156" i="34"/>
  <c r="HV155" i="34"/>
  <c r="HV154" i="34"/>
  <c r="HV153" i="34"/>
  <c r="HV152" i="34"/>
  <c r="HV151" i="34"/>
  <c r="HV150" i="34"/>
  <c r="HV149" i="34"/>
  <c r="HV148" i="34"/>
  <c r="HV147" i="34"/>
  <c r="HV146" i="34"/>
  <c r="HV145" i="34"/>
  <c r="HV144" i="34"/>
  <c r="HV143" i="34"/>
  <c r="HV142" i="34"/>
  <c r="HV141" i="34"/>
  <c r="HV140" i="34"/>
  <c r="HV139" i="34"/>
  <c r="HV138" i="34"/>
  <c r="HV137" i="34"/>
  <c r="HV136" i="34"/>
  <c r="HV135" i="34"/>
  <c r="HV134" i="34"/>
  <c r="HV133" i="34"/>
  <c r="HV132" i="34"/>
  <c r="HV131" i="34"/>
  <c r="HV130" i="34"/>
  <c r="HV129" i="34"/>
  <c r="HV128" i="34"/>
  <c r="HV127" i="34"/>
  <c r="HV126" i="34"/>
  <c r="HV125" i="34"/>
  <c r="HV124" i="34"/>
  <c r="HV123" i="34"/>
  <c r="HV122" i="34"/>
  <c r="HV121" i="34"/>
  <c r="HV120" i="34"/>
  <c r="HV119" i="34"/>
  <c r="HV118" i="34"/>
  <c r="HV117" i="34"/>
  <c r="HV116" i="34"/>
  <c r="HV115" i="34"/>
  <c r="HV114" i="34"/>
  <c r="HV113" i="34"/>
  <c r="HV112" i="34"/>
  <c r="HV111" i="34"/>
  <c r="HV110" i="34"/>
  <c r="HV109" i="34"/>
  <c r="HV108" i="34"/>
  <c r="HV107" i="34"/>
  <c r="HV106" i="34"/>
  <c r="HV105" i="34"/>
  <c r="HV104" i="34"/>
  <c r="HV103" i="34"/>
  <c r="HV102" i="34"/>
  <c r="HV101" i="34"/>
  <c r="HV100" i="34"/>
  <c r="HV99" i="34"/>
  <c r="HV98" i="34"/>
  <c r="HV97" i="34"/>
  <c r="HV96" i="34"/>
  <c r="HV95" i="34"/>
  <c r="HV94" i="34"/>
  <c r="HV93" i="34"/>
  <c r="HV92" i="34"/>
  <c r="HV91" i="34"/>
  <c r="HV90" i="34"/>
  <c r="HV89" i="34"/>
  <c r="HV88" i="34"/>
  <c r="HV87" i="34"/>
  <c r="HV86" i="34"/>
  <c r="HV85" i="34"/>
  <c r="HV84" i="34"/>
  <c r="HV83" i="34"/>
  <c r="HV82" i="34"/>
  <c r="HV81" i="34"/>
  <c r="HV80" i="34"/>
  <c r="HV79" i="34"/>
  <c r="HV78" i="34"/>
  <c r="HV77" i="34"/>
  <c r="HV76" i="34"/>
  <c r="HV75" i="34"/>
  <c r="HV74" i="34"/>
  <c r="HV73" i="34"/>
  <c r="HV72" i="34"/>
  <c r="HV71" i="34"/>
  <c r="HV70" i="34"/>
  <c r="HV69" i="34"/>
  <c r="HV68" i="34"/>
  <c r="HV67" i="34"/>
  <c r="HV66" i="34"/>
  <c r="HV65" i="34"/>
  <c r="HV64" i="34"/>
  <c r="HV63" i="34"/>
  <c r="HV62" i="34"/>
  <c r="HV61" i="34"/>
  <c r="HV60" i="34"/>
  <c r="HV59" i="34"/>
  <c r="HV58" i="34"/>
  <c r="HV57" i="34"/>
  <c r="HV56" i="34"/>
  <c r="HV55" i="34"/>
  <c r="HV54" i="34"/>
  <c r="HV53" i="34"/>
  <c r="HV52" i="34"/>
  <c r="HV51" i="34"/>
  <c r="HV50" i="34"/>
  <c r="HV49" i="34"/>
  <c r="HV48" i="34"/>
  <c r="HV47" i="34"/>
  <c r="HV46" i="34"/>
  <c r="HV45" i="34"/>
  <c r="HV44" i="34"/>
  <c r="HV43" i="34"/>
  <c r="HV42" i="34"/>
  <c r="HV41" i="34"/>
  <c r="HV40" i="34"/>
  <c r="HV39" i="34"/>
  <c r="HV38" i="34"/>
  <c r="HV37" i="34"/>
  <c r="HV36" i="34"/>
  <c r="HV35" i="34"/>
  <c r="HV34" i="34"/>
  <c r="HV33" i="34"/>
  <c r="HV32" i="34"/>
  <c r="HV31" i="34"/>
  <c r="HV30" i="34"/>
  <c r="HV29" i="34"/>
  <c r="HV28" i="34"/>
  <c r="HV27" i="34"/>
  <c r="HV26" i="34"/>
  <c r="HV25" i="34"/>
  <c r="HV24" i="34"/>
  <c r="HV23" i="34"/>
  <c r="HV22" i="34"/>
  <c r="HV21" i="34"/>
  <c r="HV20" i="34"/>
  <c r="HV19" i="34"/>
  <c r="HV18" i="34"/>
  <c r="HV17" i="34"/>
  <c r="HV16" i="34"/>
  <c r="HV15" i="34"/>
  <c r="HV14" i="34"/>
  <c r="HV13" i="34"/>
  <c r="HV12" i="34"/>
  <c r="HV11" i="34"/>
  <c r="HV10" i="34"/>
  <c r="HV9" i="34"/>
  <c r="HV3" i="34" s="1"/>
  <c r="HU3" i="34" s="1"/>
  <c r="HU2" i="34" s="1"/>
  <c r="HV7" i="34"/>
  <c r="HV6" i="34" s="1"/>
  <c r="HV5" i="34"/>
  <c r="HQ208" i="34"/>
  <c r="HQ207" i="34"/>
  <c r="HQ206" i="34"/>
  <c r="HQ205" i="34"/>
  <c r="HQ204" i="34"/>
  <c r="HQ203" i="34"/>
  <c r="HQ202" i="34"/>
  <c r="HQ201" i="34"/>
  <c r="HQ200" i="34"/>
  <c r="HQ199" i="34"/>
  <c r="HQ198" i="34"/>
  <c r="HQ197" i="34"/>
  <c r="HQ196" i="34"/>
  <c r="HQ195" i="34"/>
  <c r="HQ194" i="34"/>
  <c r="HQ193" i="34"/>
  <c r="HQ192" i="34"/>
  <c r="HQ191" i="34"/>
  <c r="HQ190" i="34"/>
  <c r="HQ189" i="34"/>
  <c r="HQ188" i="34"/>
  <c r="HQ187" i="34"/>
  <c r="HQ186" i="34"/>
  <c r="HQ185" i="34"/>
  <c r="HQ184" i="34"/>
  <c r="HQ183" i="34"/>
  <c r="HQ182" i="34"/>
  <c r="HQ181" i="34"/>
  <c r="HQ180" i="34"/>
  <c r="HQ179" i="34"/>
  <c r="HQ178" i="34"/>
  <c r="HQ177" i="34"/>
  <c r="HQ176" i="34"/>
  <c r="HQ175" i="34"/>
  <c r="HQ174" i="34"/>
  <c r="HQ173" i="34"/>
  <c r="HQ172" i="34"/>
  <c r="HQ171" i="34"/>
  <c r="HQ170" i="34"/>
  <c r="HQ169" i="34"/>
  <c r="HQ168" i="34"/>
  <c r="HQ167" i="34"/>
  <c r="HQ166" i="34"/>
  <c r="HQ165" i="34"/>
  <c r="HQ164" i="34"/>
  <c r="HQ163" i="34"/>
  <c r="HQ162" i="34"/>
  <c r="HQ161" i="34"/>
  <c r="HQ160" i="34"/>
  <c r="HQ159" i="34"/>
  <c r="HQ158" i="34"/>
  <c r="HQ157" i="34"/>
  <c r="HQ156" i="34"/>
  <c r="HQ155" i="34"/>
  <c r="HQ154" i="34"/>
  <c r="HQ153" i="34"/>
  <c r="HQ152" i="34"/>
  <c r="HQ151" i="34"/>
  <c r="HQ150" i="34"/>
  <c r="HQ149" i="34"/>
  <c r="HQ148" i="34"/>
  <c r="HQ147" i="34"/>
  <c r="HQ146" i="34"/>
  <c r="HQ145" i="34"/>
  <c r="HQ144" i="34"/>
  <c r="HQ143" i="34"/>
  <c r="HQ142" i="34"/>
  <c r="HQ141" i="34"/>
  <c r="HQ140" i="34"/>
  <c r="HQ139" i="34"/>
  <c r="HQ138" i="34"/>
  <c r="HQ137" i="34"/>
  <c r="HQ136" i="34"/>
  <c r="HQ135" i="34"/>
  <c r="HQ134" i="34"/>
  <c r="HQ133" i="34"/>
  <c r="HQ132" i="34"/>
  <c r="HQ131" i="34"/>
  <c r="HQ130" i="34"/>
  <c r="HQ129" i="34"/>
  <c r="HQ128" i="34"/>
  <c r="HQ127" i="34"/>
  <c r="HQ126" i="34"/>
  <c r="HQ125" i="34"/>
  <c r="HQ124" i="34"/>
  <c r="HQ123" i="34"/>
  <c r="HQ122" i="34"/>
  <c r="HQ121" i="34"/>
  <c r="HQ120" i="34"/>
  <c r="HQ119" i="34"/>
  <c r="HQ118" i="34"/>
  <c r="HQ117" i="34"/>
  <c r="HQ116" i="34"/>
  <c r="HQ115" i="34"/>
  <c r="HQ114" i="34"/>
  <c r="HQ113" i="34"/>
  <c r="HQ112" i="34"/>
  <c r="HQ111" i="34"/>
  <c r="HQ110" i="34"/>
  <c r="HQ109" i="34"/>
  <c r="HQ108" i="34"/>
  <c r="HQ107" i="34"/>
  <c r="HQ106" i="34"/>
  <c r="HQ105" i="34"/>
  <c r="HQ104" i="34"/>
  <c r="HQ103" i="34"/>
  <c r="HQ102" i="34"/>
  <c r="HQ101" i="34"/>
  <c r="HQ100" i="34"/>
  <c r="HQ99" i="34"/>
  <c r="HQ98" i="34"/>
  <c r="HQ97" i="34"/>
  <c r="HQ96" i="34"/>
  <c r="HQ95" i="34"/>
  <c r="HQ94" i="34"/>
  <c r="HQ93" i="34"/>
  <c r="HQ92" i="34"/>
  <c r="HQ91" i="34"/>
  <c r="HQ90" i="34"/>
  <c r="HQ89" i="34"/>
  <c r="HQ88" i="34"/>
  <c r="HQ87" i="34"/>
  <c r="HQ86" i="34"/>
  <c r="HQ85" i="34"/>
  <c r="HQ84" i="34"/>
  <c r="HQ83" i="34"/>
  <c r="HQ82" i="34"/>
  <c r="HQ81" i="34"/>
  <c r="HQ80" i="34"/>
  <c r="HQ79" i="34"/>
  <c r="HQ78" i="34"/>
  <c r="HQ77" i="34"/>
  <c r="HQ76" i="34"/>
  <c r="HQ75" i="34"/>
  <c r="HQ74" i="34"/>
  <c r="HQ73" i="34"/>
  <c r="HQ72" i="34"/>
  <c r="HQ71" i="34"/>
  <c r="HQ70" i="34"/>
  <c r="HQ69" i="34"/>
  <c r="HQ68" i="34"/>
  <c r="HQ67" i="34"/>
  <c r="HQ66" i="34"/>
  <c r="HQ65" i="34"/>
  <c r="HQ64" i="34"/>
  <c r="HQ63" i="34"/>
  <c r="HQ62" i="34"/>
  <c r="HQ61" i="34"/>
  <c r="HQ60" i="34"/>
  <c r="HQ59" i="34"/>
  <c r="HQ58" i="34"/>
  <c r="HQ57" i="34"/>
  <c r="HQ56" i="34"/>
  <c r="HQ55" i="34"/>
  <c r="HQ54" i="34"/>
  <c r="HQ53" i="34"/>
  <c r="HQ52" i="34"/>
  <c r="HQ51" i="34"/>
  <c r="HQ50" i="34"/>
  <c r="HQ49" i="34"/>
  <c r="HQ48" i="34"/>
  <c r="HQ47" i="34"/>
  <c r="HQ46" i="34"/>
  <c r="HQ45" i="34"/>
  <c r="HQ44" i="34"/>
  <c r="HQ43" i="34"/>
  <c r="HQ42" i="34"/>
  <c r="HQ41" i="34"/>
  <c r="HQ40" i="34"/>
  <c r="HQ39" i="34"/>
  <c r="HQ38" i="34"/>
  <c r="HQ37" i="34"/>
  <c r="HQ36" i="34"/>
  <c r="HQ35" i="34"/>
  <c r="HQ34" i="34"/>
  <c r="HQ33" i="34"/>
  <c r="HQ32" i="34"/>
  <c r="HQ31" i="34"/>
  <c r="HQ30" i="34"/>
  <c r="HQ29" i="34"/>
  <c r="HQ28" i="34"/>
  <c r="HQ27" i="34"/>
  <c r="HQ26" i="34"/>
  <c r="HQ25" i="34"/>
  <c r="HQ24" i="34"/>
  <c r="HQ23" i="34"/>
  <c r="HQ22" i="34"/>
  <c r="HQ21" i="34"/>
  <c r="HQ20" i="34"/>
  <c r="HQ19" i="34"/>
  <c r="HQ18" i="34"/>
  <c r="HQ17" i="34"/>
  <c r="HQ16" i="34"/>
  <c r="HQ15" i="34"/>
  <c r="HQ14" i="34"/>
  <c r="HQ13" i="34"/>
  <c r="HQ12" i="34"/>
  <c r="HQ11" i="34"/>
  <c r="HQ10" i="34"/>
  <c r="HQ9" i="34"/>
  <c r="HQ3" i="34" s="1"/>
  <c r="HP3" i="34" s="1"/>
  <c r="HP2" i="34" s="1"/>
  <c r="HQ7" i="34"/>
  <c r="HQ6" i="34" s="1"/>
  <c r="HQ5" i="34"/>
  <c r="HL208" i="34"/>
  <c r="HL207" i="34"/>
  <c r="HL206" i="34"/>
  <c r="HL205" i="34"/>
  <c r="HL204" i="34"/>
  <c r="HL203" i="34"/>
  <c r="HL202" i="34"/>
  <c r="HL201" i="34"/>
  <c r="HL200" i="34"/>
  <c r="HL199" i="34"/>
  <c r="HL198" i="34"/>
  <c r="HL197" i="34"/>
  <c r="HL196" i="34"/>
  <c r="HL195" i="34"/>
  <c r="HL194" i="34"/>
  <c r="HL193" i="34"/>
  <c r="HL192" i="34"/>
  <c r="HL191" i="34"/>
  <c r="HL190" i="34"/>
  <c r="HL189" i="34"/>
  <c r="HL188" i="34"/>
  <c r="HL187" i="34"/>
  <c r="HL186" i="34"/>
  <c r="HL185" i="34"/>
  <c r="HL184" i="34"/>
  <c r="HL183" i="34"/>
  <c r="HL182" i="34"/>
  <c r="HL181" i="34"/>
  <c r="HL180" i="34"/>
  <c r="HL179" i="34"/>
  <c r="HL178" i="34"/>
  <c r="HL177" i="34"/>
  <c r="HL176" i="34"/>
  <c r="HL175" i="34"/>
  <c r="HL174" i="34"/>
  <c r="HL173" i="34"/>
  <c r="HL172" i="34"/>
  <c r="HL171" i="34"/>
  <c r="HL170" i="34"/>
  <c r="HL169" i="34"/>
  <c r="HL168" i="34"/>
  <c r="HL167" i="34"/>
  <c r="HL166" i="34"/>
  <c r="HL165" i="34"/>
  <c r="HL164" i="34"/>
  <c r="HL163" i="34"/>
  <c r="HL162" i="34"/>
  <c r="HL161" i="34"/>
  <c r="HL160" i="34"/>
  <c r="HL159" i="34"/>
  <c r="HL158" i="34"/>
  <c r="HL157" i="34"/>
  <c r="HL156" i="34"/>
  <c r="HL155" i="34"/>
  <c r="HL154" i="34"/>
  <c r="HL153" i="34"/>
  <c r="HL152" i="34"/>
  <c r="HL151" i="34"/>
  <c r="HL150" i="34"/>
  <c r="HL149" i="34"/>
  <c r="HL148" i="34"/>
  <c r="HL147" i="34"/>
  <c r="HL146" i="34"/>
  <c r="HL145" i="34"/>
  <c r="HL144" i="34"/>
  <c r="HL143" i="34"/>
  <c r="HL142" i="34"/>
  <c r="HL141" i="34"/>
  <c r="HL140" i="34"/>
  <c r="HL139" i="34"/>
  <c r="HL138" i="34"/>
  <c r="HL137" i="34"/>
  <c r="HL136" i="34"/>
  <c r="HL135" i="34"/>
  <c r="HL134" i="34"/>
  <c r="HL133" i="34"/>
  <c r="HL132" i="34"/>
  <c r="HL131" i="34"/>
  <c r="HL130" i="34"/>
  <c r="HL129" i="34"/>
  <c r="HL128" i="34"/>
  <c r="HL127" i="34"/>
  <c r="HL126" i="34"/>
  <c r="HL125" i="34"/>
  <c r="HL124" i="34"/>
  <c r="HL123" i="34"/>
  <c r="HL122" i="34"/>
  <c r="HL121" i="34"/>
  <c r="HL120" i="34"/>
  <c r="HL119" i="34"/>
  <c r="HL118" i="34"/>
  <c r="HL117" i="34"/>
  <c r="HL116" i="34"/>
  <c r="HL115" i="34"/>
  <c r="HL114" i="34"/>
  <c r="HL113" i="34"/>
  <c r="HL112" i="34"/>
  <c r="HL111" i="34"/>
  <c r="HL110" i="34"/>
  <c r="HL109" i="34"/>
  <c r="HL108" i="34"/>
  <c r="HL107" i="34"/>
  <c r="HL106" i="34"/>
  <c r="HL105" i="34"/>
  <c r="HL104" i="34"/>
  <c r="HL103" i="34"/>
  <c r="HL102" i="34"/>
  <c r="HL101" i="34"/>
  <c r="HL100" i="34"/>
  <c r="HL99" i="34"/>
  <c r="HL98" i="34"/>
  <c r="HL97" i="34"/>
  <c r="HL96" i="34"/>
  <c r="HL95" i="34"/>
  <c r="HL94" i="34"/>
  <c r="HL93" i="34"/>
  <c r="HL92" i="34"/>
  <c r="HL91" i="34"/>
  <c r="HL90" i="34"/>
  <c r="HL89" i="34"/>
  <c r="HL88" i="34"/>
  <c r="HL87" i="34"/>
  <c r="HL86" i="34"/>
  <c r="HL85" i="34"/>
  <c r="HL84" i="34"/>
  <c r="HL83" i="34"/>
  <c r="HL82" i="34"/>
  <c r="HL81" i="34"/>
  <c r="HL80" i="34"/>
  <c r="HL79" i="34"/>
  <c r="HL78" i="34"/>
  <c r="HL77" i="34"/>
  <c r="HL76" i="34"/>
  <c r="HL75" i="34"/>
  <c r="HL74" i="34"/>
  <c r="HL73" i="34"/>
  <c r="HL72" i="34"/>
  <c r="HL71" i="34"/>
  <c r="HL70" i="34"/>
  <c r="HL69" i="34"/>
  <c r="HL68" i="34"/>
  <c r="HL67" i="34"/>
  <c r="HL66" i="34"/>
  <c r="HL65" i="34"/>
  <c r="HL64" i="34"/>
  <c r="HL63" i="34"/>
  <c r="HL62" i="34"/>
  <c r="HL61" i="34"/>
  <c r="HL60" i="34"/>
  <c r="HL59" i="34"/>
  <c r="HL58" i="34"/>
  <c r="HL57" i="34"/>
  <c r="HL56" i="34"/>
  <c r="HL55" i="34"/>
  <c r="HL54" i="34"/>
  <c r="HL53" i="34"/>
  <c r="HL52" i="34"/>
  <c r="HL51" i="34"/>
  <c r="HL50" i="34"/>
  <c r="HL49" i="34"/>
  <c r="HL48" i="34"/>
  <c r="HL47" i="34"/>
  <c r="HL46" i="34"/>
  <c r="HL45" i="34"/>
  <c r="HL44" i="34"/>
  <c r="HL43" i="34"/>
  <c r="HL42" i="34"/>
  <c r="HL41" i="34"/>
  <c r="HL40" i="34"/>
  <c r="HL39" i="34"/>
  <c r="HL38" i="34"/>
  <c r="HL37" i="34"/>
  <c r="HL36" i="34"/>
  <c r="HL35" i="34"/>
  <c r="HL34" i="34"/>
  <c r="HL33" i="34"/>
  <c r="HL32" i="34"/>
  <c r="HL31" i="34"/>
  <c r="HL30" i="34"/>
  <c r="HL29" i="34"/>
  <c r="HL28" i="34"/>
  <c r="HL27" i="34"/>
  <c r="HL26" i="34"/>
  <c r="HL25" i="34"/>
  <c r="HL24" i="34"/>
  <c r="HL23" i="34"/>
  <c r="HL22" i="34"/>
  <c r="HL21" i="34"/>
  <c r="HL20" i="34"/>
  <c r="HL19" i="34"/>
  <c r="HL18" i="34"/>
  <c r="HL17" i="34"/>
  <c r="HL16" i="34"/>
  <c r="HL15" i="34"/>
  <c r="HL14" i="34"/>
  <c r="HL13" i="34"/>
  <c r="HL12" i="34"/>
  <c r="HL11" i="34"/>
  <c r="HL10" i="34"/>
  <c r="HL9" i="34"/>
  <c r="HL3" i="34" s="1"/>
  <c r="HK3" i="34" s="1"/>
  <c r="HK2" i="34" s="1"/>
  <c r="HL7" i="34"/>
  <c r="HL6" i="34" s="1"/>
  <c r="HL5" i="34"/>
  <c r="HG208" i="34"/>
  <c r="HG207" i="34"/>
  <c r="HG206" i="34"/>
  <c r="HG205" i="34"/>
  <c r="HG204" i="34"/>
  <c r="HG203" i="34"/>
  <c r="HG202" i="34"/>
  <c r="HG201" i="34"/>
  <c r="HG200" i="34"/>
  <c r="HG199" i="34"/>
  <c r="HG198" i="34"/>
  <c r="HG197" i="34"/>
  <c r="HG196" i="34"/>
  <c r="HG195" i="34"/>
  <c r="HG194" i="34"/>
  <c r="HG193" i="34"/>
  <c r="HG192" i="34"/>
  <c r="HG191" i="34"/>
  <c r="HG190" i="34"/>
  <c r="HG189" i="34"/>
  <c r="HG188" i="34"/>
  <c r="HG187" i="34"/>
  <c r="HG186" i="34"/>
  <c r="HG185" i="34"/>
  <c r="HG184" i="34"/>
  <c r="HG183" i="34"/>
  <c r="HG182" i="34"/>
  <c r="HG181" i="34"/>
  <c r="HG180" i="34"/>
  <c r="HG179" i="34"/>
  <c r="HG178" i="34"/>
  <c r="HG177" i="34"/>
  <c r="HG176" i="34"/>
  <c r="HG175" i="34"/>
  <c r="HG174" i="34"/>
  <c r="HG173" i="34"/>
  <c r="HG172" i="34"/>
  <c r="HG171" i="34"/>
  <c r="HG170" i="34"/>
  <c r="HG169" i="34"/>
  <c r="HG168" i="34"/>
  <c r="HG167" i="34"/>
  <c r="HG166" i="34"/>
  <c r="HG165" i="34"/>
  <c r="HG164" i="34"/>
  <c r="HG163" i="34"/>
  <c r="HG162" i="34"/>
  <c r="HG161" i="34"/>
  <c r="HG160" i="34"/>
  <c r="HG159" i="34"/>
  <c r="HG158" i="34"/>
  <c r="HG157" i="34"/>
  <c r="HG156" i="34"/>
  <c r="HG155" i="34"/>
  <c r="HG154" i="34"/>
  <c r="HG153" i="34"/>
  <c r="HG152" i="34"/>
  <c r="HG151" i="34"/>
  <c r="HG150" i="34"/>
  <c r="HG149" i="34"/>
  <c r="HG148" i="34"/>
  <c r="HG147" i="34"/>
  <c r="HG146" i="34"/>
  <c r="HG145" i="34"/>
  <c r="HG144" i="34"/>
  <c r="HG143" i="34"/>
  <c r="HG142" i="34"/>
  <c r="HG141" i="34"/>
  <c r="HG140" i="34"/>
  <c r="HG139" i="34"/>
  <c r="HG138" i="34"/>
  <c r="HG137" i="34"/>
  <c r="HG136" i="34"/>
  <c r="HG135" i="34"/>
  <c r="HG134" i="34"/>
  <c r="HG133" i="34"/>
  <c r="HG132" i="34"/>
  <c r="HG131" i="34"/>
  <c r="HG130" i="34"/>
  <c r="HG129" i="34"/>
  <c r="HG128" i="34"/>
  <c r="HG127" i="34"/>
  <c r="HG126" i="34"/>
  <c r="HG125" i="34"/>
  <c r="HG124" i="34"/>
  <c r="HG123" i="34"/>
  <c r="HG122" i="34"/>
  <c r="HG121" i="34"/>
  <c r="HG120" i="34"/>
  <c r="HG119" i="34"/>
  <c r="HG118" i="34"/>
  <c r="HG117" i="34"/>
  <c r="HG116" i="34"/>
  <c r="HG115" i="34"/>
  <c r="HG114" i="34"/>
  <c r="HG113" i="34"/>
  <c r="HG112" i="34"/>
  <c r="HG111" i="34"/>
  <c r="HG110" i="34"/>
  <c r="HG109" i="34"/>
  <c r="HG108" i="34"/>
  <c r="HG107" i="34"/>
  <c r="HG106" i="34"/>
  <c r="HG105" i="34"/>
  <c r="HG104" i="34"/>
  <c r="HG103" i="34"/>
  <c r="HG102" i="34"/>
  <c r="HG101" i="34"/>
  <c r="HG100" i="34"/>
  <c r="HG99" i="34"/>
  <c r="HG98" i="34"/>
  <c r="HG97" i="34"/>
  <c r="HG96" i="34"/>
  <c r="HG95" i="34"/>
  <c r="HG94" i="34"/>
  <c r="HG93" i="34"/>
  <c r="HG92" i="34"/>
  <c r="HG91" i="34"/>
  <c r="HG90" i="34"/>
  <c r="HG89" i="34"/>
  <c r="HG88" i="34"/>
  <c r="HG87" i="34"/>
  <c r="HG86" i="34"/>
  <c r="HG85" i="34"/>
  <c r="HG84" i="34"/>
  <c r="HG83" i="34"/>
  <c r="HG82" i="34"/>
  <c r="HG81" i="34"/>
  <c r="HG80" i="34"/>
  <c r="HG79" i="34"/>
  <c r="HG78" i="34"/>
  <c r="HG77" i="34"/>
  <c r="HG76" i="34"/>
  <c r="HG75" i="34"/>
  <c r="HG74" i="34"/>
  <c r="HG73" i="34"/>
  <c r="HG72" i="34"/>
  <c r="HG71" i="34"/>
  <c r="HG70" i="34"/>
  <c r="HG69" i="34"/>
  <c r="HG68" i="34"/>
  <c r="HG67" i="34"/>
  <c r="HG66" i="34"/>
  <c r="HG65" i="34"/>
  <c r="HG64" i="34"/>
  <c r="HG63" i="34"/>
  <c r="HG62" i="34"/>
  <c r="HG61" i="34"/>
  <c r="HG60" i="34"/>
  <c r="HG59" i="34"/>
  <c r="HG58" i="34"/>
  <c r="HG57" i="34"/>
  <c r="HG56" i="34"/>
  <c r="HG55" i="34"/>
  <c r="HG54" i="34"/>
  <c r="HG53" i="34"/>
  <c r="HG52" i="34"/>
  <c r="HG51" i="34"/>
  <c r="HG50" i="34"/>
  <c r="HG49" i="34"/>
  <c r="HG48" i="34"/>
  <c r="HG47" i="34"/>
  <c r="HG46" i="34"/>
  <c r="HG45" i="34"/>
  <c r="HG44" i="34"/>
  <c r="HG43" i="34"/>
  <c r="HG42" i="34"/>
  <c r="HG41" i="34"/>
  <c r="HG40" i="34"/>
  <c r="HG39" i="34"/>
  <c r="HG38" i="34"/>
  <c r="HG37" i="34"/>
  <c r="HG36" i="34"/>
  <c r="HG35" i="34"/>
  <c r="HG34" i="34"/>
  <c r="HG33" i="34"/>
  <c r="HG32" i="34"/>
  <c r="HG31" i="34"/>
  <c r="HG30" i="34"/>
  <c r="HG29" i="34"/>
  <c r="HG28" i="34"/>
  <c r="HG27" i="34"/>
  <c r="HG26" i="34"/>
  <c r="HG25" i="34"/>
  <c r="HG24" i="34"/>
  <c r="HG23" i="34"/>
  <c r="HG22" i="34"/>
  <c r="HG21" i="34"/>
  <c r="HG20" i="34"/>
  <c r="HG19" i="34"/>
  <c r="HG18" i="34"/>
  <c r="HG17" i="34"/>
  <c r="HG16" i="34"/>
  <c r="HG15" i="34"/>
  <c r="HG14" i="34"/>
  <c r="HG13" i="34"/>
  <c r="HG12" i="34"/>
  <c r="HG11" i="34"/>
  <c r="HG10" i="34"/>
  <c r="HG9" i="34"/>
  <c r="HG3" i="34" s="1"/>
  <c r="HF3" i="34" s="1"/>
  <c r="HF2" i="34" s="1"/>
  <c r="HG7" i="34"/>
  <c r="HG6" i="34" s="1"/>
  <c r="HG5" i="34"/>
  <c r="HB208" i="34"/>
  <c r="HB207" i="34"/>
  <c r="HB206" i="34"/>
  <c r="HB205" i="34"/>
  <c r="HB204" i="34"/>
  <c r="HB203" i="34"/>
  <c r="HB202" i="34"/>
  <c r="HB201" i="34"/>
  <c r="HB200" i="34"/>
  <c r="HB199" i="34"/>
  <c r="HB198" i="34"/>
  <c r="HB197" i="34"/>
  <c r="HB196" i="34"/>
  <c r="HB195" i="34"/>
  <c r="HB194" i="34"/>
  <c r="HB193" i="34"/>
  <c r="HB192" i="34"/>
  <c r="HB191" i="34"/>
  <c r="HB190" i="34"/>
  <c r="HB189" i="34"/>
  <c r="HB188" i="34"/>
  <c r="HB187" i="34"/>
  <c r="HB186" i="34"/>
  <c r="HB185" i="34"/>
  <c r="HB184" i="34"/>
  <c r="HB183" i="34"/>
  <c r="HB182" i="34"/>
  <c r="HB181" i="34"/>
  <c r="HB180" i="34"/>
  <c r="HB179" i="34"/>
  <c r="HB178" i="34"/>
  <c r="HB177" i="34"/>
  <c r="HB176" i="34"/>
  <c r="HB175" i="34"/>
  <c r="HB174" i="34"/>
  <c r="HB173" i="34"/>
  <c r="HB172" i="34"/>
  <c r="HB171" i="34"/>
  <c r="HB170" i="34"/>
  <c r="HB169" i="34"/>
  <c r="HB168" i="34"/>
  <c r="HB167" i="34"/>
  <c r="HB166" i="34"/>
  <c r="HB165" i="34"/>
  <c r="HB164" i="34"/>
  <c r="HB163" i="34"/>
  <c r="HB162" i="34"/>
  <c r="HB161" i="34"/>
  <c r="HB160" i="34"/>
  <c r="HB159" i="34"/>
  <c r="HB158" i="34"/>
  <c r="HB157" i="34"/>
  <c r="HB156" i="34"/>
  <c r="HB155" i="34"/>
  <c r="HB154" i="34"/>
  <c r="HB153" i="34"/>
  <c r="HB152" i="34"/>
  <c r="HB151" i="34"/>
  <c r="HB150" i="34"/>
  <c r="HB149" i="34"/>
  <c r="HB148" i="34"/>
  <c r="HB147" i="34"/>
  <c r="HB146" i="34"/>
  <c r="HB145" i="34"/>
  <c r="HB144" i="34"/>
  <c r="HB143" i="34"/>
  <c r="HB142" i="34"/>
  <c r="HB141" i="34"/>
  <c r="HB140" i="34"/>
  <c r="HB139" i="34"/>
  <c r="HB138" i="34"/>
  <c r="HB137" i="34"/>
  <c r="HB136" i="34"/>
  <c r="HB135" i="34"/>
  <c r="HB134" i="34"/>
  <c r="HB133" i="34"/>
  <c r="HB132" i="34"/>
  <c r="HB131" i="34"/>
  <c r="HB130" i="34"/>
  <c r="HB129" i="34"/>
  <c r="HB128" i="34"/>
  <c r="HB127" i="34"/>
  <c r="HB126" i="34"/>
  <c r="HB125" i="34"/>
  <c r="HB124" i="34"/>
  <c r="HB123" i="34"/>
  <c r="HB122" i="34"/>
  <c r="HB121" i="34"/>
  <c r="HB120" i="34"/>
  <c r="HB119" i="34"/>
  <c r="HB118" i="34"/>
  <c r="HB117" i="34"/>
  <c r="HB116" i="34"/>
  <c r="HB115" i="34"/>
  <c r="HB114" i="34"/>
  <c r="HB113" i="34"/>
  <c r="HB112" i="34"/>
  <c r="HB111" i="34"/>
  <c r="HB110" i="34"/>
  <c r="HB109" i="34"/>
  <c r="HB108" i="34"/>
  <c r="HB107" i="34"/>
  <c r="HB106" i="34"/>
  <c r="HB105" i="34"/>
  <c r="HB104" i="34"/>
  <c r="HB103" i="34"/>
  <c r="HB102" i="34"/>
  <c r="HB101" i="34"/>
  <c r="HB100" i="34"/>
  <c r="HB99" i="34"/>
  <c r="HB98" i="34"/>
  <c r="HB97" i="34"/>
  <c r="HB96" i="34"/>
  <c r="HB95" i="34"/>
  <c r="HB94" i="34"/>
  <c r="HB93" i="34"/>
  <c r="HB92" i="34"/>
  <c r="HB91" i="34"/>
  <c r="HB90" i="34"/>
  <c r="HB89" i="34"/>
  <c r="HB88" i="34"/>
  <c r="HB87" i="34"/>
  <c r="HB86" i="34"/>
  <c r="HB85" i="34"/>
  <c r="HB84" i="34"/>
  <c r="HB83" i="34"/>
  <c r="HB82" i="34"/>
  <c r="HB81" i="34"/>
  <c r="HB80" i="34"/>
  <c r="HB79" i="34"/>
  <c r="HB78" i="34"/>
  <c r="HB77" i="34"/>
  <c r="HB76" i="34"/>
  <c r="HB75" i="34"/>
  <c r="HB74" i="34"/>
  <c r="HB73" i="34"/>
  <c r="HB72" i="34"/>
  <c r="HB71" i="34"/>
  <c r="HB70" i="34"/>
  <c r="HB69" i="34"/>
  <c r="HB68" i="34"/>
  <c r="HB67" i="34"/>
  <c r="HB66" i="34"/>
  <c r="HB65" i="34"/>
  <c r="HB64" i="34"/>
  <c r="HB63" i="34"/>
  <c r="HB62" i="34"/>
  <c r="HB61" i="34"/>
  <c r="HB60" i="34"/>
  <c r="HB59" i="34"/>
  <c r="HB58" i="34"/>
  <c r="HB57" i="34"/>
  <c r="HB56" i="34"/>
  <c r="HB55" i="34"/>
  <c r="HB54" i="34"/>
  <c r="HB53" i="34"/>
  <c r="HB52" i="34"/>
  <c r="HB51" i="34"/>
  <c r="HB50" i="34"/>
  <c r="HB49" i="34"/>
  <c r="HB48" i="34"/>
  <c r="HB47" i="34"/>
  <c r="HB46" i="34"/>
  <c r="HB45" i="34"/>
  <c r="HB44" i="34"/>
  <c r="HB43" i="34"/>
  <c r="HB42" i="34"/>
  <c r="HB41" i="34"/>
  <c r="HB40" i="34"/>
  <c r="HB39" i="34"/>
  <c r="HB38" i="34"/>
  <c r="HB37" i="34"/>
  <c r="HB36" i="34"/>
  <c r="HB35" i="34"/>
  <c r="HB34" i="34"/>
  <c r="HB33" i="34"/>
  <c r="HB32" i="34"/>
  <c r="HB31" i="34"/>
  <c r="HB30" i="34"/>
  <c r="HB29" i="34"/>
  <c r="HB28" i="34"/>
  <c r="HB27" i="34"/>
  <c r="HB26" i="34"/>
  <c r="HB25" i="34"/>
  <c r="HB24" i="34"/>
  <c r="HB23" i="34"/>
  <c r="HB22" i="34"/>
  <c r="HB21" i="34"/>
  <c r="HB20" i="34"/>
  <c r="HB19" i="34"/>
  <c r="HB18" i="34"/>
  <c r="HB17" i="34"/>
  <c r="HB16" i="34"/>
  <c r="HB15" i="34"/>
  <c r="HB14" i="34"/>
  <c r="HB13" i="34"/>
  <c r="HB12" i="34"/>
  <c r="HB11" i="34"/>
  <c r="HB10" i="34"/>
  <c r="HB9" i="34"/>
  <c r="HB3" i="34" s="1"/>
  <c r="HA3" i="34" s="1"/>
  <c r="HA2" i="34" s="1"/>
  <c r="HB7" i="34"/>
  <c r="HB6" i="34" s="1"/>
  <c r="HB5" i="34"/>
  <c r="GW208" i="34"/>
  <c r="GW207" i="34"/>
  <c r="GW206" i="34"/>
  <c r="GW205" i="34"/>
  <c r="GW204" i="34"/>
  <c r="GW203" i="34"/>
  <c r="GW202" i="34"/>
  <c r="GW201" i="34"/>
  <c r="GW200" i="34"/>
  <c r="GW199" i="34"/>
  <c r="GW198" i="34"/>
  <c r="GW197" i="34"/>
  <c r="GW196" i="34"/>
  <c r="GW195" i="34"/>
  <c r="GW194" i="34"/>
  <c r="GW193" i="34"/>
  <c r="GW192" i="34"/>
  <c r="GW191" i="34"/>
  <c r="GW190" i="34"/>
  <c r="GW189" i="34"/>
  <c r="GW188" i="34"/>
  <c r="GW187" i="34"/>
  <c r="GW186" i="34"/>
  <c r="GW185" i="34"/>
  <c r="GW184" i="34"/>
  <c r="GW183" i="34"/>
  <c r="GW182" i="34"/>
  <c r="GW181" i="34"/>
  <c r="GW180" i="34"/>
  <c r="GW179" i="34"/>
  <c r="GW178" i="34"/>
  <c r="GW177" i="34"/>
  <c r="GW176" i="34"/>
  <c r="GW175" i="34"/>
  <c r="GW174" i="34"/>
  <c r="GW173" i="34"/>
  <c r="GW172" i="34"/>
  <c r="GW171" i="34"/>
  <c r="GW170" i="34"/>
  <c r="GW169" i="34"/>
  <c r="GW168" i="34"/>
  <c r="GW167" i="34"/>
  <c r="GW166" i="34"/>
  <c r="GW165" i="34"/>
  <c r="GW164" i="34"/>
  <c r="GW163" i="34"/>
  <c r="GW162" i="34"/>
  <c r="GW161" i="34"/>
  <c r="GW160" i="34"/>
  <c r="GW159" i="34"/>
  <c r="GW158" i="34"/>
  <c r="GW157" i="34"/>
  <c r="GW156" i="34"/>
  <c r="GW155" i="34"/>
  <c r="GW154" i="34"/>
  <c r="GW153" i="34"/>
  <c r="GW152" i="34"/>
  <c r="GW151" i="34"/>
  <c r="GW150" i="34"/>
  <c r="GW149" i="34"/>
  <c r="GW148" i="34"/>
  <c r="GW147" i="34"/>
  <c r="GW146" i="34"/>
  <c r="GW145" i="34"/>
  <c r="GW144" i="34"/>
  <c r="GW143" i="34"/>
  <c r="GW142" i="34"/>
  <c r="GW141" i="34"/>
  <c r="GW140" i="34"/>
  <c r="GW139" i="34"/>
  <c r="GW138" i="34"/>
  <c r="GW137" i="34"/>
  <c r="GW136" i="34"/>
  <c r="GW135" i="34"/>
  <c r="GW134" i="34"/>
  <c r="GW133" i="34"/>
  <c r="GW132" i="34"/>
  <c r="GW131" i="34"/>
  <c r="GW130" i="34"/>
  <c r="GW129" i="34"/>
  <c r="GW128" i="34"/>
  <c r="GW127" i="34"/>
  <c r="GW126" i="34"/>
  <c r="GW125" i="34"/>
  <c r="GW124" i="34"/>
  <c r="GW123" i="34"/>
  <c r="GW122" i="34"/>
  <c r="GW121" i="34"/>
  <c r="GW120" i="34"/>
  <c r="GW119" i="34"/>
  <c r="GW118" i="34"/>
  <c r="GW117" i="34"/>
  <c r="GW116" i="34"/>
  <c r="GW115" i="34"/>
  <c r="GW114" i="34"/>
  <c r="GW113" i="34"/>
  <c r="GW112" i="34"/>
  <c r="GW111" i="34"/>
  <c r="GW110" i="34"/>
  <c r="GW109" i="34"/>
  <c r="GW108" i="34"/>
  <c r="GW107" i="34"/>
  <c r="GW106" i="34"/>
  <c r="GW105" i="34"/>
  <c r="GW104" i="34"/>
  <c r="GW103" i="34"/>
  <c r="GW102" i="34"/>
  <c r="GW101" i="34"/>
  <c r="GW100" i="34"/>
  <c r="GW99" i="34"/>
  <c r="GW98" i="34"/>
  <c r="GW97" i="34"/>
  <c r="GW96" i="34"/>
  <c r="GW95" i="34"/>
  <c r="GW94" i="34"/>
  <c r="GW93" i="34"/>
  <c r="GW92" i="34"/>
  <c r="GW91" i="34"/>
  <c r="GW90" i="34"/>
  <c r="GW89" i="34"/>
  <c r="GW88" i="34"/>
  <c r="GW87" i="34"/>
  <c r="GW86" i="34"/>
  <c r="GW85" i="34"/>
  <c r="GW84" i="34"/>
  <c r="GW83" i="34"/>
  <c r="GW82" i="34"/>
  <c r="GW81" i="34"/>
  <c r="GW80" i="34"/>
  <c r="GW79" i="34"/>
  <c r="GW78" i="34"/>
  <c r="GW77" i="34"/>
  <c r="GW76" i="34"/>
  <c r="GW75" i="34"/>
  <c r="GW74" i="34"/>
  <c r="GW73" i="34"/>
  <c r="GW72" i="34"/>
  <c r="GW71" i="34"/>
  <c r="GW70" i="34"/>
  <c r="GW69" i="34"/>
  <c r="GW68" i="34"/>
  <c r="GW67" i="34"/>
  <c r="GW66" i="34"/>
  <c r="GW65" i="34"/>
  <c r="GW64" i="34"/>
  <c r="GW63" i="34"/>
  <c r="GW62" i="34"/>
  <c r="GW61" i="34"/>
  <c r="GW60" i="34"/>
  <c r="GW59" i="34"/>
  <c r="GW58" i="34"/>
  <c r="GW57" i="34"/>
  <c r="GW56" i="34"/>
  <c r="GW55" i="34"/>
  <c r="GW54" i="34"/>
  <c r="GW53" i="34"/>
  <c r="GW52" i="34"/>
  <c r="GW51" i="34"/>
  <c r="GW50" i="34"/>
  <c r="GW49" i="34"/>
  <c r="GW48" i="34"/>
  <c r="GW47" i="34"/>
  <c r="GW46" i="34"/>
  <c r="GW45" i="34"/>
  <c r="GW44" i="34"/>
  <c r="GW43" i="34"/>
  <c r="GW42" i="34"/>
  <c r="GW41" i="34"/>
  <c r="GW40" i="34"/>
  <c r="GW39" i="34"/>
  <c r="GW38" i="34"/>
  <c r="GW37" i="34"/>
  <c r="GW36" i="34"/>
  <c r="GW35" i="34"/>
  <c r="GW34" i="34"/>
  <c r="GW33" i="34"/>
  <c r="GW32" i="34"/>
  <c r="GW31" i="34"/>
  <c r="GW30" i="34"/>
  <c r="GW29" i="34"/>
  <c r="GW28" i="34"/>
  <c r="GW27" i="34"/>
  <c r="GW26" i="34"/>
  <c r="GW25" i="34"/>
  <c r="GW24" i="34"/>
  <c r="GW23" i="34"/>
  <c r="GW22" i="34"/>
  <c r="GW21" i="34"/>
  <c r="GW20" i="34"/>
  <c r="GW19" i="34"/>
  <c r="GW18" i="34"/>
  <c r="GW17" i="34"/>
  <c r="GW16" i="34"/>
  <c r="GW15" i="34"/>
  <c r="GW14" i="34"/>
  <c r="GW13" i="34"/>
  <c r="GW12" i="34"/>
  <c r="GW11" i="34"/>
  <c r="GW10" i="34"/>
  <c r="GW9" i="34"/>
  <c r="GW3" i="34" s="1"/>
  <c r="GV3" i="34" s="1"/>
  <c r="GV2" i="34" s="1"/>
  <c r="GW7" i="34"/>
  <c r="GW6" i="34" s="1"/>
  <c r="GW5" i="34"/>
  <c r="GR208" i="34"/>
  <c r="GR207" i="34"/>
  <c r="GR206" i="34"/>
  <c r="GR205" i="34"/>
  <c r="GR204" i="34"/>
  <c r="GR203" i="34"/>
  <c r="GR202" i="34"/>
  <c r="GR201" i="34"/>
  <c r="GR200" i="34"/>
  <c r="GR199" i="34"/>
  <c r="GR198" i="34"/>
  <c r="GR197" i="34"/>
  <c r="GR196" i="34"/>
  <c r="GR195" i="34"/>
  <c r="GR194" i="34"/>
  <c r="GR193" i="34"/>
  <c r="GR192" i="34"/>
  <c r="GR191" i="34"/>
  <c r="GR190" i="34"/>
  <c r="GR189" i="34"/>
  <c r="GR188" i="34"/>
  <c r="GR187" i="34"/>
  <c r="GR186" i="34"/>
  <c r="GR185" i="34"/>
  <c r="GR184" i="34"/>
  <c r="GR183" i="34"/>
  <c r="GR182" i="34"/>
  <c r="GR181" i="34"/>
  <c r="GR180" i="34"/>
  <c r="GR179" i="34"/>
  <c r="GR178" i="34"/>
  <c r="GR177" i="34"/>
  <c r="GR176" i="34"/>
  <c r="GR175" i="34"/>
  <c r="GR174" i="34"/>
  <c r="GR173" i="34"/>
  <c r="GR172" i="34"/>
  <c r="GR171" i="34"/>
  <c r="GR170" i="34"/>
  <c r="GR169" i="34"/>
  <c r="GR168" i="34"/>
  <c r="GR167" i="34"/>
  <c r="GR166" i="34"/>
  <c r="GR165" i="34"/>
  <c r="GR164" i="34"/>
  <c r="GR163" i="34"/>
  <c r="GR162" i="34"/>
  <c r="GR161" i="34"/>
  <c r="GR160" i="34"/>
  <c r="GR159" i="34"/>
  <c r="GR158" i="34"/>
  <c r="GR157" i="34"/>
  <c r="GR156" i="34"/>
  <c r="GR155" i="34"/>
  <c r="GR154" i="34"/>
  <c r="GR153" i="34"/>
  <c r="GR152" i="34"/>
  <c r="GR151" i="34"/>
  <c r="GR150" i="34"/>
  <c r="GR149" i="34"/>
  <c r="GR148" i="34"/>
  <c r="GR147" i="34"/>
  <c r="GR146" i="34"/>
  <c r="GR145" i="34"/>
  <c r="GR144" i="34"/>
  <c r="GR143" i="34"/>
  <c r="GR142" i="34"/>
  <c r="GR141" i="34"/>
  <c r="GR140" i="34"/>
  <c r="GR139" i="34"/>
  <c r="GR138" i="34"/>
  <c r="GR137" i="34"/>
  <c r="GR136" i="34"/>
  <c r="GR135" i="34"/>
  <c r="GR134" i="34"/>
  <c r="GR133" i="34"/>
  <c r="GR132" i="34"/>
  <c r="GR131" i="34"/>
  <c r="GR130" i="34"/>
  <c r="GR129" i="34"/>
  <c r="GR128" i="34"/>
  <c r="GR127" i="34"/>
  <c r="GR126" i="34"/>
  <c r="GR125" i="34"/>
  <c r="GR124" i="34"/>
  <c r="GR123" i="34"/>
  <c r="GR122" i="34"/>
  <c r="GR121" i="34"/>
  <c r="GR120" i="34"/>
  <c r="GR119" i="34"/>
  <c r="GR118" i="34"/>
  <c r="GR117" i="34"/>
  <c r="GR116" i="34"/>
  <c r="GR115" i="34"/>
  <c r="GR114" i="34"/>
  <c r="GR113" i="34"/>
  <c r="GR112" i="34"/>
  <c r="GR111" i="34"/>
  <c r="GR110" i="34"/>
  <c r="GR109" i="34"/>
  <c r="GR108" i="34"/>
  <c r="GR107" i="34"/>
  <c r="GR106" i="34"/>
  <c r="GR105" i="34"/>
  <c r="GR104" i="34"/>
  <c r="GR103" i="34"/>
  <c r="GR102" i="34"/>
  <c r="GR101" i="34"/>
  <c r="GR100" i="34"/>
  <c r="GR99" i="34"/>
  <c r="GR98" i="34"/>
  <c r="GR97" i="34"/>
  <c r="GR96" i="34"/>
  <c r="GR95" i="34"/>
  <c r="GR94" i="34"/>
  <c r="GR93" i="34"/>
  <c r="GR92" i="34"/>
  <c r="GR91" i="34"/>
  <c r="GR90" i="34"/>
  <c r="GR89" i="34"/>
  <c r="GR88" i="34"/>
  <c r="GR87" i="34"/>
  <c r="GR86" i="34"/>
  <c r="GR85" i="34"/>
  <c r="GR84" i="34"/>
  <c r="GR83" i="34"/>
  <c r="GR82" i="34"/>
  <c r="GR81" i="34"/>
  <c r="GR80" i="34"/>
  <c r="GR79" i="34"/>
  <c r="GR78" i="34"/>
  <c r="GR77" i="34"/>
  <c r="GR76" i="34"/>
  <c r="GR75" i="34"/>
  <c r="GR74" i="34"/>
  <c r="GR73" i="34"/>
  <c r="GR72" i="34"/>
  <c r="GR71" i="34"/>
  <c r="GR70" i="34"/>
  <c r="GR69" i="34"/>
  <c r="GR68" i="34"/>
  <c r="GR67" i="34"/>
  <c r="GR66" i="34"/>
  <c r="GR65" i="34"/>
  <c r="GR64" i="34"/>
  <c r="GR63" i="34"/>
  <c r="GR62" i="34"/>
  <c r="GR61" i="34"/>
  <c r="GR60" i="34"/>
  <c r="GR59" i="34"/>
  <c r="GR58" i="34"/>
  <c r="GR57" i="34"/>
  <c r="GR56" i="34"/>
  <c r="GR55" i="34"/>
  <c r="GR54" i="34"/>
  <c r="GR53" i="34"/>
  <c r="GR52" i="34"/>
  <c r="GR51" i="34"/>
  <c r="GR50" i="34"/>
  <c r="GR49" i="34"/>
  <c r="GR48" i="34"/>
  <c r="GR47" i="34"/>
  <c r="GR46" i="34"/>
  <c r="GR45" i="34"/>
  <c r="GR44" i="34"/>
  <c r="GR43" i="34"/>
  <c r="GR42" i="34"/>
  <c r="GR41" i="34"/>
  <c r="GR40" i="34"/>
  <c r="GR39" i="34"/>
  <c r="GR38" i="34"/>
  <c r="GR37" i="34"/>
  <c r="GR36" i="34"/>
  <c r="GR35" i="34"/>
  <c r="GR34" i="34"/>
  <c r="GR33" i="34"/>
  <c r="GR32" i="34"/>
  <c r="GR31" i="34"/>
  <c r="GR30" i="34"/>
  <c r="GR29" i="34"/>
  <c r="GR28" i="34"/>
  <c r="GR27" i="34"/>
  <c r="GR26" i="34"/>
  <c r="GR25" i="34"/>
  <c r="GR24" i="34"/>
  <c r="GR23" i="34"/>
  <c r="GR22" i="34"/>
  <c r="GR21" i="34"/>
  <c r="GR20" i="34"/>
  <c r="GR19" i="34"/>
  <c r="GR18" i="34"/>
  <c r="GR17" i="34"/>
  <c r="GR16" i="34"/>
  <c r="GR15" i="34"/>
  <c r="GR14" i="34"/>
  <c r="GR13" i="34"/>
  <c r="GR12" i="34"/>
  <c r="GR11" i="34"/>
  <c r="GR10" i="34"/>
  <c r="GR9" i="34"/>
  <c r="GR3" i="34" s="1"/>
  <c r="GQ3" i="34" s="1"/>
  <c r="GQ2" i="34" s="1"/>
  <c r="GR7" i="34"/>
  <c r="GR6" i="34" s="1"/>
  <c r="GR5" i="34"/>
  <c r="GM208" i="34"/>
  <c r="GM207" i="34"/>
  <c r="GM206" i="34"/>
  <c r="GM205" i="34"/>
  <c r="GM204" i="34"/>
  <c r="GM203" i="34"/>
  <c r="GM202" i="34"/>
  <c r="GM201" i="34"/>
  <c r="GM200" i="34"/>
  <c r="GM199" i="34"/>
  <c r="GM198" i="34"/>
  <c r="GM197" i="34"/>
  <c r="GM196" i="34"/>
  <c r="GM195" i="34"/>
  <c r="GM194" i="34"/>
  <c r="GM193" i="34"/>
  <c r="GM192" i="34"/>
  <c r="GM191" i="34"/>
  <c r="GM190" i="34"/>
  <c r="GM189" i="34"/>
  <c r="GM188" i="34"/>
  <c r="GM187" i="34"/>
  <c r="GM186" i="34"/>
  <c r="GM185" i="34"/>
  <c r="GM184" i="34"/>
  <c r="GM183" i="34"/>
  <c r="GM182" i="34"/>
  <c r="GM181" i="34"/>
  <c r="GM180" i="34"/>
  <c r="GM179" i="34"/>
  <c r="GM178" i="34"/>
  <c r="GM177" i="34"/>
  <c r="GM176" i="34"/>
  <c r="GM175" i="34"/>
  <c r="GM174" i="34"/>
  <c r="GM173" i="34"/>
  <c r="GM172" i="34"/>
  <c r="GM171" i="34"/>
  <c r="GM170" i="34"/>
  <c r="GM169" i="34"/>
  <c r="GM168" i="34"/>
  <c r="GM167" i="34"/>
  <c r="GM166" i="34"/>
  <c r="GM165" i="34"/>
  <c r="GM164" i="34"/>
  <c r="GM163" i="34"/>
  <c r="GM162" i="34"/>
  <c r="GM161" i="34"/>
  <c r="GM160" i="34"/>
  <c r="GM159" i="34"/>
  <c r="GM158" i="34"/>
  <c r="GM157" i="34"/>
  <c r="GM156" i="34"/>
  <c r="GM155" i="34"/>
  <c r="GM154" i="34"/>
  <c r="GM153" i="34"/>
  <c r="GM152" i="34"/>
  <c r="GM151" i="34"/>
  <c r="GM150" i="34"/>
  <c r="GM149" i="34"/>
  <c r="GM148" i="34"/>
  <c r="GM147" i="34"/>
  <c r="GM146" i="34"/>
  <c r="GM145" i="34"/>
  <c r="GM144" i="34"/>
  <c r="GM143" i="34"/>
  <c r="GM142" i="34"/>
  <c r="GM141" i="34"/>
  <c r="GM140" i="34"/>
  <c r="GM139" i="34"/>
  <c r="GM138" i="34"/>
  <c r="GM137" i="34"/>
  <c r="GM136" i="34"/>
  <c r="GM135" i="34"/>
  <c r="GM134" i="34"/>
  <c r="GM133" i="34"/>
  <c r="GM132" i="34"/>
  <c r="GM131" i="34"/>
  <c r="GM130" i="34"/>
  <c r="GM129" i="34"/>
  <c r="GM128" i="34"/>
  <c r="GM127" i="34"/>
  <c r="GM126" i="34"/>
  <c r="GM125" i="34"/>
  <c r="GM124" i="34"/>
  <c r="GM123" i="34"/>
  <c r="GM122" i="34"/>
  <c r="GM121" i="34"/>
  <c r="GM120" i="34"/>
  <c r="GM119" i="34"/>
  <c r="GM118" i="34"/>
  <c r="GM117" i="34"/>
  <c r="GM116" i="34"/>
  <c r="GM115" i="34"/>
  <c r="GM114" i="34"/>
  <c r="GM113" i="34"/>
  <c r="GM112" i="34"/>
  <c r="GM111" i="34"/>
  <c r="GM110" i="34"/>
  <c r="GM109" i="34"/>
  <c r="GM108" i="34"/>
  <c r="GM107" i="34"/>
  <c r="GM106" i="34"/>
  <c r="GM105" i="34"/>
  <c r="GM104" i="34"/>
  <c r="GM103" i="34"/>
  <c r="GM102" i="34"/>
  <c r="GM101" i="34"/>
  <c r="GM100" i="34"/>
  <c r="GM99" i="34"/>
  <c r="GM98" i="34"/>
  <c r="GM97" i="34"/>
  <c r="GM96" i="34"/>
  <c r="GM95" i="34"/>
  <c r="GM94" i="34"/>
  <c r="GM93" i="34"/>
  <c r="GM92" i="34"/>
  <c r="GM91" i="34"/>
  <c r="GM90" i="34"/>
  <c r="GM89" i="34"/>
  <c r="GM88" i="34"/>
  <c r="GM87" i="34"/>
  <c r="GM86" i="34"/>
  <c r="GM85" i="34"/>
  <c r="GM84" i="34"/>
  <c r="GM83" i="34"/>
  <c r="GM82" i="34"/>
  <c r="GM81" i="34"/>
  <c r="GM80" i="34"/>
  <c r="GM79" i="34"/>
  <c r="GM78" i="34"/>
  <c r="GM77" i="34"/>
  <c r="GM76" i="34"/>
  <c r="GM75" i="34"/>
  <c r="GM74" i="34"/>
  <c r="GM73" i="34"/>
  <c r="GM72" i="34"/>
  <c r="GM71" i="34"/>
  <c r="GM70" i="34"/>
  <c r="GM69" i="34"/>
  <c r="GM68" i="34"/>
  <c r="GM67" i="34"/>
  <c r="GM66" i="34"/>
  <c r="GM65" i="34"/>
  <c r="GM64" i="34"/>
  <c r="GM63" i="34"/>
  <c r="GM62" i="34"/>
  <c r="GM61" i="34"/>
  <c r="GM60" i="34"/>
  <c r="GM59" i="34"/>
  <c r="GM58" i="34"/>
  <c r="GM57" i="34"/>
  <c r="GM56" i="34"/>
  <c r="GM55" i="34"/>
  <c r="GM54" i="34"/>
  <c r="GM53" i="34"/>
  <c r="GM52" i="34"/>
  <c r="GM51" i="34"/>
  <c r="GM50" i="34"/>
  <c r="GM49" i="34"/>
  <c r="GM48" i="34"/>
  <c r="GM47" i="34"/>
  <c r="GM46" i="34"/>
  <c r="GM45" i="34"/>
  <c r="GM44" i="34"/>
  <c r="GM43" i="34"/>
  <c r="GM42" i="34"/>
  <c r="GM41" i="34"/>
  <c r="GM40" i="34"/>
  <c r="GM39" i="34"/>
  <c r="GM38" i="34"/>
  <c r="GM37" i="34"/>
  <c r="GM36" i="34"/>
  <c r="GM35" i="34"/>
  <c r="GM34" i="34"/>
  <c r="GM33" i="34"/>
  <c r="GM32" i="34"/>
  <c r="GM31" i="34"/>
  <c r="GM30" i="34"/>
  <c r="GM29" i="34"/>
  <c r="GM28" i="34"/>
  <c r="GM27" i="34"/>
  <c r="GM26" i="34"/>
  <c r="GM25" i="34"/>
  <c r="GM24" i="34"/>
  <c r="GM23" i="34"/>
  <c r="GM22" i="34"/>
  <c r="GM21" i="34"/>
  <c r="GM20" i="34"/>
  <c r="GM19" i="34"/>
  <c r="GM18" i="34"/>
  <c r="GM17" i="34"/>
  <c r="GM16" i="34"/>
  <c r="GM15" i="34"/>
  <c r="GM14" i="34"/>
  <c r="GM13" i="34"/>
  <c r="GM12" i="34"/>
  <c r="GM11" i="34"/>
  <c r="GM10" i="34"/>
  <c r="GM9" i="34"/>
  <c r="GM3" i="34" s="1"/>
  <c r="GL3" i="34" s="1"/>
  <c r="GL2" i="34" s="1"/>
  <c r="GM7" i="34"/>
  <c r="GM6" i="34" s="1"/>
  <c r="GM5" i="34"/>
  <c r="GH208" i="34"/>
  <c r="GH207" i="34"/>
  <c r="GH206" i="34"/>
  <c r="GH205" i="34"/>
  <c r="GH204" i="34"/>
  <c r="GH203" i="34"/>
  <c r="GH202" i="34"/>
  <c r="GH201" i="34"/>
  <c r="GH200" i="34"/>
  <c r="GH199" i="34"/>
  <c r="GH198" i="34"/>
  <c r="GH197" i="34"/>
  <c r="GH196" i="34"/>
  <c r="GH195" i="34"/>
  <c r="GH194" i="34"/>
  <c r="GH193" i="34"/>
  <c r="GH192" i="34"/>
  <c r="GH191" i="34"/>
  <c r="GH190" i="34"/>
  <c r="GH189" i="34"/>
  <c r="GH188" i="34"/>
  <c r="GH187" i="34"/>
  <c r="GH186" i="34"/>
  <c r="GH185" i="34"/>
  <c r="GH184" i="34"/>
  <c r="GH183" i="34"/>
  <c r="GH182" i="34"/>
  <c r="GH181" i="34"/>
  <c r="GH180" i="34"/>
  <c r="GH179" i="34"/>
  <c r="GH178" i="34"/>
  <c r="GH177" i="34"/>
  <c r="GH176" i="34"/>
  <c r="GH175" i="34"/>
  <c r="GH174" i="34"/>
  <c r="GH173" i="34"/>
  <c r="GH172" i="34"/>
  <c r="GH171" i="34"/>
  <c r="GH170" i="34"/>
  <c r="GH169" i="34"/>
  <c r="GH168" i="34"/>
  <c r="GH167" i="34"/>
  <c r="GH166" i="34"/>
  <c r="GH165" i="34"/>
  <c r="GH164" i="34"/>
  <c r="GH163" i="34"/>
  <c r="GH162" i="34"/>
  <c r="GH161" i="34"/>
  <c r="GH160" i="34"/>
  <c r="GH159" i="34"/>
  <c r="GH158" i="34"/>
  <c r="GH157" i="34"/>
  <c r="GH156" i="34"/>
  <c r="GH155" i="34"/>
  <c r="GH154" i="34"/>
  <c r="GH153" i="34"/>
  <c r="GH152" i="34"/>
  <c r="GH151" i="34"/>
  <c r="GH150" i="34"/>
  <c r="GH149" i="34"/>
  <c r="GH148" i="34"/>
  <c r="GH147" i="34"/>
  <c r="GH146" i="34"/>
  <c r="GH145" i="34"/>
  <c r="GH144" i="34"/>
  <c r="GH143" i="34"/>
  <c r="GH142" i="34"/>
  <c r="GH141" i="34"/>
  <c r="GH140" i="34"/>
  <c r="GH139" i="34"/>
  <c r="GH138" i="34"/>
  <c r="GH137" i="34"/>
  <c r="GH136" i="34"/>
  <c r="GH135" i="34"/>
  <c r="GH134" i="34"/>
  <c r="GH133" i="34"/>
  <c r="GH132" i="34"/>
  <c r="GH131" i="34"/>
  <c r="GH130" i="34"/>
  <c r="GH129" i="34"/>
  <c r="GH128" i="34"/>
  <c r="GH127" i="34"/>
  <c r="GH126" i="34"/>
  <c r="GH125" i="34"/>
  <c r="GH124" i="34"/>
  <c r="GH123" i="34"/>
  <c r="GH122" i="34"/>
  <c r="GH121" i="34"/>
  <c r="GH120" i="34"/>
  <c r="GH119" i="34"/>
  <c r="GH118" i="34"/>
  <c r="GH117" i="34"/>
  <c r="GH116" i="34"/>
  <c r="GH115" i="34"/>
  <c r="GH114" i="34"/>
  <c r="GH113" i="34"/>
  <c r="GH112" i="34"/>
  <c r="GH111" i="34"/>
  <c r="GH110" i="34"/>
  <c r="GH109" i="34"/>
  <c r="GH108" i="34"/>
  <c r="GH107" i="34"/>
  <c r="GH106" i="34"/>
  <c r="GH105" i="34"/>
  <c r="GH104" i="34"/>
  <c r="GH103" i="34"/>
  <c r="GH102" i="34"/>
  <c r="GH101" i="34"/>
  <c r="GH100" i="34"/>
  <c r="GH99" i="34"/>
  <c r="GH98" i="34"/>
  <c r="GH97" i="34"/>
  <c r="GH96" i="34"/>
  <c r="GH95" i="34"/>
  <c r="GH94" i="34"/>
  <c r="GH93" i="34"/>
  <c r="GH92" i="34"/>
  <c r="GH91" i="34"/>
  <c r="GH90" i="34"/>
  <c r="GH89" i="34"/>
  <c r="GH88" i="34"/>
  <c r="GH87" i="34"/>
  <c r="GH86" i="34"/>
  <c r="GH85" i="34"/>
  <c r="GH84" i="34"/>
  <c r="GH83" i="34"/>
  <c r="GH82" i="34"/>
  <c r="GH81" i="34"/>
  <c r="GH80" i="34"/>
  <c r="GH79" i="34"/>
  <c r="GH78" i="34"/>
  <c r="GH77" i="34"/>
  <c r="GH76" i="34"/>
  <c r="GH75" i="34"/>
  <c r="GH74" i="34"/>
  <c r="GH73" i="34"/>
  <c r="GH72" i="34"/>
  <c r="GH71" i="34"/>
  <c r="GH70" i="34"/>
  <c r="GH69" i="34"/>
  <c r="GH68" i="34"/>
  <c r="GH67" i="34"/>
  <c r="GH66" i="34"/>
  <c r="GH65" i="34"/>
  <c r="GH64" i="34"/>
  <c r="GH63" i="34"/>
  <c r="GH62" i="34"/>
  <c r="GH61" i="34"/>
  <c r="GH60" i="34"/>
  <c r="GH59" i="34"/>
  <c r="GH58" i="34"/>
  <c r="GH57" i="34"/>
  <c r="GH56" i="34"/>
  <c r="GH55" i="34"/>
  <c r="GH54" i="34"/>
  <c r="GH53" i="34"/>
  <c r="GH52" i="34"/>
  <c r="GH51" i="34"/>
  <c r="GH50" i="34"/>
  <c r="GH49" i="34"/>
  <c r="GH48" i="34"/>
  <c r="GH47" i="34"/>
  <c r="GH46" i="34"/>
  <c r="GH45" i="34"/>
  <c r="GH44" i="34"/>
  <c r="GH43" i="34"/>
  <c r="GH42" i="34"/>
  <c r="GH41" i="34"/>
  <c r="GH40" i="34"/>
  <c r="GH39" i="34"/>
  <c r="GH38" i="34"/>
  <c r="GH37" i="34"/>
  <c r="GH36" i="34"/>
  <c r="GH35" i="34"/>
  <c r="GH34" i="34"/>
  <c r="GH33" i="34"/>
  <c r="GH32" i="34"/>
  <c r="GH31" i="34"/>
  <c r="GH30" i="34"/>
  <c r="GH29" i="34"/>
  <c r="GH28" i="34"/>
  <c r="GH27" i="34"/>
  <c r="GH26" i="34"/>
  <c r="GH25" i="34"/>
  <c r="GH24" i="34"/>
  <c r="GH23" i="34"/>
  <c r="GH22" i="34"/>
  <c r="GH21" i="34"/>
  <c r="GH20" i="34"/>
  <c r="GH19" i="34"/>
  <c r="GH18" i="34"/>
  <c r="GH17" i="34"/>
  <c r="GH16" i="34"/>
  <c r="GH15" i="34"/>
  <c r="GH14" i="34"/>
  <c r="GH13" i="34"/>
  <c r="GH12" i="34"/>
  <c r="GH11" i="34"/>
  <c r="GH10" i="34"/>
  <c r="GH9" i="34"/>
  <c r="GH3" i="34" s="1"/>
  <c r="GG3" i="34" s="1"/>
  <c r="GG2" i="34" s="1"/>
  <c r="GH7" i="34"/>
  <c r="GH6" i="34" s="1"/>
  <c r="GH5" i="34"/>
  <c r="GC208" i="34"/>
  <c r="GC207" i="34"/>
  <c r="GC206" i="34"/>
  <c r="GC205" i="34"/>
  <c r="GC204" i="34"/>
  <c r="GC203" i="34"/>
  <c r="GC202" i="34"/>
  <c r="GC201" i="34"/>
  <c r="GC200" i="34"/>
  <c r="GC199" i="34"/>
  <c r="GC198" i="34"/>
  <c r="GC197" i="34"/>
  <c r="GC196" i="34"/>
  <c r="GC195" i="34"/>
  <c r="GC194" i="34"/>
  <c r="GC193" i="34"/>
  <c r="GC192" i="34"/>
  <c r="GC191" i="34"/>
  <c r="GC190" i="34"/>
  <c r="GC189" i="34"/>
  <c r="GC188" i="34"/>
  <c r="GC187" i="34"/>
  <c r="GC186" i="34"/>
  <c r="GC185" i="34"/>
  <c r="GC184" i="34"/>
  <c r="GC183" i="34"/>
  <c r="GC182" i="34"/>
  <c r="GC181" i="34"/>
  <c r="GC180" i="34"/>
  <c r="GC179" i="34"/>
  <c r="GC178" i="34"/>
  <c r="GC177" i="34"/>
  <c r="GC176" i="34"/>
  <c r="GC175" i="34"/>
  <c r="GC174" i="34"/>
  <c r="GC173" i="34"/>
  <c r="GC172" i="34"/>
  <c r="GC171" i="34"/>
  <c r="GC170" i="34"/>
  <c r="GC169" i="34"/>
  <c r="GC168" i="34"/>
  <c r="GC167" i="34"/>
  <c r="GC166" i="34"/>
  <c r="GC165" i="34"/>
  <c r="GC164" i="34"/>
  <c r="GC163" i="34"/>
  <c r="GC162" i="34"/>
  <c r="GC161" i="34"/>
  <c r="GC160" i="34"/>
  <c r="GC159" i="34"/>
  <c r="GC158" i="34"/>
  <c r="GC157" i="34"/>
  <c r="GC156" i="34"/>
  <c r="GC155" i="34"/>
  <c r="GC154" i="34"/>
  <c r="GC153" i="34"/>
  <c r="GC152" i="34"/>
  <c r="GC151" i="34"/>
  <c r="GC150" i="34"/>
  <c r="GC149" i="34"/>
  <c r="GC148" i="34"/>
  <c r="GC147" i="34"/>
  <c r="GC146" i="34"/>
  <c r="GC145" i="34"/>
  <c r="GC144" i="34"/>
  <c r="GC143" i="34"/>
  <c r="GC142" i="34"/>
  <c r="GC141" i="34"/>
  <c r="GC140" i="34"/>
  <c r="GC139" i="34"/>
  <c r="GC138" i="34"/>
  <c r="GC137" i="34"/>
  <c r="GC136" i="34"/>
  <c r="GC135" i="34"/>
  <c r="GC134" i="34"/>
  <c r="GC133" i="34"/>
  <c r="GC132" i="34"/>
  <c r="GC131" i="34"/>
  <c r="GC130" i="34"/>
  <c r="GC129" i="34"/>
  <c r="GC128" i="34"/>
  <c r="GC127" i="34"/>
  <c r="GC126" i="34"/>
  <c r="GC125" i="34"/>
  <c r="GC124" i="34"/>
  <c r="GC123" i="34"/>
  <c r="GC122" i="34"/>
  <c r="GC121" i="34"/>
  <c r="GC120" i="34"/>
  <c r="GC119" i="34"/>
  <c r="GC118" i="34"/>
  <c r="GC117" i="34"/>
  <c r="GC116" i="34"/>
  <c r="GC115" i="34"/>
  <c r="GC114" i="34"/>
  <c r="GC113" i="34"/>
  <c r="GC112" i="34"/>
  <c r="GC111" i="34"/>
  <c r="GC110" i="34"/>
  <c r="GC109" i="34"/>
  <c r="GC108" i="34"/>
  <c r="GC107" i="34"/>
  <c r="GC106" i="34"/>
  <c r="GC105" i="34"/>
  <c r="GC104" i="34"/>
  <c r="GC103" i="34"/>
  <c r="GC102" i="34"/>
  <c r="GC101" i="34"/>
  <c r="GC100" i="34"/>
  <c r="GC99" i="34"/>
  <c r="GC98" i="34"/>
  <c r="GC97" i="34"/>
  <c r="GC96" i="34"/>
  <c r="GC95" i="34"/>
  <c r="GC94" i="34"/>
  <c r="GC93" i="34"/>
  <c r="GC92" i="34"/>
  <c r="GC91" i="34"/>
  <c r="GC90" i="34"/>
  <c r="GC89" i="34"/>
  <c r="GC88" i="34"/>
  <c r="GC87" i="34"/>
  <c r="GC86" i="34"/>
  <c r="GC85" i="34"/>
  <c r="GC84" i="34"/>
  <c r="GC83" i="34"/>
  <c r="GC82" i="34"/>
  <c r="GC81" i="34"/>
  <c r="GC80" i="34"/>
  <c r="GC79" i="34"/>
  <c r="GC78" i="34"/>
  <c r="GC77" i="34"/>
  <c r="GC76" i="34"/>
  <c r="GC75" i="34"/>
  <c r="GC74" i="34"/>
  <c r="GC73" i="34"/>
  <c r="GC72" i="34"/>
  <c r="GC71" i="34"/>
  <c r="GC70" i="34"/>
  <c r="GC69" i="34"/>
  <c r="GC68" i="34"/>
  <c r="GC67" i="34"/>
  <c r="GC66" i="34"/>
  <c r="GC65" i="34"/>
  <c r="GC64" i="34"/>
  <c r="GC63" i="34"/>
  <c r="GC62" i="34"/>
  <c r="GC61" i="34"/>
  <c r="GC60" i="34"/>
  <c r="GC59" i="34"/>
  <c r="GC58" i="34"/>
  <c r="GC57" i="34"/>
  <c r="GC56" i="34"/>
  <c r="GC55" i="34"/>
  <c r="GC54" i="34"/>
  <c r="GC53" i="34"/>
  <c r="GC52" i="34"/>
  <c r="GC51" i="34"/>
  <c r="GC50" i="34"/>
  <c r="GC49" i="34"/>
  <c r="GC48" i="34"/>
  <c r="GC47" i="34"/>
  <c r="GC46" i="34"/>
  <c r="GC45" i="34"/>
  <c r="GC44" i="34"/>
  <c r="GC43" i="34"/>
  <c r="GC42" i="34"/>
  <c r="GC41" i="34"/>
  <c r="GC40" i="34"/>
  <c r="GC39" i="34"/>
  <c r="GC38" i="34"/>
  <c r="GC37" i="34"/>
  <c r="GC36" i="34"/>
  <c r="GC35" i="34"/>
  <c r="GC34" i="34"/>
  <c r="GC33" i="34"/>
  <c r="GC32" i="34"/>
  <c r="GC31" i="34"/>
  <c r="GC30" i="34"/>
  <c r="GC29" i="34"/>
  <c r="GC28" i="34"/>
  <c r="GC27" i="34"/>
  <c r="GC26" i="34"/>
  <c r="GC25" i="34"/>
  <c r="GC24" i="34"/>
  <c r="GC23" i="34"/>
  <c r="GC22" i="34"/>
  <c r="GC21" i="34"/>
  <c r="GC20" i="34"/>
  <c r="GC19" i="34"/>
  <c r="GC18" i="34"/>
  <c r="GC17" i="34"/>
  <c r="GC16" i="34"/>
  <c r="GC15" i="34"/>
  <c r="GC14" i="34"/>
  <c r="GC13" i="34"/>
  <c r="GC12" i="34"/>
  <c r="GC11" i="34"/>
  <c r="GC10" i="34"/>
  <c r="GC9" i="34"/>
  <c r="GC3" i="34" s="1"/>
  <c r="GB3" i="34" s="1"/>
  <c r="GB2" i="34" s="1"/>
  <c r="GC7" i="34"/>
  <c r="GC6" i="34" s="1"/>
  <c r="GC5" i="34"/>
  <c r="FX208" i="34"/>
  <c r="FX207" i="34"/>
  <c r="FX206" i="34"/>
  <c r="FX205" i="34"/>
  <c r="FX204" i="34"/>
  <c r="FX203" i="34"/>
  <c r="FX202" i="34"/>
  <c r="FX201" i="34"/>
  <c r="FX200" i="34"/>
  <c r="FX199" i="34"/>
  <c r="FX198" i="34"/>
  <c r="FX197" i="34"/>
  <c r="FX196" i="34"/>
  <c r="FX195" i="34"/>
  <c r="FX194" i="34"/>
  <c r="FX193" i="34"/>
  <c r="FX192" i="34"/>
  <c r="FX191" i="34"/>
  <c r="FX190" i="34"/>
  <c r="FX189" i="34"/>
  <c r="FX188" i="34"/>
  <c r="FX187" i="34"/>
  <c r="FX186" i="34"/>
  <c r="FX185" i="34"/>
  <c r="FX184" i="34"/>
  <c r="FX183" i="34"/>
  <c r="FX182" i="34"/>
  <c r="FX181" i="34"/>
  <c r="FX180" i="34"/>
  <c r="FX179" i="34"/>
  <c r="FX178" i="34"/>
  <c r="FX177" i="34"/>
  <c r="FX176" i="34"/>
  <c r="FX175" i="34"/>
  <c r="FX174" i="34"/>
  <c r="FX173" i="34"/>
  <c r="FX172" i="34"/>
  <c r="FX171" i="34"/>
  <c r="FX170" i="34"/>
  <c r="FX169" i="34"/>
  <c r="FX168" i="34"/>
  <c r="FX167" i="34"/>
  <c r="FX166" i="34"/>
  <c r="FX165" i="34"/>
  <c r="FX164" i="34"/>
  <c r="FX163" i="34"/>
  <c r="FX162" i="34"/>
  <c r="FX161" i="34"/>
  <c r="FX160" i="34"/>
  <c r="FX159" i="34"/>
  <c r="FX158" i="34"/>
  <c r="FX157" i="34"/>
  <c r="FX156" i="34"/>
  <c r="FX155" i="34"/>
  <c r="FX154" i="34"/>
  <c r="FX153" i="34"/>
  <c r="FX152" i="34"/>
  <c r="FX151" i="34"/>
  <c r="FX150" i="34"/>
  <c r="FX149" i="34"/>
  <c r="FX148" i="34"/>
  <c r="FX147" i="34"/>
  <c r="FX146" i="34"/>
  <c r="FX145" i="34"/>
  <c r="FX144" i="34"/>
  <c r="FX143" i="34"/>
  <c r="FX142" i="34"/>
  <c r="FX141" i="34"/>
  <c r="FX140" i="34"/>
  <c r="FX139" i="34"/>
  <c r="FX138" i="34"/>
  <c r="FX137" i="34"/>
  <c r="FX136" i="34"/>
  <c r="FX135" i="34"/>
  <c r="FX134" i="34"/>
  <c r="FX133" i="34"/>
  <c r="FX132" i="34"/>
  <c r="FX131" i="34"/>
  <c r="FX130" i="34"/>
  <c r="FX129" i="34"/>
  <c r="FX128" i="34"/>
  <c r="FX127" i="34"/>
  <c r="FX126" i="34"/>
  <c r="FX125" i="34"/>
  <c r="FX124" i="34"/>
  <c r="FX123" i="34"/>
  <c r="FX122" i="34"/>
  <c r="FX121" i="34"/>
  <c r="FX120" i="34"/>
  <c r="FX119" i="34"/>
  <c r="FX118" i="34"/>
  <c r="FX117" i="34"/>
  <c r="FX116" i="34"/>
  <c r="FX115" i="34"/>
  <c r="FX114" i="34"/>
  <c r="FX113" i="34"/>
  <c r="FX112" i="34"/>
  <c r="FX111" i="34"/>
  <c r="FX110" i="34"/>
  <c r="FX109" i="34"/>
  <c r="FX108" i="34"/>
  <c r="FX107" i="34"/>
  <c r="FX106" i="34"/>
  <c r="FX105" i="34"/>
  <c r="FX104" i="34"/>
  <c r="FX103" i="34"/>
  <c r="FX102" i="34"/>
  <c r="FX101" i="34"/>
  <c r="FX100" i="34"/>
  <c r="FX99" i="34"/>
  <c r="FX98" i="34"/>
  <c r="FX97" i="34"/>
  <c r="FX96" i="34"/>
  <c r="FX95" i="34"/>
  <c r="FX94" i="34"/>
  <c r="FX93" i="34"/>
  <c r="FX92" i="34"/>
  <c r="FX91" i="34"/>
  <c r="FX90" i="34"/>
  <c r="FX89" i="34"/>
  <c r="FX88" i="34"/>
  <c r="FX87" i="34"/>
  <c r="FX86" i="34"/>
  <c r="FX85" i="34"/>
  <c r="FX84" i="34"/>
  <c r="FX83" i="34"/>
  <c r="FX82" i="34"/>
  <c r="FX81" i="34"/>
  <c r="FX80" i="34"/>
  <c r="FX79" i="34"/>
  <c r="FX78" i="34"/>
  <c r="FX77" i="34"/>
  <c r="FX76" i="34"/>
  <c r="FX75" i="34"/>
  <c r="FX74" i="34"/>
  <c r="FX73" i="34"/>
  <c r="FX72" i="34"/>
  <c r="FX71" i="34"/>
  <c r="FX70" i="34"/>
  <c r="FX69" i="34"/>
  <c r="FX68" i="34"/>
  <c r="FX67" i="34"/>
  <c r="FX66" i="34"/>
  <c r="FX65" i="34"/>
  <c r="FX64" i="34"/>
  <c r="FX63" i="34"/>
  <c r="FX62" i="34"/>
  <c r="FX61" i="34"/>
  <c r="FX60" i="34"/>
  <c r="FX59" i="34"/>
  <c r="FX58" i="34"/>
  <c r="FX57" i="34"/>
  <c r="FX56" i="34"/>
  <c r="FX55" i="34"/>
  <c r="FX54" i="34"/>
  <c r="FX53" i="34"/>
  <c r="FX52" i="34"/>
  <c r="FX51" i="34"/>
  <c r="FX50" i="34"/>
  <c r="FX49" i="34"/>
  <c r="FX48" i="34"/>
  <c r="FX47" i="34"/>
  <c r="FX46" i="34"/>
  <c r="FX45" i="34"/>
  <c r="FX44" i="34"/>
  <c r="FX43" i="34"/>
  <c r="FX42" i="34"/>
  <c r="FX41" i="34"/>
  <c r="FX40" i="34"/>
  <c r="FX39" i="34"/>
  <c r="FX38" i="34"/>
  <c r="FX37" i="34"/>
  <c r="FX36" i="34"/>
  <c r="FX35" i="34"/>
  <c r="FX34" i="34"/>
  <c r="FX33" i="34"/>
  <c r="FX32" i="34"/>
  <c r="FX31" i="34"/>
  <c r="FX30" i="34"/>
  <c r="FX29" i="34"/>
  <c r="FX28" i="34"/>
  <c r="FX27" i="34"/>
  <c r="FX26" i="34"/>
  <c r="FX25" i="34"/>
  <c r="FX24" i="34"/>
  <c r="FX23" i="34"/>
  <c r="FX22" i="34"/>
  <c r="FX21" i="34"/>
  <c r="FX20" i="34"/>
  <c r="FX19" i="34"/>
  <c r="FX18" i="34"/>
  <c r="FX17" i="34"/>
  <c r="FX16" i="34"/>
  <c r="FX15" i="34"/>
  <c r="FX14" i="34"/>
  <c r="FX13" i="34"/>
  <c r="FX12" i="34"/>
  <c r="FX11" i="34"/>
  <c r="FX10" i="34"/>
  <c r="FX9" i="34"/>
  <c r="FX3" i="34" s="1"/>
  <c r="FX7" i="34"/>
  <c r="FX6" i="34" s="1"/>
  <c r="FS208" i="34"/>
  <c r="FS207" i="34"/>
  <c r="FS206" i="34"/>
  <c r="FS205" i="34"/>
  <c r="FS204" i="34"/>
  <c r="FS203" i="34"/>
  <c r="FS202" i="34"/>
  <c r="FS201" i="34"/>
  <c r="FS200" i="34"/>
  <c r="FS199" i="34"/>
  <c r="FS198" i="34"/>
  <c r="FS197" i="34"/>
  <c r="FS196" i="34"/>
  <c r="FS195" i="34"/>
  <c r="FS194" i="34"/>
  <c r="FS193" i="34"/>
  <c r="FS192" i="34"/>
  <c r="FS191" i="34"/>
  <c r="FS190" i="34"/>
  <c r="FS189" i="34"/>
  <c r="FS188" i="34"/>
  <c r="FS187" i="34"/>
  <c r="FS186" i="34"/>
  <c r="FS185" i="34"/>
  <c r="FS184" i="34"/>
  <c r="FS183" i="34"/>
  <c r="FS182" i="34"/>
  <c r="FS181" i="34"/>
  <c r="FS180" i="34"/>
  <c r="FS179" i="34"/>
  <c r="FS178" i="34"/>
  <c r="FS177" i="34"/>
  <c r="FS176" i="34"/>
  <c r="FS175" i="34"/>
  <c r="FS174" i="34"/>
  <c r="FS173" i="34"/>
  <c r="FS172" i="34"/>
  <c r="FS171" i="34"/>
  <c r="FS170" i="34"/>
  <c r="FS169" i="34"/>
  <c r="FS168" i="34"/>
  <c r="FS167" i="34"/>
  <c r="FS166" i="34"/>
  <c r="FS165" i="34"/>
  <c r="FS164" i="34"/>
  <c r="FS163" i="34"/>
  <c r="FS162" i="34"/>
  <c r="FS161" i="34"/>
  <c r="FS160" i="34"/>
  <c r="FS159" i="34"/>
  <c r="FS158" i="34"/>
  <c r="FS157" i="34"/>
  <c r="FS156" i="34"/>
  <c r="FS155" i="34"/>
  <c r="FS154" i="34"/>
  <c r="FS153" i="34"/>
  <c r="FS152" i="34"/>
  <c r="FS151" i="34"/>
  <c r="FS150" i="34"/>
  <c r="FS149" i="34"/>
  <c r="FS148" i="34"/>
  <c r="FS147" i="34"/>
  <c r="FS146" i="34"/>
  <c r="FS145" i="34"/>
  <c r="FS144" i="34"/>
  <c r="FS143" i="34"/>
  <c r="FS142" i="34"/>
  <c r="FS141" i="34"/>
  <c r="FS140" i="34"/>
  <c r="FS139" i="34"/>
  <c r="FS138" i="34"/>
  <c r="FS137" i="34"/>
  <c r="FS136" i="34"/>
  <c r="FS135" i="34"/>
  <c r="FS134" i="34"/>
  <c r="FS133" i="34"/>
  <c r="FS132" i="34"/>
  <c r="FS131" i="34"/>
  <c r="FS130" i="34"/>
  <c r="FS129" i="34"/>
  <c r="FS128" i="34"/>
  <c r="FS127" i="34"/>
  <c r="FS126" i="34"/>
  <c r="FS125" i="34"/>
  <c r="FS124" i="34"/>
  <c r="FS123" i="34"/>
  <c r="FS122" i="34"/>
  <c r="FS121" i="34"/>
  <c r="FS120" i="34"/>
  <c r="FS119" i="34"/>
  <c r="FS118" i="34"/>
  <c r="FS117" i="34"/>
  <c r="FS116" i="34"/>
  <c r="FS115" i="34"/>
  <c r="FS114" i="34"/>
  <c r="FS113" i="34"/>
  <c r="FS112" i="34"/>
  <c r="FS111" i="34"/>
  <c r="FS110" i="34"/>
  <c r="FS109" i="34"/>
  <c r="FS108" i="34"/>
  <c r="FS107" i="34"/>
  <c r="FS106" i="34"/>
  <c r="FS105" i="34"/>
  <c r="FS104" i="34"/>
  <c r="FS103" i="34"/>
  <c r="FS102" i="34"/>
  <c r="FS101" i="34"/>
  <c r="FS100" i="34"/>
  <c r="FS99" i="34"/>
  <c r="FS98" i="34"/>
  <c r="FS97" i="34"/>
  <c r="FS96" i="34"/>
  <c r="FS95" i="34"/>
  <c r="FS94" i="34"/>
  <c r="FS93" i="34"/>
  <c r="FS92" i="34"/>
  <c r="FS91" i="34"/>
  <c r="FS90" i="34"/>
  <c r="FS89" i="34"/>
  <c r="FS88" i="34"/>
  <c r="FS87" i="34"/>
  <c r="FS86" i="34"/>
  <c r="FS85" i="34"/>
  <c r="FS84" i="34"/>
  <c r="FS83" i="34"/>
  <c r="FS82" i="34"/>
  <c r="FS81" i="34"/>
  <c r="FS80" i="34"/>
  <c r="FS79" i="34"/>
  <c r="FS78" i="34"/>
  <c r="FS77" i="34"/>
  <c r="FS76" i="34"/>
  <c r="FS75" i="34"/>
  <c r="FS74" i="34"/>
  <c r="FS73" i="34"/>
  <c r="FS72" i="34"/>
  <c r="FS71" i="34"/>
  <c r="FS70" i="34"/>
  <c r="FS69" i="34"/>
  <c r="FS68" i="34"/>
  <c r="FS67" i="34"/>
  <c r="FS66" i="34"/>
  <c r="FS65" i="34"/>
  <c r="FS64" i="34"/>
  <c r="FS63" i="34"/>
  <c r="FS62" i="34"/>
  <c r="FS61" i="34"/>
  <c r="FS60" i="34"/>
  <c r="FS59" i="34"/>
  <c r="FS58" i="34"/>
  <c r="FS57" i="34"/>
  <c r="FS56" i="34"/>
  <c r="FS55" i="34"/>
  <c r="FS54" i="34"/>
  <c r="FS53" i="34"/>
  <c r="FS52" i="34"/>
  <c r="FS51" i="34"/>
  <c r="FS50" i="34"/>
  <c r="FS49" i="34"/>
  <c r="FS48" i="34"/>
  <c r="FS47" i="34"/>
  <c r="FS46" i="34"/>
  <c r="FS45" i="34"/>
  <c r="FS44" i="34"/>
  <c r="FS43" i="34"/>
  <c r="FS42" i="34"/>
  <c r="FS41" i="34"/>
  <c r="FS40" i="34"/>
  <c r="FS39" i="34"/>
  <c r="FS38" i="34"/>
  <c r="FS37" i="34"/>
  <c r="FS36" i="34"/>
  <c r="FS35" i="34"/>
  <c r="FS34" i="34"/>
  <c r="FS33" i="34"/>
  <c r="FS32" i="34"/>
  <c r="FS31" i="34"/>
  <c r="FS30" i="34"/>
  <c r="FS29" i="34"/>
  <c r="FS28" i="34"/>
  <c r="FS27" i="34"/>
  <c r="FS26" i="34"/>
  <c r="FS25" i="34"/>
  <c r="FS24" i="34"/>
  <c r="FS23" i="34"/>
  <c r="FS22" i="34"/>
  <c r="FS21" i="34"/>
  <c r="FS20" i="34"/>
  <c r="FS19" i="34"/>
  <c r="FS18" i="34"/>
  <c r="FS17" i="34"/>
  <c r="FS16" i="34"/>
  <c r="FS15" i="34"/>
  <c r="FS14" i="34"/>
  <c r="FS13" i="34"/>
  <c r="FS12" i="34"/>
  <c r="FS11" i="34"/>
  <c r="FS10" i="34"/>
  <c r="FS9" i="34"/>
  <c r="FS7" i="34"/>
  <c r="FS6" i="34" s="1"/>
  <c r="FS5" i="34"/>
  <c r="FN208" i="34"/>
  <c r="FN207" i="34"/>
  <c r="FN206" i="34"/>
  <c r="FN205" i="34"/>
  <c r="FN204" i="34"/>
  <c r="FN203" i="34"/>
  <c r="FN202" i="34"/>
  <c r="FN201" i="34"/>
  <c r="FN200" i="34"/>
  <c r="FN199" i="34"/>
  <c r="FN198" i="34"/>
  <c r="FN197" i="34"/>
  <c r="FN196" i="34"/>
  <c r="FN195" i="34"/>
  <c r="FN194" i="34"/>
  <c r="FN193" i="34"/>
  <c r="FN192" i="34"/>
  <c r="FN191" i="34"/>
  <c r="FN190" i="34"/>
  <c r="FN189" i="34"/>
  <c r="FN188" i="34"/>
  <c r="FN187" i="34"/>
  <c r="FN186" i="34"/>
  <c r="FN185" i="34"/>
  <c r="FN184" i="34"/>
  <c r="FN183" i="34"/>
  <c r="FN182" i="34"/>
  <c r="FN181" i="34"/>
  <c r="FN180" i="34"/>
  <c r="FN179" i="34"/>
  <c r="FN178" i="34"/>
  <c r="FN177" i="34"/>
  <c r="FN176" i="34"/>
  <c r="FN175" i="34"/>
  <c r="FN174" i="34"/>
  <c r="FN173" i="34"/>
  <c r="FN172" i="34"/>
  <c r="FN171" i="34"/>
  <c r="FN170" i="34"/>
  <c r="FN169" i="34"/>
  <c r="FN168" i="34"/>
  <c r="FN167" i="34"/>
  <c r="FN166" i="34"/>
  <c r="FN165" i="34"/>
  <c r="FN164" i="34"/>
  <c r="FN163" i="34"/>
  <c r="FN162" i="34"/>
  <c r="FN161" i="34"/>
  <c r="FN160" i="34"/>
  <c r="FN159" i="34"/>
  <c r="FN158" i="34"/>
  <c r="FN157" i="34"/>
  <c r="FN156" i="34"/>
  <c r="FN155" i="34"/>
  <c r="FN154" i="34"/>
  <c r="FN153" i="34"/>
  <c r="FN152" i="34"/>
  <c r="FN151" i="34"/>
  <c r="FN150" i="34"/>
  <c r="FN149" i="34"/>
  <c r="FN148" i="34"/>
  <c r="FN147" i="34"/>
  <c r="FN146" i="34"/>
  <c r="FN145" i="34"/>
  <c r="FN144" i="34"/>
  <c r="FN143" i="34"/>
  <c r="FN142" i="34"/>
  <c r="FN141" i="34"/>
  <c r="FN140" i="34"/>
  <c r="FN139" i="34"/>
  <c r="FN138" i="34"/>
  <c r="FN137" i="34"/>
  <c r="FN136" i="34"/>
  <c r="FN135" i="34"/>
  <c r="FN134" i="34"/>
  <c r="FN133" i="34"/>
  <c r="FN132" i="34"/>
  <c r="FN131" i="34"/>
  <c r="FN130" i="34"/>
  <c r="FN129" i="34"/>
  <c r="FN128" i="34"/>
  <c r="FN127" i="34"/>
  <c r="FN126" i="34"/>
  <c r="FN125" i="34"/>
  <c r="FN124" i="34"/>
  <c r="FN123" i="34"/>
  <c r="FN122" i="34"/>
  <c r="FN121" i="34"/>
  <c r="FN120" i="34"/>
  <c r="FN119" i="34"/>
  <c r="FN118" i="34"/>
  <c r="FN117" i="34"/>
  <c r="FN116" i="34"/>
  <c r="FN115" i="34"/>
  <c r="FN114" i="34"/>
  <c r="FN113" i="34"/>
  <c r="FN112" i="34"/>
  <c r="FN111" i="34"/>
  <c r="FN110" i="34"/>
  <c r="FN109" i="34"/>
  <c r="FN108" i="34"/>
  <c r="FN107" i="34"/>
  <c r="FN106" i="34"/>
  <c r="FN105" i="34"/>
  <c r="FN104" i="34"/>
  <c r="FN103" i="34"/>
  <c r="FN102" i="34"/>
  <c r="FN101" i="34"/>
  <c r="FN100" i="34"/>
  <c r="FN99" i="34"/>
  <c r="FN98" i="34"/>
  <c r="FN97" i="34"/>
  <c r="FN96" i="34"/>
  <c r="FN95" i="34"/>
  <c r="FN94" i="34"/>
  <c r="FN93" i="34"/>
  <c r="FN92" i="34"/>
  <c r="FN91" i="34"/>
  <c r="FN90" i="34"/>
  <c r="FN89" i="34"/>
  <c r="FN88" i="34"/>
  <c r="FN87" i="34"/>
  <c r="FN86" i="34"/>
  <c r="FN85" i="34"/>
  <c r="FN84" i="34"/>
  <c r="FN83" i="34"/>
  <c r="FN82" i="34"/>
  <c r="FN81" i="34"/>
  <c r="FN80" i="34"/>
  <c r="FN79" i="34"/>
  <c r="FN78" i="34"/>
  <c r="FN77" i="34"/>
  <c r="FN76" i="34"/>
  <c r="FN75" i="34"/>
  <c r="FN74" i="34"/>
  <c r="FN73" i="34"/>
  <c r="FN72" i="34"/>
  <c r="FN71" i="34"/>
  <c r="FN70" i="34"/>
  <c r="FN69" i="34"/>
  <c r="FN68" i="34"/>
  <c r="FN67" i="34"/>
  <c r="FN66" i="34"/>
  <c r="FN65" i="34"/>
  <c r="FN64" i="34"/>
  <c r="FN63" i="34"/>
  <c r="FN62" i="34"/>
  <c r="FN61" i="34"/>
  <c r="FN60" i="34"/>
  <c r="FN59" i="34"/>
  <c r="FN58" i="34"/>
  <c r="FN57" i="34"/>
  <c r="FN56" i="34"/>
  <c r="FN55" i="34"/>
  <c r="FN54" i="34"/>
  <c r="FN53" i="34"/>
  <c r="FN52" i="34"/>
  <c r="FN51" i="34"/>
  <c r="FN50" i="34"/>
  <c r="FN49" i="34"/>
  <c r="FN48" i="34"/>
  <c r="FN47" i="34"/>
  <c r="FN46" i="34"/>
  <c r="FN45" i="34"/>
  <c r="FN44" i="34"/>
  <c r="FN43" i="34"/>
  <c r="FN42" i="34"/>
  <c r="FN41" i="34"/>
  <c r="FN40" i="34"/>
  <c r="FN39" i="34"/>
  <c r="FN38" i="34"/>
  <c r="FN37" i="34"/>
  <c r="FN36" i="34"/>
  <c r="FN35" i="34"/>
  <c r="FN34" i="34"/>
  <c r="FN33" i="34"/>
  <c r="FN32" i="34"/>
  <c r="FN31" i="34"/>
  <c r="FN30" i="34"/>
  <c r="FN29" i="34"/>
  <c r="FN28" i="34"/>
  <c r="FN27" i="34"/>
  <c r="FN26" i="34"/>
  <c r="FN25" i="34"/>
  <c r="FN24" i="34"/>
  <c r="FN23" i="34"/>
  <c r="FN22" i="34"/>
  <c r="FN21" i="34"/>
  <c r="FN20" i="34"/>
  <c r="FN19" i="34"/>
  <c r="FN18" i="34"/>
  <c r="FN17" i="34"/>
  <c r="FN16" i="34"/>
  <c r="FN15" i="34"/>
  <c r="FN14" i="34"/>
  <c r="FN13" i="34"/>
  <c r="FN12" i="34"/>
  <c r="FN11" i="34"/>
  <c r="FN10" i="34"/>
  <c r="FN9" i="34"/>
  <c r="FN3" i="34" s="1"/>
  <c r="FM3" i="34" s="1"/>
  <c r="FN7" i="34"/>
  <c r="FN6" i="34" s="1"/>
  <c r="FN5" i="34"/>
  <c r="FI208" i="34"/>
  <c r="FI207" i="34"/>
  <c r="FI206" i="34"/>
  <c r="FI205" i="34"/>
  <c r="FI204" i="34"/>
  <c r="FI203" i="34"/>
  <c r="FI202" i="34"/>
  <c r="FI201" i="34"/>
  <c r="FI200" i="34"/>
  <c r="FI199" i="34"/>
  <c r="FI198" i="34"/>
  <c r="FI197" i="34"/>
  <c r="FI196" i="34"/>
  <c r="FI195" i="34"/>
  <c r="FI194" i="34"/>
  <c r="FI193" i="34"/>
  <c r="FI192" i="34"/>
  <c r="FI191" i="34"/>
  <c r="FI190" i="34"/>
  <c r="FI189" i="34"/>
  <c r="FI188" i="34"/>
  <c r="FI187" i="34"/>
  <c r="FI186" i="34"/>
  <c r="FI185" i="34"/>
  <c r="FI184" i="34"/>
  <c r="FI183" i="34"/>
  <c r="FI182" i="34"/>
  <c r="FI181" i="34"/>
  <c r="FI180" i="34"/>
  <c r="FI179" i="34"/>
  <c r="FI178" i="34"/>
  <c r="FI177" i="34"/>
  <c r="FI176" i="34"/>
  <c r="FI175" i="34"/>
  <c r="FI174" i="34"/>
  <c r="FI173" i="34"/>
  <c r="FI172" i="34"/>
  <c r="FI171" i="34"/>
  <c r="FI170" i="34"/>
  <c r="FI169" i="34"/>
  <c r="FI168" i="34"/>
  <c r="FI167" i="34"/>
  <c r="FI166" i="34"/>
  <c r="FI165" i="34"/>
  <c r="FI164" i="34"/>
  <c r="FI163" i="34"/>
  <c r="FI162" i="34"/>
  <c r="FI161" i="34"/>
  <c r="FI160" i="34"/>
  <c r="FI159" i="34"/>
  <c r="FI158" i="34"/>
  <c r="FI157" i="34"/>
  <c r="FI156" i="34"/>
  <c r="FI155" i="34"/>
  <c r="FI154" i="34"/>
  <c r="FI153" i="34"/>
  <c r="FI152" i="34"/>
  <c r="FI151" i="34"/>
  <c r="FI150" i="34"/>
  <c r="FI149" i="34"/>
  <c r="FI148" i="34"/>
  <c r="FI147" i="34"/>
  <c r="FI146" i="34"/>
  <c r="FI145" i="34"/>
  <c r="FI144" i="34"/>
  <c r="FI143" i="34"/>
  <c r="FI142" i="34"/>
  <c r="FI141" i="34"/>
  <c r="FI140" i="34"/>
  <c r="FI139" i="34"/>
  <c r="FI138" i="34"/>
  <c r="FI137" i="34"/>
  <c r="FI136" i="34"/>
  <c r="FI135" i="34"/>
  <c r="FI134" i="34"/>
  <c r="FI133" i="34"/>
  <c r="FI132" i="34"/>
  <c r="FI131" i="34"/>
  <c r="FI130" i="34"/>
  <c r="FI129" i="34"/>
  <c r="FI128" i="34"/>
  <c r="FI127" i="34"/>
  <c r="FI126" i="34"/>
  <c r="FI125" i="34"/>
  <c r="FI124" i="34"/>
  <c r="FI123" i="34"/>
  <c r="FI122" i="34"/>
  <c r="FI121" i="34"/>
  <c r="FI120" i="34"/>
  <c r="FI119" i="34"/>
  <c r="FI118" i="34"/>
  <c r="FI117" i="34"/>
  <c r="FI116" i="34"/>
  <c r="FI115" i="34"/>
  <c r="FI114" i="34"/>
  <c r="FI113" i="34"/>
  <c r="FI112" i="34"/>
  <c r="FI111" i="34"/>
  <c r="FI110" i="34"/>
  <c r="FI109" i="34"/>
  <c r="FI108" i="34"/>
  <c r="FI107" i="34"/>
  <c r="FI106" i="34"/>
  <c r="FI105" i="34"/>
  <c r="FI104" i="34"/>
  <c r="FI103" i="34"/>
  <c r="FI102" i="34"/>
  <c r="FI101" i="34"/>
  <c r="FI100" i="34"/>
  <c r="FI99" i="34"/>
  <c r="FI98" i="34"/>
  <c r="FI97" i="34"/>
  <c r="FI96" i="34"/>
  <c r="FI95" i="34"/>
  <c r="FI94" i="34"/>
  <c r="FI93" i="34"/>
  <c r="FI92" i="34"/>
  <c r="FI91" i="34"/>
  <c r="FI90" i="34"/>
  <c r="FI89" i="34"/>
  <c r="FI88" i="34"/>
  <c r="FI87" i="34"/>
  <c r="FI86" i="34"/>
  <c r="FI85" i="34"/>
  <c r="FI84" i="34"/>
  <c r="FI83" i="34"/>
  <c r="FI82" i="34"/>
  <c r="FI81" i="34"/>
  <c r="FI80" i="34"/>
  <c r="FI79" i="34"/>
  <c r="FI78" i="34"/>
  <c r="FI77" i="34"/>
  <c r="FI76" i="34"/>
  <c r="FI75" i="34"/>
  <c r="FI74" i="34"/>
  <c r="FI73" i="34"/>
  <c r="FI72" i="34"/>
  <c r="FI71" i="34"/>
  <c r="FI70" i="34"/>
  <c r="FI69" i="34"/>
  <c r="FI68" i="34"/>
  <c r="FI67" i="34"/>
  <c r="FI66" i="34"/>
  <c r="FI65" i="34"/>
  <c r="FI64" i="34"/>
  <c r="FI63" i="34"/>
  <c r="FI62" i="34"/>
  <c r="FI61" i="34"/>
  <c r="FI60" i="34"/>
  <c r="FI59" i="34"/>
  <c r="FI58" i="34"/>
  <c r="FI57" i="34"/>
  <c r="FI56" i="34"/>
  <c r="FI55" i="34"/>
  <c r="FI54" i="34"/>
  <c r="FI53" i="34"/>
  <c r="FI52" i="34"/>
  <c r="FI51" i="34"/>
  <c r="FI50" i="34"/>
  <c r="FI49" i="34"/>
  <c r="FI48" i="34"/>
  <c r="FI47" i="34"/>
  <c r="FI46" i="34"/>
  <c r="FI45" i="34"/>
  <c r="FI44" i="34"/>
  <c r="FI43" i="34"/>
  <c r="FI42" i="34"/>
  <c r="FI41" i="34"/>
  <c r="FI40" i="34"/>
  <c r="FI39" i="34"/>
  <c r="FI38" i="34"/>
  <c r="FI37" i="34"/>
  <c r="FI36" i="34"/>
  <c r="FI35" i="34"/>
  <c r="FI34" i="34"/>
  <c r="FI33" i="34"/>
  <c r="FI32" i="34"/>
  <c r="FI31" i="34"/>
  <c r="FI30" i="34"/>
  <c r="FI29" i="34"/>
  <c r="FI28" i="34"/>
  <c r="FI27" i="34"/>
  <c r="FI26" i="34"/>
  <c r="FI25" i="34"/>
  <c r="FI24" i="34"/>
  <c r="FI23" i="34"/>
  <c r="FI22" i="34"/>
  <c r="FI21" i="34"/>
  <c r="FI20" i="34"/>
  <c r="FI19" i="34"/>
  <c r="FI18" i="34"/>
  <c r="FI17" i="34"/>
  <c r="FI16" i="34"/>
  <c r="FI15" i="34"/>
  <c r="FI14" i="34"/>
  <c r="FI13" i="34"/>
  <c r="FI12" i="34"/>
  <c r="FI11" i="34"/>
  <c r="FI10" i="34"/>
  <c r="FI9" i="34"/>
  <c r="FI3" i="34" s="1"/>
  <c r="FI7" i="34"/>
  <c r="FI6" i="34" s="1"/>
  <c r="FI5" i="34"/>
  <c r="FD208" i="34"/>
  <c r="FD207" i="34"/>
  <c r="FD206" i="34"/>
  <c r="FD205" i="34"/>
  <c r="FD204" i="34"/>
  <c r="FD203" i="34"/>
  <c r="FD202" i="34"/>
  <c r="FD201" i="34"/>
  <c r="FD200" i="34"/>
  <c r="FD199" i="34"/>
  <c r="FD198" i="34"/>
  <c r="FD197" i="34"/>
  <c r="FD196" i="34"/>
  <c r="FD195" i="34"/>
  <c r="FD194" i="34"/>
  <c r="FD193" i="34"/>
  <c r="FD192" i="34"/>
  <c r="FD191" i="34"/>
  <c r="FD190" i="34"/>
  <c r="FD189" i="34"/>
  <c r="FD188" i="34"/>
  <c r="FD187" i="34"/>
  <c r="FD186" i="34"/>
  <c r="FD185" i="34"/>
  <c r="FD184" i="34"/>
  <c r="FD183" i="34"/>
  <c r="FD182" i="34"/>
  <c r="FD181" i="34"/>
  <c r="FD180" i="34"/>
  <c r="FD179" i="34"/>
  <c r="FD178" i="34"/>
  <c r="FD177" i="34"/>
  <c r="FD176" i="34"/>
  <c r="FD175" i="34"/>
  <c r="FD174" i="34"/>
  <c r="FD173" i="34"/>
  <c r="FD172" i="34"/>
  <c r="FD171" i="34"/>
  <c r="FD170" i="34"/>
  <c r="FD169" i="34"/>
  <c r="FD168" i="34"/>
  <c r="FD167" i="34"/>
  <c r="FD166" i="34"/>
  <c r="FD165" i="34"/>
  <c r="FD164" i="34"/>
  <c r="FD163" i="34"/>
  <c r="FD162" i="34"/>
  <c r="FD161" i="34"/>
  <c r="FD160" i="34"/>
  <c r="FD159" i="34"/>
  <c r="FD158" i="34"/>
  <c r="FD157" i="34"/>
  <c r="FD156" i="34"/>
  <c r="FD155" i="34"/>
  <c r="FD154" i="34"/>
  <c r="FD153" i="34"/>
  <c r="FD152" i="34"/>
  <c r="FD151" i="34"/>
  <c r="FD150" i="34"/>
  <c r="FD149" i="34"/>
  <c r="FD148" i="34"/>
  <c r="FD147" i="34"/>
  <c r="FD146" i="34"/>
  <c r="FD145" i="34"/>
  <c r="FD144" i="34"/>
  <c r="FD143" i="34"/>
  <c r="FD142" i="34"/>
  <c r="FD141" i="34"/>
  <c r="FD140" i="34"/>
  <c r="FD139" i="34"/>
  <c r="FD138" i="34"/>
  <c r="FD137" i="34"/>
  <c r="FD136" i="34"/>
  <c r="FD135" i="34"/>
  <c r="FD134" i="34"/>
  <c r="FD133" i="34"/>
  <c r="FD132" i="34"/>
  <c r="FD131" i="34"/>
  <c r="FD130" i="34"/>
  <c r="FD129" i="34"/>
  <c r="FD128" i="34"/>
  <c r="FD127" i="34"/>
  <c r="FD126" i="34"/>
  <c r="FD125" i="34"/>
  <c r="FD124" i="34"/>
  <c r="FD123" i="34"/>
  <c r="FD122" i="34"/>
  <c r="FD121" i="34"/>
  <c r="FD120" i="34"/>
  <c r="FD119" i="34"/>
  <c r="FD118" i="34"/>
  <c r="FD117" i="34"/>
  <c r="FD116" i="34"/>
  <c r="FD115" i="34"/>
  <c r="FD114" i="34"/>
  <c r="FD113" i="34"/>
  <c r="FD112" i="34"/>
  <c r="FD111" i="34"/>
  <c r="FD110" i="34"/>
  <c r="FD109" i="34"/>
  <c r="FD108" i="34"/>
  <c r="FD107" i="34"/>
  <c r="FD106" i="34"/>
  <c r="FD105" i="34"/>
  <c r="FD104" i="34"/>
  <c r="FD103" i="34"/>
  <c r="FD102" i="34"/>
  <c r="FD101" i="34"/>
  <c r="FD100" i="34"/>
  <c r="FD99" i="34"/>
  <c r="FD98" i="34"/>
  <c r="FD97" i="34"/>
  <c r="FD96" i="34"/>
  <c r="FD95" i="34"/>
  <c r="FD94" i="34"/>
  <c r="FD93" i="34"/>
  <c r="FD92" i="34"/>
  <c r="FD91" i="34"/>
  <c r="FD90" i="34"/>
  <c r="FD89" i="34"/>
  <c r="FD88" i="34"/>
  <c r="FD87" i="34"/>
  <c r="FD86" i="34"/>
  <c r="FD85" i="34"/>
  <c r="FD84" i="34"/>
  <c r="FD83" i="34"/>
  <c r="FD82" i="34"/>
  <c r="FD81" i="34"/>
  <c r="FD80" i="34"/>
  <c r="FD79" i="34"/>
  <c r="FD78" i="34"/>
  <c r="FD77" i="34"/>
  <c r="FD76" i="34"/>
  <c r="FD75" i="34"/>
  <c r="FD74" i="34"/>
  <c r="FD73" i="34"/>
  <c r="FD72" i="34"/>
  <c r="FD71" i="34"/>
  <c r="FD70" i="34"/>
  <c r="FD69" i="34"/>
  <c r="FD68" i="34"/>
  <c r="FD67" i="34"/>
  <c r="FD66" i="34"/>
  <c r="FD65" i="34"/>
  <c r="FD64" i="34"/>
  <c r="FD63" i="34"/>
  <c r="FD62" i="34"/>
  <c r="FD61" i="34"/>
  <c r="FD60" i="34"/>
  <c r="FD59" i="34"/>
  <c r="FD58" i="34"/>
  <c r="FD57" i="34"/>
  <c r="FD56" i="34"/>
  <c r="FD55" i="34"/>
  <c r="FD54" i="34"/>
  <c r="FD53" i="34"/>
  <c r="FD52" i="34"/>
  <c r="FD51" i="34"/>
  <c r="FD50" i="34"/>
  <c r="FD49" i="34"/>
  <c r="FD48" i="34"/>
  <c r="FD47" i="34"/>
  <c r="FD46" i="34"/>
  <c r="FD45" i="34"/>
  <c r="FD44" i="34"/>
  <c r="FD43" i="34"/>
  <c r="FD42" i="34"/>
  <c r="FD41" i="34"/>
  <c r="FD40" i="34"/>
  <c r="FD39" i="34"/>
  <c r="FD38" i="34"/>
  <c r="FD37" i="34"/>
  <c r="FD36" i="34"/>
  <c r="FD35" i="34"/>
  <c r="FD34" i="34"/>
  <c r="FD33" i="34"/>
  <c r="FD32" i="34"/>
  <c r="FD31" i="34"/>
  <c r="FD30" i="34"/>
  <c r="FD29" i="34"/>
  <c r="FD28" i="34"/>
  <c r="FD27" i="34"/>
  <c r="FD26" i="34"/>
  <c r="FD25" i="34"/>
  <c r="FD24" i="34"/>
  <c r="FD23" i="34"/>
  <c r="FD22" i="34"/>
  <c r="FD21" i="34"/>
  <c r="FD20" i="34"/>
  <c r="FD19" i="34"/>
  <c r="FD18" i="34"/>
  <c r="FD17" i="34"/>
  <c r="FD16" i="34"/>
  <c r="FD15" i="34"/>
  <c r="FD14" i="34"/>
  <c r="FD13" i="34"/>
  <c r="FD12" i="34"/>
  <c r="FD11" i="34"/>
  <c r="FD10" i="34"/>
  <c r="FD9" i="34"/>
  <c r="FD3" i="34" s="1"/>
  <c r="FD7" i="34"/>
  <c r="FD6" i="34" s="1"/>
  <c r="FD5" i="34"/>
  <c r="EY208" i="34"/>
  <c r="EY207" i="34"/>
  <c r="EY206" i="34"/>
  <c r="EY205" i="34"/>
  <c r="EY204" i="34"/>
  <c r="EY203" i="34"/>
  <c r="EY202" i="34"/>
  <c r="EY201" i="34"/>
  <c r="EY200" i="34"/>
  <c r="EY199" i="34"/>
  <c r="EY198" i="34"/>
  <c r="EY197" i="34"/>
  <c r="EY196" i="34"/>
  <c r="EY195" i="34"/>
  <c r="EY194" i="34"/>
  <c r="EY193" i="34"/>
  <c r="EY192" i="34"/>
  <c r="EY191" i="34"/>
  <c r="EY190" i="34"/>
  <c r="EY189" i="34"/>
  <c r="EY188" i="34"/>
  <c r="EY187" i="34"/>
  <c r="EY186" i="34"/>
  <c r="EY185" i="34"/>
  <c r="EY184" i="34"/>
  <c r="EY183" i="34"/>
  <c r="EY182" i="34"/>
  <c r="EY181" i="34"/>
  <c r="EY180" i="34"/>
  <c r="EY179" i="34"/>
  <c r="EY178" i="34"/>
  <c r="EY177" i="34"/>
  <c r="EY176" i="34"/>
  <c r="EY175" i="34"/>
  <c r="EY174" i="34"/>
  <c r="EY173" i="34"/>
  <c r="EY172" i="34"/>
  <c r="EY171" i="34"/>
  <c r="EY170" i="34"/>
  <c r="EY169" i="34"/>
  <c r="EY168" i="34"/>
  <c r="EY167" i="34"/>
  <c r="EY166" i="34"/>
  <c r="EY165" i="34"/>
  <c r="EY164" i="34"/>
  <c r="EY163" i="34"/>
  <c r="EY162" i="34"/>
  <c r="EY161" i="34"/>
  <c r="EY160" i="34"/>
  <c r="EY159" i="34"/>
  <c r="EY158" i="34"/>
  <c r="EY157" i="34"/>
  <c r="EY156" i="34"/>
  <c r="EY155" i="34"/>
  <c r="EY154" i="34"/>
  <c r="EY153" i="34"/>
  <c r="EY152" i="34"/>
  <c r="EY151" i="34"/>
  <c r="EY150" i="34"/>
  <c r="EY149" i="34"/>
  <c r="EY148" i="34"/>
  <c r="EY147" i="34"/>
  <c r="EY146" i="34"/>
  <c r="EY145" i="34"/>
  <c r="EY144" i="34"/>
  <c r="EY143" i="34"/>
  <c r="EY142" i="34"/>
  <c r="EY141" i="34"/>
  <c r="EY140" i="34"/>
  <c r="EY139" i="34"/>
  <c r="EY138" i="34"/>
  <c r="EY137" i="34"/>
  <c r="EY136" i="34"/>
  <c r="EY135" i="34"/>
  <c r="EY134" i="34"/>
  <c r="EY133" i="34"/>
  <c r="EY132" i="34"/>
  <c r="EY131" i="34"/>
  <c r="EY130" i="34"/>
  <c r="EY129" i="34"/>
  <c r="EY128" i="34"/>
  <c r="EY127" i="34"/>
  <c r="EY126" i="34"/>
  <c r="EY125" i="34"/>
  <c r="EY124" i="34"/>
  <c r="EY123" i="34"/>
  <c r="EY122" i="34"/>
  <c r="EY121" i="34"/>
  <c r="EY120" i="34"/>
  <c r="EY119" i="34"/>
  <c r="EY118" i="34"/>
  <c r="EY117" i="34"/>
  <c r="EY116" i="34"/>
  <c r="EY115" i="34"/>
  <c r="EY114" i="34"/>
  <c r="EY113" i="34"/>
  <c r="EY112" i="34"/>
  <c r="EY111" i="34"/>
  <c r="EY110" i="34"/>
  <c r="EY109" i="34"/>
  <c r="EY108" i="34"/>
  <c r="EY107" i="34"/>
  <c r="EY106" i="34"/>
  <c r="EY105" i="34"/>
  <c r="EY104" i="34"/>
  <c r="EY103" i="34"/>
  <c r="EY102" i="34"/>
  <c r="EY101" i="34"/>
  <c r="EY100" i="34"/>
  <c r="EY99" i="34"/>
  <c r="EY98" i="34"/>
  <c r="EY97" i="34"/>
  <c r="EY96" i="34"/>
  <c r="EY95" i="34"/>
  <c r="EY94" i="34"/>
  <c r="EY93" i="34"/>
  <c r="EY92" i="34"/>
  <c r="EY91" i="34"/>
  <c r="EY90" i="34"/>
  <c r="EY89" i="34"/>
  <c r="EY88" i="34"/>
  <c r="EY87" i="34"/>
  <c r="EY86" i="34"/>
  <c r="EY85" i="34"/>
  <c r="EY84" i="34"/>
  <c r="EY83" i="34"/>
  <c r="EY82" i="34"/>
  <c r="EY81" i="34"/>
  <c r="EY80" i="34"/>
  <c r="EY79" i="34"/>
  <c r="EY78" i="34"/>
  <c r="EY77" i="34"/>
  <c r="EY76" i="34"/>
  <c r="EY75" i="34"/>
  <c r="EY74" i="34"/>
  <c r="EY73" i="34"/>
  <c r="EY72" i="34"/>
  <c r="EY71" i="34"/>
  <c r="EY70" i="34"/>
  <c r="EY69" i="34"/>
  <c r="EY68" i="34"/>
  <c r="EY67" i="34"/>
  <c r="EY66" i="34"/>
  <c r="EY65" i="34"/>
  <c r="EY64" i="34"/>
  <c r="EY63" i="34"/>
  <c r="EY62" i="34"/>
  <c r="EY61" i="34"/>
  <c r="EY60" i="34"/>
  <c r="EY59" i="34"/>
  <c r="EY58" i="34"/>
  <c r="EY57" i="34"/>
  <c r="EY56" i="34"/>
  <c r="EY55" i="34"/>
  <c r="EY54" i="34"/>
  <c r="EY53" i="34"/>
  <c r="EY52" i="34"/>
  <c r="EY51" i="34"/>
  <c r="EY50" i="34"/>
  <c r="EY49" i="34"/>
  <c r="EY48" i="34"/>
  <c r="EY47" i="34"/>
  <c r="EY46" i="34"/>
  <c r="EY45" i="34"/>
  <c r="EY44" i="34"/>
  <c r="EY43" i="34"/>
  <c r="EY42" i="34"/>
  <c r="EY41" i="34"/>
  <c r="EY40" i="34"/>
  <c r="EY39" i="34"/>
  <c r="EY38" i="34"/>
  <c r="EY37" i="34"/>
  <c r="EY36" i="34"/>
  <c r="EY35" i="34"/>
  <c r="EY34" i="34"/>
  <c r="EY33" i="34"/>
  <c r="EY32" i="34"/>
  <c r="EY31" i="34"/>
  <c r="EY30" i="34"/>
  <c r="EY29" i="34"/>
  <c r="EY28" i="34"/>
  <c r="EY27" i="34"/>
  <c r="EY26" i="34"/>
  <c r="EY25" i="34"/>
  <c r="EY24" i="34"/>
  <c r="EY23" i="34"/>
  <c r="EY22" i="34"/>
  <c r="EY21" i="34"/>
  <c r="EY20" i="34"/>
  <c r="EY19" i="34"/>
  <c r="EY18" i="34"/>
  <c r="EY17" i="34"/>
  <c r="EY16" i="34"/>
  <c r="EY15" i="34"/>
  <c r="EY14" i="34"/>
  <c r="EY13" i="34"/>
  <c r="EY12" i="34"/>
  <c r="EY11" i="34"/>
  <c r="EY10" i="34"/>
  <c r="EY9" i="34"/>
  <c r="EY3" i="34" s="1"/>
  <c r="EY7" i="34"/>
  <c r="EY6" i="34" s="1"/>
  <c r="EY5" i="34"/>
  <c r="ET208" i="34"/>
  <c r="ET207" i="34"/>
  <c r="ET206" i="34"/>
  <c r="ET205" i="34"/>
  <c r="ET204" i="34"/>
  <c r="ET203" i="34"/>
  <c r="ET202" i="34"/>
  <c r="ET201" i="34"/>
  <c r="ET200" i="34"/>
  <c r="ET199" i="34"/>
  <c r="ET198" i="34"/>
  <c r="ET197" i="34"/>
  <c r="ET196" i="34"/>
  <c r="ET195" i="34"/>
  <c r="ET194" i="34"/>
  <c r="ET193" i="34"/>
  <c r="ET192" i="34"/>
  <c r="ET191" i="34"/>
  <c r="ET190" i="34"/>
  <c r="ET189" i="34"/>
  <c r="ET188" i="34"/>
  <c r="ET187" i="34"/>
  <c r="ET186" i="34"/>
  <c r="ET185" i="34"/>
  <c r="ET184" i="34"/>
  <c r="ET183" i="34"/>
  <c r="ET182" i="34"/>
  <c r="ET181" i="34"/>
  <c r="ET180" i="34"/>
  <c r="ET179" i="34"/>
  <c r="ET178" i="34"/>
  <c r="ET177" i="34"/>
  <c r="ET176" i="34"/>
  <c r="ET175" i="34"/>
  <c r="ET174" i="34"/>
  <c r="ET173" i="34"/>
  <c r="ET172" i="34"/>
  <c r="ET171" i="34"/>
  <c r="ET170" i="34"/>
  <c r="ET169" i="34"/>
  <c r="ET168" i="34"/>
  <c r="ET167" i="34"/>
  <c r="ET166" i="34"/>
  <c r="ET165" i="34"/>
  <c r="ET164" i="34"/>
  <c r="ET163" i="34"/>
  <c r="ET162" i="34"/>
  <c r="ET161" i="34"/>
  <c r="ET160" i="34"/>
  <c r="ET159" i="34"/>
  <c r="ET158" i="34"/>
  <c r="ET157" i="34"/>
  <c r="ET156" i="34"/>
  <c r="ET155" i="34"/>
  <c r="ET154" i="34"/>
  <c r="ET153" i="34"/>
  <c r="ET152" i="34"/>
  <c r="ET151" i="34"/>
  <c r="ET150" i="34"/>
  <c r="ET149" i="34"/>
  <c r="ET148" i="34"/>
  <c r="ET147" i="34"/>
  <c r="ET146" i="34"/>
  <c r="ET145" i="34"/>
  <c r="ET144" i="34"/>
  <c r="ET143" i="34"/>
  <c r="ET142" i="34"/>
  <c r="ET141" i="34"/>
  <c r="ET140" i="34"/>
  <c r="ET139" i="34"/>
  <c r="ET138" i="34"/>
  <c r="ET137" i="34"/>
  <c r="ET136" i="34"/>
  <c r="ET135" i="34"/>
  <c r="ET134" i="34"/>
  <c r="ET133" i="34"/>
  <c r="ET132" i="34"/>
  <c r="ET131" i="34"/>
  <c r="ET130" i="34"/>
  <c r="ET129" i="34"/>
  <c r="ET128" i="34"/>
  <c r="ET127" i="34"/>
  <c r="ET126" i="34"/>
  <c r="ET125" i="34"/>
  <c r="ET124" i="34"/>
  <c r="ET123" i="34"/>
  <c r="ET122" i="34"/>
  <c r="ET121" i="34"/>
  <c r="ET120" i="34"/>
  <c r="ET119" i="34"/>
  <c r="ET118" i="34"/>
  <c r="ET117" i="34"/>
  <c r="ET116" i="34"/>
  <c r="ET115" i="34"/>
  <c r="ET114" i="34"/>
  <c r="ET113" i="34"/>
  <c r="ET112" i="34"/>
  <c r="ET111" i="34"/>
  <c r="ET110" i="34"/>
  <c r="ET109" i="34"/>
  <c r="ET108" i="34"/>
  <c r="ET107" i="34"/>
  <c r="ET106" i="34"/>
  <c r="ET105" i="34"/>
  <c r="ET104" i="34"/>
  <c r="ET103" i="34"/>
  <c r="ET102" i="34"/>
  <c r="ET101" i="34"/>
  <c r="ET100" i="34"/>
  <c r="ET99" i="34"/>
  <c r="ET98" i="34"/>
  <c r="ET97" i="34"/>
  <c r="ET96" i="34"/>
  <c r="ET95" i="34"/>
  <c r="ET94" i="34"/>
  <c r="ET93" i="34"/>
  <c r="ET92" i="34"/>
  <c r="ET91" i="34"/>
  <c r="ET90" i="34"/>
  <c r="ET89" i="34"/>
  <c r="ET88" i="34"/>
  <c r="ET87" i="34"/>
  <c r="ET86" i="34"/>
  <c r="ET85" i="34"/>
  <c r="ET84" i="34"/>
  <c r="ET83" i="34"/>
  <c r="ET82" i="34"/>
  <c r="ET81" i="34"/>
  <c r="ET80" i="34"/>
  <c r="ET79" i="34"/>
  <c r="ET78" i="34"/>
  <c r="ET77" i="34"/>
  <c r="ET76" i="34"/>
  <c r="ET75" i="34"/>
  <c r="ET74" i="34"/>
  <c r="ET73" i="34"/>
  <c r="ET72" i="34"/>
  <c r="ET71" i="34"/>
  <c r="ET70" i="34"/>
  <c r="ET69" i="34"/>
  <c r="ET68" i="34"/>
  <c r="ET67" i="34"/>
  <c r="ET66" i="34"/>
  <c r="ET65" i="34"/>
  <c r="ET64" i="34"/>
  <c r="ET63" i="34"/>
  <c r="ET62" i="34"/>
  <c r="ET61" i="34"/>
  <c r="ET60" i="34"/>
  <c r="ET59" i="34"/>
  <c r="ET58" i="34"/>
  <c r="ET57" i="34"/>
  <c r="ET56" i="34"/>
  <c r="ET55" i="34"/>
  <c r="ET54" i="34"/>
  <c r="ET53" i="34"/>
  <c r="ET52" i="34"/>
  <c r="ET51" i="34"/>
  <c r="ET50" i="34"/>
  <c r="ET49" i="34"/>
  <c r="ET48" i="34"/>
  <c r="ET47" i="34"/>
  <c r="ET46" i="34"/>
  <c r="ET45" i="34"/>
  <c r="ET44" i="34"/>
  <c r="ET43" i="34"/>
  <c r="ET42" i="34"/>
  <c r="ET41" i="34"/>
  <c r="ET40" i="34"/>
  <c r="ET39" i="34"/>
  <c r="ET38" i="34"/>
  <c r="ET37" i="34"/>
  <c r="ET36" i="34"/>
  <c r="ET35" i="34"/>
  <c r="ET34" i="34"/>
  <c r="ET33" i="34"/>
  <c r="ET32" i="34"/>
  <c r="ET31" i="34"/>
  <c r="ET30" i="34"/>
  <c r="ET29" i="34"/>
  <c r="ET28" i="34"/>
  <c r="ET27" i="34"/>
  <c r="ET26" i="34"/>
  <c r="ET25" i="34"/>
  <c r="ET24" i="34"/>
  <c r="ET23" i="34"/>
  <c r="ET22" i="34"/>
  <c r="ET21" i="34"/>
  <c r="ET20" i="34"/>
  <c r="ET19" i="34"/>
  <c r="ET18" i="34"/>
  <c r="ET17" i="34"/>
  <c r="ET16" i="34"/>
  <c r="ET15" i="34"/>
  <c r="ET14" i="34"/>
  <c r="ET13" i="34"/>
  <c r="ET12" i="34"/>
  <c r="ET11" i="34"/>
  <c r="ET10" i="34"/>
  <c r="ET9" i="34"/>
  <c r="ET7" i="34"/>
  <c r="ET6" i="34" s="1"/>
  <c r="ET5" i="34"/>
  <c r="EO208" i="34"/>
  <c r="EO207" i="34"/>
  <c r="EO206" i="34"/>
  <c r="EO205" i="34"/>
  <c r="EO204" i="34"/>
  <c r="EO203" i="34"/>
  <c r="EO202" i="34"/>
  <c r="EO201" i="34"/>
  <c r="EO200" i="34"/>
  <c r="EO199" i="34"/>
  <c r="EO198" i="34"/>
  <c r="EO197" i="34"/>
  <c r="EO196" i="34"/>
  <c r="EO195" i="34"/>
  <c r="EO194" i="34"/>
  <c r="EO193" i="34"/>
  <c r="EO192" i="34"/>
  <c r="EO191" i="34"/>
  <c r="EO190" i="34"/>
  <c r="EO189" i="34"/>
  <c r="EO188" i="34"/>
  <c r="EO187" i="34"/>
  <c r="EO186" i="34"/>
  <c r="EO185" i="34"/>
  <c r="EO184" i="34"/>
  <c r="EO183" i="34"/>
  <c r="EO182" i="34"/>
  <c r="EO181" i="34"/>
  <c r="EO180" i="34"/>
  <c r="EO179" i="34"/>
  <c r="EO178" i="34"/>
  <c r="EO177" i="34"/>
  <c r="EO176" i="34"/>
  <c r="EO175" i="34"/>
  <c r="EO174" i="34"/>
  <c r="EO173" i="34"/>
  <c r="EO172" i="34"/>
  <c r="EO171" i="34"/>
  <c r="EO170" i="34"/>
  <c r="EO169" i="34"/>
  <c r="EO168" i="34"/>
  <c r="EO167" i="34"/>
  <c r="EO166" i="34"/>
  <c r="EO165" i="34"/>
  <c r="EO164" i="34"/>
  <c r="EO163" i="34"/>
  <c r="EO162" i="34"/>
  <c r="EO161" i="34"/>
  <c r="EO160" i="34"/>
  <c r="EO159" i="34"/>
  <c r="EO158" i="34"/>
  <c r="EO157" i="34"/>
  <c r="EO156" i="34"/>
  <c r="EO155" i="34"/>
  <c r="EO154" i="34"/>
  <c r="EO153" i="34"/>
  <c r="EO152" i="34"/>
  <c r="EO151" i="34"/>
  <c r="EO150" i="34"/>
  <c r="EO149" i="34"/>
  <c r="EO148" i="34"/>
  <c r="EO147" i="34"/>
  <c r="EO146" i="34"/>
  <c r="EO145" i="34"/>
  <c r="EO144" i="34"/>
  <c r="EO143" i="34"/>
  <c r="EO142" i="34"/>
  <c r="EO141" i="34"/>
  <c r="EO140" i="34"/>
  <c r="EO139" i="34"/>
  <c r="EO138" i="34"/>
  <c r="EO137" i="34"/>
  <c r="EO136" i="34"/>
  <c r="EO135" i="34"/>
  <c r="EO134" i="34"/>
  <c r="EO133" i="34"/>
  <c r="EO132" i="34"/>
  <c r="EO131" i="34"/>
  <c r="EO130" i="34"/>
  <c r="EO129" i="34"/>
  <c r="EO128" i="34"/>
  <c r="EO127" i="34"/>
  <c r="EO126" i="34"/>
  <c r="EO125" i="34"/>
  <c r="EO124" i="34"/>
  <c r="EO123" i="34"/>
  <c r="EO122" i="34"/>
  <c r="EO121" i="34"/>
  <c r="EO120" i="34"/>
  <c r="EO119" i="34"/>
  <c r="EO118" i="34"/>
  <c r="EO117" i="34"/>
  <c r="EO116" i="34"/>
  <c r="EO115" i="34"/>
  <c r="EO114" i="34"/>
  <c r="EO113" i="34"/>
  <c r="EO112" i="34"/>
  <c r="EO111" i="34"/>
  <c r="EO110" i="34"/>
  <c r="EO109" i="34"/>
  <c r="EO108" i="34"/>
  <c r="EO107" i="34"/>
  <c r="EO106" i="34"/>
  <c r="EO105" i="34"/>
  <c r="EO104" i="34"/>
  <c r="EO103" i="34"/>
  <c r="EO102" i="34"/>
  <c r="EO101" i="34"/>
  <c r="EO100" i="34"/>
  <c r="EO99" i="34"/>
  <c r="EO98" i="34"/>
  <c r="EO97" i="34"/>
  <c r="EO96" i="34"/>
  <c r="EO95" i="34"/>
  <c r="EO94" i="34"/>
  <c r="EO93" i="34"/>
  <c r="EO92" i="34"/>
  <c r="EO91" i="34"/>
  <c r="EO90" i="34"/>
  <c r="EO89" i="34"/>
  <c r="EO88" i="34"/>
  <c r="EO87" i="34"/>
  <c r="EO86" i="34"/>
  <c r="EO85" i="34"/>
  <c r="EO84" i="34"/>
  <c r="EO83" i="34"/>
  <c r="EO82" i="34"/>
  <c r="EO81" i="34"/>
  <c r="EO80" i="34"/>
  <c r="EO79" i="34"/>
  <c r="EO78" i="34"/>
  <c r="EO77" i="34"/>
  <c r="EO76" i="34"/>
  <c r="EO75" i="34"/>
  <c r="EO74" i="34"/>
  <c r="EO73" i="34"/>
  <c r="EO72" i="34"/>
  <c r="EO71" i="34"/>
  <c r="EO70" i="34"/>
  <c r="EO69" i="34"/>
  <c r="EO68" i="34"/>
  <c r="EO67" i="34"/>
  <c r="EO66" i="34"/>
  <c r="EO65" i="34"/>
  <c r="EO64" i="34"/>
  <c r="EO63" i="34"/>
  <c r="EO62" i="34"/>
  <c r="EO61" i="34"/>
  <c r="EO60" i="34"/>
  <c r="EO59" i="34"/>
  <c r="EO58" i="34"/>
  <c r="EO57" i="34"/>
  <c r="EO56" i="34"/>
  <c r="EO55" i="34"/>
  <c r="EO54" i="34"/>
  <c r="EO53" i="34"/>
  <c r="EO52" i="34"/>
  <c r="EO51" i="34"/>
  <c r="EO50" i="34"/>
  <c r="EO49" i="34"/>
  <c r="EO48" i="34"/>
  <c r="EO47" i="34"/>
  <c r="EO46" i="34"/>
  <c r="EO45" i="34"/>
  <c r="EO44" i="34"/>
  <c r="EO43" i="34"/>
  <c r="EO42" i="34"/>
  <c r="EO41" i="34"/>
  <c r="EO40" i="34"/>
  <c r="EO39" i="34"/>
  <c r="EO38" i="34"/>
  <c r="EO37" i="34"/>
  <c r="EO36" i="34"/>
  <c r="EO35" i="34"/>
  <c r="EO34" i="34"/>
  <c r="EO33" i="34"/>
  <c r="EO32" i="34"/>
  <c r="EO31" i="34"/>
  <c r="EO30" i="34"/>
  <c r="EO29" i="34"/>
  <c r="EO28" i="34"/>
  <c r="EO27" i="34"/>
  <c r="EO26" i="34"/>
  <c r="EO25" i="34"/>
  <c r="EO24" i="34"/>
  <c r="EO23" i="34"/>
  <c r="EO22" i="34"/>
  <c r="EO21" i="34"/>
  <c r="EO20" i="34"/>
  <c r="EO19" i="34"/>
  <c r="EO18" i="34"/>
  <c r="EO17" i="34"/>
  <c r="EO16" i="34"/>
  <c r="EO15" i="34"/>
  <c r="EO14" i="34"/>
  <c r="EO13" i="34"/>
  <c r="EO12" i="34"/>
  <c r="EO11" i="34"/>
  <c r="EO10" i="34"/>
  <c r="EO9" i="34"/>
  <c r="EO3" i="34" s="1"/>
  <c r="EO7" i="34"/>
  <c r="EO6" i="34" s="1"/>
  <c r="EO5" i="34"/>
  <c r="EJ208" i="34"/>
  <c r="EJ207" i="34"/>
  <c r="EJ206" i="34"/>
  <c r="EJ205" i="34"/>
  <c r="EJ204" i="34"/>
  <c r="EJ203" i="34"/>
  <c r="EJ202" i="34"/>
  <c r="EJ201" i="34"/>
  <c r="EJ200" i="34"/>
  <c r="EJ199" i="34"/>
  <c r="EJ198" i="34"/>
  <c r="EJ197" i="34"/>
  <c r="EJ196" i="34"/>
  <c r="EJ195" i="34"/>
  <c r="EJ194" i="34"/>
  <c r="EJ193" i="34"/>
  <c r="EJ192" i="34"/>
  <c r="EJ191" i="34"/>
  <c r="EJ190" i="34"/>
  <c r="EJ189" i="34"/>
  <c r="EJ188" i="34"/>
  <c r="EJ187" i="34"/>
  <c r="EJ186" i="34"/>
  <c r="EJ185" i="34"/>
  <c r="EJ184" i="34"/>
  <c r="EJ183" i="34"/>
  <c r="EJ182" i="34"/>
  <c r="EJ181" i="34"/>
  <c r="EJ180" i="34"/>
  <c r="EJ179" i="34"/>
  <c r="EJ178" i="34"/>
  <c r="EJ177" i="34"/>
  <c r="EJ176" i="34"/>
  <c r="EJ175" i="34"/>
  <c r="EJ174" i="34"/>
  <c r="EJ173" i="34"/>
  <c r="EJ172" i="34"/>
  <c r="EJ171" i="34"/>
  <c r="EJ170" i="34"/>
  <c r="EJ169" i="34"/>
  <c r="EJ168" i="34"/>
  <c r="EJ167" i="34"/>
  <c r="EJ166" i="34"/>
  <c r="EJ165" i="34"/>
  <c r="EJ164" i="34"/>
  <c r="EJ163" i="34"/>
  <c r="EJ162" i="34"/>
  <c r="EJ161" i="34"/>
  <c r="EJ160" i="34"/>
  <c r="EJ159" i="34"/>
  <c r="EJ158" i="34"/>
  <c r="EJ157" i="34"/>
  <c r="EJ156" i="34"/>
  <c r="EJ155" i="34"/>
  <c r="EJ154" i="34"/>
  <c r="EJ153" i="34"/>
  <c r="EJ152" i="34"/>
  <c r="EJ151" i="34"/>
  <c r="EJ150" i="34"/>
  <c r="EJ149" i="34"/>
  <c r="EJ148" i="34"/>
  <c r="EJ147" i="34"/>
  <c r="EJ146" i="34"/>
  <c r="EJ145" i="34"/>
  <c r="EJ144" i="34"/>
  <c r="EJ143" i="34"/>
  <c r="EJ142" i="34"/>
  <c r="EJ141" i="34"/>
  <c r="EJ140" i="34"/>
  <c r="EJ139" i="34"/>
  <c r="EJ138" i="34"/>
  <c r="EJ137" i="34"/>
  <c r="EJ136" i="34"/>
  <c r="EJ135" i="34"/>
  <c r="EJ134" i="34"/>
  <c r="EJ133" i="34"/>
  <c r="EJ132" i="34"/>
  <c r="EJ131" i="34"/>
  <c r="EJ130" i="34"/>
  <c r="EJ129" i="34"/>
  <c r="EJ128" i="34"/>
  <c r="EJ127" i="34"/>
  <c r="EJ126" i="34"/>
  <c r="EJ125" i="34"/>
  <c r="EJ124" i="34"/>
  <c r="EJ123" i="34"/>
  <c r="EJ122" i="34"/>
  <c r="EJ121" i="34"/>
  <c r="EJ120" i="34"/>
  <c r="EJ119" i="34"/>
  <c r="EJ118" i="34"/>
  <c r="EJ117" i="34"/>
  <c r="EJ116" i="34"/>
  <c r="EJ115" i="34"/>
  <c r="EJ114" i="34"/>
  <c r="EJ113" i="34"/>
  <c r="EJ112" i="34"/>
  <c r="EJ111" i="34"/>
  <c r="EJ110" i="34"/>
  <c r="EJ109" i="34"/>
  <c r="EJ108" i="34"/>
  <c r="EJ107" i="34"/>
  <c r="EJ106" i="34"/>
  <c r="EJ105" i="34"/>
  <c r="EJ104" i="34"/>
  <c r="EJ103" i="34"/>
  <c r="EJ102" i="34"/>
  <c r="EJ101" i="34"/>
  <c r="EJ100" i="34"/>
  <c r="EJ99" i="34"/>
  <c r="EJ98" i="34"/>
  <c r="EJ97" i="34"/>
  <c r="EJ96" i="34"/>
  <c r="EJ95" i="34"/>
  <c r="EJ94" i="34"/>
  <c r="EJ93" i="34"/>
  <c r="EJ92" i="34"/>
  <c r="EJ91" i="34"/>
  <c r="EJ90" i="34"/>
  <c r="EJ89" i="34"/>
  <c r="EJ88" i="34"/>
  <c r="EJ87" i="34"/>
  <c r="EJ86" i="34"/>
  <c r="EJ85" i="34"/>
  <c r="EJ84" i="34"/>
  <c r="EJ83" i="34"/>
  <c r="EJ82" i="34"/>
  <c r="EJ81" i="34"/>
  <c r="EJ80" i="34"/>
  <c r="EJ79" i="34"/>
  <c r="EJ78" i="34"/>
  <c r="EJ77" i="34"/>
  <c r="EJ76" i="34"/>
  <c r="EJ75" i="34"/>
  <c r="EJ74" i="34"/>
  <c r="EJ73" i="34"/>
  <c r="EJ72" i="34"/>
  <c r="EJ71" i="34"/>
  <c r="EJ70" i="34"/>
  <c r="EJ69" i="34"/>
  <c r="EJ68" i="34"/>
  <c r="EJ67" i="34"/>
  <c r="EJ66" i="34"/>
  <c r="EJ65" i="34"/>
  <c r="EJ64" i="34"/>
  <c r="EJ63" i="34"/>
  <c r="EJ62" i="34"/>
  <c r="EJ61" i="34"/>
  <c r="EJ60" i="34"/>
  <c r="EJ59" i="34"/>
  <c r="EJ58" i="34"/>
  <c r="EJ57" i="34"/>
  <c r="EJ56" i="34"/>
  <c r="EJ55" i="34"/>
  <c r="EJ54" i="34"/>
  <c r="EJ53" i="34"/>
  <c r="EJ52" i="34"/>
  <c r="EJ51" i="34"/>
  <c r="EJ50" i="34"/>
  <c r="EJ49" i="34"/>
  <c r="EJ48" i="34"/>
  <c r="EJ47" i="34"/>
  <c r="EJ46" i="34"/>
  <c r="EJ45" i="34"/>
  <c r="EJ44" i="34"/>
  <c r="EJ43" i="34"/>
  <c r="EJ42" i="34"/>
  <c r="EJ41" i="34"/>
  <c r="EJ40" i="34"/>
  <c r="EJ39" i="34"/>
  <c r="EJ38" i="34"/>
  <c r="EJ37" i="34"/>
  <c r="EJ36" i="34"/>
  <c r="EJ35" i="34"/>
  <c r="EJ34" i="34"/>
  <c r="EJ33" i="34"/>
  <c r="EJ32" i="34"/>
  <c r="EJ31" i="34"/>
  <c r="EJ30" i="34"/>
  <c r="EJ29" i="34"/>
  <c r="EJ28" i="34"/>
  <c r="EJ27" i="34"/>
  <c r="EJ26" i="34"/>
  <c r="EJ25" i="34"/>
  <c r="EJ24" i="34"/>
  <c r="EJ23" i="34"/>
  <c r="EJ22" i="34"/>
  <c r="EJ21" i="34"/>
  <c r="EJ20" i="34"/>
  <c r="EJ19" i="34"/>
  <c r="EJ18" i="34"/>
  <c r="EJ17" i="34"/>
  <c r="EJ16" i="34"/>
  <c r="EJ15" i="34"/>
  <c r="EJ14" i="34"/>
  <c r="EJ13" i="34"/>
  <c r="EJ12" i="34"/>
  <c r="EJ11" i="34"/>
  <c r="EJ10" i="34"/>
  <c r="EJ9" i="34"/>
  <c r="EJ7" i="34"/>
  <c r="EJ6" i="34" s="1"/>
  <c r="EJ5" i="34"/>
  <c r="EE208" i="34"/>
  <c r="EE207" i="34"/>
  <c r="EE206" i="34"/>
  <c r="EE205" i="34"/>
  <c r="EE204" i="34"/>
  <c r="EE203" i="34"/>
  <c r="EE202" i="34"/>
  <c r="EE201" i="34"/>
  <c r="EE200" i="34"/>
  <c r="EE199" i="34"/>
  <c r="EE198" i="34"/>
  <c r="EE197" i="34"/>
  <c r="EE196" i="34"/>
  <c r="EE195" i="34"/>
  <c r="EE194" i="34"/>
  <c r="EE193" i="34"/>
  <c r="EE192" i="34"/>
  <c r="EE191" i="34"/>
  <c r="EE190" i="34"/>
  <c r="EE189" i="34"/>
  <c r="EE188" i="34"/>
  <c r="EE187" i="34"/>
  <c r="EE186" i="34"/>
  <c r="EE185" i="34"/>
  <c r="EE184" i="34"/>
  <c r="EE183" i="34"/>
  <c r="EE182" i="34"/>
  <c r="EE181" i="34"/>
  <c r="EE180" i="34"/>
  <c r="EE179" i="34"/>
  <c r="EE178" i="34"/>
  <c r="EE177" i="34"/>
  <c r="EE176" i="34"/>
  <c r="EE175" i="34"/>
  <c r="EE174" i="34"/>
  <c r="EE173" i="34"/>
  <c r="EE172" i="34"/>
  <c r="EE171" i="34"/>
  <c r="EE170" i="34"/>
  <c r="EE169" i="34"/>
  <c r="EE168" i="34"/>
  <c r="EE167" i="34"/>
  <c r="EE166" i="34"/>
  <c r="EE165" i="34"/>
  <c r="EE164" i="34"/>
  <c r="EE163" i="34"/>
  <c r="EE162" i="34"/>
  <c r="EE161" i="34"/>
  <c r="EE160" i="34"/>
  <c r="EE159" i="34"/>
  <c r="EE158" i="34"/>
  <c r="EE157" i="34"/>
  <c r="EE156" i="34"/>
  <c r="EE155" i="34"/>
  <c r="EE154" i="34"/>
  <c r="EE153" i="34"/>
  <c r="EE152" i="34"/>
  <c r="EE151" i="34"/>
  <c r="EE150" i="34"/>
  <c r="EE149" i="34"/>
  <c r="EE148" i="34"/>
  <c r="EE147" i="34"/>
  <c r="EE146" i="34"/>
  <c r="EE145" i="34"/>
  <c r="EE144" i="34"/>
  <c r="EE143" i="34"/>
  <c r="EE142" i="34"/>
  <c r="EE141" i="34"/>
  <c r="EE140" i="34"/>
  <c r="EE139" i="34"/>
  <c r="EE138" i="34"/>
  <c r="EE137" i="34"/>
  <c r="EE136" i="34"/>
  <c r="EE135" i="34"/>
  <c r="EE134" i="34"/>
  <c r="EE133" i="34"/>
  <c r="EE132" i="34"/>
  <c r="EE131" i="34"/>
  <c r="EE130" i="34"/>
  <c r="EE129" i="34"/>
  <c r="EE128" i="34"/>
  <c r="EE127" i="34"/>
  <c r="EE126" i="34"/>
  <c r="EE125" i="34"/>
  <c r="EE124" i="34"/>
  <c r="EE123" i="34"/>
  <c r="EE122" i="34"/>
  <c r="EE121" i="34"/>
  <c r="EE120" i="34"/>
  <c r="EE119" i="34"/>
  <c r="EE118" i="34"/>
  <c r="EE117" i="34"/>
  <c r="EE116" i="34"/>
  <c r="EE115" i="34"/>
  <c r="EE114" i="34"/>
  <c r="EE113" i="34"/>
  <c r="EE112" i="34"/>
  <c r="EE111" i="34"/>
  <c r="EE110" i="34"/>
  <c r="EE109" i="34"/>
  <c r="EE108" i="34"/>
  <c r="EE107" i="34"/>
  <c r="EE106" i="34"/>
  <c r="EE105" i="34"/>
  <c r="EE104" i="34"/>
  <c r="EE103" i="34"/>
  <c r="EE102" i="34"/>
  <c r="EE101" i="34"/>
  <c r="EE100" i="34"/>
  <c r="EE99" i="34"/>
  <c r="EE98" i="34"/>
  <c r="EE97" i="34"/>
  <c r="EE96" i="34"/>
  <c r="EE95" i="34"/>
  <c r="EE94" i="34"/>
  <c r="EE93" i="34"/>
  <c r="EE92" i="34"/>
  <c r="EE91" i="34"/>
  <c r="EE90" i="34"/>
  <c r="EE89" i="34"/>
  <c r="EE88" i="34"/>
  <c r="EE87" i="34"/>
  <c r="EE86" i="34"/>
  <c r="EE85" i="34"/>
  <c r="EE84" i="34"/>
  <c r="EE83" i="34"/>
  <c r="EE82" i="34"/>
  <c r="EE81" i="34"/>
  <c r="EE80" i="34"/>
  <c r="EE79" i="34"/>
  <c r="EE78" i="34"/>
  <c r="EE77" i="34"/>
  <c r="EE76" i="34"/>
  <c r="EE75" i="34"/>
  <c r="EE74" i="34"/>
  <c r="EE73" i="34"/>
  <c r="EE72" i="34"/>
  <c r="EE71" i="34"/>
  <c r="EE70" i="34"/>
  <c r="EE69" i="34"/>
  <c r="EE68" i="34"/>
  <c r="EE67" i="34"/>
  <c r="EE66" i="34"/>
  <c r="EE65" i="34"/>
  <c r="EE64" i="34"/>
  <c r="EE63" i="34"/>
  <c r="EE62" i="34"/>
  <c r="EE61" i="34"/>
  <c r="EE60" i="34"/>
  <c r="EE59" i="34"/>
  <c r="EE58" i="34"/>
  <c r="EE57" i="34"/>
  <c r="EE56" i="34"/>
  <c r="EE55" i="34"/>
  <c r="EE54" i="34"/>
  <c r="EE53" i="34"/>
  <c r="EE52" i="34"/>
  <c r="EE51" i="34"/>
  <c r="EE50" i="34"/>
  <c r="EE49" i="34"/>
  <c r="EE48" i="34"/>
  <c r="EE47" i="34"/>
  <c r="EE46" i="34"/>
  <c r="EE45" i="34"/>
  <c r="EE44" i="34"/>
  <c r="EE43" i="34"/>
  <c r="EE42" i="34"/>
  <c r="EE41" i="34"/>
  <c r="EE40" i="34"/>
  <c r="EE39" i="34"/>
  <c r="EE38" i="34"/>
  <c r="EE37" i="34"/>
  <c r="EE36" i="34"/>
  <c r="EE35" i="34"/>
  <c r="EE34" i="34"/>
  <c r="EE33" i="34"/>
  <c r="EE32" i="34"/>
  <c r="EE31" i="34"/>
  <c r="EE30" i="34"/>
  <c r="EE29" i="34"/>
  <c r="EE28" i="34"/>
  <c r="EE27" i="34"/>
  <c r="EE26" i="34"/>
  <c r="EE25" i="34"/>
  <c r="EE24" i="34"/>
  <c r="EE23" i="34"/>
  <c r="EE22" i="34"/>
  <c r="EE21" i="34"/>
  <c r="EE20" i="34"/>
  <c r="EE19" i="34"/>
  <c r="EE18" i="34"/>
  <c r="EE17" i="34"/>
  <c r="EE16" i="34"/>
  <c r="EE15" i="34"/>
  <c r="EE14" i="34"/>
  <c r="EE13" i="34"/>
  <c r="EE12" i="34"/>
  <c r="EE11" i="34"/>
  <c r="EE10" i="34"/>
  <c r="EE9" i="34"/>
  <c r="EE3" i="34" s="1"/>
  <c r="EE7" i="34"/>
  <c r="EE6" i="34" s="1"/>
  <c r="DZ208" i="34"/>
  <c r="DZ207" i="34"/>
  <c r="DZ206" i="34"/>
  <c r="DZ205" i="34"/>
  <c r="DZ204" i="34"/>
  <c r="DZ203" i="34"/>
  <c r="DZ202" i="34"/>
  <c r="DZ201" i="34"/>
  <c r="DZ200" i="34"/>
  <c r="DZ199" i="34"/>
  <c r="DZ198" i="34"/>
  <c r="DZ197" i="34"/>
  <c r="DZ196" i="34"/>
  <c r="DZ195" i="34"/>
  <c r="DZ194" i="34"/>
  <c r="DZ193" i="34"/>
  <c r="DZ192" i="34"/>
  <c r="DZ191" i="34"/>
  <c r="DZ190" i="34"/>
  <c r="DZ189" i="34"/>
  <c r="DZ188" i="34"/>
  <c r="DZ187" i="34"/>
  <c r="DZ186" i="34"/>
  <c r="DZ185" i="34"/>
  <c r="DZ184" i="34"/>
  <c r="DZ183" i="34"/>
  <c r="DZ182" i="34"/>
  <c r="DZ181" i="34"/>
  <c r="DZ180" i="34"/>
  <c r="DZ179" i="34"/>
  <c r="DZ178" i="34"/>
  <c r="DZ177" i="34"/>
  <c r="DZ176" i="34"/>
  <c r="DZ175" i="34"/>
  <c r="DZ174" i="34"/>
  <c r="DZ173" i="34"/>
  <c r="DZ172" i="34"/>
  <c r="DZ171" i="34"/>
  <c r="DZ170" i="34"/>
  <c r="DZ169" i="34"/>
  <c r="DZ168" i="34"/>
  <c r="DZ167" i="34"/>
  <c r="DZ166" i="34"/>
  <c r="DZ165" i="34"/>
  <c r="DZ164" i="34"/>
  <c r="DZ163" i="34"/>
  <c r="DZ162" i="34"/>
  <c r="DZ161" i="34"/>
  <c r="DZ160" i="34"/>
  <c r="DZ159" i="34"/>
  <c r="DZ158" i="34"/>
  <c r="DZ157" i="34"/>
  <c r="DZ156" i="34"/>
  <c r="DZ155" i="34"/>
  <c r="DZ154" i="34"/>
  <c r="DZ153" i="34"/>
  <c r="DZ152" i="34"/>
  <c r="DZ151" i="34"/>
  <c r="DZ150" i="34"/>
  <c r="DZ149" i="34"/>
  <c r="DZ148" i="34"/>
  <c r="DZ147" i="34"/>
  <c r="DZ146" i="34"/>
  <c r="DZ145" i="34"/>
  <c r="DZ144" i="34"/>
  <c r="DZ143" i="34"/>
  <c r="DZ142" i="34"/>
  <c r="DZ141" i="34"/>
  <c r="DZ140" i="34"/>
  <c r="DZ139" i="34"/>
  <c r="DZ138" i="34"/>
  <c r="DZ137" i="34"/>
  <c r="DZ136" i="34"/>
  <c r="DZ135" i="34"/>
  <c r="DZ134" i="34"/>
  <c r="DZ133" i="34"/>
  <c r="DZ132" i="34"/>
  <c r="DZ131" i="34"/>
  <c r="DZ130" i="34"/>
  <c r="DZ129" i="34"/>
  <c r="DZ128" i="34"/>
  <c r="DZ127" i="34"/>
  <c r="DZ126" i="34"/>
  <c r="DZ125" i="34"/>
  <c r="DZ124" i="34"/>
  <c r="DZ123" i="34"/>
  <c r="DZ122" i="34"/>
  <c r="DZ121" i="34"/>
  <c r="DZ120" i="34"/>
  <c r="DZ119" i="34"/>
  <c r="DZ118" i="34"/>
  <c r="DZ117" i="34"/>
  <c r="DZ116" i="34"/>
  <c r="DZ115" i="34"/>
  <c r="DZ114" i="34"/>
  <c r="DZ113" i="34"/>
  <c r="DZ112" i="34"/>
  <c r="DZ111" i="34"/>
  <c r="DZ110" i="34"/>
  <c r="DZ109" i="34"/>
  <c r="DZ108" i="34"/>
  <c r="DZ107" i="34"/>
  <c r="DZ106" i="34"/>
  <c r="DZ105" i="34"/>
  <c r="DZ104" i="34"/>
  <c r="DZ103" i="34"/>
  <c r="DZ102" i="34"/>
  <c r="DZ101" i="34"/>
  <c r="DZ100" i="34"/>
  <c r="DZ99" i="34"/>
  <c r="DZ98" i="34"/>
  <c r="DZ97" i="34"/>
  <c r="DZ96" i="34"/>
  <c r="DZ95" i="34"/>
  <c r="DZ94" i="34"/>
  <c r="DZ93" i="34"/>
  <c r="DZ92" i="34"/>
  <c r="DZ91" i="34"/>
  <c r="DZ90" i="34"/>
  <c r="DZ89" i="34"/>
  <c r="DZ88" i="34"/>
  <c r="DZ87" i="34"/>
  <c r="DZ86" i="34"/>
  <c r="DZ85" i="34"/>
  <c r="DZ84" i="34"/>
  <c r="DZ83" i="34"/>
  <c r="DZ82" i="34"/>
  <c r="DZ81" i="34"/>
  <c r="DZ80" i="34"/>
  <c r="DZ79" i="34"/>
  <c r="DZ78" i="34"/>
  <c r="DZ77" i="34"/>
  <c r="DZ76" i="34"/>
  <c r="DZ75" i="34"/>
  <c r="DZ74" i="34"/>
  <c r="DZ73" i="34"/>
  <c r="DZ72" i="34"/>
  <c r="DZ71" i="34"/>
  <c r="DZ70" i="34"/>
  <c r="DZ69" i="34"/>
  <c r="DZ68" i="34"/>
  <c r="DZ67" i="34"/>
  <c r="DZ66" i="34"/>
  <c r="DZ65" i="34"/>
  <c r="DZ64" i="34"/>
  <c r="DZ63" i="34"/>
  <c r="DZ62" i="34"/>
  <c r="DZ61" i="34"/>
  <c r="DZ60" i="34"/>
  <c r="DZ59" i="34"/>
  <c r="DZ58" i="34"/>
  <c r="DZ57" i="34"/>
  <c r="DZ56" i="34"/>
  <c r="DZ55" i="34"/>
  <c r="DZ54" i="34"/>
  <c r="DZ53" i="34"/>
  <c r="DZ52" i="34"/>
  <c r="DZ51" i="34"/>
  <c r="DZ50" i="34"/>
  <c r="DZ49" i="34"/>
  <c r="DZ48" i="34"/>
  <c r="DZ47" i="34"/>
  <c r="DZ46" i="34"/>
  <c r="DZ45" i="34"/>
  <c r="DZ44" i="34"/>
  <c r="DZ43" i="34"/>
  <c r="DZ42" i="34"/>
  <c r="DZ41" i="34"/>
  <c r="DZ40" i="34"/>
  <c r="DZ39" i="34"/>
  <c r="DZ38" i="34"/>
  <c r="DZ37" i="34"/>
  <c r="DZ36" i="34"/>
  <c r="DZ35" i="34"/>
  <c r="DZ34" i="34"/>
  <c r="DZ33" i="34"/>
  <c r="DZ32" i="34"/>
  <c r="DZ31" i="34"/>
  <c r="DZ30" i="34"/>
  <c r="DZ29" i="34"/>
  <c r="DZ28" i="34"/>
  <c r="DZ27" i="34"/>
  <c r="DZ26" i="34"/>
  <c r="DZ25" i="34"/>
  <c r="DZ24" i="34"/>
  <c r="DZ23" i="34"/>
  <c r="DZ22" i="34"/>
  <c r="DZ21" i="34"/>
  <c r="DZ20" i="34"/>
  <c r="DZ19" i="34"/>
  <c r="DZ18" i="34"/>
  <c r="DZ17" i="34"/>
  <c r="DZ16" i="34"/>
  <c r="DZ15" i="34"/>
  <c r="DZ14" i="34"/>
  <c r="DZ13" i="34"/>
  <c r="DZ12" i="34"/>
  <c r="DZ11" i="34"/>
  <c r="DZ10" i="34"/>
  <c r="DZ9" i="34"/>
  <c r="DZ3" i="34" s="1"/>
  <c r="DZ7" i="34"/>
  <c r="DZ6" i="34" s="1"/>
  <c r="DZ5" i="34"/>
  <c r="DU208" i="34"/>
  <c r="DU207" i="34"/>
  <c r="DU206" i="34"/>
  <c r="DU205" i="34"/>
  <c r="DU204" i="34"/>
  <c r="DU203" i="34"/>
  <c r="DU202" i="34"/>
  <c r="DU201" i="34"/>
  <c r="DU200" i="34"/>
  <c r="DU199" i="34"/>
  <c r="DU198" i="34"/>
  <c r="DU197" i="34"/>
  <c r="DU196" i="34"/>
  <c r="DU195" i="34"/>
  <c r="DU194" i="34"/>
  <c r="DU193" i="34"/>
  <c r="DU192" i="34"/>
  <c r="DU191" i="34"/>
  <c r="DU190" i="34"/>
  <c r="DU189" i="34"/>
  <c r="DU188" i="34"/>
  <c r="DU187" i="34"/>
  <c r="DU186" i="34"/>
  <c r="DU185" i="34"/>
  <c r="DU184" i="34"/>
  <c r="DU183" i="34"/>
  <c r="DU182" i="34"/>
  <c r="DU181" i="34"/>
  <c r="DU180" i="34"/>
  <c r="DU179" i="34"/>
  <c r="DU178" i="34"/>
  <c r="DU177" i="34"/>
  <c r="DU176" i="34"/>
  <c r="DU175" i="34"/>
  <c r="DU174" i="34"/>
  <c r="DU173" i="34"/>
  <c r="DU172" i="34"/>
  <c r="DU171" i="34"/>
  <c r="DU170" i="34"/>
  <c r="DU169" i="34"/>
  <c r="DU168" i="34"/>
  <c r="DU167" i="34"/>
  <c r="DU166" i="34"/>
  <c r="DU165" i="34"/>
  <c r="DU164" i="34"/>
  <c r="DU163" i="34"/>
  <c r="DU162" i="34"/>
  <c r="DU161" i="34"/>
  <c r="DU160" i="34"/>
  <c r="DU159" i="34"/>
  <c r="DU158" i="34"/>
  <c r="DU157" i="34"/>
  <c r="DU156" i="34"/>
  <c r="DU155" i="34"/>
  <c r="DU154" i="34"/>
  <c r="DU153" i="34"/>
  <c r="DU152" i="34"/>
  <c r="DU151" i="34"/>
  <c r="DU150" i="34"/>
  <c r="DU149" i="34"/>
  <c r="DU148" i="34"/>
  <c r="DU147" i="34"/>
  <c r="DU146" i="34"/>
  <c r="DU145" i="34"/>
  <c r="DU144" i="34"/>
  <c r="DU143" i="34"/>
  <c r="DU142" i="34"/>
  <c r="DU141" i="34"/>
  <c r="DU140" i="34"/>
  <c r="DU139" i="34"/>
  <c r="DU138" i="34"/>
  <c r="DU137" i="34"/>
  <c r="DU136" i="34"/>
  <c r="DU135" i="34"/>
  <c r="DU134" i="34"/>
  <c r="DU133" i="34"/>
  <c r="DU132" i="34"/>
  <c r="DU131" i="34"/>
  <c r="DU130" i="34"/>
  <c r="DU129" i="34"/>
  <c r="DU128" i="34"/>
  <c r="DU127" i="34"/>
  <c r="DU126" i="34"/>
  <c r="DU125" i="34"/>
  <c r="DU124" i="34"/>
  <c r="DU123" i="34"/>
  <c r="DU122" i="34"/>
  <c r="DU121" i="34"/>
  <c r="DU120" i="34"/>
  <c r="DU119" i="34"/>
  <c r="DU118" i="34"/>
  <c r="DU117" i="34"/>
  <c r="DU116" i="34"/>
  <c r="DU115" i="34"/>
  <c r="DU114" i="34"/>
  <c r="DU113" i="34"/>
  <c r="DU112" i="34"/>
  <c r="DU111" i="34"/>
  <c r="DU110" i="34"/>
  <c r="DU109" i="34"/>
  <c r="DU108" i="34"/>
  <c r="DU107" i="34"/>
  <c r="DU106" i="34"/>
  <c r="DU105" i="34"/>
  <c r="DU104" i="34"/>
  <c r="DU103" i="34"/>
  <c r="DU102" i="34"/>
  <c r="DU101" i="34"/>
  <c r="DU100" i="34"/>
  <c r="DU99" i="34"/>
  <c r="DU98" i="34"/>
  <c r="DU97" i="34"/>
  <c r="DU96" i="34"/>
  <c r="DU95" i="34"/>
  <c r="DU94" i="34"/>
  <c r="DU93" i="34"/>
  <c r="DU92" i="34"/>
  <c r="DU91" i="34"/>
  <c r="DU90" i="34"/>
  <c r="DU89" i="34"/>
  <c r="DU88" i="34"/>
  <c r="DU87" i="34"/>
  <c r="DU86" i="34"/>
  <c r="DU85" i="34"/>
  <c r="DU84" i="34"/>
  <c r="DU83" i="34"/>
  <c r="DU82" i="34"/>
  <c r="DU81" i="34"/>
  <c r="DU80" i="34"/>
  <c r="DU79" i="34"/>
  <c r="DU78" i="34"/>
  <c r="DU77" i="34"/>
  <c r="DU76" i="34"/>
  <c r="DU75" i="34"/>
  <c r="DU74" i="34"/>
  <c r="DU73" i="34"/>
  <c r="DU72" i="34"/>
  <c r="DU71" i="34"/>
  <c r="DU70" i="34"/>
  <c r="DU69" i="34"/>
  <c r="DU68" i="34"/>
  <c r="DU67" i="34"/>
  <c r="DU66" i="34"/>
  <c r="DU65" i="34"/>
  <c r="DU64" i="34"/>
  <c r="DU63" i="34"/>
  <c r="DU62" i="34"/>
  <c r="DU61" i="34"/>
  <c r="DU60" i="34"/>
  <c r="DU59" i="34"/>
  <c r="DU58" i="34"/>
  <c r="DU57" i="34"/>
  <c r="DU56" i="34"/>
  <c r="DU55" i="34"/>
  <c r="DU54" i="34"/>
  <c r="DU53" i="34"/>
  <c r="DU52" i="34"/>
  <c r="DU51" i="34"/>
  <c r="DU50" i="34"/>
  <c r="DU49" i="34"/>
  <c r="DU48" i="34"/>
  <c r="DU47" i="34"/>
  <c r="DU46" i="34"/>
  <c r="DU45" i="34"/>
  <c r="DU44" i="34"/>
  <c r="DU43" i="34"/>
  <c r="DU42" i="34"/>
  <c r="DU41" i="34"/>
  <c r="DU40" i="34"/>
  <c r="DU39" i="34"/>
  <c r="DU38" i="34"/>
  <c r="DU37" i="34"/>
  <c r="DU36" i="34"/>
  <c r="DU35" i="34"/>
  <c r="DU34" i="34"/>
  <c r="DU33" i="34"/>
  <c r="DU32" i="34"/>
  <c r="DU31" i="34"/>
  <c r="DU30" i="34"/>
  <c r="DU29" i="34"/>
  <c r="DU28" i="34"/>
  <c r="DU27" i="34"/>
  <c r="DU26" i="34"/>
  <c r="DU25" i="34"/>
  <c r="DU24" i="34"/>
  <c r="DU23" i="34"/>
  <c r="DU22" i="34"/>
  <c r="DU21" i="34"/>
  <c r="DU20" i="34"/>
  <c r="DU19" i="34"/>
  <c r="DU18" i="34"/>
  <c r="DU17" i="34"/>
  <c r="DU16" i="34"/>
  <c r="DU15" i="34"/>
  <c r="DU14" i="34"/>
  <c r="DU13" i="34"/>
  <c r="DU12" i="34"/>
  <c r="DU11" i="34"/>
  <c r="DU10" i="34"/>
  <c r="DU9" i="34"/>
  <c r="DU3" i="34" s="1"/>
  <c r="DU7" i="34"/>
  <c r="DU6" i="34" s="1"/>
  <c r="DP208" i="34"/>
  <c r="DP207" i="34"/>
  <c r="DP206" i="34"/>
  <c r="DP205" i="34"/>
  <c r="DP204" i="34"/>
  <c r="DP203" i="34"/>
  <c r="DP202" i="34"/>
  <c r="DP201" i="34"/>
  <c r="DP200" i="34"/>
  <c r="DP199" i="34"/>
  <c r="DP198" i="34"/>
  <c r="DP197" i="34"/>
  <c r="DP196" i="34"/>
  <c r="DP195" i="34"/>
  <c r="DP194" i="34"/>
  <c r="DP193" i="34"/>
  <c r="DP192" i="34"/>
  <c r="DP191" i="34"/>
  <c r="DP190" i="34"/>
  <c r="DP189" i="34"/>
  <c r="DP188" i="34"/>
  <c r="DP187" i="34"/>
  <c r="DP186" i="34"/>
  <c r="DP185" i="34"/>
  <c r="DP184" i="34"/>
  <c r="DP183" i="34"/>
  <c r="DP182" i="34"/>
  <c r="DP181" i="34"/>
  <c r="DP180" i="34"/>
  <c r="DP179" i="34"/>
  <c r="DP178" i="34"/>
  <c r="DP177" i="34"/>
  <c r="DP176" i="34"/>
  <c r="DP175" i="34"/>
  <c r="DP174" i="34"/>
  <c r="DP173" i="34"/>
  <c r="DP172" i="34"/>
  <c r="DP171" i="34"/>
  <c r="DP170" i="34"/>
  <c r="DP169" i="34"/>
  <c r="DP168" i="34"/>
  <c r="DP167" i="34"/>
  <c r="DP166" i="34"/>
  <c r="DP165" i="34"/>
  <c r="DP164" i="34"/>
  <c r="DP163" i="34"/>
  <c r="DP162" i="34"/>
  <c r="DP161" i="34"/>
  <c r="DP160" i="34"/>
  <c r="DP159" i="34"/>
  <c r="DP158" i="34"/>
  <c r="DP157" i="34"/>
  <c r="DP156" i="34"/>
  <c r="DP155" i="34"/>
  <c r="DP154" i="34"/>
  <c r="DP153" i="34"/>
  <c r="DP152" i="34"/>
  <c r="DP151" i="34"/>
  <c r="DP150" i="34"/>
  <c r="DP149" i="34"/>
  <c r="DP148" i="34"/>
  <c r="DP147" i="34"/>
  <c r="DP146" i="34"/>
  <c r="DP145" i="34"/>
  <c r="DP144" i="34"/>
  <c r="DP143" i="34"/>
  <c r="DP142" i="34"/>
  <c r="DP141" i="34"/>
  <c r="DP140" i="34"/>
  <c r="DP139" i="34"/>
  <c r="DP138" i="34"/>
  <c r="DP137" i="34"/>
  <c r="DP136" i="34"/>
  <c r="DP135" i="34"/>
  <c r="DP134" i="34"/>
  <c r="DP133" i="34"/>
  <c r="DP132" i="34"/>
  <c r="DP131" i="34"/>
  <c r="DP130" i="34"/>
  <c r="DP129" i="34"/>
  <c r="DP128" i="34"/>
  <c r="DP127" i="34"/>
  <c r="DP126" i="34"/>
  <c r="DP125" i="34"/>
  <c r="DP124" i="34"/>
  <c r="DP123" i="34"/>
  <c r="DP122" i="34"/>
  <c r="DP121" i="34"/>
  <c r="DP120" i="34"/>
  <c r="DP119" i="34"/>
  <c r="DP118" i="34"/>
  <c r="DP117" i="34"/>
  <c r="DP116" i="34"/>
  <c r="DP115" i="34"/>
  <c r="DP114" i="34"/>
  <c r="DP113" i="34"/>
  <c r="DP112" i="34"/>
  <c r="DP111" i="34"/>
  <c r="DP110" i="34"/>
  <c r="DP109" i="34"/>
  <c r="DP108" i="34"/>
  <c r="DP107" i="34"/>
  <c r="DP106" i="34"/>
  <c r="DP105" i="34"/>
  <c r="DP104" i="34"/>
  <c r="DP103" i="34"/>
  <c r="DP102" i="34"/>
  <c r="DP101" i="34"/>
  <c r="DP100" i="34"/>
  <c r="DP99" i="34"/>
  <c r="DP98" i="34"/>
  <c r="DP97" i="34"/>
  <c r="DP96" i="34"/>
  <c r="DP95" i="34"/>
  <c r="DP94" i="34"/>
  <c r="DP93" i="34"/>
  <c r="DP92" i="34"/>
  <c r="DP91" i="34"/>
  <c r="DP90" i="34"/>
  <c r="DP89" i="34"/>
  <c r="DP88" i="34"/>
  <c r="DP87" i="34"/>
  <c r="DP86" i="34"/>
  <c r="DP85" i="34"/>
  <c r="DP84" i="34"/>
  <c r="DP83" i="34"/>
  <c r="DP82" i="34"/>
  <c r="DP81" i="34"/>
  <c r="DP80" i="34"/>
  <c r="DP79" i="34"/>
  <c r="DP78" i="34"/>
  <c r="DP77" i="34"/>
  <c r="DP76" i="34"/>
  <c r="DP75" i="34"/>
  <c r="DP74" i="34"/>
  <c r="DP73" i="34"/>
  <c r="DP72" i="34"/>
  <c r="DP71" i="34"/>
  <c r="DP70" i="34"/>
  <c r="DP69" i="34"/>
  <c r="DP68" i="34"/>
  <c r="DP67" i="34"/>
  <c r="DP66" i="34"/>
  <c r="DP65" i="34"/>
  <c r="DP64" i="34"/>
  <c r="DP63" i="34"/>
  <c r="DP62" i="34"/>
  <c r="DP61" i="34"/>
  <c r="DP60" i="34"/>
  <c r="DP59" i="34"/>
  <c r="DP58" i="34"/>
  <c r="DP57" i="34"/>
  <c r="DP56" i="34"/>
  <c r="DP55" i="34"/>
  <c r="DP54" i="34"/>
  <c r="DP53" i="34"/>
  <c r="DP52" i="34"/>
  <c r="DP51" i="34"/>
  <c r="DP50" i="34"/>
  <c r="DP49" i="34"/>
  <c r="DP48" i="34"/>
  <c r="DP47" i="34"/>
  <c r="DP46" i="34"/>
  <c r="DP45" i="34"/>
  <c r="DP44" i="34"/>
  <c r="DP43" i="34"/>
  <c r="DP42" i="34"/>
  <c r="DP41" i="34"/>
  <c r="DP40" i="34"/>
  <c r="DP39" i="34"/>
  <c r="DP38" i="34"/>
  <c r="DP37" i="34"/>
  <c r="DP36" i="34"/>
  <c r="DP35" i="34"/>
  <c r="DP34" i="34"/>
  <c r="DP33" i="34"/>
  <c r="DP32" i="34"/>
  <c r="DP31" i="34"/>
  <c r="DP30" i="34"/>
  <c r="DP29" i="34"/>
  <c r="DP28" i="34"/>
  <c r="DP27" i="34"/>
  <c r="DP26" i="34"/>
  <c r="DP25" i="34"/>
  <c r="DP24" i="34"/>
  <c r="DP23" i="34"/>
  <c r="DP22" i="34"/>
  <c r="DP21" i="34"/>
  <c r="DP20" i="34"/>
  <c r="DP19" i="34"/>
  <c r="DP18" i="34"/>
  <c r="DP17" i="34"/>
  <c r="DP16" i="34"/>
  <c r="DP15" i="34"/>
  <c r="DP14" i="34"/>
  <c r="DP13" i="34"/>
  <c r="DP12" i="34"/>
  <c r="DP11" i="34"/>
  <c r="DP10" i="34"/>
  <c r="DP9" i="34"/>
  <c r="DP3" i="34" s="1"/>
  <c r="DO3" i="34" s="1"/>
  <c r="DP7" i="34"/>
  <c r="DP6" i="34" s="1"/>
  <c r="DP5" i="34"/>
  <c r="DK208" i="34"/>
  <c r="DK207" i="34"/>
  <c r="DK206" i="34"/>
  <c r="DK205" i="34"/>
  <c r="DK204" i="34"/>
  <c r="DK203" i="34"/>
  <c r="DK202" i="34"/>
  <c r="DK201" i="34"/>
  <c r="DK200" i="34"/>
  <c r="DK199" i="34"/>
  <c r="DK198" i="34"/>
  <c r="DK197" i="34"/>
  <c r="DK196" i="34"/>
  <c r="DK195" i="34"/>
  <c r="DK194" i="34"/>
  <c r="DK193" i="34"/>
  <c r="DK192" i="34"/>
  <c r="DK191" i="34"/>
  <c r="DK190" i="34"/>
  <c r="DK189" i="34"/>
  <c r="DK188" i="34"/>
  <c r="DK187" i="34"/>
  <c r="DK186" i="34"/>
  <c r="DK185" i="34"/>
  <c r="DK184" i="34"/>
  <c r="DK183" i="34"/>
  <c r="DK182" i="34"/>
  <c r="DK181" i="34"/>
  <c r="DK180" i="34"/>
  <c r="DK179" i="34"/>
  <c r="DK178" i="34"/>
  <c r="DK177" i="34"/>
  <c r="DK176" i="34"/>
  <c r="DK175" i="34"/>
  <c r="DK174" i="34"/>
  <c r="DK173" i="34"/>
  <c r="DK172" i="34"/>
  <c r="DK171" i="34"/>
  <c r="DK170" i="34"/>
  <c r="DK169" i="34"/>
  <c r="DK168" i="34"/>
  <c r="DK167" i="34"/>
  <c r="DK166" i="34"/>
  <c r="DK165" i="34"/>
  <c r="DK164" i="34"/>
  <c r="DK163" i="34"/>
  <c r="DK162" i="34"/>
  <c r="DK161" i="34"/>
  <c r="DK160" i="34"/>
  <c r="DK159" i="34"/>
  <c r="DK158" i="34"/>
  <c r="DK157" i="34"/>
  <c r="DK156" i="34"/>
  <c r="DK155" i="34"/>
  <c r="DK154" i="34"/>
  <c r="DK153" i="34"/>
  <c r="DK152" i="34"/>
  <c r="DK151" i="34"/>
  <c r="DK150" i="34"/>
  <c r="DK149" i="34"/>
  <c r="DK148" i="34"/>
  <c r="DK147" i="34"/>
  <c r="DK146" i="34"/>
  <c r="DK145" i="34"/>
  <c r="DK144" i="34"/>
  <c r="DK143" i="34"/>
  <c r="DK142" i="34"/>
  <c r="DK141" i="34"/>
  <c r="DK140" i="34"/>
  <c r="DK139" i="34"/>
  <c r="DK138" i="34"/>
  <c r="DK137" i="34"/>
  <c r="DK136" i="34"/>
  <c r="DK135" i="34"/>
  <c r="DK134" i="34"/>
  <c r="DK133" i="34"/>
  <c r="DK132" i="34"/>
  <c r="DK131" i="34"/>
  <c r="DK130" i="34"/>
  <c r="DK129" i="34"/>
  <c r="DK128" i="34"/>
  <c r="DK127" i="34"/>
  <c r="DK126" i="34"/>
  <c r="DK125" i="34"/>
  <c r="DK124" i="34"/>
  <c r="DK123" i="34"/>
  <c r="DK122" i="34"/>
  <c r="DK121" i="34"/>
  <c r="DK120" i="34"/>
  <c r="DK119" i="34"/>
  <c r="DK118" i="34"/>
  <c r="DK117" i="34"/>
  <c r="DK116" i="34"/>
  <c r="DK115" i="34"/>
  <c r="DK114" i="34"/>
  <c r="DK113" i="34"/>
  <c r="DK112" i="34"/>
  <c r="DK111" i="34"/>
  <c r="DK110" i="34"/>
  <c r="DK109" i="34"/>
  <c r="DK108" i="34"/>
  <c r="DK107" i="34"/>
  <c r="DK106" i="34"/>
  <c r="DK105" i="34"/>
  <c r="DK104" i="34"/>
  <c r="DK103" i="34"/>
  <c r="DK102" i="34"/>
  <c r="DK101" i="34"/>
  <c r="DK100" i="34"/>
  <c r="DK99" i="34"/>
  <c r="DK98" i="34"/>
  <c r="DK97" i="34"/>
  <c r="DK96" i="34"/>
  <c r="DK95" i="34"/>
  <c r="DK94" i="34"/>
  <c r="DK93" i="34"/>
  <c r="DK92" i="34"/>
  <c r="DK91" i="34"/>
  <c r="DK90" i="34"/>
  <c r="DK89" i="34"/>
  <c r="DK88" i="34"/>
  <c r="DK87" i="34"/>
  <c r="DK86" i="34"/>
  <c r="DK85" i="34"/>
  <c r="DK84" i="34"/>
  <c r="DK83" i="34"/>
  <c r="DK82" i="34"/>
  <c r="DK81" i="34"/>
  <c r="DK80" i="34"/>
  <c r="DK79" i="34"/>
  <c r="DK78" i="34"/>
  <c r="DK77" i="34"/>
  <c r="DK76" i="34"/>
  <c r="DK75" i="34"/>
  <c r="DK74" i="34"/>
  <c r="DK73" i="34"/>
  <c r="DK72" i="34"/>
  <c r="DK71" i="34"/>
  <c r="DK70" i="34"/>
  <c r="DK69" i="34"/>
  <c r="DK68" i="34"/>
  <c r="DK67" i="34"/>
  <c r="DK66" i="34"/>
  <c r="DK65" i="34"/>
  <c r="DK64" i="34"/>
  <c r="DK63" i="34"/>
  <c r="DK62" i="34"/>
  <c r="DK61" i="34"/>
  <c r="DK60" i="34"/>
  <c r="DK59" i="34"/>
  <c r="DK58" i="34"/>
  <c r="DK57" i="34"/>
  <c r="DK56" i="34"/>
  <c r="DK55" i="34"/>
  <c r="DK54" i="34"/>
  <c r="DK53" i="34"/>
  <c r="DK52" i="34"/>
  <c r="DK51" i="34"/>
  <c r="DK50" i="34"/>
  <c r="DK49" i="34"/>
  <c r="DK48" i="34"/>
  <c r="DK47" i="34"/>
  <c r="DK46" i="34"/>
  <c r="DK45" i="34"/>
  <c r="DK44" i="34"/>
  <c r="DK43" i="34"/>
  <c r="DK42" i="34"/>
  <c r="DK41" i="34"/>
  <c r="DK40" i="34"/>
  <c r="DK39" i="34"/>
  <c r="DK38" i="34"/>
  <c r="DK37" i="34"/>
  <c r="DK36" i="34"/>
  <c r="DK35" i="34"/>
  <c r="DK34" i="34"/>
  <c r="DK33" i="34"/>
  <c r="DK32" i="34"/>
  <c r="DK31" i="34"/>
  <c r="DK30" i="34"/>
  <c r="DK29" i="34"/>
  <c r="DK28" i="34"/>
  <c r="DK27" i="34"/>
  <c r="DK26" i="34"/>
  <c r="DK25" i="34"/>
  <c r="DK24" i="34"/>
  <c r="DK23" i="34"/>
  <c r="DK22" i="34"/>
  <c r="DK21" i="34"/>
  <c r="DK20" i="34"/>
  <c r="DK19" i="34"/>
  <c r="DK18" i="34"/>
  <c r="DK17" i="34"/>
  <c r="DK16" i="34"/>
  <c r="DK15" i="34"/>
  <c r="DK14" i="34"/>
  <c r="DK13" i="34"/>
  <c r="DK12" i="34"/>
  <c r="DK11" i="34"/>
  <c r="DK10" i="34"/>
  <c r="DK9" i="34"/>
  <c r="DK7" i="34"/>
  <c r="DK6" i="34" s="1"/>
  <c r="DK5" i="34"/>
  <c r="DF208" i="34"/>
  <c r="DF207" i="34"/>
  <c r="DF206" i="34"/>
  <c r="DF205" i="34"/>
  <c r="DF204" i="34"/>
  <c r="DF203" i="34"/>
  <c r="DF202" i="34"/>
  <c r="DF201" i="34"/>
  <c r="DF200" i="34"/>
  <c r="DF199" i="34"/>
  <c r="DF198" i="34"/>
  <c r="DF197" i="34"/>
  <c r="DF196" i="34"/>
  <c r="DF195" i="34"/>
  <c r="DF194" i="34"/>
  <c r="DF193" i="34"/>
  <c r="DF192" i="34"/>
  <c r="DF191" i="34"/>
  <c r="DF190" i="34"/>
  <c r="DF189" i="34"/>
  <c r="DF188" i="34"/>
  <c r="DF187" i="34"/>
  <c r="DF186" i="34"/>
  <c r="DF185" i="34"/>
  <c r="DF184" i="34"/>
  <c r="DF183" i="34"/>
  <c r="DF182" i="34"/>
  <c r="DF181" i="34"/>
  <c r="DF180" i="34"/>
  <c r="DF179" i="34"/>
  <c r="DF178" i="34"/>
  <c r="DF177" i="34"/>
  <c r="DF176" i="34"/>
  <c r="DF175" i="34"/>
  <c r="DF174" i="34"/>
  <c r="DF173" i="34"/>
  <c r="DF172" i="34"/>
  <c r="DF171" i="34"/>
  <c r="DF170" i="34"/>
  <c r="DF169" i="34"/>
  <c r="DF168" i="34"/>
  <c r="DF167" i="34"/>
  <c r="DF166" i="34"/>
  <c r="DF165" i="34"/>
  <c r="DF164" i="34"/>
  <c r="DF163" i="34"/>
  <c r="DF162" i="34"/>
  <c r="DF161" i="34"/>
  <c r="DF160" i="34"/>
  <c r="DF159" i="34"/>
  <c r="DF158" i="34"/>
  <c r="DF157" i="34"/>
  <c r="DF156" i="34"/>
  <c r="DF155" i="34"/>
  <c r="DF154" i="34"/>
  <c r="DF153" i="34"/>
  <c r="DF152" i="34"/>
  <c r="DF151" i="34"/>
  <c r="DF150" i="34"/>
  <c r="DF149" i="34"/>
  <c r="DF148" i="34"/>
  <c r="DF147" i="34"/>
  <c r="DF146" i="34"/>
  <c r="DF145" i="34"/>
  <c r="DF144" i="34"/>
  <c r="DF143" i="34"/>
  <c r="DF142" i="34"/>
  <c r="DF141" i="34"/>
  <c r="DF140" i="34"/>
  <c r="DF139" i="34"/>
  <c r="DF138" i="34"/>
  <c r="DF137" i="34"/>
  <c r="DF136" i="34"/>
  <c r="DF135" i="34"/>
  <c r="DF134" i="34"/>
  <c r="DF133" i="34"/>
  <c r="DF132" i="34"/>
  <c r="DF131" i="34"/>
  <c r="DF130" i="34"/>
  <c r="DF129" i="34"/>
  <c r="DF128" i="34"/>
  <c r="DF127" i="34"/>
  <c r="DF126" i="34"/>
  <c r="DF125" i="34"/>
  <c r="DF124" i="34"/>
  <c r="DF123" i="34"/>
  <c r="DF122" i="34"/>
  <c r="DF121" i="34"/>
  <c r="DF120" i="34"/>
  <c r="DF119" i="34"/>
  <c r="DF118" i="34"/>
  <c r="DF117" i="34"/>
  <c r="DF116" i="34"/>
  <c r="DF115" i="34"/>
  <c r="DF114" i="34"/>
  <c r="DF113" i="34"/>
  <c r="DF112" i="34"/>
  <c r="DF111" i="34"/>
  <c r="DF110" i="34"/>
  <c r="DF109" i="34"/>
  <c r="DF108" i="34"/>
  <c r="DF107" i="34"/>
  <c r="DF106" i="34"/>
  <c r="DF105" i="34"/>
  <c r="DF104" i="34"/>
  <c r="DF103" i="34"/>
  <c r="DF102" i="34"/>
  <c r="DF101" i="34"/>
  <c r="DF100" i="34"/>
  <c r="DF99" i="34"/>
  <c r="DF98" i="34"/>
  <c r="DF97" i="34"/>
  <c r="DF96" i="34"/>
  <c r="DF95" i="34"/>
  <c r="DF94" i="34"/>
  <c r="DF93" i="34"/>
  <c r="DF92" i="34"/>
  <c r="DF91" i="34"/>
  <c r="DF90" i="34"/>
  <c r="DF89" i="34"/>
  <c r="DF88" i="34"/>
  <c r="DF87" i="34"/>
  <c r="DF86" i="34"/>
  <c r="DF85" i="34"/>
  <c r="DF84" i="34"/>
  <c r="DF83" i="34"/>
  <c r="DF82" i="34"/>
  <c r="DF81" i="34"/>
  <c r="DF80" i="34"/>
  <c r="DF79" i="34"/>
  <c r="DF78" i="34"/>
  <c r="DF77" i="34"/>
  <c r="DF76" i="34"/>
  <c r="DF75" i="34"/>
  <c r="DF74" i="34"/>
  <c r="DF73" i="34"/>
  <c r="DF72" i="34"/>
  <c r="DF71" i="34"/>
  <c r="DF70" i="34"/>
  <c r="DF69" i="34"/>
  <c r="DF68" i="34"/>
  <c r="DF67" i="34"/>
  <c r="DF66" i="34"/>
  <c r="DF65" i="34"/>
  <c r="DF64" i="34"/>
  <c r="DF63" i="34"/>
  <c r="DF62" i="34"/>
  <c r="DF61" i="34"/>
  <c r="DF60" i="34"/>
  <c r="DF59" i="34"/>
  <c r="DF58" i="34"/>
  <c r="DF57" i="34"/>
  <c r="DF56" i="34"/>
  <c r="DF55" i="34"/>
  <c r="DF54" i="34"/>
  <c r="DF53" i="34"/>
  <c r="DF52" i="34"/>
  <c r="DF51" i="34"/>
  <c r="DF50" i="34"/>
  <c r="DF49" i="34"/>
  <c r="DF48" i="34"/>
  <c r="DF47" i="34"/>
  <c r="DF46" i="34"/>
  <c r="DF45" i="34"/>
  <c r="DF44" i="34"/>
  <c r="DF43" i="34"/>
  <c r="DF42" i="34"/>
  <c r="DF41" i="34"/>
  <c r="DF40" i="34"/>
  <c r="DF39" i="34"/>
  <c r="DF38" i="34"/>
  <c r="DF37" i="34"/>
  <c r="DF36" i="34"/>
  <c r="DF35" i="34"/>
  <c r="DF34" i="34"/>
  <c r="DF33" i="34"/>
  <c r="DF32" i="34"/>
  <c r="DF31" i="34"/>
  <c r="DF30" i="34"/>
  <c r="DF29" i="34"/>
  <c r="DF28" i="34"/>
  <c r="DF27" i="34"/>
  <c r="DF26" i="34"/>
  <c r="DF25" i="34"/>
  <c r="DF24" i="34"/>
  <c r="DF23" i="34"/>
  <c r="DF22" i="34"/>
  <c r="DF21" i="34"/>
  <c r="DF20" i="34"/>
  <c r="DF19" i="34"/>
  <c r="DF18" i="34"/>
  <c r="DF17" i="34"/>
  <c r="DF16" i="34"/>
  <c r="DF15" i="34"/>
  <c r="DF14" i="34"/>
  <c r="DF13" i="34"/>
  <c r="DF12" i="34"/>
  <c r="DF11" i="34"/>
  <c r="DF10" i="34"/>
  <c r="DF9" i="34"/>
  <c r="DF3" i="34" s="1"/>
  <c r="DF7" i="34"/>
  <c r="DF6" i="34" s="1"/>
  <c r="DF5" i="34"/>
  <c r="DA208" i="34"/>
  <c r="DA207" i="34"/>
  <c r="DA206" i="34"/>
  <c r="DA205" i="34"/>
  <c r="DA204" i="34"/>
  <c r="DA203" i="34"/>
  <c r="DA202" i="34"/>
  <c r="DA201" i="34"/>
  <c r="DA200" i="34"/>
  <c r="DA199" i="34"/>
  <c r="DA198" i="34"/>
  <c r="DA197" i="34"/>
  <c r="DA196" i="34"/>
  <c r="DA195" i="34"/>
  <c r="DA194" i="34"/>
  <c r="DA193" i="34"/>
  <c r="DA192" i="34"/>
  <c r="DA191" i="34"/>
  <c r="DA190" i="34"/>
  <c r="DA189" i="34"/>
  <c r="DA188" i="34"/>
  <c r="DA187" i="34"/>
  <c r="DA186" i="34"/>
  <c r="DA185" i="34"/>
  <c r="DA184" i="34"/>
  <c r="DA183" i="34"/>
  <c r="DA182" i="34"/>
  <c r="DA181" i="34"/>
  <c r="DA180" i="34"/>
  <c r="DA179" i="34"/>
  <c r="DA178" i="34"/>
  <c r="DA177" i="34"/>
  <c r="DA176" i="34"/>
  <c r="DA175" i="34"/>
  <c r="DA174" i="34"/>
  <c r="DA173" i="34"/>
  <c r="DA172" i="34"/>
  <c r="DA171" i="34"/>
  <c r="DA170" i="34"/>
  <c r="DA169" i="34"/>
  <c r="DA168" i="34"/>
  <c r="DA167" i="34"/>
  <c r="DA166" i="34"/>
  <c r="DA165" i="34"/>
  <c r="DA164" i="34"/>
  <c r="DA163" i="34"/>
  <c r="DA162" i="34"/>
  <c r="DA161" i="34"/>
  <c r="DA160" i="34"/>
  <c r="DA159" i="34"/>
  <c r="DA158" i="34"/>
  <c r="DA157" i="34"/>
  <c r="DA156" i="34"/>
  <c r="DA155" i="34"/>
  <c r="DA154" i="34"/>
  <c r="DA153" i="34"/>
  <c r="DA152" i="34"/>
  <c r="DA151" i="34"/>
  <c r="DA150" i="34"/>
  <c r="DA149" i="34"/>
  <c r="DA148" i="34"/>
  <c r="DA147" i="34"/>
  <c r="DA146" i="34"/>
  <c r="DA145" i="34"/>
  <c r="DA144" i="34"/>
  <c r="DA143" i="34"/>
  <c r="DA142" i="34"/>
  <c r="DA141" i="34"/>
  <c r="DA140" i="34"/>
  <c r="DA139" i="34"/>
  <c r="DA138" i="34"/>
  <c r="DA137" i="34"/>
  <c r="DA136" i="34"/>
  <c r="DA135" i="34"/>
  <c r="DA134" i="34"/>
  <c r="DA133" i="34"/>
  <c r="DA132" i="34"/>
  <c r="DA131" i="34"/>
  <c r="DA130" i="34"/>
  <c r="DA129" i="34"/>
  <c r="DA128" i="34"/>
  <c r="DA127" i="34"/>
  <c r="DA126" i="34"/>
  <c r="DA125" i="34"/>
  <c r="DA124" i="34"/>
  <c r="DA123" i="34"/>
  <c r="DA122" i="34"/>
  <c r="DA121" i="34"/>
  <c r="DA120" i="34"/>
  <c r="DA119" i="34"/>
  <c r="DA118" i="34"/>
  <c r="DA117" i="34"/>
  <c r="DA116" i="34"/>
  <c r="DA115" i="34"/>
  <c r="DA114" i="34"/>
  <c r="DA113" i="34"/>
  <c r="DA112" i="34"/>
  <c r="DA111" i="34"/>
  <c r="DA110" i="34"/>
  <c r="DA109" i="34"/>
  <c r="DA108" i="34"/>
  <c r="DA107" i="34"/>
  <c r="DA106" i="34"/>
  <c r="DA105" i="34"/>
  <c r="DA104" i="34"/>
  <c r="DA103" i="34"/>
  <c r="DA102" i="34"/>
  <c r="DA101" i="34"/>
  <c r="DA100" i="34"/>
  <c r="DA99" i="34"/>
  <c r="DA98" i="34"/>
  <c r="DA97" i="34"/>
  <c r="DA96" i="34"/>
  <c r="DA95" i="34"/>
  <c r="DA94" i="34"/>
  <c r="DA93" i="34"/>
  <c r="DA92" i="34"/>
  <c r="DA91" i="34"/>
  <c r="DA90" i="34"/>
  <c r="DA89" i="34"/>
  <c r="DA88" i="34"/>
  <c r="DA87" i="34"/>
  <c r="DA86" i="34"/>
  <c r="DA85" i="34"/>
  <c r="DA84" i="34"/>
  <c r="DA83" i="34"/>
  <c r="DA82" i="34"/>
  <c r="DA81" i="34"/>
  <c r="DA80" i="34"/>
  <c r="DA79" i="34"/>
  <c r="DA78" i="34"/>
  <c r="DA77" i="34"/>
  <c r="DA76" i="34"/>
  <c r="DA75" i="34"/>
  <c r="DA74" i="34"/>
  <c r="DA73" i="34"/>
  <c r="DA72" i="34"/>
  <c r="DA71" i="34"/>
  <c r="DA70" i="34"/>
  <c r="DA69" i="34"/>
  <c r="DA68" i="34"/>
  <c r="DA67" i="34"/>
  <c r="DA66" i="34"/>
  <c r="DA65" i="34"/>
  <c r="DA64" i="34"/>
  <c r="DA63" i="34"/>
  <c r="DA62" i="34"/>
  <c r="DA61" i="34"/>
  <c r="DA60" i="34"/>
  <c r="DA59" i="34"/>
  <c r="DA58" i="34"/>
  <c r="DA57" i="34"/>
  <c r="DA56" i="34"/>
  <c r="DA55" i="34"/>
  <c r="DA54" i="34"/>
  <c r="DA53" i="34"/>
  <c r="DA52" i="34"/>
  <c r="DA51" i="34"/>
  <c r="DA50" i="34"/>
  <c r="DA49" i="34"/>
  <c r="DA48" i="34"/>
  <c r="DA47" i="34"/>
  <c r="DA46" i="34"/>
  <c r="DA45" i="34"/>
  <c r="DA44" i="34"/>
  <c r="DA43" i="34"/>
  <c r="DA42" i="34"/>
  <c r="DA41" i="34"/>
  <c r="DA40" i="34"/>
  <c r="DA39" i="34"/>
  <c r="DA38" i="34"/>
  <c r="DA37" i="34"/>
  <c r="DA36" i="34"/>
  <c r="DA35" i="34"/>
  <c r="DA34" i="34"/>
  <c r="DA33" i="34"/>
  <c r="DA32" i="34"/>
  <c r="DA31" i="34"/>
  <c r="DA30" i="34"/>
  <c r="DA29" i="34"/>
  <c r="DA28" i="34"/>
  <c r="DA27" i="34"/>
  <c r="DA26" i="34"/>
  <c r="DA25" i="34"/>
  <c r="DA24" i="34"/>
  <c r="DA23" i="34"/>
  <c r="DA22" i="34"/>
  <c r="DA21" i="34"/>
  <c r="DA20" i="34"/>
  <c r="DA19" i="34"/>
  <c r="DA18" i="34"/>
  <c r="DA17" i="34"/>
  <c r="DA16" i="34"/>
  <c r="DA15" i="34"/>
  <c r="DA14" i="34"/>
  <c r="DA13" i="34"/>
  <c r="DA12" i="34"/>
  <c r="DA11" i="34"/>
  <c r="DA10" i="34"/>
  <c r="DA9" i="34"/>
  <c r="DA3" i="34" s="1"/>
  <c r="DA7" i="34"/>
  <c r="DA6" i="34" s="1"/>
  <c r="DA5" i="34"/>
  <c r="CV208" i="34"/>
  <c r="CV207" i="34"/>
  <c r="CV206" i="34"/>
  <c r="CV205" i="34"/>
  <c r="CV204" i="34"/>
  <c r="CV203" i="34"/>
  <c r="CV202" i="34"/>
  <c r="CV201" i="34"/>
  <c r="CV200" i="34"/>
  <c r="CV199" i="34"/>
  <c r="CV198" i="34"/>
  <c r="CV197" i="34"/>
  <c r="CV196" i="34"/>
  <c r="CV195" i="34"/>
  <c r="CV194" i="34"/>
  <c r="CV193" i="34"/>
  <c r="CV192" i="34"/>
  <c r="CV191" i="34"/>
  <c r="CV190" i="34"/>
  <c r="CV189" i="34"/>
  <c r="CV188" i="34"/>
  <c r="CV187" i="34"/>
  <c r="CV186" i="34"/>
  <c r="CV185" i="34"/>
  <c r="CV184" i="34"/>
  <c r="CV183" i="34"/>
  <c r="CV182" i="34"/>
  <c r="CV181" i="34"/>
  <c r="CV180" i="34"/>
  <c r="CV179" i="34"/>
  <c r="CV178" i="34"/>
  <c r="CV177" i="34"/>
  <c r="CV176" i="34"/>
  <c r="CV175" i="34"/>
  <c r="CV174" i="34"/>
  <c r="CV173" i="34"/>
  <c r="CV172" i="34"/>
  <c r="CV171" i="34"/>
  <c r="CV170" i="34"/>
  <c r="CV169" i="34"/>
  <c r="CV168" i="34"/>
  <c r="CV167" i="34"/>
  <c r="CV166" i="34"/>
  <c r="CV165" i="34"/>
  <c r="CV164" i="34"/>
  <c r="CV163" i="34"/>
  <c r="CV162" i="34"/>
  <c r="CV161" i="34"/>
  <c r="CV160" i="34"/>
  <c r="CV159" i="34"/>
  <c r="CV158" i="34"/>
  <c r="CV157" i="34"/>
  <c r="CV156" i="34"/>
  <c r="CV155" i="34"/>
  <c r="CV154" i="34"/>
  <c r="CV153" i="34"/>
  <c r="CV152" i="34"/>
  <c r="CV151" i="34"/>
  <c r="CV150" i="34"/>
  <c r="CV149" i="34"/>
  <c r="CV148" i="34"/>
  <c r="CV147" i="34"/>
  <c r="CV146" i="34"/>
  <c r="CV145" i="34"/>
  <c r="CV144" i="34"/>
  <c r="CV143" i="34"/>
  <c r="CV142" i="34"/>
  <c r="CV141" i="34"/>
  <c r="CV140" i="34"/>
  <c r="CV139" i="34"/>
  <c r="CV138" i="34"/>
  <c r="CV137" i="34"/>
  <c r="CV136" i="34"/>
  <c r="CV135" i="34"/>
  <c r="CV134" i="34"/>
  <c r="CV133" i="34"/>
  <c r="CV132" i="34"/>
  <c r="CV131" i="34"/>
  <c r="CV130" i="34"/>
  <c r="CV129" i="34"/>
  <c r="CV128" i="34"/>
  <c r="CV127" i="34"/>
  <c r="CV126" i="34"/>
  <c r="CV125" i="34"/>
  <c r="CV124" i="34"/>
  <c r="CV123" i="34"/>
  <c r="CV122" i="34"/>
  <c r="CV121" i="34"/>
  <c r="CV120" i="34"/>
  <c r="CV119" i="34"/>
  <c r="CV118" i="34"/>
  <c r="CV117" i="34"/>
  <c r="CV116" i="34"/>
  <c r="CV115" i="34"/>
  <c r="CV114" i="34"/>
  <c r="CV113" i="34"/>
  <c r="CV112" i="34"/>
  <c r="CV111" i="34"/>
  <c r="CV110" i="34"/>
  <c r="CV109" i="34"/>
  <c r="CV108" i="34"/>
  <c r="CV107" i="34"/>
  <c r="CV106" i="34"/>
  <c r="CV105" i="34"/>
  <c r="CV104" i="34"/>
  <c r="CV103" i="34"/>
  <c r="CV102" i="34"/>
  <c r="CV101" i="34"/>
  <c r="CV100" i="34"/>
  <c r="CV99" i="34"/>
  <c r="CV98" i="34"/>
  <c r="CV97" i="34"/>
  <c r="CV96" i="34"/>
  <c r="CV95" i="34"/>
  <c r="CV94" i="34"/>
  <c r="CV93" i="34"/>
  <c r="CV92" i="34"/>
  <c r="CV91" i="34"/>
  <c r="CV90" i="34"/>
  <c r="CV89" i="34"/>
  <c r="CV88" i="34"/>
  <c r="CV87" i="34"/>
  <c r="CV86" i="34"/>
  <c r="CV85" i="34"/>
  <c r="CV84" i="34"/>
  <c r="CV83" i="34"/>
  <c r="CV82" i="34"/>
  <c r="CV81" i="34"/>
  <c r="CV80" i="34"/>
  <c r="CV79" i="34"/>
  <c r="CV78" i="34"/>
  <c r="CV77" i="34"/>
  <c r="CV76" i="34"/>
  <c r="CV75" i="34"/>
  <c r="CV74" i="34"/>
  <c r="CV73" i="34"/>
  <c r="CV72" i="34"/>
  <c r="CV71" i="34"/>
  <c r="CV70" i="34"/>
  <c r="CV69" i="34"/>
  <c r="CV68" i="34"/>
  <c r="CV67" i="34"/>
  <c r="CV66" i="34"/>
  <c r="CV65" i="34"/>
  <c r="CV64" i="34"/>
  <c r="CV63" i="34"/>
  <c r="CV62" i="34"/>
  <c r="CV61" i="34"/>
  <c r="CV60" i="34"/>
  <c r="CV59" i="34"/>
  <c r="CV58" i="34"/>
  <c r="CV57" i="34"/>
  <c r="CV56" i="34"/>
  <c r="CV55" i="34"/>
  <c r="CV54" i="34"/>
  <c r="CV53" i="34"/>
  <c r="CV52" i="34"/>
  <c r="CV51" i="34"/>
  <c r="CV50" i="34"/>
  <c r="CV49" i="34"/>
  <c r="CV48" i="34"/>
  <c r="CV47" i="34"/>
  <c r="CV46" i="34"/>
  <c r="CV45" i="34"/>
  <c r="CV44" i="34"/>
  <c r="CV43" i="34"/>
  <c r="CV42" i="34"/>
  <c r="CV41" i="34"/>
  <c r="CV40" i="34"/>
  <c r="CV39" i="34"/>
  <c r="CV38" i="34"/>
  <c r="CV37" i="34"/>
  <c r="CV36" i="34"/>
  <c r="CV35" i="34"/>
  <c r="CV34" i="34"/>
  <c r="CV33" i="34"/>
  <c r="CV32" i="34"/>
  <c r="CV31" i="34"/>
  <c r="CV30" i="34"/>
  <c r="CV29" i="34"/>
  <c r="CV28" i="34"/>
  <c r="CV27" i="34"/>
  <c r="CV26" i="34"/>
  <c r="CV25" i="34"/>
  <c r="CV24" i="34"/>
  <c r="CV23" i="34"/>
  <c r="CV22" i="34"/>
  <c r="CV21" i="34"/>
  <c r="CV20" i="34"/>
  <c r="CV19" i="34"/>
  <c r="CV18" i="34"/>
  <c r="CV17" i="34"/>
  <c r="CV16" i="34"/>
  <c r="CV15" i="34"/>
  <c r="CV14" i="34"/>
  <c r="CV13" i="34"/>
  <c r="CV12" i="34"/>
  <c r="CV11" i="34"/>
  <c r="CV10" i="34"/>
  <c r="CV9" i="34"/>
  <c r="CV3" i="34" s="1"/>
  <c r="CV7" i="34"/>
  <c r="CV6" i="34" s="1"/>
  <c r="CV5" i="34"/>
  <c r="CQ208" i="34"/>
  <c r="CQ207" i="34"/>
  <c r="CQ206" i="34"/>
  <c r="CQ205" i="34"/>
  <c r="CQ204" i="34"/>
  <c r="CQ203" i="34"/>
  <c r="CQ202" i="34"/>
  <c r="CQ201" i="34"/>
  <c r="CQ200" i="34"/>
  <c r="CQ199" i="34"/>
  <c r="CQ198" i="34"/>
  <c r="CQ197" i="34"/>
  <c r="CQ196" i="34"/>
  <c r="CQ195" i="34"/>
  <c r="CQ194" i="34"/>
  <c r="CQ193" i="34"/>
  <c r="CQ192" i="34"/>
  <c r="CQ191" i="34"/>
  <c r="CQ190" i="34"/>
  <c r="CQ189" i="34"/>
  <c r="CQ188" i="34"/>
  <c r="CQ187" i="34"/>
  <c r="CQ186" i="34"/>
  <c r="CQ185" i="34"/>
  <c r="CQ184" i="34"/>
  <c r="CQ183" i="34"/>
  <c r="CQ182" i="34"/>
  <c r="CQ181" i="34"/>
  <c r="CQ180" i="34"/>
  <c r="CQ179" i="34"/>
  <c r="CQ178" i="34"/>
  <c r="CQ177" i="34"/>
  <c r="CQ176" i="34"/>
  <c r="CQ175" i="34"/>
  <c r="CQ174" i="34"/>
  <c r="CQ173" i="34"/>
  <c r="CQ172" i="34"/>
  <c r="CQ171" i="34"/>
  <c r="CQ170" i="34"/>
  <c r="CQ169" i="34"/>
  <c r="CQ168" i="34"/>
  <c r="CQ167" i="34"/>
  <c r="CQ166" i="34"/>
  <c r="CQ165" i="34"/>
  <c r="CQ164" i="34"/>
  <c r="CQ163" i="34"/>
  <c r="CQ162" i="34"/>
  <c r="CQ161" i="34"/>
  <c r="CQ160" i="34"/>
  <c r="CQ159" i="34"/>
  <c r="CQ158" i="34"/>
  <c r="CQ157" i="34"/>
  <c r="CQ156" i="34"/>
  <c r="CQ155" i="34"/>
  <c r="CQ154" i="34"/>
  <c r="CQ153" i="34"/>
  <c r="CQ152" i="34"/>
  <c r="CQ151" i="34"/>
  <c r="CQ150" i="34"/>
  <c r="CQ149" i="34"/>
  <c r="CQ148" i="34"/>
  <c r="CQ147" i="34"/>
  <c r="CQ146" i="34"/>
  <c r="CQ145" i="34"/>
  <c r="CQ144" i="34"/>
  <c r="CQ143" i="34"/>
  <c r="CQ142" i="34"/>
  <c r="CQ141" i="34"/>
  <c r="CQ140" i="34"/>
  <c r="CQ139" i="34"/>
  <c r="CQ138" i="34"/>
  <c r="CQ137" i="34"/>
  <c r="CQ136" i="34"/>
  <c r="CQ135" i="34"/>
  <c r="CQ134" i="34"/>
  <c r="CQ133" i="34"/>
  <c r="CQ132" i="34"/>
  <c r="CQ131" i="34"/>
  <c r="CQ130" i="34"/>
  <c r="CQ129" i="34"/>
  <c r="CQ128" i="34"/>
  <c r="CQ127" i="34"/>
  <c r="CQ126" i="34"/>
  <c r="CQ125" i="34"/>
  <c r="CQ124" i="34"/>
  <c r="CQ123" i="34"/>
  <c r="CQ122" i="34"/>
  <c r="CQ121" i="34"/>
  <c r="CQ120" i="34"/>
  <c r="CQ119" i="34"/>
  <c r="CQ118" i="34"/>
  <c r="CQ117" i="34"/>
  <c r="CQ116" i="34"/>
  <c r="CQ115" i="34"/>
  <c r="CQ114" i="34"/>
  <c r="CQ113" i="34"/>
  <c r="CQ112" i="34"/>
  <c r="CQ111" i="34"/>
  <c r="CQ110" i="34"/>
  <c r="CQ109" i="34"/>
  <c r="CQ108" i="34"/>
  <c r="CQ107" i="34"/>
  <c r="CQ106" i="34"/>
  <c r="CQ105" i="34"/>
  <c r="CQ104" i="34"/>
  <c r="CQ103" i="34"/>
  <c r="CQ102" i="34"/>
  <c r="CQ101" i="34"/>
  <c r="CQ100" i="34"/>
  <c r="CQ99" i="34"/>
  <c r="CQ98" i="34"/>
  <c r="CQ97" i="34"/>
  <c r="CQ96" i="34"/>
  <c r="CQ95" i="34"/>
  <c r="CQ94" i="34"/>
  <c r="CQ93" i="34"/>
  <c r="CQ92" i="34"/>
  <c r="CQ91" i="34"/>
  <c r="CQ90" i="34"/>
  <c r="CQ89" i="34"/>
  <c r="CQ88" i="34"/>
  <c r="CQ87" i="34"/>
  <c r="CQ86" i="34"/>
  <c r="CQ85" i="34"/>
  <c r="CQ84" i="34"/>
  <c r="CQ83" i="34"/>
  <c r="CQ82" i="34"/>
  <c r="CQ81" i="34"/>
  <c r="CQ80" i="34"/>
  <c r="CQ79" i="34"/>
  <c r="CQ78" i="34"/>
  <c r="CQ77" i="34"/>
  <c r="CQ76" i="34"/>
  <c r="CQ75" i="34"/>
  <c r="CQ74" i="34"/>
  <c r="CQ73" i="34"/>
  <c r="CQ72" i="34"/>
  <c r="CQ71" i="34"/>
  <c r="CQ70" i="34"/>
  <c r="CQ69" i="34"/>
  <c r="CQ68" i="34"/>
  <c r="CQ67" i="34"/>
  <c r="CQ66" i="34"/>
  <c r="CQ65" i="34"/>
  <c r="CQ64" i="34"/>
  <c r="CQ63" i="34"/>
  <c r="CQ62" i="34"/>
  <c r="CQ61" i="34"/>
  <c r="CQ60" i="34"/>
  <c r="CQ59" i="34"/>
  <c r="CQ58" i="34"/>
  <c r="CQ57" i="34"/>
  <c r="CQ56" i="34"/>
  <c r="CQ55" i="34"/>
  <c r="CQ54" i="34"/>
  <c r="CQ53" i="34"/>
  <c r="CQ52" i="34"/>
  <c r="CQ51" i="34"/>
  <c r="CQ50" i="34"/>
  <c r="CQ49" i="34"/>
  <c r="CQ48" i="34"/>
  <c r="CQ47" i="34"/>
  <c r="CQ46" i="34"/>
  <c r="CQ45" i="34"/>
  <c r="CQ44" i="34"/>
  <c r="CQ43" i="34"/>
  <c r="CQ42" i="34"/>
  <c r="CQ41" i="34"/>
  <c r="CQ40" i="34"/>
  <c r="CQ39" i="34"/>
  <c r="CQ38" i="34"/>
  <c r="CQ37" i="34"/>
  <c r="CQ36" i="34"/>
  <c r="CQ35" i="34"/>
  <c r="CQ34" i="34"/>
  <c r="CQ33" i="34"/>
  <c r="CQ32" i="34"/>
  <c r="CQ31" i="34"/>
  <c r="CQ30" i="34"/>
  <c r="CQ29" i="34"/>
  <c r="CQ28" i="34"/>
  <c r="CQ27" i="34"/>
  <c r="CQ26" i="34"/>
  <c r="CQ25" i="34"/>
  <c r="CQ24" i="34"/>
  <c r="CQ23" i="34"/>
  <c r="CQ22" i="34"/>
  <c r="CQ21" i="34"/>
  <c r="CQ20" i="34"/>
  <c r="CQ19" i="34"/>
  <c r="CQ18" i="34"/>
  <c r="CQ17" i="34"/>
  <c r="CQ16" i="34"/>
  <c r="CQ15" i="34"/>
  <c r="CQ14" i="34"/>
  <c r="CQ13" i="34"/>
  <c r="CQ12" i="34"/>
  <c r="CQ11" i="34"/>
  <c r="CQ10" i="34"/>
  <c r="CQ9" i="34"/>
  <c r="CQ3" i="34" s="1"/>
  <c r="CQ7" i="34"/>
  <c r="CQ6" i="34" s="1"/>
  <c r="CQ5" i="34"/>
  <c r="CL208" i="34"/>
  <c r="CL207" i="34"/>
  <c r="CL206" i="34"/>
  <c r="CL205" i="34"/>
  <c r="CL204" i="34"/>
  <c r="CL203" i="34"/>
  <c r="CL202" i="34"/>
  <c r="CL201" i="34"/>
  <c r="CL200" i="34"/>
  <c r="CL199" i="34"/>
  <c r="CL198" i="34"/>
  <c r="CL197" i="34"/>
  <c r="CL196" i="34"/>
  <c r="CL195" i="34"/>
  <c r="CL194" i="34"/>
  <c r="CL193" i="34"/>
  <c r="CL192" i="34"/>
  <c r="CL191" i="34"/>
  <c r="CL190" i="34"/>
  <c r="CL189" i="34"/>
  <c r="CL188" i="34"/>
  <c r="CL187" i="34"/>
  <c r="CL186" i="34"/>
  <c r="CL185" i="34"/>
  <c r="CL184" i="34"/>
  <c r="CL183" i="34"/>
  <c r="CL182" i="34"/>
  <c r="CL181" i="34"/>
  <c r="CL180" i="34"/>
  <c r="CL179" i="34"/>
  <c r="CL178" i="34"/>
  <c r="CL177" i="34"/>
  <c r="CL176" i="34"/>
  <c r="CL175" i="34"/>
  <c r="CL174" i="34"/>
  <c r="CL173" i="34"/>
  <c r="CL172" i="34"/>
  <c r="CL171" i="34"/>
  <c r="CL170" i="34"/>
  <c r="CL169" i="34"/>
  <c r="CL168" i="34"/>
  <c r="CL167" i="34"/>
  <c r="CL166" i="34"/>
  <c r="CL165" i="34"/>
  <c r="CL164" i="34"/>
  <c r="CL163" i="34"/>
  <c r="CL162" i="34"/>
  <c r="CL161" i="34"/>
  <c r="CL160" i="34"/>
  <c r="CL159" i="34"/>
  <c r="CL158" i="34"/>
  <c r="CL157" i="34"/>
  <c r="CL156" i="34"/>
  <c r="CL155" i="34"/>
  <c r="CL154" i="34"/>
  <c r="CL153" i="34"/>
  <c r="CL152" i="34"/>
  <c r="CL151" i="34"/>
  <c r="CL150" i="34"/>
  <c r="CL149" i="34"/>
  <c r="CL148" i="34"/>
  <c r="CL147" i="34"/>
  <c r="CL146" i="34"/>
  <c r="CL145" i="34"/>
  <c r="CL144" i="34"/>
  <c r="CL143" i="34"/>
  <c r="CL142" i="34"/>
  <c r="CL141" i="34"/>
  <c r="CL140" i="34"/>
  <c r="CL139" i="34"/>
  <c r="CL138" i="34"/>
  <c r="CL137" i="34"/>
  <c r="CL136" i="34"/>
  <c r="CL135" i="34"/>
  <c r="CL134" i="34"/>
  <c r="CL133" i="34"/>
  <c r="CL132" i="34"/>
  <c r="CL131" i="34"/>
  <c r="CL130" i="34"/>
  <c r="CL129" i="34"/>
  <c r="CL128" i="34"/>
  <c r="CL127" i="34"/>
  <c r="CL126" i="34"/>
  <c r="CL125" i="34"/>
  <c r="CL124" i="34"/>
  <c r="CL123" i="34"/>
  <c r="CL122" i="34"/>
  <c r="CL121" i="34"/>
  <c r="CL120" i="34"/>
  <c r="CL119" i="34"/>
  <c r="CL118" i="34"/>
  <c r="CL117" i="34"/>
  <c r="CL116" i="34"/>
  <c r="CL115" i="34"/>
  <c r="CL114" i="34"/>
  <c r="CL113" i="34"/>
  <c r="CL112" i="34"/>
  <c r="CL111" i="34"/>
  <c r="CL110" i="34"/>
  <c r="CL109" i="34"/>
  <c r="CL108" i="34"/>
  <c r="CL107" i="34"/>
  <c r="CL106" i="34"/>
  <c r="CL105" i="34"/>
  <c r="CL104" i="34"/>
  <c r="CL103" i="34"/>
  <c r="CL102" i="34"/>
  <c r="CL101" i="34"/>
  <c r="CL100" i="34"/>
  <c r="CL99" i="34"/>
  <c r="CL98" i="34"/>
  <c r="CL97" i="34"/>
  <c r="CL96" i="34"/>
  <c r="CL95" i="34"/>
  <c r="CL94" i="34"/>
  <c r="CL93" i="34"/>
  <c r="CL92" i="34"/>
  <c r="CL91" i="34"/>
  <c r="CL90" i="34"/>
  <c r="CL89" i="34"/>
  <c r="CL88" i="34"/>
  <c r="CL87" i="34"/>
  <c r="CL86" i="34"/>
  <c r="CL85" i="34"/>
  <c r="CL84" i="34"/>
  <c r="CL83" i="34"/>
  <c r="CL82" i="34"/>
  <c r="CL81" i="34"/>
  <c r="CL80" i="34"/>
  <c r="CL79" i="34"/>
  <c r="CL78" i="34"/>
  <c r="CL77" i="34"/>
  <c r="CL76" i="34"/>
  <c r="CL75" i="34"/>
  <c r="CL74" i="34"/>
  <c r="CL73" i="34"/>
  <c r="CL72" i="34"/>
  <c r="CL71" i="34"/>
  <c r="CL70" i="34"/>
  <c r="CL69" i="34"/>
  <c r="CL68" i="34"/>
  <c r="CL67" i="34"/>
  <c r="CL66" i="34"/>
  <c r="CL65" i="34"/>
  <c r="CL64" i="34"/>
  <c r="CL63" i="34"/>
  <c r="CL62" i="34"/>
  <c r="CL61" i="34"/>
  <c r="CL60" i="34"/>
  <c r="CL59" i="34"/>
  <c r="CL58" i="34"/>
  <c r="CL57" i="34"/>
  <c r="CL56" i="34"/>
  <c r="CL55" i="34"/>
  <c r="CL54" i="34"/>
  <c r="CL53" i="34"/>
  <c r="CL52" i="34"/>
  <c r="CL51" i="34"/>
  <c r="CL50" i="34"/>
  <c r="CL49" i="34"/>
  <c r="CL48" i="34"/>
  <c r="CL47" i="34"/>
  <c r="CL46" i="34"/>
  <c r="CL45" i="34"/>
  <c r="CL44" i="34"/>
  <c r="CL43" i="34"/>
  <c r="CL42" i="34"/>
  <c r="CL41" i="34"/>
  <c r="CL40" i="34"/>
  <c r="CL39" i="34"/>
  <c r="CL38" i="34"/>
  <c r="CL37" i="34"/>
  <c r="CL36" i="34"/>
  <c r="CL35" i="34"/>
  <c r="CL34" i="34"/>
  <c r="CL33" i="34"/>
  <c r="CL32" i="34"/>
  <c r="CL31" i="34"/>
  <c r="CL30" i="34"/>
  <c r="CL29" i="34"/>
  <c r="CL28" i="34"/>
  <c r="CL27" i="34"/>
  <c r="CL26" i="34"/>
  <c r="CL25" i="34"/>
  <c r="CL24" i="34"/>
  <c r="CL23" i="34"/>
  <c r="CL22" i="34"/>
  <c r="CL21" i="34"/>
  <c r="CL20" i="34"/>
  <c r="CL19" i="34"/>
  <c r="CL18" i="34"/>
  <c r="CL17" i="34"/>
  <c r="CL16" i="34"/>
  <c r="CL15" i="34"/>
  <c r="CL14" i="34"/>
  <c r="CL13" i="34"/>
  <c r="CL12" i="34"/>
  <c r="CL11" i="34"/>
  <c r="CL10" i="34"/>
  <c r="CL9" i="34"/>
  <c r="CL3" i="34" s="1"/>
  <c r="CL7" i="34"/>
  <c r="CL6" i="34" s="1"/>
  <c r="CL5" i="34"/>
  <c r="CG208" i="34"/>
  <c r="CG207" i="34"/>
  <c r="CG206" i="34"/>
  <c r="CG205" i="34"/>
  <c r="CG204" i="34"/>
  <c r="CG203" i="34"/>
  <c r="CG202" i="34"/>
  <c r="CG201" i="34"/>
  <c r="CG200" i="34"/>
  <c r="CG199" i="34"/>
  <c r="CG198" i="34"/>
  <c r="CG197" i="34"/>
  <c r="CG196" i="34"/>
  <c r="CG195" i="34"/>
  <c r="CG194" i="34"/>
  <c r="CG193" i="34"/>
  <c r="CG192" i="34"/>
  <c r="CG191" i="34"/>
  <c r="CG190" i="34"/>
  <c r="CG189" i="34"/>
  <c r="CG188" i="34"/>
  <c r="CG187" i="34"/>
  <c r="CG186" i="34"/>
  <c r="CG185" i="34"/>
  <c r="CG184" i="34"/>
  <c r="CG183" i="34"/>
  <c r="CG182" i="34"/>
  <c r="CG181" i="34"/>
  <c r="CG180" i="34"/>
  <c r="CG179" i="34"/>
  <c r="CG178" i="34"/>
  <c r="CG177" i="34"/>
  <c r="CG176" i="34"/>
  <c r="CG175" i="34"/>
  <c r="CG174" i="34"/>
  <c r="CG173" i="34"/>
  <c r="CG172" i="34"/>
  <c r="CG171" i="34"/>
  <c r="CG170" i="34"/>
  <c r="CG169" i="34"/>
  <c r="CG168" i="34"/>
  <c r="CG167" i="34"/>
  <c r="CG166" i="34"/>
  <c r="CG165" i="34"/>
  <c r="CG164" i="34"/>
  <c r="CG163" i="34"/>
  <c r="CG162" i="34"/>
  <c r="CG161" i="34"/>
  <c r="CG160" i="34"/>
  <c r="CG159" i="34"/>
  <c r="CG158" i="34"/>
  <c r="CG157" i="34"/>
  <c r="CG156" i="34"/>
  <c r="CG155" i="34"/>
  <c r="CG154" i="34"/>
  <c r="CG153" i="34"/>
  <c r="CG152" i="34"/>
  <c r="CG151" i="34"/>
  <c r="CG150" i="34"/>
  <c r="CG149" i="34"/>
  <c r="CG148" i="34"/>
  <c r="CG147" i="34"/>
  <c r="CG146" i="34"/>
  <c r="CG145" i="34"/>
  <c r="CG144" i="34"/>
  <c r="CG143" i="34"/>
  <c r="CG142" i="34"/>
  <c r="CG141" i="34"/>
  <c r="CG140" i="34"/>
  <c r="CG139" i="34"/>
  <c r="CG138" i="34"/>
  <c r="CG137" i="34"/>
  <c r="CG136" i="34"/>
  <c r="CG135" i="34"/>
  <c r="CG134" i="34"/>
  <c r="CG133" i="34"/>
  <c r="CG132" i="34"/>
  <c r="CG131" i="34"/>
  <c r="CG130" i="34"/>
  <c r="CG129" i="34"/>
  <c r="CG128" i="34"/>
  <c r="CG127" i="34"/>
  <c r="CG126" i="34"/>
  <c r="CG125" i="34"/>
  <c r="CG124" i="34"/>
  <c r="CG123" i="34"/>
  <c r="CG122" i="34"/>
  <c r="CG121" i="34"/>
  <c r="CG120" i="34"/>
  <c r="CG119" i="34"/>
  <c r="CG118" i="34"/>
  <c r="CG117" i="34"/>
  <c r="CG116" i="34"/>
  <c r="CG115" i="34"/>
  <c r="CG114" i="34"/>
  <c r="CG113" i="34"/>
  <c r="CG112" i="34"/>
  <c r="CG111" i="34"/>
  <c r="CG110" i="34"/>
  <c r="CG109" i="34"/>
  <c r="CG108" i="34"/>
  <c r="CG107" i="34"/>
  <c r="CG106" i="34"/>
  <c r="CG105" i="34"/>
  <c r="CG104" i="34"/>
  <c r="CG103" i="34"/>
  <c r="CG102" i="34"/>
  <c r="CG101" i="34"/>
  <c r="CG100" i="34"/>
  <c r="CG99" i="34"/>
  <c r="CG98" i="34"/>
  <c r="CG97" i="34"/>
  <c r="CG96" i="34"/>
  <c r="CG95" i="34"/>
  <c r="CG94" i="34"/>
  <c r="CG93" i="34"/>
  <c r="CG92" i="34"/>
  <c r="CG91" i="34"/>
  <c r="CG90" i="34"/>
  <c r="CG89" i="34"/>
  <c r="CG88" i="34"/>
  <c r="CG87" i="34"/>
  <c r="CG86" i="34"/>
  <c r="CG85" i="34"/>
  <c r="CG84" i="34"/>
  <c r="CG83" i="34"/>
  <c r="CG82" i="34"/>
  <c r="CG81" i="34"/>
  <c r="CG80" i="34"/>
  <c r="CG79" i="34"/>
  <c r="CG78" i="34"/>
  <c r="CG77" i="34"/>
  <c r="CG76" i="34"/>
  <c r="CG75" i="34"/>
  <c r="CG74" i="34"/>
  <c r="CG73" i="34"/>
  <c r="CG72" i="34"/>
  <c r="CG71" i="34"/>
  <c r="CG70" i="34"/>
  <c r="CG69" i="34"/>
  <c r="CG68" i="34"/>
  <c r="CG67" i="34"/>
  <c r="CG66" i="34"/>
  <c r="CG65" i="34"/>
  <c r="CG64" i="34"/>
  <c r="CG63" i="34"/>
  <c r="CG62" i="34"/>
  <c r="CG61" i="34"/>
  <c r="CG60" i="34"/>
  <c r="CG59" i="34"/>
  <c r="CG58" i="34"/>
  <c r="CG57" i="34"/>
  <c r="CG56" i="34"/>
  <c r="CG55" i="34"/>
  <c r="CG54" i="34"/>
  <c r="CG53" i="34"/>
  <c r="CG52" i="34"/>
  <c r="CG51" i="34"/>
  <c r="CG50" i="34"/>
  <c r="CG49" i="34"/>
  <c r="CG48" i="34"/>
  <c r="CG47" i="34"/>
  <c r="CG46" i="34"/>
  <c r="CG45" i="34"/>
  <c r="CG44" i="34"/>
  <c r="CG43" i="34"/>
  <c r="CG42" i="34"/>
  <c r="CG41" i="34"/>
  <c r="CG40" i="34"/>
  <c r="CG39" i="34"/>
  <c r="CG38" i="34"/>
  <c r="CG37" i="34"/>
  <c r="CG36" i="34"/>
  <c r="CG35" i="34"/>
  <c r="CG34" i="34"/>
  <c r="CG33" i="34"/>
  <c r="CG32" i="34"/>
  <c r="CG31" i="34"/>
  <c r="CG30" i="34"/>
  <c r="CG29" i="34"/>
  <c r="CG28" i="34"/>
  <c r="CG27" i="34"/>
  <c r="CG26" i="34"/>
  <c r="CG25" i="34"/>
  <c r="CG24" i="34"/>
  <c r="CG23" i="34"/>
  <c r="CG22" i="34"/>
  <c r="CG21" i="34"/>
  <c r="CG20" i="34"/>
  <c r="CG19" i="34"/>
  <c r="CG18" i="34"/>
  <c r="CG17" i="34"/>
  <c r="CG16" i="34"/>
  <c r="CG15" i="34"/>
  <c r="CG14" i="34"/>
  <c r="CG13" i="34"/>
  <c r="CG12" i="34"/>
  <c r="CG11" i="34"/>
  <c r="CG10" i="34"/>
  <c r="CG9" i="34"/>
  <c r="CG7" i="34"/>
  <c r="CG6" i="34" s="1"/>
  <c r="CG5" i="34"/>
  <c r="CB208" i="34"/>
  <c r="CB207" i="34"/>
  <c r="CB206" i="34"/>
  <c r="CB205" i="34"/>
  <c r="CB204" i="34"/>
  <c r="CB203" i="34"/>
  <c r="CB202" i="34"/>
  <c r="CB201" i="34"/>
  <c r="CB200" i="34"/>
  <c r="CB199" i="34"/>
  <c r="CB198" i="34"/>
  <c r="CB197" i="34"/>
  <c r="CB196" i="34"/>
  <c r="CB195" i="34"/>
  <c r="CB194" i="34"/>
  <c r="CB193" i="34"/>
  <c r="CB192" i="34"/>
  <c r="CB191" i="34"/>
  <c r="CB190" i="34"/>
  <c r="CB189" i="34"/>
  <c r="CB188" i="34"/>
  <c r="CB187" i="34"/>
  <c r="CB186" i="34"/>
  <c r="CB185" i="34"/>
  <c r="CB184" i="34"/>
  <c r="CB183" i="34"/>
  <c r="CB182" i="34"/>
  <c r="CB181" i="34"/>
  <c r="CB180" i="34"/>
  <c r="CB179" i="34"/>
  <c r="CB178" i="34"/>
  <c r="CB177" i="34"/>
  <c r="CB176" i="34"/>
  <c r="CB175" i="34"/>
  <c r="CB174" i="34"/>
  <c r="CB173" i="34"/>
  <c r="CB172" i="34"/>
  <c r="CB171" i="34"/>
  <c r="CB170" i="34"/>
  <c r="CB169" i="34"/>
  <c r="CB168" i="34"/>
  <c r="CB167" i="34"/>
  <c r="CB166" i="34"/>
  <c r="CB165" i="34"/>
  <c r="CB164" i="34"/>
  <c r="CB163" i="34"/>
  <c r="CB162" i="34"/>
  <c r="CB161" i="34"/>
  <c r="CB160" i="34"/>
  <c r="CB159" i="34"/>
  <c r="CB158" i="34"/>
  <c r="CB157" i="34"/>
  <c r="CB156" i="34"/>
  <c r="CB155" i="34"/>
  <c r="CB154" i="34"/>
  <c r="CB153" i="34"/>
  <c r="CB152" i="34"/>
  <c r="CB151" i="34"/>
  <c r="CB150" i="34"/>
  <c r="CB149" i="34"/>
  <c r="CB148" i="34"/>
  <c r="CB147" i="34"/>
  <c r="CB146" i="34"/>
  <c r="CB145" i="34"/>
  <c r="CB144" i="34"/>
  <c r="CB143" i="34"/>
  <c r="CB142" i="34"/>
  <c r="CB141" i="34"/>
  <c r="CB140" i="34"/>
  <c r="CB139" i="34"/>
  <c r="CB138" i="34"/>
  <c r="CB137" i="34"/>
  <c r="CB136" i="34"/>
  <c r="CB135" i="34"/>
  <c r="CB134" i="34"/>
  <c r="CB133" i="34"/>
  <c r="CB132" i="34"/>
  <c r="CB131" i="34"/>
  <c r="CB130" i="34"/>
  <c r="CB129" i="34"/>
  <c r="CB128" i="34"/>
  <c r="CB127" i="34"/>
  <c r="CB126" i="34"/>
  <c r="CB125" i="34"/>
  <c r="CB124" i="34"/>
  <c r="CB123" i="34"/>
  <c r="CB122" i="34"/>
  <c r="CB121" i="34"/>
  <c r="CB120" i="34"/>
  <c r="CB119" i="34"/>
  <c r="CB118" i="34"/>
  <c r="CB117" i="34"/>
  <c r="CB116" i="34"/>
  <c r="CB115" i="34"/>
  <c r="CB114" i="34"/>
  <c r="CB113" i="34"/>
  <c r="CB112" i="34"/>
  <c r="CB111" i="34"/>
  <c r="CB110" i="34"/>
  <c r="CB109" i="34"/>
  <c r="CB108" i="34"/>
  <c r="CB107" i="34"/>
  <c r="CB106" i="34"/>
  <c r="CB105" i="34"/>
  <c r="CB104" i="34"/>
  <c r="CB103" i="34"/>
  <c r="CB102" i="34"/>
  <c r="CB101" i="34"/>
  <c r="CB100" i="34"/>
  <c r="CB99" i="34"/>
  <c r="CB98" i="34"/>
  <c r="CB97" i="34"/>
  <c r="CB96" i="34"/>
  <c r="CB95" i="34"/>
  <c r="CB94" i="34"/>
  <c r="CB93" i="34"/>
  <c r="CB92" i="34"/>
  <c r="CB91" i="34"/>
  <c r="CB90" i="34"/>
  <c r="CB89" i="34"/>
  <c r="CB88" i="34"/>
  <c r="CB87" i="34"/>
  <c r="CB86" i="34"/>
  <c r="CB85" i="34"/>
  <c r="CB84" i="34"/>
  <c r="CB83" i="34"/>
  <c r="CB82" i="34"/>
  <c r="CB81" i="34"/>
  <c r="CB80" i="34"/>
  <c r="CB79" i="34"/>
  <c r="CB78" i="34"/>
  <c r="CB77" i="34"/>
  <c r="CB76" i="34"/>
  <c r="CB75" i="34"/>
  <c r="CB74" i="34"/>
  <c r="CB73" i="34"/>
  <c r="CB72" i="34"/>
  <c r="CB71" i="34"/>
  <c r="CB70" i="34"/>
  <c r="CB69" i="34"/>
  <c r="CB68" i="34"/>
  <c r="CB67" i="34"/>
  <c r="CB66" i="34"/>
  <c r="CB65" i="34"/>
  <c r="CB64" i="34"/>
  <c r="CB63" i="34"/>
  <c r="CB62" i="34"/>
  <c r="CB61" i="34"/>
  <c r="CB60" i="34"/>
  <c r="CB59" i="34"/>
  <c r="CB58" i="34"/>
  <c r="CB57" i="34"/>
  <c r="CB56" i="34"/>
  <c r="CB55" i="34"/>
  <c r="CB54" i="34"/>
  <c r="CB53" i="34"/>
  <c r="CB52" i="34"/>
  <c r="CB51" i="34"/>
  <c r="CB50" i="34"/>
  <c r="CB49" i="34"/>
  <c r="CB48" i="34"/>
  <c r="CB47" i="34"/>
  <c r="CB46" i="34"/>
  <c r="CB45" i="34"/>
  <c r="CB44" i="34"/>
  <c r="CB43" i="34"/>
  <c r="CB42" i="34"/>
  <c r="CB41" i="34"/>
  <c r="CB40" i="34"/>
  <c r="CB39" i="34"/>
  <c r="CB38" i="34"/>
  <c r="CB37" i="34"/>
  <c r="CB36" i="34"/>
  <c r="CB35" i="34"/>
  <c r="CB34" i="34"/>
  <c r="CB33" i="34"/>
  <c r="CB32" i="34"/>
  <c r="CB31" i="34"/>
  <c r="CB30" i="34"/>
  <c r="CB29" i="34"/>
  <c r="CB28" i="34"/>
  <c r="CB27" i="34"/>
  <c r="CB26" i="34"/>
  <c r="CB25" i="34"/>
  <c r="CB24" i="34"/>
  <c r="CB23" i="34"/>
  <c r="CB22" i="34"/>
  <c r="CB21" i="34"/>
  <c r="CB20" i="34"/>
  <c r="CB19" i="34"/>
  <c r="CB18" i="34"/>
  <c r="CB17" i="34"/>
  <c r="CB16" i="34"/>
  <c r="CB15" i="34"/>
  <c r="CB14" i="34"/>
  <c r="CB13" i="34"/>
  <c r="CB12" i="34"/>
  <c r="CB11" i="34"/>
  <c r="CB10" i="34"/>
  <c r="CB9" i="34"/>
  <c r="CB3" i="34" s="1"/>
  <c r="CB7" i="34"/>
  <c r="CB6" i="34" s="1"/>
  <c r="BW208" i="34"/>
  <c r="BW207" i="34"/>
  <c r="BW206" i="34"/>
  <c r="BW205" i="34"/>
  <c r="BW204" i="34"/>
  <c r="BW203" i="34"/>
  <c r="BW202" i="34"/>
  <c r="BW201" i="34"/>
  <c r="BW200" i="34"/>
  <c r="BW199" i="34"/>
  <c r="BW198" i="34"/>
  <c r="BW197" i="34"/>
  <c r="BW196" i="34"/>
  <c r="BW195" i="34"/>
  <c r="BW194" i="34"/>
  <c r="BW193" i="34"/>
  <c r="BW192" i="34"/>
  <c r="BW191" i="34"/>
  <c r="BW190" i="34"/>
  <c r="BW189" i="34"/>
  <c r="BW188" i="34"/>
  <c r="BW187" i="34"/>
  <c r="BW186" i="34"/>
  <c r="BW185" i="34"/>
  <c r="BW184" i="34"/>
  <c r="BW183" i="34"/>
  <c r="BW182" i="34"/>
  <c r="BW181" i="34"/>
  <c r="BW180" i="34"/>
  <c r="BW179" i="34"/>
  <c r="BW178" i="34"/>
  <c r="BW177" i="34"/>
  <c r="BW176" i="34"/>
  <c r="BW175" i="34"/>
  <c r="BW174" i="34"/>
  <c r="BW173" i="34"/>
  <c r="BW172" i="34"/>
  <c r="BW171" i="34"/>
  <c r="BW170" i="34"/>
  <c r="BW169" i="34"/>
  <c r="BW168" i="34"/>
  <c r="BW167" i="34"/>
  <c r="BW166" i="34"/>
  <c r="BW165" i="34"/>
  <c r="BW164" i="34"/>
  <c r="BW163" i="34"/>
  <c r="BW162" i="34"/>
  <c r="BW161" i="34"/>
  <c r="BW160" i="34"/>
  <c r="BW159" i="34"/>
  <c r="BW158" i="34"/>
  <c r="BW157" i="34"/>
  <c r="BW156" i="34"/>
  <c r="BW155" i="34"/>
  <c r="BW154" i="34"/>
  <c r="BW153" i="34"/>
  <c r="BW152" i="34"/>
  <c r="BW151" i="34"/>
  <c r="BW150" i="34"/>
  <c r="BW149" i="34"/>
  <c r="BW148" i="34"/>
  <c r="BW147" i="34"/>
  <c r="BW146" i="34"/>
  <c r="BW145" i="34"/>
  <c r="BW144" i="34"/>
  <c r="BW143" i="34"/>
  <c r="BW142" i="34"/>
  <c r="BW141" i="34"/>
  <c r="BW140" i="34"/>
  <c r="BW139" i="34"/>
  <c r="BW138" i="34"/>
  <c r="BW137" i="34"/>
  <c r="BW136" i="34"/>
  <c r="BW135" i="34"/>
  <c r="BW134" i="34"/>
  <c r="BW133" i="34"/>
  <c r="BW132" i="34"/>
  <c r="BW131" i="34"/>
  <c r="BW130" i="34"/>
  <c r="BW129" i="34"/>
  <c r="BW128" i="34"/>
  <c r="BW127" i="34"/>
  <c r="BW126" i="34"/>
  <c r="BW125" i="34"/>
  <c r="BW124" i="34"/>
  <c r="BW123" i="34"/>
  <c r="BW122" i="34"/>
  <c r="BW121" i="34"/>
  <c r="BW120" i="34"/>
  <c r="BW119" i="34"/>
  <c r="BW118" i="34"/>
  <c r="BW117" i="34"/>
  <c r="BW116" i="34"/>
  <c r="BW115" i="34"/>
  <c r="BW114" i="34"/>
  <c r="BW113" i="34"/>
  <c r="BW112" i="34"/>
  <c r="BW111" i="34"/>
  <c r="BW110" i="34"/>
  <c r="BW109" i="34"/>
  <c r="BW108" i="34"/>
  <c r="BW107" i="34"/>
  <c r="BW106" i="34"/>
  <c r="BW105" i="34"/>
  <c r="BW104" i="34"/>
  <c r="BW103" i="34"/>
  <c r="BW102" i="34"/>
  <c r="BW101" i="34"/>
  <c r="BW100" i="34"/>
  <c r="BW99" i="34"/>
  <c r="BW98" i="34"/>
  <c r="BW97" i="34"/>
  <c r="BW96" i="34"/>
  <c r="BW95" i="34"/>
  <c r="BW94" i="34"/>
  <c r="BW93" i="34"/>
  <c r="BW92" i="34"/>
  <c r="BW91" i="34"/>
  <c r="BW90" i="34"/>
  <c r="BW89" i="34"/>
  <c r="BW88" i="34"/>
  <c r="BW87" i="34"/>
  <c r="BW86" i="34"/>
  <c r="BW85" i="34"/>
  <c r="BW84" i="34"/>
  <c r="BW83" i="34"/>
  <c r="BW82" i="34"/>
  <c r="BW81" i="34"/>
  <c r="BW80" i="34"/>
  <c r="BW79" i="34"/>
  <c r="BW78" i="34"/>
  <c r="BW77" i="34"/>
  <c r="BW76" i="34"/>
  <c r="BW75" i="34"/>
  <c r="BW74" i="34"/>
  <c r="BW73" i="34"/>
  <c r="BW72" i="34"/>
  <c r="BW71" i="34"/>
  <c r="BW70" i="34"/>
  <c r="BW69" i="34"/>
  <c r="BW68" i="34"/>
  <c r="BW67" i="34"/>
  <c r="BW66" i="34"/>
  <c r="BW65" i="34"/>
  <c r="BW64" i="34"/>
  <c r="BW63" i="34"/>
  <c r="BW62" i="34"/>
  <c r="BW61" i="34"/>
  <c r="BW60" i="34"/>
  <c r="BW59" i="34"/>
  <c r="BW58" i="34"/>
  <c r="BW57" i="34"/>
  <c r="BW56" i="34"/>
  <c r="BW55" i="34"/>
  <c r="BW54" i="34"/>
  <c r="BW53" i="34"/>
  <c r="BW52" i="34"/>
  <c r="BW51" i="34"/>
  <c r="BW50" i="34"/>
  <c r="BW49" i="34"/>
  <c r="BW48" i="34"/>
  <c r="BW47" i="34"/>
  <c r="BW46" i="34"/>
  <c r="BW45" i="34"/>
  <c r="BW44" i="34"/>
  <c r="BW43" i="34"/>
  <c r="BW42" i="34"/>
  <c r="BW41" i="34"/>
  <c r="BW40" i="34"/>
  <c r="BW39" i="34"/>
  <c r="BW38" i="34"/>
  <c r="BW37" i="34"/>
  <c r="BW36" i="34"/>
  <c r="BW35" i="34"/>
  <c r="BW34" i="34"/>
  <c r="BW33" i="34"/>
  <c r="BW32" i="34"/>
  <c r="BW31" i="34"/>
  <c r="BW30" i="34"/>
  <c r="BW29" i="34"/>
  <c r="BW28" i="34"/>
  <c r="BW27" i="34"/>
  <c r="BW26" i="34"/>
  <c r="BW25" i="34"/>
  <c r="BW24" i="34"/>
  <c r="BW23" i="34"/>
  <c r="BW22" i="34"/>
  <c r="BW21" i="34"/>
  <c r="BW20" i="34"/>
  <c r="BW19" i="34"/>
  <c r="BW18" i="34"/>
  <c r="BW17" i="34"/>
  <c r="BW16" i="34"/>
  <c r="BW15" i="34"/>
  <c r="BW14" i="34"/>
  <c r="BW13" i="34"/>
  <c r="BW12" i="34"/>
  <c r="BW11" i="34"/>
  <c r="BW10" i="34"/>
  <c r="BW9" i="34"/>
  <c r="BW3" i="34" s="1"/>
  <c r="BW7" i="34"/>
  <c r="BW6" i="34" s="1"/>
  <c r="BW5" i="34"/>
  <c r="BR208" i="34"/>
  <c r="BR207" i="34"/>
  <c r="BR206" i="34"/>
  <c r="BR205" i="34"/>
  <c r="BR204" i="34"/>
  <c r="BR203" i="34"/>
  <c r="BR202" i="34"/>
  <c r="BR201" i="34"/>
  <c r="BR200" i="34"/>
  <c r="BR199" i="34"/>
  <c r="BR198" i="34"/>
  <c r="BR197" i="34"/>
  <c r="BR196" i="34"/>
  <c r="BR195" i="34"/>
  <c r="BR194" i="34"/>
  <c r="BR193" i="34"/>
  <c r="BR192" i="34"/>
  <c r="BR191" i="34"/>
  <c r="BR190" i="34"/>
  <c r="BR189" i="34"/>
  <c r="BR188" i="34"/>
  <c r="BR187" i="34"/>
  <c r="BR186" i="34"/>
  <c r="BR185" i="34"/>
  <c r="BR184" i="34"/>
  <c r="BR183" i="34"/>
  <c r="BR182" i="34"/>
  <c r="BR181" i="34"/>
  <c r="BR180" i="34"/>
  <c r="BR179" i="34"/>
  <c r="BR178" i="34"/>
  <c r="BR177" i="34"/>
  <c r="BR176" i="34"/>
  <c r="BR175" i="34"/>
  <c r="BR174" i="34"/>
  <c r="BR173" i="34"/>
  <c r="BR172" i="34"/>
  <c r="BR171" i="34"/>
  <c r="BR170" i="34"/>
  <c r="BR169" i="34"/>
  <c r="BR168" i="34"/>
  <c r="BR167" i="34"/>
  <c r="BR166" i="34"/>
  <c r="BR165" i="34"/>
  <c r="BR164" i="34"/>
  <c r="BR163" i="34"/>
  <c r="BR162" i="34"/>
  <c r="BR161" i="34"/>
  <c r="BR160" i="34"/>
  <c r="BR159" i="34"/>
  <c r="BR158" i="34"/>
  <c r="BR157" i="34"/>
  <c r="BR156" i="34"/>
  <c r="BR155" i="34"/>
  <c r="BR154" i="34"/>
  <c r="BR153" i="34"/>
  <c r="BR152" i="34"/>
  <c r="BR151" i="34"/>
  <c r="BR150" i="34"/>
  <c r="BR149" i="34"/>
  <c r="BR148" i="34"/>
  <c r="BR147" i="34"/>
  <c r="BR146" i="34"/>
  <c r="BR145" i="34"/>
  <c r="BR144" i="34"/>
  <c r="BR143" i="34"/>
  <c r="BR142" i="34"/>
  <c r="BR141" i="34"/>
  <c r="BR140" i="34"/>
  <c r="BR139" i="34"/>
  <c r="BR138" i="34"/>
  <c r="BR137" i="34"/>
  <c r="BR136" i="34"/>
  <c r="BR135" i="34"/>
  <c r="BR134" i="34"/>
  <c r="BR133" i="34"/>
  <c r="BR132" i="34"/>
  <c r="BR131" i="34"/>
  <c r="BR130" i="34"/>
  <c r="BR129" i="34"/>
  <c r="BR128" i="34"/>
  <c r="BR127" i="34"/>
  <c r="BR126" i="34"/>
  <c r="BR125" i="34"/>
  <c r="BR124" i="34"/>
  <c r="BR123" i="34"/>
  <c r="BR122" i="34"/>
  <c r="BR121" i="34"/>
  <c r="BR120" i="34"/>
  <c r="BR119" i="34"/>
  <c r="BR118" i="34"/>
  <c r="BR117" i="34"/>
  <c r="BR116" i="34"/>
  <c r="BR115" i="34"/>
  <c r="BR114" i="34"/>
  <c r="BR113" i="34"/>
  <c r="BR112" i="34"/>
  <c r="BR111" i="34"/>
  <c r="BR110" i="34"/>
  <c r="BR109" i="34"/>
  <c r="BR108" i="34"/>
  <c r="BR107" i="34"/>
  <c r="BR106" i="34"/>
  <c r="BR105" i="34"/>
  <c r="BR104" i="34"/>
  <c r="BR103" i="34"/>
  <c r="BR102" i="34"/>
  <c r="BR101" i="34"/>
  <c r="BR100" i="34"/>
  <c r="BR99" i="34"/>
  <c r="BR98" i="34"/>
  <c r="BR97" i="34"/>
  <c r="BR96" i="34"/>
  <c r="BR95" i="34"/>
  <c r="BR94" i="34"/>
  <c r="BR93" i="34"/>
  <c r="BR92" i="34"/>
  <c r="BR91" i="34"/>
  <c r="BR90" i="34"/>
  <c r="BR89" i="34"/>
  <c r="BR88" i="34"/>
  <c r="BR87" i="34"/>
  <c r="BR86" i="34"/>
  <c r="BR85" i="34"/>
  <c r="BR84" i="34"/>
  <c r="BR83" i="34"/>
  <c r="BR82" i="34"/>
  <c r="BR81" i="34"/>
  <c r="BR80" i="34"/>
  <c r="BR79" i="34"/>
  <c r="BR78" i="34"/>
  <c r="BR77" i="34"/>
  <c r="BR76" i="34"/>
  <c r="BR75" i="34"/>
  <c r="BR74" i="34"/>
  <c r="BR73" i="34"/>
  <c r="BR72" i="34"/>
  <c r="BR71" i="34"/>
  <c r="BR70" i="34"/>
  <c r="BR69" i="34"/>
  <c r="BR68" i="34"/>
  <c r="BR67" i="34"/>
  <c r="BR66" i="34"/>
  <c r="BR65" i="34"/>
  <c r="BR64" i="34"/>
  <c r="BR63" i="34"/>
  <c r="BR62" i="34"/>
  <c r="BR61" i="34"/>
  <c r="BR60" i="34"/>
  <c r="BR59" i="34"/>
  <c r="BR58" i="34"/>
  <c r="BR57" i="34"/>
  <c r="BR56" i="34"/>
  <c r="BR55" i="34"/>
  <c r="BR54" i="34"/>
  <c r="BR53" i="34"/>
  <c r="BR52" i="34"/>
  <c r="BR51" i="34"/>
  <c r="BR50" i="34"/>
  <c r="BR49" i="34"/>
  <c r="BR48" i="34"/>
  <c r="BR47" i="34"/>
  <c r="BR46" i="34"/>
  <c r="BR45" i="34"/>
  <c r="BR44" i="34"/>
  <c r="BR43" i="34"/>
  <c r="BR42" i="34"/>
  <c r="BR41" i="34"/>
  <c r="BR40" i="34"/>
  <c r="BR39" i="34"/>
  <c r="BR38" i="34"/>
  <c r="BR37" i="34"/>
  <c r="BR36" i="34"/>
  <c r="BR35" i="34"/>
  <c r="BR34" i="34"/>
  <c r="BR33" i="34"/>
  <c r="BR32" i="34"/>
  <c r="BR31" i="34"/>
  <c r="BR30" i="34"/>
  <c r="BR29" i="34"/>
  <c r="BR28" i="34"/>
  <c r="BR27" i="34"/>
  <c r="BR26" i="34"/>
  <c r="BR25" i="34"/>
  <c r="BR24" i="34"/>
  <c r="BR23" i="34"/>
  <c r="BR22" i="34"/>
  <c r="BR21" i="34"/>
  <c r="BR20" i="34"/>
  <c r="BR19" i="34"/>
  <c r="BR18" i="34"/>
  <c r="BR17" i="34"/>
  <c r="BR16" i="34"/>
  <c r="BR15" i="34"/>
  <c r="BR14" i="34"/>
  <c r="BR13" i="34"/>
  <c r="BR12" i="34"/>
  <c r="BR11" i="34"/>
  <c r="BR10" i="34"/>
  <c r="BR9" i="34"/>
  <c r="BR3" i="34" s="1"/>
  <c r="BR7" i="34"/>
  <c r="BR6" i="34" s="1"/>
  <c r="BR5" i="34"/>
  <c r="BM208" i="34"/>
  <c r="BM207" i="34"/>
  <c r="BM206" i="34"/>
  <c r="BM205" i="34"/>
  <c r="BM204" i="34"/>
  <c r="BM203" i="34"/>
  <c r="BM202" i="34"/>
  <c r="BM201" i="34"/>
  <c r="BM200" i="34"/>
  <c r="BM199" i="34"/>
  <c r="BM198" i="34"/>
  <c r="BM197" i="34"/>
  <c r="BM196" i="34"/>
  <c r="BM195" i="34"/>
  <c r="BM194" i="34"/>
  <c r="BM193" i="34"/>
  <c r="BM192" i="34"/>
  <c r="BM191" i="34"/>
  <c r="BM190" i="34"/>
  <c r="BM189" i="34"/>
  <c r="BM188" i="34"/>
  <c r="BM187" i="34"/>
  <c r="BM186" i="34"/>
  <c r="BM185" i="34"/>
  <c r="BM184" i="34"/>
  <c r="BM183" i="34"/>
  <c r="BM182" i="34"/>
  <c r="BM181" i="34"/>
  <c r="BM180" i="34"/>
  <c r="BM179" i="34"/>
  <c r="BM178" i="34"/>
  <c r="BM177" i="34"/>
  <c r="BM176" i="34"/>
  <c r="BM175" i="34"/>
  <c r="BM174" i="34"/>
  <c r="BM173" i="34"/>
  <c r="BM172" i="34"/>
  <c r="BM171" i="34"/>
  <c r="BM170" i="34"/>
  <c r="BM169" i="34"/>
  <c r="BM168" i="34"/>
  <c r="BM167" i="34"/>
  <c r="BM166" i="34"/>
  <c r="BM165" i="34"/>
  <c r="BM164" i="34"/>
  <c r="BM163" i="34"/>
  <c r="BM162" i="34"/>
  <c r="BM161" i="34"/>
  <c r="BM160" i="34"/>
  <c r="BM159" i="34"/>
  <c r="BM158" i="34"/>
  <c r="BM157" i="34"/>
  <c r="BM156" i="34"/>
  <c r="BM155" i="34"/>
  <c r="BM154" i="34"/>
  <c r="BM153" i="34"/>
  <c r="BM152" i="34"/>
  <c r="BM151" i="34"/>
  <c r="BM150" i="34"/>
  <c r="BM149" i="34"/>
  <c r="BM148" i="34"/>
  <c r="BM147" i="34"/>
  <c r="BM146" i="34"/>
  <c r="BM145" i="34"/>
  <c r="BM144" i="34"/>
  <c r="BM143" i="34"/>
  <c r="BM142" i="34"/>
  <c r="BM141" i="34"/>
  <c r="BM140" i="34"/>
  <c r="BM139" i="34"/>
  <c r="BM138" i="34"/>
  <c r="BM137" i="34"/>
  <c r="BM136" i="34"/>
  <c r="BM135" i="34"/>
  <c r="BM134" i="34"/>
  <c r="BM133" i="34"/>
  <c r="BM132" i="34"/>
  <c r="BM131" i="34"/>
  <c r="BM130" i="34"/>
  <c r="BM129" i="34"/>
  <c r="BM128" i="34"/>
  <c r="BM127" i="34"/>
  <c r="BM126" i="34"/>
  <c r="BM125" i="34"/>
  <c r="BM124" i="34"/>
  <c r="BM123" i="34"/>
  <c r="BM122" i="34"/>
  <c r="BM121" i="34"/>
  <c r="BM120" i="34"/>
  <c r="BM119" i="34"/>
  <c r="BM118" i="34"/>
  <c r="BM117" i="34"/>
  <c r="BM116" i="34"/>
  <c r="BM115" i="34"/>
  <c r="BM114" i="34"/>
  <c r="BM113" i="34"/>
  <c r="BM112" i="34"/>
  <c r="BM111" i="34"/>
  <c r="BM110" i="34"/>
  <c r="BM109" i="34"/>
  <c r="BM108" i="34"/>
  <c r="BM107" i="34"/>
  <c r="BM106" i="34"/>
  <c r="BM105" i="34"/>
  <c r="BM104" i="34"/>
  <c r="BM103" i="34"/>
  <c r="BM102" i="34"/>
  <c r="BM101" i="34"/>
  <c r="BM100" i="34"/>
  <c r="BM99" i="34"/>
  <c r="BM98" i="34"/>
  <c r="BM97" i="34"/>
  <c r="BM96" i="34"/>
  <c r="BM95" i="34"/>
  <c r="BM94" i="34"/>
  <c r="BM93" i="34"/>
  <c r="BM92" i="34"/>
  <c r="BM91" i="34"/>
  <c r="BM90" i="34"/>
  <c r="BM89" i="34"/>
  <c r="BM88" i="34"/>
  <c r="BM87" i="34"/>
  <c r="BM86" i="34"/>
  <c r="BM85" i="34"/>
  <c r="BM84" i="34"/>
  <c r="BM83" i="34"/>
  <c r="BM82" i="34"/>
  <c r="BM81" i="34"/>
  <c r="BM80" i="34"/>
  <c r="BM79" i="34"/>
  <c r="BM78" i="34"/>
  <c r="BM77" i="34"/>
  <c r="BM76" i="34"/>
  <c r="BM75" i="34"/>
  <c r="BM74" i="34"/>
  <c r="BM73" i="34"/>
  <c r="BM72" i="34"/>
  <c r="BM71" i="34"/>
  <c r="BM70" i="34"/>
  <c r="BM69" i="34"/>
  <c r="BM68" i="34"/>
  <c r="BM67" i="34"/>
  <c r="BM66" i="34"/>
  <c r="BM65" i="34"/>
  <c r="BM64" i="34"/>
  <c r="BM63" i="34"/>
  <c r="BM62" i="34"/>
  <c r="BM61" i="34"/>
  <c r="BM60" i="34"/>
  <c r="BM59" i="34"/>
  <c r="BM58" i="34"/>
  <c r="BM57" i="34"/>
  <c r="BM56" i="34"/>
  <c r="BM55" i="34"/>
  <c r="BM54" i="34"/>
  <c r="BM53" i="34"/>
  <c r="BM52" i="34"/>
  <c r="BM51" i="34"/>
  <c r="BM50" i="34"/>
  <c r="BM49" i="34"/>
  <c r="BM48" i="34"/>
  <c r="BM47" i="34"/>
  <c r="BM46" i="34"/>
  <c r="BM45" i="34"/>
  <c r="BM44" i="34"/>
  <c r="BM43" i="34"/>
  <c r="BM42" i="34"/>
  <c r="BM41" i="34"/>
  <c r="BM40" i="34"/>
  <c r="BM39" i="34"/>
  <c r="BM38" i="34"/>
  <c r="BM37" i="34"/>
  <c r="BM36" i="34"/>
  <c r="BM35" i="34"/>
  <c r="BM34" i="34"/>
  <c r="BM33" i="34"/>
  <c r="BM32" i="34"/>
  <c r="BM31" i="34"/>
  <c r="BM30" i="34"/>
  <c r="BM29" i="34"/>
  <c r="BM28" i="34"/>
  <c r="BM27" i="34"/>
  <c r="BM26" i="34"/>
  <c r="BM25" i="34"/>
  <c r="BM24" i="34"/>
  <c r="BM23" i="34"/>
  <c r="BM22" i="34"/>
  <c r="BM21" i="34"/>
  <c r="BM20" i="34"/>
  <c r="BM19" i="34"/>
  <c r="BM18" i="34"/>
  <c r="BM17" i="34"/>
  <c r="BM16" i="34"/>
  <c r="BM15" i="34"/>
  <c r="BM14" i="34"/>
  <c r="BM13" i="34"/>
  <c r="BM12" i="34"/>
  <c r="BM11" i="34"/>
  <c r="BM10" i="34"/>
  <c r="BM9" i="34"/>
  <c r="BM3" i="34" s="1"/>
  <c r="BM7" i="34"/>
  <c r="BM6" i="34" s="1"/>
  <c r="BH208" i="34"/>
  <c r="BH207" i="34"/>
  <c r="BH206" i="34"/>
  <c r="BH205" i="34"/>
  <c r="BH204" i="34"/>
  <c r="BH203" i="34"/>
  <c r="BH202" i="34"/>
  <c r="BH201" i="34"/>
  <c r="BH200" i="34"/>
  <c r="BH199" i="34"/>
  <c r="BH198" i="34"/>
  <c r="BH197" i="34"/>
  <c r="BH196" i="34"/>
  <c r="BH195" i="34"/>
  <c r="BH194" i="34"/>
  <c r="BH193" i="34"/>
  <c r="BH192" i="34"/>
  <c r="BH191" i="34"/>
  <c r="BH190" i="34"/>
  <c r="BH189" i="34"/>
  <c r="BH188" i="34"/>
  <c r="BH187" i="34"/>
  <c r="BH186" i="34"/>
  <c r="BH185" i="34"/>
  <c r="BH184" i="34"/>
  <c r="BH183" i="34"/>
  <c r="BH182" i="34"/>
  <c r="BH181" i="34"/>
  <c r="BH180" i="34"/>
  <c r="BH179" i="34"/>
  <c r="BH178" i="34"/>
  <c r="BH177" i="34"/>
  <c r="BH176" i="34"/>
  <c r="BH175" i="34"/>
  <c r="BH174" i="34"/>
  <c r="BH173" i="34"/>
  <c r="BH172" i="34"/>
  <c r="BH171" i="34"/>
  <c r="BH170" i="34"/>
  <c r="BH169" i="34"/>
  <c r="BH168" i="34"/>
  <c r="BH167" i="34"/>
  <c r="BH166" i="34"/>
  <c r="BH165" i="34"/>
  <c r="BH164" i="34"/>
  <c r="BH163" i="34"/>
  <c r="BH162" i="34"/>
  <c r="BH161" i="34"/>
  <c r="BH160" i="34"/>
  <c r="BH159" i="34"/>
  <c r="BH158" i="34"/>
  <c r="BH157" i="34"/>
  <c r="BH156" i="34"/>
  <c r="BH155" i="34"/>
  <c r="BH154" i="34"/>
  <c r="BH153" i="34"/>
  <c r="BH152" i="34"/>
  <c r="BH151" i="34"/>
  <c r="BH150" i="34"/>
  <c r="BH149" i="34"/>
  <c r="BH148" i="34"/>
  <c r="BH147" i="34"/>
  <c r="BH146" i="34"/>
  <c r="BH145" i="34"/>
  <c r="BH144" i="34"/>
  <c r="BH143" i="34"/>
  <c r="BH142" i="34"/>
  <c r="BH141" i="34"/>
  <c r="BH140" i="34"/>
  <c r="BH139" i="34"/>
  <c r="BH138" i="34"/>
  <c r="BH137" i="34"/>
  <c r="BH136" i="34"/>
  <c r="BH135" i="34"/>
  <c r="BH134" i="34"/>
  <c r="BH133" i="34"/>
  <c r="BH132" i="34"/>
  <c r="BH131" i="34"/>
  <c r="BH130" i="34"/>
  <c r="BH129" i="34"/>
  <c r="BH128" i="34"/>
  <c r="BH127" i="34"/>
  <c r="BH126" i="34"/>
  <c r="BH125" i="34"/>
  <c r="BH124" i="34"/>
  <c r="BH123" i="34"/>
  <c r="BH122" i="34"/>
  <c r="BH121" i="34"/>
  <c r="BH120" i="34"/>
  <c r="BH119" i="34"/>
  <c r="BH118" i="34"/>
  <c r="BH117" i="34"/>
  <c r="BH116" i="34"/>
  <c r="BH115" i="34"/>
  <c r="BH114" i="34"/>
  <c r="BH113" i="34"/>
  <c r="BH112" i="34"/>
  <c r="BH111" i="34"/>
  <c r="BH110" i="34"/>
  <c r="BH109" i="34"/>
  <c r="BH108" i="34"/>
  <c r="BH107" i="34"/>
  <c r="BH106" i="34"/>
  <c r="BH105" i="34"/>
  <c r="BH104" i="34"/>
  <c r="BH103" i="34"/>
  <c r="BH102" i="34"/>
  <c r="BH101" i="34"/>
  <c r="BH100" i="34"/>
  <c r="BH99" i="34"/>
  <c r="BH98" i="34"/>
  <c r="BH97" i="34"/>
  <c r="BH96" i="34"/>
  <c r="BH95" i="34"/>
  <c r="BH94" i="34"/>
  <c r="BH93" i="34"/>
  <c r="BH92" i="34"/>
  <c r="BH91" i="34"/>
  <c r="BH90" i="34"/>
  <c r="BH89" i="34"/>
  <c r="BH88" i="34"/>
  <c r="BH87" i="34"/>
  <c r="BH86" i="34"/>
  <c r="BH85" i="34"/>
  <c r="BH84" i="34"/>
  <c r="BH83" i="34"/>
  <c r="BH82" i="34"/>
  <c r="BH81" i="34"/>
  <c r="BH80" i="34"/>
  <c r="BH79" i="34"/>
  <c r="BH78" i="34"/>
  <c r="BH77" i="34"/>
  <c r="BH76" i="34"/>
  <c r="BH75" i="34"/>
  <c r="BH74" i="34"/>
  <c r="BH73" i="34"/>
  <c r="BH72" i="34"/>
  <c r="BH71" i="34"/>
  <c r="BH70" i="34"/>
  <c r="BH69" i="34"/>
  <c r="BH68" i="34"/>
  <c r="BH67" i="34"/>
  <c r="BH66" i="34"/>
  <c r="BH65" i="34"/>
  <c r="BH64" i="34"/>
  <c r="BH63" i="34"/>
  <c r="BH62" i="34"/>
  <c r="BH61" i="34"/>
  <c r="BH60" i="34"/>
  <c r="BH59" i="34"/>
  <c r="BH58" i="34"/>
  <c r="BH57" i="34"/>
  <c r="BH56" i="34"/>
  <c r="BH55" i="34"/>
  <c r="BH54" i="34"/>
  <c r="BH53" i="34"/>
  <c r="BH52" i="34"/>
  <c r="BH51" i="34"/>
  <c r="BH50" i="34"/>
  <c r="BH49" i="34"/>
  <c r="BH48" i="34"/>
  <c r="BH47" i="34"/>
  <c r="BH46" i="34"/>
  <c r="BH45" i="34"/>
  <c r="BH44" i="34"/>
  <c r="BH43" i="34"/>
  <c r="BH42" i="34"/>
  <c r="BH41" i="34"/>
  <c r="BH40" i="34"/>
  <c r="BH39" i="34"/>
  <c r="BH38" i="34"/>
  <c r="BH37" i="34"/>
  <c r="BH36" i="34"/>
  <c r="BH35" i="34"/>
  <c r="BH34" i="34"/>
  <c r="BH33" i="34"/>
  <c r="BH32" i="34"/>
  <c r="BH31" i="34"/>
  <c r="BH30" i="34"/>
  <c r="BH29" i="34"/>
  <c r="BH28" i="34"/>
  <c r="BH27" i="34"/>
  <c r="BH26" i="34"/>
  <c r="BH25" i="34"/>
  <c r="BH24" i="34"/>
  <c r="BH23" i="34"/>
  <c r="BH22" i="34"/>
  <c r="BH21" i="34"/>
  <c r="BH20" i="34"/>
  <c r="BH19" i="34"/>
  <c r="BH18" i="34"/>
  <c r="BH17" i="34"/>
  <c r="BH16" i="34"/>
  <c r="BH15" i="34"/>
  <c r="BH14" i="34"/>
  <c r="BH13" i="34"/>
  <c r="BH12" i="34"/>
  <c r="BH11" i="34"/>
  <c r="BH10" i="34"/>
  <c r="BH9" i="34"/>
  <c r="BH3" i="34" s="1"/>
  <c r="BH7" i="34"/>
  <c r="BH6" i="34" s="1"/>
  <c r="BH5" i="34"/>
  <c r="BC208" i="34"/>
  <c r="BC207" i="34"/>
  <c r="BC206" i="34"/>
  <c r="BC205" i="34"/>
  <c r="BC204" i="34"/>
  <c r="BC203" i="34"/>
  <c r="BC202" i="34"/>
  <c r="BC201" i="34"/>
  <c r="BC200" i="34"/>
  <c r="BC199" i="34"/>
  <c r="BC198" i="34"/>
  <c r="BC197" i="34"/>
  <c r="BC196" i="34"/>
  <c r="BC195" i="34"/>
  <c r="BC194" i="34"/>
  <c r="BC193" i="34"/>
  <c r="BC192" i="34"/>
  <c r="BC191" i="34"/>
  <c r="BC190" i="34"/>
  <c r="BC189" i="34"/>
  <c r="BC188" i="34"/>
  <c r="BC187" i="34"/>
  <c r="BC186" i="34"/>
  <c r="BC185" i="34"/>
  <c r="BC184" i="34"/>
  <c r="BC183" i="34"/>
  <c r="BC182" i="34"/>
  <c r="BC181" i="34"/>
  <c r="BC180" i="34"/>
  <c r="BC179" i="34"/>
  <c r="BC178" i="34"/>
  <c r="BC177" i="34"/>
  <c r="BC176" i="34"/>
  <c r="BC175" i="34"/>
  <c r="BC174" i="34"/>
  <c r="BC173" i="34"/>
  <c r="BC172" i="34"/>
  <c r="BC171" i="34"/>
  <c r="BC170" i="34"/>
  <c r="BC169" i="34"/>
  <c r="BC168" i="34"/>
  <c r="BC167" i="34"/>
  <c r="BC166" i="34"/>
  <c r="BC165" i="34"/>
  <c r="BC164" i="34"/>
  <c r="BC163" i="34"/>
  <c r="BC162" i="34"/>
  <c r="BC161" i="34"/>
  <c r="BC160" i="34"/>
  <c r="BC159" i="34"/>
  <c r="BC158" i="34"/>
  <c r="BC157" i="34"/>
  <c r="BC156" i="34"/>
  <c r="BC155" i="34"/>
  <c r="BC154" i="34"/>
  <c r="BC153" i="34"/>
  <c r="BC152" i="34"/>
  <c r="BC151" i="34"/>
  <c r="BC150" i="34"/>
  <c r="BC149" i="34"/>
  <c r="BC148" i="34"/>
  <c r="BC147" i="34"/>
  <c r="BC146" i="34"/>
  <c r="BC145" i="34"/>
  <c r="BC144" i="34"/>
  <c r="BC143" i="34"/>
  <c r="BC142" i="34"/>
  <c r="BC141" i="34"/>
  <c r="BC140" i="34"/>
  <c r="BC139" i="34"/>
  <c r="BC138" i="34"/>
  <c r="BC137" i="34"/>
  <c r="BC136" i="34"/>
  <c r="BC135" i="34"/>
  <c r="BC134" i="34"/>
  <c r="BC133" i="34"/>
  <c r="BC132" i="34"/>
  <c r="BC131" i="34"/>
  <c r="BC130" i="34"/>
  <c r="BC129" i="34"/>
  <c r="BC128" i="34"/>
  <c r="BC127" i="34"/>
  <c r="BC126" i="34"/>
  <c r="BC125" i="34"/>
  <c r="BC124" i="34"/>
  <c r="BC123" i="34"/>
  <c r="BC122" i="34"/>
  <c r="BC121" i="34"/>
  <c r="BC120" i="34"/>
  <c r="BC119" i="34"/>
  <c r="BC118" i="34"/>
  <c r="BC117" i="34"/>
  <c r="BC116" i="34"/>
  <c r="BC115" i="34"/>
  <c r="BC114" i="34"/>
  <c r="BC113" i="34"/>
  <c r="BC112" i="34"/>
  <c r="BC111" i="34"/>
  <c r="BC110" i="34"/>
  <c r="BC109" i="34"/>
  <c r="BC108" i="34"/>
  <c r="BC107" i="34"/>
  <c r="BC106" i="34"/>
  <c r="BC105" i="34"/>
  <c r="BC104" i="34"/>
  <c r="BC103" i="34"/>
  <c r="BC102" i="34"/>
  <c r="BC101" i="34"/>
  <c r="BC100" i="34"/>
  <c r="BC99" i="34"/>
  <c r="BC98" i="34"/>
  <c r="BC97" i="34"/>
  <c r="BC96" i="34"/>
  <c r="BC95" i="34"/>
  <c r="BC94" i="34"/>
  <c r="BC93" i="34"/>
  <c r="BC92" i="34"/>
  <c r="BC91" i="34"/>
  <c r="BC90" i="34"/>
  <c r="BC89" i="34"/>
  <c r="BC88" i="34"/>
  <c r="BC87" i="34"/>
  <c r="BC86" i="34"/>
  <c r="BC85" i="34"/>
  <c r="BC84" i="34"/>
  <c r="BC83" i="34"/>
  <c r="BC82" i="34"/>
  <c r="BC81" i="34"/>
  <c r="BC80" i="34"/>
  <c r="BC79" i="34"/>
  <c r="BC78" i="34"/>
  <c r="BC77" i="34"/>
  <c r="BC76" i="34"/>
  <c r="BC75" i="34"/>
  <c r="BC74" i="34"/>
  <c r="BC73" i="34"/>
  <c r="BC72" i="34"/>
  <c r="BC71" i="34"/>
  <c r="BC70" i="34"/>
  <c r="BC69" i="34"/>
  <c r="BC68" i="34"/>
  <c r="BC67" i="34"/>
  <c r="BC66" i="34"/>
  <c r="BC65" i="34"/>
  <c r="BC64" i="34"/>
  <c r="BC63" i="34"/>
  <c r="BC62" i="34"/>
  <c r="BC61" i="34"/>
  <c r="BC60" i="34"/>
  <c r="BC59" i="34"/>
  <c r="BC58" i="34"/>
  <c r="BC57" i="34"/>
  <c r="BC56" i="34"/>
  <c r="BC55" i="34"/>
  <c r="BC54" i="34"/>
  <c r="BC53" i="34"/>
  <c r="BC52" i="34"/>
  <c r="BC51" i="34"/>
  <c r="BC50" i="34"/>
  <c r="BC49" i="34"/>
  <c r="BC48" i="34"/>
  <c r="BC47" i="34"/>
  <c r="BC46" i="34"/>
  <c r="BC45" i="34"/>
  <c r="BC44" i="34"/>
  <c r="BC43" i="34"/>
  <c r="BC42" i="34"/>
  <c r="BC41" i="34"/>
  <c r="BC40" i="34"/>
  <c r="BC39" i="34"/>
  <c r="BC38" i="34"/>
  <c r="BC37" i="34"/>
  <c r="BC36" i="34"/>
  <c r="BC35" i="34"/>
  <c r="BC34" i="34"/>
  <c r="BC33" i="34"/>
  <c r="BC32" i="34"/>
  <c r="BC31" i="34"/>
  <c r="BC30" i="34"/>
  <c r="BC29" i="34"/>
  <c r="BC28" i="34"/>
  <c r="BC27" i="34"/>
  <c r="BC26" i="34"/>
  <c r="BC25" i="34"/>
  <c r="BC24" i="34"/>
  <c r="BC23" i="34"/>
  <c r="BC22" i="34"/>
  <c r="BC21" i="34"/>
  <c r="BC20" i="34"/>
  <c r="BC19" i="34"/>
  <c r="BC18" i="34"/>
  <c r="BC17" i="34"/>
  <c r="BC16" i="34"/>
  <c r="BC15" i="34"/>
  <c r="BC14" i="34"/>
  <c r="BC13" i="34"/>
  <c r="BC12" i="34"/>
  <c r="BC11" i="34"/>
  <c r="BC10" i="34"/>
  <c r="BC9" i="34"/>
  <c r="BC7" i="34"/>
  <c r="BC6" i="34" s="1"/>
  <c r="AX208" i="34"/>
  <c r="AX207" i="34"/>
  <c r="AX206" i="34"/>
  <c r="AX205" i="34"/>
  <c r="AX204" i="34"/>
  <c r="AX203" i="34"/>
  <c r="AX202" i="34"/>
  <c r="AX201" i="34"/>
  <c r="AX200" i="34"/>
  <c r="AX199" i="34"/>
  <c r="AX198" i="34"/>
  <c r="AX197" i="34"/>
  <c r="AX196" i="34"/>
  <c r="AX195" i="34"/>
  <c r="AX194" i="34"/>
  <c r="AX193" i="34"/>
  <c r="AX192" i="34"/>
  <c r="AX191" i="34"/>
  <c r="AX190" i="34"/>
  <c r="AX189" i="34"/>
  <c r="AX188" i="34"/>
  <c r="AX187" i="34"/>
  <c r="AX186" i="34"/>
  <c r="AX185" i="34"/>
  <c r="AX184" i="34"/>
  <c r="AX183" i="34"/>
  <c r="AX182" i="34"/>
  <c r="AX181" i="34"/>
  <c r="AX180" i="34"/>
  <c r="AX179" i="34"/>
  <c r="AX178" i="34"/>
  <c r="AX177" i="34"/>
  <c r="AX176" i="34"/>
  <c r="AX175" i="34"/>
  <c r="AX174" i="34"/>
  <c r="AX173" i="34"/>
  <c r="AX172" i="34"/>
  <c r="AX171" i="34"/>
  <c r="AX170" i="34"/>
  <c r="AX169" i="34"/>
  <c r="AX168" i="34"/>
  <c r="AX167" i="34"/>
  <c r="AX166" i="34"/>
  <c r="AX165" i="34"/>
  <c r="AX164" i="34"/>
  <c r="AX163" i="34"/>
  <c r="AX162" i="34"/>
  <c r="AX161" i="34"/>
  <c r="AX160" i="34"/>
  <c r="AX159" i="34"/>
  <c r="AX158" i="34"/>
  <c r="AX157" i="34"/>
  <c r="AX156" i="34"/>
  <c r="AX155" i="34"/>
  <c r="AX154" i="34"/>
  <c r="AX153" i="34"/>
  <c r="AX152" i="34"/>
  <c r="AX151" i="34"/>
  <c r="AX150" i="34"/>
  <c r="AX149" i="34"/>
  <c r="AX148" i="34"/>
  <c r="AX147" i="34"/>
  <c r="AX146" i="34"/>
  <c r="AX145" i="34"/>
  <c r="AX144" i="34"/>
  <c r="AX143" i="34"/>
  <c r="AX142" i="34"/>
  <c r="AX141" i="34"/>
  <c r="AX140" i="34"/>
  <c r="AX139" i="34"/>
  <c r="AX138" i="34"/>
  <c r="AX137" i="34"/>
  <c r="AX136" i="34"/>
  <c r="AX135" i="34"/>
  <c r="AX134" i="34"/>
  <c r="AX133" i="34"/>
  <c r="AX132" i="34"/>
  <c r="AX131" i="34"/>
  <c r="AX130" i="34"/>
  <c r="AX129" i="34"/>
  <c r="AX128" i="34"/>
  <c r="AX127" i="34"/>
  <c r="AX126" i="34"/>
  <c r="AX125" i="34"/>
  <c r="AX124" i="34"/>
  <c r="AX123" i="34"/>
  <c r="AX122" i="34"/>
  <c r="AX121" i="34"/>
  <c r="AX120" i="34"/>
  <c r="AX119" i="34"/>
  <c r="AX118" i="34"/>
  <c r="AX117" i="34"/>
  <c r="AX116" i="34"/>
  <c r="AX115" i="34"/>
  <c r="AX114" i="34"/>
  <c r="AX113" i="34"/>
  <c r="AX112" i="34"/>
  <c r="AX111" i="34"/>
  <c r="AX110" i="34"/>
  <c r="AX109" i="34"/>
  <c r="AX108" i="34"/>
  <c r="AX107" i="34"/>
  <c r="AX106" i="34"/>
  <c r="AX105" i="34"/>
  <c r="AX104" i="34"/>
  <c r="AX103" i="34"/>
  <c r="AX102" i="34"/>
  <c r="AX101" i="34"/>
  <c r="AX100" i="34"/>
  <c r="AX99" i="34"/>
  <c r="AX98" i="34"/>
  <c r="AX97" i="34"/>
  <c r="AX96" i="34"/>
  <c r="AX95" i="34"/>
  <c r="AX94" i="34"/>
  <c r="AX93" i="34"/>
  <c r="AX92" i="34"/>
  <c r="AX91" i="34"/>
  <c r="AX90" i="34"/>
  <c r="AX89" i="34"/>
  <c r="AX88" i="34"/>
  <c r="AX87" i="34"/>
  <c r="AX86" i="34"/>
  <c r="AX85" i="34"/>
  <c r="AX84" i="34"/>
  <c r="AX83" i="34"/>
  <c r="AX82" i="34"/>
  <c r="AX81" i="34"/>
  <c r="AX80" i="34"/>
  <c r="AX79" i="34"/>
  <c r="AX78" i="34"/>
  <c r="AX77" i="34"/>
  <c r="AX76" i="34"/>
  <c r="AX75" i="34"/>
  <c r="AX74" i="34"/>
  <c r="AX73" i="34"/>
  <c r="AX72" i="34"/>
  <c r="AX71" i="34"/>
  <c r="AX70" i="34"/>
  <c r="AX69" i="34"/>
  <c r="AX68" i="34"/>
  <c r="AX67" i="34"/>
  <c r="AX66" i="34"/>
  <c r="AX65" i="34"/>
  <c r="AX64" i="34"/>
  <c r="AX63" i="34"/>
  <c r="AX62" i="34"/>
  <c r="AX61" i="34"/>
  <c r="AX60" i="34"/>
  <c r="AX59" i="34"/>
  <c r="AX58" i="34"/>
  <c r="AX57" i="34"/>
  <c r="AX56" i="34"/>
  <c r="AX55" i="34"/>
  <c r="AX54" i="34"/>
  <c r="AX53" i="34"/>
  <c r="AX52" i="34"/>
  <c r="AX51" i="34"/>
  <c r="AX50" i="34"/>
  <c r="AX49" i="34"/>
  <c r="AX48" i="34"/>
  <c r="AX47" i="34"/>
  <c r="AX46" i="34"/>
  <c r="AX45" i="34"/>
  <c r="AX44" i="34"/>
  <c r="AX43" i="34"/>
  <c r="AX42" i="34"/>
  <c r="AX41" i="34"/>
  <c r="AX40" i="34"/>
  <c r="AX39" i="34"/>
  <c r="AX38" i="34"/>
  <c r="AX37" i="34"/>
  <c r="AX36" i="34"/>
  <c r="AX35" i="34"/>
  <c r="AX34" i="34"/>
  <c r="AX33" i="34"/>
  <c r="AX32" i="34"/>
  <c r="AX31" i="34"/>
  <c r="AX30" i="34"/>
  <c r="AX29" i="34"/>
  <c r="AX28" i="34"/>
  <c r="AX27" i="34"/>
  <c r="AX26" i="34"/>
  <c r="AX25" i="34"/>
  <c r="AX24" i="34"/>
  <c r="AX23" i="34"/>
  <c r="AX22" i="34"/>
  <c r="AX21" i="34"/>
  <c r="AX20" i="34"/>
  <c r="AX19" i="34"/>
  <c r="AX18" i="34"/>
  <c r="AX17" i="34"/>
  <c r="AX16" i="34"/>
  <c r="AX15" i="34"/>
  <c r="AX14" i="34"/>
  <c r="AX13" i="34"/>
  <c r="AX12" i="34"/>
  <c r="AX11" i="34"/>
  <c r="AX10" i="34"/>
  <c r="AX9" i="34"/>
  <c r="AX3" i="34" s="1"/>
  <c r="AX7" i="34"/>
  <c r="AX6" i="34" s="1"/>
  <c r="AS208" i="34"/>
  <c r="AS207" i="34"/>
  <c r="AS206" i="34"/>
  <c r="AS205" i="34"/>
  <c r="AS204" i="34"/>
  <c r="AS203" i="34"/>
  <c r="AS202" i="34"/>
  <c r="AS201" i="34"/>
  <c r="AS200" i="34"/>
  <c r="AS199" i="34"/>
  <c r="AS198" i="34"/>
  <c r="AS197" i="34"/>
  <c r="AS196" i="34"/>
  <c r="AS195" i="34"/>
  <c r="AS194" i="34"/>
  <c r="AS193" i="34"/>
  <c r="AS192" i="34"/>
  <c r="AS191" i="34"/>
  <c r="AS190" i="34"/>
  <c r="AS189" i="34"/>
  <c r="AS188" i="34"/>
  <c r="AS187" i="34"/>
  <c r="AS186" i="34"/>
  <c r="AS185" i="34"/>
  <c r="AS184" i="34"/>
  <c r="AS183" i="34"/>
  <c r="AS182" i="34"/>
  <c r="AS181" i="34"/>
  <c r="AS180" i="34"/>
  <c r="AS179" i="34"/>
  <c r="AS178" i="34"/>
  <c r="AS177" i="34"/>
  <c r="AS176" i="34"/>
  <c r="AS175" i="34"/>
  <c r="AS174" i="34"/>
  <c r="AS173" i="34"/>
  <c r="AS172" i="34"/>
  <c r="AS171" i="34"/>
  <c r="AS170" i="34"/>
  <c r="AS169" i="34"/>
  <c r="AS168" i="34"/>
  <c r="AS167" i="34"/>
  <c r="AS166" i="34"/>
  <c r="AS165" i="34"/>
  <c r="AS164" i="34"/>
  <c r="AS163" i="34"/>
  <c r="AS162" i="34"/>
  <c r="AS161" i="34"/>
  <c r="AS160" i="34"/>
  <c r="AS159" i="34"/>
  <c r="AS158" i="34"/>
  <c r="AS157" i="34"/>
  <c r="AS156" i="34"/>
  <c r="AS155" i="34"/>
  <c r="AS154" i="34"/>
  <c r="AS153" i="34"/>
  <c r="AS152" i="34"/>
  <c r="AS151" i="34"/>
  <c r="AS150" i="34"/>
  <c r="AS149" i="34"/>
  <c r="AS148" i="34"/>
  <c r="AS147" i="34"/>
  <c r="AS146" i="34"/>
  <c r="AS145" i="34"/>
  <c r="AS144" i="34"/>
  <c r="AS143" i="34"/>
  <c r="AS142" i="34"/>
  <c r="AS141" i="34"/>
  <c r="AS140" i="34"/>
  <c r="AS139" i="34"/>
  <c r="AS138" i="34"/>
  <c r="AS137" i="34"/>
  <c r="AS136" i="34"/>
  <c r="AS135" i="34"/>
  <c r="AS134" i="34"/>
  <c r="AS133" i="34"/>
  <c r="AS132" i="34"/>
  <c r="AS131" i="34"/>
  <c r="AS130" i="34"/>
  <c r="AS129" i="34"/>
  <c r="AS128" i="34"/>
  <c r="AS127" i="34"/>
  <c r="AS126" i="34"/>
  <c r="AS125" i="34"/>
  <c r="AS124" i="34"/>
  <c r="AS123" i="34"/>
  <c r="AS122" i="34"/>
  <c r="AS121" i="34"/>
  <c r="AS120" i="34"/>
  <c r="AS119" i="34"/>
  <c r="AS118" i="34"/>
  <c r="AS117" i="34"/>
  <c r="AS116" i="34"/>
  <c r="AS115" i="34"/>
  <c r="AS114" i="34"/>
  <c r="AS113" i="34"/>
  <c r="AS112" i="34"/>
  <c r="AS111" i="34"/>
  <c r="AS110" i="34"/>
  <c r="AS109" i="34"/>
  <c r="AS108" i="34"/>
  <c r="AS107" i="34"/>
  <c r="AS106" i="34"/>
  <c r="AS105" i="34"/>
  <c r="AS104" i="34"/>
  <c r="AS103" i="34"/>
  <c r="AS102" i="34"/>
  <c r="AS101" i="34"/>
  <c r="AS100" i="34"/>
  <c r="AS99" i="34"/>
  <c r="AS98" i="34"/>
  <c r="AS97" i="34"/>
  <c r="AS96" i="34"/>
  <c r="AS95" i="34"/>
  <c r="AS94" i="34"/>
  <c r="AS93" i="34"/>
  <c r="AS92" i="34"/>
  <c r="AS91" i="34"/>
  <c r="AS90" i="34"/>
  <c r="AS89" i="34"/>
  <c r="AS88" i="34"/>
  <c r="AS87" i="34"/>
  <c r="AS86" i="34"/>
  <c r="AS85" i="34"/>
  <c r="AS84" i="34"/>
  <c r="AS83" i="34"/>
  <c r="AS82" i="34"/>
  <c r="AS81" i="34"/>
  <c r="AS80" i="34"/>
  <c r="AS79" i="34"/>
  <c r="AS78" i="34"/>
  <c r="AS77" i="34"/>
  <c r="AS76" i="34"/>
  <c r="AS75" i="34"/>
  <c r="AS74" i="34"/>
  <c r="AS73" i="34"/>
  <c r="AS72" i="34"/>
  <c r="AS71" i="34"/>
  <c r="AS70" i="34"/>
  <c r="AS69" i="34"/>
  <c r="AS68" i="34"/>
  <c r="AS67" i="34"/>
  <c r="AS66" i="34"/>
  <c r="AS65" i="34"/>
  <c r="AS64" i="34"/>
  <c r="AS63" i="34"/>
  <c r="AS62" i="34"/>
  <c r="AS61" i="34"/>
  <c r="AS60" i="34"/>
  <c r="AS59" i="34"/>
  <c r="AS58" i="34"/>
  <c r="AS57" i="34"/>
  <c r="AS56" i="34"/>
  <c r="AS55" i="34"/>
  <c r="AS54" i="34"/>
  <c r="AS53" i="34"/>
  <c r="AS52" i="34"/>
  <c r="AS51" i="34"/>
  <c r="AS50" i="34"/>
  <c r="AS49" i="34"/>
  <c r="AS48" i="34"/>
  <c r="AS47" i="34"/>
  <c r="AS46" i="34"/>
  <c r="AS45" i="34"/>
  <c r="AS44" i="34"/>
  <c r="AS43" i="34"/>
  <c r="AS42" i="34"/>
  <c r="AS41" i="34"/>
  <c r="AS40" i="34"/>
  <c r="AS39" i="34"/>
  <c r="AS38" i="34"/>
  <c r="AS37" i="34"/>
  <c r="AS36" i="34"/>
  <c r="AS35" i="34"/>
  <c r="AS34" i="34"/>
  <c r="AS33" i="34"/>
  <c r="AS32" i="34"/>
  <c r="AS31" i="34"/>
  <c r="AS30" i="34"/>
  <c r="AS29" i="34"/>
  <c r="AS28" i="34"/>
  <c r="AS27" i="34"/>
  <c r="AS26" i="34"/>
  <c r="AS25" i="34"/>
  <c r="AS24" i="34"/>
  <c r="AS23" i="34"/>
  <c r="AS22" i="34"/>
  <c r="AS21" i="34"/>
  <c r="AS20" i="34"/>
  <c r="AS19" i="34"/>
  <c r="AS18" i="34"/>
  <c r="AS17" i="34"/>
  <c r="AS16" i="34"/>
  <c r="AS15" i="34"/>
  <c r="AS14" i="34"/>
  <c r="AS13" i="34"/>
  <c r="AS12" i="34"/>
  <c r="AS11" i="34"/>
  <c r="AS10" i="34"/>
  <c r="AS9" i="34"/>
  <c r="AS3" i="34" s="1"/>
  <c r="AS7" i="34"/>
  <c r="AS6" i="34" s="1"/>
  <c r="AN208" i="34"/>
  <c r="AN207" i="34"/>
  <c r="AN206" i="34"/>
  <c r="AN205" i="34"/>
  <c r="AN204" i="34"/>
  <c r="AN203" i="34"/>
  <c r="AN202" i="34"/>
  <c r="AN201" i="34"/>
  <c r="AN200" i="34"/>
  <c r="AN199" i="34"/>
  <c r="AN198" i="34"/>
  <c r="AN197" i="34"/>
  <c r="AN196" i="34"/>
  <c r="AN195" i="34"/>
  <c r="AN194" i="34"/>
  <c r="AN193" i="34"/>
  <c r="AN192" i="34"/>
  <c r="AN191" i="34"/>
  <c r="AN190" i="34"/>
  <c r="AN189" i="34"/>
  <c r="AN188" i="34"/>
  <c r="AN187" i="34"/>
  <c r="AN186" i="34"/>
  <c r="AN185" i="34"/>
  <c r="AN184" i="34"/>
  <c r="AN183" i="34"/>
  <c r="AN182" i="34"/>
  <c r="AN181" i="34"/>
  <c r="AN180" i="34"/>
  <c r="AN179" i="34"/>
  <c r="AN178" i="34"/>
  <c r="AN177" i="34"/>
  <c r="AN176" i="34"/>
  <c r="AN175" i="34"/>
  <c r="AN174" i="34"/>
  <c r="AN173" i="34"/>
  <c r="AN172" i="34"/>
  <c r="AN171" i="34"/>
  <c r="AN170" i="34"/>
  <c r="AN169" i="34"/>
  <c r="AN168" i="34"/>
  <c r="AN167" i="34"/>
  <c r="AN166" i="34"/>
  <c r="AN165" i="34"/>
  <c r="AN164" i="34"/>
  <c r="AN163" i="34"/>
  <c r="AN162" i="34"/>
  <c r="AN161" i="34"/>
  <c r="AN160" i="34"/>
  <c r="AN159" i="34"/>
  <c r="AN158" i="34"/>
  <c r="AN157" i="34"/>
  <c r="AN156" i="34"/>
  <c r="AN155" i="34"/>
  <c r="AN154" i="34"/>
  <c r="AN153" i="34"/>
  <c r="AN152" i="34"/>
  <c r="AN151" i="34"/>
  <c r="AN150" i="34"/>
  <c r="AN149" i="34"/>
  <c r="AN148" i="34"/>
  <c r="AN147" i="34"/>
  <c r="AN146" i="34"/>
  <c r="AN145" i="34"/>
  <c r="AN144" i="34"/>
  <c r="AN143" i="34"/>
  <c r="AN142" i="34"/>
  <c r="AN141" i="34"/>
  <c r="AN140" i="34"/>
  <c r="AN139" i="34"/>
  <c r="AN138" i="34"/>
  <c r="AN137" i="34"/>
  <c r="AN136" i="34"/>
  <c r="AN135" i="34"/>
  <c r="AN134" i="34"/>
  <c r="AN133" i="34"/>
  <c r="AN132" i="34"/>
  <c r="AN131" i="34"/>
  <c r="AN130" i="34"/>
  <c r="AN129" i="34"/>
  <c r="AN128" i="34"/>
  <c r="AN127" i="34"/>
  <c r="AN126" i="34"/>
  <c r="AN125" i="34"/>
  <c r="AN124" i="34"/>
  <c r="AN123" i="34"/>
  <c r="AN122" i="34"/>
  <c r="AN121" i="34"/>
  <c r="AN120" i="34"/>
  <c r="AN119" i="34"/>
  <c r="AN118" i="34"/>
  <c r="AN117" i="34"/>
  <c r="AN116" i="34"/>
  <c r="AN115" i="34"/>
  <c r="AN114" i="34"/>
  <c r="AN113" i="34"/>
  <c r="AN112" i="34"/>
  <c r="AN111" i="34"/>
  <c r="AN110" i="34"/>
  <c r="AN109" i="34"/>
  <c r="AN108" i="34"/>
  <c r="AN107" i="34"/>
  <c r="AN106" i="34"/>
  <c r="AN105" i="34"/>
  <c r="AN104" i="34"/>
  <c r="AN103" i="34"/>
  <c r="AN102" i="34"/>
  <c r="AN101" i="34"/>
  <c r="AN100" i="34"/>
  <c r="AN99" i="34"/>
  <c r="AN98" i="34"/>
  <c r="AN97" i="34"/>
  <c r="AN96" i="34"/>
  <c r="AN95" i="34"/>
  <c r="AN94" i="34"/>
  <c r="AN93" i="34"/>
  <c r="AN92" i="34"/>
  <c r="AN91" i="34"/>
  <c r="AN90" i="34"/>
  <c r="AN89" i="34"/>
  <c r="AN88" i="34"/>
  <c r="AN87" i="34"/>
  <c r="AN86" i="34"/>
  <c r="AN85" i="34"/>
  <c r="AN84" i="34"/>
  <c r="AN83" i="34"/>
  <c r="AN82" i="34"/>
  <c r="AN81" i="34"/>
  <c r="AN80" i="34"/>
  <c r="AN79" i="34"/>
  <c r="AN78" i="34"/>
  <c r="AN77" i="34"/>
  <c r="AN76" i="34"/>
  <c r="AN75" i="34"/>
  <c r="AN74" i="34"/>
  <c r="AN73" i="34"/>
  <c r="AN72" i="34"/>
  <c r="AN71" i="34"/>
  <c r="AN70" i="34"/>
  <c r="AN69" i="34"/>
  <c r="AN68" i="34"/>
  <c r="AN67" i="34"/>
  <c r="AN66" i="34"/>
  <c r="AN65" i="34"/>
  <c r="AN64" i="34"/>
  <c r="AN63" i="34"/>
  <c r="AN62" i="34"/>
  <c r="AN61" i="34"/>
  <c r="AN60" i="34"/>
  <c r="AN59" i="34"/>
  <c r="AN58" i="34"/>
  <c r="AN57" i="34"/>
  <c r="AN56" i="34"/>
  <c r="AN55" i="34"/>
  <c r="AN54" i="34"/>
  <c r="AN53" i="34"/>
  <c r="AN52" i="34"/>
  <c r="AN51" i="34"/>
  <c r="AN50" i="34"/>
  <c r="AN49" i="34"/>
  <c r="AN48" i="34"/>
  <c r="AN47" i="34"/>
  <c r="AN46" i="34"/>
  <c r="AN45" i="34"/>
  <c r="AN44" i="34"/>
  <c r="AN43" i="34"/>
  <c r="AN42" i="34"/>
  <c r="AN41" i="34"/>
  <c r="AN40" i="34"/>
  <c r="AN39" i="34"/>
  <c r="AN38" i="34"/>
  <c r="AN37" i="34"/>
  <c r="AN36" i="34"/>
  <c r="AN35" i="34"/>
  <c r="AN34" i="34"/>
  <c r="AN33" i="34"/>
  <c r="AN32" i="34"/>
  <c r="AN31" i="34"/>
  <c r="AN30" i="34"/>
  <c r="AN29" i="34"/>
  <c r="AN28" i="34"/>
  <c r="AN27" i="34"/>
  <c r="AN26" i="34"/>
  <c r="AN25" i="34"/>
  <c r="AN24" i="34"/>
  <c r="AN23" i="34"/>
  <c r="AN22" i="34"/>
  <c r="AN21" i="34"/>
  <c r="AN20" i="34"/>
  <c r="AN19" i="34"/>
  <c r="AN18" i="34"/>
  <c r="AN17" i="34"/>
  <c r="AN16" i="34"/>
  <c r="AN15" i="34"/>
  <c r="AN14" i="34"/>
  <c r="AN13" i="34"/>
  <c r="AN12" i="34"/>
  <c r="AN11" i="34"/>
  <c r="AN10" i="34"/>
  <c r="AN9" i="34"/>
  <c r="AN7" i="34"/>
  <c r="AN6" i="34" s="1"/>
  <c r="AI208" i="34"/>
  <c r="AI207" i="34"/>
  <c r="AI206" i="34"/>
  <c r="AI205" i="34"/>
  <c r="AI204" i="34"/>
  <c r="AI203" i="34"/>
  <c r="AI202" i="34"/>
  <c r="AI201" i="34"/>
  <c r="AI200" i="34"/>
  <c r="AI199" i="34"/>
  <c r="AI198" i="34"/>
  <c r="AI197" i="34"/>
  <c r="AI196" i="34"/>
  <c r="AI195" i="34"/>
  <c r="AI194" i="34"/>
  <c r="AI193" i="34"/>
  <c r="AI192" i="34"/>
  <c r="AI191" i="34"/>
  <c r="AI190" i="34"/>
  <c r="AI189" i="34"/>
  <c r="AI188" i="34"/>
  <c r="AI187" i="34"/>
  <c r="AI186" i="34"/>
  <c r="AI185" i="34"/>
  <c r="AI184" i="34"/>
  <c r="AI183" i="34"/>
  <c r="AI182" i="34"/>
  <c r="AI181" i="34"/>
  <c r="AI180" i="34"/>
  <c r="AI179" i="34"/>
  <c r="AI178" i="34"/>
  <c r="AI177" i="34"/>
  <c r="AI176" i="34"/>
  <c r="AI175" i="34"/>
  <c r="AI174" i="34"/>
  <c r="AI173" i="34"/>
  <c r="AI172" i="34"/>
  <c r="AI171" i="34"/>
  <c r="AI170" i="34"/>
  <c r="AI169" i="34"/>
  <c r="AI168" i="34"/>
  <c r="AI167" i="34"/>
  <c r="AI166" i="34"/>
  <c r="AI165" i="34"/>
  <c r="AI164" i="34"/>
  <c r="AI163" i="34"/>
  <c r="AI162" i="34"/>
  <c r="AI161" i="34"/>
  <c r="AI160" i="34"/>
  <c r="AI159" i="34"/>
  <c r="AI158" i="34"/>
  <c r="AI157" i="34"/>
  <c r="AI156" i="34"/>
  <c r="AI155" i="34"/>
  <c r="AI154" i="34"/>
  <c r="AI153" i="34"/>
  <c r="AI152" i="34"/>
  <c r="AI151" i="34"/>
  <c r="AI150" i="34"/>
  <c r="AI149" i="34"/>
  <c r="AI148" i="34"/>
  <c r="AI147" i="34"/>
  <c r="AI146" i="34"/>
  <c r="AI145" i="34"/>
  <c r="AI144" i="34"/>
  <c r="AI143" i="34"/>
  <c r="AI142" i="34"/>
  <c r="AI141" i="34"/>
  <c r="AI140" i="34"/>
  <c r="AI139" i="34"/>
  <c r="AI138" i="34"/>
  <c r="AI137" i="34"/>
  <c r="AI136" i="34"/>
  <c r="AI135" i="34"/>
  <c r="AI134" i="34"/>
  <c r="AI133" i="34"/>
  <c r="AI132" i="34"/>
  <c r="AI131" i="34"/>
  <c r="AI130" i="34"/>
  <c r="AI129" i="34"/>
  <c r="AI128" i="34"/>
  <c r="AI127" i="34"/>
  <c r="AI126" i="34"/>
  <c r="AI125" i="34"/>
  <c r="AI124" i="34"/>
  <c r="AI123" i="34"/>
  <c r="AI122" i="34"/>
  <c r="AI121" i="34"/>
  <c r="AI120" i="34"/>
  <c r="AI119" i="34"/>
  <c r="AI118" i="34"/>
  <c r="AI117" i="34"/>
  <c r="AI116" i="34"/>
  <c r="AI115" i="34"/>
  <c r="AI114" i="34"/>
  <c r="AI113" i="34"/>
  <c r="AI112" i="34"/>
  <c r="AI111" i="34"/>
  <c r="AI110" i="34"/>
  <c r="AI109" i="34"/>
  <c r="AI108" i="34"/>
  <c r="AI107" i="34"/>
  <c r="AI106" i="34"/>
  <c r="AI105" i="34"/>
  <c r="AI104" i="34"/>
  <c r="AI103" i="34"/>
  <c r="AI102" i="34"/>
  <c r="AI101" i="34"/>
  <c r="AI100" i="34"/>
  <c r="AI99" i="34"/>
  <c r="AI98" i="34"/>
  <c r="AI97" i="34"/>
  <c r="AI96" i="34"/>
  <c r="AI95" i="34"/>
  <c r="AI94" i="34"/>
  <c r="AI93" i="34"/>
  <c r="AI92" i="34"/>
  <c r="AI91" i="34"/>
  <c r="AI90" i="34"/>
  <c r="AI89" i="34"/>
  <c r="AI88" i="34"/>
  <c r="AI87" i="34"/>
  <c r="AI86" i="34"/>
  <c r="AI85" i="34"/>
  <c r="AI84" i="34"/>
  <c r="AI83" i="34"/>
  <c r="AI82" i="34"/>
  <c r="AI81" i="34"/>
  <c r="AI80" i="34"/>
  <c r="AI79" i="34"/>
  <c r="AI78" i="34"/>
  <c r="AI77" i="34"/>
  <c r="AI76" i="34"/>
  <c r="AI75" i="34"/>
  <c r="AI74" i="34"/>
  <c r="AI73" i="34"/>
  <c r="AI72" i="34"/>
  <c r="AI71" i="34"/>
  <c r="AI70" i="34"/>
  <c r="AI69" i="34"/>
  <c r="AI68" i="34"/>
  <c r="AI67" i="34"/>
  <c r="AI66" i="34"/>
  <c r="AI65" i="34"/>
  <c r="AI64" i="34"/>
  <c r="AI63" i="34"/>
  <c r="AI62" i="34"/>
  <c r="AI61" i="34"/>
  <c r="AI60" i="34"/>
  <c r="AI59" i="34"/>
  <c r="AI58" i="34"/>
  <c r="AI57" i="34"/>
  <c r="AI56" i="34"/>
  <c r="AI55" i="34"/>
  <c r="AI54" i="34"/>
  <c r="AI53" i="34"/>
  <c r="AI52" i="34"/>
  <c r="AI51" i="34"/>
  <c r="AI50" i="34"/>
  <c r="AI49" i="34"/>
  <c r="AI48" i="34"/>
  <c r="AI47" i="34"/>
  <c r="AI46" i="34"/>
  <c r="AI45" i="34"/>
  <c r="AI44" i="34"/>
  <c r="AI43" i="34"/>
  <c r="AI42" i="34"/>
  <c r="AI41" i="34"/>
  <c r="AI40" i="34"/>
  <c r="AI39" i="34"/>
  <c r="AI38" i="34"/>
  <c r="AI37" i="34"/>
  <c r="AI36" i="34"/>
  <c r="AI35" i="34"/>
  <c r="AI34" i="34"/>
  <c r="AI33" i="34"/>
  <c r="AI32" i="34"/>
  <c r="AI31" i="34"/>
  <c r="AI30" i="34"/>
  <c r="AI29" i="34"/>
  <c r="AI28" i="34"/>
  <c r="AI27" i="34"/>
  <c r="AI26" i="34"/>
  <c r="AI25" i="34"/>
  <c r="AI24" i="34"/>
  <c r="AI23" i="34"/>
  <c r="AI22" i="34"/>
  <c r="AI21" i="34"/>
  <c r="AI20" i="34"/>
  <c r="AI19" i="34"/>
  <c r="AI18" i="34"/>
  <c r="AI17" i="34"/>
  <c r="AI16" i="34"/>
  <c r="AI15" i="34"/>
  <c r="AI14" i="34"/>
  <c r="AI13" i="34"/>
  <c r="AI12" i="34"/>
  <c r="AI11" i="34"/>
  <c r="AI10" i="34"/>
  <c r="AI9" i="34"/>
  <c r="AI7" i="34"/>
  <c r="AI6" i="34" s="1"/>
  <c r="AD208" i="34"/>
  <c r="AD207" i="34"/>
  <c r="AD206" i="34"/>
  <c r="AD205" i="34"/>
  <c r="AD204" i="34"/>
  <c r="AD203" i="34"/>
  <c r="AD202" i="34"/>
  <c r="AD201" i="34"/>
  <c r="AD200" i="34"/>
  <c r="AD199" i="34"/>
  <c r="AD198" i="34"/>
  <c r="AD197" i="34"/>
  <c r="AD196" i="34"/>
  <c r="AD195" i="34"/>
  <c r="AD194" i="34"/>
  <c r="AD193" i="34"/>
  <c r="AD192" i="34"/>
  <c r="AD191" i="34"/>
  <c r="AD190" i="34"/>
  <c r="AD189" i="34"/>
  <c r="AD188" i="34"/>
  <c r="AD187" i="34"/>
  <c r="AD186" i="34"/>
  <c r="AD185" i="34"/>
  <c r="AD184" i="34"/>
  <c r="AD183" i="34"/>
  <c r="AD182" i="34"/>
  <c r="AD181" i="34"/>
  <c r="AD180" i="34"/>
  <c r="AD179" i="34"/>
  <c r="AD178" i="34"/>
  <c r="AD177" i="34"/>
  <c r="AD176" i="34"/>
  <c r="AD175" i="34"/>
  <c r="AD174" i="34"/>
  <c r="AD173" i="34"/>
  <c r="AD172" i="34"/>
  <c r="AD171" i="34"/>
  <c r="AD170" i="34"/>
  <c r="AD169" i="34"/>
  <c r="AD168" i="34"/>
  <c r="AD167" i="34"/>
  <c r="AD166" i="34"/>
  <c r="AD165" i="34"/>
  <c r="AD164" i="34"/>
  <c r="AD163" i="34"/>
  <c r="AD162" i="34"/>
  <c r="AD161" i="34"/>
  <c r="AD160" i="34"/>
  <c r="AD159" i="34"/>
  <c r="AD158" i="34"/>
  <c r="AD157" i="34"/>
  <c r="AD156" i="34"/>
  <c r="AD155" i="34"/>
  <c r="AD154" i="34"/>
  <c r="AD153" i="34"/>
  <c r="AD152" i="34"/>
  <c r="AD151" i="34"/>
  <c r="AD150" i="34"/>
  <c r="AD149" i="34"/>
  <c r="AD148" i="34"/>
  <c r="AD147" i="34"/>
  <c r="AD146" i="34"/>
  <c r="AD145" i="34"/>
  <c r="AD144" i="34"/>
  <c r="AD143" i="34"/>
  <c r="AD142" i="34"/>
  <c r="AD141" i="34"/>
  <c r="AD140" i="34"/>
  <c r="AD139" i="34"/>
  <c r="AD138" i="34"/>
  <c r="AD137" i="34"/>
  <c r="AD136" i="34"/>
  <c r="AD135" i="34"/>
  <c r="AD134" i="34"/>
  <c r="AD133" i="34"/>
  <c r="AD132" i="34"/>
  <c r="AD131" i="34"/>
  <c r="AD130" i="34"/>
  <c r="AD129" i="34"/>
  <c r="AD128" i="34"/>
  <c r="AD127" i="34"/>
  <c r="AD126" i="34"/>
  <c r="AD125" i="34"/>
  <c r="AD124" i="34"/>
  <c r="AD123" i="34"/>
  <c r="AD122" i="34"/>
  <c r="AD121" i="34"/>
  <c r="AD120" i="34"/>
  <c r="AD119" i="34"/>
  <c r="AD118" i="34"/>
  <c r="AD117" i="34"/>
  <c r="AD116" i="34"/>
  <c r="AD115" i="34"/>
  <c r="AD114" i="34"/>
  <c r="AD113" i="34"/>
  <c r="AD112" i="34"/>
  <c r="AD111" i="34"/>
  <c r="AD110" i="34"/>
  <c r="AD109" i="34"/>
  <c r="AD108" i="34"/>
  <c r="AD107" i="34"/>
  <c r="AD106" i="34"/>
  <c r="AD105" i="34"/>
  <c r="AD104" i="34"/>
  <c r="AD103" i="34"/>
  <c r="AD102" i="34"/>
  <c r="AD101" i="34"/>
  <c r="AD100" i="34"/>
  <c r="AD99" i="34"/>
  <c r="AD98" i="34"/>
  <c r="AD97" i="34"/>
  <c r="AD96" i="34"/>
  <c r="AD95" i="34"/>
  <c r="AD94" i="34"/>
  <c r="AD93" i="34"/>
  <c r="AD92" i="34"/>
  <c r="AD91" i="34"/>
  <c r="AD90" i="34"/>
  <c r="AD89" i="34"/>
  <c r="AD88" i="34"/>
  <c r="AD87" i="34"/>
  <c r="AD86" i="34"/>
  <c r="AD85" i="34"/>
  <c r="AD84" i="34"/>
  <c r="AD83" i="34"/>
  <c r="AD82" i="34"/>
  <c r="AD81" i="34"/>
  <c r="AD80" i="34"/>
  <c r="AD79" i="34"/>
  <c r="AD78" i="34"/>
  <c r="AD77" i="34"/>
  <c r="AD76" i="34"/>
  <c r="AD75" i="34"/>
  <c r="AD74" i="34"/>
  <c r="AD73" i="34"/>
  <c r="AD72" i="34"/>
  <c r="AD71" i="34"/>
  <c r="AD70" i="34"/>
  <c r="AD69" i="34"/>
  <c r="AD68" i="34"/>
  <c r="AD67" i="34"/>
  <c r="AD66" i="34"/>
  <c r="AD65" i="34"/>
  <c r="AD64" i="34"/>
  <c r="AD63" i="34"/>
  <c r="AD62" i="34"/>
  <c r="AD61" i="34"/>
  <c r="AD60" i="34"/>
  <c r="AD59" i="34"/>
  <c r="AD58" i="34"/>
  <c r="AD57" i="34"/>
  <c r="AD56" i="34"/>
  <c r="AD55" i="34"/>
  <c r="AD54" i="34"/>
  <c r="AD53" i="34"/>
  <c r="AD52" i="34"/>
  <c r="AD51" i="34"/>
  <c r="AD50" i="34"/>
  <c r="AD49" i="34"/>
  <c r="AD48" i="34"/>
  <c r="AD47" i="34"/>
  <c r="AD46" i="34"/>
  <c r="AD45" i="34"/>
  <c r="AD44" i="34"/>
  <c r="AD43" i="34"/>
  <c r="AD42" i="34"/>
  <c r="AD41" i="34"/>
  <c r="AD40" i="34"/>
  <c r="AD39" i="34"/>
  <c r="AD38" i="34"/>
  <c r="AD37" i="34"/>
  <c r="AD36" i="34"/>
  <c r="AD35" i="34"/>
  <c r="AD34" i="34"/>
  <c r="AD33" i="34"/>
  <c r="AD32" i="34"/>
  <c r="AD31" i="34"/>
  <c r="AD30" i="34"/>
  <c r="AD29" i="34"/>
  <c r="AD28" i="34"/>
  <c r="AD27" i="34"/>
  <c r="AD26" i="34"/>
  <c r="AD25" i="34"/>
  <c r="AD24" i="34"/>
  <c r="AD23" i="34"/>
  <c r="AD22" i="34"/>
  <c r="AD21" i="34"/>
  <c r="AD20" i="34"/>
  <c r="AD19" i="34"/>
  <c r="AD18" i="34"/>
  <c r="AD17" i="34"/>
  <c r="AD16" i="34"/>
  <c r="AD15" i="34"/>
  <c r="AD14" i="34"/>
  <c r="AD13" i="34"/>
  <c r="AD12" i="34"/>
  <c r="AD11" i="34"/>
  <c r="AD10" i="34"/>
  <c r="AD9" i="34"/>
  <c r="AD7" i="34"/>
  <c r="AD6" i="34" s="1"/>
  <c r="Y208" i="34"/>
  <c r="Y207" i="34"/>
  <c r="Y206" i="34"/>
  <c r="Y205" i="34"/>
  <c r="Y204" i="34"/>
  <c r="Y203" i="34"/>
  <c r="Y202" i="34"/>
  <c r="Y201" i="34"/>
  <c r="Y200" i="34"/>
  <c r="Y199" i="34"/>
  <c r="Y198" i="34"/>
  <c r="Y197" i="34"/>
  <c r="Y196" i="34"/>
  <c r="Y195" i="34"/>
  <c r="Y194" i="34"/>
  <c r="Y193" i="34"/>
  <c r="Y192" i="34"/>
  <c r="Y191" i="34"/>
  <c r="Y190" i="34"/>
  <c r="Y189" i="34"/>
  <c r="Y188" i="34"/>
  <c r="Y187" i="34"/>
  <c r="Y186" i="34"/>
  <c r="Y185" i="34"/>
  <c r="Y184" i="34"/>
  <c r="Y183" i="34"/>
  <c r="Y182" i="34"/>
  <c r="Y181" i="34"/>
  <c r="Y180" i="34"/>
  <c r="Y179" i="34"/>
  <c r="Y178" i="34"/>
  <c r="Y177" i="34"/>
  <c r="Y176" i="34"/>
  <c r="Y175" i="34"/>
  <c r="Y174" i="34"/>
  <c r="Y173" i="34"/>
  <c r="Y172" i="34"/>
  <c r="Y171" i="34"/>
  <c r="Y170" i="34"/>
  <c r="Y169" i="34"/>
  <c r="Y168" i="34"/>
  <c r="Y167" i="34"/>
  <c r="Y166" i="34"/>
  <c r="Y165" i="34"/>
  <c r="Y164" i="34"/>
  <c r="Y163" i="34"/>
  <c r="Y162" i="34"/>
  <c r="Y161" i="34"/>
  <c r="Y160" i="34"/>
  <c r="Y159" i="34"/>
  <c r="Y158" i="34"/>
  <c r="Y157" i="34"/>
  <c r="Y156" i="34"/>
  <c r="Y155" i="34"/>
  <c r="Y154" i="34"/>
  <c r="Y153" i="34"/>
  <c r="Y152" i="34"/>
  <c r="Y151" i="34"/>
  <c r="Y150" i="34"/>
  <c r="Y149" i="34"/>
  <c r="Y148" i="34"/>
  <c r="Y147" i="34"/>
  <c r="Y146" i="34"/>
  <c r="Y145" i="34"/>
  <c r="Y144" i="34"/>
  <c r="Y143" i="34"/>
  <c r="Y142" i="34"/>
  <c r="Y141" i="34"/>
  <c r="Y140" i="34"/>
  <c r="Y139" i="34"/>
  <c r="Y138" i="34"/>
  <c r="Y137" i="34"/>
  <c r="Y136" i="34"/>
  <c r="Y135" i="34"/>
  <c r="Y134" i="34"/>
  <c r="Y133" i="34"/>
  <c r="Y132" i="34"/>
  <c r="Y131" i="34"/>
  <c r="Y130" i="34"/>
  <c r="Y129" i="34"/>
  <c r="Y128" i="34"/>
  <c r="Y127" i="34"/>
  <c r="Y126" i="34"/>
  <c r="Y125" i="34"/>
  <c r="Y124" i="34"/>
  <c r="Y123" i="34"/>
  <c r="Y122" i="34"/>
  <c r="Y121" i="34"/>
  <c r="Y120" i="34"/>
  <c r="Y119" i="34"/>
  <c r="Y118" i="34"/>
  <c r="Y117" i="34"/>
  <c r="Y116" i="34"/>
  <c r="Y115" i="34"/>
  <c r="Y114" i="34"/>
  <c r="Y113" i="34"/>
  <c r="Y112" i="34"/>
  <c r="Y111" i="34"/>
  <c r="Y110" i="34"/>
  <c r="Y109" i="34"/>
  <c r="Y108" i="34"/>
  <c r="Y107" i="34"/>
  <c r="Y106" i="34"/>
  <c r="Y105" i="34"/>
  <c r="Y104" i="34"/>
  <c r="Y103" i="34"/>
  <c r="Y102" i="34"/>
  <c r="Y101" i="34"/>
  <c r="Y100" i="34"/>
  <c r="Y99" i="34"/>
  <c r="Y98" i="34"/>
  <c r="Y97" i="34"/>
  <c r="Y96" i="34"/>
  <c r="Y95" i="34"/>
  <c r="Y94" i="34"/>
  <c r="Y93" i="34"/>
  <c r="Y92" i="34"/>
  <c r="Y91" i="34"/>
  <c r="Y90" i="34"/>
  <c r="Y89" i="34"/>
  <c r="Y88" i="34"/>
  <c r="Y87" i="34"/>
  <c r="Y86" i="34"/>
  <c r="Y85" i="34"/>
  <c r="Y84" i="34"/>
  <c r="Y83" i="34"/>
  <c r="Y82" i="34"/>
  <c r="Y81" i="34"/>
  <c r="Y80" i="34"/>
  <c r="Y79" i="34"/>
  <c r="Y78" i="34"/>
  <c r="Y77" i="34"/>
  <c r="Y76" i="34"/>
  <c r="Y75" i="34"/>
  <c r="Y74" i="34"/>
  <c r="Y73" i="34"/>
  <c r="Y72" i="34"/>
  <c r="Y71" i="34"/>
  <c r="Y70" i="34"/>
  <c r="Y69" i="34"/>
  <c r="Y68" i="34"/>
  <c r="Y67" i="34"/>
  <c r="Y66" i="34"/>
  <c r="Y65" i="34"/>
  <c r="Y64" i="34"/>
  <c r="Y63" i="34"/>
  <c r="Y62" i="34"/>
  <c r="Y61" i="34"/>
  <c r="Y60" i="34"/>
  <c r="Y59" i="34"/>
  <c r="Y58" i="34"/>
  <c r="Y57" i="34"/>
  <c r="Y56" i="34"/>
  <c r="Y55" i="34"/>
  <c r="Y54" i="34"/>
  <c r="Y53" i="34"/>
  <c r="Y52" i="34"/>
  <c r="Y51" i="34"/>
  <c r="Y50" i="34"/>
  <c r="Y49" i="34"/>
  <c r="Y48" i="34"/>
  <c r="Y47" i="34"/>
  <c r="Y46" i="34"/>
  <c r="Y45" i="34"/>
  <c r="Y44" i="34"/>
  <c r="Y43" i="34"/>
  <c r="Y42" i="34"/>
  <c r="Y41" i="34"/>
  <c r="Y40" i="34"/>
  <c r="Y39" i="34"/>
  <c r="Y38" i="34"/>
  <c r="Y37" i="34"/>
  <c r="Y36" i="34"/>
  <c r="Y35" i="34"/>
  <c r="Y34" i="34"/>
  <c r="Y33" i="34"/>
  <c r="Y32" i="34"/>
  <c r="Y31" i="34"/>
  <c r="Y30" i="34"/>
  <c r="Y29" i="34"/>
  <c r="Y28" i="34"/>
  <c r="Y27" i="34"/>
  <c r="Y26" i="34"/>
  <c r="Y25" i="34"/>
  <c r="Y24" i="34"/>
  <c r="Y23" i="34"/>
  <c r="Y22" i="34"/>
  <c r="Y21" i="34"/>
  <c r="Y20" i="34"/>
  <c r="Y19" i="34"/>
  <c r="Y18" i="34"/>
  <c r="Y17" i="34"/>
  <c r="Y16" i="34"/>
  <c r="Y15" i="34"/>
  <c r="Y14" i="34"/>
  <c r="Y13" i="34"/>
  <c r="Y12" i="34"/>
  <c r="Y11" i="34"/>
  <c r="Y10" i="34"/>
  <c r="Y9" i="34"/>
  <c r="Y7" i="34"/>
  <c r="Y6" i="34" s="1"/>
  <c r="T208" i="34"/>
  <c r="T207" i="34"/>
  <c r="T206" i="34"/>
  <c r="T205" i="34"/>
  <c r="T204" i="34"/>
  <c r="T203" i="34"/>
  <c r="T202" i="34"/>
  <c r="T201" i="34"/>
  <c r="T200" i="34"/>
  <c r="T199" i="34"/>
  <c r="T198" i="34"/>
  <c r="T197" i="34"/>
  <c r="T196" i="34"/>
  <c r="T195" i="34"/>
  <c r="T194" i="34"/>
  <c r="T193" i="34"/>
  <c r="T192" i="34"/>
  <c r="T191" i="34"/>
  <c r="T190" i="34"/>
  <c r="T189" i="34"/>
  <c r="T188" i="34"/>
  <c r="T187" i="34"/>
  <c r="T186" i="34"/>
  <c r="T185" i="34"/>
  <c r="T184" i="34"/>
  <c r="T183" i="34"/>
  <c r="T182" i="34"/>
  <c r="T181" i="34"/>
  <c r="T180" i="34"/>
  <c r="T179" i="34"/>
  <c r="T178" i="34"/>
  <c r="T177" i="34"/>
  <c r="T176" i="34"/>
  <c r="T175" i="34"/>
  <c r="T174" i="34"/>
  <c r="T173" i="34"/>
  <c r="T172" i="34"/>
  <c r="T171" i="34"/>
  <c r="T170" i="34"/>
  <c r="T169" i="34"/>
  <c r="T168" i="34"/>
  <c r="T167" i="34"/>
  <c r="T166" i="34"/>
  <c r="T165" i="34"/>
  <c r="T164" i="34"/>
  <c r="T163" i="34"/>
  <c r="T162" i="34"/>
  <c r="T161" i="34"/>
  <c r="T160" i="34"/>
  <c r="T159" i="34"/>
  <c r="T158" i="34"/>
  <c r="T157" i="34"/>
  <c r="T156" i="34"/>
  <c r="T155" i="34"/>
  <c r="T154" i="34"/>
  <c r="T153" i="34"/>
  <c r="T152" i="34"/>
  <c r="T151" i="34"/>
  <c r="T150" i="34"/>
  <c r="T149" i="34"/>
  <c r="T148" i="34"/>
  <c r="T147" i="34"/>
  <c r="T146" i="34"/>
  <c r="T145" i="34"/>
  <c r="T144" i="34"/>
  <c r="T143" i="34"/>
  <c r="T142" i="34"/>
  <c r="T141" i="34"/>
  <c r="T140" i="34"/>
  <c r="T139" i="34"/>
  <c r="T138" i="34"/>
  <c r="T137" i="34"/>
  <c r="T136" i="34"/>
  <c r="T135" i="34"/>
  <c r="T134" i="34"/>
  <c r="T133" i="34"/>
  <c r="T132" i="34"/>
  <c r="T131" i="34"/>
  <c r="T130" i="34"/>
  <c r="T129" i="34"/>
  <c r="T128" i="34"/>
  <c r="T127" i="34"/>
  <c r="T126" i="34"/>
  <c r="T125" i="34"/>
  <c r="T124" i="34"/>
  <c r="T123" i="34"/>
  <c r="T122" i="34"/>
  <c r="T121" i="34"/>
  <c r="T120" i="34"/>
  <c r="T119" i="34"/>
  <c r="T118" i="34"/>
  <c r="T117" i="34"/>
  <c r="T116" i="34"/>
  <c r="T115" i="34"/>
  <c r="T114" i="34"/>
  <c r="T113" i="34"/>
  <c r="T112" i="34"/>
  <c r="T111" i="34"/>
  <c r="T110" i="34"/>
  <c r="T109" i="34"/>
  <c r="T108" i="34"/>
  <c r="T107" i="34"/>
  <c r="T106" i="34"/>
  <c r="T105" i="34"/>
  <c r="T104" i="34"/>
  <c r="T103" i="34"/>
  <c r="T102" i="34"/>
  <c r="T101" i="34"/>
  <c r="T100" i="34"/>
  <c r="T99" i="34"/>
  <c r="T98" i="34"/>
  <c r="T97" i="34"/>
  <c r="T96" i="34"/>
  <c r="T95" i="34"/>
  <c r="T94" i="34"/>
  <c r="T93" i="34"/>
  <c r="T92" i="34"/>
  <c r="T91" i="34"/>
  <c r="T90" i="34"/>
  <c r="T89" i="34"/>
  <c r="T88" i="34"/>
  <c r="T87" i="34"/>
  <c r="T86" i="34"/>
  <c r="T85" i="34"/>
  <c r="T84" i="34"/>
  <c r="T83" i="34"/>
  <c r="T82" i="34"/>
  <c r="T81" i="34"/>
  <c r="T80" i="34"/>
  <c r="T79" i="34"/>
  <c r="T78" i="34"/>
  <c r="T77" i="34"/>
  <c r="T76" i="34"/>
  <c r="T75" i="34"/>
  <c r="T74" i="34"/>
  <c r="T73" i="34"/>
  <c r="T72" i="34"/>
  <c r="T71" i="34"/>
  <c r="T70" i="34"/>
  <c r="T69" i="34"/>
  <c r="T68" i="34"/>
  <c r="T67" i="34"/>
  <c r="T66" i="34"/>
  <c r="T65" i="34"/>
  <c r="T64" i="34"/>
  <c r="T63" i="34"/>
  <c r="T62" i="34"/>
  <c r="T61" i="34"/>
  <c r="T60" i="34"/>
  <c r="T59" i="34"/>
  <c r="T58" i="34"/>
  <c r="T57" i="34"/>
  <c r="T56" i="34"/>
  <c r="T55" i="34"/>
  <c r="T54" i="34"/>
  <c r="T53" i="34"/>
  <c r="T52" i="34"/>
  <c r="T51" i="34"/>
  <c r="T50" i="34"/>
  <c r="T49" i="34"/>
  <c r="T48" i="34"/>
  <c r="T47" i="34"/>
  <c r="T46" i="34"/>
  <c r="T45" i="34"/>
  <c r="T44" i="34"/>
  <c r="T43" i="34"/>
  <c r="T42" i="34"/>
  <c r="T41" i="34"/>
  <c r="T40" i="34"/>
  <c r="T39" i="34"/>
  <c r="T38" i="34"/>
  <c r="T37" i="34"/>
  <c r="T36" i="34"/>
  <c r="T35" i="34"/>
  <c r="T34" i="34"/>
  <c r="T33" i="34"/>
  <c r="T32" i="34"/>
  <c r="T31" i="34"/>
  <c r="T30" i="34"/>
  <c r="T29" i="34"/>
  <c r="T28" i="34"/>
  <c r="T27" i="34"/>
  <c r="T26" i="34"/>
  <c r="T25" i="34"/>
  <c r="T24" i="34"/>
  <c r="T23" i="34"/>
  <c r="T22" i="34"/>
  <c r="T21" i="34"/>
  <c r="T20" i="34"/>
  <c r="T19" i="34"/>
  <c r="T18" i="34"/>
  <c r="T17" i="34"/>
  <c r="T16" i="34"/>
  <c r="T15" i="34"/>
  <c r="T14" i="34"/>
  <c r="T13" i="34"/>
  <c r="T12" i="34"/>
  <c r="T11" i="34"/>
  <c r="T10" i="34"/>
  <c r="T9" i="34"/>
  <c r="T7" i="34"/>
  <c r="T6" i="34" s="1"/>
  <c r="O208" i="34"/>
  <c r="O207" i="34"/>
  <c r="O206" i="34"/>
  <c r="O205" i="34"/>
  <c r="O204" i="34"/>
  <c r="O203" i="34"/>
  <c r="O202" i="34"/>
  <c r="O201" i="34"/>
  <c r="O200" i="34"/>
  <c r="O199" i="34"/>
  <c r="O198" i="34"/>
  <c r="O197" i="34"/>
  <c r="O196" i="34"/>
  <c r="O195" i="34"/>
  <c r="O194" i="34"/>
  <c r="O193" i="34"/>
  <c r="O192" i="34"/>
  <c r="O191" i="34"/>
  <c r="O190" i="34"/>
  <c r="O189" i="34"/>
  <c r="O188" i="34"/>
  <c r="O187" i="34"/>
  <c r="O186" i="34"/>
  <c r="O185" i="34"/>
  <c r="O184" i="34"/>
  <c r="O183" i="34"/>
  <c r="O182" i="34"/>
  <c r="O181" i="34"/>
  <c r="O180" i="34"/>
  <c r="O179" i="34"/>
  <c r="O178" i="34"/>
  <c r="O177" i="34"/>
  <c r="O176" i="34"/>
  <c r="O175" i="34"/>
  <c r="O174" i="34"/>
  <c r="O173" i="34"/>
  <c r="O172" i="34"/>
  <c r="O171" i="34"/>
  <c r="O170" i="34"/>
  <c r="O169" i="34"/>
  <c r="O168" i="34"/>
  <c r="O167" i="34"/>
  <c r="O166" i="34"/>
  <c r="O165" i="34"/>
  <c r="O164" i="34"/>
  <c r="O163" i="34"/>
  <c r="O162" i="34"/>
  <c r="O161" i="34"/>
  <c r="O160" i="34"/>
  <c r="O159" i="34"/>
  <c r="O158" i="34"/>
  <c r="O157" i="34"/>
  <c r="O156" i="34"/>
  <c r="O155" i="34"/>
  <c r="O154" i="34"/>
  <c r="O153" i="34"/>
  <c r="O152" i="34"/>
  <c r="O151" i="34"/>
  <c r="O150" i="34"/>
  <c r="O149" i="34"/>
  <c r="O148" i="34"/>
  <c r="O147" i="34"/>
  <c r="O146" i="34"/>
  <c r="O145" i="34"/>
  <c r="O144" i="34"/>
  <c r="O143" i="34"/>
  <c r="O142" i="34"/>
  <c r="O141" i="34"/>
  <c r="O140" i="34"/>
  <c r="O139" i="34"/>
  <c r="O138" i="34"/>
  <c r="O137" i="34"/>
  <c r="O136" i="34"/>
  <c r="O135" i="34"/>
  <c r="O134" i="34"/>
  <c r="O133" i="34"/>
  <c r="O132" i="34"/>
  <c r="O131" i="34"/>
  <c r="O130" i="34"/>
  <c r="O129" i="34"/>
  <c r="O128" i="34"/>
  <c r="O127" i="34"/>
  <c r="O126" i="34"/>
  <c r="O125" i="34"/>
  <c r="O124" i="34"/>
  <c r="O123" i="34"/>
  <c r="O122" i="34"/>
  <c r="O121" i="34"/>
  <c r="O120" i="34"/>
  <c r="O119" i="34"/>
  <c r="O118" i="34"/>
  <c r="O117" i="34"/>
  <c r="O116" i="34"/>
  <c r="O115" i="34"/>
  <c r="O114" i="34"/>
  <c r="O113" i="34"/>
  <c r="O112" i="34"/>
  <c r="O111" i="34"/>
  <c r="O110" i="34"/>
  <c r="O109" i="34"/>
  <c r="O108" i="34"/>
  <c r="O107" i="34"/>
  <c r="O106" i="34"/>
  <c r="O105" i="34"/>
  <c r="O104" i="34"/>
  <c r="O103" i="34"/>
  <c r="O102" i="34"/>
  <c r="O101" i="34"/>
  <c r="O100" i="34"/>
  <c r="O99" i="34"/>
  <c r="O98" i="34"/>
  <c r="O97" i="34"/>
  <c r="O96" i="34"/>
  <c r="O95" i="34"/>
  <c r="O94" i="34"/>
  <c r="O93" i="34"/>
  <c r="O92" i="34"/>
  <c r="O91" i="34"/>
  <c r="O90" i="34"/>
  <c r="O89" i="34"/>
  <c r="O88" i="34"/>
  <c r="O87" i="34"/>
  <c r="O86" i="34"/>
  <c r="O85" i="34"/>
  <c r="O84" i="34"/>
  <c r="O83" i="34"/>
  <c r="O82" i="34"/>
  <c r="O81" i="34"/>
  <c r="O80" i="34"/>
  <c r="O79" i="34"/>
  <c r="O78" i="34"/>
  <c r="O77" i="34"/>
  <c r="O76" i="34"/>
  <c r="O75" i="34"/>
  <c r="O74" i="34"/>
  <c r="O73" i="34"/>
  <c r="O72" i="34"/>
  <c r="O71" i="34"/>
  <c r="O70" i="34"/>
  <c r="O69" i="34"/>
  <c r="O68" i="34"/>
  <c r="O67" i="34"/>
  <c r="O66" i="34"/>
  <c r="O65" i="34"/>
  <c r="O64" i="34"/>
  <c r="O63" i="34"/>
  <c r="O62" i="34"/>
  <c r="O61" i="34"/>
  <c r="O60" i="34"/>
  <c r="O59" i="34"/>
  <c r="O58" i="34"/>
  <c r="O57" i="34"/>
  <c r="O56" i="34"/>
  <c r="O55" i="34"/>
  <c r="O54" i="34"/>
  <c r="O53" i="34"/>
  <c r="O52" i="34"/>
  <c r="O51" i="34"/>
  <c r="O50" i="34"/>
  <c r="O49" i="34"/>
  <c r="O48" i="34"/>
  <c r="O47" i="34"/>
  <c r="O46" i="34"/>
  <c r="O45" i="34"/>
  <c r="O44" i="34"/>
  <c r="O43" i="34"/>
  <c r="O42" i="34"/>
  <c r="O41" i="34"/>
  <c r="O40" i="34"/>
  <c r="O39" i="34"/>
  <c r="O38" i="34"/>
  <c r="O37" i="34"/>
  <c r="O36" i="34"/>
  <c r="O35" i="34"/>
  <c r="O34" i="34"/>
  <c r="O33" i="34"/>
  <c r="O32" i="34"/>
  <c r="O31" i="34"/>
  <c r="O30" i="34"/>
  <c r="O29" i="34"/>
  <c r="O28" i="34"/>
  <c r="O27" i="34"/>
  <c r="O26" i="34"/>
  <c r="O25" i="34"/>
  <c r="O24" i="34"/>
  <c r="O23" i="34"/>
  <c r="O22" i="34"/>
  <c r="O21" i="34"/>
  <c r="O20" i="34"/>
  <c r="O19" i="34"/>
  <c r="O18" i="34"/>
  <c r="O17" i="34"/>
  <c r="O16" i="34"/>
  <c r="O15" i="34"/>
  <c r="O14" i="34"/>
  <c r="O13" i="34"/>
  <c r="O12" i="34"/>
  <c r="O11" i="34"/>
  <c r="O10" i="34"/>
  <c r="O9" i="34"/>
  <c r="O7" i="34"/>
  <c r="O6" i="34" s="1"/>
  <c r="J208" i="34"/>
  <c r="J207" i="34"/>
  <c r="J206" i="34"/>
  <c r="J205" i="34"/>
  <c r="J204" i="34"/>
  <c r="J203" i="34"/>
  <c r="J202" i="34"/>
  <c r="J201" i="34"/>
  <c r="J200" i="34"/>
  <c r="J199" i="34"/>
  <c r="J198" i="34"/>
  <c r="J197" i="34"/>
  <c r="J196" i="34"/>
  <c r="J195" i="34"/>
  <c r="J194" i="34"/>
  <c r="J193" i="34"/>
  <c r="J192" i="34"/>
  <c r="J191" i="34"/>
  <c r="J190" i="34"/>
  <c r="J189" i="34"/>
  <c r="J188" i="34"/>
  <c r="J187" i="34"/>
  <c r="J186" i="34"/>
  <c r="J185" i="34"/>
  <c r="J184" i="34"/>
  <c r="J183" i="34"/>
  <c r="J182" i="34"/>
  <c r="J181" i="34"/>
  <c r="J180" i="34"/>
  <c r="J179" i="34"/>
  <c r="J178" i="34"/>
  <c r="J177" i="34"/>
  <c r="J176" i="34"/>
  <c r="J175" i="34"/>
  <c r="J174" i="34"/>
  <c r="J173" i="34"/>
  <c r="J172" i="34"/>
  <c r="J171" i="34"/>
  <c r="J170" i="34"/>
  <c r="J169" i="34"/>
  <c r="J168" i="34"/>
  <c r="J167" i="34"/>
  <c r="J166" i="34"/>
  <c r="J165" i="34"/>
  <c r="J164" i="34"/>
  <c r="J163" i="34"/>
  <c r="J162" i="34"/>
  <c r="J161" i="34"/>
  <c r="J160" i="34"/>
  <c r="J159" i="34"/>
  <c r="J158" i="34"/>
  <c r="J157" i="34"/>
  <c r="J156" i="34"/>
  <c r="J155" i="34"/>
  <c r="J154" i="34"/>
  <c r="J153" i="34"/>
  <c r="J152" i="34"/>
  <c r="J151" i="34"/>
  <c r="J150" i="34"/>
  <c r="J149" i="34"/>
  <c r="J148" i="34"/>
  <c r="J147" i="34"/>
  <c r="J146" i="34"/>
  <c r="J145" i="34"/>
  <c r="J144" i="34"/>
  <c r="J143" i="34"/>
  <c r="J142" i="34"/>
  <c r="J141" i="34"/>
  <c r="J140" i="34"/>
  <c r="J139" i="34"/>
  <c r="J138" i="34"/>
  <c r="J137" i="34"/>
  <c r="J136" i="34"/>
  <c r="J135" i="34"/>
  <c r="J134" i="34"/>
  <c r="J133" i="34"/>
  <c r="J132" i="34"/>
  <c r="J131" i="34"/>
  <c r="J130" i="34"/>
  <c r="J129" i="34"/>
  <c r="J128" i="34"/>
  <c r="J127" i="34"/>
  <c r="J126" i="34"/>
  <c r="J125" i="34"/>
  <c r="J124" i="34"/>
  <c r="J123" i="34"/>
  <c r="J122" i="34"/>
  <c r="J121" i="34"/>
  <c r="J120" i="34"/>
  <c r="J119" i="34"/>
  <c r="J118" i="34"/>
  <c r="J117" i="34"/>
  <c r="J116" i="34"/>
  <c r="J115" i="34"/>
  <c r="J114" i="34"/>
  <c r="J113" i="34"/>
  <c r="J112" i="34"/>
  <c r="J111" i="34"/>
  <c r="J110" i="34"/>
  <c r="J109" i="34"/>
  <c r="J108" i="34"/>
  <c r="J107" i="34"/>
  <c r="J106" i="34"/>
  <c r="J105" i="34"/>
  <c r="J104" i="34"/>
  <c r="J103" i="34"/>
  <c r="J102" i="34"/>
  <c r="J101" i="34"/>
  <c r="J100" i="34"/>
  <c r="J99" i="34"/>
  <c r="J98" i="34"/>
  <c r="J97" i="34"/>
  <c r="J96" i="34"/>
  <c r="J95" i="34"/>
  <c r="J94" i="34"/>
  <c r="J93" i="34"/>
  <c r="J92" i="34"/>
  <c r="J91" i="34"/>
  <c r="J90" i="34"/>
  <c r="J89" i="34"/>
  <c r="J88" i="34"/>
  <c r="J87" i="34"/>
  <c r="J86" i="34"/>
  <c r="J85" i="34"/>
  <c r="J84" i="34"/>
  <c r="J83" i="34"/>
  <c r="J82" i="34"/>
  <c r="J81" i="34"/>
  <c r="J80" i="34"/>
  <c r="J79" i="34"/>
  <c r="J78" i="34"/>
  <c r="J77" i="34"/>
  <c r="J76" i="34"/>
  <c r="J75" i="34"/>
  <c r="J74" i="34"/>
  <c r="J73" i="34"/>
  <c r="J72" i="34"/>
  <c r="J71" i="34"/>
  <c r="J70" i="34"/>
  <c r="J69" i="34"/>
  <c r="J68" i="34"/>
  <c r="J67" i="34"/>
  <c r="J66" i="34"/>
  <c r="J65" i="34"/>
  <c r="J64" i="34"/>
  <c r="J63" i="34"/>
  <c r="J62" i="34"/>
  <c r="J61" i="34"/>
  <c r="J60" i="34"/>
  <c r="J59" i="34"/>
  <c r="J58" i="34"/>
  <c r="J57" i="34"/>
  <c r="J56" i="34"/>
  <c r="J55" i="34"/>
  <c r="J54" i="34"/>
  <c r="J53" i="34"/>
  <c r="J52" i="34"/>
  <c r="J51" i="34"/>
  <c r="J50" i="34"/>
  <c r="J49" i="34"/>
  <c r="J48" i="34"/>
  <c r="J47" i="34"/>
  <c r="J46" i="34"/>
  <c r="J45" i="34"/>
  <c r="J44" i="34"/>
  <c r="J43" i="34"/>
  <c r="J42" i="34"/>
  <c r="J41" i="34"/>
  <c r="J40" i="34"/>
  <c r="J39" i="34"/>
  <c r="J38" i="34"/>
  <c r="J37" i="34"/>
  <c r="J36" i="34"/>
  <c r="J35" i="34"/>
  <c r="J34" i="34"/>
  <c r="J33" i="34"/>
  <c r="J32" i="34"/>
  <c r="J31" i="34"/>
  <c r="J30" i="34"/>
  <c r="J29" i="34"/>
  <c r="J28" i="34"/>
  <c r="J27" i="34"/>
  <c r="J26" i="34"/>
  <c r="J25" i="34"/>
  <c r="J24" i="34"/>
  <c r="J23" i="34"/>
  <c r="J22" i="34"/>
  <c r="J21" i="34"/>
  <c r="J20" i="34"/>
  <c r="J19" i="34"/>
  <c r="J18" i="34"/>
  <c r="J17" i="34"/>
  <c r="J16" i="34"/>
  <c r="J15" i="34"/>
  <c r="J14" i="34"/>
  <c r="J13" i="34"/>
  <c r="J12" i="34"/>
  <c r="J11" i="34"/>
  <c r="J10" i="34"/>
  <c r="J9" i="34"/>
  <c r="J7" i="34"/>
  <c r="J6" i="34" s="1"/>
  <c r="J5" i="34"/>
  <c r="E208" i="34"/>
  <c r="E207" i="34"/>
  <c r="E206" i="34"/>
  <c r="E205" i="34"/>
  <c r="E204" i="34"/>
  <c r="E203" i="34"/>
  <c r="E202" i="34"/>
  <c r="E201" i="34"/>
  <c r="E200" i="34"/>
  <c r="E199" i="34"/>
  <c r="E198" i="34"/>
  <c r="E197" i="34"/>
  <c r="E196" i="34"/>
  <c r="E195" i="34"/>
  <c r="E194" i="34"/>
  <c r="E193" i="34"/>
  <c r="E192" i="34"/>
  <c r="E191" i="34"/>
  <c r="E190" i="34"/>
  <c r="E189" i="34"/>
  <c r="E188" i="34"/>
  <c r="E187" i="34"/>
  <c r="E186" i="34"/>
  <c r="E185" i="34"/>
  <c r="E184" i="34"/>
  <c r="E183" i="34"/>
  <c r="E182" i="34"/>
  <c r="E181" i="34"/>
  <c r="E180" i="34"/>
  <c r="E179" i="34"/>
  <c r="E178" i="34"/>
  <c r="E177" i="34"/>
  <c r="E176" i="34"/>
  <c r="E175" i="34"/>
  <c r="E174" i="34"/>
  <c r="E173" i="34"/>
  <c r="E172" i="34"/>
  <c r="E171" i="34"/>
  <c r="E170" i="34"/>
  <c r="E169" i="34"/>
  <c r="E168" i="34"/>
  <c r="E167" i="34"/>
  <c r="E166" i="34"/>
  <c r="E165" i="34"/>
  <c r="E164" i="34"/>
  <c r="E163" i="34"/>
  <c r="E162" i="34"/>
  <c r="E161" i="34"/>
  <c r="E160" i="34"/>
  <c r="E159" i="34"/>
  <c r="E158" i="34"/>
  <c r="E157" i="34"/>
  <c r="E156" i="34"/>
  <c r="E155" i="34"/>
  <c r="E154" i="34"/>
  <c r="E153" i="34"/>
  <c r="E152" i="34"/>
  <c r="E151" i="34"/>
  <c r="E150" i="34"/>
  <c r="E149" i="34"/>
  <c r="E148" i="34"/>
  <c r="E147" i="34"/>
  <c r="E146" i="34"/>
  <c r="E145" i="34"/>
  <c r="E144" i="34"/>
  <c r="E143" i="34"/>
  <c r="E142" i="34"/>
  <c r="E141" i="34"/>
  <c r="E140" i="34"/>
  <c r="E139" i="34"/>
  <c r="E138" i="34"/>
  <c r="E137" i="34"/>
  <c r="E136" i="34"/>
  <c r="E135" i="34"/>
  <c r="E134" i="34"/>
  <c r="E133" i="34"/>
  <c r="E132" i="34"/>
  <c r="E131" i="34"/>
  <c r="E130" i="34"/>
  <c r="E129" i="34"/>
  <c r="E128" i="34"/>
  <c r="E127" i="34"/>
  <c r="E126" i="34"/>
  <c r="E125" i="34"/>
  <c r="E124" i="34"/>
  <c r="E123" i="34"/>
  <c r="E122" i="34"/>
  <c r="E121" i="34"/>
  <c r="E120" i="34"/>
  <c r="E119" i="34"/>
  <c r="E118" i="34"/>
  <c r="E117" i="34"/>
  <c r="E116" i="34"/>
  <c r="E115" i="34"/>
  <c r="E114" i="34"/>
  <c r="E113" i="34"/>
  <c r="E112" i="34"/>
  <c r="E111" i="34"/>
  <c r="E110" i="34"/>
  <c r="E109" i="34"/>
  <c r="E108" i="34"/>
  <c r="E107" i="34"/>
  <c r="E106" i="34"/>
  <c r="E105" i="34"/>
  <c r="E104" i="34"/>
  <c r="E103" i="34"/>
  <c r="E102" i="34"/>
  <c r="E101" i="34"/>
  <c r="E100" i="34"/>
  <c r="E99" i="34"/>
  <c r="E98" i="34"/>
  <c r="E97" i="34"/>
  <c r="E96" i="34"/>
  <c r="E95" i="34"/>
  <c r="E94" i="34"/>
  <c r="E93" i="34"/>
  <c r="E92" i="34"/>
  <c r="E91" i="34"/>
  <c r="E90" i="34"/>
  <c r="E89" i="34"/>
  <c r="E88" i="34"/>
  <c r="E87" i="34"/>
  <c r="E86" i="34"/>
  <c r="E85" i="34"/>
  <c r="E84" i="34"/>
  <c r="E83" i="34"/>
  <c r="E82" i="34"/>
  <c r="E81" i="34"/>
  <c r="E80" i="34"/>
  <c r="E79" i="34"/>
  <c r="E78" i="34"/>
  <c r="E77" i="34"/>
  <c r="E76" i="34"/>
  <c r="E75" i="34"/>
  <c r="E74" i="34"/>
  <c r="E73" i="34"/>
  <c r="E72" i="34"/>
  <c r="E71" i="34"/>
  <c r="E70" i="34"/>
  <c r="E69" i="34"/>
  <c r="E68" i="34"/>
  <c r="E67" i="34"/>
  <c r="E66" i="34"/>
  <c r="E65" i="34"/>
  <c r="E64" i="34"/>
  <c r="E63" i="34"/>
  <c r="E62" i="34"/>
  <c r="E61" i="34"/>
  <c r="E60" i="34"/>
  <c r="E59" i="34"/>
  <c r="E58" i="34"/>
  <c r="E57" i="34"/>
  <c r="E56" i="34"/>
  <c r="E55" i="34"/>
  <c r="E54" i="34"/>
  <c r="E53" i="34"/>
  <c r="E52" i="34"/>
  <c r="E51" i="34"/>
  <c r="E50" i="34"/>
  <c r="E49" i="34"/>
  <c r="E48" i="34"/>
  <c r="E47" i="34"/>
  <c r="E46" i="34"/>
  <c r="E45" i="34"/>
  <c r="E44" i="34"/>
  <c r="E43" i="34"/>
  <c r="E42" i="34"/>
  <c r="E41" i="34"/>
  <c r="E40" i="34"/>
  <c r="E39" i="34"/>
  <c r="E38" i="34"/>
  <c r="E37" i="34"/>
  <c r="E36" i="34"/>
  <c r="E35" i="34"/>
  <c r="E34" i="34"/>
  <c r="E33" i="34"/>
  <c r="E32" i="34"/>
  <c r="E31" i="34"/>
  <c r="E30" i="34"/>
  <c r="E29" i="34"/>
  <c r="E28" i="34"/>
  <c r="E27" i="34"/>
  <c r="E26" i="34"/>
  <c r="E25" i="34"/>
  <c r="E24" i="34"/>
  <c r="E23" i="34"/>
  <c r="E22" i="34"/>
  <c r="E21" i="34"/>
  <c r="E20" i="34"/>
  <c r="E19" i="34"/>
  <c r="E18" i="34"/>
  <c r="E17" i="34"/>
  <c r="E16" i="34"/>
  <c r="E15" i="34"/>
  <c r="E14" i="34"/>
  <c r="E13" i="34"/>
  <c r="E12" i="34"/>
  <c r="E11" i="34"/>
  <c r="E10" i="34"/>
  <c r="FC3" i="34" l="1"/>
  <c r="FC2" i="34" s="1"/>
  <c r="EN3" i="34"/>
  <c r="L1157" i="29" s="1"/>
  <c r="DY3" i="34"/>
  <c r="L1034" i="29" s="1"/>
  <c r="DT3" i="34"/>
  <c r="DT2" i="34" s="1"/>
  <c r="DE3" i="34"/>
  <c r="L870" i="29" s="1"/>
  <c r="CZ3" i="34"/>
  <c r="CZ2" i="34" s="1"/>
  <c r="CU3" i="34"/>
  <c r="L788" i="29" s="1"/>
  <c r="CP3" i="34"/>
  <c r="CP2" i="34" s="1"/>
  <c r="CK3" i="34"/>
  <c r="CK2" i="34" s="1"/>
  <c r="BV3" i="34"/>
  <c r="BV2" i="34" s="1"/>
  <c r="BQ3" i="34"/>
  <c r="L542" i="29" s="1"/>
  <c r="FS3" i="34"/>
  <c r="FR3" i="34" s="1"/>
  <c r="FR2" i="34" s="1"/>
  <c r="FX5" i="34"/>
  <c r="FW3" i="34" s="1"/>
  <c r="FM2" i="34"/>
  <c r="L1362" i="29"/>
  <c r="FH3" i="34"/>
  <c r="FH2" i="34" s="1"/>
  <c r="EX3" i="34"/>
  <c r="EX2" i="34" s="1"/>
  <c r="ET3" i="34"/>
  <c r="ES3" i="34" s="1"/>
  <c r="L1198" i="29" s="1"/>
  <c r="EJ3" i="34"/>
  <c r="EI3" i="34" s="1"/>
  <c r="EI2" i="34" s="1"/>
  <c r="DK3" i="34"/>
  <c r="DJ3" i="34" s="1"/>
  <c r="DJ2" i="34" s="1"/>
  <c r="EE5" i="34"/>
  <c r="ED3" i="34" s="1"/>
  <c r="DU5" i="34"/>
  <c r="DO2" i="34"/>
  <c r="L952" i="29"/>
  <c r="CG3" i="34"/>
  <c r="CF3" i="34" s="1"/>
  <c r="CF2" i="34" s="1"/>
  <c r="CB5" i="34"/>
  <c r="CA3" i="34" s="1"/>
  <c r="AN5" i="34"/>
  <c r="BC3" i="34"/>
  <c r="AX5" i="34"/>
  <c r="AW3" i="34" s="1"/>
  <c r="O5" i="34"/>
  <c r="AI5" i="34"/>
  <c r="BG3" i="34"/>
  <c r="BG2" i="34" s="1"/>
  <c r="BC5" i="34"/>
  <c r="BM5" i="34"/>
  <c r="BL3" i="34" s="1"/>
  <c r="AS5" i="34"/>
  <c r="AR3" i="34" s="1"/>
  <c r="Y5" i="34"/>
  <c r="AI3" i="34"/>
  <c r="AD3" i="34"/>
  <c r="T5" i="34"/>
  <c r="Y3" i="34"/>
  <c r="AN3" i="34"/>
  <c r="AM3" i="34" s="1"/>
  <c r="AD5" i="34"/>
  <c r="T3" i="34"/>
  <c r="O3" i="34"/>
  <c r="J3" i="34"/>
  <c r="I3" i="34" s="1"/>
  <c r="IP3" i="34"/>
  <c r="IO3" i="34" s="1"/>
  <c r="IO2" i="34" s="1"/>
  <c r="E12" i="29"/>
  <c r="E7" i="29"/>
  <c r="E9" i="34"/>
  <c r="E7" i="34"/>
  <c r="E6" i="34" s="1"/>
  <c r="L1321" i="29" l="1"/>
  <c r="L1280" i="29"/>
  <c r="EN2" i="34"/>
  <c r="L1075" i="29"/>
  <c r="ED2" i="34"/>
  <c r="DY2" i="34"/>
  <c r="L993" i="29"/>
  <c r="DE2" i="34"/>
  <c r="L829" i="29"/>
  <c r="CU2" i="34"/>
  <c r="L747" i="29"/>
  <c r="L706" i="29"/>
  <c r="CA2" i="34"/>
  <c r="L624" i="29"/>
  <c r="L583" i="29"/>
  <c r="BQ2" i="34"/>
  <c r="L501" i="29"/>
  <c r="BL2" i="34"/>
  <c r="N3" i="34"/>
  <c r="L91" i="29" s="1"/>
  <c r="L1403" i="29"/>
  <c r="FW2" i="34"/>
  <c r="L1444" i="29"/>
  <c r="L1239" i="29"/>
  <c r="ES2" i="34"/>
  <c r="L1116" i="29"/>
  <c r="L911" i="29"/>
  <c r="L665" i="29"/>
  <c r="L460" i="29"/>
  <c r="BB3" i="34"/>
  <c r="BB2" i="34" s="1"/>
  <c r="L378" i="29"/>
  <c r="AW2" i="34"/>
  <c r="AH3" i="34"/>
  <c r="AH2" i="34" s="1"/>
  <c r="L337" i="29"/>
  <c r="AR2" i="34"/>
  <c r="S3" i="34"/>
  <c r="S2" i="34" s="1"/>
  <c r="X3" i="34"/>
  <c r="X2" i="34" s="1"/>
  <c r="AC3" i="34"/>
  <c r="AC2" i="34" s="1"/>
  <c r="AM2" i="34"/>
  <c r="L296" i="29"/>
  <c r="I2" i="34"/>
  <c r="L50" i="29"/>
  <c r="AK20" i="29"/>
  <c r="AK17" i="29"/>
  <c r="AJ20" i="29"/>
  <c r="AJ17" i="29"/>
  <c r="AI20" i="29"/>
  <c r="AI17" i="29"/>
  <c r="AL19" i="29"/>
  <c r="AK19" i="29"/>
  <c r="AJ19" i="29"/>
  <c r="AI19" i="29"/>
  <c r="AL21" i="29"/>
  <c r="AL18" i="29"/>
  <c r="AK21" i="29"/>
  <c r="AK18" i="29"/>
  <c r="AJ21" i="29"/>
  <c r="AJ18" i="29"/>
  <c r="AI21" i="29"/>
  <c r="AL20" i="29"/>
  <c r="AI18" i="29"/>
  <c r="AL17" i="29"/>
  <c r="J14" i="29"/>
  <c r="N10" i="29"/>
  <c r="S10" i="29"/>
  <c r="E5" i="34"/>
  <c r="E3" i="34"/>
  <c r="N2" i="34" l="1"/>
  <c r="L419" i="29"/>
  <c r="L255" i="29"/>
  <c r="L214" i="29"/>
  <c r="L132" i="29"/>
  <c r="L173" i="29"/>
  <c r="D3" i="34"/>
  <c r="D2" i="34" s="1"/>
  <c r="B48" i="1"/>
  <c r="B47" i="1"/>
  <c r="B42" i="1"/>
  <c r="B41" i="1"/>
  <c r="B40" i="1"/>
  <c r="B39" i="1"/>
  <c r="B32" i="1"/>
  <c r="B31" i="1"/>
  <c r="B30" i="1"/>
  <c r="B29" i="1"/>
  <c r="B22" i="1"/>
  <c r="B21" i="1"/>
  <c r="E41" i="2" l="1"/>
  <c r="F41" i="2" s="1"/>
  <c r="E42" i="2"/>
  <c r="F42" i="2" s="1"/>
  <c r="E15" i="2"/>
  <c r="F15" i="2" s="1"/>
  <c r="E16" i="2"/>
  <c r="F16" i="2" s="1"/>
  <c r="E24" i="2"/>
  <c r="F24" i="2" s="1"/>
  <c r="E26" i="2"/>
  <c r="F26" i="2" s="1"/>
  <c r="E33" i="2"/>
  <c r="F33" i="2" s="1"/>
  <c r="E36" i="2"/>
  <c r="F36" i="2" s="1"/>
  <c r="E34" i="2"/>
  <c r="F34" i="2" s="1"/>
  <c r="E23" i="2"/>
  <c r="F23" i="2" s="1"/>
  <c r="E25" i="2"/>
  <c r="F25" i="2" s="1"/>
  <c r="E35" i="2"/>
  <c r="F35" i="2" s="1"/>
  <c r="L9" i="29"/>
  <c r="AS2016" i="29"/>
  <c r="AS1977" i="29"/>
  <c r="AS1936" i="29"/>
  <c r="AS1895" i="29"/>
  <c r="AS1811" i="29"/>
  <c r="AS1772" i="29"/>
  <c r="AS1731" i="29"/>
  <c r="AS1688" i="29"/>
  <c r="AS1649" i="29"/>
  <c r="AX1936" i="29"/>
  <c r="AE2052" i="29"/>
  <c r="AE2051" i="29"/>
  <c r="AQ2050" i="29"/>
  <c r="AO2050" i="29"/>
  <c r="AN2050" i="29"/>
  <c r="AM2050" i="29"/>
  <c r="AF2050" i="29"/>
  <c r="AD2050" i="29"/>
  <c r="AQ2049" i="29"/>
  <c r="AO2049" i="29"/>
  <c r="AN2049" i="29"/>
  <c r="AM2049" i="29"/>
  <c r="AF2049" i="29"/>
  <c r="AD2049" i="29"/>
  <c r="BA2049" i="29"/>
  <c r="AQ2048" i="29"/>
  <c r="AO2048" i="29"/>
  <c r="AN2048" i="29"/>
  <c r="AM2048" i="29"/>
  <c r="AF2048" i="29"/>
  <c r="AD2048" i="29"/>
  <c r="BA2048" i="29"/>
  <c r="AQ2047" i="29"/>
  <c r="AO2047" i="29"/>
  <c r="AN2047" i="29"/>
  <c r="AM2047" i="29"/>
  <c r="AF2047" i="29"/>
  <c r="AD2047" i="29"/>
  <c r="BA2047" i="29"/>
  <c r="AQ2046" i="29"/>
  <c r="AO2046" i="29"/>
  <c r="AN2046" i="29"/>
  <c r="AM2046" i="29"/>
  <c r="AF2046" i="29"/>
  <c r="AD2046" i="29"/>
  <c r="BA2046" i="29"/>
  <c r="AQ2045" i="29"/>
  <c r="AO2045" i="29"/>
  <c r="AN2045" i="29"/>
  <c r="AM2045" i="29"/>
  <c r="AF2045" i="29"/>
  <c r="AD2045" i="29"/>
  <c r="BA2045" i="29"/>
  <c r="AQ2044" i="29"/>
  <c r="AO2044" i="29"/>
  <c r="AN2044" i="29"/>
  <c r="AM2044" i="29"/>
  <c r="AF2044" i="29"/>
  <c r="AD2044" i="29"/>
  <c r="BA2044" i="29"/>
  <c r="AQ2043" i="29"/>
  <c r="AO2043" i="29"/>
  <c r="AN2043" i="29"/>
  <c r="AM2043" i="29"/>
  <c r="AF2043" i="29"/>
  <c r="AD2043" i="29"/>
  <c r="BA2043" i="29"/>
  <c r="AQ2042" i="29"/>
  <c r="AO2042" i="29"/>
  <c r="AN2042" i="29"/>
  <c r="AM2042" i="29"/>
  <c r="AF2042" i="29"/>
  <c r="AD2042" i="29"/>
  <c r="BA2042" i="29"/>
  <c r="AQ2041" i="29"/>
  <c r="AO2041" i="29"/>
  <c r="AN2041" i="29"/>
  <c r="AM2041" i="29"/>
  <c r="AF2041" i="29"/>
  <c r="AD2041" i="29"/>
  <c r="BA2041" i="29"/>
  <c r="AQ2040" i="29"/>
  <c r="AO2040" i="29"/>
  <c r="AN2040" i="29"/>
  <c r="AM2040" i="29"/>
  <c r="AF2040" i="29"/>
  <c r="AD2040" i="29"/>
  <c r="BA2040" i="29"/>
  <c r="AQ2039" i="29"/>
  <c r="AO2039" i="29"/>
  <c r="AN2039" i="29"/>
  <c r="AM2039" i="29"/>
  <c r="AF2039" i="29"/>
  <c r="AD2039" i="29"/>
  <c r="BA2039" i="29"/>
  <c r="AQ2038" i="29"/>
  <c r="AO2038" i="29"/>
  <c r="AN2038" i="29"/>
  <c r="AM2038" i="29"/>
  <c r="AF2038" i="29"/>
  <c r="AD2038" i="29"/>
  <c r="BA2038" i="29"/>
  <c r="AQ2037" i="29"/>
  <c r="AO2037" i="29"/>
  <c r="AN2037" i="29"/>
  <c r="AM2037" i="29"/>
  <c r="AF2037" i="29"/>
  <c r="AD2037" i="29"/>
  <c r="BA2037" i="29"/>
  <c r="AQ2036" i="29"/>
  <c r="AO2036" i="29"/>
  <c r="AN2036" i="29"/>
  <c r="AM2036" i="29"/>
  <c r="AF2036" i="29"/>
  <c r="AD2036" i="29"/>
  <c r="BA2036" i="29"/>
  <c r="AQ2035" i="29"/>
  <c r="AO2035" i="29"/>
  <c r="AN2035" i="29"/>
  <c r="AM2035" i="29"/>
  <c r="AF2035" i="29"/>
  <c r="AD2035" i="29"/>
  <c r="BA2035" i="29"/>
  <c r="AQ2034" i="29"/>
  <c r="AO2034" i="29"/>
  <c r="AN2034" i="29"/>
  <c r="AM2034" i="29"/>
  <c r="AF2034" i="29"/>
  <c r="AD2034" i="29"/>
  <c r="BA2034" i="29"/>
  <c r="AQ2033" i="29"/>
  <c r="AO2033" i="29"/>
  <c r="AN2033" i="29"/>
  <c r="AM2033" i="29"/>
  <c r="AF2033" i="29"/>
  <c r="AD2033" i="29"/>
  <c r="BA2033" i="29"/>
  <c r="AQ2032" i="29"/>
  <c r="AO2032" i="29"/>
  <c r="AN2032" i="29"/>
  <c r="AM2032" i="29"/>
  <c r="AF2032" i="29"/>
  <c r="AD2032" i="29"/>
  <c r="BA2032" i="29"/>
  <c r="AQ2031" i="29"/>
  <c r="AO2031" i="29"/>
  <c r="AN2031" i="29"/>
  <c r="AM2031" i="29"/>
  <c r="AF2031" i="29"/>
  <c r="AD2031" i="29"/>
  <c r="BA2031" i="29"/>
  <c r="AQ2030" i="29"/>
  <c r="AO2030" i="29"/>
  <c r="AN2030" i="29"/>
  <c r="AM2030" i="29"/>
  <c r="AF2030" i="29"/>
  <c r="AD2030" i="29"/>
  <c r="BA2030" i="29"/>
  <c r="AQ2029" i="29"/>
  <c r="AO2029" i="29"/>
  <c r="AN2029" i="29"/>
  <c r="AM2029" i="29"/>
  <c r="AF2029" i="29"/>
  <c r="AD2029" i="29"/>
  <c r="BA2029" i="29"/>
  <c r="AQ2028" i="29"/>
  <c r="AO2028" i="29"/>
  <c r="AN2028" i="29"/>
  <c r="AM2028" i="29"/>
  <c r="AF2028" i="29"/>
  <c r="AD2028" i="29"/>
  <c r="BA2028" i="29"/>
  <c r="AQ2027" i="29"/>
  <c r="AO2027" i="29"/>
  <c r="AN2027" i="29"/>
  <c r="AM2027" i="29"/>
  <c r="AF2027" i="29"/>
  <c r="AD2027" i="29"/>
  <c r="BA2027" i="29"/>
  <c r="AQ2026" i="29"/>
  <c r="AO2026" i="29"/>
  <c r="AN2026" i="29"/>
  <c r="AM2026" i="29"/>
  <c r="AF2026" i="29"/>
  <c r="AD2026" i="29"/>
  <c r="AE2026" i="29"/>
  <c r="BA2026" i="29"/>
  <c r="G2022" i="36"/>
  <c r="AE2011" i="29"/>
  <c r="AE2010" i="29"/>
  <c r="AQ2009" i="29"/>
  <c r="AO2009" i="29"/>
  <c r="AN2009" i="29"/>
  <c r="AM2009" i="29"/>
  <c r="AF2009" i="29"/>
  <c r="AD2009" i="29"/>
  <c r="AQ2008" i="29"/>
  <c r="AO2008" i="29"/>
  <c r="AN2008" i="29"/>
  <c r="AM2008" i="29"/>
  <c r="AF2008" i="29"/>
  <c r="AD2008" i="29"/>
  <c r="BA2008" i="29"/>
  <c r="AQ2007" i="29"/>
  <c r="AO2007" i="29"/>
  <c r="AN2007" i="29"/>
  <c r="AM2007" i="29"/>
  <c r="AF2007" i="29"/>
  <c r="AD2007" i="29"/>
  <c r="AA2010" i="29"/>
  <c r="BA2007" i="29"/>
  <c r="AQ2006" i="29"/>
  <c r="AO2006" i="29"/>
  <c r="AN2006" i="29"/>
  <c r="AM2006" i="29"/>
  <c r="AF2006" i="29"/>
  <c r="AD2006" i="29"/>
  <c r="BA2006" i="29"/>
  <c r="AQ2005" i="29"/>
  <c r="AO2005" i="29"/>
  <c r="AN2005" i="29"/>
  <c r="AM2005" i="29"/>
  <c r="AF2005" i="29"/>
  <c r="AD2005" i="29"/>
  <c r="BA2005" i="29"/>
  <c r="AQ2004" i="29"/>
  <c r="AO2004" i="29"/>
  <c r="AN2004" i="29"/>
  <c r="AM2004" i="29"/>
  <c r="AF2004" i="29"/>
  <c r="AD2004" i="29"/>
  <c r="BA2004" i="29"/>
  <c r="AQ2003" i="29"/>
  <c r="AO2003" i="29"/>
  <c r="AN2003" i="29"/>
  <c r="AM2003" i="29"/>
  <c r="AF2003" i="29"/>
  <c r="AD2003" i="29"/>
  <c r="BA2003" i="29"/>
  <c r="AQ2002" i="29"/>
  <c r="AO2002" i="29"/>
  <c r="AN2002" i="29"/>
  <c r="AM2002" i="29"/>
  <c r="AF2002" i="29"/>
  <c r="AD2002" i="29"/>
  <c r="BA2002" i="29"/>
  <c r="AQ2001" i="29"/>
  <c r="AO2001" i="29"/>
  <c r="AN2001" i="29"/>
  <c r="AM2001" i="29"/>
  <c r="AF2001" i="29"/>
  <c r="AD2001" i="29"/>
  <c r="BA2001" i="29"/>
  <c r="AQ2000" i="29"/>
  <c r="AO2000" i="29"/>
  <c r="AN2000" i="29"/>
  <c r="AM2000" i="29"/>
  <c r="AF2000" i="29"/>
  <c r="AD2000" i="29"/>
  <c r="BA2000" i="29"/>
  <c r="AQ1999" i="29"/>
  <c r="AO1999" i="29"/>
  <c r="AN1999" i="29"/>
  <c r="AM1999" i="29"/>
  <c r="AF1999" i="29"/>
  <c r="AD1999" i="29"/>
  <c r="BA1999" i="29"/>
  <c r="AQ1998" i="29"/>
  <c r="AO1998" i="29"/>
  <c r="AN1998" i="29"/>
  <c r="AM1998" i="29"/>
  <c r="AF1998" i="29"/>
  <c r="AD1998" i="29"/>
  <c r="BA1998" i="29"/>
  <c r="AQ1997" i="29"/>
  <c r="AO1997" i="29"/>
  <c r="AN1997" i="29"/>
  <c r="AM1997" i="29"/>
  <c r="AF1997" i="29"/>
  <c r="AD1997" i="29"/>
  <c r="BA1997" i="29"/>
  <c r="AQ1996" i="29"/>
  <c r="AO1996" i="29"/>
  <c r="AN1996" i="29"/>
  <c r="AM1996" i="29"/>
  <c r="AF1996" i="29"/>
  <c r="AD1996" i="29"/>
  <c r="BA1996" i="29"/>
  <c r="AQ1995" i="29"/>
  <c r="AO1995" i="29"/>
  <c r="AN1995" i="29"/>
  <c r="AM1995" i="29"/>
  <c r="AF1995" i="29"/>
  <c r="AD1995" i="29"/>
  <c r="BA1995" i="29"/>
  <c r="AQ1994" i="29"/>
  <c r="AO1994" i="29"/>
  <c r="AN1994" i="29"/>
  <c r="AM1994" i="29"/>
  <c r="AF1994" i="29"/>
  <c r="AD1994" i="29"/>
  <c r="BA1994" i="29"/>
  <c r="AQ1993" i="29"/>
  <c r="AO1993" i="29"/>
  <c r="AN1993" i="29"/>
  <c r="AM1993" i="29"/>
  <c r="AF1993" i="29"/>
  <c r="AD1993" i="29"/>
  <c r="BA1993" i="29"/>
  <c r="AQ1992" i="29"/>
  <c r="AO1992" i="29"/>
  <c r="AN1992" i="29"/>
  <c r="AM1992" i="29"/>
  <c r="AF1992" i="29"/>
  <c r="AD1992" i="29"/>
  <c r="BA1992" i="29"/>
  <c r="AQ1991" i="29"/>
  <c r="AO1991" i="29"/>
  <c r="AN1991" i="29"/>
  <c r="AM1991" i="29"/>
  <c r="AF1991" i="29"/>
  <c r="AD1991" i="29"/>
  <c r="BA1991" i="29"/>
  <c r="AQ1990" i="29"/>
  <c r="AO1990" i="29"/>
  <c r="AN1990" i="29"/>
  <c r="AM1990" i="29"/>
  <c r="AF1990" i="29"/>
  <c r="AD1990" i="29"/>
  <c r="BA1990" i="29"/>
  <c r="AQ1989" i="29"/>
  <c r="AO1989" i="29"/>
  <c r="AN1989" i="29"/>
  <c r="AM1989" i="29"/>
  <c r="AF1989" i="29"/>
  <c r="AD1989" i="29"/>
  <c r="BA1989" i="29"/>
  <c r="AQ1988" i="29"/>
  <c r="AO1988" i="29"/>
  <c r="AN1988" i="29"/>
  <c r="AM1988" i="29"/>
  <c r="AF1988" i="29"/>
  <c r="AD1988" i="29"/>
  <c r="BA1988" i="29"/>
  <c r="AQ1987" i="29"/>
  <c r="AO1987" i="29"/>
  <c r="AN1987" i="29"/>
  <c r="AM1987" i="29"/>
  <c r="AF1987" i="29"/>
  <c r="AD1987" i="29"/>
  <c r="BA1987" i="29"/>
  <c r="AQ1986" i="29"/>
  <c r="AO1986" i="29"/>
  <c r="AN1986" i="29"/>
  <c r="AM1986" i="29"/>
  <c r="AF1986" i="29"/>
  <c r="AD1986" i="29"/>
  <c r="BA1986" i="29"/>
  <c r="AQ1985" i="29"/>
  <c r="AO1985" i="29"/>
  <c r="AN1985" i="29"/>
  <c r="AM1985" i="29"/>
  <c r="AF1985" i="29"/>
  <c r="AD1985" i="29"/>
  <c r="AE1985" i="29"/>
  <c r="BA1985" i="29"/>
  <c r="AW1975" i="29"/>
  <c r="AL1975" i="29"/>
  <c r="S1975" i="29" s="1"/>
  <c r="AJ1974" i="29"/>
  <c r="P1974" i="29" s="1"/>
  <c r="G1981" i="36"/>
  <c r="AE1970" i="29"/>
  <c r="AE1969" i="29"/>
  <c r="AQ1968" i="29"/>
  <c r="AO1968" i="29"/>
  <c r="AN1968" i="29"/>
  <c r="AM1968" i="29"/>
  <c r="AF1968" i="29"/>
  <c r="AD1968" i="29"/>
  <c r="AQ1967" i="29"/>
  <c r="AO1967" i="29"/>
  <c r="AN1967" i="29"/>
  <c r="AM1967" i="29"/>
  <c r="AF1967" i="29"/>
  <c r="AD1967" i="29"/>
  <c r="BA1967" i="29"/>
  <c r="AQ1966" i="29"/>
  <c r="AO1966" i="29"/>
  <c r="AN1966" i="29"/>
  <c r="AM1966" i="29"/>
  <c r="AF1966" i="29"/>
  <c r="AD1966" i="29"/>
  <c r="BA1966" i="29"/>
  <c r="AQ1965" i="29"/>
  <c r="AO1965" i="29"/>
  <c r="AN1965" i="29"/>
  <c r="AM1965" i="29"/>
  <c r="AF1965" i="29"/>
  <c r="AD1965" i="29"/>
  <c r="BA1965" i="29"/>
  <c r="AQ1964" i="29"/>
  <c r="AO1964" i="29"/>
  <c r="AN1964" i="29"/>
  <c r="AM1964" i="29"/>
  <c r="AF1964" i="29"/>
  <c r="AD1964" i="29"/>
  <c r="BA1964" i="29"/>
  <c r="AQ1963" i="29"/>
  <c r="AO1963" i="29"/>
  <c r="AN1963" i="29"/>
  <c r="AM1963" i="29"/>
  <c r="AF1963" i="29"/>
  <c r="AD1963" i="29"/>
  <c r="BA1963" i="29"/>
  <c r="AQ1962" i="29"/>
  <c r="AO1962" i="29"/>
  <c r="AN1962" i="29"/>
  <c r="AM1962" i="29"/>
  <c r="AF1962" i="29"/>
  <c r="AD1962" i="29"/>
  <c r="BA1962" i="29"/>
  <c r="AQ1961" i="29"/>
  <c r="AO1961" i="29"/>
  <c r="AN1961" i="29"/>
  <c r="AM1961" i="29"/>
  <c r="AF1961" i="29"/>
  <c r="AD1961" i="29"/>
  <c r="BA1961" i="29"/>
  <c r="AQ1960" i="29"/>
  <c r="AO1960" i="29"/>
  <c r="AN1960" i="29"/>
  <c r="AM1960" i="29"/>
  <c r="AF1960" i="29"/>
  <c r="AD1960" i="29"/>
  <c r="BA1960" i="29"/>
  <c r="AQ1959" i="29"/>
  <c r="AO1959" i="29"/>
  <c r="AN1959" i="29"/>
  <c r="AM1959" i="29"/>
  <c r="AF1959" i="29"/>
  <c r="AD1959" i="29"/>
  <c r="BA1959" i="29"/>
  <c r="AQ1958" i="29"/>
  <c r="AO1958" i="29"/>
  <c r="AN1958" i="29"/>
  <c r="AM1958" i="29"/>
  <c r="AF1958" i="29"/>
  <c r="AD1958" i="29"/>
  <c r="BA1958" i="29"/>
  <c r="AQ1957" i="29"/>
  <c r="AO1957" i="29"/>
  <c r="AN1957" i="29"/>
  <c r="AM1957" i="29"/>
  <c r="AF1957" i="29"/>
  <c r="AD1957" i="29"/>
  <c r="BA1957" i="29"/>
  <c r="AQ1956" i="29"/>
  <c r="AO1956" i="29"/>
  <c r="AN1956" i="29"/>
  <c r="AM1956" i="29"/>
  <c r="AF1956" i="29"/>
  <c r="AD1956" i="29"/>
  <c r="BA1956" i="29"/>
  <c r="AQ1955" i="29"/>
  <c r="AO1955" i="29"/>
  <c r="AN1955" i="29"/>
  <c r="AM1955" i="29"/>
  <c r="AF1955" i="29"/>
  <c r="AD1955" i="29"/>
  <c r="BA1955" i="29"/>
  <c r="AQ1954" i="29"/>
  <c r="AO1954" i="29"/>
  <c r="AN1954" i="29"/>
  <c r="AM1954" i="29"/>
  <c r="AF1954" i="29"/>
  <c r="AD1954" i="29"/>
  <c r="BA1954" i="29"/>
  <c r="AQ1953" i="29"/>
  <c r="AO1953" i="29"/>
  <c r="AN1953" i="29"/>
  <c r="AM1953" i="29"/>
  <c r="AF1953" i="29"/>
  <c r="AD1953" i="29"/>
  <c r="BA1953" i="29"/>
  <c r="AQ1952" i="29"/>
  <c r="AO1952" i="29"/>
  <c r="AN1952" i="29"/>
  <c r="AM1952" i="29"/>
  <c r="AF1952" i="29"/>
  <c r="AD1952" i="29"/>
  <c r="BA1952" i="29"/>
  <c r="AQ1951" i="29"/>
  <c r="AO1951" i="29"/>
  <c r="AN1951" i="29"/>
  <c r="AM1951" i="29"/>
  <c r="AF1951" i="29"/>
  <c r="AD1951" i="29"/>
  <c r="BA1951" i="29"/>
  <c r="AQ1950" i="29"/>
  <c r="AO1950" i="29"/>
  <c r="AN1950" i="29"/>
  <c r="AM1950" i="29"/>
  <c r="AF1950" i="29"/>
  <c r="AD1950" i="29"/>
  <c r="BA1950" i="29"/>
  <c r="AQ1949" i="29"/>
  <c r="AO1949" i="29"/>
  <c r="AN1949" i="29"/>
  <c r="AM1949" i="29"/>
  <c r="AF1949" i="29"/>
  <c r="AD1949" i="29"/>
  <c r="BA1949" i="29"/>
  <c r="AQ1948" i="29"/>
  <c r="AO1948" i="29"/>
  <c r="AN1948" i="29"/>
  <c r="AM1948" i="29"/>
  <c r="AF1948" i="29"/>
  <c r="AD1948" i="29"/>
  <c r="BA1948" i="29"/>
  <c r="AQ1947" i="29"/>
  <c r="AO1947" i="29"/>
  <c r="AN1947" i="29"/>
  <c r="AM1947" i="29"/>
  <c r="AF1947" i="29"/>
  <c r="AD1947" i="29"/>
  <c r="BA1947" i="29"/>
  <c r="AQ1946" i="29"/>
  <c r="AO1946" i="29"/>
  <c r="AN1946" i="29"/>
  <c r="AM1946" i="29"/>
  <c r="AF1946" i="29"/>
  <c r="AD1946" i="29"/>
  <c r="BA1946" i="29"/>
  <c r="AQ1945" i="29"/>
  <c r="AO1945" i="29"/>
  <c r="AN1945" i="29"/>
  <c r="AM1945" i="29"/>
  <c r="AF1945" i="29"/>
  <c r="AD1945" i="29"/>
  <c r="BA1945" i="29"/>
  <c r="AQ1944" i="29"/>
  <c r="AO1944" i="29"/>
  <c r="AN1944" i="29"/>
  <c r="AM1944" i="29"/>
  <c r="AF1944" i="29"/>
  <c r="AD1944" i="29"/>
  <c r="AE1944" i="29"/>
  <c r="BA1944" i="29"/>
  <c r="AE1929" i="29"/>
  <c r="AE1928" i="29"/>
  <c r="AQ1927" i="29"/>
  <c r="AO1927" i="29"/>
  <c r="AN1927" i="29"/>
  <c r="AM1927" i="29"/>
  <c r="AF1927" i="29"/>
  <c r="AD1927" i="29"/>
  <c r="AQ1926" i="29"/>
  <c r="AO1926" i="29"/>
  <c r="AN1926" i="29"/>
  <c r="AM1926" i="29"/>
  <c r="AF1926" i="29"/>
  <c r="AD1926" i="29"/>
  <c r="BA1926" i="29"/>
  <c r="AQ1925" i="29"/>
  <c r="AO1925" i="29"/>
  <c r="AN1925" i="29"/>
  <c r="AM1925" i="29"/>
  <c r="AF1925" i="29"/>
  <c r="AD1925" i="29"/>
  <c r="BA1925" i="29"/>
  <c r="AQ1924" i="29"/>
  <c r="AO1924" i="29"/>
  <c r="AN1924" i="29"/>
  <c r="AM1924" i="29"/>
  <c r="AF1924" i="29"/>
  <c r="AD1924" i="29"/>
  <c r="BA1924" i="29"/>
  <c r="AQ1923" i="29"/>
  <c r="AO1923" i="29"/>
  <c r="AN1923" i="29"/>
  <c r="AM1923" i="29"/>
  <c r="AF1923" i="29"/>
  <c r="AD1923" i="29"/>
  <c r="BA1923" i="29"/>
  <c r="AQ1922" i="29"/>
  <c r="AO1922" i="29"/>
  <c r="AN1922" i="29"/>
  <c r="AM1922" i="29"/>
  <c r="AF1922" i="29"/>
  <c r="AD1922" i="29"/>
  <c r="BA1922" i="29"/>
  <c r="AQ1921" i="29"/>
  <c r="AO1921" i="29"/>
  <c r="AN1921" i="29"/>
  <c r="AM1921" i="29"/>
  <c r="AF1921" i="29"/>
  <c r="AD1921" i="29"/>
  <c r="BA1921" i="29"/>
  <c r="AQ1920" i="29"/>
  <c r="AO1920" i="29"/>
  <c r="AN1920" i="29"/>
  <c r="AM1920" i="29"/>
  <c r="AF1920" i="29"/>
  <c r="AD1920" i="29"/>
  <c r="BA1920" i="29"/>
  <c r="AQ1919" i="29"/>
  <c r="AO1919" i="29"/>
  <c r="AN1919" i="29"/>
  <c r="AM1919" i="29"/>
  <c r="AF1919" i="29"/>
  <c r="AD1919" i="29"/>
  <c r="BA1919" i="29"/>
  <c r="AQ1918" i="29"/>
  <c r="AO1918" i="29"/>
  <c r="AN1918" i="29"/>
  <c r="AM1918" i="29"/>
  <c r="AF1918" i="29"/>
  <c r="AD1918" i="29"/>
  <c r="BA1918" i="29"/>
  <c r="AQ1917" i="29"/>
  <c r="AO1917" i="29"/>
  <c r="AN1917" i="29"/>
  <c r="AM1917" i="29"/>
  <c r="AF1917" i="29"/>
  <c r="AD1917" i="29"/>
  <c r="BA1917" i="29"/>
  <c r="AQ1916" i="29"/>
  <c r="AO1916" i="29"/>
  <c r="AN1916" i="29"/>
  <c r="AM1916" i="29"/>
  <c r="AF1916" i="29"/>
  <c r="AD1916" i="29"/>
  <c r="BA1916" i="29"/>
  <c r="AQ1915" i="29"/>
  <c r="AO1915" i="29"/>
  <c r="AN1915" i="29"/>
  <c r="AM1915" i="29"/>
  <c r="AF1915" i="29"/>
  <c r="AD1915" i="29"/>
  <c r="BA1915" i="29"/>
  <c r="AQ1914" i="29"/>
  <c r="AO1914" i="29"/>
  <c r="AN1914" i="29"/>
  <c r="AM1914" i="29"/>
  <c r="AF1914" i="29"/>
  <c r="AD1914" i="29"/>
  <c r="BA1914" i="29"/>
  <c r="AQ1913" i="29"/>
  <c r="AO1913" i="29"/>
  <c r="AN1913" i="29"/>
  <c r="AM1913" i="29"/>
  <c r="AF1913" i="29"/>
  <c r="AD1913" i="29"/>
  <c r="BA1913" i="29"/>
  <c r="AQ1912" i="29"/>
  <c r="AO1912" i="29"/>
  <c r="AN1912" i="29"/>
  <c r="AM1912" i="29"/>
  <c r="AF1912" i="29"/>
  <c r="AD1912" i="29"/>
  <c r="BA1912" i="29"/>
  <c r="AQ1911" i="29"/>
  <c r="AO1911" i="29"/>
  <c r="AN1911" i="29"/>
  <c r="AM1911" i="29"/>
  <c r="AF1911" i="29"/>
  <c r="AD1911" i="29"/>
  <c r="BA1911" i="29"/>
  <c r="AQ1910" i="29"/>
  <c r="AO1910" i="29"/>
  <c r="AN1910" i="29"/>
  <c r="AM1910" i="29"/>
  <c r="AF1910" i="29"/>
  <c r="AD1910" i="29"/>
  <c r="BA1910" i="29"/>
  <c r="AQ1909" i="29"/>
  <c r="AO1909" i="29"/>
  <c r="AN1909" i="29"/>
  <c r="AM1909" i="29"/>
  <c r="AF1909" i="29"/>
  <c r="AD1909" i="29"/>
  <c r="BA1909" i="29"/>
  <c r="AQ1908" i="29"/>
  <c r="AO1908" i="29"/>
  <c r="AN1908" i="29"/>
  <c r="AM1908" i="29"/>
  <c r="AF1908" i="29"/>
  <c r="AD1908" i="29"/>
  <c r="BA1908" i="29"/>
  <c r="AQ1907" i="29"/>
  <c r="AO1907" i="29"/>
  <c r="AN1907" i="29"/>
  <c r="AM1907" i="29"/>
  <c r="AF1907" i="29"/>
  <c r="AD1907" i="29"/>
  <c r="BA1907" i="29"/>
  <c r="AQ1906" i="29"/>
  <c r="AO1906" i="29"/>
  <c r="AN1906" i="29"/>
  <c r="AM1906" i="29"/>
  <c r="AF1906" i="29"/>
  <c r="AD1906" i="29"/>
  <c r="BA1906" i="29"/>
  <c r="AQ1905" i="29"/>
  <c r="AO1905" i="29"/>
  <c r="AN1905" i="29"/>
  <c r="AM1905" i="29"/>
  <c r="AF1905" i="29"/>
  <c r="AD1905" i="29"/>
  <c r="BA1905" i="29"/>
  <c r="AQ1904" i="29"/>
  <c r="AO1904" i="29"/>
  <c r="AN1904" i="29"/>
  <c r="AM1904" i="29"/>
  <c r="AF1904" i="29"/>
  <c r="AD1904" i="29"/>
  <c r="BA1904" i="29"/>
  <c r="AQ1903" i="29"/>
  <c r="AO1903" i="29"/>
  <c r="AN1903" i="29"/>
  <c r="AM1903" i="29"/>
  <c r="AF1903" i="29"/>
  <c r="AD1903" i="29"/>
  <c r="AE1903" i="29"/>
  <c r="BA1903" i="29"/>
  <c r="AS1894" i="29"/>
  <c r="AE1888" i="29"/>
  <c r="AE1887" i="29"/>
  <c r="AQ1886" i="29"/>
  <c r="AO1886" i="29"/>
  <c r="AN1886" i="29"/>
  <c r="AM1886" i="29"/>
  <c r="AF1886" i="29"/>
  <c r="AD1886" i="29"/>
  <c r="AQ1885" i="29"/>
  <c r="AO1885" i="29"/>
  <c r="AN1885" i="29"/>
  <c r="AM1885" i="29"/>
  <c r="AF1885" i="29"/>
  <c r="AD1885" i="29"/>
  <c r="BA1885" i="29"/>
  <c r="AQ1884" i="29"/>
  <c r="AO1884" i="29"/>
  <c r="AN1884" i="29"/>
  <c r="AM1884" i="29"/>
  <c r="AF1884" i="29"/>
  <c r="AD1884" i="29"/>
  <c r="BA1884" i="29"/>
  <c r="AQ1883" i="29"/>
  <c r="AO1883" i="29"/>
  <c r="AN1883" i="29"/>
  <c r="AM1883" i="29"/>
  <c r="AF1883" i="29"/>
  <c r="AD1883" i="29"/>
  <c r="BA1883" i="29"/>
  <c r="AQ1882" i="29"/>
  <c r="AO1882" i="29"/>
  <c r="AN1882" i="29"/>
  <c r="AM1882" i="29"/>
  <c r="AF1882" i="29"/>
  <c r="AD1882" i="29"/>
  <c r="BA1882" i="29"/>
  <c r="AQ1881" i="29"/>
  <c r="AO1881" i="29"/>
  <c r="AN1881" i="29"/>
  <c r="AM1881" i="29"/>
  <c r="AF1881" i="29"/>
  <c r="AD1881" i="29"/>
  <c r="BA1881" i="29"/>
  <c r="AQ1880" i="29"/>
  <c r="AO1880" i="29"/>
  <c r="AN1880" i="29"/>
  <c r="AM1880" i="29"/>
  <c r="AF1880" i="29"/>
  <c r="AD1880" i="29"/>
  <c r="BA1880" i="29"/>
  <c r="AQ1879" i="29"/>
  <c r="AO1879" i="29"/>
  <c r="AN1879" i="29"/>
  <c r="AM1879" i="29"/>
  <c r="AF1879" i="29"/>
  <c r="AD1879" i="29"/>
  <c r="BA1879" i="29"/>
  <c r="AQ1878" i="29"/>
  <c r="AO1878" i="29"/>
  <c r="AN1878" i="29"/>
  <c r="AM1878" i="29"/>
  <c r="AF1878" i="29"/>
  <c r="AD1878" i="29"/>
  <c r="BA1878" i="29"/>
  <c r="AQ1877" i="29"/>
  <c r="AO1877" i="29"/>
  <c r="AN1877" i="29"/>
  <c r="AM1877" i="29"/>
  <c r="AF1877" i="29"/>
  <c r="AD1877" i="29"/>
  <c r="BA1877" i="29"/>
  <c r="AQ1876" i="29"/>
  <c r="AO1876" i="29"/>
  <c r="AN1876" i="29"/>
  <c r="AM1876" i="29"/>
  <c r="AF1876" i="29"/>
  <c r="AD1876" i="29"/>
  <c r="BA1876" i="29"/>
  <c r="AQ1875" i="29"/>
  <c r="AO1875" i="29"/>
  <c r="AN1875" i="29"/>
  <c r="AM1875" i="29"/>
  <c r="AF1875" i="29"/>
  <c r="AD1875" i="29"/>
  <c r="BA1875" i="29"/>
  <c r="AQ1874" i="29"/>
  <c r="AO1874" i="29"/>
  <c r="AN1874" i="29"/>
  <c r="AM1874" i="29"/>
  <c r="AF1874" i="29"/>
  <c r="AD1874" i="29"/>
  <c r="BA1874" i="29"/>
  <c r="AQ1873" i="29"/>
  <c r="AO1873" i="29"/>
  <c r="AN1873" i="29"/>
  <c r="AM1873" i="29"/>
  <c r="AF1873" i="29"/>
  <c r="AD1873" i="29"/>
  <c r="BA1873" i="29"/>
  <c r="AQ1872" i="29"/>
  <c r="AO1872" i="29"/>
  <c r="AN1872" i="29"/>
  <c r="AM1872" i="29"/>
  <c r="AF1872" i="29"/>
  <c r="AD1872" i="29"/>
  <c r="BA1872" i="29"/>
  <c r="AQ1871" i="29"/>
  <c r="AO1871" i="29"/>
  <c r="AN1871" i="29"/>
  <c r="AM1871" i="29"/>
  <c r="AF1871" i="29"/>
  <c r="AD1871" i="29"/>
  <c r="BA1871" i="29"/>
  <c r="AQ1870" i="29"/>
  <c r="AO1870" i="29"/>
  <c r="AN1870" i="29"/>
  <c r="AM1870" i="29"/>
  <c r="AF1870" i="29"/>
  <c r="AD1870" i="29"/>
  <c r="BA1870" i="29"/>
  <c r="AQ1869" i="29"/>
  <c r="AO1869" i="29"/>
  <c r="AN1869" i="29"/>
  <c r="AM1869" i="29"/>
  <c r="AF1869" i="29"/>
  <c r="AD1869" i="29"/>
  <c r="BA1869" i="29"/>
  <c r="AQ1868" i="29"/>
  <c r="AO1868" i="29"/>
  <c r="AN1868" i="29"/>
  <c r="AM1868" i="29"/>
  <c r="AF1868" i="29"/>
  <c r="AD1868" i="29"/>
  <c r="BA1868" i="29"/>
  <c r="AQ1867" i="29"/>
  <c r="AO1867" i="29"/>
  <c r="AN1867" i="29"/>
  <c r="AM1867" i="29"/>
  <c r="AF1867" i="29"/>
  <c r="AD1867" i="29"/>
  <c r="BA1867" i="29"/>
  <c r="AQ1866" i="29"/>
  <c r="AO1866" i="29"/>
  <c r="AN1866" i="29"/>
  <c r="AM1866" i="29"/>
  <c r="AF1866" i="29"/>
  <c r="AD1866" i="29"/>
  <c r="BA1866" i="29"/>
  <c r="AQ1865" i="29"/>
  <c r="AO1865" i="29"/>
  <c r="AN1865" i="29"/>
  <c r="AM1865" i="29"/>
  <c r="AF1865" i="29"/>
  <c r="AD1865" i="29"/>
  <c r="BA1865" i="29"/>
  <c r="AQ1864" i="29"/>
  <c r="AO1864" i="29"/>
  <c r="AN1864" i="29"/>
  <c r="AM1864" i="29"/>
  <c r="AF1864" i="29"/>
  <c r="AD1864" i="29"/>
  <c r="BA1864" i="29"/>
  <c r="AQ1863" i="29"/>
  <c r="AO1863" i="29"/>
  <c r="AN1863" i="29"/>
  <c r="AM1863" i="29"/>
  <c r="AF1863" i="29"/>
  <c r="AD1863" i="29"/>
  <c r="BA1863" i="29"/>
  <c r="AQ1862" i="29"/>
  <c r="AO1862" i="29"/>
  <c r="AN1862" i="29"/>
  <c r="AM1862" i="29"/>
  <c r="AF1862" i="29"/>
  <c r="AD1862" i="29"/>
  <c r="AE1862" i="29"/>
  <c r="BA1862" i="29"/>
  <c r="AI1853" i="29"/>
  <c r="N1853" i="29" s="1"/>
  <c r="AU1852" i="29"/>
  <c r="AI1852" i="29"/>
  <c r="N1852" i="29" s="1"/>
  <c r="AE1847" i="29"/>
  <c r="AE1846" i="29"/>
  <c r="AQ1845" i="29"/>
  <c r="AO1845" i="29"/>
  <c r="AN1845" i="29"/>
  <c r="AM1845" i="29"/>
  <c r="AF1845" i="29"/>
  <c r="AD1845" i="29"/>
  <c r="AQ1844" i="29"/>
  <c r="AO1844" i="29"/>
  <c r="AN1844" i="29"/>
  <c r="AM1844" i="29"/>
  <c r="AF1844" i="29"/>
  <c r="AD1844" i="29"/>
  <c r="BA1844" i="29"/>
  <c r="AQ1843" i="29"/>
  <c r="AO1843" i="29"/>
  <c r="AN1843" i="29"/>
  <c r="AM1843" i="29"/>
  <c r="AF1843" i="29"/>
  <c r="AD1843" i="29"/>
  <c r="BA1843" i="29"/>
  <c r="AQ1842" i="29"/>
  <c r="AO1842" i="29"/>
  <c r="AN1842" i="29"/>
  <c r="AM1842" i="29"/>
  <c r="AF1842" i="29"/>
  <c r="AD1842" i="29"/>
  <c r="BA1842" i="29"/>
  <c r="AQ1841" i="29"/>
  <c r="AO1841" i="29"/>
  <c r="AN1841" i="29"/>
  <c r="AM1841" i="29"/>
  <c r="AF1841" i="29"/>
  <c r="AD1841" i="29"/>
  <c r="BA1841" i="29"/>
  <c r="AQ1840" i="29"/>
  <c r="AO1840" i="29"/>
  <c r="AN1840" i="29"/>
  <c r="AM1840" i="29"/>
  <c r="AF1840" i="29"/>
  <c r="AD1840" i="29"/>
  <c r="BA1840" i="29"/>
  <c r="AQ1839" i="29"/>
  <c r="AO1839" i="29"/>
  <c r="AN1839" i="29"/>
  <c r="AM1839" i="29"/>
  <c r="AF1839" i="29"/>
  <c r="AD1839" i="29"/>
  <c r="BA1839" i="29"/>
  <c r="AQ1838" i="29"/>
  <c r="AO1838" i="29"/>
  <c r="AN1838" i="29"/>
  <c r="AM1838" i="29"/>
  <c r="AF1838" i="29"/>
  <c r="AD1838" i="29"/>
  <c r="BA1838" i="29"/>
  <c r="AQ1837" i="29"/>
  <c r="AO1837" i="29"/>
  <c r="AN1837" i="29"/>
  <c r="AM1837" i="29"/>
  <c r="AF1837" i="29"/>
  <c r="AD1837" i="29"/>
  <c r="BA1837" i="29"/>
  <c r="AQ1836" i="29"/>
  <c r="AO1836" i="29"/>
  <c r="AN1836" i="29"/>
  <c r="AM1836" i="29"/>
  <c r="AF1836" i="29"/>
  <c r="AD1836" i="29"/>
  <c r="BA1836" i="29"/>
  <c r="AQ1835" i="29"/>
  <c r="AO1835" i="29"/>
  <c r="AN1835" i="29"/>
  <c r="AM1835" i="29"/>
  <c r="AF1835" i="29"/>
  <c r="AD1835" i="29"/>
  <c r="BA1835" i="29"/>
  <c r="AQ1834" i="29"/>
  <c r="AO1834" i="29"/>
  <c r="AN1834" i="29"/>
  <c r="AM1834" i="29"/>
  <c r="AF1834" i="29"/>
  <c r="AD1834" i="29"/>
  <c r="BA1834" i="29"/>
  <c r="AQ1833" i="29"/>
  <c r="AO1833" i="29"/>
  <c r="AN1833" i="29"/>
  <c r="AM1833" i="29"/>
  <c r="AF1833" i="29"/>
  <c r="AD1833" i="29"/>
  <c r="BA1833" i="29"/>
  <c r="AQ1832" i="29"/>
  <c r="AO1832" i="29"/>
  <c r="AN1832" i="29"/>
  <c r="AM1832" i="29"/>
  <c r="AF1832" i="29"/>
  <c r="AD1832" i="29"/>
  <c r="BA1832" i="29"/>
  <c r="AQ1831" i="29"/>
  <c r="AO1831" i="29"/>
  <c r="AN1831" i="29"/>
  <c r="AM1831" i="29"/>
  <c r="AF1831" i="29"/>
  <c r="AD1831" i="29"/>
  <c r="BA1831" i="29"/>
  <c r="AQ1830" i="29"/>
  <c r="AO1830" i="29"/>
  <c r="AN1830" i="29"/>
  <c r="AM1830" i="29"/>
  <c r="AF1830" i="29"/>
  <c r="AD1830" i="29"/>
  <c r="BA1830" i="29"/>
  <c r="AQ1829" i="29"/>
  <c r="AO1829" i="29"/>
  <c r="AN1829" i="29"/>
  <c r="AM1829" i="29"/>
  <c r="AF1829" i="29"/>
  <c r="AD1829" i="29"/>
  <c r="BA1829" i="29"/>
  <c r="AQ1828" i="29"/>
  <c r="AO1828" i="29"/>
  <c r="AN1828" i="29"/>
  <c r="AM1828" i="29"/>
  <c r="AF1828" i="29"/>
  <c r="AD1828" i="29"/>
  <c r="BA1828" i="29"/>
  <c r="AQ1827" i="29"/>
  <c r="AO1827" i="29"/>
  <c r="AN1827" i="29"/>
  <c r="AM1827" i="29"/>
  <c r="AF1827" i="29"/>
  <c r="AD1827" i="29"/>
  <c r="BA1827" i="29"/>
  <c r="AQ1826" i="29"/>
  <c r="AO1826" i="29"/>
  <c r="AN1826" i="29"/>
  <c r="AM1826" i="29"/>
  <c r="AF1826" i="29"/>
  <c r="AD1826" i="29"/>
  <c r="BA1826" i="29"/>
  <c r="AQ1825" i="29"/>
  <c r="AO1825" i="29"/>
  <c r="AN1825" i="29"/>
  <c r="AM1825" i="29"/>
  <c r="AF1825" i="29"/>
  <c r="AD1825" i="29"/>
  <c r="BA1825" i="29"/>
  <c r="AQ1824" i="29"/>
  <c r="AO1824" i="29"/>
  <c r="AN1824" i="29"/>
  <c r="AM1824" i="29"/>
  <c r="AF1824" i="29"/>
  <c r="AD1824" i="29"/>
  <c r="BA1824" i="29"/>
  <c r="AQ1823" i="29"/>
  <c r="AO1823" i="29"/>
  <c r="AN1823" i="29"/>
  <c r="AM1823" i="29"/>
  <c r="AF1823" i="29"/>
  <c r="AD1823" i="29"/>
  <c r="BA1823" i="29"/>
  <c r="AQ1822" i="29"/>
  <c r="AO1822" i="29"/>
  <c r="AN1822" i="29"/>
  <c r="AM1822" i="29"/>
  <c r="AF1822" i="29"/>
  <c r="AD1822" i="29"/>
  <c r="BA1822" i="29"/>
  <c r="AQ1821" i="29"/>
  <c r="AO1821" i="29"/>
  <c r="AN1821" i="29"/>
  <c r="AM1821" i="29"/>
  <c r="AF1821" i="29"/>
  <c r="AD1821" i="29"/>
  <c r="AE1821" i="29"/>
  <c r="BA1821" i="29"/>
  <c r="AE1806" i="29"/>
  <c r="AE1805" i="29"/>
  <c r="AQ1804" i="29"/>
  <c r="AO1804" i="29"/>
  <c r="AN1804" i="29"/>
  <c r="AM1804" i="29"/>
  <c r="AF1804" i="29"/>
  <c r="AD1804" i="29"/>
  <c r="AQ1803" i="29"/>
  <c r="AO1803" i="29"/>
  <c r="AN1803" i="29"/>
  <c r="AM1803" i="29"/>
  <c r="AF1803" i="29"/>
  <c r="AD1803" i="29"/>
  <c r="BA1803" i="29"/>
  <c r="AQ1802" i="29"/>
  <c r="AO1802" i="29"/>
  <c r="AN1802" i="29"/>
  <c r="AM1802" i="29"/>
  <c r="AF1802" i="29"/>
  <c r="AD1802" i="29"/>
  <c r="BA1802" i="29"/>
  <c r="AQ1801" i="29"/>
  <c r="AO1801" i="29"/>
  <c r="AN1801" i="29"/>
  <c r="AM1801" i="29"/>
  <c r="AF1801" i="29"/>
  <c r="AD1801" i="29"/>
  <c r="BA1801" i="29"/>
  <c r="AQ1800" i="29"/>
  <c r="AO1800" i="29"/>
  <c r="AN1800" i="29"/>
  <c r="AM1800" i="29"/>
  <c r="AF1800" i="29"/>
  <c r="AD1800" i="29"/>
  <c r="BA1800" i="29"/>
  <c r="AQ1799" i="29"/>
  <c r="AO1799" i="29"/>
  <c r="AN1799" i="29"/>
  <c r="AM1799" i="29"/>
  <c r="AF1799" i="29"/>
  <c r="AD1799" i="29"/>
  <c r="BA1799" i="29"/>
  <c r="AQ1798" i="29"/>
  <c r="AO1798" i="29"/>
  <c r="AN1798" i="29"/>
  <c r="AM1798" i="29"/>
  <c r="AF1798" i="29"/>
  <c r="AD1798" i="29"/>
  <c r="BA1798" i="29"/>
  <c r="AQ1797" i="29"/>
  <c r="AO1797" i="29"/>
  <c r="AN1797" i="29"/>
  <c r="AM1797" i="29"/>
  <c r="AF1797" i="29"/>
  <c r="AD1797" i="29"/>
  <c r="BA1797" i="29"/>
  <c r="AQ1796" i="29"/>
  <c r="AO1796" i="29"/>
  <c r="AN1796" i="29"/>
  <c r="AM1796" i="29"/>
  <c r="AF1796" i="29"/>
  <c r="AD1796" i="29"/>
  <c r="BA1796" i="29"/>
  <c r="AQ1795" i="29"/>
  <c r="AO1795" i="29"/>
  <c r="AN1795" i="29"/>
  <c r="AM1795" i="29"/>
  <c r="AF1795" i="29"/>
  <c r="AD1795" i="29"/>
  <c r="BA1795" i="29"/>
  <c r="AQ1794" i="29"/>
  <c r="AO1794" i="29"/>
  <c r="AN1794" i="29"/>
  <c r="AM1794" i="29"/>
  <c r="AF1794" i="29"/>
  <c r="AD1794" i="29"/>
  <c r="BA1794" i="29"/>
  <c r="AQ1793" i="29"/>
  <c r="AO1793" i="29"/>
  <c r="AN1793" i="29"/>
  <c r="AM1793" i="29"/>
  <c r="AF1793" i="29"/>
  <c r="AD1793" i="29"/>
  <c r="BA1793" i="29"/>
  <c r="AQ1792" i="29"/>
  <c r="AO1792" i="29"/>
  <c r="AN1792" i="29"/>
  <c r="AM1792" i="29"/>
  <c r="AF1792" i="29"/>
  <c r="AD1792" i="29"/>
  <c r="BA1792" i="29"/>
  <c r="AQ1791" i="29"/>
  <c r="AO1791" i="29"/>
  <c r="AN1791" i="29"/>
  <c r="AM1791" i="29"/>
  <c r="AF1791" i="29"/>
  <c r="AD1791" i="29"/>
  <c r="BA1791" i="29"/>
  <c r="AQ1790" i="29"/>
  <c r="AO1790" i="29"/>
  <c r="AN1790" i="29"/>
  <c r="AM1790" i="29"/>
  <c r="AF1790" i="29"/>
  <c r="AD1790" i="29"/>
  <c r="BA1790" i="29"/>
  <c r="AQ1789" i="29"/>
  <c r="AO1789" i="29"/>
  <c r="AN1789" i="29"/>
  <c r="AM1789" i="29"/>
  <c r="AF1789" i="29"/>
  <c r="AD1789" i="29"/>
  <c r="BA1789" i="29"/>
  <c r="AQ1788" i="29"/>
  <c r="AO1788" i="29"/>
  <c r="AN1788" i="29"/>
  <c r="AM1788" i="29"/>
  <c r="AF1788" i="29"/>
  <c r="AD1788" i="29"/>
  <c r="BA1788" i="29"/>
  <c r="AQ1787" i="29"/>
  <c r="AO1787" i="29"/>
  <c r="AN1787" i="29"/>
  <c r="AM1787" i="29"/>
  <c r="AF1787" i="29"/>
  <c r="AD1787" i="29"/>
  <c r="BA1787" i="29"/>
  <c r="AQ1786" i="29"/>
  <c r="AO1786" i="29"/>
  <c r="AN1786" i="29"/>
  <c r="AM1786" i="29"/>
  <c r="AF1786" i="29"/>
  <c r="AD1786" i="29"/>
  <c r="BA1786" i="29"/>
  <c r="AQ1785" i="29"/>
  <c r="AO1785" i="29"/>
  <c r="AN1785" i="29"/>
  <c r="AM1785" i="29"/>
  <c r="AF1785" i="29"/>
  <c r="AD1785" i="29"/>
  <c r="BA1785" i="29"/>
  <c r="AQ1784" i="29"/>
  <c r="AO1784" i="29"/>
  <c r="AN1784" i="29"/>
  <c r="AM1784" i="29"/>
  <c r="AF1784" i="29"/>
  <c r="AD1784" i="29"/>
  <c r="BA1784" i="29"/>
  <c r="AQ1783" i="29"/>
  <c r="AO1783" i="29"/>
  <c r="AN1783" i="29"/>
  <c r="AM1783" i="29"/>
  <c r="AF1783" i="29"/>
  <c r="AD1783" i="29"/>
  <c r="BA1783" i="29"/>
  <c r="AQ1782" i="29"/>
  <c r="AO1782" i="29"/>
  <c r="AN1782" i="29"/>
  <c r="AM1782" i="29"/>
  <c r="AF1782" i="29"/>
  <c r="AD1782" i="29"/>
  <c r="BA1782" i="29"/>
  <c r="AQ1781" i="29"/>
  <c r="AO1781" i="29"/>
  <c r="AN1781" i="29"/>
  <c r="AM1781" i="29"/>
  <c r="AF1781" i="29"/>
  <c r="AD1781" i="29"/>
  <c r="BA1781" i="29"/>
  <c r="AQ1780" i="29"/>
  <c r="AO1780" i="29"/>
  <c r="AN1780" i="29"/>
  <c r="AM1780" i="29"/>
  <c r="AF1780" i="29"/>
  <c r="AD1780" i="29"/>
  <c r="AE1780" i="29"/>
  <c r="BA1780" i="29"/>
  <c r="AK1773" i="29"/>
  <c r="AW1771" i="29"/>
  <c r="AV1771" i="29"/>
  <c r="AL1770" i="29"/>
  <c r="S1770" i="29" s="1"/>
  <c r="AJ1770" i="29"/>
  <c r="P1770" i="29" s="1"/>
  <c r="AK1769" i="29"/>
  <c r="U1769" i="29" s="1"/>
  <c r="AI1769" i="29"/>
  <c r="N1769" i="29" s="1"/>
  <c r="AE1765" i="29"/>
  <c r="AE1764" i="29"/>
  <c r="AQ1763" i="29"/>
  <c r="AO1763" i="29"/>
  <c r="AN1763" i="29"/>
  <c r="AM1763" i="29"/>
  <c r="AF1763" i="29"/>
  <c r="AD1763" i="29"/>
  <c r="AQ1762" i="29"/>
  <c r="AO1762" i="29"/>
  <c r="AN1762" i="29"/>
  <c r="AM1762" i="29"/>
  <c r="AF1762" i="29"/>
  <c r="AD1762" i="29"/>
  <c r="BA1762" i="29"/>
  <c r="AQ1761" i="29"/>
  <c r="AO1761" i="29"/>
  <c r="AN1761" i="29"/>
  <c r="AM1761" i="29"/>
  <c r="AF1761" i="29"/>
  <c r="AD1761" i="29"/>
  <c r="BA1761" i="29"/>
  <c r="AQ1760" i="29"/>
  <c r="AO1760" i="29"/>
  <c r="AN1760" i="29"/>
  <c r="AM1760" i="29"/>
  <c r="AF1760" i="29"/>
  <c r="AD1760" i="29"/>
  <c r="BA1760" i="29"/>
  <c r="AQ1759" i="29"/>
  <c r="AO1759" i="29"/>
  <c r="AN1759" i="29"/>
  <c r="AM1759" i="29"/>
  <c r="AF1759" i="29"/>
  <c r="AD1759" i="29"/>
  <c r="BA1759" i="29"/>
  <c r="AQ1758" i="29"/>
  <c r="AO1758" i="29"/>
  <c r="AN1758" i="29"/>
  <c r="AM1758" i="29"/>
  <c r="AF1758" i="29"/>
  <c r="AD1758" i="29"/>
  <c r="BA1758" i="29"/>
  <c r="AQ1757" i="29"/>
  <c r="AO1757" i="29"/>
  <c r="AN1757" i="29"/>
  <c r="AM1757" i="29"/>
  <c r="AF1757" i="29"/>
  <c r="AD1757" i="29"/>
  <c r="BA1757" i="29"/>
  <c r="AQ1756" i="29"/>
  <c r="AO1756" i="29"/>
  <c r="AN1756" i="29"/>
  <c r="AM1756" i="29"/>
  <c r="AF1756" i="29"/>
  <c r="AD1756" i="29"/>
  <c r="BA1756" i="29"/>
  <c r="AQ1755" i="29"/>
  <c r="AO1755" i="29"/>
  <c r="AN1755" i="29"/>
  <c r="AM1755" i="29"/>
  <c r="AF1755" i="29"/>
  <c r="AD1755" i="29"/>
  <c r="BA1755" i="29"/>
  <c r="AQ1754" i="29"/>
  <c r="AO1754" i="29"/>
  <c r="AN1754" i="29"/>
  <c r="AM1754" i="29"/>
  <c r="AF1754" i="29"/>
  <c r="AD1754" i="29"/>
  <c r="BA1754" i="29"/>
  <c r="AQ1753" i="29"/>
  <c r="AO1753" i="29"/>
  <c r="AN1753" i="29"/>
  <c r="AM1753" i="29"/>
  <c r="AF1753" i="29"/>
  <c r="AD1753" i="29"/>
  <c r="BA1753" i="29"/>
  <c r="AQ1752" i="29"/>
  <c r="AO1752" i="29"/>
  <c r="AN1752" i="29"/>
  <c r="AM1752" i="29"/>
  <c r="AF1752" i="29"/>
  <c r="AD1752" i="29"/>
  <c r="BA1752" i="29"/>
  <c r="AQ1751" i="29"/>
  <c r="AO1751" i="29"/>
  <c r="AN1751" i="29"/>
  <c r="AM1751" i="29"/>
  <c r="AF1751" i="29"/>
  <c r="AD1751" i="29"/>
  <c r="BA1751" i="29"/>
  <c r="AQ1750" i="29"/>
  <c r="AO1750" i="29"/>
  <c r="AN1750" i="29"/>
  <c r="AM1750" i="29"/>
  <c r="AF1750" i="29"/>
  <c r="AD1750" i="29"/>
  <c r="BA1750" i="29"/>
  <c r="AQ1749" i="29"/>
  <c r="AO1749" i="29"/>
  <c r="AN1749" i="29"/>
  <c r="AM1749" i="29"/>
  <c r="AF1749" i="29"/>
  <c r="AD1749" i="29"/>
  <c r="BA1749" i="29"/>
  <c r="AQ1748" i="29"/>
  <c r="AO1748" i="29"/>
  <c r="AN1748" i="29"/>
  <c r="AM1748" i="29"/>
  <c r="AF1748" i="29"/>
  <c r="AD1748" i="29"/>
  <c r="BA1748" i="29"/>
  <c r="AQ1747" i="29"/>
  <c r="AO1747" i="29"/>
  <c r="AN1747" i="29"/>
  <c r="AM1747" i="29"/>
  <c r="AF1747" i="29"/>
  <c r="AD1747" i="29"/>
  <c r="BA1747" i="29"/>
  <c r="AQ1746" i="29"/>
  <c r="AO1746" i="29"/>
  <c r="AN1746" i="29"/>
  <c r="AM1746" i="29"/>
  <c r="AF1746" i="29"/>
  <c r="AD1746" i="29"/>
  <c r="BA1746" i="29"/>
  <c r="AQ1745" i="29"/>
  <c r="AO1745" i="29"/>
  <c r="AN1745" i="29"/>
  <c r="AM1745" i="29"/>
  <c r="AF1745" i="29"/>
  <c r="AD1745" i="29"/>
  <c r="BA1745" i="29"/>
  <c r="AQ1744" i="29"/>
  <c r="AO1744" i="29"/>
  <c r="AN1744" i="29"/>
  <c r="AM1744" i="29"/>
  <c r="AF1744" i="29"/>
  <c r="AD1744" i="29"/>
  <c r="BA1744" i="29"/>
  <c r="AQ1743" i="29"/>
  <c r="AO1743" i="29"/>
  <c r="AN1743" i="29"/>
  <c r="AM1743" i="29"/>
  <c r="AF1743" i="29"/>
  <c r="AD1743" i="29"/>
  <c r="BA1743" i="29"/>
  <c r="AQ1742" i="29"/>
  <c r="AO1742" i="29"/>
  <c r="AN1742" i="29"/>
  <c r="AM1742" i="29"/>
  <c r="AF1742" i="29"/>
  <c r="AD1742" i="29"/>
  <c r="BA1742" i="29"/>
  <c r="AQ1741" i="29"/>
  <c r="AO1741" i="29"/>
  <c r="AN1741" i="29"/>
  <c r="AM1741" i="29"/>
  <c r="AF1741" i="29"/>
  <c r="AD1741" i="29"/>
  <c r="BA1741" i="29"/>
  <c r="AQ1740" i="29"/>
  <c r="AO1740" i="29"/>
  <c r="AN1740" i="29"/>
  <c r="AM1740" i="29"/>
  <c r="AF1740" i="29"/>
  <c r="AD1740" i="29"/>
  <c r="BA1740" i="29"/>
  <c r="AQ1739" i="29"/>
  <c r="AO1739" i="29"/>
  <c r="AN1739" i="29"/>
  <c r="AM1739" i="29"/>
  <c r="AF1739" i="29"/>
  <c r="AD1739" i="29"/>
  <c r="AE1739" i="29"/>
  <c r="BA1739" i="29"/>
  <c r="AJ1732" i="29"/>
  <c r="AV1731" i="29"/>
  <c r="AL1731" i="29"/>
  <c r="S1731" i="29" s="1"/>
  <c r="AJ1731" i="29"/>
  <c r="P1731" i="29" s="1"/>
  <c r="AX1730" i="29"/>
  <c r="AV1730" i="29"/>
  <c r="AJ1730" i="29"/>
  <c r="P1730" i="29" s="1"/>
  <c r="AV1729" i="29"/>
  <c r="AL1729" i="29"/>
  <c r="S1729" i="29" s="1"/>
  <c r="AJ1729" i="29"/>
  <c r="P1729" i="29" s="1"/>
  <c r="AK1728" i="29"/>
  <c r="U1728" i="29" s="1"/>
  <c r="AI1728" i="29"/>
  <c r="N1728" i="29" s="1"/>
  <c r="G1735" i="36"/>
  <c r="AE1724" i="29"/>
  <c r="AE1723" i="29"/>
  <c r="AQ1722" i="29"/>
  <c r="AO1722" i="29"/>
  <c r="AN1722" i="29"/>
  <c r="AM1722" i="29"/>
  <c r="AF1722" i="29"/>
  <c r="AD1722" i="29"/>
  <c r="AQ1721" i="29"/>
  <c r="AO1721" i="29"/>
  <c r="AN1721" i="29"/>
  <c r="AM1721" i="29"/>
  <c r="AF1721" i="29"/>
  <c r="AD1721" i="29"/>
  <c r="BA1721" i="29"/>
  <c r="AQ1720" i="29"/>
  <c r="AO1720" i="29"/>
  <c r="AN1720" i="29"/>
  <c r="AM1720" i="29"/>
  <c r="AF1720" i="29"/>
  <c r="AD1720" i="29"/>
  <c r="BA1720" i="29"/>
  <c r="AQ1719" i="29"/>
  <c r="AO1719" i="29"/>
  <c r="AN1719" i="29"/>
  <c r="AM1719" i="29"/>
  <c r="AF1719" i="29"/>
  <c r="AD1719" i="29"/>
  <c r="BA1719" i="29"/>
  <c r="AQ1718" i="29"/>
  <c r="AO1718" i="29"/>
  <c r="AN1718" i="29"/>
  <c r="AM1718" i="29"/>
  <c r="AF1718" i="29"/>
  <c r="AD1718" i="29"/>
  <c r="BA1718" i="29"/>
  <c r="AQ1717" i="29"/>
  <c r="AO1717" i="29"/>
  <c r="AN1717" i="29"/>
  <c r="AM1717" i="29"/>
  <c r="AF1717" i="29"/>
  <c r="AD1717" i="29"/>
  <c r="BA1717" i="29"/>
  <c r="AQ1716" i="29"/>
  <c r="AO1716" i="29"/>
  <c r="AN1716" i="29"/>
  <c r="AM1716" i="29"/>
  <c r="AF1716" i="29"/>
  <c r="AD1716" i="29"/>
  <c r="BA1716" i="29"/>
  <c r="AQ1715" i="29"/>
  <c r="AO1715" i="29"/>
  <c r="AN1715" i="29"/>
  <c r="AM1715" i="29"/>
  <c r="AF1715" i="29"/>
  <c r="AD1715" i="29"/>
  <c r="BA1715" i="29"/>
  <c r="AQ1714" i="29"/>
  <c r="AO1714" i="29"/>
  <c r="AN1714" i="29"/>
  <c r="AM1714" i="29"/>
  <c r="AF1714" i="29"/>
  <c r="AD1714" i="29"/>
  <c r="BA1714" i="29"/>
  <c r="AQ1713" i="29"/>
  <c r="AO1713" i="29"/>
  <c r="AN1713" i="29"/>
  <c r="AM1713" i="29"/>
  <c r="AF1713" i="29"/>
  <c r="AD1713" i="29"/>
  <c r="BA1713" i="29"/>
  <c r="AQ1712" i="29"/>
  <c r="AO1712" i="29"/>
  <c r="AN1712" i="29"/>
  <c r="AM1712" i="29"/>
  <c r="AF1712" i="29"/>
  <c r="AD1712" i="29"/>
  <c r="BA1712" i="29"/>
  <c r="AQ1711" i="29"/>
  <c r="AO1711" i="29"/>
  <c r="AN1711" i="29"/>
  <c r="AM1711" i="29"/>
  <c r="AF1711" i="29"/>
  <c r="AD1711" i="29"/>
  <c r="BA1711" i="29"/>
  <c r="AQ1710" i="29"/>
  <c r="AO1710" i="29"/>
  <c r="AN1710" i="29"/>
  <c r="AM1710" i="29"/>
  <c r="AF1710" i="29"/>
  <c r="AD1710" i="29"/>
  <c r="BA1710" i="29"/>
  <c r="AQ1709" i="29"/>
  <c r="AO1709" i="29"/>
  <c r="AN1709" i="29"/>
  <c r="AM1709" i="29"/>
  <c r="AF1709" i="29"/>
  <c r="AD1709" i="29"/>
  <c r="BA1709" i="29"/>
  <c r="AQ1708" i="29"/>
  <c r="AO1708" i="29"/>
  <c r="AN1708" i="29"/>
  <c r="AM1708" i="29"/>
  <c r="AF1708" i="29"/>
  <c r="AD1708" i="29"/>
  <c r="BA1708" i="29"/>
  <c r="AQ1707" i="29"/>
  <c r="AO1707" i="29"/>
  <c r="AN1707" i="29"/>
  <c r="AM1707" i="29"/>
  <c r="AF1707" i="29"/>
  <c r="AD1707" i="29"/>
  <c r="BA1707" i="29"/>
  <c r="AQ1706" i="29"/>
  <c r="AO1706" i="29"/>
  <c r="AN1706" i="29"/>
  <c r="AM1706" i="29"/>
  <c r="AF1706" i="29"/>
  <c r="AD1706" i="29"/>
  <c r="BA1706" i="29"/>
  <c r="AQ1705" i="29"/>
  <c r="AO1705" i="29"/>
  <c r="AN1705" i="29"/>
  <c r="AM1705" i="29"/>
  <c r="AF1705" i="29"/>
  <c r="AD1705" i="29"/>
  <c r="BA1705" i="29"/>
  <c r="AQ1704" i="29"/>
  <c r="AO1704" i="29"/>
  <c r="AN1704" i="29"/>
  <c r="AM1704" i="29"/>
  <c r="AF1704" i="29"/>
  <c r="AD1704" i="29"/>
  <c r="BA1704" i="29"/>
  <c r="AQ1703" i="29"/>
  <c r="AO1703" i="29"/>
  <c r="AN1703" i="29"/>
  <c r="AM1703" i="29"/>
  <c r="AF1703" i="29"/>
  <c r="AD1703" i="29"/>
  <c r="BA1703" i="29"/>
  <c r="AQ1702" i="29"/>
  <c r="AO1702" i="29"/>
  <c r="AN1702" i="29"/>
  <c r="AM1702" i="29"/>
  <c r="AF1702" i="29"/>
  <c r="AD1702" i="29"/>
  <c r="BA1702" i="29"/>
  <c r="AQ1701" i="29"/>
  <c r="AO1701" i="29"/>
  <c r="AN1701" i="29"/>
  <c r="AM1701" i="29"/>
  <c r="AF1701" i="29"/>
  <c r="AD1701" i="29"/>
  <c r="BA1701" i="29"/>
  <c r="AQ1700" i="29"/>
  <c r="AO1700" i="29"/>
  <c r="AN1700" i="29"/>
  <c r="AM1700" i="29"/>
  <c r="AF1700" i="29"/>
  <c r="AD1700" i="29"/>
  <c r="BA1700" i="29"/>
  <c r="AQ1699" i="29"/>
  <c r="AO1699" i="29"/>
  <c r="AN1699" i="29"/>
  <c r="AM1699" i="29"/>
  <c r="AF1699" i="29"/>
  <c r="AD1699" i="29"/>
  <c r="BA1699" i="29"/>
  <c r="AQ1698" i="29"/>
  <c r="AO1698" i="29"/>
  <c r="AN1698" i="29"/>
  <c r="AM1698" i="29"/>
  <c r="AF1698" i="29"/>
  <c r="AD1698" i="29"/>
  <c r="AE1698" i="29"/>
  <c r="BA1698" i="29"/>
  <c r="AS1689" i="29"/>
  <c r="AK1691" i="29"/>
  <c r="AI1691" i="29"/>
  <c r="AW1690" i="29"/>
  <c r="AU1690" i="29"/>
  <c r="AS1690" i="29"/>
  <c r="AX1689" i="29"/>
  <c r="AW1689" i="29"/>
  <c r="AJ1689" i="29"/>
  <c r="P1689" i="29" s="1"/>
  <c r="AI1689" i="29"/>
  <c r="N1689" i="29" s="1"/>
  <c r="AL1688" i="29"/>
  <c r="S1688" i="29" s="1"/>
  <c r="AK1688" i="29"/>
  <c r="U1688" i="29" s="1"/>
  <c r="AJ1688" i="29"/>
  <c r="P1688" i="29" s="1"/>
  <c r="AL1687" i="29"/>
  <c r="S1687" i="29" s="1"/>
  <c r="AK1687" i="29"/>
  <c r="U1687" i="29" s="1"/>
  <c r="AI1687" i="29"/>
  <c r="N1687" i="29" s="1"/>
  <c r="AE1683" i="29"/>
  <c r="AE1682" i="29"/>
  <c r="AQ1681" i="29"/>
  <c r="AO1681" i="29"/>
  <c r="AN1681" i="29"/>
  <c r="AM1681" i="29"/>
  <c r="AF1681" i="29"/>
  <c r="AD1681" i="29"/>
  <c r="AQ1680" i="29"/>
  <c r="AO1680" i="29"/>
  <c r="AN1680" i="29"/>
  <c r="AM1680" i="29"/>
  <c r="AF1680" i="29"/>
  <c r="AD1680" i="29"/>
  <c r="BA1680" i="29"/>
  <c r="AQ1679" i="29"/>
  <c r="AO1679" i="29"/>
  <c r="AN1679" i="29"/>
  <c r="AM1679" i="29"/>
  <c r="AF1679" i="29"/>
  <c r="AD1679" i="29"/>
  <c r="BA1679" i="29"/>
  <c r="AQ1678" i="29"/>
  <c r="AO1678" i="29"/>
  <c r="AN1678" i="29"/>
  <c r="AM1678" i="29"/>
  <c r="AF1678" i="29"/>
  <c r="AD1678" i="29"/>
  <c r="BA1678" i="29"/>
  <c r="AQ1677" i="29"/>
  <c r="AO1677" i="29"/>
  <c r="AN1677" i="29"/>
  <c r="AM1677" i="29"/>
  <c r="AF1677" i="29"/>
  <c r="AD1677" i="29"/>
  <c r="BA1677" i="29"/>
  <c r="AQ1676" i="29"/>
  <c r="AO1676" i="29"/>
  <c r="AN1676" i="29"/>
  <c r="AM1676" i="29"/>
  <c r="AF1676" i="29"/>
  <c r="AD1676" i="29"/>
  <c r="BA1676" i="29"/>
  <c r="AQ1675" i="29"/>
  <c r="AO1675" i="29"/>
  <c r="AN1675" i="29"/>
  <c r="AM1675" i="29"/>
  <c r="AF1675" i="29"/>
  <c r="AD1675" i="29"/>
  <c r="BA1675" i="29"/>
  <c r="AQ1674" i="29"/>
  <c r="AO1674" i="29"/>
  <c r="AN1674" i="29"/>
  <c r="AM1674" i="29"/>
  <c r="AF1674" i="29"/>
  <c r="AD1674" i="29"/>
  <c r="BA1674" i="29"/>
  <c r="AQ1673" i="29"/>
  <c r="AO1673" i="29"/>
  <c r="AN1673" i="29"/>
  <c r="AM1673" i="29"/>
  <c r="AF1673" i="29"/>
  <c r="AD1673" i="29"/>
  <c r="BA1673" i="29"/>
  <c r="AQ1672" i="29"/>
  <c r="AO1672" i="29"/>
  <c r="AN1672" i="29"/>
  <c r="AM1672" i="29"/>
  <c r="AF1672" i="29"/>
  <c r="AD1672" i="29"/>
  <c r="BA1672" i="29"/>
  <c r="AQ1671" i="29"/>
  <c r="AO1671" i="29"/>
  <c r="AN1671" i="29"/>
  <c r="AM1671" i="29"/>
  <c r="AF1671" i="29"/>
  <c r="AD1671" i="29"/>
  <c r="BA1671" i="29"/>
  <c r="AQ1670" i="29"/>
  <c r="AO1670" i="29"/>
  <c r="AN1670" i="29"/>
  <c r="AM1670" i="29"/>
  <c r="AF1670" i="29"/>
  <c r="AD1670" i="29"/>
  <c r="BA1670" i="29"/>
  <c r="AQ1669" i="29"/>
  <c r="AO1669" i="29"/>
  <c r="AN1669" i="29"/>
  <c r="AM1669" i="29"/>
  <c r="AF1669" i="29"/>
  <c r="AD1669" i="29"/>
  <c r="BA1669" i="29"/>
  <c r="AQ1668" i="29"/>
  <c r="AO1668" i="29"/>
  <c r="AN1668" i="29"/>
  <c r="AM1668" i="29"/>
  <c r="AF1668" i="29"/>
  <c r="AD1668" i="29"/>
  <c r="BA1668" i="29"/>
  <c r="AQ1667" i="29"/>
  <c r="AO1667" i="29"/>
  <c r="AN1667" i="29"/>
  <c r="AM1667" i="29"/>
  <c r="AF1667" i="29"/>
  <c r="AD1667" i="29"/>
  <c r="BA1667" i="29"/>
  <c r="AQ1666" i="29"/>
  <c r="AO1666" i="29"/>
  <c r="AN1666" i="29"/>
  <c r="AM1666" i="29"/>
  <c r="AF1666" i="29"/>
  <c r="AD1666" i="29"/>
  <c r="BA1666" i="29"/>
  <c r="AQ1665" i="29"/>
  <c r="AO1665" i="29"/>
  <c r="AN1665" i="29"/>
  <c r="AM1665" i="29"/>
  <c r="AF1665" i="29"/>
  <c r="AD1665" i="29"/>
  <c r="BA1665" i="29"/>
  <c r="AQ1664" i="29"/>
  <c r="AO1664" i="29"/>
  <c r="AN1664" i="29"/>
  <c r="AM1664" i="29"/>
  <c r="AF1664" i="29"/>
  <c r="AD1664" i="29"/>
  <c r="BA1664" i="29"/>
  <c r="AQ1663" i="29"/>
  <c r="AO1663" i="29"/>
  <c r="AN1663" i="29"/>
  <c r="AM1663" i="29"/>
  <c r="AF1663" i="29"/>
  <c r="AD1663" i="29"/>
  <c r="BA1663" i="29"/>
  <c r="AQ1662" i="29"/>
  <c r="AO1662" i="29"/>
  <c r="AN1662" i="29"/>
  <c r="AM1662" i="29"/>
  <c r="AF1662" i="29"/>
  <c r="AD1662" i="29"/>
  <c r="BA1662" i="29"/>
  <c r="AQ1661" i="29"/>
  <c r="AO1661" i="29"/>
  <c r="AN1661" i="29"/>
  <c r="AM1661" i="29"/>
  <c r="AF1661" i="29"/>
  <c r="AD1661" i="29"/>
  <c r="BA1661" i="29"/>
  <c r="AQ1660" i="29"/>
  <c r="AO1660" i="29"/>
  <c r="AN1660" i="29"/>
  <c r="AM1660" i="29"/>
  <c r="AF1660" i="29"/>
  <c r="AD1660" i="29"/>
  <c r="BA1660" i="29"/>
  <c r="AQ1659" i="29"/>
  <c r="AO1659" i="29"/>
  <c r="AN1659" i="29"/>
  <c r="AM1659" i="29"/>
  <c r="AF1659" i="29"/>
  <c r="AD1659" i="29"/>
  <c r="BA1659" i="29"/>
  <c r="AQ1658" i="29"/>
  <c r="AO1658" i="29"/>
  <c r="AN1658" i="29"/>
  <c r="AM1658" i="29"/>
  <c r="AF1658" i="29"/>
  <c r="AD1658" i="29"/>
  <c r="BA1658" i="29"/>
  <c r="AQ1657" i="29"/>
  <c r="AO1657" i="29"/>
  <c r="AN1657" i="29"/>
  <c r="AM1657" i="29"/>
  <c r="AF1657" i="29"/>
  <c r="AD1657" i="29"/>
  <c r="AE1657" i="29"/>
  <c r="BA1657" i="29"/>
  <c r="AI1650" i="29"/>
  <c r="AU1649" i="29"/>
  <c r="AW1648" i="29"/>
  <c r="AS1648" i="29"/>
  <c r="AX1647" i="29"/>
  <c r="AS1647" i="29"/>
  <c r="AJ1647" i="29"/>
  <c r="P1647" i="29" s="1"/>
  <c r="AI1647" i="29"/>
  <c r="N1647" i="29" s="1"/>
  <c r="AL1646" i="29"/>
  <c r="S1646" i="29" s="1"/>
  <c r="AK1646" i="29"/>
  <c r="U1646" i="29" s="1"/>
  <c r="AI1646" i="29"/>
  <c r="N1646" i="29" s="1"/>
  <c r="E1694" i="29" l="1"/>
  <c r="E1653" i="29"/>
  <c r="AL1769" i="29"/>
  <c r="S1769" i="29" s="1"/>
  <c r="AX1770" i="29"/>
  <c r="AE1745" i="29"/>
  <c r="AU1772" i="29"/>
  <c r="AI1770" i="29"/>
  <c r="N1770" i="29" s="1"/>
  <c r="AJ1771" i="29"/>
  <c r="P1771" i="29" s="1"/>
  <c r="AW1772" i="29"/>
  <c r="AI1773" i="29"/>
  <c r="AL1728" i="29"/>
  <c r="S1728" i="29" s="1"/>
  <c r="AU1729" i="29"/>
  <c r="AI1730" i="29"/>
  <c r="N1730" i="29" s="1"/>
  <c r="AU1731" i="29"/>
  <c r="AI1732" i="29"/>
  <c r="AS1975" i="29"/>
  <c r="AW1729" i="29"/>
  <c r="AK1730" i="29"/>
  <c r="U1730" i="29" s="1"/>
  <c r="AW1731" i="29"/>
  <c r="AK1732" i="29"/>
  <c r="AS1893" i="29"/>
  <c r="AX1729" i="29"/>
  <c r="AL1730" i="29"/>
  <c r="S1730" i="29" s="1"/>
  <c r="AX1731" i="29"/>
  <c r="AL1732" i="29"/>
  <c r="AI1729" i="29"/>
  <c r="N1729" i="29" s="1"/>
  <c r="AU1730" i="29"/>
  <c r="AI1731" i="29"/>
  <c r="N1731" i="29" s="1"/>
  <c r="AJ1728" i="29"/>
  <c r="P1728" i="29" s="1"/>
  <c r="AK1729" i="29"/>
  <c r="U1729" i="29" s="1"/>
  <c r="AW1730" i="29"/>
  <c r="AK1731" i="29"/>
  <c r="U1731" i="29" s="1"/>
  <c r="AI1977" i="29"/>
  <c r="N1977" i="29" s="1"/>
  <c r="AE1992" i="29"/>
  <c r="AI1976" i="29"/>
  <c r="N1976" i="29" s="1"/>
  <c r="AS1935" i="29"/>
  <c r="AS1934" i="29"/>
  <c r="AE1751" i="29"/>
  <c r="AE1674" i="29"/>
  <c r="AE1841" i="29"/>
  <c r="AI1975" i="29"/>
  <c r="N1975" i="29" s="1"/>
  <c r="AJ1933" i="29"/>
  <c r="P1933" i="29" s="1"/>
  <c r="AE1876" i="29"/>
  <c r="AJ1978" i="29"/>
  <c r="AA1683" i="29"/>
  <c r="AK1974" i="29"/>
  <c r="U1974" i="29" s="1"/>
  <c r="AU1975" i="29"/>
  <c r="AU1976" i="29"/>
  <c r="AW1977" i="29"/>
  <c r="AK1978" i="29"/>
  <c r="AE1995" i="29"/>
  <c r="AJ2017" i="29"/>
  <c r="P2017" i="29" s="1"/>
  <c r="AG1739" i="29"/>
  <c r="AL1974" i="29"/>
  <c r="S1974" i="29" s="1"/>
  <c r="AV1975" i="29"/>
  <c r="AV1976" i="29"/>
  <c r="AX1977" i="29"/>
  <c r="AL1978" i="29"/>
  <c r="AE1703" i="29"/>
  <c r="AW1976" i="29"/>
  <c r="AE1705" i="29"/>
  <c r="AE1927" i="29"/>
  <c r="AE1999" i="29"/>
  <c r="AE1702" i="29"/>
  <c r="AE1741" i="29"/>
  <c r="AL1811" i="29"/>
  <c r="S1811" i="29" s="1"/>
  <c r="AS1730" i="29"/>
  <c r="AI1810" i="29"/>
  <c r="N1810" i="29" s="1"/>
  <c r="AE1885" i="29"/>
  <c r="AE2002" i="29"/>
  <c r="AR2051" i="29"/>
  <c r="AL1810" i="29"/>
  <c r="S1810" i="29" s="1"/>
  <c r="AS1771" i="29"/>
  <c r="AV1852" i="29"/>
  <c r="AU1853" i="29"/>
  <c r="AI1854" i="29"/>
  <c r="N1854" i="29" s="1"/>
  <c r="AS1729" i="29"/>
  <c r="AU1813" i="29"/>
  <c r="AI1814" i="29"/>
  <c r="AI1851" i="29"/>
  <c r="N1851" i="29" s="1"/>
  <c r="AW1852" i="29"/>
  <c r="AV1853" i="29"/>
  <c r="AU1854" i="29"/>
  <c r="AJ1812" i="29"/>
  <c r="P1812" i="29" s="1"/>
  <c r="AW1813" i="29"/>
  <c r="AK1814" i="29"/>
  <c r="AX1852" i="29"/>
  <c r="AW1853" i="29"/>
  <c r="AV1854" i="29"/>
  <c r="AI1855" i="29"/>
  <c r="AE1709" i="29"/>
  <c r="AE1743" i="29"/>
  <c r="AS1812" i="29"/>
  <c r="AX1853" i="29"/>
  <c r="AW1854" i="29"/>
  <c r="AJ1855" i="29"/>
  <c r="AE1865" i="29"/>
  <c r="AE1946" i="29"/>
  <c r="AJ1811" i="29"/>
  <c r="P1811" i="29" s="1"/>
  <c r="AW1812" i="29"/>
  <c r="AE1834" i="29"/>
  <c r="AX1854" i="29"/>
  <c r="AI1896" i="29"/>
  <c r="AE1790" i="29"/>
  <c r="AS1813" i="29"/>
  <c r="AM1887" i="29"/>
  <c r="AE1864" i="29"/>
  <c r="AE1908" i="29"/>
  <c r="AE1965" i="29"/>
  <c r="AE2008" i="29"/>
  <c r="AE1742" i="29"/>
  <c r="AE1762" i="29"/>
  <c r="AE1791" i="29"/>
  <c r="AE1802" i="29"/>
  <c r="AE1804" i="29"/>
  <c r="AE1822" i="29"/>
  <c r="AR1887" i="29"/>
  <c r="AJ1894" i="29"/>
  <c r="P1894" i="29" s="1"/>
  <c r="AU1895" i="29"/>
  <c r="AE1949" i="29"/>
  <c r="AE1968" i="29"/>
  <c r="AE1994" i="29"/>
  <c r="AE1996" i="29"/>
  <c r="AQ1887" i="29"/>
  <c r="AJ1893" i="29"/>
  <c r="P1893" i="29" s="1"/>
  <c r="AE1716" i="29"/>
  <c r="AL1893" i="29"/>
  <c r="S1893" i="29" s="1"/>
  <c r="AW1894" i="29"/>
  <c r="AE1964" i="29"/>
  <c r="AI1892" i="29"/>
  <c r="N1892" i="29" s="1"/>
  <c r="AE1662" i="29"/>
  <c r="AP1764" i="29"/>
  <c r="AE1754" i="29"/>
  <c r="AE1792" i="29"/>
  <c r="AE1868" i="29"/>
  <c r="AE1873" i="29"/>
  <c r="AL1892" i="29"/>
  <c r="S1892" i="29" s="1"/>
  <c r="AE1917" i="29"/>
  <c r="AE1955" i="29"/>
  <c r="AE2004" i="29"/>
  <c r="AE2006" i="29"/>
  <c r="AE1658" i="29"/>
  <c r="AM1969" i="29"/>
  <c r="AE1962" i="29"/>
  <c r="AE1986" i="29"/>
  <c r="AE2001" i="29"/>
  <c r="AA1724" i="29"/>
  <c r="AA1929" i="29"/>
  <c r="AN1969" i="29"/>
  <c r="AE1673" i="29"/>
  <c r="AE1757" i="29"/>
  <c r="AE1803" i="29"/>
  <c r="AE1830" i="29"/>
  <c r="AE1863" i="29"/>
  <c r="AE1874" i="29"/>
  <c r="AE1884" i="29"/>
  <c r="AE1957" i="29"/>
  <c r="AE1966" i="29"/>
  <c r="AA1970" i="29"/>
  <c r="AE1991" i="29"/>
  <c r="AE1993" i="29"/>
  <c r="AE2005" i="29"/>
  <c r="AE1679" i="29"/>
  <c r="AE1711" i="29"/>
  <c r="AO1764" i="29"/>
  <c r="AE1746" i="29"/>
  <c r="AE1866" i="29"/>
  <c r="AG1873" i="29"/>
  <c r="AE1947" i="29"/>
  <c r="AE1953" i="29"/>
  <c r="AN2010" i="29"/>
  <c r="AE1987" i="29"/>
  <c r="AE2000" i="29"/>
  <c r="AP1682" i="29"/>
  <c r="AE1756" i="29"/>
  <c r="AE1761" i="29"/>
  <c r="AE1824" i="29"/>
  <c r="AQ1764" i="29"/>
  <c r="AE1795" i="29"/>
  <c r="AE1839" i="29"/>
  <c r="AE1880" i="29"/>
  <c r="AQ1969" i="29"/>
  <c r="AE1678" i="29"/>
  <c r="AA1682" i="29"/>
  <c r="AE1708" i="29"/>
  <c r="AE1710" i="29"/>
  <c r="AE1747" i="29"/>
  <c r="AE1753" i="29"/>
  <c r="AE1760" i="29"/>
  <c r="AA1847" i="29"/>
  <c r="AE1869" i="29"/>
  <c r="AE1871" i="29"/>
  <c r="AE1950" i="29"/>
  <c r="AE1952" i="29"/>
  <c r="AE1954" i="29"/>
  <c r="AE1958" i="29"/>
  <c r="AP2010" i="29"/>
  <c r="AE1998" i="29"/>
  <c r="AS2018" i="29"/>
  <c r="AD1887" i="29"/>
  <c r="AM1928" i="29"/>
  <c r="AD1969" i="29"/>
  <c r="AG2046" i="29"/>
  <c r="AG2037" i="29"/>
  <c r="AG2009" i="29"/>
  <c r="AG1992" i="29"/>
  <c r="AG1757" i="29"/>
  <c r="AG1756" i="29"/>
  <c r="AG1755" i="29"/>
  <c r="AG1754" i="29"/>
  <c r="AG1753" i="29"/>
  <c r="AG1752" i="29"/>
  <c r="AG1968" i="29"/>
  <c r="AG1867" i="29"/>
  <c r="AG1801" i="29"/>
  <c r="AG2030" i="29"/>
  <c r="AG1827" i="29"/>
  <c r="AG1745" i="29"/>
  <c r="AG1920" i="29"/>
  <c r="AG1702" i="29"/>
  <c r="AG1712" i="29"/>
  <c r="AG1661" i="29"/>
  <c r="AG1924" i="29"/>
  <c r="AG1790" i="29"/>
  <c r="AE1666" i="29"/>
  <c r="AE1670" i="29"/>
  <c r="AM1764" i="29"/>
  <c r="AE1749" i="29"/>
  <c r="AN1928" i="29"/>
  <c r="AO2010" i="29"/>
  <c r="AR2010" i="29"/>
  <c r="AQ2010" i="29"/>
  <c r="AL1936" i="29"/>
  <c r="S1936" i="29" s="1"/>
  <c r="AX1935" i="29"/>
  <c r="AV1934" i="29"/>
  <c r="AK1936" i="29"/>
  <c r="U1936" i="29" s="1"/>
  <c r="AW1935" i="29"/>
  <c r="AK1937" i="29"/>
  <c r="AI1936" i="29"/>
  <c r="N1936" i="29" s="1"/>
  <c r="AV1935" i="29"/>
  <c r="AL1934" i="29"/>
  <c r="S1934" i="29" s="1"/>
  <c r="AJ1937" i="29"/>
  <c r="AU1935" i="29"/>
  <c r="AK1934" i="29"/>
  <c r="U1934" i="29" s="1"/>
  <c r="AL1933" i="29"/>
  <c r="S1933" i="29" s="1"/>
  <c r="AJ1934" i="29"/>
  <c r="P1934" i="29" s="1"/>
  <c r="AK1933" i="29"/>
  <c r="U1933" i="29" s="1"/>
  <c r="AW1936" i="29"/>
  <c r="AJ1935" i="29"/>
  <c r="P1935" i="29" s="1"/>
  <c r="AX1934" i="29"/>
  <c r="AI1933" i="29"/>
  <c r="N1933" i="29" s="1"/>
  <c r="AV1936" i="29"/>
  <c r="AI1935" i="29"/>
  <c r="N1935" i="29" s="1"/>
  <c r="AW1934" i="29"/>
  <c r="AS1853" i="29"/>
  <c r="AS1852" i="29"/>
  <c r="AR1682" i="29"/>
  <c r="AE1713" i="29"/>
  <c r="AS1854" i="29"/>
  <c r="AN1887" i="29"/>
  <c r="AK1935" i="29"/>
  <c r="U1935" i="29" s="1"/>
  <c r="AP1723" i="29"/>
  <c r="AR1764" i="29"/>
  <c r="AG1788" i="29"/>
  <c r="AP1887" i="29"/>
  <c r="AP1969" i="29"/>
  <c r="AG1680" i="29"/>
  <c r="AR1723" i="29"/>
  <c r="AN1764" i="29"/>
  <c r="AA1765" i="29"/>
  <c r="AA1888" i="29"/>
  <c r="AI1934" i="29"/>
  <c r="N1934" i="29" s="1"/>
  <c r="AR1969" i="29"/>
  <c r="AD2010" i="29"/>
  <c r="AG1716" i="29"/>
  <c r="AD1764" i="29"/>
  <c r="AE1740" i="29"/>
  <c r="AE1781" i="29"/>
  <c r="AP1846" i="29"/>
  <c r="AE1878" i="29"/>
  <c r="AG1914" i="29"/>
  <c r="AE1675" i="29"/>
  <c r="AD1805" i="29"/>
  <c r="AR1846" i="29"/>
  <c r="AO1887" i="29"/>
  <c r="AM2010" i="29"/>
  <c r="AA2011" i="29"/>
  <c r="J1981" i="29" s="1"/>
  <c r="AE1793" i="29"/>
  <c r="AN1846" i="29"/>
  <c r="AE1832" i="29"/>
  <c r="AE1879" i="29"/>
  <c r="AE1907" i="29"/>
  <c r="AO1969" i="29"/>
  <c r="AN2051" i="29"/>
  <c r="AE1919" i="29"/>
  <c r="AE1924" i="29"/>
  <c r="AE1945" i="29"/>
  <c r="AE1960" i="29"/>
  <c r="AE2007" i="29"/>
  <c r="AP2051" i="29"/>
  <c r="AD1682" i="29"/>
  <c r="AE1672" i="29"/>
  <c r="AE1750" i="29"/>
  <c r="AE1759" i="29"/>
  <c r="AM1805" i="29"/>
  <c r="AE1788" i="29"/>
  <c r="AE1826" i="29"/>
  <c r="AE1838" i="29"/>
  <c r="AE1845" i="29"/>
  <c r="G1858" i="36"/>
  <c r="AE1877" i="29"/>
  <c r="AE1882" i="29"/>
  <c r="AE1883" i="29"/>
  <c r="AO1928" i="29"/>
  <c r="AE1912" i="29"/>
  <c r="AE1921" i="29"/>
  <c r="AE1948" i="29"/>
  <c r="AE1951" i="29"/>
  <c r="AE1959" i="29"/>
  <c r="AE1988" i="29"/>
  <c r="AE1990" i="29"/>
  <c r="AD1723" i="29"/>
  <c r="AE1699" i="29"/>
  <c r="AN1805" i="29"/>
  <c r="AA1806" i="29"/>
  <c r="AR1928" i="29"/>
  <c r="G1940" i="36"/>
  <c r="AA1969" i="29"/>
  <c r="J1940" i="29" s="1"/>
  <c r="AM1682" i="29"/>
  <c r="AE1659" i="29"/>
  <c r="AE1671" i="29"/>
  <c r="AE1720" i="29"/>
  <c r="AE1748" i="29"/>
  <c r="AE1755" i="29"/>
  <c r="AE1758" i="29"/>
  <c r="AA1764" i="29"/>
  <c r="AP1805" i="29"/>
  <c r="AD1846" i="29"/>
  <c r="AE1831" i="29"/>
  <c r="AE1835" i="29"/>
  <c r="AE1875" i="29"/>
  <c r="AE1881" i="29"/>
  <c r="AA1887" i="29"/>
  <c r="J1858" i="29" s="1"/>
  <c r="AE1886" i="29"/>
  <c r="AE1963" i="29"/>
  <c r="AD2051" i="29"/>
  <c r="AN1682" i="29"/>
  <c r="AE1663" i="29"/>
  <c r="AE1668" i="29"/>
  <c r="AM1723" i="29"/>
  <c r="AE1700" i="29"/>
  <c r="AE1706" i="29"/>
  <c r="AE1752" i="29"/>
  <c r="AE1763" i="29"/>
  <c r="AR1805" i="29"/>
  <c r="AE1801" i="29"/>
  <c r="AE1842" i="29"/>
  <c r="AE1867" i="29"/>
  <c r="AE1870" i="29"/>
  <c r="AE1872" i="29"/>
  <c r="AE1904" i="29"/>
  <c r="AE1997" i="29"/>
  <c r="AE2009" i="29"/>
  <c r="AN1723" i="29"/>
  <c r="AE1704" i="29"/>
  <c r="AE1744" i="29"/>
  <c r="AE1783" i="29"/>
  <c r="AE1785" i="29"/>
  <c r="AE1787" i="29"/>
  <c r="AE1789" i="29"/>
  <c r="AM1846" i="29"/>
  <c r="AE1829" i="29"/>
  <c r="AD1928" i="29"/>
  <c r="AE1956" i="29"/>
  <c r="AE1961" i="29"/>
  <c r="AE1967" i="29"/>
  <c r="AE1989" i="29"/>
  <c r="AE2003" i="29"/>
  <c r="AM2051" i="29"/>
  <c r="AK2019" i="29"/>
  <c r="AU2018" i="29"/>
  <c r="AK2015" i="29"/>
  <c r="U2015" i="29" s="1"/>
  <c r="AE2031" i="29"/>
  <c r="AE2033" i="29"/>
  <c r="AE2038" i="29"/>
  <c r="AG1657" i="29"/>
  <c r="AG1659" i="29"/>
  <c r="AG1662" i="29"/>
  <c r="AG1677" i="29"/>
  <c r="AG1698" i="29"/>
  <c r="AG1700" i="29"/>
  <c r="AG1703" i="29"/>
  <c r="AG1710" i="29"/>
  <c r="AG1713" i="29"/>
  <c r="AG1717" i="29"/>
  <c r="AG1746" i="29"/>
  <c r="AG1794" i="29"/>
  <c r="AG1798" i="29"/>
  <c r="AG1835" i="29"/>
  <c r="AG1839" i="29"/>
  <c r="AG1845" i="29"/>
  <c r="AG1862" i="29"/>
  <c r="AG1868" i="29"/>
  <c r="AG1871" i="29"/>
  <c r="AG1875" i="29"/>
  <c r="AG1876" i="29"/>
  <c r="AG1877" i="29"/>
  <c r="AG1878" i="29"/>
  <c r="AG1910" i="29"/>
  <c r="AG1912" i="29"/>
  <c r="AG1921" i="29"/>
  <c r="AG1944" i="29"/>
  <c r="AG1946" i="29"/>
  <c r="AG1950" i="29"/>
  <c r="AG1956" i="29"/>
  <c r="AG1988" i="29"/>
  <c r="AG1993" i="29"/>
  <c r="AG2026" i="29"/>
  <c r="AG2028" i="29"/>
  <c r="AG2031" i="29"/>
  <c r="AG2041" i="29"/>
  <c r="AG2049" i="29"/>
  <c r="AG1664" i="29"/>
  <c r="AG1666" i="29"/>
  <c r="AG1669" i="29"/>
  <c r="AG1673" i="29"/>
  <c r="AG1705" i="29"/>
  <c r="AG1707" i="29"/>
  <c r="AG1720" i="29"/>
  <c r="AG1748" i="29"/>
  <c r="AG1758" i="29"/>
  <c r="AG1759" i="29"/>
  <c r="AG1760" i="29"/>
  <c r="AG1761" i="29"/>
  <c r="AG1762" i="29"/>
  <c r="AG1781" i="29"/>
  <c r="AG1783" i="29"/>
  <c r="AG1786" i="29"/>
  <c r="AG1791" i="29"/>
  <c r="AG1797" i="29"/>
  <c r="AG1804" i="29"/>
  <c r="AG1825" i="29"/>
  <c r="AG1832" i="29"/>
  <c r="AG1838" i="29"/>
  <c r="AG1842" i="29"/>
  <c r="AG1864" i="29"/>
  <c r="AG1874" i="29"/>
  <c r="AG1907" i="29"/>
  <c r="AG1917" i="29"/>
  <c r="AG1927" i="29"/>
  <c r="AG1949" i="29"/>
  <c r="AG1955" i="29"/>
  <c r="AG1995" i="29"/>
  <c r="AG2033" i="29"/>
  <c r="AG2035" i="29"/>
  <c r="AG2045" i="29"/>
  <c r="AG1668" i="29"/>
  <c r="AG1672" i="29"/>
  <c r="AG1676" i="29"/>
  <c r="AG1709" i="29"/>
  <c r="AG1715" i="29"/>
  <c r="AG1722" i="29"/>
  <c r="AG1741" i="29"/>
  <c r="AG1744" i="29"/>
  <c r="AG1751" i="29"/>
  <c r="AG1793" i="29"/>
  <c r="AG1796" i="29"/>
  <c r="AG1822" i="29"/>
  <c r="AG1824" i="29"/>
  <c r="AG1829" i="29"/>
  <c r="AG1831" i="29"/>
  <c r="AG1834" i="29"/>
  <c r="AG1841" i="29"/>
  <c r="AG1870" i="29"/>
  <c r="AG1886" i="29"/>
  <c r="AG1904" i="29"/>
  <c r="AG1906" i="29"/>
  <c r="AG1909" i="29"/>
  <c r="AG1923" i="29"/>
  <c r="AG1948" i="29"/>
  <c r="AG1952" i="29"/>
  <c r="AG1954" i="29"/>
  <c r="AG1985" i="29"/>
  <c r="AG1991" i="29"/>
  <c r="AG2040" i="29"/>
  <c r="AG2044" i="29"/>
  <c r="AG2048" i="29"/>
  <c r="AG1658" i="29"/>
  <c r="AG1660" i="29"/>
  <c r="AG1663" i="29"/>
  <c r="AG1679" i="29"/>
  <c r="AG1699" i="29"/>
  <c r="AG1701" i="29"/>
  <c r="AG1704" i="29"/>
  <c r="AG1719" i="29"/>
  <c r="AG1750" i="29"/>
  <c r="AG1780" i="29"/>
  <c r="AG1800" i="29"/>
  <c r="AG1837" i="29"/>
  <c r="AG1844" i="29"/>
  <c r="AG1866" i="29"/>
  <c r="AG1872" i="29"/>
  <c r="AG1911" i="29"/>
  <c r="AG1913" i="29"/>
  <c r="AG1916" i="29"/>
  <c r="AG1945" i="29"/>
  <c r="AG1965" i="29"/>
  <c r="AG1966" i="29"/>
  <c r="AG1967" i="29"/>
  <c r="AG1987" i="29"/>
  <c r="AG1990" i="29"/>
  <c r="AG1994" i="29"/>
  <c r="AG2004" i="29"/>
  <c r="AG2005" i="29"/>
  <c r="AG2006" i="29"/>
  <c r="AG2007" i="29"/>
  <c r="AG2008" i="29"/>
  <c r="AG2027" i="29"/>
  <c r="AG2029" i="29"/>
  <c r="AG2032" i="29"/>
  <c r="AG2050" i="29"/>
  <c r="AG1665" i="29"/>
  <c r="AG1667" i="29"/>
  <c r="AG1671" i="29"/>
  <c r="AG1675" i="29"/>
  <c r="AG1706" i="29"/>
  <c r="AG1708" i="29"/>
  <c r="AG1711" i="29"/>
  <c r="AG1714" i="29"/>
  <c r="AG1743" i="29"/>
  <c r="AG1747" i="29"/>
  <c r="AG1782" i="29"/>
  <c r="AG1785" i="29"/>
  <c r="AG1803" i="29"/>
  <c r="AG1863" i="29"/>
  <c r="AG1865" i="29"/>
  <c r="AG1884" i="29"/>
  <c r="AG1885" i="29"/>
  <c r="AG1919" i="29"/>
  <c r="AG1926" i="29"/>
  <c r="AG1947" i="29"/>
  <c r="AG1961" i="29"/>
  <c r="AG1962" i="29"/>
  <c r="AG1963" i="29"/>
  <c r="AG1964" i="29"/>
  <c r="AG1998" i="29"/>
  <c r="AG1999" i="29"/>
  <c r="AG2000" i="29"/>
  <c r="AG2001" i="29"/>
  <c r="AG2002" i="29"/>
  <c r="AG2003" i="29"/>
  <c r="AG2034" i="29"/>
  <c r="AG2036" i="29"/>
  <c r="AG2039" i="29"/>
  <c r="AG2043" i="29"/>
  <c r="AG2047" i="29"/>
  <c r="AG1674" i="29"/>
  <c r="AG1678" i="29"/>
  <c r="AG1681" i="29"/>
  <c r="AG1718" i="29"/>
  <c r="AG1740" i="29"/>
  <c r="AG1749" i="29"/>
  <c r="AG1787" i="29"/>
  <c r="AG1789" i="29"/>
  <c r="AG1792" i="29"/>
  <c r="AG1795" i="29"/>
  <c r="AG1799" i="29"/>
  <c r="AG1821" i="29"/>
  <c r="AG1826" i="29"/>
  <c r="AG1833" i="29"/>
  <c r="AG1836" i="29"/>
  <c r="AG1840" i="29"/>
  <c r="AG1843" i="29"/>
  <c r="AG1869" i="29"/>
  <c r="AG1881" i="29"/>
  <c r="AG1882" i="29"/>
  <c r="AG1883" i="29"/>
  <c r="AG1922" i="29"/>
  <c r="AG1951" i="29"/>
  <c r="AG1960" i="29"/>
  <c r="AG1989" i="29"/>
  <c r="AG1997" i="29"/>
  <c r="AG2042" i="29"/>
  <c r="AG1670" i="29"/>
  <c r="AG1721" i="29"/>
  <c r="AG1742" i="29"/>
  <c r="AG1763" i="29"/>
  <c r="AG1784" i="29"/>
  <c r="AG1802" i="29"/>
  <c r="AG1823" i="29"/>
  <c r="AG1828" i="29"/>
  <c r="AG1830" i="29"/>
  <c r="AG1879" i="29"/>
  <c r="AG1880" i="29"/>
  <c r="AG1903" i="29"/>
  <c r="AG1905" i="29"/>
  <c r="AG1908" i="29"/>
  <c r="AG1915" i="29"/>
  <c r="AG1918" i="29"/>
  <c r="AG1925" i="29"/>
  <c r="AG1953" i="29"/>
  <c r="AG1957" i="29"/>
  <c r="AG1958" i="29"/>
  <c r="AG1959" i="29"/>
  <c r="AG1986" i="29"/>
  <c r="AG1996" i="29"/>
  <c r="AG2038" i="29"/>
  <c r="AE2043" i="29"/>
  <c r="AE2042" i="29"/>
  <c r="AI2018" i="29"/>
  <c r="N2018" i="29" s="1"/>
  <c r="AI2019" i="29"/>
  <c r="AV2017" i="29"/>
  <c r="AW2018" i="29"/>
  <c r="AI2016" i="29"/>
  <c r="N2016" i="29" s="1"/>
  <c r="AJ2015" i="29"/>
  <c r="P2015" i="29" s="1"/>
  <c r="AU2016" i="29"/>
  <c r="AE2041" i="29"/>
  <c r="AE2045" i="29"/>
  <c r="AE2049" i="29"/>
  <c r="AE2040" i="29"/>
  <c r="AE2044" i="29"/>
  <c r="AE2048" i="29"/>
  <c r="AX2016" i="29"/>
  <c r="AX2018" i="29"/>
  <c r="AE2028" i="29"/>
  <c r="AE2030" i="29"/>
  <c r="AL2015" i="29"/>
  <c r="S2015" i="29" s="1"/>
  <c r="AL2016" i="29"/>
  <c r="S2016" i="29" s="1"/>
  <c r="AL2017" i="29"/>
  <c r="S2017" i="29" s="1"/>
  <c r="AL2018" i="29"/>
  <c r="S2018" i="29" s="1"/>
  <c r="AU2017" i="29"/>
  <c r="AE2027" i="29"/>
  <c r="AE2034" i="29"/>
  <c r="AE2046" i="29"/>
  <c r="AS2017" i="29"/>
  <c r="E2022" i="29" s="1"/>
  <c r="AS1976" i="29"/>
  <c r="AI2015" i="29"/>
  <c r="N2015" i="29" s="1"/>
  <c r="AW2016" i="29"/>
  <c r="AK2017" i="29"/>
  <c r="U2017" i="29" s="1"/>
  <c r="AE2029" i="29"/>
  <c r="AE2039" i="29"/>
  <c r="AE2047" i="29"/>
  <c r="AE2050" i="29"/>
  <c r="AE2032" i="29"/>
  <c r="AL2019" i="29"/>
  <c r="AE2036" i="29"/>
  <c r="AJ2016" i="29"/>
  <c r="P2016" i="29" s="1"/>
  <c r="AE2035" i="29"/>
  <c r="AE2037" i="29"/>
  <c r="AX1976" i="29"/>
  <c r="AJ1977" i="29"/>
  <c r="P1977" i="29" s="1"/>
  <c r="AX1975" i="29"/>
  <c r="AJ1976" i="29"/>
  <c r="P1976" i="29" s="1"/>
  <c r="AK1977" i="29"/>
  <c r="U1977" i="29" s="1"/>
  <c r="AJ1975" i="29"/>
  <c r="P1975" i="29" s="1"/>
  <c r="AK1976" i="29"/>
  <c r="U1976" i="29" s="1"/>
  <c r="AL1977" i="29"/>
  <c r="S1977" i="29" s="1"/>
  <c r="AI1974" i="29"/>
  <c r="N1974" i="29" s="1"/>
  <c r="AK1975" i="29"/>
  <c r="U1975" i="29" s="1"/>
  <c r="AL1976" i="29"/>
  <c r="S1976" i="29" s="1"/>
  <c r="AU1977" i="29"/>
  <c r="AI1978" i="29"/>
  <c r="AV1977" i="29"/>
  <c r="AU1936" i="29"/>
  <c r="AI1937" i="29"/>
  <c r="AL1937" i="29"/>
  <c r="AU1934" i="29"/>
  <c r="AL1935" i="29"/>
  <c r="S1935" i="29" s="1"/>
  <c r="AJ1936" i="29"/>
  <c r="P1936" i="29" s="1"/>
  <c r="AW1895" i="29"/>
  <c r="AK1896" i="29"/>
  <c r="AE1905" i="29"/>
  <c r="AE1915" i="29"/>
  <c r="AE1918" i="29"/>
  <c r="AE1925" i="29"/>
  <c r="AE1910" i="29"/>
  <c r="AE1914" i="29"/>
  <c r="AE1920" i="29"/>
  <c r="AE1906" i="29"/>
  <c r="AE1923" i="29"/>
  <c r="AE1909" i="29"/>
  <c r="AE1916" i="29"/>
  <c r="AE1911" i="29"/>
  <c r="AE1913" i="29"/>
  <c r="AE1922" i="29"/>
  <c r="AE1926" i="29"/>
  <c r="AK1855" i="29"/>
  <c r="AL1855" i="29"/>
  <c r="AJ1854" i="29"/>
  <c r="P1854" i="29" s="1"/>
  <c r="AJ1851" i="29"/>
  <c r="P1851" i="29" s="1"/>
  <c r="AJ1852" i="29"/>
  <c r="P1852" i="29" s="1"/>
  <c r="AJ1853" i="29"/>
  <c r="P1853" i="29" s="1"/>
  <c r="AK1854" i="29"/>
  <c r="U1854" i="29" s="1"/>
  <c r="AK1851" i="29"/>
  <c r="U1851" i="29" s="1"/>
  <c r="AK1852" i="29"/>
  <c r="U1852" i="29" s="1"/>
  <c r="AK1853" i="29"/>
  <c r="U1853" i="29" s="1"/>
  <c r="AL1854" i="29"/>
  <c r="S1854" i="29" s="1"/>
  <c r="AL1851" i="29"/>
  <c r="S1851" i="29" s="1"/>
  <c r="AL1852" i="29"/>
  <c r="S1852" i="29" s="1"/>
  <c r="AL1853" i="29"/>
  <c r="S1853" i="29" s="1"/>
  <c r="AE1827" i="29"/>
  <c r="AE1837" i="29"/>
  <c r="AE1844" i="29"/>
  <c r="AE1836" i="29"/>
  <c r="AE1840" i="29"/>
  <c r="AE1823" i="29"/>
  <c r="AE1825" i="29"/>
  <c r="AE1828" i="29"/>
  <c r="AE1833" i="29"/>
  <c r="AE1843" i="29"/>
  <c r="AE1798" i="29"/>
  <c r="AE1794" i="29"/>
  <c r="AE1797" i="29"/>
  <c r="AE1786" i="29"/>
  <c r="AE1800" i="29"/>
  <c r="AE1796" i="29"/>
  <c r="AE1782" i="29"/>
  <c r="AE1784" i="29"/>
  <c r="AE1799" i="29"/>
  <c r="AE1701" i="29"/>
  <c r="AE1714" i="29"/>
  <c r="AE1718" i="29"/>
  <c r="AE1717" i="29"/>
  <c r="AE1721" i="29"/>
  <c r="AE1707" i="29"/>
  <c r="AE1712" i="29"/>
  <c r="AE1715" i="29"/>
  <c r="AE1719" i="29"/>
  <c r="AE1722" i="29"/>
  <c r="AE1676" i="29"/>
  <c r="AE1680" i="29"/>
  <c r="AE1660" i="29"/>
  <c r="AE1665" i="29"/>
  <c r="AE1667" i="29"/>
  <c r="AE1681" i="29"/>
  <c r="AE1661" i="29"/>
  <c r="AE1664" i="29"/>
  <c r="AE1669" i="29"/>
  <c r="AE1677" i="29"/>
  <c r="AK2016" i="29"/>
  <c r="U2016" i="29" s="1"/>
  <c r="AI2017" i="29"/>
  <c r="N2017" i="29" s="1"/>
  <c r="AX2017" i="29"/>
  <c r="AV2018" i="29"/>
  <c r="AJ2019" i="29"/>
  <c r="AA2051" i="29"/>
  <c r="AA2052" i="29"/>
  <c r="AO2051" i="29"/>
  <c r="AJ2018" i="29"/>
  <c r="P2018" i="29" s="1"/>
  <c r="AQ2051" i="29"/>
  <c r="AV2016" i="29"/>
  <c r="AK2018" i="29"/>
  <c r="U2018" i="29" s="1"/>
  <c r="AK1893" i="29"/>
  <c r="U1893" i="29" s="1"/>
  <c r="AI1894" i="29"/>
  <c r="N1894" i="29" s="1"/>
  <c r="AX1894" i="29"/>
  <c r="AV1895" i="29"/>
  <c r="AJ1896" i="29"/>
  <c r="AA1928" i="29"/>
  <c r="J1899" i="29" s="1"/>
  <c r="AK1894" i="29"/>
  <c r="U1894" i="29" s="1"/>
  <c r="AI1895" i="29"/>
  <c r="N1895" i="29" s="1"/>
  <c r="AX1895" i="29"/>
  <c r="AL1896" i="29"/>
  <c r="AP1928" i="29"/>
  <c r="AU1893" i="29"/>
  <c r="AL1894" i="29"/>
  <c r="S1894" i="29" s="1"/>
  <c r="AJ1895" i="29"/>
  <c r="P1895" i="29" s="1"/>
  <c r="G1899" i="36"/>
  <c r="AQ1928" i="29"/>
  <c r="AV1893" i="29"/>
  <c r="AK1895" i="29"/>
  <c r="U1895" i="29" s="1"/>
  <c r="AJ1892" i="29"/>
  <c r="P1892" i="29" s="1"/>
  <c r="AW1893" i="29"/>
  <c r="AU1894" i="29"/>
  <c r="AL1895" i="29"/>
  <c r="S1895" i="29" s="1"/>
  <c r="AK1892" i="29"/>
  <c r="U1892" i="29" s="1"/>
  <c r="AI1893" i="29"/>
  <c r="N1893" i="29" s="1"/>
  <c r="AX1893" i="29"/>
  <c r="AV1894" i="29"/>
  <c r="AK1811" i="29"/>
  <c r="U1811" i="29" s="1"/>
  <c r="AI1812" i="29"/>
  <c r="N1812" i="29" s="1"/>
  <c r="AX1812" i="29"/>
  <c r="AV1813" i="29"/>
  <c r="AJ1814" i="29"/>
  <c r="AA1846" i="29"/>
  <c r="AO1846" i="29"/>
  <c r="AK1812" i="29"/>
  <c r="U1812" i="29" s="1"/>
  <c r="AI1813" i="29"/>
  <c r="N1813" i="29" s="1"/>
  <c r="AX1813" i="29"/>
  <c r="AL1814" i="29"/>
  <c r="AU1811" i="29"/>
  <c r="AL1812" i="29"/>
  <c r="S1812" i="29" s="1"/>
  <c r="AJ1813" i="29"/>
  <c r="P1813" i="29" s="1"/>
  <c r="G1817" i="36"/>
  <c r="AQ1846" i="29"/>
  <c r="AV1811" i="29"/>
  <c r="AK1813" i="29"/>
  <c r="U1813" i="29" s="1"/>
  <c r="AJ1810" i="29"/>
  <c r="P1810" i="29" s="1"/>
  <c r="AW1811" i="29"/>
  <c r="AU1812" i="29"/>
  <c r="AL1813" i="29"/>
  <c r="S1813" i="29" s="1"/>
  <c r="AK1810" i="29"/>
  <c r="U1810" i="29" s="1"/>
  <c r="AI1811" i="29"/>
  <c r="N1811" i="29" s="1"/>
  <c r="AX1811" i="29"/>
  <c r="AV1812" i="29"/>
  <c r="AK1770" i="29"/>
  <c r="U1770" i="29" s="1"/>
  <c r="AI1771" i="29"/>
  <c r="N1771" i="29" s="1"/>
  <c r="AX1771" i="29"/>
  <c r="AV1772" i="29"/>
  <c r="AJ1773" i="29"/>
  <c r="AA1805" i="29"/>
  <c r="AO1805" i="29"/>
  <c r="AS1770" i="29"/>
  <c r="AK1771" i="29"/>
  <c r="U1771" i="29" s="1"/>
  <c r="AI1772" i="29"/>
  <c r="N1772" i="29" s="1"/>
  <c r="AX1772" i="29"/>
  <c r="AL1773" i="29"/>
  <c r="AU1770" i="29"/>
  <c r="AL1771" i="29"/>
  <c r="S1771" i="29" s="1"/>
  <c r="AJ1772" i="29"/>
  <c r="P1772" i="29" s="1"/>
  <c r="G1776" i="36"/>
  <c r="AQ1805" i="29"/>
  <c r="AV1770" i="29"/>
  <c r="AK1772" i="29"/>
  <c r="U1772" i="29" s="1"/>
  <c r="AJ1769" i="29"/>
  <c r="P1769" i="29" s="1"/>
  <c r="AW1770" i="29"/>
  <c r="AU1771" i="29"/>
  <c r="AL1772" i="29"/>
  <c r="S1772" i="29" s="1"/>
  <c r="AX1687" i="29"/>
  <c r="AW1687" i="29"/>
  <c r="AV1687" i="29"/>
  <c r="AU1687" i="29"/>
  <c r="AV1690" i="29"/>
  <c r="AJ1691" i="29"/>
  <c r="AA1723" i="29"/>
  <c r="J1694" i="29" s="1"/>
  <c r="AO1723" i="29"/>
  <c r="AK1689" i="29"/>
  <c r="U1689" i="29" s="1"/>
  <c r="AI1690" i="29"/>
  <c r="N1690" i="29" s="1"/>
  <c r="AX1690" i="29"/>
  <c r="AL1691" i="29"/>
  <c r="AU1688" i="29"/>
  <c r="AL1689" i="29"/>
  <c r="S1689" i="29" s="1"/>
  <c r="AJ1690" i="29"/>
  <c r="P1690" i="29" s="1"/>
  <c r="G1694" i="36"/>
  <c r="AQ1723" i="29"/>
  <c r="AV1688" i="29"/>
  <c r="AK1690" i="29"/>
  <c r="U1690" i="29" s="1"/>
  <c r="AJ1687" i="29"/>
  <c r="P1687" i="29" s="1"/>
  <c r="AW1688" i="29"/>
  <c r="AU1689" i="29"/>
  <c r="AL1690" i="29"/>
  <c r="S1690" i="29" s="1"/>
  <c r="AI1688" i="29"/>
  <c r="N1688" i="29" s="1"/>
  <c r="AX1688" i="29"/>
  <c r="AV1689" i="29"/>
  <c r="AU1646" i="29"/>
  <c r="AK1647" i="29"/>
  <c r="U1647" i="29" s="1"/>
  <c r="AI1648" i="29"/>
  <c r="N1648" i="29" s="1"/>
  <c r="AX1648" i="29"/>
  <c r="AV1649" i="29"/>
  <c r="AJ1650" i="29"/>
  <c r="AV1646" i="29"/>
  <c r="AL1647" i="29"/>
  <c r="S1647" i="29" s="1"/>
  <c r="AJ1648" i="29"/>
  <c r="P1648" i="29" s="1"/>
  <c r="AW1649" i="29"/>
  <c r="AK1650" i="29"/>
  <c r="AO1682" i="29"/>
  <c r="AW1646" i="29"/>
  <c r="AK1648" i="29"/>
  <c r="U1648" i="29" s="1"/>
  <c r="AI1649" i="29"/>
  <c r="N1649" i="29" s="1"/>
  <c r="AX1649" i="29"/>
  <c r="AL1650" i="29"/>
  <c r="AX1646" i="29"/>
  <c r="AU1647" i="29"/>
  <c r="AL1648" i="29"/>
  <c r="S1648" i="29" s="1"/>
  <c r="AJ1649" i="29"/>
  <c r="P1649" i="29" s="1"/>
  <c r="G1653" i="36"/>
  <c r="AQ1682" i="29"/>
  <c r="AV1647" i="29"/>
  <c r="AK1649" i="29"/>
  <c r="U1649" i="29" s="1"/>
  <c r="AJ1646" i="29"/>
  <c r="P1646" i="29" s="1"/>
  <c r="AW1647" i="29"/>
  <c r="AU1648" i="29"/>
  <c r="AL1649" i="29"/>
  <c r="S1649" i="29" s="1"/>
  <c r="AV1648" i="29"/>
  <c r="X10" i="29"/>
  <c r="X9" i="29"/>
  <c r="X8" i="29"/>
  <c r="X7" i="29"/>
  <c r="X6" i="29"/>
  <c r="W10" i="29"/>
  <c r="W9" i="29"/>
  <c r="W8" i="29"/>
  <c r="W7" i="29"/>
  <c r="W6" i="29"/>
  <c r="R10" i="29"/>
  <c r="R9" i="29"/>
  <c r="R8" i="29"/>
  <c r="R7" i="29"/>
  <c r="R6" i="29"/>
  <c r="E1776" i="29" l="1"/>
  <c r="J2022" i="29"/>
  <c r="E1817" i="29"/>
  <c r="J1775" i="29"/>
  <c r="J1857" i="29"/>
  <c r="E1735" i="29"/>
  <c r="J1652" i="29"/>
  <c r="J1980" i="29"/>
  <c r="J1734" i="29"/>
  <c r="J2021" i="29"/>
  <c r="E1981" i="29"/>
  <c r="J1939" i="29"/>
  <c r="E1940" i="29"/>
  <c r="J1898" i="29"/>
  <c r="AW1892" i="29"/>
  <c r="E1899" i="29"/>
  <c r="E1858" i="29"/>
  <c r="J1816" i="29"/>
  <c r="J1817" i="29"/>
  <c r="J1776" i="29"/>
  <c r="J1735" i="29"/>
  <c r="J1693" i="29"/>
  <c r="J1653" i="29"/>
  <c r="AW1974" i="29"/>
  <c r="AW1933" i="29"/>
  <c r="AV1933" i="29"/>
  <c r="AU1933" i="29"/>
  <c r="AX1933" i="29"/>
  <c r="AU1892" i="29"/>
  <c r="AV1892" i="29"/>
  <c r="AX1892" i="29"/>
  <c r="AV1728" i="29"/>
  <c r="AX1728" i="29"/>
  <c r="AW1728" i="29"/>
  <c r="AU1728" i="29"/>
  <c r="AX1851" i="29"/>
  <c r="AV1810" i="29"/>
  <c r="AX1810" i="29"/>
  <c r="AW1810" i="29"/>
  <c r="AV1851" i="29"/>
  <c r="AU1810" i="29"/>
  <c r="AX1974" i="29"/>
  <c r="AU1974" i="29"/>
  <c r="AW1851" i="29"/>
  <c r="AU1851" i="29"/>
  <c r="AV2015" i="29"/>
  <c r="AW2017" i="29"/>
  <c r="AU2015" i="29"/>
  <c r="AX2015" i="29"/>
  <c r="AW2015" i="29"/>
  <c r="AV1974" i="29"/>
  <c r="AX1769" i="29"/>
  <c r="AW1769" i="29"/>
  <c r="AV1769" i="29"/>
  <c r="AU1769" i="29"/>
  <c r="AO18" i="29"/>
  <c r="AN1640" i="29"/>
  <c r="AM1640" i="29"/>
  <c r="AD1640" i="29"/>
  <c r="AN1639" i="29"/>
  <c r="AM1639" i="29"/>
  <c r="AD1639" i="29"/>
  <c r="AN1638" i="29"/>
  <c r="AM1638" i="29"/>
  <c r="AD1638" i="29"/>
  <c r="AN1637" i="29"/>
  <c r="AM1637" i="29"/>
  <c r="AD1637" i="29"/>
  <c r="AN1636" i="29"/>
  <c r="AM1636" i="29"/>
  <c r="AD1636" i="29"/>
  <c r="AN1635" i="29"/>
  <c r="AM1635" i="29"/>
  <c r="AD1635" i="29"/>
  <c r="AN1634" i="29"/>
  <c r="AM1634" i="29"/>
  <c r="AD1634" i="29"/>
  <c r="AN1633" i="29"/>
  <c r="AM1633" i="29"/>
  <c r="AD1633" i="29"/>
  <c r="AN1632" i="29"/>
  <c r="AM1632" i="29"/>
  <c r="AD1632" i="29"/>
  <c r="AN1631" i="29"/>
  <c r="AM1631" i="29"/>
  <c r="AD1631" i="29"/>
  <c r="AN1630" i="29"/>
  <c r="AM1630" i="29"/>
  <c r="AD1630" i="29"/>
  <c r="AN1629" i="29"/>
  <c r="AM1629" i="29"/>
  <c r="AD1629" i="29"/>
  <c r="AN1628" i="29"/>
  <c r="AM1628" i="29"/>
  <c r="AD1628" i="29"/>
  <c r="AN1627" i="29"/>
  <c r="AM1627" i="29"/>
  <c r="AD1627" i="29"/>
  <c r="AN1626" i="29"/>
  <c r="AM1626" i="29"/>
  <c r="AD1626" i="29"/>
  <c r="AN1625" i="29"/>
  <c r="AM1625" i="29"/>
  <c r="AD1625" i="29"/>
  <c r="AN1624" i="29"/>
  <c r="AM1624" i="29"/>
  <c r="AD1624" i="29"/>
  <c r="AN1623" i="29"/>
  <c r="AM1623" i="29"/>
  <c r="AD1623" i="29"/>
  <c r="AN1622" i="29"/>
  <c r="AM1622" i="29"/>
  <c r="AD1622" i="29"/>
  <c r="AN1621" i="29"/>
  <c r="AM1621" i="29"/>
  <c r="AD1621" i="29"/>
  <c r="AN1620" i="29"/>
  <c r="AM1620" i="29"/>
  <c r="AD1620" i="29"/>
  <c r="AN1619" i="29"/>
  <c r="AM1619" i="29"/>
  <c r="AD1619" i="29"/>
  <c r="AN1618" i="29"/>
  <c r="AM1618" i="29"/>
  <c r="AD1618" i="29"/>
  <c r="AN1617" i="29"/>
  <c r="AM1617" i="29"/>
  <c r="AD1617" i="29"/>
  <c r="AN1616" i="29"/>
  <c r="AM1616" i="29"/>
  <c r="AD1616" i="29"/>
  <c r="AN1599" i="29"/>
  <c r="AM1599" i="29"/>
  <c r="AD1599" i="29"/>
  <c r="AN1598" i="29"/>
  <c r="AM1598" i="29"/>
  <c r="AD1598" i="29"/>
  <c r="AN1597" i="29"/>
  <c r="AM1597" i="29"/>
  <c r="AD1597" i="29"/>
  <c r="AN1596" i="29"/>
  <c r="AM1596" i="29"/>
  <c r="AD1596" i="29"/>
  <c r="AN1595" i="29"/>
  <c r="AM1595" i="29"/>
  <c r="AD1595" i="29"/>
  <c r="AN1594" i="29"/>
  <c r="AM1594" i="29"/>
  <c r="AD1594" i="29"/>
  <c r="AN1593" i="29"/>
  <c r="AM1593" i="29"/>
  <c r="AD1593" i="29"/>
  <c r="AN1592" i="29"/>
  <c r="AM1592" i="29"/>
  <c r="AD1592" i="29"/>
  <c r="AN1591" i="29"/>
  <c r="AM1591" i="29"/>
  <c r="AD1591" i="29"/>
  <c r="AN1590" i="29"/>
  <c r="AM1590" i="29"/>
  <c r="AD1590" i="29"/>
  <c r="AN1589" i="29"/>
  <c r="AM1589" i="29"/>
  <c r="AD1589" i="29"/>
  <c r="AN1588" i="29"/>
  <c r="AM1588" i="29"/>
  <c r="AD1588" i="29"/>
  <c r="AN1587" i="29"/>
  <c r="AM1587" i="29"/>
  <c r="AD1587" i="29"/>
  <c r="AN1586" i="29"/>
  <c r="AM1586" i="29"/>
  <c r="AD1586" i="29"/>
  <c r="AN1585" i="29"/>
  <c r="AM1585" i="29"/>
  <c r="AD1585" i="29"/>
  <c r="AN1584" i="29"/>
  <c r="AM1584" i="29"/>
  <c r="AD1584" i="29"/>
  <c r="AN1583" i="29"/>
  <c r="AM1583" i="29"/>
  <c r="AD1583" i="29"/>
  <c r="AN1582" i="29"/>
  <c r="AM1582" i="29"/>
  <c r="AD1582" i="29"/>
  <c r="AN1581" i="29"/>
  <c r="AM1581" i="29"/>
  <c r="AD1581" i="29"/>
  <c r="AN1580" i="29"/>
  <c r="AM1580" i="29"/>
  <c r="AD1580" i="29"/>
  <c r="AN1579" i="29"/>
  <c r="AM1579" i="29"/>
  <c r="AD1579" i="29"/>
  <c r="AN1578" i="29"/>
  <c r="AM1578" i="29"/>
  <c r="AD1578" i="29"/>
  <c r="AN1577" i="29"/>
  <c r="AM1577" i="29"/>
  <c r="AD1577" i="29"/>
  <c r="AN1576" i="29"/>
  <c r="AM1576" i="29"/>
  <c r="AD1576" i="29"/>
  <c r="AN1575" i="29"/>
  <c r="AM1575" i="29"/>
  <c r="AD1575" i="29"/>
  <c r="AN1558" i="29"/>
  <c r="AM1558" i="29"/>
  <c r="AD1558" i="29"/>
  <c r="AN1557" i="29"/>
  <c r="AM1557" i="29"/>
  <c r="AD1557" i="29"/>
  <c r="AN1556" i="29"/>
  <c r="AM1556" i="29"/>
  <c r="AD1556" i="29"/>
  <c r="AN1555" i="29"/>
  <c r="AM1555" i="29"/>
  <c r="AD1555" i="29"/>
  <c r="AN1554" i="29"/>
  <c r="AM1554" i="29"/>
  <c r="AD1554" i="29"/>
  <c r="AN1553" i="29"/>
  <c r="AM1553" i="29"/>
  <c r="AD1553" i="29"/>
  <c r="AN1552" i="29"/>
  <c r="AM1552" i="29"/>
  <c r="AD1552" i="29"/>
  <c r="AN1551" i="29"/>
  <c r="AM1551" i="29"/>
  <c r="AD1551" i="29"/>
  <c r="AN1550" i="29"/>
  <c r="AM1550" i="29"/>
  <c r="AD1550" i="29"/>
  <c r="AN1549" i="29"/>
  <c r="AM1549" i="29"/>
  <c r="AD1549" i="29"/>
  <c r="AN1548" i="29"/>
  <c r="AM1548" i="29"/>
  <c r="AD1548" i="29"/>
  <c r="AN1547" i="29"/>
  <c r="AM1547" i="29"/>
  <c r="AD1547" i="29"/>
  <c r="AN1546" i="29"/>
  <c r="AM1546" i="29"/>
  <c r="AD1546" i="29"/>
  <c r="AN1545" i="29"/>
  <c r="AM1545" i="29"/>
  <c r="AD1545" i="29"/>
  <c r="AN1544" i="29"/>
  <c r="AM1544" i="29"/>
  <c r="AD1544" i="29"/>
  <c r="AN1543" i="29"/>
  <c r="AM1543" i="29"/>
  <c r="AD1543" i="29"/>
  <c r="AN1542" i="29"/>
  <c r="AM1542" i="29"/>
  <c r="AD1542" i="29"/>
  <c r="AN1541" i="29"/>
  <c r="AM1541" i="29"/>
  <c r="AD1541" i="29"/>
  <c r="AN1540" i="29"/>
  <c r="AM1540" i="29"/>
  <c r="AD1540" i="29"/>
  <c r="AN1539" i="29"/>
  <c r="AM1539" i="29"/>
  <c r="AD1539" i="29"/>
  <c r="AN1538" i="29"/>
  <c r="AM1538" i="29"/>
  <c r="AD1538" i="29"/>
  <c r="AN1537" i="29"/>
  <c r="AM1537" i="29"/>
  <c r="AD1537" i="29"/>
  <c r="AN1536" i="29"/>
  <c r="AM1536" i="29"/>
  <c r="AD1536" i="29"/>
  <c r="AN1535" i="29"/>
  <c r="AM1535" i="29"/>
  <c r="AD1535" i="29"/>
  <c r="AN1534" i="29"/>
  <c r="AM1534" i="29"/>
  <c r="AD1534" i="29"/>
  <c r="AN1517" i="29"/>
  <c r="AM1517" i="29"/>
  <c r="AD1517" i="29"/>
  <c r="AN1516" i="29"/>
  <c r="AM1516" i="29"/>
  <c r="AD1516" i="29"/>
  <c r="AN1515" i="29"/>
  <c r="AM1515" i="29"/>
  <c r="AD1515" i="29"/>
  <c r="AN1514" i="29"/>
  <c r="AM1514" i="29"/>
  <c r="AD1514" i="29"/>
  <c r="AN1513" i="29"/>
  <c r="AM1513" i="29"/>
  <c r="AD1513" i="29"/>
  <c r="AN1512" i="29"/>
  <c r="AM1512" i="29"/>
  <c r="AD1512" i="29"/>
  <c r="AN1511" i="29"/>
  <c r="AM1511" i="29"/>
  <c r="AD1511" i="29"/>
  <c r="AN1510" i="29"/>
  <c r="AM1510" i="29"/>
  <c r="AD1510" i="29"/>
  <c r="AN1509" i="29"/>
  <c r="AM1509" i="29"/>
  <c r="AD1509" i="29"/>
  <c r="AN1508" i="29"/>
  <c r="AM1508" i="29"/>
  <c r="AD1508" i="29"/>
  <c r="AN1507" i="29"/>
  <c r="AM1507" i="29"/>
  <c r="AD1507" i="29"/>
  <c r="AN1506" i="29"/>
  <c r="AM1506" i="29"/>
  <c r="AD1506" i="29"/>
  <c r="AN1505" i="29"/>
  <c r="AM1505" i="29"/>
  <c r="AD1505" i="29"/>
  <c r="AN1504" i="29"/>
  <c r="AM1504" i="29"/>
  <c r="AD1504" i="29"/>
  <c r="AN1503" i="29"/>
  <c r="AM1503" i="29"/>
  <c r="AD1503" i="29"/>
  <c r="AN1502" i="29"/>
  <c r="AM1502" i="29"/>
  <c r="AD1502" i="29"/>
  <c r="AN1501" i="29"/>
  <c r="AM1501" i="29"/>
  <c r="AD1501" i="29"/>
  <c r="AN1500" i="29"/>
  <c r="AM1500" i="29"/>
  <c r="AD1500" i="29"/>
  <c r="AN1499" i="29"/>
  <c r="AM1499" i="29"/>
  <c r="AD1499" i="29"/>
  <c r="AN1498" i="29"/>
  <c r="AM1498" i="29"/>
  <c r="AD1498" i="29"/>
  <c r="AN1497" i="29"/>
  <c r="AM1497" i="29"/>
  <c r="AD1497" i="29"/>
  <c r="AN1496" i="29"/>
  <c r="AM1496" i="29"/>
  <c r="AD1496" i="29"/>
  <c r="AN1495" i="29"/>
  <c r="AM1495" i="29"/>
  <c r="AD1495" i="29"/>
  <c r="AN1494" i="29"/>
  <c r="AM1494" i="29"/>
  <c r="AD1494" i="29"/>
  <c r="AN1493" i="29"/>
  <c r="AM1493" i="29"/>
  <c r="AD1493" i="29"/>
  <c r="AN1476" i="29"/>
  <c r="AM1476" i="29"/>
  <c r="AD1476" i="29"/>
  <c r="AN1475" i="29"/>
  <c r="AM1475" i="29"/>
  <c r="AD1475" i="29"/>
  <c r="AN1474" i="29"/>
  <c r="AM1474" i="29"/>
  <c r="AD1474" i="29"/>
  <c r="AN1473" i="29"/>
  <c r="AM1473" i="29"/>
  <c r="AD1473" i="29"/>
  <c r="AN1472" i="29"/>
  <c r="AM1472" i="29"/>
  <c r="AD1472" i="29"/>
  <c r="AN1471" i="29"/>
  <c r="AM1471" i="29"/>
  <c r="AD1471" i="29"/>
  <c r="AN1470" i="29"/>
  <c r="AM1470" i="29"/>
  <c r="AD1470" i="29"/>
  <c r="AN1469" i="29"/>
  <c r="AM1469" i="29"/>
  <c r="AD1469" i="29"/>
  <c r="AN1468" i="29"/>
  <c r="AM1468" i="29"/>
  <c r="AD1468" i="29"/>
  <c r="AN1467" i="29"/>
  <c r="AM1467" i="29"/>
  <c r="AD1467" i="29"/>
  <c r="AN1466" i="29"/>
  <c r="AM1466" i="29"/>
  <c r="AD1466" i="29"/>
  <c r="AN1465" i="29"/>
  <c r="AM1465" i="29"/>
  <c r="AD1465" i="29"/>
  <c r="AN1464" i="29"/>
  <c r="AM1464" i="29"/>
  <c r="AD1464" i="29"/>
  <c r="AN1463" i="29"/>
  <c r="AM1463" i="29"/>
  <c r="AD1463" i="29"/>
  <c r="AN1462" i="29"/>
  <c r="AM1462" i="29"/>
  <c r="AD1462" i="29"/>
  <c r="AN1461" i="29"/>
  <c r="AM1461" i="29"/>
  <c r="AD1461" i="29"/>
  <c r="AN1460" i="29"/>
  <c r="AM1460" i="29"/>
  <c r="AD1460" i="29"/>
  <c r="AN1459" i="29"/>
  <c r="AM1459" i="29"/>
  <c r="AD1459" i="29"/>
  <c r="AN1458" i="29"/>
  <c r="AM1458" i="29"/>
  <c r="AD1458" i="29"/>
  <c r="AN1457" i="29"/>
  <c r="AM1457" i="29"/>
  <c r="AD1457" i="29"/>
  <c r="AN1456" i="29"/>
  <c r="AM1456" i="29"/>
  <c r="AD1456" i="29"/>
  <c r="AN1455" i="29"/>
  <c r="AM1455" i="29"/>
  <c r="AD1455" i="29"/>
  <c r="AN1454" i="29"/>
  <c r="AM1454" i="29"/>
  <c r="AD1454" i="29"/>
  <c r="AN1453" i="29"/>
  <c r="AM1453" i="29"/>
  <c r="AD1453" i="29"/>
  <c r="AN1452" i="29"/>
  <c r="AM1452" i="29"/>
  <c r="AD1452" i="29"/>
  <c r="AN1435" i="29"/>
  <c r="AM1435" i="29"/>
  <c r="AD1435" i="29"/>
  <c r="AN1434" i="29"/>
  <c r="AM1434" i="29"/>
  <c r="AD1434" i="29"/>
  <c r="AN1433" i="29"/>
  <c r="AM1433" i="29"/>
  <c r="AD1433" i="29"/>
  <c r="AN1432" i="29"/>
  <c r="AM1432" i="29"/>
  <c r="AD1432" i="29"/>
  <c r="AN1431" i="29"/>
  <c r="AM1431" i="29"/>
  <c r="AD1431" i="29"/>
  <c r="AN1430" i="29"/>
  <c r="AM1430" i="29"/>
  <c r="AD1430" i="29"/>
  <c r="AN1429" i="29"/>
  <c r="AM1429" i="29"/>
  <c r="AD1429" i="29"/>
  <c r="AN1428" i="29"/>
  <c r="AM1428" i="29"/>
  <c r="AD1428" i="29"/>
  <c r="AN1427" i="29"/>
  <c r="AM1427" i="29"/>
  <c r="AD1427" i="29"/>
  <c r="AN1426" i="29"/>
  <c r="AM1426" i="29"/>
  <c r="AD1426" i="29"/>
  <c r="AN1425" i="29"/>
  <c r="AM1425" i="29"/>
  <c r="AD1425" i="29"/>
  <c r="AN1424" i="29"/>
  <c r="AM1424" i="29"/>
  <c r="AD1424" i="29"/>
  <c r="AN1423" i="29"/>
  <c r="AM1423" i="29"/>
  <c r="AD1423" i="29"/>
  <c r="AN1422" i="29"/>
  <c r="AM1422" i="29"/>
  <c r="AD1422" i="29"/>
  <c r="AN1421" i="29"/>
  <c r="AM1421" i="29"/>
  <c r="AD1421" i="29"/>
  <c r="AN1420" i="29"/>
  <c r="AM1420" i="29"/>
  <c r="AD1420" i="29"/>
  <c r="AN1419" i="29"/>
  <c r="AM1419" i="29"/>
  <c r="AD1419" i="29"/>
  <c r="AN1418" i="29"/>
  <c r="AM1418" i="29"/>
  <c r="AD1418" i="29"/>
  <c r="AN1417" i="29"/>
  <c r="AM1417" i="29"/>
  <c r="AD1417" i="29"/>
  <c r="AN1416" i="29"/>
  <c r="AM1416" i="29"/>
  <c r="AD1416" i="29"/>
  <c r="AN1415" i="29"/>
  <c r="AM1415" i="29"/>
  <c r="AD1415" i="29"/>
  <c r="AN1414" i="29"/>
  <c r="AM1414" i="29"/>
  <c r="AD1414" i="29"/>
  <c r="AN1413" i="29"/>
  <c r="AM1413" i="29"/>
  <c r="AD1413" i="29"/>
  <c r="AN1412" i="29"/>
  <c r="AM1412" i="29"/>
  <c r="AD1412" i="29"/>
  <c r="AN1411" i="29"/>
  <c r="AM1411" i="29"/>
  <c r="AD1411" i="29"/>
  <c r="AN1394" i="29"/>
  <c r="AM1394" i="29"/>
  <c r="AD1394" i="29"/>
  <c r="AN1393" i="29"/>
  <c r="AM1393" i="29"/>
  <c r="AD1393" i="29"/>
  <c r="AN1392" i="29"/>
  <c r="AM1392" i="29"/>
  <c r="AD1392" i="29"/>
  <c r="AN1391" i="29"/>
  <c r="AM1391" i="29"/>
  <c r="AD1391" i="29"/>
  <c r="AN1390" i="29"/>
  <c r="AM1390" i="29"/>
  <c r="AD1390" i="29"/>
  <c r="AN1389" i="29"/>
  <c r="AM1389" i="29"/>
  <c r="AD1389" i="29"/>
  <c r="AN1388" i="29"/>
  <c r="AM1388" i="29"/>
  <c r="AD1388" i="29"/>
  <c r="AN1387" i="29"/>
  <c r="AM1387" i="29"/>
  <c r="AD1387" i="29"/>
  <c r="AN1386" i="29"/>
  <c r="AM1386" i="29"/>
  <c r="AD1386" i="29"/>
  <c r="AN1385" i="29"/>
  <c r="AM1385" i="29"/>
  <c r="AD1385" i="29"/>
  <c r="AN1384" i="29"/>
  <c r="AM1384" i="29"/>
  <c r="AD1384" i="29"/>
  <c r="AN1383" i="29"/>
  <c r="AM1383" i="29"/>
  <c r="AD1383" i="29"/>
  <c r="AN1382" i="29"/>
  <c r="AM1382" i="29"/>
  <c r="AD1382" i="29"/>
  <c r="AN1381" i="29"/>
  <c r="AM1381" i="29"/>
  <c r="AD1381" i="29"/>
  <c r="AN1380" i="29"/>
  <c r="AM1380" i="29"/>
  <c r="AD1380" i="29"/>
  <c r="AN1379" i="29"/>
  <c r="AM1379" i="29"/>
  <c r="AD1379" i="29"/>
  <c r="AN1378" i="29"/>
  <c r="AM1378" i="29"/>
  <c r="AD1378" i="29"/>
  <c r="AN1377" i="29"/>
  <c r="AM1377" i="29"/>
  <c r="AD1377" i="29"/>
  <c r="AN1376" i="29"/>
  <c r="AM1376" i="29"/>
  <c r="AD1376" i="29"/>
  <c r="AN1375" i="29"/>
  <c r="AM1375" i="29"/>
  <c r="AD1375" i="29"/>
  <c r="AN1374" i="29"/>
  <c r="AM1374" i="29"/>
  <c r="AD1374" i="29"/>
  <c r="AN1373" i="29"/>
  <c r="AM1373" i="29"/>
  <c r="AD1373" i="29"/>
  <c r="AN1372" i="29"/>
  <c r="AM1372" i="29"/>
  <c r="AD1372" i="29"/>
  <c r="AN1371" i="29"/>
  <c r="AM1371" i="29"/>
  <c r="AD1371" i="29"/>
  <c r="AN1370" i="29"/>
  <c r="AM1370" i="29"/>
  <c r="AD1370" i="29"/>
  <c r="AN1353" i="29"/>
  <c r="AM1353" i="29"/>
  <c r="AD1353" i="29"/>
  <c r="AN1352" i="29"/>
  <c r="AM1352" i="29"/>
  <c r="AD1352" i="29"/>
  <c r="AN1351" i="29"/>
  <c r="AM1351" i="29"/>
  <c r="AD1351" i="29"/>
  <c r="AN1350" i="29"/>
  <c r="AM1350" i="29"/>
  <c r="AD1350" i="29"/>
  <c r="AN1349" i="29"/>
  <c r="AM1349" i="29"/>
  <c r="AD1349" i="29"/>
  <c r="AN1348" i="29"/>
  <c r="AM1348" i="29"/>
  <c r="AD1348" i="29"/>
  <c r="AN1347" i="29"/>
  <c r="AM1347" i="29"/>
  <c r="AD1347" i="29"/>
  <c r="AN1346" i="29"/>
  <c r="AM1346" i="29"/>
  <c r="AD1346" i="29"/>
  <c r="AN1345" i="29"/>
  <c r="AM1345" i="29"/>
  <c r="AD1345" i="29"/>
  <c r="AN1344" i="29"/>
  <c r="AM1344" i="29"/>
  <c r="AD1344" i="29"/>
  <c r="AN1343" i="29"/>
  <c r="AM1343" i="29"/>
  <c r="AD1343" i="29"/>
  <c r="AN1342" i="29"/>
  <c r="AM1342" i="29"/>
  <c r="AD1342" i="29"/>
  <c r="AN1341" i="29"/>
  <c r="AM1341" i="29"/>
  <c r="AD1341" i="29"/>
  <c r="AN1340" i="29"/>
  <c r="AM1340" i="29"/>
  <c r="AD1340" i="29"/>
  <c r="AN1339" i="29"/>
  <c r="AM1339" i="29"/>
  <c r="AD1339" i="29"/>
  <c r="AN1338" i="29"/>
  <c r="AM1338" i="29"/>
  <c r="AD1338" i="29"/>
  <c r="AN1337" i="29"/>
  <c r="AM1337" i="29"/>
  <c r="AD1337" i="29"/>
  <c r="AN1336" i="29"/>
  <c r="AM1336" i="29"/>
  <c r="AD1336" i="29"/>
  <c r="AN1335" i="29"/>
  <c r="AM1335" i="29"/>
  <c r="AD1335" i="29"/>
  <c r="AN1334" i="29"/>
  <c r="AM1334" i="29"/>
  <c r="AD1334" i="29"/>
  <c r="AN1333" i="29"/>
  <c r="AM1333" i="29"/>
  <c r="AD1333" i="29"/>
  <c r="AN1332" i="29"/>
  <c r="AM1332" i="29"/>
  <c r="AD1332" i="29"/>
  <c r="AN1331" i="29"/>
  <c r="AM1331" i="29"/>
  <c r="AD1331" i="29"/>
  <c r="AN1330" i="29"/>
  <c r="AM1330" i="29"/>
  <c r="AD1330" i="29"/>
  <c r="AN1329" i="29"/>
  <c r="AM1329" i="29"/>
  <c r="AD1329" i="29"/>
  <c r="AN1312" i="29"/>
  <c r="AM1312" i="29"/>
  <c r="AD1312" i="29"/>
  <c r="AN1311" i="29"/>
  <c r="AM1311" i="29"/>
  <c r="AD1311" i="29"/>
  <c r="AN1310" i="29"/>
  <c r="AM1310" i="29"/>
  <c r="AD1310" i="29"/>
  <c r="AN1309" i="29"/>
  <c r="AM1309" i="29"/>
  <c r="AD1309" i="29"/>
  <c r="AN1308" i="29"/>
  <c r="AM1308" i="29"/>
  <c r="AD1308" i="29"/>
  <c r="AN1307" i="29"/>
  <c r="AM1307" i="29"/>
  <c r="AD1307" i="29"/>
  <c r="AN1306" i="29"/>
  <c r="AM1306" i="29"/>
  <c r="AD1306" i="29"/>
  <c r="AN1305" i="29"/>
  <c r="AM1305" i="29"/>
  <c r="AD1305" i="29"/>
  <c r="AN1304" i="29"/>
  <c r="AM1304" i="29"/>
  <c r="AD1304" i="29"/>
  <c r="AN1303" i="29"/>
  <c r="AM1303" i="29"/>
  <c r="AD1303" i="29"/>
  <c r="AN1302" i="29"/>
  <c r="AM1302" i="29"/>
  <c r="AD1302" i="29"/>
  <c r="AN1301" i="29"/>
  <c r="AM1301" i="29"/>
  <c r="AD1301" i="29"/>
  <c r="AN1300" i="29"/>
  <c r="AM1300" i="29"/>
  <c r="AD1300" i="29"/>
  <c r="AN1299" i="29"/>
  <c r="AM1299" i="29"/>
  <c r="AD1299" i="29"/>
  <c r="AN1298" i="29"/>
  <c r="AM1298" i="29"/>
  <c r="AD1298" i="29"/>
  <c r="AN1297" i="29"/>
  <c r="AM1297" i="29"/>
  <c r="AD1297" i="29"/>
  <c r="AN1296" i="29"/>
  <c r="AM1296" i="29"/>
  <c r="AD1296" i="29"/>
  <c r="AN1295" i="29"/>
  <c r="AM1295" i="29"/>
  <c r="AD1295" i="29"/>
  <c r="AN1294" i="29"/>
  <c r="AM1294" i="29"/>
  <c r="AD1294" i="29"/>
  <c r="AN1293" i="29"/>
  <c r="AM1293" i="29"/>
  <c r="AD1293" i="29"/>
  <c r="AN1292" i="29"/>
  <c r="AM1292" i="29"/>
  <c r="AD1292" i="29"/>
  <c r="AN1291" i="29"/>
  <c r="AM1291" i="29"/>
  <c r="AD1291" i="29"/>
  <c r="AN1290" i="29"/>
  <c r="AM1290" i="29"/>
  <c r="AD1290" i="29"/>
  <c r="AN1289" i="29"/>
  <c r="AM1289" i="29"/>
  <c r="AD1289" i="29"/>
  <c r="AN1288" i="29"/>
  <c r="AM1288" i="29"/>
  <c r="AD1288" i="29"/>
  <c r="AN1271" i="29"/>
  <c r="AM1271" i="29"/>
  <c r="AD1271" i="29"/>
  <c r="AN1270" i="29"/>
  <c r="AM1270" i="29"/>
  <c r="AD1270" i="29"/>
  <c r="AN1269" i="29"/>
  <c r="AM1269" i="29"/>
  <c r="AD1269" i="29"/>
  <c r="AN1268" i="29"/>
  <c r="AM1268" i="29"/>
  <c r="AD1268" i="29"/>
  <c r="AN1267" i="29"/>
  <c r="AM1267" i="29"/>
  <c r="AD1267" i="29"/>
  <c r="AN1266" i="29"/>
  <c r="AM1266" i="29"/>
  <c r="AD1266" i="29"/>
  <c r="AN1265" i="29"/>
  <c r="AM1265" i="29"/>
  <c r="AD1265" i="29"/>
  <c r="AN1264" i="29"/>
  <c r="AM1264" i="29"/>
  <c r="AD1264" i="29"/>
  <c r="AN1263" i="29"/>
  <c r="AM1263" i="29"/>
  <c r="AD1263" i="29"/>
  <c r="AN1262" i="29"/>
  <c r="AM1262" i="29"/>
  <c r="AD1262" i="29"/>
  <c r="AN1261" i="29"/>
  <c r="AM1261" i="29"/>
  <c r="AD1261" i="29"/>
  <c r="AN1260" i="29"/>
  <c r="AM1260" i="29"/>
  <c r="AD1260" i="29"/>
  <c r="AN1259" i="29"/>
  <c r="AM1259" i="29"/>
  <c r="AD1259" i="29"/>
  <c r="AN1258" i="29"/>
  <c r="AM1258" i="29"/>
  <c r="AD1258" i="29"/>
  <c r="AN1257" i="29"/>
  <c r="AM1257" i="29"/>
  <c r="AD1257" i="29"/>
  <c r="AN1256" i="29"/>
  <c r="AM1256" i="29"/>
  <c r="AD1256" i="29"/>
  <c r="AN1255" i="29"/>
  <c r="AM1255" i="29"/>
  <c r="AD1255" i="29"/>
  <c r="AN1254" i="29"/>
  <c r="AM1254" i="29"/>
  <c r="AD1254" i="29"/>
  <c r="AN1253" i="29"/>
  <c r="AM1253" i="29"/>
  <c r="AD1253" i="29"/>
  <c r="AN1252" i="29"/>
  <c r="AM1252" i="29"/>
  <c r="AD1252" i="29"/>
  <c r="AN1251" i="29"/>
  <c r="AM1251" i="29"/>
  <c r="AD1251" i="29"/>
  <c r="AN1250" i="29"/>
  <c r="AM1250" i="29"/>
  <c r="AD1250" i="29"/>
  <c r="AN1249" i="29"/>
  <c r="AM1249" i="29"/>
  <c r="AD1249" i="29"/>
  <c r="AN1248" i="29"/>
  <c r="AM1248" i="29"/>
  <c r="AD1248" i="29"/>
  <c r="AN1247" i="29"/>
  <c r="AM1247" i="29"/>
  <c r="AD1247" i="29"/>
  <c r="AN1230" i="29"/>
  <c r="AM1230" i="29"/>
  <c r="AD1230" i="29"/>
  <c r="AN1229" i="29"/>
  <c r="AM1229" i="29"/>
  <c r="AD1229" i="29"/>
  <c r="AN1228" i="29"/>
  <c r="AM1228" i="29"/>
  <c r="AD1228" i="29"/>
  <c r="AN1227" i="29"/>
  <c r="AM1227" i="29"/>
  <c r="AD1227" i="29"/>
  <c r="AN1226" i="29"/>
  <c r="AM1226" i="29"/>
  <c r="AD1226" i="29"/>
  <c r="AN1225" i="29"/>
  <c r="AM1225" i="29"/>
  <c r="AD1225" i="29"/>
  <c r="AN1224" i="29"/>
  <c r="AM1224" i="29"/>
  <c r="AD1224" i="29"/>
  <c r="AN1223" i="29"/>
  <c r="AM1223" i="29"/>
  <c r="AD1223" i="29"/>
  <c r="AN1222" i="29"/>
  <c r="AM1222" i="29"/>
  <c r="AD1222" i="29"/>
  <c r="AN1221" i="29"/>
  <c r="AM1221" i="29"/>
  <c r="AD1221" i="29"/>
  <c r="AN1220" i="29"/>
  <c r="AM1220" i="29"/>
  <c r="AD1220" i="29"/>
  <c r="AN1219" i="29"/>
  <c r="AM1219" i="29"/>
  <c r="AD1219" i="29"/>
  <c r="AN1218" i="29"/>
  <c r="AM1218" i="29"/>
  <c r="AD1218" i="29"/>
  <c r="AN1217" i="29"/>
  <c r="AM1217" i="29"/>
  <c r="AD1217" i="29"/>
  <c r="AN1216" i="29"/>
  <c r="AM1216" i="29"/>
  <c r="AD1216" i="29"/>
  <c r="AN1215" i="29"/>
  <c r="AM1215" i="29"/>
  <c r="AD1215" i="29"/>
  <c r="AN1214" i="29"/>
  <c r="AM1214" i="29"/>
  <c r="AD1214" i="29"/>
  <c r="AN1213" i="29"/>
  <c r="AM1213" i="29"/>
  <c r="AD1213" i="29"/>
  <c r="AN1212" i="29"/>
  <c r="AM1212" i="29"/>
  <c r="AD1212" i="29"/>
  <c r="AN1211" i="29"/>
  <c r="AM1211" i="29"/>
  <c r="AD1211" i="29"/>
  <c r="AN1210" i="29"/>
  <c r="AM1210" i="29"/>
  <c r="AD1210" i="29"/>
  <c r="AN1209" i="29"/>
  <c r="AM1209" i="29"/>
  <c r="AD1209" i="29"/>
  <c r="AN1208" i="29"/>
  <c r="AM1208" i="29"/>
  <c r="AD1208" i="29"/>
  <c r="AN1207" i="29"/>
  <c r="AM1207" i="29"/>
  <c r="AD1207" i="29"/>
  <c r="AN1206" i="29"/>
  <c r="AM1206" i="29"/>
  <c r="AD1206" i="29"/>
  <c r="AN1189" i="29"/>
  <c r="AM1189" i="29"/>
  <c r="AD1189" i="29"/>
  <c r="AN1188" i="29"/>
  <c r="AM1188" i="29"/>
  <c r="AD1188" i="29"/>
  <c r="AN1187" i="29"/>
  <c r="AM1187" i="29"/>
  <c r="AD1187" i="29"/>
  <c r="AN1186" i="29"/>
  <c r="AM1186" i="29"/>
  <c r="AD1186" i="29"/>
  <c r="AN1185" i="29"/>
  <c r="AM1185" i="29"/>
  <c r="AD1185" i="29"/>
  <c r="AN1184" i="29"/>
  <c r="AM1184" i="29"/>
  <c r="AD1184" i="29"/>
  <c r="AN1183" i="29"/>
  <c r="AM1183" i="29"/>
  <c r="AD1183" i="29"/>
  <c r="AN1182" i="29"/>
  <c r="AM1182" i="29"/>
  <c r="AD1182" i="29"/>
  <c r="AN1181" i="29"/>
  <c r="AM1181" i="29"/>
  <c r="AD1181" i="29"/>
  <c r="AN1180" i="29"/>
  <c r="AM1180" i="29"/>
  <c r="AD1180" i="29"/>
  <c r="AN1179" i="29"/>
  <c r="AM1179" i="29"/>
  <c r="AD1179" i="29"/>
  <c r="AN1178" i="29"/>
  <c r="AM1178" i="29"/>
  <c r="AD1178" i="29"/>
  <c r="AN1177" i="29"/>
  <c r="AM1177" i="29"/>
  <c r="AD1177" i="29"/>
  <c r="AN1176" i="29"/>
  <c r="AM1176" i="29"/>
  <c r="AD1176" i="29"/>
  <c r="AN1175" i="29"/>
  <c r="AM1175" i="29"/>
  <c r="AD1175" i="29"/>
  <c r="AN1174" i="29"/>
  <c r="AM1174" i="29"/>
  <c r="AD1174" i="29"/>
  <c r="AN1173" i="29"/>
  <c r="AM1173" i="29"/>
  <c r="AD1173" i="29"/>
  <c r="AN1172" i="29"/>
  <c r="AM1172" i="29"/>
  <c r="AD1172" i="29"/>
  <c r="AN1171" i="29"/>
  <c r="AM1171" i="29"/>
  <c r="AD1171" i="29"/>
  <c r="AN1170" i="29"/>
  <c r="AM1170" i="29"/>
  <c r="AD1170" i="29"/>
  <c r="AN1169" i="29"/>
  <c r="AM1169" i="29"/>
  <c r="AD1169" i="29"/>
  <c r="AN1168" i="29"/>
  <c r="AM1168" i="29"/>
  <c r="AD1168" i="29"/>
  <c r="AN1167" i="29"/>
  <c r="AM1167" i="29"/>
  <c r="AD1167" i="29"/>
  <c r="AN1166" i="29"/>
  <c r="AM1166" i="29"/>
  <c r="AD1166" i="29"/>
  <c r="AN1165" i="29"/>
  <c r="AM1165" i="29"/>
  <c r="AD1165" i="29"/>
  <c r="AN1148" i="29"/>
  <c r="AM1148" i="29"/>
  <c r="AD1148" i="29"/>
  <c r="AN1147" i="29"/>
  <c r="AM1147" i="29"/>
  <c r="AD1147" i="29"/>
  <c r="AN1146" i="29"/>
  <c r="AM1146" i="29"/>
  <c r="AD1146" i="29"/>
  <c r="AN1145" i="29"/>
  <c r="AM1145" i="29"/>
  <c r="AD1145" i="29"/>
  <c r="AN1144" i="29"/>
  <c r="AM1144" i="29"/>
  <c r="AD1144" i="29"/>
  <c r="AN1143" i="29"/>
  <c r="AM1143" i="29"/>
  <c r="AD1143" i="29"/>
  <c r="AN1142" i="29"/>
  <c r="AM1142" i="29"/>
  <c r="AD1142" i="29"/>
  <c r="AN1141" i="29"/>
  <c r="AM1141" i="29"/>
  <c r="AD1141" i="29"/>
  <c r="AN1140" i="29"/>
  <c r="AM1140" i="29"/>
  <c r="AD1140" i="29"/>
  <c r="AN1139" i="29"/>
  <c r="AM1139" i="29"/>
  <c r="AD1139" i="29"/>
  <c r="AN1138" i="29"/>
  <c r="AM1138" i="29"/>
  <c r="AD1138" i="29"/>
  <c r="AN1137" i="29"/>
  <c r="AM1137" i="29"/>
  <c r="AD1137" i="29"/>
  <c r="AN1136" i="29"/>
  <c r="AM1136" i="29"/>
  <c r="AD1136" i="29"/>
  <c r="AN1135" i="29"/>
  <c r="AM1135" i="29"/>
  <c r="AD1135" i="29"/>
  <c r="AN1134" i="29"/>
  <c r="AM1134" i="29"/>
  <c r="AD1134" i="29"/>
  <c r="AN1133" i="29"/>
  <c r="AM1133" i="29"/>
  <c r="AD1133" i="29"/>
  <c r="AN1132" i="29"/>
  <c r="AM1132" i="29"/>
  <c r="AD1132" i="29"/>
  <c r="AN1131" i="29"/>
  <c r="AM1131" i="29"/>
  <c r="AD1131" i="29"/>
  <c r="AN1130" i="29"/>
  <c r="AM1130" i="29"/>
  <c r="AD1130" i="29"/>
  <c r="AN1129" i="29"/>
  <c r="AM1129" i="29"/>
  <c r="AD1129" i="29"/>
  <c r="AN1128" i="29"/>
  <c r="AM1128" i="29"/>
  <c r="AD1128" i="29"/>
  <c r="AN1127" i="29"/>
  <c r="AM1127" i="29"/>
  <c r="AD1127" i="29"/>
  <c r="AN1126" i="29"/>
  <c r="AM1126" i="29"/>
  <c r="AD1126" i="29"/>
  <c r="AN1125" i="29"/>
  <c r="AM1125" i="29"/>
  <c r="AD1125" i="29"/>
  <c r="AN1124" i="29"/>
  <c r="AM1124" i="29"/>
  <c r="AD1124" i="29"/>
  <c r="AN1107" i="29"/>
  <c r="AM1107" i="29"/>
  <c r="AD1107" i="29"/>
  <c r="AN1106" i="29"/>
  <c r="AM1106" i="29"/>
  <c r="AD1106" i="29"/>
  <c r="AN1105" i="29"/>
  <c r="AM1105" i="29"/>
  <c r="AD1105" i="29"/>
  <c r="AN1104" i="29"/>
  <c r="AM1104" i="29"/>
  <c r="AD1104" i="29"/>
  <c r="AN1103" i="29"/>
  <c r="AM1103" i="29"/>
  <c r="AD1103" i="29"/>
  <c r="AN1102" i="29"/>
  <c r="AM1102" i="29"/>
  <c r="AD1102" i="29"/>
  <c r="AN1101" i="29"/>
  <c r="AM1101" i="29"/>
  <c r="AD1101" i="29"/>
  <c r="AN1100" i="29"/>
  <c r="AM1100" i="29"/>
  <c r="AD1100" i="29"/>
  <c r="AN1099" i="29"/>
  <c r="AM1099" i="29"/>
  <c r="AD1099" i="29"/>
  <c r="AN1098" i="29"/>
  <c r="AM1098" i="29"/>
  <c r="AD1098" i="29"/>
  <c r="AN1097" i="29"/>
  <c r="AM1097" i="29"/>
  <c r="AD1097" i="29"/>
  <c r="AN1096" i="29"/>
  <c r="AM1096" i="29"/>
  <c r="AD1096" i="29"/>
  <c r="AN1095" i="29"/>
  <c r="AM1095" i="29"/>
  <c r="AD1095" i="29"/>
  <c r="AN1094" i="29"/>
  <c r="AM1094" i="29"/>
  <c r="AD1094" i="29"/>
  <c r="AN1093" i="29"/>
  <c r="AM1093" i="29"/>
  <c r="AD1093" i="29"/>
  <c r="AN1092" i="29"/>
  <c r="AM1092" i="29"/>
  <c r="AD1092" i="29"/>
  <c r="AN1091" i="29"/>
  <c r="AM1091" i="29"/>
  <c r="AD1091" i="29"/>
  <c r="AN1090" i="29"/>
  <c r="AM1090" i="29"/>
  <c r="AD1090" i="29"/>
  <c r="AN1089" i="29"/>
  <c r="AM1089" i="29"/>
  <c r="AD1089" i="29"/>
  <c r="AN1088" i="29"/>
  <c r="AM1088" i="29"/>
  <c r="AD1088" i="29"/>
  <c r="AN1087" i="29"/>
  <c r="AM1087" i="29"/>
  <c r="AD1087" i="29"/>
  <c r="AN1086" i="29"/>
  <c r="AM1086" i="29"/>
  <c r="AD1086" i="29"/>
  <c r="AN1085" i="29"/>
  <c r="AM1085" i="29"/>
  <c r="AD1085" i="29"/>
  <c r="AN1084" i="29"/>
  <c r="AM1084" i="29"/>
  <c r="AD1084" i="29"/>
  <c r="AN1083" i="29"/>
  <c r="AM1083" i="29"/>
  <c r="AD1083" i="29"/>
  <c r="AN1066" i="29"/>
  <c r="AM1066" i="29"/>
  <c r="AD1066" i="29"/>
  <c r="AN1065" i="29"/>
  <c r="AM1065" i="29"/>
  <c r="AD1065" i="29"/>
  <c r="AN1064" i="29"/>
  <c r="AM1064" i="29"/>
  <c r="AD1064" i="29"/>
  <c r="AN1063" i="29"/>
  <c r="AM1063" i="29"/>
  <c r="AD1063" i="29"/>
  <c r="AN1062" i="29"/>
  <c r="AM1062" i="29"/>
  <c r="AD1062" i="29"/>
  <c r="AN1061" i="29"/>
  <c r="AM1061" i="29"/>
  <c r="AD1061" i="29"/>
  <c r="AN1060" i="29"/>
  <c r="AM1060" i="29"/>
  <c r="AD1060" i="29"/>
  <c r="AN1059" i="29"/>
  <c r="AM1059" i="29"/>
  <c r="AD1059" i="29"/>
  <c r="AN1058" i="29"/>
  <c r="AM1058" i="29"/>
  <c r="AD1058" i="29"/>
  <c r="AN1057" i="29"/>
  <c r="AM1057" i="29"/>
  <c r="AD1057" i="29"/>
  <c r="AN1056" i="29"/>
  <c r="AM1056" i="29"/>
  <c r="AD1056" i="29"/>
  <c r="AN1055" i="29"/>
  <c r="AM1055" i="29"/>
  <c r="AD1055" i="29"/>
  <c r="AN1054" i="29"/>
  <c r="AM1054" i="29"/>
  <c r="AD1054" i="29"/>
  <c r="AN1053" i="29"/>
  <c r="AM1053" i="29"/>
  <c r="AD1053" i="29"/>
  <c r="AN1052" i="29"/>
  <c r="AM1052" i="29"/>
  <c r="AD1052" i="29"/>
  <c r="AN1051" i="29"/>
  <c r="AM1051" i="29"/>
  <c r="AD1051" i="29"/>
  <c r="AN1050" i="29"/>
  <c r="AM1050" i="29"/>
  <c r="AD1050" i="29"/>
  <c r="AN1049" i="29"/>
  <c r="AM1049" i="29"/>
  <c r="AD1049" i="29"/>
  <c r="AN1048" i="29"/>
  <c r="AM1048" i="29"/>
  <c r="AD1048" i="29"/>
  <c r="AN1047" i="29"/>
  <c r="AM1047" i="29"/>
  <c r="AD1047" i="29"/>
  <c r="AN1046" i="29"/>
  <c r="AM1046" i="29"/>
  <c r="AD1046" i="29"/>
  <c r="AN1045" i="29"/>
  <c r="AM1045" i="29"/>
  <c r="AD1045" i="29"/>
  <c r="AN1044" i="29"/>
  <c r="AM1044" i="29"/>
  <c r="AD1044" i="29"/>
  <c r="AN1043" i="29"/>
  <c r="AM1043" i="29"/>
  <c r="AD1043" i="29"/>
  <c r="AN1042" i="29"/>
  <c r="AM1042" i="29"/>
  <c r="AD1042" i="29"/>
  <c r="AN1025" i="29"/>
  <c r="AM1025" i="29"/>
  <c r="AD1025" i="29"/>
  <c r="AN1024" i="29"/>
  <c r="AM1024" i="29"/>
  <c r="AD1024" i="29"/>
  <c r="AN1023" i="29"/>
  <c r="AM1023" i="29"/>
  <c r="AD1023" i="29"/>
  <c r="AN1022" i="29"/>
  <c r="AM1022" i="29"/>
  <c r="AD1022" i="29"/>
  <c r="AN1021" i="29"/>
  <c r="AM1021" i="29"/>
  <c r="AD1021" i="29"/>
  <c r="AN1020" i="29"/>
  <c r="AM1020" i="29"/>
  <c r="AD1020" i="29"/>
  <c r="AN1019" i="29"/>
  <c r="AM1019" i="29"/>
  <c r="AD1019" i="29"/>
  <c r="AN1018" i="29"/>
  <c r="AM1018" i="29"/>
  <c r="AD1018" i="29"/>
  <c r="AN1017" i="29"/>
  <c r="AM1017" i="29"/>
  <c r="AD1017" i="29"/>
  <c r="AN1016" i="29"/>
  <c r="AM1016" i="29"/>
  <c r="AD1016" i="29"/>
  <c r="AN1015" i="29"/>
  <c r="AM1015" i="29"/>
  <c r="AD1015" i="29"/>
  <c r="AN1014" i="29"/>
  <c r="AM1014" i="29"/>
  <c r="AD1014" i="29"/>
  <c r="AN1013" i="29"/>
  <c r="AM1013" i="29"/>
  <c r="AD1013" i="29"/>
  <c r="AN1012" i="29"/>
  <c r="AM1012" i="29"/>
  <c r="AD1012" i="29"/>
  <c r="AN1011" i="29"/>
  <c r="AM1011" i="29"/>
  <c r="AD1011" i="29"/>
  <c r="AN1010" i="29"/>
  <c r="AM1010" i="29"/>
  <c r="AD1010" i="29"/>
  <c r="AN1009" i="29"/>
  <c r="AM1009" i="29"/>
  <c r="AD1009" i="29"/>
  <c r="AN1008" i="29"/>
  <c r="AM1008" i="29"/>
  <c r="AD1008" i="29"/>
  <c r="AN1007" i="29"/>
  <c r="AM1007" i="29"/>
  <c r="AD1007" i="29"/>
  <c r="AN1006" i="29"/>
  <c r="AM1006" i="29"/>
  <c r="AD1006" i="29"/>
  <c r="AN1005" i="29"/>
  <c r="AM1005" i="29"/>
  <c r="AD1005" i="29"/>
  <c r="AN1004" i="29"/>
  <c r="AM1004" i="29"/>
  <c r="AD1004" i="29"/>
  <c r="AN1003" i="29"/>
  <c r="AM1003" i="29"/>
  <c r="AD1003" i="29"/>
  <c r="AN1002" i="29"/>
  <c r="AM1002" i="29"/>
  <c r="AD1002" i="29"/>
  <c r="AN1001" i="29"/>
  <c r="AM1001" i="29"/>
  <c r="AD1001" i="29"/>
  <c r="AN984" i="29"/>
  <c r="AM984" i="29"/>
  <c r="AD984" i="29"/>
  <c r="AN983" i="29"/>
  <c r="AM983" i="29"/>
  <c r="AD983" i="29"/>
  <c r="AN982" i="29"/>
  <c r="AM982" i="29"/>
  <c r="AD982" i="29"/>
  <c r="AN981" i="29"/>
  <c r="AM981" i="29"/>
  <c r="AD981" i="29"/>
  <c r="AN980" i="29"/>
  <c r="AM980" i="29"/>
  <c r="AD980" i="29"/>
  <c r="AN979" i="29"/>
  <c r="AM979" i="29"/>
  <c r="AD979" i="29"/>
  <c r="AN978" i="29"/>
  <c r="AM978" i="29"/>
  <c r="AD978" i="29"/>
  <c r="AN977" i="29"/>
  <c r="AM977" i="29"/>
  <c r="AD977" i="29"/>
  <c r="AN976" i="29"/>
  <c r="AM976" i="29"/>
  <c r="AD976" i="29"/>
  <c r="AN975" i="29"/>
  <c r="AM975" i="29"/>
  <c r="AD975" i="29"/>
  <c r="AN974" i="29"/>
  <c r="AM974" i="29"/>
  <c r="AD974" i="29"/>
  <c r="AN973" i="29"/>
  <c r="AM973" i="29"/>
  <c r="AD973" i="29"/>
  <c r="AN972" i="29"/>
  <c r="AM972" i="29"/>
  <c r="AD972" i="29"/>
  <c r="AN971" i="29"/>
  <c r="AM971" i="29"/>
  <c r="AD971" i="29"/>
  <c r="AN970" i="29"/>
  <c r="AM970" i="29"/>
  <c r="AD970" i="29"/>
  <c r="AN969" i="29"/>
  <c r="AM969" i="29"/>
  <c r="AD969" i="29"/>
  <c r="AN968" i="29"/>
  <c r="AM968" i="29"/>
  <c r="AD968" i="29"/>
  <c r="AN967" i="29"/>
  <c r="AM967" i="29"/>
  <c r="AD967" i="29"/>
  <c r="AN966" i="29"/>
  <c r="AM966" i="29"/>
  <c r="AD966" i="29"/>
  <c r="AN965" i="29"/>
  <c r="AM965" i="29"/>
  <c r="AD965" i="29"/>
  <c r="AN964" i="29"/>
  <c r="AM964" i="29"/>
  <c r="AD964" i="29"/>
  <c r="AN963" i="29"/>
  <c r="AM963" i="29"/>
  <c r="AD963" i="29"/>
  <c r="AN962" i="29"/>
  <c r="AM962" i="29"/>
  <c r="AD962" i="29"/>
  <c r="AN961" i="29"/>
  <c r="AM961" i="29"/>
  <c r="AD961" i="29"/>
  <c r="AN960" i="29"/>
  <c r="AM960" i="29"/>
  <c r="AD960" i="29"/>
  <c r="AN943" i="29"/>
  <c r="AM943" i="29"/>
  <c r="AD943" i="29"/>
  <c r="AN942" i="29"/>
  <c r="AM942" i="29"/>
  <c r="AD942" i="29"/>
  <c r="AN941" i="29"/>
  <c r="AM941" i="29"/>
  <c r="AD941" i="29"/>
  <c r="AN940" i="29"/>
  <c r="AM940" i="29"/>
  <c r="AD940" i="29"/>
  <c r="AN939" i="29"/>
  <c r="AM939" i="29"/>
  <c r="AD939" i="29"/>
  <c r="AN938" i="29"/>
  <c r="AM938" i="29"/>
  <c r="AD938" i="29"/>
  <c r="AN937" i="29"/>
  <c r="AM937" i="29"/>
  <c r="AD937" i="29"/>
  <c r="AN936" i="29"/>
  <c r="AM936" i="29"/>
  <c r="AD936" i="29"/>
  <c r="AN935" i="29"/>
  <c r="AM935" i="29"/>
  <c r="AD935" i="29"/>
  <c r="AN934" i="29"/>
  <c r="AM934" i="29"/>
  <c r="AD934" i="29"/>
  <c r="AN933" i="29"/>
  <c r="AM933" i="29"/>
  <c r="AD933" i="29"/>
  <c r="AN932" i="29"/>
  <c r="AM932" i="29"/>
  <c r="AD932" i="29"/>
  <c r="AN931" i="29"/>
  <c r="AM931" i="29"/>
  <c r="AD931" i="29"/>
  <c r="AN930" i="29"/>
  <c r="AM930" i="29"/>
  <c r="AD930" i="29"/>
  <c r="AN929" i="29"/>
  <c r="AM929" i="29"/>
  <c r="AD929" i="29"/>
  <c r="AN928" i="29"/>
  <c r="AM928" i="29"/>
  <c r="AD928" i="29"/>
  <c r="AN927" i="29"/>
  <c r="AM927" i="29"/>
  <c r="AD927" i="29"/>
  <c r="AN926" i="29"/>
  <c r="AM926" i="29"/>
  <c r="AD926" i="29"/>
  <c r="AN925" i="29"/>
  <c r="AM925" i="29"/>
  <c r="AD925" i="29"/>
  <c r="AN924" i="29"/>
  <c r="AM924" i="29"/>
  <c r="AD924" i="29"/>
  <c r="AN923" i="29"/>
  <c r="AM923" i="29"/>
  <c r="AD923" i="29"/>
  <c r="AN922" i="29"/>
  <c r="AM922" i="29"/>
  <c r="AD922" i="29"/>
  <c r="AN921" i="29"/>
  <c r="AM921" i="29"/>
  <c r="AD921" i="29"/>
  <c r="AN920" i="29"/>
  <c r="AM920" i="29"/>
  <c r="AD920" i="29"/>
  <c r="AN919" i="29"/>
  <c r="AM919" i="29"/>
  <c r="AD919" i="29"/>
  <c r="AN902" i="29"/>
  <c r="AM902" i="29"/>
  <c r="AD902" i="29"/>
  <c r="AN901" i="29"/>
  <c r="AM901" i="29"/>
  <c r="AD901" i="29"/>
  <c r="AN900" i="29"/>
  <c r="AM900" i="29"/>
  <c r="AD900" i="29"/>
  <c r="AN899" i="29"/>
  <c r="AM899" i="29"/>
  <c r="AD899" i="29"/>
  <c r="AN898" i="29"/>
  <c r="AM898" i="29"/>
  <c r="AD898" i="29"/>
  <c r="AN897" i="29"/>
  <c r="AM897" i="29"/>
  <c r="AD897" i="29"/>
  <c r="AN896" i="29"/>
  <c r="AM896" i="29"/>
  <c r="AD896" i="29"/>
  <c r="AN895" i="29"/>
  <c r="AM895" i="29"/>
  <c r="AD895" i="29"/>
  <c r="AN894" i="29"/>
  <c r="AM894" i="29"/>
  <c r="AD894" i="29"/>
  <c r="AN893" i="29"/>
  <c r="AM893" i="29"/>
  <c r="AD893" i="29"/>
  <c r="AN892" i="29"/>
  <c r="AM892" i="29"/>
  <c r="AD892" i="29"/>
  <c r="AN891" i="29"/>
  <c r="AM891" i="29"/>
  <c r="AD891" i="29"/>
  <c r="AN890" i="29"/>
  <c r="AM890" i="29"/>
  <c r="AD890" i="29"/>
  <c r="AN889" i="29"/>
  <c r="AM889" i="29"/>
  <c r="AD889" i="29"/>
  <c r="AN888" i="29"/>
  <c r="AM888" i="29"/>
  <c r="AD888" i="29"/>
  <c r="AN887" i="29"/>
  <c r="AM887" i="29"/>
  <c r="AD887" i="29"/>
  <c r="AN886" i="29"/>
  <c r="AM886" i="29"/>
  <c r="AD886" i="29"/>
  <c r="AN885" i="29"/>
  <c r="AM885" i="29"/>
  <c r="AD885" i="29"/>
  <c r="AN884" i="29"/>
  <c r="AM884" i="29"/>
  <c r="AD884" i="29"/>
  <c r="AN883" i="29"/>
  <c r="AM883" i="29"/>
  <c r="AD883" i="29"/>
  <c r="AN882" i="29"/>
  <c r="AM882" i="29"/>
  <c r="AD882" i="29"/>
  <c r="AN881" i="29"/>
  <c r="AM881" i="29"/>
  <c r="AD881" i="29"/>
  <c r="AN880" i="29"/>
  <c r="AM880" i="29"/>
  <c r="AD880" i="29"/>
  <c r="AN879" i="29"/>
  <c r="AM879" i="29"/>
  <c r="AD879" i="29"/>
  <c r="AN878" i="29"/>
  <c r="AM878" i="29"/>
  <c r="AD878" i="29"/>
  <c r="AN861" i="29"/>
  <c r="AM861" i="29"/>
  <c r="AD861" i="29"/>
  <c r="AN860" i="29"/>
  <c r="AM860" i="29"/>
  <c r="AD860" i="29"/>
  <c r="AN859" i="29"/>
  <c r="AM859" i="29"/>
  <c r="AD859" i="29"/>
  <c r="AN858" i="29"/>
  <c r="AM858" i="29"/>
  <c r="AD858" i="29"/>
  <c r="AN857" i="29"/>
  <c r="AM857" i="29"/>
  <c r="AD857" i="29"/>
  <c r="AN856" i="29"/>
  <c r="AM856" i="29"/>
  <c r="AD856" i="29"/>
  <c r="AN855" i="29"/>
  <c r="AM855" i="29"/>
  <c r="AD855" i="29"/>
  <c r="AN854" i="29"/>
  <c r="AM854" i="29"/>
  <c r="AD854" i="29"/>
  <c r="AN853" i="29"/>
  <c r="AM853" i="29"/>
  <c r="AD853" i="29"/>
  <c r="AN852" i="29"/>
  <c r="AM852" i="29"/>
  <c r="AD852" i="29"/>
  <c r="AN851" i="29"/>
  <c r="AM851" i="29"/>
  <c r="AD851" i="29"/>
  <c r="AN850" i="29"/>
  <c r="AM850" i="29"/>
  <c r="AD850" i="29"/>
  <c r="AN849" i="29"/>
  <c r="AM849" i="29"/>
  <c r="AD849" i="29"/>
  <c r="AN848" i="29"/>
  <c r="AM848" i="29"/>
  <c r="AD848" i="29"/>
  <c r="AN847" i="29"/>
  <c r="AM847" i="29"/>
  <c r="AD847" i="29"/>
  <c r="AN846" i="29"/>
  <c r="AM846" i="29"/>
  <c r="AD846" i="29"/>
  <c r="AN845" i="29"/>
  <c r="AM845" i="29"/>
  <c r="AD845" i="29"/>
  <c r="AN844" i="29"/>
  <c r="AM844" i="29"/>
  <c r="AD844" i="29"/>
  <c r="AN843" i="29"/>
  <c r="AM843" i="29"/>
  <c r="AD843" i="29"/>
  <c r="AN842" i="29"/>
  <c r="AM842" i="29"/>
  <c r="AD842" i="29"/>
  <c r="AN841" i="29"/>
  <c r="AM841" i="29"/>
  <c r="AD841" i="29"/>
  <c r="AN840" i="29"/>
  <c r="AM840" i="29"/>
  <c r="AD840" i="29"/>
  <c r="AN839" i="29"/>
  <c r="AM839" i="29"/>
  <c r="AD839" i="29"/>
  <c r="AN838" i="29"/>
  <c r="AM838" i="29"/>
  <c r="AD838" i="29"/>
  <c r="AN837" i="29"/>
  <c r="AM837" i="29"/>
  <c r="AD837" i="29"/>
  <c r="AN820" i="29"/>
  <c r="AM820" i="29"/>
  <c r="AD820" i="29"/>
  <c r="AN819" i="29"/>
  <c r="AM819" i="29"/>
  <c r="AD819" i="29"/>
  <c r="AN818" i="29"/>
  <c r="AM818" i="29"/>
  <c r="AD818" i="29"/>
  <c r="AN817" i="29"/>
  <c r="AM817" i="29"/>
  <c r="AD817" i="29"/>
  <c r="AN816" i="29"/>
  <c r="AM816" i="29"/>
  <c r="AD816" i="29"/>
  <c r="AN815" i="29"/>
  <c r="AM815" i="29"/>
  <c r="AD815" i="29"/>
  <c r="AN814" i="29"/>
  <c r="AM814" i="29"/>
  <c r="AD814" i="29"/>
  <c r="AN813" i="29"/>
  <c r="AM813" i="29"/>
  <c r="AD813" i="29"/>
  <c r="AN812" i="29"/>
  <c r="AM812" i="29"/>
  <c r="AD812" i="29"/>
  <c r="AN811" i="29"/>
  <c r="AM811" i="29"/>
  <c r="AD811" i="29"/>
  <c r="AN810" i="29"/>
  <c r="AM810" i="29"/>
  <c r="AD810" i="29"/>
  <c r="AN809" i="29"/>
  <c r="AM809" i="29"/>
  <c r="AD809" i="29"/>
  <c r="AN808" i="29"/>
  <c r="AM808" i="29"/>
  <c r="AD808" i="29"/>
  <c r="AN807" i="29"/>
  <c r="AM807" i="29"/>
  <c r="AD807" i="29"/>
  <c r="AN806" i="29"/>
  <c r="AM806" i="29"/>
  <c r="AD806" i="29"/>
  <c r="AN805" i="29"/>
  <c r="AM805" i="29"/>
  <c r="AD805" i="29"/>
  <c r="AN804" i="29"/>
  <c r="AM804" i="29"/>
  <c r="AD804" i="29"/>
  <c r="AN803" i="29"/>
  <c r="AM803" i="29"/>
  <c r="AD803" i="29"/>
  <c r="AN802" i="29"/>
  <c r="AM802" i="29"/>
  <c r="AD802" i="29"/>
  <c r="AN801" i="29"/>
  <c r="AM801" i="29"/>
  <c r="AD801" i="29"/>
  <c r="AN800" i="29"/>
  <c r="AM800" i="29"/>
  <c r="AD800" i="29"/>
  <c r="AN799" i="29"/>
  <c r="AM799" i="29"/>
  <c r="AD799" i="29"/>
  <c r="AN798" i="29"/>
  <c r="AM798" i="29"/>
  <c r="AD798" i="29"/>
  <c r="AN797" i="29"/>
  <c r="AM797" i="29"/>
  <c r="AD797" i="29"/>
  <c r="AN796" i="29"/>
  <c r="AM796" i="29"/>
  <c r="AD796" i="29"/>
  <c r="AN779" i="29"/>
  <c r="AM779" i="29"/>
  <c r="AD779" i="29"/>
  <c r="AN778" i="29"/>
  <c r="AM778" i="29"/>
  <c r="AD778" i="29"/>
  <c r="AN777" i="29"/>
  <c r="AM777" i="29"/>
  <c r="AD777" i="29"/>
  <c r="AN776" i="29"/>
  <c r="AM776" i="29"/>
  <c r="AD776" i="29"/>
  <c r="AN775" i="29"/>
  <c r="AM775" i="29"/>
  <c r="AD775" i="29"/>
  <c r="AN774" i="29"/>
  <c r="AM774" i="29"/>
  <c r="AD774" i="29"/>
  <c r="AN773" i="29"/>
  <c r="AM773" i="29"/>
  <c r="AD773" i="29"/>
  <c r="AN772" i="29"/>
  <c r="AM772" i="29"/>
  <c r="AD772" i="29"/>
  <c r="AN771" i="29"/>
  <c r="AM771" i="29"/>
  <c r="AD771" i="29"/>
  <c r="AN770" i="29"/>
  <c r="AM770" i="29"/>
  <c r="AD770" i="29"/>
  <c r="AN769" i="29"/>
  <c r="AM769" i="29"/>
  <c r="AD769" i="29"/>
  <c r="AN768" i="29"/>
  <c r="AM768" i="29"/>
  <c r="AD768" i="29"/>
  <c r="AN767" i="29"/>
  <c r="AM767" i="29"/>
  <c r="AD767" i="29"/>
  <c r="AN766" i="29"/>
  <c r="AM766" i="29"/>
  <c r="AD766" i="29"/>
  <c r="AN765" i="29"/>
  <c r="AM765" i="29"/>
  <c r="AD765" i="29"/>
  <c r="AN764" i="29"/>
  <c r="AM764" i="29"/>
  <c r="AD764" i="29"/>
  <c r="AN763" i="29"/>
  <c r="AM763" i="29"/>
  <c r="AD763" i="29"/>
  <c r="AN762" i="29"/>
  <c r="AM762" i="29"/>
  <c r="AD762" i="29"/>
  <c r="AN761" i="29"/>
  <c r="AM761" i="29"/>
  <c r="AD761" i="29"/>
  <c r="AN760" i="29"/>
  <c r="AM760" i="29"/>
  <c r="AD760" i="29"/>
  <c r="AN759" i="29"/>
  <c r="AM759" i="29"/>
  <c r="AD759" i="29"/>
  <c r="AN758" i="29"/>
  <c r="AM758" i="29"/>
  <c r="AD758" i="29"/>
  <c r="AN757" i="29"/>
  <c r="AM757" i="29"/>
  <c r="AD757" i="29"/>
  <c r="AN756" i="29"/>
  <c r="AM756" i="29"/>
  <c r="AD756" i="29"/>
  <c r="AN755" i="29"/>
  <c r="AM755" i="29"/>
  <c r="AD755" i="29"/>
  <c r="AN738" i="29"/>
  <c r="AM738" i="29"/>
  <c r="AD738" i="29"/>
  <c r="AN737" i="29"/>
  <c r="AM737" i="29"/>
  <c r="AD737" i="29"/>
  <c r="AN736" i="29"/>
  <c r="AM736" i="29"/>
  <c r="AD736" i="29"/>
  <c r="AN735" i="29"/>
  <c r="AM735" i="29"/>
  <c r="AD735" i="29"/>
  <c r="AN734" i="29"/>
  <c r="AM734" i="29"/>
  <c r="AD734" i="29"/>
  <c r="AN733" i="29"/>
  <c r="AM733" i="29"/>
  <c r="AD733" i="29"/>
  <c r="AN732" i="29"/>
  <c r="AM732" i="29"/>
  <c r="AD732" i="29"/>
  <c r="AN731" i="29"/>
  <c r="AM731" i="29"/>
  <c r="AD731" i="29"/>
  <c r="AN730" i="29"/>
  <c r="AM730" i="29"/>
  <c r="AD730" i="29"/>
  <c r="AN729" i="29"/>
  <c r="AM729" i="29"/>
  <c r="AD729" i="29"/>
  <c r="AN728" i="29"/>
  <c r="AM728" i="29"/>
  <c r="AD728" i="29"/>
  <c r="AN727" i="29"/>
  <c r="AM727" i="29"/>
  <c r="AD727" i="29"/>
  <c r="AN726" i="29"/>
  <c r="AM726" i="29"/>
  <c r="AD726" i="29"/>
  <c r="AN725" i="29"/>
  <c r="AM725" i="29"/>
  <c r="AD725" i="29"/>
  <c r="AN724" i="29"/>
  <c r="AM724" i="29"/>
  <c r="AD724" i="29"/>
  <c r="AN723" i="29"/>
  <c r="AM723" i="29"/>
  <c r="AD723" i="29"/>
  <c r="AN722" i="29"/>
  <c r="AM722" i="29"/>
  <c r="AD722" i="29"/>
  <c r="AN721" i="29"/>
  <c r="AM721" i="29"/>
  <c r="AD721" i="29"/>
  <c r="AN720" i="29"/>
  <c r="AM720" i="29"/>
  <c r="AD720" i="29"/>
  <c r="AN719" i="29"/>
  <c r="AM719" i="29"/>
  <c r="AD719" i="29"/>
  <c r="AN718" i="29"/>
  <c r="AM718" i="29"/>
  <c r="AD718" i="29"/>
  <c r="AN717" i="29"/>
  <c r="AM717" i="29"/>
  <c r="AD717" i="29"/>
  <c r="AN716" i="29"/>
  <c r="AM716" i="29"/>
  <c r="AD716" i="29"/>
  <c r="AN715" i="29"/>
  <c r="AM715" i="29"/>
  <c r="AD715" i="29"/>
  <c r="AN714" i="29"/>
  <c r="AM714" i="29"/>
  <c r="AD714" i="29"/>
  <c r="AN697" i="29"/>
  <c r="AM697" i="29"/>
  <c r="AD697" i="29"/>
  <c r="AN696" i="29"/>
  <c r="AM696" i="29"/>
  <c r="AD696" i="29"/>
  <c r="AN695" i="29"/>
  <c r="AM695" i="29"/>
  <c r="AD695" i="29"/>
  <c r="AN694" i="29"/>
  <c r="AM694" i="29"/>
  <c r="AD694" i="29"/>
  <c r="AN693" i="29"/>
  <c r="AM693" i="29"/>
  <c r="AD693" i="29"/>
  <c r="AN692" i="29"/>
  <c r="AM692" i="29"/>
  <c r="AD692" i="29"/>
  <c r="AN691" i="29"/>
  <c r="AM691" i="29"/>
  <c r="AD691" i="29"/>
  <c r="AN690" i="29"/>
  <c r="AM690" i="29"/>
  <c r="AD690" i="29"/>
  <c r="AN689" i="29"/>
  <c r="AM689" i="29"/>
  <c r="AD689" i="29"/>
  <c r="AN688" i="29"/>
  <c r="AM688" i="29"/>
  <c r="AD688" i="29"/>
  <c r="AN687" i="29"/>
  <c r="AM687" i="29"/>
  <c r="AD687" i="29"/>
  <c r="AN686" i="29"/>
  <c r="AM686" i="29"/>
  <c r="AD686" i="29"/>
  <c r="AN685" i="29"/>
  <c r="AM685" i="29"/>
  <c r="AD685" i="29"/>
  <c r="AN684" i="29"/>
  <c r="AM684" i="29"/>
  <c r="AD684" i="29"/>
  <c r="AN683" i="29"/>
  <c r="AM683" i="29"/>
  <c r="AD683" i="29"/>
  <c r="AN682" i="29"/>
  <c r="AM682" i="29"/>
  <c r="AD682" i="29"/>
  <c r="AN681" i="29"/>
  <c r="AM681" i="29"/>
  <c r="AD681" i="29"/>
  <c r="AN680" i="29"/>
  <c r="AM680" i="29"/>
  <c r="AD680" i="29"/>
  <c r="AN679" i="29"/>
  <c r="AM679" i="29"/>
  <c r="AD679" i="29"/>
  <c r="AN678" i="29"/>
  <c r="AM678" i="29"/>
  <c r="AD678" i="29"/>
  <c r="AN677" i="29"/>
  <c r="AM677" i="29"/>
  <c r="AD677" i="29"/>
  <c r="AN676" i="29"/>
  <c r="AM676" i="29"/>
  <c r="AD676" i="29"/>
  <c r="AN675" i="29"/>
  <c r="AM675" i="29"/>
  <c r="AD675" i="29"/>
  <c r="AN674" i="29"/>
  <c r="AM674" i="29"/>
  <c r="AD674" i="29"/>
  <c r="AN673" i="29"/>
  <c r="AM673" i="29"/>
  <c r="AD673" i="29"/>
  <c r="AN656" i="29"/>
  <c r="AM656" i="29"/>
  <c r="AD656" i="29"/>
  <c r="AN655" i="29"/>
  <c r="AM655" i="29"/>
  <c r="AD655" i="29"/>
  <c r="AN654" i="29"/>
  <c r="AM654" i="29"/>
  <c r="AD654" i="29"/>
  <c r="AN653" i="29"/>
  <c r="AM653" i="29"/>
  <c r="AD653" i="29"/>
  <c r="AN652" i="29"/>
  <c r="AM652" i="29"/>
  <c r="AD652" i="29"/>
  <c r="AN651" i="29"/>
  <c r="AM651" i="29"/>
  <c r="AD651" i="29"/>
  <c r="AN650" i="29"/>
  <c r="AM650" i="29"/>
  <c r="AD650" i="29"/>
  <c r="AN649" i="29"/>
  <c r="AM649" i="29"/>
  <c r="AD649" i="29"/>
  <c r="AN648" i="29"/>
  <c r="AM648" i="29"/>
  <c r="AD648" i="29"/>
  <c r="AN647" i="29"/>
  <c r="AM647" i="29"/>
  <c r="AD647" i="29"/>
  <c r="AN646" i="29"/>
  <c r="AM646" i="29"/>
  <c r="AD646" i="29"/>
  <c r="AN645" i="29"/>
  <c r="AM645" i="29"/>
  <c r="AD645" i="29"/>
  <c r="AN644" i="29"/>
  <c r="AM644" i="29"/>
  <c r="AD644" i="29"/>
  <c r="AN643" i="29"/>
  <c r="AM643" i="29"/>
  <c r="AD643" i="29"/>
  <c r="AN642" i="29"/>
  <c r="AM642" i="29"/>
  <c r="AD642" i="29"/>
  <c r="AN641" i="29"/>
  <c r="AM641" i="29"/>
  <c r="AD641" i="29"/>
  <c r="AN640" i="29"/>
  <c r="AM640" i="29"/>
  <c r="AD640" i="29"/>
  <c r="AN639" i="29"/>
  <c r="AM639" i="29"/>
  <c r="AD639" i="29"/>
  <c r="AN638" i="29"/>
  <c r="AM638" i="29"/>
  <c r="AD638" i="29"/>
  <c r="AN637" i="29"/>
  <c r="AM637" i="29"/>
  <c r="AD637" i="29"/>
  <c r="AN636" i="29"/>
  <c r="AM636" i="29"/>
  <c r="AD636" i="29"/>
  <c r="AN635" i="29"/>
  <c r="AM635" i="29"/>
  <c r="AD635" i="29"/>
  <c r="AN634" i="29"/>
  <c r="AM634" i="29"/>
  <c r="AD634" i="29"/>
  <c r="AN633" i="29"/>
  <c r="AM633" i="29"/>
  <c r="AD633" i="29"/>
  <c r="AN632" i="29"/>
  <c r="AM632" i="29"/>
  <c r="AD632" i="29"/>
  <c r="AN615" i="29"/>
  <c r="AM615" i="29"/>
  <c r="AD615" i="29"/>
  <c r="AN614" i="29"/>
  <c r="AM614" i="29"/>
  <c r="AD614" i="29"/>
  <c r="AN613" i="29"/>
  <c r="AM613" i="29"/>
  <c r="AD613" i="29"/>
  <c r="AN612" i="29"/>
  <c r="AM612" i="29"/>
  <c r="AD612" i="29"/>
  <c r="AN611" i="29"/>
  <c r="AM611" i="29"/>
  <c r="AD611" i="29"/>
  <c r="AN610" i="29"/>
  <c r="AM610" i="29"/>
  <c r="AD610" i="29"/>
  <c r="AN609" i="29"/>
  <c r="AM609" i="29"/>
  <c r="AD609" i="29"/>
  <c r="AN608" i="29"/>
  <c r="AM608" i="29"/>
  <c r="AD608" i="29"/>
  <c r="AN607" i="29"/>
  <c r="AM607" i="29"/>
  <c r="AD607" i="29"/>
  <c r="AN606" i="29"/>
  <c r="AM606" i="29"/>
  <c r="AD606" i="29"/>
  <c r="AN605" i="29"/>
  <c r="AM605" i="29"/>
  <c r="AD605" i="29"/>
  <c r="AN604" i="29"/>
  <c r="AM604" i="29"/>
  <c r="AD604" i="29"/>
  <c r="AN603" i="29"/>
  <c r="AM603" i="29"/>
  <c r="AD603" i="29"/>
  <c r="AN602" i="29"/>
  <c r="AM602" i="29"/>
  <c r="AD602" i="29"/>
  <c r="AN601" i="29"/>
  <c r="AM601" i="29"/>
  <c r="AD601" i="29"/>
  <c r="AN600" i="29"/>
  <c r="AM600" i="29"/>
  <c r="AD600" i="29"/>
  <c r="AN599" i="29"/>
  <c r="AM599" i="29"/>
  <c r="AD599" i="29"/>
  <c r="AN598" i="29"/>
  <c r="AM598" i="29"/>
  <c r="AD598" i="29"/>
  <c r="AN597" i="29"/>
  <c r="AM597" i="29"/>
  <c r="AD597" i="29"/>
  <c r="AN596" i="29"/>
  <c r="AM596" i="29"/>
  <c r="AD596" i="29"/>
  <c r="AN595" i="29"/>
  <c r="AM595" i="29"/>
  <c r="AD595" i="29"/>
  <c r="AN594" i="29"/>
  <c r="AM594" i="29"/>
  <c r="AD594" i="29"/>
  <c r="AN593" i="29"/>
  <c r="AM593" i="29"/>
  <c r="AD593" i="29"/>
  <c r="AN592" i="29"/>
  <c r="AM592" i="29"/>
  <c r="AD592" i="29"/>
  <c r="AN591" i="29"/>
  <c r="AM591" i="29"/>
  <c r="AD591" i="29"/>
  <c r="AN574" i="29"/>
  <c r="AM574" i="29"/>
  <c r="AD574" i="29"/>
  <c r="AN573" i="29"/>
  <c r="AM573" i="29"/>
  <c r="AD573" i="29"/>
  <c r="AN572" i="29"/>
  <c r="AM572" i="29"/>
  <c r="AD572" i="29"/>
  <c r="AN571" i="29"/>
  <c r="AM571" i="29"/>
  <c r="AD571" i="29"/>
  <c r="AN570" i="29"/>
  <c r="AM570" i="29"/>
  <c r="AD570" i="29"/>
  <c r="AN569" i="29"/>
  <c r="AM569" i="29"/>
  <c r="AD569" i="29"/>
  <c r="AN568" i="29"/>
  <c r="AM568" i="29"/>
  <c r="AD568" i="29"/>
  <c r="AN567" i="29"/>
  <c r="AM567" i="29"/>
  <c r="AD567" i="29"/>
  <c r="AN566" i="29"/>
  <c r="AM566" i="29"/>
  <c r="AD566" i="29"/>
  <c r="AN565" i="29"/>
  <c r="AM565" i="29"/>
  <c r="AD565" i="29"/>
  <c r="AN564" i="29"/>
  <c r="AM564" i="29"/>
  <c r="AD564" i="29"/>
  <c r="AN563" i="29"/>
  <c r="AM563" i="29"/>
  <c r="AD563" i="29"/>
  <c r="AN562" i="29"/>
  <c r="AM562" i="29"/>
  <c r="AD562" i="29"/>
  <c r="AN561" i="29"/>
  <c r="AM561" i="29"/>
  <c r="AD561" i="29"/>
  <c r="AN560" i="29"/>
  <c r="AM560" i="29"/>
  <c r="AD560" i="29"/>
  <c r="AN559" i="29"/>
  <c r="AM559" i="29"/>
  <c r="AD559" i="29"/>
  <c r="AN558" i="29"/>
  <c r="AM558" i="29"/>
  <c r="AD558" i="29"/>
  <c r="AN557" i="29"/>
  <c r="AM557" i="29"/>
  <c r="AD557" i="29"/>
  <c r="AN556" i="29"/>
  <c r="AM556" i="29"/>
  <c r="AD556" i="29"/>
  <c r="AN555" i="29"/>
  <c r="AM555" i="29"/>
  <c r="AD555" i="29"/>
  <c r="AN554" i="29"/>
  <c r="AM554" i="29"/>
  <c r="AD554" i="29"/>
  <c r="AN553" i="29"/>
  <c r="AM553" i="29"/>
  <c r="AD553" i="29"/>
  <c r="AN552" i="29"/>
  <c r="AM552" i="29"/>
  <c r="AD552" i="29"/>
  <c r="AN551" i="29"/>
  <c r="AM551" i="29"/>
  <c r="AD551" i="29"/>
  <c r="AN550" i="29"/>
  <c r="AM550" i="29"/>
  <c r="AD550" i="29"/>
  <c r="AN533" i="29"/>
  <c r="AM533" i="29"/>
  <c r="AD533" i="29"/>
  <c r="AN532" i="29"/>
  <c r="AM532" i="29"/>
  <c r="AD532" i="29"/>
  <c r="AN531" i="29"/>
  <c r="AM531" i="29"/>
  <c r="AD531" i="29"/>
  <c r="AN530" i="29"/>
  <c r="AM530" i="29"/>
  <c r="AD530" i="29"/>
  <c r="AN529" i="29"/>
  <c r="AM529" i="29"/>
  <c r="AD529" i="29"/>
  <c r="AN528" i="29"/>
  <c r="AM528" i="29"/>
  <c r="AD528" i="29"/>
  <c r="AN527" i="29"/>
  <c r="AM527" i="29"/>
  <c r="AD527" i="29"/>
  <c r="AN526" i="29"/>
  <c r="AM526" i="29"/>
  <c r="AD526" i="29"/>
  <c r="AN525" i="29"/>
  <c r="AM525" i="29"/>
  <c r="AD525" i="29"/>
  <c r="AN524" i="29"/>
  <c r="AM524" i="29"/>
  <c r="AD524" i="29"/>
  <c r="AN523" i="29"/>
  <c r="AM523" i="29"/>
  <c r="AD523" i="29"/>
  <c r="AN522" i="29"/>
  <c r="AM522" i="29"/>
  <c r="AD522" i="29"/>
  <c r="AN521" i="29"/>
  <c r="AM521" i="29"/>
  <c r="AD521" i="29"/>
  <c r="AN520" i="29"/>
  <c r="AM520" i="29"/>
  <c r="AD520" i="29"/>
  <c r="AN519" i="29"/>
  <c r="AM519" i="29"/>
  <c r="AD519" i="29"/>
  <c r="AN518" i="29"/>
  <c r="AM518" i="29"/>
  <c r="AD518" i="29"/>
  <c r="AN517" i="29"/>
  <c r="AM517" i="29"/>
  <c r="AD517" i="29"/>
  <c r="AN516" i="29"/>
  <c r="AM516" i="29"/>
  <c r="AD516" i="29"/>
  <c r="AN515" i="29"/>
  <c r="AM515" i="29"/>
  <c r="AD515" i="29"/>
  <c r="AN514" i="29"/>
  <c r="AM514" i="29"/>
  <c r="AD514" i="29"/>
  <c r="AN513" i="29"/>
  <c r="AM513" i="29"/>
  <c r="AD513" i="29"/>
  <c r="AN512" i="29"/>
  <c r="AM512" i="29"/>
  <c r="AD512" i="29"/>
  <c r="AN511" i="29"/>
  <c r="AM511" i="29"/>
  <c r="AD511" i="29"/>
  <c r="AN510" i="29"/>
  <c r="AM510" i="29"/>
  <c r="AD510" i="29"/>
  <c r="AN509" i="29"/>
  <c r="AM509" i="29"/>
  <c r="AD509" i="29"/>
  <c r="AN492" i="29"/>
  <c r="AM492" i="29"/>
  <c r="AD492" i="29"/>
  <c r="AN491" i="29"/>
  <c r="AM491" i="29"/>
  <c r="AD491" i="29"/>
  <c r="AN490" i="29"/>
  <c r="AM490" i="29"/>
  <c r="AD490" i="29"/>
  <c r="AN489" i="29"/>
  <c r="AM489" i="29"/>
  <c r="AD489" i="29"/>
  <c r="AN488" i="29"/>
  <c r="AM488" i="29"/>
  <c r="AD488" i="29"/>
  <c r="AN487" i="29"/>
  <c r="AM487" i="29"/>
  <c r="AD487" i="29"/>
  <c r="AN486" i="29"/>
  <c r="AM486" i="29"/>
  <c r="AD486" i="29"/>
  <c r="AN485" i="29"/>
  <c r="AM485" i="29"/>
  <c r="AD485" i="29"/>
  <c r="AN484" i="29"/>
  <c r="AM484" i="29"/>
  <c r="AD484" i="29"/>
  <c r="AN483" i="29"/>
  <c r="AM483" i="29"/>
  <c r="AD483" i="29"/>
  <c r="AN482" i="29"/>
  <c r="AM482" i="29"/>
  <c r="AD482" i="29"/>
  <c r="AN481" i="29"/>
  <c r="AM481" i="29"/>
  <c r="AD481" i="29"/>
  <c r="AN480" i="29"/>
  <c r="AM480" i="29"/>
  <c r="AD480" i="29"/>
  <c r="AN479" i="29"/>
  <c r="AM479" i="29"/>
  <c r="AD479" i="29"/>
  <c r="AN478" i="29"/>
  <c r="AM478" i="29"/>
  <c r="AD478" i="29"/>
  <c r="AN477" i="29"/>
  <c r="AM477" i="29"/>
  <c r="AD477" i="29"/>
  <c r="AN476" i="29"/>
  <c r="AM476" i="29"/>
  <c r="AD476" i="29"/>
  <c r="AN475" i="29"/>
  <c r="AM475" i="29"/>
  <c r="AD475" i="29"/>
  <c r="AN474" i="29"/>
  <c r="AM474" i="29"/>
  <c r="AD474" i="29"/>
  <c r="AN473" i="29"/>
  <c r="AM473" i="29"/>
  <c r="AD473" i="29"/>
  <c r="AN472" i="29"/>
  <c r="AM472" i="29"/>
  <c r="AD472" i="29"/>
  <c r="AN471" i="29"/>
  <c r="AM471" i="29"/>
  <c r="AD471" i="29"/>
  <c r="AN470" i="29"/>
  <c r="AM470" i="29"/>
  <c r="AD470" i="29"/>
  <c r="AN469" i="29"/>
  <c r="AM469" i="29"/>
  <c r="AD469" i="29"/>
  <c r="AN468" i="29"/>
  <c r="AM468" i="29"/>
  <c r="AD468" i="29"/>
  <c r="AN451" i="29"/>
  <c r="AM451" i="29"/>
  <c r="AD451" i="29"/>
  <c r="AN450" i="29"/>
  <c r="AM450" i="29"/>
  <c r="AD450" i="29"/>
  <c r="AN449" i="29"/>
  <c r="AM449" i="29"/>
  <c r="AD449" i="29"/>
  <c r="AN448" i="29"/>
  <c r="AM448" i="29"/>
  <c r="AD448" i="29"/>
  <c r="AN447" i="29"/>
  <c r="AM447" i="29"/>
  <c r="AD447" i="29"/>
  <c r="AN446" i="29"/>
  <c r="AM446" i="29"/>
  <c r="AD446" i="29"/>
  <c r="AN445" i="29"/>
  <c r="AM445" i="29"/>
  <c r="AD445" i="29"/>
  <c r="AN444" i="29"/>
  <c r="AM444" i="29"/>
  <c r="AD444" i="29"/>
  <c r="AN443" i="29"/>
  <c r="AM443" i="29"/>
  <c r="AD443" i="29"/>
  <c r="AN442" i="29"/>
  <c r="AM442" i="29"/>
  <c r="AD442" i="29"/>
  <c r="AN441" i="29"/>
  <c r="AM441" i="29"/>
  <c r="AD441" i="29"/>
  <c r="AN440" i="29"/>
  <c r="AM440" i="29"/>
  <c r="AD440" i="29"/>
  <c r="AN439" i="29"/>
  <c r="AM439" i="29"/>
  <c r="AD439" i="29"/>
  <c r="AN438" i="29"/>
  <c r="AM438" i="29"/>
  <c r="AD438" i="29"/>
  <c r="AN437" i="29"/>
  <c r="AM437" i="29"/>
  <c r="AD437" i="29"/>
  <c r="AN436" i="29"/>
  <c r="AM436" i="29"/>
  <c r="AD436" i="29"/>
  <c r="AN435" i="29"/>
  <c r="AM435" i="29"/>
  <c r="AD435" i="29"/>
  <c r="AN434" i="29"/>
  <c r="AM434" i="29"/>
  <c r="AD434" i="29"/>
  <c r="AN433" i="29"/>
  <c r="AM433" i="29"/>
  <c r="AD433" i="29"/>
  <c r="AN432" i="29"/>
  <c r="AM432" i="29"/>
  <c r="AD432" i="29"/>
  <c r="AN431" i="29"/>
  <c r="AM431" i="29"/>
  <c r="AD431" i="29"/>
  <c r="AN430" i="29"/>
  <c r="AM430" i="29"/>
  <c r="AD430" i="29"/>
  <c r="AN429" i="29"/>
  <c r="AM429" i="29"/>
  <c r="AD429" i="29"/>
  <c r="AN428" i="29"/>
  <c r="AM428" i="29"/>
  <c r="AD428" i="29"/>
  <c r="AN427" i="29"/>
  <c r="AM427" i="29"/>
  <c r="AD427" i="29"/>
  <c r="AN410" i="29"/>
  <c r="AM410" i="29"/>
  <c r="AD410" i="29"/>
  <c r="AN409" i="29"/>
  <c r="AM409" i="29"/>
  <c r="AD409" i="29"/>
  <c r="AN408" i="29"/>
  <c r="AM408" i="29"/>
  <c r="AD408" i="29"/>
  <c r="AN407" i="29"/>
  <c r="AM407" i="29"/>
  <c r="AD407" i="29"/>
  <c r="AN406" i="29"/>
  <c r="AM406" i="29"/>
  <c r="AD406" i="29"/>
  <c r="AN405" i="29"/>
  <c r="AM405" i="29"/>
  <c r="AD405" i="29"/>
  <c r="AN404" i="29"/>
  <c r="AM404" i="29"/>
  <c r="AD404" i="29"/>
  <c r="AN403" i="29"/>
  <c r="AM403" i="29"/>
  <c r="AD403" i="29"/>
  <c r="AN402" i="29"/>
  <c r="AM402" i="29"/>
  <c r="AD402" i="29"/>
  <c r="AN401" i="29"/>
  <c r="AM401" i="29"/>
  <c r="AD401" i="29"/>
  <c r="AN400" i="29"/>
  <c r="AM400" i="29"/>
  <c r="AD400" i="29"/>
  <c r="AN399" i="29"/>
  <c r="AM399" i="29"/>
  <c r="AD399" i="29"/>
  <c r="AN398" i="29"/>
  <c r="AM398" i="29"/>
  <c r="AD398" i="29"/>
  <c r="AN397" i="29"/>
  <c r="AM397" i="29"/>
  <c r="AD397" i="29"/>
  <c r="AN396" i="29"/>
  <c r="AM396" i="29"/>
  <c r="AD396" i="29"/>
  <c r="AN395" i="29"/>
  <c r="AM395" i="29"/>
  <c r="AD395" i="29"/>
  <c r="AN394" i="29"/>
  <c r="AM394" i="29"/>
  <c r="AD394" i="29"/>
  <c r="AN393" i="29"/>
  <c r="AM393" i="29"/>
  <c r="AD393" i="29"/>
  <c r="AN392" i="29"/>
  <c r="AM392" i="29"/>
  <c r="AD392" i="29"/>
  <c r="AN391" i="29"/>
  <c r="AM391" i="29"/>
  <c r="AD391" i="29"/>
  <c r="AN390" i="29"/>
  <c r="AM390" i="29"/>
  <c r="AD390" i="29"/>
  <c r="AN389" i="29"/>
  <c r="AM389" i="29"/>
  <c r="AD389" i="29"/>
  <c r="AN388" i="29"/>
  <c r="AM388" i="29"/>
  <c r="AD388" i="29"/>
  <c r="AN387" i="29"/>
  <c r="AM387" i="29"/>
  <c r="AD387" i="29"/>
  <c r="AN386" i="29"/>
  <c r="AM386" i="29"/>
  <c r="AD386" i="29"/>
  <c r="AN369" i="29"/>
  <c r="AM369" i="29"/>
  <c r="AD369" i="29"/>
  <c r="AN368" i="29"/>
  <c r="AM368" i="29"/>
  <c r="AD368" i="29"/>
  <c r="AN367" i="29"/>
  <c r="AM367" i="29"/>
  <c r="AD367" i="29"/>
  <c r="AN366" i="29"/>
  <c r="AM366" i="29"/>
  <c r="AD366" i="29"/>
  <c r="AN365" i="29"/>
  <c r="AM365" i="29"/>
  <c r="AD365" i="29"/>
  <c r="AN364" i="29"/>
  <c r="AM364" i="29"/>
  <c r="AD364" i="29"/>
  <c r="AN363" i="29"/>
  <c r="AM363" i="29"/>
  <c r="AD363" i="29"/>
  <c r="AN362" i="29"/>
  <c r="AM362" i="29"/>
  <c r="AD362" i="29"/>
  <c r="AN361" i="29"/>
  <c r="AM361" i="29"/>
  <c r="AD361" i="29"/>
  <c r="AN360" i="29"/>
  <c r="AM360" i="29"/>
  <c r="AD360" i="29"/>
  <c r="AN359" i="29"/>
  <c r="AM359" i="29"/>
  <c r="AD359" i="29"/>
  <c r="AN358" i="29"/>
  <c r="AM358" i="29"/>
  <c r="AD358" i="29"/>
  <c r="AN357" i="29"/>
  <c r="AM357" i="29"/>
  <c r="AD357" i="29"/>
  <c r="AN356" i="29"/>
  <c r="AM356" i="29"/>
  <c r="AD356" i="29"/>
  <c r="AN355" i="29"/>
  <c r="AM355" i="29"/>
  <c r="AD355" i="29"/>
  <c r="AN354" i="29"/>
  <c r="AM354" i="29"/>
  <c r="AD354" i="29"/>
  <c r="AN353" i="29"/>
  <c r="AM353" i="29"/>
  <c r="AD353" i="29"/>
  <c r="AN352" i="29"/>
  <c r="AM352" i="29"/>
  <c r="AD352" i="29"/>
  <c r="AN351" i="29"/>
  <c r="AM351" i="29"/>
  <c r="AD351" i="29"/>
  <c r="AN350" i="29"/>
  <c r="AM350" i="29"/>
  <c r="AD350" i="29"/>
  <c r="AN349" i="29"/>
  <c r="AM349" i="29"/>
  <c r="AD349" i="29"/>
  <c r="AN348" i="29"/>
  <c r="AM348" i="29"/>
  <c r="AD348" i="29"/>
  <c r="AN347" i="29"/>
  <c r="AM347" i="29"/>
  <c r="AD347" i="29"/>
  <c r="AN346" i="29"/>
  <c r="AM346" i="29"/>
  <c r="AD346" i="29"/>
  <c r="AN345" i="29"/>
  <c r="AM345" i="29"/>
  <c r="AD345" i="29"/>
  <c r="AN328" i="29"/>
  <c r="AM328" i="29"/>
  <c r="AD328" i="29"/>
  <c r="AN327" i="29"/>
  <c r="AM327" i="29"/>
  <c r="AD327" i="29"/>
  <c r="AN326" i="29"/>
  <c r="AM326" i="29"/>
  <c r="AD326" i="29"/>
  <c r="AN325" i="29"/>
  <c r="AM325" i="29"/>
  <c r="AD325" i="29"/>
  <c r="AN324" i="29"/>
  <c r="AM324" i="29"/>
  <c r="AD324" i="29"/>
  <c r="AN323" i="29"/>
  <c r="AM323" i="29"/>
  <c r="AD323" i="29"/>
  <c r="AN322" i="29"/>
  <c r="AM322" i="29"/>
  <c r="AD322" i="29"/>
  <c r="AN321" i="29"/>
  <c r="AM321" i="29"/>
  <c r="AD321" i="29"/>
  <c r="AN320" i="29"/>
  <c r="AM320" i="29"/>
  <c r="AD320" i="29"/>
  <c r="AN319" i="29"/>
  <c r="AM319" i="29"/>
  <c r="AD319" i="29"/>
  <c r="AN318" i="29"/>
  <c r="AM318" i="29"/>
  <c r="AD318" i="29"/>
  <c r="AN317" i="29"/>
  <c r="AM317" i="29"/>
  <c r="AD317" i="29"/>
  <c r="AN316" i="29"/>
  <c r="AM316" i="29"/>
  <c r="AD316" i="29"/>
  <c r="AN315" i="29"/>
  <c r="AM315" i="29"/>
  <c r="AD315" i="29"/>
  <c r="AN314" i="29"/>
  <c r="AM314" i="29"/>
  <c r="AD314" i="29"/>
  <c r="AN313" i="29"/>
  <c r="AM313" i="29"/>
  <c r="AD313" i="29"/>
  <c r="AN312" i="29"/>
  <c r="AM312" i="29"/>
  <c r="AD312" i="29"/>
  <c r="AN311" i="29"/>
  <c r="AM311" i="29"/>
  <c r="AD311" i="29"/>
  <c r="AN310" i="29"/>
  <c r="AM310" i="29"/>
  <c r="AD310" i="29"/>
  <c r="AN309" i="29"/>
  <c r="AM309" i="29"/>
  <c r="AD309" i="29"/>
  <c r="AN308" i="29"/>
  <c r="AM308" i="29"/>
  <c r="AD308" i="29"/>
  <c r="AN307" i="29"/>
  <c r="AM307" i="29"/>
  <c r="AD307" i="29"/>
  <c r="AN306" i="29"/>
  <c r="AM306" i="29"/>
  <c r="AD306" i="29"/>
  <c r="AN305" i="29"/>
  <c r="AM305" i="29"/>
  <c r="AD305" i="29"/>
  <c r="AN304" i="29"/>
  <c r="AM304" i="29"/>
  <c r="AD304" i="29"/>
  <c r="AN287" i="29"/>
  <c r="AM287" i="29"/>
  <c r="AD287" i="29"/>
  <c r="AN286" i="29"/>
  <c r="AM286" i="29"/>
  <c r="AD286" i="29"/>
  <c r="AN285" i="29"/>
  <c r="AM285" i="29"/>
  <c r="AD285" i="29"/>
  <c r="AN284" i="29"/>
  <c r="AM284" i="29"/>
  <c r="AD284" i="29"/>
  <c r="AN283" i="29"/>
  <c r="AM283" i="29"/>
  <c r="AD283" i="29"/>
  <c r="AN282" i="29"/>
  <c r="AM282" i="29"/>
  <c r="AD282" i="29"/>
  <c r="AN281" i="29"/>
  <c r="AM281" i="29"/>
  <c r="AD281" i="29"/>
  <c r="AN280" i="29"/>
  <c r="AM280" i="29"/>
  <c r="AD280" i="29"/>
  <c r="AN279" i="29"/>
  <c r="AM279" i="29"/>
  <c r="AD279" i="29"/>
  <c r="AN278" i="29"/>
  <c r="AM278" i="29"/>
  <c r="AD278" i="29"/>
  <c r="AN277" i="29"/>
  <c r="AM277" i="29"/>
  <c r="AD277" i="29"/>
  <c r="AN276" i="29"/>
  <c r="AM276" i="29"/>
  <c r="AD276" i="29"/>
  <c r="AN275" i="29"/>
  <c r="AM275" i="29"/>
  <c r="AD275" i="29"/>
  <c r="AN274" i="29"/>
  <c r="AM274" i="29"/>
  <c r="AD274" i="29"/>
  <c r="AN273" i="29"/>
  <c r="AM273" i="29"/>
  <c r="AD273" i="29"/>
  <c r="AN272" i="29"/>
  <c r="AM272" i="29"/>
  <c r="AD272" i="29"/>
  <c r="AN271" i="29"/>
  <c r="AM271" i="29"/>
  <c r="AD271" i="29"/>
  <c r="AN270" i="29"/>
  <c r="AM270" i="29"/>
  <c r="AD270" i="29"/>
  <c r="AN269" i="29"/>
  <c r="AM269" i="29"/>
  <c r="AD269" i="29"/>
  <c r="AN268" i="29"/>
  <c r="AM268" i="29"/>
  <c r="AD268" i="29"/>
  <c r="AN267" i="29"/>
  <c r="AM267" i="29"/>
  <c r="AD267" i="29"/>
  <c r="AN266" i="29"/>
  <c r="AM266" i="29"/>
  <c r="AD266" i="29"/>
  <c r="AN265" i="29"/>
  <c r="AM265" i="29"/>
  <c r="AD265" i="29"/>
  <c r="AN264" i="29"/>
  <c r="AM264" i="29"/>
  <c r="AD264" i="29"/>
  <c r="AN263" i="29"/>
  <c r="AM263" i="29"/>
  <c r="AD263" i="29"/>
  <c r="AN246" i="29"/>
  <c r="AM246" i="29"/>
  <c r="AD246" i="29"/>
  <c r="AN245" i="29"/>
  <c r="AM245" i="29"/>
  <c r="AD245" i="29"/>
  <c r="AN244" i="29"/>
  <c r="AM244" i="29"/>
  <c r="AD244" i="29"/>
  <c r="AN243" i="29"/>
  <c r="AM243" i="29"/>
  <c r="AD243" i="29"/>
  <c r="AN242" i="29"/>
  <c r="AM242" i="29"/>
  <c r="AD242" i="29"/>
  <c r="AN241" i="29"/>
  <c r="AM241" i="29"/>
  <c r="AD241" i="29"/>
  <c r="AN240" i="29"/>
  <c r="AM240" i="29"/>
  <c r="AD240" i="29"/>
  <c r="AN239" i="29"/>
  <c r="AM239" i="29"/>
  <c r="AD239" i="29"/>
  <c r="AN238" i="29"/>
  <c r="AM238" i="29"/>
  <c r="AD238" i="29"/>
  <c r="AN237" i="29"/>
  <c r="AM237" i="29"/>
  <c r="AD237" i="29"/>
  <c r="AN236" i="29"/>
  <c r="AM236" i="29"/>
  <c r="AD236" i="29"/>
  <c r="AN235" i="29"/>
  <c r="AM235" i="29"/>
  <c r="AD235" i="29"/>
  <c r="AN234" i="29"/>
  <c r="AM234" i="29"/>
  <c r="AD234" i="29"/>
  <c r="AN233" i="29"/>
  <c r="AM233" i="29"/>
  <c r="AD233" i="29"/>
  <c r="AN232" i="29"/>
  <c r="AM232" i="29"/>
  <c r="AD232" i="29"/>
  <c r="AN231" i="29"/>
  <c r="AM231" i="29"/>
  <c r="AD231" i="29"/>
  <c r="AN230" i="29"/>
  <c r="AM230" i="29"/>
  <c r="AD230" i="29"/>
  <c r="AN229" i="29"/>
  <c r="AM229" i="29"/>
  <c r="AD229" i="29"/>
  <c r="AN228" i="29"/>
  <c r="AM228" i="29"/>
  <c r="AD228" i="29"/>
  <c r="AN227" i="29"/>
  <c r="AM227" i="29"/>
  <c r="AD227" i="29"/>
  <c r="AN226" i="29"/>
  <c r="AM226" i="29"/>
  <c r="AD226" i="29"/>
  <c r="AN225" i="29"/>
  <c r="AM225" i="29"/>
  <c r="AD225" i="29"/>
  <c r="AN224" i="29"/>
  <c r="AM224" i="29"/>
  <c r="AD224" i="29"/>
  <c r="AN223" i="29"/>
  <c r="AM223" i="29"/>
  <c r="AD223" i="29"/>
  <c r="AN222" i="29"/>
  <c r="AM222" i="29"/>
  <c r="AD222" i="29"/>
  <c r="AN205" i="29"/>
  <c r="AM205" i="29"/>
  <c r="AD205" i="29"/>
  <c r="AN204" i="29"/>
  <c r="AM204" i="29"/>
  <c r="AD204" i="29"/>
  <c r="AN203" i="29"/>
  <c r="AM203" i="29"/>
  <c r="AD203" i="29"/>
  <c r="AN202" i="29"/>
  <c r="AM202" i="29"/>
  <c r="AD202" i="29"/>
  <c r="AN201" i="29"/>
  <c r="AM201" i="29"/>
  <c r="AD201" i="29"/>
  <c r="AN200" i="29"/>
  <c r="AM200" i="29"/>
  <c r="AD200" i="29"/>
  <c r="AN199" i="29"/>
  <c r="AM199" i="29"/>
  <c r="AD199" i="29"/>
  <c r="AN198" i="29"/>
  <c r="AM198" i="29"/>
  <c r="AD198" i="29"/>
  <c r="AN197" i="29"/>
  <c r="AM197" i="29"/>
  <c r="AD197" i="29"/>
  <c r="AN196" i="29"/>
  <c r="AM196" i="29"/>
  <c r="AD196" i="29"/>
  <c r="AN195" i="29"/>
  <c r="AM195" i="29"/>
  <c r="AD195" i="29"/>
  <c r="AN194" i="29"/>
  <c r="AM194" i="29"/>
  <c r="AD194" i="29"/>
  <c r="AN193" i="29"/>
  <c r="AM193" i="29"/>
  <c r="AD193" i="29"/>
  <c r="AN192" i="29"/>
  <c r="AM192" i="29"/>
  <c r="AD192" i="29"/>
  <c r="AN191" i="29"/>
  <c r="AM191" i="29"/>
  <c r="AD191" i="29"/>
  <c r="AN190" i="29"/>
  <c r="AM190" i="29"/>
  <c r="AD190" i="29"/>
  <c r="AN189" i="29"/>
  <c r="AM189" i="29"/>
  <c r="AD189" i="29"/>
  <c r="AN188" i="29"/>
  <c r="AM188" i="29"/>
  <c r="AD188" i="29"/>
  <c r="AN187" i="29"/>
  <c r="AM187" i="29"/>
  <c r="AD187" i="29"/>
  <c r="AN186" i="29"/>
  <c r="AM186" i="29"/>
  <c r="AD186" i="29"/>
  <c r="AN185" i="29"/>
  <c r="AM185" i="29"/>
  <c r="AD185" i="29"/>
  <c r="AN184" i="29"/>
  <c r="AM184" i="29"/>
  <c r="AD184" i="29"/>
  <c r="AN183" i="29"/>
  <c r="AM183" i="29"/>
  <c r="AD183" i="29"/>
  <c r="AN182" i="29"/>
  <c r="AM182" i="29"/>
  <c r="AD182" i="29"/>
  <c r="AN181" i="29"/>
  <c r="AM181" i="29"/>
  <c r="AD181" i="29"/>
  <c r="AN164" i="29"/>
  <c r="AM164" i="29"/>
  <c r="AD164" i="29"/>
  <c r="AN163" i="29"/>
  <c r="AM163" i="29"/>
  <c r="AD163" i="29"/>
  <c r="AN162" i="29"/>
  <c r="AM162" i="29"/>
  <c r="AD162" i="29"/>
  <c r="AN161" i="29"/>
  <c r="AM161" i="29"/>
  <c r="AD161" i="29"/>
  <c r="AN160" i="29"/>
  <c r="AM160" i="29"/>
  <c r="AD160" i="29"/>
  <c r="AN159" i="29"/>
  <c r="AM159" i="29"/>
  <c r="AD159" i="29"/>
  <c r="AN158" i="29"/>
  <c r="AM158" i="29"/>
  <c r="AD158" i="29"/>
  <c r="AN157" i="29"/>
  <c r="AM157" i="29"/>
  <c r="AD157" i="29"/>
  <c r="AN156" i="29"/>
  <c r="AM156" i="29"/>
  <c r="AD156" i="29"/>
  <c r="AN155" i="29"/>
  <c r="AM155" i="29"/>
  <c r="AD155" i="29"/>
  <c r="AN154" i="29"/>
  <c r="AM154" i="29"/>
  <c r="AD154" i="29"/>
  <c r="AN153" i="29"/>
  <c r="AM153" i="29"/>
  <c r="AD153" i="29"/>
  <c r="AN152" i="29"/>
  <c r="AM152" i="29"/>
  <c r="AD152" i="29"/>
  <c r="AN151" i="29"/>
  <c r="AM151" i="29"/>
  <c r="AD151" i="29"/>
  <c r="AN150" i="29"/>
  <c r="AM150" i="29"/>
  <c r="AD150" i="29"/>
  <c r="AN149" i="29"/>
  <c r="AM149" i="29"/>
  <c r="AD149" i="29"/>
  <c r="AN148" i="29"/>
  <c r="AM148" i="29"/>
  <c r="AD148" i="29"/>
  <c r="AN147" i="29"/>
  <c r="AM147" i="29"/>
  <c r="AD147" i="29"/>
  <c r="AN146" i="29"/>
  <c r="AM146" i="29"/>
  <c r="AD146" i="29"/>
  <c r="AN145" i="29"/>
  <c r="AM145" i="29"/>
  <c r="AD145" i="29"/>
  <c r="AN144" i="29"/>
  <c r="AM144" i="29"/>
  <c r="AD144" i="29"/>
  <c r="AN143" i="29"/>
  <c r="AM143" i="29"/>
  <c r="AD143" i="29"/>
  <c r="AN142" i="29"/>
  <c r="AM142" i="29"/>
  <c r="AD142" i="29"/>
  <c r="AN141" i="29"/>
  <c r="AM141" i="29"/>
  <c r="AD141" i="29"/>
  <c r="AN140" i="29"/>
  <c r="AM140" i="29"/>
  <c r="AD140" i="29"/>
  <c r="AN123" i="29"/>
  <c r="AM123" i="29"/>
  <c r="AD123" i="29"/>
  <c r="AN122" i="29"/>
  <c r="AM122" i="29"/>
  <c r="AD122" i="29"/>
  <c r="AN121" i="29"/>
  <c r="AM121" i="29"/>
  <c r="AD121" i="29"/>
  <c r="AN120" i="29"/>
  <c r="AM120" i="29"/>
  <c r="AD120" i="29"/>
  <c r="AN119" i="29"/>
  <c r="AM119" i="29"/>
  <c r="AD119" i="29"/>
  <c r="AN118" i="29"/>
  <c r="AM118" i="29"/>
  <c r="AD118" i="29"/>
  <c r="AN117" i="29"/>
  <c r="AM117" i="29"/>
  <c r="AD117" i="29"/>
  <c r="AN116" i="29"/>
  <c r="AM116" i="29"/>
  <c r="AD116" i="29"/>
  <c r="AN115" i="29"/>
  <c r="AM115" i="29"/>
  <c r="AD115" i="29"/>
  <c r="AN114" i="29"/>
  <c r="AM114" i="29"/>
  <c r="AD114" i="29"/>
  <c r="AN113" i="29"/>
  <c r="AM113" i="29"/>
  <c r="AD113" i="29"/>
  <c r="AN112" i="29"/>
  <c r="AM112" i="29"/>
  <c r="AD112" i="29"/>
  <c r="AN111" i="29"/>
  <c r="AM111" i="29"/>
  <c r="AD111" i="29"/>
  <c r="AN110" i="29"/>
  <c r="AM110" i="29"/>
  <c r="AD110" i="29"/>
  <c r="AN109" i="29"/>
  <c r="AM109" i="29"/>
  <c r="AD109" i="29"/>
  <c r="AN108" i="29"/>
  <c r="AM108" i="29"/>
  <c r="AD108" i="29"/>
  <c r="AN107" i="29"/>
  <c r="AM107" i="29"/>
  <c r="AD107" i="29"/>
  <c r="AN106" i="29"/>
  <c r="AM106" i="29"/>
  <c r="AD106" i="29"/>
  <c r="AN105" i="29"/>
  <c r="AM105" i="29"/>
  <c r="AD105" i="29"/>
  <c r="AN104" i="29"/>
  <c r="AM104" i="29"/>
  <c r="AD104" i="29"/>
  <c r="AN103" i="29"/>
  <c r="AM103" i="29"/>
  <c r="AD103" i="29"/>
  <c r="AN102" i="29"/>
  <c r="AM102" i="29"/>
  <c r="AD102" i="29"/>
  <c r="AN101" i="29"/>
  <c r="AM101" i="29"/>
  <c r="AD101" i="29"/>
  <c r="AN100" i="29"/>
  <c r="AM100" i="29"/>
  <c r="AD100" i="29"/>
  <c r="AN99" i="29"/>
  <c r="AM99" i="29"/>
  <c r="AD99" i="29"/>
  <c r="AN82" i="29"/>
  <c r="AM82" i="29"/>
  <c r="AD82" i="29"/>
  <c r="AN81" i="29"/>
  <c r="AM81" i="29"/>
  <c r="AD81" i="29"/>
  <c r="AN80" i="29"/>
  <c r="AM80" i="29"/>
  <c r="AD80" i="29"/>
  <c r="AN79" i="29"/>
  <c r="AM79" i="29"/>
  <c r="AD79" i="29"/>
  <c r="AN78" i="29"/>
  <c r="AM78" i="29"/>
  <c r="AD78" i="29"/>
  <c r="AN77" i="29"/>
  <c r="AM77" i="29"/>
  <c r="AD77" i="29"/>
  <c r="AN76" i="29"/>
  <c r="AM76" i="29"/>
  <c r="AD76" i="29"/>
  <c r="AN75" i="29"/>
  <c r="AM75" i="29"/>
  <c r="AD75" i="29"/>
  <c r="AN74" i="29"/>
  <c r="AM74" i="29"/>
  <c r="AD74" i="29"/>
  <c r="AN73" i="29"/>
  <c r="AM73" i="29"/>
  <c r="AD73" i="29"/>
  <c r="AN72" i="29"/>
  <c r="AM72" i="29"/>
  <c r="AD72" i="29"/>
  <c r="AN71" i="29"/>
  <c r="AM71" i="29"/>
  <c r="AD71" i="29"/>
  <c r="AN70" i="29"/>
  <c r="AM70" i="29"/>
  <c r="AD70" i="29"/>
  <c r="AN69" i="29"/>
  <c r="AM69" i="29"/>
  <c r="AD69" i="29"/>
  <c r="AN68" i="29"/>
  <c r="AM68" i="29"/>
  <c r="AD68" i="29"/>
  <c r="AN67" i="29"/>
  <c r="AM67" i="29"/>
  <c r="AD67" i="29"/>
  <c r="AN66" i="29"/>
  <c r="AM66" i="29"/>
  <c r="AD66" i="29"/>
  <c r="AN65" i="29"/>
  <c r="AM65" i="29"/>
  <c r="AD65" i="29"/>
  <c r="AN64" i="29"/>
  <c r="AM64" i="29"/>
  <c r="AD64" i="29"/>
  <c r="AN63" i="29"/>
  <c r="AM63" i="29"/>
  <c r="AD63" i="29"/>
  <c r="AN62" i="29"/>
  <c r="AM62" i="29"/>
  <c r="AD62" i="29"/>
  <c r="AN61" i="29"/>
  <c r="AM61" i="29"/>
  <c r="AD61" i="29"/>
  <c r="AN60" i="29"/>
  <c r="AM60" i="29"/>
  <c r="AD60" i="29"/>
  <c r="AN59" i="29"/>
  <c r="AM59" i="29"/>
  <c r="AD59" i="29"/>
  <c r="AN58" i="29"/>
  <c r="AM58" i="29"/>
  <c r="AD58" i="29"/>
  <c r="AN41" i="29"/>
  <c r="AM41" i="29"/>
  <c r="AD41" i="29"/>
  <c r="AN40" i="29"/>
  <c r="AM40" i="29"/>
  <c r="AD40" i="29"/>
  <c r="AN39" i="29"/>
  <c r="AM39" i="29"/>
  <c r="AD39" i="29"/>
  <c r="AN38" i="29"/>
  <c r="AM38" i="29"/>
  <c r="AD38" i="29"/>
  <c r="AN37" i="29"/>
  <c r="AM37" i="29"/>
  <c r="AD37" i="29"/>
  <c r="AN36" i="29"/>
  <c r="AM36" i="29"/>
  <c r="AD36" i="29"/>
  <c r="AN35" i="29"/>
  <c r="AM35" i="29"/>
  <c r="AD35" i="29"/>
  <c r="AN34" i="29"/>
  <c r="AM34" i="29"/>
  <c r="AD34" i="29"/>
  <c r="AN33" i="29"/>
  <c r="AM33" i="29"/>
  <c r="AD33" i="29"/>
  <c r="AN32" i="29"/>
  <c r="AM32" i="29"/>
  <c r="AD32" i="29"/>
  <c r="AN31" i="29"/>
  <c r="AM31" i="29"/>
  <c r="AD31" i="29"/>
  <c r="AN30" i="29"/>
  <c r="AM30" i="29"/>
  <c r="AD30" i="29"/>
  <c r="AN29" i="29"/>
  <c r="AM29" i="29"/>
  <c r="AD29" i="29"/>
  <c r="AN28" i="29"/>
  <c r="AM28" i="29"/>
  <c r="AD28" i="29"/>
  <c r="AN27" i="29"/>
  <c r="AM27" i="29"/>
  <c r="AD27" i="29"/>
  <c r="AN26" i="29"/>
  <c r="AM26" i="29"/>
  <c r="AD26" i="29"/>
  <c r="AN25" i="29"/>
  <c r="AM25" i="29"/>
  <c r="AD25" i="29"/>
  <c r="AN24" i="29"/>
  <c r="AM24" i="29"/>
  <c r="AD24" i="29"/>
  <c r="AN23" i="29"/>
  <c r="AM23" i="29"/>
  <c r="AD23" i="29"/>
  <c r="AN22" i="29"/>
  <c r="AM22" i="29"/>
  <c r="AD22" i="29"/>
  <c r="AN21" i="29"/>
  <c r="AM21" i="29"/>
  <c r="AD21" i="29"/>
  <c r="AN20" i="29"/>
  <c r="AM20" i="29"/>
  <c r="AD20" i="29"/>
  <c r="AN19" i="29"/>
  <c r="AM19" i="29"/>
  <c r="AD19" i="29"/>
  <c r="AN18" i="29"/>
  <c r="AM18" i="29"/>
  <c r="AD18" i="29"/>
  <c r="AN17" i="29"/>
  <c r="AM17" i="29"/>
  <c r="AD17" i="29"/>
  <c r="W11" i="29" l="1"/>
  <c r="I11" i="29" l="1"/>
  <c r="AG164" i="29" l="1"/>
  <c r="AG163" i="29"/>
  <c r="AG162" i="29"/>
  <c r="AG161" i="29"/>
  <c r="AG160" i="29"/>
  <c r="AG159" i="29"/>
  <c r="AG158" i="29"/>
  <c r="AG157" i="29"/>
  <c r="AG156" i="29"/>
  <c r="AG155" i="29"/>
  <c r="AG154" i="29"/>
  <c r="AG153" i="29"/>
  <c r="AG152" i="29"/>
  <c r="AG151" i="29"/>
  <c r="AG150" i="29"/>
  <c r="AG149" i="29"/>
  <c r="AG148" i="29"/>
  <c r="AG147" i="29"/>
  <c r="AG146" i="29"/>
  <c r="AG145" i="29"/>
  <c r="AG144" i="29"/>
  <c r="AG143" i="29"/>
  <c r="AG142" i="29"/>
  <c r="AG141" i="29"/>
  <c r="AG140" i="29"/>
  <c r="AE1642" i="29"/>
  <c r="AE1641" i="29"/>
  <c r="AQ1640" i="29"/>
  <c r="AO1640" i="29"/>
  <c r="AF1640" i="29"/>
  <c r="AQ1639" i="29"/>
  <c r="AO1639" i="29"/>
  <c r="AF1639" i="29"/>
  <c r="AQ1638" i="29"/>
  <c r="AO1638" i="29"/>
  <c r="AF1638" i="29"/>
  <c r="AQ1637" i="29"/>
  <c r="AO1637" i="29"/>
  <c r="AF1637" i="29"/>
  <c r="AQ1636" i="29"/>
  <c r="AO1636" i="29"/>
  <c r="AF1636" i="29"/>
  <c r="AQ1635" i="29"/>
  <c r="AO1635" i="29"/>
  <c r="AF1635" i="29"/>
  <c r="AQ1634" i="29"/>
  <c r="AO1634" i="29"/>
  <c r="AF1634" i="29"/>
  <c r="AQ1633" i="29"/>
  <c r="AO1633" i="29"/>
  <c r="AF1633" i="29"/>
  <c r="AQ1632" i="29"/>
  <c r="AO1632" i="29"/>
  <c r="AF1632" i="29"/>
  <c r="AQ1631" i="29"/>
  <c r="AO1631" i="29"/>
  <c r="AF1631" i="29"/>
  <c r="AQ1630" i="29"/>
  <c r="AO1630" i="29"/>
  <c r="AF1630" i="29"/>
  <c r="AQ1629" i="29"/>
  <c r="AO1629" i="29"/>
  <c r="AF1629" i="29"/>
  <c r="AQ1628" i="29"/>
  <c r="AO1628" i="29"/>
  <c r="AF1628" i="29"/>
  <c r="AQ1627" i="29"/>
  <c r="AO1627" i="29"/>
  <c r="AF1627" i="29"/>
  <c r="AQ1626" i="29"/>
  <c r="AO1626" i="29"/>
  <c r="AF1626" i="29"/>
  <c r="AQ1625" i="29"/>
  <c r="AO1625" i="29"/>
  <c r="AF1625" i="29"/>
  <c r="AQ1624" i="29"/>
  <c r="AO1624" i="29"/>
  <c r="AF1624" i="29"/>
  <c r="AQ1623" i="29"/>
  <c r="AO1623" i="29"/>
  <c r="AF1623" i="29"/>
  <c r="AQ1622" i="29"/>
  <c r="AO1622" i="29"/>
  <c r="AF1622" i="29"/>
  <c r="AQ1621" i="29"/>
  <c r="AO1621" i="29"/>
  <c r="AF1621" i="29"/>
  <c r="AQ1620" i="29"/>
  <c r="AO1620" i="29"/>
  <c r="AF1620" i="29"/>
  <c r="AQ1619" i="29"/>
  <c r="AO1619" i="29"/>
  <c r="AF1619" i="29"/>
  <c r="AQ1618" i="29"/>
  <c r="AO1618" i="29"/>
  <c r="AF1618" i="29"/>
  <c r="AQ1617" i="29"/>
  <c r="AO1617" i="29"/>
  <c r="AF1617" i="29"/>
  <c r="AQ1616" i="29"/>
  <c r="AO1616" i="29"/>
  <c r="AF1616" i="29"/>
  <c r="AQ1599" i="29"/>
  <c r="AO1599" i="29"/>
  <c r="AF1599" i="29"/>
  <c r="AQ1598" i="29"/>
  <c r="AO1598" i="29"/>
  <c r="AF1598" i="29"/>
  <c r="AQ1597" i="29"/>
  <c r="AO1597" i="29"/>
  <c r="AF1597" i="29"/>
  <c r="AQ1596" i="29"/>
  <c r="AO1596" i="29"/>
  <c r="AF1596" i="29"/>
  <c r="AQ1595" i="29"/>
  <c r="AO1595" i="29"/>
  <c r="AF1595" i="29"/>
  <c r="AQ1594" i="29"/>
  <c r="AO1594" i="29"/>
  <c r="AF1594" i="29"/>
  <c r="AQ1593" i="29"/>
  <c r="AO1593" i="29"/>
  <c r="AF1593" i="29"/>
  <c r="AQ1592" i="29"/>
  <c r="AO1592" i="29"/>
  <c r="AF1592" i="29"/>
  <c r="AQ1591" i="29"/>
  <c r="AO1591" i="29"/>
  <c r="AF1591" i="29"/>
  <c r="AQ1590" i="29"/>
  <c r="AO1590" i="29"/>
  <c r="AF1590" i="29"/>
  <c r="AQ1589" i="29"/>
  <c r="AO1589" i="29"/>
  <c r="AF1589" i="29"/>
  <c r="AQ1588" i="29"/>
  <c r="AO1588" i="29"/>
  <c r="AF1588" i="29"/>
  <c r="AQ1587" i="29"/>
  <c r="AO1587" i="29"/>
  <c r="AF1587" i="29"/>
  <c r="AQ1586" i="29"/>
  <c r="AO1586" i="29"/>
  <c r="AF1586" i="29"/>
  <c r="AQ1585" i="29"/>
  <c r="AO1585" i="29"/>
  <c r="AF1585" i="29"/>
  <c r="AQ1584" i="29"/>
  <c r="AO1584" i="29"/>
  <c r="AF1584" i="29"/>
  <c r="AQ1583" i="29"/>
  <c r="AO1583" i="29"/>
  <c r="AF1583" i="29"/>
  <c r="AQ1582" i="29"/>
  <c r="AO1582" i="29"/>
  <c r="AF1582" i="29"/>
  <c r="AQ1581" i="29"/>
  <c r="AO1581" i="29"/>
  <c r="AF1581" i="29"/>
  <c r="AQ1580" i="29"/>
  <c r="AO1580" i="29"/>
  <c r="AF1580" i="29"/>
  <c r="AQ1579" i="29"/>
  <c r="AO1579" i="29"/>
  <c r="AF1579" i="29"/>
  <c r="AQ1578" i="29"/>
  <c r="AO1578" i="29"/>
  <c r="AF1578" i="29"/>
  <c r="AQ1577" i="29"/>
  <c r="AO1577" i="29"/>
  <c r="AF1577" i="29"/>
  <c r="AQ1576" i="29"/>
  <c r="AO1576" i="29"/>
  <c r="AF1576" i="29"/>
  <c r="AQ1575" i="29"/>
  <c r="AO1575" i="29"/>
  <c r="AF1575" i="29"/>
  <c r="AQ1558" i="29"/>
  <c r="AO1558" i="29"/>
  <c r="AF1558" i="29"/>
  <c r="AQ1557" i="29"/>
  <c r="AO1557" i="29"/>
  <c r="AF1557" i="29"/>
  <c r="AQ1556" i="29"/>
  <c r="AO1556" i="29"/>
  <c r="AF1556" i="29"/>
  <c r="AQ1555" i="29"/>
  <c r="AO1555" i="29"/>
  <c r="AF1555" i="29"/>
  <c r="AQ1554" i="29"/>
  <c r="AO1554" i="29"/>
  <c r="AF1554" i="29"/>
  <c r="AQ1553" i="29"/>
  <c r="AO1553" i="29"/>
  <c r="AF1553" i="29"/>
  <c r="AQ1552" i="29"/>
  <c r="AO1552" i="29"/>
  <c r="AF1552" i="29"/>
  <c r="AQ1551" i="29"/>
  <c r="AO1551" i="29"/>
  <c r="AF1551" i="29"/>
  <c r="AQ1550" i="29"/>
  <c r="AO1550" i="29"/>
  <c r="AF1550" i="29"/>
  <c r="AQ1549" i="29"/>
  <c r="AO1549" i="29"/>
  <c r="AF1549" i="29"/>
  <c r="AQ1548" i="29"/>
  <c r="AO1548" i="29"/>
  <c r="AF1548" i="29"/>
  <c r="AQ1547" i="29"/>
  <c r="AO1547" i="29"/>
  <c r="AF1547" i="29"/>
  <c r="AQ1546" i="29"/>
  <c r="AO1546" i="29"/>
  <c r="AF1546" i="29"/>
  <c r="AQ1545" i="29"/>
  <c r="AO1545" i="29"/>
  <c r="AF1545" i="29"/>
  <c r="AQ1544" i="29"/>
  <c r="AO1544" i="29"/>
  <c r="AF1544" i="29"/>
  <c r="AQ1543" i="29"/>
  <c r="AO1543" i="29"/>
  <c r="AF1543" i="29"/>
  <c r="AQ1542" i="29"/>
  <c r="AO1542" i="29"/>
  <c r="AF1542" i="29"/>
  <c r="AQ1541" i="29"/>
  <c r="AO1541" i="29"/>
  <c r="AF1541" i="29"/>
  <c r="AQ1540" i="29"/>
  <c r="AO1540" i="29"/>
  <c r="AF1540" i="29"/>
  <c r="AQ1539" i="29"/>
  <c r="AO1539" i="29"/>
  <c r="AF1539" i="29"/>
  <c r="AQ1538" i="29"/>
  <c r="AO1538" i="29"/>
  <c r="AF1538" i="29"/>
  <c r="AQ1537" i="29"/>
  <c r="AO1537" i="29"/>
  <c r="AF1537" i="29"/>
  <c r="AQ1536" i="29"/>
  <c r="AO1536" i="29"/>
  <c r="AF1536" i="29"/>
  <c r="AQ1535" i="29"/>
  <c r="AO1535" i="29"/>
  <c r="AF1535" i="29"/>
  <c r="AQ1534" i="29"/>
  <c r="AO1534" i="29"/>
  <c r="AF1534" i="29"/>
  <c r="AQ1517" i="29"/>
  <c r="AO1517" i="29"/>
  <c r="AF1517" i="29"/>
  <c r="AQ1516" i="29"/>
  <c r="AO1516" i="29"/>
  <c r="AF1516" i="29"/>
  <c r="AQ1515" i="29"/>
  <c r="AO1515" i="29"/>
  <c r="AF1515" i="29"/>
  <c r="AQ1514" i="29"/>
  <c r="AO1514" i="29"/>
  <c r="AF1514" i="29"/>
  <c r="AQ1513" i="29"/>
  <c r="AO1513" i="29"/>
  <c r="AF1513" i="29"/>
  <c r="AQ1512" i="29"/>
  <c r="AO1512" i="29"/>
  <c r="AF1512" i="29"/>
  <c r="AQ1511" i="29"/>
  <c r="AO1511" i="29"/>
  <c r="AF1511" i="29"/>
  <c r="AQ1510" i="29"/>
  <c r="AO1510" i="29"/>
  <c r="AF1510" i="29"/>
  <c r="AQ1509" i="29"/>
  <c r="AO1509" i="29"/>
  <c r="AF1509" i="29"/>
  <c r="AQ1508" i="29"/>
  <c r="AO1508" i="29"/>
  <c r="AF1508" i="29"/>
  <c r="AQ1507" i="29"/>
  <c r="AO1507" i="29"/>
  <c r="AF1507" i="29"/>
  <c r="AQ1506" i="29"/>
  <c r="AO1506" i="29"/>
  <c r="AF1506" i="29"/>
  <c r="AQ1505" i="29"/>
  <c r="AO1505" i="29"/>
  <c r="AF1505" i="29"/>
  <c r="AQ1504" i="29"/>
  <c r="AO1504" i="29"/>
  <c r="AF1504" i="29"/>
  <c r="AQ1503" i="29"/>
  <c r="AO1503" i="29"/>
  <c r="AF1503" i="29"/>
  <c r="AQ1502" i="29"/>
  <c r="AO1502" i="29"/>
  <c r="AF1502" i="29"/>
  <c r="AQ1501" i="29"/>
  <c r="AO1501" i="29"/>
  <c r="AF1501" i="29"/>
  <c r="AQ1500" i="29"/>
  <c r="AO1500" i="29"/>
  <c r="AF1500" i="29"/>
  <c r="AQ1499" i="29"/>
  <c r="AO1499" i="29"/>
  <c r="AF1499" i="29"/>
  <c r="AQ1498" i="29"/>
  <c r="AO1498" i="29"/>
  <c r="AF1498" i="29"/>
  <c r="AQ1497" i="29"/>
  <c r="AO1497" i="29"/>
  <c r="AF1497" i="29"/>
  <c r="AQ1496" i="29"/>
  <c r="AO1496" i="29"/>
  <c r="AF1496" i="29"/>
  <c r="AQ1495" i="29"/>
  <c r="AO1495" i="29"/>
  <c r="AF1495" i="29"/>
  <c r="AQ1494" i="29"/>
  <c r="AO1494" i="29"/>
  <c r="AF1494" i="29"/>
  <c r="AQ1493" i="29"/>
  <c r="AO1493" i="29"/>
  <c r="AF1493" i="29"/>
  <c r="AQ1476" i="29"/>
  <c r="AO1476" i="29"/>
  <c r="AF1476" i="29"/>
  <c r="AQ1475" i="29"/>
  <c r="AO1475" i="29"/>
  <c r="AF1475" i="29"/>
  <c r="AQ1474" i="29"/>
  <c r="AO1474" i="29"/>
  <c r="AF1474" i="29"/>
  <c r="AQ1473" i="29"/>
  <c r="AO1473" i="29"/>
  <c r="AF1473" i="29"/>
  <c r="AQ1472" i="29"/>
  <c r="AO1472" i="29"/>
  <c r="AF1472" i="29"/>
  <c r="AQ1471" i="29"/>
  <c r="AO1471" i="29"/>
  <c r="AF1471" i="29"/>
  <c r="AQ1470" i="29"/>
  <c r="AO1470" i="29"/>
  <c r="AF1470" i="29"/>
  <c r="AQ1469" i="29"/>
  <c r="AO1469" i="29"/>
  <c r="AF1469" i="29"/>
  <c r="AQ1468" i="29"/>
  <c r="AO1468" i="29"/>
  <c r="AF1468" i="29"/>
  <c r="AQ1467" i="29"/>
  <c r="AO1467" i="29"/>
  <c r="AF1467" i="29"/>
  <c r="AQ1466" i="29"/>
  <c r="AO1466" i="29"/>
  <c r="AF1466" i="29"/>
  <c r="AQ1465" i="29"/>
  <c r="AO1465" i="29"/>
  <c r="AF1465" i="29"/>
  <c r="AQ1464" i="29"/>
  <c r="AO1464" i="29"/>
  <c r="AF1464" i="29"/>
  <c r="AQ1463" i="29"/>
  <c r="AO1463" i="29"/>
  <c r="AF1463" i="29"/>
  <c r="AQ1462" i="29"/>
  <c r="AO1462" i="29"/>
  <c r="AF1462" i="29"/>
  <c r="AQ1461" i="29"/>
  <c r="AO1461" i="29"/>
  <c r="AF1461" i="29"/>
  <c r="AQ1460" i="29"/>
  <c r="AO1460" i="29"/>
  <c r="AF1460" i="29"/>
  <c r="AQ1459" i="29"/>
  <c r="AO1459" i="29"/>
  <c r="AF1459" i="29"/>
  <c r="AQ1458" i="29"/>
  <c r="AO1458" i="29"/>
  <c r="AF1458" i="29"/>
  <c r="AQ1457" i="29"/>
  <c r="AO1457" i="29"/>
  <c r="AF1457" i="29"/>
  <c r="AQ1456" i="29"/>
  <c r="AO1456" i="29"/>
  <c r="AF1456" i="29"/>
  <c r="AQ1455" i="29"/>
  <c r="AO1455" i="29"/>
  <c r="AF1455" i="29"/>
  <c r="AQ1454" i="29"/>
  <c r="AO1454" i="29"/>
  <c r="AF1454" i="29"/>
  <c r="AQ1453" i="29"/>
  <c r="AO1453" i="29"/>
  <c r="AF1453" i="29"/>
  <c r="AQ1452" i="29"/>
  <c r="AO1452" i="29"/>
  <c r="AF1452" i="29"/>
  <c r="AQ1435" i="29"/>
  <c r="AO1435" i="29"/>
  <c r="AF1435" i="29"/>
  <c r="AQ1434" i="29"/>
  <c r="AO1434" i="29"/>
  <c r="AF1434" i="29"/>
  <c r="AQ1433" i="29"/>
  <c r="AO1433" i="29"/>
  <c r="AF1433" i="29"/>
  <c r="AQ1432" i="29"/>
  <c r="AO1432" i="29"/>
  <c r="AF1432" i="29"/>
  <c r="AQ1431" i="29"/>
  <c r="AO1431" i="29"/>
  <c r="AF1431" i="29"/>
  <c r="AQ1430" i="29"/>
  <c r="AO1430" i="29"/>
  <c r="AF1430" i="29"/>
  <c r="AQ1429" i="29"/>
  <c r="AO1429" i="29"/>
  <c r="AF1429" i="29"/>
  <c r="AQ1428" i="29"/>
  <c r="AO1428" i="29"/>
  <c r="AF1428" i="29"/>
  <c r="AQ1427" i="29"/>
  <c r="AO1427" i="29"/>
  <c r="AF1427" i="29"/>
  <c r="AQ1426" i="29"/>
  <c r="AO1426" i="29"/>
  <c r="AF1426" i="29"/>
  <c r="AQ1425" i="29"/>
  <c r="AO1425" i="29"/>
  <c r="AF1425" i="29"/>
  <c r="AQ1424" i="29"/>
  <c r="AO1424" i="29"/>
  <c r="AF1424" i="29"/>
  <c r="AQ1423" i="29"/>
  <c r="AO1423" i="29"/>
  <c r="AF1423" i="29"/>
  <c r="AQ1422" i="29"/>
  <c r="AO1422" i="29"/>
  <c r="AF1422" i="29"/>
  <c r="AQ1421" i="29"/>
  <c r="AO1421" i="29"/>
  <c r="AF1421" i="29"/>
  <c r="AQ1420" i="29"/>
  <c r="AO1420" i="29"/>
  <c r="AF1420" i="29"/>
  <c r="AQ1419" i="29"/>
  <c r="AO1419" i="29"/>
  <c r="AF1419" i="29"/>
  <c r="AQ1418" i="29"/>
  <c r="AO1418" i="29"/>
  <c r="AF1418" i="29"/>
  <c r="AQ1417" i="29"/>
  <c r="AO1417" i="29"/>
  <c r="AF1417" i="29"/>
  <c r="AQ1416" i="29"/>
  <c r="AO1416" i="29"/>
  <c r="AF1416" i="29"/>
  <c r="AQ1415" i="29"/>
  <c r="AO1415" i="29"/>
  <c r="AF1415" i="29"/>
  <c r="AQ1414" i="29"/>
  <c r="AO1414" i="29"/>
  <c r="AF1414" i="29"/>
  <c r="AQ1413" i="29"/>
  <c r="AO1413" i="29"/>
  <c r="AF1413" i="29"/>
  <c r="AQ1412" i="29"/>
  <c r="AO1412" i="29"/>
  <c r="AF1412" i="29"/>
  <c r="AQ1411" i="29"/>
  <c r="AO1411" i="29"/>
  <c r="AF1411" i="29"/>
  <c r="AQ1394" i="29"/>
  <c r="AO1394" i="29"/>
  <c r="AF1394" i="29"/>
  <c r="AQ1393" i="29"/>
  <c r="AO1393" i="29"/>
  <c r="AF1393" i="29"/>
  <c r="AQ1392" i="29"/>
  <c r="AO1392" i="29"/>
  <c r="AF1392" i="29"/>
  <c r="AQ1391" i="29"/>
  <c r="AO1391" i="29"/>
  <c r="AF1391" i="29"/>
  <c r="AQ1390" i="29"/>
  <c r="AO1390" i="29"/>
  <c r="AF1390" i="29"/>
  <c r="AQ1389" i="29"/>
  <c r="AO1389" i="29"/>
  <c r="AF1389" i="29"/>
  <c r="AQ1388" i="29"/>
  <c r="AO1388" i="29"/>
  <c r="AF1388" i="29"/>
  <c r="AQ1387" i="29"/>
  <c r="AO1387" i="29"/>
  <c r="AF1387" i="29"/>
  <c r="AQ1386" i="29"/>
  <c r="AO1386" i="29"/>
  <c r="AF1386" i="29"/>
  <c r="AQ1385" i="29"/>
  <c r="AO1385" i="29"/>
  <c r="AF1385" i="29"/>
  <c r="AQ1384" i="29"/>
  <c r="AO1384" i="29"/>
  <c r="AF1384" i="29"/>
  <c r="AQ1383" i="29"/>
  <c r="AO1383" i="29"/>
  <c r="AF1383" i="29"/>
  <c r="AQ1382" i="29"/>
  <c r="AO1382" i="29"/>
  <c r="AF1382" i="29"/>
  <c r="AQ1381" i="29"/>
  <c r="AO1381" i="29"/>
  <c r="AF1381" i="29"/>
  <c r="AQ1380" i="29"/>
  <c r="AO1380" i="29"/>
  <c r="AF1380" i="29"/>
  <c r="AQ1379" i="29"/>
  <c r="AO1379" i="29"/>
  <c r="AF1379" i="29"/>
  <c r="AQ1378" i="29"/>
  <c r="AO1378" i="29"/>
  <c r="AF1378" i="29"/>
  <c r="AQ1377" i="29"/>
  <c r="AO1377" i="29"/>
  <c r="AF1377" i="29"/>
  <c r="AQ1376" i="29"/>
  <c r="AO1376" i="29"/>
  <c r="AF1376" i="29"/>
  <c r="AQ1375" i="29"/>
  <c r="AO1375" i="29"/>
  <c r="AF1375" i="29"/>
  <c r="AQ1374" i="29"/>
  <c r="AO1374" i="29"/>
  <c r="AF1374" i="29"/>
  <c r="AQ1373" i="29"/>
  <c r="AO1373" i="29"/>
  <c r="AF1373" i="29"/>
  <c r="AQ1372" i="29"/>
  <c r="AO1372" i="29"/>
  <c r="AF1372" i="29"/>
  <c r="AQ1371" i="29"/>
  <c r="AO1371" i="29"/>
  <c r="AF1371" i="29"/>
  <c r="AQ1370" i="29"/>
  <c r="AO1370" i="29"/>
  <c r="AF1370" i="29"/>
  <c r="AQ1353" i="29"/>
  <c r="AO1353" i="29"/>
  <c r="AF1353" i="29"/>
  <c r="AQ1352" i="29"/>
  <c r="AO1352" i="29"/>
  <c r="AF1352" i="29"/>
  <c r="AQ1351" i="29"/>
  <c r="AO1351" i="29"/>
  <c r="AF1351" i="29"/>
  <c r="AQ1350" i="29"/>
  <c r="AO1350" i="29"/>
  <c r="AF1350" i="29"/>
  <c r="AQ1349" i="29"/>
  <c r="AO1349" i="29"/>
  <c r="AF1349" i="29"/>
  <c r="AQ1348" i="29"/>
  <c r="AO1348" i="29"/>
  <c r="AF1348" i="29"/>
  <c r="AQ1347" i="29"/>
  <c r="AO1347" i="29"/>
  <c r="AF1347" i="29"/>
  <c r="AQ1346" i="29"/>
  <c r="AO1346" i="29"/>
  <c r="AF1346" i="29"/>
  <c r="AQ1345" i="29"/>
  <c r="AO1345" i="29"/>
  <c r="AF1345" i="29"/>
  <c r="AQ1344" i="29"/>
  <c r="AO1344" i="29"/>
  <c r="AF1344" i="29"/>
  <c r="AQ1343" i="29"/>
  <c r="AO1343" i="29"/>
  <c r="AF1343" i="29"/>
  <c r="AQ1342" i="29"/>
  <c r="AO1342" i="29"/>
  <c r="AF1342" i="29"/>
  <c r="AQ1341" i="29"/>
  <c r="AO1341" i="29"/>
  <c r="AF1341" i="29"/>
  <c r="AQ1340" i="29"/>
  <c r="AO1340" i="29"/>
  <c r="AF1340" i="29"/>
  <c r="AQ1339" i="29"/>
  <c r="AO1339" i="29"/>
  <c r="AF1339" i="29"/>
  <c r="AQ1338" i="29"/>
  <c r="AO1338" i="29"/>
  <c r="AF1338" i="29"/>
  <c r="AQ1337" i="29"/>
  <c r="AO1337" i="29"/>
  <c r="AF1337" i="29"/>
  <c r="AQ1336" i="29"/>
  <c r="AO1336" i="29"/>
  <c r="AF1336" i="29"/>
  <c r="AQ1335" i="29"/>
  <c r="AO1335" i="29"/>
  <c r="AF1335" i="29"/>
  <c r="AQ1334" i="29"/>
  <c r="AO1334" i="29"/>
  <c r="AF1334" i="29"/>
  <c r="AQ1333" i="29"/>
  <c r="AO1333" i="29"/>
  <c r="AF1333" i="29"/>
  <c r="AQ1332" i="29"/>
  <c r="AO1332" i="29"/>
  <c r="AF1332" i="29"/>
  <c r="AQ1331" i="29"/>
  <c r="AO1331" i="29"/>
  <c r="AF1331" i="29"/>
  <c r="AQ1330" i="29"/>
  <c r="AO1330" i="29"/>
  <c r="AF1330" i="29"/>
  <c r="AQ1329" i="29"/>
  <c r="AO1329" i="29"/>
  <c r="AF1329" i="29"/>
  <c r="AQ1312" i="29"/>
  <c r="AO1312" i="29"/>
  <c r="AF1312" i="29"/>
  <c r="AQ1311" i="29"/>
  <c r="AO1311" i="29"/>
  <c r="AF1311" i="29"/>
  <c r="AQ1310" i="29"/>
  <c r="AO1310" i="29"/>
  <c r="AF1310" i="29"/>
  <c r="AQ1309" i="29"/>
  <c r="AO1309" i="29"/>
  <c r="AF1309" i="29"/>
  <c r="AQ1308" i="29"/>
  <c r="AO1308" i="29"/>
  <c r="AF1308" i="29"/>
  <c r="AQ1307" i="29"/>
  <c r="AO1307" i="29"/>
  <c r="AF1307" i="29"/>
  <c r="AQ1306" i="29"/>
  <c r="AO1306" i="29"/>
  <c r="AF1306" i="29"/>
  <c r="AQ1305" i="29"/>
  <c r="AO1305" i="29"/>
  <c r="AF1305" i="29"/>
  <c r="AQ1304" i="29"/>
  <c r="AO1304" i="29"/>
  <c r="AF1304" i="29"/>
  <c r="AQ1303" i="29"/>
  <c r="AO1303" i="29"/>
  <c r="AF1303" i="29"/>
  <c r="AQ1302" i="29"/>
  <c r="AO1302" i="29"/>
  <c r="AF1302" i="29"/>
  <c r="AQ1301" i="29"/>
  <c r="AO1301" i="29"/>
  <c r="AF1301" i="29"/>
  <c r="AQ1300" i="29"/>
  <c r="AO1300" i="29"/>
  <c r="AF1300" i="29"/>
  <c r="AQ1299" i="29"/>
  <c r="AO1299" i="29"/>
  <c r="AF1299" i="29"/>
  <c r="AQ1298" i="29"/>
  <c r="AO1298" i="29"/>
  <c r="AF1298" i="29"/>
  <c r="AQ1297" i="29"/>
  <c r="AO1297" i="29"/>
  <c r="AF1297" i="29"/>
  <c r="AQ1296" i="29"/>
  <c r="AO1296" i="29"/>
  <c r="AF1296" i="29"/>
  <c r="AQ1295" i="29"/>
  <c r="AO1295" i="29"/>
  <c r="AF1295" i="29"/>
  <c r="AQ1294" i="29"/>
  <c r="AO1294" i="29"/>
  <c r="AF1294" i="29"/>
  <c r="AQ1293" i="29"/>
  <c r="AO1293" i="29"/>
  <c r="AF1293" i="29"/>
  <c r="AQ1292" i="29"/>
  <c r="AO1292" i="29"/>
  <c r="AF1292" i="29"/>
  <c r="AQ1291" i="29"/>
  <c r="AO1291" i="29"/>
  <c r="AF1291" i="29"/>
  <c r="AQ1290" i="29"/>
  <c r="AO1290" i="29"/>
  <c r="AF1290" i="29"/>
  <c r="AQ1289" i="29"/>
  <c r="AO1289" i="29"/>
  <c r="AF1289" i="29"/>
  <c r="AQ1288" i="29"/>
  <c r="AO1288" i="29"/>
  <c r="AF1288" i="29"/>
  <c r="AQ1271" i="29"/>
  <c r="AO1271" i="29"/>
  <c r="AF1271" i="29"/>
  <c r="AQ1270" i="29"/>
  <c r="AO1270" i="29"/>
  <c r="AF1270" i="29"/>
  <c r="AQ1269" i="29"/>
  <c r="AO1269" i="29"/>
  <c r="AF1269" i="29"/>
  <c r="AQ1268" i="29"/>
  <c r="AO1268" i="29"/>
  <c r="AF1268" i="29"/>
  <c r="AQ1267" i="29"/>
  <c r="AO1267" i="29"/>
  <c r="AF1267" i="29"/>
  <c r="AQ1266" i="29"/>
  <c r="AO1266" i="29"/>
  <c r="AF1266" i="29"/>
  <c r="AQ1265" i="29"/>
  <c r="AO1265" i="29"/>
  <c r="AF1265" i="29"/>
  <c r="AQ1264" i="29"/>
  <c r="AO1264" i="29"/>
  <c r="AF1264" i="29"/>
  <c r="AQ1263" i="29"/>
  <c r="AO1263" i="29"/>
  <c r="AF1263" i="29"/>
  <c r="AQ1262" i="29"/>
  <c r="AO1262" i="29"/>
  <c r="AF1262" i="29"/>
  <c r="AQ1261" i="29"/>
  <c r="AO1261" i="29"/>
  <c r="AF1261" i="29"/>
  <c r="AQ1260" i="29"/>
  <c r="AO1260" i="29"/>
  <c r="AF1260" i="29"/>
  <c r="AQ1259" i="29"/>
  <c r="AO1259" i="29"/>
  <c r="AF1259" i="29"/>
  <c r="AQ1258" i="29"/>
  <c r="AO1258" i="29"/>
  <c r="AF1258" i="29"/>
  <c r="AQ1257" i="29"/>
  <c r="AO1257" i="29"/>
  <c r="AF1257" i="29"/>
  <c r="AQ1256" i="29"/>
  <c r="AO1256" i="29"/>
  <c r="AF1256" i="29"/>
  <c r="AQ1255" i="29"/>
  <c r="AO1255" i="29"/>
  <c r="AF1255" i="29"/>
  <c r="AQ1254" i="29"/>
  <c r="AO1254" i="29"/>
  <c r="AF1254" i="29"/>
  <c r="AQ1253" i="29"/>
  <c r="AO1253" i="29"/>
  <c r="AF1253" i="29"/>
  <c r="AQ1252" i="29"/>
  <c r="AO1252" i="29"/>
  <c r="AF1252" i="29"/>
  <c r="AQ1251" i="29"/>
  <c r="AO1251" i="29"/>
  <c r="AF1251" i="29"/>
  <c r="AQ1250" i="29"/>
  <c r="AO1250" i="29"/>
  <c r="AF1250" i="29"/>
  <c r="AQ1249" i="29"/>
  <c r="AO1249" i="29"/>
  <c r="AF1249" i="29"/>
  <c r="AQ1248" i="29"/>
  <c r="AO1248" i="29"/>
  <c r="AF1248" i="29"/>
  <c r="AQ1247" i="29"/>
  <c r="AO1247" i="29"/>
  <c r="AF1247" i="29"/>
  <c r="AQ1230" i="29"/>
  <c r="AO1230" i="29"/>
  <c r="AF1230" i="29"/>
  <c r="AQ1229" i="29"/>
  <c r="AO1229" i="29"/>
  <c r="AF1229" i="29"/>
  <c r="AQ1228" i="29"/>
  <c r="AO1228" i="29"/>
  <c r="AF1228" i="29"/>
  <c r="AQ1227" i="29"/>
  <c r="AO1227" i="29"/>
  <c r="AF1227" i="29"/>
  <c r="AQ1226" i="29"/>
  <c r="AO1226" i="29"/>
  <c r="AF1226" i="29"/>
  <c r="AQ1225" i="29"/>
  <c r="AO1225" i="29"/>
  <c r="AF1225" i="29"/>
  <c r="AQ1224" i="29"/>
  <c r="AO1224" i="29"/>
  <c r="AF1224" i="29"/>
  <c r="AQ1223" i="29"/>
  <c r="AO1223" i="29"/>
  <c r="AF1223" i="29"/>
  <c r="AQ1222" i="29"/>
  <c r="AO1222" i="29"/>
  <c r="AF1222" i="29"/>
  <c r="AQ1221" i="29"/>
  <c r="AO1221" i="29"/>
  <c r="AF1221" i="29"/>
  <c r="AQ1220" i="29"/>
  <c r="AO1220" i="29"/>
  <c r="AF1220" i="29"/>
  <c r="AQ1219" i="29"/>
  <c r="AO1219" i="29"/>
  <c r="AF1219" i="29"/>
  <c r="AQ1218" i="29"/>
  <c r="AO1218" i="29"/>
  <c r="AF1218" i="29"/>
  <c r="AQ1217" i="29"/>
  <c r="AO1217" i="29"/>
  <c r="AF1217" i="29"/>
  <c r="AQ1216" i="29"/>
  <c r="AO1216" i="29"/>
  <c r="AF1216" i="29"/>
  <c r="AQ1215" i="29"/>
  <c r="AO1215" i="29"/>
  <c r="AF1215" i="29"/>
  <c r="AQ1214" i="29"/>
  <c r="AO1214" i="29"/>
  <c r="AF1214" i="29"/>
  <c r="AQ1213" i="29"/>
  <c r="AO1213" i="29"/>
  <c r="AF1213" i="29"/>
  <c r="AQ1212" i="29"/>
  <c r="AO1212" i="29"/>
  <c r="AF1212" i="29"/>
  <c r="AQ1211" i="29"/>
  <c r="AO1211" i="29"/>
  <c r="AF1211" i="29"/>
  <c r="AQ1210" i="29"/>
  <c r="AO1210" i="29"/>
  <c r="AF1210" i="29"/>
  <c r="AQ1209" i="29"/>
  <c r="AO1209" i="29"/>
  <c r="AF1209" i="29"/>
  <c r="AQ1208" i="29"/>
  <c r="AO1208" i="29"/>
  <c r="AF1208" i="29"/>
  <c r="AQ1207" i="29"/>
  <c r="AO1207" i="29"/>
  <c r="AF1207" i="29"/>
  <c r="AQ1206" i="29"/>
  <c r="AO1206" i="29"/>
  <c r="AF1206" i="29"/>
  <c r="AQ1189" i="29"/>
  <c r="AO1189" i="29"/>
  <c r="AF1189" i="29"/>
  <c r="AQ1188" i="29"/>
  <c r="AO1188" i="29"/>
  <c r="AF1188" i="29"/>
  <c r="AQ1187" i="29"/>
  <c r="AO1187" i="29"/>
  <c r="AF1187" i="29"/>
  <c r="AQ1186" i="29"/>
  <c r="AO1186" i="29"/>
  <c r="AF1186" i="29"/>
  <c r="AQ1185" i="29"/>
  <c r="AO1185" i="29"/>
  <c r="AF1185" i="29"/>
  <c r="AQ1184" i="29"/>
  <c r="AO1184" i="29"/>
  <c r="AF1184" i="29"/>
  <c r="AQ1183" i="29"/>
  <c r="AO1183" i="29"/>
  <c r="AF1183" i="29"/>
  <c r="AQ1182" i="29"/>
  <c r="AO1182" i="29"/>
  <c r="AF1182" i="29"/>
  <c r="AQ1181" i="29"/>
  <c r="AO1181" i="29"/>
  <c r="AF1181" i="29"/>
  <c r="AQ1180" i="29"/>
  <c r="AO1180" i="29"/>
  <c r="AF1180" i="29"/>
  <c r="AQ1179" i="29"/>
  <c r="AO1179" i="29"/>
  <c r="AF1179" i="29"/>
  <c r="AQ1178" i="29"/>
  <c r="AO1178" i="29"/>
  <c r="AF1178" i="29"/>
  <c r="AQ1177" i="29"/>
  <c r="AO1177" i="29"/>
  <c r="AF1177" i="29"/>
  <c r="AQ1176" i="29"/>
  <c r="AO1176" i="29"/>
  <c r="AF1176" i="29"/>
  <c r="AQ1175" i="29"/>
  <c r="AO1175" i="29"/>
  <c r="AF1175" i="29"/>
  <c r="AQ1174" i="29"/>
  <c r="AO1174" i="29"/>
  <c r="AF1174" i="29"/>
  <c r="AQ1173" i="29"/>
  <c r="AO1173" i="29"/>
  <c r="AF1173" i="29"/>
  <c r="AQ1172" i="29"/>
  <c r="AO1172" i="29"/>
  <c r="AF1172" i="29"/>
  <c r="AQ1171" i="29"/>
  <c r="AO1171" i="29"/>
  <c r="AF1171" i="29"/>
  <c r="AQ1170" i="29"/>
  <c r="AO1170" i="29"/>
  <c r="AF1170" i="29"/>
  <c r="AQ1169" i="29"/>
  <c r="AO1169" i="29"/>
  <c r="AF1169" i="29"/>
  <c r="AQ1168" i="29"/>
  <c r="AO1168" i="29"/>
  <c r="AF1168" i="29"/>
  <c r="AQ1167" i="29"/>
  <c r="AO1167" i="29"/>
  <c r="AF1167" i="29"/>
  <c r="AQ1166" i="29"/>
  <c r="AO1166" i="29"/>
  <c r="AF1166" i="29"/>
  <c r="AQ1165" i="29"/>
  <c r="AO1165" i="29"/>
  <c r="AF1165" i="29"/>
  <c r="AQ1148" i="29"/>
  <c r="AO1148" i="29"/>
  <c r="AF1148" i="29"/>
  <c r="AQ1147" i="29"/>
  <c r="AO1147" i="29"/>
  <c r="AF1147" i="29"/>
  <c r="AQ1146" i="29"/>
  <c r="AO1146" i="29"/>
  <c r="AF1146" i="29"/>
  <c r="AQ1145" i="29"/>
  <c r="AO1145" i="29"/>
  <c r="AF1145" i="29"/>
  <c r="AQ1144" i="29"/>
  <c r="AO1144" i="29"/>
  <c r="AF1144" i="29"/>
  <c r="AQ1143" i="29"/>
  <c r="AO1143" i="29"/>
  <c r="AF1143" i="29"/>
  <c r="AQ1142" i="29"/>
  <c r="AO1142" i="29"/>
  <c r="AF1142" i="29"/>
  <c r="AQ1141" i="29"/>
  <c r="AO1141" i="29"/>
  <c r="AF1141" i="29"/>
  <c r="AQ1140" i="29"/>
  <c r="AO1140" i="29"/>
  <c r="AF1140" i="29"/>
  <c r="AQ1139" i="29"/>
  <c r="AO1139" i="29"/>
  <c r="AF1139" i="29"/>
  <c r="AQ1138" i="29"/>
  <c r="AO1138" i="29"/>
  <c r="AF1138" i="29"/>
  <c r="AQ1137" i="29"/>
  <c r="AO1137" i="29"/>
  <c r="AF1137" i="29"/>
  <c r="AQ1136" i="29"/>
  <c r="AO1136" i="29"/>
  <c r="AF1136" i="29"/>
  <c r="AQ1135" i="29"/>
  <c r="AO1135" i="29"/>
  <c r="AF1135" i="29"/>
  <c r="AQ1134" i="29"/>
  <c r="AO1134" i="29"/>
  <c r="AF1134" i="29"/>
  <c r="AQ1133" i="29"/>
  <c r="AO1133" i="29"/>
  <c r="AF1133" i="29"/>
  <c r="AQ1132" i="29"/>
  <c r="AO1132" i="29"/>
  <c r="AF1132" i="29"/>
  <c r="AQ1131" i="29"/>
  <c r="AO1131" i="29"/>
  <c r="AF1131" i="29"/>
  <c r="AQ1130" i="29"/>
  <c r="AO1130" i="29"/>
  <c r="AF1130" i="29"/>
  <c r="AQ1129" i="29"/>
  <c r="AO1129" i="29"/>
  <c r="AF1129" i="29"/>
  <c r="AQ1128" i="29"/>
  <c r="AO1128" i="29"/>
  <c r="AF1128" i="29"/>
  <c r="AQ1127" i="29"/>
  <c r="AO1127" i="29"/>
  <c r="AF1127" i="29"/>
  <c r="AQ1126" i="29"/>
  <c r="AO1126" i="29"/>
  <c r="AF1126" i="29"/>
  <c r="AQ1125" i="29"/>
  <c r="AO1125" i="29"/>
  <c r="AF1125" i="29"/>
  <c r="AQ1124" i="29"/>
  <c r="AO1124" i="29"/>
  <c r="AF1124" i="29"/>
  <c r="AQ1107" i="29"/>
  <c r="AO1107" i="29"/>
  <c r="AF1107" i="29"/>
  <c r="AQ1106" i="29"/>
  <c r="AO1106" i="29"/>
  <c r="AF1106" i="29"/>
  <c r="AQ1105" i="29"/>
  <c r="AO1105" i="29"/>
  <c r="AF1105" i="29"/>
  <c r="AQ1104" i="29"/>
  <c r="AO1104" i="29"/>
  <c r="AF1104" i="29"/>
  <c r="AQ1103" i="29"/>
  <c r="AO1103" i="29"/>
  <c r="AF1103" i="29"/>
  <c r="AQ1102" i="29"/>
  <c r="AO1102" i="29"/>
  <c r="AF1102" i="29"/>
  <c r="AQ1101" i="29"/>
  <c r="AO1101" i="29"/>
  <c r="AF1101" i="29"/>
  <c r="AQ1100" i="29"/>
  <c r="AO1100" i="29"/>
  <c r="AF1100" i="29"/>
  <c r="AQ1099" i="29"/>
  <c r="AO1099" i="29"/>
  <c r="AF1099" i="29"/>
  <c r="AQ1098" i="29"/>
  <c r="AO1098" i="29"/>
  <c r="AF1098" i="29"/>
  <c r="AQ1097" i="29"/>
  <c r="AO1097" i="29"/>
  <c r="AF1097" i="29"/>
  <c r="AQ1096" i="29"/>
  <c r="AO1096" i="29"/>
  <c r="AF1096" i="29"/>
  <c r="AQ1095" i="29"/>
  <c r="AO1095" i="29"/>
  <c r="AF1095" i="29"/>
  <c r="AQ1094" i="29"/>
  <c r="AO1094" i="29"/>
  <c r="AF1094" i="29"/>
  <c r="AQ1093" i="29"/>
  <c r="AO1093" i="29"/>
  <c r="AF1093" i="29"/>
  <c r="AQ1092" i="29"/>
  <c r="AO1092" i="29"/>
  <c r="AF1092" i="29"/>
  <c r="AQ1091" i="29"/>
  <c r="AO1091" i="29"/>
  <c r="AF1091" i="29"/>
  <c r="AQ1090" i="29"/>
  <c r="AO1090" i="29"/>
  <c r="AF1090" i="29"/>
  <c r="AQ1089" i="29"/>
  <c r="AO1089" i="29"/>
  <c r="AF1089" i="29"/>
  <c r="AQ1088" i="29"/>
  <c r="AO1088" i="29"/>
  <c r="AF1088" i="29"/>
  <c r="AQ1087" i="29"/>
  <c r="AO1087" i="29"/>
  <c r="AF1087" i="29"/>
  <c r="AQ1086" i="29"/>
  <c r="AO1086" i="29"/>
  <c r="AF1086" i="29"/>
  <c r="AQ1085" i="29"/>
  <c r="AO1085" i="29"/>
  <c r="AF1085" i="29"/>
  <c r="AQ1084" i="29"/>
  <c r="AO1084" i="29"/>
  <c r="AF1084" i="29"/>
  <c r="AQ1083" i="29"/>
  <c r="AO1083" i="29"/>
  <c r="AF1083" i="29"/>
  <c r="AQ1066" i="29"/>
  <c r="AO1066" i="29"/>
  <c r="AF1066" i="29"/>
  <c r="AQ1065" i="29"/>
  <c r="AO1065" i="29"/>
  <c r="AF1065" i="29"/>
  <c r="AQ1064" i="29"/>
  <c r="AO1064" i="29"/>
  <c r="AF1064" i="29"/>
  <c r="AQ1063" i="29"/>
  <c r="AO1063" i="29"/>
  <c r="AF1063" i="29"/>
  <c r="AQ1062" i="29"/>
  <c r="AO1062" i="29"/>
  <c r="AF1062" i="29"/>
  <c r="AQ1061" i="29"/>
  <c r="AO1061" i="29"/>
  <c r="AF1061" i="29"/>
  <c r="AQ1060" i="29"/>
  <c r="AO1060" i="29"/>
  <c r="AF1060" i="29"/>
  <c r="AQ1059" i="29"/>
  <c r="AO1059" i="29"/>
  <c r="AF1059" i="29"/>
  <c r="AQ1058" i="29"/>
  <c r="AO1058" i="29"/>
  <c r="AF1058" i="29"/>
  <c r="AQ1057" i="29"/>
  <c r="AO1057" i="29"/>
  <c r="AF1057" i="29"/>
  <c r="AQ1056" i="29"/>
  <c r="AO1056" i="29"/>
  <c r="AF1056" i="29"/>
  <c r="AQ1055" i="29"/>
  <c r="AO1055" i="29"/>
  <c r="AF1055" i="29"/>
  <c r="AQ1054" i="29"/>
  <c r="AO1054" i="29"/>
  <c r="AF1054" i="29"/>
  <c r="AQ1053" i="29"/>
  <c r="AO1053" i="29"/>
  <c r="AF1053" i="29"/>
  <c r="AQ1052" i="29"/>
  <c r="AO1052" i="29"/>
  <c r="AF1052" i="29"/>
  <c r="AQ1051" i="29"/>
  <c r="AO1051" i="29"/>
  <c r="AF1051" i="29"/>
  <c r="AQ1050" i="29"/>
  <c r="AO1050" i="29"/>
  <c r="AF1050" i="29"/>
  <c r="AQ1049" i="29"/>
  <c r="AO1049" i="29"/>
  <c r="AF1049" i="29"/>
  <c r="AQ1048" i="29"/>
  <c r="AO1048" i="29"/>
  <c r="AF1048" i="29"/>
  <c r="AQ1047" i="29"/>
  <c r="AO1047" i="29"/>
  <c r="AF1047" i="29"/>
  <c r="AQ1046" i="29"/>
  <c r="AO1046" i="29"/>
  <c r="AF1046" i="29"/>
  <c r="AQ1045" i="29"/>
  <c r="AO1045" i="29"/>
  <c r="AF1045" i="29"/>
  <c r="AQ1044" i="29"/>
  <c r="AO1044" i="29"/>
  <c r="AF1044" i="29"/>
  <c r="AQ1043" i="29"/>
  <c r="AO1043" i="29"/>
  <c r="AF1043" i="29"/>
  <c r="AQ1042" i="29"/>
  <c r="AO1042" i="29"/>
  <c r="AF1042" i="29"/>
  <c r="AQ1025" i="29"/>
  <c r="AO1025" i="29"/>
  <c r="AF1025" i="29"/>
  <c r="AQ1024" i="29"/>
  <c r="AO1024" i="29"/>
  <c r="AF1024" i="29"/>
  <c r="AQ1023" i="29"/>
  <c r="AO1023" i="29"/>
  <c r="AF1023" i="29"/>
  <c r="AQ1022" i="29"/>
  <c r="AO1022" i="29"/>
  <c r="AF1022" i="29"/>
  <c r="AQ1021" i="29"/>
  <c r="AO1021" i="29"/>
  <c r="AF1021" i="29"/>
  <c r="AQ1020" i="29"/>
  <c r="AO1020" i="29"/>
  <c r="AF1020" i="29"/>
  <c r="AQ1019" i="29"/>
  <c r="AO1019" i="29"/>
  <c r="AF1019" i="29"/>
  <c r="AQ1018" i="29"/>
  <c r="AO1018" i="29"/>
  <c r="AF1018" i="29"/>
  <c r="AQ1017" i="29"/>
  <c r="AO1017" i="29"/>
  <c r="AF1017" i="29"/>
  <c r="AQ1016" i="29"/>
  <c r="AO1016" i="29"/>
  <c r="AF1016" i="29"/>
  <c r="AQ1015" i="29"/>
  <c r="AO1015" i="29"/>
  <c r="AF1015" i="29"/>
  <c r="AQ1014" i="29"/>
  <c r="AO1014" i="29"/>
  <c r="AF1014" i="29"/>
  <c r="AQ1013" i="29"/>
  <c r="AO1013" i="29"/>
  <c r="AF1013" i="29"/>
  <c r="AQ1012" i="29"/>
  <c r="AO1012" i="29"/>
  <c r="AF1012" i="29"/>
  <c r="AQ1011" i="29"/>
  <c r="AO1011" i="29"/>
  <c r="AF1011" i="29"/>
  <c r="AQ1010" i="29"/>
  <c r="AO1010" i="29"/>
  <c r="AF1010" i="29"/>
  <c r="AQ1009" i="29"/>
  <c r="AO1009" i="29"/>
  <c r="AF1009" i="29"/>
  <c r="AQ1008" i="29"/>
  <c r="AO1008" i="29"/>
  <c r="AF1008" i="29"/>
  <c r="AQ1007" i="29"/>
  <c r="AO1007" i="29"/>
  <c r="AF1007" i="29"/>
  <c r="AQ1006" i="29"/>
  <c r="AO1006" i="29"/>
  <c r="AF1006" i="29"/>
  <c r="AQ1005" i="29"/>
  <c r="AO1005" i="29"/>
  <c r="AF1005" i="29"/>
  <c r="AQ1004" i="29"/>
  <c r="AO1004" i="29"/>
  <c r="AF1004" i="29"/>
  <c r="AQ1003" i="29"/>
  <c r="AO1003" i="29"/>
  <c r="AF1003" i="29"/>
  <c r="AQ1002" i="29"/>
  <c r="AO1002" i="29"/>
  <c r="AF1002" i="29"/>
  <c r="AQ1001" i="29"/>
  <c r="AO1001" i="29"/>
  <c r="AF1001" i="29"/>
  <c r="AQ984" i="29"/>
  <c r="AO984" i="29"/>
  <c r="AF984" i="29"/>
  <c r="AQ983" i="29"/>
  <c r="AO983" i="29"/>
  <c r="AF983" i="29"/>
  <c r="AQ982" i="29"/>
  <c r="AO982" i="29"/>
  <c r="AF982" i="29"/>
  <c r="AQ981" i="29"/>
  <c r="AO981" i="29"/>
  <c r="AF981" i="29"/>
  <c r="AQ980" i="29"/>
  <c r="AO980" i="29"/>
  <c r="AF980" i="29"/>
  <c r="AQ979" i="29"/>
  <c r="AO979" i="29"/>
  <c r="AF979" i="29"/>
  <c r="AQ978" i="29"/>
  <c r="AO978" i="29"/>
  <c r="AF978" i="29"/>
  <c r="AQ977" i="29"/>
  <c r="AO977" i="29"/>
  <c r="AF977" i="29"/>
  <c r="AQ976" i="29"/>
  <c r="AO976" i="29"/>
  <c r="AF976" i="29"/>
  <c r="AQ975" i="29"/>
  <c r="AO975" i="29"/>
  <c r="AF975" i="29"/>
  <c r="AQ974" i="29"/>
  <c r="AO974" i="29"/>
  <c r="AF974" i="29"/>
  <c r="AQ973" i="29"/>
  <c r="AO973" i="29"/>
  <c r="AF973" i="29"/>
  <c r="AQ972" i="29"/>
  <c r="AO972" i="29"/>
  <c r="AF972" i="29"/>
  <c r="AQ971" i="29"/>
  <c r="AO971" i="29"/>
  <c r="AF971" i="29"/>
  <c r="AQ970" i="29"/>
  <c r="AO970" i="29"/>
  <c r="AF970" i="29"/>
  <c r="AQ969" i="29"/>
  <c r="AO969" i="29"/>
  <c r="AF969" i="29"/>
  <c r="AQ968" i="29"/>
  <c r="AO968" i="29"/>
  <c r="AF968" i="29"/>
  <c r="AQ967" i="29"/>
  <c r="AO967" i="29"/>
  <c r="AF967" i="29"/>
  <c r="AQ966" i="29"/>
  <c r="AO966" i="29"/>
  <c r="AF966" i="29"/>
  <c r="AQ965" i="29"/>
  <c r="AO965" i="29"/>
  <c r="AF965" i="29"/>
  <c r="AQ964" i="29"/>
  <c r="AO964" i="29"/>
  <c r="AF964" i="29"/>
  <c r="AQ963" i="29"/>
  <c r="AO963" i="29"/>
  <c r="AF963" i="29"/>
  <c r="AQ962" i="29"/>
  <c r="AO962" i="29"/>
  <c r="AF962" i="29"/>
  <c r="AQ961" i="29"/>
  <c r="AO961" i="29"/>
  <c r="AF961" i="29"/>
  <c r="AQ960" i="29"/>
  <c r="AO960" i="29"/>
  <c r="AF960" i="29"/>
  <c r="AQ943" i="29"/>
  <c r="AO943" i="29"/>
  <c r="AF943" i="29"/>
  <c r="AQ942" i="29"/>
  <c r="AO942" i="29"/>
  <c r="AF942" i="29"/>
  <c r="AQ941" i="29"/>
  <c r="AO941" i="29"/>
  <c r="AF941" i="29"/>
  <c r="AQ940" i="29"/>
  <c r="AO940" i="29"/>
  <c r="AF940" i="29"/>
  <c r="AQ939" i="29"/>
  <c r="AO939" i="29"/>
  <c r="AF939" i="29"/>
  <c r="AQ938" i="29"/>
  <c r="AO938" i="29"/>
  <c r="AF938" i="29"/>
  <c r="AQ937" i="29"/>
  <c r="AO937" i="29"/>
  <c r="AF937" i="29"/>
  <c r="AQ936" i="29"/>
  <c r="AO936" i="29"/>
  <c r="AF936" i="29"/>
  <c r="AQ935" i="29"/>
  <c r="AO935" i="29"/>
  <c r="AF935" i="29"/>
  <c r="AQ934" i="29"/>
  <c r="AO934" i="29"/>
  <c r="AF934" i="29"/>
  <c r="AQ933" i="29"/>
  <c r="AO933" i="29"/>
  <c r="AF933" i="29"/>
  <c r="AQ932" i="29"/>
  <c r="AO932" i="29"/>
  <c r="AF932" i="29"/>
  <c r="AQ931" i="29"/>
  <c r="AO931" i="29"/>
  <c r="AF931" i="29"/>
  <c r="AQ930" i="29"/>
  <c r="AO930" i="29"/>
  <c r="AF930" i="29"/>
  <c r="AQ929" i="29"/>
  <c r="AO929" i="29"/>
  <c r="AF929" i="29"/>
  <c r="AQ928" i="29"/>
  <c r="AO928" i="29"/>
  <c r="AF928" i="29"/>
  <c r="AQ927" i="29"/>
  <c r="AO927" i="29"/>
  <c r="AF927" i="29"/>
  <c r="AQ926" i="29"/>
  <c r="AO926" i="29"/>
  <c r="AF926" i="29"/>
  <c r="AQ925" i="29"/>
  <c r="AO925" i="29"/>
  <c r="AF925" i="29"/>
  <c r="AQ924" i="29"/>
  <c r="AO924" i="29"/>
  <c r="AF924" i="29"/>
  <c r="AQ923" i="29"/>
  <c r="AO923" i="29"/>
  <c r="AF923" i="29"/>
  <c r="AQ922" i="29"/>
  <c r="AO922" i="29"/>
  <c r="AF922" i="29"/>
  <c r="AQ921" i="29"/>
  <c r="AO921" i="29"/>
  <c r="AF921" i="29"/>
  <c r="AQ920" i="29"/>
  <c r="AO920" i="29"/>
  <c r="AF920" i="29"/>
  <c r="AQ919" i="29"/>
  <c r="AO919" i="29"/>
  <c r="AF919" i="29"/>
  <c r="AQ902" i="29"/>
  <c r="AO902" i="29"/>
  <c r="AF902" i="29"/>
  <c r="AQ901" i="29"/>
  <c r="AO901" i="29"/>
  <c r="AF901" i="29"/>
  <c r="AQ900" i="29"/>
  <c r="AO900" i="29"/>
  <c r="AF900" i="29"/>
  <c r="AQ899" i="29"/>
  <c r="AO899" i="29"/>
  <c r="AF899" i="29"/>
  <c r="AQ898" i="29"/>
  <c r="AO898" i="29"/>
  <c r="AF898" i="29"/>
  <c r="AQ897" i="29"/>
  <c r="AO897" i="29"/>
  <c r="AF897" i="29"/>
  <c r="AQ896" i="29"/>
  <c r="AO896" i="29"/>
  <c r="AF896" i="29"/>
  <c r="AQ895" i="29"/>
  <c r="AO895" i="29"/>
  <c r="AF895" i="29"/>
  <c r="AQ894" i="29"/>
  <c r="AO894" i="29"/>
  <c r="AF894" i="29"/>
  <c r="AQ893" i="29"/>
  <c r="AO893" i="29"/>
  <c r="AF893" i="29"/>
  <c r="AQ892" i="29"/>
  <c r="AO892" i="29"/>
  <c r="AF892" i="29"/>
  <c r="AQ891" i="29"/>
  <c r="AO891" i="29"/>
  <c r="AF891" i="29"/>
  <c r="AQ890" i="29"/>
  <c r="AO890" i="29"/>
  <c r="AF890" i="29"/>
  <c r="AQ889" i="29"/>
  <c r="AO889" i="29"/>
  <c r="AF889" i="29"/>
  <c r="AQ888" i="29"/>
  <c r="AO888" i="29"/>
  <c r="AF888" i="29"/>
  <c r="AQ887" i="29"/>
  <c r="AO887" i="29"/>
  <c r="AF887" i="29"/>
  <c r="AQ886" i="29"/>
  <c r="AO886" i="29"/>
  <c r="AF886" i="29"/>
  <c r="AQ885" i="29"/>
  <c r="AO885" i="29"/>
  <c r="AF885" i="29"/>
  <c r="AQ884" i="29"/>
  <c r="AO884" i="29"/>
  <c r="AF884" i="29"/>
  <c r="AQ883" i="29"/>
  <c r="AO883" i="29"/>
  <c r="AF883" i="29"/>
  <c r="AQ882" i="29"/>
  <c r="AO882" i="29"/>
  <c r="AF882" i="29"/>
  <c r="AQ881" i="29"/>
  <c r="AO881" i="29"/>
  <c r="AF881" i="29"/>
  <c r="AQ880" i="29"/>
  <c r="AO880" i="29"/>
  <c r="AF880" i="29"/>
  <c r="AQ879" i="29"/>
  <c r="AO879" i="29"/>
  <c r="AF879" i="29"/>
  <c r="AQ878" i="29"/>
  <c r="AO878" i="29"/>
  <c r="AF878" i="29"/>
  <c r="AQ861" i="29"/>
  <c r="AO861" i="29"/>
  <c r="AF861" i="29"/>
  <c r="AQ860" i="29"/>
  <c r="AO860" i="29"/>
  <c r="AF860" i="29"/>
  <c r="AQ859" i="29"/>
  <c r="AO859" i="29"/>
  <c r="AF859" i="29"/>
  <c r="AQ858" i="29"/>
  <c r="AO858" i="29"/>
  <c r="AF858" i="29"/>
  <c r="AQ857" i="29"/>
  <c r="AO857" i="29"/>
  <c r="AF857" i="29"/>
  <c r="AQ856" i="29"/>
  <c r="AO856" i="29"/>
  <c r="AF856" i="29"/>
  <c r="AQ855" i="29"/>
  <c r="AO855" i="29"/>
  <c r="AF855" i="29"/>
  <c r="AQ854" i="29"/>
  <c r="AO854" i="29"/>
  <c r="AF854" i="29"/>
  <c r="AQ853" i="29"/>
  <c r="AO853" i="29"/>
  <c r="AF853" i="29"/>
  <c r="AQ852" i="29"/>
  <c r="AO852" i="29"/>
  <c r="AF852" i="29"/>
  <c r="AQ851" i="29"/>
  <c r="AO851" i="29"/>
  <c r="AF851" i="29"/>
  <c r="AQ850" i="29"/>
  <c r="AO850" i="29"/>
  <c r="AF850" i="29"/>
  <c r="AQ849" i="29"/>
  <c r="AO849" i="29"/>
  <c r="AF849" i="29"/>
  <c r="AQ848" i="29"/>
  <c r="AO848" i="29"/>
  <c r="AF848" i="29"/>
  <c r="AQ847" i="29"/>
  <c r="AO847" i="29"/>
  <c r="AF847" i="29"/>
  <c r="AQ846" i="29"/>
  <c r="AO846" i="29"/>
  <c r="AF846" i="29"/>
  <c r="AQ845" i="29"/>
  <c r="AO845" i="29"/>
  <c r="AF845" i="29"/>
  <c r="AQ844" i="29"/>
  <c r="AO844" i="29"/>
  <c r="AF844" i="29"/>
  <c r="AQ843" i="29"/>
  <c r="AO843" i="29"/>
  <c r="AF843" i="29"/>
  <c r="AQ842" i="29"/>
  <c r="AO842" i="29"/>
  <c r="AF842" i="29"/>
  <c r="AQ841" i="29"/>
  <c r="AO841" i="29"/>
  <c r="AF841" i="29"/>
  <c r="AQ840" i="29"/>
  <c r="AO840" i="29"/>
  <c r="AF840" i="29"/>
  <c r="AQ839" i="29"/>
  <c r="AO839" i="29"/>
  <c r="AF839" i="29"/>
  <c r="AQ838" i="29"/>
  <c r="AO838" i="29"/>
  <c r="AF838" i="29"/>
  <c r="AQ837" i="29"/>
  <c r="AO837" i="29"/>
  <c r="AF837" i="29"/>
  <c r="AQ820" i="29"/>
  <c r="AO820" i="29"/>
  <c r="AF820" i="29"/>
  <c r="AQ819" i="29"/>
  <c r="AO819" i="29"/>
  <c r="AF819" i="29"/>
  <c r="AQ818" i="29"/>
  <c r="AO818" i="29"/>
  <c r="AF818" i="29"/>
  <c r="AQ817" i="29"/>
  <c r="AO817" i="29"/>
  <c r="AF817" i="29"/>
  <c r="AQ816" i="29"/>
  <c r="AO816" i="29"/>
  <c r="AF816" i="29"/>
  <c r="AQ815" i="29"/>
  <c r="AO815" i="29"/>
  <c r="AF815" i="29"/>
  <c r="AQ814" i="29"/>
  <c r="AO814" i="29"/>
  <c r="AF814" i="29"/>
  <c r="AQ813" i="29"/>
  <c r="AO813" i="29"/>
  <c r="AF813" i="29"/>
  <c r="AQ812" i="29"/>
  <c r="AO812" i="29"/>
  <c r="AF812" i="29"/>
  <c r="AQ811" i="29"/>
  <c r="AO811" i="29"/>
  <c r="AF811" i="29"/>
  <c r="AQ810" i="29"/>
  <c r="AO810" i="29"/>
  <c r="AF810" i="29"/>
  <c r="AQ809" i="29"/>
  <c r="AO809" i="29"/>
  <c r="AF809" i="29"/>
  <c r="AQ808" i="29"/>
  <c r="AO808" i="29"/>
  <c r="AF808" i="29"/>
  <c r="AQ807" i="29"/>
  <c r="AO807" i="29"/>
  <c r="AF807" i="29"/>
  <c r="AQ806" i="29"/>
  <c r="AO806" i="29"/>
  <c r="AF806" i="29"/>
  <c r="AQ805" i="29"/>
  <c r="AO805" i="29"/>
  <c r="AF805" i="29"/>
  <c r="AQ804" i="29"/>
  <c r="AO804" i="29"/>
  <c r="AF804" i="29"/>
  <c r="AQ803" i="29"/>
  <c r="AO803" i="29"/>
  <c r="AF803" i="29"/>
  <c r="AQ802" i="29"/>
  <c r="AO802" i="29"/>
  <c r="AF802" i="29"/>
  <c r="AQ801" i="29"/>
  <c r="AO801" i="29"/>
  <c r="AF801" i="29"/>
  <c r="AQ800" i="29"/>
  <c r="AO800" i="29"/>
  <c r="AF800" i="29"/>
  <c r="AQ799" i="29"/>
  <c r="AO799" i="29"/>
  <c r="AF799" i="29"/>
  <c r="AQ798" i="29"/>
  <c r="AO798" i="29"/>
  <c r="AF798" i="29"/>
  <c r="AQ797" i="29"/>
  <c r="AO797" i="29"/>
  <c r="AF797" i="29"/>
  <c r="AQ796" i="29"/>
  <c r="AO796" i="29"/>
  <c r="AF796" i="29"/>
  <c r="AQ779" i="29"/>
  <c r="AO779" i="29"/>
  <c r="AF779" i="29"/>
  <c r="AQ778" i="29"/>
  <c r="AO778" i="29"/>
  <c r="AF778" i="29"/>
  <c r="AQ777" i="29"/>
  <c r="AO777" i="29"/>
  <c r="AF777" i="29"/>
  <c r="AQ776" i="29"/>
  <c r="AO776" i="29"/>
  <c r="AF776" i="29"/>
  <c r="AQ775" i="29"/>
  <c r="AO775" i="29"/>
  <c r="AF775" i="29"/>
  <c r="AQ774" i="29"/>
  <c r="AO774" i="29"/>
  <c r="AF774" i="29"/>
  <c r="AQ773" i="29"/>
  <c r="AO773" i="29"/>
  <c r="AF773" i="29"/>
  <c r="AQ772" i="29"/>
  <c r="AO772" i="29"/>
  <c r="AF772" i="29"/>
  <c r="AQ771" i="29"/>
  <c r="AO771" i="29"/>
  <c r="AF771" i="29"/>
  <c r="AQ770" i="29"/>
  <c r="AO770" i="29"/>
  <c r="AF770" i="29"/>
  <c r="AQ769" i="29"/>
  <c r="AO769" i="29"/>
  <c r="AF769" i="29"/>
  <c r="AQ768" i="29"/>
  <c r="AO768" i="29"/>
  <c r="AF768" i="29"/>
  <c r="AQ767" i="29"/>
  <c r="AO767" i="29"/>
  <c r="AF767" i="29"/>
  <c r="AQ766" i="29"/>
  <c r="AO766" i="29"/>
  <c r="AF766" i="29"/>
  <c r="AQ765" i="29"/>
  <c r="AO765" i="29"/>
  <c r="AF765" i="29"/>
  <c r="AQ764" i="29"/>
  <c r="AO764" i="29"/>
  <c r="AF764" i="29"/>
  <c r="AQ763" i="29"/>
  <c r="AO763" i="29"/>
  <c r="AF763" i="29"/>
  <c r="AQ762" i="29"/>
  <c r="AO762" i="29"/>
  <c r="AF762" i="29"/>
  <c r="AQ761" i="29"/>
  <c r="AO761" i="29"/>
  <c r="AF761" i="29"/>
  <c r="AQ760" i="29"/>
  <c r="AO760" i="29"/>
  <c r="AF760" i="29"/>
  <c r="AQ759" i="29"/>
  <c r="AO759" i="29"/>
  <c r="AF759" i="29"/>
  <c r="AQ758" i="29"/>
  <c r="AO758" i="29"/>
  <c r="AF758" i="29"/>
  <c r="AQ757" i="29"/>
  <c r="AO757" i="29"/>
  <c r="AF757" i="29"/>
  <c r="AQ756" i="29"/>
  <c r="AO756" i="29"/>
  <c r="AF756" i="29"/>
  <c r="AQ755" i="29"/>
  <c r="AO755" i="29"/>
  <c r="AF755" i="29"/>
  <c r="AQ738" i="29"/>
  <c r="AO738" i="29"/>
  <c r="AF738" i="29"/>
  <c r="AQ737" i="29"/>
  <c r="AO737" i="29"/>
  <c r="AF737" i="29"/>
  <c r="AQ736" i="29"/>
  <c r="AO736" i="29"/>
  <c r="AF736" i="29"/>
  <c r="AQ735" i="29"/>
  <c r="AO735" i="29"/>
  <c r="AF735" i="29"/>
  <c r="AQ734" i="29"/>
  <c r="AO734" i="29"/>
  <c r="AF734" i="29"/>
  <c r="AQ733" i="29"/>
  <c r="AO733" i="29"/>
  <c r="AF733" i="29"/>
  <c r="AQ732" i="29"/>
  <c r="AO732" i="29"/>
  <c r="AF732" i="29"/>
  <c r="AQ731" i="29"/>
  <c r="AO731" i="29"/>
  <c r="AF731" i="29"/>
  <c r="AQ730" i="29"/>
  <c r="AO730" i="29"/>
  <c r="AF730" i="29"/>
  <c r="AQ729" i="29"/>
  <c r="AO729" i="29"/>
  <c r="AF729" i="29"/>
  <c r="AQ728" i="29"/>
  <c r="AO728" i="29"/>
  <c r="AF728" i="29"/>
  <c r="AQ727" i="29"/>
  <c r="AO727" i="29"/>
  <c r="AF727" i="29"/>
  <c r="AQ726" i="29"/>
  <c r="AO726" i="29"/>
  <c r="AF726" i="29"/>
  <c r="AQ725" i="29"/>
  <c r="AO725" i="29"/>
  <c r="AF725" i="29"/>
  <c r="AQ724" i="29"/>
  <c r="AO724" i="29"/>
  <c r="AF724" i="29"/>
  <c r="AQ723" i="29"/>
  <c r="AO723" i="29"/>
  <c r="AF723" i="29"/>
  <c r="AQ722" i="29"/>
  <c r="AO722" i="29"/>
  <c r="AF722" i="29"/>
  <c r="AQ721" i="29"/>
  <c r="AO721" i="29"/>
  <c r="AF721" i="29"/>
  <c r="AQ720" i="29"/>
  <c r="AO720" i="29"/>
  <c r="AF720" i="29"/>
  <c r="AQ719" i="29"/>
  <c r="AO719" i="29"/>
  <c r="AF719" i="29"/>
  <c r="AQ718" i="29"/>
  <c r="AO718" i="29"/>
  <c r="AF718" i="29"/>
  <c r="AQ717" i="29"/>
  <c r="AO717" i="29"/>
  <c r="AF717" i="29"/>
  <c r="AQ716" i="29"/>
  <c r="AO716" i="29"/>
  <c r="AF716" i="29"/>
  <c r="AQ715" i="29"/>
  <c r="AO715" i="29"/>
  <c r="AF715" i="29"/>
  <c r="AQ714" i="29"/>
  <c r="AO714" i="29"/>
  <c r="AF714" i="29"/>
  <c r="AQ697" i="29"/>
  <c r="AO697" i="29"/>
  <c r="AF697" i="29"/>
  <c r="AQ696" i="29"/>
  <c r="AO696" i="29"/>
  <c r="AF696" i="29"/>
  <c r="AQ695" i="29"/>
  <c r="AO695" i="29"/>
  <c r="AF695" i="29"/>
  <c r="AQ694" i="29"/>
  <c r="AO694" i="29"/>
  <c r="AF694" i="29"/>
  <c r="AQ693" i="29"/>
  <c r="AO693" i="29"/>
  <c r="AF693" i="29"/>
  <c r="AQ692" i="29"/>
  <c r="AO692" i="29"/>
  <c r="AF692" i="29"/>
  <c r="AQ691" i="29"/>
  <c r="AO691" i="29"/>
  <c r="AF691" i="29"/>
  <c r="AQ690" i="29"/>
  <c r="AO690" i="29"/>
  <c r="AF690" i="29"/>
  <c r="AQ689" i="29"/>
  <c r="AO689" i="29"/>
  <c r="AF689" i="29"/>
  <c r="AQ688" i="29"/>
  <c r="AO688" i="29"/>
  <c r="AF688" i="29"/>
  <c r="AQ687" i="29"/>
  <c r="AO687" i="29"/>
  <c r="AF687" i="29"/>
  <c r="AQ686" i="29"/>
  <c r="AO686" i="29"/>
  <c r="AF686" i="29"/>
  <c r="AQ685" i="29"/>
  <c r="AO685" i="29"/>
  <c r="AF685" i="29"/>
  <c r="AQ684" i="29"/>
  <c r="AO684" i="29"/>
  <c r="AF684" i="29"/>
  <c r="AQ683" i="29"/>
  <c r="AO683" i="29"/>
  <c r="AF683" i="29"/>
  <c r="AQ682" i="29"/>
  <c r="AO682" i="29"/>
  <c r="AF682" i="29"/>
  <c r="AQ681" i="29"/>
  <c r="AO681" i="29"/>
  <c r="AF681" i="29"/>
  <c r="AQ680" i="29"/>
  <c r="AO680" i="29"/>
  <c r="AF680" i="29"/>
  <c r="AQ679" i="29"/>
  <c r="AO679" i="29"/>
  <c r="AF679" i="29"/>
  <c r="AQ678" i="29"/>
  <c r="AO678" i="29"/>
  <c r="AF678" i="29"/>
  <c r="AQ677" i="29"/>
  <c r="AO677" i="29"/>
  <c r="AF677" i="29"/>
  <c r="AQ676" i="29"/>
  <c r="AO676" i="29"/>
  <c r="AF676" i="29"/>
  <c r="AQ675" i="29"/>
  <c r="AO675" i="29"/>
  <c r="AF675" i="29"/>
  <c r="AQ674" i="29"/>
  <c r="AO674" i="29"/>
  <c r="AF674" i="29"/>
  <c r="AQ673" i="29"/>
  <c r="AO673" i="29"/>
  <c r="AF673" i="29"/>
  <c r="AQ656" i="29"/>
  <c r="AO656" i="29"/>
  <c r="AF656" i="29"/>
  <c r="AQ655" i="29"/>
  <c r="AO655" i="29"/>
  <c r="AF655" i="29"/>
  <c r="AQ654" i="29"/>
  <c r="AO654" i="29"/>
  <c r="AF654" i="29"/>
  <c r="AQ653" i="29"/>
  <c r="AO653" i="29"/>
  <c r="AF653" i="29"/>
  <c r="AQ652" i="29"/>
  <c r="AO652" i="29"/>
  <c r="AF652" i="29"/>
  <c r="AQ651" i="29"/>
  <c r="AO651" i="29"/>
  <c r="AF651" i="29"/>
  <c r="AQ650" i="29"/>
  <c r="AO650" i="29"/>
  <c r="AF650" i="29"/>
  <c r="AQ649" i="29"/>
  <c r="AO649" i="29"/>
  <c r="AF649" i="29"/>
  <c r="AQ648" i="29"/>
  <c r="AO648" i="29"/>
  <c r="AF648" i="29"/>
  <c r="AQ647" i="29"/>
  <c r="AO647" i="29"/>
  <c r="AF647" i="29"/>
  <c r="AQ646" i="29"/>
  <c r="AO646" i="29"/>
  <c r="AF646" i="29"/>
  <c r="AQ645" i="29"/>
  <c r="AO645" i="29"/>
  <c r="AF645" i="29"/>
  <c r="AQ644" i="29"/>
  <c r="AO644" i="29"/>
  <c r="AF644" i="29"/>
  <c r="AQ643" i="29"/>
  <c r="AO643" i="29"/>
  <c r="AF643" i="29"/>
  <c r="AQ642" i="29"/>
  <c r="AO642" i="29"/>
  <c r="AF642" i="29"/>
  <c r="AQ641" i="29"/>
  <c r="AO641" i="29"/>
  <c r="AF641" i="29"/>
  <c r="AQ640" i="29"/>
  <c r="AO640" i="29"/>
  <c r="AF640" i="29"/>
  <c r="AQ639" i="29"/>
  <c r="AO639" i="29"/>
  <c r="AF639" i="29"/>
  <c r="AQ638" i="29"/>
  <c r="AO638" i="29"/>
  <c r="AF638" i="29"/>
  <c r="AQ637" i="29"/>
  <c r="AO637" i="29"/>
  <c r="AF637" i="29"/>
  <c r="AQ636" i="29"/>
  <c r="AO636" i="29"/>
  <c r="AF636" i="29"/>
  <c r="AQ635" i="29"/>
  <c r="AO635" i="29"/>
  <c r="AF635" i="29"/>
  <c r="AQ634" i="29"/>
  <c r="AO634" i="29"/>
  <c r="AF634" i="29"/>
  <c r="AQ633" i="29"/>
  <c r="AO633" i="29"/>
  <c r="AF633" i="29"/>
  <c r="AQ632" i="29"/>
  <c r="AO632" i="29"/>
  <c r="AF632" i="29"/>
  <c r="AQ615" i="29"/>
  <c r="AO615" i="29"/>
  <c r="AF615" i="29"/>
  <c r="AQ614" i="29"/>
  <c r="AO614" i="29"/>
  <c r="AF614" i="29"/>
  <c r="AQ613" i="29"/>
  <c r="AO613" i="29"/>
  <c r="AF613" i="29"/>
  <c r="AQ612" i="29"/>
  <c r="AO612" i="29"/>
  <c r="AF612" i="29"/>
  <c r="AQ611" i="29"/>
  <c r="AO611" i="29"/>
  <c r="AF611" i="29"/>
  <c r="AQ610" i="29"/>
  <c r="AO610" i="29"/>
  <c r="AF610" i="29"/>
  <c r="AQ609" i="29"/>
  <c r="AO609" i="29"/>
  <c r="AF609" i="29"/>
  <c r="AQ608" i="29"/>
  <c r="AO608" i="29"/>
  <c r="AF608" i="29"/>
  <c r="AQ607" i="29"/>
  <c r="AO607" i="29"/>
  <c r="AF607" i="29"/>
  <c r="AQ606" i="29"/>
  <c r="AO606" i="29"/>
  <c r="AF606" i="29"/>
  <c r="AQ605" i="29"/>
  <c r="AO605" i="29"/>
  <c r="AF605" i="29"/>
  <c r="AQ604" i="29"/>
  <c r="AO604" i="29"/>
  <c r="AF604" i="29"/>
  <c r="AQ603" i="29"/>
  <c r="AO603" i="29"/>
  <c r="AF603" i="29"/>
  <c r="AQ602" i="29"/>
  <c r="AO602" i="29"/>
  <c r="AF602" i="29"/>
  <c r="AQ601" i="29"/>
  <c r="AO601" i="29"/>
  <c r="AF601" i="29"/>
  <c r="AQ600" i="29"/>
  <c r="AO600" i="29"/>
  <c r="AF600" i="29"/>
  <c r="AQ599" i="29"/>
  <c r="AO599" i="29"/>
  <c r="AF599" i="29"/>
  <c r="AQ598" i="29"/>
  <c r="AO598" i="29"/>
  <c r="AF598" i="29"/>
  <c r="AQ597" i="29"/>
  <c r="AO597" i="29"/>
  <c r="AF597" i="29"/>
  <c r="AQ596" i="29"/>
  <c r="AO596" i="29"/>
  <c r="AF596" i="29"/>
  <c r="AQ595" i="29"/>
  <c r="AO595" i="29"/>
  <c r="AF595" i="29"/>
  <c r="AQ594" i="29"/>
  <c r="AO594" i="29"/>
  <c r="AF594" i="29"/>
  <c r="AQ593" i="29"/>
  <c r="AO593" i="29"/>
  <c r="AF593" i="29"/>
  <c r="AQ592" i="29"/>
  <c r="AO592" i="29"/>
  <c r="AF592" i="29"/>
  <c r="AQ591" i="29"/>
  <c r="AO591" i="29"/>
  <c r="AF591" i="29"/>
  <c r="AQ574" i="29"/>
  <c r="AO574" i="29"/>
  <c r="AF574" i="29"/>
  <c r="AQ573" i="29"/>
  <c r="AO573" i="29"/>
  <c r="AF573" i="29"/>
  <c r="AQ572" i="29"/>
  <c r="AO572" i="29"/>
  <c r="AF572" i="29"/>
  <c r="AQ571" i="29"/>
  <c r="AO571" i="29"/>
  <c r="AF571" i="29"/>
  <c r="AQ570" i="29"/>
  <c r="AO570" i="29"/>
  <c r="AF570" i="29"/>
  <c r="AQ569" i="29"/>
  <c r="AO569" i="29"/>
  <c r="AF569" i="29"/>
  <c r="AQ568" i="29"/>
  <c r="AO568" i="29"/>
  <c r="AF568" i="29"/>
  <c r="AQ567" i="29"/>
  <c r="AO567" i="29"/>
  <c r="AF567" i="29"/>
  <c r="AQ566" i="29"/>
  <c r="AO566" i="29"/>
  <c r="AF566" i="29"/>
  <c r="AQ565" i="29"/>
  <c r="AO565" i="29"/>
  <c r="AF565" i="29"/>
  <c r="AQ564" i="29"/>
  <c r="AO564" i="29"/>
  <c r="AF564" i="29"/>
  <c r="AQ563" i="29"/>
  <c r="AO563" i="29"/>
  <c r="AF563" i="29"/>
  <c r="AQ562" i="29"/>
  <c r="AO562" i="29"/>
  <c r="AF562" i="29"/>
  <c r="AQ561" i="29"/>
  <c r="AO561" i="29"/>
  <c r="AF561" i="29"/>
  <c r="AQ560" i="29"/>
  <c r="AO560" i="29"/>
  <c r="AF560" i="29"/>
  <c r="AQ559" i="29"/>
  <c r="AO559" i="29"/>
  <c r="AF559" i="29"/>
  <c r="AQ558" i="29"/>
  <c r="AO558" i="29"/>
  <c r="AF558" i="29"/>
  <c r="AQ557" i="29"/>
  <c r="AO557" i="29"/>
  <c r="AF557" i="29"/>
  <c r="AQ556" i="29"/>
  <c r="AO556" i="29"/>
  <c r="AF556" i="29"/>
  <c r="AQ555" i="29"/>
  <c r="AO555" i="29"/>
  <c r="AF555" i="29"/>
  <c r="AQ554" i="29"/>
  <c r="AO554" i="29"/>
  <c r="AF554" i="29"/>
  <c r="AQ553" i="29"/>
  <c r="AO553" i="29"/>
  <c r="AF553" i="29"/>
  <c r="AQ552" i="29"/>
  <c r="AO552" i="29"/>
  <c r="AF552" i="29"/>
  <c r="AQ551" i="29"/>
  <c r="AO551" i="29"/>
  <c r="AF551" i="29"/>
  <c r="AQ550" i="29"/>
  <c r="AO550" i="29"/>
  <c r="AF550" i="29"/>
  <c r="AQ533" i="29"/>
  <c r="AO533" i="29"/>
  <c r="AF533" i="29"/>
  <c r="AQ532" i="29"/>
  <c r="AO532" i="29"/>
  <c r="AF532" i="29"/>
  <c r="AQ531" i="29"/>
  <c r="AO531" i="29"/>
  <c r="AF531" i="29"/>
  <c r="AQ530" i="29"/>
  <c r="AO530" i="29"/>
  <c r="AF530" i="29"/>
  <c r="AQ529" i="29"/>
  <c r="AO529" i="29"/>
  <c r="AF529" i="29"/>
  <c r="AQ528" i="29"/>
  <c r="AO528" i="29"/>
  <c r="AF528" i="29"/>
  <c r="AQ527" i="29"/>
  <c r="AO527" i="29"/>
  <c r="AF527" i="29"/>
  <c r="AQ526" i="29"/>
  <c r="AO526" i="29"/>
  <c r="AF526" i="29"/>
  <c r="AQ525" i="29"/>
  <c r="AO525" i="29"/>
  <c r="AF525" i="29"/>
  <c r="AQ524" i="29"/>
  <c r="AO524" i="29"/>
  <c r="AF524" i="29"/>
  <c r="AQ523" i="29"/>
  <c r="AO523" i="29"/>
  <c r="AF523" i="29"/>
  <c r="AQ522" i="29"/>
  <c r="AO522" i="29"/>
  <c r="AF522" i="29"/>
  <c r="AQ521" i="29"/>
  <c r="AO521" i="29"/>
  <c r="AF521" i="29"/>
  <c r="AQ520" i="29"/>
  <c r="AO520" i="29"/>
  <c r="AF520" i="29"/>
  <c r="AQ519" i="29"/>
  <c r="AO519" i="29"/>
  <c r="AF519" i="29"/>
  <c r="AQ518" i="29"/>
  <c r="AO518" i="29"/>
  <c r="AF518" i="29"/>
  <c r="AQ517" i="29"/>
  <c r="AO517" i="29"/>
  <c r="AF517" i="29"/>
  <c r="AQ516" i="29"/>
  <c r="AO516" i="29"/>
  <c r="AF516" i="29"/>
  <c r="AQ515" i="29"/>
  <c r="AO515" i="29"/>
  <c r="AF515" i="29"/>
  <c r="AQ514" i="29"/>
  <c r="AO514" i="29"/>
  <c r="AF514" i="29"/>
  <c r="AQ513" i="29"/>
  <c r="AO513" i="29"/>
  <c r="AF513" i="29"/>
  <c r="AQ512" i="29"/>
  <c r="AO512" i="29"/>
  <c r="AF512" i="29"/>
  <c r="AQ511" i="29"/>
  <c r="AO511" i="29"/>
  <c r="AF511" i="29"/>
  <c r="AQ510" i="29"/>
  <c r="AO510" i="29"/>
  <c r="AF510" i="29"/>
  <c r="AQ509" i="29"/>
  <c r="AO509" i="29"/>
  <c r="AF509" i="29"/>
  <c r="AQ492" i="29"/>
  <c r="AO492" i="29"/>
  <c r="AF492" i="29"/>
  <c r="AQ491" i="29"/>
  <c r="AO491" i="29"/>
  <c r="AF491" i="29"/>
  <c r="AQ490" i="29"/>
  <c r="AO490" i="29"/>
  <c r="AF490" i="29"/>
  <c r="AQ489" i="29"/>
  <c r="AO489" i="29"/>
  <c r="AF489" i="29"/>
  <c r="AQ488" i="29"/>
  <c r="AO488" i="29"/>
  <c r="AF488" i="29"/>
  <c r="AQ487" i="29"/>
  <c r="AO487" i="29"/>
  <c r="AF487" i="29"/>
  <c r="AQ486" i="29"/>
  <c r="AO486" i="29"/>
  <c r="AF486" i="29"/>
  <c r="AQ485" i="29"/>
  <c r="AO485" i="29"/>
  <c r="AF485" i="29"/>
  <c r="AQ484" i="29"/>
  <c r="AO484" i="29"/>
  <c r="AF484" i="29"/>
  <c r="AQ483" i="29"/>
  <c r="AO483" i="29"/>
  <c r="AF483" i="29"/>
  <c r="AQ482" i="29"/>
  <c r="AO482" i="29"/>
  <c r="AF482" i="29"/>
  <c r="AQ481" i="29"/>
  <c r="AO481" i="29"/>
  <c r="AF481" i="29"/>
  <c r="AQ480" i="29"/>
  <c r="AO480" i="29"/>
  <c r="AF480" i="29"/>
  <c r="AQ479" i="29"/>
  <c r="AO479" i="29"/>
  <c r="AF479" i="29"/>
  <c r="AQ478" i="29"/>
  <c r="AO478" i="29"/>
  <c r="AF478" i="29"/>
  <c r="AQ477" i="29"/>
  <c r="AO477" i="29"/>
  <c r="AF477" i="29"/>
  <c r="AQ476" i="29"/>
  <c r="AO476" i="29"/>
  <c r="AF476" i="29"/>
  <c r="AQ475" i="29"/>
  <c r="AO475" i="29"/>
  <c r="AF475" i="29"/>
  <c r="AQ474" i="29"/>
  <c r="AO474" i="29"/>
  <c r="AF474" i="29"/>
  <c r="AQ473" i="29"/>
  <c r="AO473" i="29"/>
  <c r="AF473" i="29"/>
  <c r="AQ472" i="29"/>
  <c r="AO472" i="29"/>
  <c r="AF472" i="29"/>
  <c r="AQ471" i="29"/>
  <c r="AO471" i="29"/>
  <c r="AF471" i="29"/>
  <c r="AQ470" i="29"/>
  <c r="AO470" i="29"/>
  <c r="AF470" i="29"/>
  <c r="AQ469" i="29"/>
  <c r="AO469" i="29"/>
  <c r="AF469" i="29"/>
  <c r="AQ468" i="29"/>
  <c r="AO468" i="29"/>
  <c r="AF468" i="29"/>
  <c r="AQ451" i="29"/>
  <c r="AO451" i="29"/>
  <c r="AF451" i="29"/>
  <c r="AQ450" i="29"/>
  <c r="AO450" i="29"/>
  <c r="AF450" i="29"/>
  <c r="AQ449" i="29"/>
  <c r="AO449" i="29"/>
  <c r="AF449" i="29"/>
  <c r="AQ448" i="29"/>
  <c r="AO448" i="29"/>
  <c r="AF448" i="29"/>
  <c r="AQ447" i="29"/>
  <c r="AO447" i="29"/>
  <c r="AF447" i="29"/>
  <c r="AQ446" i="29"/>
  <c r="AO446" i="29"/>
  <c r="AF446" i="29"/>
  <c r="AQ445" i="29"/>
  <c r="AO445" i="29"/>
  <c r="AF445" i="29"/>
  <c r="AQ444" i="29"/>
  <c r="AO444" i="29"/>
  <c r="AF444" i="29"/>
  <c r="AQ443" i="29"/>
  <c r="AO443" i="29"/>
  <c r="AF443" i="29"/>
  <c r="AQ442" i="29"/>
  <c r="AO442" i="29"/>
  <c r="AF442" i="29"/>
  <c r="AQ441" i="29"/>
  <c r="AO441" i="29"/>
  <c r="AF441" i="29"/>
  <c r="AQ440" i="29"/>
  <c r="AO440" i="29"/>
  <c r="AF440" i="29"/>
  <c r="AQ439" i="29"/>
  <c r="AO439" i="29"/>
  <c r="AF439" i="29"/>
  <c r="AQ438" i="29"/>
  <c r="AO438" i="29"/>
  <c r="AF438" i="29"/>
  <c r="AQ437" i="29"/>
  <c r="AO437" i="29"/>
  <c r="AF437" i="29"/>
  <c r="AQ436" i="29"/>
  <c r="AO436" i="29"/>
  <c r="AF436" i="29"/>
  <c r="AQ435" i="29"/>
  <c r="AO435" i="29"/>
  <c r="AF435" i="29"/>
  <c r="AQ434" i="29"/>
  <c r="AO434" i="29"/>
  <c r="AF434" i="29"/>
  <c r="AQ433" i="29"/>
  <c r="AO433" i="29"/>
  <c r="AF433" i="29"/>
  <c r="AQ432" i="29"/>
  <c r="AO432" i="29"/>
  <c r="AF432" i="29"/>
  <c r="AQ431" i="29"/>
  <c r="AO431" i="29"/>
  <c r="AF431" i="29"/>
  <c r="AQ430" i="29"/>
  <c r="AO430" i="29"/>
  <c r="AF430" i="29"/>
  <c r="AQ429" i="29"/>
  <c r="AO429" i="29"/>
  <c r="AF429" i="29"/>
  <c r="AQ428" i="29"/>
  <c r="AO428" i="29"/>
  <c r="AF428" i="29"/>
  <c r="AQ427" i="29"/>
  <c r="AO427" i="29"/>
  <c r="AF427" i="29"/>
  <c r="AQ410" i="29"/>
  <c r="AO410" i="29"/>
  <c r="AF410" i="29"/>
  <c r="AQ409" i="29"/>
  <c r="AO409" i="29"/>
  <c r="AF409" i="29"/>
  <c r="AQ408" i="29"/>
  <c r="AO408" i="29"/>
  <c r="AF408" i="29"/>
  <c r="AQ407" i="29"/>
  <c r="AO407" i="29"/>
  <c r="AF407" i="29"/>
  <c r="AQ406" i="29"/>
  <c r="AO406" i="29"/>
  <c r="AF406" i="29"/>
  <c r="AQ405" i="29"/>
  <c r="AO405" i="29"/>
  <c r="AF405" i="29"/>
  <c r="AQ404" i="29"/>
  <c r="AO404" i="29"/>
  <c r="AF404" i="29"/>
  <c r="AQ403" i="29"/>
  <c r="AO403" i="29"/>
  <c r="AF403" i="29"/>
  <c r="AQ402" i="29"/>
  <c r="AO402" i="29"/>
  <c r="AF402" i="29"/>
  <c r="AQ401" i="29"/>
  <c r="AO401" i="29"/>
  <c r="AF401" i="29"/>
  <c r="AQ400" i="29"/>
  <c r="AO400" i="29"/>
  <c r="AF400" i="29"/>
  <c r="AQ399" i="29"/>
  <c r="AO399" i="29"/>
  <c r="AF399" i="29"/>
  <c r="AQ398" i="29"/>
  <c r="AO398" i="29"/>
  <c r="AF398" i="29"/>
  <c r="AQ397" i="29"/>
  <c r="AO397" i="29"/>
  <c r="AF397" i="29"/>
  <c r="AQ396" i="29"/>
  <c r="AO396" i="29"/>
  <c r="AF396" i="29"/>
  <c r="AQ395" i="29"/>
  <c r="AO395" i="29"/>
  <c r="AF395" i="29"/>
  <c r="AQ394" i="29"/>
  <c r="AO394" i="29"/>
  <c r="AF394" i="29"/>
  <c r="AQ393" i="29"/>
  <c r="AO393" i="29"/>
  <c r="AF393" i="29"/>
  <c r="AQ392" i="29"/>
  <c r="AO392" i="29"/>
  <c r="AF392" i="29"/>
  <c r="AQ391" i="29"/>
  <c r="AO391" i="29"/>
  <c r="AF391" i="29"/>
  <c r="AQ390" i="29"/>
  <c r="AO390" i="29"/>
  <c r="AF390" i="29"/>
  <c r="AQ389" i="29"/>
  <c r="AO389" i="29"/>
  <c r="AF389" i="29"/>
  <c r="AQ388" i="29"/>
  <c r="AO388" i="29"/>
  <c r="AF388" i="29"/>
  <c r="AQ387" i="29"/>
  <c r="AO387" i="29"/>
  <c r="AF387" i="29"/>
  <c r="AQ386" i="29"/>
  <c r="AO386" i="29"/>
  <c r="AF386" i="29"/>
  <c r="AQ369" i="29"/>
  <c r="AO369" i="29"/>
  <c r="AF369" i="29"/>
  <c r="AQ368" i="29"/>
  <c r="AO368" i="29"/>
  <c r="AF368" i="29"/>
  <c r="AQ367" i="29"/>
  <c r="AO367" i="29"/>
  <c r="AF367" i="29"/>
  <c r="AQ366" i="29"/>
  <c r="AO366" i="29"/>
  <c r="AF366" i="29"/>
  <c r="AQ365" i="29"/>
  <c r="AO365" i="29"/>
  <c r="AF365" i="29"/>
  <c r="AQ364" i="29"/>
  <c r="AO364" i="29"/>
  <c r="AF364" i="29"/>
  <c r="AQ363" i="29"/>
  <c r="AO363" i="29"/>
  <c r="AF363" i="29"/>
  <c r="AQ362" i="29"/>
  <c r="AO362" i="29"/>
  <c r="AF362" i="29"/>
  <c r="AQ361" i="29"/>
  <c r="AO361" i="29"/>
  <c r="AF361" i="29"/>
  <c r="AQ360" i="29"/>
  <c r="AO360" i="29"/>
  <c r="AF360" i="29"/>
  <c r="AQ359" i="29"/>
  <c r="AO359" i="29"/>
  <c r="AF359" i="29"/>
  <c r="AQ358" i="29"/>
  <c r="AO358" i="29"/>
  <c r="AF358" i="29"/>
  <c r="AQ357" i="29"/>
  <c r="AO357" i="29"/>
  <c r="AF357" i="29"/>
  <c r="AQ356" i="29"/>
  <c r="AO356" i="29"/>
  <c r="AF356" i="29"/>
  <c r="AQ355" i="29"/>
  <c r="AO355" i="29"/>
  <c r="AF355" i="29"/>
  <c r="AQ354" i="29"/>
  <c r="AO354" i="29"/>
  <c r="AF354" i="29"/>
  <c r="AQ353" i="29"/>
  <c r="AO353" i="29"/>
  <c r="AF353" i="29"/>
  <c r="AQ352" i="29"/>
  <c r="AO352" i="29"/>
  <c r="AF352" i="29"/>
  <c r="AQ351" i="29"/>
  <c r="AO351" i="29"/>
  <c r="AF351" i="29"/>
  <c r="AQ350" i="29"/>
  <c r="AO350" i="29"/>
  <c r="AF350" i="29"/>
  <c r="AQ349" i="29"/>
  <c r="AO349" i="29"/>
  <c r="AF349" i="29"/>
  <c r="AQ348" i="29"/>
  <c r="AO348" i="29"/>
  <c r="AF348" i="29"/>
  <c r="AQ347" i="29"/>
  <c r="AO347" i="29"/>
  <c r="AF347" i="29"/>
  <c r="AQ346" i="29"/>
  <c r="AO346" i="29"/>
  <c r="AF346" i="29"/>
  <c r="AQ345" i="29"/>
  <c r="AO345" i="29"/>
  <c r="AF345" i="29"/>
  <c r="AQ328" i="29"/>
  <c r="AO328" i="29"/>
  <c r="AF328" i="29"/>
  <c r="AQ327" i="29"/>
  <c r="AO327" i="29"/>
  <c r="AF327" i="29"/>
  <c r="AQ326" i="29"/>
  <c r="AO326" i="29"/>
  <c r="AF326" i="29"/>
  <c r="AQ325" i="29"/>
  <c r="AO325" i="29"/>
  <c r="AF325" i="29"/>
  <c r="AQ324" i="29"/>
  <c r="AO324" i="29"/>
  <c r="AF324" i="29"/>
  <c r="AQ323" i="29"/>
  <c r="AO323" i="29"/>
  <c r="AF323" i="29"/>
  <c r="AQ322" i="29"/>
  <c r="AO322" i="29"/>
  <c r="AF322" i="29"/>
  <c r="AQ321" i="29"/>
  <c r="AO321" i="29"/>
  <c r="AF321" i="29"/>
  <c r="AQ320" i="29"/>
  <c r="AO320" i="29"/>
  <c r="AF320" i="29"/>
  <c r="AQ319" i="29"/>
  <c r="AO319" i="29"/>
  <c r="AF319" i="29"/>
  <c r="AQ318" i="29"/>
  <c r="AO318" i="29"/>
  <c r="AF318" i="29"/>
  <c r="AQ317" i="29"/>
  <c r="AO317" i="29"/>
  <c r="AF317" i="29"/>
  <c r="AQ316" i="29"/>
  <c r="AO316" i="29"/>
  <c r="AF316" i="29"/>
  <c r="AQ315" i="29"/>
  <c r="AO315" i="29"/>
  <c r="AF315" i="29"/>
  <c r="AQ314" i="29"/>
  <c r="AO314" i="29"/>
  <c r="AF314" i="29"/>
  <c r="AQ313" i="29"/>
  <c r="AO313" i="29"/>
  <c r="AF313" i="29"/>
  <c r="AQ312" i="29"/>
  <c r="AO312" i="29"/>
  <c r="AF312" i="29"/>
  <c r="AQ311" i="29"/>
  <c r="AO311" i="29"/>
  <c r="AF311" i="29"/>
  <c r="AQ310" i="29"/>
  <c r="AO310" i="29"/>
  <c r="AF310" i="29"/>
  <c r="AQ309" i="29"/>
  <c r="AO309" i="29"/>
  <c r="AF309" i="29"/>
  <c r="AQ308" i="29"/>
  <c r="AO308" i="29"/>
  <c r="AF308" i="29"/>
  <c r="AQ307" i="29"/>
  <c r="AO307" i="29"/>
  <c r="AF307" i="29"/>
  <c r="AQ306" i="29"/>
  <c r="AO306" i="29"/>
  <c r="AF306" i="29"/>
  <c r="AQ305" i="29"/>
  <c r="AO305" i="29"/>
  <c r="AF305" i="29"/>
  <c r="AQ304" i="29"/>
  <c r="AO304" i="29"/>
  <c r="AF304" i="29"/>
  <c r="AQ287" i="29"/>
  <c r="AO287" i="29"/>
  <c r="AF287" i="29"/>
  <c r="AQ286" i="29"/>
  <c r="AO286" i="29"/>
  <c r="AF286" i="29"/>
  <c r="AQ285" i="29"/>
  <c r="AO285" i="29"/>
  <c r="AF285" i="29"/>
  <c r="AQ284" i="29"/>
  <c r="AO284" i="29"/>
  <c r="AF284" i="29"/>
  <c r="AQ283" i="29"/>
  <c r="AO283" i="29"/>
  <c r="AF283" i="29"/>
  <c r="AQ282" i="29"/>
  <c r="AO282" i="29"/>
  <c r="AF282" i="29"/>
  <c r="AQ281" i="29"/>
  <c r="AO281" i="29"/>
  <c r="AF281" i="29"/>
  <c r="AQ280" i="29"/>
  <c r="AO280" i="29"/>
  <c r="AF280" i="29"/>
  <c r="AQ279" i="29"/>
  <c r="AO279" i="29"/>
  <c r="AF279" i="29"/>
  <c r="AQ278" i="29"/>
  <c r="AO278" i="29"/>
  <c r="AF278" i="29"/>
  <c r="AQ277" i="29"/>
  <c r="AO277" i="29"/>
  <c r="AF277" i="29"/>
  <c r="AQ276" i="29"/>
  <c r="AO276" i="29"/>
  <c r="AF276" i="29"/>
  <c r="AQ275" i="29"/>
  <c r="AO275" i="29"/>
  <c r="AF275" i="29"/>
  <c r="AQ274" i="29"/>
  <c r="AO274" i="29"/>
  <c r="AF274" i="29"/>
  <c r="AQ273" i="29"/>
  <c r="AO273" i="29"/>
  <c r="AF273" i="29"/>
  <c r="AQ272" i="29"/>
  <c r="AO272" i="29"/>
  <c r="AF272" i="29"/>
  <c r="AQ271" i="29"/>
  <c r="AO271" i="29"/>
  <c r="AF271" i="29"/>
  <c r="AQ270" i="29"/>
  <c r="AO270" i="29"/>
  <c r="AF270" i="29"/>
  <c r="AQ269" i="29"/>
  <c r="AO269" i="29"/>
  <c r="AF269" i="29"/>
  <c r="AQ268" i="29"/>
  <c r="AO268" i="29"/>
  <c r="AF268" i="29"/>
  <c r="AQ267" i="29"/>
  <c r="AO267" i="29"/>
  <c r="AF267" i="29"/>
  <c r="AQ266" i="29"/>
  <c r="AO266" i="29"/>
  <c r="AF266" i="29"/>
  <c r="AQ265" i="29"/>
  <c r="AO265" i="29"/>
  <c r="AF265" i="29"/>
  <c r="AQ264" i="29"/>
  <c r="AO264" i="29"/>
  <c r="AF264" i="29"/>
  <c r="AQ263" i="29"/>
  <c r="AO263" i="29"/>
  <c r="AF263" i="29"/>
  <c r="AQ246" i="29"/>
  <c r="AO246" i="29"/>
  <c r="AF246" i="29"/>
  <c r="AQ245" i="29"/>
  <c r="AO245" i="29"/>
  <c r="AF245" i="29"/>
  <c r="AQ244" i="29"/>
  <c r="AO244" i="29"/>
  <c r="AF244" i="29"/>
  <c r="AQ243" i="29"/>
  <c r="AO243" i="29"/>
  <c r="AF243" i="29"/>
  <c r="AQ242" i="29"/>
  <c r="AO242" i="29"/>
  <c r="AF242" i="29"/>
  <c r="AQ241" i="29"/>
  <c r="AO241" i="29"/>
  <c r="AF241" i="29"/>
  <c r="AQ240" i="29"/>
  <c r="AO240" i="29"/>
  <c r="AF240" i="29"/>
  <c r="AQ239" i="29"/>
  <c r="AO239" i="29"/>
  <c r="AF239" i="29"/>
  <c r="AQ238" i="29"/>
  <c r="AO238" i="29"/>
  <c r="AF238" i="29"/>
  <c r="AQ237" i="29"/>
  <c r="AO237" i="29"/>
  <c r="AF237" i="29"/>
  <c r="AQ236" i="29"/>
  <c r="AO236" i="29"/>
  <c r="AF236" i="29"/>
  <c r="AQ235" i="29"/>
  <c r="AO235" i="29"/>
  <c r="AF235" i="29"/>
  <c r="AQ234" i="29"/>
  <c r="AO234" i="29"/>
  <c r="AF234" i="29"/>
  <c r="AQ233" i="29"/>
  <c r="AO233" i="29"/>
  <c r="AF233" i="29"/>
  <c r="AQ232" i="29"/>
  <c r="AO232" i="29"/>
  <c r="AF232" i="29"/>
  <c r="AQ231" i="29"/>
  <c r="AO231" i="29"/>
  <c r="AF231" i="29"/>
  <c r="AQ230" i="29"/>
  <c r="AO230" i="29"/>
  <c r="AF230" i="29"/>
  <c r="AQ229" i="29"/>
  <c r="AO229" i="29"/>
  <c r="AF229" i="29"/>
  <c r="AQ228" i="29"/>
  <c r="AO228" i="29"/>
  <c r="AF228" i="29"/>
  <c r="AQ227" i="29"/>
  <c r="AO227" i="29"/>
  <c r="AF227" i="29"/>
  <c r="AQ226" i="29"/>
  <c r="AO226" i="29"/>
  <c r="AF226" i="29"/>
  <c r="AQ225" i="29"/>
  <c r="AO225" i="29"/>
  <c r="AF225" i="29"/>
  <c r="AQ224" i="29"/>
  <c r="AO224" i="29"/>
  <c r="AF224" i="29"/>
  <c r="AQ223" i="29"/>
  <c r="AO223" i="29"/>
  <c r="AF223" i="29"/>
  <c r="AQ222" i="29"/>
  <c r="AO222" i="29"/>
  <c r="AF222" i="29"/>
  <c r="AQ205" i="29"/>
  <c r="AO205" i="29"/>
  <c r="AF205" i="29"/>
  <c r="AQ204" i="29"/>
  <c r="AO204" i="29"/>
  <c r="AF204" i="29"/>
  <c r="AQ203" i="29"/>
  <c r="AO203" i="29"/>
  <c r="AF203" i="29"/>
  <c r="AQ202" i="29"/>
  <c r="AO202" i="29"/>
  <c r="AF202" i="29"/>
  <c r="AQ201" i="29"/>
  <c r="AO201" i="29"/>
  <c r="AF201" i="29"/>
  <c r="AQ200" i="29"/>
  <c r="AO200" i="29"/>
  <c r="AF200" i="29"/>
  <c r="AQ199" i="29"/>
  <c r="AO199" i="29"/>
  <c r="AF199" i="29"/>
  <c r="AQ198" i="29"/>
  <c r="AO198" i="29"/>
  <c r="AF198" i="29"/>
  <c r="AQ197" i="29"/>
  <c r="AO197" i="29"/>
  <c r="AF197" i="29"/>
  <c r="AQ196" i="29"/>
  <c r="AO196" i="29"/>
  <c r="AF196" i="29"/>
  <c r="AQ195" i="29"/>
  <c r="AO195" i="29"/>
  <c r="AF195" i="29"/>
  <c r="AQ194" i="29"/>
  <c r="AO194" i="29"/>
  <c r="AF194" i="29"/>
  <c r="AQ193" i="29"/>
  <c r="AO193" i="29"/>
  <c r="AF193" i="29"/>
  <c r="AQ192" i="29"/>
  <c r="AO192" i="29"/>
  <c r="AF192" i="29"/>
  <c r="AQ191" i="29"/>
  <c r="AO191" i="29"/>
  <c r="AF191" i="29"/>
  <c r="AQ190" i="29"/>
  <c r="AO190" i="29"/>
  <c r="AF190" i="29"/>
  <c r="AQ189" i="29"/>
  <c r="AO189" i="29"/>
  <c r="AF189" i="29"/>
  <c r="AQ188" i="29"/>
  <c r="AO188" i="29"/>
  <c r="AF188" i="29"/>
  <c r="AQ187" i="29"/>
  <c r="AO187" i="29"/>
  <c r="AF187" i="29"/>
  <c r="AQ186" i="29"/>
  <c r="AO186" i="29"/>
  <c r="AF186" i="29"/>
  <c r="AQ185" i="29"/>
  <c r="AO185" i="29"/>
  <c r="AF185" i="29"/>
  <c r="AQ184" i="29"/>
  <c r="AO184" i="29"/>
  <c r="AF184" i="29"/>
  <c r="AQ183" i="29"/>
  <c r="AO183" i="29"/>
  <c r="AF183" i="29"/>
  <c r="AQ182" i="29"/>
  <c r="AO182" i="29"/>
  <c r="AF182" i="29"/>
  <c r="AQ181" i="29"/>
  <c r="AO181" i="29"/>
  <c r="AF181" i="29"/>
  <c r="AQ164" i="29"/>
  <c r="AO164" i="29"/>
  <c r="AF164" i="29"/>
  <c r="AQ163" i="29"/>
  <c r="AO163" i="29"/>
  <c r="AF163" i="29"/>
  <c r="AQ162" i="29"/>
  <c r="AO162" i="29"/>
  <c r="AF162" i="29"/>
  <c r="AQ161" i="29"/>
  <c r="AO161" i="29"/>
  <c r="AF161" i="29"/>
  <c r="AQ160" i="29"/>
  <c r="AO160" i="29"/>
  <c r="AF160" i="29"/>
  <c r="AQ159" i="29"/>
  <c r="AO159" i="29"/>
  <c r="AF159" i="29"/>
  <c r="AQ158" i="29"/>
  <c r="AO158" i="29"/>
  <c r="AF158" i="29"/>
  <c r="AQ157" i="29"/>
  <c r="AO157" i="29"/>
  <c r="AF157" i="29"/>
  <c r="AQ156" i="29"/>
  <c r="AO156" i="29"/>
  <c r="AF156" i="29"/>
  <c r="AQ155" i="29"/>
  <c r="AO155" i="29"/>
  <c r="AF155" i="29"/>
  <c r="AQ154" i="29"/>
  <c r="AO154" i="29"/>
  <c r="AF154" i="29"/>
  <c r="AQ153" i="29"/>
  <c r="AO153" i="29"/>
  <c r="AF153" i="29"/>
  <c r="AQ152" i="29"/>
  <c r="AO152" i="29"/>
  <c r="AF152" i="29"/>
  <c r="AQ151" i="29"/>
  <c r="AO151" i="29"/>
  <c r="AF151" i="29"/>
  <c r="AQ150" i="29"/>
  <c r="AO150" i="29"/>
  <c r="AF150" i="29"/>
  <c r="AQ149" i="29"/>
  <c r="AO149" i="29"/>
  <c r="AF149" i="29"/>
  <c r="AQ148" i="29"/>
  <c r="AO148" i="29"/>
  <c r="AF148" i="29"/>
  <c r="AQ147" i="29"/>
  <c r="AO147" i="29"/>
  <c r="AF147" i="29"/>
  <c r="AQ146" i="29"/>
  <c r="AO146" i="29"/>
  <c r="AF146" i="29"/>
  <c r="AQ145" i="29"/>
  <c r="AO145" i="29"/>
  <c r="AF145" i="29"/>
  <c r="AQ144" i="29"/>
  <c r="AO144" i="29"/>
  <c r="AF144" i="29"/>
  <c r="AQ143" i="29"/>
  <c r="AO143" i="29"/>
  <c r="AF143" i="29"/>
  <c r="AQ142" i="29"/>
  <c r="AO142" i="29"/>
  <c r="AF142" i="29"/>
  <c r="AQ141" i="29"/>
  <c r="AO141" i="29"/>
  <c r="AF141" i="29"/>
  <c r="AQ140" i="29"/>
  <c r="AO140" i="29"/>
  <c r="AF140" i="29"/>
  <c r="AQ123" i="29"/>
  <c r="AO123" i="29"/>
  <c r="AF123" i="29"/>
  <c r="AQ122" i="29"/>
  <c r="AO122" i="29"/>
  <c r="AF122" i="29"/>
  <c r="AQ121" i="29"/>
  <c r="AO121" i="29"/>
  <c r="AF121" i="29"/>
  <c r="AQ120" i="29"/>
  <c r="AO120" i="29"/>
  <c r="AF120" i="29"/>
  <c r="AQ119" i="29"/>
  <c r="AO119" i="29"/>
  <c r="AF119" i="29"/>
  <c r="AQ118" i="29"/>
  <c r="AO118" i="29"/>
  <c r="AF118" i="29"/>
  <c r="AQ117" i="29"/>
  <c r="AO117" i="29"/>
  <c r="AF117" i="29"/>
  <c r="AQ116" i="29"/>
  <c r="AO116" i="29"/>
  <c r="AF116" i="29"/>
  <c r="AQ115" i="29"/>
  <c r="AO115" i="29"/>
  <c r="AF115" i="29"/>
  <c r="AQ114" i="29"/>
  <c r="AO114" i="29"/>
  <c r="AF114" i="29"/>
  <c r="AQ113" i="29"/>
  <c r="AO113" i="29"/>
  <c r="AF113" i="29"/>
  <c r="AQ112" i="29"/>
  <c r="AO112" i="29"/>
  <c r="AF112" i="29"/>
  <c r="AQ111" i="29"/>
  <c r="AO111" i="29"/>
  <c r="AF111" i="29"/>
  <c r="AQ110" i="29"/>
  <c r="AO110" i="29"/>
  <c r="AF110" i="29"/>
  <c r="AQ109" i="29"/>
  <c r="AO109" i="29"/>
  <c r="AF109" i="29"/>
  <c r="AQ108" i="29"/>
  <c r="AO108" i="29"/>
  <c r="AF108" i="29"/>
  <c r="AQ107" i="29"/>
  <c r="AO107" i="29"/>
  <c r="AF107" i="29"/>
  <c r="AQ106" i="29"/>
  <c r="AO106" i="29"/>
  <c r="AF106" i="29"/>
  <c r="AQ105" i="29"/>
  <c r="AO105" i="29"/>
  <c r="AF105" i="29"/>
  <c r="AQ104" i="29"/>
  <c r="AO104" i="29"/>
  <c r="AF104" i="29"/>
  <c r="AQ103" i="29"/>
  <c r="AO103" i="29"/>
  <c r="AF103" i="29"/>
  <c r="AQ102" i="29"/>
  <c r="AO102" i="29"/>
  <c r="AF102" i="29"/>
  <c r="AQ101" i="29"/>
  <c r="AO101" i="29"/>
  <c r="AF101" i="29"/>
  <c r="AQ100" i="29"/>
  <c r="AO100" i="29"/>
  <c r="AF100" i="29"/>
  <c r="AQ99" i="29"/>
  <c r="AO99" i="29"/>
  <c r="AF99" i="29"/>
  <c r="AQ82" i="29"/>
  <c r="AO82" i="29"/>
  <c r="AF82" i="29"/>
  <c r="AQ81" i="29"/>
  <c r="AO81" i="29"/>
  <c r="AF81" i="29"/>
  <c r="AQ80" i="29"/>
  <c r="AO80" i="29"/>
  <c r="AF80" i="29"/>
  <c r="AQ79" i="29"/>
  <c r="AO79" i="29"/>
  <c r="AF79" i="29"/>
  <c r="AQ78" i="29"/>
  <c r="AO78" i="29"/>
  <c r="AF78" i="29"/>
  <c r="AQ77" i="29"/>
  <c r="AO77" i="29"/>
  <c r="AF77" i="29"/>
  <c r="AQ76" i="29"/>
  <c r="AO76" i="29"/>
  <c r="AF76" i="29"/>
  <c r="AQ75" i="29"/>
  <c r="AO75" i="29"/>
  <c r="AF75" i="29"/>
  <c r="AQ74" i="29"/>
  <c r="AO74" i="29"/>
  <c r="AF74" i="29"/>
  <c r="AQ73" i="29"/>
  <c r="AO73" i="29"/>
  <c r="AF73" i="29"/>
  <c r="AQ72" i="29"/>
  <c r="AO72" i="29"/>
  <c r="AF72" i="29"/>
  <c r="AQ71" i="29"/>
  <c r="AO71" i="29"/>
  <c r="AF71" i="29"/>
  <c r="AQ70" i="29"/>
  <c r="AO70" i="29"/>
  <c r="AF70" i="29"/>
  <c r="AQ69" i="29"/>
  <c r="AO69" i="29"/>
  <c r="AF69" i="29"/>
  <c r="AQ68" i="29"/>
  <c r="AO68" i="29"/>
  <c r="AF68" i="29"/>
  <c r="AQ67" i="29"/>
  <c r="AO67" i="29"/>
  <c r="AF67" i="29"/>
  <c r="AQ66" i="29"/>
  <c r="AO66" i="29"/>
  <c r="AF66" i="29"/>
  <c r="AQ65" i="29"/>
  <c r="AO65" i="29"/>
  <c r="AF65" i="29"/>
  <c r="AQ64" i="29"/>
  <c r="AO64" i="29"/>
  <c r="AF64" i="29"/>
  <c r="AQ63" i="29"/>
  <c r="AO63" i="29"/>
  <c r="AF63" i="29"/>
  <c r="AQ62" i="29"/>
  <c r="AO62" i="29"/>
  <c r="AF62" i="29"/>
  <c r="AQ61" i="29"/>
  <c r="AO61" i="29"/>
  <c r="AF61" i="29"/>
  <c r="AQ60" i="29"/>
  <c r="AO60" i="29"/>
  <c r="AF60" i="29"/>
  <c r="AQ59" i="29"/>
  <c r="AO59" i="29"/>
  <c r="AF59" i="29"/>
  <c r="AQ58" i="29"/>
  <c r="AO58" i="29"/>
  <c r="AF58" i="29"/>
  <c r="AO23" i="29"/>
  <c r="AR493" i="29" l="1"/>
  <c r="AM1108" i="29"/>
  <c r="AM1272" i="29"/>
  <c r="AR1313" i="29"/>
  <c r="AQ1395" i="29"/>
  <c r="AM1436" i="29"/>
  <c r="AR1436" i="29"/>
  <c r="AR1477" i="29"/>
  <c r="AN1518" i="29"/>
  <c r="AN1559" i="29"/>
  <c r="AO206" i="29"/>
  <c r="AR616" i="29"/>
  <c r="AR944" i="29"/>
  <c r="AR206" i="29"/>
  <c r="AN288" i="29"/>
  <c r="AQ288" i="29"/>
  <c r="AM329" i="29"/>
  <c r="AN452" i="29"/>
  <c r="AN616" i="29"/>
  <c r="AN780" i="29"/>
  <c r="AN944" i="29"/>
  <c r="AM985" i="29"/>
  <c r="AQ1518" i="29"/>
  <c r="AR1641" i="29"/>
  <c r="AO288" i="29"/>
  <c r="AR370" i="29"/>
  <c r="AO452" i="29"/>
  <c r="AR698" i="29"/>
  <c r="AP698" i="29"/>
  <c r="AR739" i="29"/>
  <c r="AR903" i="29"/>
  <c r="AP1026" i="29"/>
  <c r="AR1067" i="29"/>
  <c r="AM1354" i="29"/>
  <c r="AN1641" i="29"/>
  <c r="AM247" i="29"/>
  <c r="AM411" i="29"/>
  <c r="AN534" i="29"/>
  <c r="AN698" i="29"/>
  <c r="AM739" i="29"/>
  <c r="AN862" i="29"/>
  <c r="AN1026" i="29"/>
  <c r="AN1190" i="29"/>
  <c r="AN1354" i="29"/>
  <c r="AO370" i="29"/>
  <c r="AP616" i="29"/>
  <c r="AM657" i="29"/>
  <c r="AO698" i="29"/>
  <c r="AP944" i="29"/>
  <c r="AR83" i="29"/>
  <c r="AO493" i="29"/>
  <c r="AP534" i="29"/>
  <c r="AM575" i="29"/>
  <c r="AO616" i="29"/>
  <c r="AP862" i="29"/>
  <c r="AM903" i="29"/>
  <c r="AO944" i="29"/>
  <c r="AN83" i="29"/>
  <c r="AR124" i="29"/>
  <c r="AQ165" i="29"/>
  <c r="AP452" i="29"/>
  <c r="AM493" i="29"/>
  <c r="AP780" i="29"/>
  <c r="AM821" i="29"/>
  <c r="AP124" i="29"/>
  <c r="AM165" i="29"/>
  <c r="AN206" i="29"/>
  <c r="AO411" i="29"/>
  <c r="AM83" i="29"/>
  <c r="AO124" i="29"/>
  <c r="AQ124" i="29"/>
  <c r="AN165" i="29"/>
  <c r="V133" i="29" s="1"/>
  <c r="AN247" i="29"/>
  <c r="AQ247" i="29"/>
  <c r="AR329" i="29"/>
  <c r="AQ83" i="29"/>
  <c r="AR165" i="29"/>
  <c r="AN329" i="29"/>
  <c r="AQ1231" i="29"/>
  <c r="AP1641" i="29"/>
  <c r="AN124" i="29"/>
  <c r="AQ206" i="29"/>
  <c r="AR247" i="29"/>
  <c r="AR288" i="29"/>
  <c r="AM370" i="29"/>
  <c r="AP411" i="29"/>
  <c r="AM452" i="29"/>
  <c r="AP493" i="29"/>
  <c r="AM534" i="29"/>
  <c r="AO534" i="29"/>
  <c r="AO575" i="29"/>
  <c r="AP575" i="29"/>
  <c r="AM616" i="29"/>
  <c r="AO657" i="29"/>
  <c r="AP657" i="29"/>
  <c r="AM698" i="29"/>
  <c r="AO739" i="29"/>
  <c r="AP739" i="29"/>
  <c r="AM780" i="29"/>
  <c r="AO780" i="29"/>
  <c r="AO821" i="29"/>
  <c r="AP821" i="29"/>
  <c r="AM862" i="29"/>
  <c r="AO862" i="29"/>
  <c r="AO903" i="29"/>
  <c r="AP903" i="29"/>
  <c r="AM944" i="29"/>
  <c r="AO985" i="29"/>
  <c r="AP985" i="29"/>
  <c r="AM1026" i="29"/>
  <c r="AO1026" i="29"/>
  <c r="AP1067" i="29"/>
  <c r="AO1149" i="29"/>
  <c r="AN1149" i="29"/>
  <c r="AR1395" i="29"/>
  <c r="AM1518" i="29"/>
  <c r="AP206" i="29"/>
  <c r="AP288" i="29"/>
  <c r="AO329" i="29"/>
  <c r="AQ411" i="29"/>
  <c r="AQ575" i="29"/>
  <c r="AQ657" i="29"/>
  <c r="AQ739" i="29"/>
  <c r="AQ821" i="29"/>
  <c r="AQ903" i="29"/>
  <c r="AQ985" i="29"/>
  <c r="AM1190" i="29"/>
  <c r="AO1231" i="29"/>
  <c r="AN1231" i="29"/>
  <c r="AO83" i="29"/>
  <c r="AP83" i="29"/>
  <c r="AM124" i="29"/>
  <c r="AO165" i="29"/>
  <c r="AP165" i="29"/>
  <c r="AM206" i="29"/>
  <c r="AO247" i="29"/>
  <c r="AP247" i="29"/>
  <c r="AM288" i="29"/>
  <c r="AP329" i="29"/>
  <c r="AQ370" i="29"/>
  <c r="AN370" i="29"/>
  <c r="AN411" i="29"/>
  <c r="AR411" i="29"/>
  <c r="AR452" i="29"/>
  <c r="AQ452" i="29"/>
  <c r="AN493" i="29"/>
  <c r="AR534" i="29"/>
  <c r="AN575" i="29"/>
  <c r="AR575" i="29"/>
  <c r="AQ616" i="29"/>
  <c r="AN657" i="29"/>
  <c r="AR657" i="29"/>
  <c r="AQ698" i="29"/>
  <c r="AN739" i="29"/>
  <c r="AR780" i="29"/>
  <c r="AN821" i="29"/>
  <c r="AR821" i="29"/>
  <c r="AR862" i="29"/>
  <c r="AN903" i="29"/>
  <c r="AQ944" i="29"/>
  <c r="AN985" i="29"/>
  <c r="AR985" i="29"/>
  <c r="AR1026" i="29"/>
  <c r="AN1108" i="29"/>
  <c r="AR1108" i="29"/>
  <c r="AQ1149" i="29"/>
  <c r="AN1272" i="29"/>
  <c r="AN1436" i="29"/>
  <c r="AP1559" i="29"/>
  <c r="AM1600" i="29"/>
  <c r="AO1641" i="29"/>
  <c r="AP1313" i="29"/>
  <c r="AO1354" i="29"/>
  <c r="AP1395" i="29"/>
  <c r="AP1477" i="29"/>
  <c r="AQ1559" i="29"/>
  <c r="AQ1600" i="29"/>
  <c r="AM1067" i="29"/>
  <c r="AO1067" i="29"/>
  <c r="AO1108" i="29"/>
  <c r="AP1108" i="29"/>
  <c r="AM1149" i="29"/>
  <c r="AO1190" i="29"/>
  <c r="AP1190" i="29"/>
  <c r="AM1231" i="29"/>
  <c r="AO1272" i="29"/>
  <c r="AP1272" i="29"/>
  <c r="AM1313" i="29"/>
  <c r="AO1313" i="29"/>
  <c r="AP1354" i="29"/>
  <c r="AM1395" i="29"/>
  <c r="AO1395" i="29"/>
  <c r="AO1436" i="29"/>
  <c r="AP1436" i="29"/>
  <c r="AM1477" i="29"/>
  <c r="AO1477" i="29"/>
  <c r="AR1518" i="29"/>
  <c r="AR1559" i="29"/>
  <c r="AN1600" i="29"/>
  <c r="AR1600" i="29"/>
  <c r="AQ1641" i="29"/>
  <c r="AN1067" i="29"/>
  <c r="AQ1108" i="29"/>
  <c r="AR1149" i="29"/>
  <c r="AR1190" i="29"/>
  <c r="AQ1190" i="29"/>
  <c r="AR1231" i="29"/>
  <c r="AR1272" i="29"/>
  <c r="AQ1272" i="29"/>
  <c r="AN1313" i="29"/>
  <c r="AR1354" i="29"/>
  <c r="AN1395" i="29"/>
  <c r="AQ1436" i="29"/>
  <c r="AN1477" i="29"/>
  <c r="Q1445" i="29" s="1"/>
  <c r="AO1518" i="29"/>
  <c r="AM1559" i="29"/>
  <c r="AO1559" i="29"/>
  <c r="AO1600" i="29"/>
  <c r="AP1600" i="29"/>
  <c r="AM1641" i="29"/>
  <c r="AP1518" i="29"/>
  <c r="AQ1477" i="29"/>
  <c r="AQ1354" i="29"/>
  <c r="AQ1313" i="29"/>
  <c r="AP1231" i="29"/>
  <c r="AP1149" i="29"/>
  <c r="AQ1067" i="29"/>
  <c r="AQ1026" i="29"/>
  <c r="AQ862" i="29"/>
  <c r="AQ780" i="29"/>
  <c r="AQ534" i="29"/>
  <c r="AQ493" i="29"/>
  <c r="AP370" i="29"/>
  <c r="AQ329" i="29"/>
  <c r="Q1404" i="29" l="1"/>
  <c r="T1363" i="29"/>
  <c r="Q1281" i="29"/>
  <c r="Q1240" i="29"/>
  <c r="Q1158" i="29"/>
  <c r="Q1076" i="29"/>
  <c r="Q1035" i="29"/>
  <c r="Q994" i="29"/>
  <c r="Q953" i="29"/>
  <c r="Q912" i="29"/>
  <c r="Q871" i="29"/>
  <c r="V830" i="29"/>
  <c r="Q748" i="29"/>
  <c r="V666" i="29"/>
  <c r="V625" i="29"/>
  <c r="T584" i="29"/>
  <c r="Q543" i="29"/>
  <c r="T502" i="29"/>
  <c r="T420" i="29"/>
  <c r="Q379" i="29"/>
  <c r="Q297" i="29"/>
  <c r="V174" i="29"/>
  <c r="T338" i="29"/>
  <c r="T256" i="29"/>
  <c r="T51" i="29"/>
  <c r="V92" i="29"/>
  <c r="O133" i="29"/>
  <c r="Q174" i="29"/>
  <c r="T215" i="29"/>
  <c r="V256" i="29"/>
  <c r="O297" i="29"/>
  <c r="Q338" i="29"/>
  <c r="T379" i="29"/>
  <c r="V420" i="29"/>
  <c r="O461" i="29"/>
  <c r="Q502" i="29"/>
  <c r="V1322" i="29"/>
  <c r="T133" i="29"/>
  <c r="V51" i="29"/>
  <c r="Q92" i="29"/>
  <c r="AQ18" i="29"/>
  <c r="AO19" i="29"/>
  <c r="AQ19" i="29"/>
  <c r="AO20" i="29"/>
  <c r="AQ20" i="29"/>
  <c r="AO21" i="29"/>
  <c r="AQ21" i="29"/>
  <c r="AO22" i="29"/>
  <c r="AQ22" i="29"/>
  <c r="AQ23" i="29"/>
  <c r="AO24" i="29"/>
  <c r="AQ24" i="29"/>
  <c r="AO25" i="29"/>
  <c r="AQ25" i="29"/>
  <c r="AO26" i="29"/>
  <c r="AQ26" i="29"/>
  <c r="AO27" i="29"/>
  <c r="AQ27" i="29"/>
  <c r="AO28" i="29"/>
  <c r="AQ28" i="29"/>
  <c r="AO29" i="29"/>
  <c r="AQ29" i="29"/>
  <c r="AO30" i="29"/>
  <c r="AQ30" i="29"/>
  <c r="AO31" i="29"/>
  <c r="AQ31" i="29"/>
  <c r="AO32" i="29"/>
  <c r="AQ32" i="29"/>
  <c r="AO33" i="29"/>
  <c r="AQ33" i="29"/>
  <c r="AO34" i="29"/>
  <c r="AQ34" i="29"/>
  <c r="AO35" i="29"/>
  <c r="AQ35" i="29"/>
  <c r="AO36" i="29"/>
  <c r="AQ36" i="29"/>
  <c r="AO37" i="29"/>
  <c r="AQ37" i="29"/>
  <c r="AO38" i="29"/>
  <c r="AQ38" i="29"/>
  <c r="AO39" i="29"/>
  <c r="AQ39" i="29"/>
  <c r="AO40" i="29"/>
  <c r="AQ40" i="29"/>
  <c r="AO41" i="29"/>
  <c r="AQ41" i="29"/>
  <c r="AQ17" i="29"/>
  <c r="AO17" i="29"/>
  <c r="AQ42" i="29" l="1"/>
  <c r="AP42" i="29"/>
  <c r="AO42" i="29"/>
  <c r="AR42" i="29"/>
  <c r="BA1636" i="29" l="1"/>
  <c r="BA1595" i="29"/>
  <c r="BA1554" i="29"/>
  <c r="BA1513" i="29"/>
  <c r="BA1472" i="29"/>
  <c r="BA1431" i="29"/>
  <c r="BA1390" i="29"/>
  <c r="BA1349" i="29"/>
  <c r="BA1308" i="29"/>
  <c r="BA1267" i="29"/>
  <c r="BA1226" i="29"/>
  <c r="BA1185" i="29"/>
  <c r="BA1144" i="29"/>
  <c r="BA1103" i="29"/>
  <c r="BA1062" i="29"/>
  <c r="BA1021" i="29"/>
  <c r="BA980" i="29"/>
  <c r="BA939" i="29"/>
  <c r="BA898" i="29"/>
  <c r="BA857" i="29"/>
  <c r="BA816" i="29"/>
  <c r="BA775" i="29"/>
  <c r="BA734" i="29"/>
  <c r="BA693" i="29"/>
  <c r="BA652" i="29"/>
  <c r="BA611" i="29"/>
  <c r="BA570" i="29"/>
  <c r="BA529" i="29"/>
  <c r="BA488" i="29"/>
  <c r="BA447" i="29"/>
  <c r="BA406" i="29"/>
  <c r="BA365" i="29"/>
  <c r="BA324" i="29"/>
  <c r="BA283" i="29"/>
  <c r="BA242" i="29"/>
  <c r="BA201" i="29"/>
  <c r="BA160" i="29"/>
  <c r="BA119" i="29"/>
  <c r="BA78" i="29"/>
  <c r="BA37" i="29"/>
  <c r="Y28" i="29" l="1"/>
  <c r="F2" i="33" l="1"/>
  <c r="AI830" i="29" l="1"/>
  <c r="AK827" i="29"/>
  <c r="U827" i="29" s="1"/>
  <c r="AI826" i="29"/>
  <c r="N826" i="29" s="1"/>
  <c r="AL828" i="29"/>
  <c r="S828" i="29" s="1"/>
  <c r="AJ827" i="29"/>
  <c r="P827" i="29" s="1"/>
  <c r="AK828" i="29"/>
  <c r="U828" i="29" s="1"/>
  <c r="AI827" i="29"/>
  <c r="N827" i="29" s="1"/>
  <c r="AL829" i="29"/>
  <c r="S829" i="29" s="1"/>
  <c r="AJ828" i="29"/>
  <c r="P828" i="29" s="1"/>
  <c r="AK829" i="29"/>
  <c r="U829" i="29" s="1"/>
  <c r="AI828" i="29"/>
  <c r="N828" i="29" s="1"/>
  <c r="AK830" i="29"/>
  <c r="U830" i="29" s="1"/>
  <c r="AI829" i="29"/>
  <c r="N829" i="29" s="1"/>
  <c r="AK826" i="29"/>
  <c r="U826" i="29" s="1"/>
  <c r="AJ830" i="29"/>
  <c r="AL827" i="29"/>
  <c r="S827" i="29" s="1"/>
  <c r="AJ826" i="29"/>
  <c r="P826" i="29" s="1"/>
  <c r="AL830" i="29"/>
  <c r="AL826" i="29"/>
  <c r="S826" i="29" s="1"/>
  <c r="AJ829" i="29"/>
  <c r="P829" i="29" s="1"/>
  <c r="AG858" i="29"/>
  <c r="AG854" i="29"/>
  <c r="AG850" i="29"/>
  <c r="AG846" i="29"/>
  <c r="AG842" i="29"/>
  <c r="AG838" i="29"/>
  <c r="AG861" i="29"/>
  <c r="AG857" i="29"/>
  <c r="AG853" i="29"/>
  <c r="AG849" i="29"/>
  <c r="AG845" i="29"/>
  <c r="AG841" i="29"/>
  <c r="AG837" i="29"/>
  <c r="AG855" i="29"/>
  <c r="AG847" i="29"/>
  <c r="AG839" i="29"/>
  <c r="AG856" i="29"/>
  <c r="AG844" i="29"/>
  <c r="AG852" i="29"/>
  <c r="AG843" i="29"/>
  <c r="AG851" i="29"/>
  <c r="AG848" i="29"/>
  <c r="AG859" i="29"/>
  <c r="AG860" i="29"/>
  <c r="AG840" i="29"/>
  <c r="AV829" i="29"/>
  <c r="AX827" i="29"/>
  <c r="AX829" i="29"/>
  <c r="AU828" i="29"/>
  <c r="AV827" i="29"/>
  <c r="AX828" i="29"/>
  <c r="AU827" i="29"/>
  <c r="AU829" i="29"/>
  <c r="AV828" i="29"/>
  <c r="J832" i="29" l="1"/>
  <c r="AS870" i="29"/>
  <c r="AS868" i="29"/>
  <c r="AS869" i="29"/>
  <c r="AS1362" i="29"/>
  <c r="AS1361" i="29"/>
  <c r="AS1360" i="29"/>
  <c r="AS1073" i="29"/>
  <c r="AS1074" i="29"/>
  <c r="AS1075" i="29"/>
  <c r="AS1401" i="29"/>
  <c r="AS1402" i="29"/>
  <c r="AS1403" i="29"/>
  <c r="AS952" i="29"/>
  <c r="AS950" i="29"/>
  <c r="AS951" i="29"/>
  <c r="AS1116" i="29"/>
  <c r="AS1115" i="29"/>
  <c r="AS1114" i="29"/>
  <c r="E1120" i="29" s="1"/>
  <c r="AS1280" i="29"/>
  <c r="AS1279" i="29"/>
  <c r="AS1278" i="29"/>
  <c r="E1284" i="29" s="1"/>
  <c r="AS1444" i="29"/>
  <c r="AS1443" i="29"/>
  <c r="AS1442" i="29"/>
  <c r="AS1607" i="29"/>
  <c r="AS1606" i="29"/>
  <c r="AS1608" i="29"/>
  <c r="AS1034" i="29"/>
  <c r="AS1032" i="29"/>
  <c r="AS1033" i="29"/>
  <c r="AS1198" i="29"/>
  <c r="AS1197" i="29"/>
  <c r="AS1196" i="29"/>
  <c r="E1202" i="29" s="1"/>
  <c r="AS1525" i="29"/>
  <c r="AS1524" i="29"/>
  <c r="AS1526" i="29"/>
  <c r="AS909" i="29"/>
  <c r="AS911" i="29"/>
  <c r="AS910" i="29"/>
  <c r="AS1237" i="29"/>
  <c r="AS1238" i="29"/>
  <c r="AS1239" i="29"/>
  <c r="AS1567" i="29"/>
  <c r="AS1565" i="29"/>
  <c r="AS1566" i="29"/>
  <c r="AS827" i="29"/>
  <c r="AW827" i="29" s="1"/>
  <c r="AS829" i="29"/>
  <c r="AW829" i="29" s="1"/>
  <c r="AS828" i="29"/>
  <c r="AW828" i="29" s="1"/>
  <c r="AS991" i="29"/>
  <c r="AS993" i="29"/>
  <c r="AS992" i="29"/>
  <c r="AS1155" i="29"/>
  <c r="AS1157" i="29"/>
  <c r="AS1156" i="29"/>
  <c r="AS1319" i="29"/>
  <c r="AS1320" i="29"/>
  <c r="AS1321" i="29"/>
  <c r="AS1485" i="29"/>
  <c r="AS1483" i="29"/>
  <c r="AS1484" i="29"/>
  <c r="E1571" i="29" l="1"/>
  <c r="E956" i="29"/>
  <c r="E1530" i="29"/>
  <c r="E1489" i="29"/>
  <c r="E1366" i="29"/>
  <c r="E833" i="29"/>
  <c r="E1325" i="29"/>
  <c r="E1079" i="29"/>
  <c r="E1038" i="29"/>
  <c r="E1161" i="29"/>
  <c r="E874" i="29"/>
  <c r="E1243" i="29"/>
  <c r="E1612" i="29"/>
  <c r="E1448" i="29"/>
  <c r="E1407" i="29"/>
  <c r="E997" i="29"/>
  <c r="E915" i="29"/>
  <c r="AU826" i="29"/>
  <c r="AV826" i="29"/>
  <c r="AW826" i="29"/>
  <c r="AX826" i="29"/>
  <c r="FB208" i="32" l="1" a="1"/>
  <c r="FB208" i="32" s="1"/>
  <c r="FC208" i="32" s="1"/>
  <c r="FA208" i="32"/>
  <c r="FB207" i="32" a="1"/>
  <c r="FB207" i="32" s="1"/>
  <c r="FC207" i="32" s="1"/>
  <c r="FA207" i="32"/>
  <c r="FB206" i="32" a="1"/>
  <c r="FB206" i="32" s="1"/>
  <c r="FC206" i="32" s="1"/>
  <c r="FA206" i="32"/>
  <c r="FB205" i="32" a="1"/>
  <c r="FB205" i="32" s="1"/>
  <c r="FC205" i="32" s="1"/>
  <c r="FA205" i="32"/>
  <c r="FB204" i="32" a="1"/>
  <c r="FB204" i="32" s="1"/>
  <c r="FC204" i="32" s="1"/>
  <c r="FA204" i="32"/>
  <c r="FB203" i="32" a="1"/>
  <c r="FB203" i="32" s="1"/>
  <c r="FC203" i="32" s="1"/>
  <c r="FA203" i="32"/>
  <c r="FB202" i="32" a="1"/>
  <c r="FB202" i="32" s="1"/>
  <c r="FC202" i="32" s="1"/>
  <c r="FA202" i="32"/>
  <c r="FB201" i="32" a="1"/>
  <c r="FB201" i="32" s="1"/>
  <c r="FC201" i="32" s="1"/>
  <c r="FA201" i="32"/>
  <c r="FB200" i="32" a="1"/>
  <c r="FB200" i="32" s="1"/>
  <c r="FC200" i="32" s="1"/>
  <c r="FA200" i="32"/>
  <c r="FB199" i="32" a="1"/>
  <c r="FB199" i="32" s="1"/>
  <c r="FC199" i="32" s="1"/>
  <c r="FA199" i="32"/>
  <c r="FB198" i="32" a="1"/>
  <c r="FB198" i="32" s="1"/>
  <c r="FC198" i="32" s="1"/>
  <c r="FA198" i="32"/>
  <c r="FB197" i="32" a="1"/>
  <c r="FB197" i="32" s="1"/>
  <c r="FC197" i="32" s="1"/>
  <c r="FA197" i="32"/>
  <c r="FB196" i="32" a="1"/>
  <c r="FB196" i="32" s="1"/>
  <c r="FC196" i="32" s="1"/>
  <c r="FA196" i="32"/>
  <c r="FB195" i="32" a="1"/>
  <c r="FB195" i="32" s="1"/>
  <c r="FC195" i="32" s="1"/>
  <c r="FA195" i="32"/>
  <c r="FB194" i="32" a="1"/>
  <c r="FB194" i="32" s="1"/>
  <c r="FC194" i="32" s="1"/>
  <c r="FA194" i="32"/>
  <c r="FB193" i="32" a="1"/>
  <c r="FB193" i="32" s="1"/>
  <c r="FC193" i="32" s="1"/>
  <c r="FA193" i="32"/>
  <c r="FB192" i="32" a="1"/>
  <c r="FB192" i="32" s="1"/>
  <c r="FC192" i="32" s="1"/>
  <c r="FA192" i="32"/>
  <c r="FB191" i="32" a="1"/>
  <c r="FB191" i="32" s="1"/>
  <c r="FC191" i="32" s="1"/>
  <c r="FA191" i="32"/>
  <c r="FB190" i="32" a="1"/>
  <c r="FB190" i="32" s="1"/>
  <c r="FC190" i="32" s="1"/>
  <c r="FA190" i="32"/>
  <c r="FB189" i="32" a="1"/>
  <c r="FB189" i="32" s="1"/>
  <c r="FC189" i="32" s="1"/>
  <c r="FA189" i="32"/>
  <c r="FB188" i="32" a="1"/>
  <c r="FB188" i="32" s="1"/>
  <c r="FC188" i="32" s="1"/>
  <c r="FA188" i="32"/>
  <c r="FB187" i="32" a="1"/>
  <c r="FB187" i="32" s="1"/>
  <c r="FC187" i="32" s="1"/>
  <c r="FA187" i="32"/>
  <c r="FB186" i="32" a="1"/>
  <c r="FB186" i="32" s="1"/>
  <c r="FC186" i="32" s="1"/>
  <c r="FA186" i="32"/>
  <c r="FB185" i="32" a="1"/>
  <c r="FB185" i="32" s="1"/>
  <c r="FC185" i="32" s="1"/>
  <c r="FA185" i="32"/>
  <c r="FB184" i="32" a="1"/>
  <c r="FB184" i="32" s="1"/>
  <c r="FC184" i="32" s="1"/>
  <c r="FA184" i="32"/>
  <c r="FB183" i="32" a="1"/>
  <c r="FB183" i="32" s="1"/>
  <c r="FC183" i="32" s="1"/>
  <c r="FA183" i="32"/>
  <c r="FB182" i="32" a="1"/>
  <c r="FB182" i="32" s="1"/>
  <c r="FC182" i="32" s="1"/>
  <c r="FA182" i="32"/>
  <c r="FB181" i="32" a="1"/>
  <c r="FB181" i="32" s="1"/>
  <c r="FC181" i="32" s="1"/>
  <c r="FA181" i="32"/>
  <c r="FB180" i="32" a="1"/>
  <c r="FB180" i="32" s="1"/>
  <c r="FC180" i="32" s="1"/>
  <c r="FA180" i="32"/>
  <c r="FB179" i="32" a="1"/>
  <c r="FB179" i="32" s="1"/>
  <c r="FC179" i="32" s="1"/>
  <c r="FA179" i="32"/>
  <c r="FB178" i="32" a="1"/>
  <c r="FB178" i="32" s="1"/>
  <c r="FC178" i="32" s="1"/>
  <c r="FA178" i="32"/>
  <c r="FB177" i="32" a="1"/>
  <c r="FB177" i="32" s="1"/>
  <c r="FC177" i="32" s="1"/>
  <c r="FA177" i="32"/>
  <c r="FB176" i="32" a="1"/>
  <c r="FB176" i="32" s="1"/>
  <c r="FC176" i="32" s="1"/>
  <c r="FA176" i="32"/>
  <c r="FB175" i="32" a="1"/>
  <c r="FB175" i="32" s="1"/>
  <c r="FC175" i="32" s="1"/>
  <c r="FA175" i="32"/>
  <c r="FB174" i="32" a="1"/>
  <c r="FB174" i="32" s="1"/>
  <c r="FC174" i="32" s="1"/>
  <c r="FA174" i="32"/>
  <c r="FB173" i="32" a="1"/>
  <c r="FB173" i="32" s="1"/>
  <c r="FC173" i="32" s="1"/>
  <c r="FA173" i="32"/>
  <c r="FB172" i="32" a="1"/>
  <c r="FB172" i="32" s="1"/>
  <c r="FC172" i="32" s="1"/>
  <c r="FA172" i="32"/>
  <c r="FB171" i="32" a="1"/>
  <c r="FB171" i="32" s="1"/>
  <c r="FC171" i="32" s="1"/>
  <c r="FA171" i="32"/>
  <c r="FB170" i="32" a="1"/>
  <c r="FB170" i="32" s="1"/>
  <c r="FC170" i="32" s="1"/>
  <c r="FA170" i="32"/>
  <c r="FB169" i="32" a="1"/>
  <c r="FB169" i="32" s="1"/>
  <c r="FC169" i="32" s="1"/>
  <c r="FA169" i="32"/>
  <c r="FB168" i="32" a="1"/>
  <c r="FB168" i="32" s="1"/>
  <c r="FC168" i="32" s="1"/>
  <c r="FA168" i="32"/>
  <c r="FB167" i="32" a="1"/>
  <c r="FB167" i="32" s="1"/>
  <c r="FC167" i="32" s="1"/>
  <c r="FA167" i="32"/>
  <c r="FB166" i="32" a="1"/>
  <c r="FB166" i="32" s="1"/>
  <c r="FC166" i="32" s="1"/>
  <c r="FA166" i="32"/>
  <c r="FB165" i="32" a="1"/>
  <c r="FB165" i="32" s="1"/>
  <c r="FC165" i="32" s="1"/>
  <c r="FA165" i="32"/>
  <c r="FB164" i="32" a="1"/>
  <c r="FB164" i="32" s="1"/>
  <c r="FC164" i="32" s="1"/>
  <c r="FA164" i="32"/>
  <c r="FB163" i="32" a="1"/>
  <c r="FB163" i="32" s="1"/>
  <c r="FC163" i="32" s="1"/>
  <c r="FA163" i="32"/>
  <c r="FB162" i="32" a="1"/>
  <c r="FB162" i="32" s="1"/>
  <c r="FC162" i="32" s="1"/>
  <c r="FA162" i="32"/>
  <c r="FB161" i="32" a="1"/>
  <c r="FB161" i="32" s="1"/>
  <c r="FC161" i="32" s="1"/>
  <c r="FA161" i="32"/>
  <c r="FB160" i="32" a="1"/>
  <c r="FB160" i="32" s="1"/>
  <c r="FC160" i="32" s="1"/>
  <c r="FA160" i="32"/>
  <c r="FB159" i="32" a="1"/>
  <c r="FB159" i="32" s="1"/>
  <c r="FC159" i="32" s="1"/>
  <c r="FA159" i="32"/>
  <c r="FB158" i="32" a="1"/>
  <c r="FB158" i="32" s="1"/>
  <c r="FC158" i="32" s="1"/>
  <c r="FA158" i="32"/>
  <c r="FB157" i="32" a="1"/>
  <c r="FB157" i="32" s="1"/>
  <c r="FC157" i="32" s="1"/>
  <c r="FA157" i="32"/>
  <c r="FB156" i="32" a="1"/>
  <c r="FB156" i="32" s="1"/>
  <c r="FC156" i="32" s="1"/>
  <c r="FA156" i="32"/>
  <c r="FB155" i="32" a="1"/>
  <c r="FB155" i="32" s="1"/>
  <c r="FC155" i="32" s="1"/>
  <c r="FA155" i="32"/>
  <c r="FB154" i="32" a="1"/>
  <c r="FB154" i="32" s="1"/>
  <c r="FC154" i="32" s="1"/>
  <c r="FA154" i="32"/>
  <c r="FB153" i="32" a="1"/>
  <c r="FB153" i="32" s="1"/>
  <c r="FC153" i="32" s="1"/>
  <c r="FA153" i="32"/>
  <c r="FB152" i="32" a="1"/>
  <c r="FB152" i="32" s="1"/>
  <c r="FC152" i="32" s="1"/>
  <c r="FA152" i="32"/>
  <c r="FB151" i="32" a="1"/>
  <c r="FB151" i="32" s="1"/>
  <c r="FC151" i="32" s="1"/>
  <c r="FA151" i="32"/>
  <c r="FB150" i="32" a="1"/>
  <c r="FB150" i="32" s="1"/>
  <c r="FC150" i="32" s="1"/>
  <c r="FA150" i="32"/>
  <c r="FB149" i="32" a="1"/>
  <c r="FB149" i="32" s="1"/>
  <c r="FC149" i="32" s="1"/>
  <c r="FA149" i="32"/>
  <c r="FB148" i="32" a="1"/>
  <c r="FB148" i="32" s="1"/>
  <c r="FC148" i="32" s="1"/>
  <c r="FA148" i="32"/>
  <c r="FB147" i="32" a="1"/>
  <c r="FB147" i="32" s="1"/>
  <c r="FC147" i="32" s="1"/>
  <c r="FA147" i="32"/>
  <c r="FB146" i="32" a="1"/>
  <c r="FB146" i="32" s="1"/>
  <c r="FC146" i="32" s="1"/>
  <c r="FA146" i="32"/>
  <c r="FB145" i="32" a="1"/>
  <c r="FB145" i="32" s="1"/>
  <c r="FC145" i="32" s="1"/>
  <c r="FA145" i="32"/>
  <c r="FB144" i="32" a="1"/>
  <c r="FB144" i="32" s="1"/>
  <c r="FC144" i="32" s="1"/>
  <c r="FA144" i="32"/>
  <c r="FB143" i="32" a="1"/>
  <c r="FB143" i="32" s="1"/>
  <c r="FC143" i="32" s="1"/>
  <c r="FA143" i="32"/>
  <c r="FB142" i="32" a="1"/>
  <c r="FB142" i="32" s="1"/>
  <c r="FC142" i="32" s="1"/>
  <c r="FA142" i="32"/>
  <c r="FB141" i="32" a="1"/>
  <c r="FB141" i="32" s="1"/>
  <c r="FC141" i="32" s="1"/>
  <c r="FA141" i="32"/>
  <c r="FB140" i="32" a="1"/>
  <c r="FB140" i="32" s="1"/>
  <c r="FC140" i="32" s="1"/>
  <c r="FA140" i="32"/>
  <c r="FB139" i="32" a="1"/>
  <c r="FB139" i="32" s="1"/>
  <c r="FC139" i="32" s="1"/>
  <c r="FA139" i="32"/>
  <c r="FB138" i="32" a="1"/>
  <c r="FB138" i="32" s="1"/>
  <c r="FC138" i="32" s="1"/>
  <c r="FA138" i="32"/>
  <c r="FB137" i="32" a="1"/>
  <c r="FB137" i="32" s="1"/>
  <c r="FC137" i="32" s="1"/>
  <c r="FA137" i="32"/>
  <c r="FB136" i="32" a="1"/>
  <c r="FB136" i="32" s="1"/>
  <c r="FC136" i="32" s="1"/>
  <c r="FA136" i="32"/>
  <c r="FB135" i="32" a="1"/>
  <c r="FB135" i="32" s="1"/>
  <c r="FC135" i="32" s="1"/>
  <c r="FA135" i="32"/>
  <c r="FB134" i="32" a="1"/>
  <c r="FB134" i="32" s="1"/>
  <c r="FC134" i="32" s="1"/>
  <c r="FA134" i="32"/>
  <c r="FB133" i="32" a="1"/>
  <c r="FB133" i="32" s="1"/>
  <c r="FC133" i="32" s="1"/>
  <c r="FA133" i="32"/>
  <c r="FB132" i="32" a="1"/>
  <c r="FB132" i="32" s="1"/>
  <c r="FC132" i="32" s="1"/>
  <c r="FA132" i="32"/>
  <c r="FB131" i="32" a="1"/>
  <c r="FB131" i="32" s="1"/>
  <c r="FC131" i="32" s="1"/>
  <c r="FA131" i="32"/>
  <c r="FB130" i="32" a="1"/>
  <c r="FB130" i="32" s="1"/>
  <c r="FC130" i="32" s="1"/>
  <c r="FA130" i="32"/>
  <c r="FB129" i="32" a="1"/>
  <c r="FB129" i="32" s="1"/>
  <c r="FC129" i="32" s="1"/>
  <c r="FA129" i="32"/>
  <c r="FB128" i="32" a="1"/>
  <c r="FB128" i="32" s="1"/>
  <c r="FC128" i="32" s="1"/>
  <c r="FA128" i="32"/>
  <c r="FB127" i="32" a="1"/>
  <c r="FB127" i="32" s="1"/>
  <c r="FC127" i="32" s="1"/>
  <c r="FA127" i="32"/>
  <c r="FB126" i="32" a="1"/>
  <c r="FB126" i="32" s="1"/>
  <c r="FC126" i="32" s="1"/>
  <c r="FA126" i="32"/>
  <c r="FB125" i="32" a="1"/>
  <c r="FB125" i="32" s="1"/>
  <c r="FC125" i="32" s="1"/>
  <c r="FA125" i="32"/>
  <c r="FB124" i="32" a="1"/>
  <c r="FB124" i="32" s="1"/>
  <c r="FC124" i="32" s="1"/>
  <c r="FA124" i="32"/>
  <c r="FB123" i="32" a="1"/>
  <c r="FB123" i="32" s="1"/>
  <c r="FC123" i="32" s="1"/>
  <c r="FA123" i="32"/>
  <c r="FB122" i="32" a="1"/>
  <c r="FB122" i="32" s="1"/>
  <c r="FC122" i="32" s="1"/>
  <c r="FA122" i="32"/>
  <c r="FB121" i="32" a="1"/>
  <c r="FB121" i="32" s="1"/>
  <c r="FC121" i="32" s="1"/>
  <c r="FA121" i="32"/>
  <c r="FB120" i="32" a="1"/>
  <c r="FB120" i="32" s="1"/>
  <c r="FC120" i="32" s="1"/>
  <c r="FA120" i="32"/>
  <c r="FB119" i="32" a="1"/>
  <c r="FB119" i="32" s="1"/>
  <c r="FC119" i="32" s="1"/>
  <c r="FA119" i="32"/>
  <c r="FB118" i="32" a="1"/>
  <c r="FB118" i="32" s="1"/>
  <c r="FC118" i="32" s="1"/>
  <c r="FA118" i="32"/>
  <c r="FB117" i="32" a="1"/>
  <c r="FB117" i="32" s="1"/>
  <c r="FC117" i="32" s="1"/>
  <c r="FA117" i="32"/>
  <c r="FB116" i="32" a="1"/>
  <c r="FB116" i="32" s="1"/>
  <c r="FC116" i="32" s="1"/>
  <c r="FA116" i="32"/>
  <c r="FB115" i="32" a="1"/>
  <c r="FB115" i="32" s="1"/>
  <c r="FC115" i="32" s="1"/>
  <c r="FA115" i="32"/>
  <c r="FB114" i="32" a="1"/>
  <c r="FB114" i="32" s="1"/>
  <c r="FC114" i="32" s="1"/>
  <c r="FA114" i="32"/>
  <c r="FB113" i="32" a="1"/>
  <c r="FB113" i="32" s="1"/>
  <c r="FC113" i="32" s="1"/>
  <c r="FA113" i="32"/>
  <c r="FB112" i="32" a="1"/>
  <c r="FB112" i="32" s="1"/>
  <c r="FC112" i="32" s="1"/>
  <c r="FA112" i="32"/>
  <c r="FB111" i="32" a="1"/>
  <c r="FB111" i="32" s="1"/>
  <c r="FC111" i="32" s="1"/>
  <c r="FA111" i="32"/>
  <c r="FB110" i="32" a="1"/>
  <c r="FB110" i="32" s="1"/>
  <c r="FC110" i="32" s="1"/>
  <c r="FA110" i="32"/>
  <c r="FB109" i="32" a="1"/>
  <c r="FB109" i="32" s="1"/>
  <c r="FC109" i="32" s="1"/>
  <c r="FA109" i="32"/>
  <c r="FB108" i="32" a="1"/>
  <c r="FB108" i="32" s="1"/>
  <c r="FC108" i="32" s="1"/>
  <c r="FA108" i="32"/>
  <c r="FB107" i="32" a="1"/>
  <c r="FB107" i="32" s="1"/>
  <c r="FC107" i="32" s="1"/>
  <c r="FA107" i="32"/>
  <c r="FB106" i="32" a="1"/>
  <c r="FB106" i="32" s="1"/>
  <c r="FC106" i="32" s="1"/>
  <c r="FA106" i="32"/>
  <c r="FB105" i="32" a="1"/>
  <c r="FB105" i="32" s="1"/>
  <c r="FC105" i="32" s="1"/>
  <c r="FA105" i="32"/>
  <c r="FB104" i="32" a="1"/>
  <c r="FB104" i="32" s="1"/>
  <c r="FC104" i="32" s="1"/>
  <c r="FA104" i="32"/>
  <c r="FB103" i="32" a="1"/>
  <c r="FB103" i="32" s="1"/>
  <c r="FC103" i="32" s="1"/>
  <c r="FA103" i="32"/>
  <c r="FB102" i="32" a="1"/>
  <c r="FB102" i="32" s="1"/>
  <c r="FC102" i="32" s="1"/>
  <c r="FA102" i="32"/>
  <c r="FB101" i="32" a="1"/>
  <c r="FB101" i="32" s="1"/>
  <c r="FC101" i="32" s="1"/>
  <c r="FA101" i="32"/>
  <c r="FB100" i="32" a="1"/>
  <c r="FB100" i="32" s="1"/>
  <c r="FC100" i="32" s="1"/>
  <c r="FA100" i="32"/>
  <c r="FB99" i="32" a="1"/>
  <c r="FB99" i="32" s="1"/>
  <c r="FC99" i="32" s="1"/>
  <c r="FA99" i="32"/>
  <c r="FB98" i="32" a="1"/>
  <c r="FB98" i="32" s="1"/>
  <c r="FC98" i="32" s="1"/>
  <c r="FA98" i="32"/>
  <c r="FB97" i="32" a="1"/>
  <c r="FB97" i="32" s="1"/>
  <c r="FC97" i="32" s="1"/>
  <c r="FA97" i="32"/>
  <c r="FB96" i="32" a="1"/>
  <c r="FB96" i="32" s="1"/>
  <c r="FC96" i="32" s="1"/>
  <c r="FA96" i="32"/>
  <c r="FB95" i="32" a="1"/>
  <c r="FB95" i="32" s="1"/>
  <c r="FC95" i="32" s="1"/>
  <c r="FA95" i="32"/>
  <c r="FB94" i="32" a="1"/>
  <c r="FB94" i="32" s="1"/>
  <c r="FC94" i="32" s="1"/>
  <c r="FA94" i="32"/>
  <c r="FB93" i="32" a="1"/>
  <c r="FB93" i="32" s="1"/>
  <c r="FC93" i="32" s="1"/>
  <c r="FA93" i="32"/>
  <c r="FB92" i="32" a="1"/>
  <c r="FB92" i="32" s="1"/>
  <c r="FC92" i="32" s="1"/>
  <c r="FA92" i="32"/>
  <c r="FB91" i="32" a="1"/>
  <c r="FB91" i="32" s="1"/>
  <c r="FC91" i="32" s="1"/>
  <c r="FA91" i="32"/>
  <c r="FB90" i="32" a="1"/>
  <c r="FB90" i="32" s="1"/>
  <c r="FC90" i="32" s="1"/>
  <c r="FA90" i="32"/>
  <c r="FB89" i="32" a="1"/>
  <c r="FB89" i="32" s="1"/>
  <c r="FC89" i="32" s="1"/>
  <c r="FA89" i="32"/>
  <c r="FB88" i="32" a="1"/>
  <c r="FB88" i="32" s="1"/>
  <c r="FC88" i="32" s="1"/>
  <c r="FA88" i="32"/>
  <c r="FB87" i="32" a="1"/>
  <c r="FB87" i="32" s="1"/>
  <c r="FC87" i="32" s="1"/>
  <c r="FA87" i="32"/>
  <c r="FB86" i="32" a="1"/>
  <c r="FB86" i="32" s="1"/>
  <c r="FC86" i="32" s="1"/>
  <c r="FA86" i="32"/>
  <c r="FB85" i="32" a="1"/>
  <c r="FB85" i="32" s="1"/>
  <c r="FC85" i="32" s="1"/>
  <c r="FA85" i="32"/>
  <c r="FB84" i="32" a="1"/>
  <c r="FB84" i="32" s="1"/>
  <c r="FC84" i="32" s="1"/>
  <c r="FA84" i="32"/>
  <c r="FB83" i="32" a="1"/>
  <c r="FB83" i="32" s="1"/>
  <c r="FC83" i="32" s="1"/>
  <c r="FA83" i="32"/>
  <c r="FB82" i="32" a="1"/>
  <c r="FB82" i="32" s="1"/>
  <c r="FC82" i="32" s="1"/>
  <c r="FA82" i="32"/>
  <c r="FB81" i="32" a="1"/>
  <c r="FB81" i="32" s="1"/>
  <c r="FC81" i="32" s="1"/>
  <c r="FA81" i="32"/>
  <c r="FB80" i="32" a="1"/>
  <c r="FB80" i="32" s="1"/>
  <c r="FC80" i="32" s="1"/>
  <c r="FA80" i="32"/>
  <c r="FB79" i="32" a="1"/>
  <c r="FB79" i="32" s="1"/>
  <c r="FC79" i="32" s="1"/>
  <c r="FA79" i="32"/>
  <c r="FB78" i="32" a="1"/>
  <c r="FB78" i="32" s="1"/>
  <c r="FC78" i="32" s="1"/>
  <c r="FA78" i="32"/>
  <c r="FB77" i="32" a="1"/>
  <c r="FB77" i="32" s="1"/>
  <c r="FC77" i="32" s="1"/>
  <c r="FA77" i="32"/>
  <c r="FB76" i="32" a="1"/>
  <c r="FB76" i="32" s="1"/>
  <c r="FC76" i="32" s="1"/>
  <c r="FA76" i="32"/>
  <c r="FB75" i="32" a="1"/>
  <c r="FB75" i="32" s="1"/>
  <c r="FC75" i="32" s="1"/>
  <c r="FA75" i="32"/>
  <c r="FB74" i="32" a="1"/>
  <c r="FB74" i="32" s="1"/>
  <c r="FC74" i="32" s="1"/>
  <c r="FA74" i="32"/>
  <c r="FB73" i="32" a="1"/>
  <c r="FB73" i="32" s="1"/>
  <c r="FC73" i="32" s="1"/>
  <c r="FA73" i="32"/>
  <c r="FB72" i="32" a="1"/>
  <c r="FB72" i="32" s="1"/>
  <c r="FC72" i="32" s="1"/>
  <c r="FA72" i="32"/>
  <c r="FB71" i="32" a="1"/>
  <c r="FB71" i="32" s="1"/>
  <c r="FC71" i="32" s="1"/>
  <c r="FA71" i="32"/>
  <c r="FB70" i="32" a="1"/>
  <c r="FB70" i="32" s="1"/>
  <c r="FC70" i="32" s="1"/>
  <c r="FA70" i="32"/>
  <c r="FB69" i="32" a="1"/>
  <c r="FB69" i="32" s="1"/>
  <c r="FC69" i="32" s="1"/>
  <c r="FA69" i="32"/>
  <c r="FB68" i="32" a="1"/>
  <c r="FB68" i="32" s="1"/>
  <c r="FC68" i="32" s="1"/>
  <c r="FA68" i="32"/>
  <c r="FB67" i="32" a="1"/>
  <c r="FB67" i="32" s="1"/>
  <c r="FC67" i="32" s="1"/>
  <c r="FA67" i="32"/>
  <c r="FB66" i="32" a="1"/>
  <c r="FB66" i="32" s="1"/>
  <c r="FC66" i="32" s="1"/>
  <c r="FA66" i="32"/>
  <c r="FB65" i="32" a="1"/>
  <c r="FB65" i="32" s="1"/>
  <c r="FC65" i="32" s="1"/>
  <c r="FA65" i="32"/>
  <c r="FB64" i="32" a="1"/>
  <c r="FB64" i="32" s="1"/>
  <c r="FC64" i="32" s="1"/>
  <c r="FA64" i="32"/>
  <c r="FB63" i="32" a="1"/>
  <c r="FB63" i="32" s="1"/>
  <c r="FC63" i="32" s="1"/>
  <c r="FA63" i="32"/>
  <c r="FB62" i="32" a="1"/>
  <c r="FB62" i="32" s="1"/>
  <c r="FC62" i="32" s="1"/>
  <c r="FA62" i="32"/>
  <c r="FB61" i="32" a="1"/>
  <c r="FB61" i="32" s="1"/>
  <c r="FC61" i="32" s="1"/>
  <c r="FA61" i="32"/>
  <c r="FB60" i="32" a="1"/>
  <c r="FB60" i="32" s="1"/>
  <c r="FC60" i="32" s="1"/>
  <c r="FA60" i="32"/>
  <c r="FB59" i="32" a="1"/>
  <c r="FB59" i="32" s="1"/>
  <c r="FC59" i="32" s="1"/>
  <c r="FA59" i="32"/>
  <c r="FB58" i="32" a="1"/>
  <c r="FB58" i="32" s="1"/>
  <c r="FC58" i="32" s="1"/>
  <c r="FA58" i="32"/>
  <c r="FB57" i="32" a="1"/>
  <c r="FB57" i="32" s="1"/>
  <c r="FC57" i="32" s="1"/>
  <c r="FA57" i="32"/>
  <c r="FB56" i="32" a="1"/>
  <c r="FB56" i="32" s="1"/>
  <c r="FC56" i="32" s="1"/>
  <c r="FA56" i="32"/>
  <c r="FB55" i="32" a="1"/>
  <c r="FB55" i="32" s="1"/>
  <c r="FC55" i="32" s="1"/>
  <c r="FA55" i="32"/>
  <c r="FB54" i="32" a="1"/>
  <c r="FB54" i="32" s="1"/>
  <c r="FC54" i="32" s="1"/>
  <c r="FA54" i="32"/>
  <c r="FB53" i="32" a="1"/>
  <c r="FB53" i="32" s="1"/>
  <c r="FC53" i="32" s="1"/>
  <c r="FA53" i="32"/>
  <c r="FB52" i="32" a="1"/>
  <c r="FB52" i="32" s="1"/>
  <c r="FC52" i="32" s="1"/>
  <c r="FA52" i="32"/>
  <c r="FB51" i="32" a="1"/>
  <c r="FB51" i="32" s="1"/>
  <c r="FC51" i="32" s="1"/>
  <c r="FA51" i="32"/>
  <c r="FB50" i="32" a="1"/>
  <c r="FB50" i="32" s="1"/>
  <c r="FC50" i="32" s="1"/>
  <c r="FA50" i="32"/>
  <c r="FB49" i="32" a="1"/>
  <c r="FB49" i="32" s="1"/>
  <c r="FC49" i="32" s="1"/>
  <c r="FA49" i="32"/>
  <c r="FB48" i="32" a="1"/>
  <c r="FB48" i="32" s="1"/>
  <c r="FC48" i="32" s="1"/>
  <c r="FA48" i="32"/>
  <c r="FB47" i="32" a="1"/>
  <c r="FB47" i="32" s="1"/>
  <c r="FC47" i="32" s="1"/>
  <c r="FA47" i="32"/>
  <c r="FB46" i="32" a="1"/>
  <c r="FB46" i="32" s="1"/>
  <c r="FC46" i="32" s="1"/>
  <c r="FA46" i="32"/>
  <c r="FB45" i="32" a="1"/>
  <c r="FB45" i="32" s="1"/>
  <c r="FC45" i="32" s="1"/>
  <c r="FA45" i="32"/>
  <c r="FB44" i="32" a="1"/>
  <c r="FB44" i="32" s="1"/>
  <c r="FC44" i="32" s="1"/>
  <c r="FA44" i="32"/>
  <c r="FB43" i="32" a="1"/>
  <c r="FB43" i="32" s="1"/>
  <c r="FC43" i="32" s="1"/>
  <c r="FA43" i="32"/>
  <c r="FB42" i="32" a="1"/>
  <c r="FB42" i="32" s="1"/>
  <c r="FC42" i="32" s="1"/>
  <c r="FA42" i="32"/>
  <c r="FB41" i="32" a="1"/>
  <c r="FB41" i="32" s="1"/>
  <c r="FC41" i="32" s="1"/>
  <c r="FA41" i="32"/>
  <c r="FB40" i="32" a="1"/>
  <c r="FB40" i="32" s="1"/>
  <c r="FC40" i="32" s="1"/>
  <c r="FA40" i="32"/>
  <c r="FB39" i="32" a="1"/>
  <c r="FB39" i="32" s="1"/>
  <c r="FC39" i="32" s="1"/>
  <c r="FA39" i="32"/>
  <c r="FB38" i="32" a="1"/>
  <c r="FB38" i="32" s="1"/>
  <c r="FC38" i="32" s="1"/>
  <c r="FA38" i="32"/>
  <c r="FB37" i="32" a="1"/>
  <c r="FB37" i="32" s="1"/>
  <c r="FC37" i="32" s="1"/>
  <c r="FA37" i="32"/>
  <c r="FB36" i="32" a="1"/>
  <c r="FB36" i="32" s="1"/>
  <c r="FC36" i="32" s="1"/>
  <c r="FA36" i="32"/>
  <c r="FB35" i="32" a="1"/>
  <c r="FB35" i="32" s="1"/>
  <c r="FC35" i="32" s="1"/>
  <c r="FA35" i="32"/>
  <c r="FB34" i="32" a="1"/>
  <c r="FB34" i="32" s="1"/>
  <c r="FC34" i="32" s="1"/>
  <c r="FA34" i="32"/>
  <c r="FB33" i="32" a="1"/>
  <c r="FB33" i="32" s="1"/>
  <c r="FC33" i="32" s="1"/>
  <c r="FA33" i="32"/>
  <c r="FB32" i="32" a="1"/>
  <c r="FB32" i="32" s="1"/>
  <c r="FC32" i="32" s="1"/>
  <c r="FA32" i="32"/>
  <c r="FB31" i="32" a="1"/>
  <c r="FB31" i="32" s="1"/>
  <c r="FC31" i="32" s="1"/>
  <c r="FA31" i="32"/>
  <c r="FB30" i="32" a="1"/>
  <c r="FB30" i="32" s="1"/>
  <c r="FC30" i="32" s="1"/>
  <c r="FA30" i="32"/>
  <c r="FB29" i="32" a="1"/>
  <c r="FB29" i="32" s="1"/>
  <c r="FC29" i="32" s="1"/>
  <c r="FA29" i="32"/>
  <c r="FB28" i="32" a="1"/>
  <c r="FB28" i="32" s="1"/>
  <c r="FC28" i="32" s="1"/>
  <c r="FA28" i="32"/>
  <c r="FB27" i="32" a="1"/>
  <c r="FB27" i="32" s="1"/>
  <c r="FC27" i="32" s="1"/>
  <c r="FA27" i="32"/>
  <c r="FB26" i="32" a="1"/>
  <c r="FB26" i="32" s="1"/>
  <c r="FC26" i="32" s="1"/>
  <c r="FA26" i="32"/>
  <c r="FB25" i="32" a="1"/>
  <c r="FB25" i="32" s="1"/>
  <c r="FC25" i="32" s="1"/>
  <c r="FA25" i="32"/>
  <c r="FB24" i="32" a="1"/>
  <c r="FB24" i="32" s="1"/>
  <c r="FC24" i="32" s="1"/>
  <c r="FA24" i="32"/>
  <c r="FB23" i="32" a="1"/>
  <c r="FB23" i="32" s="1"/>
  <c r="FC23" i="32" s="1"/>
  <c r="FA23" i="32"/>
  <c r="FB22" i="32" a="1"/>
  <c r="FB22" i="32" s="1"/>
  <c r="FC22" i="32" s="1"/>
  <c r="FA22" i="32"/>
  <c r="FB21" i="32" a="1"/>
  <c r="FB21" i="32" s="1"/>
  <c r="FC21" i="32" s="1"/>
  <c r="FA21" i="32"/>
  <c r="FB20" i="32" a="1"/>
  <c r="FB20" i="32" s="1"/>
  <c r="FC20" i="32" s="1"/>
  <c r="FA20" i="32"/>
  <c r="FB19" i="32" a="1"/>
  <c r="FB19" i="32" s="1"/>
  <c r="FC19" i="32" s="1"/>
  <c r="FA19" i="32"/>
  <c r="FB18" i="32" a="1"/>
  <c r="FB18" i="32" s="1"/>
  <c r="FC18" i="32" s="1"/>
  <c r="FA18" i="32"/>
  <c r="FB17" i="32" a="1"/>
  <c r="FB17" i="32" s="1"/>
  <c r="FC17" i="32" s="1"/>
  <c r="FA17" i="32"/>
  <c r="FB16" i="32" a="1"/>
  <c r="FB16" i="32" s="1"/>
  <c r="FC16" i="32" s="1"/>
  <c r="FA16" i="32"/>
  <c r="FB15" i="32" a="1"/>
  <c r="FB15" i="32" s="1"/>
  <c r="FC15" i="32" s="1"/>
  <c r="FA15" i="32"/>
  <c r="FB14" i="32" a="1"/>
  <c r="FB14" i="32" s="1"/>
  <c r="FC14" i="32" s="1"/>
  <c r="FA14" i="32"/>
  <c r="FB13" i="32" a="1"/>
  <c r="FB13" i="32" s="1"/>
  <c r="FC13" i="32" s="1"/>
  <c r="FA13" i="32"/>
  <c r="FB12" i="32" a="1"/>
  <c r="FB12" i="32" s="1"/>
  <c r="FC12" i="32" s="1"/>
  <c r="FA12" i="32"/>
  <c r="FB11" i="32" a="1"/>
  <c r="FB11" i="32" s="1"/>
  <c r="FC11" i="32" s="1"/>
  <c r="FA11" i="32"/>
  <c r="FB10" i="32" a="1"/>
  <c r="FB10" i="32" s="1"/>
  <c r="FC10" i="32" s="1"/>
  <c r="FA10" i="32"/>
  <c r="FB9" i="32" a="1"/>
  <c r="FB9" i="32" s="1"/>
  <c r="FC9" i="32" s="1"/>
  <c r="FA9" i="32"/>
  <c r="FB8" i="32" a="1"/>
  <c r="FB8" i="32" s="1"/>
  <c r="FC8" i="32" s="1"/>
  <c r="FA8" i="32"/>
  <c r="FB7" i="32" a="1"/>
  <c r="FB7" i="32" s="1"/>
  <c r="FC7" i="32" s="1"/>
  <c r="FA7" i="32"/>
  <c r="FB6" i="32" a="1"/>
  <c r="FB6" i="32" s="1"/>
  <c r="FC6" i="32" s="1"/>
  <c r="FA6" i="32"/>
  <c r="FB5" i="32" a="1"/>
  <c r="FB5" i="32" s="1"/>
  <c r="FC5" i="32" s="1"/>
  <c r="FA5" i="32"/>
  <c r="FB4" i="32" a="1"/>
  <c r="FB4" i="32" s="1"/>
  <c r="FC4" i="32" s="1"/>
  <c r="FA4" i="32"/>
  <c r="FA3" i="32"/>
  <c r="FB3" i="32" s="1" a="1"/>
  <c r="FB3" i="32" s="1"/>
  <c r="FC3" i="32" s="1"/>
  <c r="FA2" i="32"/>
  <c r="FB2" i="32" s="1" a="1"/>
  <c r="FB2" i="32" s="1"/>
  <c r="FC2" i="32" s="1"/>
  <c r="EX208" i="32" a="1"/>
  <c r="EX208" i="32" s="1"/>
  <c r="EY208" i="32" s="1"/>
  <c r="EW208" i="32"/>
  <c r="EX207" i="32" a="1"/>
  <c r="EX207" i="32" s="1"/>
  <c r="EY207" i="32" s="1"/>
  <c r="EW207" i="32"/>
  <c r="EX206" i="32" a="1"/>
  <c r="EX206" i="32" s="1"/>
  <c r="EY206" i="32" s="1"/>
  <c r="EW206" i="32"/>
  <c r="EX205" i="32" a="1"/>
  <c r="EX205" i="32" s="1"/>
  <c r="EY205" i="32" s="1"/>
  <c r="EW205" i="32"/>
  <c r="EX204" i="32" a="1"/>
  <c r="EX204" i="32" s="1"/>
  <c r="EY204" i="32" s="1"/>
  <c r="EW204" i="32"/>
  <c r="EX203" i="32" a="1"/>
  <c r="EX203" i="32" s="1"/>
  <c r="EY203" i="32" s="1"/>
  <c r="EW203" i="32"/>
  <c r="EX202" i="32" a="1"/>
  <c r="EX202" i="32" s="1"/>
  <c r="EY202" i="32" s="1"/>
  <c r="EW202" i="32"/>
  <c r="EX201" i="32" a="1"/>
  <c r="EX201" i="32" s="1"/>
  <c r="EY201" i="32" s="1"/>
  <c r="EW201" i="32"/>
  <c r="EX200" i="32" a="1"/>
  <c r="EX200" i="32" s="1"/>
  <c r="EY200" i="32" s="1"/>
  <c r="EW200" i="32"/>
  <c r="EX199" i="32" a="1"/>
  <c r="EX199" i="32" s="1"/>
  <c r="EY199" i="32" s="1"/>
  <c r="EW199" i="32"/>
  <c r="EX198" i="32" a="1"/>
  <c r="EX198" i="32" s="1"/>
  <c r="EY198" i="32" s="1"/>
  <c r="EW198" i="32"/>
  <c r="EX197" i="32" a="1"/>
  <c r="EX197" i="32" s="1"/>
  <c r="EY197" i="32" s="1"/>
  <c r="EW197" i="32"/>
  <c r="EX196" i="32" a="1"/>
  <c r="EX196" i="32" s="1"/>
  <c r="EY196" i="32" s="1"/>
  <c r="EW196" i="32"/>
  <c r="EX195" i="32" a="1"/>
  <c r="EX195" i="32" s="1"/>
  <c r="EY195" i="32" s="1"/>
  <c r="EW195" i="32"/>
  <c r="EX194" i="32" a="1"/>
  <c r="EX194" i="32" s="1"/>
  <c r="EY194" i="32" s="1"/>
  <c r="EW194" i="32"/>
  <c r="EX193" i="32" a="1"/>
  <c r="EX193" i="32" s="1"/>
  <c r="EY193" i="32" s="1"/>
  <c r="EW193" i="32"/>
  <c r="EX192" i="32" a="1"/>
  <c r="EX192" i="32" s="1"/>
  <c r="EY192" i="32" s="1"/>
  <c r="EW192" i="32"/>
  <c r="EX191" i="32" a="1"/>
  <c r="EX191" i="32" s="1"/>
  <c r="EY191" i="32" s="1"/>
  <c r="EW191" i="32"/>
  <c r="EX190" i="32" a="1"/>
  <c r="EX190" i="32" s="1"/>
  <c r="EY190" i="32" s="1"/>
  <c r="EW190" i="32"/>
  <c r="EX189" i="32" a="1"/>
  <c r="EX189" i="32" s="1"/>
  <c r="EY189" i="32" s="1"/>
  <c r="EW189" i="32"/>
  <c r="EX188" i="32" a="1"/>
  <c r="EX188" i="32" s="1"/>
  <c r="EY188" i="32" s="1"/>
  <c r="EW188" i="32"/>
  <c r="EX187" i="32" a="1"/>
  <c r="EX187" i="32" s="1"/>
  <c r="EY187" i="32" s="1"/>
  <c r="EW187" i="32"/>
  <c r="EX186" i="32" a="1"/>
  <c r="EX186" i="32" s="1"/>
  <c r="EY186" i="32" s="1"/>
  <c r="EW186" i="32"/>
  <c r="EX185" i="32" a="1"/>
  <c r="EX185" i="32" s="1"/>
  <c r="EY185" i="32" s="1"/>
  <c r="EW185" i="32"/>
  <c r="EX184" i="32" a="1"/>
  <c r="EX184" i="32" s="1"/>
  <c r="EY184" i="32" s="1"/>
  <c r="EW184" i="32"/>
  <c r="EX183" i="32" a="1"/>
  <c r="EX183" i="32" s="1"/>
  <c r="EY183" i="32" s="1"/>
  <c r="EW183" i="32"/>
  <c r="EX182" i="32" a="1"/>
  <c r="EX182" i="32" s="1"/>
  <c r="EY182" i="32" s="1"/>
  <c r="EW182" i="32"/>
  <c r="EX181" i="32" a="1"/>
  <c r="EX181" i="32" s="1"/>
  <c r="EY181" i="32" s="1"/>
  <c r="EW181" i="32"/>
  <c r="EX180" i="32" a="1"/>
  <c r="EX180" i="32" s="1"/>
  <c r="EY180" i="32" s="1"/>
  <c r="EW180" i="32"/>
  <c r="EX179" i="32" a="1"/>
  <c r="EX179" i="32" s="1"/>
  <c r="EY179" i="32" s="1"/>
  <c r="EW179" i="32"/>
  <c r="EX178" i="32" a="1"/>
  <c r="EX178" i="32" s="1"/>
  <c r="EY178" i="32" s="1"/>
  <c r="EW178" i="32"/>
  <c r="EX177" i="32" a="1"/>
  <c r="EX177" i="32" s="1"/>
  <c r="EY177" i="32" s="1"/>
  <c r="EW177" i="32"/>
  <c r="EX176" i="32" a="1"/>
  <c r="EX176" i="32" s="1"/>
  <c r="EY176" i="32" s="1"/>
  <c r="EW176" i="32"/>
  <c r="EX175" i="32" a="1"/>
  <c r="EX175" i="32" s="1"/>
  <c r="EY175" i="32" s="1"/>
  <c r="EW175" i="32"/>
  <c r="EX174" i="32" a="1"/>
  <c r="EX174" i="32" s="1"/>
  <c r="EY174" i="32" s="1"/>
  <c r="EW174" i="32"/>
  <c r="EX173" i="32" a="1"/>
  <c r="EX173" i="32" s="1"/>
  <c r="EY173" i="32" s="1"/>
  <c r="EW173" i="32"/>
  <c r="EX172" i="32" a="1"/>
  <c r="EX172" i="32" s="1"/>
  <c r="EY172" i="32" s="1"/>
  <c r="EW172" i="32"/>
  <c r="EX171" i="32" a="1"/>
  <c r="EX171" i="32" s="1"/>
  <c r="EY171" i="32" s="1"/>
  <c r="EW171" i="32"/>
  <c r="EX170" i="32" a="1"/>
  <c r="EX170" i="32" s="1"/>
  <c r="EY170" i="32" s="1"/>
  <c r="EW170" i="32"/>
  <c r="EX169" i="32" a="1"/>
  <c r="EX169" i="32" s="1"/>
  <c r="EY169" i="32" s="1"/>
  <c r="EW169" i="32"/>
  <c r="EX168" i="32" a="1"/>
  <c r="EX168" i="32" s="1"/>
  <c r="EY168" i="32" s="1"/>
  <c r="EW168" i="32"/>
  <c r="EX167" i="32" a="1"/>
  <c r="EX167" i="32" s="1"/>
  <c r="EY167" i="32" s="1"/>
  <c r="EW167" i="32"/>
  <c r="EX166" i="32" a="1"/>
  <c r="EX166" i="32" s="1"/>
  <c r="EY166" i="32" s="1"/>
  <c r="EW166" i="32"/>
  <c r="EX165" i="32" a="1"/>
  <c r="EX165" i="32" s="1"/>
  <c r="EY165" i="32" s="1"/>
  <c r="EW165" i="32"/>
  <c r="EX164" i="32" a="1"/>
  <c r="EX164" i="32" s="1"/>
  <c r="EY164" i="32" s="1"/>
  <c r="EW164" i="32"/>
  <c r="EX163" i="32" a="1"/>
  <c r="EX163" i="32" s="1"/>
  <c r="EY163" i="32" s="1"/>
  <c r="EW163" i="32"/>
  <c r="EX162" i="32" a="1"/>
  <c r="EX162" i="32" s="1"/>
  <c r="EY162" i="32" s="1"/>
  <c r="EW162" i="32"/>
  <c r="EX161" i="32" a="1"/>
  <c r="EX161" i="32" s="1"/>
  <c r="EY161" i="32" s="1"/>
  <c r="EW161" i="32"/>
  <c r="EX160" i="32" a="1"/>
  <c r="EX160" i="32" s="1"/>
  <c r="EY160" i="32" s="1"/>
  <c r="EW160" i="32"/>
  <c r="EX159" i="32" a="1"/>
  <c r="EX159" i="32" s="1"/>
  <c r="EY159" i="32" s="1"/>
  <c r="EW159" i="32"/>
  <c r="EX158" i="32" a="1"/>
  <c r="EX158" i="32" s="1"/>
  <c r="EY158" i="32" s="1"/>
  <c r="EW158" i="32"/>
  <c r="EX157" i="32" a="1"/>
  <c r="EX157" i="32" s="1"/>
  <c r="EY157" i="32" s="1"/>
  <c r="EW157" i="32"/>
  <c r="EX156" i="32" a="1"/>
  <c r="EX156" i="32" s="1"/>
  <c r="EY156" i="32" s="1"/>
  <c r="EW156" i="32"/>
  <c r="EX155" i="32" a="1"/>
  <c r="EX155" i="32" s="1"/>
  <c r="EY155" i="32" s="1"/>
  <c r="EW155" i="32"/>
  <c r="EX154" i="32" a="1"/>
  <c r="EX154" i="32" s="1"/>
  <c r="EY154" i="32" s="1"/>
  <c r="EW154" i="32"/>
  <c r="EX153" i="32" a="1"/>
  <c r="EX153" i="32" s="1"/>
  <c r="EY153" i="32" s="1"/>
  <c r="EW153" i="32"/>
  <c r="EX152" i="32" a="1"/>
  <c r="EX152" i="32" s="1"/>
  <c r="EY152" i="32" s="1"/>
  <c r="EW152" i="32"/>
  <c r="EX151" i="32" a="1"/>
  <c r="EX151" i="32" s="1"/>
  <c r="EY151" i="32" s="1"/>
  <c r="EW151" i="32"/>
  <c r="EX150" i="32" a="1"/>
  <c r="EX150" i="32" s="1"/>
  <c r="EY150" i="32" s="1"/>
  <c r="EW150" i="32"/>
  <c r="EX149" i="32" a="1"/>
  <c r="EX149" i="32" s="1"/>
  <c r="EY149" i="32" s="1"/>
  <c r="EW149" i="32"/>
  <c r="EX148" i="32" a="1"/>
  <c r="EX148" i="32" s="1"/>
  <c r="EY148" i="32" s="1"/>
  <c r="EW148" i="32"/>
  <c r="EX147" i="32" a="1"/>
  <c r="EX147" i="32" s="1"/>
  <c r="EY147" i="32" s="1"/>
  <c r="EW147" i="32"/>
  <c r="EX146" i="32" a="1"/>
  <c r="EX146" i="32" s="1"/>
  <c r="EY146" i="32" s="1"/>
  <c r="EW146" i="32"/>
  <c r="EX145" i="32" a="1"/>
  <c r="EX145" i="32" s="1"/>
  <c r="EY145" i="32" s="1"/>
  <c r="EW145" i="32"/>
  <c r="EX144" i="32" a="1"/>
  <c r="EX144" i="32" s="1"/>
  <c r="EY144" i="32" s="1"/>
  <c r="EW144" i="32"/>
  <c r="EX143" i="32" a="1"/>
  <c r="EX143" i="32" s="1"/>
  <c r="EY143" i="32" s="1"/>
  <c r="EW143" i="32"/>
  <c r="EX142" i="32" a="1"/>
  <c r="EX142" i="32" s="1"/>
  <c r="EY142" i="32" s="1"/>
  <c r="EW142" i="32"/>
  <c r="EX141" i="32" a="1"/>
  <c r="EX141" i="32" s="1"/>
  <c r="EY141" i="32" s="1"/>
  <c r="EW141" i="32"/>
  <c r="EX140" i="32" a="1"/>
  <c r="EX140" i="32" s="1"/>
  <c r="EY140" i="32" s="1"/>
  <c r="EW140" i="32"/>
  <c r="EX139" i="32" a="1"/>
  <c r="EX139" i="32" s="1"/>
  <c r="EY139" i="32" s="1"/>
  <c r="EW139" i="32"/>
  <c r="EX138" i="32" a="1"/>
  <c r="EX138" i="32" s="1"/>
  <c r="EY138" i="32" s="1"/>
  <c r="EW138" i="32"/>
  <c r="EX137" i="32" a="1"/>
  <c r="EX137" i="32" s="1"/>
  <c r="EY137" i="32" s="1"/>
  <c r="EW137" i="32"/>
  <c r="EX136" i="32" a="1"/>
  <c r="EX136" i="32" s="1"/>
  <c r="EY136" i="32" s="1"/>
  <c r="EW136" i="32"/>
  <c r="EX135" i="32" a="1"/>
  <c r="EX135" i="32" s="1"/>
  <c r="EY135" i="32" s="1"/>
  <c r="EW135" i="32"/>
  <c r="EX134" i="32" a="1"/>
  <c r="EX134" i="32" s="1"/>
  <c r="EY134" i="32" s="1"/>
  <c r="EW134" i="32"/>
  <c r="EX133" i="32" a="1"/>
  <c r="EX133" i="32" s="1"/>
  <c r="EY133" i="32" s="1"/>
  <c r="EW133" i="32"/>
  <c r="EX132" i="32" a="1"/>
  <c r="EX132" i="32" s="1"/>
  <c r="EY132" i="32" s="1"/>
  <c r="EW132" i="32"/>
  <c r="EX131" i="32" a="1"/>
  <c r="EX131" i="32" s="1"/>
  <c r="EY131" i="32" s="1"/>
  <c r="EW131" i="32"/>
  <c r="EX130" i="32" a="1"/>
  <c r="EX130" i="32" s="1"/>
  <c r="EY130" i="32" s="1"/>
  <c r="EW130" i="32"/>
  <c r="EX129" i="32" a="1"/>
  <c r="EX129" i="32" s="1"/>
  <c r="EY129" i="32" s="1"/>
  <c r="EW129" i="32"/>
  <c r="EX128" i="32" a="1"/>
  <c r="EX128" i="32" s="1"/>
  <c r="EY128" i="32" s="1"/>
  <c r="EW128" i="32"/>
  <c r="EX127" i="32" a="1"/>
  <c r="EX127" i="32" s="1"/>
  <c r="EY127" i="32" s="1"/>
  <c r="EW127" i="32"/>
  <c r="EX126" i="32" a="1"/>
  <c r="EX126" i="32" s="1"/>
  <c r="EY126" i="32" s="1"/>
  <c r="EW126" i="32"/>
  <c r="EX125" i="32" a="1"/>
  <c r="EX125" i="32" s="1"/>
  <c r="EY125" i="32" s="1"/>
  <c r="EW125" i="32"/>
  <c r="EX124" i="32" a="1"/>
  <c r="EX124" i="32" s="1"/>
  <c r="EY124" i="32" s="1"/>
  <c r="EW124" i="32"/>
  <c r="EX123" i="32" a="1"/>
  <c r="EX123" i="32" s="1"/>
  <c r="EY123" i="32" s="1"/>
  <c r="EW123" i="32"/>
  <c r="EX122" i="32" a="1"/>
  <c r="EX122" i="32" s="1"/>
  <c r="EY122" i="32" s="1"/>
  <c r="EW122" i="32"/>
  <c r="EX121" i="32" a="1"/>
  <c r="EX121" i="32" s="1"/>
  <c r="EY121" i="32" s="1"/>
  <c r="EW121" i="32"/>
  <c r="EX120" i="32" a="1"/>
  <c r="EX120" i="32" s="1"/>
  <c r="EY120" i="32" s="1"/>
  <c r="EW120" i="32"/>
  <c r="EX119" i="32" a="1"/>
  <c r="EX119" i="32" s="1"/>
  <c r="EY119" i="32" s="1"/>
  <c r="EW119" i="32"/>
  <c r="EX118" i="32" a="1"/>
  <c r="EX118" i="32" s="1"/>
  <c r="EY118" i="32" s="1"/>
  <c r="EW118" i="32"/>
  <c r="EX117" i="32" a="1"/>
  <c r="EX117" i="32" s="1"/>
  <c r="EY117" i="32" s="1"/>
  <c r="EW117" i="32"/>
  <c r="EX116" i="32" a="1"/>
  <c r="EX116" i="32" s="1"/>
  <c r="EY116" i="32" s="1"/>
  <c r="EW116" i="32"/>
  <c r="EX115" i="32" a="1"/>
  <c r="EX115" i="32" s="1"/>
  <c r="EY115" i="32" s="1"/>
  <c r="EW115" i="32"/>
  <c r="EX114" i="32" a="1"/>
  <c r="EX114" i="32" s="1"/>
  <c r="EY114" i="32" s="1"/>
  <c r="EW114" i="32"/>
  <c r="EX113" i="32" a="1"/>
  <c r="EX113" i="32" s="1"/>
  <c r="EY113" i="32" s="1"/>
  <c r="EW113" i="32"/>
  <c r="EX112" i="32" a="1"/>
  <c r="EX112" i="32" s="1"/>
  <c r="EY112" i="32" s="1"/>
  <c r="EW112" i="32"/>
  <c r="EX111" i="32" a="1"/>
  <c r="EX111" i="32" s="1"/>
  <c r="EY111" i="32" s="1"/>
  <c r="EW111" i="32"/>
  <c r="EX110" i="32" a="1"/>
  <c r="EX110" i="32" s="1"/>
  <c r="EY110" i="32" s="1"/>
  <c r="EW110" i="32"/>
  <c r="EX109" i="32" a="1"/>
  <c r="EX109" i="32" s="1"/>
  <c r="EY109" i="32" s="1"/>
  <c r="EW109" i="32"/>
  <c r="EX108" i="32" a="1"/>
  <c r="EX108" i="32" s="1"/>
  <c r="EY108" i="32" s="1"/>
  <c r="EW108" i="32"/>
  <c r="EX107" i="32" a="1"/>
  <c r="EX107" i="32" s="1"/>
  <c r="EY107" i="32" s="1"/>
  <c r="EW107" i="32"/>
  <c r="EX106" i="32" a="1"/>
  <c r="EX106" i="32" s="1"/>
  <c r="EY106" i="32" s="1"/>
  <c r="EW106" i="32"/>
  <c r="EX105" i="32" a="1"/>
  <c r="EX105" i="32" s="1"/>
  <c r="EY105" i="32" s="1"/>
  <c r="EW105" i="32"/>
  <c r="EX104" i="32" a="1"/>
  <c r="EX104" i="32" s="1"/>
  <c r="EY104" i="32" s="1"/>
  <c r="EW104" i="32"/>
  <c r="EX103" i="32" a="1"/>
  <c r="EX103" i="32" s="1"/>
  <c r="EY103" i="32" s="1"/>
  <c r="EW103" i="32"/>
  <c r="EX102" i="32" a="1"/>
  <c r="EX102" i="32" s="1"/>
  <c r="EY102" i="32" s="1"/>
  <c r="EW102" i="32"/>
  <c r="EX101" i="32" a="1"/>
  <c r="EX101" i="32" s="1"/>
  <c r="EY101" i="32" s="1"/>
  <c r="EW101" i="32"/>
  <c r="EX100" i="32" a="1"/>
  <c r="EX100" i="32" s="1"/>
  <c r="EY100" i="32" s="1"/>
  <c r="EW100" i="32"/>
  <c r="EX99" i="32" a="1"/>
  <c r="EX99" i="32" s="1"/>
  <c r="EY99" i="32" s="1"/>
  <c r="EW99" i="32"/>
  <c r="EX98" i="32" a="1"/>
  <c r="EX98" i="32" s="1"/>
  <c r="EY98" i="32" s="1"/>
  <c r="EW98" i="32"/>
  <c r="EX97" i="32" a="1"/>
  <c r="EX97" i="32" s="1"/>
  <c r="EY97" i="32" s="1"/>
  <c r="EW97" i="32"/>
  <c r="EX96" i="32" a="1"/>
  <c r="EX96" i="32" s="1"/>
  <c r="EY96" i="32" s="1"/>
  <c r="EW96" i="32"/>
  <c r="EX95" i="32" a="1"/>
  <c r="EX95" i="32" s="1"/>
  <c r="EY95" i="32" s="1"/>
  <c r="EW95" i="32"/>
  <c r="EX94" i="32" a="1"/>
  <c r="EX94" i="32" s="1"/>
  <c r="EY94" i="32" s="1"/>
  <c r="EW94" i="32"/>
  <c r="EX93" i="32" a="1"/>
  <c r="EX93" i="32" s="1"/>
  <c r="EY93" i="32" s="1"/>
  <c r="EW93" i="32"/>
  <c r="EX92" i="32" a="1"/>
  <c r="EX92" i="32" s="1"/>
  <c r="EY92" i="32" s="1"/>
  <c r="EW92" i="32"/>
  <c r="EX91" i="32" a="1"/>
  <c r="EX91" i="32" s="1"/>
  <c r="EY91" i="32" s="1"/>
  <c r="EW91" i="32"/>
  <c r="EX90" i="32" a="1"/>
  <c r="EX90" i="32" s="1"/>
  <c r="EY90" i="32" s="1"/>
  <c r="EW90" i="32"/>
  <c r="EX89" i="32" a="1"/>
  <c r="EX89" i="32" s="1"/>
  <c r="EY89" i="32" s="1"/>
  <c r="EW89" i="32"/>
  <c r="EX88" i="32" a="1"/>
  <c r="EX88" i="32" s="1"/>
  <c r="EY88" i="32" s="1"/>
  <c r="EW88" i="32"/>
  <c r="EX87" i="32" a="1"/>
  <c r="EX87" i="32" s="1"/>
  <c r="EY87" i="32" s="1"/>
  <c r="EW87" i="32"/>
  <c r="EX86" i="32" a="1"/>
  <c r="EX86" i="32" s="1"/>
  <c r="EY86" i="32" s="1"/>
  <c r="EW86" i="32"/>
  <c r="EX85" i="32" a="1"/>
  <c r="EX85" i="32" s="1"/>
  <c r="EY85" i="32" s="1"/>
  <c r="EW85" i="32"/>
  <c r="EX84" i="32" a="1"/>
  <c r="EX84" i="32" s="1"/>
  <c r="EY84" i="32" s="1"/>
  <c r="EW84" i="32"/>
  <c r="EX83" i="32" a="1"/>
  <c r="EX83" i="32" s="1"/>
  <c r="EY83" i="32" s="1"/>
  <c r="EW83" i="32"/>
  <c r="EX82" i="32" a="1"/>
  <c r="EX82" i="32" s="1"/>
  <c r="EY82" i="32" s="1"/>
  <c r="EW82" i="32"/>
  <c r="EX81" i="32" a="1"/>
  <c r="EX81" i="32" s="1"/>
  <c r="EY81" i="32" s="1"/>
  <c r="EW81" i="32"/>
  <c r="EX80" i="32" a="1"/>
  <c r="EX80" i="32" s="1"/>
  <c r="EY80" i="32" s="1"/>
  <c r="EW80" i="32"/>
  <c r="EX79" i="32" a="1"/>
  <c r="EX79" i="32" s="1"/>
  <c r="EY79" i="32" s="1"/>
  <c r="EW79" i="32"/>
  <c r="EX78" i="32" a="1"/>
  <c r="EX78" i="32" s="1"/>
  <c r="EY78" i="32" s="1"/>
  <c r="EW78" i="32"/>
  <c r="EX77" i="32" a="1"/>
  <c r="EX77" i="32" s="1"/>
  <c r="EY77" i="32" s="1"/>
  <c r="EW77" i="32"/>
  <c r="EX76" i="32" a="1"/>
  <c r="EX76" i="32" s="1"/>
  <c r="EY76" i="32" s="1"/>
  <c r="EW76" i="32"/>
  <c r="EX75" i="32" a="1"/>
  <c r="EX75" i="32" s="1"/>
  <c r="EY75" i="32" s="1"/>
  <c r="EW75" i="32"/>
  <c r="EX74" i="32" a="1"/>
  <c r="EX74" i="32" s="1"/>
  <c r="EY74" i="32" s="1"/>
  <c r="EW74" i="32"/>
  <c r="EX73" i="32" a="1"/>
  <c r="EX73" i="32" s="1"/>
  <c r="EY73" i="32" s="1"/>
  <c r="EW73" i="32"/>
  <c r="EX72" i="32" a="1"/>
  <c r="EX72" i="32" s="1"/>
  <c r="EY72" i="32" s="1"/>
  <c r="EW72" i="32"/>
  <c r="EX71" i="32" a="1"/>
  <c r="EX71" i="32" s="1"/>
  <c r="EY71" i="32" s="1"/>
  <c r="EW71" i="32"/>
  <c r="EX70" i="32" a="1"/>
  <c r="EX70" i="32" s="1"/>
  <c r="EY70" i="32" s="1"/>
  <c r="EW70" i="32"/>
  <c r="EX69" i="32" a="1"/>
  <c r="EX69" i="32" s="1"/>
  <c r="EY69" i="32" s="1"/>
  <c r="EW69" i="32"/>
  <c r="EX68" i="32" a="1"/>
  <c r="EX68" i="32" s="1"/>
  <c r="EY68" i="32" s="1"/>
  <c r="EW68" i="32"/>
  <c r="EX67" i="32" a="1"/>
  <c r="EX67" i="32" s="1"/>
  <c r="EY67" i="32" s="1"/>
  <c r="EW67" i="32"/>
  <c r="EX66" i="32" a="1"/>
  <c r="EX66" i="32" s="1"/>
  <c r="EY66" i="32" s="1"/>
  <c r="EW66" i="32"/>
  <c r="EX65" i="32" a="1"/>
  <c r="EX65" i="32" s="1"/>
  <c r="EY65" i="32" s="1"/>
  <c r="EW65" i="32"/>
  <c r="EX64" i="32" a="1"/>
  <c r="EX64" i="32" s="1"/>
  <c r="EY64" i="32" s="1"/>
  <c r="EW64" i="32"/>
  <c r="EX63" i="32" a="1"/>
  <c r="EX63" i="32" s="1"/>
  <c r="EY63" i="32" s="1"/>
  <c r="EW63" i="32"/>
  <c r="EX62" i="32" a="1"/>
  <c r="EX62" i="32" s="1"/>
  <c r="EY62" i="32" s="1"/>
  <c r="EW62" i="32"/>
  <c r="EX61" i="32" a="1"/>
  <c r="EX61" i="32" s="1"/>
  <c r="EY61" i="32" s="1"/>
  <c r="EW61" i="32"/>
  <c r="EX60" i="32" a="1"/>
  <c r="EX60" i="32" s="1"/>
  <c r="EY60" i="32" s="1"/>
  <c r="EW60" i="32"/>
  <c r="EX59" i="32" a="1"/>
  <c r="EX59" i="32" s="1"/>
  <c r="EY59" i="32" s="1"/>
  <c r="EW59" i="32"/>
  <c r="EX58" i="32" a="1"/>
  <c r="EX58" i="32" s="1"/>
  <c r="EY58" i="32" s="1"/>
  <c r="EW58" i="32"/>
  <c r="EX57" i="32" a="1"/>
  <c r="EX57" i="32" s="1"/>
  <c r="EY57" i="32" s="1"/>
  <c r="EW57" i="32"/>
  <c r="EX56" i="32" a="1"/>
  <c r="EX56" i="32" s="1"/>
  <c r="EY56" i="32" s="1"/>
  <c r="EW56" i="32"/>
  <c r="EX55" i="32" a="1"/>
  <c r="EX55" i="32" s="1"/>
  <c r="EY55" i="32" s="1"/>
  <c r="EW55" i="32"/>
  <c r="EX54" i="32" a="1"/>
  <c r="EX54" i="32" s="1"/>
  <c r="EY54" i="32" s="1"/>
  <c r="EW54" i="32"/>
  <c r="EX53" i="32" a="1"/>
  <c r="EX53" i="32" s="1"/>
  <c r="EY53" i="32" s="1"/>
  <c r="EW53" i="32"/>
  <c r="EX52" i="32" a="1"/>
  <c r="EX52" i="32" s="1"/>
  <c r="EY52" i="32" s="1"/>
  <c r="EW52" i="32"/>
  <c r="EX51" i="32" a="1"/>
  <c r="EX51" i="32" s="1"/>
  <c r="EY51" i="32" s="1"/>
  <c r="EW51" i="32"/>
  <c r="EX50" i="32" a="1"/>
  <c r="EX50" i="32" s="1"/>
  <c r="EY50" i="32" s="1"/>
  <c r="EW50" i="32"/>
  <c r="EX49" i="32" a="1"/>
  <c r="EX49" i="32" s="1"/>
  <c r="EY49" i="32" s="1"/>
  <c r="EW49" i="32"/>
  <c r="EX48" i="32" a="1"/>
  <c r="EX48" i="32" s="1"/>
  <c r="EY48" i="32" s="1"/>
  <c r="EW48" i="32"/>
  <c r="EX47" i="32" a="1"/>
  <c r="EX47" i="32" s="1"/>
  <c r="EY47" i="32" s="1"/>
  <c r="EW47" i="32"/>
  <c r="EX46" i="32" a="1"/>
  <c r="EX46" i="32" s="1"/>
  <c r="EY46" i="32" s="1"/>
  <c r="EW46" i="32"/>
  <c r="EX45" i="32" a="1"/>
  <c r="EX45" i="32" s="1"/>
  <c r="EY45" i="32" s="1"/>
  <c r="EW45" i="32"/>
  <c r="EX44" i="32" a="1"/>
  <c r="EX44" i="32" s="1"/>
  <c r="EY44" i="32" s="1"/>
  <c r="EW44" i="32"/>
  <c r="EX43" i="32" a="1"/>
  <c r="EX43" i="32" s="1"/>
  <c r="EY43" i="32" s="1"/>
  <c r="EW43" i="32"/>
  <c r="EX42" i="32" a="1"/>
  <c r="EX42" i="32" s="1"/>
  <c r="EY42" i="32" s="1"/>
  <c r="EW42" i="32"/>
  <c r="EX41" i="32" a="1"/>
  <c r="EX41" i="32" s="1"/>
  <c r="EY41" i="32" s="1"/>
  <c r="EW41" i="32"/>
  <c r="EX40" i="32" a="1"/>
  <c r="EX40" i="32" s="1"/>
  <c r="EY40" i="32" s="1"/>
  <c r="EW40" i="32"/>
  <c r="EX39" i="32" a="1"/>
  <c r="EX39" i="32" s="1"/>
  <c r="EY39" i="32" s="1"/>
  <c r="EW39" i="32"/>
  <c r="EX38" i="32" a="1"/>
  <c r="EX38" i="32" s="1"/>
  <c r="EY38" i="32" s="1"/>
  <c r="EW38" i="32"/>
  <c r="EX37" i="32" a="1"/>
  <c r="EX37" i="32" s="1"/>
  <c r="EY37" i="32" s="1"/>
  <c r="EW37" i="32"/>
  <c r="EX36" i="32" a="1"/>
  <c r="EX36" i="32" s="1"/>
  <c r="EY36" i="32" s="1"/>
  <c r="EW36" i="32"/>
  <c r="EX35" i="32" a="1"/>
  <c r="EX35" i="32" s="1"/>
  <c r="EY35" i="32" s="1"/>
  <c r="EW35" i="32"/>
  <c r="EX34" i="32" a="1"/>
  <c r="EX34" i="32" s="1"/>
  <c r="EY34" i="32" s="1"/>
  <c r="EW34" i="32"/>
  <c r="EX33" i="32" a="1"/>
  <c r="EX33" i="32" s="1"/>
  <c r="EY33" i="32" s="1"/>
  <c r="EW33" i="32"/>
  <c r="EX32" i="32" a="1"/>
  <c r="EX32" i="32" s="1"/>
  <c r="EY32" i="32" s="1"/>
  <c r="EW32" i="32"/>
  <c r="EX31" i="32" a="1"/>
  <c r="EX31" i="32" s="1"/>
  <c r="EY31" i="32" s="1"/>
  <c r="EW31" i="32"/>
  <c r="EX30" i="32" a="1"/>
  <c r="EX30" i="32" s="1"/>
  <c r="EY30" i="32" s="1"/>
  <c r="EW30" i="32"/>
  <c r="EX29" i="32" a="1"/>
  <c r="EX29" i="32" s="1"/>
  <c r="EY29" i="32" s="1"/>
  <c r="EW29" i="32"/>
  <c r="EX28" i="32" a="1"/>
  <c r="EX28" i="32" s="1"/>
  <c r="EY28" i="32" s="1"/>
  <c r="EW28" i="32"/>
  <c r="EX27" i="32" a="1"/>
  <c r="EX27" i="32" s="1"/>
  <c r="EY27" i="32" s="1"/>
  <c r="EW27" i="32"/>
  <c r="EX26" i="32" a="1"/>
  <c r="EX26" i="32" s="1"/>
  <c r="EY26" i="32" s="1"/>
  <c r="EW26" i="32"/>
  <c r="EX25" i="32" a="1"/>
  <c r="EX25" i="32" s="1"/>
  <c r="EY25" i="32" s="1"/>
  <c r="EW25" i="32"/>
  <c r="EX24" i="32" a="1"/>
  <c r="EX24" i="32" s="1"/>
  <c r="EY24" i="32" s="1"/>
  <c r="EW24" i="32"/>
  <c r="EX23" i="32" a="1"/>
  <c r="EX23" i="32" s="1"/>
  <c r="EY23" i="32" s="1"/>
  <c r="EW23" i="32"/>
  <c r="EX22" i="32" a="1"/>
  <c r="EX22" i="32" s="1"/>
  <c r="EY22" i="32" s="1"/>
  <c r="EW22" i="32"/>
  <c r="EX21" i="32" a="1"/>
  <c r="EX21" i="32" s="1"/>
  <c r="EY21" i="32" s="1"/>
  <c r="EW21" i="32"/>
  <c r="EX20" i="32" a="1"/>
  <c r="EX20" i="32" s="1"/>
  <c r="EY20" i="32" s="1"/>
  <c r="EW20" i="32"/>
  <c r="EX19" i="32" a="1"/>
  <c r="EX19" i="32" s="1"/>
  <c r="EY19" i="32" s="1"/>
  <c r="EW19" i="32"/>
  <c r="EX18" i="32" a="1"/>
  <c r="EX18" i="32" s="1"/>
  <c r="EY18" i="32" s="1"/>
  <c r="EW18" i="32"/>
  <c r="EX17" i="32" a="1"/>
  <c r="EX17" i="32" s="1"/>
  <c r="EY17" i="32" s="1"/>
  <c r="EW17" i="32"/>
  <c r="EX16" i="32" a="1"/>
  <c r="EX16" i="32" s="1"/>
  <c r="EY16" i="32" s="1"/>
  <c r="EW16" i="32"/>
  <c r="EX15" i="32" a="1"/>
  <c r="EX15" i="32" s="1"/>
  <c r="EY15" i="32" s="1"/>
  <c r="EW15" i="32"/>
  <c r="EX14" i="32" a="1"/>
  <c r="EX14" i="32" s="1"/>
  <c r="EY14" i="32" s="1"/>
  <c r="EW14" i="32"/>
  <c r="EX13" i="32" a="1"/>
  <c r="EX13" i="32" s="1"/>
  <c r="EY13" i="32" s="1"/>
  <c r="EW13" i="32"/>
  <c r="EX12" i="32" a="1"/>
  <c r="EX12" i="32" s="1"/>
  <c r="EY12" i="32" s="1"/>
  <c r="EW12" i="32"/>
  <c r="EX11" i="32" a="1"/>
  <c r="EX11" i="32" s="1"/>
  <c r="EY11" i="32" s="1"/>
  <c r="EW11" i="32"/>
  <c r="EX10" i="32" a="1"/>
  <c r="EX10" i="32" s="1"/>
  <c r="EY10" i="32" s="1"/>
  <c r="EW10" i="32"/>
  <c r="EX9" i="32" a="1"/>
  <c r="EX9" i="32" s="1"/>
  <c r="EY9" i="32" s="1"/>
  <c r="EW9" i="32"/>
  <c r="EX8" i="32" a="1"/>
  <c r="EX8" i="32" s="1"/>
  <c r="EY8" i="32" s="1"/>
  <c r="EW8" i="32"/>
  <c r="EX7" i="32" a="1"/>
  <c r="EX7" i="32" s="1"/>
  <c r="EY7" i="32" s="1"/>
  <c r="EW7" i="32"/>
  <c r="EX6" i="32" a="1"/>
  <c r="EX6" i="32" s="1"/>
  <c r="EY6" i="32" s="1"/>
  <c r="EW6" i="32"/>
  <c r="EX5" i="32" a="1"/>
  <c r="EX5" i="32" s="1"/>
  <c r="EY5" i="32" s="1"/>
  <c r="EW5" i="32"/>
  <c r="EX4" i="32" a="1"/>
  <c r="EX4" i="32" s="1"/>
  <c r="EY4" i="32" s="1"/>
  <c r="EW4" i="32"/>
  <c r="EX3" i="32" a="1"/>
  <c r="EX3" i="32" s="1"/>
  <c r="EY3" i="32" s="1"/>
  <c r="EW3" i="32"/>
  <c r="EW2" i="32"/>
  <c r="EX2" i="32" s="1" a="1"/>
  <c r="EX2" i="32" s="1"/>
  <c r="ET208" i="32" a="1"/>
  <c r="ET208" i="32" s="1"/>
  <c r="EU208" i="32" s="1"/>
  <c r="ES208" i="32"/>
  <c r="ET207" i="32" a="1"/>
  <c r="ET207" i="32" s="1"/>
  <c r="EU207" i="32" s="1"/>
  <c r="ES207" i="32"/>
  <c r="ET206" i="32" a="1"/>
  <c r="ET206" i="32" s="1"/>
  <c r="EU206" i="32" s="1"/>
  <c r="ES206" i="32"/>
  <c r="ET205" i="32" a="1"/>
  <c r="ET205" i="32" s="1"/>
  <c r="EU205" i="32" s="1"/>
  <c r="ES205" i="32"/>
  <c r="ET204" i="32" a="1"/>
  <c r="ET204" i="32" s="1"/>
  <c r="EU204" i="32" s="1"/>
  <c r="ES204" i="32"/>
  <c r="ET203" i="32" a="1"/>
  <c r="ET203" i="32" s="1"/>
  <c r="EU203" i="32" s="1"/>
  <c r="ES203" i="32"/>
  <c r="ET202" i="32" a="1"/>
  <c r="ET202" i="32" s="1"/>
  <c r="EU202" i="32" s="1"/>
  <c r="ES202" i="32"/>
  <c r="ET201" i="32" a="1"/>
  <c r="ET201" i="32" s="1"/>
  <c r="EU201" i="32" s="1"/>
  <c r="ES201" i="32"/>
  <c r="ET200" i="32" a="1"/>
  <c r="ET200" i="32" s="1"/>
  <c r="EU200" i="32" s="1"/>
  <c r="ES200" i="32"/>
  <c r="ET199" i="32" a="1"/>
  <c r="ET199" i="32" s="1"/>
  <c r="EU199" i="32" s="1"/>
  <c r="ES199" i="32"/>
  <c r="ET198" i="32" a="1"/>
  <c r="ET198" i="32" s="1"/>
  <c r="EU198" i="32" s="1"/>
  <c r="ES198" i="32"/>
  <c r="ET197" i="32" a="1"/>
  <c r="ET197" i="32" s="1"/>
  <c r="EU197" i="32" s="1"/>
  <c r="ES197" i="32"/>
  <c r="ET196" i="32" a="1"/>
  <c r="ET196" i="32" s="1"/>
  <c r="EU196" i="32" s="1"/>
  <c r="ES196" i="32"/>
  <c r="ET195" i="32" a="1"/>
  <c r="ET195" i="32" s="1"/>
  <c r="EU195" i="32" s="1"/>
  <c r="ES195" i="32"/>
  <c r="ET194" i="32" a="1"/>
  <c r="ET194" i="32" s="1"/>
  <c r="EU194" i="32" s="1"/>
  <c r="ES194" i="32"/>
  <c r="ET193" i="32" a="1"/>
  <c r="ET193" i="32" s="1"/>
  <c r="EU193" i="32" s="1"/>
  <c r="ES193" i="32"/>
  <c r="ET192" i="32" a="1"/>
  <c r="ET192" i="32" s="1"/>
  <c r="EU192" i="32" s="1"/>
  <c r="ES192" i="32"/>
  <c r="ET191" i="32" a="1"/>
  <c r="ET191" i="32" s="1"/>
  <c r="EU191" i="32" s="1"/>
  <c r="ES191" i="32"/>
  <c r="ET190" i="32" a="1"/>
  <c r="ET190" i="32" s="1"/>
  <c r="EU190" i="32" s="1"/>
  <c r="ES190" i="32"/>
  <c r="ET189" i="32" a="1"/>
  <c r="ET189" i="32" s="1"/>
  <c r="EU189" i="32" s="1"/>
  <c r="ES189" i="32"/>
  <c r="ET188" i="32" a="1"/>
  <c r="ET188" i="32" s="1"/>
  <c r="EU188" i="32" s="1"/>
  <c r="ES188" i="32"/>
  <c r="ET187" i="32" a="1"/>
  <c r="ET187" i="32" s="1"/>
  <c r="EU187" i="32" s="1"/>
  <c r="ES187" i="32"/>
  <c r="ET186" i="32" a="1"/>
  <c r="ET186" i="32" s="1"/>
  <c r="EU186" i="32" s="1"/>
  <c r="ES186" i="32"/>
  <c r="ET185" i="32" a="1"/>
  <c r="ET185" i="32" s="1"/>
  <c r="EU185" i="32" s="1"/>
  <c r="ES185" i="32"/>
  <c r="ET184" i="32" a="1"/>
  <c r="ET184" i="32" s="1"/>
  <c r="EU184" i="32" s="1"/>
  <c r="ES184" i="32"/>
  <c r="ET183" i="32" a="1"/>
  <c r="ET183" i="32" s="1"/>
  <c r="EU183" i="32" s="1"/>
  <c r="ES183" i="32"/>
  <c r="ET182" i="32" a="1"/>
  <c r="ET182" i="32" s="1"/>
  <c r="EU182" i="32" s="1"/>
  <c r="ES182" i="32"/>
  <c r="ET181" i="32" a="1"/>
  <c r="ET181" i="32" s="1"/>
  <c r="EU181" i="32" s="1"/>
  <c r="ES181" i="32"/>
  <c r="ET180" i="32" a="1"/>
  <c r="ET180" i="32" s="1"/>
  <c r="EU180" i="32" s="1"/>
  <c r="ES180" i="32"/>
  <c r="ET179" i="32" a="1"/>
  <c r="ET179" i="32" s="1"/>
  <c r="EU179" i="32" s="1"/>
  <c r="ES179" i="32"/>
  <c r="ET178" i="32" a="1"/>
  <c r="ET178" i="32" s="1"/>
  <c r="EU178" i="32" s="1"/>
  <c r="ES178" i="32"/>
  <c r="ET177" i="32" a="1"/>
  <c r="ET177" i="32" s="1"/>
  <c r="EU177" i="32" s="1"/>
  <c r="ES177" i="32"/>
  <c r="ET176" i="32" a="1"/>
  <c r="ET176" i="32" s="1"/>
  <c r="EU176" i="32" s="1"/>
  <c r="ES176" i="32"/>
  <c r="ET175" i="32" a="1"/>
  <c r="ET175" i="32" s="1"/>
  <c r="EU175" i="32" s="1"/>
  <c r="ES175" i="32"/>
  <c r="ET174" i="32" a="1"/>
  <c r="ET174" i="32" s="1"/>
  <c r="EU174" i="32" s="1"/>
  <c r="ES174" i="32"/>
  <c r="ET173" i="32" a="1"/>
  <c r="ET173" i="32" s="1"/>
  <c r="EU173" i="32" s="1"/>
  <c r="ES173" i="32"/>
  <c r="ET172" i="32" a="1"/>
  <c r="ET172" i="32" s="1"/>
  <c r="EU172" i="32" s="1"/>
  <c r="ES172" i="32"/>
  <c r="ET171" i="32" a="1"/>
  <c r="ET171" i="32" s="1"/>
  <c r="EU171" i="32" s="1"/>
  <c r="ES171" i="32"/>
  <c r="ET170" i="32" a="1"/>
  <c r="ET170" i="32" s="1"/>
  <c r="EU170" i="32" s="1"/>
  <c r="ES170" i="32"/>
  <c r="ET169" i="32" a="1"/>
  <c r="ET169" i="32" s="1"/>
  <c r="EU169" i="32" s="1"/>
  <c r="ES169" i="32"/>
  <c r="ET168" i="32" a="1"/>
  <c r="ET168" i="32" s="1"/>
  <c r="EU168" i="32" s="1"/>
  <c r="ES168" i="32"/>
  <c r="ET167" i="32" a="1"/>
  <c r="ET167" i="32" s="1"/>
  <c r="EU167" i="32" s="1"/>
  <c r="ES167" i="32"/>
  <c r="ET166" i="32" a="1"/>
  <c r="ET166" i="32" s="1"/>
  <c r="EU166" i="32" s="1"/>
  <c r="ES166" i="32"/>
  <c r="ET165" i="32" a="1"/>
  <c r="ET165" i="32" s="1"/>
  <c r="EU165" i="32" s="1"/>
  <c r="ES165" i="32"/>
  <c r="ET164" i="32" a="1"/>
  <c r="ET164" i="32" s="1"/>
  <c r="EU164" i="32" s="1"/>
  <c r="ES164" i="32"/>
  <c r="ET163" i="32" a="1"/>
  <c r="ET163" i="32" s="1"/>
  <c r="EU163" i="32" s="1"/>
  <c r="ES163" i="32"/>
  <c r="ET162" i="32" a="1"/>
  <c r="ET162" i="32" s="1"/>
  <c r="EU162" i="32" s="1"/>
  <c r="ES162" i="32"/>
  <c r="ET161" i="32" a="1"/>
  <c r="ET161" i="32" s="1"/>
  <c r="EU161" i="32" s="1"/>
  <c r="ES161" i="32"/>
  <c r="ET160" i="32" a="1"/>
  <c r="ET160" i="32" s="1"/>
  <c r="EU160" i="32" s="1"/>
  <c r="ES160" i="32"/>
  <c r="ET159" i="32" a="1"/>
  <c r="ET159" i="32" s="1"/>
  <c r="EU159" i="32" s="1"/>
  <c r="ES159" i="32"/>
  <c r="ET158" i="32" a="1"/>
  <c r="ET158" i="32" s="1"/>
  <c r="EU158" i="32" s="1"/>
  <c r="ES158" i="32"/>
  <c r="ET157" i="32" a="1"/>
  <c r="ET157" i="32" s="1"/>
  <c r="EU157" i="32" s="1"/>
  <c r="ES157" i="32"/>
  <c r="ET156" i="32" a="1"/>
  <c r="ET156" i="32" s="1"/>
  <c r="EU156" i="32" s="1"/>
  <c r="ES156" i="32"/>
  <c r="ET155" i="32" a="1"/>
  <c r="ET155" i="32" s="1"/>
  <c r="EU155" i="32" s="1"/>
  <c r="ES155" i="32"/>
  <c r="ET154" i="32" a="1"/>
  <c r="ET154" i="32" s="1"/>
  <c r="EU154" i="32" s="1"/>
  <c r="ES154" i="32"/>
  <c r="ET153" i="32" a="1"/>
  <c r="ET153" i="32" s="1"/>
  <c r="EU153" i="32" s="1"/>
  <c r="ES153" i="32"/>
  <c r="ET152" i="32" a="1"/>
  <c r="ET152" i="32" s="1"/>
  <c r="EU152" i="32" s="1"/>
  <c r="ES152" i="32"/>
  <c r="ET151" i="32" a="1"/>
  <c r="ET151" i="32" s="1"/>
  <c r="EU151" i="32" s="1"/>
  <c r="ES151" i="32"/>
  <c r="ET150" i="32" a="1"/>
  <c r="ET150" i="32" s="1"/>
  <c r="EU150" i="32" s="1"/>
  <c r="ES150" i="32"/>
  <c r="ET149" i="32" a="1"/>
  <c r="ET149" i="32" s="1"/>
  <c r="EU149" i="32" s="1"/>
  <c r="ES149" i="32"/>
  <c r="ET148" i="32" a="1"/>
  <c r="ET148" i="32" s="1"/>
  <c r="EU148" i="32" s="1"/>
  <c r="ES148" i="32"/>
  <c r="ET147" i="32" a="1"/>
  <c r="ET147" i="32" s="1"/>
  <c r="EU147" i="32" s="1"/>
  <c r="ES147" i="32"/>
  <c r="ET146" i="32" a="1"/>
  <c r="ET146" i="32" s="1"/>
  <c r="EU146" i="32" s="1"/>
  <c r="ES146" i="32"/>
  <c r="ET145" i="32" a="1"/>
  <c r="ET145" i="32" s="1"/>
  <c r="EU145" i="32" s="1"/>
  <c r="ES145" i="32"/>
  <c r="ET144" i="32" a="1"/>
  <c r="ET144" i="32" s="1"/>
  <c r="EU144" i="32" s="1"/>
  <c r="ES144" i="32"/>
  <c r="ET143" i="32" a="1"/>
  <c r="ET143" i="32" s="1"/>
  <c r="EU143" i="32" s="1"/>
  <c r="ES143" i="32"/>
  <c r="ET142" i="32" a="1"/>
  <c r="ET142" i="32" s="1"/>
  <c r="EU142" i="32" s="1"/>
  <c r="ES142" i="32"/>
  <c r="ET141" i="32" a="1"/>
  <c r="ET141" i="32" s="1"/>
  <c r="EU141" i="32" s="1"/>
  <c r="ES141" i="32"/>
  <c r="ET140" i="32" a="1"/>
  <c r="ET140" i="32" s="1"/>
  <c r="EU140" i="32" s="1"/>
  <c r="ES140" i="32"/>
  <c r="ET139" i="32" a="1"/>
  <c r="ET139" i="32" s="1"/>
  <c r="EU139" i="32" s="1"/>
  <c r="ES139" i="32"/>
  <c r="ET138" i="32" a="1"/>
  <c r="ET138" i="32" s="1"/>
  <c r="EU138" i="32" s="1"/>
  <c r="ES138" i="32"/>
  <c r="ET137" i="32" a="1"/>
  <c r="ET137" i="32" s="1"/>
  <c r="EU137" i="32" s="1"/>
  <c r="ES137" i="32"/>
  <c r="ET136" i="32" a="1"/>
  <c r="ET136" i="32" s="1"/>
  <c r="EU136" i="32" s="1"/>
  <c r="ES136" i="32"/>
  <c r="ET135" i="32" a="1"/>
  <c r="ET135" i="32" s="1"/>
  <c r="EU135" i="32" s="1"/>
  <c r="ES135" i="32"/>
  <c r="ET134" i="32" a="1"/>
  <c r="ET134" i="32" s="1"/>
  <c r="EU134" i="32" s="1"/>
  <c r="ES134" i="32"/>
  <c r="ET133" i="32" a="1"/>
  <c r="ET133" i="32" s="1"/>
  <c r="EU133" i="32" s="1"/>
  <c r="ES133" i="32"/>
  <c r="ET132" i="32" a="1"/>
  <c r="ET132" i="32" s="1"/>
  <c r="EU132" i="32" s="1"/>
  <c r="ES132" i="32"/>
  <c r="ET131" i="32" a="1"/>
  <c r="ET131" i="32" s="1"/>
  <c r="EU131" i="32" s="1"/>
  <c r="ES131" i="32"/>
  <c r="ET130" i="32" a="1"/>
  <c r="ET130" i="32" s="1"/>
  <c r="EU130" i="32" s="1"/>
  <c r="ES130" i="32"/>
  <c r="ET129" i="32" a="1"/>
  <c r="ET129" i="32" s="1"/>
  <c r="EU129" i="32" s="1"/>
  <c r="ES129" i="32"/>
  <c r="ET128" i="32" a="1"/>
  <c r="ET128" i="32" s="1"/>
  <c r="EU128" i="32" s="1"/>
  <c r="ES128" i="32"/>
  <c r="ET127" i="32" a="1"/>
  <c r="ET127" i="32" s="1"/>
  <c r="EU127" i="32" s="1"/>
  <c r="ES127" i="32"/>
  <c r="ET126" i="32" a="1"/>
  <c r="ET126" i="32" s="1"/>
  <c r="EU126" i="32" s="1"/>
  <c r="ES126" i="32"/>
  <c r="ET125" i="32" a="1"/>
  <c r="ET125" i="32" s="1"/>
  <c r="EU125" i="32" s="1"/>
  <c r="ES125" i="32"/>
  <c r="ET124" i="32" a="1"/>
  <c r="ET124" i="32" s="1"/>
  <c r="EU124" i="32" s="1"/>
  <c r="ES124" i="32"/>
  <c r="ET123" i="32" a="1"/>
  <c r="ET123" i="32" s="1"/>
  <c r="EU123" i="32" s="1"/>
  <c r="ES123" i="32"/>
  <c r="ET122" i="32" a="1"/>
  <c r="ET122" i="32" s="1"/>
  <c r="EU122" i="32" s="1"/>
  <c r="ES122" i="32"/>
  <c r="ET121" i="32" a="1"/>
  <c r="ET121" i="32" s="1"/>
  <c r="EU121" i="32" s="1"/>
  <c r="ES121" i="32"/>
  <c r="ET120" i="32" a="1"/>
  <c r="ET120" i="32" s="1"/>
  <c r="EU120" i="32" s="1"/>
  <c r="ES120" i="32"/>
  <c r="ET119" i="32" a="1"/>
  <c r="ET119" i="32" s="1"/>
  <c r="EU119" i="32" s="1"/>
  <c r="ES119" i="32"/>
  <c r="ET118" i="32" a="1"/>
  <c r="ET118" i="32" s="1"/>
  <c r="EU118" i="32" s="1"/>
  <c r="ES118" i="32"/>
  <c r="ET117" i="32" a="1"/>
  <c r="ET117" i="32" s="1"/>
  <c r="EU117" i="32" s="1"/>
  <c r="ES117" i="32"/>
  <c r="ET116" i="32" a="1"/>
  <c r="ET116" i="32" s="1"/>
  <c r="EU116" i="32" s="1"/>
  <c r="ES116" i="32"/>
  <c r="ET115" i="32" a="1"/>
  <c r="ET115" i="32" s="1"/>
  <c r="EU115" i="32" s="1"/>
  <c r="ES115" i="32"/>
  <c r="ET114" i="32" a="1"/>
  <c r="ET114" i="32" s="1"/>
  <c r="EU114" i="32" s="1"/>
  <c r="ES114" i="32"/>
  <c r="ET113" i="32" a="1"/>
  <c r="ET113" i="32" s="1"/>
  <c r="EU113" i="32" s="1"/>
  <c r="ES113" i="32"/>
  <c r="ET112" i="32" a="1"/>
  <c r="ET112" i="32" s="1"/>
  <c r="EU112" i="32" s="1"/>
  <c r="ES112" i="32"/>
  <c r="ET111" i="32" a="1"/>
  <c r="ET111" i="32" s="1"/>
  <c r="EU111" i="32" s="1"/>
  <c r="ES111" i="32"/>
  <c r="ET110" i="32" a="1"/>
  <c r="ET110" i="32" s="1"/>
  <c r="EU110" i="32" s="1"/>
  <c r="ES110" i="32"/>
  <c r="ET109" i="32" a="1"/>
  <c r="ET109" i="32" s="1"/>
  <c r="EU109" i="32" s="1"/>
  <c r="ES109" i="32"/>
  <c r="ET108" i="32" a="1"/>
  <c r="ET108" i="32" s="1"/>
  <c r="EU108" i="32" s="1"/>
  <c r="ES108" i="32"/>
  <c r="ET107" i="32" a="1"/>
  <c r="ET107" i="32" s="1"/>
  <c r="EU107" i="32" s="1"/>
  <c r="ES107" i="32"/>
  <c r="ET106" i="32" a="1"/>
  <c r="ET106" i="32" s="1"/>
  <c r="EU106" i="32" s="1"/>
  <c r="ES106" i="32"/>
  <c r="ET105" i="32" a="1"/>
  <c r="ET105" i="32" s="1"/>
  <c r="EU105" i="32" s="1"/>
  <c r="ES105" i="32"/>
  <c r="ET104" i="32" a="1"/>
  <c r="ET104" i="32" s="1"/>
  <c r="EU104" i="32" s="1"/>
  <c r="ES104" i="32"/>
  <c r="ET103" i="32" a="1"/>
  <c r="ET103" i="32" s="1"/>
  <c r="EU103" i="32" s="1"/>
  <c r="ES103" i="32"/>
  <c r="ET102" i="32" a="1"/>
  <c r="ET102" i="32" s="1"/>
  <c r="EU102" i="32" s="1"/>
  <c r="ES102" i="32"/>
  <c r="ET101" i="32" a="1"/>
  <c r="ET101" i="32" s="1"/>
  <c r="EU101" i="32" s="1"/>
  <c r="ES101" i="32"/>
  <c r="ET100" i="32" a="1"/>
  <c r="ET100" i="32" s="1"/>
  <c r="EU100" i="32" s="1"/>
  <c r="ES100" i="32"/>
  <c r="ET99" i="32" a="1"/>
  <c r="ET99" i="32" s="1"/>
  <c r="EU99" i="32" s="1"/>
  <c r="ES99" i="32"/>
  <c r="ET98" i="32" a="1"/>
  <c r="ET98" i="32" s="1"/>
  <c r="EU98" i="32" s="1"/>
  <c r="ES98" i="32"/>
  <c r="ET97" i="32" a="1"/>
  <c r="ET97" i="32" s="1"/>
  <c r="EU97" i="32" s="1"/>
  <c r="ES97" i="32"/>
  <c r="ET96" i="32" a="1"/>
  <c r="ET96" i="32" s="1"/>
  <c r="EU96" i="32" s="1"/>
  <c r="ES96" i="32"/>
  <c r="ET95" i="32" a="1"/>
  <c r="ET95" i="32" s="1"/>
  <c r="EU95" i="32" s="1"/>
  <c r="ES95" i="32"/>
  <c r="ET94" i="32" a="1"/>
  <c r="ET94" i="32" s="1"/>
  <c r="EU94" i="32" s="1"/>
  <c r="ES94" i="32"/>
  <c r="ET93" i="32" a="1"/>
  <c r="ET93" i="32" s="1"/>
  <c r="EU93" i="32" s="1"/>
  <c r="ES93" i="32"/>
  <c r="ET92" i="32" a="1"/>
  <c r="ET92" i="32" s="1"/>
  <c r="EU92" i="32" s="1"/>
  <c r="ES92" i="32"/>
  <c r="ET91" i="32" a="1"/>
  <c r="ET91" i="32" s="1"/>
  <c r="EU91" i="32" s="1"/>
  <c r="ES91" i="32"/>
  <c r="ET90" i="32" a="1"/>
  <c r="ET90" i="32" s="1"/>
  <c r="EU90" i="32" s="1"/>
  <c r="ES90" i="32"/>
  <c r="ET89" i="32" a="1"/>
  <c r="ET89" i="32" s="1"/>
  <c r="EU89" i="32" s="1"/>
  <c r="ES89" i="32"/>
  <c r="ET88" i="32" a="1"/>
  <c r="ET88" i="32" s="1"/>
  <c r="EU88" i="32" s="1"/>
  <c r="ES88" i="32"/>
  <c r="ET87" i="32" a="1"/>
  <c r="ET87" i="32" s="1"/>
  <c r="EU87" i="32" s="1"/>
  <c r="ES87" i="32"/>
  <c r="ET86" i="32" a="1"/>
  <c r="ET86" i="32" s="1"/>
  <c r="EU86" i="32" s="1"/>
  <c r="ES86" i="32"/>
  <c r="ET85" i="32" a="1"/>
  <c r="ET85" i="32" s="1"/>
  <c r="EU85" i="32" s="1"/>
  <c r="ES85" i="32"/>
  <c r="ET84" i="32" a="1"/>
  <c r="ET84" i="32" s="1"/>
  <c r="EU84" i="32" s="1"/>
  <c r="ES84" i="32"/>
  <c r="ET83" i="32" a="1"/>
  <c r="ET83" i="32" s="1"/>
  <c r="EU83" i="32" s="1"/>
  <c r="ES83" i="32"/>
  <c r="ET82" i="32" a="1"/>
  <c r="ET82" i="32" s="1"/>
  <c r="EU82" i="32" s="1"/>
  <c r="ES82" i="32"/>
  <c r="ET81" i="32" a="1"/>
  <c r="ET81" i="32" s="1"/>
  <c r="EU81" i="32" s="1"/>
  <c r="ES81" i="32"/>
  <c r="ET80" i="32" a="1"/>
  <c r="ET80" i="32" s="1"/>
  <c r="EU80" i="32" s="1"/>
  <c r="ES80" i="32"/>
  <c r="ET79" i="32" a="1"/>
  <c r="ET79" i="32" s="1"/>
  <c r="EU79" i="32" s="1"/>
  <c r="ES79" i="32"/>
  <c r="ET78" i="32" a="1"/>
  <c r="ET78" i="32" s="1"/>
  <c r="EU78" i="32" s="1"/>
  <c r="ES78" i="32"/>
  <c r="ET77" i="32" a="1"/>
  <c r="ET77" i="32" s="1"/>
  <c r="EU77" i="32" s="1"/>
  <c r="ES77" i="32"/>
  <c r="ET76" i="32" a="1"/>
  <c r="ET76" i="32" s="1"/>
  <c r="EU76" i="32" s="1"/>
  <c r="ES76" i="32"/>
  <c r="ET75" i="32" a="1"/>
  <c r="ET75" i="32" s="1"/>
  <c r="EU75" i="32" s="1"/>
  <c r="ES75" i="32"/>
  <c r="ET74" i="32" a="1"/>
  <c r="ET74" i="32" s="1"/>
  <c r="EU74" i="32" s="1"/>
  <c r="ES74" i="32"/>
  <c r="ET73" i="32" a="1"/>
  <c r="ET73" i="32" s="1"/>
  <c r="EU73" i="32" s="1"/>
  <c r="ES73" i="32"/>
  <c r="ET72" i="32" a="1"/>
  <c r="ET72" i="32" s="1"/>
  <c r="EU72" i="32" s="1"/>
  <c r="ES72" i="32"/>
  <c r="ET71" i="32" a="1"/>
  <c r="ET71" i="32" s="1"/>
  <c r="EU71" i="32" s="1"/>
  <c r="ES71" i="32"/>
  <c r="ET70" i="32" a="1"/>
  <c r="ET70" i="32" s="1"/>
  <c r="EU70" i="32" s="1"/>
  <c r="ES70" i="32"/>
  <c r="ET69" i="32" a="1"/>
  <c r="ET69" i="32" s="1"/>
  <c r="EU69" i="32" s="1"/>
  <c r="ES69" i="32"/>
  <c r="ET68" i="32" a="1"/>
  <c r="ET68" i="32" s="1"/>
  <c r="EU68" i="32" s="1"/>
  <c r="ES68" i="32"/>
  <c r="ET67" i="32" a="1"/>
  <c r="ET67" i="32" s="1"/>
  <c r="EU67" i="32" s="1"/>
  <c r="ES67" i="32"/>
  <c r="ET66" i="32" a="1"/>
  <c r="ET66" i="32" s="1"/>
  <c r="EU66" i="32" s="1"/>
  <c r="ES66" i="32"/>
  <c r="ET65" i="32" a="1"/>
  <c r="ET65" i="32" s="1"/>
  <c r="EU65" i="32" s="1"/>
  <c r="ES65" i="32"/>
  <c r="ET64" i="32" a="1"/>
  <c r="ET64" i="32" s="1"/>
  <c r="EU64" i="32" s="1"/>
  <c r="ES64" i="32"/>
  <c r="ET63" i="32" a="1"/>
  <c r="ET63" i="32" s="1"/>
  <c r="EU63" i="32" s="1"/>
  <c r="ES63" i="32"/>
  <c r="ET62" i="32" a="1"/>
  <c r="ET62" i="32" s="1"/>
  <c r="EU62" i="32" s="1"/>
  <c r="ES62" i="32"/>
  <c r="ET61" i="32" a="1"/>
  <c r="ET61" i="32" s="1"/>
  <c r="EU61" i="32" s="1"/>
  <c r="ES61" i="32"/>
  <c r="ET60" i="32" a="1"/>
  <c r="ET60" i="32" s="1"/>
  <c r="EU60" i="32" s="1"/>
  <c r="ES60" i="32"/>
  <c r="ET59" i="32" a="1"/>
  <c r="ET59" i="32" s="1"/>
  <c r="EU59" i="32" s="1"/>
  <c r="ES59" i="32"/>
  <c r="ET58" i="32" a="1"/>
  <c r="ET58" i="32" s="1"/>
  <c r="EU58" i="32" s="1"/>
  <c r="ES58" i="32"/>
  <c r="ET57" i="32" a="1"/>
  <c r="ET57" i="32" s="1"/>
  <c r="EU57" i="32" s="1"/>
  <c r="ES57" i="32"/>
  <c r="ET56" i="32" a="1"/>
  <c r="ET56" i="32" s="1"/>
  <c r="EU56" i="32" s="1"/>
  <c r="ES56" i="32"/>
  <c r="ET55" i="32" a="1"/>
  <c r="ET55" i="32" s="1"/>
  <c r="EU55" i="32" s="1"/>
  <c r="ES55" i="32"/>
  <c r="ET54" i="32" a="1"/>
  <c r="ET54" i="32" s="1"/>
  <c r="EU54" i="32" s="1"/>
  <c r="ES54" i="32"/>
  <c r="ET53" i="32" a="1"/>
  <c r="ET53" i="32" s="1"/>
  <c r="EU53" i="32" s="1"/>
  <c r="ES53" i="32"/>
  <c r="ET52" i="32" a="1"/>
  <c r="ET52" i="32" s="1"/>
  <c r="EU52" i="32" s="1"/>
  <c r="ES52" i="32"/>
  <c r="ET51" i="32" a="1"/>
  <c r="ET51" i="32" s="1"/>
  <c r="EU51" i="32" s="1"/>
  <c r="ES51" i="32"/>
  <c r="ET50" i="32" a="1"/>
  <c r="ET50" i="32" s="1"/>
  <c r="EU50" i="32" s="1"/>
  <c r="ES50" i="32"/>
  <c r="ET49" i="32" a="1"/>
  <c r="ET49" i="32" s="1"/>
  <c r="EU49" i="32" s="1"/>
  <c r="ES49" i="32"/>
  <c r="ET48" i="32" a="1"/>
  <c r="ET48" i="32" s="1"/>
  <c r="EU48" i="32" s="1"/>
  <c r="ES48" i="32"/>
  <c r="ET47" i="32" a="1"/>
  <c r="ET47" i="32" s="1"/>
  <c r="EU47" i="32" s="1"/>
  <c r="ES47" i="32"/>
  <c r="ET46" i="32" a="1"/>
  <c r="ET46" i="32" s="1"/>
  <c r="EU46" i="32" s="1"/>
  <c r="ES46" i="32"/>
  <c r="ET45" i="32" a="1"/>
  <c r="ET45" i="32" s="1"/>
  <c r="EU45" i="32" s="1"/>
  <c r="ES45" i="32"/>
  <c r="ET44" i="32" a="1"/>
  <c r="ET44" i="32" s="1"/>
  <c r="EU44" i="32" s="1"/>
  <c r="ES44" i="32"/>
  <c r="ET43" i="32" a="1"/>
  <c r="ET43" i="32" s="1"/>
  <c r="EU43" i="32" s="1"/>
  <c r="ES43" i="32"/>
  <c r="ET42" i="32" a="1"/>
  <c r="ET42" i="32" s="1"/>
  <c r="EU42" i="32" s="1"/>
  <c r="ES42" i="32"/>
  <c r="ET41" i="32" a="1"/>
  <c r="ET41" i="32" s="1"/>
  <c r="EU41" i="32" s="1"/>
  <c r="ES41" i="32"/>
  <c r="ET40" i="32" a="1"/>
  <c r="ET40" i="32" s="1"/>
  <c r="EU40" i="32" s="1"/>
  <c r="ES40" i="32"/>
  <c r="ET39" i="32" a="1"/>
  <c r="ET39" i="32" s="1"/>
  <c r="EU39" i="32" s="1"/>
  <c r="ES39" i="32"/>
  <c r="ET38" i="32" a="1"/>
  <c r="ET38" i="32" s="1"/>
  <c r="EU38" i="32" s="1"/>
  <c r="ES38" i="32"/>
  <c r="ET37" i="32" a="1"/>
  <c r="ET37" i="32" s="1"/>
  <c r="EU37" i="32" s="1"/>
  <c r="ES37" i="32"/>
  <c r="ET36" i="32" a="1"/>
  <c r="ET36" i="32" s="1"/>
  <c r="EU36" i="32" s="1"/>
  <c r="ES36" i="32"/>
  <c r="ET35" i="32" a="1"/>
  <c r="ET35" i="32" s="1"/>
  <c r="EU35" i="32" s="1"/>
  <c r="ES35" i="32"/>
  <c r="ET34" i="32" a="1"/>
  <c r="ET34" i="32" s="1"/>
  <c r="EU34" i="32" s="1"/>
  <c r="ES34" i="32"/>
  <c r="ET33" i="32" a="1"/>
  <c r="ET33" i="32" s="1"/>
  <c r="EU33" i="32" s="1"/>
  <c r="ES33" i="32"/>
  <c r="ET32" i="32" a="1"/>
  <c r="ET32" i="32" s="1"/>
  <c r="EU32" i="32" s="1"/>
  <c r="ES32" i="32"/>
  <c r="ET31" i="32" a="1"/>
  <c r="ET31" i="32" s="1"/>
  <c r="EU31" i="32" s="1"/>
  <c r="ES31" i="32"/>
  <c r="ET30" i="32" a="1"/>
  <c r="ET30" i="32" s="1"/>
  <c r="EU30" i="32" s="1"/>
  <c r="ES30" i="32"/>
  <c r="ET29" i="32" a="1"/>
  <c r="ET29" i="32" s="1"/>
  <c r="EU29" i="32" s="1"/>
  <c r="ES29" i="32"/>
  <c r="ET28" i="32" a="1"/>
  <c r="ET28" i="32" s="1"/>
  <c r="EU28" i="32" s="1"/>
  <c r="ES28" i="32"/>
  <c r="ET27" i="32" a="1"/>
  <c r="ET27" i="32" s="1"/>
  <c r="EU27" i="32" s="1"/>
  <c r="ES27" i="32"/>
  <c r="ET26" i="32" a="1"/>
  <c r="ET26" i="32" s="1"/>
  <c r="EU26" i="32" s="1"/>
  <c r="ES26" i="32"/>
  <c r="ET25" i="32" a="1"/>
  <c r="ET25" i="32" s="1"/>
  <c r="EU25" i="32" s="1"/>
  <c r="ES25" i="32"/>
  <c r="ET24" i="32" a="1"/>
  <c r="ET24" i="32" s="1"/>
  <c r="EU24" i="32" s="1"/>
  <c r="ES24" i="32"/>
  <c r="ET23" i="32" a="1"/>
  <c r="ET23" i="32" s="1"/>
  <c r="EU23" i="32" s="1"/>
  <c r="ES23" i="32"/>
  <c r="ET22" i="32" a="1"/>
  <c r="ET22" i="32" s="1"/>
  <c r="EU22" i="32" s="1"/>
  <c r="ES22" i="32"/>
  <c r="ET21" i="32" a="1"/>
  <c r="ET21" i="32" s="1"/>
  <c r="EU21" i="32" s="1"/>
  <c r="ES21" i="32"/>
  <c r="ET20" i="32" a="1"/>
  <c r="ET20" i="32" s="1"/>
  <c r="EU20" i="32" s="1"/>
  <c r="ES20" i="32"/>
  <c r="ET19" i="32" a="1"/>
  <c r="ET19" i="32" s="1"/>
  <c r="EU19" i="32" s="1"/>
  <c r="ES19" i="32"/>
  <c r="ET18" i="32" a="1"/>
  <c r="ET18" i="32" s="1"/>
  <c r="EU18" i="32" s="1"/>
  <c r="ES18" i="32"/>
  <c r="ET17" i="32" a="1"/>
  <c r="ET17" i="32" s="1"/>
  <c r="EU17" i="32" s="1"/>
  <c r="ES17" i="32"/>
  <c r="ET16" i="32" a="1"/>
  <c r="ET16" i="32" s="1"/>
  <c r="EU16" i="32" s="1"/>
  <c r="ES16" i="32"/>
  <c r="ET15" i="32" a="1"/>
  <c r="ET15" i="32" s="1"/>
  <c r="EU15" i="32" s="1"/>
  <c r="ES15" i="32"/>
  <c r="ET14" i="32" a="1"/>
  <c r="ET14" i="32" s="1"/>
  <c r="EU14" i="32" s="1"/>
  <c r="ES14" i="32"/>
  <c r="ET13" i="32" a="1"/>
  <c r="ET13" i="32" s="1"/>
  <c r="EU13" i="32" s="1"/>
  <c r="ES13" i="32"/>
  <c r="ET12" i="32" a="1"/>
  <c r="ET12" i="32" s="1"/>
  <c r="EU12" i="32" s="1"/>
  <c r="ES12" i="32"/>
  <c r="ET11" i="32" a="1"/>
  <c r="ET11" i="32" s="1"/>
  <c r="EU11" i="32" s="1"/>
  <c r="ES11" i="32"/>
  <c r="ET10" i="32" a="1"/>
  <c r="ET10" i="32" s="1"/>
  <c r="EU10" i="32" s="1"/>
  <c r="ES10" i="32"/>
  <c r="ET9" i="32" a="1"/>
  <c r="ET9" i="32" s="1"/>
  <c r="EU9" i="32" s="1"/>
  <c r="ES9" i="32"/>
  <c r="ET8" i="32" a="1"/>
  <c r="ET8" i="32" s="1"/>
  <c r="EU8" i="32" s="1"/>
  <c r="ES8" i="32"/>
  <c r="ET7" i="32" a="1"/>
  <c r="ET7" i="32" s="1"/>
  <c r="EU7" i="32" s="1"/>
  <c r="ES7" i="32"/>
  <c r="ET6" i="32" a="1"/>
  <c r="ET6" i="32" s="1"/>
  <c r="EU6" i="32" s="1"/>
  <c r="ES6" i="32"/>
  <c r="ET5" i="32" a="1"/>
  <c r="ET5" i="32" s="1"/>
  <c r="EU5" i="32" s="1"/>
  <c r="ES5" i="32"/>
  <c r="ET4" i="32" a="1"/>
  <c r="ET4" i="32" s="1"/>
  <c r="EU4" i="32" s="1"/>
  <c r="ES4" i="32"/>
  <c r="ET3" i="32" a="1"/>
  <c r="ET3" i="32" s="1"/>
  <c r="EU3" i="32" s="1"/>
  <c r="ES3" i="32"/>
  <c r="ES2" i="32"/>
  <c r="ET2" i="32" s="1" a="1"/>
  <c r="ET2" i="32" s="1"/>
  <c r="EU2" i="32" s="1"/>
  <c r="EP208" i="32" a="1"/>
  <c r="EP208" i="32" s="1"/>
  <c r="EQ208" i="32" s="1"/>
  <c r="EO208" i="32"/>
  <c r="EP207" i="32" a="1"/>
  <c r="EP207" i="32" s="1"/>
  <c r="EQ207" i="32" s="1"/>
  <c r="EO207" i="32"/>
  <c r="EP206" i="32" a="1"/>
  <c r="EP206" i="32" s="1"/>
  <c r="EQ206" i="32" s="1"/>
  <c r="EO206" i="32"/>
  <c r="EP205" i="32" a="1"/>
  <c r="EP205" i="32" s="1"/>
  <c r="EQ205" i="32" s="1"/>
  <c r="EO205" i="32"/>
  <c r="EP204" i="32" a="1"/>
  <c r="EP204" i="32" s="1"/>
  <c r="EQ204" i="32" s="1"/>
  <c r="EO204" i="32"/>
  <c r="EP203" i="32" a="1"/>
  <c r="EP203" i="32" s="1"/>
  <c r="EQ203" i="32" s="1"/>
  <c r="EO203" i="32"/>
  <c r="EP202" i="32" a="1"/>
  <c r="EP202" i="32" s="1"/>
  <c r="EQ202" i="32" s="1"/>
  <c r="EO202" i="32"/>
  <c r="EP201" i="32" a="1"/>
  <c r="EP201" i="32" s="1"/>
  <c r="EQ201" i="32" s="1"/>
  <c r="EO201" i="32"/>
  <c r="EP200" i="32" a="1"/>
  <c r="EP200" i="32" s="1"/>
  <c r="EQ200" i="32" s="1"/>
  <c r="EO200" i="32"/>
  <c r="EP199" i="32" a="1"/>
  <c r="EP199" i="32" s="1"/>
  <c r="EQ199" i="32" s="1"/>
  <c r="EO199" i="32"/>
  <c r="EP198" i="32" a="1"/>
  <c r="EP198" i="32" s="1"/>
  <c r="EQ198" i="32" s="1"/>
  <c r="EO198" i="32"/>
  <c r="EP197" i="32" a="1"/>
  <c r="EP197" i="32" s="1"/>
  <c r="EQ197" i="32" s="1"/>
  <c r="EO197" i="32"/>
  <c r="EP196" i="32" a="1"/>
  <c r="EP196" i="32" s="1"/>
  <c r="EQ196" i="32" s="1"/>
  <c r="EO196" i="32"/>
  <c r="EP195" i="32" a="1"/>
  <c r="EP195" i="32" s="1"/>
  <c r="EQ195" i="32" s="1"/>
  <c r="EO195" i="32"/>
  <c r="EP194" i="32" a="1"/>
  <c r="EP194" i="32" s="1"/>
  <c r="EQ194" i="32" s="1"/>
  <c r="EO194" i="32"/>
  <c r="EP193" i="32" a="1"/>
  <c r="EP193" i="32" s="1"/>
  <c r="EQ193" i="32" s="1"/>
  <c r="EO193" i="32"/>
  <c r="EP192" i="32" a="1"/>
  <c r="EP192" i="32" s="1"/>
  <c r="EQ192" i="32" s="1"/>
  <c r="EO192" i="32"/>
  <c r="EP191" i="32" a="1"/>
  <c r="EP191" i="32" s="1"/>
  <c r="EQ191" i="32" s="1"/>
  <c r="EO191" i="32"/>
  <c r="EP190" i="32" a="1"/>
  <c r="EP190" i="32" s="1"/>
  <c r="EQ190" i="32" s="1"/>
  <c r="EO190" i="32"/>
  <c r="EP189" i="32" a="1"/>
  <c r="EP189" i="32" s="1"/>
  <c r="EQ189" i="32" s="1"/>
  <c r="EO189" i="32"/>
  <c r="EP188" i="32" a="1"/>
  <c r="EP188" i="32" s="1"/>
  <c r="EQ188" i="32" s="1"/>
  <c r="EO188" i="32"/>
  <c r="EP187" i="32" a="1"/>
  <c r="EP187" i="32" s="1"/>
  <c r="EQ187" i="32" s="1"/>
  <c r="EO187" i="32"/>
  <c r="EP186" i="32" a="1"/>
  <c r="EP186" i="32" s="1"/>
  <c r="EQ186" i="32" s="1"/>
  <c r="EO186" i="32"/>
  <c r="EP185" i="32" a="1"/>
  <c r="EP185" i="32" s="1"/>
  <c r="EQ185" i="32" s="1"/>
  <c r="EO185" i="32"/>
  <c r="EP184" i="32" a="1"/>
  <c r="EP184" i="32" s="1"/>
  <c r="EQ184" i="32" s="1"/>
  <c r="EO184" i="32"/>
  <c r="EP183" i="32" a="1"/>
  <c r="EP183" i="32" s="1"/>
  <c r="EQ183" i="32" s="1"/>
  <c r="EO183" i="32"/>
  <c r="EP182" i="32" a="1"/>
  <c r="EP182" i="32" s="1"/>
  <c r="EQ182" i="32" s="1"/>
  <c r="EO182" i="32"/>
  <c r="EP181" i="32" a="1"/>
  <c r="EP181" i="32" s="1"/>
  <c r="EQ181" i="32" s="1"/>
  <c r="EO181" i="32"/>
  <c r="EP180" i="32" a="1"/>
  <c r="EP180" i="32" s="1"/>
  <c r="EQ180" i="32" s="1"/>
  <c r="EO180" i="32"/>
  <c r="EP179" i="32" a="1"/>
  <c r="EP179" i="32" s="1"/>
  <c r="EQ179" i="32" s="1"/>
  <c r="EO179" i="32"/>
  <c r="EP178" i="32" a="1"/>
  <c r="EP178" i="32" s="1"/>
  <c r="EQ178" i="32" s="1"/>
  <c r="EO178" i="32"/>
  <c r="EP177" i="32" a="1"/>
  <c r="EP177" i="32" s="1"/>
  <c r="EQ177" i="32" s="1"/>
  <c r="EO177" i="32"/>
  <c r="EP176" i="32" a="1"/>
  <c r="EP176" i="32" s="1"/>
  <c r="EQ176" i="32" s="1"/>
  <c r="EO176" i="32"/>
  <c r="EP175" i="32" a="1"/>
  <c r="EP175" i="32" s="1"/>
  <c r="EQ175" i="32" s="1"/>
  <c r="EO175" i="32"/>
  <c r="EP174" i="32" a="1"/>
  <c r="EP174" i="32" s="1"/>
  <c r="EQ174" i="32" s="1"/>
  <c r="EO174" i="32"/>
  <c r="EP173" i="32" a="1"/>
  <c r="EP173" i="32" s="1"/>
  <c r="EQ173" i="32" s="1"/>
  <c r="EO173" i="32"/>
  <c r="EP172" i="32" a="1"/>
  <c r="EP172" i="32" s="1"/>
  <c r="EQ172" i="32" s="1"/>
  <c r="EO172" i="32"/>
  <c r="EP171" i="32" a="1"/>
  <c r="EP171" i="32" s="1"/>
  <c r="EQ171" i="32" s="1"/>
  <c r="EO171" i="32"/>
  <c r="EP170" i="32" a="1"/>
  <c r="EP170" i="32" s="1"/>
  <c r="EQ170" i="32" s="1"/>
  <c r="EO170" i="32"/>
  <c r="EP169" i="32" a="1"/>
  <c r="EP169" i="32" s="1"/>
  <c r="EQ169" i="32" s="1"/>
  <c r="EO169" i="32"/>
  <c r="EP168" i="32" a="1"/>
  <c r="EP168" i="32" s="1"/>
  <c r="EQ168" i="32" s="1"/>
  <c r="EO168" i="32"/>
  <c r="EP167" i="32" a="1"/>
  <c r="EP167" i="32" s="1"/>
  <c r="EQ167" i="32" s="1"/>
  <c r="EO167" i="32"/>
  <c r="EP166" i="32" a="1"/>
  <c r="EP166" i="32" s="1"/>
  <c r="EQ166" i="32" s="1"/>
  <c r="EO166" i="32"/>
  <c r="EP165" i="32" a="1"/>
  <c r="EP165" i="32" s="1"/>
  <c r="EQ165" i="32" s="1"/>
  <c r="EO165" i="32"/>
  <c r="EP164" i="32" a="1"/>
  <c r="EP164" i="32" s="1"/>
  <c r="EQ164" i="32" s="1"/>
  <c r="EO164" i="32"/>
  <c r="EP163" i="32" a="1"/>
  <c r="EP163" i="32" s="1"/>
  <c r="EQ163" i="32" s="1"/>
  <c r="EO163" i="32"/>
  <c r="EP162" i="32" a="1"/>
  <c r="EP162" i="32" s="1"/>
  <c r="EQ162" i="32" s="1"/>
  <c r="EO162" i="32"/>
  <c r="EP161" i="32" a="1"/>
  <c r="EP161" i="32" s="1"/>
  <c r="EQ161" i="32" s="1"/>
  <c r="EO161" i="32"/>
  <c r="EP160" i="32" a="1"/>
  <c r="EP160" i="32" s="1"/>
  <c r="EQ160" i="32" s="1"/>
  <c r="EO160" i="32"/>
  <c r="EP159" i="32" a="1"/>
  <c r="EP159" i="32" s="1"/>
  <c r="EQ159" i="32" s="1"/>
  <c r="EO159" i="32"/>
  <c r="EP158" i="32" a="1"/>
  <c r="EP158" i="32" s="1"/>
  <c r="EQ158" i="32" s="1"/>
  <c r="EO158" i="32"/>
  <c r="EP157" i="32" a="1"/>
  <c r="EP157" i="32" s="1"/>
  <c r="EQ157" i="32" s="1"/>
  <c r="EO157" i="32"/>
  <c r="EP156" i="32" a="1"/>
  <c r="EP156" i="32" s="1"/>
  <c r="EQ156" i="32" s="1"/>
  <c r="EO156" i="32"/>
  <c r="EP155" i="32" a="1"/>
  <c r="EP155" i="32" s="1"/>
  <c r="EQ155" i="32" s="1"/>
  <c r="EO155" i="32"/>
  <c r="EP154" i="32" a="1"/>
  <c r="EP154" i="32" s="1"/>
  <c r="EQ154" i="32" s="1"/>
  <c r="EO154" i="32"/>
  <c r="EP153" i="32" a="1"/>
  <c r="EP153" i="32" s="1"/>
  <c r="EQ153" i="32" s="1"/>
  <c r="EO153" i="32"/>
  <c r="EP152" i="32" a="1"/>
  <c r="EP152" i="32" s="1"/>
  <c r="EQ152" i="32" s="1"/>
  <c r="EO152" i="32"/>
  <c r="EP151" i="32" a="1"/>
  <c r="EP151" i="32" s="1"/>
  <c r="EQ151" i="32" s="1"/>
  <c r="EO151" i="32"/>
  <c r="EP150" i="32" a="1"/>
  <c r="EP150" i="32" s="1"/>
  <c r="EQ150" i="32" s="1"/>
  <c r="EO150" i="32"/>
  <c r="EP149" i="32" a="1"/>
  <c r="EP149" i="32" s="1"/>
  <c r="EQ149" i="32" s="1"/>
  <c r="EO149" i="32"/>
  <c r="EP148" i="32" a="1"/>
  <c r="EP148" i="32" s="1"/>
  <c r="EQ148" i="32" s="1"/>
  <c r="EO148" i="32"/>
  <c r="EP147" i="32" a="1"/>
  <c r="EP147" i="32" s="1"/>
  <c r="EQ147" i="32" s="1"/>
  <c r="EO147" i="32"/>
  <c r="EP146" i="32" a="1"/>
  <c r="EP146" i="32" s="1"/>
  <c r="EQ146" i="32" s="1"/>
  <c r="EO146" i="32"/>
  <c r="EP145" i="32" a="1"/>
  <c r="EP145" i="32" s="1"/>
  <c r="EQ145" i="32" s="1"/>
  <c r="EO145" i="32"/>
  <c r="EP144" i="32" a="1"/>
  <c r="EP144" i="32" s="1"/>
  <c r="EQ144" i="32" s="1"/>
  <c r="EO144" i="32"/>
  <c r="EP143" i="32" a="1"/>
  <c r="EP143" i="32" s="1"/>
  <c r="EQ143" i="32" s="1"/>
  <c r="EO143" i="32"/>
  <c r="EP142" i="32" a="1"/>
  <c r="EP142" i="32" s="1"/>
  <c r="EQ142" i="32" s="1"/>
  <c r="EO142" i="32"/>
  <c r="EP141" i="32" a="1"/>
  <c r="EP141" i="32" s="1"/>
  <c r="EQ141" i="32" s="1"/>
  <c r="EO141" i="32"/>
  <c r="EP140" i="32" a="1"/>
  <c r="EP140" i="32" s="1"/>
  <c r="EQ140" i="32" s="1"/>
  <c r="EO140" i="32"/>
  <c r="EP139" i="32" a="1"/>
  <c r="EP139" i="32" s="1"/>
  <c r="EQ139" i="32" s="1"/>
  <c r="EO139" i="32"/>
  <c r="EP138" i="32" a="1"/>
  <c r="EP138" i="32" s="1"/>
  <c r="EQ138" i="32" s="1"/>
  <c r="EO138" i="32"/>
  <c r="EP137" i="32" a="1"/>
  <c r="EP137" i="32" s="1"/>
  <c r="EQ137" i="32" s="1"/>
  <c r="EO137" i="32"/>
  <c r="EP136" i="32" a="1"/>
  <c r="EP136" i="32" s="1"/>
  <c r="EQ136" i="32" s="1"/>
  <c r="EO136" i="32"/>
  <c r="EP135" i="32" a="1"/>
  <c r="EP135" i="32" s="1"/>
  <c r="EQ135" i="32" s="1"/>
  <c r="EO135" i="32"/>
  <c r="EP134" i="32" a="1"/>
  <c r="EP134" i="32" s="1"/>
  <c r="EQ134" i="32" s="1"/>
  <c r="EO134" i="32"/>
  <c r="EP133" i="32" a="1"/>
  <c r="EP133" i="32" s="1"/>
  <c r="EQ133" i="32" s="1"/>
  <c r="EO133" i="32"/>
  <c r="EP132" i="32" a="1"/>
  <c r="EP132" i="32" s="1"/>
  <c r="EQ132" i="32" s="1"/>
  <c r="EO132" i="32"/>
  <c r="EP131" i="32" a="1"/>
  <c r="EP131" i="32" s="1"/>
  <c r="EQ131" i="32" s="1"/>
  <c r="EO131" i="32"/>
  <c r="EP130" i="32" a="1"/>
  <c r="EP130" i="32" s="1"/>
  <c r="EQ130" i="32" s="1"/>
  <c r="EO130" i="32"/>
  <c r="EP129" i="32" a="1"/>
  <c r="EP129" i="32" s="1"/>
  <c r="EQ129" i="32" s="1"/>
  <c r="EO129" i="32"/>
  <c r="EP128" i="32" a="1"/>
  <c r="EP128" i="32" s="1"/>
  <c r="EQ128" i="32" s="1"/>
  <c r="EO128" i="32"/>
  <c r="EP127" i="32" a="1"/>
  <c r="EP127" i="32" s="1"/>
  <c r="EQ127" i="32" s="1"/>
  <c r="EO127" i="32"/>
  <c r="EP126" i="32" a="1"/>
  <c r="EP126" i="32" s="1"/>
  <c r="EQ126" i="32" s="1"/>
  <c r="EO126" i="32"/>
  <c r="EP125" i="32" a="1"/>
  <c r="EP125" i="32" s="1"/>
  <c r="EQ125" i="32" s="1"/>
  <c r="EO125" i="32"/>
  <c r="EP124" i="32" a="1"/>
  <c r="EP124" i="32" s="1"/>
  <c r="EQ124" i="32" s="1"/>
  <c r="EO124" i="32"/>
  <c r="EP123" i="32" a="1"/>
  <c r="EP123" i="32" s="1"/>
  <c r="EQ123" i="32" s="1"/>
  <c r="EO123" i="32"/>
  <c r="EP122" i="32" a="1"/>
  <c r="EP122" i="32" s="1"/>
  <c r="EQ122" i="32" s="1"/>
  <c r="EO122" i="32"/>
  <c r="EP121" i="32" a="1"/>
  <c r="EP121" i="32" s="1"/>
  <c r="EQ121" i="32" s="1"/>
  <c r="EO121" i="32"/>
  <c r="EP120" i="32" a="1"/>
  <c r="EP120" i="32" s="1"/>
  <c r="EQ120" i="32" s="1"/>
  <c r="EO120" i="32"/>
  <c r="EP119" i="32" a="1"/>
  <c r="EP119" i="32" s="1"/>
  <c r="EQ119" i="32" s="1"/>
  <c r="EO119" i="32"/>
  <c r="EP118" i="32" a="1"/>
  <c r="EP118" i="32" s="1"/>
  <c r="EQ118" i="32" s="1"/>
  <c r="EO118" i="32"/>
  <c r="EP117" i="32" a="1"/>
  <c r="EP117" i="32" s="1"/>
  <c r="EQ117" i="32" s="1"/>
  <c r="EO117" i="32"/>
  <c r="EP116" i="32" a="1"/>
  <c r="EP116" i="32" s="1"/>
  <c r="EQ116" i="32" s="1"/>
  <c r="EO116" i="32"/>
  <c r="EP115" i="32" a="1"/>
  <c r="EP115" i="32" s="1"/>
  <c r="EQ115" i="32" s="1"/>
  <c r="EO115" i="32"/>
  <c r="EP114" i="32" a="1"/>
  <c r="EP114" i="32" s="1"/>
  <c r="EQ114" i="32" s="1"/>
  <c r="EO114" i="32"/>
  <c r="EP113" i="32" a="1"/>
  <c r="EP113" i="32" s="1"/>
  <c r="EQ113" i="32" s="1"/>
  <c r="EO113" i="32"/>
  <c r="EP112" i="32" a="1"/>
  <c r="EP112" i="32" s="1"/>
  <c r="EQ112" i="32" s="1"/>
  <c r="EO112" i="32"/>
  <c r="EP111" i="32" a="1"/>
  <c r="EP111" i="32" s="1"/>
  <c r="EQ111" i="32" s="1"/>
  <c r="EO111" i="32"/>
  <c r="EP110" i="32" a="1"/>
  <c r="EP110" i="32" s="1"/>
  <c r="EQ110" i="32" s="1"/>
  <c r="EO110" i="32"/>
  <c r="EP109" i="32" a="1"/>
  <c r="EP109" i="32" s="1"/>
  <c r="EQ109" i="32" s="1"/>
  <c r="EO109" i="32"/>
  <c r="EP108" i="32" a="1"/>
  <c r="EP108" i="32" s="1"/>
  <c r="EQ108" i="32" s="1"/>
  <c r="EO108" i="32"/>
  <c r="EP107" i="32" a="1"/>
  <c r="EP107" i="32" s="1"/>
  <c r="EQ107" i="32" s="1"/>
  <c r="EO107" i="32"/>
  <c r="EP106" i="32" a="1"/>
  <c r="EP106" i="32" s="1"/>
  <c r="EQ106" i="32" s="1"/>
  <c r="EO106" i="32"/>
  <c r="EP105" i="32" a="1"/>
  <c r="EP105" i="32" s="1"/>
  <c r="EQ105" i="32" s="1"/>
  <c r="EO105" i="32"/>
  <c r="EP104" i="32" a="1"/>
  <c r="EP104" i="32" s="1"/>
  <c r="EQ104" i="32" s="1"/>
  <c r="EO104" i="32"/>
  <c r="EP103" i="32" a="1"/>
  <c r="EP103" i="32" s="1"/>
  <c r="EQ103" i="32" s="1"/>
  <c r="EO103" i="32"/>
  <c r="EP102" i="32" a="1"/>
  <c r="EP102" i="32" s="1"/>
  <c r="EQ102" i="32" s="1"/>
  <c r="EO102" i="32"/>
  <c r="EP101" i="32" a="1"/>
  <c r="EP101" i="32" s="1"/>
  <c r="EQ101" i="32" s="1"/>
  <c r="EO101" i="32"/>
  <c r="EP100" i="32" a="1"/>
  <c r="EP100" i="32" s="1"/>
  <c r="EQ100" i="32" s="1"/>
  <c r="EO100" i="32"/>
  <c r="EP99" i="32" a="1"/>
  <c r="EP99" i="32" s="1"/>
  <c r="EQ99" i="32" s="1"/>
  <c r="EO99" i="32"/>
  <c r="EP98" i="32" a="1"/>
  <c r="EP98" i="32" s="1"/>
  <c r="EQ98" i="32" s="1"/>
  <c r="EO98" i="32"/>
  <c r="EP97" i="32" a="1"/>
  <c r="EP97" i="32" s="1"/>
  <c r="EQ97" i="32" s="1"/>
  <c r="EO97" i="32"/>
  <c r="EP96" i="32" a="1"/>
  <c r="EP96" i="32" s="1"/>
  <c r="EQ96" i="32" s="1"/>
  <c r="EO96" i="32"/>
  <c r="EP95" i="32" a="1"/>
  <c r="EP95" i="32" s="1"/>
  <c r="EQ95" i="32" s="1"/>
  <c r="EO95" i="32"/>
  <c r="EP94" i="32" a="1"/>
  <c r="EP94" i="32" s="1"/>
  <c r="EQ94" i="32" s="1"/>
  <c r="EO94" i="32"/>
  <c r="EP93" i="32" a="1"/>
  <c r="EP93" i="32" s="1"/>
  <c r="EQ93" i="32" s="1"/>
  <c r="EO93" i="32"/>
  <c r="EP92" i="32" a="1"/>
  <c r="EP92" i="32" s="1"/>
  <c r="EQ92" i="32" s="1"/>
  <c r="EO92" i="32"/>
  <c r="EP91" i="32" a="1"/>
  <c r="EP91" i="32" s="1"/>
  <c r="EQ91" i="32" s="1"/>
  <c r="EO91" i="32"/>
  <c r="EP90" i="32" a="1"/>
  <c r="EP90" i="32" s="1"/>
  <c r="EQ90" i="32" s="1"/>
  <c r="EO90" i="32"/>
  <c r="EP89" i="32" a="1"/>
  <c r="EP89" i="32" s="1"/>
  <c r="EQ89" i="32" s="1"/>
  <c r="EO89" i="32"/>
  <c r="EP88" i="32" a="1"/>
  <c r="EP88" i="32" s="1"/>
  <c r="EQ88" i="32" s="1"/>
  <c r="EO88" i="32"/>
  <c r="EP87" i="32" a="1"/>
  <c r="EP87" i="32" s="1"/>
  <c r="EQ87" i="32" s="1"/>
  <c r="EO87" i="32"/>
  <c r="EP86" i="32" a="1"/>
  <c r="EP86" i="32" s="1"/>
  <c r="EQ86" i="32" s="1"/>
  <c r="EO86" i="32"/>
  <c r="EP85" i="32" a="1"/>
  <c r="EP85" i="32" s="1"/>
  <c r="EQ85" i="32" s="1"/>
  <c r="EO85" i="32"/>
  <c r="EP84" i="32" a="1"/>
  <c r="EP84" i="32" s="1"/>
  <c r="EQ84" i="32" s="1"/>
  <c r="EO84" i="32"/>
  <c r="EP83" i="32" a="1"/>
  <c r="EP83" i="32" s="1"/>
  <c r="EQ83" i="32" s="1"/>
  <c r="EO83" i="32"/>
  <c r="EP82" i="32" a="1"/>
  <c r="EP82" i="32" s="1"/>
  <c r="EQ82" i="32" s="1"/>
  <c r="EO82" i="32"/>
  <c r="EP81" i="32" a="1"/>
  <c r="EP81" i="32" s="1"/>
  <c r="EQ81" i="32" s="1"/>
  <c r="EO81" i="32"/>
  <c r="EP80" i="32" a="1"/>
  <c r="EP80" i="32" s="1"/>
  <c r="EQ80" i="32" s="1"/>
  <c r="EO80" i="32"/>
  <c r="EP79" i="32" a="1"/>
  <c r="EP79" i="32" s="1"/>
  <c r="EQ79" i="32" s="1"/>
  <c r="EO79" i="32"/>
  <c r="EP78" i="32" a="1"/>
  <c r="EP78" i="32" s="1"/>
  <c r="EQ78" i="32" s="1"/>
  <c r="EO78" i="32"/>
  <c r="EP77" i="32" a="1"/>
  <c r="EP77" i="32" s="1"/>
  <c r="EQ77" i="32" s="1"/>
  <c r="EO77" i="32"/>
  <c r="EP76" i="32" a="1"/>
  <c r="EP76" i="32" s="1"/>
  <c r="EQ76" i="32" s="1"/>
  <c r="EO76" i="32"/>
  <c r="EP75" i="32" a="1"/>
  <c r="EP75" i="32" s="1"/>
  <c r="EQ75" i="32" s="1"/>
  <c r="EO75" i="32"/>
  <c r="EP74" i="32" a="1"/>
  <c r="EP74" i="32" s="1"/>
  <c r="EQ74" i="32" s="1"/>
  <c r="EO74" i="32"/>
  <c r="EP73" i="32" a="1"/>
  <c r="EP73" i="32" s="1"/>
  <c r="EQ73" i="32" s="1"/>
  <c r="EO73" i="32"/>
  <c r="EP72" i="32" a="1"/>
  <c r="EP72" i="32" s="1"/>
  <c r="EQ72" i="32" s="1"/>
  <c r="EO72" i="32"/>
  <c r="EP71" i="32" a="1"/>
  <c r="EP71" i="32" s="1"/>
  <c r="EQ71" i="32" s="1"/>
  <c r="EO71" i="32"/>
  <c r="EP70" i="32" a="1"/>
  <c r="EP70" i="32" s="1"/>
  <c r="EQ70" i="32" s="1"/>
  <c r="EO70" i="32"/>
  <c r="EP69" i="32" a="1"/>
  <c r="EP69" i="32" s="1"/>
  <c r="EQ69" i="32" s="1"/>
  <c r="EO69" i="32"/>
  <c r="EP68" i="32" a="1"/>
  <c r="EP68" i="32" s="1"/>
  <c r="EQ68" i="32" s="1"/>
  <c r="EO68" i="32"/>
  <c r="EP67" i="32" a="1"/>
  <c r="EP67" i="32" s="1"/>
  <c r="EQ67" i="32" s="1"/>
  <c r="EO67" i="32"/>
  <c r="EP66" i="32" a="1"/>
  <c r="EP66" i="32" s="1"/>
  <c r="EQ66" i="32" s="1"/>
  <c r="EO66" i="32"/>
  <c r="EP65" i="32" a="1"/>
  <c r="EP65" i="32" s="1"/>
  <c r="EQ65" i="32" s="1"/>
  <c r="EO65" i="32"/>
  <c r="EP64" i="32" a="1"/>
  <c r="EP64" i="32" s="1"/>
  <c r="EQ64" i="32" s="1"/>
  <c r="EO64" i="32"/>
  <c r="EP63" i="32" a="1"/>
  <c r="EP63" i="32" s="1"/>
  <c r="EQ63" i="32" s="1"/>
  <c r="EO63" i="32"/>
  <c r="EP62" i="32" a="1"/>
  <c r="EP62" i="32" s="1"/>
  <c r="EQ62" i="32" s="1"/>
  <c r="EO62" i="32"/>
  <c r="EP61" i="32" a="1"/>
  <c r="EP61" i="32" s="1"/>
  <c r="EQ61" i="32" s="1"/>
  <c r="EO61" i="32"/>
  <c r="EP60" i="32" a="1"/>
  <c r="EP60" i="32" s="1"/>
  <c r="EQ60" i="32" s="1"/>
  <c r="EO60" i="32"/>
  <c r="EP59" i="32" a="1"/>
  <c r="EP59" i="32" s="1"/>
  <c r="EQ59" i="32" s="1"/>
  <c r="EO59" i="32"/>
  <c r="EP58" i="32" a="1"/>
  <c r="EP58" i="32" s="1"/>
  <c r="EQ58" i="32" s="1"/>
  <c r="EO58" i="32"/>
  <c r="EP57" i="32" a="1"/>
  <c r="EP57" i="32" s="1"/>
  <c r="EQ57" i="32" s="1"/>
  <c r="EO57" i="32"/>
  <c r="EP56" i="32" a="1"/>
  <c r="EP56" i="32" s="1"/>
  <c r="EQ56" i="32" s="1"/>
  <c r="EO56" i="32"/>
  <c r="EP55" i="32" a="1"/>
  <c r="EP55" i="32" s="1"/>
  <c r="EQ55" i="32" s="1"/>
  <c r="EO55" i="32"/>
  <c r="EP54" i="32" a="1"/>
  <c r="EP54" i="32" s="1"/>
  <c r="EQ54" i="32" s="1"/>
  <c r="EO54" i="32"/>
  <c r="EP53" i="32" a="1"/>
  <c r="EP53" i="32" s="1"/>
  <c r="EQ53" i="32" s="1"/>
  <c r="EO53" i="32"/>
  <c r="EP52" i="32" a="1"/>
  <c r="EP52" i="32" s="1"/>
  <c r="EQ52" i="32" s="1"/>
  <c r="EO52" i="32"/>
  <c r="EP51" i="32" a="1"/>
  <c r="EP51" i="32" s="1"/>
  <c r="EQ51" i="32" s="1"/>
  <c r="EO51" i="32"/>
  <c r="EP50" i="32" a="1"/>
  <c r="EP50" i="32" s="1"/>
  <c r="EQ50" i="32" s="1"/>
  <c r="EO50" i="32"/>
  <c r="EP49" i="32" a="1"/>
  <c r="EP49" i="32" s="1"/>
  <c r="EQ49" i="32" s="1"/>
  <c r="EO49" i="32"/>
  <c r="EP48" i="32" a="1"/>
  <c r="EP48" i="32" s="1"/>
  <c r="EQ48" i="32" s="1"/>
  <c r="EO48" i="32"/>
  <c r="EP47" i="32" a="1"/>
  <c r="EP47" i="32" s="1"/>
  <c r="EQ47" i="32" s="1"/>
  <c r="EO47" i="32"/>
  <c r="EP46" i="32" a="1"/>
  <c r="EP46" i="32" s="1"/>
  <c r="EQ46" i="32" s="1"/>
  <c r="EO46" i="32"/>
  <c r="EP45" i="32" a="1"/>
  <c r="EP45" i="32" s="1"/>
  <c r="EQ45" i="32" s="1"/>
  <c r="EO45" i="32"/>
  <c r="EP44" i="32" a="1"/>
  <c r="EP44" i="32" s="1"/>
  <c r="EQ44" i="32" s="1"/>
  <c r="EO44" i="32"/>
  <c r="EP43" i="32" a="1"/>
  <c r="EP43" i="32" s="1"/>
  <c r="EQ43" i="32" s="1"/>
  <c r="EO43" i="32"/>
  <c r="EP42" i="32" a="1"/>
  <c r="EP42" i="32" s="1"/>
  <c r="EQ42" i="32" s="1"/>
  <c r="EO42" i="32"/>
  <c r="EP41" i="32" a="1"/>
  <c r="EP41" i="32" s="1"/>
  <c r="EQ41" i="32" s="1"/>
  <c r="EO41" i="32"/>
  <c r="EP40" i="32" a="1"/>
  <c r="EP40" i="32" s="1"/>
  <c r="EQ40" i="32" s="1"/>
  <c r="EO40" i="32"/>
  <c r="EP39" i="32" a="1"/>
  <c r="EP39" i="32" s="1"/>
  <c r="EQ39" i="32" s="1"/>
  <c r="EO39" i="32"/>
  <c r="EP38" i="32" a="1"/>
  <c r="EP38" i="32" s="1"/>
  <c r="EQ38" i="32" s="1"/>
  <c r="EO38" i="32"/>
  <c r="EP37" i="32" a="1"/>
  <c r="EP37" i="32" s="1"/>
  <c r="EQ37" i="32" s="1"/>
  <c r="EO37" i="32"/>
  <c r="EP36" i="32" a="1"/>
  <c r="EP36" i="32" s="1"/>
  <c r="EQ36" i="32" s="1"/>
  <c r="EO36" i="32"/>
  <c r="EP35" i="32" a="1"/>
  <c r="EP35" i="32" s="1"/>
  <c r="EQ35" i="32" s="1"/>
  <c r="EO35" i="32"/>
  <c r="EP34" i="32" a="1"/>
  <c r="EP34" i="32" s="1"/>
  <c r="EQ34" i="32" s="1"/>
  <c r="EO34" i="32"/>
  <c r="EP33" i="32" a="1"/>
  <c r="EP33" i="32" s="1"/>
  <c r="EQ33" i="32" s="1"/>
  <c r="EO33" i="32"/>
  <c r="EP32" i="32" a="1"/>
  <c r="EP32" i="32" s="1"/>
  <c r="EQ32" i="32" s="1"/>
  <c r="EO32" i="32"/>
  <c r="EP31" i="32" a="1"/>
  <c r="EP31" i="32" s="1"/>
  <c r="EQ31" i="32" s="1"/>
  <c r="EO31" i="32"/>
  <c r="EP30" i="32" a="1"/>
  <c r="EP30" i="32" s="1"/>
  <c r="EQ30" i="32" s="1"/>
  <c r="EO30" i="32"/>
  <c r="EP29" i="32" a="1"/>
  <c r="EP29" i="32" s="1"/>
  <c r="EQ29" i="32" s="1"/>
  <c r="EO29" i="32"/>
  <c r="EP28" i="32" a="1"/>
  <c r="EP28" i="32" s="1"/>
  <c r="EQ28" i="32" s="1"/>
  <c r="EO28" i="32"/>
  <c r="EP27" i="32" a="1"/>
  <c r="EP27" i="32" s="1"/>
  <c r="EQ27" i="32" s="1"/>
  <c r="EO27" i="32"/>
  <c r="EP26" i="32" a="1"/>
  <c r="EP26" i="32" s="1"/>
  <c r="EQ26" i="32" s="1"/>
  <c r="EO26" i="32"/>
  <c r="EP25" i="32" a="1"/>
  <c r="EP25" i="32" s="1"/>
  <c r="EQ25" i="32" s="1"/>
  <c r="EO25" i="32"/>
  <c r="EP24" i="32" a="1"/>
  <c r="EP24" i="32" s="1"/>
  <c r="EQ24" i="32" s="1"/>
  <c r="EO24" i="32"/>
  <c r="EP23" i="32" a="1"/>
  <c r="EP23" i="32" s="1"/>
  <c r="EQ23" i="32" s="1"/>
  <c r="EO23" i="32"/>
  <c r="EP22" i="32" a="1"/>
  <c r="EP22" i="32" s="1"/>
  <c r="EQ22" i="32" s="1"/>
  <c r="EO22" i="32"/>
  <c r="EP21" i="32" a="1"/>
  <c r="EP21" i="32" s="1"/>
  <c r="EQ21" i="32" s="1"/>
  <c r="EO21" i="32"/>
  <c r="EP20" i="32" a="1"/>
  <c r="EP20" i="32" s="1"/>
  <c r="EQ20" i="32" s="1"/>
  <c r="EO20" i="32"/>
  <c r="EP19" i="32" a="1"/>
  <c r="EP19" i="32" s="1"/>
  <c r="EQ19" i="32" s="1"/>
  <c r="EO19" i="32"/>
  <c r="EP18" i="32" a="1"/>
  <c r="EP18" i="32" s="1"/>
  <c r="EQ18" i="32" s="1"/>
  <c r="EO18" i="32"/>
  <c r="EP17" i="32" a="1"/>
  <c r="EP17" i="32" s="1"/>
  <c r="EQ17" i="32" s="1"/>
  <c r="EO17" i="32"/>
  <c r="EP16" i="32" a="1"/>
  <c r="EP16" i="32" s="1"/>
  <c r="EQ16" i="32" s="1"/>
  <c r="EO16" i="32"/>
  <c r="EP15" i="32" a="1"/>
  <c r="EP15" i="32" s="1"/>
  <c r="EQ15" i="32" s="1"/>
  <c r="EO15" i="32"/>
  <c r="EP14" i="32" a="1"/>
  <c r="EP14" i="32" s="1"/>
  <c r="EQ14" i="32" s="1"/>
  <c r="EO14" i="32"/>
  <c r="EP13" i="32" a="1"/>
  <c r="EP13" i="32" s="1"/>
  <c r="EQ13" i="32" s="1"/>
  <c r="EO13" i="32"/>
  <c r="EP12" i="32" a="1"/>
  <c r="EP12" i="32" s="1"/>
  <c r="EQ12" i="32" s="1"/>
  <c r="EO12" i="32"/>
  <c r="EP11" i="32" a="1"/>
  <c r="EP11" i="32" s="1"/>
  <c r="EQ11" i="32" s="1"/>
  <c r="EO11" i="32"/>
  <c r="EP10" i="32" a="1"/>
  <c r="EP10" i="32" s="1"/>
  <c r="EQ10" i="32" s="1"/>
  <c r="EO10" i="32"/>
  <c r="EP9" i="32" a="1"/>
  <c r="EP9" i="32" s="1"/>
  <c r="EQ9" i="32" s="1"/>
  <c r="EO9" i="32"/>
  <c r="EP8" i="32" a="1"/>
  <c r="EP8" i="32" s="1"/>
  <c r="EQ8" i="32" s="1"/>
  <c r="EO8" i="32"/>
  <c r="EP7" i="32" a="1"/>
  <c r="EP7" i="32" s="1"/>
  <c r="EQ7" i="32" s="1"/>
  <c r="EO7" i="32"/>
  <c r="EP6" i="32" a="1"/>
  <c r="EP6" i="32" s="1"/>
  <c r="EQ6" i="32" s="1"/>
  <c r="EO6" i="32"/>
  <c r="EP5" i="32" a="1"/>
  <c r="EP5" i="32" s="1"/>
  <c r="EQ5" i="32" s="1"/>
  <c r="EO5" i="32"/>
  <c r="EP4" i="32" a="1"/>
  <c r="EP4" i="32" s="1"/>
  <c r="EQ4" i="32" s="1"/>
  <c r="EO4" i="32"/>
  <c r="EP3" i="32" a="1"/>
  <c r="EP3" i="32" s="1"/>
  <c r="EQ3" i="32" s="1"/>
  <c r="EO3" i="32"/>
  <c r="EO2" i="32"/>
  <c r="EP2" i="32" s="1" a="1"/>
  <c r="EP2" i="32" s="1"/>
  <c r="EL208" i="32" a="1"/>
  <c r="EL208" i="32" s="1"/>
  <c r="EM208" i="32" s="1"/>
  <c r="EK208" i="32"/>
  <c r="EL207" i="32" a="1"/>
  <c r="EL207" i="32" s="1"/>
  <c r="EM207" i="32" s="1"/>
  <c r="EK207" i="32"/>
  <c r="EL206" i="32" a="1"/>
  <c r="EL206" i="32" s="1"/>
  <c r="EM206" i="32" s="1"/>
  <c r="EK206" i="32"/>
  <c r="EL205" i="32" a="1"/>
  <c r="EL205" i="32" s="1"/>
  <c r="EM205" i="32" s="1"/>
  <c r="EK205" i="32"/>
  <c r="EL204" i="32" a="1"/>
  <c r="EL204" i="32" s="1"/>
  <c r="EM204" i="32" s="1"/>
  <c r="EK204" i="32"/>
  <c r="EL203" i="32" a="1"/>
  <c r="EL203" i="32" s="1"/>
  <c r="EM203" i="32" s="1"/>
  <c r="EK203" i="32"/>
  <c r="EL202" i="32" a="1"/>
  <c r="EL202" i="32" s="1"/>
  <c r="EM202" i="32" s="1"/>
  <c r="EK202" i="32"/>
  <c r="EL201" i="32" a="1"/>
  <c r="EL201" i="32" s="1"/>
  <c r="EM201" i="32" s="1"/>
  <c r="EK201" i="32"/>
  <c r="EL200" i="32" a="1"/>
  <c r="EL200" i="32" s="1"/>
  <c r="EM200" i="32" s="1"/>
  <c r="EK200" i="32"/>
  <c r="EL199" i="32" a="1"/>
  <c r="EL199" i="32" s="1"/>
  <c r="EM199" i="32" s="1"/>
  <c r="EK199" i="32"/>
  <c r="EL198" i="32" a="1"/>
  <c r="EL198" i="32" s="1"/>
  <c r="EM198" i="32" s="1"/>
  <c r="EK198" i="32"/>
  <c r="EL197" i="32" a="1"/>
  <c r="EL197" i="32" s="1"/>
  <c r="EM197" i="32" s="1"/>
  <c r="EK197" i="32"/>
  <c r="EL196" i="32" a="1"/>
  <c r="EL196" i="32" s="1"/>
  <c r="EM196" i="32" s="1"/>
  <c r="EK196" i="32"/>
  <c r="EL195" i="32" a="1"/>
  <c r="EL195" i="32" s="1"/>
  <c r="EM195" i="32" s="1"/>
  <c r="EK195" i="32"/>
  <c r="EL194" i="32" a="1"/>
  <c r="EL194" i="32" s="1"/>
  <c r="EM194" i="32" s="1"/>
  <c r="EK194" i="32"/>
  <c r="EL193" i="32" a="1"/>
  <c r="EL193" i="32" s="1"/>
  <c r="EM193" i="32" s="1"/>
  <c r="EK193" i="32"/>
  <c r="EL192" i="32" a="1"/>
  <c r="EL192" i="32" s="1"/>
  <c r="EM192" i="32" s="1"/>
  <c r="EK192" i="32"/>
  <c r="EL191" i="32" a="1"/>
  <c r="EL191" i="32" s="1"/>
  <c r="EM191" i="32" s="1"/>
  <c r="EK191" i="32"/>
  <c r="EL190" i="32" a="1"/>
  <c r="EL190" i="32" s="1"/>
  <c r="EM190" i="32" s="1"/>
  <c r="EK190" i="32"/>
  <c r="EL189" i="32" a="1"/>
  <c r="EL189" i="32" s="1"/>
  <c r="EM189" i="32" s="1"/>
  <c r="EK189" i="32"/>
  <c r="EL188" i="32" a="1"/>
  <c r="EL188" i="32" s="1"/>
  <c r="EM188" i="32" s="1"/>
  <c r="EK188" i="32"/>
  <c r="EL187" i="32" a="1"/>
  <c r="EL187" i="32" s="1"/>
  <c r="EM187" i="32" s="1"/>
  <c r="EK187" i="32"/>
  <c r="EL186" i="32" a="1"/>
  <c r="EL186" i="32" s="1"/>
  <c r="EM186" i="32" s="1"/>
  <c r="EK186" i="32"/>
  <c r="EL185" i="32" a="1"/>
  <c r="EL185" i="32" s="1"/>
  <c r="EM185" i="32" s="1"/>
  <c r="EK185" i="32"/>
  <c r="EL184" i="32" a="1"/>
  <c r="EL184" i="32" s="1"/>
  <c r="EM184" i="32" s="1"/>
  <c r="EK184" i="32"/>
  <c r="EL183" i="32" a="1"/>
  <c r="EL183" i="32" s="1"/>
  <c r="EM183" i="32" s="1"/>
  <c r="EK183" i="32"/>
  <c r="EL182" i="32" a="1"/>
  <c r="EL182" i="32" s="1"/>
  <c r="EM182" i="32" s="1"/>
  <c r="EK182" i="32"/>
  <c r="EL181" i="32" a="1"/>
  <c r="EL181" i="32" s="1"/>
  <c r="EM181" i="32" s="1"/>
  <c r="EK181" i="32"/>
  <c r="EL180" i="32" a="1"/>
  <c r="EL180" i="32" s="1"/>
  <c r="EM180" i="32" s="1"/>
  <c r="EK180" i="32"/>
  <c r="EL179" i="32" a="1"/>
  <c r="EL179" i="32" s="1"/>
  <c r="EM179" i="32" s="1"/>
  <c r="EK179" i="32"/>
  <c r="EL178" i="32" a="1"/>
  <c r="EL178" i="32" s="1"/>
  <c r="EM178" i="32" s="1"/>
  <c r="EK178" i="32"/>
  <c r="EL177" i="32" a="1"/>
  <c r="EL177" i="32" s="1"/>
  <c r="EM177" i="32" s="1"/>
  <c r="EK177" i="32"/>
  <c r="EL176" i="32" a="1"/>
  <c r="EL176" i="32" s="1"/>
  <c r="EM176" i="32" s="1"/>
  <c r="EK176" i="32"/>
  <c r="EL175" i="32" a="1"/>
  <c r="EL175" i="32" s="1"/>
  <c r="EM175" i="32" s="1"/>
  <c r="EK175" i="32"/>
  <c r="EL174" i="32" a="1"/>
  <c r="EL174" i="32" s="1"/>
  <c r="EM174" i="32" s="1"/>
  <c r="EK174" i="32"/>
  <c r="EL173" i="32" a="1"/>
  <c r="EL173" i="32" s="1"/>
  <c r="EM173" i="32" s="1"/>
  <c r="EK173" i="32"/>
  <c r="EL172" i="32" a="1"/>
  <c r="EL172" i="32" s="1"/>
  <c r="EM172" i="32" s="1"/>
  <c r="EK172" i="32"/>
  <c r="EL171" i="32" a="1"/>
  <c r="EL171" i="32" s="1"/>
  <c r="EM171" i="32" s="1"/>
  <c r="EK171" i="32"/>
  <c r="EL170" i="32" a="1"/>
  <c r="EL170" i="32" s="1"/>
  <c r="EM170" i="32" s="1"/>
  <c r="EK170" i="32"/>
  <c r="EL169" i="32" a="1"/>
  <c r="EL169" i="32" s="1"/>
  <c r="EM169" i="32" s="1"/>
  <c r="EK169" i="32"/>
  <c r="EL168" i="32" a="1"/>
  <c r="EL168" i="32" s="1"/>
  <c r="EM168" i="32" s="1"/>
  <c r="EK168" i="32"/>
  <c r="EL167" i="32" a="1"/>
  <c r="EL167" i="32" s="1"/>
  <c r="EM167" i="32" s="1"/>
  <c r="EK167" i="32"/>
  <c r="EL166" i="32" a="1"/>
  <c r="EL166" i="32" s="1"/>
  <c r="EM166" i="32" s="1"/>
  <c r="EK166" i="32"/>
  <c r="EL165" i="32" a="1"/>
  <c r="EL165" i="32" s="1"/>
  <c r="EM165" i="32" s="1"/>
  <c r="EK165" i="32"/>
  <c r="EL164" i="32" a="1"/>
  <c r="EL164" i="32" s="1"/>
  <c r="EM164" i="32" s="1"/>
  <c r="EK164" i="32"/>
  <c r="EL163" i="32" a="1"/>
  <c r="EL163" i="32" s="1"/>
  <c r="EM163" i="32" s="1"/>
  <c r="EK163" i="32"/>
  <c r="EL162" i="32" a="1"/>
  <c r="EL162" i="32" s="1"/>
  <c r="EM162" i="32" s="1"/>
  <c r="EK162" i="32"/>
  <c r="EL161" i="32" a="1"/>
  <c r="EL161" i="32" s="1"/>
  <c r="EM161" i="32" s="1"/>
  <c r="EK161" i="32"/>
  <c r="EL160" i="32" a="1"/>
  <c r="EL160" i="32" s="1"/>
  <c r="EM160" i="32" s="1"/>
  <c r="EK160" i="32"/>
  <c r="EL159" i="32" a="1"/>
  <c r="EL159" i="32" s="1"/>
  <c r="EM159" i="32" s="1"/>
  <c r="EK159" i="32"/>
  <c r="EL158" i="32" a="1"/>
  <c r="EL158" i="32" s="1"/>
  <c r="EM158" i="32" s="1"/>
  <c r="EK158" i="32"/>
  <c r="EL157" i="32" a="1"/>
  <c r="EL157" i="32" s="1"/>
  <c r="EM157" i="32" s="1"/>
  <c r="EK157" i="32"/>
  <c r="EL156" i="32" a="1"/>
  <c r="EL156" i="32" s="1"/>
  <c r="EM156" i="32" s="1"/>
  <c r="EK156" i="32"/>
  <c r="EL155" i="32" a="1"/>
  <c r="EL155" i="32" s="1"/>
  <c r="EM155" i="32" s="1"/>
  <c r="EK155" i="32"/>
  <c r="EL154" i="32" a="1"/>
  <c r="EL154" i="32" s="1"/>
  <c r="EM154" i="32" s="1"/>
  <c r="EK154" i="32"/>
  <c r="EL153" i="32" a="1"/>
  <c r="EL153" i="32" s="1"/>
  <c r="EM153" i="32" s="1"/>
  <c r="EK153" i="32"/>
  <c r="EL152" i="32" a="1"/>
  <c r="EL152" i="32" s="1"/>
  <c r="EM152" i="32" s="1"/>
  <c r="EK152" i="32"/>
  <c r="EL151" i="32" a="1"/>
  <c r="EL151" i="32" s="1"/>
  <c r="EM151" i="32" s="1"/>
  <c r="EK151" i="32"/>
  <c r="EL150" i="32" a="1"/>
  <c r="EL150" i="32" s="1"/>
  <c r="EM150" i="32" s="1"/>
  <c r="EK150" i="32"/>
  <c r="EL149" i="32" a="1"/>
  <c r="EL149" i="32" s="1"/>
  <c r="EM149" i="32" s="1"/>
  <c r="EK149" i="32"/>
  <c r="EL148" i="32" a="1"/>
  <c r="EL148" i="32" s="1"/>
  <c r="EM148" i="32" s="1"/>
  <c r="EK148" i="32"/>
  <c r="EL147" i="32" a="1"/>
  <c r="EL147" i="32" s="1"/>
  <c r="EM147" i="32" s="1"/>
  <c r="EK147" i="32"/>
  <c r="EL146" i="32" a="1"/>
  <c r="EL146" i="32" s="1"/>
  <c r="EM146" i="32" s="1"/>
  <c r="EK146" i="32"/>
  <c r="EL145" i="32" a="1"/>
  <c r="EL145" i="32" s="1"/>
  <c r="EM145" i="32" s="1"/>
  <c r="EK145" i="32"/>
  <c r="EL144" i="32" a="1"/>
  <c r="EL144" i="32" s="1"/>
  <c r="EM144" i="32" s="1"/>
  <c r="EK144" i="32"/>
  <c r="EL143" i="32" a="1"/>
  <c r="EL143" i="32" s="1"/>
  <c r="EM143" i="32" s="1"/>
  <c r="EK143" i="32"/>
  <c r="EL142" i="32" a="1"/>
  <c r="EL142" i="32" s="1"/>
  <c r="EM142" i="32" s="1"/>
  <c r="EK142" i="32"/>
  <c r="EL141" i="32" a="1"/>
  <c r="EL141" i="32" s="1"/>
  <c r="EM141" i="32" s="1"/>
  <c r="EK141" i="32"/>
  <c r="EL140" i="32" a="1"/>
  <c r="EL140" i="32" s="1"/>
  <c r="EM140" i="32" s="1"/>
  <c r="EK140" i="32"/>
  <c r="EL139" i="32" a="1"/>
  <c r="EL139" i="32" s="1"/>
  <c r="EM139" i="32" s="1"/>
  <c r="EK139" i="32"/>
  <c r="EL138" i="32" a="1"/>
  <c r="EL138" i="32" s="1"/>
  <c r="EM138" i="32" s="1"/>
  <c r="EK138" i="32"/>
  <c r="EL137" i="32" a="1"/>
  <c r="EL137" i="32" s="1"/>
  <c r="EM137" i="32" s="1"/>
  <c r="EK137" i="32"/>
  <c r="EL136" i="32" a="1"/>
  <c r="EL136" i="32" s="1"/>
  <c r="EM136" i="32" s="1"/>
  <c r="EK136" i="32"/>
  <c r="EL135" i="32" a="1"/>
  <c r="EL135" i="32" s="1"/>
  <c r="EM135" i="32" s="1"/>
  <c r="EK135" i="32"/>
  <c r="EL134" i="32" a="1"/>
  <c r="EL134" i="32" s="1"/>
  <c r="EM134" i="32" s="1"/>
  <c r="EK134" i="32"/>
  <c r="EL133" i="32" a="1"/>
  <c r="EL133" i="32" s="1"/>
  <c r="EM133" i="32" s="1"/>
  <c r="EK133" i="32"/>
  <c r="EL132" i="32" a="1"/>
  <c r="EL132" i="32" s="1"/>
  <c r="EM132" i="32" s="1"/>
  <c r="EK132" i="32"/>
  <c r="EL131" i="32" a="1"/>
  <c r="EL131" i="32" s="1"/>
  <c r="EM131" i="32" s="1"/>
  <c r="EK131" i="32"/>
  <c r="EL130" i="32" a="1"/>
  <c r="EL130" i="32" s="1"/>
  <c r="EM130" i="32" s="1"/>
  <c r="EK130" i="32"/>
  <c r="EL129" i="32" a="1"/>
  <c r="EL129" i="32" s="1"/>
  <c r="EM129" i="32" s="1"/>
  <c r="EK129" i="32"/>
  <c r="EL128" i="32" a="1"/>
  <c r="EL128" i="32" s="1"/>
  <c r="EM128" i="32" s="1"/>
  <c r="EK128" i="32"/>
  <c r="EL127" i="32" a="1"/>
  <c r="EL127" i="32" s="1"/>
  <c r="EM127" i="32" s="1"/>
  <c r="EK127" i="32"/>
  <c r="EL126" i="32" a="1"/>
  <c r="EL126" i="32" s="1"/>
  <c r="EM126" i="32" s="1"/>
  <c r="EK126" i="32"/>
  <c r="EL125" i="32" a="1"/>
  <c r="EL125" i="32" s="1"/>
  <c r="EM125" i="32" s="1"/>
  <c r="EK125" i="32"/>
  <c r="EL124" i="32" a="1"/>
  <c r="EL124" i="32" s="1"/>
  <c r="EM124" i="32" s="1"/>
  <c r="EK124" i="32"/>
  <c r="EL123" i="32" a="1"/>
  <c r="EL123" i="32" s="1"/>
  <c r="EM123" i="32" s="1"/>
  <c r="EK123" i="32"/>
  <c r="EL122" i="32" a="1"/>
  <c r="EL122" i="32" s="1"/>
  <c r="EM122" i="32" s="1"/>
  <c r="EK122" i="32"/>
  <c r="EL121" i="32" a="1"/>
  <c r="EL121" i="32" s="1"/>
  <c r="EM121" i="32" s="1"/>
  <c r="EK121" i="32"/>
  <c r="EL120" i="32" a="1"/>
  <c r="EL120" i="32" s="1"/>
  <c r="EM120" i="32" s="1"/>
  <c r="EK120" i="32"/>
  <c r="EL119" i="32" a="1"/>
  <c r="EL119" i="32" s="1"/>
  <c r="EM119" i="32" s="1"/>
  <c r="EK119" i="32"/>
  <c r="EL118" i="32" a="1"/>
  <c r="EL118" i="32" s="1"/>
  <c r="EM118" i="32" s="1"/>
  <c r="EK118" i="32"/>
  <c r="EL117" i="32" a="1"/>
  <c r="EL117" i="32" s="1"/>
  <c r="EM117" i="32" s="1"/>
  <c r="EK117" i="32"/>
  <c r="EL116" i="32" a="1"/>
  <c r="EL116" i="32" s="1"/>
  <c r="EM116" i="32" s="1"/>
  <c r="EK116" i="32"/>
  <c r="EL115" i="32" a="1"/>
  <c r="EL115" i="32" s="1"/>
  <c r="EM115" i="32" s="1"/>
  <c r="EK115" i="32"/>
  <c r="EL114" i="32" a="1"/>
  <c r="EL114" i="32" s="1"/>
  <c r="EM114" i="32" s="1"/>
  <c r="EK114" i="32"/>
  <c r="EL113" i="32" a="1"/>
  <c r="EL113" i="32" s="1"/>
  <c r="EM113" i="32" s="1"/>
  <c r="EK113" i="32"/>
  <c r="EL112" i="32" a="1"/>
  <c r="EL112" i="32" s="1"/>
  <c r="EM112" i="32" s="1"/>
  <c r="EK112" i="32"/>
  <c r="EL111" i="32" a="1"/>
  <c r="EL111" i="32" s="1"/>
  <c r="EM111" i="32" s="1"/>
  <c r="EK111" i="32"/>
  <c r="EL110" i="32" a="1"/>
  <c r="EL110" i="32" s="1"/>
  <c r="EM110" i="32" s="1"/>
  <c r="EK110" i="32"/>
  <c r="EL109" i="32" a="1"/>
  <c r="EL109" i="32" s="1"/>
  <c r="EM109" i="32" s="1"/>
  <c r="EK109" i="32"/>
  <c r="EL108" i="32" a="1"/>
  <c r="EL108" i="32" s="1"/>
  <c r="EM108" i="32" s="1"/>
  <c r="EK108" i="32"/>
  <c r="EL107" i="32" a="1"/>
  <c r="EL107" i="32" s="1"/>
  <c r="EM107" i="32" s="1"/>
  <c r="EK107" i="32"/>
  <c r="EL106" i="32" a="1"/>
  <c r="EL106" i="32" s="1"/>
  <c r="EM106" i="32" s="1"/>
  <c r="EK106" i="32"/>
  <c r="EL105" i="32" a="1"/>
  <c r="EL105" i="32" s="1"/>
  <c r="EM105" i="32" s="1"/>
  <c r="EK105" i="32"/>
  <c r="EL104" i="32" a="1"/>
  <c r="EL104" i="32" s="1"/>
  <c r="EM104" i="32" s="1"/>
  <c r="EK104" i="32"/>
  <c r="EL103" i="32" a="1"/>
  <c r="EL103" i="32" s="1"/>
  <c r="EM103" i="32" s="1"/>
  <c r="EK103" i="32"/>
  <c r="EL102" i="32" a="1"/>
  <c r="EL102" i="32" s="1"/>
  <c r="EM102" i="32" s="1"/>
  <c r="EK102" i="32"/>
  <c r="EL101" i="32" a="1"/>
  <c r="EL101" i="32" s="1"/>
  <c r="EM101" i="32" s="1"/>
  <c r="EK101" i="32"/>
  <c r="EL100" i="32" a="1"/>
  <c r="EL100" i="32" s="1"/>
  <c r="EM100" i="32" s="1"/>
  <c r="EK100" i="32"/>
  <c r="EL99" i="32" a="1"/>
  <c r="EL99" i="32" s="1"/>
  <c r="EM99" i="32" s="1"/>
  <c r="EK99" i="32"/>
  <c r="EL98" i="32" a="1"/>
  <c r="EL98" i="32" s="1"/>
  <c r="EM98" i="32" s="1"/>
  <c r="EK98" i="32"/>
  <c r="EL97" i="32" a="1"/>
  <c r="EL97" i="32" s="1"/>
  <c r="EM97" i="32" s="1"/>
  <c r="EK97" i="32"/>
  <c r="EL96" i="32" a="1"/>
  <c r="EL96" i="32" s="1"/>
  <c r="EM96" i="32" s="1"/>
  <c r="EK96" i="32"/>
  <c r="EL95" i="32" a="1"/>
  <c r="EL95" i="32" s="1"/>
  <c r="EM95" i="32" s="1"/>
  <c r="EK95" i="32"/>
  <c r="EL94" i="32" a="1"/>
  <c r="EL94" i="32" s="1"/>
  <c r="EM94" i="32" s="1"/>
  <c r="EK94" i="32"/>
  <c r="EL93" i="32" a="1"/>
  <c r="EL93" i="32" s="1"/>
  <c r="EM93" i="32" s="1"/>
  <c r="EK93" i="32"/>
  <c r="EL92" i="32" a="1"/>
  <c r="EL92" i="32" s="1"/>
  <c r="EM92" i="32" s="1"/>
  <c r="EK92" i="32"/>
  <c r="EL91" i="32" a="1"/>
  <c r="EL91" i="32" s="1"/>
  <c r="EM91" i="32" s="1"/>
  <c r="EK91" i="32"/>
  <c r="EL90" i="32" a="1"/>
  <c r="EL90" i="32" s="1"/>
  <c r="EM90" i="32" s="1"/>
  <c r="EK90" i="32"/>
  <c r="EL89" i="32" a="1"/>
  <c r="EL89" i="32" s="1"/>
  <c r="EM89" i="32" s="1"/>
  <c r="EK89" i="32"/>
  <c r="EL88" i="32" a="1"/>
  <c r="EL88" i="32" s="1"/>
  <c r="EM88" i="32" s="1"/>
  <c r="EK88" i="32"/>
  <c r="EL87" i="32" a="1"/>
  <c r="EL87" i="32" s="1"/>
  <c r="EM87" i="32" s="1"/>
  <c r="EK87" i="32"/>
  <c r="EL86" i="32" a="1"/>
  <c r="EL86" i="32" s="1"/>
  <c r="EM86" i="32" s="1"/>
  <c r="EK86" i="32"/>
  <c r="EL85" i="32" a="1"/>
  <c r="EL85" i="32" s="1"/>
  <c r="EM85" i="32" s="1"/>
  <c r="EK85" i="32"/>
  <c r="EL84" i="32" a="1"/>
  <c r="EL84" i="32" s="1"/>
  <c r="EM84" i="32" s="1"/>
  <c r="EK84" i="32"/>
  <c r="EL83" i="32" a="1"/>
  <c r="EL83" i="32" s="1"/>
  <c r="EM83" i="32" s="1"/>
  <c r="EK83" i="32"/>
  <c r="EL82" i="32" a="1"/>
  <c r="EL82" i="32" s="1"/>
  <c r="EM82" i="32" s="1"/>
  <c r="EK82" i="32"/>
  <c r="EL81" i="32" a="1"/>
  <c r="EL81" i="32" s="1"/>
  <c r="EM81" i="32" s="1"/>
  <c r="EK81" i="32"/>
  <c r="EL80" i="32" a="1"/>
  <c r="EL80" i="32" s="1"/>
  <c r="EM80" i="32" s="1"/>
  <c r="EK80" i="32"/>
  <c r="EL79" i="32" a="1"/>
  <c r="EL79" i="32" s="1"/>
  <c r="EM79" i="32" s="1"/>
  <c r="EK79" i="32"/>
  <c r="EL78" i="32" a="1"/>
  <c r="EL78" i="32" s="1"/>
  <c r="EM78" i="32" s="1"/>
  <c r="EK78" i="32"/>
  <c r="EL77" i="32" a="1"/>
  <c r="EL77" i="32" s="1"/>
  <c r="EM77" i="32" s="1"/>
  <c r="EK77" i="32"/>
  <c r="EL76" i="32" a="1"/>
  <c r="EL76" i="32" s="1"/>
  <c r="EM76" i="32" s="1"/>
  <c r="EK76" i="32"/>
  <c r="EL75" i="32" a="1"/>
  <c r="EL75" i="32" s="1"/>
  <c r="EM75" i="32" s="1"/>
  <c r="EK75" i="32"/>
  <c r="EL74" i="32" a="1"/>
  <c r="EL74" i="32" s="1"/>
  <c r="EM74" i="32" s="1"/>
  <c r="EK74" i="32"/>
  <c r="EL73" i="32" a="1"/>
  <c r="EL73" i="32" s="1"/>
  <c r="EM73" i="32" s="1"/>
  <c r="EK73" i="32"/>
  <c r="EL72" i="32" a="1"/>
  <c r="EL72" i="32" s="1"/>
  <c r="EM72" i="32" s="1"/>
  <c r="EK72" i="32"/>
  <c r="EL71" i="32" a="1"/>
  <c r="EL71" i="32" s="1"/>
  <c r="EM71" i="32" s="1"/>
  <c r="EK71" i="32"/>
  <c r="EL70" i="32" a="1"/>
  <c r="EL70" i="32" s="1"/>
  <c r="EM70" i="32" s="1"/>
  <c r="EK70" i="32"/>
  <c r="EL69" i="32" a="1"/>
  <c r="EL69" i="32" s="1"/>
  <c r="EM69" i="32" s="1"/>
  <c r="EK69" i="32"/>
  <c r="EL68" i="32" a="1"/>
  <c r="EL68" i="32" s="1"/>
  <c r="EM68" i="32" s="1"/>
  <c r="EK68" i="32"/>
  <c r="EL67" i="32" a="1"/>
  <c r="EL67" i="32" s="1"/>
  <c r="EM67" i="32" s="1"/>
  <c r="EK67" i="32"/>
  <c r="EL66" i="32" a="1"/>
  <c r="EL66" i="32" s="1"/>
  <c r="EM66" i="32" s="1"/>
  <c r="EK66" i="32"/>
  <c r="EL65" i="32" a="1"/>
  <c r="EL65" i="32" s="1"/>
  <c r="EM65" i="32" s="1"/>
  <c r="EK65" i="32"/>
  <c r="EL64" i="32" a="1"/>
  <c r="EL64" i="32" s="1"/>
  <c r="EM64" i="32" s="1"/>
  <c r="EK64" i="32"/>
  <c r="EL63" i="32" a="1"/>
  <c r="EL63" i="32" s="1"/>
  <c r="EM63" i="32" s="1"/>
  <c r="EK63" i="32"/>
  <c r="EL62" i="32" a="1"/>
  <c r="EL62" i="32" s="1"/>
  <c r="EM62" i="32" s="1"/>
  <c r="EK62" i="32"/>
  <c r="EL61" i="32" a="1"/>
  <c r="EL61" i="32" s="1"/>
  <c r="EM61" i="32" s="1"/>
  <c r="EK61" i="32"/>
  <c r="EL60" i="32" a="1"/>
  <c r="EL60" i="32" s="1"/>
  <c r="EM60" i="32" s="1"/>
  <c r="EK60" i="32"/>
  <c r="EL59" i="32" a="1"/>
  <c r="EL59" i="32" s="1"/>
  <c r="EM59" i="32" s="1"/>
  <c r="EK59" i="32"/>
  <c r="EL58" i="32" a="1"/>
  <c r="EL58" i="32" s="1"/>
  <c r="EM58" i="32" s="1"/>
  <c r="EK58" i="32"/>
  <c r="EL57" i="32" a="1"/>
  <c r="EL57" i="32" s="1"/>
  <c r="EM57" i="32" s="1"/>
  <c r="EK57" i="32"/>
  <c r="EL56" i="32" a="1"/>
  <c r="EL56" i="32" s="1"/>
  <c r="EM56" i="32" s="1"/>
  <c r="EK56" i="32"/>
  <c r="EL55" i="32" a="1"/>
  <c r="EL55" i="32" s="1"/>
  <c r="EM55" i="32" s="1"/>
  <c r="EK55" i="32"/>
  <c r="EL54" i="32" a="1"/>
  <c r="EL54" i="32" s="1"/>
  <c r="EM54" i="32" s="1"/>
  <c r="EK54" i="32"/>
  <c r="EL53" i="32" a="1"/>
  <c r="EL53" i="32" s="1"/>
  <c r="EM53" i="32" s="1"/>
  <c r="EK53" i="32"/>
  <c r="EL52" i="32" a="1"/>
  <c r="EL52" i="32" s="1"/>
  <c r="EM52" i="32" s="1"/>
  <c r="EK52" i="32"/>
  <c r="EL51" i="32" a="1"/>
  <c r="EL51" i="32" s="1"/>
  <c r="EM51" i="32" s="1"/>
  <c r="EK51" i="32"/>
  <c r="EL50" i="32" a="1"/>
  <c r="EL50" i="32" s="1"/>
  <c r="EM50" i="32" s="1"/>
  <c r="EK50" i="32"/>
  <c r="EL49" i="32" a="1"/>
  <c r="EL49" i="32" s="1"/>
  <c r="EM49" i="32" s="1"/>
  <c r="EK49" i="32"/>
  <c r="EL48" i="32" a="1"/>
  <c r="EL48" i="32" s="1"/>
  <c r="EM48" i="32" s="1"/>
  <c r="EK48" i="32"/>
  <c r="EL47" i="32" a="1"/>
  <c r="EL47" i="32" s="1"/>
  <c r="EM47" i="32" s="1"/>
  <c r="EK47" i="32"/>
  <c r="EL46" i="32" a="1"/>
  <c r="EL46" i="32" s="1"/>
  <c r="EM46" i="32" s="1"/>
  <c r="EK46" i="32"/>
  <c r="EL45" i="32" a="1"/>
  <c r="EL45" i="32" s="1"/>
  <c r="EM45" i="32" s="1"/>
  <c r="EK45" i="32"/>
  <c r="EL44" i="32" a="1"/>
  <c r="EL44" i="32" s="1"/>
  <c r="EM44" i="32" s="1"/>
  <c r="EK44" i="32"/>
  <c r="EL43" i="32" a="1"/>
  <c r="EL43" i="32" s="1"/>
  <c r="EM43" i="32" s="1"/>
  <c r="EK43" i="32"/>
  <c r="EL42" i="32" a="1"/>
  <c r="EL42" i="32" s="1"/>
  <c r="EM42" i="32" s="1"/>
  <c r="EK42" i="32"/>
  <c r="EL41" i="32" a="1"/>
  <c r="EL41" i="32" s="1"/>
  <c r="EM41" i="32" s="1"/>
  <c r="EK41" i="32"/>
  <c r="EL40" i="32" a="1"/>
  <c r="EL40" i="32" s="1"/>
  <c r="EM40" i="32" s="1"/>
  <c r="EK40" i="32"/>
  <c r="EL39" i="32" a="1"/>
  <c r="EL39" i="32" s="1"/>
  <c r="EM39" i="32" s="1"/>
  <c r="EK39" i="32"/>
  <c r="EL38" i="32" a="1"/>
  <c r="EL38" i="32" s="1"/>
  <c r="EM38" i="32" s="1"/>
  <c r="EK38" i="32"/>
  <c r="EL37" i="32" a="1"/>
  <c r="EL37" i="32" s="1"/>
  <c r="EM37" i="32" s="1"/>
  <c r="EK37" i="32"/>
  <c r="EL36" i="32" a="1"/>
  <c r="EL36" i="32" s="1"/>
  <c r="EM36" i="32" s="1"/>
  <c r="EK36" i="32"/>
  <c r="EL35" i="32" a="1"/>
  <c r="EL35" i="32" s="1"/>
  <c r="EM35" i="32" s="1"/>
  <c r="EK35" i="32"/>
  <c r="EL34" i="32" a="1"/>
  <c r="EL34" i="32" s="1"/>
  <c r="EM34" i="32" s="1"/>
  <c r="EK34" i="32"/>
  <c r="EL33" i="32" a="1"/>
  <c r="EL33" i="32" s="1"/>
  <c r="EM33" i="32" s="1"/>
  <c r="EK33" i="32"/>
  <c r="EL32" i="32" a="1"/>
  <c r="EL32" i="32" s="1"/>
  <c r="EM32" i="32" s="1"/>
  <c r="EK32" i="32"/>
  <c r="EL31" i="32" a="1"/>
  <c r="EL31" i="32" s="1"/>
  <c r="EM31" i="32" s="1"/>
  <c r="EK31" i="32"/>
  <c r="EL30" i="32" a="1"/>
  <c r="EL30" i="32" s="1"/>
  <c r="EM30" i="32" s="1"/>
  <c r="EK30" i="32"/>
  <c r="EL29" i="32" a="1"/>
  <c r="EL29" i="32" s="1"/>
  <c r="EM29" i="32" s="1"/>
  <c r="EK29" i="32"/>
  <c r="EL28" i="32" a="1"/>
  <c r="EL28" i="32" s="1"/>
  <c r="EM28" i="32" s="1"/>
  <c r="EK28" i="32"/>
  <c r="EL27" i="32" a="1"/>
  <c r="EL27" i="32" s="1"/>
  <c r="EM27" i="32" s="1"/>
  <c r="EK27" i="32"/>
  <c r="EL26" i="32" a="1"/>
  <c r="EL26" i="32" s="1"/>
  <c r="EM26" i="32" s="1"/>
  <c r="EK26" i="32"/>
  <c r="EL25" i="32" a="1"/>
  <c r="EL25" i="32" s="1"/>
  <c r="EM25" i="32" s="1"/>
  <c r="EK25" i="32"/>
  <c r="EL24" i="32" a="1"/>
  <c r="EL24" i="32" s="1"/>
  <c r="EM24" i="32" s="1"/>
  <c r="EK24" i="32"/>
  <c r="EL23" i="32" a="1"/>
  <c r="EL23" i="32" s="1"/>
  <c r="EM23" i="32" s="1"/>
  <c r="EK23" i="32"/>
  <c r="EL22" i="32" a="1"/>
  <c r="EL22" i="32" s="1"/>
  <c r="EM22" i="32" s="1"/>
  <c r="EK22" i="32"/>
  <c r="EL21" i="32" a="1"/>
  <c r="EL21" i="32" s="1"/>
  <c r="EM21" i="32" s="1"/>
  <c r="EK21" i="32"/>
  <c r="EL20" i="32" a="1"/>
  <c r="EL20" i="32" s="1"/>
  <c r="EM20" i="32" s="1"/>
  <c r="EK20" i="32"/>
  <c r="EL19" i="32" a="1"/>
  <c r="EL19" i="32" s="1"/>
  <c r="EM19" i="32" s="1"/>
  <c r="EK19" i="32"/>
  <c r="EL18" i="32" a="1"/>
  <c r="EL18" i="32" s="1"/>
  <c r="EM18" i="32" s="1"/>
  <c r="EK18" i="32"/>
  <c r="EL17" i="32" a="1"/>
  <c r="EL17" i="32" s="1"/>
  <c r="EM17" i="32" s="1"/>
  <c r="EK17" i="32"/>
  <c r="EL16" i="32" a="1"/>
  <c r="EL16" i="32" s="1"/>
  <c r="EM16" i="32" s="1"/>
  <c r="EK16" i="32"/>
  <c r="EL15" i="32" a="1"/>
  <c r="EL15" i="32" s="1"/>
  <c r="EM15" i="32" s="1"/>
  <c r="EK15" i="32"/>
  <c r="EL14" i="32" a="1"/>
  <c r="EL14" i="32" s="1"/>
  <c r="EM14" i="32" s="1"/>
  <c r="EK14" i="32"/>
  <c r="EL13" i="32" a="1"/>
  <c r="EL13" i="32" s="1"/>
  <c r="EM13" i="32" s="1"/>
  <c r="EK13" i="32"/>
  <c r="EL12" i="32" a="1"/>
  <c r="EL12" i="32" s="1"/>
  <c r="EM12" i="32" s="1"/>
  <c r="EK12" i="32"/>
  <c r="EL11" i="32" a="1"/>
  <c r="EL11" i="32" s="1"/>
  <c r="EM11" i="32" s="1"/>
  <c r="EK11" i="32"/>
  <c r="EL10" i="32" a="1"/>
  <c r="EL10" i="32" s="1"/>
  <c r="EM10" i="32" s="1"/>
  <c r="EK10" i="32"/>
  <c r="EL9" i="32" a="1"/>
  <c r="EL9" i="32" s="1"/>
  <c r="EM9" i="32" s="1"/>
  <c r="EK9" i="32"/>
  <c r="EL8" i="32" a="1"/>
  <c r="EL8" i="32" s="1"/>
  <c r="EM8" i="32" s="1"/>
  <c r="EK8" i="32"/>
  <c r="EL7" i="32" a="1"/>
  <c r="EL7" i="32" s="1"/>
  <c r="EM7" i="32" s="1"/>
  <c r="EK7" i="32"/>
  <c r="EL6" i="32" a="1"/>
  <c r="EL6" i="32" s="1"/>
  <c r="EM6" i="32" s="1"/>
  <c r="EK6" i="32"/>
  <c r="EL5" i="32" a="1"/>
  <c r="EL5" i="32" s="1"/>
  <c r="EM5" i="32" s="1"/>
  <c r="EK5" i="32"/>
  <c r="EL4" i="32" a="1"/>
  <c r="EL4" i="32" s="1"/>
  <c r="EM4" i="32" s="1"/>
  <c r="EK4" i="32"/>
  <c r="EL3" i="32" a="1"/>
  <c r="EL3" i="32" s="1"/>
  <c r="EM3" i="32" s="1"/>
  <c r="EK3" i="32"/>
  <c r="EK2" i="32"/>
  <c r="EL2" i="32" s="1" a="1"/>
  <c r="EL2" i="32" s="1"/>
  <c r="EM2" i="32" s="1"/>
  <c r="EH208" i="32" a="1"/>
  <c r="EH208" i="32" s="1"/>
  <c r="EI208" i="32" s="1"/>
  <c r="EG208" i="32"/>
  <c r="EH207" i="32" a="1"/>
  <c r="EH207" i="32" s="1"/>
  <c r="EI207" i="32" s="1"/>
  <c r="EG207" i="32"/>
  <c r="EH206" i="32" a="1"/>
  <c r="EH206" i="32" s="1"/>
  <c r="EI206" i="32" s="1"/>
  <c r="EG206" i="32"/>
  <c r="EH205" i="32" a="1"/>
  <c r="EH205" i="32" s="1"/>
  <c r="EI205" i="32" s="1"/>
  <c r="EG205" i="32"/>
  <c r="EH204" i="32" a="1"/>
  <c r="EH204" i="32" s="1"/>
  <c r="EI204" i="32" s="1"/>
  <c r="EG204" i="32"/>
  <c r="EH203" i="32" a="1"/>
  <c r="EH203" i="32" s="1"/>
  <c r="EI203" i="32" s="1"/>
  <c r="EG203" i="32"/>
  <c r="EH202" i="32" a="1"/>
  <c r="EH202" i="32" s="1"/>
  <c r="EI202" i="32" s="1"/>
  <c r="EG202" i="32"/>
  <c r="EH201" i="32" a="1"/>
  <c r="EH201" i="32" s="1"/>
  <c r="EI201" i="32" s="1"/>
  <c r="EG201" i="32"/>
  <c r="EH200" i="32" a="1"/>
  <c r="EH200" i="32" s="1"/>
  <c r="EI200" i="32" s="1"/>
  <c r="EG200" i="32"/>
  <c r="EH199" i="32" a="1"/>
  <c r="EH199" i="32" s="1"/>
  <c r="EI199" i="32" s="1"/>
  <c r="EG199" i="32"/>
  <c r="EH198" i="32" a="1"/>
  <c r="EH198" i="32" s="1"/>
  <c r="EI198" i="32" s="1"/>
  <c r="EG198" i="32"/>
  <c r="EH197" i="32" a="1"/>
  <c r="EH197" i="32" s="1"/>
  <c r="EI197" i="32" s="1"/>
  <c r="EG197" i="32"/>
  <c r="EH196" i="32" a="1"/>
  <c r="EH196" i="32" s="1"/>
  <c r="EI196" i="32" s="1"/>
  <c r="EG196" i="32"/>
  <c r="EH195" i="32" a="1"/>
  <c r="EH195" i="32" s="1"/>
  <c r="EI195" i="32" s="1"/>
  <c r="EG195" i="32"/>
  <c r="EH194" i="32" a="1"/>
  <c r="EH194" i="32" s="1"/>
  <c r="EI194" i="32" s="1"/>
  <c r="EG194" i="32"/>
  <c r="EH193" i="32" a="1"/>
  <c r="EH193" i="32" s="1"/>
  <c r="EI193" i="32" s="1"/>
  <c r="EG193" i="32"/>
  <c r="EH192" i="32" a="1"/>
  <c r="EH192" i="32" s="1"/>
  <c r="EI192" i="32" s="1"/>
  <c r="EG192" i="32"/>
  <c r="EH191" i="32" a="1"/>
  <c r="EH191" i="32" s="1"/>
  <c r="EI191" i="32" s="1"/>
  <c r="EG191" i="32"/>
  <c r="EH190" i="32" a="1"/>
  <c r="EH190" i="32" s="1"/>
  <c r="EI190" i="32" s="1"/>
  <c r="EG190" i="32"/>
  <c r="EH189" i="32" a="1"/>
  <c r="EH189" i="32" s="1"/>
  <c r="EI189" i="32" s="1"/>
  <c r="EG189" i="32"/>
  <c r="EH188" i="32" a="1"/>
  <c r="EH188" i="32" s="1"/>
  <c r="EI188" i="32" s="1"/>
  <c r="EG188" i="32"/>
  <c r="EH187" i="32" a="1"/>
  <c r="EH187" i="32" s="1"/>
  <c r="EI187" i="32" s="1"/>
  <c r="EG187" i="32"/>
  <c r="EH186" i="32" a="1"/>
  <c r="EH186" i="32" s="1"/>
  <c r="EI186" i="32" s="1"/>
  <c r="EG186" i="32"/>
  <c r="EH185" i="32" a="1"/>
  <c r="EH185" i="32" s="1"/>
  <c r="EI185" i="32" s="1"/>
  <c r="EG185" i="32"/>
  <c r="EH184" i="32" a="1"/>
  <c r="EH184" i="32" s="1"/>
  <c r="EI184" i="32" s="1"/>
  <c r="EG184" i="32"/>
  <c r="EH183" i="32" a="1"/>
  <c r="EH183" i="32" s="1"/>
  <c r="EI183" i="32" s="1"/>
  <c r="EG183" i="32"/>
  <c r="EH182" i="32" a="1"/>
  <c r="EH182" i="32" s="1"/>
  <c r="EI182" i="32" s="1"/>
  <c r="EG182" i="32"/>
  <c r="EH181" i="32" a="1"/>
  <c r="EH181" i="32" s="1"/>
  <c r="EI181" i="32" s="1"/>
  <c r="EG181" i="32"/>
  <c r="EH180" i="32" a="1"/>
  <c r="EH180" i="32" s="1"/>
  <c r="EI180" i="32" s="1"/>
  <c r="EG180" i="32"/>
  <c r="EH179" i="32" a="1"/>
  <c r="EH179" i="32" s="1"/>
  <c r="EI179" i="32" s="1"/>
  <c r="EG179" i="32"/>
  <c r="EH178" i="32" a="1"/>
  <c r="EH178" i="32" s="1"/>
  <c r="EI178" i="32" s="1"/>
  <c r="EG178" i="32"/>
  <c r="EH177" i="32" a="1"/>
  <c r="EH177" i="32" s="1"/>
  <c r="EI177" i="32" s="1"/>
  <c r="EG177" i="32"/>
  <c r="EH176" i="32" a="1"/>
  <c r="EH176" i="32" s="1"/>
  <c r="EI176" i="32" s="1"/>
  <c r="EG176" i="32"/>
  <c r="EH175" i="32" a="1"/>
  <c r="EH175" i="32" s="1"/>
  <c r="EI175" i="32" s="1"/>
  <c r="EG175" i="32"/>
  <c r="EH174" i="32" a="1"/>
  <c r="EH174" i="32" s="1"/>
  <c r="EI174" i="32" s="1"/>
  <c r="EG174" i="32"/>
  <c r="EH173" i="32" a="1"/>
  <c r="EH173" i="32" s="1"/>
  <c r="EI173" i="32" s="1"/>
  <c r="EG173" i="32"/>
  <c r="EH172" i="32" a="1"/>
  <c r="EH172" i="32" s="1"/>
  <c r="EI172" i="32" s="1"/>
  <c r="EG172" i="32"/>
  <c r="EH171" i="32" a="1"/>
  <c r="EH171" i="32" s="1"/>
  <c r="EI171" i="32" s="1"/>
  <c r="EG171" i="32"/>
  <c r="EH170" i="32" a="1"/>
  <c r="EH170" i="32" s="1"/>
  <c r="EI170" i="32" s="1"/>
  <c r="EG170" i="32"/>
  <c r="EH169" i="32" a="1"/>
  <c r="EH169" i="32" s="1"/>
  <c r="EI169" i="32" s="1"/>
  <c r="EG169" i="32"/>
  <c r="EH168" i="32" a="1"/>
  <c r="EH168" i="32" s="1"/>
  <c r="EI168" i="32" s="1"/>
  <c r="EG168" i="32"/>
  <c r="EH167" i="32" a="1"/>
  <c r="EH167" i="32" s="1"/>
  <c r="EI167" i="32" s="1"/>
  <c r="EG167" i="32"/>
  <c r="EH166" i="32" a="1"/>
  <c r="EH166" i="32" s="1"/>
  <c r="EI166" i="32" s="1"/>
  <c r="EG166" i="32"/>
  <c r="EH165" i="32" a="1"/>
  <c r="EH165" i="32" s="1"/>
  <c r="EI165" i="32" s="1"/>
  <c r="EG165" i="32"/>
  <c r="EH164" i="32" a="1"/>
  <c r="EH164" i="32" s="1"/>
  <c r="EI164" i="32" s="1"/>
  <c r="EG164" i="32"/>
  <c r="EH163" i="32" a="1"/>
  <c r="EH163" i="32" s="1"/>
  <c r="EI163" i="32" s="1"/>
  <c r="EG163" i="32"/>
  <c r="EH162" i="32" a="1"/>
  <c r="EH162" i="32" s="1"/>
  <c r="EI162" i="32" s="1"/>
  <c r="EG162" i="32"/>
  <c r="EH161" i="32" a="1"/>
  <c r="EH161" i="32" s="1"/>
  <c r="EI161" i="32" s="1"/>
  <c r="EG161" i="32"/>
  <c r="EH160" i="32" a="1"/>
  <c r="EH160" i="32" s="1"/>
  <c r="EI160" i="32" s="1"/>
  <c r="EG160" i="32"/>
  <c r="EH159" i="32" a="1"/>
  <c r="EH159" i="32" s="1"/>
  <c r="EI159" i="32" s="1"/>
  <c r="EG159" i="32"/>
  <c r="EH158" i="32" a="1"/>
  <c r="EH158" i="32" s="1"/>
  <c r="EI158" i="32" s="1"/>
  <c r="EG158" i="32"/>
  <c r="EH157" i="32" a="1"/>
  <c r="EH157" i="32" s="1"/>
  <c r="EI157" i="32" s="1"/>
  <c r="EG157" i="32"/>
  <c r="EH156" i="32" a="1"/>
  <c r="EH156" i="32" s="1"/>
  <c r="EI156" i="32" s="1"/>
  <c r="EG156" i="32"/>
  <c r="EH155" i="32" a="1"/>
  <c r="EH155" i="32" s="1"/>
  <c r="EI155" i="32" s="1"/>
  <c r="EG155" i="32"/>
  <c r="EH154" i="32" a="1"/>
  <c r="EH154" i="32" s="1"/>
  <c r="EI154" i="32" s="1"/>
  <c r="EG154" i="32"/>
  <c r="EH153" i="32" a="1"/>
  <c r="EH153" i="32" s="1"/>
  <c r="EI153" i="32" s="1"/>
  <c r="EG153" i="32"/>
  <c r="EH152" i="32" a="1"/>
  <c r="EH152" i="32" s="1"/>
  <c r="EI152" i="32" s="1"/>
  <c r="EG152" i="32"/>
  <c r="EH151" i="32" a="1"/>
  <c r="EH151" i="32" s="1"/>
  <c r="EI151" i="32" s="1"/>
  <c r="EG151" i="32"/>
  <c r="EH150" i="32" a="1"/>
  <c r="EH150" i="32" s="1"/>
  <c r="EI150" i="32" s="1"/>
  <c r="EG150" i="32"/>
  <c r="EH149" i="32" a="1"/>
  <c r="EH149" i="32" s="1"/>
  <c r="EI149" i="32" s="1"/>
  <c r="EG149" i="32"/>
  <c r="EH148" i="32" a="1"/>
  <c r="EH148" i="32" s="1"/>
  <c r="EI148" i="32" s="1"/>
  <c r="EG148" i="32"/>
  <c r="EH147" i="32" a="1"/>
  <c r="EH147" i="32" s="1"/>
  <c r="EI147" i="32" s="1"/>
  <c r="EG147" i="32"/>
  <c r="EH146" i="32" a="1"/>
  <c r="EH146" i="32" s="1"/>
  <c r="EI146" i="32" s="1"/>
  <c r="EG146" i="32"/>
  <c r="EH145" i="32" a="1"/>
  <c r="EH145" i="32" s="1"/>
  <c r="EI145" i="32" s="1"/>
  <c r="EG145" i="32"/>
  <c r="EH144" i="32" a="1"/>
  <c r="EH144" i="32" s="1"/>
  <c r="EI144" i="32" s="1"/>
  <c r="EG144" i="32"/>
  <c r="EH143" i="32" a="1"/>
  <c r="EH143" i="32" s="1"/>
  <c r="EI143" i="32" s="1"/>
  <c r="EG143" i="32"/>
  <c r="EH142" i="32" a="1"/>
  <c r="EH142" i="32" s="1"/>
  <c r="EI142" i="32" s="1"/>
  <c r="EG142" i="32"/>
  <c r="EH141" i="32" a="1"/>
  <c r="EH141" i="32" s="1"/>
  <c r="EI141" i="32" s="1"/>
  <c r="EG141" i="32"/>
  <c r="EH140" i="32" a="1"/>
  <c r="EH140" i="32" s="1"/>
  <c r="EI140" i="32" s="1"/>
  <c r="EG140" i="32"/>
  <c r="EH139" i="32" a="1"/>
  <c r="EH139" i="32" s="1"/>
  <c r="EI139" i="32" s="1"/>
  <c r="EG139" i="32"/>
  <c r="EH138" i="32" a="1"/>
  <c r="EH138" i="32" s="1"/>
  <c r="EI138" i="32" s="1"/>
  <c r="EG138" i="32"/>
  <c r="EH137" i="32" a="1"/>
  <c r="EH137" i="32" s="1"/>
  <c r="EI137" i="32" s="1"/>
  <c r="EG137" i="32"/>
  <c r="EH136" i="32" a="1"/>
  <c r="EH136" i="32" s="1"/>
  <c r="EI136" i="32" s="1"/>
  <c r="EG136" i="32"/>
  <c r="EH135" i="32" a="1"/>
  <c r="EH135" i="32" s="1"/>
  <c r="EI135" i="32" s="1"/>
  <c r="EG135" i="32"/>
  <c r="EH134" i="32" a="1"/>
  <c r="EH134" i="32" s="1"/>
  <c r="EI134" i="32" s="1"/>
  <c r="EG134" i="32"/>
  <c r="EH133" i="32" a="1"/>
  <c r="EH133" i="32" s="1"/>
  <c r="EI133" i="32" s="1"/>
  <c r="EG133" i="32"/>
  <c r="EH132" i="32" a="1"/>
  <c r="EH132" i="32" s="1"/>
  <c r="EI132" i="32" s="1"/>
  <c r="EG132" i="32"/>
  <c r="EH131" i="32" a="1"/>
  <c r="EH131" i="32" s="1"/>
  <c r="EI131" i="32" s="1"/>
  <c r="EG131" i="32"/>
  <c r="EH130" i="32" a="1"/>
  <c r="EH130" i="32" s="1"/>
  <c r="EI130" i="32" s="1"/>
  <c r="EG130" i="32"/>
  <c r="EH129" i="32" a="1"/>
  <c r="EH129" i="32" s="1"/>
  <c r="EI129" i="32" s="1"/>
  <c r="EG129" i="32"/>
  <c r="EH128" i="32" a="1"/>
  <c r="EH128" i="32" s="1"/>
  <c r="EI128" i="32" s="1"/>
  <c r="EG128" i="32"/>
  <c r="EH127" i="32" a="1"/>
  <c r="EH127" i="32" s="1"/>
  <c r="EI127" i="32" s="1"/>
  <c r="EG127" i="32"/>
  <c r="EH126" i="32" a="1"/>
  <c r="EH126" i="32" s="1"/>
  <c r="EI126" i="32" s="1"/>
  <c r="EG126" i="32"/>
  <c r="EH125" i="32" a="1"/>
  <c r="EH125" i="32" s="1"/>
  <c r="EI125" i="32" s="1"/>
  <c r="EG125" i="32"/>
  <c r="EH124" i="32" a="1"/>
  <c r="EH124" i="32" s="1"/>
  <c r="EI124" i="32" s="1"/>
  <c r="EG124" i="32"/>
  <c r="EH123" i="32" a="1"/>
  <c r="EH123" i="32" s="1"/>
  <c r="EI123" i="32" s="1"/>
  <c r="EG123" i="32"/>
  <c r="EH122" i="32" a="1"/>
  <c r="EH122" i="32" s="1"/>
  <c r="EI122" i="32" s="1"/>
  <c r="EG122" i="32"/>
  <c r="EH121" i="32" a="1"/>
  <c r="EH121" i="32" s="1"/>
  <c r="EI121" i="32" s="1"/>
  <c r="EG121" i="32"/>
  <c r="EH120" i="32" a="1"/>
  <c r="EH120" i="32" s="1"/>
  <c r="EI120" i="32" s="1"/>
  <c r="EG120" i="32"/>
  <c r="EH119" i="32" a="1"/>
  <c r="EH119" i="32" s="1"/>
  <c r="EI119" i="32" s="1"/>
  <c r="EG119" i="32"/>
  <c r="EH118" i="32" a="1"/>
  <c r="EH118" i="32" s="1"/>
  <c r="EI118" i="32" s="1"/>
  <c r="EG118" i="32"/>
  <c r="EH117" i="32" a="1"/>
  <c r="EH117" i="32" s="1"/>
  <c r="EI117" i="32" s="1"/>
  <c r="EG117" i="32"/>
  <c r="EH116" i="32" a="1"/>
  <c r="EH116" i="32" s="1"/>
  <c r="EI116" i="32" s="1"/>
  <c r="EG116" i="32"/>
  <c r="EH115" i="32" a="1"/>
  <c r="EH115" i="32" s="1"/>
  <c r="EI115" i="32" s="1"/>
  <c r="EG115" i="32"/>
  <c r="EH114" i="32" a="1"/>
  <c r="EH114" i="32" s="1"/>
  <c r="EI114" i="32" s="1"/>
  <c r="EG114" i="32"/>
  <c r="EH113" i="32" a="1"/>
  <c r="EH113" i="32" s="1"/>
  <c r="EI113" i="32" s="1"/>
  <c r="EG113" i="32"/>
  <c r="EH112" i="32" a="1"/>
  <c r="EH112" i="32" s="1"/>
  <c r="EI112" i="32" s="1"/>
  <c r="EG112" i="32"/>
  <c r="EH111" i="32" a="1"/>
  <c r="EH111" i="32" s="1"/>
  <c r="EI111" i="32" s="1"/>
  <c r="EG111" i="32"/>
  <c r="EH110" i="32" a="1"/>
  <c r="EH110" i="32" s="1"/>
  <c r="EI110" i="32" s="1"/>
  <c r="EG110" i="32"/>
  <c r="EH109" i="32" a="1"/>
  <c r="EH109" i="32" s="1"/>
  <c r="EI109" i="32" s="1"/>
  <c r="EG109" i="32"/>
  <c r="EH108" i="32" a="1"/>
  <c r="EH108" i="32" s="1"/>
  <c r="EI108" i="32" s="1"/>
  <c r="EG108" i="32"/>
  <c r="EH107" i="32" a="1"/>
  <c r="EH107" i="32" s="1"/>
  <c r="EI107" i="32" s="1"/>
  <c r="EG107" i="32"/>
  <c r="EH106" i="32" a="1"/>
  <c r="EH106" i="32" s="1"/>
  <c r="EI106" i="32" s="1"/>
  <c r="EG106" i="32"/>
  <c r="EH105" i="32" a="1"/>
  <c r="EH105" i="32" s="1"/>
  <c r="EI105" i="32" s="1"/>
  <c r="EG105" i="32"/>
  <c r="EH104" i="32" a="1"/>
  <c r="EH104" i="32" s="1"/>
  <c r="EI104" i="32" s="1"/>
  <c r="EG104" i="32"/>
  <c r="EH103" i="32" a="1"/>
  <c r="EH103" i="32" s="1"/>
  <c r="EI103" i="32" s="1"/>
  <c r="EG103" i="32"/>
  <c r="EH102" i="32" a="1"/>
  <c r="EH102" i="32" s="1"/>
  <c r="EI102" i="32" s="1"/>
  <c r="EG102" i="32"/>
  <c r="EH101" i="32" a="1"/>
  <c r="EH101" i="32" s="1"/>
  <c r="EI101" i="32" s="1"/>
  <c r="EG101" i="32"/>
  <c r="EH100" i="32" a="1"/>
  <c r="EH100" i="32" s="1"/>
  <c r="EI100" i="32" s="1"/>
  <c r="EG100" i="32"/>
  <c r="EH99" i="32" a="1"/>
  <c r="EH99" i="32" s="1"/>
  <c r="EI99" i="32" s="1"/>
  <c r="EG99" i="32"/>
  <c r="EH98" i="32" a="1"/>
  <c r="EH98" i="32" s="1"/>
  <c r="EI98" i="32" s="1"/>
  <c r="EG98" i="32"/>
  <c r="EH97" i="32" a="1"/>
  <c r="EH97" i="32" s="1"/>
  <c r="EI97" i="32" s="1"/>
  <c r="EG97" i="32"/>
  <c r="EH96" i="32" a="1"/>
  <c r="EH96" i="32" s="1"/>
  <c r="EI96" i="32" s="1"/>
  <c r="EG96" i="32"/>
  <c r="EH95" i="32" a="1"/>
  <c r="EH95" i="32" s="1"/>
  <c r="EI95" i="32" s="1"/>
  <c r="EG95" i="32"/>
  <c r="EH94" i="32" a="1"/>
  <c r="EH94" i="32" s="1"/>
  <c r="EI94" i="32" s="1"/>
  <c r="EG94" i="32"/>
  <c r="EH93" i="32" a="1"/>
  <c r="EH93" i="32" s="1"/>
  <c r="EI93" i="32" s="1"/>
  <c r="EG93" i="32"/>
  <c r="EH92" i="32" a="1"/>
  <c r="EH92" i="32" s="1"/>
  <c r="EI92" i="32" s="1"/>
  <c r="EG92" i="32"/>
  <c r="EH91" i="32" a="1"/>
  <c r="EH91" i="32" s="1"/>
  <c r="EI91" i="32" s="1"/>
  <c r="EG91" i="32"/>
  <c r="EH90" i="32" a="1"/>
  <c r="EH90" i="32" s="1"/>
  <c r="EI90" i="32" s="1"/>
  <c r="EG90" i="32"/>
  <c r="EH89" i="32" a="1"/>
  <c r="EH89" i="32" s="1"/>
  <c r="EI89" i="32" s="1"/>
  <c r="EG89" i="32"/>
  <c r="EH88" i="32" a="1"/>
  <c r="EH88" i="32" s="1"/>
  <c r="EI88" i="32" s="1"/>
  <c r="EG88" i="32"/>
  <c r="EH87" i="32" a="1"/>
  <c r="EH87" i="32" s="1"/>
  <c r="EI87" i="32" s="1"/>
  <c r="EG87" i="32"/>
  <c r="EH86" i="32" a="1"/>
  <c r="EH86" i="32" s="1"/>
  <c r="EI86" i="32" s="1"/>
  <c r="EG86" i="32"/>
  <c r="EH85" i="32" a="1"/>
  <c r="EH85" i="32" s="1"/>
  <c r="EI85" i="32" s="1"/>
  <c r="EG85" i="32"/>
  <c r="EH84" i="32" a="1"/>
  <c r="EH84" i="32" s="1"/>
  <c r="EI84" i="32" s="1"/>
  <c r="EG84" i="32"/>
  <c r="EH83" i="32" a="1"/>
  <c r="EH83" i="32" s="1"/>
  <c r="EI83" i="32" s="1"/>
  <c r="EG83" i="32"/>
  <c r="EH82" i="32" a="1"/>
  <c r="EH82" i="32" s="1"/>
  <c r="EI82" i="32" s="1"/>
  <c r="EG82" i="32"/>
  <c r="EH81" i="32" a="1"/>
  <c r="EH81" i="32" s="1"/>
  <c r="EI81" i="32" s="1"/>
  <c r="EG81" i="32"/>
  <c r="EH80" i="32" a="1"/>
  <c r="EH80" i="32" s="1"/>
  <c r="EI80" i="32" s="1"/>
  <c r="EG80" i="32"/>
  <c r="EH79" i="32" a="1"/>
  <c r="EH79" i="32" s="1"/>
  <c r="EI79" i="32" s="1"/>
  <c r="EG79" i="32"/>
  <c r="EH78" i="32" a="1"/>
  <c r="EH78" i="32" s="1"/>
  <c r="EI78" i="32" s="1"/>
  <c r="EG78" i="32"/>
  <c r="EH77" i="32" a="1"/>
  <c r="EH77" i="32" s="1"/>
  <c r="EI77" i="32" s="1"/>
  <c r="EG77" i="32"/>
  <c r="EH76" i="32" a="1"/>
  <c r="EH76" i="32" s="1"/>
  <c r="EI76" i="32" s="1"/>
  <c r="EG76" i="32"/>
  <c r="EH75" i="32" a="1"/>
  <c r="EH75" i="32" s="1"/>
  <c r="EI75" i="32" s="1"/>
  <c r="EG75" i="32"/>
  <c r="EH74" i="32" a="1"/>
  <c r="EH74" i="32" s="1"/>
  <c r="EI74" i="32" s="1"/>
  <c r="EG74" i="32"/>
  <c r="EH73" i="32" a="1"/>
  <c r="EH73" i="32" s="1"/>
  <c r="EI73" i="32" s="1"/>
  <c r="EG73" i="32"/>
  <c r="EH72" i="32" a="1"/>
  <c r="EH72" i="32" s="1"/>
  <c r="EI72" i="32" s="1"/>
  <c r="EG72" i="32"/>
  <c r="EH71" i="32" a="1"/>
  <c r="EH71" i="32" s="1"/>
  <c r="EI71" i="32" s="1"/>
  <c r="EG71" i="32"/>
  <c r="EH70" i="32" a="1"/>
  <c r="EH70" i="32" s="1"/>
  <c r="EI70" i="32" s="1"/>
  <c r="EG70" i="32"/>
  <c r="EH69" i="32" a="1"/>
  <c r="EH69" i="32" s="1"/>
  <c r="EI69" i="32" s="1"/>
  <c r="EG69" i="32"/>
  <c r="EH68" i="32" a="1"/>
  <c r="EH68" i="32" s="1"/>
  <c r="EI68" i="32" s="1"/>
  <c r="EG68" i="32"/>
  <c r="EH67" i="32" a="1"/>
  <c r="EH67" i="32" s="1"/>
  <c r="EI67" i="32" s="1"/>
  <c r="EG67" i="32"/>
  <c r="EH66" i="32" a="1"/>
  <c r="EH66" i="32" s="1"/>
  <c r="EI66" i="32" s="1"/>
  <c r="EG66" i="32"/>
  <c r="EH65" i="32" a="1"/>
  <c r="EH65" i="32" s="1"/>
  <c r="EI65" i="32" s="1"/>
  <c r="EG65" i="32"/>
  <c r="EH64" i="32" a="1"/>
  <c r="EH64" i="32" s="1"/>
  <c r="EI64" i="32" s="1"/>
  <c r="EG64" i="32"/>
  <c r="EH63" i="32" a="1"/>
  <c r="EH63" i="32" s="1"/>
  <c r="EI63" i="32" s="1"/>
  <c r="EG63" i="32"/>
  <c r="EH62" i="32" a="1"/>
  <c r="EH62" i="32" s="1"/>
  <c r="EI62" i="32" s="1"/>
  <c r="EG62" i="32"/>
  <c r="EH61" i="32" a="1"/>
  <c r="EH61" i="32" s="1"/>
  <c r="EI61" i="32" s="1"/>
  <c r="EG61" i="32"/>
  <c r="EH60" i="32" a="1"/>
  <c r="EH60" i="32" s="1"/>
  <c r="EI60" i="32" s="1"/>
  <c r="EG60" i="32"/>
  <c r="EH59" i="32" a="1"/>
  <c r="EH59" i="32" s="1"/>
  <c r="EI59" i="32" s="1"/>
  <c r="EG59" i="32"/>
  <c r="EH58" i="32" a="1"/>
  <c r="EH58" i="32" s="1"/>
  <c r="EI58" i="32" s="1"/>
  <c r="EG58" i="32"/>
  <c r="EH57" i="32" a="1"/>
  <c r="EH57" i="32" s="1"/>
  <c r="EI57" i="32" s="1"/>
  <c r="EG57" i="32"/>
  <c r="EH56" i="32" a="1"/>
  <c r="EH56" i="32" s="1"/>
  <c r="EI56" i="32" s="1"/>
  <c r="EG56" i="32"/>
  <c r="EH55" i="32" a="1"/>
  <c r="EH55" i="32" s="1"/>
  <c r="EI55" i="32" s="1"/>
  <c r="EG55" i="32"/>
  <c r="EH54" i="32" a="1"/>
  <c r="EH54" i="32" s="1"/>
  <c r="EI54" i="32" s="1"/>
  <c r="EG54" i="32"/>
  <c r="EH53" i="32" a="1"/>
  <c r="EH53" i="32" s="1"/>
  <c r="EI53" i="32" s="1"/>
  <c r="EG53" i="32"/>
  <c r="EH52" i="32" a="1"/>
  <c r="EH52" i="32" s="1"/>
  <c r="EI52" i="32" s="1"/>
  <c r="EG52" i="32"/>
  <c r="EH51" i="32" a="1"/>
  <c r="EH51" i="32" s="1"/>
  <c r="EI51" i="32" s="1"/>
  <c r="EG51" i="32"/>
  <c r="EH50" i="32" a="1"/>
  <c r="EH50" i="32" s="1"/>
  <c r="EI50" i="32" s="1"/>
  <c r="EG50" i="32"/>
  <c r="EH49" i="32" a="1"/>
  <c r="EH49" i="32" s="1"/>
  <c r="EI49" i="32" s="1"/>
  <c r="EG49" i="32"/>
  <c r="EH48" i="32" a="1"/>
  <c r="EH48" i="32" s="1"/>
  <c r="EI48" i="32" s="1"/>
  <c r="EG48" i="32"/>
  <c r="EH47" i="32" a="1"/>
  <c r="EH47" i="32" s="1"/>
  <c r="EI47" i="32" s="1"/>
  <c r="EG47" i="32"/>
  <c r="EH46" i="32" a="1"/>
  <c r="EH46" i="32" s="1"/>
  <c r="EI46" i="32" s="1"/>
  <c r="EG46" i="32"/>
  <c r="EH45" i="32" a="1"/>
  <c r="EH45" i="32" s="1"/>
  <c r="EI45" i="32" s="1"/>
  <c r="EG45" i="32"/>
  <c r="EH44" i="32" a="1"/>
  <c r="EH44" i="32" s="1"/>
  <c r="EI44" i="32" s="1"/>
  <c r="EG44" i="32"/>
  <c r="EH43" i="32" a="1"/>
  <c r="EH43" i="32" s="1"/>
  <c r="EI43" i="32" s="1"/>
  <c r="EG43" i="32"/>
  <c r="EH42" i="32" a="1"/>
  <c r="EH42" i="32" s="1"/>
  <c r="EI42" i="32" s="1"/>
  <c r="EG42" i="32"/>
  <c r="EH41" i="32" a="1"/>
  <c r="EH41" i="32" s="1"/>
  <c r="EI41" i="32" s="1"/>
  <c r="EG41" i="32"/>
  <c r="EH40" i="32" a="1"/>
  <c r="EH40" i="32" s="1"/>
  <c r="EI40" i="32" s="1"/>
  <c r="EG40" i="32"/>
  <c r="EH39" i="32" a="1"/>
  <c r="EH39" i="32" s="1"/>
  <c r="EI39" i="32" s="1"/>
  <c r="EG39" i="32"/>
  <c r="EH38" i="32" a="1"/>
  <c r="EH38" i="32" s="1"/>
  <c r="EI38" i="32" s="1"/>
  <c r="EG38" i="32"/>
  <c r="EH37" i="32" a="1"/>
  <c r="EH37" i="32" s="1"/>
  <c r="EI37" i="32" s="1"/>
  <c r="EG37" i="32"/>
  <c r="EH36" i="32" a="1"/>
  <c r="EH36" i="32" s="1"/>
  <c r="EI36" i="32" s="1"/>
  <c r="EG36" i="32"/>
  <c r="EH35" i="32" a="1"/>
  <c r="EH35" i="32" s="1"/>
  <c r="EI35" i="32" s="1"/>
  <c r="EG35" i="32"/>
  <c r="EH34" i="32" a="1"/>
  <c r="EH34" i="32" s="1"/>
  <c r="EI34" i="32" s="1"/>
  <c r="EG34" i="32"/>
  <c r="EH33" i="32" a="1"/>
  <c r="EH33" i="32" s="1"/>
  <c r="EI33" i="32" s="1"/>
  <c r="EG33" i="32"/>
  <c r="EH32" i="32" a="1"/>
  <c r="EH32" i="32" s="1"/>
  <c r="EI32" i="32" s="1"/>
  <c r="EG32" i="32"/>
  <c r="EH31" i="32" a="1"/>
  <c r="EH31" i="32" s="1"/>
  <c r="EI31" i="32" s="1"/>
  <c r="EG31" i="32"/>
  <c r="EH30" i="32" a="1"/>
  <c r="EH30" i="32" s="1"/>
  <c r="EI30" i="32" s="1"/>
  <c r="EG30" i="32"/>
  <c r="EH29" i="32" a="1"/>
  <c r="EH29" i="32" s="1"/>
  <c r="EI29" i="32" s="1"/>
  <c r="EG29" i="32"/>
  <c r="EH28" i="32" a="1"/>
  <c r="EH28" i="32" s="1"/>
  <c r="EI28" i="32" s="1"/>
  <c r="EG28" i="32"/>
  <c r="EH27" i="32" a="1"/>
  <c r="EH27" i="32" s="1"/>
  <c r="EI27" i="32" s="1"/>
  <c r="EG27" i="32"/>
  <c r="EH26" i="32" a="1"/>
  <c r="EH26" i="32" s="1"/>
  <c r="EI26" i="32" s="1"/>
  <c r="EG26" i="32"/>
  <c r="EH25" i="32" a="1"/>
  <c r="EH25" i="32" s="1"/>
  <c r="EI25" i="32" s="1"/>
  <c r="EG25" i="32"/>
  <c r="EH24" i="32" a="1"/>
  <c r="EH24" i="32" s="1"/>
  <c r="EI24" i="32" s="1"/>
  <c r="EG24" i="32"/>
  <c r="EH23" i="32" a="1"/>
  <c r="EH23" i="32" s="1"/>
  <c r="EI23" i="32" s="1"/>
  <c r="EG23" i="32"/>
  <c r="EH22" i="32" a="1"/>
  <c r="EH22" i="32" s="1"/>
  <c r="EI22" i="32" s="1"/>
  <c r="EG22" i="32"/>
  <c r="EH21" i="32" a="1"/>
  <c r="EH21" i="32" s="1"/>
  <c r="EI21" i="32" s="1"/>
  <c r="EG21" i="32"/>
  <c r="EH20" i="32" a="1"/>
  <c r="EH20" i="32" s="1"/>
  <c r="EI20" i="32" s="1"/>
  <c r="EG20" i="32"/>
  <c r="EH19" i="32" a="1"/>
  <c r="EH19" i="32" s="1"/>
  <c r="EI19" i="32" s="1"/>
  <c r="EG19" i="32"/>
  <c r="EH18" i="32" a="1"/>
  <c r="EH18" i="32" s="1"/>
  <c r="EI18" i="32" s="1"/>
  <c r="EG18" i="32"/>
  <c r="EH17" i="32" a="1"/>
  <c r="EH17" i="32" s="1"/>
  <c r="EI17" i="32" s="1"/>
  <c r="EG17" i="32"/>
  <c r="EH16" i="32" a="1"/>
  <c r="EH16" i="32" s="1"/>
  <c r="EI16" i="32" s="1"/>
  <c r="EG16" i="32"/>
  <c r="EH15" i="32" a="1"/>
  <c r="EH15" i="32" s="1"/>
  <c r="EI15" i="32" s="1"/>
  <c r="EG15" i="32"/>
  <c r="EH14" i="32" a="1"/>
  <c r="EH14" i="32" s="1"/>
  <c r="EI14" i="32" s="1"/>
  <c r="EG14" i="32"/>
  <c r="EH13" i="32" a="1"/>
  <c r="EH13" i="32" s="1"/>
  <c r="EI13" i="32" s="1"/>
  <c r="EG13" i="32"/>
  <c r="EH12" i="32" a="1"/>
  <c r="EH12" i="32" s="1"/>
  <c r="EI12" i="32" s="1"/>
  <c r="EG12" i="32"/>
  <c r="EH11" i="32" a="1"/>
  <c r="EH11" i="32" s="1"/>
  <c r="EI11" i="32" s="1"/>
  <c r="EG11" i="32"/>
  <c r="EH10" i="32" a="1"/>
  <c r="EH10" i="32" s="1"/>
  <c r="EI10" i="32" s="1"/>
  <c r="EG10" i="32"/>
  <c r="EH9" i="32" a="1"/>
  <c r="EH9" i="32" s="1"/>
  <c r="EI9" i="32" s="1"/>
  <c r="EG9" i="32"/>
  <c r="EH8" i="32" a="1"/>
  <c r="EH8" i="32" s="1"/>
  <c r="EI8" i="32" s="1"/>
  <c r="EG8" i="32"/>
  <c r="EH7" i="32" a="1"/>
  <c r="EH7" i="32" s="1"/>
  <c r="EI7" i="32" s="1"/>
  <c r="EG7" i="32"/>
  <c r="EH6" i="32" a="1"/>
  <c r="EH6" i="32" s="1"/>
  <c r="EI6" i="32" s="1"/>
  <c r="EG6" i="32"/>
  <c r="EH5" i="32" a="1"/>
  <c r="EH5" i="32" s="1"/>
  <c r="EI5" i="32" s="1"/>
  <c r="EG5" i="32"/>
  <c r="EH4" i="32" a="1"/>
  <c r="EH4" i="32" s="1"/>
  <c r="EI4" i="32" s="1"/>
  <c r="EG4" i="32"/>
  <c r="EH3" i="32" a="1"/>
  <c r="EH3" i="32" s="1"/>
  <c r="EI3" i="32" s="1"/>
  <c r="EG3" i="32"/>
  <c r="EG2" i="32"/>
  <c r="EH2" i="32" s="1" a="1"/>
  <c r="EH2" i="32" s="1"/>
  <c r="EI2" i="32" s="1"/>
  <c r="ED208" i="32" a="1"/>
  <c r="ED208" i="32" s="1"/>
  <c r="EE208" i="32" s="1"/>
  <c r="EC208" i="32"/>
  <c r="ED207" i="32" a="1"/>
  <c r="ED207" i="32" s="1"/>
  <c r="EE207" i="32" s="1"/>
  <c r="EC207" i="32"/>
  <c r="ED206" i="32" a="1"/>
  <c r="ED206" i="32" s="1"/>
  <c r="EE206" i="32" s="1"/>
  <c r="EC206" i="32"/>
  <c r="ED205" i="32" a="1"/>
  <c r="ED205" i="32" s="1"/>
  <c r="EE205" i="32" s="1"/>
  <c r="EC205" i="32"/>
  <c r="ED204" i="32" a="1"/>
  <c r="ED204" i="32" s="1"/>
  <c r="EE204" i="32" s="1"/>
  <c r="EC204" i="32"/>
  <c r="ED203" i="32" a="1"/>
  <c r="ED203" i="32" s="1"/>
  <c r="EE203" i="32" s="1"/>
  <c r="EC203" i="32"/>
  <c r="ED202" i="32" a="1"/>
  <c r="ED202" i="32" s="1"/>
  <c r="EE202" i="32" s="1"/>
  <c r="EC202" i="32"/>
  <c r="ED201" i="32" a="1"/>
  <c r="ED201" i="32" s="1"/>
  <c r="EE201" i="32" s="1"/>
  <c r="EC201" i="32"/>
  <c r="ED200" i="32" a="1"/>
  <c r="ED200" i="32" s="1"/>
  <c r="EE200" i="32" s="1"/>
  <c r="EC200" i="32"/>
  <c r="ED199" i="32" a="1"/>
  <c r="ED199" i="32" s="1"/>
  <c r="EE199" i="32" s="1"/>
  <c r="EC199" i="32"/>
  <c r="ED198" i="32" a="1"/>
  <c r="ED198" i="32" s="1"/>
  <c r="EE198" i="32" s="1"/>
  <c r="EC198" i="32"/>
  <c r="ED197" i="32" a="1"/>
  <c r="ED197" i="32" s="1"/>
  <c r="EE197" i="32" s="1"/>
  <c r="EC197" i="32"/>
  <c r="ED196" i="32" a="1"/>
  <c r="ED196" i="32" s="1"/>
  <c r="EE196" i="32" s="1"/>
  <c r="EC196" i="32"/>
  <c r="ED195" i="32" a="1"/>
  <c r="ED195" i="32" s="1"/>
  <c r="EE195" i="32" s="1"/>
  <c r="EC195" i="32"/>
  <c r="ED194" i="32" a="1"/>
  <c r="ED194" i="32" s="1"/>
  <c r="EE194" i="32" s="1"/>
  <c r="EC194" i="32"/>
  <c r="ED193" i="32" a="1"/>
  <c r="ED193" i="32" s="1"/>
  <c r="EE193" i="32" s="1"/>
  <c r="EC193" i="32"/>
  <c r="ED192" i="32" a="1"/>
  <c r="ED192" i="32" s="1"/>
  <c r="EE192" i="32" s="1"/>
  <c r="EC192" i="32"/>
  <c r="ED191" i="32" a="1"/>
  <c r="ED191" i="32" s="1"/>
  <c r="EE191" i="32" s="1"/>
  <c r="EC191" i="32"/>
  <c r="ED190" i="32" a="1"/>
  <c r="ED190" i="32" s="1"/>
  <c r="EE190" i="32" s="1"/>
  <c r="EC190" i="32"/>
  <c r="ED189" i="32" a="1"/>
  <c r="ED189" i="32" s="1"/>
  <c r="EE189" i="32" s="1"/>
  <c r="EC189" i="32"/>
  <c r="ED188" i="32" a="1"/>
  <c r="ED188" i="32" s="1"/>
  <c r="EE188" i="32" s="1"/>
  <c r="EC188" i="32"/>
  <c r="ED187" i="32" a="1"/>
  <c r="ED187" i="32" s="1"/>
  <c r="EE187" i="32" s="1"/>
  <c r="EC187" i="32"/>
  <c r="ED186" i="32" a="1"/>
  <c r="ED186" i="32" s="1"/>
  <c r="EE186" i="32" s="1"/>
  <c r="EC186" i="32"/>
  <c r="ED185" i="32" a="1"/>
  <c r="ED185" i="32" s="1"/>
  <c r="EE185" i="32" s="1"/>
  <c r="EC185" i="32"/>
  <c r="ED184" i="32" a="1"/>
  <c r="ED184" i="32" s="1"/>
  <c r="EE184" i="32" s="1"/>
  <c r="EC184" i="32"/>
  <c r="ED183" i="32" a="1"/>
  <c r="ED183" i="32" s="1"/>
  <c r="EE183" i="32" s="1"/>
  <c r="EC183" i="32"/>
  <c r="ED182" i="32" a="1"/>
  <c r="ED182" i="32" s="1"/>
  <c r="EE182" i="32" s="1"/>
  <c r="EC182" i="32"/>
  <c r="ED181" i="32" a="1"/>
  <c r="ED181" i="32" s="1"/>
  <c r="EE181" i="32" s="1"/>
  <c r="EC181" i="32"/>
  <c r="ED180" i="32" a="1"/>
  <c r="ED180" i="32" s="1"/>
  <c r="EE180" i="32" s="1"/>
  <c r="EC180" i="32"/>
  <c r="ED179" i="32" a="1"/>
  <c r="ED179" i="32" s="1"/>
  <c r="EE179" i="32" s="1"/>
  <c r="EC179" i="32"/>
  <c r="ED178" i="32" a="1"/>
  <c r="ED178" i="32" s="1"/>
  <c r="EE178" i="32" s="1"/>
  <c r="EC178" i="32"/>
  <c r="ED177" i="32" a="1"/>
  <c r="ED177" i="32" s="1"/>
  <c r="EE177" i="32" s="1"/>
  <c r="EC177" i="32"/>
  <c r="ED176" i="32" a="1"/>
  <c r="ED176" i="32" s="1"/>
  <c r="EE176" i="32" s="1"/>
  <c r="EC176" i="32"/>
  <c r="ED175" i="32" a="1"/>
  <c r="ED175" i="32" s="1"/>
  <c r="EE175" i="32" s="1"/>
  <c r="EC175" i="32"/>
  <c r="ED174" i="32" a="1"/>
  <c r="ED174" i="32" s="1"/>
  <c r="EE174" i="32" s="1"/>
  <c r="EC174" i="32"/>
  <c r="ED173" i="32" a="1"/>
  <c r="ED173" i="32" s="1"/>
  <c r="EE173" i="32" s="1"/>
  <c r="EC173" i="32"/>
  <c r="ED172" i="32" a="1"/>
  <c r="ED172" i="32" s="1"/>
  <c r="EE172" i="32" s="1"/>
  <c r="EC172" i="32"/>
  <c r="ED171" i="32" a="1"/>
  <c r="ED171" i="32" s="1"/>
  <c r="EE171" i="32" s="1"/>
  <c r="EC171" i="32"/>
  <c r="ED170" i="32" a="1"/>
  <c r="ED170" i="32" s="1"/>
  <c r="EE170" i="32" s="1"/>
  <c r="EC170" i="32"/>
  <c r="ED169" i="32" a="1"/>
  <c r="ED169" i="32" s="1"/>
  <c r="EE169" i="32" s="1"/>
  <c r="EC169" i="32"/>
  <c r="ED168" i="32" a="1"/>
  <c r="ED168" i="32" s="1"/>
  <c r="EE168" i="32" s="1"/>
  <c r="EC168" i="32"/>
  <c r="ED167" i="32" a="1"/>
  <c r="ED167" i="32" s="1"/>
  <c r="EE167" i="32" s="1"/>
  <c r="EC167" i="32"/>
  <c r="ED166" i="32" a="1"/>
  <c r="ED166" i="32" s="1"/>
  <c r="EE166" i="32" s="1"/>
  <c r="EC166" i="32"/>
  <c r="ED165" i="32" a="1"/>
  <c r="ED165" i="32" s="1"/>
  <c r="EE165" i="32" s="1"/>
  <c r="EC165" i="32"/>
  <c r="ED164" i="32" a="1"/>
  <c r="ED164" i="32" s="1"/>
  <c r="EE164" i="32" s="1"/>
  <c r="EC164" i="32"/>
  <c r="ED163" i="32" a="1"/>
  <c r="ED163" i="32" s="1"/>
  <c r="EE163" i="32" s="1"/>
  <c r="EC163" i="32"/>
  <c r="ED162" i="32" a="1"/>
  <c r="ED162" i="32" s="1"/>
  <c r="EE162" i="32" s="1"/>
  <c r="EC162" i="32"/>
  <c r="ED161" i="32" a="1"/>
  <c r="ED161" i="32" s="1"/>
  <c r="EE161" i="32" s="1"/>
  <c r="EC161" i="32"/>
  <c r="ED160" i="32" a="1"/>
  <c r="ED160" i="32" s="1"/>
  <c r="EE160" i="32" s="1"/>
  <c r="EC160" i="32"/>
  <c r="ED159" i="32" a="1"/>
  <c r="ED159" i="32" s="1"/>
  <c r="EE159" i="32" s="1"/>
  <c r="EC159" i="32"/>
  <c r="ED158" i="32" a="1"/>
  <c r="ED158" i="32" s="1"/>
  <c r="EE158" i="32" s="1"/>
  <c r="EC158" i="32"/>
  <c r="ED157" i="32" a="1"/>
  <c r="ED157" i="32" s="1"/>
  <c r="EE157" i="32" s="1"/>
  <c r="EC157" i="32"/>
  <c r="ED156" i="32" a="1"/>
  <c r="ED156" i="32" s="1"/>
  <c r="EE156" i="32" s="1"/>
  <c r="EC156" i="32"/>
  <c r="ED155" i="32" a="1"/>
  <c r="ED155" i="32" s="1"/>
  <c r="EE155" i="32" s="1"/>
  <c r="EC155" i="32"/>
  <c r="ED154" i="32" a="1"/>
  <c r="ED154" i="32" s="1"/>
  <c r="EE154" i="32" s="1"/>
  <c r="EC154" i="32"/>
  <c r="ED153" i="32" a="1"/>
  <c r="ED153" i="32" s="1"/>
  <c r="EE153" i="32" s="1"/>
  <c r="EC153" i="32"/>
  <c r="ED152" i="32" a="1"/>
  <c r="ED152" i="32" s="1"/>
  <c r="EE152" i="32" s="1"/>
  <c r="EC152" i="32"/>
  <c r="ED151" i="32" a="1"/>
  <c r="ED151" i="32" s="1"/>
  <c r="EE151" i="32" s="1"/>
  <c r="EC151" i="32"/>
  <c r="ED150" i="32" a="1"/>
  <c r="ED150" i="32" s="1"/>
  <c r="EE150" i="32" s="1"/>
  <c r="EC150" i="32"/>
  <c r="ED149" i="32" a="1"/>
  <c r="ED149" i="32" s="1"/>
  <c r="EE149" i="32" s="1"/>
  <c r="EC149" i="32"/>
  <c r="ED148" i="32" a="1"/>
  <c r="ED148" i="32" s="1"/>
  <c r="EE148" i="32" s="1"/>
  <c r="EC148" i="32"/>
  <c r="ED147" i="32" a="1"/>
  <c r="ED147" i="32" s="1"/>
  <c r="EE147" i="32" s="1"/>
  <c r="EC147" i="32"/>
  <c r="ED146" i="32" a="1"/>
  <c r="ED146" i="32" s="1"/>
  <c r="EE146" i="32" s="1"/>
  <c r="EC146" i="32"/>
  <c r="ED145" i="32" a="1"/>
  <c r="ED145" i="32" s="1"/>
  <c r="EE145" i="32" s="1"/>
  <c r="EC145" i="32"/>
  <c r="ED144" i="32" a="1"/>
  <c r="ED144" i="32" s="1"/>
  <c r="EE144" i="32" s="1"/>
  <c r="EC144" i="32"/>
  <c r="ED143" i="32" a="1"/>
  <c r="ED143" i="32" s="1"/>
  <c r="EE143" i="32" s="1"/>
  <c r="EC143" i="32"/>
  <c r="ED142" i="32" a="1"/>
  <c r="ED142" i="32" s="1"/>
  <c r="EE142" i="32" s="1"/>
  <c r="EC142" i="32"/>
  <c r="ED141" i="32" a="1"/>
  <c r="ED141" i="32" s="1"/>
  <c r="EE141" i="32" s="1"/>
  <c r="EC141" i="32"/>
  <c r="ED140" i="32" a="1"/>
  <c r="ED140" i="32" s="1"/>
  <c r="EE140" i="32" s="1"/>
  <c r="EC140" i="32"/>
  <c r="ED139" i="32" a="1"/>
  <c r="ED139" i="32" s="1"/>
  <c r="EE139" i="32" s="1"/>
  <c r="EC139" i="32"/>
  <c r="ED138" i="32" a="1"/>
  <c r="ED138" i="32" s="1"/>
  <c r="EE138" i="32" s="1"/>
  <c r="EC138" i="32"/>
  <c r="ED137" i="32" a="1"/>
  <c r="ED137" i="32" s="1"/>
  <c r="EE137" i="32" s="1"/>
  <c r="EC137" i="32"/>
  <c r="ED136" i="32" a="1"/>
  <c r="ED136" i="32" s="1"/>
  <c r="EE136" i="32" s="1"/>
  <c r="EC136" i="32"/>
  <c r="ED135" i="32" a="1"/>
  <c r="ED135" i="32" s="1"/>
  <c r="EE135" i="32" s="1"/>
  <c r="EC135" i="32"/>
  <c r="ED134" i="32" a="1"/>
  <c r="ED134" i="32" s="1"/>
  <c r="EE134" i="32" s="1"/>
  <c r="EC134" i="32"/>
  <c r="ED133" i="32" a="1"/>
  <c r="ED133" i="32" s="1"/>
  <c r="EE133" i="32" s="1"/>
  <c r="EC133" i="32"/>
  <c r="ED132" i="32" a="1"/>
  <c r="ED132" i="32" s="1"/>
  <c r="EE132" i="32" s="1"/>
  <c r="EC132" i="32"/>
  <c r="ED131" i="32" a="1"/>
  <c r="ED131" i="32" s="1"/>
  <c r="EE131" i="32" s="1"/>
  <c r="EC131" i="32"/>
  <c r="ED130" i="32" a="1"/>
  <c r="ED130" i="32" s="1"/>
  <c r="EE130" i="32" s="1"/>
  <c r="EC130" i="32"/>
  <c r="ED129" i="32" a="1"/>
  <c r="ED129" i="32" s="1"/>
  <c r="EE129" i="32" s="1"/>
  <c r="EC129" i="32"/>
  <c r="ED128" i="32" a="1"/>
  <c r="ED128" i="32" s="1"/>
  <c r="EE128" i="32" s="1"/>
  <c r="EC128" i="32"/>
  <c r="ED127" i="32" a="1"/>
  <c r="ED127" i="32" s="1"/>
  <c r="EE127" i="32" s="1"/>
  <c r="EC127" i="32"/>
  <c r="ED126" i="32" a="1"/>
  <c r="ED126" i="32" s="1"/>
  <c r="EE126" i="32" s="1"/>
  <c r="EC126" i="32"/>
  <c r="ED125" i="32" a="1"/>
  <c r="ED125" i="32" s="1"/>
  <c r="EE125" i="32" s="1"/>
  <c r="EC125" i="32"/>
  <c r="ED124" i="32" a="1"/>
  <c r="ED124" i="32" s="1"/>
  <c r="EE124" i="32" s="1"/>
  <c r="EC124" i="32"/>
  <c r="ED123" i="32" a="1"/>
  <c r="ED123" i="32" s="1"/>
  <c r="EE123" i="32" s="1"/>
  <c r="EC123" i="32"/>
  <c r="ED122" i="32" a="1"/>
  <c r="ED122" i="32" s="1"/>
  <c r="EE122" i="32" s="1"/>
  <c r="EC122" i="32"/>
  <c r="ED121" i="32" a="1"/>
  <c r="ED121" i="32" s="1"/>
  <c r="EE121" i="32" s="1"/>
  <c r="EC121" i="32"/>
  <c r="ED120" i="32" a="1"/>
  <c r="ED120" i="32" s="1"/>
  <c r="EE120" i="32" s="1"/>
  <c r="EC120" i="32"/>
  <c r="ED119" i="32" a="1"/>
  <c r="ED119" i="32" s="1"/>
  <c r="EE119" i="32" s="1"/>
  <c r="EC119" i="32"/>
  <c r="ED118" i="32" a="1"/>
  <c r="ED118" i="32" s="1"/>
  <c r="EE118" i="32" s="1"/>
  <c r="EC118" i="32"/>
  <c r="ED117" i="32" a="1"/>
  <c r="ED117" i="32" s="1"/>
  <c r="EE117" i="32" s="1"/>
  <c r="EC117" i="32"/>
  <c r="ED116" i="32" a="1"/>
  <c r="ED116" i="32" s="1"/>
  <c r="EE116" i="32" s="1"/>
  <c r="EC116" i="32"/>
  <c r="ED115" i="32" a="1"/>
  <c r="ED115" i="32" s="1"/>
  <c r="EE115" i="32" s="1"/>
  <c r="EC115" i="32"/>
  <c r="ED114" i="32" a="1"/>
  <c r="ED114" i="32" s="1"/>
  <c r="EE114" i="32" s="1"/>
  <c r="EC114" i="32"/>
  <c r="ED113" i="32" a="1"/>
  <c r="ED113" i="32" s="1"/>
  <c r="EE113" i="32" s="1"/>
  <c r="EC113" i="32"/>
  <c r="ED112" i="32" a="1"/>
  <c r="ED112" i="32" s="1"/>
  <c r="EE112" i="32" s="1"/>
  <c r="EC112" i="32"/>
  <c r="ED111" i="32" a="1"/>
  <c r="ED111" i="32" s="1"/>
  <c r="EE111" i="32" s="1"/>
  <c r="EC111" i="32"/>
  <c r="ED110" i="32" a="1"/>
  <c r="ED110" i="32" s="1"/>
  <c r="EE110" i="32" s="1"/>
  <c r="EC110" i="32"/>
  <c r="ED109" i="32" a="1"/>
  <c r="ED109" i="32" s="1"/>
  <c r="EE109" i="32" s="1"/>
  <c r="EC109" i="32"/>
  <c r="ED108" i="32" a="1"/>
  <c r="ED108" i="32" s="1"/>
  <c r="EE108" i="32" s="1"/>
  <c r="EC108" i="32"/>
  <c r="ED107" i="32" a="1"/>
  <c r="ED107" i="32" s="1"/>
  <c r="EE107" i="32" s="1"/>
  <c r="EC107" i="32"/>
  <c r="ED106" i="32" a="1"/>
  <c r="ED106" i="32" s="1"/>
  <c r="EE106" i="32" s="1"/>
  <c r="EC106" i="32"/>
  <c r="ED105" i="32" a="1"/>
  <c r="ED105" i="32" s="1"/>
  <c r="EE105" i="32" s="1"/>
  <c r="EC105" i="32"/>
  <c r="ED104" i="32" a="1"/>
  <c r="ED104" i="32" s="1"/>
  <c r="EE104" i="32" s="1"/>
  <c r="EC104" i="32"/>
  <c r="ED103" i="32" a="1"/>
  <c r="ED103" i="32" s="1"/>
  <c r="EE103" i="32" s="1"/>
  <c r="EC103" i="32"/>
  <c r="ED102" i="32" a="1"/>
  <c r="ED102" i="32" s="1"/>
  <c r="EE102" i="32" s="1"/>
  <c r="EC102" i="32"/>
  <c r="ED101" i="32" a="1"/>
  <c r="ED101" i="32" s="1"/>
  <c r="EE101" i="32" s="1"/>
  <c r="EC101" i="32"/>
  <c r="ED100" i="32" a="1"/>
  <c r="ED100" i="32" s="1"/>
  <c r="EE100" i="32" s="1"/>
  <c r="EC100" i="32"/>
  <c r="ED99" i="32" a="1"/>
  <c r="ED99" i="32" s="1"/>
  <c r="EE99" i="32" s="1"/>
  <c r="EC99" i="32"/>
  <c r="ED98" i="32" a="1"/>
  <c r="ED98" i="32" s="1"/>
  <c r="EE98" i="32" s="1"/>
  <c r="EC98" i="32"/>
  <c r="ED97" i="32" a="1"/>
  <c r="ED97" i="32" s="1"/>
  <c r="EE97" i="32" s="1"/>
  <c r="EC97" i="32"/>
  <c r="ED96" i="32" a="1"/>
  <c r="ED96" i="32" s="1"/>
  <c r="EE96" i="32" s="1"/>
  <c r="EC96" i="32"/>
  <c r="ED95" i="32" a="1"/>
  <c r="ED95" i="32" s="1"/>
  <c r="EE95" i="32" s="1"/>
  <c r="EC95" i="32"/>
  <c r="ED94" i="32" a="1"/>
  <c r="ED94" i="32" s="1"/>
  <c r="EE94" i="32" s="1"/>
  <c r="EC94" i="32"/>
  <c r="ED93" i="32" a="1"/>
  <c r="ED93" i="32" s="1"/>
  <c r="EE93" i="32" s="1"/>
  <c r="EC93" i="32"/>
  <c r="ED92" i="32" a="1"/>
  <c r="ED92" i="32" s="1"/>
  <c r="EE92" i="32" s="1"/>
  <c r="EC92" i="32"/>
  <c r="ED91" i="32" a="1"/>
  <c r="ED91" i="32" s="1"/>
  <c r="EE91" i="32" s="1"/>
  <c r="EC91" i="32"/>
  <c r="ED90" i="32" a="1"/>
  <c r="ED90" i="32" s="1"/>
  <c r="EE90" i="32" s="1"/>
  <c r="EC90" i="32"/>
  <c r="ED89" i="32" a="1"/>
  <c r="ED89" i="32" s="1"/>
  <c r="EE89" i="32" s="1"/>
  <c r="EC89" i="32"/>
  <c r="ED88" i="32" a="1"/>
  <c r="ED88" i="32" s="1"/>
  <c r="EE88" i="32" s="1"/>
  <c r="EC88" i="32"/>
  <c r="ED87" i="32" a="1"/>
  <c r="ED87" i="32" s="1"/>
  <c r="EE87" i="32" s="1"/>
  <c r="EC87" i="32"/>
  <c r="ED86" i="32" a="1"/>
  <c r="ED86" i="32" s="1"/>
  <c r="EE86" i="32" s="1"/>
  <c r="EC86" i="32"/>
  <c r="ED85" i="32" a="1"/>
  <c r="ED85" i="32" s="1"/>
  <c r="EE85" i="32" s="1"/>
  <c r="EC85" i="32"/>
  <c r="ED84" i="32" a="1"/>
  <c r="ED84" i="32" s="1"/>
  <c r="EE84" i="32" s="1"/>
  <c r="EC84" i="32"/>
  <c r="ED83" i="32" a="1"/>
  <c r="ED83" i="32" s="1"/>
  <c r="EE83" i="32" s="1"/>
  <c r="EC83" i="32"/>
  <c r="ED82" i="32" a="1"/>
  <c r="ED82" i="32" s="1"/>
  <c r="EE82" i="32" s="1"/>
  <c r="EC82" i="32"/>
  <c r="ED81" i="32" a="1"/>
  <c r="ED81" i="32" s="1"/>
  <c r="EE81" i="32" s="1"/>
  <c r="EC81" i="32"/>
  <c r="ED80" i="32" a="1"/>
  <c r="ED80" i="32" s="1"/>
  <c r="EE80" i="32" s="1"/>
  <c r="EC80" i="32"/>
  <c r="ED79" i="32" a="1"/>
  <c r="ED79" i="32" s="1"/>
  <c r="EE79" i="32" s="1"/>
  <c r="EC79" i="32"/>
  <c r="ED78" i="32" a="1"/>
  <c r="ED78" i="32" s="1"/>
  <c r="EE78" i="32" s="1"/>
  <c r="EC78" i="32"/>
  <c r="ED77" i="32" a="1"/>
  <c r="ED77" i="32" s="1"/>
  <c r="EE77" i="32" s="1"/>
  <c r="EC77" i="32"/>
  <c r="ED76" i="32" a="1"/>
  <c r="ED76" i="32" s="1"/>
  <c r="EE76" i="32" s="1"/>
  <c r="EC76" i="32"/>
  <c r="ED75" i="32" a="1"/>
  <c r="ED75" i="32" s="1"/>
  <c r="EE75" i="32" s="1"/>
  <c r="EC75" i="32"/>
  <c r="ED74" i="32" a="1"/>
  <c r="ED74" i="32" s="1"/>
  <c r="EE74" i="32" s="1"/>
  <c r="EC74" i="32"/>
  <c r="ED73" i="32" a="1"/>
  <c r="ED73" i="32" s="1"/>
  <c r="EE73" i="32" s="1"/>
  <c r="EC73" i="32"/>
  <c r="ED72" i="32" a="1"/>
  <c r="ED72" i="32" s="1"/>
  <c r="EE72" i="32" s="1"/>
  <c r="EC72" i="32"/>
  <c r="ED71" i="32" a="1"/>
  <c r="ED71" i="32" s="1"/>
  <c r="EE71" i="32" s="1"/>
  <c r="EC71" i="32"/>
  <c r="ED70" i="32" a="1"/>
  <c r="ED70" i="32" s="1"/>
  <c r="EE70" i="32" s="1"/>
  <c r="EC70" i="32"/>
  <c r="ED69" i="32" a="1"/>
  <c r="ED69" i="32" s="1"/>
  <c r="EE69" i="32" s="1"/>
  <c r="EC69" i="32"/>
  <c r="ED68" i="32" a="1"/>
  <c r="ED68" i="32" s="1"/>
  <c r="EE68" i="32" s="1"/>
  <c r="EC68" i="32"/>
  <c r="ED67" i="32" a="1"/>
  <c r="ED67" i="32" s="1"/>
  <c r="EE67" i="32" s="1"/>
  <c r="EC67" i="32"/>
  <c r="ED66" i="32" a="1"/>
  <c r="ED66" i="32" s="1"/>
  <c r="EE66" i="32" s="1"/>
  <c r="EC66" i="32"/>
  <c r="ED65" i="32" a="1"/>
  <c r="ED65" i="32" s="1"/>
  <c r="EE65" i="32" s="1"/>
  <c r="EC65" i="32"/>
  <c r="ED64" i="32" a="1"/>
  <c r="ED64" i="32" s="1"/>
  <c r="EE64" i="32" s="1"/>
  <c r="EC64" i="32"/>
  <c r="ED63" i="32" a="1"/>
  <c r="ED63" i="32" s="1"/>
  <c r="EE63" i="32" s="1"/>
  <c r="EC63" i="32"/>
  <c r="ED62" i="32" a="1"/>
  <c r="ED62" i="32" s="1"/>
  <c r="EE62" i="32" s="1"/>
  <c r="EC62" i="32"/>
  <c r="ED61" i="32" a="1"/>
  <c r="ED61" i="32" s="1"/>
  <c r="EE61" i="32" s="1"/>
  <c r="EC61" i="32"/>
  <c r="ED60" i="32" a="1"/>
  <c r="ED60" i="32" s="1"/>
  <c r="EE60" i="32" s="1"/>
  <c r="EC60" i="32"/>
  <c r="ED59" i="32" a="1"/>
  <c r="ED59" i="32" s="1"/>
  <c r="EE59" i="32" s="1"/>
  <c r="EC59" i="32"/>
  <c r="ED58" i="32" a="1"/>
  <c r="ED58" i="32" s="1"/>
  <c r="EE58" i="32" s="1"/>
  <c r="EC58" i="32"/>
  <c r="ED57" i="32" a="1"/>
  <c r="ED57" i="32" s="1"/>
  <c r="EE57" i="32" s="1"/>
  <c r="EC57" i="32"/>
  <c r="ED56" i="32" a="1"/>
  <c r="ED56" i="32" s="1"/>
  <c r="EE56" i="32" s="1"/>
  <c r="EC56" i="32"/>
  <c r="ED55" i="32" a="1"/>
  <c r="ED55" i="32" s="1"/>
  <c r="EE55" i="32" s="1"/>
  <c r="EC55" i="32"/>
  <c r="ED54" i="32" a="1"/>
  <c r="ED54" i="32" s="1"/>
  <c r="EE54" i="32" s="1"/>
  <c r="EC54" i="32"/>
  <c r="ED53" i="32" a="1"/>
  <c r="ED53" i="32" s="1"/>
  <c r="EE53" i="32" s="1"/>
  <c r="EC53" i="32"/>
  <c r="ED52" i="32" a="1"/>
  <c r="ED52" i="32" s="1"/>
  <c r="EE52" i="32" s="1"/>
  <c r="EC52" i="32"/>
  <c r="ED51" i="32" a="1"/>
  <c r="ED51" i="32" s="1"/>
  <c r="EE51" i="32" s="1"/>
  <c r="EC51" i="32"/>
  <c r="ED50" i="32" a="1"/>
  <c r="ED50" i="32" s="1"/>
  <c r="EE50" i="32" s="1"/>
  <c r="EC50" i="32"/>
  <c r="ED49" i="32" a="1"/>
  <c r="ED49" i="32" s="1"/>
  <c r="EE49" i="32" s="1"/>
  <c r="EC49" i="32"/>
  <c r="ED48" i="32" a="1"/>
  <c r="ED48" i="32" s="1"/>
  <c r="EE48" i="32" s="1"/>
  <c r="EC48" i="32"/>
  <c r="ED47" i="32" a="1"/>
  <c r="ED47" i="32" s="1"/>
  <c r="EE47" i="32" s="1"/>
  <c r="EC47" i="32"/>
  <c r="ED46" i="32" a="1"/>
  <c r="ED46" i="32" s="1"/>
  <c r="EE46" i="32" s="1"/>
  <c r="EC46" i="32"/>
  <c r="ED45" i="32" a="1"/>
  <c r="ED45" i="32" s="1"/>
  <c r="EE45" i="32" s="1"/>
  <c r="EC45" i="32"/>
  <c r="ED44" i="32" a="1"/>
  <c r="ED44" i="32" s="1"/>
  <c r="EE44" i="32" s="1"/>
  <c r="EC44" i="32"/>
  <c r="ED43" i="32" a="1"/>
  <c r="ED43" i="32" s="1"/>
  <c r="EE43" i="32" s="1"/>
  <c r="EC43" i="32"/>
  <c r="ED42" i="32" a="1"/>
  <c r="ED42" i="32" s="1"/>
  <c r="EE42" i="32" s="1"/>
  <c r="EC42" i="32"/>
  <c r="ED41" i="32" a="1"/>
  <c r="ED41" i="32" s="1"/>
  <c r="EE41" i="32" s="1"/>
  <c r="EC41" i="32"/>
  <c r="ED40" i="32" a="1"/>
  <c r="ED40" i="32" s="1"/>
  <c r="EE40" i="32" s="1"/>
  <c r="EC40" i="32"/>
  <c r="ED39" i="32" a="1"/>
  <c r="ED39" i="32" s="1"/>
  <c r="EE39" i="32" s="1"/>
  <c r="EC39" i="32"/>
  <c r="ED38" i="32" a="1"/>
  <c r="ED38" i="32" s="1"/>
  <c r="EE38" i="32" s="1"/>
  <c r="EC38" i="32"/>
  <c r="ED37" i="32" a="1"/>
  <c r="ED37" i="32" s="1"/>
  <c r="EE37" i="32" s="1"/>
  <c r="EC37" i="32"/>
  <c r="ED36" i="32" a="1"/>
  <c r="ED36" i="32" s="1"/>
  <c r="EE36" i="32" s="1"/>
  <c r="EC36" i="32"/>
  <c r="ED35" i="32" a="1"/>
  <c r="ED35" i="32" s="1"/>
  <c r="EE35" i="32" s="1"/>
  <c r="EC35" i="32"/>
  <c r="ED34" i="32" a="1"/>
  <c r="ED34" i="32" s="1"/>
  <c r="EE34" i="32" s="1"/>
  <c r="EC34" i="32"/>
  <c r="ED33" i="32" a="1"/>
  <c r="ED33" i="32" s="1"/>
  <c r="EE33" i="32" s="1"/>
  <c r="EC33" i="32"/>
  <c r="ED32" i="32" a="1"/>
  <c r="ED32" i="32" s="1"/>
  <c r="EE32" i="32" s="1"/>
  <c r="EC32" i="32"/>
  <c r="ED31" i="32" a="1"/>
  <c r="ED31" i="32" s="1"/>
  <c r="EE31" i="32" s="1"/>
  <c r="EC31" i="32"/>
  <c r="ED30" i="32" a="1"/>
  <c r="ED30" i="32" s="1"/>
  <c r="EE30" i="32" s="1"/>
  <c r="EC30" i="32"/>
  <c r="ED29" i="32" a="1"/>
  <c r="ED29" i="32" s="1"/>
  <c r="EE29" i="32" s="1"/>
  <c r="EC29" i="32"/>
  <c r="ED28" i="32" a="1"/>
  <c r="ED28" i="32" s="1"/>
  <c r="EE28" i="32" s="1"/>
  <c r="EC28" i="32"/>
  <c r="ED27" i="32" a="1"/>
  <c r="ED27" i="32" s="1"/>
  <c r="EE27" i="32" s="1"/>
  <c r="EC27" i="32"/>
  <c r="ED26" i="32" a="1"/>
  <c r="ED26" i="32" s="1"/>
  <c r="EE26" i="32" s="1"/>
  <c r="EC26" i="32"/>
  <c r="ED25" i="32" a="1"/>
  <c r="ED25" i="32" s="1"/>
  <c r="EE25" i="32" s="1"/>
  <c r="EC25" i="32"/>
  <c r="ED24" i="32" a="1"/>
  <c r="ED24" i="32" s="1"/>
  <c r="EE24" i="32" s="1"/>
  <c r="EC24" i="32"/>
  <c r="ED23" i="32" a="1"/>
  <c r="ED23" i="32" s="1"/>
  <c r="EE23" i="32" s="1"/>
  <c r="EC23" i="32"/>
  <c r="ED22" i="32" a="1"/>
  <c r="ED22" i="32" s="1"/>
  <c r="EE22" i="32" s="1"/>
  <c r="EC22" i="32"/>
  <c r="ED21" i="32" a="1"/>
  <c r="ED21" i="32" s="1"/>
  <c r="EE21" i="32" s="1"/>
  <c r="EC21" i="32"/>
  <c r="ED20" i="32" a="1"/>
  <c r="ED20" i="32" s="1"/>
  <c r="EE20" i="32" s="1"/>
  <c r="EC20" i="32"/>
  <c r="ED19" i="32" a="1"/>
  <c r="ED19" i="32" s="1"/>
  <c r="EE19" i="32" s="1"/>
  <c r="EC19" i="32"/>
  <c r="ED18" i="32" a="1"/>
  <c r="ED18" i="32" s="1"/>
  <c r="EE18" i="32" s="1"/>
  <c r="EC18" i="32"/>
  <c r="ED17" i="32" a="1"/>
  <c r="ED17" i="32" s="1"/>
  <c r="EE17" i="32" s="1"/>
  <c r="EC17" i="32"/>
  <c r="ED16" i="32" a="1"/>
  <c r="ED16" i="32" s="1"/>
  <c r="EE16" i="32" s="1"/>
  <c r="EC16" i="32"/>
  <c r="ED15" i="32" a="1"/>
  <c r="ED15" i="32" s="1"/>
  <c r="EE15" i="32" s="1"/>
  <c r="EC15" i="32"/>
  <c r="ED14" i="32" a="1"/>
  <c r="ED14" i="32" s="1"/>
  <c r="EE14" i="32" s="1"/>
  <c r="EC14" i="32"/>
  <c r="ED13" i="32" a="1"/>
  <c r="ED13" i="32" s="1"/>
  <c r="EE13" i="32" s="1"/>
  <c r="EC13" i="32"/>
  <c r="ED12" i="32" a="1"/>
  <c r="ED12" i="32" s="1"/>
  <c r="EE12" i="32" s="1"/>
  <c r="EC12" i="32"/>
  <c r="ED11" i="32" a="1"/>
  <c r="ED11" i="32" s="1"/>
  <c r="EE11" i="32" s="1"/>
  <c r="EC11" i="32"/>
  <c r="ED10" i="32" a="1"/>
  <c r="ED10" i="32" s="1"/>
  <c r="EE10" i="32" s="1"/>
  <c r="EC10" i="32"/>
  <c r="ED9" i="32" a="1"/>
  <c r="ED9" i="32" s="1"/>
  <c r="EE9" i="32" s="1"/>
  <c r="EC9" i="32"/>
  <c r="ED8" i="32" a="1"/>
  <c r="ED8" i="32" s="1"/>
  <c r="EE8" i="32" s="1"/>
  <c r="EC8" i="32"/>
  <c r="ED7" i="32" a="1"/>
  <c r="ED7" i="32" s="1"/>
  <c r="EE7" i="32" s="1"/>
  <c r="EC7" i="32"/>
  <c r="ED6" i="32" a="1"/>
  <c r="ED6" i="32" s="1"/>
  <c r="EE6" i="32" s="1"/>
  <c r="EC6" i="32"/>
  <c r="ED5" i="32" a="1"/>
  <c r="ED5" i="32" s="1"/>
  <c r="EE5" i="32" s="1"/>
  <c r="EC5" i="32"/>
  <c r="ED4" i="32" a="1"/>
  <c r="ED4" i="32" s="1"/>
  <c r="EE4" i="32" s="1"/>
  <c r="EC4" i="32"/>
  <c r="ED3" i="32" a="1"/>
  <c r="ED3" i="32" s="1"/>
  <c r="EE3" i="32" s="1"/>
  <c r="EC3" i="32"/>
  <c r="EC2" i="32"/>
  <c r="ED2" i="32" s="1" a="1"/>
  <c r="ED2" i="32" s="1"/>
  <c r="EE2" i="32" s="1"/>
  <c r="DZ208" i="32" a="1"/>
  <c r="DZ208" i="32" s="1"/>
  <c r="EA208" i="32" s="1"/>
  <c r="DY208" i="32"/>
  <c r="DZ207" i="32" a="1"/>
  <c r="DZ207" i="32" s="1"/>
  <c r="EA207" i="32" s="1"/>
  <c r="DY207" i="32"/>
  <c r="DZ206" i="32" a="1"/>
  <c r="DZ206" i="32" s="1"/>
  <c r="EA206" i="32" s="1"/>
  <c r="DY206" i="32"/>
  <c r="DZ205" i="32" a="1"/>
  <c r="DZ205" i="32" s="1"/>
  <c r="EA205" i="32" s="1"/>
  <c r="DY205" i="32"/>
  <c r="DZ204" i="32" a="1"/>
  <c r="DZ204" i="32" s="1"/>
  <c r="EA204" i="32" s="1"/>
  <c r="DY204" i="32"/>
  <c r="DZ203" i="32" a="1"/>
  <c r="DZ203" i="32" s="1"/>
  <c r="EA203" i="32" s="1"/>
  <c r="DY203" i="32"/>
  <c r="DZ202" i="32" a="1"/>
  <c r="DZ202" i="32" s="1"/>
  <c r="EA202" i="32" s="1"/>
  <c r="DY202" i="32"/>
  <c r="DZ201" i="32" a="1"/>
  <c r="DZ201" i="32" s="1"/>
  <c r="EA201" i="32" s="1"/>
  <c r="DY201" i="32"/>
  <c r="DZ200" i="32" a="1"/>
  <c r="DZ200" i="32" s="1"/>
  <c r="EA200" i="32" s="1"/>
  <c r="DY200" i="32"/>
  <c r="DZ199" i="32" a="1"/>
  <c r="DZ199" i="32" s="1"/>
  <c r="EA199" i="32" s="1"/>
  <c r="DY199" i="32"/>
  <c r="DZ198" i="32" a="1"/>
  <c r="DZ198" i="32" s="1"/>
  <c r="EA198" i="32" s="1"/>
  <c r="DY198" i="32"/>
  <c r="DZ197" i="32" a="1"/>
  <c r="DZ197" i="32" s="1"/>
  <c r="EA197" i="32" s="1"/>
  <c r="DY197" i="32"/>
  <c r="DZ196" i="32" a="1"/>
  <c r="DZ196" i="32" s="1"/>
  <c r="EA196" i="32" s="1"/>
  <c r="DY196" i="32"/>
  <c r="DZ195" i="32" a="1"/>
  <c r="DZ195" i="32" s="1"/>
  <c r="EA195" i="32" s="1"/>
  <c r="DY195" i="32"/>
  <c r="DZ194" i="32" a="1"/>
  <c r="DZ194" i="32" s="1"/>
  <c r="EA194" i="32" s="1"/>
  <c r="DY194" i="32"/>
  <c r="DZ193" i="32" a="1"/>
  <c r="DZ193" i="32" s="1"/>
  <c r="EA193" i="32" s="1"/>
  <c r="DY193" i="32"/>
  <c r="DZ192" i="32" a="1"/>
  <c r="DZ192" i="32" s="1"/>
  <c r="EA192" i="32" s="1"/>
  <c r="DY192" i="32"/>
  <c r="DZ191" i="32" a="1"/>
  <c r="DZ191" i="32" s="1"/>
  <c r="EA191" i="32" s="1"/>
  <c r="DY191" i="32"/>
  <c r="DZ190" i="32" a="1"/>
  <c r="DZ190" i="32" s="1"/>
  <c r="EA190" i="32" s="1"/>
  <c r="DY190" i="32"/>
  <c r="DZ189" i="32" a="1"/>
  <c r="DZ189" i="32" s="1"/>
  <c r="EA189" i="32" s="1"/>
  <c r="DY189" i="32"/>
  <c r="DZ188" i="32" a="1"/>
  <c r="DZ188" i="32" s="1"/>
  <c r="EA188" i="32" s="1"/>
  <c r="DY188" i="32"/>
  <c r="DZ187" i="32" a="1"/>
  <c r="DZ187" i="32" s="1"/>
  <c r="EA187" i="32" s="1"/>
  <c r="DY187" i="32"/>
  <c r="DZ186" i="32" a="1"/>
  <c r="DZ186" i="32" s="1"/>
  <c r="EA186" i="32" s="1"/>
  <c r="DY186" i="32"/>
  <c r="DZ185" i="32" a="1"/>
  <c r="DZ185" i="32" s="1"/>
  <c r="EA185" i="32" s="1"/>
  <c r="DY185" i="32"/>
  <c r="DZ184" i="32" a="1"/>
  <c r="DZ184" i="32" s="1"/>
  <c r="EA184" i="32" s="1"/>
  <c r="DY184" i="32"/>
  <c r="DZ183" i="32" a="1"/>
  <c r="DZ183" i="32" s="1"/>
  <c r="EA183" i="32" s="1"/>
  <c r="DY183" i="32"/>
  <c r="DZ182" i="32" a="1"/>
  <c r="DZ182" i="32" s="1"/>
  <c r="EA182" i="32" s="1"/>
  <c r="DY182" i="32"/>
  <c r="DZ181" i="32" a="1"/>
  <c r="DZ181" i="32" s="1"/>
  <c r="EA181" i="32" s="1"/>
  <c r="DY181" i="32"/>
  <c r="DZ180" i="32" a="1"/>
  <c r="DZ180" i="32" s="1"/>
  <c r="EA180" i="32" s="1"/>
  <c r="DY180" i="32"/>
  <c r="DZ179" i="32" a="1"/>
  <c r="DZ179" i="32" s="1"/>
  <c r="EA179" i="32" s="1"/>
  <c r="DY179" i="32"/>
  <c r="DZ178" i="32" a="1"/>
  <c r="DZ178" i="32" s="1"/>
  <c r="EA178" i="32" s="1"/>
  <c r="DY178" i="32"/>
  <c r="DZ177" i="32" a="1"/>
  <c r="DZ177" i="32" s="1"/>
  <c r="EA177" i="32" s="1"/>
  <c r="DY177" i="32"/>
  <c r="DZ176" i="32" a="1"/>
  <c r="DZ176" i="32" s="1"/>
  <c r="EA176" i="32" s="1"/>
  <c r="DY176" i="32"/>
  <c r="DZ175" i="32" a="1"/>
  <c r="DZ175" i="32" s="1"/>
  <c r="EA175" i="32" s="1"/>
  <c r="DY175" i="32"/>
  <c r="DZ174" i="32" a="1"/>
  <c r="DZ174" i="32" s="1"/>
  <c r="EA174" i="32" s="1"/>
  <c r="DY174" i="32"/>
  <c r="DZ173" i="32" a="1"/>
  <c r="DZ173" i="32" s="1"/>
  <c r="EA173" i="32" s="1"/>
  <c r="DY173" i="32"/>
  <c r="DZ172" i="32" a="1"/>
  <c r="DZ172" i="32" s="1"/>
  <c r="EA172" i="32" s="1"/>
  <c r="DY172" i="32"/>
  <c r="DZ171" i="32" a="1"/>
  <c r="DZ171" i="32" s="1"/>
  <c r="EA171" i="32" s="1"/>
  <c r="DY171" i="32"/>
  <c r="DZ170" i="32" a="1"/>
  <c r="DZ170" i="32" s="1"/>
  <c r="EA170" i="32" s="1"/>
  <c r="DY170" i="32"/>
  <c r="DZ169" i="32" a="1"/>
  <c r="DZ169" i="32" s="1"/>
  <c r="EA169" i="32" s="1"/>
  <c r="DY169" i="32"/>
  <c r="DZ168" i="32" a="1"/>
  <c r="DZ168" i="32" s="1"/>
  <c r="EA168" i="32" s="1"/>
  <c r="DY168" i="32"/>
  <c r="DZ167" i="32" a="1"/>
  <c r="DZ167" i="32" s="1"/>
  <c r="EA167" i="32" s="1"/>
  <c r="DY167" i="32"/>
  <c r="DZ166" i="32" a="1"/>
  <c r="DZ166" i="32" s="1"/>
  <c r="EA166" i="32" s="1"/>
  <c r="DY166" i="32"/>
  <c r="DZ165" i="32" a="1"/>
  <c r="DZ165" i="32" s="1"/>
  <c r="EA165" i="32" s="1"/>
  <c r="DY165" i="32"/>
  <c r="DZ164" i="32" a="1"/>
  <c r="DZ164" i="32" s="1"/>
  <c r="EA164" i="32" s="1"/>
  <c r="DY164" i="32"/>
  <c r="DZ163" i="32" a="1"/>
  <c r="DZ163" i="32" s="1"/>
  <c r="EA163" i="32" s="1"/>
  <c r="DY163" i="32"/>
  <c r="DZ162" i="32" a="1"/>
  <c r="DZ162" i="32" s="1"/>
  <c r="EA162" i="32" s="1"/>
  <c r="DY162" i="32"/>
  <c r="DZ161" i="32" a="1"/>
  <c r="DZ161" i="32" s="1"/>
  <c r="EA161" i="32" s="1"/>
  <c r="DY161" i="32"/>
  <c r="DZ160" i="32" a="1"/>
  <c r="DZ160" i="32" s="1"/>
  <c r="EA160" i="32" s="1"/>
  <c r="DY160" i="32"/>
  <c r="DZ159" i="32" a="1"/>
  <c r="DZ159" i="32" s="1"/>
  <c r="EA159" i="32" s="1"/>
  <c r="DY159" i="32"/>
  <c r="DZ158" i="32" a="1"/>
  <c r="DZ158" i="32" s="1"/>
  <c r="EA158" i="32" s="1"/>
  <c r="DY158" i="32"/>
  <c r="DZ157" i="32" a="1"/>
  <c r="DZ157" i="32" s="1"/>
  <c r="EA157" i="32" s="1"/>
  <c r="DY157" i="32"/>
  <c r="DZ156" i="32" a="1"/>
  <c r="DZ156" i="32" s="1"/>
  <c r="EA156" i="32" s="1"/>
  <c r="DY156" i="32"/>
  <c r="DZ155" i="32" a="1"/>
  <c r="DZ155" i="32" s="1"/>
  <c r="EA155" i="32" s="1"/>
  <c r="DY155" i="32"/>
  <c r="DZ154" i="32" a="1"/>
  <c r="DZ154" i="32" s="1"/>
  <c r="EA154" i="32" s="1"/>
  <c r="DY154" i="32"/>
  <c r="DZ153" i="32" a="1"/>
  <c r="DZ153" i="32" s="1"/>
  <c r="EA153" i="32" s="1"/>
  <c r="DY153" i="32"/>
  <c r="DZ152" i="32" a="1"/>
  <c r="DZ152" i="32" s="1"/>
  <c r="EA152" i="32" s="1"/>
  <c r="DY152" i="32"/>
  <c r="DZ151" i="32" a="1"/>
  <c r="DZ151" i="32" s="1"/>
  <c r="EA151" i="32" s="1"/>
  <c r="DY151" i="32"/>
  <c r="DZ150" i="32" a="1"/>
  <c r="DZ150" i="32" s="1"/>
  <c r="EA150" i="32" s="1"/>
  <c r="DY150" i="32"/>
  <c r="DZ149" i="32" a="1"/>
  <c r="DZ149" i="32" s="1"/>
  <c r="EA149" i="32" s="1"/>
  <c r="DY149" i="32"/>
  <c r="DZ148" i="32" a="1"/>
  <c r="DZ148" i="32" s="1"/>
  <c r="EA148" i="32" s="1"/>
  <c r="DY148" i="32"/>
  <c r="DZ147" i="32" a="1"/>
  <c r="DZ147" i="32" s="1"/>
  <c r="EA147" i="32" s="1"/>
  <c r="DY147" i="32"/>
  <c r="DZ146" i="32" a="1"/>
  <c r="DZ146" i="32" s="1"/>
  <c r="EA146" i="32" s="1"/>
  <c r="DY146" i="32"/>
  <c r="DZ145" i="32" a="1"/>
  <c r="DZ145" i="32" s="1"/>
  <c r="EA145" i="32" s="1"/>
  <c r="DY145" i="32"/>
  <c r="DZ144" i="32" a="1"/>
  <c r="DZ144" i="32" s="1"/>
  <c r="EA144" i="32" s="1"/>
  <c r="DY144" i="32"/>
  <c r="DZ143" i="32" a="1"/>
  <c r="DZ143" i="32" s="1"/>
  <c r="EA143" i="32" s="1"/>
  <c r="DY143" i="32"/>
  <c r="DZ142" i="32" a="1"/>
  <c r="DZ142" i="32" s="1"/>
  <c r="EA142" i="32" s="1"/>
  <c r="DY142" i="32"/>
  <c r="DZ141" i="32" a="1"/>
  <c r="DZ141" i="32" s="1"/>
  <c r="EA141" i="32" s="1"/>
  <c r="DY141" i="32"/>
  <c r="DZ140" i="32" a="1"/>
  <c r="DZ140" i="32" s="1"/>
  <c r="EA140" i="32" s="1"/>
  <c r="DY140" i="32"/>
  <c r="DZ139" i="32" a="1"/>
  <c r="DZ139" i="32" s="1"/>
  <c r="EA139" i="32" s="1"/>
  <c r="DY139" i="32"/>
  <c r="DZ138" i="32" a="1"/>
  <c r="DZ138" i="32" s="1"/>
  <c r="EA138" i="32" s="1"/>
  <c r="DY138" i="32"/>
  <c r="DZ137" i="32" a="1"/>
  <c r="DZ137" i="32" s="1"/>
  <c r="EA137" i="32" s="1"/>
  <c r="DY137" i="32"/>
  <c r="DZ136" i="32" a="1"/>
  <c r="DZ136" i="32" s="1"/>
  <c r="EA136" i="32" s="1"/>
  <c r="DY136" i="32"/>
  <c r="DZ135" i="32" a="1"/>
  <c r="DZ135" i="32" s="1"/>
  <c r="EA135" i="32" s="1"/>
  <c r="DY135" i="32"/>
  <c r="DZ134" i="32" a="1"/>
  <c r="DZ134" i="32" s="1"/>
  <c r="EA134" i="32" s="1"/>
  <c r="DY134" i="32"/>
  <c r="DZ133" i="32" a="1"/>
  <c r="DZ133" i="32" s="1"/>
  <c r="EA133" i="32" s="1"/>
  <c r="DY133" i="32"/>
  <c r="DZ132" i="32" a="1"/>
  <c r="DZ132" i="32" s="1"/>
  <c r="EA132" i="32" s="1"/>
  <c r="DY132" i="32"/>
  <c r="DZ131" i="32" a="1"/>
  <c r="DZ131" i="32" s="1"/>
  <c r="EA131" i="32" s="1"/>
  <c r="DY131" i="32"/>
  <c r="DZ130" i="32" a="1"/>
  <c r="DZ130" i="32" s="1"/>
  <c r="EA130" i="32" s="1"/>
  <c r="DY130" i="32"/>
  <c r="DZ129" i="32" a="1"/>
  <c r="DZ129" i="32" s="1"/>
  <c r="EA129" i="32" s="1"/>
  <c r="DY129" i="32"/>
  <c r="DZ128" i="32" a="1"/>
  <c r="DZ128" i="32" s="1"/>
  <c r="EA128" i="32" s="1"/>
  <c r="DY128" i="32"/>
  <c r="DZ127" i="32" a="1"/>
  <c r="DZ127" i="32" s="1"/>
  <c r="EA127" i="32" s="1"/>
  <c r="DY127" i="32"/>
  <c r="DZ126" i="32" a="1"/>
  <c r="DZ126" i="32" s="1"/>
  <c r="EA126" i="32" s="1"/>
  <c r="DY126" i="32"/>
  <c r="DZ125" i="32" a="1"/>
  <c r="DZ125" i="32" s="1"/>
  <c r="EA125" i="32" s="1"/>
  <c r="DY125" i="32"/>
  <c r="DZ124" i="32" a="1"/>
  <c r="DZ124" i="32" s="1"/>
  <c r="EA124" i="32" s="1"/>
  <c r="DY124" i="32"/>
  <c r="DZ123" i="32" a="1"/>
  <c r="DZ123" i="32" s="1"/>
  <c r="EA123" i="32" s="1"/>
  <c r="DY123" i="32"/>
  <c r="DZ122" i="32" a="1"/>
  <c r="DZ122" i="32" s="1"/>
  <c r="EA122" i="32" s="1"/>
  <c r="DY122" i="32"/>
  <c r="DZ121" i="32" a="1"/>
  <c r="DZ121" i="32" s="1"/>
  <c r="EA121" i="32" s="1"/>
  <c r="DY121" i="32"/>
  <c r="DZ120" i="32" a="1"/>
  <c r="DZ120" i="32" s="1"/>
  <c r="EA120" i="32" s="1"/>
  <c r="DY120" i="32"/>
  <c r="DZ119" i="32" a="1"/>
  <c r="DZ119" i="32" s="1"/>
  <c r="EA119" i="32" s="1"/>
  <c r="DY119" i="32"/>
  <c r="DZ118" i="32" a="1"/>
  <c r="DZ118" i="32" s="1"/>
  <c r="EA118" i="32" s="1"/>
  <c r="DY118" i="32"/>
  <c r="DZ117" i="32" a="1"/>
  <c r="DZ117" i="32" s="1"/>
  <c r="EA117" i="32" s="1"/>
  <c r="DY117" i="32"/>
  <c r="DZ116" i="32" a="1"/>
  <c r="DZ116" i="32" s="1"/>
  <c r="EA116" i="32" s="1"/>
  <c r="DY116" i="32"/>
  <c r="DZ115" i="32" a="1"/>
  <c r="DZ115" i="32" s="1"/>
  <c r="EA115" i="32" s="1"/>
  <c r="DY115" i="32"/>
  <c r="DZ114" i="32" a="1"/>
  <c r="DZ114" i="32" s="1"/>
  <c r="EA114" i="32" s="1"/>
  <c r="DY114" i="32"/>
  <c r="DZ113" i="32" a="1"/>
  <c r="DZ113" i="32" s="1"/>
  <c r="EA113" i="32" s="1"/>
  <c r="DY113" i="32"/>
  <c r="DZ112" i="32" a="1"/>
  <c r="DZ112" i="32" s="1"/>
  <c r="EA112" i="32" s="1"/>
  <c r="DY112" i="32"/>
  <c r="DZ111" i="32" a="1"/>
  <c r="DZ111" i="32" s="1"/>
  <c r="EA111" i="32" s="1"/>
  <c r="DY111" i="32"/>
  <c r="DZ110" i="32" a="1"/>
  <c r="DZ110" i="32" s="1"/>
  <c r="EA110" i="32" s="1"/>
  <c r="DY110" i="32"/>
  <c r="DZ109" i="32" a="1"/>
  <c r="DZ109" i="32" s="1"/>
  <c r="EA109" i="32" s="1"/>
  <c r="DY109" i="32"/>
  <c r="DZ108" i="32" a="1"/>
  <c r="DZ108" i="32" s="1"/>
  <c r="EA108" i="32" s="1"/>
  <c r="DY108" i="32"/>
  <c r="DZ107" i="32" a="1"/>
  <c r="DZ107" i="32" s="1"/>
  <c r="EA107" i="32" s="1"/>
  <c r="DY107" i="32"/>
  <c r="DZ106" i="32" a="1"/>
  <c r="DZ106" i="32" s="1"/>
  <c r="EA106" i="32" s="1"/>
  <c r="DY106" i="32"/>
  <c r="DZ105" i="32" a="1"/>
  <c r="DZ105" i="32" s="1"/>
  <c r="EA105" i="32" s="1"/>
  <c r="DY105" i="32"/>
  <c r="DZ104" i="32" a="1"/>
  <c r="DZ104" i="32" s="1"/>
  <c r="EA104" i="32" s="1"/>
  <c r="DY104" i="32"/>
  <c r="DZ103" i="32" a="1"/>
  <c r="DZ103" i="32" s="1"/>
  <c r="EA103" i="32" s="1"/>
  <c r="DY103" i="32"/>
  <c r="DZ102" i="32" a="1"/>
  <c r="DZ102" i="32" s="1"/>
  <c r="EA102" i="32" s="1"/>
  <c r="DY102" i="32"/>
  <c r="DZ101" i="32" a="1"/>
  <c r="DZ101" i="32" s="1"/>
  <c r="EA101" i="32" s="1"/>
  <c r="DY101" i="32"/>
  <c r="DZ100" i="32" a="1"/>
  <c r="DZ100" i="32" s="1"/>
  <c r="EA100" i="32" s="1"/>
  <c r="DY100" i="32"/>
  <c r="DZ99" i="32" a="1"/>
  <c r="DZ99" i="32" s="1"/>
  <c r="EA99" i="32" s="1"/>
  <c r="DY99" i="32"/>
  <c r="DZ98" i="32" a="1"/>
  <c r="DZ98" i="32" s="1"/>
  <c r="EA98" i="32" s="1"/>
  <c r="DY98" i="32"/>
  <c r="DZ97" i="32" a="1"/>
  <c r="DZ97" i="32" s="1"/>
  <c r="EA97" i="32" s="1"/>
  <c r="DY97" i="32"/>
  <c r="DZ96" i="32" a="1"/>
  <c r="DZ96" i="32" s="1"/>
  <c r="EA96" i="32" s="1"/>
  <c r="DY96" i="32"/>
  <c r="DZ95" i="32" a="1"/>
  <c r="DZ95" i="32" s="1"/>
  <c r="EA95" i="32" s="1"/>
  <c r="DY95" i="32"/>
  <c r="DZ94" i="32" a="1"/>
  <c r="DZ94" i="32" s="1"/>
  <c r="EA94" i="32" s="1"/>
  <c r="DY94" i="32"/>
  <c r="DZ93" i="32" a="1"/>
  <c r="DZ93" i="32" s="1"/>
  <c r="EA93" i="32" s="1"/>
  <c r="DY93" i="32"/>
  <c r="DZ92" i="32" a="1"/>
  <c r="DZ92" i="32" s="1"/>
  <c r="EA92" i="32" s="1"/>
  <c r="DY92" i="32"/>
  <c r="DZ91" i="32" a="1"/>
  <c r="DZ91" i="32" s="1"/>
  <c r="EA91" i="32" s="1"/>
  <c r="DY91" i="32"/>
  <c r="DZ90" i="32" a="1"/>
  <c r="DZ90" i="32" s="1"/>
  <c r="EA90" i="32" s="1"/>
  <c r="DY90" i="32"/>
  <c r="DZ89" i="32" a="1"/>
  <c r="DZ89" i="32" s="1"/>
  <c r="EA89" i="32" s="1"/>
  <c r="DY89" i="32"/>
  <c r="DZ88" i="32" a="1"/>
  <c r="DZ88" i="32" s="1"/>
  <c r="EA88" i="32" s="1"/>
  <c r="DY88" i="32"/>
  <c r="DZ87" i="32" a="1"/>
  <c r="DZ87" i="32" s="1"/>
  <c r="EA87" i="32" s="1"/>
  <c r="DY87" i="32"/>
  <c r="DZ86" i="32" a="1"/>
  <c r="DZ86" i="32" s="1"/>
  <c r="EA86" i="32" s="1"/>
  <c r="DY86" i="32"/>
  <c r="DZ85" i="32" a="1"/>
  <c r="DZ85" i="32" s="1"/>
  <c r="EA85" i="32" s="1"/>
  <c r="DY85" i="32"/>
  <c r="DZ84" i="32" a="1"/>
  <c r="DZ84" i="32" s="1"/>
  <c r="EA84" i="32" s="1"/>
  <c r="DY84" i="32"/>
  <c r="DZ83" i="32" a="1"/>
  <c r="DZ83" i="32" s="1"/>
  <c r="EA83" i="32" s="1"/>
  <c r="DY83" i="32"/>
  <c r="DZ82" i="32" a="1"/>
  <c r="DZ82" i="32" s="1"/>
  <c r="EA82" i="32" s="1"/>
  <c r="DY82" i="32"/>
  <c r="DZ81" i="32" a="1"/>
  <c r="DZ81" i="32" s="1"/>
  <c r="EA81" i="32" s="1"/>
  <c r="DY81" i="32"/>
  <c r="DZ80" i="32" a="1"/>
  <c r="DZ80" i="32" s="1"/>
  <c r="EA80" i="32" s="1"/>
  <c r="DY80" i="32"/>
  <c r="DZ79" i="32" a="1"/>
  <c r="DZ79" i="32" s="1"/>
  <c r="EA79" i="32" s="1"/>
  <c r="DY79" i="32"/>
  <c r="DZ78" i="32" a="1"/>
  <c r="DZ78" i="32" s="1"/>
  <c r="EA78" i="32" s="1"/>
  <c r="DY78" i="32"/>
  <c r="DZ77" i="32" a="1"/>
  <c r="DZ77" i="32" s="1"/>
  <c r="EA77" i="32" s="1"/>
  <c r="DY77" i="32"/>
  <c r="DZ76" i="32" a="1"/>
  <c r="DZ76" i="32" s="1"/>
  <c r="EA76" i="32" s="1"/>
  <c r="DY76" i="32"/>
  <c r="DZ75" i="32" a="1"/>
  <c r="DZ75" i="32" s="1"/>
  <c r="EA75" i="32" s="1"/>
  <c r="DY75" i="32"/>
  <c r="DZ74" i="32" a="1"/>
  <c r="DZ74" i="32" s="1"/>
  <c r="EA74" i="32" s="1"/>
  <c r="DY74" i="32"/>
  <c r="DZ73" i="32" a="1"/>
  <c r="DZ73" i="32" s="1"/>
  <c r="EA73" i="32" s="1"/>
  <c r="DY73" i="32"/>
  <c r="DZ72" i="32" a="1"/>
  <c r="DZ72" i="32" s="1"/>
  <c r="EA72" i="32" s="1"/>
  <c r="DY72" i="32"/>
  <c r="DZ71" i="32" a="1"/>
  <c r="DZ71" i="32" s="1"/>
  <c r="EA71" i="32" s="1"/>
  <c r="DY71" i="32"/>
  <c r="DZ70" i="32" a="1"/>
  <c r="DZ70" i="32" s="1"/>
  <c r="EA70" i="32" s="1"/>
  <c r="DY70" i="32"/>
  <c r="DZ69" i="32" a="1"/>
  <c r="DZ69" i="32" s="1"/>
  <c r="EA69" i="32" s="1"/>
  <c r="DY69" i="32"/>
  <c r="DZ68" i="32" a="1"/>
  <c r="DZ68" i="32" s="1"/>
  <c r="EA68" i="32" s="1"/>
  <c r="DY68" i="32"/>
  <c r="DZ67" i="32" a="1"/>
  <c r="DZ67" i="32" s="1"/>
  <c r="EA67" i="32" s="1"/>
  <c r="DY67" i="32"/>
  <c r="DZ66" i="32" a="1"/>
  <c r="DZ66" i="32" s="1"/>
  <c r="EA66" i="32" s="1"/>
  <c r="DY66" i="32"/>
  <c r="DZ65" i="32" a="1"/>
  <c r="DZ65" i="32" s="1"/>
  <c r="EA65" i="32" s="1"/>
  <c r="DY65" i="32"/>
  <c r="DZ64" i="32" a="1"/>
  <c r="DZ64" i="32" s="1"/>
  <c r="EA64" i="32" s="1"/>
  <c r="DY64" i="32"/>
  <c r="DZ63" i="32" a="1"/>
  <c r="DZ63" i="32" s="1"/>
  <c r="EA63" i="32" s="1"/>
  <c r="DY63" i="32"/>
  <c r="DZ62" i="32" a="1"/>
  <c r="DZ62" i="32" s="1"/>
  <c r="EA62" i="32" s="1"/>
  <c r="DY62" i="32"/>
  <c r="DZ61" i="32" a="1"/>
  <c r="DZ61" i="32" s="1"/>
  <c r="EA61" i="32" s="1"/>
  <c r="DY61" i="32"/>
  <c r="DZ60" i="32" a="1"/>
  <c r="DZ60" i="32" s="1"/>
  <c r="EA60" i="32" s="1"/>
  <c r="DY60" i="32"/>
  <c r="DZ59" i="32" a="1"/>
  <c r="DZ59" i="32" s="1"/>
  <c r="EA59" i="32" s="1"/>
  <c r="DY59" i="32"/>
  <c r="DZ58" i="32" a="1"/>
  <c r="DZ58" i="32" s="1"/>
  <c r="EA58" i="32" s="1"/>
  <c r="DY58" i="32"/>
  <c r="DZ57" i="32" a="1"/>
  <c r="DZ57" i="32" s="1"/>
  <c r="EA57" i="32" s="1"/>
  <c r="DY57" i="32"/>
  <c r="DZ56" i="32" a="1"/>
  <c r="DZ56" i="32" s="1"/>
  <c r="EA56" i="32" s="1"/>
  <c r="DY56" i="32"/>
  <c r="DZ55" i="32" a="1"/>
  <c r="DZ55" i="32" s="1"/>
  <c r="EA55" i="32" s="1"/>
  <c r="DY55" i="32"/>
  <c r="DZ54" i="32" a="1"/>
  <c r="DZ54" i="32" s="1"/>
  <c r="EA54" i="32" s="1"/>
  <c r="DY54" i="32"/>
  <c r="DZ53" i="32" a="1"/>
  <c r="DZ53" i="32" s="1"/>
  <c r="EA53" i="32" s="1"/>
  <c r="DY53" i="32"/>
  <c r="DZ52" i="32" a="1"/>
  <c r="DZ52" i="32" s="1"/>
  <c r="EA52" i="32" s="1"/>
  <c r="DY52" i="32"/>
  <c r="DZ51" i="32" a="1"/>
  <c r="DZ51" i="32" s="1"/>
  <c r="EA51" i="32" s="1"/>
  <c r="DY51" i="32"/>
  <c r="DZ50" i="32" a="1"/>
  <c r="DZ50" i="32" s="1"/>
  <c r="EA50" i="32" s="1"/>
  <c r="DY50" i="32"/>
  <c r="DZ49" i="32" a="1"/>
  <c r="DZ49" i="32" s="1"/>
  <c r="EA49" i="32" s="1"/>
  <c r="DY49" i="32"/>
  <c r="DZ48" i="32" a="1"/>
  <c r="DZ48" i="32" s="1"/>
  <c r="EA48" i="32" s="1"/>
  <c r="DY48" i="32"/>
  <c r="DZ47" i="32" a="1"/>
  <c r="DZ47" i="32" s="1"/>
  <c r="EA47" i="32" s="1"/>
  <c r="DY47" i="32"/>
  <c r="DZ46" i="32" a="1"/>
  <c r="DZ46" i="32" s="1"/>
  <c r="EA46" i="32" s="1"/>
  <c r="DY46" i="32"/>
  <c r="DZ45" i="32" a="1"/>
  <c r="DZ45" i="32" s="1"/>
  <c r="EA45" i="32" s="1"/>
  <c r="DY45" i="32"/>
  <c r="DZ44" i="32" a="1"/>
  <c r="DZ44" i="32" s="1"/>
  <c r="EA44" i="32" s="1"/>
  <c r="DY44" i="32"/>
  <c r="DZ43" i="32" a="1"/>
  <c r="DZ43" i="32" s="1"/>
  <c r="EA43" i="32" s="1"/>
  <c r="DY43" i="32"/>
  <c r="DZ42" i="32" a="1"/>
  <c r="DZ42" i="32" s="1"/>
  <c r="EA42" i="32" s="1"/>
  <c r="DY42" i="32"/>
  <c r="DZ41" i="32" a="1"/>
  <c r="DZ41" i="32" s="1"/>
  <c r="EA41" i="32" s="1"/>
  <c r="DY41" i="32"/>
  <c r="DZ40" i="32" a="1"/>
  <c r="DZ40" i="32" s="1"/>
  <c r="EA40" i="32" s="1"/>
  <c r="DY40" i="32"/>
  <c r="DZ39" i="32" a="1"/>
  <c r="DZ39" i="32" s="1"/>
  <c r="EA39" i="32" s="1"/>
  <c r="DY39" i="32"/>
  <c r="DZ38" i="32" a="1"/>
  <c r="DZ38" i="32" s="1"/>
  <c r="EA38" i="32" s="1"/>
  <c r="DY38" i="32"/>
  <c r="DZ37" i="32" a="1"/>
  <c r="DZ37" i="32" s="1"/>
  <c r="EA37" i="32" s="1"/>
  <c r="DY37" i="32"/>
  <c r="DZ36" i="32" a="1"/>
  <c r="DZ36" i="32" s="1"/>
  <c r="EA36" i="32" s="1"/>
  <c r="DY36" i="32"/>
  <c r="DZ35" i="32" a="1"/>
  <c r="DZ35" i="32" s="1"/>
  <c r="EA35" i="32" s="1"/>
  <c r="DY35" i="32"/>
  <c r="DZ34" i="32" a="1"/>
  <c r="DZ34" i="32" s="1"/>
  <c r="EA34" i="32" s="1"/>
  <c r="DY34" i="32"/>
  <c r="DZ33" i="32" a="1"/>
  <c r="DZ33" i="32" s="1"/>
  <c r="EA33" i="32" s="1"/>
  <c r="DY33" i="32"/>
  <c r="DZ32" i="32" a="1"/>
  <c r="DZ32" i="32" s="1"/>
  <c r="EA32" i="32" s="1"/>
  <c r="DY32" i="32"/>
  <c r="DZ31" i="32" a="1"/>
  <c r="DZ31" i="32" s="1"/>
  <c r="EA31" i="32" s="1"/>
  <c r="DY31" i="32"/>
  <c r="DZ30" i="32" a="1"/>
  <c r="DZ30" i="32" s="1"/>
  <c r="EA30" i="32" s="1"/>
  <c r="DY30" i="32"/>
  <c r="DZ29" i="32" a="1"/>
  <c r="DZ29" i="32" s="1"/>
  <c r="EA29" i="32" s="1"/>
  <c r="DY29" i="32"/>
  <c r="DZ28" i="32" a="1"/>
  <c r="DZ28" i="32" s="1"/>
  <c r="EA28" i="32" s="1"/>
  <c r="DY28" i="32"/>
  <c r="DZ27" i="32" a="1"/>
  <c r="DZ27" i="32" s="1"/>
  <c r="EA27" i="32" s="1"/>
  <c r="DY27" i="32"/>
  <c r="DZ26" i="32" a="1"/>
  <c r="DZ26" i="32" s="1"/>
  <c r="EA26" i="32" s="1"/>
  <c r="DY26" i="32"/>
  <c r="DZ25" i="32" a="1"/>
  <c r="DZ25" i="32" s="1"/>
  <c r="EA25" i="32" s="1"/>
  <c r="DY25" i="32"/>
  <c r="DZ24" i="32" a="1"/>
  <c r="DZ24" i="32" s="1"/>
  <c r="EA24" i="32" s="1"/>
  <c r="DY24" i="32"/>
  <c r="DZ23" i="32" a="1"/>
  <c r="DZ23" i="32" s="1"/>
  <c r="EA23" i="32" s="1"/>
  <c r="DY23" i="32"/>
  <c r="DZ22" i="32" a="1"/>
  <c r="DZ22" i="32" s="1"/>
  <c r="EA22" i="32" s="1"/>
  <c r="DY22" i="32"/>
  <c r="DZ21" i="32" a="1"/>
  <c r="DZ21" i="32" s="1"/>
  <c r="EA21" i="32" s="1"/>
  <c r="DY21" i="32"/>
  <c r="DZ20" i="32" a="1"/>
  <c r="DZ20" i="32" s="1"/>
  <c r="EA20" i="32" s="1"/>
  <c r="DY20" i="32"/>
  <c r="DZ19" i="32" a="1"/>
  <c r="DZ19" i="32" s="1"/>
  <c r="EA19" i="32" s="1"/>
  <c r="DY19" i="32"/>
  <c r="DZ18" i="32" a="1"/>
  <c r="DZ18" i="32" s="1"/>
  <c r="EA18" i="32" s="1"/>
  <c r="DY18" i="32"/>
  <c r="DZ17" i="32" a="1"/>
  <c r="DZ17" i="32" s="1"/>
  <c r="EA17" i="32" s="1"/>
  <c r="DY17" i="32"/>
  <c r="DZ16" i="32" a="1"/>
  <c r="DZ16" i="32" s="1"/>
  <c r="EA16" i="32" s="1"/>
  <c r="DY16" i="32"/>
  <c r="DZ15" i="32" a="1"/>
  <c r="DZ15" i="32" s="1"/>
  <c r="EA15" i="32" s="1"/>
  <c r="DY15" i="32"/>
  <c r="DZ14" i="32" a="1"/>
  <c r="DZ14" i="32" s="1"/>
  <c r="EA14" i="32" s="1"/>
  <c r="DY14" i="32"/>
  <c r="DZ13" i="32" a="1"/>
  <c r="DZ13" i="32" s="1"/>
  <c r="EA13" i="32" s="1"/>
  <c r="DY13" i="32"/>
  <c r="DZ12" i="32" a="1"/>
  <c r="DZ12" i="32" s="1"/>
  <c r="EA12" i="32" s="1"/>
  <c r="DY12" i="32"/>
  <c r="DZ11" i="32" a="1"/>
  <c r="DZ11" i="32" s="1"/>
  <c r="EA11" i="32" s="1"/>
  <c r="DY11" i="32"/>
  <c r="DZ10" i="32" a="1"/>
  <c r="DZ10" i="32" s="1"/>
  <c r="EA10" i="32" s="1"/>
  <c r="DY10" i="32"/>
  <c r="DZ9" i="32" a="1"/>
  <c r="DZ9" i="32" s="1"/>
  <c r="EA9" i="32" s="1"/>
  <c r="DY9" i="32"/>
  <c r="DZ8" i="32" a="1"/>
  <c r="DZ8" i="32" s="1"/>
  <c r="EA8" i="32" s="1"/>
  <c r="DY8" i="32"/>
  <c r="DZ7" i="32" a="1"/>
  <c r="DZ7" i="32" s="1"/>
  <c r="EA7" i="32" s="1"/>
  <c r="DY7" i="32"/>
  <c r="DZ6" i="32" a="1"/>
  <c r="DZ6" i="32" s="1"/>
  <c r="EA6" i="32" s="1"/>
  <c r="DY6" i="32"/>
  <c r="DZ5" i="32" a="1"/>
  <c r="DZ5" i="32" s="1"/>
  <c r="EA5" i="32" s="1"/>
  <c r="DY5" i="32"/>
  <c r="DZ4" i="32" a="1"/>
  <c r="DZ4" i="32" s="1"/>
  <c r="EA4" i="32" s="1"/>
  <c r="DY4" i="32"/>
  <c r="DZ3" i="32" a="1"/>
  <c r="DZ3" i="32" s="1"/>
  <c r="EA3" i="32" s="1"/>
  <c r="DY3" i="32"/>
  <c r="DY2" i="32"/>
  <c r="DZ2" i="32" s="1" a="1"/>
  <c r="DZ2" i="32" s="1"/>
  <c r="EA2" i="32" s="1"/>
  <c r="DV208" i="32" a="1"/>
  <c r="DV208" i="32" s="1"/>
  <c r="DW208" i="32" s="1"/>
  <c r="DU208" i="32"/>
  <c r="DV207" i="32" a="1"/>
  <c r="DV207" i="32" s="1"/>
  <c r="DW207" i="32" s="1"/>
  <c r="DU207" i="32"/>
  <c r="DV206" i="32" a="1"/>
  <c r="DV206" i="32" s="1"/>
  <c r="DW206" i="32" s="1"/>
  <c r="DU206" i="32"/>
  <c r="DV205" i="32" a="1"/>
  <c r="DV205" i="32" s="1"/>
  <c r="DW205" i="32" s="1"/>
  <c r="DU205" i="32"/>
  <c r="DV204" i="32" a="1"/>
  <c r="DV204" i="32" s="1"/>
  <c r="DW204" i="32" s="1"/>
  <c r="DU204" i="32"/>
  <c r="DV203" i="32" a="1"/>
  <c r="DV203" i="32" s="1"/>
  <c r="DW203" i="32" s="1"/>
  <c r="DU203" i="32"/>
  <c r="DV202" i="32" a="1"/>
  <c r="DV202" i="32" s="1"/>
  <c r="DW202" i="32" s="1"/>
  <c r="DU202" i="32"/>
  <c r="DV201" i="32" a="1"/>
  <c r="DV201" i="32" s="1"/>
  <c r="DW201" i="32" s="1"/>
  <c r="DU201" i="32"/>
  <c r="DV200" i="32" a="1"/>
  <c r="DV200" i="32" s="1"/>
  <c r="DW200" i="32" s="1"/>
  <c r="DU200" i="32"/>
  <c r="DV199" i="32" a="1"/>
  <c r="DV199" i="32" s="1"/>
  <c r="DW199" i="32" s="1"/>
  <c r="DU199" i="32"/>
  <c r="DV198" i="32" a="1"/>
  <c r="DV198" i="32" s="1"/>
  <c r="DW198" i="32" s="1"/>
  <c r="DU198" i="32"/>
  <c r="DV197" i="32" a="1"/>
  <c r="DV197" i="32" s="1"/>
  <c r="DW197" i="32" s="1"/>
  <c r="DU197" i="32"/>
  <c r="DV196" i="32" a="1"/>
  <c r="DV196" i="32" s="1"/>
  <c r="DW196" i="32" s="1"/>
  <c r="DU196" i="32"/>
  <c r="DV195" i="32" a="1"/>
  <c r="DV195" i="32" s="1"/>
  <c r="DW195" i="32" s="1"/>
  <c r="DU195" i="32"/>
  <c r="DV194" i="32" a="1"/>
  <c r="DV194" i="32" s="1"/>
  <c r="DW194" i="32" s="1"/>
  <c r="DU194" i="32"/>
  <c r="DV193" i="32" a="1"/>
  <c r="DV193" i="32" s="1"/>
  <c r="DW193" i="32" s="1"/>
  <c r="DU193" i="32"/>
  <c r="DV192" i="32" a="1"/>
  <c r="DV192" i="32" s="1"/>
  <c r="DW192" i="32" s="1"/>
  <c r="DU192" i="32"/>
  <c r="DV191" i="32" a="1"/>
  <c r="DV191" i="32" s="1"/>
  <c r="DW191" i="32" s="1"/>
  <c r="DU191" i="32"/>
  <c r="DV190" i="32" a="1"/>
  <c r="DV190" i="32" s="1"/>
  <c r="DW190" i="32" s="1"/>
  <c r="DU190" i="32"/>
  <c r="DV189" i="32" a="1"/>
  <c r="DV189" i="32" s="1"/>
  <c r="DW189" i="32" s="1"/>
  <c r="DU189" i="32"/>
  <c r="DV188" i="32" a="1"/>
  <c r="DV188" i="32" s="1"/>
  <c r="DW188" i="32" s="1"/>
  <c r="DU188" i="32"/>
  <c r="DV187" i="32" a="1"/>
  <c r="DV187" i="32" s="1"/>
  <c r="DW187" i="32" s="1"/>
  <c r="DU187" i="32"/>
  <c r="DV186" i="32" a="1"/>
  <c r="DV186" i="32" s="1"/>
  <c r="DW186" i="32" s="1"/>
  <c r="DU186" i="32"/>
  <c r="DV185" i="32" a="1"/>
  <c r="DV185" i="32" s="1"/>
  <c r="DW185" i="32" s="1"/>
  <c r="DU185" i="32"/>
  <c r="DV184" i="32" a="1"/>
  <c r="DV184" i="32" s="1"/>
  <c r="DW184" i="32" s="1"/>
  <c r="DU184" i="32"/>
  <c r="DV183" i="32" a="1"/>
  <c r="DV183" i="32" s="1"/>
  <c r="DW183" i="32" s="1"/>
  <c r="DU183" i="32"/>
  <c r="DV182" i="32" a="1"/>
  <c r="DV182" i="32" s="1"/>
  <c r="DW182" i="32" s="1"/>
  <c r="DU182" i="32"/>
  <c r="DV181" i="32" a="1"/>
  <c r="DV181" i="32" s="1"/>
  <c r="DW181" i="32" s="1"/>
  <c r="DU181" i="32"/>
  <c r="DV180" i="32" a="1"/>
  <c r="DV180" i="32" s="1"/>
  <c r="DW180" i="32" s="1"/>
  <c r="DU180" i="32"/>
  <c r="DV179" i="32" a="1"/>
  <c r="DV179" i="32" s="1"/>
  <c r="DW179" i="32" s="1"/>
  <c r="DU179" i="32"/>
  <c r="DV178" i="32" a="1"/>
  <c r="DV178" i="32" s="1"/>
  <c r="DW178" i="32" s="1"/>
  <c r="DU178" i="32"/>
  <c r="DV177" i="32" a="1"/>
  <c r="DV177" i="32" s="1"/>
  <c r="DW177" i="32" s="1"/>
  <c r="DU177" i="32"/>
  <c r="DV176" i="32" a="1"/>
  <c r="DV176" i="32" s="1"/>
  <c r="DW176" i="32" s="1"/>
  <c r="DU176" i="32"/>
  <c r="DV175" i="32" a="1"/>
  <c r="DV175" i="32" s="1"/>
  <c r="DW175" i="32" s="1"/>
  <c r="DU175" i="32"/>
  <c r="DV174" i="32" a="1"/>
  <c r="DV174" i="32" s="1"/>
  <c r="DW174" i="32" s="1"/>
  <c r="DU174" i="32"/>
  <c r="DV173" i="32" a="1"/>
  <c r="DV173" i="32" s="1"/>
  <c r="DW173" i="32" s="1"/>
  <c r="DU173" i="32"/>
  <c r="DV172" i="32" a="1"/>
  <c r="DV172" i="32" s="1"/>
  <c r="DW172" i="32" s="1"/>
  <c r="DU172" i="32"/>
  <c r="DV171" i="32" a="1"/>
  <c r="DV171" i="32" s="1"/>
  <c r="DW171" i="32" s="1"/>
  <c r="DU171" i="32"/>
  <c r="DV170" i="32" a="1"/>
  <c r="DV170" i="32" s="1"/>
  <c r="DW170" i="32" s="1"/>
  <c r="DU170" i="32"/>
  <c r="DV169" i="32" a="1"/>
  <c r="DV169" i="32" s="1"/>
  <c r="DW169" i="32" s="1"/>
  <c r="DU169" i="32"/>
  <c r="DV168" i="32" a="1"/>
  <c r="DV168" i="32" s="1"/>
  <c r="DW168" i="32" s="1"/>
  <c r="DU168" i="32"/>
  <c r="DV167" i="32" a="1"/>
  <c r="DV167" i="32" s="1"/>
  <c r="DW167" i="32" s="1"/>
  <c r="DU167" i="32"/>
  <c r="DV166" i="32" a="1"/>
  <c r="DV166" i="32" s="1"/>
  <c r="DW166" i="32" s="1"/>
  <c r="DU166" i="32"/>
  <c r="DV165" i="32" a="1"/>
  <c r="DV165" i="32" s="1"/>
  <c r="DW165" i="32" s="1"/>
  <c r="DU165" i="32"/>
  <c r="DV164" i="32" a="1"/>
  <c r="DV164" i="32" s="1"/>
  <c r="DW164" i="32" s="1"/>
  <c r="DU164" i="32"/>
  <c r="DV163" i="32" a="1"/>
  <c r="DV163" i="32" s="1"/>
  <c r="DW163" i="32" s="1"/>
  <c r="DU163" i="32"/>
  <c r="DV162" i="32" a="1"/>
  <c r="DV162" i="32" s="1"/>
  <c r="DW162" i="32" s="1"/>
  <c r="DU162" i="32"/>
  <c r="DV161" i="32" a="1"/>
  <c r="DV161" i="32" s="1"/>
  <c r="DW161" i="32" s="1"/>
  <c r="DU161" i="32"/>
  <c r="DV160" i="32" a="1"/>
  <c r="DV160" i="32" s="1"/>
  <c r="DW160" i="32" s="1"/>
  <c r="DU160" i="32"/>
  <c r="DV159" i="32" a="1"/>
  <c r="DV159" i="32" s="1"/>
  <c r="DW159" i="32" s="1"/>
  <c r="DU159" i="32"/>
  <c r="DV158" i="32" a="1"/>
  <c r="DV158" i="32" s="1"/>
  <c r="DW158" i="32" s="1"/>
  <c r="DU158" i="32"/>
  <c r="DV157" i="32" a="1"/>
  <c r="DV157" i="32" s="1"/>
  <c r="DW157" i="32" s="1"/>
  <c r="DU157" i="32"/>
  <c r="DV156" i="32" a="1"/>
  <c r="DV156" i="32" s="1"/>
  <c r="DW156" i="32" s="1"/>
  <c r="DU156" i="32"/>
  <c r="DV155" i="32" a="1"/>
  <c r="DV155" i="32" s="1"/>
  <c r="DW155" i="32" s="1"/>
  <c r="DU155" i="32"/>
  <c r="DV154" i="32" a="1"/>
  <c r="DV154" i="32" s="1"/>
  <c r="DW154" i="32" s="1"/>
  <c r="DU154" i="32"/>
  <c r="DV153" i="32" a="1"/>
  <c r="DV153" i="32" s="1"/>
  <c r="DW153" i="32" s="1"/>
  <c r="DU153" i="32"/>
  <c r="DV152" i="32" a="1"/>
  <c r="DV152" i="32" s="1"/>
  <c r="DW152" i="32" s="1"/>
  <c r="DU152" i="32"/>
  <c r="DV151" i="32" a="1"/>
  <c r="DV151" i="32" s="1"/>
  <c r="DW151" i="32" s="1"/>
  <c r="DU151" i="32"/>
  <c r="DV150" i="32" a="1"/>
  <c r="DV150" i="32" s="1"/>
  <c r="DW150" i="32" s="1"/>
  <c r="DU150" i="32"/>
  <c r="DV149" i="32" a="1"/>
  <c r="DV149" i="32" s="1"/>
  <c r="DW149" i="32" s="1"/>
  <c r="DU149" i="32"/>
  <c r="DV148" i="32" a="1"/>
  <c r="DV148" i="32" s="1"/>
  <c r="DW148" i="32" s="1"/>
  <c r="DU148" i="32"/>
  <c r="DV147" i="32" a="1"/>
  <c r="DV147" i="32" s="1"/>
  <c r="DW147" i="32" s="1"/>
  <c r="DU147" i="32"/>
  <c r="DV146" i="32" a="1"/>
  <c r="DV146" i="32" s="1"/>
  <c r="DW146" i="32" s="1"/>
  <c r="DU146" i="32"/>
  <c r="DV145" i="32" a="1"/>
  <c r="DV145" i="32" s="1"/>
  <c r="DW145" i="32" s="1"/>
  <c r="DU145" i="32"/>
  <c r="DV144" i="32" a="1"/>
  <c r="DV144" i="32" s="1"/>
  <c r="DW144" i="32" s="1"/>
  <c r="DU144" i="32"/>
  <c r="DV143" i="32" a="1"/>
  <c r="DV143" i="32" s="1"/>
  <c r="DW143" i="32" s="1"/>
  <c r="DU143" i="32"/>
  <c r="DV142" i="32" a="1"/>
  <c r="DV142" i="32" s="1"/>
  <c r="DW142" i="32" s="1"/>
  <c r="DU142" i="32"/>
  <c r="DV141" i="32" a="1"/>
  <c r="DV141" i="32" s="1"/>
  <c r="DW141" i="32" s="1"/>
  <c r="DU141" i="32"/>
  <c r="DV140" i="32" a="1"/>
  <c r="DV140" i="32" s="1"/>
  <c r="DW140" i="32" s="1"/>
  <c r="DU140" i="32"/>
  <c r="DV139" i="32" a="1"/>
  <c r="DV139" i="32" s="1"/>
  <c r="DW139" i="32" s="1"/>
  <c r="DU139" i="32"/>
  <c r="DV138" i="32" a="1"/>
  <c r="DV138" i="32" s="1"/>
  <c r="DW138" i="32" s="1"/>
  <c r="DU138" i="32"/>
  <c r="DV137" i="32" a="1"/>
  <c r="DV137" i="32" s="1"/>
  <c r="DW137" i="32" s="1"/>
  <c r="DU137" i="32"/>
  <c r="DV136" i="32" a="1"/>
  <c r="DV136" i="32" s="1"/>
  <c r="DW136" i="32" s="1"/>
  <c r="DU136" i="32"/>
  <c r="DV135" i="32" a="1"/>
  <c r="DV135" i="32" s="1"/>
  <c r="DW135" i="32" s="1"/>
  <c r="DU135" i="32"/>
  <c r="DV134" i="32" a="1"/>
  <c r="DV134" i="32" s="1"/>
  <c r="DW134" i="32" s="1"/>
  <c r="DU134" i="32"/>
  <c r="DV133" i="32" a="1"/>
  <c r="DV133" i="32" s="1"/>
  <c r="DW133" i="32" s="1"/>
  <c r="DU133" i="32"/>
  <c r="DV132" i="32" a="1"/>
  <c r="DV132" i="32" s="1"/>
  <c r="DW132" i="32" s="1"/>
  <c r="DU132" i="32"/>
  <c r="DV131" i="32" a="1"/>
  <c r="DV131" i="32" s="1"/>
  <c r="DW131" i="32" s="1"/>
  <c r="DU131" i="32"/>
  <c r="DV130" i="32" a="1"/>
  <c r="DV130" i="32" s="1"/>
  <c r="DW130" i="32" s="1"/>
  <c r="DU130" i="32"/>
  <c r="DV129" i="32" a="1"/>
  <c r="DV129" i="32" s="1"/>
  <c r="DW129" i="32" s="1"/>
  <c r="DU129" i="32"/>
  <c r="DV128" i="32" a="1"/>
  <c r="DV128" i="32" s="1"/>
  <c r="DW128" i="32" s="1"/>
  <c r="DU128" i="32"/>
  <c r="DV127" i="32" a="1"/>
  <c r="DV127" i="32" s="1"/>
  <c r="DW127" i="32" s="1"/>
  <c r="DU127" i="32"/>
  <c r="DV126" i="32" a="1"/>
  <c r="DV126" i="32" s="1"/>
  <c r="DW126" i="32" s="1"/>
  <c r="DU126" i="32"/>
  <c r="DV125" i="32" a="1"/>
  <c r="DV125" i="32" s="1"/>
  <c r="DW125" i="32" s="1"/>
  <c r="DU125" i="32"/>
  <c r="DV124" i="32" a="1"/>
  <c r="DV124" i="32" s="1"/>
  <c r="DW124" i="32" s="1"/>
  <c r="DU124" i="32"/>
  <c r="DV123" i="32" a="1"/>
  <c r="DV123" i="32" s="1"/>
  <c r="DW123" i="32" s="1"/>
  <c r="DU123" i="32"/>
  <c r="DV122" i="32" a="1"/>
  <c r="DV122" i="32" s="1"/>
  <c r="DW122" i="32" s="1"/>
  <c r="DU122" i="32"/>
  <c r="DV121" i="32" a="1"/>
  <c r="DV121" i="32" s="1"/>
  <c r="DW121" i="32" s="1"/>
  <c r="DU121" i="32"/>
  <c r="DV120" i="32" a="1"/>
  <c r="DV120" i="32" s="1"/>
  <c r="DW120" i="32" s="1"/>
  <c r="DU120" i="32"/>
  <c r="DV119" i="32" a="1"/>
  <c r="DV119" i="32" s="1"/>
  <c r="DW119" i="32" s="1"/>
  <c r="DU119" i="32"/>
  <c r="DV118" i="32" a="1"/>
  <c r="DV118" i="32" s="1"/>
  <c r="DW118" i="32" s="1"/>
  <c r="DU118" i="32"/>
  <c r="DV117" i="32" a="1"/>
  <c r="DV117" i="32" s="1"/>
  <c r="DW117" i="32" s="1"/>
  <c r="DU117" i="32"/>
  <c r="DV116" i="32" a="1"/>
  <c r="DV116" i="32" s="1"/>
  <c r="DW116" i="32" s="1"/>
  <c r="DU116" i="32"/>
  <c r="DV115" i="32" a="1"/>
  <c r="DV115" i="32" s="1"/>
  <c r="DW115" i="32" s="1"/>
  <c r="DU115" i="32"/>
  <c r="DV114" i="32" a="1"/>
  <c r="DV114" i="32" s="1"/>
  <c r="DW114" i="32" s="1"/>
  <c r="DU114" i="32"/>
  <c r="DV113" i="32" a="1"/>
  <c r="DV113" i="32" s="1"/>
  <c r="DW113" i="32" s="1"/>
  <c r="DU113" i="32"/>
  <c r="DV112" i="32" a="1"/>
  <c r="DV112" i="32" s="1"/>
  <c r="DW112" i="32" s="1"/>
  <c r="DU112" i="32"/>
  <c r="DV111" i="32" a="1"/>
  <c r="DV111" i="32" s="1"/>
  <c r="DW111" i="32" s="1"/>
  <c r="DU111" i="32"/>
  <c r="DV110" i="32" a="1"/>
  <c r="DV110" i="32" s="1"/>
  <c r="DW110" i="32" s="1"/>
  <c r="DU110" i="32"/>
  <c r="DV109" i="32" a="1"/>
  <c r="DV109" i="32" s="1"/>
  <c r="DW109" i="32" s="1"/>
  <c r="DU109" i="32"/>
  <c r="DV108" i="32" a="1"/>
  <c r="DV108" i="32" s="1"/>
  <c r="DW108" i="32" s="1"/>
  <c r="DU108" i="32"/>
  <c r="DV107" i="32" a="1"/>
  <c r="DV107" i="32" s="1"/>
  <c r="DW107" i="32" s="1"/>
  <c r="DU107" i="32"/>
  <c r="DV106" i="32" a="1"/>
  <c r="DV106" i="32" s="1"/>
  <c r="DW106" i="32" s="1"/>
  <c r="DU106" i="32"/>
  <c r="DV105" i="32" a="1"/>
  <c r="DV105" i="32" s="1"/>
  <c r="DW105" i="32" s="1"/>
  <c r="DU105" i="32"/>
  <c r="DV104" i="32" a="1"/>
  <c r="DV104" i="32" s="1"/>
  <c r="DW104" i="32" s="1"/>
  <c r="DU104" i="32"/>
  <c r="DV103" i="32" a="1"/>
  <c r="DV103" i="32" s="1"/>
  <c r="DW103" i="32" s="1"/>
  <c r="DU103" i="32"/>
  <c r="DV102" i="32" a="1"/>
  <c r="DV102" i="32" s="1"/>
  <c r="DW102" i="32" s="1"/>
  <c r="DU102" i="32"/>
  <c r="DV101" i="32" a="1"/>
  <c r="DV101" i="32" s="1"/>
  <c r="DW101" i="32" s="1"/>
  <c r="DU101" i="32"/>
  <c r="DV100" i="32" a="1"/>
  <c r="DV100" i="32" s="1"/>
  <c r="DW100" i="32" s="1"/>
  <c r="DU100" i="32"/>
  <c r="DV99" i="32" a="1"/>
  <c r="DV99" i="32" s="1"/>
  <c r="DW99" i="32" s="1"/>
  <c r="DU99" i="32"/>
  <c r="DV98" i="32" a="1"/>
  <c r="DV98" i="32" s="1"/>
  <c r="DW98" i="32" s="1"/>
  <c r="DU98" i="32"/>
  <c r="DV97" i="32" a="1"/>
  <c r="DV97" i="32" s="1"/>
  <c r="DW97" i="32" s="1"/>
  <c r="DU97" i="32"/>
  <c r="DV96" i="32" a="1"/>
  <c r="DV96" i="32" s="1"/>
  <c r="DW96" i="32" s="1"/>
  <c r="DU96" i="32"/>
  <c r="DV95" i="32" a="1"/>
  <c r="DV95" i="32" s="1"/>
  <c r="DW95" i="32" s="1"/>
  <c r="DU95" i="32"/>
  <c r="DV94" i="32" a="1"/>
  <c r="DV94" i="32" s="1"/>
  <c r="DW94" i="32" s="1"/>
  <c r="DU94" i="32"/>
  <c r="DV93" i="32" a="1"/>
  <c r="DV93" i="32" s="1"/>
  <c r="DW93" i="32" s="1"/>
  <c r="DU93" i="32"/>
  <c r="DV92" i="32" a="1"/>
  <c r="DV92" i="32" s="1"/>
  <c r="DW92" i="32" s="1"/>
  <c r="DU92" i="32"/>
  <c r="DV91" i="32" a="1"/>
  <c r="DV91" i="32" s="1"/>
  <c r="DW91" i="32" s="1"/>
  <c r="DU91" i="32"/>
  <c r="DV90" i="32" a="1"/>
  <c r="DV90" i="32" s="1"/>
  <c r="DW90" i="32" s="1"/>
  <c r="DU90" i="32"/>
  <c r="DV89" i="32" a="1"/>
  <c r="DV89" i="32" s="1"/>
  <c r="DW89" i="32" s="1"/>
  <c r="DU89" i="32"/>
  <c r="DV88" i="32" a="1"/>
  <c r="DV88" i="32" s="1"/>
  <c r="DW88" i="32" s="1"/>
  <c r="DU88" i="32"/>
  <c r="DV87" i="32" a="1"/>
  <c r="DV87" i="32" s="1"/>
  <c r="DW87" i="32" s="1"/>
  <c r="DU87" i="32"/>
  <c r="DV86" i="32" a="1"/>
  <c r="DV86" i="32" s="1"/>
  <c r="DW86" i="32" s="1"/>
  <c r="DU86" i="32"/>
  <c r="DV85" i="32" a="1"/>
  <c r="DV85" i="32" s="1"/>
  <c r="DW85" i="32" s="1"/>
  <c r="DU85" i="32"/>
  <c r="DV84" i="32" a="1"/>
  <c r="DV84" i="32" s="1"/>
  <c r="DW84" i="32" s="1"/>
  <c r="DU84" i="32"/>
  <c r="DV83" i="32" a="1"/>
  <c r="DV83" i="32" s="1"/>
  <c r="DW83" i="32" s="1"/>
  <c r="DU83" i="32"/>
  <c r="DV82" i="32" a="1"/>
  <c r="DV82" i="32" s="1"/>
  <c r="DW82" i="32" s="1"/>
  <c r="DU82" i="32"/>
  <c r="DV81" i="32" a="1"/>
  <c r="DV81" i="32" s="1"/>
  <c r="DW81" i="32" s="1"/>
  <c r="DU81" i="32"/>
  <c r="DV80" i="32" a="1"/>
  <c r="DV80" i="32" s="1"/>
  <c r="DW80" i="32" s="1"/>
  <c r="DU80" i="32"/>
  <c r="DV79" i="32" a="1"/>
  <c r="DV79" i="32" s="1"/>
  <c r="DW79" i="32" s="1"/>
  <c r="DU79" i="32"/>
  <c r="DV78" i="32" a="1"/>
  <c r="DV78" i="32" s="1"/>
  <c r="DW78" i="32" s="1"/>
  <c r="DU78" i="32"/>
  <c r="DV77" i="32" a="1"/>
  <c r="DV77" i="32" s="1"/>
  <c r="DW77" i="32" s="1"/>
  <c r="DU77" i="32"/>
  <c r="DV76" i="32" a="1"/>
  <c r="DV76" i="32" s="1"/>
  <c r="DW76" i="32" s="1"/>
  <c r="DU76" i="32"/>
  <c r="DV75" i="32" a="1"/>
  <c r="DV75" i="32" s="1"/>
  <c r="DW75" i="32" s="1"/>
  <c r="DU75" i="32"/>
  <c r="DV74" i="32" a="1"/>
  <c r="DV74" i="32" s="1"/>
  <c r="DW74" i="32" s="1"/>
  <c r="DU74" i="32"/>
  <c r="DV73" i="32" a="1"/>
  <c r="DV73" i="32" s="1"/>
  <c r="DW73" i="32" s="1"/>
  <c r="DU73" i="32"/>
  <c r="DV72" i="32" a="1"/>
  <c r="DV72" i="32" s="1"/>
  <c r="DW72" i="32" s="1"/>
  <c r="DU72" i="32"/>
  <c r="DV71" i="32" a="1"/>
  <c r="DV71" i="32" s="1"/>
  <c r="DW71" i="32" s="1"/>
  <c r="DU71" i="32"/>
  <c r="DV70" i="32" a="1"/>
  <c r="DV70" i="32" s="1"/>
  <c r="DW70" i="32" s="1"/>
  <c r="DU70" i="32"/>
  <c r="DV69" i="32" a="1"/>
  <c r="DV69" i="32" s="1"/>
  <c r="DW69" i="32" s="1"/>
  <c r="DU69" i="32"/>
  <c r="DV68" i="32" a="1"/>
  <c r="DV68" i="32" s="1"/>
  <c r="DW68" i="32" s="1"/>
  <c r="DU68" i="32"/>
  <c r="DV67" i="32" a="1"/>
  <c r="DV67" i="32" s="1"/>
  <c r="DW67" i="32" s="1"/>
  <c r="DU67" i="32"/>
  <c r="DV66" i="32" a="1"/>
  <c r="DV66" i="32" s="1"/>
  <c r="DW66" i="32" s="1"/>
  <c r="DU66" i="32"/>
  <c r="DV65" i="32" a="1"/>
  <c r="DV65" i="32" s="1"/>
  <c r="DW65" i="32" s="1"/>
  <c r="DU65" i="32"/>
  <c r="DV64" i="32" a="1"/>
  <c r="DV64" i="32" s="1"/>
  <c r="DW64" i="32" s="1"/>
  <c r="DU64" i="32"/>
  <c r="DV63" i="32" a="1"/>
  <c r="DV63" i="32" s="1"/>
  <c r="DW63" i="32" s="1"/>
  <c r="DU63" i="32"/>
  <c r="DV62" i="32" a="1"/>
  <c r="DV62" i="32" s="1"/>
  <c r="DW62" i="32" s="1"/>
  <c r="DU62" i="32"/>
  <c r="DV61" i="32" a="1"/>
  <c r="DV61" i="32" s="1"/>
  <c r="DW61" i="32" s="1"/>
  <c r="DU61" i="32"/>
  <c r="DV60" i="32" a="1"/>
  <c r="DV60" i="32" s="1"/>
  <c r="DW60" i="32" s="1"/>
  <c r="DU60" i="32"/>
  <c r="DV59" i="32" a="1"/>
  <c r="DV59" i="32" s="1"/>
  <c r="DW59" i="32" s="1"/>
  <c r="DU59" i="32"/>
  <c r="DV58" i="32" a="1"/>
  <c r="DV58" i="32" s="1"/>
  <c r="DW58" i="32" s="1"/>
  <c r="DU58" i="32"/>
  <c r="DV57" i="32" a="1"/>
  <c r="DV57" i="32" s="1"/>
  <c r="DW57" i="32" s="1"/>
  <c r="DU57" i="32"/>
  <c r="DV56" i="32" a="1"/>
  <c r="DV56" i="32" s="1"/>
  <c r="DW56" i="32" s="1"/>
  <c r="DU56" i="32"/>
  <c r="DV55" i="32" a="1"/>
  <c r="DV55" i="32" s="1"/>
  <c r="DW55" i="32" s="1"/>
  <c r="DU55" i="32"/>
  <c r="DV54" i="32" a="1"/>
  <c r="DV54" i="32" s="1"/>
  <c r="DW54" i="32" s="1"/>
  <c r="DU54" i="32"/>
  <c r="DV53" i="32" a="1"/>
  <c r="DV53" i="32" s="1"/>
  <c r="DW53" i="32" s="1"/>
  <c r="DU53" i="32"/>
  <c r="DV52" i="32" a="1"/>
  <c r="DV52" i="32" s="1"/>
  <c r="DW52" i="32" s="1"/>
  <c r="DU52" i="32"/>
  <c r="DV51" i="32" a="1"/>
  <c r="DV51" i="32" s="1"/>
  <c r="DW51" i="32" s="1"/>
  <c r="DU51" i="32"/>
  <c r="DV50" i="32" a="1"/>
  <c r="DV50" i="32" s="1"/>
  <c r="DW50" i="32" s="1"/>
  <c r="DU50" i="32"/>
  <c r="DV49" i="32" a="1"/>
  <c r="DV49" i="32" s="1"/>
  <c r="DW49" i="32" s="1"/>
  <c r="DU49" i="32"/>
  <c r="DV48" i="32" a="1"/>
  <c r="DV48" i="32" s="1"/>
  <c r="DW48" i="32" s="1"/>
  <c r="DU48" i="32"/>
  <c r="DV47" i="32" a="1"/>
  <c r="DV47" i="32" s="1"/>
  <c r="DW47" i="32" s="1"/>
  <c r="DU47" i="32"/>
  <c r="DV46" i="32" a="1"/>
  <c r="DV46" i="32" s="1"/>
  <c r="DW46" i="32" s="1"/>
  <c r="DU46" i="32"/>
  <c r="DV45" i="32" a="1"/>
  <c r="DV45" i="32" s="1"/>
  <c r="DW45" i="32" s="1"/>
  <c r="DU45" i="32"/>
  <c r="DV44" i="32" a="1"/>
  <c r="DV44" i="32" s="1"/>
  <c r="DW44" i="32" s="1"/>
  <c r="DU44" i="32"/>
  <c r="DV43" i="32" a="1"/>
  <c r="DV43" i="32" s="1"/>
  <c r="DW43" i="32" s="1"/>
  <c r="DU43" i="32"/>
  <c r="DV42" i="32" a="1"/>
  <c r="DV42" i="32" s="1"/>
  <c r="DW42" i="32" s="1"/>
  <c r="DU42" i="32"/>
  <c r="DV41" i="32" a="1"/>
  <c r="DV41" i="32" s="1"/>
  <c r="DW41" i="32" s="1"/>
  <c r="DU41" i="32"/>
  <c r="DV40" i="32" a="1"/>
  <c r="DV40" i="32" s="1"/>
  <c r="DW40" i="32" s="1"/>
  <c r="DU40" i="32"/>
  <c r="DV39" i="32" a="1"/>
  <c r="DV39" i="32" s="1"/>
  <c r="DW39" i="32" s="1"/>
  <c r="DU39" i="32"/>
  <c r="DV38" i="32" a="1"/>
  <c r="DV38" i="32" s="1"/>
  <c r="DW38" i="32" s="1"/>
  <c r="DU38" i="32"/>
  <c r="DV37" i="32" a="1"/>
  <c r="DV37" i="32" s="1"/>
  <c r="DW37" i="32" s="1"/>
  <c r="DU37" i="32"/>
  <c r="DV36" i="32" a="1"/>
  <c r="DV36" i="32" s="1"/>
  <c r="DW36" i="32" s="1"/>
  <c r="DU36" i="32"/>
  <c r="DV35" i="32" a="1"/>
  <c r="DV35" i="32" s="1"/>
  <c r="DW35" i="32" s="1"/>
  <c r="DU35" i="32"/>
  <c r="DV34" i="32" a="1"/>
  <c r="DV34" i="32" s="1"/>
  <c r="DW34" i="32" s="1"/>
  <c r="DU34" i="32"/>
  <c r="DV33" i="32" a="1"/>
  <c r="DV33" i="32" s="1"/>
  <c r="DW33" i="32" s="1"/>
  <c r="DU33" i="32"/>
  <c r="DV32" i="32" a="1"/>
  <c r="DV32" i="32" s="1"/>
  <c r="DW32" i="32" s="1"/>
  <c r="DU32" i="32"/>
  <c r="DV31" i="32" a="1"/>
  <c r="DV31" i="32" s="1"/>
  <c r="DW31" i="32" s="1"/>
  <c r="DU31" i="32"/>
  <c r="DV30" i="32" a="1"/>
  <c r="DV30" i="32" s="1"/>
  <c r="DW30" i="32" s="1"/>
  <c r="DU30" i="32"/>
  <c r="DV29" i="32" a="1"/>
  <c r="DV29" i="32" s="1"/>
  <c r="DW29" i="32" s="1"/>
  <c r="DU29" i="32"/>
  <c r="DV28" i="32" a="1"/>
  <c r="DV28" i="32" s="1"/>
  <c r="DW28" i="32" s="1"/>
  <c r="DU28" i="32"/>
  <c r="DV27" i="32" a="1"/>
  <c r="DV27" i="32" s="1"/>
  <c r="DW27" i="32" s="1"/>
  <c r="DU27" i="32"/>
  <c r="DV26" i="32" a="1"/>
  <c r="DV26" i="32" s="1"/>
  <c r="DW26" i="32" s="1"/>
  <c r="DU26" i="32"/>
  <c r="DV25" i="32" a="1"/>
  <c r="DV25" i="32" s="1"/>
  <c r="DW25" i="32" s="1"/>
  <c r="DU25" i="32"/>
  <c r="DV24" i="32" a="1"/>
  <c r="DV24" i="32" s="1"/>
  <c r="DW24" i="32" s="1"/>
  <c r="DU24" i="32"/>
  <c r="DV23" i="32" a="1"/>
  <c r="DV23" i="32" s="1"/>
  <c r="DW23" i="32" s="1"/>
  <c r="DU23" i="32"/>
  <c r="DV22" i="32" a="1"/>
  <c r="DV22" i="32" s="1"/>
  <c r="DW22" i="32" s="1"/>
  <c r="DU22" i="32"/>
  <c r="DV21" i="32" a="1"/>
  <c r="DV21" i="32" s="1"/>
  <c r="DW21" i="32" s="1"/>
  <c r="DU21" i="32"/>
  <c r="DV20" i="32" a="1"/>
  <c r="DV20" i="32" s="1"/>
  <c r="DW20" i="32" s="1"/>
  <c r="DU20" i="32"/>
  <c r="DV19" i="32" a="1"/>
  <c r="DV19" i="32" s="1"/>
  <c r="DW19" i="32" s="1"/>
  <c r="DU19" i="32"/>
  <c r="DV18" i="32" a="1"/>
  <c r="DV18" i="32" s="1"/>
  <c r="DW18" i="32" s="1"/>
  <c r="DU18" i="32"/>
  <c r="DV17" i="32" a="1"/>
  <c r="DV17" i="32" s="1"/>
  <c r="DW17" i="32" s="1"/>
  <c r="DU17" i="32"/>
  <c r="DV16" i="32" a="1"/>
  <c r="DV16" i="32" s="1"/>
  <c r="DW16" i="32" s="1"/>
  <c r="DU16" i="32"/>
  <c r="DV15" i="32" a="1"/>
  <c r="DV15" i="32" s="1"/>
  <c r="DW15" i="32" s="1"/>
  <c r="DU15" i="32"/>
  <c r="DV14" i="32" a="1"/>
  <c r="DV14" i="32" s="1"/>
  <c r="DW14" i="32" s="1"/>
  <c r="DU14" i="32"/>
  <c r="DV13" i="32" a="1"/>
  <c r="DV13" i="32" s="1"/>
  <c r="DW13" i="32" s="1"/>
  <c r="DU13" i="32"/>
  <c r="DV12" i="32" a="1"/>
  <c r="DV12" i="32" s="1"/>
  <c r="DW12" i="32" s="1"/>
  <c r="DU12" i="32"/>
  <c r="DV11" i="32" a="1"/>
  <c r="DV11" i="32" s="1"/>
  <c r="DW11" i="32" s="1"/>
  <c r="DU11" i="32"/>
  <c r="DV10" i="32" a="1"/>
  <c r="DV10" i="32" s="1"/>
  <c r="DW10" i="32" s="1"/>
  <c r="DU10" i="32"/>
  <c r="DV9" i="32" a="1"/>
  <c r="DV9" i="32" s="1"/>
  <c r="DW9" i="32" s="1"/>
  <c r="DU9" i="32"/>
  <c r="DV8" i="32" a="1"/>
  <c r="DV8" i="32" s="1"/>
  <c r="DW8" i="32" s="1"/>
  <c r="DU8" i="32"/>
  <c r="DV7" i="32" a="1"/>
  <c r="DV7" i="32" s="1"/>
  <c r="DW7" i="32" s="1"/>
  <c r="DU7" i="32"/>
  <c r="DV6" i="32" a="1"/>
  <c r="DV6" i="32" s="1"/>
  <c r="DW6" i="32" s="1"/>
  <c r="DU6" i="32"/>
  <c r="DV5" i="32" a="1"/>
  <c r="DV5" i="32" s="1"/>
  <c r="DW5" i="32" s="1"/>
  <c r="DU5" i="32"/>
  <c r="DV4" i="32" a="1"/>
  <c r="DV4" i="32" s="1"/>
  <c r="DW4" i="32" s="1"/>
  <c r="DU4" i="32"/>
  <c r="DU3" i="32"/>
  <c r="DV3" i="32" s="1" a="1"/>
  <c r="DV3" i="32" s="1"/>
  <c r="DW3" i="32" s="1"/>
  <c r="DU2" i="32"/>
  <c r="DV2" i="32" s="1" a="1"/>
  <c r="DV2" i="32" s="1"/>
  <c r="DW2" i="32" s="1"/>
  <c r="DR208" i="32" a="1"/>
  <c r="DR208" i="32" s="1"/>
  <c r="DS208" i="32" s="1"/>
  <c r="DQ208" i="32"/>
  <c r="DR207" i="32" a="1"/>
  <c r="DR207" i="32" s="1"/>
  <c r="DS207" i="32" s="1"/>
  <c r="DQ207" i="32"/>
  <c r="DR206" i="32" a="1"/>
  <c r="DR206" i="32" s="1"/>
  <c r="DS206" i="32" s="1"/>
  <c r="DQ206" i="32"/>
  <c r="DR205" i="32" a="1"/>
  <c r="DR205" i="32" s="1"/>
  <c r="DS205" i="32" s="1"/>
  <c r="DQ205" i="32"/>
  <c r="DR204" i="32" a="1"/>
  <c r="DR204" i="32" s="1"/>
  <c r="DS204" i="32" s="1"/>
  <c r="DQ204" i="32"/>
  <c r="DR203" i="32" a="1"/>
  <c r="DR203" i="32" s="1"/>
  <c r="DS203" i="32" s="1"/>
  <c r="DQ203" i="32"/>
  <c r="DR202" i="32" a="1"/>
  <c r="DR202" i="32" s="1"/>
  <c r="DS202" i="32" s="1"/>
  <c r="DQ202" i="32"/>
  <c r="DR201" i="32" a="1"/>
  <c r="DR201" i="32" s="1"/>
  <c r="DS201" i="32" s="1"/>
  <c r="DQ201" i="32"/>
  <c r="DR200" i="32" a="1"/>
  <c r="DR200" i="32" s="1"/>
  <c r="DS200" i="32" s="1"/>
  <c r="DQ200" i="32"/>
  <c r="DR199" i="32" a="1"/>
  <c r="DR199" i="32" s="1"/>
  <c r="DS199" i="32" s="1"/>
  <c r="DQ199" i="32"/>
  <c r="DR198" i="32" a="1"/>
  <c r="DR198" i="32" s="1"/>
  <c r="DS198" i="32" s="1"/>
  <c r="DQ198" i="32"/>
  <c r="DR197" i="32" a="1"/>
  <c r="DR197" i="32" s="1"/>
  <c r="DS197" i="32" s="1"/>
  <c r="DQ197" i="32"/>
  <c r="DR196" i="32" a="1"/>
  <c r="DR196" i="32" s="1"/>
  <c r="DS196" i="32" s="1"/>
  <c r="DQ196" i="32"/>
  <c r="DR195" i="32" a="1"/>
  <c r="DR195" i="32" s="1"/>
  <c r="DS195" i="32" s="1"/>
  <c r="DQ195" i="32"/>
  <c r="DR194" i="32" a="1"/>
  <c r="DR194" i="32" s="1"/>
  <c r="DS194" i="32" s="1"/>
  <c r="DQ194" i="32"/>
  <c r="DR193" i="32" a="1"/>
  <c r="DR193" i="32" s="1"/>
  <c r="DS193" i="32" s="1"/>
  <c r="DQ193" i="32"/>
  <c r="DR192" i="32" a="1"/>
  <c r="DR192" i="32" s="1"/>
  <c r="DS192" i="32" s="1"/>
  <c r="DQ192" i="32"/>
  <c r="DR191" i="32" a="1"/>
  <c r="DR191" i="32" s="1"/>
  <c r="DS191" i="32" s="1"/>
  <c r="DQ191" i="32"/>
  <c r="DR190" i="32" a="1"/>
  <c r="DR190" i="32" s="1"/>
  <c r="DS190" i="32" s="1"/>
  <c r="DQ190" i="32"/>
  <c r="DR189" i="32" a="1"/>
  <c r="DR189" i="32" s="1"/>
  <c r="DS189" i="32" s="1"/>
  <c r="DQ189" i="32"/>
  <c r="DR188" i="32" a="1"/>
  <c r="DR188" i="32" s="1"/>
  <c r="DS188" i="32" s="1"/>
  <c r="DQ188" i="32"/>
  <c r="DR187" i="32" a="1"/>
  <c r="DR187" i="32" s="1"/>
  <c r="DS187" i="32" s="1"/>
  <c r="DQ187" i="32"/>
  <c r="DR186" i="32" a="1"/>
  <c r="DR186" i="32" s="1"/>
  <c r="DS186" i="32" s="1"/>
  <c r="DQ186" i="32"/>
  <c r="DR185" i="32" a="1"/>
  <c r="DR185" i="32" s="1"/>
  <c r="DS185" i="32" s="1"/>
  <c r="DQ185" i="32"/>
  <c r="DR184" i="32" a="1"/>
  <c r="DR184" i="32" s="1"/>
  <c r="DS184" i="32" s="1"/>
  <c r="DQ184" i="32"/>
  <c r="DR183" i="32" a="1"/>
  <c r="DR183" i="32" s="1"/>
  <c r="DS183" i="32" s="1"/>
  <c r="DQ183" i="32"/>
  <c r="DR182" i="32" a="1"/>
  <c r="DR182" i="32" s="1"/>
  <c r="DS182" i="32" s="1"/>
  <c r="DQ182" i="32"/>
  <c r="DR181" i="32" a="1"/>
  <c r="DR181" i="32" s="1"/>
  <c r="DS181" i="32" s="1"/>
  <c r="DQ181" i="32"/>
  <c r="DR180" i="32" a="1"/>
  <c r="DR180" i="32" s="1"/>
  <c r="DS180" i="32" s="1"/>
  <c r="DQ180" i="32"/>
  <c r="DR179" i="32" a="1"/>
  <c r="DR179" i="32" s="1"/>
  <c r="DS179" i="32" s="1"/>
  <c r="DQ179" i="32"/>
  <c r="DR178" i="32" a="1"/>
  <c r="DR178" i="32" s="1"/>
  <c r="DS178" i="32" s="1"/>
  <c r="DQ178" i="32"/>
  <c r="DR177" i="32" a="1"/>
  <c r="DR177" i="32" s="1"/>
  <c r="DS177" i="32" s="1"/>
  <c r="DQ177" i="32"/>
  <c r="DR176" i="32" a="1"/>
  <c r="DR176" i="32" s="1"/>
  <c r="DS176" i="32" s="1"/>
  <c r="DQ176" i="32"/>
  <c r="DR175" i="32" a="1"/>
  <c r="DR175" i="32" s="1"/>
  <c r="DS175" i="32" s="1"/>
  <c r="DQ175" i="32"/>
  <c r="DR174" i="32" a="1"/>
  <c r="DR174" i="32" s="1"/>
  <c r="DS174" i="32" s="1"/>
  <c r="DQ174" i="32"/>
  <c r="DR173" i="32" a="1"/>
  <c r="DR173" i="32" s="1"/>
  <c r="DS173" i="32" s="1"/>
  <c r="DQ173" i="32"/>
  <c r="DR172" i="32" a="1"/>
  <c r="DR172" i="32" s="1"/>
  <c r="DS172" i="32" s="1"/>
  <c r="DQ172" i="32"/>
  <c r="DR171" i="32" a="1"/>
  <c r="DR171" i="32" s="1"/>
  <c r="DS171" i="32" s="1"/>
  <c r="DQ171" i="32"/>
  <c r="DR170" i="32" a="1"/>
  <c r="DR170" i="32" s="1"/>
  <c r="DS170" i="32" s="1"/>
  <c r="DQ170" i="32"/>
  <c r="DR169" i="32" a="1"/>
  <c r="DR169" i="32" s="1"/>
  <c r="DS169" i="32" s="1"/>
  <c r="DQ169" i="32"/>
  <c r="DR168" i="32" a="1"/>
  <c r="DR168" i="32" s="1"/>
  <c r="DS168" i="32" s="1"/>
  <c r="DQ168" i="32"/>
  <c r="DR167" i="32" a="1"/>
  <c r="DR167" i="32" s="1"/>
  <c r="DS167" i="32" s="1"/>
  <c r="DQ167" i="32"/>
  <c r="DR166" i="32" a="1"/>
  <c r="DR166" i="32" s="1"/>
  <c r="DS166" i="32" s="1"/>
  <c r="DQ166" i="32"/>
  <c r="DR165" i="32" a="1"/>
  <c r="DR165" i="32" s="1"/>
  <c r="DS165" i="32" s="1"/>
  <c r="DQ165" i="32"/>
  <c r="DR164" i="32" a="1"/>
  <c r="DR164" i="32" s="1"/>
  <c r="DS164" i="32" s="1"/>
  <c r="DQ164" i="32"/>
  <c r="DR163" i="32" a="1"/>
  <c r="DR163" i="32" s="1"/>
  <c r="DS163" i="32" s="1"/>
  <c r="DQ163" i="32"/>
  <c r="DR162" i="32" a="1"/>
  <c r="DR162" i="32" s="1"/>
  <c r="DS162" i="32" s="1"/>
  <c r="DQ162" i="32"/>
  <c r="DR161" i="32" a="1"/>
  <c r="DR161" i="32" s="1"/>
  <c r="DS161" i="32" s="1"/>
  <c r="DQ161" i="32"/>
  <c r="DR160" i="32" a="1"/>
  <c r="DR160" i="32" s="1"/>
  <c r="DS160" i="32" s="1"/>
  <c r="DQ160" i="32"/>
  <c r="DR159" i="32" a="1"/>
  <c r="DR159" i="32" s="1"/>
  <c r="DS159" i="32" s="1"/>
  <c r="DQ159" i="32"/>
  <c r="DR158" i="32" a="1"/>
  <c r="DR158" i="32" s="1"/>
  <c r="DS158" i="32" s="1"/>
  <c r="DQ158" i="32"/>
  <c r="DR157" i="32" a="1"/>
  <c r="DR157" i="32" s="1"/>
  <c r="DS157" i="32" s="1"/>
  <c r="DQ157" i="32"/>
  <c r="DR156" i="32" a="1"/>
  <c r="DR156" i="32" s="1"/>
  <c r="DS156" i="32" s="1"/>
  <c r="DQ156" i="32"/>
  <c r="DR155" i="32" a="1"/>
  <c r="DR155" i="32" s="1"/>
  <c r="DS155" i="32" s="1"/>
  <c r="DQ155" i="32"/>
  <c r="DR154" i="32" a="1"/>
  <c r="DR154" i="32" s="1"/>
  <c r="DS154" i="32" s="1"/>
  <c r="DQ154" i="32"/>
  <c r="DR153" i="32" a="1"/>
  <c r="DR153" i="32" s="1"/>
  <c r="DS153" i="32" s="1"/>
  <c r="DQ153" i="32"/>
  <c r="DR152" i="32" a="1"/>
  <c r="DR152" i="32" s="1"/>
  <c r="DS152" i="32" s="1"/>
  <c r="DQ152" i="32"/>
  <c r="DR151" i="32" a="1"/>
  <c r="DR151" i="32" s="1"/>
  <c r="DS151" i="32" s="1"/>
  <c r="DQ151" i="32"/>
  <c r="DR150" i="32" a="1"/>
  <c r="DR150" i="32" s="1"/>
  <c r="DS150" i="32" s="1"/>
  <c r="DQ150" i="32"/>
  <c r="DR149" i="32" a="1"/>
  <c r="DR149" i="32" s="1"/>
  <c r="DS149" i="32" s="1"/>
  <c r="DQ149" i="32"/>
  <c r="DR148" i="32" a="1"/>
  <c r="DR148" i="32" s="1"/>
  <c r="DS148" i="32" s="1"/>
  <c r="DQ148" i="32"/>
  <c r="DR147" i="32" a="1"/>
  <c r="DR147" i="32" s="1"/>
  <c r="DS147" i="32" s="1"/>
  <c r="DQ147" i="32"/>
  <c r="DR146" i="32" a="1"/>
  <c r="DR146" i="32" s="1"/>
  <c r="DS146" i="32" s="1"/>
  <c r="DQ146" i="32"/>
  <c r="DR145" i="32" a="1"/>
  <c r="DR145" i="32" s="1"/>
  <c r="DS145" i="32" s="1"/>
  <c r="DQ145" i="32"/>
  <c r="DR144" i="32" a="1"/>
  <c r="DR144" i="32" s="1"/>
  <c r="DS144" i="32" s="1"/>
  <c r="DQ144" i="32"/>
  <c r="DR143" i="32" a="1"/>
  <c r="DR143" i="32" s="1"/>
  <c r="DS143" i="32" s="1"/>
  <c r="DQ143" i="32"/>
  <c r="DR142" i="32" a="1"/>
  <c r="DR142" i="32" s="1"/>
  <c r="DS142" i="32" s="1"/>
  <c r="DQ142" i="32"/>
  <c r="DR141" i="32" a="1"/>
  <c r="DR141" i="32" s="1"/>
  <c r="DS141" i="32" s="1"/>
  <c r="DQ141" i="32"/>
  <c r="DR140" i="32" a="1"/>
  <c r="DR140" i="32" s="1"/>
  <c r="DS140" i="32" s="1"/>
  <c r="DQ140" i="32"/>
  <c r="DR139" i="32" a="1"/>
  <c r="DR139" i="32" s="1"/>
  <c r="DS139" i="32" s="1"/>
  <c r="DQ139" i="32"/>
  <c r="DR138" i="32" a="1"/>
  <c r="DR138" i="32" s="1"/>
  <c r="DS138" i="32" s="1"/>
  <c r="DQ138" i="32"/>
  <c r="DR137" i="32" a="1"/>
  <c r="DR137" i="32" s="1"/>
  <c r="DS137" i="32" s="1"/>
  <c r="DQ137" i="32"/>
  <c r="DR136" i="32" a="1"/>
  <c r="DR136" i="32" s="1"/>
  <c r="DS136" i="32" s="1"/>
  <c r="DQ136" i="32"/>
  <c r="DR135" i="32" a="1"/>
  <c r="DR135" i="32" s="1"/>
  <c r="DS135" i="32" s="1"/>
  <c r="DQ135" i="32"/>
  <c r="DR134" i="32" a="1"/>
  <c r="DR134" i="32" s="1"/>
  <c r="DS134" i="32" s="1"/>
  <c r="DQ134" i="32"/>
  <c r="DR133" i="32" a="1"/>
  <c r="DR133" i="32" s="1"/>
  <c r="DS133" i="32" s="1"/>
  <c r="DQ133" i="32"/>
  <c r="DR132" i="32" a="1"/>
  <c r="DR132" i="32" s="1"/>
  <c r="DS132" i="32" s="1"/>
  <c r="DQ132" i="32"/>
  <c r="DR131" i="32" a="1"/>
  <c r="DR131" i="32" s="1"/>
  <c r="DS131" i="32" s="1"/>
  <c r="DQ131" i="32"/>
  <c r="DR130" i="32" a="1"/>
  <c r="DR130" i="32" s="1"/>
  <c r="DS130" i="32" s="1"/>
  <c r="DQ130" i="32"/>
  <c r="DR129" i="32" a="1"/>
  <c r="DR129" i="32" s="1"/>
  <c r="DS129" i="32" s="1"/>
  <c r="DQ129" i="32"/>
  <c r="DR128" i="32" a="1"/>
  <c r="DR128" i="32" s="1"/>
  <c r="DS128" i="32" s="1"/>
  <c r="DQ128" i="32"/>
  <c r="DR127" i="32" a="1"/>
  <c r="DR127" i="32" s="1"/>
  <c r="DS127" i="32" s="1"/>
  <c r="DQ127" i="32"/>
  <c r="DR126" i="32" a="1"/>
  <c r="DR126" i="32" s="1"/>
  <c r="DS126" i="32" s="1"/>
  <c r="DQ126" i="32"/>
  <c r="DR125" i="32" a="1"/>
  <c r="DR125" i="32" s="1"/>
  <c r="DS125" i="32" s="1"/>
  <c r="DQ125" i="32"/>
  <c r="DR124" i="32" a="1"/>
  <c r="DR124" i="32" s="1"/>
  <c r="DS124" i="32" s="1"/>
  <c r="DQ124" i="32"/>
  <c r="DR123" i="32" a="1"/>
  <c r="DR123" i="32" s="1"/>
  <c r="DS123" i="32" s="1"/>
  <c r="DQ123" i="32"/>
  <c r="DR122" i="32" a="1"/>
  <c r="DR122" i="32" s="1"/>
  <c r="DS122" i="32" s="1"/>
  <c r="DQ122" i="32"/>
  <c r="DR121" i="32" a="1"/>
  <c r="DR121" i="32" s="1"/>
  <c r="DS121" i="32" s="1"/>
  <c r="DQ121" i="32"/>
  <c r="DR120" i="32" a="1"/>
  <c r="DR120" i="32" s="1"/>
  <c r="DS120" i="32" s="1"/>
  <c r="DQ120" i="32"/>
  <c r="DR119" i="32" a="1"/>
  <c r="DR119" i="32" s="1"/>
  <c r="DS119" i="32" s="1"/>
  <c r="DQ119" i="32"/>
  <c r="DR118" i="32" a="1"/>
  <c r="DR118" i="32" s="1"/>
  <c r="DS118" i="32" s="1"/>
  <c r="DQ118" i="32"/>
  <c r="DR117" i="32" a="1"/>
  <c r="DR117" i="32" s="1"/>
  <c r="DS117" i="32" s="1"/>
  <c r="DQ117" i="32"/>
  <c r="DR116" i="32" a="1"/>
  <c r="DR116" i="32" s="1"/>
  <c r="DS116" i="32" s="1"/>
  <c r="DQ116" i="32"/>
  <c r="DR115" i="32" a="1"/>
  <c r="DR115" i="32" s="1"/>
  <c r="DS115" i="32" s="1"/>
  <c r="DQ115" i="32"/>
  <c r="DR114" i="32" a="1"/>
  <c r="DR114" i="32" s="1"/>
  <c r="DS114" i="32" s="1"/>
  <c r="DQ114" i="32"/>
  <c r="DR113" i="32" a="1"/>
  <c r="DR113" i="32" s="1"/>
  <c r="DS113" i="32" s="1"/>
  <c r="DQ113" i="32"/>
  <c r="DR112" i="32" a="1"/>
  <c r="DR112" i="32" s="1"/>
  <c r="DS112" i="32" s="1"/>
  <c r="DQ112" i="32"/>
  <c r="DR111" i="32" a="1"/>
  <c r="DR111" i="32" s="1"/>
  <c r="DS111" i="32" s="1"/>
  <c r="DQ111" i="32"/>
  <c r="DR110" i="32" a="1"/>
  <c r="DR110" i="32" s="1"/>
  <c r="DS110" i="32" s="1"/>
  <c r="DQ110" i="32"/>
  <c r="DR109" i="32" a="1"/>
  <c r="DR109" i="32" s="1"/>
  <c r="DS109" i="32" s="1"/>
  <c r="DQ109" i="32"/>
  <c r="DR108" i="32" a="1"/>
  <c r="DR108" i="32" s="1"/>
  <c r="DS108" i="32" s="1"/>
  <c r="DQ108" i="32"/>
  <c r="DR107" i="32" a="1"/>
  <c r="DR107" i="32" s="1"/>
  <c r="DS107" i="32" s="1"/>
  <c r="DQ107" i="32"/>
  <c r="DR106" i="32" a="1"/>
  <c r="DR106" i="32" s="1"/>
  <c r="DS106" i="32" s="1"/>
  <c r="DQ106" i="32"/>
  <c r="DR105" i="32" a="1"/>
  <c r="DR105" i="32" s="1"/>
  <c r="DS105" i="32" s="1"/>
  <c r="DQ105" i="32"/>
  <c r="DR104" i="32" a="1"/>
  <c r="DR104" i="32" s="1"/>
  <c r="DS104" i="32" s="1"/>
  <c r="DQ104" i="32"/>
  <c r="DR103" i="32" a="1"/>
  <c r="DR103" i="32" s="1"/>
  <c r="DS103" i="32" s="1"/>
  <c r="DQ103" i="32"/>
  <c r="DR102" i="32" a="1"/>
  <c r="DR102" i="32" s="1"/>
  <c r="DS102" i="32" s="1"/>
  <c r="DQ102" i="32"/>
  <c r="DR101" i="32" a="1"/>
  <c r="DR101" i="32" s="1"/>
  <c r="DS101" i="32" s="1"/>
  <c r="DQ101" i="32"/>
  <c r="DR100" i="32" a="1"/>
  <c r="DR100" i="32" s="1"/>
  <c r="DS100" i="32" s="1"/>
  <c r="DQ100" i="32"/>
  <c r="DR99" i="32" a="1"/>
  <c r="DR99" i="32" s="1"/>
  <c r="DS99" i="32" s="1"/>
  <c r="DQ99" i="32"/>
  <c r="DR98" i="32" a="1"/>
  <c r="DR98" i="32" s="1"/>
  <c r="DS98" i="32" s="1"/>
  <c r="DQ98" i="32"/>
  <c r="DR97" i="32" a="1"/>
  <c r="DR97" i="32" s="1"/>
  <c r="DS97" i="32" s="1"/>
  <c r="DQ97" i="32"/>
  <c r="DR96" i="32" a="1"/>
  <c r="DR96" i="32" s="1"/>
  <c r="DS96" i="32" s="1"/>
  <c r="DQ96" i="32"/>
  <c r="DR95" i="32" a="1"/>
  <c r="DR95" i="32" s="1"/>
  <c r="DS95" i="32" s="1"/>
  <c r="DQ95" i="32"/>
  <c r="DR94" i="32" a="1"/>
  <c r="DR94" i="32" s="1"/>
  <c r="DS94" i="32" s="1"/>
  <c r="DQ94" i="32"/>
  <c r="DR93" i="32" a="1"/>
  <c r="DR93" i="32" s="1"/>
  <c r="DS93" i="32" s="1"/>
  <c r="DQ93" i="32"/>
  <c r="DR92" i="32" a="1"/>
  <c r="DR92" i="32" s="1"/>
  <c r="DS92" i="32" s="1"/>
  <c r="DQ92" i="32"/>
  <c r="DR91" i="32" a="1"/>
  <c r="DR91" i="32" s="1"/>
  <c r="DS91" i="32" s="1"/>
  <c r="DQ91" i="32"/>
  <c r="DR90" i="32" a="1"/>
  <c r="DR90" i="32" s="1"/>
  <c r="DS90" i="32" s="1"/>
  <c r="DQ90" i="32"/>
  <c r="DR89" i="32" a="1"/>
  <c r="DR89" i="32" s="1"/>
  <c r="DS89" i="32" s="1"/>
  <c r="DQ89" i="32"/>
  <c r="DR88" i="32" a="1"/>
  <c r="DR88" i="32" s="1"/>
  <c r="DS88" i="32" s="1"/>
  <c r="DQ88" i="32"/>
  <c r="DR87" i="32" a="1"/>
  <c r="DR87" i="32" s="1"/>
  <c r="DS87" i="32" s="1"/>
  <c r="DQ87" i="32"/>
  <c r="DR86" i="32" a="1"/>
  <c r="DR86" i="32" s="1"/>
  <c r="DS86" i="32" s="1"/>
  <c r="DQ86" i="32"/>
  <c r="DR85" i="32" a="1"/>
  <c r="DR85" i="32" s="1"/>
  <c r="DS85" i="32" s="1"/>
  <c r="DQ85" i="32"/>
  <c r="DR84" i="32" a="1"/>
  <c r="DR84" i="32" s="1"/>
  <c r="DS84" i="32" s="1"/>
  <c r="DQ84" i="32"/>
  <c r="DR83" i="32" a="1"/>
  <c r="DR83" i="32" s="1"/>
  <c r="DS83" i="32" s="1"/>
  <c r="DQ83" i="32"/>
  <c r="DR82" i="32" a="1"/>
  <c r="DR82" i="32" s="1"/>
  <c r="DS82" i="32" s="1"/>
  <c r="DQ82" i="32"/>
  <c r="DR81" i="32" a="1"/>
  <c r="DR81" i="32" s="1"/>
  <c r="DS81" i="32" s="1"/>
  <c r="DQ81" i="32"/>
  <c r="DR80" i="32" a="1"/>
  <c r="DR80" i="32" s="1"/>
  <c r="DS80" i="32" s="1"/>
  <c r="DQ80" i="32"/>
  <c r="DR79" i="32" a="1"/>
  <c r="DR79" i="32" s="1"/>
  <c r="DS79" i="32" s="1"/>
  <c r="DQ79" i="32"/>
  <c r="DR78" i="32" a="1"/>
  <c r="DR78" i="32" s="1"/>
  <c r="DS78" i="32" s="1"/>
  <c r="DQ78" i="32"/>
  <c r="DR77" i="32" a="1"/>
  <c r="DR77" i="32" s="1"/>
  <c r="DS77" i="32" s="1"/>
  <c r="DQ77" i="32"/>
  <c r="DR76" i="32" a="1"/>
  <c r="DR76" i="32" s="1"/>
  <c r="DS76" i="32" s="1"/>
  <c r="DQ76" i="32"/>
  <c r="DR75" i="32" a="1"/>
  <c r="DR75" i="32" s="1"/>
  <c r="DS75" i="32" s="1"/>
  <c r="DQ75" i="32"/>
  <c r="DR74" i="32" a="1"/>
  <c r="DR74" i="32" s="1"/>
  <c r="DS74" i="32" s="1"/>
  <c r="DQ74" i="32"/>
  <c r="DR73" i="32" a="1"/>
  <c r="DR73" i="32" s="1"/>
  <c r="DS73" i="32" s="1"/>
  <c r="DQ73" i="32"/>
  <c r="DR72" i="32" a="1"/>
  <c r="DR72" i="32" s="1"/>
  <c r="DS72" i="32" s="1"/>
  <c r="DQ72" i="32"/>
  <c r="DR71" i="32" a="1"/>
  <c r="DR71" i="32" s="1"/>
  <c r="DS71" i="32" s="1"/>
  <c r="DQ71" i="32"/>
  <c r="DR70" i="32" a="1"/>
  <c r="DR70" i="32" s="1"/>
  <c r="DS70" i="32" s="1"/>
  <c r="DQ70" i="32"/>
  <c r="DR69" i="32" a="1"/>
  <c r="DR69" i="32" s="1"/>
  <c r="DS69" i="32" s="1"/>
  <c r="DQ69" i="32"/>
  <c r="DR68" i="32" a="1"/>
  <c r="DR68" i="32" s="1"/>
  <c r="DS68" i="32" s="1"/>
  <c r="DQ68" i="32"/>
  <c r="DR67" i="32" a="1"/>
  <c r="DR67" i="32" s="1"/>
  <c r="DS67" i="32" s="1"/>
  <c r="DQ67" i="32"/>
  <c r="DR66" i="32" a="1"/>
  <c r="DR66" i="32" s="1"/>
  <c r="DS66" i="32" s="1"/>
  <c r="DQ66" i="32"/>
  <c r="DR65" i="32" a="1"/>
  <c r="DR65" i="32" s="1"/>
  <c r="DS65" i="32" s="1"/>
  <c r="DQ65" i="32"/>
  <c r="DR64" i="32" a="1"/>
  <c r="DR64" i="32" s="1"/>
  <c r="DS64" i="32" s="1"/>
  <c r="DQ64" i="32"/>
  <c r="DR63" i="32" a="1"/>
  <c r="DR63" i="32" s="1"/>
  <c r="DS63" i="32" s="1"/>
  <c r="DQ63" i="32"/>
  <c r="DR62" i="32" a="1"/>
  <c r="DR62" i="32" s="1"/>
  <c r="DS62" i="32" s="1"/>
  <c r="DQ62" i="32"/>
  <c r="DR61" i="32" a="1"/>
  <c r="DR61" i="32" s="1"/>
  <c r="DS61" i="32" s="1"/>
  <c r="DQ61" i="32"/>
  <c r="DR60" i="32" a="1"/>
  <c r="DR60" i="32" s="1"/>
  <c r="DS60" i="32" s="1"/>
  <c r="DQ60" i="32"/>
  <c r="DR59" i="32" a="1"/>
  <c r="DR59" i="32" s="1"/>
  <c r="DS59" i="32" s="1"/>
  <c r="DQ59" i="32"/>
  <c r="DR58" i="32" a="1"/>
  <c r="DR58" i="32" s="1"/>
  <c r="DS58" i="32" s="1"/>
  <c r="DQ58" i="32"/>
  <c r="DR57" i="32" a="1"/>
  <c r="DR57" i="32" s="1"/>
  <c r="DS57" i="32" s="1"/>
  <c r="DQ57" i="32"/>
  <c r="DR56" i="32" a="1"/>
  <c r="DR56" i="32" s="1"/>
  <c r="DS56" i="32" s="1"/>
  <c r="DQ56" i="32"/>
  <c r="DR55" i="32" a="1"/>
  <c r="DR55" i="32" s="1"/>
  <c r="DS55" i="32" s="1"/>
  <c r="DQ55" i="32"/>
  <c r="DR54" i="32" a="1"/>
  <c r="DR54" i="32" s="1"/>
  <c r="DS54" i="32" s="1"/>
  <c r="DQ54" i="32"/>
  <c r="DR53" i="32" a="1"/>
  <c r="DR53" i="32" s="1"/>
  <c r="DS53" i="32" s="1"/>
  <c r="DQ53" i="32"/>
  <c r="DR52" i="32" a="1"/>
  <c r="DR52" i="32" s="1"/>
  <c r="DS52" i="32" s="1"/>
  <c r="DQ52" i="32"/>
  <c r="DR51" i="32" a="1"/>
  <c r="DR51" i="32" s="1"/>
  <c r="DS51" i="32" s="1"/>
  <c r="DQ51" i="32"/>
  <c r="DR50" i="32" a="1"/>
  <c r="DR50" i="32" s="1"/>
  <c r="DS50" i="32" s="1"/>
  <c r="DQ50" i="32"/>
  <c r="DR49" i="32" a="1"/>
  <c r="DR49" i="32" s="1"/>
  <c r="DS49" i="32" s="1"/>
  <c r="DQ49" i="32"/>
  <c r="DR48" i="32" a="1"/>
  <c r="DR48" i="32" s="1"/>
  <c r="DS48" i="32" s="1"/>
  <c r="DQ48" i="32"/>
  <c r="DR47" i="32" a="1"/>
  <c r="DR47" i="32" s="1"/>
  <c r="DS47" i="32" s="1"/>
  <c r="DQ47" i="32"/>
  <c r="DR46" i="32" a="1"/>
  <c r="DR46" i="32" s="1"/>
  <c r="DS46" i="32" s="1"/>
  <c r="DQ46" i="32"/>
  <c r="DR45" i="32" a="1"/>
  <c r="DR45" i="32" s="1"/>
  <c r="DS45" i="32" s="1"/>
  <c r="DQ45" i="32"/>
  <c r="DR44" i="32" a="1"/>
  <c r="DR44" i="32" s="1"/>
  <c r="DS44" i="32" s="1"/>
  <c r="DQ44" i="32"/>
  <c r="DR43" i="32" a="1"/>
  <c r="DR43" i="32" s="1"/>
  <c r="DS43" i="32" s="1"/>
  <c r="DQ43" i="32"/>
  <c r="DR42" i="32" a="1"/>
  <c r="DR42" i="32" s="1"/>
  <c r="DS42" i="32" s="1"/>
  <c r="DQ42" i="32"/>
  <c r="DR41" i="32" a="1"/>
  <c r="DR41" i="32" s="1"/>
  <c r="DS41" i="32" s="1"/>
  <c r="DQ41" i="32"/>
  <c r="DR40" i="32" a="1"/>
  <c r="DR40" i="32" s="1"/>
  <c r="DS40" i="32" s="1"/>
  <c r="DQ40" i="32"/>
  <c r="DR39" i="32" a="1"/>
  <c r="DR39" i="32" s="1"/>
  <c r="DS39" i="32" s="1"/>
  <c r="DQ39" i="32"/>
  <c r="DR38" i="32" a="1"/>
  <c r="DR38" i="32" s="1"/>
  <c r="DS38" i="32" s="1"/>
  <c r="DQ38" i="32"/>
  <c r="DR37" i="32" a="1"/>
  <c r="DR37" i="32" s="1"/>
  <c r="DS37" i="32" s="1"/>
  <c r="DQ37" i="32"/>
  <c r="DR36" i="32" a="1"/>
  <c r="DR36" i="32" s="1"/>
  <c r="DS36" i="32" s="1"/>
  <c r="DQ36" i="32"/>
  <c r="DR35" i="32" a="1"/>
  <c r="DR35" i="32" s="1"/>
  <c r="DS35" i="32" s="1"/>
  <c r="DQ35" i="32"/>
  <c r="DR34" i="32" a="1"/>
  <c r="DR34" i="32" s="1"/>
  <c r="DS34" i="32" s="1"/>
  <c r="DQ34" i="32"/>
  <c r="DR33" i="32" a="1"/>
  <c r="DR33" i="32" s="1"/>
  <c r="DS33" i="32" s="1"/>
  <c r="DQ33" i="32"/>
  <c r="DR32" i="32" a="1"/>
  <c r="DR32" i="32" s="1"/>
  <c r="DS32" i="32" s="1"/>
  <c r="DQ32" i="32"/>
  <c r="DR31" i="32" a="1"/>
  <c r="DR31" i="32" s="1"/>
  <c r="DS31" i="32" s="1"/>
  <c r="DQ31" i="32"/>
  <c r="DR30" i="32" a="1"/>
  <c r="DR30" i="32" s="1"/>
  <c r="DS30" i="32" s="1"/>
  <c r="DQ30" i="32"/>
  <c r="DR29" i="32" a="1"/>
  <c r="DR29" i="32" s="1"/>
  <c r="DS29" i="32" s="1"/>
  <c r="DQ29" i="32"/>
  <c r="DR28" i="32" a="1"/>
  <c r="DR28" i="32" s="1"/>
  <c r="DS28" i="32" s="1"/>
  <c r="DQ28" i="32"/>
  <c r="DR27" i="32" a="1"/>
  <c r="DR27" i="32" s="1"/>
  <c r="DS27" i="32" s="1"/>
  <c r="DQ27" i="32"/>
  <c r="DR26" i="32" a="1"/>
  <c r="DR26" i="32" s="1"/>
  <c r="DS26" i="32" s="1"/>
  <c r="DQ26" i="32"/>
  <c r="DR25" i="32" a="1"/>
  <c r="DR25" i="32" s="1"/>
  <c r="DS25" i="32" s="1"/>
  <c r="DQ25" i="32"/>
  <c r="DR24" i="32" a="1"/>
  <c r="DR24" i="32" s="1"/>
  <c r="DS24" i="32" s="1"/>
  <c r="DQ24" i="32"/>
  <c r="DR23" i="32" a="1"/>
  <c r="DR23" i="32" s="1"/>
  <c r="DS23" i="32" s="1"/>
  <c r="DQ23" i="32"/>
  <c r="DR22" i="32" a="1"/>
  <c r="DR22" i="32" s="1"/>
  <c r="DS22" i="32" s="1"/>
  <c r="DQ22" i="32"/>
  <c r="DR21" i="32" a="1"/>
  <c r="DR21" i="32" s="1"/>
  <c r="DS21" i="32" s="1"/>
  <c r="DQ21" i="32"/>
  <c r="DR20" i="32" a="1"/>
  <c r="DR20" i="32" s="1"/>
  <c r="DS20" i="32" s="1"/>
  <c r="DQ20" i="32"/>
  <c r="DR19" i="32" a="1"/>
  <c r="DR19" i="32" s="1"/>
  <c r="DS19" i="32" s="1"/>
  <c r="DQ19" i="32"/>
  <c r="DR18" i="32" a="1"/>
  <c r="DR18" i="32" s="1"/>
  <c r="DS18" i="32" s="1"/>
  <c r="DQ18" i="32"/>
  <c r="DR17" i="32" a="1"/>
  <c r="DR17" i="32" s="1"/>
  <c r="DS17" i="32" s="1"/>
  <c r="DQ17" i="32"/>
  <c r="DR16" i="32" a="1"/>
  <c r="DR16" i="32" s="1"/>
  <c r="DS16" i="32" s="1"/>
  <c r="DQ16" i="32"/>
  <c r="DR15" i="32" a="1"/>
  <c r="DR15" i="32" s="1"/>
  <c r="DS15" i="32" s="1"/>
  <c r="DQ15" i="32"/>
  <c r="DR14" i="32" a="1"/>
  <c r="DR14" i="32" s="1"/>
  <c r="DS14" i="32" s="1"/>
  <c r="DQ14" i="32"/>
  <c r="DR13" i="32" a="1"/>
  <c r="DR13" i="32" s="1"/>
  <c r="DS13" i="32" s="1"/>
  <c r="DQ13" i="32"/>
  <c r="DR12" i="32" a="1"/>
  <c r="DR12" i="32" s="1"/>
  <c r="DS12" i="32" s="1"/>
  <c r="DQ12" i="32"/>
  <c r="DR11" i="32" a="1"/>
  <c r="DR11" i="32" s="1"/>
  <c r="DS11" i="32" s="1"/>
  <c r="DQ11" i="32"/>
  <c r="DR10" i="32" a="1"/>
  <c r="DR10" i="32" s="1"/>
  <c r="DS10" i="32" s="1"/>
  <c r="DQ10" i="32"/>
  <c r="DR9" i="32" a="1"/>
  <c r="DR9" i="32" s="1"/>
  <c r="DS9" i="32" s="1"/>
  <c r="DQ9" i="32"/>
  <c r="DR8" i="32" a="1"/>
  <c r="DR8" i="32" s="1"/>
  <c r="DS8" i="32" s="1"/>
  <c r="DQ8" i="32"/>
  <c r="DR7" i="32" a="1"/>
  <c r="DR7" i="32" s="1"/>
  <c r="DS7" i="32" s="1"/>
  <c r="DQ7" i="32"/>
  <c r="DR6" i="32" a="1"/>
  <c r="DR6" i="32" s="1"/>
  <c r="DS6" i="32" s="1"/>
  <c r="DQ6" i="32"/>
  <c r="DR5" i="32" a="1"/>
  <c r="DR5" i="32" s="1"/>
  <c r="DS5" i="32" s="1"/>
  <c r="DQ5" i="32"/>
  <c r="DR4" i="32" a="1"/>
  <c r="DR4" i="32" s="1"/>
  <c r="DS4" i="32" s="1"/>
  <c r="DQ4" i="32"/>
  <c r="DR3" i="32" a="1"/>
  <c r="DR3" i="32" s="1"/>
  <c r="DS3" i="32" s="1"/>
  <c r="DQ3" i="32"/>
  <c r="DQ2" i="32"/>
  <c r="DR2" i="32" s="1" a="1"/>
  <c r="DR2" i="32" s="1"/>
  <c r="DS2" i="32" s="1"/>
  <c r="DN208" i="32" a="1"/>
  <c r="DN208" i="32" s="1"/>
  <c r="DO208" i="32" s="1"/>
  <c r="DM208" i="32"/>
  <c r="DN207" i="32" a="1"/>
  <c r="DN207" i="32" s="1"/>
  <c r="DO207" i="32" s="1"/>
  <c r="DM207" i="32"/>
  <c r="DN206" i="32" a="1"/>
  <c r="DN206" i="32" s="1"/>
  <c r="DO206" i="32" s="1"/>
  <c r="DM206" i="32"/>
  <c r="DN205" i="32" a="1"/>
  <c r="DN205" i="32" s="1"/>
  <c r="DO205" i="32" s="1"/>
  <c r="DM205" i="32"/>
  <c r="DN204" i="32" a="1"/>
  <c r="DN204" i="32" s="1"/>
  <c r="DO204" i="32" s="1"/>
  <c r="DM204" i="32"/>
  <c r="DN203" i="32" a="1"/>
  <c r="DN203" i="32" s="1"/>
  <c r="DO203" i="32" s="1"/>
  <c r="DM203" i="32"/>
  <c r="DN202" i="32" a="1"/>
  <c r="DN202" i="32" s="1"/>
  <c r="DO202" i="32" s="1"/>
  <c r="DM202" i="32"/>
  <c r="DN201" i="32" a="1"/>
  <c r="DN201" i="32" s="1"/>
  <c r="DO201" i="32" s="1"/>
  <c r="DM201" i="32"/>
  <c r="DN200" i="32" a="1"/>
  <c r="DN200" i="32" s="1"/>
  <c r="DO200" i="32" s="1"/>
  <c r="DM200" i="32"/>
  <c r="DN199" i="32" a="1"/>
  <c r="DN199" i="32" s="1"/>
  <c r="DO199" i="32" s="1"/>
  <c r="DM199" i="32"/>
  <c r="DN198" i="32" a="1"/>
  <c r="DN198" i="32" s="1"/>
  <c r="DO198" i="32" s="1"/>
  <c r="DM198" i="32"/>
  <c r="DN197" i="32" a="1"/>
  <c r="DN197" i="32" s="1"/>
  <c r="DO197" i="32" s="1"/>
  <c r="DM197" i="32"/>
  <c r="DN196" i="32" a="1"/>
  <c r="DN196" i="32" s="1"/>
  <c r="DO196" i="32" s="1"/>
  <c r="DM196" i="32"/>
  <c r="DN195" i="32" a="1"/>
  <c r="DN195" i="32" s="1"/>
  <c r="DO195" i="32" s="1"/>
  <c r="DM195" i="32"/>
  <c r="DN194" i="32" a="1"/>
  <c r="DN194" i="32" s="1"/>
  <c r="DO194" i="32" s="1"/>
  <c r="DM194" i="32"/>
  <c r="DN193" i="32" a="1"/>
  <c r="DN193" i="32" s="1"/>
  <c r="DO193" i="32" s="1"/>
  <c r="DM193" i="32"/>
  <c r="DN192" i="32" a="1"/>
  <c r="DN192" i="32" s="1"/>
  <c r="DO192" i="32" s="1"/>
  <c r="DM192" i="32"/>
  <c r="DN191" i="32" a="1"/>
  <c r="DN191" i="32" s="1"/>
  <c r="DO191" i="32" s="1"/>
  <c r="DM191" i="32"/>
  <c r="DN190" i="32" a="1"/>
  <c r="DN190" i="32" s="1"/>
  <c r="DO190" i="32" s="1"/>
  <c r="DM190" i="32"/>
  <c r="DN189" i="32" a="1"/>
  <c r="DN189" i="32" s="1"/>
  <c r="DO189" i="32" s="1"/>
  <c r="DM189" i="32"/>
  <c r="DN188" i="32" a="1"/>
  <c r="DN188" i="32" s="1"/>
  <c r="DO188" i="32" s="1"/>
  <c r="DM188" i="32"/>
  <c r="DN187" i="32" a="1"/>
  <c r="DN187" i="32" s="1"/>
  <c r="DO187" i="32" s="1"/>
  <c r="DM187" i="32"/>
  <c r="DN186" i="32" a="1"/>
  <c r="DN186" i="32" s="1"/>
  <c r="DO186" i="32" s="1"/>
  <c r="DM186" i="32"/>
  <c r="DN185" i="32" a="1"/>
  <c r="DN185" i="32" s="1"/>
  <c r="DO185" i="32" s="1"/>
  <c r="DM185" i="32"/>
  <c r="DN184" i="32" a="1"/>
  <c r="DN184" i="32" s="1"/>
  <c r="DO184" i="32" s="1"/>
  <c r="DM184" i="32"/>
  <c r="DN183" i="32" a="1"/>
  <c r="DN183" i="32" s="1"/>
  <c r="DO183" i="32" s="1"/>
  <c r="DM183" i="32"/>
  <c r="DN182" i="32" a="1"/>
  <c r="DN182" i="32" s="1"/>
  <c r="DO182" i="32" s="1"/>
  <c r="DM182" i="32"/>
  <c r="DN181" i="32" a="1"/>
  <c r="DN181" i="32" s="1"/>
  <c r="DO181" i="32" s="1"/>
  <c r="DM181" i="32"/>
  <c r="DN180" i="32" a="1"/>
  <c r="DN180" i="32" s="1"/>
  <c r="DO180" i="32" s="1"/>
  <c r="DM180" i="32"/>
  <c r="DN179" i="32" a="1"/>
  <c r="DN179" i="32" s="1"/>
  <c r="DO179" i="32" s="1"/>
  <c r="DM179" i="32"/>
  <c r="DN178" i="32" a="1"/>
  <c r="DN178" i="32" s="1"/>
  <c r="DO178" i="32" s="1"/>
  <c r="DM178" i="32"/>
  <c r="DN177" i="32" a="1"/>
  <c r="DN177" i="32" s="1"/>
  <c r="DO177" i="32" s="1"/>
  <c r="DM177" i="32"/>
  <c r="DN176" i="32" a="1"/>
  <c r="DN176" i="32" s="1"/>
  <c r="DO176" i="32" s="1"/>
  <c r="DM176" i="32"/>
  <c r="DN175" i="32" a="1"/>
  <c r="DN175" i="32" s="1"/>
  <c r="DO175" i="32" s="1"/>
  <c r="DM175" i="32"/>
  <c r="DN174" i="32" a="1"/>
  <c r="DN174" i="32" s="1"/>
  <c r="DO174" i="32" s="1"/>
  <c r="DM174" i="32"/>
  <c r="DN173" i="32" a="1"/>
  <c r="DN173" i="32" s="1"/>
  <c r="DO173" i="32" s="1"/>
  <c r="DM173" i="32"/>
  <c r="DN172" i="32" a="1"/>
  <c r="DN172" i="32" s="1"/>
  <c r="DO172" i="32" s="1"/>
  <c r="DM172" i="32"/>
  <c r="DN171" i="32" a="1"/>
  <c r="DN171" i="32" s="1"/>
  <c r="DO171" i="32" s="1"/>
  <c r="DM171" i="32"/>
  <c r="DN170" i="32" a="1"/>
  <c r="DN170" i="32" s="1"/>
  <c r="DO170" i="32" s="1"/>
  <c r="DM170" i="32"/>
  <c r="DN169" i="32" a="1"/>
  <c r="DN169" i="32" s="1"/>
  <c r="DO169" i="32" s="1"/>
  <c r="DM169" i="32"/>
  <c r="DN168" i="32" a="1"/>
  <c r="DN168" i="32" s="1"/>
  <c r="DO168" i="32" s="1"/>
  <c r="DM168" i="32"/>
  <c r="DN167" i="32" a="1"/>
  <c r="DN167" i="32" s="1"/>
  <c r="DO167" i="32" s="1"/>
  <c r="DM167" i="32"/>
  <c r="DN166" i="32" a="1"/>
  <c r="DN166" i="32" s="1"/>
  <c r="DO166" i="32" s="1"/>
  <c r="DM166" i="32"/>
  <c r="DN165" i="32" a="1"/>
  <c r="DN165" i="32" s="1"/>
  <c r="DO165" i="32" s="1"/>
  <c r="DM165" i="32"/>
  <c r="DN164" i="32" a="1"/>
  <c r="DN164" i="32" s="1"/>
  <c r="DO164" i="32" s="1"/>
  <c r="DM164" i="32"/>
  <c r="DN163" i="32" a="1"/>
  <c r="DN163" i="32" s="1"/>
  <c r="DO163" i="32" s="1"/>
  <c r="DM163" i="32"/>
  <c r="DN162" i="32" a="1"/>
  <c r="DN162" i="32" s="1"/>
  <c r="DO162" i="32" s="1"/>
  <c r="DM162" i="32"/>
  <c r="DN161" i="32" a="1"/>
  <c r="DN161" i="32" s="1"/>
  <c r="DO161" i="32" s="1"/>
  <c r="DM161" i="32"/>
  <c r="DN160" i="32" a="1"/>
  <c r="DN160" i="32" s="1"/>
  <c r="DO160" i="32" s="1"/>
  <c r="DM160" i="32"/>
  <c r="DN159" i="32" a="1"/>
  <c r="DN159" i="32" s="1"/>
  <c r="DO159" i="32" s="1"/>
  <c r="DM159" i="32"/>
  <c r="DN158" i="32" a="1"/>
  <c r="DN158" i="32" s="1"/>
  <c r="DO158" i="32" s="1"/>
  <c r="DM158" i="32"/>
  <c r="DN157" i="32" a="1"/>
  <c r="DN157" i="32" s="1"/>
  <c r="DO157" i="32" s="1"/>
  <c r="DM157" i="32"/>
  <c r="DN156" i="32" a="1"/>
  <c r="DN156" i="32" s="1"/>
  <c r="DO156" i="32" s="1"/>
  <c r="DM156" i="32"/>
  <c r="DN155" i="32" a="1"/>
  <c r="DN155" i="32" s="1"/>
  <c r="DO155" i="32" s="1"/>
  <c r="DM155" i="32"/>
  <c r="DN154" i="32" a="1"/>
  <c r="DN154" i="32" s="1"/>
  <c r="DO154" i="32" s="1"/>
  <c r="DM154" i="32"/>
  <c r="DN153" i="32" a="1"/>
  <c r="DN153" i="32" s="1"/>
  <c r="DO153" i="32" s="1"/>
  <c r="DM153" i="32"/>
  <c r="DN152" i="32" a="1"/>
  <c r="DN152" i="32" s="1"/>
  <c r="DO152" i="32" s="1"/>
  <c r="DM152" i="32"/>
  <c r="DN151" i="32" a="1"/>
  <c r="DN151" i="32" s="1"/>
  <c r="DO151" i="32" s="1"/>
  <c r="DM151" i="32"/>
  <c r="DN150" i="32" a="1"/>
  <c r="DN150" i="32" s="1"/>
  <c r="DO150" i="32" s="1"/>
  <c r="DM150" i="32"/>
  <c r="DN149" i="32" a="1"/>
  <c r="DN149" i="32" s="1"/>
  <c r="DO149" i="32" s="1"/>
  <c r="DM149" i="32"/>
  <c r="DN148" i="32" a="1"/>
  <c r="DN148" i="32" s="1"/>
  <c r="DO148" i="32" s="1"/>
  <c r="DM148" i="32"/>
  <c r="DN147" i="32" a="1"/>
  <c r="DN147" i="32" s="1"/>
  <c r="DO147" i="32" s="1"/>
  <c r="DM147" i="32"/>
  <c r="DN146" i="32" a="1"/>
  <c r="DN146" i="32" s="1"/>
  <c r="DO146" i="32" s="1"/>
  <c r="DM146" i="32"/>
  <c r="DN145" i="32" a="1"/>
  <c r="DN145" i="32" s="1"/>
  <c r="DO145" i="32" s="1"/>
  <c r="DM145" i="32"/>
  <c r="DN144" i="32" a="1"/>
  <c r="DN144" i="32" s="1"/>
  <c r="DO144" i="32" s="1"/>
  <c r="DM144" i="32"/>
  <c r="DN143" i="32" a="1"/>
  <c r="DN143" i="32" s="1"/>
  <c r="DO143" i="32" s="1"/>
  <c r="DM143" i="32"/>
  <c r="DN142" i="32" a="1"/>
  <c r="DN142" i="32" s="1"/>
  <c r="DO142" i="32" s="1"/>
  <c r="DM142" i="32"/>
  <c r="DN141" i="32" a="1"/>
  <c r="DN141" i="32" s="1"/>
  <c r="DO141" i="32" s="1"/>
  <c r="DM141" i="32"/>
  <c r="DN140" i="32" a="1"/>
  <c r="DN140" i="32" s="1"/>
  <c r="DO140" i="32" s="1"/>
  <c r="DM140" i="32"/>
  <c r="DN139" i="32" a="1"/>
  <c r="DN139" i="32" s="1"/>
  <c r="DO139" i="32" s="1"/>
  <c r="DM139" i="32"/>
  <c r="DN138" i="32" a="1"/>
  <c r="DN138" i="32" s="1"/>
  <c r="DO138" i="32" s="1"/>
  <c r="DM138" i="32"/>
  <c r="DN137" i="32" a="1"/>
  <c r="DN137" i="32" s="1"/>
  <c r="DO137" i="32" s="1"/>
  <c r="DM137" i="32"/>
  <c r="DN136" i="32" a="1"/>
  <c r="DN136" i="32" s="1"/>
  <c r="DO136" i="32" s="1"/>
  <c r="DM136" i="32"/>
  <c r="DN135" i="32" a="1"/>
  <c r="DN135" i="32" s="1"/>
  <c r="DO135" i="32" s="1"/>
  <c r="DM135" i="32"/>
  <c r="DN134" i="32" a="1"/>
  <c r="DN134" i="32" s="1"/>
  <c r="DO134" i="32" s="1"/>
  <c r="DM134" i="32"/>
  <c r="DN133" i="32" a="1"/>
  <c r="DN133" i="32" s="1"/>
  <c r="DO133" i="32" s="1"/>
  <c r="DM133" i="32"/>
  <c r="DN132" i="32" a="1"/>
  <c r="DN132" i="32" s="1"/>
  <c r="DO132" i="32" s="1"/>
  <c r="DM132" i="32"/>
  <c r="DN131" i="32" a="1"/>
  <c r="DN131" i="32" s="1"/>
  <c r="DO131" i="32" s="1"/>
  <c r="DM131" i="32"/>
  <c r="DN130" i="32" a="1"/>
  <c r="DN130" i="32" s="1"/>
  <c r="DO130" i="32" s="1"/>
  <c r="DM130" i="32"/>
  <c r="DN129" i="32" a="1"/>
  <c r="DN129" i="32" s="1"/>
  <c r="DO129" i="32" s="1"/>
  <c r="DM129" i="32"/>
  <c r="DN128" i="32" a="1"/>
  <c r="DN128" i="32" s="1"/>
  <c r="DO128" i="32" s="1"/>
  <c r="DM128" i="32"/>
  <c r="DN127" i="32" a="1"/>
  <c r="DN127" i="32" s="1"/>
  <c r="DO127" i="32" s="1"/>
  <c r="DM127" i="32"/>
  <c r="DN126" i="32" a="1"/>
  <c r="DN126" i="32" s="1"/>
  <c r="DO126" i="32" s="1"/>
  <c r="DM126" i="32"/>
  <c r="DN125" i="32" a="1"/>
  <c r="DN125" i="32" s="1"/>
  <c r="DO125" i="32" s="1"/>
  <c r="DM125" i="32"/>
  <c r="DN124" i="32" a="1"/>
  <c r="DN124" i="32" s="1"/>
  <c r="DO124" i="32" s="1"/>
  <c r="DM124" i="32"/>
  <c r="DN123" i="32" a="1"/>
  <c r="DN123" i="32" s="1"/>
  <c r="DO123" i="32" s="1"/>
  <c r="DM123" i="32"/>
  <c r="DN122" i="32" a="1"/>
  <c r="DN122" i="32" s="1"/>
  <c r="DO122" i="32" s="1"/>
  <c r="DM122" i="32"/>
  <c r="DN121" i="32" a="1"/>
  <c r="DN121" i="32" s="1"/>
  <c r="DO121" i="32" s="1"/>
  <c r="DM121" i="32"/>
  <c r="DN120" i="32" a="1"/>
  <c r="DN120" i="32" s="1"/>
  <c r="DO120" i="32" s="1"/>
  <c r="DM120" i="32"/>
  <c r="DN119" i="32" a="1"/>
  <c r="DN119" i="32" s="1"/>
  <c r="DO119" i="32" s="1"/>
  <c r="DM119" i="32"/>
  <c r="DN118" i="32" a="1"/>
  <c r="DN118" i="32" s="1"/>
  <c r="DO118" i="32" s="1"/>
  <c r="DM118" i="32"/>
  <c r="DN117" i="32" a="1"/>
  <c r="DN117" i="32" s="1"/>
  <c r="DO117" i="32" s="1"/>
  <c r="DM117" i="32"/>
  <c r="DN116" i="32" a="1"/>
  <c r="DN116" i="32" s="1"/>
  <c r="DO116" i="32" s="1"/>
  <c r="DM116" i="32"/>
  <c r="DN115" i="32" a="1"/>
  <c r="DN115" i="32" s="1"/>
  <c r="DO115" i="32" s="1"/>
  <c r="DM115" i="32"/>
  <c r="DN114" i="32" a="1"/>
  <c r="DN114" i="32" s="1"/>
  <c r="DO114" i="32" s="1"/>
  <c r="DM114" i="32"/>
  <c r="DN113" i="32" a="1"/>
  <c r="DN113" i="32" s="1"/>
  <c r="DO113" i="32" s="1"/>
  <c r="DM113" i="32"/>
  <c r="DN112" i="32" a="1"/>
  <c r="DN112" i="32" s="1"/>
  <c r="DO112" i="32" s="1"/>
  <c r="DM112" i="32"/>
  <c r="DN111" i="32" a="1"/>
  <c r="DN111" i="32" s="1"/>
  <c r="DO111" i="32" s="1"/>
  <c r="DM111" i="32"/>
  <c r="DN110" i="32" a="1"/>
  <c r="DN110" i="32" s="1"/>
  <c r="DO110" i="32" s="1"/>
  <c r="DM110" i="32"/>
  <c r="DN109" i="32" a="1"/>
  <c r="DN109" i="32" s="1"/>
  <c r="DO109" i="32" s="1"/>
  <c r="DM109" i="32"/>
  <c r="DN108" i="32" a="1"/>
  <c r="DN108" i="32" s="1"/>
  <c r="DO108" i="32" s="1"/>
  <c r="DM108" i="32"/>
  <c r="DN107" i="32" a="1"/>
  <c r="DN107" i="32" s="1"/>
  <c r="DO107" i="32" s="1"/>
  <c r="DM107" i="32"/>
  <c r="DN106" i="32" a="1"/>
  <c r="DN106" i="32" s="1"/>
  <c r="DO106" i="32" s="1"/>
  <c r="DM106" i="32"/>
  <c r="DN105" i="32" a="1"/>
  <c r="DN105" i="32" s="1"/>
  <c r="DO105" i="32" s="1"/>
  <c r="DM105" i="32"/>
  <c r="DN104" i="32" a="1"/>
  <c r="DN104" i="32" s="1"/>
  <c r="DO104" i="32" s="1"/>
  <c r="DM104" i="32"/>
  <c r="DN103" i="32" a="1"/>
  <c r="DN103" i="32" s="1"/>
  <c r="DO103" i="32" s="1"/>
  <c r="DM103" i="32"/>
  <c r="DN102" i="32" a="1"/>
  <c r="DN102" i="32" s="1"/>
  <c r="DO102" i="32" s="1"/>
  <c r="DM102" i="32"/>
  <c r="DN101" i="32" a="1"/>
  <c r="DN101" i="32" s="1"/>
  <c r="DO101" i="32" s="1"/>
  <c r="DM101" i="32"/>
  <c r="DN100" i="32" a="1"/>
  <c r="DN100" i="32" s="1"/>
  <c r="DO100" i="32" s="1"/>
  <c r="DM100" i="32"/>
  <c r="DN99" i="32" a="1"/>
  <c r="DN99" i="32" s="1"/>
  <c r="DO99" i="32" s="1"/>
  <c r="DM99" i="32"/>
  <c r="DN98" i="32" a="1"/>
  <c r="DN98" i="32" s="1"/>
  <c r="DO98" i="32" s="1"/>
  <c r="DM98" i="32"/>
  <c r="DN97" i="32" a="1"/>
  <c r="DN97" i="32" s="1"/>
  <c r="DO97" i="32" s="1"/>
  <c r="DM97" i="32"/>
  <c r="DN96" i="32" a="1"/>
  <c r="DN96" i="32" s="1"/>
  <c r="DO96" i="32" s="1"/>
  <c r="DM96" i="32"/>
  <c r="DN95" i="32" a="1"/>
  <c r="DN95" i="32" s="1"/>
  <c r="DO95" i="32" s="1"/>
  <c r="DM95" i="32"/>
  <c r="DN94" i="32" a="1"/>
  <c r="DN94" i="32" s="1"/>
  <c r="DO94" i="32" s="1"/>
  <c r="DM94" i="32"/>
  <c r="DN93" i="32" a="1"/>
  <c r="DN93" i="32" s="1"/>
  <c r="DO93" i="32" s="1"/>
  <c r="DM93" i="32"/>
  <c r="DN92" i="32" a="1"/>
  <c r="DN92" i="32" s="1"/>
  <c r="DO92" i="32" s="1"/>
  <c r="DM92" i="32"/>
  <c r="DN91" i="32" a="1"/>
  <c r="DN91" i="32" s="1"/>
  <c r="DO91" i="32" s="1"/>
  <c r="DM91" i="32"/>
  <c r="DN90" i="32" a="1"/>
  <c r="DN90" i="32" s="1"/>
  <c r="DO90" i="32" s="1"/>
  <c r="DM90" i="32"/>
  <c r="DN89" i="32" a="1"/>
  <c r="DN89" i="32" s="1"/>
  <c r="DO89" i="32" s="1"/>
  <c r="DM89" i="32"/>
  <c r="DN88" i="32" a="1"/>
  <c r="DN88" i="32" s="1"/>
  <c r="DO88" i="32" s="1"/>
  <c r="DM88" i="32"/>
  <c r="DN87" i="32" a="1"/>
  <c r="DN87" i="32" s="1"/>
  <c r="DO87" i="32" s="1"/>
  <c r="DM87" i="32"/>
  <c r="DN86" i="32" a="1"/>
  <c r="DN86" i="32" s="1"/>
  <c r="DO86" i="32" s="1"/>
  <c r="DM86" i="32"/>
  <c r="DN85" i="32" a="1"/>
  <c r="DN85" i="32" s="1"/>
  <c r="DO85" i="32" s="1"/>
  <c r="DM85" i="32"/>
  <c r="DN84" i="32" a="1"/>
  <c r="DN84" i="32" s="1"/>
  <c r="DO84" i="32" s="1"/>
  <c r="DM84" i="32"/>
  <c r="DN83" i="32" a="1"/>
  <c r="DN83" i="32" s="1"/>
  <c r="DO83" i="32" s="1"/>
  <c r="DM83" i="32"/>
  <c r="DN82" i="32" a="1"/>
  <c r="DN82" i="32" s="1"/>
  <c r="DO82" i="32" s="1"/>
  <c r="DM82" i="32"/>
  <c r="DN81" i="32" a="1"/>
  <c r="DN81" i="32" s="1"/>
  <c r="DO81" i="32" s="1"/>
  <c r="DM81" i="32"/>
  <c r="DN80" i="32" a="1"/>
  <c r="DN80" i="32" s="1"/>
  <c r="DO80" i="32" s="1"/>
  <c r="DM80" i="32"/>
  <c r="DN79" i="32" a="1"/>
  <c r="DN79" i="32" s="1"/>
  <c r="DO79" i="32" s="1"/>
  <c r="DM79" i="32"/>
  <c r="DN78" i="32" a="1"/>
  <c r="DN78" i="32" s="1"/>
  <c r="DO78" i="32" s="1"/>
  <c r="DM78" i="32"/>
  <c r="DN77" i="32" a="1"/>
  <c r="DN77" i="32" s="1"/>
  <c r="DO77" i="32" s="1"/>
  <c r="DM77" i="32"/>
  <c r="DN76" i="32" a="1"/>
  <c r="DN76" i="32" s="1"/>
  <c r="DO76" i="32" s="1"/>
  <c r="DM76" i="32"/>
  <c r="DN75" i="32" a="1"/>
  <c r="DN75" i="32" s="1"/>
  <c r="DO75" i="32" s="1"/>
  <c r="DM75" i="32"/>
  <c r="DN74" i="32" a="1"/>
  <c r="DN74" i="32" s="1"/>
  <c r="DO74" i="32" s="1"/>
  <c r="DM74" i="32"/>
  <c r="DN73" i="32" a="1"/>
  <c r="DN73" i="32" s="1"/>
  <c r="DO73" i="32" s="1"/>
  <c r="DM73" i="32"/>
  <c r="DN72" i="32" a="1"/>
  <c r="DN72" i="32" s="1"/>
  <c r="DO72" i="32" s="1"/>
  <c r="DM72" i="32"/>
  <c r="DN71" i="32" a="1"/>
  <c r="DN71" i="32" s="1"/>
  <c r="DO71" i="32" s="1"/>
  <c r="DM71" i="32"/>
  <c r="DN70" i="32" a="1"/>
  <c r="DN70" i="32" s="1"/>
  <c r="DO70" i="32" s="1"/>
  <c r="DM70" i="32"/>
  <c r="DN69" i="32" a="1"/>
  <c r="DN69" i="32" s="1"/>
  <c r="DO69" i="32" s="1"/>
  <c r="DM69" i="32"/>
  <c r="DN68" i="32" a="1"/>
  <c r="DN68" i="32" s="1"/>
  <c r="DO68" i="32" s="1"/>
  <c r="DM68" i="32"/>
  <c r="DN67" i="32" a="1"/>
  <c r="DN67" i="32" s="1"/>
  <c r="DO67" i="32" s="1"/>
  <c r="DM67" i="32"/>
  <c r="DN66" i="32" a="1"/>
  <c r="DN66" i="32" s="1"/>
  <c r="DO66" i="32" s="1"/>
  <c r="DM66" i="32"/>
  <c r="DN65" i="32" a="1"/>
  <c r="DN65" i="32" s="1"/>
  <c r="DO65" i="32" s="1"/>
  <c r="DM65" i="32"/>
  <c r="DN64" i="32" a="1"/>
  <c r="DN64" i="32" s="1"/>
  <c r="DO64" i="32" s="1"/>
  <c r="DM64" i="32"/>
  <c r="DN63" i="32" a="1"/>
  <c r="DN63" i="32" s="1"/>
  <c r="DO63" i="32" s="1"/>
  <c r="DM63" i="32"/>
  <c r="DN62" i="32" a="1"/>
  <c r="DN62" i="32" s="1"/>
  <c r="DO62" i="32" s="1"/>
  <c r="DM62" i="32"/>
  <c r="DN61" i="32" a="1"/>
  <c r="DN61" i="32" s="1"/>
  <c r="DO61" i="32" s="1"/>
  <c r="DM61" i="32"/>
  <c r="DN60" i="32" a="1"/>
  <c r="DN60" i="32" s="1"/>
  <c r="DO60" i="32" s="1"/>
  <c r="DM60" i="32"/>
  <c r="DN59" i="32" a="1"/>
  <c r="DN59" i="32" s="1"/>
  <c r="DO59" i="32" s="1"/>
  <c r="DM59" i="32"/>
  <c r="DN58" i="32" a="1"/>
  <c r="DN58" i="32" s="1"/>
  <c r="DO58" i="32" s="1"/>
  <c r="DM58" i="32"/>
  <c r="DN57" i="32" a="1"/>
  <c r="DN57" i="32" s="1"/>
  <c r="DO57" i="32" s="1"/>
  <c r="DM57" i="32"/>
  <c r="DN56" i="32" a="1"/>
  <c r="DN56" i="32" s="1"/>
  <c r="DO56" i="32" s="1"/>
  <c r="DM56" i="32"/>
  <c r="DN55" i="32" a="1"/>
  <c r="DN55" i="32" s="1"/>
  <c r="DO55" i="32" s="1"/>
  <c r="DM55" i="32"/>
  <c r="DN54" i="32" a="1"/>
  <c r="DN54" i="32" s="1"/>
  <c r="DO54" i="32" s="1"/>
  <c r="DM54" i="32"/>
  <c r="DN53" i="32" a="1"/>
  <c r="DN53" i="32" s="1"/>
  <c r="DO53" i="32" s="1"/>
  <c r="DM53" i="32"/>
  <c r="DN52" i="32" a="1"/>
  <c r="DN52" i="32" s="1"/>
  <c r="DO52" i="32" s="1"/>
  <c r="DM52" i="32"/>
  <c r="DN51" i="32" a="1"/>
  <c r="DN51" i="32" s="1"/>
  <c r="DO51" i="32" s="1"/>
  <c r="DM51" i="32"/>
  <c r="DN50" i="32" a="1"/>
  <c r="DN50" i="32" s="1"/>
  <c r="DO50" i="32" s="1"/>
  <c r="DM50" i="32"/>
  <c r="DN49" i="32" a="1"/>
  <c r="DN49" i="32" s="1"/>
  <c r="DO49" i="32" s="1"/>
  <c r="DM49" i="32"/>
  <c r="DN48" i="32" a="1"/>
  <c r="DN48" i="32" s="1"/>
  <c r="DO48" i="32" s="1"/>
  <c r="DM48" i="32"/>
  <c r="DN47" i="32" a="1"/>
  <c r="DN47" i="32" s="1"/>
  <c r="DO47" i="32" s="1"/>
  <c r="DM47" i="32"/>
  <c r="DN46" i="32" a="1"/>
  <c r="DN46" i="32" s="1"/>
  <c r="DO46" i="32" s="1"/>
  <c r="DM46" i="32"/>
  <c r="DN45" i="32" a="1"/>
  <c r="DN45" i="32" s="1"/>
  <c r="DO45" i="32" s="1"/>
  <c r="DM45" i="32"/>
  <c r="DN44" i="32" a="1"/>
  <c r="DN44" i="32" s="1"/>
  <c r="DO44" i="32" s="1"/>
  <c r="DM44" i="32"/>
  <c r="DN43" i="32" a="1"/>
  <c r="DN43" i="32" s="1"/>
  <c r="DO43" i="32" s="1"/>
  <c r="DM43" i="32"/>
  <c r="DN42" i="32" a="1"/>
  <c r="DN42" i="32" s="1"/>
  <c r="DO42" i="32" s="1"/>
  <c r="DM42" i="32"/>
  <c r="DN41" i="32" a="1"/>
  <c r="DN41" i="32" s="1"/>
  <c r="DO41" i="32" s="1"/>
  <c r="DM41" i="32"/>
  <c r="DN40" i="32" a="1"/>
  <c r="DN40" i="32" s="1"/>
  <c r="DO40" i="32" s="1"/>
  <c r="DM40" i="32"/>
  <c r="DN39" i="32" a="1"/>
  <c r="DN39" i="32" s="1"/>
  <c r="DO39" i="32" s="1"/>
  <c r="DM39" i="32"/>
  <c r="DN38" i="32" a="1"/>
  <c r="DN38" i="32" s="1"/>
  <c r="DO38" i="32" s="1"/>
  <c r="DM38" i="32"/>
  <c r="DN37" i="32" a="1"/>
  <c r="DN37" i="32" s="1"/>
  <c r="DO37" i="32" s="1"/>
  <c r="DM37" i="32"/>
  <c r="DN36" i="32" a="1"/>
  <c r="DN36" i="32" s="1"/>
  <c r="DO36" i="32" s="1"/>
  <c r="DM36" i="32"/>
  <c r="DN35" i="32" a="1"/>
  <c r="DN35" i="32" s="1"/>
  <c r="DO35" i="32" s="1"/>
  <c r="DM35" i="32"/>
  <c r="DN34" i="32" a="1"/>
  <c r="DN34" i="32" s="1"/>
  <c r="DO34" i="32" s="1"/>
  <c r="DM34" i="32"/>
  <c r="DN33" i="32" a="1"/>
  <c r="DN33" i="32" s="1"/>
  <c r="DO33" i="32" s="1"/>
  <c r="DM33" i="32"/>
  <c r="DN32" i="32" a="1"/>
  <c r="DN32" i="32" s="1"/>
  <c r="DO32" i="32" s="1"/>
  <c r="DM32" i="32"/>
  <c r="DN31" i="32" a="1"/>
  <c r="DN31" i="32" s="1"/>
  <c r="DO31" i="32" s="1"/>
  <c r="DM31" i="32"/>
  <c r="DN30" i="32" a="1"/>
  <c r="DN30" i="32" s="1"/>
  <c r="DO30" i="32" s="1"/>
  <c r="DM30" i="32"/>
  <c r="DN29" i="32" a="1"/>
  <c r="DN29" i="32" s="1"/>
  <c r="DO29" i="32" s="1"/>
  <c r="DM29" i="32"/>
  <c r="DN28" i="32" a="1"/>
  <c r="DN28" i="32" s="1"/>
  <c r="DO28" i="32" s="1"/>
  <c r="DM28" i="32"/>
  <c r="DN27" i="32" a="1"/>
  <c r="DN27" i="32" s="1"/>
  <c r="DO27" i="32" s="1"/>
  <c r="DM27" i="32"/>
  <c r="DN26" i="32" a="1"/>
  <c r="DN26" i="32" s="1"/>
  <c r="DO26" i="32" s="1"/>
  <c r="DM26" i="32"/>
  <c r="DN25" i="32" a="1"/>
  <c r="DN25" i="32" s="1"/>
  <c r="DO25" i="32" s="1"/>
  <c r="DM25" i="32"/>
  <c r="DN24" i="32" a="1"/>
  <c r="DN24" i="32" s="1"/>
  <c r="DO24" i="32" s="1"/>
  <c r="DM24" i="32"/>
  <c r="DN23" i="32" a="1"/>
  <c r="DN23" i="32" s="1"/>
  <c r="DO23" i="32" s="1"/>
  <c r="DM23" i="32"/>
  <c r="DN22" i="32" a="1"/>
  <c r="DN22" i="32" s="1"/>
  <c r="DO22" i="32" s="1"/>
  <c r="DM22" i="32"/>
  <c r="DN21" i="32" a="1"/>
  <c r="DN21" i="32" s="1"/>
  <c r="DO21" i="32" s="1"/>
  <c r="DM21" i="32"/>
  <c r="DN20" i="32" a="1"/>
  <c r="DN20" i="32" s="1"/>
  <c r="DO20" i="32" s="1"/>
  <c r="DM20" i="32"/>
  <c r="DN19" i="32" a="1"/>
  <c r="DN19" i="32" s="1"/>
  <c r="DO19" i="32" s="1"/>
  <c r="DM19" i="32"/>
  <c r="DN18" i="32" a="1"/>
  <c r="DN18" i="32" s="1"/>
  <c r="DO18" i="32" s="1"/>
  <c r="DM18" i="32"/>
  <c r="DN17" i="32" a="1"/>
  <c r="DN17" i="32" s="1"/>
  <c r="DO17" i="32" s="1"/>
  <c r="DM17" i="32"/>
  <c r="DN16" i="32" a="1"/>
  <c r="DN16" i="32" s="1"/>
  <c r="DO16" i="32" s="1"/>
  <c r="DM16" i="32"/>
  <c r="DN15" i="32" a="1"/>
  <c r="DN15" i="32" s="1"/>
  <c r="DO15" i="32" s="1"/>
  <c r="DM15" i="32"/>
  <c r="DN14" i="32" a="1"/>
  <c r="DN14" i="32" s="1"/>
  <c r="DO14" i="32" s="1"/>
  <c r="DM14" i="32"/>
  <c r="DN13" i="32" a="1"/>
  <c r="DN13" i="32" s="1"/>
  <c r="DO13" i="32" s="1"/>
  <c r="DM13" i="32"/>
  <c r="DN12" i="32" a="1"/>
  <c r="DN12" i="32" s="1"/>
  <c r="DO12" i="32" s="1"/>
  <c r="DM12" i="32"/>
  <c r="DN11" i="32" a="1"/>
  <c r="DN11" i="32" s="1"/>
  <c r="DO11" i="32" s="1"/>
  <c r="DM11" i="32"/>
  <c r="DN10" i="32" a="1"/>
  <c r="DN10" i="32" s="1"/>
  <c r="DO10" i="32" s="1"/>
  <c r="DM10" i="32"/>
  <c r="DN9" i="32" a="1"/>
  <c r="DN9" i="32" s="1"/>
  <c r="DO9" i="32" s="1"/>
  <c r="DM9" i="32"/>
  <c r="DN8" i="32" a="1"/>
  <c r="DN8" i="32" s="1"/>
  <c r="DO8" i="32" s="1"/>
  <c r="DM8" i="32"/>
  <c r="DN7" i="32" a="1"/>
  <c r="DN7" i="32" s="1"/>
  <c r="DO7" i="32" s="1"/>
  <c r="DM7" i="32"/>
  <c r="DN6" i="32" a="1"/>
  <c r="DN6" i="32" s="1"/>
  <c r="DO6" i="32" s="1"/>
  <c r="DM6" i="32"/>
  <c r="DN5" i="32" a="1"/>
  <c r="DN5" i="32" s="1"/>
  <c r="DO5" i="32" s="1"/>
  <c r="DM5" i="32"/>
  <c r="DN4" i="32" a="1"/>
  <c r="DN4" i="32" s="1"/>
  <c r="DO4" i="32" s="1"/>
  <c r="DM4" i="32"/>
  <c r="DM3" i="32"/>
  <c r="DN3" i="32" s="1" a="1"/>
  <c r="DN3" i="32" s="1"/>
  <c r="DO3" i="32" s="1"/>
  <c r="DM2" i="32"/>
  <c r="DN2" i="32" s="1" a="1"/>
  <c r="DN2" i="32" s="1"/>
  <c r="DO2" i="32" s="1"/>
  <c r="DJ208" i="32" a="1"/>
  <c r="DJ208" i="32" s="1"/>
  <c r="DK208" i="32" s="1"/>
  <c r="DI208" i="32"/>
  <c r="DJ207" i="32" a="1"/>
  <c r="DJ207" i="32" s="1"/>
  <c r="DK207" i="32" s="1"/>
  <c r="DI207" i="32"/>
  <c r="DJ206" i="32" a="1"/>
  <c r="DJ206" i="32" s="1"/>
  <c r="DK206" i="32" s="1"/>
  <c r="DI206" i="32"/>
  <c r="DJ205" i="32" a="1"/>
  <c r="DJ205" i="32" s="1"/>
  <c r="DK205" i="32" s="1"/>
  <c r="DI205" i="32"/>
  <c r="DJ204" i="32" a="1"/>
  <c r="DJ204" i="32" s="1"/>
  <c r="DK204" i="32" s="1"/>
  <c r="DI204" i="32"/>
  <c r="DJ203" i="32" a="1"/>
  <c r="DJ203" i="32" s="1"/>
  <c r="DK203" i="32" s="1"/>
  <c r="DI203" i="32"/>
  <c r="DJ202" i="32" a="1"/>
  <c r="DJ202" i="32" s="1"/>
  <c r="DK202" i="32" s="1"/>
  <c r="DI202" i="32"/>
  <c r="DJ201" i="32" a="1"/>
  <c r="DJ201" i="32" s="1"/>
  <c r="DK201" i="32" s="1"/>
  <c r="DI201" i="32"/>
  <c r="DJ200" i="32" a="1"/>
  <c r="DJ200" i="32" s="1"/>
  <c r="DK200" i="32" s="1"/>
  <c r="DI200" i="32"/>
  <c r="DJ199" i="32" a="1"/>
  <c r="DJ199" i="32" s="1"/>
  <c r="DK199" i="32" s="1"/>
  <c r="DI199" i="32"/>
  <c r="DJ198" i="32" a="1"/>
  <c r="DJ198" i="32" s="1"/>
  <c r="DK198" i="32" s="1"/>
  <c r="DI198" i="32"/>
  <c r="DJ197" i="32" a="1"/>
  <c r="DJ197" i="32" s="1"/>
  <c r="DK197" i="32" s="1"/>
  <c r="DI197" i="32"/>
  <c r="DJ196" i="32" a="1"/>
  <c r="DJ196" i="32" s="1"/>
  <c r="DK196" i="32" s="1"/>
  <c r="DI196" i="32"/>
  <c r="DJ195" i="32" a="1"/>
  <c r="DJ195" i="32" s="1"/>
  <c r="DK195" i="32" s="1"/>
  <c r="DI195" i="32"/>
  <c r="DJ194" i="32" a="1"/>
  <c r="DJ194" i="32" s="1"/>
  <c r="DK194" i="32" s="1"/>
  <c r="DI194" i="32"/>
  <c r="DJ193" i="32" a="1"/>
  <c r="DJ193" i="32" s="1"/>
  <c r="DK193" i="32" s="1"/>
  <c r="DI193" i="32"/>
  <c r="DJ192" i="32" a="1"/>
  <c r="DJ192" i="32" s="1"/>
  <c r="DK192" i="32" s="1"/>
  <c r="DI192" i="32"/>
  <c r="DJ191" i="32" a="1"/>
  <c r="DJ191" i="32" s="1"/>
  <c r="DK191" i="32" s="1"/>
  <c r="DI191" i="32"/>
  <c r="DJ190" i="32" a="1"/>
  <c r="DJ190" i="32" s="1"/>
  <c r="DK190" i="32" s="1"/>
  <c r="DI190" i="32"/>
  <c r="DJ189" i="32" a="1"/>
  <c r="DJ189" i="32" s="1"/>
  <c r="DK189" i="32" s="1"/>
  <c r="DI189" i="32"/>
  <c r="DJ188" i="32" a="1"/>
  <c r="DJ188" i="32" s="1"/>
  <c r="DK188" i="32" s="1"/>
  <c r="DI188" i="32"/>
  <c r="DJ187" i="32" a="1"/>
  <c r="DJ187" i="32" s="1"/>
  <c r="DK187" i="32" s="1"/>
  <c r="DI187" i="32"/>
  <c r="DJ186" i="32" a="1"/>
  <c r="DJ186" i="32" s="1"/>
  <c r="DK186" i="32" s="1"/>
  <c r="DI186" i="32"/>
  <c r="DJ185" i="32" a="1"/>
  <c r="DJ185" i="32" s="1"/>
  <c r="DK185" i="32" s="1"/>
  <c r="DI185" i="32"/>
  <c r="DJ184" i="32" a="1"/>
  <c r="DJ184" i="32" s="1"/>
  <c r="DK184" i="32" s="1"/>
  <c r="DI184" i="32"/>
  <c r="DJ183" i="32" a="1"/>
  <c r="DJ183" i="32" s="1"/>
  <c r="DK183" i="32" s="1"/>
  <c r="DI183" i="32"/>
  <c r="DJ182" i="32" a="1"/>
  <c r="DJ182" i="32" s="1"/>
  <c r="DK182" i="32" s="1"/>
  <c r="DI182" i="32"/>
  <c r="DJ181" i="32" a="1"/>
  <c r="DJ181" i="32" s="1"/>
  <c r="DK181" i="32" s="1"/>
  <c r="DI181" i="32"/>
  <c r="DJ180" i="32" a="1"/>
  <c r="DJ180" i="32" s="1"/>
  <c r="DK180" i="32" s="1"/>
  <c r="DI180" i="32"/>
  <c r="DJ179" i="32" a="1"/>
  <c r="DJ179" i="32" s="1"/>
  <c r="DK179" i="32" s="1"/>
  <c r="DI179" i="32"/>
  <c r="DJ178" i="32" a="1"/>
  <c r="DJ178" i="32" s="1"/>
  <c r="DK178" i="32" s="1"/>
  <c r="DI178" i="32"/>
  <c r="DJ177" i="32" a="1"/>
  <c r="DJ177" i="32" s="1"/>
  <c r="DK177" i="32" s="1"/>
  <c r="DI177" i="32"/>
  <c r="DJ176" i="32" a="1"/>
  <c r="DJ176" i="32" s="1"/>
  <c r="DK176" i="32" s="1"/>
  <c r="DI176" i="32"/>
  <c r="DJ175" i="32" a="1"/>
  <c r="DJ175" i="32" s="1"/>
  <c r="DK175" i="32" s="1"/>
  <c r="DI175" i="32"/>
  <c r="DJ174" i="32" a="1"/>
  <c r="DJ174" i="32" s="1"/>
  <c r="DK174" i="32" s="1"/>
  <c r="DI174" i="32"/>
  <c r="DJ173" i="32" a="1"/>
  <c r="DJ173" i="32" s="1"/>
  <c r="DK173" i="32" s="1"/>
  <c r="DI173" i="32"/>
  <c r="DJ172" i="32" a="1"/>
  <c r="DJ172" i="32" s="1"/>
  <c r="DK172" i="32" s="1"/>
  <c r="DI172" i="32"/>
  <c r="DJ171" i="32" a="1"/>
  <c r="DJ171" i="32" s="1"/>
  <c r="DK171" i="32" s="1"/>
  <c r="DI171" i="32"/>
  <c r="DJ170" i="32" a="1"/>
  <c r="DJ170" i="32" s="1"/>
  <c r="DK170" i="32" s="1"/>
  <c r="DI170" i="32"/>
  <c r="DJ169" i="32" a="1"/>
  <c r="DJ169" i="32" s="1"/>
  <c r="DK169" i="32" s="1"/>
  <c r="DI169" i="32"/>
  <c r="DJ168" i="32" a="1"/>
  <c r="DJ168" i="32" s="1"/>
  <c r="DK168" i="32" s="1"/>
  <c r="DI168" i="32"/>
  <c r="DJ167" i="32" a="1"/>
  <c r="DJ167" i="32" s="1"/>
  <c r="DK167" i="32" s="1"/>
  <c r="DI167" i="32"/>
  <c r="DJ166" i="32" a="1"/>
  <c r="DJ166" i="32" s="1"/>
  <c r="DK166" i="32" s="1"/>
  <c r="DI166" i="32"/>
  <c r="DJ165" i="32" a="1"/>
  <c r="DJ165" i="32" s="1"/>
  <c r="DK165" i="32" s="1"/>
  <c r="DI165" i="32"/>
  <c r="DJ164" i="32" a="1"/>
  <c r="DJ164" i="32" s="1"/>
  <c r="DK164" i="32" s="1"/>
  <c r="DI164" i="32"/>
  <c r="DJ163" i="32" a="1"/>
  <c r="DJ163" i="32" s="1"/>
  <c r="DK163" i="32" s="1"/>
  <c r="DI163" i="32"/>
  <c r="DJ162" i="32" a="1"/>
  <c r="DJ162" i="32" s="1"/>
  <c r="DK162" i="32" s="1"/>
  <c r="DI162" i="32"/>
  <c r="DJ161" i="32" a="1"/>
  <c r="DJ161" i="32" s="1"/>
  <c r="DK161" i="32" s="1"/>
  <c r="DI161" i="32"/>
  <c r="DJ160" i="32" a="1"/>
  <c r="DJ160" i="32" s="1"/>
  <c r="DK160" i="32" s="1"/>
  <c r="DI160" i="32"/>
  <c r="DJ159" i="32" a="1"/>
  <c r="DJ159" i="32" s="1"/>
  <c r="DK159" i="32" s="1"/>
  <c r="DI159" i="32"/>
  <c r="DJ158" i="32" a="1"/>
  <c r="DJ158" i="32" s="1"/>
  <c r="DK158" i="32" s="1"/>
  <c r="DI158" i="32"/>
  <c r="DJ157" i="32" a="1"/>
  <c r="DJ157" i="32" s="1"/>
  <c r="DK157" i="32" s="1"/>
  <c r="DI157" i="32"/>
  <c r="DJ156" i="32" a="1"/>
  <c r="DJ156" i="32" s="1"/>
  <c r="DK156" i="32" s="1"/>
  <c r="DI156" i="32"/>
  <c r="DJ155" i="32" a="1"/>
  <c r="DJ155" i="32" s="1"/>
  <c r="DK155" i="32" s="1"/>
  <c r="DI155" i="32"/>
  <c r="DJ154" i="32" a="1"/>
  <c r="DJ154" i="32" s="1"/>
  <c r="DK154" i="32" s="1"/>
  <c r="DI154" i="32"/>
  <c r="DJ153" i="32" a="1"/>
  <c r="DJ153" i="32" s="1"/>
  <c r="DK153" i="32" s="1"/>
  <c r="DI153" i="32"/>
  <c r="DJ152" i="32" a="1"/>
  <c r="DJ152" i="32" s="1"/>
  <c r="DK152" i="32" s="1"/>
  <c r="DI152" i="32"/>
  <c r="DJ151" i="32" a="1"/>
  <c r="DJ151" i="32" s="1"/>
  <c r="DK151" i="32" s="1"/>
  <c r="DI151" i="32"/>
  <c r="DJ150" i="32" a="1"/>
  <c r="DJ150" i="32" s="1"/>
  <c r="DK150" i="32" s="1"/>
  <c r="DI150" i="32"/>
  <c r="DJ149" i="32" a="1"/>
  <c r="DJ149" i="32" s="1"/>
  <c r="DK149" i="32" s="1"/>
  <c r="DI149" i="32"/>
  <c r="DJ148" i="32" a="1"/>
  <c r="DJ148" i="32" s="1"/>
  <c r="DK148" i="32" s="1"/>
  <c r="DI148" i="32"/>
  <c r="DJ147" i="32" a="1"/>
  <c r="DJ147" i="32" s="1"/>
  <c r="DK147" i="32" s="1"/>
  <c r="DI147" i="32"/>
  <c r="DJ146" i="32" a="1"/>
  <c r="DJ146" i="32" s="1"/>
  <c r="DK146" i="32" s="1"/>
  <c r="DI146" i="32"/>
  <c r="DJ145" i="32" a="1"/>
  <c r="DJ145" i="32" s="1"/>
  <c r="DK145" i="32" s="1"/>
  <c r="DI145" i="32"/>
  <c r="DJ144" i="32" a="1"/>
  <c r="DJ144" i="32" s="1"/>
  <c r="DK144" i="32" s="1"/>
  <c r="DI144" i="32"/>
  <c r="DJ143" i="32" a="1"/>
  <c r="DJ143" i="32" s="1"/>
  <c r="DK143" i="32" s="1"/>
  <c r="DI143" i="32"/>
  <c r="DJ142" i="32" a="1"/>
  <c r="DJ142" i="32" s="1"/>
  <c r="DK142" i="32" s="1"/>
  <c r="DI142" i="32"/>
  <c r="DJ141" i="32" a="1"/>
  <c r="DJ141" i="32" s="1"/>
  <c r="DK141" i="32" s="1"/>
  <c r="DI141" i="32"/>
  <c r="DJ140" i="32" a="1"/>
  <c r="DJ140" i="32" s="1"/>
  <c r="DK140" i="32" s="1"/>
  <c r="DI140" i="32"/>
  <c r="DJ139" i="32" a="1"/>
  <c r="DJ139" i="32" s="1"/>
  <c r="DK139" i="32" s="1"/>
  <c r="DI139" i="32"/>
  <c r="DJ138" i="32" a="1"/>
  <c r="DJ138" i="32" s="1"/>
  <c r="DK138" i="32" s="1"/>
  <c r="DI138" i="32"/>
  <c r="DJ137" i="32" a="1"/>
  <c r="DJ137" i="32" s="1"/>
  <c r="DK137" i="32" s="1"/>
  <c r="DI137" i="32"/>
  <c r="DJ136" i="32" a="1"/>
  <c r="DJ136" i="32" s="1"/>
  <c r="DK136" i="32" s="1"/>
  <c r="DI136" i="32"/>
  <c r="DJ135" i="32" a="1"/>
  <c r="DJ135" i="32" s="1"/>
  <c r="DK135" i="32" s="1"/>
  <c r="DI135" i="32"/>
  <c r="DJ134" i="32" a="1"/>
  <c r="DJ134" i="32" s="1"/>
  <c r="DK134" i="32" s="1"/>
  <c r="DI134" i="32"/>
  <c r="DJ133" i="32" a="1"/>
  <c r="DJ133" i="32" s="1"/>
  <c r="DK133" i="32" s="1"/>
  <c r="DI133" i="32"/>
  <c r="DJ132" i="32" a="1"/>
  <c r="DJ132" i="32" s="1"/>
  <c r="DK132" i="32" s="1"/>
  <c r="DI132" i="32"/>
  <c r="DJ131" i="32" a="1"/>
  <c r="DJ131" i="32" s="1"/>
  <c r="DK131" i="32" s="1"/>
  <c r="DI131" i="32"/>
  <c r="DJ130" i="32" a="1"/>
  <c r="DJ130" i="32" s="1"/>
  <c r="DK130" i="32" s="1"/>
  <c r="DI130" i="32"/>
  <c r="DJ129" i="32" a="1"/>
  <c r="DJ129" i="32" s="1"/>
  <c r="DK129" i="32" s="1"/>
  <c r="DI129" i="32"/>
  <c r="DJ128" i="32" a="1"/>
  <c r="DJ128" i="32" s="1"/>
  <c r="DK128" i="32" s="1"/>
  <c r="DI128" i="32"/>
  <c r="DJ127" i="32" a="1"/>
  <c r="DJ127" i="32" s="1"/>
  <c r="DK127" i="32" s="1"/>
  <c r="DI127" i="32"/>
  <c r="DJ126" i="32" a="1"/>
  <c r="DJ126" i="32" s="1"/>
  <c r="DK126" i="32" s="1"/>
  <c r="DI126" i="32"/>
  <c r="DJ125" i="32" a="1"/>
  <c r="DJ125" i="32" s="1"/>
  <c r="DK125" i="32" s="1"/>
  <c r="DI125" i="32"/>
  <c r="DJ124" i="32" a="1"/>
  <c r="DJ124" i="32" s="1"/>
  <c r="DK124" i="32" s="1"/>
  <c r="DI124" i="32"/>
  <c r="DJ123" i="32" a="1"/>
  <c r="DJ123" i="32" s="1"/>
  <c r="DK123" i="32" s="1"/>
  <c r="DI123" i="32"/>
  <c r="DJ122" i="32" a="1"/>
  <c r="DJ122" i="32" s="1"/>
  <c r="DK122" i="32" s="1"/>
  <c r="DI122" i="32"/>
  <c r="DJ121" i="32" a="1"/>
  <c r="DJ121" i="32" s="1"/>
  <c r="DK121" i="32" s="1"/>
  <c r="DI121" i="32"/>
  <c r="DJ120" i="32" a="1"/>
  <c r="DJ120" i="32" s="1"/>
  <c r="DK120" i="32" s="1"/>
  <c r="DI120" i="32"/>
  <c r="DJ119" i="32" a="1"/>
  <c r="DJ119" i="32" s="1"/>
  <c r="DK119" i="32" s="1"/>
  <c r="DI119" i="32"/>
  <c r="DJ118" i="32" a="1"/>
  <c r="DJ118" i="32" s="1"/>
  <c r="DK118" i="32" s="1"/>
  <c r="DI118" i="32"/>
  <c r="DJ117" i="32" a="1"/>
  <c r="DJ117" i="32" s="1"/>
  <c r="DK117" i="32" s="1"/>
  <c r="DI117" i="32"/>
  <c r="DJ116" i="32" a="1"/>
  <c r="DJ116" i="32" s="1"/>
  <c r="DK116" i="32" s="1"/>
  <c r="DI116" i="32"/>
  <c r="DJ115" i="32" a="1"/>
  <c r="DJ115" i="32" s="1"/>
  <c r="DK115" i="32" s="1"/>
  <c r="DI115" i="32"/>
  <c r="DJ114" i="32" a="1"/>
  <c r="DJ114" i="32" s="1"/>
  <c r="DK114" i="32" s="1"/>
  <c r="DI114" i="32"/>
  <c r="DJ113" i="32" a="1"/>
  <c r="DJ113" i="32" s="1"/>
  <c r="DK113" i="32" s="1"/>
  <c r="DI113" i="32"/>
  <c r="DJ112" i="32" a="1"/>
  <c r="DJ112" i="32" s="1"/>
  <c r="DK112" i="32" s="1"/>
  <c r="DI112" i="32"/>
  <c r="DJ111" i="32" a="1"/>
  <c r="DJ111" i="32" s="1"/>
  <c r="DK111" i="32" s="1"/>
  <c r="DI111" i="32"/>
  <c r="DJ110" i="32" a="1"/>
  <c r="DJ110" i="32" s="1"/>
  <c r="DK110" i="32" s="1"/>
  <c r="DI110" i="32"/>
  <c r="DJ109" i="32" a="1"/>
  <c r="DJ109" i="32" s="1"/>
  <c r="DK109" i="32" s="1"/>
  <c r="DI109" i="32"/>
  <c r="DJ108" i="32" a="1"/>
  <c r="DJ108" i="32" s="1"/>
  <c r="DK108" i="32" s="1"/>
  <c r="DI108" i="32"/>
  <c r="DJ107" i="32" a="1"/>
  <c r="DJ107" i="32" s="1"/>
  <c r="DK107" i="32" s="1"/>
  <c r="DI107" i="32"/>
  <c r="DJ106" i="32" a="1"/>
  <c r="DJ106" i="32" s="1"/>
  <c r="DK106" i="32" s="1"/>
  <c r="DI106" i="32"/>
  <c r="DJ105" i="32" a="1"/>
  <c r="DJ105" i="32" s="1"/>
  <c r="DK105" i="32" s="1"/>
  <c r="DI105" i="32"/>
  <c r="DJ104" i="32" a="1"/>
  <c r="DJ104" i="32" s="1"/>
  <c r="DK104" i="32" s="1"/>
  <c r="DI104" i="32"/>
  <c r="DJ103" i="32" a="1"/>
  <c r="DJ103" i="32" s="1"/>
  <c r="DK103" i="32" s="1"/>
  <c r="DI103" i="32"/>
  <c r="DJ102" i="32" a="1"/>
  <c r="DJ102" i="32" s="1"/>
  <c r="DK102" i="32" s="1"/>
  <c r="DI102" i="32"/>
  <c r="DJ101" i="32" a="1"/>
  <c r="DJ101" i="32" s="1"/>
  <c r="DK101" i="32" s="1"/>
  <c r="DI101" i="32"/>
  <c r="DJ100" i="32" a="1"/>
  <c r="DJ100" i="32" s="1"/>
  <c r="DK100" i="32" s="1"/>
  <c r="DI100" i="32"/>
  <c r="DJ99" i="32" a="1"/>
  <c r="DJ99" i="32" s="1"/>
  <c r="DK99" i="32" s="1"/>
  <c r="DI99" i="32"/>
  <c r="DJ98" i="32" a="1"/>
  <c r="DJ98" i="32" s="1"/>
  <c r="DK98" i="32" s="1"/>
  <c r="DI98" i="32"/>
  <c r="DJ97" i="32" a="1"/>
  <c r="DJ97" i="32" s="1"/>
  <c r="DK97" i="32" s="1"/>
  <c r="DI97" i="32"/>
  <c r="DJ96" i="32" a="1"/>
  <c r="DJ96" i="32" s="1"/>
  <c r="DK96" i="32" s="1"/>
  <c r="DI96" i="32"/>
  <c r="DJ95" i="32" a="1"/>
  <c r="DJ95" i="32" s="1"/>
  <c r="DK95" i="32" s="1"/>
  <c r="DI95" i="32"/>
  <c r="DJ94" i="32" a="1"/>
  <c r="DJ94" i="32" s="1"/>
  <c r="DK94" i="32" s="1"/>
  <c r="DI94" i="32"/>
  <c r="DJ93" i="32" a="1"/>
  <c r="DJ93" i="32" s="1"/>
  <c r="DK93" i="32" s="1"/>
  <c r="DI93" i="32"/>
  <c r="DJ92" i="32" a="1"/>
  <c r="DJ92" i="32" s="1"/>
  <c r="DK92" i="32" s="1"/>
  <c r="DI92" i="32"/>
  <c r="DJ91" i="32" a="1"/>
  <c r="DJ91" i="32" s="1"/>
  <c r="DK91" i="32" s="1"/>
  <c r="DI91" i="32"/>
  <c r="DJ90" i="32" a="1"/>
  <c r="DJ90" i="32" s="1"/>
  <c r="DK90" i="32" s="1"/>
  <c r="DI90" i="32"/>
  <c r="DJ89" i="32" a="1"/>
  <c r="DJ89" i="32" s="1"/>
  <c r="DK89" i="32" s="1"/>
  <c r="DI89" i="32"/>
  <c r="DJ88" i="32" a="1"/>
  <c r="DJ88" i="32" s="1"/>
  <c r="DK88" i="32" s="1"/>
  <c r="DI88" i="32"/>
  <c r="DJ87" i="32" a="1"/>
  <c r="DJ87" i="32" s="1"/>
  <c r="DK87" i="32" s="1"/>
  <c r="DI87" i="32"/>
  <c r="DJ86" i="32" a="1"/>
  <c r="DJ86" i="32" s="1"/>
  <c r="DK86" i="32" s="1"/>
  <c r="DI86" i="32"/>
  <c r="DJ85" i="32" a="1"/>
  <c r="DJ85" i="32" s="1"/>
  <c r="DK85" i="32" s="1"/>
  <c r="DI85" i="32"/>
  <c r="DJ84" i="32" a="1"/>
  <c r="DJ84" i="32" s="1"/>
  <c r="DK84" i="32" s="1"/>
  <c r="DI84" i="32"/>
  <c r="DJ83" i="32" a="1"/>
  <c r="DJ83" i="32" s="1"/>
  <c r="DK83" i="32" s="1"/>
  <c r="DI83" i="32"/>
  <c r="DJ82" i="32" a="1"/>
  <c r="DJ82" i="32" s="1"/>
  <c r="DK82" i="32" s="1"/>
  <c r="DI82" i="32"/>
  <c r="DJ81" i="32" a="1"/>
  <c r="DJ81" i="32" s="1"/>
  <c r="DK81" i="32" s="1"/>
  <c r="DI81" i="32"/>
  <c r="DJ80" i="32" a="1"/>
  <c r="DJ80" i="32" s="1"/>
  <c r="DK80" i="32" s="1"/>
  <c r="DI80" i="32"/>
  <c r="DJ79" i="32" a="1"/>
  <c r="DJ79" i="32" s="1"/>
  <c r="DK79" i="32" s="1"/>
  <c r="DI79" i="32"/>
  <c r="DJ78" i="32" a="1"/>
  <c r="DJ78" i="32" s="1"/>
  <c r="DK78" i="32" s="1"/>
  <c r="DI78" i="32"/>
  <c r="DJ77" i="32" a="1"/>
  <c r="DJ77" i="32" s="1"/>
  <c r="DK77" i="32" s="1"/>
  <c r="DI77" i="32"/>
  <c r="DJ76" i="32" a="1"/>
  <c r="DJ76" i="32" s="1"/>
  <c r="DK76" i="32" s="1"/>
  <c r="DI76" i="32"/>
  <c r="DJ75" i="32" a="1"/>
  <c r="DJ75" i="32" s="1"/>
  <c r="DK75" i="32" s="1"/>
  <c r="DI75" i="32"/>
  <c r="DJ74" i="32" a="1"/>
  <c r="DJ74" i="32" s="1"/>
  <c r="DK74" i="32" s="1"/>
  <c r="DI74" i="32"/>
  <c r="DJ73" i="32" a="1"/>
  <c r="DJ73" i="32" s="1"/>
  <c r="DK73" i="32" s="1"/>
  <c r="DI73" i="32"/>
  <c r="DJ72" i="32" a="1"/>
  <c r="DJ72" i="32" s="1"/>
  <c r="DK72" i="32" s="1"/>
  <c r="DI72" i="32"/>
  <c r="DJ71" i="32" a="1"/>
  <c r="DJ71" i="32" s="1"/>
  <c r="DK71" i="32" s="1"/>
  <c r="DI71" i="32"/>
  <c r="DJ70" i="32" a="1"/>
  <c r="DJ70" i="32" s="1"/>
  <c r="DK70" i="32" s="1"/>
  <c r="DI70" i="32"/>
  <c r="DJ69" i="32" a="1"/>
  <c r="DJ69" i="32" s="1"/>
  <c r="DK69" i="32" s="1"/>
  <c r="DI69" i="32"/>
  <c r="DJ68" i="32" a="1"/>
  <c r="DJ68" i="32" s="1"/>
  <c r="DK68" i="32" s="1"/>
  <c r="DI68" i="32"/>
  <c r="DJ67" i="32" a="1"/>
  <c r="DJ67" i="32" s="1"/>
  <c r="DK67" i="32" s="1"/>
  <c r="DI67" i="32"/>
  <c r="DJ66" i="32" a="1"/>
  <c r="DJ66" i="32" s="1"/>
  <c r="DK66" i="32" s="1"/>
  <c r="DI66" i="32"/>
  <c r="DJ65" i="32" a="1"/>
  <c r="DJ65" i="32" s="1"/>
  <c r="DK65" i="32" s="1"/>
  <c r="DI65" i="32"/>
  <c r="DJ64" i="32" a="1"/>
  <c r="DJ64" i="32" s="1"/>
  <c r="DK64" i="32" s="1"/>
  <c r="DI64" i="32"/>
  <c r="DJ63" i="32" a="1"/>
  <c r="DJ63" i="32" s="1"/>
  <c r="DK63" i="32" s="1"/>
  <c r="DI63" i="32"/>
  <c r="DJ62" i="32" a="1"/>
  <c r="DJ62" i="32" s="1"/>
  <c r="DK62" i="32" s="1"/>
  <c r="DI62" i="32"/>
  <c r="DJ61" i="32" a="1"/>
  <c r="DJ61" i="32" s="1"/>
  <c r="DK61" i="32" s="1"/>
  <c r="DI61" i="32"/>
  <c r="DJ60" i="32" a="1"/>
  <c r="DJ60" i="32" s="1"/>
  <c r="DK60" i="32" s="1"/>
  <c r="DI60" i="32"/>
  <c r="DJ59" i="32" a="1"/>
  <c r="DJ59" i="32" s="1"/>
  <c r="DK59" i="32" s="1"/>
  <c r="DI59" i="32"/>
  <c r="DJ58" i="32" a="1"/>
  <c r="DJ58" i="32" s="1"/>
  <c r="DK58" i="32" s="1"/>
  <c r="DI58" i="32"/>
  <c r="DJ57" i="32" a="1"/>
  <c r="DJ57" i="32" s="1"/>
  <c r="DK57" i="32" s="1"/>
  <c r="DI57" i="32"/>
  <c r="DJ56" i="32" a="1"/>
  <c r="DJ56" i="32" s="1"/>
  <c r="DK56" i="32" s="1"/>
  <c r="DI56" i="32"/>
  <c r="DJ55" i="32" a="1"/>
  <c r="DJ55" i="32" s="1"/>
  <c r="DK55" i="32" s="1"/>
  <c r="DI55" i="32"/>
  <c r="DJ54" i="32" a="1"/>
  <c r="DJ54" i="32" s="1"/>
  <c r="DK54" i="32" s="1"/>
  <c r="DI54" i="32"/>
  <c r="DJ53" i="32" a="1"/>
  <c r="DJ53" i="32" s="1"/>
  <c r="DK53" i="32" s="1"/>
  <c r="DI53" i="32"/>
  <c r="DJ52" i="32" a="1"/>
  <c r="DJ52" i="32" s="1"/>
  <c r="DK52" i="32" s="1"/>
  <c r="DI52" i="32"/>
  <c r="DJ51" i="32" a="1"/>
  <c r="DJ51" i="32" s="1"/>
  <c r="DK51" i="32" s="1"/>
  <c r="DI51" i="32"/>
  <c r="DJ50" i="32" a="1"/>
  <c r="DJ50" i="32" s="1"/>
  <c r="DK50" i="32" s="1"/>
  <c r="DI50" i="32"/>
  <c r="DJ49" i="32" a="1"/>
  <c r="DJ49" i="32" s="1"/>
  <c r="DK49" i="32" s="1"/>
  <c r="DI49" i="32"/>
  <c r="DJ48" i="32" a="1"/>
  <c r="DJ48" i="32" s="1"/>
  <c r="DK48" i="32" s="1"/>
  <c r="DI48" i="32"/>
  <c r="DJ47" i="32" a="1"/>
  <c r="DJ47" i="32" s="1"/>
  <c r="DK47" i="32" s="1"/>
  <c r="DI47" i="32"/>
  <c r="DJ46" i="32" a="1"/>
  <c r="DJ46" i="32" s="1"/>
  <c r="DK46" i="32" s="1"/>
  <c r="DI46" i="32"/>
  <c r="DJ45" i="32" a="1"/>
  <c r="DJ45" i="32" s="1"/>
  <c r="DK45" i="32" s="1"/>
  <c r="DI45" i="32"/>
  <c r="DJ44" i="32" a="1"/>
  <c r="DJ44" i="32" s="1"/>
  <c r="DK44" i="32" s="1"/>
  <c r="DI44" i="32"/>
  <c r="DJ43" i="32" a="1"/>
  <c r="DJ43" i="32" s="1"/>
  <c r="DK43" i="32" s="1"/>
  <c r="DI43" i="32"/>
  <c r="DJ42" i="32" a="1"/>
  <c r="DJ42" i="32" s="1"/>
  <c r="DK42" i="32" s="1"/>
  <c r="DI42" i="32"/>
  <c r="DJ41" i="32" a="1"/>
  <c r="DJ41" i="32" s="1"/>
  <c r="DK41" i="32" s="1"/>
  <c r="DI41" i="32"/>
  <c r="DJ40" i="32" a="1"/>
  <c r="DJ40" i="32" s="1"/>
  <c r="DK40" i="32" s="1"/>
  <c r="DI40" i="32"/>
  <c r="DJ39" i="32" a="1"/>
  <c r="DJ39" i="32" s="1"/>
  <c r="DK39" i="32" s="1"/>
  <c r="DI39" i="32"/>
  <c r="DJ38" i="32" a="1"/>
  <c r="DJ38" i="32" s="1"/>
  <c r="DK38" i="32" s="1"/>
  <c r="DI38" i="32"/>
  <c r="DJ37" i="32" a="1"/>
  <c r="DJ37" i="32" s="1"/>
  <c r="DK37" i="32" s="1"/>
  <c r="DI37" i="32"/>
  <c r="DJ36" i="32" a="1"/>
  <c r="DJ36" i="32" s="1"/>
  <c r="DK36" i="32" s="1"/>
  <c r="DI36" i="32"/>
  <c r="DJ35" i="32" a="1"/>
  <c r="DJ35" i="32" s="1"/>
  <c r="DK35" i="32" s="1"/>
  <c r="DI35" i="32"/>
  <c r="DJ34" i="32" a="1"/>
  <c r="DJ34" i="32" s="1"/>
  <c r="DK34" i="32" s="1"/>
  <c r="DI34" i="32"/>
  <c r="DJ33" i="32" a="1"/>
  <c r="DJ33" i="32" s="1"/>
  <c r="DK33" i="32" s="1"/>
  <c r="DI33" i="32"/>
  <c r="DJ32" i="32" a="1"/>
  <c r="DJ32" i="32" s="1"/>
  <c r="DK32" i="32" s="1"/>
  <c r="DI32" i="32"/>
  <c r="DJ31" i="32" a="1"/>
  <c r="DJ31" i="32" s="1"/>
  <c r="DK31" i="32" s="1"/>
  <c r="DI31" i="32"/>
  <c r="DJ30" i="32" a="1"/>
  <c r="DJ30" i="32" s="1"/>
  <c r="DK30" i="32" s="1"/>
  <c r="DI30" i="32"/>
  <c r="DJ29" i="32" a="1"/>
  <c r="DJ29" i="32" s="1"/>
  <c r="DK29" i="32" s="1"/>
  <c r="DI29" i="32"/>
  <c r="DJ28" i="32" a="1"/>
  <c r="DJ28" i="32" s="1"/>
  <c r="DK28" i="32" s="1"/>
  <c r="DI28" i="32"/>
  <c r="DJ27" i="32" a="1"/>
  <c r="DJ27" i="32" s="1"/>
  <c r="DK27" i="32" s="1"/>
  <c r="DI27" i="32"/>
  <c r="DJ26" i="32" a="1"/>
  <c r="DJ26" i="32" s="1"/>
  <c r="DK26" i="32" s="1"/>
  <c r="DI26" i="32"/>
  <c r="DJ25" i="32" a="1"/>
  <c r="DJ25" i="32" s="1"/>
  <c r="DK25" i="32" s="1"/>
  <c r="DI25" i="32"/>
  <c r="DJ24" i="32" a="1"/>
  <c r="DJ24" i="32" s="1"/>
  <c r="DK24" i="32" s="1"/>
  <c r="DI24" i="32"/>
  <c r="DJ23" i="32" a="1"/>
  <c r="DJ23" i="32" s="1"/>
  <c r="DK23" i="32" s="1"/>
  <c r="DI23" i="32"/>
  <c r="DJ22" i="32" a="1"/>
  <c r="DJ22" i="32" s="1"/>
  <c r="DK22" i="32" s="1"/>
  <c r="DI22" i="32"/>
  <c r="DJ21" i="32" a="1"/>
  <c r="DJ21" i="32" s="1"/>
  <c r="DK21" i="32" s="1"/>
  <c r="DI21" i="32"/>
  <c r="DJ20" i="32" a="1"/>
  <c r="DJ20" i="32" s="1"/>
  <c r="DK20" i="32" s="1"/>
  <c r="DI20" i="32"/>
  <c r="DJ19" i="32" a="1"/>
  <c r="DJ19" i="32" s="1"/>
  <c r="DK19" i="32" s="1"/>
  <c r="DI19" i="32"/>
  <c r="DJ18" i="32" a="1"/>
  <c r="DJ18" i="32" s="1"/>
  <c r="DK18" i="32" s="1"/>
  <c r="DI18" i="32"/>
  <c r="DJ17" i="32" a="1"/>
  <c r="DJ17" i="32" s="1"/>
  <c r="DK17" i="32" s="1"/>
  <c r="DI17" i="32"/>
  <c r="DJ16" i="32" a="1"/>
  <c r="DJ16" i="32" s="1"/>
  <c r="DK16" i="32" s="1"/>
  <c r="DI16" i="32"/>
  <c r="DJ15" i="32" a="1"/>
  <c r="DJ15" i="32" s="1"/>
  <c r="DK15" i="32" s="1"/>
  <c r="DI15" i="32"/>
  <c r="DJ14" i="32" a="1"/>
  <c r="DJ14" i="32" s="1"/>
  <c r="DK14" i="32" s="1"/>
  <c r="DI14" i="32"/>
  <c r="DJ13" i="32" a="1"/>
  <c r="DJ13" i="32" s="1"/>
  <c r="DK13" i="32" s="1"/>
  <c r="DI13" i="32"/>
  <c r="DJ12" i="32" a="1"/>
  <c r="DJ12" i="32" s="1"/>
  <c r="DK12" i="32" s="1"/>
  <c r="DI12" i="32"/>
  <c r="DJ11" i="32" a="1"/>
  <c r="DJ11" i="32" s="1"/>
  <c r="DK11" i="32" s="1"/>
  <c r="DI11" i="32"/>
  <c r="DJ10" i="32" a="1"/>
  <c r="DJ10" i="32" s="1"/>
  <c r="DK10" i="32" s="1"/>
  <c r="DI10" i="32"/>
  <c r="DJ9" i="32" a="1"/>
  <c r="DJ9" i="32" s="1"/>
  <c r="DK9" i="32" s="1"/>
  <c r="DI9" i="32"/>
  <c r="DJ8" i="32" a="1"/>
  <c r="DJ8" i="32" s="1"/>
  <c r="DK8" i="32" s="1"/>
  <c r="DI8" i="32"/>
  <c r="DJ7" i="32" a="1"/>
  <c r="DJ7" i="32" s="1"/>
  <c r="DK7" i="32" s="1"/>
  <c r="DI7" i="32"/>
  <c r="DJ6" i="32" a="1"/>
  <c r="DJ6" i="32" s="1"/>
  <c r="DK6" i="32" s="1"/>
  <c r="DI6" i="32"/>
  <c r="DJ5" i="32" a="1"/>
  <c r="DJ5" i="32" s="1"/>
  <c r="DK5" i="32" s="1"/>
  <c r="DI5" i="32"/>
  <c r="DJ4" i="32" a="1"/>
  <c r="DJ4" i="32" s="1"/>
  <c r="DK4" i="32" s="1"/>
  <c r="DI4" i="32"/>
  <c r="DJ3" i="32" a="1"/>
  <c r="DJ3" i="32" s="1"/>
  <c r="DK3" i="32" s="1"/>
  <c r="DI3" i="32"/>
  <c r="DI2" i="32"/>
  <c r="DJ2" i="32" s="1" a="1"/>
  <c r="DJ2" i="32" s="1"/>
  <c r="DK2" i="32" s="1"/>
  <c r="DF208" i="32" a="1"/>
  <c r="DF208" i="32" s="1"/>
  <c r="DG208" i="32" s="1"/>
  <c r="DE208" i="32"/>
  <c r="DF207" i="32" a="1"/>
  <c r="DF207" i="32" s="1"/>
  <c r="DG207" i="32" s="1"/>
  <c r="DE207" i="32"/>
  <c r="DF206" i="32" a="1"/>
  <c r="DF206" i="32" s="1"/>
  <c r="DG206" i="32" s="1"/>
  <c r="DE206" i="32"/>
  <c r="DF205" i="32" a="1"/>
  <c r="DF205" i="32" s="1"/>
  <c r="DG205" i="32" s="1"/>
  <c r="DE205" i="32"/>
  <c r="DF204" i="32" a="1"/>
  <c r="DF204" i="32" s="1"/>
  <c r="DG204" i="32" s="1"/>
  <c r="DE204" i="32"/>
  <c r="DF203" i="32" a="1"/>
  <c r="DF203" i="32" s="1"/>
  <c r="DG203" i="32" s="1"/>
  <c r="DE203" i="32"/>
  <c r="DF202" i="32" a="1"/>
  <c r="DF202" i="32" s="1"/>
  <c r="DG202" i="32" s="1"/>
  <c r="DE202" i="32"/>
  <c r="DF201" i="32" a="1"/>
  <c r="DF201" i="32" s="1"/>
  <c r="DG201" i="32" s="1"/>
  <c r="DE201" i="32"/>
  <c r="DF200" i="32" a="1"/>
  <c r="DF200" i="32" s="1"/>
  <c r="DG200" i="32" s="1"/>
  <c r="DE200" i="32"/>
  <c r="DF199" i="32" a="1"/>
  <c r="DF199" i="32" s="1"/>
  <c r="DG199" i="32" s="1"/>
  <c r="DE199" i="32"/>
  <c r="DF198" i="32" a="1"/>
  <c r="DF198" i="32" s="1"/>
  <c r="DG198" i="32" s="1"/>
  <c r="DE198" i="32"/>
  <c r="DF197" i="32" a="1"/>
  <c r="DF197" i="32" s="1"/>
  <c r="DG197" i="32" s="1"/>
  <c r="DE197" i="32"/>
  <c r="DF196" i="32" a="1"/>
  <c r="DF196" i="32" s="1"/>
  <c r="DG196" i="32" s="1"/>
  <c r="DE196" i="32"/>
  <c r="DF195" i="32" a="1"/>
  <c r="DF195" i="32" s="1"/>
  <c r="DG195" i="32" s="1"/>
  <c r="DE195" i="32"/>
  <c r="DF194" i="32" a="1"/>
  <c r="DF194" i="32" s="1"/>
  <c r="DG194" i="32" s="1"/>
  <c r="DE194" i="32"/>
  <c r="DF193" i="32" a="1"/>
  <c r="DF193" i="32" s="1"/>
  <c r="DG193" i="32" s="1"/>
  <c r="DE193" i="32"/>
  <c r="DF192" i="32" a="1"/>
  <c r="DF192" i="32" s="1"/>
  <c r="DG192" i="32" s="1"/>
  <c r="DE192" i="32"/>
  <c r="DF191" i="32" a="1"/>
  <c r="DF191" i="32" s="1"/>
  <c r="DG191" i="32" s="1"/>
  <c r="DE191" i="32"/>
  <c r="DF190" i="32" a="1"/>
  <c r="DF190" i="32" s="1"/>
  <c r="DG190" i="32" s="1"/>
  <c r="DE190" i="32"/>
  <c r="DF189" i="32" a="1"/>
  <c r="DF189" i="32" s="1"/>
  <c r="DG189" i="32" s="1"/>
  <c r="DE189" i="32"/>
  <c r="DF188" i="32" a="1"/>
  <c r="DF188" i="32" s="1"/>
  <c r="DG188" i="32" s="1"/>
  <c r="DE188" i="32"/>
  <c r="DF187" i="32" a="1"/>
  <c r="DF187" i="32" s="1"/>
  <c r="DG187" i="32" s="1"/>
  <c r="DE187" i="32"/>
  <c r="DF186" i="32" a="1"/>
  <c r="DF186" i="32" s="1"/>
  <c r="DG186" i="32" s="1"/>
  <c r="DE186" i="32"/>
  <c r="DF185" i="32" a="1"/>
  <c r="DF185" i="32" s="1"/>
  <c r="DG185" i="32" s="1"/>
  <c r="DE185" i="32"/>
  <c r="DF184" i="32" a="1"/>
  <c r="DF184" i="32" s="1"/>
  <c r="DG184" i="32" s="1"/>
  <c r="DE184" i="32"/>
  <c r="DF183" i="32" a="1"/>
  <c r="DF183" i="32" s="1"/>
  <c r="DG183" i="32" s="1"/>
  <c r="DE183" i="32"/>
  <c r="DF182" i="32" a="1"/>
  <c r="DF182" i="32" s="1"/>
  <c r="DG182" i="32" s="1"/>
  <c r="DE182" i="32"/>
  <c r="DF181" i="32" a="1"/>
  <c r="DF181" i="32" s="1"/>
  <c r="DG181" i="32" s="1"/>
  <c r="DE181" i="32"/>
  <c r="DF180" i="32" a="1"/>
  <c r="DF180" i="32" s="1"/>
  <c r="DG180" i="32" s="1"/>
  <c r="DE180" i="32"/>
  <c r="DF179" i="32" a="1"/>
  <c r="DF179" i="32" s="1"/>
  <c r="DG179" i="32" s="1"/>
  <c r="DE179" i="32"/>
  <c r="DF178" i="32" a="1"/>
  <c r="DF178" i="32" s="1"/>
  <c r="DG178" i="32" s="1"/>
  <c r="DE178" i="32"/>
  <c r="DF177" i="32" a="1"/>
  <c r="DF177" i="32" s="1"/>
  <c r="DG177" i="32" s="1"/>
  <c r="DE177" i="32"/>
  <c r="DF176" i="32" a="1"/>
  <c r="DF176" i="32" s="1"/>
  <c r="DG176" i="32" s="1"/>
  <c r="DE176" i="32"/>
  <c r="DF175" i="32" a="1"/>
  <c r="DF175" i="32" s="1"/>
  <c r="DG175" i="32" s="1"/>
  <c r="DE175" i="32"/>
  <c r="DF174" i="32" a="1"/>
  <c r="DF174" i="32" s="1"/>
  <c r="DG174" i="32" s="1"/>
  <c r="DE174" i="32"/>
  <c r="DF173" i="32" a="1"/>
  <c r="DF173" i="32" s="1"/>
  <c r="DG173" i="32" s="1"/>
  <c r="DE173" i="32"/>
  <c r="DF172" i="32" a="1"/>
  <c r="DF172" i="32" s="1"/>
  <c r="DG172" i="32" s="1"/>
  <c r="DE172" i="32"/>
  <c r="DF171" i="32" a="1"/>
  <c r="DF171" i="32" s="1"/>
  <c r="DG171" i="32" s="1"/>
  <c r="DE171" i="32"/>
  <c r="DF170" i="32" a="1"/>
  <c r="DF170" i="32" s="1"/>
  <c r="DG170" i="32" s="1"/>
  <c r="DE170" i="32"/>
  <c r="DF169" i="32" a="1"/>
  <c r="DF169" i="32" s="1"/>
  <c r="DG169" i="32" s="1"/>
  <c r="DE169" i="32"/>
  <c r="DF168" i="32" a="1"/>
  <c r="DF168" i="32" s="1"/>
  <c r="DG168" i="32" s="1"/>
  <c r="DE168" i="32"/>
  <c r="DF167" i="32" a="1"/>
  <c r="DF167" i="32" s="1"/>
  <c r="DG167" i="32" s="1"/>
  <c r="DE167" i="32"/>
  <c r="DF166" i="32" a="1"/>
  <c r="DF166" i="32" s="1"/>
  <c r="DG166" i="32" s="1"/>
  <c r="DE166" i="32"/>
  <c r="DF165" i="32" a="1"/>
  <c r="DF165" i="32" s="1"/>
  <c r="DG165" i="32" s="1"/>
  <c r="DE165" i="32"/>
  <c r="DF164" i="32" a="1"/>
  <c r="DF164" i="32" s="1"/>
  <c r="DG164" i="32" s="1"/>
  <c r="DE164" i="32"/>
  <c r="DF163" i="32" a="1"/>
  <c r="DF163" i="32" s="1"/>
  <c r="DG163" i="32" s="1"/>
  <c r="DE163" i="32"/>
  <c r="DF162" i="32" a="1"/>
  <c r="DF162" i="32" s="1"/>
  <c r="DG162" i="32" s="1"/>
  <c r="DE162" i="32"/>
  <c r="DF161" i="32" a="1"/>
  <c r="DF161" i="32" s="1"/>
  <c r="DG161" i="32" s="1"/>
  <c r="DE161" i="32"/>
  <c r="DF160" i="32" a="1"/>
  <c r="DF160" i="32" s="1"/>
  <c r="DG160" i="32" s="1"/>
  <c r="DE160" i="32"/>
  <c r="DF159" i="32" a="1"/>
  <c r="DF159" i="32" s="1"/>
  <c r="DG159" i="32" s="1"/>
  <c r="DE159" i="32"/>
  <c r="DF158" i="32" a="1"/>
  <c r="DF158" i="32" s="1"/>
  <c r="DG158" i="32" s="1"/>
  <c r="DE158" i="32"/>
  <c r="DF157" i="32" a="1"/>
  <c r="DF157" i="32" s="1"/>
  <c r="DG157" i="32" s="1"/>
  <c r="DE157" i="32"/>
  <c r="DF156" i="32" a="1"/>
  <c r="DF156" i="32" s="1"/>
  <c r="DG156" i="32" s="1"/>
  <c r="DE156" i="32"/>
  <c r="DF155" i="32" a="1"/>
  <c r="DF155" i="32" s="1"/>
  <c r="DG155" i="32" s="1"/>
  <c r="DE155" i="32"/>
  <c r="DF154" i="32" a="1"/>
  <c r="DF154" i="32" s="1"/>
  <c r="DG154" i="32" s="1"/>
  <c r="DE154" i="32"/>
  <c r="DF153" i="32" a="1"/>
  <c r="DF153" i="32" s="1"/>
  <c r="DG153" i="32" s="1"/>
  <c r="DE153" i="32"/>
  <c r="DF152" i="32" a="1"/>
  <c r="DF152" i="32" s="1"/>
  <c r="DG152" i="32" s="1"/>
  <c r="DE152" i="32"/>
  <c r="DF151" i="32" a="1"/>
  <c r="DF151" i="32" s="1"/>
  <c r="DG151" i="32" s="1"/>
  <c r="DE151" i="32"/>
  <c r="DF150" i="32" a="1"/>
  <c r="DF150" i="32" s="1"/>
  <c r="DG150" i="32" s="1"/>
  <c r="DE150" i="32"/>
  <c r="DF149" i="32" a="1"/>
  <c r="DF149" i="32" s="1"/>
  <c r="DG149" i="32" s="1"/>
  <c r="DE149" i="32"/>
  <c r="DF148" i="32" a="1"/>
  <c r="DF148" i="32" s="1"/>
  <c r="DG148" i="32" s="1"/>
  <c r="DE148" i="32"/>
  <c r="DF147" i="32" a="1"/>
  <c r="DF147" i="32" s="1"/>
  <c r="DG147" i="32" s="1"/>
  <c r="DE147" i="32"/>
  <c r="DF146" i="32" a="1"/>
  <c r="DF146" i="32" s="1"/>
  <c r="DG146" i="32" s="1"/>
  <c r="DE146" i="32"/>
  <c r="DF145" i="32" a="1"/>
  <c r="DF145" i="32" s="1"/>
  <c r="DG145" i="32" s="1"/>
  <c r="DE145" i="32"/>
  <c r="DF144" i="32" a="1"/>
  <c r="DF144" i="32" s="1"/>
  <c r="DG144" i="32" s="1"/>
  <c r="DE144" i="32"/>
  <c r="DF143" i="32" a="1"/>
  <c r="DF143" i="32" s="1"/>
  <c r="DG143" i="32" s="1"/>
  <c r="DE143" i="32"/>
  <c r="DF142" i="32" a="1"/>
  <c r="DF142" i="32" s="1"/>
  <c r="DG142" i="32" s="1"/>
  <c r="DE142" i="32"/>
  <c r="DF141" i="32" a="1"/>
  <c r="DF141" i="32" s="1"/>
  <c r="DG141" i="32" s="1"/>
  <c r="DE141" i="32"/>
  <c r="DF140" i="32" a="1"/>
  <c r="DF140" i="32" s="1"/>
  <c r="DG140" i="32" s="1"/>
  <c r="DE140" i="32"/>
  <c r="DF139" i="32" a="1"/>
  <c r="DF139" i="32" s="1"/>
  <c r="DG139" i="32" s="1"/>
  <c r="DE139" i="32"/>
  <c r="DF138" i="32" a="1"/>
  <c r="DF138" i="32" s="1"/>
  <c r="DG138" i="32" s="1"/>
  <c r="DE138" i="32"/>
  <c r="DF137" i="32" a="1"/>
  <c r="DF137" i="32" s="1"/>
  <c r="DG137" i="32" s="1"/>
  <c r="DE137" i="32"/>
  <c r="DF136" i="32" a="1"/>
  <c r="DF136" i="32" s="1"/>
  <c r="DG136" i="32" s="1"/>
  <c r="DE136" i="32"/>
  <c r="DF135" i="32" a="1"/>
  <c r="DF135" i="32" s="1"/>
  <c r="DG135" i="32" s="1"/>
  <c r="DE135" i="32"/>
  <c r="DF134" i="32" a="1"/>
  <c r="DF134" i="32" s="1"/>
  <c r="DG134" i="32" s="1"/>
  <c r="DE134" i="32"/>
  <c r="DF133" i="32" a="1"/>
  <c r="DF133" i="32" s="1"/>
  <c r="DG133" i="32" s="1"/>
  <c r="DE133" i="32"/>
  <c r="DF132" i="32" a="1"/>
  <c r="DF132" i="32" s="1"/>
  <c r="DG132" i="32" s="1"/>
  <c r="DE132" i="32"/>
  <c r="DF131" i="32" a="1"/>
  <c r="DF131" i="32" s="1"/>
  <c r="DG131" i="32" s="1"/>
  <c r="DE131" i="32"/>
  <c r="DF130" i="32" a="1"/>
  <c r="DF130" i="32" s="1"/>
  <c r="DG130" i="32" s="1"/>
  <c r="DE130" i="32"/>
  <c r="DF129" i="32" a="1"/>
  <c r="DF129" i="32" s="1"/>
  <c r="DG129" i="32" s="1"/>
  <c r="DE129" i="32"/>
  <c r="DF128" i="32" a="1"/>
  <c r="DF128" i="32" s="1"/>
  <c r="DG128" i="32" s="1"/>
  <c r="DE128" i="32"/>
  <c r="DF127" i="32" a="1"/>
  <c r="DF127" i="32" s="1"/>
  <c r="DG127" i="32" s="1"/>
  <c r="DE127" i="32"/>
  <c r="DF126" i="32" a="1"/>
  <c r="DF126" i="32" s="1"/>
  <c r="DG126" i="32" s="1"/>
  <c r="DE126" i="32"/>
  <c r="DF125" i="32" a="1"/>
  <c r="DF125" i="32" s="1"/>
  <c r="DG125" i="32" s="1"/>
  <c r="DE125" i="32"/>
  <c r="DF124" i="32" a="1"/>
  <c r="DF124" i="32" s="1"/>
  <c r="DG124" i="32" s="1"/>
  <c r="DE124" i="32"/>
  <c r="DF123" i="32" a="1"/>
  <c r="DF123" i="32" s="1"/>
  <c r="DG123" i="32" s="1"/>
  <c r="DE123" i="32"/>
  <c r="DF122" i="32" a="1"/>
  <c r="DF122" i="32" s="1"/>
  <c r="DG122" i="32" s="1"/>
  <c r="DE122" i="32"/>
  <c r="DF121" i="32" a="1"/>
  <c r="DF121" i="32" s="1"/>
  <c r="DG121" i="32" s="1"/>
  <c r="DE121" i="32"/>
  <c r="DF120" i="32" a="1"/>
  <c r="DF120" i="32" s="1"/>
  <c r="DG120" i="32" s="1"/>
  <c r="DE120" i="32"/>
  <c r="DF119" i="32" a="1"/>
  <c r="DF119" i="32" s="1"/>
  <c r="DG119" i="32" s="1"/>
  <c r="DE119" i="32"/>
  <c r="DF118" i="32" a="1"/>
  <c r="DF118" i="32" s="1"/>
  <c r="DG118" i="32" s="1"/>
  <c r="DE118" i="32"/>
  <c r="DF117" i="32" a="1"/>
  <c r="DF117" i="32" s="1"/>
  <c r="DG117" i="32" s="1"/>
  <c r="DE117" i="32"/>
  <c r="DF116" i="32" a="1"/>
  <c r="DF116" i="32" s="1"/>
  <c r="DG116" i="32" s="1"/>
  <c r="DE116" i="32"/>
  <c r="DF115" i="32" a="1"/>
  <c r="DF115" i="32" s="1"/>
  <c r="DG115" i="32" s="1"/>
  <c r="DE115" i="32"/>
  <c r="DF114" i="32" a="1"/>
  <c r="DF114" i="32" s="1"/>
  <c r="DG114" i="32" s="1"/>
  <c r="DE114" i="32"/>
  <c r="DF113" i="32" a="1"/>
  <c r="DF113" i="32" s="1"/>
  <c r="DG113" i="32" s="1"/>
  <c r="DE113" i="32"/>
  <c r="DF112" i="32" a="1"/>
  <c r="DF112" i="32" s="1"/>
  <c r="DG112" i="32" s="1"/>
  <c r="DE112" i="32"/>
  <c r="DF111" i="32" a="1"/>
  <c r="DF111" i="32" s="1"/>
  <c r="DG111" i="32" s="1"/>
  <c r="DE111" i="32"/>
  <c r="DF110" i="32" a="1"/>
  <c r="DF110" i="32" s="1"/>
  <c r="DG110" i="32" s="1"/>
  <c r="DE110" i="32"/>
  <c r="DF109" i="32" a="1"/>
  <c r="DF109" i="32" s="1"/>
  <c r="DG109" i="32" s="1"/>
  <c r="DE109" i="32"/>
  <c r="DF108" i="32" a="1"/>
  <c r="DF108" i="32" s="1"/>
  <c r="DG108" i="32" s="1"/>
  <c r="DE108" i="32"/>
  <c r="DF107" i="32" a="1"/>
  <c r="DF107" i="32" s="1"/>
  <c r="DG107" i="32" s="1"/>
  <c r="DE107" i="32"/>
  <c r="DF106" i="32" a="1"/>
  <c r="DF106" i="32" s="1"/>
  <c r="DG106" i="32" s="1"/>
  <c r="DE106" i="32"/>
  <c r="DF105" i="32" a="1"/>
  <c r="DF105" i="32" s="1"/>
  <c r="DG105" i="32" s="1"/>
  <c r="DE105" i="32"/>
  <c r="DF104" i="32" a="1"/>
  <c r="DF104" i="32" s="1"/>
  <c r="DG104" i="32" s="1"/>
  <c r="DE104" i="32"/>
  <c r="DF103" i="32" a="1"/>
  <c r="DF103" i="32" s="1"/>
  <c r="DG103" i="32" s="1"/>
  <c r="DE103" i="32"/>
  <c r="DF102" i="32" a="1"/>
  <c r="DF102" i="32" s="1"/>
  <c r="DG102" i="32" s="1"/>
  <c r="DE102" i="32"/>
  <c r="DF101" i="32" a="1"/>
  <c r="DF101" i="32" s="1"/>
  <c r="DG101" i="32" s="1"/>
  <c r="DE101" i="32"/>
  <c r="DF100" i="32" a="1"/>
  <c r="DF100" i="32" s="1"/>
  <c r="DG100" i="32" s="1"/>
  <c r="DE100" i="32"/>
  <c r="DF99" i="32" a="1"/>
  <c r="DF99" i="32" s="1"/>
  <c r="DG99" i="32" s="1"/>
  <c r="DE99" i="32"/>
  <c r="DF98" i="32" a="1"/>
  <c r="DF98" i="32" s="1"/>
  <c r="DG98" i="32" s="1"/>
  <c r="DE98" i="32"/>
  <c r="DF97" i="32" a="1"/>
  <c r="DF97" i="32" s="1"/>
  <c r="DG97" i="32" s="1"/>
  <c r="DE97" i="32"/>
  <c r="DF96" i="32" a="1"/>
  <c r="DF96" i="32" s="1"/>
  <c r="DG96" i="32" s="1"/>
  <c r="DE96" i="32"/>
  <c r="DF95" i="32" a="1"/>
  <c r="DF95" i="32" s="1"/>
  <c r="DG95" i="32" s="1"/>
  <c r="DE95" i="32"/>
  <c r="DF94" i="32" a="1"/>
  <c r="DF94" i="32" s="1"/>
  <c r="DG94" i="32" s="1"/>
  <c r="DE94" i="32"/>
  <c r="DF93" i="32" a="1"/>
  <c r="DF93" i="32" s="1"/>
  <c r="DG93" i="32" s="1"/>
  <c r="DE93" i="32"/>
  <c r="DF92" i="32" a="1"/>
  <c r="DF92" i="32" s="1"/>
  <c r="DG92" i="32" s="1"/>
  <c r="DE92" i="32"/>
  <c r="DF91" i="32" a="1"/>
  <c r="DF91" i="32" s="1"/>
  <c r="DG91" i="32" s="1"/>
  <c r="DE91" i="32"/>
  <c r="DF90" i="32" a="1"/>
  <c r="DF90" i="32" s="1"/>
  <c r="DG90" i="32" s="1"/>
  <c r="DE90" i="32"/>
  <c r="DF89" i="32" a="1"/>
  <c r="DF89" i="32" s="1"/>
  <c r="DG89" i="32" s="1"/>
  <c r="DE89" i="32"/>
  <c r="DF88" i="32" a="1"/>
  <c r="DF88" i="32" s="1"/>
  <c r="DG88" i="32" s="1"/>
  <c r="DE88" i="32"/>
  <c r="DF87" i="32" a="1"/>
  <c r="DF87" i="32" s="1"/>
  <c r="DG87" i="32" s="1"/>
  <c r="DE87" i="32"/>
  <c r="DF86" i="32" a="1"/>
  <c r="DF86" i="32" s="1"/>
  <c r="DG86" i="32" s="1"/>
  <c r="DE86" i="32"/>
  <c r="DF85" i="32" a="1"/>
  <c r="DF85" i="32" s="1"/>
  <c r="DG85" i="32" s="1"/>
  <c r="DE85" i="32"/>
  <c r="DF84" i="32" a="1"/>
  <c r="DF84" i="32" s="1"/>
  <c r="DG84" i="32" s="1"/>
  <c r="DE84" i="32"/>
  <c r="DF83" i="32" a="1"/>
  <c r="DF83" i="32" s="1"/>
  <c r="DG83" i="32" s="1"/>
  <c r="DE83" i="32"/>
  <c r="DF82" i="32" a="1"/>
  <c r="DF82" i="32" s="1"/>
  <c r="DG82" i="32" s="1"/>
  <c r="DE82" i="32"/>
  <c r="DF81" i="32" a="1"/>
  <c r="DF81" i="32" s="1"/>
  <c r="DG81" i="32" s="1"/>
  <c r="DE81" i="32"/>
  <c r="DF80" i="32" a="1"/>
  <c r="DF80" i="32" s="1"/>
  <c r="DG80" i="32" s="1"/>
  <c r="DE80" i="32"/>
  <c r="DF79" i="32" a="1"/>
  <c r="DF79" i="32" s="1"/>
  <c r="DG79" i="32" s="1"/>
  <c r="DE79" i="32"/>
  <c r="DF78" i="32" a="1"/>
  <c r="DF78" i="32" s="1"/>
  <c r="DG78" i="32" s="1"/>
  <c r="DE78" i="32"/>
  <c r="DF77" i="32" a="1"/>
  <c r="DF77" i="32" s="1"/>
  <c r="DG77" i="32" s="1"/>
  <c r="DE77" i="32"/>
  <c r="DF76" i="32" a="1"/>
  <c r="DF76" i="32" s="1"/>
  <c r="DG76" i="32" s="1"/>
  <c r="DE76" i="32"/>
  <c r="DF75" i="32" a="1"/>
  <c r="DF75" i="32" s="1"/>
  <c r="DG75" i="32" s="1"/>
  <c r="DE75" i="32"/>
  <c r="DF74" i="32" a="1"/>
  <c r="DF74" i="32" s="1"/>
  <c r="DG74" i="32" s="1"/>
  <c r="DE74" i="32"/>
  <c r="DF73" i="32" a="1"/>
  <c r="DF73" i="32" s="1"/>
  <c r="DG73" i="32" s="1"/>
  <c r="DE73" i="32"/>
  <c r="DF72" i="32" a="1"/>
  <c r="DF72" i="32" s="1"/>
  <c r="DG72" i="32" s="1"/>
  <c r="DE72" i="32"/>
  <c r="DF71" i="32" a="1"/>
  <c r="DF71" i="32" s="1"/>
  <c r="DG71" i="32" s="1"/>
  <c r="DE71" i="32"/>
  <c r="DF70" i="32" a="1"/>
  <c r="DF70" i="32" s="1"/>
  <c r="DG70" i="32" s="1"/>
  <c r="DE70" i="32"/>
  <c r="DF69" i="32" a="1"/>
  <c r="DF69" i="32" s="1"/>
  <c r="DG69" i="32" s="1"/>
  <c r="DE69" i="32"/>
  <c r="DF68" i="32" a="1"/>
  <c r="DF68" i="32" s="1"/>
  <c r="DG68" i="32" s="1"/>
  <c r="DE68" i="32"/>
  <c r="DF67" i="32" a="1"/>
  <c r="DF67" i="32" s="1"/>
  <c r="DG67" i="32" s="1"/>
  <c r="DE67" i="32"/>
  <c r="DF66" i="32" a="1"/>
  <c r="DF66" i="32" s="1"/>
  <c r="DG66" i="32" s="1"/>
  <c r="DE66" i="32"/>
  <c r="DF65" i="32" a="1"/>
  <c r="DF65" i="32" s="1"/>
  <c r="DG65" i="32" s="1"/>
  <c r="DE65" i="32"/>
  <c r="DF64" i="32" a="1"/>
  <c r="DF64" i="32" s="1"/>
  <c r="DG64" i="32" s="1"/>
  <c r="DE64" i="32"/>
  <c r="DF63" i="32" a="1"/>
  <c r="DF63" i="32" s="1"/>
  <c r="DG63" i="32" s="1"/>
  <c r="DE63" i="32"/>
  <c r="DF62" i="32" a="1"/>
  <c r="DF62" i="32" s="1"/>
  <c r="DG62" i="32" s="1"/>
  <c r="DE62" i="32"/>
  <c r="DF61" i="32" a="1"/>
  <c r="DF61" i="32" s="1"/>
  <c r="DG61" i="32" s="1"/>
  <c r="DE61" i="32"/>
  <c r="DF60" i="32" a="1"/>
  <c r="DF60" i="32" s="1"/>
  <c r="DG60" i="32" s="1"/>
  <c r="DE60" i="32"/>
  <c r="DF59" i="32" a="1"/>
  <c r="DF59" i="32" s="1"/>
  <c r="DG59" i="32" s="1"/>
  <c r="DE59" i="32"/>
  <c r="DF58" i="32" a="1"/>
  <c r="DF58" i="32" s="1"/>
  <c r="DG58" i="32" s="1"/>
  <c r="DE58" i="32"/>
  <c r="DF57" i="32" a="1"/>
  <c r="DF57" i="32" s="1"/>
  <c r="DG57" i="32" s="1"/>
  <c r="DE57" i="32"/>
  <c r="DF56" i="32" a="1"/>
  <c r="DF56" i="32" s="1"/>
  <c r="DG56" i="32" s="1"/>
  <c r="DE56" i="32"/>
  <c r="DF55" i="32" a="1"/>
  <c r="DF55" i="32" s="1"/>
  <c r="DG55" i="32" s="1"/>
  <c r="DE55" i="32"/>
  <c r="DF54" i="32" a="1"/>
  <c r="DF54" i="32" s="1"/>
  <c r="DG54" i="32" s="1"/>
  <c r="DE54" i="32"/>
  <c r="DF53" i="32" a="1"/>
  <c r="DF53" i="32" s="1"/>
  <c r="DG53" i="32" s="1"/>
  <c r="DE53" i="32"/>
  <c r="DF52" i="32" a="1"/>
  <c r="DF52" i="32" s="1"/>
  <c r="DG52" i="32" s="1"/>
  <c r="DE52" i="32"/>
  <c r="DF51" i="32" a="1"/>
  <c r="DF51" i="32" s="1"/>
  <c r="DG51" i="32" s="1"/>
  <c r="DE51" i="32"/>
  <c r="DF50" i="32" a="1"/>
  <c r="DF50" i="32" s="1"/>
  <c r="DG50" i="32" s="1"/>
  <c r="DE50" i="32"/>
  <c r="DF49" i="32" a="1"/>
  <c r="DF49" i="32" s="1"/>
  <c r="DG49" i="32" s="1"/>
  <c r="DE49" i="32"/>
  <c r="DF48" i="32" a="1"/>
  <c r="DF48" i="32" s="1"/>
  <c r="DG48" i="32" s="1"/>
  <c r="DE48" i="32"/>
  <c r="DF47" i="32" a="1"/>
  <c r="DF47" i="32" s="1"/>
  <c r="DG47" i="32" s="1"/>
  <c r="DE47" i="32"/>
  <c r="DF46" i="32" a="1"/>
  <c r="DF46" i="32" s="1"/>
  <c r="DG46" i="32" s="1"/>
  <c r="DE46" i="32"/>
  <c r="DF45" i="32" a="1"/>
  <c r="DF45" i="32" s="1"/>
  <c r="DG45" i="32" s="1"/>
  <c r="DE45" i="32"/>
  <c r="DF44" i="32" a="1"/>
  <c r="DF44" i="32" s="1"/>
  <c r="DG44" i="32" s="1"/>
  <c r="DE44" i="32"/>
  <c r="DF43" i="32" a="1"/>
  <c r="DF43" i="32" s="1"/>
  <c r="DG43" i="32" s="1"/>
  <c r="DE43" i="32"/>
  <c r="DF42" i="32" a="1"/>
  <c r="DF42" i="32" s="1"/>
  <c r="DG42" i="32" s="1"/>
  <c r="DE42" i="32"/>
  <c r="DF41" i="32" a="1"/>
  <c r="DF41" i="32" s="1"/>
  <c r="DG41" i="32" s="1"/>
  <c r="DE41" i="32"/>
  <c r="DF40" i="32" a="1"/>
  <c r="DF40" i="32" s="1"/>
  <c r="DG40" i="32" s="1"/>
  <c r="DE40" i="32"/>
  <c r="DF39" i="32" a="1"/>
  <c r="DF39" i="32" s="1"/>
  <c r="DG39" i="32" s="1"/>
  <c r="DE39" i="32"/>
  <c r="DF38" i="32" a="1"/>
  <c r="DF38" i="32" s="1"/>
  <c r="DG38" i="32" s="1"/>
  <c r="DE38" i="32"/>
  <c r="DF37" i="32" a="1"/>
  <c r="DF37" i="32" s="1"/>
  <c r="DG37" i="32" s="1"/>
  <c r="DE37" i="32"/>
  <c r="DF36" i="32" a="1"/>
  <c r="DF36" i="32" s="1"/>
  <c r="DG36" i="32" s="1"/>
  <c r="DE36" i="32"/>
  <c r="DF35" i="32" a="1"/>
  <c r="DF35" i="32" s="1"/>
  <c r="DG35" i="32" s="1"/>
  <c r="DE35" i="32"/>
  <c r="DF34" i="32" a="1"/>
  <c r="DF34" i="32" s="1"/>
  <c r="DG34" i="32" s="1"/>
  <c r="DE34" i="32"/>
  <c r="DF33" i="32" a="1"/>
  <c r="DF33" i="32" s="1"/>
  <c r="DG33" i="32" s="1"/>
  <c r="DE33" i="32"/>
  <c r="DF32" i="32" a="1"/>
  <c r="DF32" i="32" s="1"/>
  <c r="DG32" i="32" s="1"/>
  <c r="DE32" i="32"/>
  <c r="DF31" i="32" a="1"/>
  <c r="DF31" i="32" s="1"/>
  <c r="DG31" i="32" s="1"/>
  <c r="DE31" i="32"/>
  <c r="DF30" i="32" a="1"/>
  <c r="DF30" i="32" s="1"/>
  <c r="DG30" i="32" s="1"/>
  <c r="DE30" i="32"/>
  <c r="DF29" i="32" a="1"/>
  <c r="DF29" i="32" s="1"/>
  <c r="DG29" i="32" s="1"/>
  <c r="DE29" i="32"/>
  <c r="DF28" i="32" a="1"/>
  <c r="DF28" i="32" s="1"/>
  <c r="DG28" i="32" s="1"/>
  <c r="DE28" i="32"/>
  <c r="DF27" i="32" a="1"/>
  <c r="DF27" i="32" s="1"/>
  <c r="DG27" i="32" s="1"/>
  <c r="DE27" i="32"/>
  <c r="DF26" i="32" a="1"/>
  <c r="DF26" i="32" s="1"/>
  <c r="DG26" i="32" s="1"/>
  <c r="DE26" i="32"/>
  <c r="DF25" i="32" a="1"/>
  <c r="DF25" i="32" s="1"/>
  <c r="DG25" i="32" s="1"/>
  <c r="DE25" i="32"/>
  <c r="DF24" i="32" a="1"/>
  <c r="DF24" i="32" s="1"/>
  <c r="DG24" i="32" s="1"/>
  <c r="DE24" i="32"/>
  <c r="DF23" i="32" a="1"/>
  <c r="DF23" i="32" s="1"/>
  <c r="DG23" i="32" s="1"/>
  <c r="DE23" i="32"/>
  <c r="DF22" i="32" a="1"/>
  <c r="DF22" i="32" s="1"/>
  <c r="DG22" i="32" s="1"/>
  <c r="DE22" i="32"/>
  <c r="DF21" i="32" a="1"/>
  <c r="DF21" i="32" s="1"/>
  <c r="DG21" i="32" s="1"/>
  <c r="DE21" i="32"/>
  <c r="DF20" i="32" a="1"/>
  <c r="DF20" i="32" s="1"/>
  <c r="DG20" i="32" s="1"/>
  <c r="DE20" i="32"/>
  <c r="DF19" i="32" a="1"/>
  <c r="DF19" i="32" s="1"/>
  <c r="DG19" i="32" s="1"/>
  <c r="DE19" i="32"/>
  <c r="DF18" i="32" a="1"/>
  <c r="DF18" i="32" s="1"/>
  <c r="DG18" i="32" s="1"/>
  <c r="DE18" i="32"/>
  <c r="DF17" i="32" a="1"/>
  <c r="DF17" i="32" s="1"/>
  <c r="DG17" i="32" s="1"/>
  <c r="DE17" i="32"/>
  <c r="DF16" i="32" a="1"/>
  <c r="DF16" i="32" s="1"/>
  <c r="DG16" i="32" s="1"/>
  <c r="DE16" i="32"/>
  <c r="DF15" i="32" a="1"/>
  <c r="DF15" i="32" s="1"/>
  <c r="DG15" i="32" s="1"/>
  <c r="DE15" i="32"/>
  <c r="DF14" i="32" a="1"/>
  <c r="DF14" i="32" s="1"/>
  <c r="DG14" i="32" s="1"/>
  <c r="DE14" i="32"/>
  <c r="DF13" i="32" a="1"/>
  <c r="DF13" i="32" s="1"/>
  <c r="DG13" i="32" s="1"/>
  <c r="DE13" i="32"/>
  <c r="DF12" i="32" a="1"/>
  <c r="DF12" i="32" s="1"/>
  <c r="DG12" i="32" s="1"/>
  <c r="DE12" i="32"/>
  <c r="DF11" i="32" a="1"/>
  <c r="DF11" i="32" s="1"/>
  <c r="DG11" i="32" s="1"/>
  <c r="DE11" i="32"/>
  <c r="DF10" i="32" a="1"/>
  <c r="DF10" i="32" s="1"/>
  <c r="DG10" i="32" s="1"/>
  <c r="DE10" i="32"/>
  <c r="DF9" i="32" a="1"/>
  <c r="DF9" i="32" s="1"/>
  <c r="DG9" i="32" s="1"/>
  <c r="DE9" i="32"/>
  <c r="DF8" i="32" a="1"/>
  <c r="DF8" i="32" s="1"/>
  <c r="DG8" i="32" s="1"/>
  <c r="DE8" i="32"/>
  <c r="DF7" i="32" a="1"/>
  <c r="DF7" i="32" s="1"/>
  <c r="DG7" i="32" s="1"/>
  <c r="DE7" i="32"/>
  <c r="DF6" i="32" a="1"/>
  <c r="DF6" i="32" s="1"/>
  <c r="DG6" i="32" s="1"/>
  <c r="DE6" i="32"/>
  <c r="DF5" i="32" a="1"/>
  <c r="DF5" i="32" s="1"/>
  <c r="DG5" i="32" s="1"/>
  <c r="DE5" i="32"/>
  <c r="DF4" i="32" a="1"/>
  <c r="DF4" i="32" s="1"/>
  <c r="DG4" i="32" s="1"/>
  <c r="DE4" i="32"/>
  <c r="DF3" i="32" a="1"/>
  <c r="DF3" i="32" s="1"/>
  <c r="DG3" i="32" s="1"/>
  <c r="DE3" i="32"/>
  <c r="DE2" i="32"/>
  <c r="DF2" i="32" s="1" a="1"/>
  <c r="DF2" i="32" s="1"/>
  <c r="DG2" i="32" s="1"/>
  <c r="DB208" i="32" a="1"/>
  <c r="DB208" i="32" s="1"/>
  <c r="DC208" i="32" s="1"/>
  <c r="DA208" i="32"/>
  <c r="DB207" i="32" a="1"/>
  <c r="DB207" i="32" s="1"/>
  <c r="DC207" i="32" s="1"/>
  <c r="DA207" i="32"/>
  <c r="DB206" i="32" a="1"/>
  <c r="DB206" i="32" s="1"/>
  <c r="DC206" i="32" s="1"/>
  <c r="DA206" i="32"/>
  <c r="DB205" i="32" a="1"/>
  <c r="DB205" i="32" s="1"/>
  <c r="DC205" i="32" s="1"/>
  <c r="DA205" i="32"/>
  <c r="DB204" i="32" a="1"/>
  <c r="DB204" i="32" s="1"/>
  <c r="DC204" i="32" s="1"/>
  <c r="DA204" i="32"/>
  <c r="DB203" i="32" a="1"/>
  <c r="DB203" i="32" s="1"/>
  <c r="DC203" i="32" s="1"/>
  <c r="DA203" i="32"/>
  <c r="DB202" i="32" a="1"/>
  <c r="DB202" i="32" s="1"/>
  <c r="DC202" i="32" s="1"/>
  <c r="DA202" i="32"/>
  <c r="DB201" i="32" a="1"/>
  <c r="DB201" i="32" s="1"/>
  <c r="DC201" i="32" s="1"/>
  <c r="DA201" i="32"/>
  <c r="DB200" i="32" a="1"/>
  <c r="DB200" i="32" s="1"/>
  <c r="DC200" i="32" s="1"/>
  <c r="DA200" i="32"/>
  <c r="DB199" i="32" a="1"/>
  <c r="DB199" i="32" s="1"/>
  <c r="DC199" i="32" s="1"/>
  <c r="DA199" i="32"/>
  <c r="DB198" i="32" a="1"/>
  <c r="DB198" i="32" s="1"/>
  <c r="DC198" i="32" s="1"/>
  <c r="DA198" i="32"/>
  <c r="DB197" i="32" a="1"/>
  <c r="DB197" i="32" s="1"/>
  <c r="DC197" i="32" s="1"/>
  <c r="DA197" i="32"/>
  <c r="DB196" i="32" a="1"/>
  <c r="DB196" i="32" s="1"/>
  <c r="DC196" i="32" s="1"/>
  <c r="DA196" i="32"/>
  <c r="DB195" i="32" a="1"/>
  <c r="DB195" i="32" s="1"/>
  <c r="DC195" i="32" s="1"/>
  <c r="DA195" i="32"/>
  <c r="DB194" i="32" a="1"/>
  <c r="DB194" i="32" s="1"/>
  <c r="DC194" i="32" s="1"/>
  <c r="DA194" i="32"/>
  <c r="DB193" i="32" a="1"/>
  <c r="DB193" i="32" s="1"/>
  <c r="DC193" i="32" s="1"/>
  <c r="DA193" i="32"/>
  <c r="DB192" i="32" a="1"/>
  <c r="DB192" i="32" s="1"/>
  <c r="DC192" i="32" s="1"/>
  <c r="DA192" i="32"/>
  <c r="DB191" i="32" a="1"/>
  <c r="DB191" i="32" s="1"/>
  <c r="DC191" i="32" s="1"/>
  <c r="DA191" i="32"/>
  <c r="DB190" i="32" a="1"/>
  <c r="DB190" i="32" s="1"/>
  <c r="DC190" i="32" s="1"/>
  <c r="DA190" i="32"/>
  <c r="DB189" i="32" a="1"/>
  <c r="DB189" i="32" s="1"/>
  <c r="DC189" i="32" s="1"/>
  <c r="DA189" i="32"/>
  <c r="DB188" i="32" a="1"/>
  <c r="DB188" i="32" s="1"/>
  <c r="DC188" i="32" s="1"/>
  <c r="DA188" i="32"/>
  <c r="DB187" i="32" a="1"/>
  <c r="DB187" i="32" s="1"/>
  <c r="DC187" i="32" s="1"/>
  <c r="DA187" i="32"/>
  <c r="DB186" i="32" a="1"/>
  <c r="DB186" i="32" s="1"/>
  <c r="DC186" i="32" s="1"/>
  <c r="DA186" i="32"/>
  <c r="DB185" i="32" a="1"/>
  <c r="DB185" i="32" s="1"/>
  <c r="DC185" i="32" s="1"/>
  <c r="DA185" i="32"/>
  <c r="DB184" i="32" a="1"/>
  <c r="DB184" i="32" s="1"/>
  <c r="DC184" i="32" s="1"/>
  <c r="DA184" i="32"/>
  <c r="DB183" i="32" a="1"/>
  <c r="DB183" i="32" s="1"/>
  <c r="DC183" i="32" s="1"/>
  <c r="DA183" i="32"/>
  <c r="DB182" i="32" a="1"/>
  <c r="DB182" i="32" s="1"/>
  <c r="DC182" i="32" s="1"/>
  <c r="DA182" i="32"/>
  <c r="DB181" i="32" a="1"/>
  <c r="DB181" i="32" s="1"/>
  <c r="DC181" i="32" s="1"/>
  <c r="DA181" i="32"/>
  <c r="DB180" i="32" a="1"/>
  <c r="DB180" i="32" s="1"/>
  <c r="DC180" i="32" s="1"/>
  <c r="DA180" i="32"/>
  <c r="DB179" i="32" a="1"/>
  <c r="DB179" i="32" s="1"/>
  <c r="DC179" i="32" s="1"/>
  <c r="DA179" i="32"/>
  <c r="DB178" i="32" a="1"/>
  <c r="DB178" i="32" s="1"/>
  <c r="DC178" i="32" s="1"/>
  <c r="DA178" i="32"/>
  <c r="DB177" i="32" a="1"/>
  <c r="DB177" i="32" s="1"/>
  <c r="DC177" i="32" s="1"/>
  <c r="DA177" i="32"/>
  <c r="DB176" i="32" a="1"/>
  <c r="DB176" i="32" s="1"/>
  <c r="DC176" i="32" s="1"/>
  <c r="DA176" i="32"/>
  <c r="DB175" i="32" a="1"/>
  <c r="DB175" i="32" s="1"/>
  <c r="DC175" i="32" s="1"/>
  <c r="DA175" i="32"/>
  <c r="DB174" i="32" a="1"/>
  <c r="DB174" i="32" s="1"/>
  <c r="DC174" i="32" s="1"/>
  <c r="DA174" i="32"/>
  <c r="DB173" i="32" a="1"/>
  <c r="DB173" i="32" s="1"/>
  <c r="DC173" i="32" s="1"/>
  <c r="DA173" i="32"/>
  <c r="DB172" i="32" a="1"/>
  <c r="DB172" i="32" s="1"/>
  <c r="DC172" i="32" s="1"/>
  <c r="DA172" i="32"/>
  <c r="DB171" i="32" a="1"/>
  <c r="DB171" i="32" s="1"/>
  <c r="DC171" i="32" s="1"/>
  <c r="DA171" i="32"/>
  <c r="DB170" i="32" a="1"/>
  <c r="DB170" i="32" s="1"/>
  <c r="DC170" i="32" s="1"/>
  <c r="DA170" i="32"/>
  <c r="DB169" i="32" a="1"/>
  <c r="DB169" i="32" s="1"/>
  <c r="DC169" i="32" s="1"/>
  <c r="DA169" i="32"/>
  <c r="DB168" i="32" a="1"/>
  <c r="DB168" i="32" s="1"/>
  <c r="DC168" i="32" s="1"/>
  <c r="DA168" i="32"/>
  <c r="DB167" i="32" a="1"/>
  <c r="DB167" i="32" s="1"/>
  <c r="DC167" i="32" s="1"/>
  <c r="DA167" i="32"/>
  <c r="DB166" i="32" a="1"/>
  <c r="DB166" i="32" s="1"/>
  <c r="DC166" i="32" s="1"/>
  <c r="DA166" i="32"/>
  <c r="DB165" i="32" a="1"/>
  <c r="DB165" i="32" s="1"/>
  <c r="DC165" i="32" s="1"/>
  <c r="DA165" i="32"/>
  <c r="DB164" i="32" a="1"/>
  <c r="DB164" i="32" s="1"/>
  <c r="DC164" i="32" s="1"/>
  <c r="DA164" i="32"/>
  <c r="DB163" i="32" a="1"/>
  <c r="DB163" i="32" s="1"/>
  <c r="DC163" i="32" s="1"/>
  <c r="DA163" i="32"/>
  <c r="DB162" i="32" a="1"/>
  <c r="DB162" i="32" s="1"/>
  <c r="DC162" i="32" s="1"/>
  <c r="DA162" i="32"/>
  <c r="DB161" i="32" a="1"/>
  <c r="DB161" i="32" s="1"/>
  <c r="DC161" i="32" s="1"/>
  <c r="DA161" i="32"/>
  <c r="DB160" i="32" a="1"/>
  <c r="DB160" i="32" s="1"/>
  <c r="DC160" i="32" s="1"/>
  <c r="DA160" i="32"/>
  <c r="DB159" i="32" a="1"/>
  <c r="DB159" i="32" s="1"/>
  <c r="DC159" i="32" s="1"/>
  <c r="DA159" i="32"/>
  <c r="DB158" i="32" a="1"/>
  <c r="DB158" i="32" s="1"/>
  <c r="DC158" i="32" s="1"/>
  <c r="DA158" i="32"/>
  <c r="DB157" i="32" a="1"/>
  <c r="DB157" i="32" s="1"/>
  <c r="DC157" i="32" s="1"/>
  <c r="DA157" i="32"/>
  <c r="DB156" i="32" a="1"/>
  <c r="DB156" i="32" s="1"/>
  <c r="DC156" i="32" s="1"/>
  <c r="DA156" i="32"/>
  <c r="DB155" i="32" a="1"/>
  <c r="DB155" i="32" s="1"/>
  <c r="DC155" i="32" s="1"/>
  <c r="DA155" i="32"/>
  <c r="DB154" i="32" a="1"/>
  <c r="DB154" i="32" s="1"/>
  <c r="DC154" i="32" s="1"/>
  <c r="DA154" i="32"/>
  <c r="DB153" i="32" a="1"/>
  <c r="DB153" i="32" s="1"/>
  <c r="DC153" i="32" s="1"/>
  <c r="DA153" i="32"/>
  <c r="DB152" i="32" a="1"/>
  <c r="DB152" i="32" s="1"/>
  <c r="DC152" i="32" s="1"/>
  <c r="DA152" i="32"/>
  <c r="DB151" i="32" a="1"/>
  <c r="DB151" i="32" s="1"/>
  <c r="DC151" i="32" s="1"/>
  <c r="DA151" i="32"/>
  <c r="DB150" i="32" a="1"/>
  <c r="DB150" i="32" s="1"/>
  <c r="DC150" i="32" s="1"/>
  <c r="DA150" i="32"/>
  <c r="DB149" i="32" a="1"/>
  <c r="DB149" i="32" s="1"/>
  <c r="DC149" i="32" s="1"/>
  <c r="DA149" i="32"/>
  <c r="DB148" i="32" a="1"/>
  <c r="DB148" i="32" s="1"/>
  <c r="DC148" i="32" s="1"/>
  <c r="DA148" i="32"/>
  <c r="DB147" i="32" a="1"/>
  <c r="DB147" i="32" s="1"/>
  <c r="DC147" i="32" s="1"/>
  <c r="DA147" i="32"/>
  <c r="DB146" i="32" a="1"/>
  <c r="DB146" i="32" s="1"/>
  <c r="DC146" i="32" s="1"/>
  <c r="DA146" i="32"/>
  <c r="DB145" i="32" a="1"/>
  <c r="DB145" i="32" s="1"/>
  <c r="DC145" i="32" s="1"/>
  <c r="DA145" i="32"/>
  <c r="DB144" i="32" a="1"/>
  <c r="DB144" i="32" s="1"/>
  <c r="DC144" i="32" s="1"/>
  <c r="DA144" i="32"/>
  <c r="DB143" i="32" a="1"/>
  <c r="DB143" i="32" s="1"/>
  <c r="DC143" i="32" s="1"/>
  <c r="DA143" i="32"/>
  <c r="DB142" i="32" a="1"/>
  <c r="DB142" i="32" s="1"/>
  <c r="DC142" i="32" s="1"/>
  <c r="DA142" i="32"/>
  <c r="DB141" i="32" a="1"/>
  <c r="DB141" i="32" s="1"/>
  <c r="DC141" i="32" s="1"/>
  <c r="DA141" i="32"/>
  <c r="DB140" i="32" a="1"/>
  <c r="DB140" i="32" s="1"/>
  <c r="DC140" i="32" s="1"/>
  <c r="DA140" i="32"/>
  <c r="DB139" i="32" a="1"/>
  <c r="DB139" i="32" s="1"/>
  <c r="DC139" i="32" s="1"/>
  <c r="DA139" i="32"/>
  <c r="DB138" i="32" a="1"/>
  <c r="DB138" i="32" s="1"/>
  <c r="DC138" i="32" s="1"/>
  <c r="DA138" i="32"/>
  <c r="DB137" i="32" a="1"/>
  <c r="DB137" i="32" s="1"/>
  <c r="DC137" i="32" s="1"/>
  <c r="DA137" i="32"/>
  <c r="DB136" i="32" a="1"/>
  <c r="DB136" i="32" s="1"/>
  <c r="DC136" i="32" s="1"/>
  <c r="DA136" i="32"/>
  <c r="DB135" i="32" a="1"/>
  <c r="DB135" i="32" s="1"/>
  <c r="DC135" i="32" s="1"/>
  <c r="DA135" i="32"/>
  <c r="DB134" i="32" a="1"/>
  <c r="DB134" i="32" s="1"/>
  <c r="DC134" i="32" s="1"/>
  <c r="DA134" i="32"/>
  <c r="DB133" i="32" a="1"/>
  <c r="DB133" i="32" s="1"/>
  <c r="DC133" i="32" s="1"/>
  <c r="DA133" i="32"/>
  <c r="DB132" i="32" a="1"/>
  <c r="DB132" i="32" s="1"/>
  <c r="DC132" i="32" s="1"/>
  <c r="DA132" i="32"/>
  <c r="DB131" i="32" a="1"/>
  <c r="DB131" i="32" s="1"/>
  <c r="DC131" i="32" s="1"/>
  <c r="DA131" i="32"/>
  <c r="DB130" i="32" a="1"/>
  <c r="DB130" i="32" s="1"/>
  <c r="DC130" i="32" s="1"/>
  <c r="DA130" i="32"/>
  <c r="DB129" i="32" a="1"/>
  <c r="DB129" i="32" s="1"/>
  <c r="DC129" i="32" s="1"/>
  <c r="DA129" i="32"/>
  <c r="DB128" i="32" a="1"/>
  <c r="DB128" i="32" s="1"/>
  <c r="DC128" i="32" s="1"/>
  <c r="DA128" i="32"/>
  <c r="DB127" i="32" a="1"/>
  <c r="DB127" i="32" s="1"/>
  <c r="DC127" i="32" s="1"/>
  <c r="DA127" i="32"/>
  <c r="DB126" i="32" a="1"/>
  <c r="DB126" i="32" s="1"/>
  <c r="DC126" i="32" s="1"/>
  <c r="DA126" i="32"/>
  <c r="DB125" i="32" a="1"/>
  <c r="DB125" i="32" s="1"/>
  <c r="DC125" i="32" s="1"/>
  <c r="DA125" i="32"/>
  <c r="DB124" i="32" a="1"/>
  <c r="DB124" i="32" s="1"/>
  <c r="DC124" i="32" s="1"/>
  <c r="DA124" i="32"/>
  <c r="DB123" i="32" a="1"/>
  <c r="DB123" i="32" s="1"/>
  <c r="DC123" i="32" s="1"/>
  <c r="DA123" i="32"/>
  <c r="DB122" i="32" a="1"/>
  <c r="DB122" i="32" s="1"/>
  <c r="DC122" i="32" s="1"/>
  <c r="DA122" i="32"/>
  <c r="DB121" i="32" a="1"/>
  <c r="DB121" i="32" s="1"/>
  <c r="DC121" i="32" s="1"/>
  <c r="DA121" i="32"/>
  <c r="DB120" i="32" a="1"/>
  <c r="DB120" i="32" s="1"/>
  <c r="DC120" i="32" s="1"/>
  <c r="DA120" i="32"/>
  <c r="DB119" i="32" a="1"/>
  <c r="DB119" i="32" s="1"/>
  <c r="DC119" i="32" s="1"/>
  <c r="DA119" i="32"/>
  <c r="DB118" i="32" a="1"/>
  <c r="DB118" i="32" s="1"/>
  <c r="DC118" i="32" s="1"/>
  <c r="DA118" i="32"/>
  <c r="DB117" i="32" a="1"/>
  <c r="DB117" i="32" s="1"/>
  <c r="DC117" i="32" s="1"/>
  <c r="DA117" i="32"/>
  <c r="DB116" i="32" a="1"/>
  <c r="DB116" i="32" s="1"/>
  <c r="DC116" i="32" s="1"/>
  <c r="DA116" i="32"/>
  <c r="DB115" i="32" a="1"/>
  <c r="DB115" i="32" s="1"/>
  <c r="DC115" i="32" s="1"/>
  <c r="DA115" i="32"/>
  <c r="DB114" i="32" a="1"/>
  <c r="DB114" i="32" s="1"/>
  <c r="DC114" i="32" s="1"/>
  <c r="DA114" i="32"/>
  <c r="DB113" i="32" a="1"/>
  <c r="DB113" i="32" s="1"/>
  <c r="DC113" i="32" s="1"/>
  <c r="DA113" i="32"/>
  <c r="DB112" i="32" a="1"/>
  <c r="DB112" i="32" s="1"/>
  <c r="DC112" i="32" s="1"/>
  <c r="DA112" i="32"/>
  <c r="DB111" i="32" a="1"/>
  <c r="DB111" i="32" s="1"/>
  <c r="DC111" i="32" s="1"/>
  <c r="DA111" i="32"/>
  <c r="DB110" i="32" a="1"/>
  <c r="DB110" i="32" s="1"/>
  <c r="DC110" i="32" s="1"/>
  <c r="DA110" i="32"/>
  <c r="DB109" i="32" a="1"/>
  <c r="DB109" i="32" s="1"/>
  <c r="DC109" i="32" s="1"/>
  <c r="DA109" i="32"/>
  <c r="DB108" i="32" a="1"/>
  <c r="DB108" i="32" s="1"/>
  <c r="DC108" i="32" s="1"/>
  <c r="DA108" i="32"/>
  <c r="DB107" i="32" a="1"/>
  <c r="DB107" i="32" s="1"/>
  <c r="DC107" i="32" s="1"/>
  <c r="DA107" i="32"/>
  <c r="DB106" i="32" a="1"/>
  <c r="DB106" i="32" s="1"/>
  <c r="DC106" i="32" s="1"/>
  <c r="DA106" i="32"/>
  <c r="DB105" i="32" a="1"/>
  <c r="DB105" i="32" s="1"/>
  <c r="DC105" i="32" s="1"/>
  <c r="DA105" i="32"/>
  <c r="DB104" i="32" a="1"/>
  <c r="DB104" i="32" s="1"/>
  <c r="DC104" i="32" s="1"/>
  <c r="DA104" i="32"/>
  <c r="DB103" i="32" a="1"/>
  <c r="DB103" i="32" s="1"/>
  <c r="DC103" i="32" s="1"/>
  <c r="DA103" i="32"/>
  <c r="DB102" i="32" a="1"/>
  <c r="DB102" i="32" s="1"/>
  <c r="DC102" i="32" s="1"/>
  <c r="DA102" i="32"/>
  <c r="DB101" i="32" a="1"/>
  <c r="DB101" i="32" s="1"/>
  <c r="DC101" i="32" s="1"/>
  <c r="DA101" i="32"/>
  <c r="DB100" i="32" a="1"/>
  <c r="DB100" i="32" s="1"/>
  <c r="DC100" i="32" s="1"/>
  <c r="DA100" i="32"/>
  <c r="DB99" i="32" a="1"/>
  <c r="DB99" i="32" s="1"/>
  <c r="DC99" i="32" s="1"/>
  <c r="DA99" i="32"/>
  <c r="DB98" i="32" a="1"/>
  <c r="DB98" i="32" s="1"/>
  <c r="DC98" i="32" s="1"/>
  <c r="DA98" i="32"/>
  <c r="DB97" i="32" a="1"/>
  <c r="DB97" i="32" s="1"/>
  <c r="DC97" i="32" s="1"/>
  <c r="DA97" i="32"/>
  <c r="DB96" i="32" a="1"/>
  <c r="DB96" i="32" s="1"/>
  <c r="DC96" i="32" s="1"/>
  <c r="DA96" i="32"/>
  <c r="DB95" i="32" a="1"/>
  <c r="DB95" i="32" s="1"/>
  <c r="DC95" i="32" s="1"/>
  <c r="DA95" i="32"/>
  <c r="DB94" i="32" a="1"/>
  <c r="DB94" i="32" s="1"/>
  <c r="DC94" i="32" s="1"/>
  <c r="DA94" i="32"/>
  <c r="DB93" i="32" a="1"/>
  <c r="DB93" i="32" s="1"/>
  <c r="DC93" i="32" s="1"/>
  <c r="DA93" i="32"/>
  <c r="DB92" i="32" a="1"/>
  <c r="DB92" i="32" s="1"/>
  <c r="DC92" i="32" s="1"/>
  <c r="DA92" i="32"/>
  <c r="DB91" i="32" a="1"/>
  <c r="DB91" i="32" s="1"/>
  <c r="DC91" i="32" s="1"/>
  <c r="DA91" i="32"/>
  <c r="DB90" i="32" a="1"/>
  <c r="DB90" i="32" s="1"/>
  <c r="DC90" i="32" s="1"/>
  <c r="DA90" i="32"/>
  <c r="DB89" i="32" a="1"/>
  <c r="DB89" i="32" s="1"/>
  <c r="DC89" i="32" s="1"/>
  <c r="DA89" i="32"/>
  <c r="DB88" i="32" a="1"/>
  <c r="DB88" i="32" s="1"/>
  <c r="DC88" i="32" s="1"/>
  <c r="DA88" i="32"/>
  <c r="DB87" i="32" a="1"/>
  <c r="DB87" i="32" s="1"/>
  <c r="DC87" i="32" s="1"/>
  <c r="DA87" i="32"/>
  <c r="DB86" i="32" a="1"/>
  <c r="DB86" i="32" s="1"/>
  <c r="DC86" i="32" s="1"/>
  <c r="DA86" i="32"/>
  <c r="DB85" i="32" a="1"/>
  <c r="DB85" i="32" s="1"/>
  <c r="DC85" i="32" s="1"/>
  <c r="DA85" i="32"/>
  <c r="DB84" i="32" a="1"/>
  <c r="DB84" i="32" s="1"/>
  <c r="DC84" i="32" s="1"/>
  <c r="DA84" i="32"/>
  <c r="DB83" i="32" a="1"/>
  <c r="DB83" i="32" s="1"/>
  <c r="DC83" i="32" s="1"/>
  <c r="DA83" i="32"/>
  <c r="DB82" i="32" a="1"/>
  <c r="DB82" i="32" s="1"/>
  <c r="DC82" i="32" s="1"/>
  <c r="DA82" i="32"/>
  <c r="DB81" i="32" a="1"/>
  <c r="DB81" i="32" s="1"/>
  <c r="DC81" i="32" s="1"/>
  <c r="DA81" i="32"/>
  <c r="DB80" i="32" a="1"/>
  <c r="DB80" i="32" s="1"/>
  <c r="DC80" i="32" s="1"/>
  <c r="DA80" i="32"/>
  <c r="DB79" i="32" a="1"/>
  <c r="DB79" i="32" s="1"/>
  <c r="DC79" i="32" s="1"/>
  <c r="DA79" i="32"/>
  <c r="DB78" i="32" a="1"/>
  <c r="DB78" i="32" s="1"/>
  <c r="DC78" i="32" s="1"/>
  <c r="DA78" i="32"/>
  <c r="DB77" i="32" a="1"/>
  <c r="DB77" i="32" s="1"/>
  <c r="DC77" i="32" s="1"/>
  <c r="DA77" i="32"/>
  <c r="DB76" i="32" a="1"/>
  <c r="DB76" i="32" s="1"/>
  <c r="DC76" i="32" s="1"/>
  <c r="DA76" i="32"/>
  <c r="DB75" i="32" a="1"/>
  <c r="DB75" i="32" s="1"/>
  <c r="DC75" i="32" s="1"/>
  <c r="DA75" i="32"/>
  <c r="DB74" i="32" a="1"/>
  <c r="DB74" i="32" s="1"/>
  <c r="DC74" i="32" s="1"/>
  <c r="DA74" i="32"/>
  <c r="DB73" i="32" a="1"/>
  <c r="DB73" i="32" s="1"/>
  <c r="DC73" i="32" s="1"/>
  <c r="DA73" i="32"/>
  <c r="DB72" i="32" a="1"/>
  <c r="DB72" i="32" s="1"/>
  <c r="DC72" i="32" s="1"/>
  <c r="DA72" i="32"/>
  <c r="DB71" i="32" a="1"/>
  <c r="DB71" i="32" s="1"/>
  <c r="DC71" i="32" s="1"/>
  <c r="DA71" i="32"/>
  <c r="DB70" i="32" a="1"/>
  <c r="DB70" i="32" s="1"/>
  <c r="DC70" i="32" s="1"/>
  <c r="DA70" i="32"/>
  <c r="DB69" i="32" a="1"/>
  <c r="DB69" i="32" s="1"/>
  <c r="DC69" i="32" s="1"/>
  <c r="DA69" i="32"/>
  <c r="DB68" i="32" a="1"/>
  <c r="DB68" i="32" s="1"/>
  <c r="DC68" i="32" s="1"/>
  <c r="DA68" i="32"/>
  <c r="DB67" i="32" a="1"/>
  <c r="DB67" i="32" s="1"/>
  <c r="DC67" i="32" s="1"/>
  <c r="DA67" i="32"/>
  <c r="DB66" i="32" a="1"/>
  <c r="DB66" i="32" s="1"/>
  <c r="DC66" i="32" s="1"/>
  <c r="DA66" i="32"/>
  <c r="DB65" i="32" a="1"/>
  <c r="DB65" i="32" s="1"/>
  <c r="DC65" i="32" s="1"/>
  <c r="DA65" i="32"/>
  <c r="DB64" i="32" a="1"/>
  <c r="DB64" i="32" s="1"/>
  <c r="DC64" i="32" s="1"/>
  <c r="DA64" i="32"/>
  <c r="DB63" i="32" a="1"/>
  <c r="DB63" i="32" s="1"/>
  <c r="DC63" i="32" s="1"/>
  <c r="DA63" i="32"/>
  <c r="DB62" i="32" a="1"/>
  <c r="DB62" i="32" s="1"/>
  <c r="DC62" i="32" s="1"/>
  <c r="DA62" i="32"/>
  <c r="DB61" i="32" a="1"/>
  <c r="DB61" i="32" s="1"/>
  <c r="DC61" i="32" s="1"/>
  <c r="DA61" i="32"/>
  <c r="DB60" i="32" a="1"/>
  <c r="DB60" i="32" s="1"/>
  <c r="DC60" i="32" s="1"/>
  <c r="DA60" i="32"/>
  <c r="DB59" i="32" a="1"/>
  <c r="DB59" i="32" s="1"/>
  <c r="DC59" i="32" s="1"/>
  <c r="DA59" i="32"/>
  <c r="DB58" i="32" a="1"/>
  <c r="DB58" i="32" s="1"/>
  <c r="DC58" i="32" s="1"/>
  <c r="DA58" i="32"/>
  <c r="DB57" i="32" a="1"/>
  <c r="DB57" i="32" s="1"/>
  <c r="DC57" i="32" s="1"/>
  <c r="DA57" i="32"/>
  <c r="DB56" i="32" a="1"/>
  <c r="DB56" i="32" s="1"/>
  <c r="DC56" i="32" s="1"/>
  <c r="DA56" i="32"/>
  <c r="DB55" i="32" a="1"/>
  <c r="DB55" i="32" s="1"/>
  <c r="DC55" i="32" s="1"/>
  <c r="DA55" i="32"/>
  <c r="DB54" i="32" a="1"/>
  <c r="DB54" i="32" s="1"/>
  <c r="DC54" i="32" s="1"/>
  <c r="DA54" i="32"/>
  <c r="DB53" i="32" a="1"/>
  <c r="DB53" i="32" s="1"/>
  <c r="DC53" i="32" s="1"/>
  <c r="DA53" i="32"/>
  <c r="DB52" i="32" a="1"/>
  <c r="DB52" i="32" s="1"/>
  <c r="DC52" i="32" s="1"/>
  <c r="DA52" i="32"/>
  <c r="DB51" i="32" a="1"/>
  <c r="DB51" i="32" s="1"/>
  <c r="DC51" i="32" s="1"/>
  <c r="DA51" i="32"/>
  <c r="DB50" i="32" a="1"/>
  <c r="DB50" i="32" s="1"/>
  <c r="DC50" i="32" s="1"/>
  <c r="DA50" i="32"/>
  <c r="DB49" i="32" a="1"/>
  <c r="DB49" i="32" s="1"/>
  <c r="DC49" i="32" s="1"/>
  <c r="DA49" i="32"/>
  <c r="DB48" i="32" a="1"/>
  <c r="DB48" i="32" s="1"/>
  <c r="DC48" i="32" s="1"/>
  <c r="DA48" i="32"/>
  <c r="DB47" i="32" a="1"/>
  <c r="DB47" i="32" s="1"/>
  <c r="DC47" i="32" s="1"/>
  <c r="DA47" i="32"/>
  <c r="DB46" i="32" a="1"/>
  <c r="DB46" i="32" s="1"/>
  <c r="DC46" i="32" s="1"/>
  <c r="DA46" i="32"/>
  <c r="DB45" i="32" a="1"/>
  <c r="DB45" i="32" s="1"/>
  <c r="DC45" i="32" s="1"/>
  <c r="DA45" i="32"/>
  <c r="DB44" i="32" a="1"/>
  <c r="DB44" i="32" s="1"/>
  <c r="DC44" i="32" s="1"/>
  <c r="DA44" i="32"/>
  <c r="DB43" i="32" a="1"/>
  <c r="DB43" i="32" s="1"/>
  <c r="DC43" i="32" s="1"/>
  <c r="DA43" i="32"/>
  <c r="DB42" i="32" a="1"/>
  <c r="DB42" i="32" s="1"/>
  <c r="DC42" i="32" s="1"/>
  <c r="DA42" i="32"/>
  <c r="DB41" i="32" a="1"/>
  <c r="DB41" i="32" s="1"/>
  <c r="DC41" i="32" s="1"/>
  <c r="DA41" i="32"/>
  <c r="DB40" i="32" a="1"/>
  <c r="DB40" i="32" s="1"/>
  <c r="DC40" i="32" s="1"/>
  <c r="DA40" i="32"/>
  <c r="DB39" i="32" a="1"/>
  <c r="DB39" i="32" s="1"/>
  <c r="DC39" i="32" s="1"/>
  <c r="DA39" i="32"/>
  <c r="DB38" i="32" a="1"/>
  <c r="DB38" i="32" s="1"/>
  <c r="DC38" i="32" s="1"/>
  <c r="DA38" i="32"/>
  <c r="DB37" i="32" a="1"/>
  <c r="DB37" i="32" s="1"/>
  <c r="DC37" i="32" s="1"/>
  <c r="DA37" i="32"/>
  <c r="DB36" i="32" a="1"/>
  <c r="DB36" i="32" s="1"/>
  <c r="DC36" i="32" s="1"/>
  <c r="DA36" i="32"/>
  <c r="DB35" i="32" a="1"/>
  <c r="DB35" i="32" s="1"/>
  <c r="DC35" i="32" s="1"/>
  <c r="DA35" i="32"/>
  <c r="DB34" i="32" a="1"/>
  <c r="DB34" i="32" s="1"/>
  <c r="DC34" i="32" s="1"/>
  <c r="DA34" i="32"/>
  <c r="DB33" i="32" a="1"/>
  <c r="DB33" i="32" s="1"/>
  <c r="DC33" i="32" s="1"/>
  <c r="DA33" i="32"/>
  <c r="DB32" i="32" a="1"/>
  <c r="DB32" i="32" s="1"/>
  <c r="DC32" i="32" s="1"/>
  <c r="DA32" i="32"/>
  <c r="DB31" i="32" a="1"/>
  <c r="DB31" i="32" s="1"/>
  <c r="DC31" i="32" s="1"/>
  <c r="DA31" i="32"/>
  <c r="DB30" i="32" a="1"/>
  <c r="DB30" i="32" s="1"/>
  <c r="DC30" i="32" s="1"/>
  <c r="DA30" i="32"/>
  <c r="DB29" i="32" a="1"/>
  <c r="DB29" i="32" s="1"/>
  <c r="DC29" i="32" s="1"/>
  <c r="DA29" i="32"/>
  <c r="DB28" i="32" a="1"/>
  <c r="DB28" i="32" s="1"/>
  <c r="DC28" i="32" s="1"/>
  <c r="DA28" i="32"/>
  <c r="DB27" i="32" a="1"/>
  <c r="DB27" i="32" s="1"/>
  <c r="DC27" i="32" s="1"/>
  <c r="DA27" i="32"/>
  <c r="DB26" i="32" a="1"/>
  <c r="DB26" i="32" s="1"/>
  <c r="DC26" i="32" s="1"/>
  <c r="DA26" i="32"/>
  <c r="DB25" i="32" a="1"/>
  <c r="DB25" i="32" s="1"/>
  <c r="DC25" i="32" s="1"/>
  <c r="DA25" i="32"/>
  <c r="DB24" i="32" a="1"/>
  <c r="DB24" i="32" s="1"/>
  <c r="DC24" i="32" s="1"/>
  <c r="DA24" i="32"/>
  <c r="DB23" i="32" a="1"/>
  <c r="DB23" i="32" s="1"/>
  <c r="DC23" i="32" s="1"/>
  <c r="DA23" i="32"/>
  <c r="DB22" i="32" a="1"/>
  <c r="DB22" i="32" s="1"/>
  <c r="DC22" i="32" s="1"/>
  <c r="DA22" i="32"/>
  <c r="DB21" i="32" a="1"/>
  <c r="DB21" i="32" s="1"/>
  <c r="DC21" i="32" s="1"/>
  <c r="DA21" i="32"/>
  <c r="DB20" i="32" a="1"/>
  <c r="DB20" i="32" s="1"/>
  <c r="DC20" i="32" s="1"/>
  <c r="DA20" i="32"/>
  <c r="DB19" i="32" a="1"/>
  <c r="DB19" i="32" s="1"/>
  <c r="DC19" i="32" s="1"/>
  <c r="DA19" i="32"/>
  <c r="DB18" i="32" a="1"/>
  <c r="DB18" i="32" s="1"/>
  <c r="DC18" i="32" s="1"/>
  <c r="DA18" i="32"/>
  <c r="DB17" i="32" a="1"/>
  <c r="DB17" i="32" s="1"/>
  <c r="DC17" i="32" s="1"/>
  <c r="DA17" i="32"/>
  <c r="DB16" i="32" a="1"/>
  <c r="DB16" i="32" s="1"/>
  <c r="DC16" i="32" s="1"/>
  <c r="DA16" i="32"/>
  <c r="DB15" i="32" a="1"/>
  <c r="DB15" i="32" s="1"/>
  <c r="DC15" i="32" s="1"/>
  <c r="DA15" i="32"/>
  <c r="DB14" i="32" a="1"/>
  <c r="DB14" i="32" s="1"/>
  <c r="DC14" i="32" s="1"/>
  <c r="DA14" i="32"/>
  <c r="DB13" i="32" a="1"/>
  <c r="DB13" i="32" s="1"/>
  <c r="DC13" i="32" s="1"/>
  <c r="DA13" i="32"/>
  <c r="DB12" i="32" a="1"/>
  <c r="DB12" i="32" s="1"/>
  <c r="DC12" i="32" s="1"/>
  <c r="DA12" i="32"/>
  <c r="DB11" i="32" a="1"/>
  <c r="DB11" i="32" s="1"/>
  <c r="DC11" i="32" s="1"/>
  <c r="DA11" i="32"/>
  <c r="DB10" i="32" a="1"/>
  <c r="DB10" i="32" s="1"/>
  <c r="DC10" i="32" s="1"/>
  <c r="DA10" i="32"/>
  <c r="DB9" i="32" a="1"/>
  <c r="DB9" i="32" s="1"/>
  <c r="DC9" i="32" s="1"/>
  <c r="DA9" i="32"/>
  <c r="DB8" i="32" a="1"/>
  <c r="DB8" i="32" s="1"/>
  <c r="DC8" i="32" s="1"/>
  <c r="DA8" i="32"/>
  <c r="DB7" i="32" a="1"/>
  <c r="DB7" i="32" s="1"/>
  <c r="DC7" i="32" s="1"/>
  <c r="DA7" i="32"/>
  <c r="DB6" i="32" a="1"/>
  <c r="DB6" i="32" s="1"/>
  <c r="DC6" i="32" s="1"/>
  <c r="DA6" i="32"/>
  <c r="DB5" i="32" a="1"/>
  <c r="DB5" i="32" s="1"/>
  <c r="DC5" i="32" s="1"/>
  <c r="DA5" i="32"/>
  <c r="DB4" i="32" a="1"/>
  <c r="DB4" i="32" s="1"/>
  <c r="DC4" i="32" s="1"/>
  <c r="DA4" i="32"/>
  <c r="DB3" i="32" a="1"/>
  <c r="DB3" i="32" s="1"/>
  <c r="DC3" i="32" s="1"/>
  <c r="DA3" i="32"/>
  <c r="DA2" i="32"/>
  <c r="DB2" i="32" s="1" a="1"/>
  <c r="DB2" i="32" s="1"/>
  <c r="DC2" i="32" s="1"/>
  <c r="CT208" i="32" a="1"/>
  <c r="CT208" i="32" s="1"/>
  <c r="CU208" i="32" s="1"/>
  <c r="CS208" i="32"/>
  <c r="CP208" i="32" a="1"/>
  <c r="CP208" i="32" s="1"/>
  <c r="CQ208" i="32" s="1"/>
  <c r="CO208" i="32"/>
  <c r="CL208" i="32" a="1"/>
  <c r="CL208" i="32" s="1"/>
  <c r="CM208" i="32" s="1"/>
  <c r="CK208" i="32"/>
  <c r="CH208" i="32" a="1"/>
  <c r="CH208" i="32" s="1"/>
  <c r="CI208" i="32" s="1"/>
  <c r="CG208" i="32"/>
  <c r="CD208" i="32" a="1"/>
  <c r="CD208" i="32" s="1"/>
  <c r="CE208" i="32" s="1"/>
  <c r="CC208" i="32"/>
  <c r="CT207" i="32" a="1"/>
  <c r="CT207" i="32" s="1"/>
  <c r="CU207" i="32" s="1"/>
  <c r="CS207" i="32"/>
  <c r="CP207" i="32" a="1"/>
  <c r="CP207" i="32" s="1"/>
  <c r="CQ207" i="32" s="1"/>
  <c r="CO207" i="32"/>
  <c r="CL207" i="32" a="1"/>
  <c r="CL207" i="32" s="1"/>
  <c r="CM207" i="32" s="1"/>
  <c r="CK207" i="32"/>
  <c r="CH207" i="32" a="1"/>
  <c r="CH207" i="32" s="1"/>
  <c r="CI207" i="32" s="1"/>
  <c r="CG207" i="32"/>
  <c r="CD207" i="32" a="1"/>
  <c r="CD207" i="32" s="1"/>
  <c r="CE207" i="32" s="1"/>
  <c r="CC207" i="32"/>
  <c r="CT206" i="32" a="1"/>
  <c r="CT206" i="32" s="1"/>
  <c r="CU206" i="32" s="1"/>
  <c r="CS206" i="32"/>
  <c r="CP206" i="32" a="1"/>
  <c r="CP206" i="32" s="1"/>
  <c r="CQ206" i="32" s="1"/>
  <c r="CO206" i="32"/>
  <c r="CL206" i="32" a="1"/>
  <c r="CL206" i="32" s="1"/>
  <c r="CM206" i="32" s="1"/>
  <c r="CK206" i="32"/>
  <c r="CH206" i="32" a="1"/>
  <c r="CH206" i="32" s="1"/>
  <c r="CI206" i="32" s="1"/>
  <c r="CG206" i="32"/>
  <c r="CD206" i="32" a="1"/>
  <c r="CD206" i="32" s="1"/>
  <c r="CE206" i="32" s="1"/>
  <c r="CC206" i="32"/>
  <c r="CT205" i="32" a="1"/>
  <c r="CT205" i="32" s="1"/>
  <c r="CU205" i="32" s="1"/>
  <c r="CS205" i="32"/>
  <c r="CP205" i="32" a="1"/>
  <c r="CP205" i="32" s="1"/>
  <c r="CQ205" i="32" s="1"/>
  <c r="CO205" i="32"/>
  <c r="CL205" i="32" a="1"/>
  <c r="CL205" i="32" s="1"/>
  <c r="CM205" i="32" s="1"/>
  <c r="CK205" i="32"/>
  <c r="CH205" i="32" a="1"/>
  <c r="CH205" i="32" s="1"/>
  <c r="CI205" i="32" s="1"/>
  <c r="CG205" i="32"/>
  <c r="CD205" i="32" a="1"/>
  <c r="CD205" i="32" s="1"/>
  <c r="CE205" i="32" s="1"/>
  <c r="CC205" i="32"/>
  <c r="CT204" i="32" a="1"/>
  <c r="CT204" i="32" s="1"/>
  <c r="CU204" i="32" s="1"/>
  <c r="CS204" i="32"/>
  <c r="CP204" i="32" a="1"/>
  <c r="CP204" i="32" s="1"/>
  <c r="CQ204" i="32" s="1"/>
  <c r="CO204" i="32"/>
  <c r="CL204" i="32" a="1"/>
  <c r="CL204" i="32" s="1"/>
  <c r="CM204" i="32" s="1"/>
  <c r="CK204" i="32"/>
  <c r="CH204" i="32" a="1"/>
  <c r="CH204" i="32" s="1"/>
  <c r="CI204" i="32" s="1"/>
  <c r="CG204" i="32"/>
  <c r="CD204" i="32" a="1"/>
  <c r="CD204" i="32" s="1"/>
  <c r="CE204" i="32" s="1"/>
  <c r="CC204" i="32"/>
  <c r="CT203" i="32" a="1"/>
  <c r="CT203" i="32" s="1"/>
  <c r="CU203" i="32" s="1"/>
  <c r="CS203" i="32"/>
  <c r="CP203" i="32" a="1"/>
  <c r="CP203" i="32" s="1"/>
  <c r="CQ203" i="32" s="1"/>
  <c r="CO203" i="32"/>
  <c r="CL203" i="32" a="1"/>
  <c r="CL203" i="32" s="1"/>
  <c r="CM203" i="32" s="1"/>
  <c r="CK203" i="32"/>
  <c r="CH203" i="32" a="1"/>
  <c r="CH203" i="32" s="1"/>
  <c r="CI203" i="32" s="1"/>
  <c r="CG203" i="32"/>
  <c r="CD203" i="32" a="1"/>
  <c r="CD203" i="32" s="1"/>
  <c r="CE203" i="32" s="1"/>
  <c r="CC203" i="32"/>
  <c r="CT202" i="32" a="1"/>
  <c r="CT202" i="32" s="1"/>
  <c r="CU202" i="32" s="1"/>
  <c r="CS202" i="32"/>
  <c r="CP202" i="32" a="1"/>
  <c r="CP202" i="32" s="1"/>
  <c r="CQ202" i="32" s="1"/>
  <c r="CO202" i="32"/>
  <c r="CL202" i="32" a="1"/>
  <c r="CL202" i="32" s="1"/>
  <c r="CM202" i="32" s="1"/>
  <c r="CK202" i="32"/>
  <c r="CH202" i="32" a="1"/>
  <c r="CH202" i="32" s="1"/>
  <c r="CI202" i="32" s="1"/>
  <c r="CG202" i="32"/>
  <c r="CD202" i="32" a="1"/>
  <c r="CD202" i="32" s="1"/>
  <c r="CE202" i="32" s="1"/>
  <c r="CC202" i="32"/>
  <c r="CT201" i="32" a="1"/>
  <c r="CT201" i="32" s="1"/>
  <c r="CU201" i="32" s="1"/>
  <c r="CS201" i="32"/>
  <c r="CP201" i="32" a="1"/>
  <c r="CP201" i="32" s="1"/>
  <c r="CQ201" i="32" s="1"/>
  <c r="CO201" i="32"/>
  <c r="CL201" i="32" a="1"/>
  <c r="CL201" i="32" s="1"/>
  <c r="CM201" i="32" s="1"/>
  <c r="CK201" i="32"/>
  <c r="CH201" i="32" a="1"/>
  <c r="CH201" i="32" s="1"/>
  <c r="CI201" i="32" s="1"/>
  <c r="CG201" i="32"/>
  <c r="CD201" i="32" a="1"/>
  <c r="CD201" i="32" s="1"/>
  <c r="CE201" i="32" s="1"/>
  <c r="CC201" i="32"/>
  <c r="CT200" i="32" a="1"/>
  <c r="CT200" i="32" s="1"/>
  <c r="CU200" i="32" s="1"/>
  <c r="CS200" i="32"/>
  <c r="CP200" i="32" a="1"/>
  <c r="CP200" i="32" s="1"/>
  <c r="CQ200" i="32" s="1"/>
  <c r="CO200" i="32"/>
  <c r="CL200" i="32" a="1"/>
  <c r="CL200" i="32" s="1"/>
  <c r="CM200" i="32" s="1"/>
  <c r="CK200" i="32"/>
  <c r="CH200" i="32" a="1"/>
  <c r="CH200" i="32" s="1"/>
  <c r="CI200" i="32" s="1"/>
  <c r="CG200" i="32"/>
  <c r="CD200" i="32" a="1"/>
  <c r="CD200" i="32" s="1"/>
  <c r="CE200" i="32" s="1"/>
  <c r="CC200" i="32"/>
  <c r="CT199" i="32" a="1"/>
  <c r="CT199" i="32" s="1"/>
  <c r="CU199" i="32" s="1"/>
  <c r="CS199" i="32"/>
  <c r="CP199" i="32" a="1"/>
  <c r="CP199" i="32" s="1"/>
  <c r="CQ199" i="32" s="1"/>
  <c r="CO199" i="32"/>
  <c r="CL199" i="32" a="1"/>
  <c r="CL199" i="32" s="1"/>
  <c r="CM199" i="32" s="1"/>
  <c r="CK199" i="32"/>
  <c r="CH199" i="32" a="1"/>
  <c r="CH199" i="32" s="1"/>
  <c r="CI199" i="32" s="1"/>
  <c r="CG199" i="32"/>
  <c r="CD199" i="32" a="1"/>
  <c r="CD199" i="32" s="1"/>
  <c r="CE199" i="32" s="1"/>
  <c r="CC199" i="32"/>
  <c r="CT198" i="32" a="1"/>
  <c r="CT198" i="32" s="1"/>
  <c r="CU198" i="32" s="1"/>
  <c r="CS198" i="32"/>
  <c r="CP198" i="32" a="1"/>
  <c r="CP198" i="32" s="1"/>
  <c r="CQ198" i="32" s="1"/>
  <c r="CO198" i="32"/>
  <c r="CL198" i="32" a="1"/>
  <c r="CL198" i="32" s="1"/>
  <c r="CM198" i="32" s="1"/>
  <c r="CK198" i="32"/>
  <c r="CH198" i="32" a="1"/>
  <c r="CH198" i="32" s="1"/>
  <c r="CI198" i="32" s="1"/>
  <c r="CG198" i="32"/>
  <c r="CD198" i="32" a="1"/>
  <c r="CD198" i="32" s="1"/>
  <c r="CE198" i="32" s="1"/>
  <c r="CC198" i="32"/>
  <c r="CT197" i="32" a="1"/>
  <c r="CT197" i="32" s="1"/>
  <c r="CU197" i="32" s="1"/>
  <c r="CS197" i="32"/>
  <c r="CP197" i="32" a="1"/>
  <c r="CP197" i="32" s="1"/>
  <c r="CQ197" i="32" s="1"/>
  <c r="CO197" i="32"/>
  <c r="CL197" i="32" a="1"/>
  <c r="CL197" i="32" s="1"/>
  <c r="CM197" i="32" s="1"/>
  <c r="CK197" i="32"/>
  <c r="CH197" i="32" a="1"/>
  <c r="CH197" i="32" s="1"/>
  <c r="CI197" i="32" s="1"/>
  <c r="CG197" i="32"/>
  <c r="CD197" i="32" a="1"/>
  <c r="CD197" i="32" s="1"/>
  <c r="CE197" i="32" s="1"/>
  <c r="CC197" i="32"/>
  <c r="CT196" i="32" a="1"/>
  <c r="CT196" i="32" s="1"/>
  <c r="CU196" i="32" s="1"/>
  <c r="CS196" i="32"/>
  <c r="CP196" i="32" a="1"/>
  <c r="CP196" i="32" s="1"/>
  <c r="CQ196" i="32" s="1"/>
  <c r="CO196" i="32"/>
  <c r="CL196" i="32" a="1"/>
  <c r="CL196" i="32" s="1"/>
  <c r="CM196" i="32" s="1"/>
  <c r="CK196" i="32"/>
  <c r="CH196" i="32" a="1"/>
  <c r="CH196" i="32" s="1"/>
  <c r="CI196" i="32" s="1"/>
  <c r="CG196" i="32"/>
  <c r="CD196" i="32" a="1"/>
  <c r="CD196" i="32" s="1"/>
  <c r="CE196" i="32" s="1"/>
  <c r="CC196" i="32"/>
  <c r="CT195" i="32" a="1"/>
  <c r="CT195" i="32" s="1"/>
  <c r="CU195" i="32" s="1"/>
  <c r="CS195" i="32"/>
  <c r="CP195" i="32" a="1"/>
  <c r="CP195" i="32" s="1"/>
  <c r="CQ195" i="32" s="1"/>
  <c r="CO195" i="32"/>
  <c r="CL195" i="32" a="1"/>
  <c r="CL195" i="32" s="1"/>
  <c r="CM195" i="32" s="1"/>
  <c r="CK195" i="32"/>
  <c r="CH195" i="32" a="1"/>
  <c r="CH195" i="32" s="1"/>
  <c r="CI195" i="32" s="1"/>
  <c r="CG195" i="32"/>
  <c r="CD195" i="32" a="1"/>
  <c r="CD195" i="32" s="1"/>
  <c r="CE195" i="32" s="1"/>
  <c r="CC195" i="32"/>
  <c r="CT194" i="32" a="1"/>
  <c r="CT194" i="32" s="1"/>
  <c r="CU194" i="32" s="1"/>
  <c r="CS194" i="32"/>
  <c r="CP194" i="32" a="1"/>
  <c r="CP194" i="32" s="1"/>
  <c r="CQ194" i="32" s="1"/>
  <c r="CO194" i="32"/>
  <c r="CL194" i="32" a="1"/>
  <c r="CL194" i="32" s="1"/>
  <c r="CM194" i="32" s="1"/>
  <c r="CK194" i="32"/>
  <c r="CH194" i="32" a="1"/>
  <c r="CH194" i="32" s="1"/>
  <c r="CI194" i="32" s="1"/>
  <c r="CG194" i="32"/>
  <c r="CD194" i="32" a="1"/>
  <c r="CD194" i="32" s="1"/>
  <c r="CE194" i="32" s="1"/>
  <c r="CC194" i="32"/>
  <c r="CT193" i="32" a="1"/>
  <c r="CT193" i="32" s="1"/>
  <c r="CU193" i="32" s="1"/>
  <c r="CS193" i="32"/>
  <c r="CP193" i="32" a="1"/>
  <c r="CP193" i="32" s="1"/>
  <c r="CQ193" i="32" s="1"/>
  <c r="CO193" i="32"/>
  <c r="CL193" i="32" a="1"/>
  <c r="CL193" i="32" s="1"/>
  <c r="CM193" i="32" s="1"/>
  <c r="CK193" i="32"/>
  <c r="CH193" i="32" a="1"/>
  <c r="CH193" i="32" s="1"/>
  <c r="CI193" i="32" s="1"/>
  <c r="CG193" i="32"/>
  <c r="CD193" i="32" a="1"/>
  <c r="CD193" i="32" s="1"/>
  <c r="CE193" i="32" s="1"/>
  <c r="CC193" i="32"/>
  <c r="CT192" i="32" a="1"/>
  <c r="CT192" i="32" s="1"/>
  <c r="CU192" i="32" s="1"/>
  <c r="CS192" i="32"/>
  <c r="CP192" i="32" a="1"/>
  <c r="CP192" i="32" s="1"/>
  <c r="CQ192" i="32" s="1"/>
  <c r="CO192" i="32"/>
  <c r="CL192" i="32" a="1"/>
  <c r="CL192" i="32" s="1"/>
  <c r="CM192" i="32" s="1"/>
  <c r="CK192" i="32"/>
  <c r="CH192" i="32" a="1"/>
  <c r="CH192" i="32" s="1"/>
  <c r="CI192" i="32" s="1"/>
  <c r="CG192" i="32"/>
  <c r="CD192" i="32" a="1"/>
  <c r="CD192" i="32" s="1"/>
  <c r="CE192" i="32" s="1"/>
  <c r="CC192" i="32"/>
  <c r="CT191" i="32" a="1"/>
  <c r="CT191" i="32" s="1"/>
  <c r="CU191" i="32" s="1"/>
  <c r="CS191" i="32"/>
  <c r="CP191" i="32" a="1"/>
  <c r="CP191" i="32" s="1"/>
  <c r="CQ191" i="32" s="1"/>
  <c r="CO191" i="32"/>
  <c r="CL191" i="32" a="1"/>
  <c r="CL191" i="32" s="1"/>
  <c r="CM191" i="32" s="1"/>
  <c r="CK191" i="32"/>
  <c r="CH191" i="32" a="1"/>
  <c r="CH191" i="32" s="1"/>
  <c r="CI191" i="32" s="1"/>
  <c r="CG191" i="32"/>
  <c r="CD191" i="32" a="1"/>
  <c r="CD191" i="32" s="1"/>
  <c r="CE191" i="32" s="1"/>
  <c r="CC191" i="32"/>
  <c r="CT190" i="32" a="1"/>
  <c r="CT190" i="32" s="1"/>
  <c r="CU190" i="32" s="1"/>
  <c r="CS190" i="32"/>
  <c r="CP190" i="32" a="1"/>
  <c r="CP190" i="32" s="1"/>
  <c r="CQ190" i="32" s="1"/>
  <c r="CO190" i="32"/>
  <c r="CL190" i="32" a="1"/>
  <c r="CL190" i="32" s="1"/>
  <c r="CM190" i="32" s="1"/>
  <c r="CK190" i="32"/>
  <c r="CH190" i="32" a="1"/>
  <c r="CH190" i="32" s="1"/>
  <c r="CI190" i="32" s="1"/>
  <c r="CG190" i="32"/>
  <c r="CD190" i="32" a="1"/>
  <c r="CD190" i="32" s="1"/>
  <c r="CE190" i="32" s="1"/>
  <c r="CC190" i="32"/>
  <c r="CT189" i="32" a="1"/>
  <c r="CT189" i="32" s="1"/>
  <c r="CU189" i="32" s="1"/>
  <c r="CS189" i="32"/>
  <c r="CP189" i="32" a="1"/>
  <c r="CP189" i="32" s="1"/>
  <c r="CQ189" i="32" s="1"/>
  <c r="CO189" i="32"/>
  <c r="CL189" i="32" a="1"/>
  <c r="CL189" i="32" s="1"/>
  <c r="CM189" i="32" s="1"/>
  <c r="CK189" i="32"/>
  <c r="CH189" i="32" a="1"/>
  <c r="CH189" i="32" s="1"/>
  <c r="CI189" i="32" s="1"/>
  <c r="CG189" i="32"/>
  <c r="CD189" i="32" a="1"/>
  <c r="CD189" i="32" s="1"/>
  <c r="CE189" i="32" s="1"/>
  <c r="CC189" i="32"/>
  <c r="CT188" i="32" a="1"/>
  <c r="CT188" i="32" s="1"/>
  <c r="CU188" i="32" s="1"/>
  <c r="CS188" i="32"/>
  <c r="CP188" i="32" a="1"/>
  <c r="CP188" i="32" s="1"/>
  <c r="CQ188" i="32" s="1"/>
  <c r="CO188" i="32"/>
  <c r="CL188" i="32" a="1"/>
  <c r="CL188" i="32" s="1"/>
  <c r="CM188" i="32" s="1"/>
  <c r="CK188" i="32"/>
  <c r="CH188" i="32" a="1"/>
  <c r="CH188" i="32" s="1"/>
  <c r="CI188" i="32" s="1"/>
  <c r="CG188" i="32"/>
  <c r="CD188" i="32" a="1"/>
  <c r="CD188" i="32" s="1"/>
  <c r="CE188" i="32" s="1"/>
  <c r="CC188" i="32"/>
  <c r="CT187" i="32" a="1"/>
  <c r="CT187" i="32" s="1"/>
  <c r="CU187" i="32" s="1"/>
  <c r="CS187" i="32"/>
  <c r="CP187" i="32" a="1"/>
  <c r="CP187" i="32" s="1"/>
  <c r="CQ187" i="32" s="1"/>
  <c r="CO187" i="32"/>
  <c r="CL187" i="32" a="1"/>
  <c r="CL187" i="32" s="1"/>
  <c r="CM187" i="32" s="1"/>
  <c r="CK187" i="32"/>
  <c r="CH187" i="32" a="1"/>
  <c r="CH187" i="32" s="1"/>
  <c r="CI187" i="32" s="1"/>
  <c r="CG187" i="32"/>
  <c r="CD187" i="32" a="1"/>
  <c r="CD187" i="32" s="1"/>
  <c r="CE187" i="32" s="1"/>
  <c r="CC187" i="32"/>
  <c r="CT186" i="32" a="1"/>
  <c r="CT186" i="32" s="1"/>
  <c r="CU186" i="32" s="1"/>
  <c r="CS186" i="32"/>
  <c r="CP186" i="32" a="1"/>
  <c r="CP186" i="32" s="1"/>
  <c r="CQ186" i="32" s="1"/>
  <c r="CO186" i="32"/>
  <c r="CL186" i="32" a="1"/>
  <c r="CL186" i="32" s="1"/>
  <c r="CM186" i="32" s="1"/>
  <c r="CK186" i="32"/>
  <c r="CH186" i="32" a="1"/>
  <c r="CH186" i="32" s="1"/>
  <c r="CI186" i="32" s="1"/>
  <c r="CG186" i="32"/>
  <c r="CD186" i="32" a="1"/>
  <c r="CD186" i="32" s="1"/>
  <c r="CE186" i="32" s="1"/>
  <c r="CC186" i="32"/>
  <c r="CT185" i="32" a="1"/>
  <c r="CT185" i="32" s="1"/>
  <c r="CU185" i="32" s="1"/>
  <c r="CS185" i="32"/>
  <c r="CP185" i="32" a="1"/>
  <c r="CP185" i="32" s="1"/>
  <c r="CQ185" i="32" s="1"/>
  <c r="CO185" i="32"/>
  <c r="CL185" i="32" a="1"/>
  <c r="CL185" i="32" s="1"/>
  <c r="CM185" i="32" s="1"/>
  <c r="CK185" i="32"/>
  <c r="CH185" i="32" a="1"/>
  <c r="CH185" i="32" s="1"/>
  <c r="CI185" i="32" s="1"/>
  <c r="CG185" i="32"/>
  <c r="CD185" i="32" a="1"/>
  <c r="CD185" i="32" s="1"/>
  <c r="CE185" i="32" s="1"/>
  <c r="CC185" i="32"/>
  <c r="CT184" i="32" a="1"/>
  <c r="CT184" i="32" s="1"/>
  <c r="CU184" i="32" s="1"/>
  <c r="CS184" i="32"/>
  <c r="CP184" i="32" a="1"/>
  <c r="CP184" i="32" s="1"/>
  <c r="CQ184" i="32" s="1"/>
  <c r="CO184" i="32"/>
  <c r="CL184" i="32" a="1"/>
  <c r="CL184" i="32" s="1"/>
  <c r="CM184" i="32" s="1"/>
  <c r="CK184" i="32"/>
  <c r="CH184" i="32" a="1"/>
  <c r="CH184" i="32" s="1"/>
  <c r="CI184" i="32" s="1"/>
  <c r="CG184" i="32"/>
  <c r="CD184" i="32" a="1"/>
  <c r="CD184" i="32" s="1"/>
  <c r="CE184" i="32" s="1"/>
  <c r="CC184" i="32"/>
  <c r="CT183" i="32" a="1"/>
  <c r="CT183" i="32" s="1"/>
  <c r="CU183" i="32" s="1"/>
  <c r="CS183" i="32"/>
  <c r="CP183" i="32" a="1"/>
  <c r="CP183" i="32" s="1"/>
  <c r="CQ183" i="32" s="1"/>
  <c r="CO183" i="32"/>
  <c r="CL183" i="32" a="1"/>
  <c r="CL183" i="32" s="1"/>
  <c r="CM183" i="32" s="1"/>
  <c r="CK183" i="32"/>
  <c r="CH183" i="32" a="1"/>
  <c r="CH183" i="32" s="1"/>
  <c r="CI183" i="32" s="1"/>
  <c r="CG183" i="32"/>
  <c r="CD183" i="32" a="1"/>
  <c r="CD183" i="32" s="1"/>
  <c r="CE183" i="32" s="1"/>
  <c r="CC183" i="32"/>
  <c r="CT182" i="32" a="1"/>
  <c r="CT182" i="32" s="1"/>
  <c r="CU182" i="32" s="1"/>
  <c r="CS182" i="32"/>
  <c r="CP182" i="32" a="1"/>
  <c r="CP182" i="32" s="1"/>
  <c r="CQ182" i="32" s="1"/>
  <c r="CO182" i="32"/>
  <c r="CL182" i="32" a="1"/>
  <c r="CL182" i="32" s="1"/>
  <c r="CM182" i="32" s="1"/>
  <c r="CK182" i="32"/>
  <c r="CH182" i="32" a="1"/>
  <c r="CH182" i="32" s="1"/>
  <c r="CI182" i="32" s="1"/>
  <c r="CG182" i="32"/>
  <c r="CD182" i="32" a="1"/>
  <c r="CD182" i="32" s="1"/>
  <c r="CE182" i="32" s="1"/>
  <c r="CC182" i="32"/>
  <c r="CT181" i="32" a="1"/>
  <c r="CT181" i="32" s="1"/>
  <c r="CU181" i="32" s="1"/>
  <c r="CS181" i="32"/>
  <c r="CP181" i="32" a="1"/>
  <c r="CP181" i="32" s="1"/>
  <c r="CQ181" i="32" s="1"/>
  <c r="CO181" i="32"/>
  <c r="CL181" i="32" a="1"/>
  <c r="CL181" i="32" s="1"/>
  <c r="CM181" i="32" s="1"/>
  <c r="CK181" i="32"/>
  <c r="CH181" i="32" a="1"/>
  <c r="CH181" i="32" s="1"/>
  <c r="CI181" i="32" s="1"/>
  <c r="CG181" i="32"/>
  <c r="CD181" i="32" a="1"/>
  <c r="CD181" i="32" s="1"/>
  <c r="CE181" i="32" s="1"/>
  <c r="CC181" i="32"/>
  <c r="CT180" i="32" a="1"/>
  <c r="CT180" i="32" s="1"/>
  <c r="CU180" i="32" s="1"/>
  <c r="CS180" i="32"/>
  <c r="CP180" i="32" a="1"/>
  <c r="CP180" i="32" s="1"/>
  <c r="CQ180" i="32" s="1"/>
  <c r="CO180" i="32"/>
  <c r="CL180" i="32" a="1"/>
  <c r="CL180" i="32" s="1"/>
  <c r="CM180" i="32" s="1"/>
  <c r="CK180" i="32"/>
  <c r="CH180" i="32" a="1"/>
  <c r="CH180" i="32" s="1"/>
  <c r="CI180" i="32" s="1"/>
  <c r="CG180" i="32"/>
  <c r="CD180" i="32" a="1"/>
  <c r="CD180" i="32" s="1"/>
  <c r="CE180" i="32" s="1"/>
  <c r="CC180" i="32"/>
  <c r="CT179" i="32" a="1"/>
  <c r="CT179" i="32" s="1"/>
  <c r="CU179" i="32" s="1"/>
  <c r="CS179" i="32"/>
  <c r="CP179" i="32" a="1"/>
  <c r="CP179" i="32" s="1"/>
  <c r="CQ179" i="32" s="1"/>
  <c r="CO179" i="32"/>
  <c r="CL179" i="32" a="1"/>
  <c r="CL179" i="32" s="1"/>
  <c r="CM179" i="32" s="1"/>
  <c r="CK179" i="32"/>
  <c r="CH179" i="32" a="1"/>
  <c r="CH179" i="32" s="1"/>
  <c r="CI179" i="32" s="1"/>
  <c r="CG179" i="32"/>
  <c r="CD179" i="32" a="1"/>
  <c r="CD179" i="32" s="1"/>
  <c r="CE179" i="32" s="1"/>
  <c r="CC179" i="32"/>
  <c r="CT178" i="32" a="1"/>
  <c r="CT178" i="32" s="1"/>
  <c r="CU178" i="32" s="1"/>
  <c r="CS178" i="32"/>
  <c r="CP178" i="32" a="1"/>
  <c r="CP178" i="32" s="1"/>
  <c r="CQ178" i="32" s="1"/>
  <c r="CO178" i="32"/>
  <c r="CL178" i="32" a="1"/>
  <c r="CL178" i="32" s="1"/>
  <c r="CM178" i="32" s="1"/>
  <c r="CK178" i="32"/>
  <c r="CH178" i="32" a="1"/>
  <c r="CH178" i="32" s="1"/>
  <c r="CI178" i="32" s="1"/>
  <c r="CG178" i="32"/>
  <c r="CD178" i="32" a="1"/>
  <c r="CD178" i="32" s="1"/>
  <c r="CE178" i="32" s="1"/>
  <c r="CC178" i="32"/>
  <c r="CT177" i="32" a="1"/>
  <c r="CT177" i="32" s="1"/>
  <c r="CU177" i="32" s="1"/>
  <c r="CS177" i="32"/>
  <c r="CP177" i="32" a="1"/>
  <c r="CP177" i="32" s="1"/>
  <c r="CQ177" i="32" s="1"/>
  <c r="CO177" i="32"/>
  <c r="CL177" i="32" a="1"/>
  <c r="CL177" i="32" s="1"/>
  <c r="CM177" i="32" s="1"/>
  <c r="CK177" i="32"/>
  <c r="CH177" i="32" a="1"/>
  <c r="CH177" i="32" s="1"/>
  <c r="CI177" i="32" s="1"/>
  <c r="CG177" i="32"/>
  <c r="CD177" i="32" a="1"/>
  <c r="CD177" i="32" s="1"/>
  <c r="CE177" i="32" s="1"/>
  <c r="CC177" i="32"/>
  <c r="CT176" i="32" a="1"/>
  <c r="CT176" i="32" s="1"/>
  <c r="CU176" i="32" s="1"/>
  <c r="CS176" i="32"/>
  <c r="CP176" i="32" a="1"/>
  <c r="CP176" i="32" s="1"/>
  <c r="CQ176" i="32" s="1"/>
  <c r="CO176" i="32"/>
  <c r="CL176" i="32" a="1"/>
  <c r="CL176" i="32" s="1"/>
  <c r="CM176" i="32" s="1"/>
  <c r="CK176" i="32"/>
  <c r="CH176" i="32" a="1"/>
  <c r="CH176" i="32" s="1"/>
  <c r="CI176" i="32" s="1"/>
  <c r="CG176" i="32"/>
  <c r="CD176" i="32" a="1"/>
  <c r="CD176" i="32" s="1"/>
  <c r="CE176" i="32" s="1"/>
  <c r="CC176" i="32"/>
  <c r="CT175" i="32" a="1"/>
  <c r="CT175" i="32" s="1"/>
  <c r="CU175" i="32" s="1"/>
  <c r="CS175" i="32"/>
  <c r="CP175" i="32" a="1"/>
  <c r="CP175" i="32" s="1"/>
  <c r="CQ175" i="32" s="1"/>
  <c r="CO175" i="32"/>
  <c r="CL175" i="32" a="1"/>
  <c r="CL175" i="32" s="1"/>
  <c r="CM175" i="32" s="1"/>
  <c r="CK175" i="32"/>
  <c r="CH175" i="32" a="1"/>
  <c r="CH175" i="32" s="1"/>
  <c r="CI175" i="32" s="1"/>
  <c r="CG175" i="32"/>
  <c r="CD175" i="32" a="1"/>
  <c r="CD175" i="32" s="1"/>
  <c r="CE175" i="32" s="1"/>
  <c r="CC175" i="32"/>
  <c r="CT174" i="32" a="1"/>
  <c r="CT174" i="32" s="1"/>
  <c r="CU174" i="32" s="1"/>
  <c r="CS174" i="32"/>
  <c r="CP174" i="32" a="1"/>
  <c r="CP174" i="32" s="1"/>
  <c r="CQ174" i="32" s="1"/>
  <c r="CO174" i="32"/>
  <c r="CL174" i="32" a="1"/>
  <c r="CL174" i="32" s="1"/>
  <c r="CM174" i="32" s="1"/>
  <c r="CK174" i="32"/>
  <c r="CH174" i="32" a="1"/>
  <c r="CH174" i="32" s="1"/>
  <c r="CI174" i="32" s="1"/>
  <c r="CG174" i="32"/>
  <c r="CD174" i="32" a="1"/>
  <c r="CD174" i="32" s="1"/>
  <c r="CE174" i="32" s="1"/>
  <c r="CC174" i="32"/>
  <c r="CT173" i="32" a="1"/>
  <c r="CT173" i="32" s="1"/>
  <c r="CU173" i="32" s="1"/>
  <c r="CS173" i="32"/>
  <c r="CP173" i="32" a="1"/>
  <c r="CP173" i="32" s="1"/>
  <c r="CQ173" i="32" s="1"/>
  <c r="CO173" i="32"/>
  <c r="CL173" i="32" a="1"/>
  <c r="CL173" i="32" s="1"/>
  <c r="CM173" i="32" s="1"/>
  <c r="CK173" i="32"/>
  <c r="CH173" i="32" a="1"/>
  <c r="CH173" i="32" s="1"/>
  <c r="CI173" i="32" s="1"/>
  <c r="CG173" i="32"/>
  <c r="CD173" i="32" a="1"/>
  <c r="CD173" i="32" s="1"/>
  <c r="CE173" i="32" s="1"/>
  <c r="CC173" i="32"/>
  <c r="CT172" i="32" a="1"/>
  <c r="CT172" i="32" s="1"/>
  <c r="CU172" i="32" s="1"/>
  <c r="CS172" i="32"/>
  <c r="CP172" i="32" a="1"/>
  <c r="CP172" i="32" s="1"/>
  <c r="CQ172" i="32" s="1"/>
  <c r="CO172" i="32"/>
  <c r="CL172" i="32" a="1"/>
  <c r="CL172" i="32" s="1"/>
  <c r="CM172" i="32" s="1"/>
  <c r="CK172" i="32"/>
  <c r="CH172" i="32" a="1"/>
  <c r="CH172" i="32" s="1"/>
  <c r="CI172" i="32" s="1"/>
  <c r="CG172" i="32"/>
  <c r="CD172" i="32" a="1"/>
  <c r="CD172" i="32" s="1"/>
  <c r="CE172" i="32" s="1"/>
  <c r="CC172" i="32"/>
  <c r="CT171" i="32" a="1"/>
  <c r="CT171" i="32" s="1"/>
  <c r="CU171" i="32" s="1"/>
  <c r="CS171" i="32"/>
  <c r="CP171" i="32" a="1"/>
  <c r="CP171" i="32" s="1"/>
  <c r="CQ171" i="32" s="1"/>
  <c r="CO171" i="32"/>
  <c r="CL171" i="32" a="1"/>
  <c r="CL171" i="32" s="1"/>
  <c r="CM171" i="32" s="1"/>
  <c r="CK171" i="32"/>
  <c r="CH171" i="32" a="1"/>
  <c r="CH171" i="32" s="1"/>
  <c r="CI171" i="32" s="1"/>
  <c r="CG171" i="32"/>
  <c r="CD171" i="32" a="1"/>
  <c r="CD171" i="32" s="1"/>
  <c r="CE171" i="32" s="1"/>
  <c r="CC171" i="32"/>
  <c r="CT170" i="32" a="1"/>
  <c r="CT170" i="32" s="1"/>
  <c r="CU170" i="32" s="1"/>
  <c r="CS170" i="32"/>
  <c r="CP170" i="32" a="1"/>
  <c r="CP170" i="32" s="1"/>
  <c r="CQ170" i="32" s="1"/>
  <c r="CO170" i="32"/>
  <c r="CL170" i="32" a="1"/>
  <c r="CL170" i="32" s="1"/>
  <c r="CM170" i="32" s="1"/>
  <c r="CK170" i="32"/>
  <c r="CH170" i="32" a="1"/>
  <c r="CH170" i="32" s="1"/>
  <c r="CI170" i="32" s="1"/>
  <c r="CG170" i="32"/>
  <c r="CD170" i="32" a="1"/>
  <c r="CD170" i="32" s="1"/>
  <c r="CE170" i="32" s="1"/>
  <c r="CC170" i="32"/>
  <c r="CT169" i="32" a="1"/>
  <c r="CT169" i="32" s="1"/>
  <c r="CU169" i="32" s="1"/>
  <c r="CS169" i="32"/>
  <c r="CP169" i="32" a="1"/>
  <c r="CP169" i="32" s="1"/>
  <c r="CQ169" i="32" s="1"/>
  <c r="CO169" i="32"/>
  <c r="CL169" i="32" a="1"/>
  <c r="CL169" i="32" s="1"/>
  <c r="CM169" i="32" s="1"/>
  <c r="CK169" i="32"/>
  <c r="CH169" i="32" a="1"/>
  <c r="CH169" i="32" s="1"/>
  <c r="CI169" i="32" s="1"/>
  <c r="CG169" i="32"/>
  <c r="CD169" i="32" a="1"/>
  <c r="CD169" i="32" s="1"/>
  <c r="CE169" i="32" s="1"/>
  <c r="CC169" i="32"/>
  <c r="CT168" i="32" a="1"/>
  <c r="CT168" i="32" s="1"/>
  <c r="CU168" i="32" s="1"/>
  <c r="CS168" i="32"/>
  <c r="CP168" i="32" a="1"/>
  <c r="CP168" i="32" s="1"/>
  <c r="CQ168" i="32" s="1"/>
  <c r="CO168" i="32"/>
  <c r="CL168" i="32" a="1"/>
  <c r="CL168" i="32" s="1"/>
  <c r="CM168" i="32" s="1"/>
  <c r="CK168" i="32"/>
  <c r="CH168" i="32" a="1"/>
  <c r="CH168" i="32" s="1"/>
  <c r="CI168" i="32" s="1"/>
  <c r="CG168" i="32"/>
  <c r="CD168" i="32" a="1"/>
  <c r="CD168" i="32" s="1"/>
  <c r="CE168" i="32" s="1"/>
  <c r="CC168" i="32"/>
  <c r="CT167" i="32" a="1"/>
  <c r="CT167" i="32" s="1"/>
  <c r="CU167" i="32" s="1"/>
  <c r="CS167" i="32"/>
  <c r="CP167" i="32" a="1"/>
  <c r="CP167" i="32" s="1"/>
  <c r="CQ167" i="32" s="1"/>
  <c r="CO167" i="32"/>
  <c r="CL167" i="32" a="1"/>
  <c r="CL167" i="32" s="1"/>
  <c r="CM167" i="32" s="1"/>
  <c r="CK167" i="32"/>
  <c r="CH167" i="32" a="1"/>
  <c r="CH167" i="32" s="1"/>
  <c r="CI167" i="32" s="1"/>
  <c r="CG167" i="32"/>
  <c r="CD167" i="32" a="1"/>
  <c r="CD167" i="32" s="1"/>
  <c r="CE167" i="32" s="1"/>
  <c r="CC167" i="32"/>
  <c r="CT166" i="32" a="1"/>
  <c r="CT166" i="32" s="1"/>
  <c r="CU166" i="32" s="1"/>
  <c r="CS166" i="32"/>
  <c r="CP166" i="32" a="1"/>
  <c r="CP166" i="32" s="1"/>
  <c r="CQ166" i="32" s="1"/>
  <c r="CO166" i="32"/>
  <c r="CL166" i="32" a="1"/>
  <c r="CL166" i="32" s="1"/>
  <c r="CM166" i="32" s="1"/>
  <c r="CK166" i="32"/>
  <c r="CH166" i="32" a="1"/>
  <c r="CH166" i="32" s="1"/>
  <c r="CI166" i="32" s="1"/>
  <c r="CG166" i="32"/>
  <c r="CD166" i="32" a="1"/>
  <c r="CD166" i="32" s="1"/>
  <c r="CE166" i="32" s="1"/>
  <c r="CC166" i="32"/>
  <c r="CT165" i="32" a="1"/>
  <c r="CT165" i="32" s="1"/>
  <c r="CU165" i="32" s="1"/>
  <c r="CS165" i="32"/>
  <c r="CP165" i="32" a="1"/>
  <c r="CP165" i="32" s="1"/>
  <c r="CQ165" i="32" s="1"/>
  <c r="CO165" i="32"/>
  <c r="CL165" i="32" a="1"/>
  <c r="CL165" i="32" s="1"/>
  <c r="CM165" i="32" s="1"/>
  <c r="CK165" i="32"/>
  <c r="CH165" i="32" a="1"/>
  <c r="CH165" i="32" s="1"/>
  <c r="CI165" i="32" s="1"/>
  <c r="CG165" i="32"/>
  <c r="CD165" i="32" a="1"/>
  <c r="CD165" i="32" s="1"/>
  <c r="CE165" i="32" s="1"/>
  <c r="CC165" i="32"/>
  <c r="CT164" i="32" a="1"/>
  <c r="CT164" i="32" s="1"/>
  <c r="CU164" i="32" s="1"/>
  <c r="CS164" i="32"/>
  <c r="CP164" i="32" a="1"/>
  <c r="CP164" i="32" s="1"/>
  <c r="CQ164" i="32" s="1"/>
  <c r="CO164" i="32"/>
  <c r="CL164" i="32" a="1"/>
  <c r="CL164" i="32" s="1"/>
  <c r="CM164" i="32" s="1"/>
  <c r="CK164" i="32"/>
  <c r="CH164" i="32" a="1"/>
  <c r="CH164" i="32" s="1"/>
  <c r="CI164" i="32" s="1"/>
  <c r="CG164" i="32"/>
  <c r="CD164" i="32" a="1"/>
  <c r="CD164" i="32" s="1"/>
  <c r="CE164" i="32" s="1"/>
  <c r="CC164" i="32"/>
  <c r="CT163" i="32" a="1"/>
  <c r="CT163" i="32" s="1"/>
  <c r="CU163" i="32" s="1"/>
  <c r="CS163" i="32"/>
  <c r="CP163" i="32" a="1"/>
  <c r="CP163" i="32" s="1"/>
  <c r="CQ163" i="32" s="1"/>
  <c r="CO163" i="32"/>
  <c r="CL163" i="32" a="1"/>
  <c r="CL163" i="32" s="1"/>
  <c r="CM163" i="32" s="1"/>
  <c r="CK163" i="32"/>
  <c r="CH163" i="32" a="1"/>
  <c r="CH163" i="32" s="1"/>
  <c r="CI163" i="32" s="1"/>
  <c r="CG163" i="32"/>
  <c r="CD163" i="32" a="1"/>
  <c r="CD163" i="32" s="1"/>
  <c r="CE163" i="32" s="1"/>
  <c r="CC163" i="32"/>
  <c r="CT162" i="32" a="1"/>
  <c r="CT162" i="32" s="1"/>
  <c r="CU162" i="32" s="1"/>
  <c r="CS162" i="32"/>
  <c r="CP162" i="32" a="1"/>
  <c r="CP162" i="32" s="1"/>
  <c r="CQ162" i="32" s="1"/>
  <c r="CO162" i="32"/>
  <c r="CL162" i="32" a="1"/>
  <c r="CL162" i="32" s="1"/>
  <c r="CM162" i="32" s="1"/>
  <c r="CK162" i="32"/>
  <c r="CH162" i="32" a="1"/>
  <c r="CH162" i="32" s="1"/>
  <c r="CI162" i="32" s="1"/>
  <c r="CG162" i="32"/>
  <c r="CD162" i="32" a="1"/>
  <c r="CD162" i="32" s="1"/>
  <c r="CE162" i="32" s="1"/>
  <c r="CC162" i="32"/>
  <c r="CT161" i="32" a="1"/>
  <c r="CT161" i="32" s="1"/>
  <c r="CU161" i="32" s="1"/>
  <c r="CS161" i="32"/>
  <c r="CP161" i="32" a="1"/>
  <c r="CP161" i="32" s="1"/>
  <c r="CQ161" i="32" s="1"/>
  <c r="CO161" i="32"/>
  <c r="CL161" i="32" a="1"/>
  <c r="CL161" i="32" s="1"/>
  <c r="CM161" i="32" s="1"/>
  <c r="CK161" i="32"/>
  <c r="CH161" i="32" a="1"/>
  <c r="CH161" i="32" s="1"/>
  <c r="CI161" i="32" s="1"/>
  <c r="CG161" i="32"/>
  <c r="CD161" i="32" a="1"/>
  <c r="CD161" i="32" s="1"/>
  <c r="CE161" i="32" s="1"/>
  <c r="CC161" i="32"/>
  <c r="CT160" i="32" a="1"/>
  <c r="CT160" i="32" s="1"/>
  <c r="CU160" i="32" s="1"/>
  <c r="CS160" i="32"/>
  <c r="CP160" i="32" a="1"/>
  <c r="CP160" i="32" s="1"/>
  <c r="CQ160" i="32" s="1"/>
  <c r="CO160" i="32"/>
  <c r="CL160" i="32" a="1"/>
  <c r="CL160" i="32" s="1"/>
  <c r="CM160" i="32" s="1"/>
  <c r="CK160" i="32"/>
  <c r="CH160" i="32" a="1"/>
  <c r="CH160" i="32" s="1"/>
  <c r="CI160" i="32" s="1"/>
  <c r="CG160" i="32"/>
  <c r="CD160" i="32" a="1"/>
  <c r="CD160" i="32" s="1"/>
  <c r="CE160" i="32" s="1"/>
  <c r="CC160" i="32"/>
  <c r="CT159" i="32" a="1"/>
  <c r="CT159" i="32" s="1"/>
  <c r="CU159" i="32" s="1"/>
  <c r="CS159" i="32"/>
  <c r="CP159" i="32" a="1"/>
  <c r="CP159" i="32" s="1"/>
  <c r="CQ159" i="32" s="1"/>
  <c r="CO159" i="32"/>
  <c r="CL159" i="32" a="1"/>
  <c r="CL159" i="32" s="1"/>
  <c r="CM159" i="32" s="1"/>
  <c r="CK159" i="32"/>
  <c r="CH159" i="32" a="1"/>
  <c r="CH159" i="32" s="1"/>
  <c r="CI159" i="32" s="1"/>
  <c r="CG159" i="32"/>
  <c r="CD159" i="32" a="1"/>
  <c r="CD159" i="32" s="1"/>
  <c r="CE159" i="32" s="1"/>
  <c r="CC159" i="32"/>
  <c r="CT158" i="32" a="1"/>
  <c r="CT158" i="32" s="1"/>
  <c r="CU158" i="32" s="1"/>
  <c r="CS158" i="32"/>
  <c r="CP158" i="32" a="1"/>
  <c r="CP158" i="32" s="1"/>
  <c r="CQ158" i="32" s="1"/>
  <c r="CO158" i="32"/>
  <c r="CL158" i="32" a="1"/>
  <c r="CL158" i="32" s="1"/>
  <c r="CM158" i="32" s="1"/>
  <c r="CK158" i="32"/>
  <c r="CH158" i="32" a="1"/>
  <c r="CH158" i="32" s="1"/>
  <c r="CI158" i="32" s="1"/>
  <c r="CG158" i="32"/>
  <c r="CD158" i="32" a="1"/>
  <c r="CD158" i="32" s="1"/>
  <c r="CE158" i="32" s="1"/>
  <c r="CC158" i="32"/>
  <c r="CT157" i="32" a="1"/>
  <c r="CT157" i="32" s="1"/>
  <c r="CU157" i="32" s="1"/>
  <c r="CS157" i="32"/>
  <c r="CP157" i="32" a="1"/>
  <c r="CP157" i="32" s="1"/>
  <c r="CQ157" i="32" s="1"/>
  <c r="CO157" i="32"/>
  <c r="CL157" i="32" a="1"/>
  <c r="CL157" i="32" s="1"/>
  <c r="CM157" i="32" s="1"/>
  <c r="CK157" i="32"/>
  <c r="CH157" i="32" a="1"/>
  <c r="CH157" i="32" s="1"/>
  <c r="CI157" i="32" s="1"/>
  <c r="CG157" i="32"/>
  <c r="CD157" i="32" a="1"/>
  <c r="CD157" i="32" s="1"/>
  <c r="CE157" i="32" s="1"/>
  <c r="CC157" i="32"/>
  <c r="CT156" i="32" a="1"/>
  <c r="CT156" i="32" s="1"/>
  <c r="CU156" i="32" s="1"/>
  <c r="CS156" i="32"/>
  <c r="CP156" i="32" a="1"/>
  <c r="CP156" i="32" s="1"/>
  <c r="CQ156" i="32" s="1"/>
  <c r="CO156" i="32"/>
  <c r="CL156" i="32" a="1"/>
  <c r="CL156" i="32" s="1"/>
  <c r="CM156" i="32" s="1"/>
  <c r="CK156" i="32"/>
  <c r="CH156" i="32" a="1"/>
  <c r="CH156" i="32" s="1"/>
  <c r="CI156" i="32" s="1"/>
  <c r="CG156" i="32"/>
  <c r="CD156" i="32" a="1"/>
  <c r="CD156" i="32" s="1"/>
  <c r="CE156" i="32" s="1"/>
  <c r="CC156" i="32"/>
  <c r="CT155" i="32" a="1"/>
  <c r="CT155" i="32" s="1"/>
  <c r="CU155" i="32" s="1"/>
  <c r="CS155" i="32"/>
  <c r="CP155" i="32" a="1"/>
  <c r="CP155" i="32" s="1"/>
  <c r="CQ155" i="32" s="1"/>
  <c r="CO155" i="32"/>
  <c r="CL155" i="32" a="1"/>
  <c r="CL155" i="32" s="1"/>
  <c r="CM155" i="32" s="1"/>
  <c r="CK155" i="32"/>
  <c r="CH155" i="32" a="1"/>
  <c r="CH155" i="32" s="1"/>
  <c r="CI155" i="32" s="1"/>
  <c r="CG155" i="32"/>
  <c r="CD155" i="32" a="1"/>
  <c r="CD155" i="32" s="1"/>
  <c r="CE155" i="32" s="1"/>
  <c r="CC155" i="32"/>
  <c r="CT154" i="32" a="1"/>
  <c r="CT154" i="32" s="1"/>
  <c r="CU154" i="32" s="1"/>
  <c r="CS154" i="32"/>
  <c r="CP154" i="32" a="1"/>
  <c r="CP154" i="32" s="1"/>
  <c r="CQ154" i="32" s="1"/>
  <c r="CO154" i="32"/>
  <c r="CL154" i="32" a="1"/>
  <c r="CL154" i="32" s="1"/>
  <c r="CM154" i="32" s="1"/>
  <c r="CK154" i="32"/>
  <c r="CH154" i="32" a="1"/>
  <c r="CH154" i="32" s="1"/>
  <c r="CI154" i="32" s="1"/>
  <c r="CG154" i="32"/>
  <c r="CD154" i="32" a="1"/>
  <c r="CD154" i="32" s="1"/>
  <c r="CE154" i="32" s="1"/>
  <c r="CC154" i="32"/>
  <c r="CT153" i="32" a="1"/>
  <c r="CT153" i="32" s="1"/>
  <c r="CU153" i="32" s="1"/>
  <c r="CS153" i="32"/>
  <c r="CP153" i="32" a="1"/>
  <c r="CP153" i="32" s="1"/>
  <c r="CQ153" i="32" s="1"/>
  <c r="CO153" i="32"/>
  <c r="CL153" i="32" a="1"/>
  <c r="CL153" i="32" s="1"/>
  <c r="CM153" i="32" s="1"/>
  <c r="CK153" i="32"/>
  <c r="CH153" i="32" a="1"/>
  <c r="CH153" i="32" s="1"/>
  <c r="CI153" i="32" s="1"/>
  <c r="CG153" i="32"/>
  <c r="CD153" i="32" a="1"/>
  <c r="CD153" i="32" s="1"/>
  <c r="CE153" i="32" s="1"/>
  <c r="CC153" i="32"/>
  <c r="CT152" i="32" a="1"/>
  <c r="CT152" i="32" s="1"/>
  <c r="CU152" i="32" s="1"/>
  <c r="CS152" i="32"/>
  <c r="CP152" i="32" a="1"/>
  <c r="CP152" i="32" s="1"/>
  <c r="CQ152" i="32" s="1"/>
  <c r="CO152" i="32"/>
  <c r="CL152" i="32" a="1"/>
  <c r="CL152" i="32" s="1"/>
  <c r="CM152" i="32" s="1"/>
  <c r="CK152" i="32"/>
  <c r="CH152" i="32" a="1"/>
  <c r="CH152" i="32" s="1"/>
  <c r="CI152" i="32" s="1"/>
  <c r="CG152" i="32"/>
  <c r="CD152" i="32" a="1"/>
  <c r="CD152" i="32" s="1"/>
  <c r="CE152" i="32" s="1"/>
  <c r="CC152" i="32"/>
  <c r="CT151" i="32" a="1"/>
  <c r="CT151" i="32" s="1"/>
  <c r="CU151" i="32" s="1"/>
  <c r="CS151" i="32"/>
  <c r="CP151" i="32" a="1"/>
  <c r="CP151" i="32" s="1"/>
  <c r="CQ151" i="32" s="1"/>
  <c r="CO151" i="32"/>
  <c r="CL151" i="32" a="1"/>
  <c r="CL151" i="32" s="1"/>
  <c r="CM151" i="32" s="1"/>
  <c r="CK151" i="32"/>
  <c r="CH151" i="32" a="1"/>
  <c r="CH151" i="32" s="1"/>
  <c r="CI151" i="32" s="1"/>
  <c r="CG151" i="32"/>
  <c r="CD151" i="32" a="1"/>
  <c r="CD151" i="32" s="1"/>
  <c r="CE151" i="32" s="1"/>
  <c r="CC151" i="32"/>
  <c r="CT150" i="32" a="1"/>
  <c r="CT150" i="32" s="1"/>
  <c r="CU150" i="32" s="1"/>
  <c r="CS150" i="32"/>
  <c r="CP150" i="32" a="1"/>
  <c r="CP150" i="32" s="1"/>
  <c r="CQ150" i="32" s="1"/>
  <c r="CO150" i="32"/>
  <c r="CL150" i="32" a="1"/>
  <c r="CL150" i="32" s="1"/>
  <c r="CM150" i="32" s="1"/>
  <c r="CK150" i="32"/>
  <c r="CH150" i="32" a="1"/>
  <c r="CH150" i="32" s="1"/>
  <c r="CI150" i="32" s="1"/>
  <c r="CG150" i="32"/>
  <c r="CD150" i="32" a="1"/>
  <c r="CD150" i="32" s="1"/>
  <c r="CE150" i="32" s="1"/>
  <c r="CC150" i="32"/>
  <c r="CT149" i="32" a="1"/>
  <c r="CT149" i="32" s="1"/>
  <c r="CU149" i="32" s="1"/>
  <c r="CS149" i="32"/>
  <c r="CP149" i="32" a="1"/>
  <c r="CP149" i="32" s="1"/>
  <c r="CQ149" i="32" s="1"/>
  <c r="CO149" i="32"/>
  <c r="CL149" i="32" a="1"/>
  <c r="CL149" i="32" s="1"/>
  <c r="CM149" i="32" s="1"/>
  <c r="CK149" i="32"/>
  <c r="CH149" i="32" a="1"/>
  <c r="CH149" i="32" s="1"/>
  <c r="CI149" i="32" s="1"/>
  <c r="CG149" i="32"/>
  <c r="CD149" i="32" a="1"/>
  <c r="CD149" i="32" s="1"/>
  <c r="CE149" i="32" s="1"/>
  <c r="CC149" i="32"/>
  <c r="CT148" i="32" a="1"/>
  <c r="CT148" i="32" s="1"/>
  <c r="CU148" i="32" s="1"/>
  <c r="CS148" i="32"/>
  <c r="CP148" i="32" a="1"/>
  <c r="CP148" i="32" s="1"/>
  <c r="CQ148" i="32" s="1"/>
  <c r="CO148" i="32"/>
  <c r="CL148" i="32" a="1"/>
  <c r="CL148" i="32" s="1"/>
  <c r="CM148" i="32" s="1"/>
  <c r="CK148" i="32"/>
  <c r="CH148" i="32" a="1"/>
  <c r="CH148" i="32" s="1"/>
  <c r="CI148" i="32" s="1"/>
  <c r="CG148" i="32"/>
  <c r="CD148" i="32" a="1"/>
  <c r="CD148" i="32" s="1"/>
  <c r="CE148" i="32" s="1"/>
  <c r="CC148" i="32"/>
  <c r="CT147" i="32" a="1"/>
  <c r="CT147" i="32" s="1"/>
  <c r="CU147" i="32" s="1"/>
  <c r="CS147" i="32"/>
  <c r="CP147" i="32" a="1"/>
  <c r="CP147" i="32" s="1"/>
  <c r="CQ147" i="32" s="1"/>
  <c r="CO147" i="32"/>
  <c r="CL147" i="32" a="1"/>
  <c r="CL147" i="32" s="1"/>
  <c r="CM147" i="32" s="1"/>
  <c r="CK147" i="32"/>
  <c r="CH147" i="32" a="1"/>
  <c r="CH147" i="32" s="1"/>
  <c r="CI147" i="32" s="1"/>
  <c r="CG147" i="32"/>
  <c r="CD147" i="32" a="1"/>
  <c r="CD147" i="32" s="1"/>
  <c r="CE147" i="32" s="1"/>
  <c r="CC147" i="32"/>
  <c r="CT146" i="32" a="1"/>
  <c r="CT146" i="32" s="1"/>
  <c r="CU146" i="32" s="1"/>
  <c r="CS146" i="32"/>
  <c r="CP146" i="32" a="1"/>
  <c r="CP146" i="32" s="1"/>
  <c r="CQ146" i="32" s="1"/>
  <c r="CO146" i="32"/>
  <c r="CL146" i="32" a="1"/>
  <c r="CL146" i="32" s="1"/>
  <c r="CM146" i="32" s="1"/>
  <c r="CK146" i="32"/>
  <c r="CH146" i="32" a="1"/>
  <c r="CH146" i="32" s="1"/>
  <c r="CI146" i="32" s="1"/>
  <c r="CG146" i="32"/>
  <c r="CD146" i="32" a="1"/>
  <c r="CD146" i="32" s="1"/>
  <c r="CE146" i="32" s="1"/>
  <c r="CC146" i="32"/>
  <c r="CT145" i="32" a="1"/>
  <c r="CT145" i="32" s="1"/>
  <c r="CU145" i="32" s="1"/>
  <c r="CS145" i="32"/>
  <c r="CP145" i="32" a="1"/>
  <c r="CP145" i="32" s="1"/>
  <c r="CQ145" i="32" s="1"/>
  <c r="CO145" i="32"/>
  <c r="CL145" i="32" a="1"/>
  <c r="CL145" i="32" s="1"/>
  <c r="CM145" i="32" s="1"/>
  <c r="CK145" i="32"/>
  <c r="CH145" i="32" a="1"/>
  <c r="CH145" i="32" s="1"/>
  <c r="CI145" i="32" s="1"/>
  <c r="CG145" i="32"/>
  <c r="CD145" i="32" a="1"/>
  <c r="CD145" i="32" s="1"/>
  <c r="CE145" i="32" s="1"/>
  <c r="CC145" i="32"/>
  <c r="CT144" i="32" a="1"/>
  <c r="CT144" i="32" s="1"/>
  <c r="CU144" i="32" s="1"/>
  <c r="CS144" i="32"/>
  <c r="CP144" i="32" a="1"/>
  <c r="CP144" i="32" s="1"/>
  <c r="CQ144" i="32" s="1"/>
  <c r="CO144" i="32"/>
  <c r="CL144" i="32" a="1"/>
  <c r="CL144" i="32" s="1"/>
  <c r="CM144" i="32" s="1"/>
  <c r="CK144" i="32"/>
  <c r="CH144" i="32" a="1"/>
  <c r="CH144" i="32" s="1"/>
  <c r="CI144" i="32" s="1"/>
  <c r="CG144" i="32"/>
  <c r="CD144" i="32" a="1"/>
  <c r="CD144" i="32" s="1"/>
  <c r="CE144" i="32" s="1"/>
  <c r="CC144" i="32"/>
  <c r="CT143" i="32" a="1"/>
  <c r="CT143" i="32" s="1"/>
  <c r="CU143" i="32" s="1"/>
  <c r="CS143" i="32"/>
  <c r="CP143" i="32" a="1"/>
  <c r="CP143" i="32" s="1"/>
  <c r="CQ143" i="32" s="1"/>
  <c r="CO143" i="32"/>
  <c r="CL143" i="32" a="1"/>
  <c r="CL143" i="32" s="1"/>
  <c r="CM143" i="32" s="1"/>
  <c r="CK143" i="32"/>
  <c r="CH143" i="32" a="1"/>
  <c r="CH143" i="32" s="1"/>
  <c r="CI143" i="32" s="1"/>
  <c r="CG143" i="32"/>
  <c r="CD143" i="32" a="1"/>
  <c r="CD143" i="32" s="1"/>
  <c r="CE143" i="32" s="1"/>
  <c r="CC143" i="32"/>
  <c r="CT142" i="32" a="1"/>
  <c r="CT142" i="32" s="1"/>
  <c r="CU142" i="32" s="1"/>
  <c r="CS142" i="32"/>
  <c r="CP142" i="32" a="1"/>
  <c r="CP142" i="32" s="1"/>
  <c r="CQ142" i="32" s="1"/>
  <c r="CO142" i="32"/>
  <c r="CL142" i="32" a="1"/>
  <c r="CL142" i="32" s="1"/>
  <c r="CM142" i="32" s="1"/>
  <c r="CK142" i="32"/>
  <c r="CH142" i="32" a="1"/>
  <c r="CH142" i="32" s="1"/>
  <c r="CI142" i="32" s="1"/>
  <c r="CG142" i="32"/>
  <c r="CD142" i="32" a="1"/>
  <c r="CD142" i="32" s="1"/>
  <c r="CE142" i="32" s="1"/>
  <c r="CC142" i="32"/>
  <c r="CT141" i="32" a="1"/>
  <c r="CT141" i="32" s="1"/>
  <c r="CU141" i="32" s="1"/>
  <c r="CS141" i="32"/>
  <c r="CP141" i="32" a="1"/>
  <c r="CP141" i="32" s="1"/>
  <c r="CQ141" i="32" s="1"/>
  <c r="CO141" i="32"/>
  <c r="CL141" i="32" a="1"/>
  <c r="CL141" i="32" s="1"/>
  <c r="CM141" i="32" s="1"/>
  <c r="CK141" i="32"/>
  <c r="CH141" i="32" a="1"/>
  <c r="CH141" i="32" s="1"/>
  <c r="CI141" i="32" s="1"/>
  <c r="CG141" i="32"/>
  <c r="CD141" i="32" a="1"/>
  <c r="CD141" i="32" s="1"/>
  <c r="CE141" i="32" s="1"/>
  <c r="CC141" i="32"/>
  <c r="CT140" i="32" a="1"/>
  <c r="CT140" i="32" s="1"/>
  <c r="CU140" i="32" s="1"/>
  <c r="CS140" i="32"/>
  <c r="CP140" i="32" a="1"/>
  <c r="CP140" i="32" s="1"/>
  <c r="CQ140" i="32" s="1"/>
  <c r="CO140" i="32"/>
  <c r="CL140" i="32" a="1"/>
  <c r="CL140" i="32" s="1"/>
  <c r="CM140" i="32" s="1"/>
  <c r="CK140" i="32"/>
  <c r="CH140" i="32" a="1"/>
  <c r="CH140" i="32" s="1"/>
  <c r="CI140" i="32" s="1"/>
  <c r="CG140" i="32"/>
  <c r="CD140" i="32" a="1"/>
  <c r="CD140" i="32" s="1"/>
  <c r="CE140" i="32" s="1"/>
  <c r="CC140" i="32"/>
  <c r="CT139" i="32" a="1"/>
  <c r="CT139" i="32" s="1"/>
  <c r="CU139" i="32" s="1"/>
  <c r="CS139" i="32"/>
  <c r="CP139" i="32" a="1"/>
  <c r="CP139" i="32" s="1"/>
  <c r="CQ139" i="32" s="1"/>
  <c r="CO139" i="32"/>
  <c r="CL139" i="32" a="1"/>
  <c r="CL139" i="32" s="1"/>
  <c r="CM139" i="32" s="1"/>
  <c r="CK139" i="32"/>
  <c r="CH139" i="32" a="1"/>
  <c r="CH139" i="32" s="1"/>
  <c r="CI139" i="32" s="1"/>
  <c r="CG139" i="32"/>
  <c r="CD139" i="32" a="1"/>
  <c r="CD139" i="32" s="1"/>
  <c r="CE139" i="32" s="1"/>
  <c r="CC139" i="32"/>
  <c r="CT138" i="32" a="1"/>
  <c r="CT138" i="32" s="1"/>
  <c r="CU138" i="32" s="1"/>
  <c r="CS138" i="32"/>
  <c r="CP138" i="32" a="1"/>
  <c r="CP138" i="32" s="1"/>
  <c r="CQ138" i="32" s="1"/>
  <c r="CO138" i="32"/>
  <c r="CL138" i="32" a="1"/>
  <c r="CL138" i="32" s="1"/>
  <c r="CM138" i="32" s="1"/>
  <c r="CK138" i="32"/>
  <c r="CH138" i="32" a="1"/>
  <c r="CH138" i="32" s="1"/>
  <c r="CI138" i="32" s="1"/>
  <c r="CG138" i="32"/>
  <c r="CD138" i="32" a="1"/>
  <c r="CD138" i="32" s="1"/>
  <c r="CE138" i="32" s="1"/>
  <c r="CC138" i="32"/>
  <c r="CT137" i="32" a="1"/>
  <c r="CT137" i="32" s="1"/>
  <c r="CU137" i="32" s="1"/>
  <c r="CS137" i="32"/>
  <c r="CP137" i="32" a="1"/>
  <c r="CP137" i="32" s="1"/>
  <c r="CQ137" i="32" s="1"/>
  <c r="CO137" i="32"/>
  <c r="CL137" i="32" a="1"/>
  <c r="CL137" i="32" s="1"/>
  <c r="CM137" i="32" s="1"/>
  <c r="CK137" i="32"/>
  <c r="CH137" i="32" a="1"/>
  <c r="CH137" i="32" s="1"/>
  <c r="CI137" i="32" s="1"/>
  <c r="CG137" i="32"/>
  <c r="CD137" i="32" a="1"/>
  <c r="CD137" i="32" s="1"/>
  <c r="CE137" i="32" s="1"/>
  <c r="CC137" i="32"/>
  <c r="CT136" i="32" a="1"/>
  <c r="CT136" i="32" s="1"/>
  <c r="CU136" i="32" s="1"/>
  <c r="CS136" i="32"/>
  <c r="CP136" i="32" a="1"/>
  <c r="CP136" i="32" s="1"/>
  <c r="CQ136" i="32" s="1"/>
  <c r="CO136" i="32"/>
  <c r="CL136" i="32" a="1"/>
  <c r="CL136" i="32" s="1"/>
  <c r="CM136" i="32" s="1"/>
  <c r="CK136" i="32"/>
  <c r="CH136" i="32" a="1"/>
  <c r="CH136" i="32" s="1"/>
  <c r="CI136" i="32" s="1"/>
  <c r="CG136" i="32"/>
  <c r="CD136" i="32" a="1"/>
  <c r="CD136" i="32" s="1"/>
  <c r="CE136" i="32" s="1"/>
  <c r="CC136" i="32"/>
  <c r="CT135" i="32" a="1"/>
  <c r="CT135" i="32" s="1"/>
  <c r="CU135" i="32" s="1"/>
  <c r="CS135" i="32"/>
  <c r="CP135" i="32" a="1"/>
  <c r="CP135" i="32" s="1"/>
  <c r="CQ135" i="32" s="1"/>
  <c r="CO135" i="32"/>
  <c r="CL135" i="32" a="1"/>
  <c r="CL135" i="32" s="1"/>
  <c r="CM135" i="32" s="1"/>
  <c r="CK135" i="32"/>
  <c r="CH135" i="32" a="1"/>
  <c r="CH135" i="32" s="1"/>
  <c r="CI135" i="32" s="1"/>
  <c r="CG135" i="32"/>
  <c r="CD135" i="32" a="1"/>
  <c r="CD135" i="32" s="1"/>
  <c r="CE135" i="32" s="1"/>
  <c r="CC135" i="32"/>
  <c r="CT134" i="32" a="1"/>
  <c r="CT134" i="32" s="1"/>
  <c r="CU134" i="32" s="1"/>
  <c r="CS134" i="32"/>
  <c r="CP134" i="32" a="1"/>
  <c r="CP134" i="32" s="1"/>
  <c r="CQ134" i="32" s="1"/>
  <c r="CO134" i="32"/>
  <c r="CL134" i="32" a="1"/>
  <c r="CL134" i="32" s="1"/>
  <c r="CM134" i="32" s="1"/>
  <c r="CK134" i="32"/>
  <c r="CH134" i="32" a="1"/>
  <c r="CH134" i="32" s="1"/>
  <c r="CI134" i="32" s="1"/>
  <c r="CG134" i="32"/>
  <c r="CD134" i="32" a="1"/>
  <c r="CD134" i="32" s="1"/>
  <c r="CE134" i="32" s="1"/>
  <c r="CC134" i="32"/>
  <c r="CT133" i="32" a="1"/>
  <c r="CT133" i="32" s="1"/>
  <c r="CU133" i="32" s="1"/>
  <c r="CS133" i="32"/>
  <c r="CP133" i="32" a="1"/>
  <c r="CP133" i="32" s="1"/>
  <c r="CQ133" i="32" s="1"/>
  <c r="CO133" i="32"/>
  <c r="CL133" i="32" a="1"/>
  <c r="CL133" i="32" s="1"/>
  <c r="CM133" i="32" s="1"/>
  <c r="CK133" i="32"/>
  <c r="CH133" i="32" a="1"/>
  <c r="CH133" i="32" s="1"/>
  <c r="CI133" i="32" s="1"/>
  <c r="CG133" i="32"/>
  <c r="CD133" i="32" a="1"/>
  <c r="CD133" i="32" s="1"/>
  <c r="CE133" i="32" s="1"/>
  <c r="CC133" i="32"/>
  <c r="CT132" i="32" a="1"/>
  <c r="CT132" i="32" s="1"/>
  <c r="CU132" i="32" s="1"/>
  <c r="CS132" i="32"/>
  <c r="CP132" i="32" a="1"/>
  <c r="CP132" i="32" s="1"/>
  <c r="CQ132" i="32" s="1"/>
  <c r="CO132" i="32"/>
  <c r="CL132" i="32" a="1"/>
  <c r="CL132" i="32" s="1"/>
  <c r="CM132" i="32" s="1"/>
  <c r="CK132" i="32"/>
  <c r="CH132" i="32" a="1"/>
  <c r="CH132" i="32" s="1"/>
  <c r="CI132" i="32" s="1"/>
  <c r="CG132" i="32"/>
  <c r="CD132" i="32" a="1"/>
  <c r="CD132" i="32" s="1"/>
  <c r="CE132" i="32" s="1"/>
  <c r="CC132" i="32"/>
  <c r="CT131" i="32" a="1"/>
  <c r="CT131" i="32" s="1"/>
  <c r="CU131" i="32" s="1"/>
  <c r="CS131" i="32"/>
  <c r="CP131" i="32" a="1"/>
  <c r="CP131" i="32" s="1"/>
  <c r="CQ131" i="32" s="1"/>
  <c r="CO131" i="32"/>
  <c r="CL131" i="32" a="1"/>
  <c r="CL131" i="32" s="1"/>
  <c r="CM131" i="32" s="1"/>
  <c r="CK131" i="32"/>
  <c r="CH131" i="32" a="1"/>
  <c r="CH131" i="32" s="1"/>
  <c r="CI131" i="32" s="1"/>
  <c r="CG131" i="32"/>
  <c r="CD131" i="32" a="1"/>
  <c r="CD131" i="32" s="1"/>
  <c r="CE131" i="32" s="1"/>
  <c r="CC131" i="32"/>
  <c r="CT130" i="32" a="1"/>
  <c r="CT130" i="32" s="1"/>
  <c r="CU130" i="32" s="1"/>
  <c r="CS130" i="32"/>
  <c r="CP130" i="32" a="1"/>
  <c r="CP130" i="32" s="1"/>
  <c r="CQ130" i="32" s="1"/>
  <c r="CO130" i="32"/>
  <c r="CL130" i="32" a="1"/>
  <c r="CL130" i="32" s="1"/>
  <c r="CM130" i="32" s="1"/>
  <c r="CK130" i="32"/>
  <c r="CH130" i="32" a="1"/>
  <c r="CH130" i="32" s="1"/>
  <c r="CI130" i="32" s="1"/>
  <c r="CG130" i="32"/>
  <c r="CD130" i="32" a="1"/>
  <c r="CD130" i="32" s="1"/>
  <c r="CE130" i="32" s="1"/>
  <c r="CC130" i="32"/>
  <c r="CT129" i="32" a="1"/>
  <c r="CT129" i="32" s="1"/>
  <c r="CU129" i="32" s="1"/>
  <c r="CS129" i="32"/>
  <c r="CP129" i="32" a="1"/>
  <c r="CP129" i="32" s="1"/>
  <c r="CQ129" i="32" s="1"/>
  <c r="CO129" i="32"/>
  <c r="CL129" i="32" a="1"/>
  <c r="CL129" i="32" s="1"/>
  <c r="CM129" i="32" s="1"/>
  <c r="CK129" i="32"/>
  <c r="CH129" i="32" a="1"/>
  <c r="CH129" i="32" s="1"/>
  <c r="CI129" i="32" s="1"/>
  <c r="CG129" i="32"/>
  <c r="CD129" i="32" a="1"/>
  <c r="CD129" i="32" s="1"/>
  <c r="CE129" i="32" s="1"/>
  <c r="CC129" i="32"/>
  <c r="CT128" i="32" a="1"/>
  <c r="CT128" i="32" s="1"/>
  <c r="CU128" i="32" s="1"/>
  <c r="CS128" i="32"/>
  <c r="CP128" i="32" a="1"/>
  <c r="CP128" i="32" s="1"/>
  <c r="CQ128" i="32" s="1"/>
  <c r="CO128" i="32"/>
  <c r="CL128" i="32" a="1"/>
  <c r="CL128" i="32" s="1"/>
  <c r="CM128" i="32" s="1"/>
  <c r="CK128" i="32"/>
  <c r="CH128" i="32" a="1"/>
  <c r="CH128" i="32" s="1"/>
  <c r="CI128" i="32" s="1"/>
  <c r="CG128" i="32"/>
  <c r="CD128" i="32" a="1"/>
  <c r="CD128" i="32" s="1"/>
  <c r="CE128" i="32" s="1"/>
  <c r="CC128" i="32"/>
  <c r="CT127" i="32" a="1"/>
  <c r="CT127" i="32" s="1"/>
  <c r="CU127" i="32" s="1"/>
  <c r="CS127" i="32"/>
  <c r="CP127" i="32" a="1"/>
  <c r="CP127" i="32" s="1"/>
  <c r="CQ127" i="32" s="1"/>
  <c r="CO127" i="32"/>
  <c r="CL127" i="32" a="1"/>
  <c r="CL127" i="32" s="1"/>
  <c r="CM127" i="32" s="1"/>
  <c r="CK127" i="32"/>
  <c r="CH127" i="32" a="1"/>
  <c r="CH127" i="32" s="1"/>
  <c r="CI127" i="32" s="1"/>
  <c r="CG127" i="32"/>
  <c r="CD127" i="32" a="1"/>
  <c r="CD127" i="32" s="1"/>
  <c r="CE127" i="32" s="1"/>
  <c r="CC127" i="32"/>
  <c r="CT126" i="32" a="1"/>
  <c r="CT126" i="32" s="1"/>
  <c r="CU126" i="32" s="1"/>
  <c r="CS126" i="32"/>
  <c r="CP126" i="32" a="1"/>
  <c r="CP126" i="32" s="1"/>
  <c r="CQ126" i="32" s="1"/>
  <c r="CO126" i="32"/>
  <c r="CL126" i="32" a="1"/>
  <c r="CL126" i="32" s="1"/>
  <c r="CM126" i="32" s="1"/>
  <c r="CK126" i="32"/>
  <c r="CH126" i="32" a="1"/>
  <c r="CH126" i="32" s="1"/>
  <c r="CI126" i="32" s="1"/>
  <c r="CG126" i="32"/>
  <c r="CD126" i="32" a="1"/>
  <c r="CD126" i="32" s="1"/>
  <c r="CE126" i="32" s="1"/>
  <c r="CC126" i="32"/>
  <c r="CT125" i="32" a="1"/>
  <c r="CT125" i="32" s="1"/>
  <c r="CU125" i="32" s="1"/>
  <c r="CS125" i="32"/>
  <c r="CP125" i="32" a="1"/>
  <c r="CP125" i="32" s="1"/>
  <c r="CQ125" i="32" s="1"/>
  <c r="CO125" i="32"/>
  <c r="CL125" i="32" a="1"/>
  <c r="CL125" i="32" s="1"/>
  <c r="CM125" i="32" s="1"/>
  <c r="CK125" i="32"/>
  <c r="CH125" i="32" a="1"/>
  <c r="CH125" i="32" s="1"/>
  <c r="CI125" i="32" s="1"/>
  <c r="CG125" i="32"/>
  <c r="CD125" i="32" a="1"/>
  <c r="CD125" i="32" s="1"/>
  <c r="CE125" i="32" s="1"/>
  <c r="CC125" i="32"/>
  <c r="CT124" i="32" a="1"/>
  <c r="CT124" i="32" s="1"/>
  <c r="CU124" i="32" s="1"/>
  <c r="CS124" i="32"/>
  <c r="CP124" i="32" a="1"/>
  <c r="CP124" i="32" s="1"/>
  <c r="CQ124" i="32" s="1"/>
  <c r="CO124" i="32"/>
  <c r="CL124" i="32" a="1"/>
  <c r="CL124" i="32" s="1"/>
  <c r="CM124" i="32" s="1"/>
  <c r="CK124" i="32"/>
  <c r="CH124" i="32" a="1"/>
  <c r="CH124" i="32" s="1"/>
  <c r="CI124" i="32" s="1"/>
  <c r="CG124" i="32"/>
  <c r="CD124" i="32" a="1"/>
  <c r="CD124" i="32" s="1"/>
  <c r="CE124" i="32" s="1"/>
  <c r="CC124" i="32"/>
  <c r="CT123" i="32" a="1"/>
  <c r="CT123" i="32" s="1"/>
  <c r="CU123" i="32" s="1"/>
  <c r="CS123" i="32"/>
  <c r="CP123" i="32" a="1"/>
  <c r="CP123" i="32" s="1"/>
  <c r="CQ123" i="32" s="1"/>
  <c r="CO123" i="32"/>
  <c r="CL123" i="32" a="1"/>
  <c r="CL123" i="32" s="1"/>
  <c r="CM123" i="32" s="1"/>
  <c r="CK123" i="32"/>
  <c r="CH123" i="32" a="1"/>
  <c r="CH123" i="32" s="1"/>
  <c r="CI123" i="32" s="1"/>
  <c r="CG123" i="32"/>
  <c r="CD123" i="32" a="1"/>
  <c r="CD123" i="32" s="1"/>
  <c r="CE123" i="32" s="1"/>
  <c r="CC123" i="32"/>
  <c r="CT122" i="32" a="1"/>
  <c r="CT122" i="32" s="1"/>
  <c r="CU122" i="32" s="1"/>
  <c r="CS122" i="32"/>
  <c r="CP122" i="32" a="1"/>
  <c r="CP122" i="32" s="1"/>
  <c r="CQ122" i="32" s="1"/>
  <c r="CO122" i="32"/>
  <c r="CL122" i="32" a="1"/>
  <c r="CL122" i="32" s="1"/>
  <c r="CM122" i="32" s="1"/>
  <c r="CK122" i="32"/>
  <c r="CH122" i="32" a="1"/>
  <c r="CH122" i="32" s="1"/>
  <c r="CI122" i="32" s="1"/>
  <c r="CG122" i="32"/>
  <c r="CD122" i="32" a="1"/>
  <c r="CD122" i="32" s="1"/>
  <c r="CE122" i="32" s="1"/>
  <c r="CC122" i="32"/>
  <c r="CT121" i="32" a="1"/>
  <c r="CT121" i="32" s="1"/>
  <c r="CU121" i="32" s="1"/>
  <c r="CS121" i="32"/>
  <c r="CP121" i="32" a="1"/>
  <c r="CP121" i="32" s="1"/>
  <c r="CQ121" i="32" s="1"/>
  <c r="CO121" i="32"/>
  <c r="CL121" i="32" a="1"/>
  <c r="CL121" i="32" s="1"/>
  <c r="CM121" i="32" s="1"/>
  <c r="CK121" i="32"/>
  <c r="CH121" i="32" a="1"/>
  <c r="CH121" i="32" s="1"/>
  <c r="CI121" i="32" s="1"/>
  <c r="CG121" i="32"/>
  <c r="CD121" i="32" a="1"/>
  <c r="CD121" i="32" s="1"/>
  <c r="CE121" i="32" s="1"/>
  <c r="CC121" i="32"/>
  <c r="CT120" i="32" a="1"/>
  <c r="CT120" i="32" s="1"/>
  <c r="CU120" i="32" s="1"/>
  <c r="CS120" i="32"/>
  <c r="CP120" i="32" a="1"/>
  <c r="CP120" i="32" s="1"/>
  <c r="CQ120" i="32" s="1"/>
  <c r="CO120" i="32"/>
  <c r="CL120" i="32" a="1"/>
  <c r="CL120" i="32" s="1"/>
  <c r="CM120" i="32" s="1"/>
  <c r="CK120" i="32"/>
  <c r="CH120" i="32" a="1"/>
  <c r="CH120" i="32" s="1"/>
  <c r="CI120" i="32" s="1"/>
  <c r="CG120" i="32"/>
  <c r="CD120" i="32" a="1"/>
  <c r="CD120" i="32" s="1"/>
  <c r="CE120" i="32" s="1"/>
  <c r="CC120" i="32"/>
  <c r="CT119" i="32" a="1"/>
  <c r="CT119" i="32" s="1"/>
  <c r="CU119" i="32" s="1"/>
  <c r="CS119" i="32"/>
  <c r="CP119" i="32" a="1"/>
  <c r="CP119" i="32" s="1"/>
  <c r="CQ119" i="32" s="1"/>
  <c r="CO119" i="32"/>
  <c r="CL119" i="32" a="1"/>
  <c r="CL119" i="32" s="1"/>
  <c r="CM119" i="32" s="1"/>
  <c r="CK119" i="32"/>
  <c r="CH119" i="32" a="1"/>
  <c r="CH119" i="32" s="1"/>
  <c r="CI119" i="32" s="1"/>
  <c r="CG119" i="32"/>
  <c r="CD119" i="32" a="1"/>
  <c r="CD119" i="32" s="1"/>
  <c r="CE119" i="32" s="1"/>
  <c r="CC119" i="32"/>
  <c r="CT118" i="32" a="1"/>
  <c r="CT118" i="32" s="1"/>
  <c r="CU118" i="32" s="1"/>
  <c r="CS118" i="32"/>
  <c r="CP118" i="32" a="1"/>
  <c r="CP118" i="32" s="1"/>
  <c r="CQ118" i="32" s="1"/>
  <c r="CO118" i="32"/>
  <c r="CL118" i="32" a="1"/>
  <c r="CL118" i="32" s="1"/>
  <c r="CM118" i="32" s="1"/>
  <c r="CK118" i="32"/>
  <c r="CH118" i="32" a="1"/>
  <c r="CH118" i="32" s="1"/>
  <c r="CI118" i="32" s="1"/>
  <c r="CG118" i="32"/>
  <c r="CD118" i="32" a="1"/>
  <c r="CD118" i="32" s="1"/>
  <c r="CE118" i="32" s="1"/>
  <c r="CC118" i="32"/>
  <c r="CT117" i="32" a="1"/>
  <c r="CT117" i="32" s="1"/>
  <c r="CU117" i="32" s="1"/>
  <c r="CS117" i="32"/>
  <c r="CP117" i="32" a="1"/>
  <c r="CP117" i="32" s="1"/>
  <c r="CQ117" i="32" s="1"/>
  <c r="CO117" i="32"/>
  <c r="CL117" i="32" a="1"/>
  <c r="CL117" i="32" s="1"/>
  <c r="CM117" i="32" s="1"/>
  <c r="CK117" i="32"/>
  <c r="CH117" i="32" a="1"/>
  <c r="CH117" i="32" s="1"/>
  <c r="CI117" i="32" s="1"/>
  <c r="CG117" i="32"/>
  <c r="CD117" i="32" a="1"/>
  <c r="CD117" i="32" s="1"/>
  <c r="CE117" i="32" s="1"/>
  <c r="CC117" i="32"/>
  <c r="CT116" i="32" a="1"/>
  <c r="CT116" i="32" s="1"/>
  <c r="CU116" i="32" s="1"/>
  <c r="CS116" i="32"/>
  <c r="CP116" i="32" a="1"/>
  <c r="CP116" i="32" s="1"/>
  <c r="CQ116" i="32" s="1"/>
  <c r="CO116" i="32"/>
  <c r="CL116" i="32" a="1"/>
  <c r="CL116" i="32" s="1"/>
  <c r="CM116" i="32" s="1"/>
  <c r="CK116" i="32"/>
  <c r="CH116" i="32" a="1"/>
  <c r="CH116" i="32" s="1"/>
  <c r="CI116" i="32" s="1"/>
  <c r="CG116" i="32"/>
  <c r="CD116" i="32" a="1"/>
  <c r="CD116" i="32" s="1"/>
  <c r="CE116" i="32" s="1"/>
  <c r="CC116" i="32"/>
  <c r="CT115" i="32" a="1"/>
  <c r="CT115" i="32" s="1"/>
  <c r="CU115" i="32" s="1"/>
  <c r="CS115" i="32"/>
  <c r="CP115" i="32" a="1"/>
  <c r="CP115" i="32" s="1"/>
  <c r="CQ115" i="32" s="1"/>
  <c r="CO115" i="32"/>
  <c r="CL115" i="32" a="1"/>
  <c r="CL115" i="32" s="1"/>
  <c r="CM115" i="32" s="1"/>
  <c r="CK115" i="32"/>
  <c r="CH115" i="32" a="1"/>
  <c r="CH115" i="32" s="1"/>
  <c r="CI115" i="32" s="1"/>
  <c r="CG115" i="32"/>
  <c r="CD115" i="32" a="1"/>
  <c r="CD115" i="32" s="1"/>
  <c r="CE115" i="32" s="1"/>
  <c r="CC115" i="32"/>
  <c r="CT114" i="32" a="1"/>
  <c r="CT114" i="32" s="1"/>
  <c r="CU114" i="32" s="1"/>
  <c r="CS114" i="32"/>
  <c r="CP114" i="32" a="1"/>
  <c r="CP114" i="32" s="1"/>
  <c r="CQ114" i="32" s="1"/>
  <c r="CO114" i="32"/>
  <c r="CL114" i="32" a="1"/>
  <c r="CL114" i="32" s="1"/>
  <c r="CM114" i="32" s="1"/>
  <c r="CK114" i="32"/>
  <c r="CH114" i="32" a="1"/>
  <c r="CH114" i="32" s="1"/>
  <c r="CI114" i="32" s="1"/>
  <c r="CG114" i="32"/>
  <c r="CD114" i="32" a="1"/>
  <c r="CD114" i="32" s="1"/>
  <c r="CE114" i="32" s="1"/>
  <c r="CC114" i="32"/>
  <c r="CT113" i="32" a="1"/>
  <c r="CT113" i="32" s="1"/>
  <c r="CU113" i="32" s="1"/>
  <c r="CS113" i="32"/>
  <c r="CP113" i="32" a="1"/>
  <c r="CP113" i="32" s="1"/>
  <c r="CQ113" i="32" s="1"/>
  <c r="CO113" i="32"/>
  <c r="CL113" i="32" a="1"/>
  <c r="CL113" i="32" s="1"/>
  <c r="CM113" i="32" s="1"/>
  <c r="CK113" i="32"/>
  <c r="CH113" i="32" a="1"/>
  <c r="CH113" i="32" s="1"/>
  <c r="CI113" i="32" s="1"/>
  <c r="CG113" i="32"/>
  <c r="CD113" i="32" a="1"/>
  <c r="CD113" i="32" s="1"/>
  <c r="CE113" i="32" s="1"/>
  <c r="CC113" i="32"/>
  <c r="CT112" i="32" a="1"/>
  <c r="CT112" i="32" s="1"/>
  <c r="CU112" i="32" s="1"/>
  <c r="CS112" i="32"/>
  <c r="CP112" i="32" a="1"/>
  <c r="CP112" i="32" s="1"/>
  <c r="CQ112" i="32" s="1"/>
  <c r="CO112" i="32"/>
  <c r="CL112" i="32" a="1"/>
  <c r="CL112" i="32" s="1"/>
  <c r="CM112" i="32" s="1"/>
  <c r="CK112" i="32"/>
  <c r="CH112" i="32" a="1"/>
  <c r="CH112" i="32" s="1"/>
  <c r="CI112" i="32" s="1"/>
  <c r="CG112" i="32"/>
  <c r="CD112" i="32" a="1"/>
  <c r="CD112" i="32" s="1"/>
  <c r="CE112" i="32" s="1"/>
  <c r="CC112" i="32"/>
  <c r="CT111" i="32" a="1"/>
  <c r="CT111" i="32" s="1"/>
  <c r="CU111" i="32" s="1"/>
  <c r="CS111" i="32"/>
  <c r="CP111" i="32" a="1"/>
  <c r="CP111" i="32" s="1"/>
  <c r="CQ111" i="32" s="1"/>
  <c r="CO111" i="32"/>
  <c r="CL111" i="32" a="1"/>
  <c r="CL111" i="32" s="1"/>
  <c r="CM111" i="32" s="1"/>
  <c r="CK111" i="32"/>
  <c r="CH111" i="32" a="1"/>
  <c r="CH111" i="32" s="1"/>
  <c r="CI111" i="32" s="1"/>
  <c r="CG111" i="32"/>
  <c r="CD111" i="32" a="1"/>
  <c r="CD111" i="32" s="1"/>
  <c r="CE111" i="32" s="1"/>
  <c r="CC111" i="32"/>
  <c r="CT110" i="32" a="1"/>
  <c r="CT110" i="32" s="1"/>
  <c r="CU110" i="32" s="1"/>
  <c r="CS110" i="32"/>
  <c r="CP110" i="32" a="1"/>
  <c r="CP110" i="32" s="1"/>
  <c r="CQ110" i="32" s="1"/>
  <c r="CO110" i="32"/>
  <c r="CL110" i="32" a="1"/>
  <c r="CL110" i="32" s="1"/>
  <c r="CM110" i="32" s="1"/>
  <c r="CK110" i="32"/>
  <c r="CH110" i="32" a="1"/>
  <c r="CH110" i="32" s="1"/>
  <c r="CI110" i="32" s="1"/>
  <c r="CG110" i="32"/>
  <c r="CD110" i="32" a="1"/>
  <c r="CD110" i="32" s="1"/>
  <c r="CE110" i="32" s="1"/>
  <c r="CC110" i="32"/>
  <c r="CT109" i="32" a="1"/>
  <c r="CT109" i="32" s="1"/>
  <c r="CU109" i="32" s="1"/>
  <c r="CS109" i="32"/>
  <c r="CP109" i="32" a="1"/>
  <c r="CP109" i="32" s="1"/>
  <c r="CQ109" i="32" s="1"/>
  <c r="CO109" i="32"/>
  <c r="CL109" i="32" a="1"/>
  <c r="CL109" i="32" s="1"/>
  <c r="CM109" i="32" s="1"/>
  <c r="CK109" i="32"/>
  <c r="CH109" i="32" a="1"/>
  <c r="CH109" i="32" s="1"/>
  <c r="CI109" i="32" s="1"/>
  <c r="CG109" i="32"/>
  <c r="CD109" i="32" a="1"/>
  <c r="CD109" i="32" s="1"/>
  <c r="CE109" i="32" s="1"/>
  <c r="CC109" i="32"/>
  <c r="CT108" i="32" a="1"/>
  <c r="CT108" i="32" s="1"/>
  <c r="CU108" i="32" s="1"/>
  <c r="CS108" i="32"/>
  <c r="CP108" i="32" a="1"/>
  <c r="CP108" i="32" s="1"/>
  <c r="CQ108" i="32" s="1"/>
  <c r="CO108" i="32"/>
  <c r="CL108" i="32" a="1"/>
  <c r="CL108" i="32" s="1"/>
  <c r="CM108" i="32" s="1"/>
  <c r="CK108" i="32"/>
  <c r="CH108" i="32" a="1"/>
  <c r="CH108" i="32" s="1"/>
  <c r="CI108" i="32" s="1"/>
  <c r="CG108" i="32"/>
  <c r="CD108" i="32" a="1"/>
  <c r="CD108" i="32" s="1"/>
  <c r="CE108" i="32" s="1"/>
  <c r="CC108" i="32"/>
  <c r="CT107" i="32" a="1"/>
  <c r="CT107" i="32" s="1"/>
  <c r="CU107" i="32" s="1"/>
  <c r="CS107" i="32"/>
  <c r="CP107" i="32" a="1"/>
  <c r="CP107" i="32" s="1"/>
  <c r="CQ107" i="32" s="1"/>
  <c r="CO107" i="32"/>
  <c r="CL107" i="32" a="1"/>
  <c r="CL107" i="32" s="1"/>
  <c r="CM107" i="32" s="1"/>
  <c r="CK107" i="32"/>
  <c r="CH107" i="32" a="1"/>
  <c r="CH107" i="32" s="1"/>
  <c r="CI107" i="32" s="1"/>
  <c r="CG107" i="32"/>
  <c r="CD107" i="32" a="1"/>
  <c r="CD107" i="32" s="1"/>
  <c r="CE107" i="32" s="1"/>
  <c r="CC107" i="32"/>
  <c r="CT106" i="32" a="1"/>
  <c r="CT106" i="32" s="1"/>
  <c r="CU106" i="32" s="1"/>
  <c r="CS106" i="32"/>
  <c r="CP106" i="32" a="1"/>
  <c r="CP106" i="32" s="1"/>
  <c r="CQ106" i="32" s="1"/>
  <c r="CO106" i="32"/>
  <c r="CL106" i="32" a="1"/>
  <c r="CL106" i="32" s="1"/>
  <c r="CM106" i="32" s="1"/>
  <c r="CK106" i="32"/>
  <c r="CH106" i="32" a="1"/>
  <c r="CH106" i="32" s="1"/>
  <c r="CI106" i="32" s="1"/>
  <c r="CG106" i="32"/>
  <c r="CD106" i="32" a="1"/>
  <c r="CD106" i="32" s="1"/>
  <c r="CE106" i="32" s="1"/>
  <c r="CC106" i="32"/>
  <c r="CT105" i="32" a="1"/>
  <c r="CT105" i="32" s="1"/>
  <c r="CU105" i="32" s="1"/>
  <c r="CS105" i="32"/>
  <c r="CP105" i="32" a="1"/>
  <c r="CP105" i="32" s="1"/>
  <c r="CQ105" i="32" s="1"/>
  <c r="CO105" i="32"/>
  <c r="CL105" i="32" a="1"/>
  <c r="CL105" i="32" s="1"/>
  <c r="CM105" i="32" s="1"/>
  <c r="CK105" i="32"/>
  <c r="CH105" i="32" a="1"/>
  <c r="CH105" i="32" s="1"/>
  <c r="CI105" i="32" s="1"/>
  <c r="CG105" i="32"/>
  <c r="CD105" i="32" a="1"/>
  <c r="CD105" i="32" s="1"/>
  <c r="CE105" i="32" s="1"/>
  <c r="CC105" i="32"/>
  <c r="CT104" i="32" a="1"/>
  <c r="CT104" i="32" s="1"/>
  <c r="CU104" i="32" s="1"/>
  <c r="CS104" i="32"/>
  <c r="CP104" i="32" a="1"/>
  <c r="CP104" i="32" s="1"/>
  <c r="CQ104" i="32" s="1"/>
  <c r="CO104" i="32"/>
  <c r="CL104" i="32" a="1"/>
  <c r="CL104" i="32" s="1"/>
  <c r="CM104" i="32" s="1"/>
  <c r="CK104" i="32"/>
  <c r="CH104" i="32" a="1"/>
  <c r="CH104" i="32" s="1"/>
  <c r="CI104" i="32" s="1"/>
  <c r="CG104" i="32"/>
  <c r="CD104" i="32" a="1"/>
  <c r="CD104" i="32" s="1"/>
  <c r="CE104" i="32" s="1"/>
  <c r="CC104" i="32"/>
  <c r="CT103" i="32" a="1"/>
  <c r="CT103" i="32" s="1"/>
  <c r="CU103" i="32" s="1"/>
  <c r="CS103" i="32"/>
  <c r="CP103" i="32" a="1"/>
  <c r="CP103" i="32" s="1"/>
  <c r="CQ103" i="32" s="1"/>
  <c r="CO103" i="32"/>
  <c r="CL103" i="32" a="1"/>
  <c r="CL103" i="32" s="1"/>
  <c r="CM103" i="32" s="1"/>
  <c r="CK103" i="32"/>
  <c r="CH103" i="32" a="1"/>
  <c r="CH103" i="32" s="1"/>
  <c r="CI103" i="32" s="1"/>
  <c r="CG103" i="32"/>
  <c r="CD103" i="32" a="1"/>
  <c r="CD103" i="32" s="1"/>
  <c r="CE103" i="32" s="1"/>
  <c r="CC103" i="32"/>
  <c r="CT102" i="32" a="1"/>
  <c r="CT102" i="32" s="1"/>
  <c r="CU102" i="32" s="1"/>
  <c r="CS102" i="32"/>
  <c r="CP102" i="32" a="1"/>
  <c r="CP102" i="32" s="1"/>
  <c r="CQ102" i="32" s="1"/>
  <c r="CO102" i="32"/>
  <c r="CL102" i="32" a="1"/>
  <c r="CL102" i="32" s="1"/>
  <c r="CM102" i="32" s="1"/>
  <c r="CK102" i="32"/>
  <c r="CH102" i="32" a="1"/>
  <c r="CH102" i="32" s="1"/>
  <c r="CI102" i="32" s="1"/>
  <c r="CG102" i="32"/>
  <c r="CD102" i="32" a="1"/>
  <c r="CD102" i="32" s="1"/>
  <c r="CE102" i="32" s="1"/>
  <c r="CC102" i="32"/>
  <c r="CT101" i="32" a="1"/>
  <c r="CT101" i="32" s="1"/>
  <c r="CU101" i="32" s="1"/>
  <c r="CS101" i="32"/>
  <c r="CP101" i="32" a="1"/>
  <c r="CP101" i="32" s="1"/>
  <c r="CQ101" i="32" s="1"/>
  <c r="CO101" i="32"/>
  <c r="CL101" i="32" a="1"/>
  <c r="CL101" i="32" s="1"/>
  <c r="CM101" i="32" s="1"/>
  <c r="CK101" i="32"/>
  <c r="CH101" i="32" a="1"/>
  <c r="CH101" i="32" s="1"/>
  <c r="CI101" i="32" s="1"/>
  <c r="CG101" i="32"/>
  <c r="CD101" i="32" a="1"/>
  <c r="CD101" i="32" s="1"/>
  <c r="CE101" i="32" s="1"/>
  <c r="CC101" i="32"/>
  <c r="CT100" i="32" a="1"/>
  <c r="CT100" i="32" s="1"/>
  <c r="CU100" i="32" s="1"/>
  <c r="CS100" i="32"/>
  <c r="CP100" i="32" a="1"/>
  <c r="CP100" i="32" s="1"/>
  <c r="CQ100" i="32" s="1"/>
  <c r="CO100" i="32"/>
  <c r="CL100" i="32" a="1"/>
  <c r="CL100" i="32" s="1"/>
  <c r="CM100" i="32" s="1"/>
  <c r="CK100" i="32"/>
  <c r="CH100" i="32" a="1"/>
  <c r="CH100" i="32" s="1"/>
  <c r="CI100" i="32" s="1"/>
  <c r="CG100" i="32"/>
  <c r="CD100" i="32" a="1"/>
  <c r="CD100" i="32" s="1"/>
  <c r="CE100" i="32" s="1"/>
  <c r="CC100" i="32"/>
  <c r="CT99" i="32" a="1"/>
  <c r="CT99" i="32" s="1"/>
  <c r="CU99" i="32" s="1"/>
  <c r="CS99" i="32"/>
  <c r="CP99" i="32" a="1"/>
  <c r="CP99" i="32" s="1"/>
  <c r="CQ99" i="32" s="1"/>
  <c r="CO99" i="32"/>
  <c r="CL99" i="32" a="1"/>
  <c r="CL99" i="32" s="1"/>
  <c r="CM99" i="32" s="1"/>
  <c r="CK99" i="32"/>
  <c r="CH99" i="32" a="1"/>
  <c r="CH99" i="32" s="1"/>
  <c r="CI99" i="32" s="1"/>
  <c r="CG99" i="32"/>
  <c r="CD99" i="32" a="1"/>
  <c r="CD99" i="32" s="1"/>
  <c r="CE99" i="32" s="1"/>
  <c r="CC99" i="32"/>
  <c r="CT98" i="32" a="1"/>
  <c r="CT98" i="32" s="1"/>
  <c r="CU98" i="32" s="1"/>
  <c r="CS98" i="32"/>
  <c r="CP98" i="32" a="1"/>
  <c r="CP98" i="32" s="1"/>
  <c r="CQ98" i="32" s="1"/>
  <c r="CO98" i="32"/>
  <c r="CL98" i="32" a="1"/>
  <c r="CL98" i="32" s="1"/>
  <c r="CM98" i="32" s="1"/>
  <c r="CK98" i="32"/>
  <c r="CH98" i="32" a="1"/>
  <c r="CH98" i="32" s="1"/>
  <c r="CI98" i="32" s="1"/>
  <c r="CG98" i="32"/>
  <c r="CD98" i="32" a="1"/>
  <c r="CD98" i="32" s="1"/>
  <c r="CE98" i="32" s="1"/>
  <c r="CC98" i="32"/>
  <c r="CT97" i="32" a="1"/>
  <c r="CT97" i="32" s="1"/>
  <c r="CU97" i="32" s="1"/>
  <c r="CS97" i="32"/>
  <c r="CP97" i="32" a="1"/>
  <c r="CP97" i="32" s="1"/>
  <c r="CQ97" i="32" s="1"/>
  <c r="CO97" i="32"/>
  <c r="CL97" i="32" a="1"/>
  <c r="CL97" i="32" s="1"/>
  <c r="CM97" i="32" s="1"/>
  <c r="CK97" i="32"/>
  <c r="CH97" i="32" a="1"/>
  <c r="CH97" i="32" s="1"/>
  <c r="CI97" i="32" s="1"/>
  <c r="CG97" i="32"/>
  <c r="CD97" i="32" a="1"/>
  <c r="CD97" i="32" s="1"/>
  <c r="CE97" i="32" s="1"/>
  <c r="CC97" i="32"/>
  <c r="CT96" i="32" a="1"/>
  <c r="CT96" i="32" s="1"/>
  <c r="CU96" i="32" s="1"/>
  <c r="CS96" i="32"/>
  <c r="CP96" i="32" a="1"/>
  <c r="CP96" i="32" s="1"/>
  <c r="CQ96" i="32" s="1"/>
  <c r="CO96" i="32"/>
  <c r="CL96" i="32" a="1"/>
  <c r="CL96" i="32" s="1"/>
  <c r="CM96" i="32" s="1"/>
  <c r="CK96" i="32"/>
  <c r="CH96" i="32" a="1"/>
  <c r="CH96" i="32" s="1"/>
  <c r="CI96" i="32" s="1"/>
  <c r="CG96" i="32"/>
  <c r="CD96" i="32" a="1"/>
  <c r="CD96" i="32" s="1"/>
  <c r="CE96" i="32" s="1"/>
  <c r="CC96" i="32"/>
  <c r="CT95" i="32" a="1"/>
  <c r="CT95" i="32" s="1"/>
  <c r="CU95" i="32" s="1"/>
  <c r="CS95" i="32"/>
  <c r="CP95" i="32" a="1"/>
  <c r="CP95" i="32" s="1"/>
  <c r="CQ95" i="32" s="1"/>
  <c r="CO95" i="32"/>
  <c r="CL95" i="32" a="1"/>
  <c r="CL95" i="32" s="1"/>
  <c r="CM95" i="32" s="1"/>
  <c r="CK95" i="32"/>
  <c r="CH95" i="32" a="1"/>
  <c r="CH95" i="32" s="1"/>
  <c r="CI95" i="32" s="1"/>
  <c r="CG95" i="32"/>
  <c r="CD95" i="32" a="1"/>
  <c r="CD95" i="32" s="1"/>
  <c r="CE95" i="32" s="1"/>
  <c r="CC95" i="32"/>
  <c r="CT94" i="32" a="1"/>
  <c r="CT94" i="32" s="1"/>
  <c r="CU94" i="32" s="1"/>
  <c r="CS94" i="32"/>
  <c r="CP94" i="32" a="1"/>
  <c r="CP94" i="32" s="1"/>
  <c r="CQ94" i="32" s="1"/>
  <c r="CO94" i="32"/>
  <c r="CL94" i="32" a="1"/>
  <c r="CL94" i="32" s="1"/>
  <c r="CM94" i="32" s="1"/>
  <c r="CK94" i="32"/>
  <c r="CH94" i="32" a="1"/>
  <c r="CH94" i="32" s="1"/>
  <c r="CI94" i="32" s="1"/>
  <c r="CG94" i="32"/>
  <c r="CD94" i="32" a="1"/>
  <c r="CD94" i="32" s="1"/>
  <c r="CE94" i="32" s="1"/>
  <c r="CC94" i="32"/>
  <c r="CT93" i="32" a="1"/>
  <c r="CT93" i="32" s="1"/>
  <c r="CU93" i="32" s="1"/>
  <c r="CS93" i="32"/>
  <c r="CP93" i="32" a="1"/>
  <c r="CP93" i="32" s="1"/>
  <c r="CQ93" i="32" s="1"/>
  <c r="CO93" i="32"/>
  <c r="CL93" i="32" a="1"/>
  <c r="CL93" i="32" s="1"/>
  <c r="CM93" i="32" s="1"/>
  <c r="CK93" i="32"/>
  <c r="CH93" i="32" a="1"/>
  <c r="CH93" i="32" s="1"/>
  <c r="CI93" i="32" s="1"/>
  <c r="CG93" i="32"/>
  <c r="CD93" i="32" a="1"/>
  <c r="CD93" i="32" s="1"/>
  <c r="CE93" i="32" s="1"/>
  <c r="CC93" i="32"/>
  <c r="CT92" i="32" a="1"/>
  <c r="CT92" i="32" s="1"/>
  <c r="CU92" i="32" s="1"/>
  <c r="CS92" i="32"/>
  <c r="CP92" i="32" a="1"/>
  <c r="CP92" i="32" s="1"/>
  <c r="CQ92" i="32" s="1"/>
  <c r="CO92" i="32"/>
  <c r="CL92" i="32" a="1"/>
  <c r="CL92" i="32" s="1"/>
  <c r="CM92" i="32" s="1"/>
  <c r="CK92" i="32"/>
  <c r="CH92" i="32" a="1"/>
  <c r="CH92" i="32" s="1"/>
  <c r="CI92" i="32" s="1"/>
  <c r="CG92" i="32"/>
  <c r="CD92" i="32" a="1"/>
  <c r="CD92" i="32" s="1"/>
  <c r="CE92" i="32" s="1"/>
  <c r="CC92" i="32"/>
  <c r="CT91" i="32" a="1"/>
  <c r="CT91" i="32" s="1"/>
  <c r="CU91" i="32" s="1"/>
  <c r="CS91" i="32"/>
  <c r="CP91" i="32" a="1"/>
  <c r="CP91" i="32" s="1"/>
  <c r="CQ91" i="32" s="1"/>
  <c r="CO91" i="32"/>
  <c r="CL91" i="32" a="1"/>
  <c r="CL91" i="32" s="1"/>
  <c r="CM91" i="32" s="1"/>
  <c r="CK91" i="32"/>
  <c r="CH91" i="32" a="1"/>
  <c r="CH91" i="32" s="1"/>
  <c r="CI91" i="32" s="1"/>
  <c r="CG91" i="32"/>
  <c r="CD91" i="32" a="1"/>
  <c r="CD91" i="32" s="1"/>
  <c r="CE91" i="32" s="1"/>
  <c r="CC91" i="32"/>
  <c r="CT90" i="32" a="1"/>
  <c r="CT90" i="32" s="1"/>
  <c r="CU90" i="32" s="1"/>
  <c r="CS90" i="32"/>
  <c r="CP90" i="32" a="1"/>
  <c r="CP90" i="32" s="1"/>
  <c r="CQ90" i="32" s="1"/>
  <c r="CO90" i="32"/>
  <c r="CL90" i="32" a="1"/>
  <c r="CL90" i="32" s="1"/>
  <c r="CM90" i="32" s="1"/>
  <c r="CK90" i="32"/>
  <c r="CH90" i="32" a="1"/>
  <c r="CH90" i="32" s="1"/>
  <c r="CI90" i="32" s="1"/>
  <c r="CG90" i="32"/>
  <c r="CD90" i="32" a="1"/>
  <c r="CD90" i="32" s="1"/>
  <c r="CE90" i="32" s="1"/>
  <c r="CC90" i="32"/>
  <c r="CT89" i="32" a="1"/>
  <c r="CT89" i="32" s="1"/>
  <c r="CU89" i="32" s="1"/>
  <c r="CS89" i="32"/>
  <c r="CP89" i="32" a="1"/>
  <c r="CP89" i="32" s="1"/>
  <c r="CQ89" i="32" s="1"/>
  <c r="CO89" i="32"/>
  <c r="CL89" i="32" a="1"/>
  <c r="CL89" i="32" s="1"/>
  <c r="CM89" i="32" s="1"/>
  <c r="CK89" i="32"/>
  <c r="CH89" i="32" a="1"/>
  <c r="CH89" i="32" s="1"/>
  <c r="CI89" i="32" s="1"/>
  <c r="CG89" i="32"/>
  <c r="CD89" i="32" a="1"/>
  <c r="CD89" i="32" s="1"/>
  <c r="CE89" i="32" s="1"/>
  <c r="CC89" i="32"/>
  <c r="CT88" i="32" a="1"/>
  <c r="CT88" i="32" s="1"/>
  <c r="CU88" i="32" s="1"/>
  <c r="CS88" i="32"/>
  <c r="CP88" i="32" a="1"/>
  <c r="CP88" i="32" s="1"/>
  <c r="CQ88" i="32" s="1"/>
  <c r="CO88" i="32"/>
  <c r="CL88" i="32" a="1"/>
  <c r="CL88" i="32" s="1"/>
  <c r="CM88" i="32" s="1"/>
  <c r="CK88" i="32"/>
  <c r="CH88" i="32" a="1"/>
  <c r="CH88" i="32" s="1"/>
  <c r="CI88" i="32" s="1"/>
  <c r="CG88" i="32"/>
  <c r="CD88" i="32" a="1"/>
  <c r="CD88" i="32" s="1"/>
  <c r="CE88" i="32" s="1"/>
  <c r="CC88" i="32"/>
  <c r="CT87" i="32" a="1"/>
  <c r="CT87" i="32" s="1"/>
  <c r="CU87" i="32" s="1"/>
  <c r="CS87" i="32"/>
  <c r="CP87" i="32" a="1"/>
  <c r="CP87" i="32" s="1"/>
  <c r="CQ87" i="32" s="1"/>
  <c r="CO87" i="32"/>
  <c r="CL87" i="32" a="1"/>
  <c r="CL87" i="32" s="1"/>
  <c r="CM87" i="32" s="1"/>
  <c r="CK87" i="32"/>
  <c r="CH87" i="32" a="1"/>
  <c r="CH87" i="32" s="1"/>
  <c r="CI87" i="32" s="1"/>
  <c r="CG87" i="32"/>
  <c r="CD87" i="32" a="1"/>
  <c r="CD87" i="32" s="1"/>
  <c r="CE87" i="32" s="1"/>
  <c r="CC87" i="32"/>
  <c r="CT86" i="32" a="1"/>
  <c r="CT86" i="32" s="1"/>
  <c r="CU86" i="32" s="1"/>
  <c r="CS86" i="32"/>
  <c r="CP86" i="32" a="1"/>
  <c r="CP86" i="32" s="1"/>
  <c r="CQ86" i="32" s="1"/>
  <c r="CO86" i="32"/>
  <c r="CL86" i="32" a="1"/>
  <c r="CL86" i="32" s="1"/>
  <c r="CM86" i="32" s="1"/>
  <c r="CK86" i="32"/>
  <c r="CH86" i="32" a="1"/>
  <c r="CH86" i="32" s="1"/>
  <c r="CI86" i="32" s="1"/>
  <c r="CG86" i="32"/>
  <c r="CD86" i="32" a="1"/>
  <c r="CD86" i="32" s="1"/>
  <c r="CE86" i="32" s="1"/>
  <c r="CC86" i="32"/>
  <c r="CT85" i="32" a="1"/>
  <c r="CT85" i="32" s="1"/>
  <c r="CU85" i="32" s="1"/>
  <c r="CS85" i="32"/>
  <c r="CP85" i="32" a="1"/>
  <c r="CP85" i="32" s="1"/>
  <c r="CQ85" i="32" s="1"/>
  <c r="CO85" i="32"/>
  <c r="CL85" i="32" a="1"/>
  <c r="CL85" i="32" s="1"/>
  <c r="CM85" i="32" s="1"/>
  <c r="CK85" i="32"/>
  <c r="CH85" i="32" a="1"/>
  <c r="CH85" i="32" s="1"/>
  <c r="CI85" i="32" s="1"/>
  <c r="CG85" i="32"/>
  <c r="CD85" i="32" a="1"/>
  <c r="CD85" i="32" s="1"/>
  <c r="CE85" i="32" s="1"/>
  <c r="CC85" i="32"/>
  <c r="CT84" i="32" a="1"/>
  <c r="CT84" i="32" s="1"/>
  <c r="CU84" i="32" s="1"/>
  <c r="CS84" i="32"/>
  <c r="CP84" i="32" a="1"/>
  <c r="CP84" i="32" s="1"/>
  <c r="CQ84" i="32" s="1"/>
  <c r="CO84" i="32"/>
  <c r="CL84" i="32" a="1"/>
  <c r="CL84" i="32" s="1"/>
  <c r="CM84" i="32" s="1"/>
  <c r="CK84" i="32"/>
  <c r="CH84" i="32" a="1"/>
  <c r="CH84" i="32" s="1"/>
  <c r="CI84" i="32" s="1"/>
  <c r="CG84" i="32"/>
  <c r="CD84" i="32" a="1"/>
  <c r="CD84" i="32" s="1"/>
  <c r="CE84" i="32" s="1"/>
  <c r="CC84" i="32"/>
  <c r="CT83" i="32" a="1"/>
  <c r="CT83" i="32" s="1"/>
  <c r="CU83" i="32" s="1"/>
  <c r="CS83" i="32"/>
  <c r="CP83" i="32" a="1"/>
  <c r="CP83" i="32" s="1"/>
  <c r="CQ83" i="32" s="1"/>
  <c r="CO83" i="32"/>
  <c r="CL83" i="32" a="1"/>
  <c r="CL83" i="32" s="1"/>
  <c r="CM83" i="32" s="1"/>
  <c r="CK83" i="32"/>
  <c r="CH83" i="32" a="1"/>
  <c r="CH83" i="32" s="1"/>
  <c r="CI83" i="32" s="1"/>
  <c r="CG83" i="32"/>
  <c r="CD83" i="32" a="1"/>
  <c r="CD83" i="32" s="1"/>
  <c r="CE83" i="32" s="1"/>
  <c r="CC83" i="32"/>
  <c r="CT82" i="32" a="1"/>
  <c r="CT82" i="32" s="1"/>
  <c r="CU82" i="32" s="1"/>
  <c r="CS82" i="32"/>
  <c r="CP82" i="32" a="1"/>
  <c r="CP82" i="32" s="1"/>
  <c r="CQ82" i="32" s="1"/>
  <c r="CO82" i="32"/>
  <c r="CL82" i="32" a="1"/>
  <c r="CL82" i="32" s="1"/>
  <c r="CM82" i="32" s="1"/>
  <c r="CK82" i="32"/>
  <c r="CH82" i="32" a="1"/>
  <c r="CH82" i="32" s="1"/>
  <c r="CI82" i="32" s="1"/>
  <c r="CG82" i="32"/>
  <c r="CD82" i="32" a="1"/>
  <c r="CD82" i="32" s="1"/>
  <c r="CE82" i="32" s="1"/>
  <c r="CC82" i="32"/>
  <c r="CT81" i="32" a="1"/>
  <c r="CT81" i="32" s="1"/>
  <c r="CU81" i="32" s="1"/>
  <c r="CS81" i="32"/>
  <c r="CP81" i="32" a="1"/>
  <c r="CP81" i="32" s="1"/>
  <c r="CQ81" i="32" s="1"/>
  <c r="CO81" i="32"/>
  <c r="CL81" i="32" a="1"/>
  <c r="CL81" i="32" s="1"/>
  <c r="CM81" i="32" s="1"/>
  <c r="CK81" i="32"/>
  <c r="CH81" i="32" a="1"/>
  <c r="CH81" i="32" s="1"/>
  <c r="CI81" i="32" s="1"/>
  <c r="CG81" i="32"/>
  <c r="CD81" i="32" a="1"/>
  <c r="CD81" i="32" s="1"/>
  <c r="CE81" i="32" s="1"/>
  <c r="CC81" i="32"/>
  <c r="CT80" i="32" a="1"/>
  <c r="CT80" i="32" s="1"/>
  <c r="CU80" i="32" s="1"/>
  <c r="CS80" i="32"/>
  <c r="CP80" i="32" a="1"/>
  <c r="CP80" i="32" s="1"/>
  <c r="CQ80" i="32" s="1"/>
  <c r="CO80" i="32"/>
  <c r="CL80" i="32" a="1"/>
  <c r="CL80" i="32" s="1"/>
  <c r="CM80" i="32" s="1"/>
  <c r="CK80" i="32"/>
  <c r="CH80" i="32" a="1"/>
  <c r="CH80" i="32" s="1"/>
  <c r="CI80" i="32" s="1"/>
  <c r="CG80" i="32"/>
  <c r="CD80" i="32" a="1"/>
  <c r="CD80" i="32" s="1"/>
  <c r="CE80" i="32" s="1"/>
  <c r="CC80" i="32"/>
  <c r="CT79" i="32" a="1"/>
  <c r="CT79" i="32" s="1"/>
  <c r="CU79" i="32" s="1"/>
  <c r="CS79" i="32"/>
  <c r="CP79" i="32" a="1"/>
  <c r="CP79" i="32" s="1"/>
  <c r="CQ79" i="32" s="1"/>
  <c r="CO79" i="32"/>
  <c r="CL79" i="32" a="1"/>
  <c r="CL79" i="32" s="1"/>
  <c r="CM79" i="32" s="1"/>
  <c r="CK79" i="32"/>
  <c r="CH79" i="32" a="1"/>
  <c r="CH79" i="32" s="1"/>
  <c r="CI79" i="32" s="1"/>
  <c r="CG79" i="32"/>
  <c r="CD79" i="32" a="1"/>
  <c r="CD79" i="32" s="1"/>
  <c r="CE79" i="32" s="1"/>
  <c r="CC79" i="32"/>
  <c r="CT78" i="32" a="1"/>
  <c r="CT78" i="32" s="1"/>
  <c r="CU78" i="32" s="1"/>
  <c r="CS78" i="32"/>
  <c r="CP78" i="32" a="1"/>
  <c r="CP78" i="32" s="1"/>
  <c r="CQ78" i="32" s="1"/>
  <c r="CO78" i="32"/>
  <c r="CL78" i="32" a="1"/>
  <c r="CL78" i="32" s="1"/>
  <c r="CM78" i="32" s="1"/>
  <c r="CK78" i="32"/>
  <c r="CH78" i="32" a="1"/>
  <c r="CH78" i="32" s="1"/>
  <c r="CI78" i="32" s="1"/>
  <c r="CG78" i="32"/>
  <c r="CD78" i="32" a="1"/>
  <c r="CD78" i="32" s="1"/>
  <c r="CE78" i="32" s="1"/>
  <c r="CC78" i="32"/>
  <c r="CT77" i="32" a="1"/>
  <c r="CT77" i="32" s="1"/>
  <c r="CU77" i="32" s="1"/>
  <c r="CS77" i="32"/>
  <c r="CP77" i="32" a="1"/>
  <c r="CP77" i="32" s="1"/>
  <c r="CQ77" i="32" s="1"/>
  <c r="CO77" i="32"/>
  <c r="CL77" i="32" a="1"/>
  <c r="CL77" i="32" s="1"/>
  <c r="CM77" i="32" s="1"/>
  <c r="CK77" i="32"/>
  <c r="CH77" i="32" a="1"/>
  <c r="CH77" i="32" s="1"/>
  <c r="CI77" i="32" s="1"/>
  <c r="CG77" i="32"/>
  <c r="CD77" i="32" a="1"/>
  <c r="CD77" i="32" s="1"/>
  <c r="CE77" i="32" s="1"/>
  <c r="CC77" i="32"/>
  <c r="CT76" i="32" a="1"/>
  <c r="CT76" i="32" s="1"/>
  <c r="CU76" i="32" s="1"/>
  <c r="CS76" i="32"/>
  <c r="CP76" i="32" a="1"/>
  <c r="CP76" i="32" s="1"/>
  <c r="CQ76" i="32" s="1"/>
  <c r="CO76" i="32"/>
  <c r="CL76" i="32" a="1"/>
  <c r="CL76" i="32" s="1"/>
  <c r="CM76" i="32" s="1"/>
  <c r="CK76" i="32"/>
  <c r="CH76" i="32" a="1"/>
  <c r="CH76" i="32" s="1"/>
  <c r="CI76" i="32" s="1"/>
  <c r="CG76" i="32"/>
  <c r="CD76" i="32" a="1"/>
  <c r="CD76" i="32" s="1"/>
  <c r="CE76" i="32" s="1"/>
  <c r="CC76" i="32"/>
  <c r="CT75" i="32" a="1"/>
  <c r="CT75" i="32" s="1"/>
  <c r="CU75" i="32" s="1"/>
  <c r="CS75" i="32"/>
  <c r="CP75" i="32" a="1"/>
  <c r="CP75" i="32" s="1"/>
  <c r="CQ75" i="32" s="1"/>
  <c r="CO75" i="32"/>
  <c r="CL75" i="32" a="1"/>
  <c r="CL75" i="32" s="1"/>
  <c r="CM75" i="32" s="1"/>
  <c r="CK75" i="32"/>
  <c r="CH75" i="32" a="1"/>
  <c r="CH75" i="32" s="1"/>
  <c r="CI75" i="32" s="1"/>
  <c r="CG75" i="32"/>
  <c r="CD75" i="32" a="1"/>
  <c r="CD75" i="32" s="1"/>
  <c r="CE75" i="32" s="1"/>
  <c r="CC75" i="32"/>
  <c r="CT74" i="32" a="1"/>
  <c r="CT74" i="32" s="1"/>
  <c r="CU74" i="32" s="1"/>
  <c r="CS74" i="32"/>
  <c r="CP74" i="32" a="1"/>
  <c r="CP74" i="32" s="1"/>
  <c r="CQ74" i="32" s="1"/>
  <c r="CO74" i="32"/>
  <c r="CL74" i="32" a="1"/>
  <c r="CL74" i="32" s="1"/>
  <c r="CM74" i="32" s="1"/>
  <c r="CK74" i="32"/>
  <c r="CH74" i="32" a="1"/>
  <c r="CH74" i="32" s="1"/>
  <c r="CI74" i="32" s="1"/>
  <c r="CG74" i="32"/>
  <c r="CD74" i="32" a="1"/>
  <c r="CD74" i="32" s="1"/>
  <c r="CE74" i="32" s="1"/>
  <c r="CC74" i="32"/>
  <c r="CT73" i="32" a="1"/>
  <c r="CT73" i="32" s="1"/>
  <c r="CU73" i="32" s="1"/>
  <c r="CS73" i="32"/>
  <c r="CP73" i="32" a="1"/>
  <c r="CP73" i="32" s="1"/>
  <c r="CQ73" i="32" s="1"/>
  <c r="CO73" i="32"/>
  <c r="CL73" i="32" a="1"/>
  <c r="CL73" i="32" s="1"/>
  <c r="CM73" i="32" s="1"/>
  <c r="CK73" i="32"/>
  <c r="CH73" i="32" a="1"/>
  <c r="CH73" i="32" s="1"/>
  <c r="CI73" i="32" s="1"/>
  <c r="CG73" i="32"/>
  <c r="CD73" i="32" a="1"/>
  <c r="CD73" i="32" s="1"/>
  <c r="CE73" i="32" s="1"/>
  <c r="CC73" i="32"/>
  <c r="CT72" i="32" a="1"/>
  <c r="CT72" i="32" s="1"/>
  <c r="CU72" i="32" s="1"/>
  <c r="CS72" i="32"/>
  <c r="CP72" i="32" a="1"/>
  <c r="CP72" i="32" s="1"/>
  <c r="CQ72" i="32" s="1"/>
  <c r="CO72" i="32"/>
  <c r="CL72" i="32" a="1"/>
  <c r="CL72" i="32" s="1"/>
  <c r="CM72" i="32" s="1"/>
  <c r="CK72" i="32"/>
  <c r="CH72" i="32" a="1"/>
  <c r="CH72" i="32" s="1"/>
  <c r="CI72" i="32" s="1"/>
  <c r="CG72" i="32"/>
  <c r="CD72" i="32" a="1"/>
  <c r="CD72" i="32" s="1"/>
  <c r="CE72" i="32" s="1"/>
  <c r="CC72" i="32"/>
  <c r="CT71" i="32" a="1"/>
  <c r="CT71" i="32" s="1"/>
  <c r="CU71" i="32" s="1"/>
  <c r="CS71" i="32"/>
  <c r="CP71" i="32" a="1"/>
  <c r="CP71" i="32" s="1"/>
  <c r="CQ71" i="32" s="1"/>
  <c r="CO71" i="32"/>
  <c r="CL71" i="32" a="1"/>
  <c r="CL71" i="32" s="1"/>
  <c r="CM71" i="32" s="1"/>
  <c r="CK71" i="32"/>
  <c r="CH71" i="32" a="1"/>
  <c r="CH71" i="32" s="1"/>
  <c r="CI71" i="32" s="1"/>
  <c r="CG71" i="32"/>
  <c r="CD71" i="32" a="1"/>
  <c r="CD71" i="32" s="1"/>
  <c r="CE71" i="32" s="1"/>
  <c r="CC71" i="32"/>
  <c r="CT70" i="32" a="1"/>
  <c r="CT70" i="32" s="1"/>
  <c r="CU70" i="32" s="1"/>
  <c r="CS70" i="32"/>
  <c r="CP70" i="32" a="1"/>
  <c r="CP70" i="32" s="1"/>
  <c r="CQ70" i="32" s="1"/>
  <c r="CO70" i="32"/>
  <c r="CL70" i="32" a="1"/>
  <c r="CL70" i="32" s="1"/>
  <c r="CM70" i="32" s="1"/>
  <c r="CK70" i="32"/>
  <c r="CH70" i="32" a="1"/>
  <c r="CH70" i="32" s="1"/>
  <c r="CI70" i="32" s="1"/>
  <c r="CG70" i="32"/>
  <c r="CD70" i="32" a="1"/>
  <c r="CD70" i="32" s="1"/>
  <c r="CE70" i="32" s="1"/>
  <c r="CC70" i="32"/>
  <c r="CT69" i="32" a="1"/>
  <c r="CT69" i="32" s="1"/>
  <c r="CU69" i="32" s="1"/>
  <c r="CS69" i="32"/>
  <c r="CP69" i="32" a="1"/>
  <c r="CP69" i="32" s="1"/>
  <c r="CQ69" i="32" s="1"/>
  <c r="CO69" i="32"/>
  <c r="CL69" i="32" a="1"/>
  <c r="CL69" i="32" s="1"/>
  <c r="CM69" i="32" s="1"/>
  <c r="CK69" i="32"/>
  <c r="CH69" i="32" a="1"/>
  <c r="CH69" i="32" s="1"/>
  <c r="CI69" i="32" s="1"/>
  <c r="CG69" i="32"/>
  <c r="CD69" i="32" a="1"/>
  <c r="CD69" i="32" s="1"/>
  <c r="CE69" i="32" s="1"/>
  <c r="CC69" i="32"/>
  <c r="CT68" i="32" a="1"/>
  <c r="CT68" i="32" s="1"/>
  <c r="CU68" i="32" s="1"/>
  <c r="CS68" i="32"/>
  <c r="CP68" i="32" a="1"/>
  <c r="CP68" i="32" s="1"/>
  <c r="CQ68" i="32" s="1"/>
  <c r="CO68" i="32"/>
  <c r="CL68" i="32" a="1"/>
  <c r="CL68" i="32" s="1"/>
  <c r="CM68" i="32" s="1"/>
  <c r="CK68" i="32"/>
  <c r="CH68" i="32" a="1"/>
  <c r="CH68" i="32" s="1"/>
  <c r="CI68" i="32" s="1"/>
  <c r="CG68" i="32"/>
  <c r="CD68" i="32" a="1"/>
  <c r="CD68" i="32" s="1"/>
  <c r="CE68" i="32" s="1"/>
  <c r="CC68" i="32"/>
  <c r="CT67" i="32" a="1"/>
  <c r="CT67" i="32" s="1"/>
  <c r="CU67" i="32" s="1"/>
  <c r="CS67" i="32"/>
  <c r="CP67" i="32" a="1"/>
  <c r="CP67" i="32" s="1"/>
  <c r="CQ67" i="32" s="1"/>
  <c r="CO67" i="32"/>
  <c r="CL67" i="32" a="1"/>
  <c r="CL67" i="32" s="1"/>
  <c r="CM67" i="32" s="1"/>
  <c r="CK67" i="32"/>
  <c r="CH67" i="32" a="1"/>
  <c r="CH67" i="32" s="1"/>
  <c r="CI67" i="32" s="1"/>
  <c r="CG67" i="32"/>
  <c r="CD67" i="32" a="1"/>
  <c r="CD67" i="32" s="1"/>
  <c r="CE67" i="32" s="1"/>
  <c r="CC67" i="32"/>
  <c r="CT66" i="32" a="1"/>
  <c r="CT66" i="32" s="1"/>
  <c r="CU66" i="32" s="1"/>
  <c r="CS66" i="32"/>
  <c r="CP66" i="32" a="1"/>
  <c r="CP66" i="32" s="1"/>
  <c r="CQ66" i="32" s="1"/>
  <c r="CO66" i="32"/>
  <c r="CL66" i="32" a="1"/>
  <c r="CL66" i="32" s="1"/>
  <c r="CM66" i="32" s="1"/>
  <c r="CK66" i="32"/>
  <c r="CH66" i="32" a="1"/>
  <c r="CH66" i="32" s="1"/>
  <c r="CI66" i="32" s="1"/>
  <c r="CG66" i="32"/>
  <c r="CD66" i="32" a="1"/>
  <c r="CD66" i="32" s="1"/>
  <c r="CE66" i="32" s="1"/>
  <c r="CC66" i="32"/>
  <c r="CT65" i="32" a="1"/>
  <c r="CT65" i="32" s="1"/>
  <c r="CU65" i="32" s="1"/>
  <c r="CS65" i="32"/>
  <c r="CP65" i="32" a="1"/>
  <c r="CP65" i="32" s="1"/>
  <c r="CQ65" i="32" s="1"/>
  <c r="CO65" i="32"/>
  <c r="CL65" i="32" a="1"/>
  <c r="CL65" i="32" s="1"/>
  <c r="CM65" i="32" s="1"/>
  <c r="CK65" i="32"/>
  <c r="CH65" i="32" a="1"/>
  <c r="CH65" i="32" s="1"/>
  <c r="CI65" i="32" s="1"/>
  <c r="CG65" i="32"/>
  <c r="CD65" i="32" a="1"/>
  <c r="CD65" i="32" s="1"/>
  <c r="CE65" i="32" s="1"/>
  <c r="CC65" i="32"/>
  <c r="CT64" i="32" a="1"/>
  <c r="CT64" i="32" s="1"/>
  <c r="CU64" i="32" s="1"/>
  <c r="CS64" i="32"/>
  <c r="CP64" i="32" a="1"/>
  <c r="CP64" i="32" s="1"/>
  <c r="CQ64" i="32" s="1"/>
  <c r="CO64" i="32"/>
  <c r="CL64" i="32" a="1"/>
  <c r="CL64" i="32" s="1"/>
  <c r="CM64" i="32" s="1"/>
  <c r="CK64" i="32"/>
  <c r="CH64" i="32" a="1"/>
  <c r="CH64" i="32" s="1"/>
  <c r="CI64" i="32" s="1"/>
  <c r="CG64" i="32"/>
  <c r="CD64" i="32" a="1"/>
  <c r="CD64" i="32" s="1"/>
  <c r="CE64" i="32" s="1"/>
  <c r="CC64" i="32"/>
  <c r="CT63" i="32" a="1"/>
  <c r="CT63" i="32" s="1"/>
  <c r="CU63" i="32" s="1"/>
  <c r="CS63" i="32"/>
  <c r="CP63" i="32" a="1"/>
  <c r="CP63" i="32" s="1"/>
  <c r="CQ63" i="32" s="1"/>
  <c r="CO63" i="32"/>
  <c r="CL63" i="32" a="1"/>
  <c r="CL63" i="32" s="1"/>
  <c r="CM63" i="32" s="1"/>
  <c r="CK63" i="32"/>
  <c r="CH63" i="32" a="1"/>
  <c r="CH63" i="32" s="1"/>
  <c r="CI63" i="32" s="1"/>
  <c r="CG63" i="32"/>
  <c r="CD63" i="32" a="1"/>
  <c r="CD63" i="32" s="1"/>
  <c r="CE63" i="32" s="1"/>
  <c r="CC63" i="32"/>
  <c r="CT62" i="32" a="1"/>
  <c r="CT62" i="32" s="1"/>
  <c r="CU62" i="32" s="1"/>
  <c r="CS62" i="32"/>
  <c r="CP62" i="32" a="1"/>
  <c r="CP62" i="32" s="1"/>
  <c r="CQ62" i="32" s="1"/>
  <c r="CO62" i="32"/>
  <c r="CL62" i="32" a="1"/>
  <c r="CL62" i="32" s="1"/>
  <c r="CM62" i="32" s="1"/>
  <c r="CK62" i="32"/>
  <c r="CH62" i="32" a="1"/>
  <c r="CH62" i="32" s="1"/>
  <c r="CI62" i="32" s="1"/>
  <c r="CG62" i="32"/>
  <c r="CD62" i="32" a="1"/>
  <c r="CD62" i="32" s="1"/>
  <c r="CE62" i="32" s="1"/>
  <c r="CC62" i="32"/>
  <c r="CT61" i="32" a="1"/>
  <c r="CT61" i="32" s="1"/>
  <c r="CU61" i="32" s="1"/>
  <c r="CS61" i="32"/>
  <c r="CP61" i="32" a="1"/>
  <c r="CP61" i="32" s="1"/>
  <c r="CQ61" i="32" s="1"/>
  <c r="CO61" i="32"/>
  <c r="CL61" i="32" a="1"/>
  <c r="CL61" i="32" s="1"/>
  <c r="CM61" i="32" s="1"/>
  <c r="CK61" i="32"/>
  <c r="CH61" i="32" a="1"/>
  <c r="CH61" i="32" s="1"/>
  <c r="CI61" i="32" s="1"/>
  <c r="CG61" i="32"/>
  <c r="CD61" i="32" a="1"/>
  <c r="CD61" i="32" s="1"/>
  <c r="CE61" i="32" s="1"/>
  <c r="CC61" i="32"/>
  <c r="CT60" i="32" a="1"/>
  <c r="CT60" i="32" s="1"/>
  <c r="CU60" i="32" s="1"/>
  <c r="CS60" i="32"/>
  <c r="CP60" i="32" a="1"/>
  <c r="CP60" i="32" s="1"/>
  <c r="CQ60" i="32" s="1"/>
  <c r="CO60" i="32"/>
  <c r="CL60" i="32" a="1"/>
  <c r="CL60" i="32" s="1"/>
  <c r="CM60" i="32" s="1"/>
  <c r="CK60" i="32"/>
  <c r="CH60" i="32" a="1"/>
  <c r="CH60" i="32" s="1"/>
  <c r="CI60" i="32" s="1"/>
  <c r="CG60" i="32"/>
  <c r="CD60" i="32" a="1"/>
  <c r="CD60" i="32" s="1"/>
  <c r="CE60" i="32" s="1"/>
  <c r="CC60" i="32"/>
  <c r="CT59" i="32" a="1"/>
  <c r="CT59" i="32" s="1"/>
  <c r="CU59" i="32" s="1"/>
  <c r="CS59" i="32"/>
  <c r="CP59" i="32" a="1"/>
  <c r="CP59" i="32" s="1"/>
  <c r="CQ59" i="32" s="1"/>
  <c r="CO59" i="32"/>
  <c r="CL59" i="32" a="1"/>
  <c r="CL59" i="32" s="1"/>
  <c r="CM59" i="32" s="1"/>
  <c r="CK59" i="32"/>
  <c r="CH59" i="32" a="1"/>
  <c r="CH59" i="32" s="1"/>
  <c r="CI59" i="32" s="1"/>
  <c r="CG59" i="32"/>
  <c r="CD59" i="32" a="1"/>
  <c r="CD59" i="32" s="1"/>
  <c r="CE59" i="32" s="1"/>
  <c r="CC59" i="32"/>
  <c r="CT58" i="32" a="1"/>
  <c r="CT58" i="32" s="1"/>
  <c r="CU58" i="32" s="1"/>
  <c r="CS58" i="32"/>
  <c r="CP58" i="32" a="1"/>
  <c r="CP58" i="32" s="1"/>
  <c r="CQ58" i="32" s="1"/>
  <c r="CO58" i="32"/>
  <c r="CL58" i="32" a="1"/>
  <c r="CL58" i="32" s="1"/>
  <c r="CM58" i="32" s="1"/>
  <c r="CK58" i="32"/>
  <c r="CH58" i="32" a="1"/>
  <c r="CH58" i="32" s="1"/>
  <c r="CI58" i="32" s="1"/>
  <c r="CG58" i="32"/>
  <c r="CD58" i="32" a="1"/>
  <c r="CD58" i="32" s="1"/>
  <c r="CE58" i="32" s="1"/>
  <c r="CC58" i="32"/>
  <c r="CT57" i="32" a="1"/>
  <c r="CT57" i="32" s="1"/>
  <c r="CU57" i="32" s="1"/>
  <c r="CS57" i="32"/>
  <c r="CP57" i="32" a="1"/>
  <c r="CP57" i="32" s="1"/>
  <c r="CQ57" i="32" s="1"/>
  <c r="CO57" i="32"/>
  <c r="CL57" i="32" a="1"/>
  <c r="CL57" i="32" s="1"/>
  <c r="CM57" i="32" s="1"/>
  <c r="CK57" i="32"/>
  <c r="CH57" i="32" a="1"/>
  <c r="CH57" i="32" s="1"/>
  <c r="CI57" i="32" s="1"/>
  <c r="CG57" i="32"/>
  <c r="CD57" i="32" a="1"/>
  <c r="CD57" i="32" s="1"/>
  <c r="CE57" i="32" s="1"/>
  <c r="CC57" i="32"/>
  <c r="CT56" i="32" a="1"/>
  <c r="CT56" i="32" s="1"/>
  <c r="CU56" i="32" s="1"/>
  <c r="CS56" i="32"/>
  <c r="CP56" i="32" a="1"/>
  <c r="CP56" i="32" s="1"/>
  <c r="CQ56" i="32" s="1"/>
  <c r="CO56" i="32"/>
  <c r="CL56" i="32" a="1"/>
  <c r="CL56" i="32" s="1"/>
  <c r="CM56" i="32" s="1"/>
  <c r="CK56" i="32"/>
  <c r="CH56" i="32" a="1"/>
  <c r="CH56" i="32" s="1"/>
  <c r="CI56" i="32" s="1"/>
  <c r="CG56" i="32"/>
  <c r="CD56" i="32" a="1"/>
  <c r="CD56" i="32" s="1"/>
  <c r="CE56" i="32" s="1"/>
  <c r="CC56" i="32"/>
  <c r="CT55" i="32" a="1"/>
  <c r="CT55" i="32" s="1"/>
  <c r="CU55" i="32" s="1"/>
  <c r="CS55" i="32"/>
  <c r="CP55" i="32" a="1"/>
  <c r="CP55" i="32" s="1"/>
  <c r="CQ55" i="32" s="1"/>
  <c r="CO55" i="32"/>
  <c r="CL55" i="32" a="1"/>
  <c r="CL55" i="32" s="1"/>
  <c r="CM55" i="32" s="1"/>
  <c r="CK55" i="32"/>
  <c r="CH55" i="32" a="1"/>
  <c r="CH55" i="32" s="1"/>
  <c r="CI55" i="32" s="1"/>
  <c r="CG55" i="32"/>
  <c r="CD55" i="32" a="1"/>
  <c r="CD55" i="32" s="1"/>
  <c r="CE55" i="32" s="1"/>
  <c r="CC55" i="32"/>
  <c r="CT54" i="32" a="1"/>
  <c r="CT54" i="32" s="1"/>
  <c r="CU54" i="32" s="1"/>
  <c r="CS54" i="32"/>
  <c r="CP54" i="32" a="1"/>
  <c r="CP54" i="32" s="1"/>
  <c r="CQ54" i="32" s="1"/>
  <c r="CO54" i="32"/>
  <c r="CL54" i="32" a="1"/>
  <c r="CL54" i="32" s="1"/>
  <c r="CM54" i="32" s="1"/>
  <c r="CK54" i="32"/>
  <c r="CH54" i="32" a="1"/>
  <c r="CH54" i="32" s="1"/>
  <c r="CI54" i="32" s="1"/>
  <c r="CG54" i="32"/>
  <c r="CD54" i="32" a="1"/>
  <c r="CD54" i="32" s="1"/>
  <c r="CE54" i="32" s="1"/>
  <c r="CC54" i="32"/>
  <c r="CT53" i="32" a="1"/>
  <c r="CT53" i="32" s="1"/>
  <c r="CU53" i="32" s="1"/>
  <c r="CS53" i="32"/>
  <c r="CP53" i="32" a="1"/>
  <c r="CP53" i="32" s="1"/>
  <c r="CQ53" i="32" s="1"/>
  <c r="CO53" i="32"/>
  <c r="CL53" i="32" a="1"/>
  <c r="CL53" i="32" s="1"/>
  <c r="CM53" i="32" s="1"/>
  <c r="CK53" i="32"/>
  <c r="CH53" i="32" a="1"/>
  <c r="CH53" i="32" s="1"/>
  <c r="CI53" i="32" s="1"/>
  <c r="CG53" i="32"/>
  <c r="CD53" i="32" a="1"/>
  <c r="CD53" i="32" s="1"/>
  <c r="CE53" i="32" s="1"/>
  <c r="CC53" i="32"/>
  <c r="CT52" i="32" a="1"/>
  <c r="CT52" i="32" s="1"/>
  <c r="CU52" i="32" s="1"/>
  <c r="CS52" i="32"/>
  <c r="CP52" i="32" a="1"/>
  <c r="CP52" i="32" s="1"/>
  <c r="CQ52" i="32" s="1"/>
  <c r="CO52" i="32"/>
  <c r="CL52" i="32" a="1"/>
  <c r="CL52" i="32" s="1"/>
  <c r="CM52" i="32" s="1"/>
  <c r="CK52" i="32"/>
  <c r="CH52" i="32" a="1"/>
  <c r="CH52" i="32" s="1"/>
  <c r="CI52" i="32" s="1"/>
  <c r="CG52" i="32"/>
  <c r="CD52" i="32" a="1"/>
  <c r="CD52" i="32" s="1"/>
  <c r="CE52" i="32" s="1"/>
  <c r="CC52" i="32"/>
  <c r="CT51" i="32" a="1"/>
  <c r="CT51" i="32" s="1"/>
  <c r="CU51" i="32" s="1"/>
  <c r="CS51" i="32"/>
  <c r="CP51" i="32" a="1"/>
  <c r="CP51" i="32" s="1"/>
  <c r="CQ51" i="32" s="1"/>
  <c r="CO51" i="32"/>
  <c r="CL51" i="32" a="1"/>
  <c r="CL51" i="32" s="1"/>
  <c r="CM51" i="32" s="1"/>
  <c r="CK51" i="32"/>
  <c r="CH51" i="32" a="1"/>
  <c r="CH51" i="32" s="1"/>
  <c r="CI51" i="32" s="1"/>
  <c r="CG51" i="32"/>
  <c r="CD51" i="32" a="1"/>
  <c r="CD51" i="32" s="1"/>
  <c r="CE51" i="32" s="1"/>
  <c r="CC51" i="32"/>
  <c r="CT50" i="32" a="1"/>
  <c r="CT50" i="32" s="1"/>
  <c r="CU50" i="32" s="1"/>
  <c r="CS50" i="32"/>
  <c r="CP50" i="32" a="1"/>
  <c r="CP50" i="32" s="1"/>
  <c r="CQ50" i="32" s="1"/>
  <c r="CO50" i="32"/>
  <c r="CL50" i="32" a="1"/>
  <c r="CL50" i="32" s="1"/>
  <c r="CM50" i="32" s="1"/>
  <c r="CK50" i="32"/>
  <c r="CH50" i="32" a="1"/>
  <c r="CH50" i="32" s="1"/>
  <c r="CI50" i="32" s="1"/>
  <c r="CG50" i="32"/>
  <c r="CD50" i="32" a="1"/>
  <c r="CD50" i="32" s="1"/>
  <c r="CE50" i="32" s="1"/>
  <c r="CC50" i="32"/>
  <c r="CT49" i="32" a="1"/>
  <c r="CT49" i="32" s="1"/>
  <c r="CU49" i="32" s="1"/>
  <c r="CS49" i="32"/>
  <c r="CP49" i="32" a="1"/>
  <c r="CP49" i="32" s="1"/>
  <c r="CQ49" i="32" s="1"/>
  <c r="CO49" i="32"/>
  <c r="CL49" i="32" a="1"/>
  <c r="CL49" i="32" s="1"/>
  <c r="CM49" i="32" s="1"/>
  <c r="CK49" i="32"/>
  <c r="CH49" i="32" a="1"/>
  <c r="CH49" i="32" s="1"/>
  <c r="CI49" i="32" s="1"/>
  <c r="CG49" i="32"/>
  <c r="CD49" i="32" a="1"/>
  <c r="CD49" i="32" s="1"/>
  <c r="CE49" i="32" s="1"/>
  <c r="CC49" i="32"/>
  <c r="CT48" i="32" a="1"/>
  <c r="CT48" i="32" s="1"/>
  <c r="CU48" i="32" s="1"/>
  <c r="CS48" i="32"/>
  <c r="CP48" i="32" a="1"/>
  <c r="CP48" i="32" s="1"/>
  <c r="CQ48" i="32" s="1"/>
  <c r="CO48" i="32"/>
  <c r="CL48" i="32" a="1"/>
  <c r="CL48" i="32" s="1"/>
  <c r="CM48" i="32" s="1"/>
  <c r="CK48" i="32"/>
  <c r="CH48" i="32" a="1"/>
  <c r="CH48" i="32" s="1"/>
  <c r="CI48" i="32" s="1"/>
  <c r="CG48" i="32"/>
  <c r="CD48" i="32" a="1"/>
  <c r="CD48" i="32" s="1"/>
  <c r="CE48" i="32" s="1"/>
  <c r="CC48" i="32"/>
  <c r="CT47" i="32" a="1"/>
  <c r="CT47" i="32" s="1"/>
  <c r="CU47" i="32" s="1"/>
  <c r="CS47" i="32"/>
  <c r="CP47" i="32" a="1"/>
  <c r="CP47" i="32" s="1"/>
  <c r="CQ47" i="32" s="1"/>
  <c r="CO47" i="32"/>
  <c r="CL47" i="32" a="1"/>
  <c r="CL47" i="32" s="1"/>
  <c r="CM47" i="32" s="1"/>
  <c r="CK47" i="32"/>
  <c r="CH47" i="32" a="1"/>
  <c r="CH47" i="32" s="1"/>
  <c r="CI47" i="32" s="1"/>
  <c r="CG47" i="32"/>
  <c r="CD47" i="32" a="1"/>
  <c r="CD47" i="32" s="1"/>
  <c r="CE47" i="32" s="1"/>
  <c r="CC47" i="32"/>
  <c r="CT46" i="32" a="1"/>
  <c r="CT46" i="32" s="1"/>
  <c r="CU46" i="32" s="1"/>
  <c r="CS46" i="32"/>
  <c r="CP46" i="32" a="1"/>
  <c r="CP46" i="32" s="1"/>
  <c r="CQ46" i="32" s="1"/>
  <c r="CO46" i="32"/>
  <c r="CL46" i="32" a="1"/>
  <c r="CL46" i="32" s="1"/>
  <c r="CM46" i="32" s="1"/>
  <c r="CK46" i="32"/>
  <c r="CH46" i="32" a="1"/>
  <c r="CH46" i="32" s="1"/>
  <c r="CI46" i="32" s="1"/>
  <c r="CG46" i="32"/>
  <c r="CD46" i="32" a="1"/>
  <c r="CD46" i="32" s="1"/>
  <c r="CE46" i="32" s="1"/>
  <c r="CC46" i="32"/>
  <c r="CT45" i="32" a="1"/>
  <c r="CT45" i="32" s="1"/>
  <c r="CU45" i="32" s="1"/>
  <c r="CS45" i="32"/>
  <c r="CP45" i="32" a="1"/>
  <c r="CP45" i="32" s="1"/>
  <c r="CQ45" i="32" s="1"/>
  <c r="CO45" i="32"/>
  <c r="CL45" i="32" a="1"/>
  <c r="CL45" i="32" s="1"/>
  <c r="CM45" i="32" s="1"/>
  <c r="CK45" i="32"/>
  <c r="CH45" i="32" a="1"/>
  <c r="CH45" i="32" s="1"/>
  <c r="CI45" i="32" s="1"/>
  <c r="CG45" i="32"/>
  <c r="CD45" i="32" a="1"/>
  <c r="CD45" i="32" s="1"/>
  <c r="CE45" i="32" s="1"/>
  <c r="CC45" i="32"/>
  <c r="CT44" i="32" a="1"/>
  <c r="CT44" i="32" s="1"/>
  <c r="CU44" i="32" s="1"/>
  <c r="CS44" i="32"/>
  <c r="CP44" i="32" a="1"/>
  <c r="CP44" i="32" s="1"/>
  <c r="CQ44" i="32" s="1"/>
  <c r="CO44" i="32"/>
  <c r="CL44" i="32" a="1"/>
  <c r="CL44" i="32" s="1"/>
  <c r="CM44" i="32" s="1"/>
  <c r="CK44" i="32"/>
  <c r="CH44" i="32" a="1"/>
  <c r="CH44" i="32" s="1"/>
  <c r="CI44" i="32" s="1"/>
  <c r="CG44" i="32"/>
  <c r="CD44" i="32" a="1"/>
  <c r="CD44" i="32" s="1"/>
  <c r="CE44" i="32" s="1"/>
  <c r="CC44" i="32"/>
  <c r="CT43" i="32" a="1"/>
  <c r="CT43" i="32" s="1"/>
  <c r="CU43" i="32" s="1"/>
  <c r="CS43" i="32"/>
  <c r="CP43" i="32" a="1"/>
  <c r="CP43" i="32" s="1"/>
  <c r="CQ43" i="32" s="1"/>
  <c r="CO43" i="32"/>
  <c r="CL43" i="32" a="1"/>
  <c r="CL43" i="32" s="1"/>
  <c r="CM43" i="32" s="1"/>
  <c r="CK43" i="32"/>
  <c r="CH43" i="32" a="1"/>
  <c r="CH43" i="32" s="1"/>
  <c r="CI43" i="32" s="1"/>
  <c r="CG43" i="32"/>
  <c r="CD43" i="32" a="1"/>
  <c r="CD43" i="32" s="1"/>
  <c r="CE43" i="32" s="1"/>
  <c r="CC43" i="32"/>
  <c r="CT42" i="32" a="1"/>
  <c r="CT42" i="32" s="1"/>
  <c r="CU42" i="32" s="1"/>
  <c r="CS42" i="32"/>
  <c r="CP42" i="32" a="1"/>
  <c r="CP42" i="32" s="1"/>
  <c r="CQ42" i="32" s="1"/>
  <c r="CO42" i="32"/>
  <c r="CL42" i="32" a="1"/>
  <c r="CL42" i="32" s="1"/>
  <c r="CM42" i="32" s="1"/>
  <c r="CK42" i="32"/>
  <c r="CH42" i="32" a="1"/>
  <c r="CH42" i="32" s="1"/>
  <c r="CI42" i="32" s="1"/>
  <c r="CG42" i="32"/>
  <c r="CD42" i="32" a="1"/>
  <c r="CD42" i="32" s="1"/>
  <c r="CE42" i="32" s="1"/>
  <c r="CC42" i="32"/>
  <c r="CT41" i="32" a="1"/>
  <c r="CT41" i="32" s="1"/>
  <c r="CU41" i="32" s="1"/>
  <c r="CS41" i="32"/>
  <c r="CP41" i="32" a="1"/>
  <c r="CP41" i="32" s="1"/>
  <c r="CQ41" i="32" s="1"/>
  <c r="CO41" i="32"/>
  <c r="CL41" i="32" a="1"/>
  <c r="CL41" i="32" s="1"/>
  <c r="CM41" i="32" s="1"/>
  <c r="CK41" i="32"/>
  <c r="CH41" i="32" a="1"/>
  <c r="CH41" i="32" s="1"/>
  <c r="CI41" i="32" s="1"/>
  <c r="CG41" i="32"/>
  <c r="CD41" i="32" a="1"/>
  <c r="CD41" i="32" s="1"/>
  <c r="CE41" i="32" s="1"/>
  <c r="CC41" i="32"/>
  <c r="CT40" i="32" a="1"/>
  <c r="CT40" i="32" s="1"/>
  <c r="CU40" i="32" s="1"/>
  <c r="CS40" i="32"/>
  <c r="CP40" i="32" a="1"/>
  <c r="CP40" i="32" s="1"/>
  <c r="CQ40" i="32" s="1"/>
  <c r="CO40" i="32"/>
  <c r="CL40" i="32" a="1"/>
  <c r="CL40" i="32" s="1"/>
  <c r="CM40" i="32" s="1"/>
  <c r="CK40" i="32"/>
  <c r="CH40" i="32" a="1"/>
  <c r="CH40" i="32" s="1"/>
  <c r="CI40" i="32" s="1"/>
  <c r="CG40" i="32"/>
  <c r="CD40" i="32" a="1"/>
  <c r="CD40" i="32" s="1"/>
  <c r="CE40" i="32" s="1"/>
  <c r="CC40" i="32"/>
  <c r="CT39" i="32" a="1"/>
  <c r="CT39" i="32" s="1"/>
  <c r="CU39" i="32" s="1"/>
  <c r="CS39" i="32"/>
  <c r="CP39" i="32" a="1"/>
  <c r="CP39" i="32" s="1"/>
  <c r="CQ39" i="32" s="1"/>
  <c r="CO39" i="32"/>
  <c r="CL39" i="32" a="1"/>
  <c r="CL39" i="32" s="1"/>
  <c r="CM39" i="32" s="1"/>
  <c r="CK39" i="32"/>
  <c r="CH39" i="32" a="1"/>
  <c r="CH39" i="32" s="1"/>
  <c r="CI39" i="32" s="1"/>
  <c r="CG39" i="32"/>
  <c r="CD39" i="32" a="1"/>
  <c r="CD39" i="32" s="1"/>
  <c r="CE39" i="32" s="1"/>
  <c r="CC39" i="32"/>
  <c r="CT38" i="32" a="1"/>
  <c r="CT38" i="32" s="1"/>
  <c r="CU38" i="32" s="1"/>
  <c r="CS38" i="32"/>
  <c r="CP38" i="32" a="1"/>
  <c r="CP38" i="32" s="1"/>
  <c r="CQ38" i="32" s="1"/>
  <c r="CO38" i="32"/>
  <c r="CL38" i="32" a="1"/>
  <c r="CL38" i="32" s="1"/>
  <c r="CM38" i="32" s="1"/>
  <c r="CK38" i="32"/>
  <c r="CH38" i="32" a="1"/>
  <c r="CH38" i="32" s="1"/>
  <c r="CI38" i="32" s="1"/>
  <c r="CG38" i="32"/>
  <c r="CD38" i="32" a="1"/>
  <c r="CD38" i="32" s="1"/>
  <c r="CE38" i="32" s="1"/>
  <c r="CC38" i="32"/>
  <c r="CT37" i="32" a="1"/>
  <c r="CT37" i="32" s="1"/>
  <c r="CU37" i="32" s="1"/>
  <c r="CS37" i="32"/>
  <c r="CP37" i="32" a="1"/>
  <c r="CP37" i="32" s="1"/>
  <c r="CQ37" i="32" s="1"/>
  <c r="CO37" i="32"/>
  <c r="CL37" i="32" a="1"/>
  <c r="CL37" i="32" s="1"/>
  <c r="CM37" i="32" s="1"/>
  <c r="CK37" i="32"/>
  <c r="CH37" i="32" a="1"/>
  <c r="CH37" i="32" s="1"/>
  <c r="CI37" i="32" s="1"/>
  <c r="CG37" i="32"/>
  <c r="CD37" i="32" a="1"/>
  <c r="CD37" i="32" s="1"/>
  <c r="CE37" i="32" s="1"/>
  <c r="CC37" i="32"/>
  <c r="CT36" i="32" a="1"/>
  <c r="CT36" i="32" s="1"/>
  <c r="CU36" i="32" s="1"/>
  <c r="CS36" i="32"/>
  <c r="CP36" i="32" a="1"/>
  <c r="CP36" i="32" s="1"/>
  <c r="CQ36" i="32" s="1"/>
  <c r="CO36" i="32"/>
  <c r="CL36" i="32" a="1"/>
  <c r="CL36" i="32" s="1"/>
  <c r="CM36" i="32" s="1"/>
  <c r="CK36" i="32"/>
  <c r="CH36" i="32" a="1"/>
  <c r="CH36" i="32" s="1"/>
  <c r="CI36" i="32" s="1"/>
  <c r="CG36" i="32"/>
  <c r="CD36" i="32" a="1"/>
  <c r="CD36" i="32" s="1"/>
  <c r="CE36" i="32" s="1"/>
  <c r="CC36" i="32"/>
  <c r="CT35" i="32" a="1"/>
  <c r="CT35" i="32" s="1"/>
  <c r="CU35" i="32" s="1"/>
  <c r="CS35" i="32"/>
  <c r="CP35" i="32" a="1"/>
  <c r="CP35" i="32" s="1"/>
  <c r="CQ35" i="32" s="1"/>
  <c r="CO35" i="32"/>
  <c r="CL35" i="32" a="1"/>
  <c r="CL35" i="32" s="1"/>
  <c r="CM35" i="32" s="1"/>
  <c r="CK35" i="32"/>
  <c r="CH35" i="32" a="1"/>
  <c r="CH35" i="32" s="1"/>
  <c r="CI35" i="32" s="1"/>
  <c r="CG35" i="32"/>
  <c r="CD35" i="32" a="1"/>
  <c r="CD35" i="32" s="1"/>
  <c r="CE35" i="32" s="1"/>
  <c r="CC35" i="32"/>
  <c r="CT34" i="32" a="1"/>
  <c r="CT34" i="32" s="1"/>
  <c r="CU34" i="32" s="1"/>
  <c r="CS34" i="32"/>
  <c r="CP34" i="32" a="1"/>
  <c r="CP34" i="32" s="1"/>
  <c r="CQ34" i="32" s="1"/>
  <c r="CO34" i="32"/>
  <c r="CL34" i="32" a="1"/>
  <c r="CL34" i="32" s="1"/>
  <c r="CM34" i="32" s="1"/>
  <c r="CK34" i="32"/>
  <c r="CH34" i="32" a="1"/>
  <c r="CH34" i="32" s="1"/>
  <c r="CI34" i="32" s="1"/>
  <c r="CG34" i="32"/>
  <c r="CD34" i="32" a="1"/>
  <c r="CD34" i="32" s="1"/>
  <c r="CE34" i="32" s="1"/>
  <c r="CC34" i="32"/>
  <c r="CT33" i="32" a="1"/>
  <c r="CT33" i="32" s="1"/>
  <c r="CU33" i="32" s="1"/>
  <c r="CS33" i="32"/>
  <c r="CP33" i="32" a="1"/>
  <c r="CP33" i="32" s="1"/>
  <c r="CQ33" i="32" s="1"/>
  <c r="CO33" i="32"/>
  <c r="CL33" i="32" a="1"/>
  <c r="CL33" i="32" s="1"/>
  <c r="CM33" i="32" s="1"/>
  <c r="CK33" i="32"/>
  <c r="CH33" i="32" a="1"/>
  <c r="CH33" i="32" s="1"/>
  <c r="CI33" i="32" s="1"/>
  <c r="CG33" i="32"/>
  <c r="CD33" i="32" a="1"/>
  <c r="CD33" i="32" s="1"/>
  <c r="CE33" i="32" s="1"/>
  <c r="CC33" i="32"/>
  <c r="CT32" i="32" a="1"/>
  <c r="CT32" i="32" s="1"/>
  <c r="CU32" i="32" s="1"/>
  <c r="CS32" i="32"/>
  <c r="CP32" i="32" a="1"/>
  <c r="CP32" i="32" s="1"/>
  <c r="CQ32" i="32" s="1"/>
  <c r="CO32" i="32"/>
  <c r="CL32" i="32" a="1"/>
  <c r="CL32" i="32" s="1"/>
  <c r="CM32" i="32" s="1"/>
  <c r="CK32" i="32"/>
  <c r="CH32" i="32" a="1"/>
  <c r="CH32" i="32" s="1"/>
  <c r="CI32" i="32" s="1"/>
  <c r="CG32" i="32"/>
  <c r="CD32" i="32" a="1"/>
  <c r="CD32" i="32" s="1"/>
  <c r="CE32" i="32" s="1"/>
  <c r="CC32" i="32"/>
  <c r="CT31" i="32" a="1"/>
  <c r="CT31" i="32" s="1"/>
  <c r="CU31" i="32" s="1"/>
  <c r="CS31" i="32"/>
  <c r="CP31" i="32" a="1"/>
  <c r="CP31" i="32" s="1"/>
  <c r="CQ31" i="32" s="1"/>
  <c r="CO31" i="32"/>
  <c r="CL31" i="32" a="1"/>
  <c r="CL31" i="32" s="1"/>
  <c r="CM31" i="32" s="1"/>
  <c r="CK31" i="32"/>
  <c r="CH31" i="32" a="1"/>
  <c r="CH31" i="32" s="1"/>
  <c r="CI31" i="32" s="1"/>
  <c r="CG31" i="32"/>
  <c r="CD31" i="32" a="1"/>
  <c r="CD31" i="32" s="1"/>
  <c r="CE31" i="32" s="1"/>
  <c r="CC31" i="32"/>
  <c r="CT30" i="32" a="1"/>
  <c r="CT30" i="32" s="1"/>
  <c r="CU30" i="32" s="1"/>
  <c r="CS30" i="32"/>
  <c r="CP30" i="32" a="1"/>
  <c r="CP30" i="32" s="1"/>
  <c r="CQ30" i="32" s="1"/>
  <c r="CO30" i="32"/>
  <c r="CL30" i="32" a="1"/>
  <c r="CL30" i="32" s="1"/>
  <c r="CM30" i="32" s="1"/>
  <c r="CK30" i="32"/>
  <c r="CH30" i="32" a="1"/>
  <c r="CH30" i="32" s="1"/>
  <c r="CI30" i="32" s="1"/>
  <c r="CG30" i="32"/>
  <c r="CD30" i="32" a="1"/>
  <c r="CD30" i="32" s="1"/>
  <c r="CE30" i="32" s="1"/>
  <c r="CC30" i="32"/>
  <c r="CT29" i="32" a="1"/>
  <c r="CT29" i="32" s="1"/>
  <c r="CU29" i="32" s="1"/>
  <c r="CS29" i="32"/>
  <c r="CP29" i="32" a="1"/>
  <c r="CP29" i="32" s="1"/>
  <c r="CQ29" i="32" s="1"/>
  <c r="CO29" i="32"/>
  <c r="CL29" i="32" a="1"/>
  <c r="CL29" i="32" s="1"/>
  <c r="CM29" i="32" s="1"/>
  <c r="CK29" i="32"/>
  <c r="CH29" i="32" a="1"/>
  <c r="CH29" i="32" s="1"/>
  <c r="CI29" i="32" s="1"/>
  <c r="CG29" i="32"/>
  <c r="CD29" i="32" a="1"/>
  <c r="CD29" i="32" s="1"/>
  <c r="CE29" i="32" s="1"/>
  <c r="CC29" i="32"/>
  <c r="CT28" i="32" a="1"/>
  <c r="CT28" i="32" s="1"/>
  <c r="CU28" i="32" s="1"/>
  <c r="CS28" i="32"/>
  <c r="CP28" i="32" a="1"/>
  <c r="CP28" i="32" s="1"/>
  <c r="CQ28" i="32" s="1"/>
  <c r="CO28" i="32"/>
  <c r="CL28" i="32" a="1"/>
  <c r="CL28" i="32" s="1"/>
  <c r="CM28" i="32" s="1"/>
  <c r="CK28" i="32"/>
  <c r="CH28" i="32" a="1"/>
  <c r="CH28" i="32" s="1"/>
  <c r="CI28" i="32" s="1"/>
  <c r="CG28" i="32"/>
  <c r="CD28" i="32" a="1"/>
  <c r="CD28" i="32" s="1"/>
  <c r="CE28" i="32" s="1"/>
  <c r="CC28" i="32"/>
  <c r="CT27" i="32" a="1"/>
  <c r="CT27" i="32" s="1"/>
  <c r="CU27" i="32" s="1"/>
  <c r="CS27" i="32"/>
  <c r="CP27" i="32" a="1"/>
  <c r="CP27" i="32" s="1"/>
  <c r="CQ27" i="32" s="1"/>
  <c r="CO27" i="32"/>
  <c r="CL27" i="32" a="1"/>
  <c r="CL27" i="32" s="1"/>
  <c r="CM27" i="32" s="1"/>
  <c r="CK27" i="32"/>
  <c r="CH27" i="32" a="1"/>
  <c r="CH27" i="32" s="1"/>
  <c r="CI27" i="32" s="1"/>
  <c r="CG27" i="32"/>
  <c r="CD27" i="32" a="1"/>
  <c r="CD27" i="32" s="1"/>
  <c r="CE27" i="32" s="1"/>
  <c r="CC27" i="32"/>
  <c r="CT26" i="32" a="1"/>
  <c r="CT26" i="32" s="1"/>
  <c r="CU26" i="32" s="1"/>
  <c r="CS26" i="32"/>
  <c r="CP26" i="32" a="1"/>
  <c r="CP26" i="32" s="1"/>
  <c r="CQ26" i="32" s="1"/>
  <c r="CO26" i="32"/>
  <c r="CL26" i="32" a="1"/>
  <c r="CL26" i="32" s="1"/>
  <c r="CM26" i="32" s="1"/>
  <c r="CK26" i="32"/>
  <c r="CH26" i="32" a="1"/>
  <c r="CH26" i="32" s="1"/>
  <c r="CI26" i="32" s="1"/>
  <c r="CG26" i="32"/>
  <c r="CD26" i="32" a="1"/>
  <c r="CD26" i="32" s="1"/>
  <c r="CE26" i="32" s="1"/>
  <c r="CC26" i="32"/>
  <c r="CT25" i="32" a="1"/>
  <c r="CT25" i="32" s="1"/>
  <c r="CU25" i="32" s="1"/>
  <c r="CS25" i="32"/>
  <c r="CP25" i="32" a="1"/>
  <c r="CP25" i="32" s="1"/>
  <c r="CQ25" i="32" s="1"/>
  <c r="CO25" i="32"/>
  <c r="CL25" i="32" a="1"/>
  <c r="CL25" i="32" s="1"/>
  <c r="CM25" i="32" s="1"/>
  <c r="CK25" i="32"/>
  <c r="CH25" i="32" a="1"/>
  <c r="CH25" i="32" s="1"/>
  <c r="CI25" i="32" s="1"/>
  <c r="CG25" i="32"/>
  <c r="CD25" i="32" a="1"/>
  <c r="CD25" i="32" s="1"/>
  <c r="CE25" i="32" s="1"/>
  <c r="CC25" i="32"/>
  <c r="CT24" i="32" a="1"/>
  <c r="CT24" i="32" s="1"/>
  <c r="CU24" i="32" s="1"/>
  <c r="CS24" i="32"/>
  <c r="CP24" i="32" a="1"/>
  <c r="CP24" i="32" s="1"/>
  <c r="CQ24" i="32" s="1"/>
  <c r="CO24" i="32"/>
  <c r="CL24" i="32" a="1"/>
  <c r="CL24" i="32" s="1"/>
  <c r="CM24" i="32" s="1"/>
  <c r="CK24" i="32"/>
  <c r="CH24" i="32" a="1"/>
  <c r="CH24" i="32" s="1"/>
  <c r="CI24" i="32" s="1"/>
  <c r="CG24" i="32"/>
  <c r="CD24" i="32" a="1"/>
  <c r="CD24" i="32" s="1"/>
  <c r="CE24" i="32" s="1"/>
  <c r="CC24" i="32"/>
  <c r="CT23" i="32" a="1"/>
  <c r="CT23" i="32" s="1"/>
  <c r="CU23" i="32" s="1"/>
  <c r="CS23" i="32"/>
  <c r="CP23" i="32" a="1"/>
  <c r="CP23" i="32" s="1"/>
  <c r="CQ23" i="32" s="1"/>
  <c r="CO23" i="32"/>
  <c r="CL23" i="32" a="1"/>
  <c r="CL23" i="32" s="1"/>
  <c r="CM23" i="32" s="1"/>
  <c r="CK23" i="32"/>
  <c r="CH23" i="32" a="1"/>
  <c r="CH23" i="32" s="1"/>
  <c r="CI23" i="32" s="1"/>
  <c r="CG23" i="32"/>
  <c r="CD23" i="32" a="1"/>
  <c r="CD23" i="32" s="1"/>
  <c r="CE23" i="32" s="1"/>
  <c r="CC23" i="32"/>
  <c r="CT22" i="32" a="1"/>
  <c r="CT22" i="32" s="1"/>
  <c r="CU22" i="32" s="1"/>
  <c r="CS22" i="32"/>
  <c r="CP22" i="32" a="1"/>
  <c r="CP22" i="32" s="1"/>
  <c r="CQ22" i="32" s="1"/>
  <c r="CO22" i="32"/>
  <c r="CL22" i="32" a="1"/>
  <c r="CL22" i="32" s="1"/>
  <c r="CM22" i="32" s="1"/>
  <c r="CK22" i="32"/>
  <c r="CH22" i="32" a="1"/>
  <c r="CH22" i="32" s="1"/>
  <c r="CI22" i="32" s="1"/>
  <c r="CG22" i="32"/>
  <c r="CD22" i="32" a="1"/>
  <c r="CD22" i="32" s="1"/>
  <c r="CE22" i="32" s="1"/>
  <c r="CC22" i="32"/>
  <c r="CT21" i="32" a="1"/>
  <c r="CT21" i="32" s="1"/>
  <c r="CU21" i="32" s="1"/>
  <c r="CS21" i="32"/>
  <c r="CP21" i="32" a="1"/>
  <c r="CP21" i="32" s="1"/>
  <c r="CQ21" i="32" s="1"/>
  <c r="CO21" i="32"/>
  <c r="CL21" i="32" a="1"/>
  <c r="CL21" i="32" s="1"/>
  <c r="CM21" i="32" s="1"/>
  <c r="CK21" i="32"/>
  <c r="CH21" i="32" a="1"/>
  <c r="CH21" i="32" s="1"/>
  <c r="CI21" i="32" s="1"/>
  <c r="CG21" i="32"/>
  <c r="CD21" i="32" a="1"/>
  <c r="CD21" i="32" s="1"/>
  <c r="CE21" i="32" s="1"/>
  <c r="CC21" i="32"/>
  <c r="CT20" i="32" a="1"/>
  <c r="CT20" i="32" s="1"/>
  <c r="CU20" i="32" s="1"/>
  <c r="CS20" i="32"/>
  <c r="CP20" i="32" a="1"/>
  <c r="CP20" i="32" s="1"/>
  <c r="CQ20" i="32" s="1"/>
  <c r="CO20" i="32"/>
  <c r="CL20" i="32" a="1"/>
  <c r="CL20" i="32" s="1"/>
  <c r="CM20" i="32" s="1"/>
  <c r="CK20" i="32"/>
  <c r="CH20" i="32" a="1"/>
  <c r="CH20" i="32" s="1"/>
  <c r="CI20" i="32" s="1"/>
  <c r="CG20" i="32"/>
  <c r="CD20" i="32" a="1"/>
  <c r="CD20" i="32" s="1"/>
  <c r="CE20" i="32" s="1"/>
  <c r="CC20" i="32"/>
  <c r="CT19" i="32" a="1"/>
  <c r="CT19" i="32" s="1"/>
  <c r="CU19" i="32" s="1"/>
  <c r="CS19" i="32"/>
  <c r="CP19" i="32" a="1"/>
  <c r="CP19" i="32" s="1"/>
  <c r="CQ19" i="32" s="1"/>
  <c r="CO19" i="32"/>
  <c r="CL19" i="32" a="1"/>
  <c r="CL19" i="32" s="1"/>
  <c r="CM19" i="32" s="1"/>
  <c r="CK19" i="32"/>
  <c r="CH19" i="32" a="1"/>
  <c r="CH19" i="32" s="1"/>
  <c r="CI19" i="32" s="1"/>
  <c r="CG19" i="32"/>
  <c r="CD19" i="32" a="1"/>
  <c r="CD19" i="32" s="1"/>
  <c r="CE19" i="32" s="1"/>
  <c r="CC19" i="32"/>
  <c r="CT18" i="32" a="1"/>
  <c r="CT18" i="32" s="1"/>
  <c r="CU18" i="32" s="1"/>
  <c r="CS18" i="32"/>
  <c r="CP18" i="32" a="1"/>
  <c r="CP18" i="32" s="1"/>
  <c r="CQ18" i="32" s="1"/>
  <c r="CO18" i="32"/>
  <c r="CL18" i="32" a="1"/>
  <c r="CL18" i="32" s="1"/>
  <c r="CM18" i="32" s="1"/>
  <c r="CK18" i="32"/>
  <c r="CH18" i="32" a="1"/>
  <c r="CH18" i="32" s="1"/>
  <c r="CI18" i="32" s="1"/>
  <c r="CG18" i="32"/>
  <c r="CD18" i="32" a="1"/>
  <c r="CD18" i="32" s="1"/>
  <c r="CE18" i="32" s="1"/>
  <c r="CC18" i="32"/>
  <c r="CT17" i="32" a="1"/>
  <c r="CT17" i="32" s="1"/>
  <c r="CU17" i="32" s="1"/>
  <c r="CS17" i="32"/>
  <c r="CP17" i="32" a="1"/>
  <c r="CP17" i="32" s="1"/>
  <c r="CQ17" i="32" s="1"/>
  <c r="CO17" i="32"/>
  <c r="CL17" i="32" a="1"/>
  <c r="CL17" i="32" s="1"/>
  <c r="CM17" i="32" s="1"/>
  <c r="CK17" i="32"/>
  <c r="CH17" i="32" a="1"/>
  <c r="CH17" i="32" s="1"/>
  <c r="CI17" i="32" s="1"/>
  <c r="CG17" i="32"/>
  <c r="CD17" i="32" a="1"/>
  <c r="CD17" i="32" s="1"/>
  <c r="CE17" i="32" s="1"/>
  <c r="CC17" i="32"/>
  <c r="CT16" i="32" a="1"/>
  <c r="CT16" i="32" s="1"/>
  <c r="CU16" i="32" s="1"/>
  <c r="CS16" i="32"/>
  <c r="CP16" i="32" a="1"/>
  <c r="CP16" i="32" s="1"/>
  <c r="CQ16" i="32" s="1"/>
  <c r="CO16" i="32"/>
  <c r="CL16" i="32" a="1"/>
  <c r="CL16" i="32" s="1"/>
  <c r="CM16" i="32" s="1"/>
  <c r="CK16" i="32"/>
  <c r="CH16" i="32" a="1"/>
  <c r="CH16" i="32" s="1"/>
  <c r="CI16" i="32" s="1"/>
  <c r="CG16" i="32"/>
  <c r="CD16" i="32" a="1"/>
  <c r="CD16" i="32" s="1"/>
  <c r="CE16" i="32" s="1"/>
  <c r="CC16" i="32"/>
  <c r="CT15" i="32" a="1"/>
  <c r="CT15" i="32" s="1"/>
  <c r="CU15" i="32" s="1"/>
  <c r="CS15" i="32"/>
  <c r="CP15" i="32" a="1"/>
  <c r="CP15" i="32" s="1"/>
  <c r="CQ15" i="32" s="1"/>
  <c r="CO15" i="32"/>
  <c r="CL15" i="32" a="1"/>
  <c r="CL15" i="32" s="1"/>
  <c r="CM15" i="32" s="1"/>
  <c r="CK15" i="32"/>
  <c r="CH15" i="32" a="1"/>
  <c r="CH15" i="32" s="1"/>
  <c r="CI15" i="32" s="1"/>
  <c r="CG15" i="32"/>
  <c r="CD15" i="32" a="1"/>
  <c r="CD15" i="32" s="1"/>
  <c r="CE15" i="32" s="1"/>
  <c r="CC15" i="32"/>
  <c r="CT14" i="32" a="1"/>
  <c r="CT14" i="32" s="1"/>
  <c r="CU14" i="32" s="1"/>
  <c r="CS14" i="32"/>
  <c r="CP14" i="32" a="1"/>
  <c r="CP14" i="32" s="1"/>
  <c r="CQ14" i="32" s="1"/>
  <c r="CO14" i="32"/>
  <c r="CL14" i="32" a="1"/>
  <c r="CL14" i="32" s="1"/>
  <c r="CM14" i="32" s="1"/>
  <c r="CK14" i="32"/>
  <c r="CH14" i="32" a="1"/>
  <c r="CH14" i="32" s="1"/>
  <c r="CI14" i="32" s="1"/>
  <c r="CG14" i="32"/>
  <c r="CD14" i="32" a="1"/>
  <c r="CD14" i="32" s="1"/>
  <c r="CE14" i="32" s="1"/>
  <c r="CC14" i="32"/>
  <c r="CT13" i="32" a="1"/>
  <c r="CT13" i="32" s="1"/>
  <c r="CU13" i="32" s="1"/>
  <c r="CS13" i="32"/>
  <c r="CP13" i="32" a="1"/>
  <c r="CP13" i="32" s="1"/>
  <c r="CQ13" i="32" s="1"/>
  <c r="CO13" i="32"/>
  <c r="CL13" i="32" a="1"/>
  <c r="CL13" i="32" s="1"/>
  <c r="CM13" i="32" s="1"/>
  <c r="CK13" i="32"/>
  <c r="CH13" i="32" a="1"/>
  <c r="CH13" i="32" s="1"/>
  <c r="CI13" i="32" s="1"/>
  <c r="CG13" i="32"/>
  <c r="CD13" i="32" a="1"/>
  <c r="CD13" i="32" s="1"/>
  <c r="CE13" i="32" s="1"/>
  <c r="CC13" i="32"/>
  <c r="CT12" i="32" a="1"/>
  <c r="CT12" i="32" s="1"/>
  <c r="CU12" i="32" s="1"/>
  <c r="CS12" i="32"/>
  <c r="CP12" i="32" a="1"/>
  <c r="CP12" i="32" s="1"/>
  <c r="CQ12" i="32" s="1"/>
  <c r="CO12" i="32"/>
  <c r="CL12" i="32" a="1"/>
  <c r="CL12" i="32" s="1"/>
  <c r="CM12" i="32" s="1"/>
  <c r="CK12" i="32"/>
  <c r="CH12" i="32" a="1"/>
  <c r="CH12" i="32" s="1"/>
  <c r="CI12" i="32" s="1"/>
  <c r="CG12" i="32"/>
  <c r="CD12" i="32" a="1"/>
  <c r="CD12" i="32" s="1"/>
  <c r="CE12" i="32" s="1"/>
  <c r="CC12" i="32"/>
  <c r="CT11" i="32" a="1"/>
  <c r="CT11" i="32" s="1"/>
  <c r="CU11" i="32" s="1"/>
  <c r="CS11" i="32"/>
  <c r="CP11" i="32" a="1"/>
  <c r="CP11" i="32" s="1"/>
  <c r="CQ11" i="32" s="1"/>
  <c r="CO11" i="32"/>
  <c r="CL11" i="32" a="1"/>
  <c r="CL11" i="32" s="1"/>
  <c r="CM11" i="32" s="1"/>
  <c r="CK11" i="32"/>
  <c r="CH11" i="32" a="1"/>
  <c r="CH11" i="32" s="1"/>
  <c r="CI11" i="32" s="1"/>
  <c r="CG11" i="32"/>
  <c r="CD11" i="32" a="1"/>
  <c r="CD11" i="32" s="1"/>
  <c r="CE11" i="32" s="1"/>
  <c r="CC11" i="32"/>
  <c r="CT10" i="32" a="1"/>
  <c r="CT10" i="32" s="1"/>
  <c r="CU10" i="32" s="1"/>
  <c r="CS10" i="32"/>
  <c r="CP10" i="32" a="1"/>
  <c r="CP10" i="32" s="1"/>
  <c r="CQ10" i="32" s="1"/>
  <c r="CO10" i="32"/>
  <c r="CL10" i="32" a="1"/>
  <c r="CL10" i="32" s="1"/>
  <c r="CM10" i="32" s="1"/>
  <c r="CK10" i="32"/>
  <c r="CH10" i="32" a="1"/>
  <c r="CH10" i="32" s="1"/>
  <c r="CI10" i="32" s="1"/>
  <c r="CG10" i="32"/>
  <c r="CD10" i="32" a="1"/>
  <c r="CD10" i="32" s="1"/>
  <c r="CE10" i="32" s="1"/>
  <c r="CC10" i="32"/>
  <c r="CT9" i="32" a="1"/>
  <c r="CT9" i="32" s="1"/>
  <c r="CU9" i="32" s="1"/>
  <c r="CS9" i="32"/>
  <c r="CP9" i="32" a="1"/>
  <c r="CP9" i="32" s="1"/>
  <c r="CQ9" i="32" s="1"/>
  <c r="CO9" i="32"/>
  <c r="CL9" i="32" a="1"/>
  <c r="CL9" i="32" s="1"/>
  <c r="CM9" i="32" s="1"/>
  <c r="CK9" i="32"/>
  <c r="CH9" i="32" a="1"/>
  <c r="CH9" i="32" s="1"/>
  <c r="CI9" i="32" s="1"/>
  <c r="CG9" i="32"/>
  <c r="CD9" i="32" a="1"/>
  <c r="CD9" i="32" s="1"/>
  <c r="CE9" i="32" s="1"/>
  <c r="CC9" i="32"/>
  <c r="CT8" i="32" a="1"/>
  <c r="CT8" i="32" s="1"/>
  <c r="CU8" i="32" s="1"/>
  <c r="CS8" i="32"/>
  <c r="CP8" i="32" a="1"/>
  <c r="CP8" i="32" s="1"/>
  <c r="CQ8" i="32" s="1"/>
  <c r="CO8" i="32"/>
  <c r="CL8" i="32" a="1"/>
  <c r="CL8" i="32" s="1"/>
  <c r="CM8" i="32" s="1"/>
  <c r="CK8" i="32"/>
  <c r="CH8" i="32" a="1"/>
  <c r="CH8" i="32" s="1"/>
  <c r="CI8" i="32" s="1"/>
  <c r="CG8" i="32"/>
  <c r="CD8" i="32" a="1"/>
  <c r="CD8" i="32" s="1"/>
  <c r="CE8" i="32" s="1"/>
  <c r="CC8" i="32"/>
  <c r="CT7" i="32" a="1"/>
  <c r="CT7" i="32" s="1"/>
  <c r="CU7" i="32" s="1"/>
  <c r="CS7" i="32"/>
  <c r="CP7" i="32" a="1"/>
  <c r="CP7" i="32" s="1"/>
  <c r="CQ7" i="32" s="1"/>
  <c r="CO7" i="32"/>
  <c r="CL7" i="32" a="1"/>
  <c r="CL7" i="32" s="1"/>
  <c r="CM7" i="32" s="1"/>
  <c r="CK7" i="32"/>
  <c r="CH7" i="32" a="1"/>
  <c r="CH7" i="32" s="1"/>
  <c r="CI7" i="32" s="1"/>
  <c r="CG7" i="32"/>
  <c r="CD7" i="32" a="1"/>
  <c r="CD7" i="32" s="1"/>
  <c r="CE7" i="32" s="1"/>
  <c r="CC7" i="32"/>
  <c r="CT6" i="32" a="1"/>
  <c r="CT6" i="32" s="1"/>
  <c r="CU6" i="32" s="1"/>
  <c r="CS6" i="32"/>
  <c r="CP6" i="32" a="1"/>
  <c r="CP6" i="32" s="1"/>
  <c r="CQ6" i="32" s="1"/>
  <c r="CO6" i="32"/>
  <c r="CL6" i="32" a="1"/>
  <c r="CL6" i="32" s="1"/>
  <c r="CM6" i="32" s="1"/>
  <c r="CK6" i="32"/>
  <c r="CH6" i="32" a="1"/>
  <c r="CH6" i="32" s="1"/>
  <c r="CI6" i="32" s="1"/>
  <c r="CG6" i="32"/>
  <c r="CD6" i="32" a="1"/>
  <c r="CD6" i="32" s="1"/>
  <c r="CE6" i="32" s="1"/>
  <c r="CC6" i="32"/>
  <c r="CT5" i="32" a="1"/>
  <c r="CT5" i="32" s="1"/>
  <c r="CU5" i="32" s="1"/>
  <c r="CS5" i="32"/>
  <c r="CP5" i="32" a="1"/>
  <c r="CP5" i="32" s="1"/>
  <c r="CQ5" i="32" s="1"/>
  <c r="CO5" i="32"/>
  <c r="CL5" i="32" a="1"/>
  <c r="CL5" i="32" s="1"/>
  <c r="CM5" i="32" s="1"/>
  <c r="CK5" i="32"/>
  <c r="CH5" i="32" a="1"/>
  <c r="CH5" i="32" s="1"/>
  <c r="CI5" i="32" s="1"/>
  <c r="CG5" i="32"/>
  <c r="CD5" i="32" a="1"/>
  <c r="CD5" i="32" s="1"/>
  <c r="CE5" i="32" s="1"/>
  <c r="CC5" i="32"/>
  <c r="CT4" i="32" a="1"/>
  <c r="CT4" i="32" s="1"/>
  <c r="CU4" i="32" s="1"/>
  <c r="CS4" i="32"/>
  <c r="CP4" i="32" a="1"/>
  <c r="CP4" i="32" s="1"/>
  <c r="CQ4" i="32" s="1"/>
  <c r="CO4" i="32"/>
  <c r="CL4" i="32" a="1"/>
  <c r="CL4" i="32" s="1"/>
  <c r="CM4" i="32" s="1"/>
  <c r="CK4" i="32"/>
  <c r="CH4" i="32" a="1"/>
  <c r="CH4" i="32" s="1"/>
  <c r="CI4" i="32" s="1"/>
  <c r="CG4" i="32"/>
  <c r="CD4" i="32" a="1"/>
  <c r="CD4" i="32" s="1"/>
  <c r="CE4" i="32" s="1"/>
  <c r="CC4" i="32"/>
  <c r="CT3" i="32" a="1"/>
  <c r="CT3" i="32" s="1"/>
  <c r="CU3" i="32" s="1"/>
  <c r="CS3" i="32"/>
  <c r="CP3" i="32" a="1"/>
  <c r="CP3" i="32" s="1"/>
  <c r="CQ3" i="32" s="1"/>
  <c r="CO3" i="32"/>
  <c r="CL3" i="32" a="1"/>
  <c r="CL3" i="32" s="1"/>
  <c r="CM3" i="32" s="1"/>
  <c r="CK3" i="32"/>
  <c r="CH3" i="32" a="1"/>
  <c r="CH3" i="32" s="1"/>
  <c r="CI3" i="32" s="1"/>
  <c r="CG3" i="32"/>
  <c r="CC3" i="32"/>
  <c r="CD3" i="32" s="1" a="1"/>
  <c r="CD3" i="32" s="1"/>
  <c r="CE3" i="32" s="1"/>
  <c r="CX208" i="32" a="1"/>
  <c r="CX208" i="32" s="1"/>
  <c r="CY208" i="32" s="1"/>
  <c r="CW208" i="32"/>
  <c r="CX207" i="32" a="1"/>
  <c r="CX207" i="32" s="1"/>
  <c r="CY207" i="32" s="1"/>
  <c r="CW207" i="32"/>
  <c r="CX206" i="32" a="1"/>
  <c r="CX206" i="32" s="1"/>
  <c r="CY206" i="32" s="1"/>
  <c r="CW206" i="32"/>
  <c r="CX205" i="32" a="1"/>
  <c r="CX205" i="32" s="1"/>
  <c r="CY205" i="32" s="1"/>
  <c r="CW205" i="32"/>
  <c r="CX204" i="32" a="1"/>
  <c r="CX204" i="32" s="1"/>
  <c r="CY204" i="32" s="1"/>
  <c r="CW204" i="32"/>
  <c r="CX203" i="32" a="1"/>
  <c r="CX203" i="32" s="1"/>
  <c r="CY203" i="32" s="1"/>
  <c r="CW203" i="32"/>
  <c r="CX202" i="32" a="1"/>
  <c r="CX202" i="32" s="1"/>
  <c r="CY202" i="32" s="1"/>
  <c r="CW202" i="32"/>
  <c r="CX201" i="32" a="1"/>
  <c r="CX201" i="32" s="1"/>
  <c r="CY201" i="32" s="1"/>
  <c r="CW201" i="32"/>
  <c r="CX200" i="32" a="1"/>
  <c r="CX200" i="32" s="1"/>
  <c r="CY200" i="32" s="1"/>
  <c r="CW200" i="32"/>
  <c r="CX199" i="32" a="1"/>
  <c r="CX199" i="32" s="1"/>
  <c r="CY199" i="32" s="1"/>
  <c r="CW199" i="32"/>
  <c r="CX198" i="32" a="1"/>
  <c r="CX198" i="32" s="1"/>
  <c r="CY198" i="32" s="1"/>
  <c r="CW198" i="32"/>
  <c r="CX197" i="32" a="1"/>
  <c r="CX197" i="32" s="1"/>
  <c r="CY197" i="32" s="1"/>
  <c r="CW197" i="32"/>
  <c r="CX196" i="32" a="1"/>
  <c r="CX196" i="32" s="1"/>
  <c r="CY196" i="32" s="1"/>
  <c r="CW196" i="32"/>
  <c r="CX195" i="32" a="1"/>
  <c r="CX195" i="32" s="1"/>
  <c r="CY195" i="32" s="1"/>
  <c r="CW195" i="32"/>
  <c r="CX194" i="32" a="1"/>
  <c r="CX194" i="32" s="1"/>
  <c r="CY194" i="32" s="1"/>
  <c r="CW194" i="32"/>
  <c r="CX193" i="32" a="1"/>
  <c r="CX193" i="32" s="1"/>
  <c r="CY193" i="32" s="1"/>
  <c r="CW193" i="32"/>
  <c r="CX192" i="32" a="1"/>
  <c r="CX192" i="32" s="1"/>
  <c r="CY192" i="32" s="1"/>
  <c r="CW192" i="32"/>
  <c r="CX191" i="32" a="1"/>
  <c r="CX191" i="32" s="1"/>
  <c r="CY191" i="32" s="1"/>
  <c r="CW191" i="32"/>
  <c r="CX190" i="32" a="1"/>
  <c r="CX190" i="32" s="1"/>
  <c r="CY190" i="32" s="1"/>
  <c r="CW190" i="32"/>
  <c r="CX189" i="32" a="1"/>
  <c r="CX189" i="32" s="1"/>
  <c r="CY189" i="32" s="1"/>
  <c r="CW189" i="32"/>
  <c r="CX188" i="32" a="1"/>
  <c r="CX188" i="32" s="1"/>
  <c r="CY188" i="32" s="1"/>
  <c r="CW188" i="32"/>
  <c r="CX187" i="32" a="1"/>
  <c r="CX187" i="32" s="1"/>
  <c r="CY187" i="32" s="1"/>
  <c r="CW187" i="32"/>
  <c r="CX186" i="32" a="1"/>
  <c r="CX186" i="32" s="1"/>
  <c r="CY186" i="32" s="1"/>
  <c r="CW186" i="32"/>
  <c r="CX185" i="32" a="1"/>
  <c r="CX185" i="32" s="1"/>
  <c r="CY185" i="32" s="1"/>
  <c r="CW185" i="32"/>
  <c r="CX184" i="32" a="1"/>
  <c r="CX184" i="32" s="1"/>
  <c r="CY184" i="32" s="1"/>
  <c r="CW184" i="32"/>
  <c r="CX183" i="32" a="1"/>
  <c r="CX183" i="32" s="1"/>
  <c r="CY183" i="32" s="1"/>
  <c r="CW183" i="32"/>
  <c r="CX182" i="32" a="1"/>
  <c r="CX182" i="32" s="1"/>
  <c r="CY182" i="32" s="1"/>
  <c r="CW182" i="32"/>
  <c r="CX181" i="32" a="1"/>
  <c r="CX181" i="32" s="1"/>
  <c r="CY181" i="32" s="1"/>
  <c r="CW181" i="32"/>
  <c r="CX180" i="32" a="1"/>
  <c r="CX180" i="32" s="1"/>
  <c r="CY180" i="32" s="1"/>
  <c r="CW180" i="32"/>
  <c r="CX179" i="32" a="1"/>
  <c r="CX179" i="32" s="1"/>
  <c r="CY179" i="32" s="1"/>
  <c r="CW179" i="32"/>
  <c r="CX178" i="32" a="1"/>
  <c r="CX178" i="32" s="1"/>
  <c r="CY178" i="32" s="1"/>
  <c r="CW178" i="32"/>
  <c r="CX177" i="32" a="1"/>
  <c r="CX177" i="32" s="1"/>
  <c r="CY177" i="32" s="1"/>
  <c r="CW177" i="32"/>
  <c r="CX176" i="32" a="1"/>
  <c r="CX176" i="32" s="1"/>
  <c r="CY176" i="32" s="1"/>
  <c r="CW176" i="32"/>
  <c r="CX175" i="32" a="1"/>
  <c r="CX175" i="32" s="1"/>
  <c r="CY175" i="32" s="1"/>
  <c r="CW175" i="32"/>
  <c r="CX174" i="32" a="1"/>
  <c r="CX174" i="32" s="1"/>
  <c r="CY174" i="32" s="1"/>
  <c r="CW174" i="32"/>
  <c r="CX173" i="32" a="1"/>
  <c r="CX173" i="32" s="1"/>
  <c r="CY173" i="32" s="1"/>
  <c r="CW173" i="32"/>
  <c r="CX172" i="32" a="1"/>
  <c r="CX172" i="32" s="1"/>
  <c r="CY172" i="32" s="1"/>
  <c r="CW172" i="32"/>
  <c r="CX171" i="32" a="1"/>
  <c r="CX171" i="32" s="1"/>
  <c r="CY171" i="32" s="1"/>
  <c r="CW171" i="32"/>
  <c r="CX170" i="32" a="1"/>
  <c r="CX170" i="32" s="1"/>
  <c r="CY170" i="32" s="1"/>
  <c r="CW170" i="32"/>
  <c r="CX169" i="32" a="1"/>
  <c r="CX169" i="32" s="1"/>
  <c r="CY169" i="32" s="1"/>
  <c r="CW169" i="32"/>
  <c r="CX168" i="32" a="1"/>
  <c r="CX168" i="32" s="1"/>
  <c r="CY168" i="32" s="1"/>
  <c r="CW168" i="32"/>
  <c r="CX167" i="32" a="1"/>
  <c r="CX167" i="32" s="1"/>
  <c r="CY167" i="32" s="1"/>
  <c r="CW167" i="32"/>
  <c r="CX166" i="32" a="1"/>
  <c r="CX166" i="32" s="1"/>
  <c r="CY166" i="32" s="1"/>
  <c r="CW166" i="32"/>
  <c r="CX165" i="32" a="1"/>
  <c r="CX165" i="32" s="1"/>
  <c r="CY165" i="32" s="1"/>
  <c r="CW165" i="32"/>
  <c r="CX164" i="32" a="1"/>
  <c r="CX164" i="32" s="1"/>
  <c r="CY164" i="32" s="1"/>
  <c r="CW164" i="32"/>
  <c r="CX163" i="32" a="1"/>
  <c r="CX163" i="32" s="1"/>
  <c r="CY163" i="32" s="1"/>
  <c r="CW163" i="32"/>
  <c r="CX162" i="32" a="1"/>
  <c r="CX162" i="32" s="1"/>
  <c r="CY162" i="32" s="1"/>
  <c r="CW162" i="32"/>
  <c r="CX161" i="32" a="1"/>
  <c r="CX161" i="32" s="1"/>
  <c r="CY161" i="32" s="1"/>
  <c r="CW161" i="32"/>
  <c r="CX160" i="32" a="1"/>
  <c r="CX160" i="32" s="1"/>
  <c r="CY160" i="32" s="1"/>
  <c r="CW160" i="32"/>
  <c r="CX159" i="32" a="1"/>
  <c r="CX159" i="32" s="1"/>
  <c r="CY159" i="32" s="1"/>
  <c r="CW159" i="32"/>
  <c r="CX158" i="32" a="1"/>
  <c r="CX158" i="32" s="1"/>
  <c r="CY158" i="32" s="1"/>
  <c r="CW158" i="32"/>
  <c r="CX157" i="32" a="1"/>
  <c r="CX157" i="32" s="1"/>
  <c r="CY157" i="32" s="1"/>
  <c r="CW157" i="32"/>
  <c r="CX156" i="32" a="1"/>
  <c r="CX156" i="32" s="1"/>
  <c r="CY156" i="32" s="1"/>
  <c r="CW156" i="32"/>
  <c r="CX155" i="32" a="1"/>
  <c r="CX155" i="32" s="1"/>
  <c r="CY155" i="32" s="1"/>
  <c r="CW155" i="32"/>
  <c r="CX154" i="32" a="1"/>
  <c r="CX154" i="32" s="1"/>
  <c r="CY154" i="32" s="1"/>
  <c r="CW154" i="32"/>
  <c r="CX153" i="32" a="1"/>
  <c r="CX153" i="32" s="1"/>
  <c r="CY153" i="32" s="1"/>
  <c r="CW153" i="32"/>
  <c r="CX152" i="32" a="1"/>
  <c r="CX152" i="32" s="1"/>
  <c r="CY152" i="32" s="1"/>
  <c r="CW152" i="32"/>
  <c r="CX151" i="32" a="1"/>
  <c r="CX151" i="32" s="1"/>
  <c r="CY151" i="32" s="1"/>
  <c r="CW151" i="32"/>
  <c r="CX150" i="32" a="1"/>
  <c r="CX150" i="32" s="1"/>
  <c r="CY150" i="32" s="1"/>
  <c r="CW150" i="32"/>
  <c r="CX149" i="32" a="1"/>
  <c r="CX149" i="32" s="1"/>
  <c r="CY149" i="32" s="1"/>
  <c r="CW149" i="32"/>
  <c r="CX148" i="32" a="1"/>
  <c r="CX148" i="32" s="1"/>
  <c r="CY148" i="32" s="1"/>
  <c r="CW148" i="32"/>
  <c r="CX147" i="32" a="1"/>
  <c r="CX147" i="32" s="1"/>
  <c r="CY147" i="32" s="1"/>
  <c r="CW147" i="32"/>
  <c r="CX146" i="32" a="1"/>
  <c r="CX146" i="32" s="1"/>
  <c r="CY146" i="32" s="1"/>
  <c r="CW146" i="32"/>
  <c r="CX145" i="32" a="1"/>
  <c r="CX145" i="32" s="1"/>
  <c r="CY145" i="32" s="1"/>
  <c r="CW145" i="32"/>
  <c r="CX144" i="32" a="1"/>
  <c r="CX144" i="32" s="1"/>
  <c r="CY144" i="32" s="1"/>
  <c r="CW144" i="32"/>
  <c r="CX143" i="32" a="1"/>
  <c r="CX143" i="32" s="1"/>
  <c r="CY143" i="32" s="1"/>
  <c r="CW143" i="32"/>
  <c r="CX142" i="32" a="1"/>
  <c r="CX142" i="32" s="1"/>
  <c r="CY142" i="32" s="1"/>
  <c r="CW142" i="32"/>
  <c r="CX141" i="32" a="1"/>
  <c r="CX141" i="32" s="1"/>
  <c r="CY141" i="32" s="1"/>
  <c r="CW141" i="32"/>
  <c r="CX140" i="32" a="1"/>
  <c r="CX140" i="32" s="1"/>
  <c r="CY140" i="32" s="1"/>
  <c r="CW140" i="32"/>
  <c r="CX139" i="32" a="1"/>
  <c r="CX139" i="32" s="1"/>
  <c r="CY139" i="32" s="1"/>
  <c r="CW139" i="32"/>
  <c r="CX138" i="32" a="1"/>
  <c r="CX138" i="32" s="1"/>
  <c r="CY138" i="32" s="1"/>
  <c r="CW138" i="32"/>
  <c r="CX137" i="32" a="1"/>
  <c r="CX137" i="32" s="1"/>
  <c r="CY137" i="32" s="1"/>
  <c r="CW137" i="32"/>
  <c r="CX136" i="32" a="1"/>
  <c r="CX136" i="32" s="1"/>
  <c r="CY136" i="32" s="1"/>
  <c r="CW136" i="32"/>
  <c r="CX135" i="32" a="1"/>
  <c r="CX135" i="32" s="1"/>
  <c r="CY135" i="32" s="1"/>
  <c r="CW135" i="32"/>
  <c r="CX134" i="32" a="1"/>
  <c r="CX134" i="32" s="1"/>
  <c r="CY134" i="32" s="1"/>
  <c r="CW134" i="32"/>
  <c r="CX133" i="32" a="1"/>
  <c r="CX133" i="32" s="1"/>
  <c r="CY133" i="32" s="1"/>
  <c r="CW133" i="32"/>
  <c r="CX132" i="32" a="1"/>
  <c r="CX132" i="32" s="1"/>
  <c r="CY132" i="32" s="1"/>
  <c r="CW132" i="32"/>
  <c r="CX131" i="32" a="1"/>
  <c r="CX131" i="32" s="1"/>
  <c r="CY131" i="32" s="1"/>
  <c r="CW131" i="32"/>
  <c r="CX130" i="32" a="1"/>
  <c r="CX130" i="32" s="1"/>
  <c r="CY130" i="32" s="1"/>
  <c r="CW130" i="32"/>
  <c r="CX129" i="32" a="1"/>
  <c r="CX129" i="32" s="1"/>
  <c r="CY129" i="32" s="1"/>
  <c r="CW129" i="32"/>
  <c r="CX128" i="32" a="1"/>
  <c r="CX128" i="32" s="1"/>
  <c r="CY128" i="32" s="1"/>
  <c r="CW128" i="32"/>
  <c r="CX127" i="32" a="1"/>
  <c r="CX127" i="32" s="1"/>
  <c r="CY127" i="32" s="1"/>
  <c r="CW127" i="32"/>
  <c r="CX126" i="32" a="1"/>
  <c r="CX126" i="32" s="1"/>
  <c r="CY126" i="32" s="1"/>
  <c r="CW126" i="32"/>
  <c r="CX125" i="32" a="1"/>
  <c r="CX125" i="32" s="1"/>
  <c r="CY125" i="32" s="1"/>
  <c r="CW125" i="32"/>
  <c r="CX124" i="32" a="1"/>
  <c r="CX124" i="32" s="1"/>
  <c r="CY124" i="32" s="1"/>
  <c r="CW124" i="32"/>
  <c r="CX123" i="32" a="1"/>
  <c r="CX123" i="32" s="1"/>
  <c r="CY123" i="32" s="1"/>
  <c r="CW123" i="32"/>
  <c r="CX122" i="32" a="1"/>
  <c r="CX122" i="32" s="1"/>
  <c r="CY122" i="32" s="1"/>
  <c r="CW122" i="32"/>
  <c r="CX121" i="32" a="1"/>
  <c r="CX121" i="32" s="1"/>
  <c r="CY121" i="32" s="1"/>
  <c r="CW121" i="32"/>
  <c r="CX120" i="32" a="1"/>
  <c r="CX120" i="32" s="1"/>
  <c r="CY120" i="32" s="1"/>
  <c r="CW120" i="32"/>
  <c r="CX119" i="32" a="1"/>
  <c r="CX119" i="32" s="1"/>
  <c r="CY119" i="32" s="1"/>
  <c r="CW119" i="32"/>
  <c r="CX118" i="32" a="1"/>
  <c r="CX118" i="32" s="1"/>
  <c r="CY118" i="32" s="1"/>
  <c r="CW118" i="32"/>
  <c r="CX117" i="32" a="1"/>
  <c r="CX117" i="32" s="1"/>
  <c r="CY117" i="32" s="1"/>
  <c r="CW117" i="32"/>
  <c r="CX116" i="32" a="1"/>
  <c r="CX116" i="32" s="1"/>
  <c r="CY116" i="32" s="1"/>
  <c r="CW116" i="32"/>
  <c r="CX115" i="32" a="1"/>
  <c r="CX115" i="32" s="1"/>
  <c r="CY115" i="32" s="1"/>
  <c r="CW115" i="32"/>
  <c r="CX114" i="32" a="1"/>
  <c r="CX114" i="32" s="1"/>
  <c r="CY114" i="32" s="1"/>
  <c r="CW114" i="32"/>
  <c r="CX113" i="32" a="1"/>
  <c r="CX113" i="32" s="1"/>
  <c r="CY113" i="32" s="1"/>
  <c r="CW113" i="32"/>
  <c r="CX112" i="32" a="1"/>
  <c r="CX112" i="32" s="1"/>
  <c r="CY112" i="32" s="1"/>
  <c r="CW112" i="32"/>
  <c r="CX111" i="32" a="1"/>
  <c r="CX111" i="32" s="1"/>
  <c r="CY111" i="32" s="1"/>
  <c r="CW111" i="32"/>
  <c r="CX110" i="32" a="1"/>
  <c r="CX110" i="32" s="1"/>
  <c r="CY110" i="32" s="1"/>
  <c r="CW110" i="32"/>
  <c r="CX109" i="32" a="1"/>
  <c r="CX109" i="32" s="1"/>
  <c r="CY109" i="32" s="1"/>
  <c r="CW109" i="32"/>
  <c r="CX108" i="32" a="1"/>
  <c r="CX108" i="32" s="1"/>
  <c r="CY108" i="32" s="1"/>
  <c r="CW108" i="32"/>
  <c r="CX107" i="32" a="1"/>
  <c r="CX107" i="32" s="1"/>
  <c r="CY107" i="32" s="1"/>
  <c r="CW107" i="32"/>
  <c r="CX106" i="32" a="1"/>
  <c r="CX106" i="32" s="1"/>
  <c r="CY106" i="32" s="1"/>
  <c r="CW106" i="32"/>
  <c r="CX105" i="32" a="1"/>
  <c r="CX105" i="32" s="1"/>
  <c r="CY105" i="32" s="1"/>
  <c r="CW105" i="32"/>
  <c r="CX104" i="32" a="1"/>
  <c r="CX104" i="32" s="1"/>
  <c r="CY104" i="32" s="1"/>
  <c r="CW104" i="32"/>
  <c r="CX103" i="32" a="1"/>
  <c r="CX103" i="32" s="1"/>
  <c r="CY103" i="32" s="1"/>
  <c r="CW103" i="32"/>
  <c r="CX102" i="32" a="1"/>
  <c r="CX102" i="32" s="1"/>
  <c r="CY102" i="32" s="1"/>
  <c r="CW102" i="32"/>
  <c r="CX101" i="32" a="1"/>
  <c r="CX101" i="32" s="1"/>
  <c r="CY101" i="32" s="1"/>
  <c r="CW101" i="32"/>
  <c r="CX100" i="32" a="1"/>
  <c r="CX100" i="32" s="1"/>
  <c r="CY100" i="32" s="1"/>
  <c r="CW100" i="32"/>
  <c r="CX99" i="32" a="1"/>
  <c r="CX99" i="32" s="1"/>
  <c r="CY99" i="32" s="1"/>
  <c r="CW99" i="32"/>
  <c r="CX98" i="32" a="1"/>
  <c r="CX98" i="32" s="1"/>
  <c r="CY98" i="32" s="1"/>
  <c r="CW98" i="32"/>
  <c r="CX97" i="32" a="1"/>
  <c r="CX97" i="32" s="1"/>
  <c r="CY97" i="32" s="1"/>
  <c r="CW97" i="32"/>
  <c r="CX96" i="32" a="1"/>
  <c r="CX96" i="32" s="1"/>
  <c r="CY96" i="32" s="1"/>
  <c r="CW96" i="32"/>
  <c r="CX95" i="32" a="1"/>
  <c r="CX95" i="32" s="1"/>
  <c r="CY95" i="32" s="1"/>
  <c r="CW95" i="32"/>
  <c r="CX94" i="32" a="1"/>
  <c r="CX94" i="32" s="1"/>
  <c r="CY94" i="32" s="1"/>
  <c r="CW94" i="32"/>
  <c r="CX93" i="32" a="1"/>
  <c r="CX93" i="32" s="1"/>
  <c r="CY93" i="32" s="1"/>
  <c r="CW93" i="32"/>
  <c r="CX92" i="32" a="1"/>
  <c r="CX92" i="32" s="1"/>
  <c r="CY92" i="32" s="1"/>
  <c r="CW92" i="32"/>
  <c r="CX91" i="32" a="1"/>
  <c r="CX91" i="32" s="1"/>
  <c r="CY91" i="32" s="1"/>
  <c r="CW91" i="32"/>
  <c r="CX90" i="32" a="1"/>
  <c r="CX90" i="32" s="1"/>
  <c r="CY90" i="32" s="1"/>
  <c r="CW90" i="32"/>
  <c r="CX89" i="32" a="1"/>
  <c r="CX89" i="32" s="1"/>
  <c r="CY89" i="32" s="1"/>
  <c r="CW89" i="32"/>
  <c r="CX88" i="32" a="1"/>
  <c r="CX88" i="32" s="1"/>
  <c r="CY88" i="32" s="1"/>
  <c r="CW88" i="32"/>
  <c r="CX87" i="32" a="1"/>
  <c r="CX87" i="32" s="1"/>
  <c r="CY87" i="32" s="1"/>
  <c r="CW87" i="32"/>
  <c r="CX86" i="32" a="1"/>
  <c r="CX86" i="32" s="1"/>
  <c r="CY86" i="32" s="1"/>
  <c r="CW86" i="32"/>
  <c r="CX85" i="32" a="1"/>
  <c r="CX85" i="32" s="1"/>
  <c r="CY85" i="32" s="1"/>
  <c r="CW85" i="32"/>
  <c r="CX84" i="32" a="1"/>
  <c r="CX84" i="32" s="1"/>
  <c r="CY84" i="32" s="1"/>
  <c r="CW84" i="32"/>
  <c r="CX83" i="32" a="1"/>
  <c r="CX83" i="32" s="1"/>
  <c r="CY83" i="32" s="1"/>
  <c r="CW83" i="32"/>
  <c r="CX82" i="32" a="1"/>
  <c r="CX82" i="32" s="1"/>
  <c r="CY82" i="32" s="1"/>
  <c r="CW82" i="32"/>
  <c r="CX81" i="32" a="1"/>
  <c r="CX81" i="32" s="1"/>
  <c r="CY81" i="32" s="1"/>
  <c r="CW81" i="32"/>
  <c r="CX80" i="32" a="1"/>
  <c r="CX80" i="32" s="1"/>
  <c r="CY80" i="32" s="1"/>
  <c r="CW80" i="32"/>
  <c r="CX79" i="32" a="1"/>
  <c r="CX79" i="32" s="1"/>
  <c r="CY79" i="32" s="1"/>
  <c r="CW79" i="32"/>
  <c r="CX78" i="32" a="1"/>
  <c r="CX78" i="32" s="1"/>
  <c r="CY78" i="32" s="1"/>
  <c r="CW78" i="32"/>
  <c r="CX77" i="32" a="1"/>
  <c r="CX77" i="32" s="1"/>
  <c r="CY77" i="32" s="1"/>
  <c r="CW77" i="32"/>
  <c r="CX76" i="32" a="1"/>
  <c r="CX76" i="32" s="1"/>
  <c r="CY76" i="32" s="1"/>
  <c r="CW76" i="32"/>
  <c r="CX75" i="32" a="1"/>
  <c r="CX75" i="32" s="1"/>
  <c r="CY75" i="32" s="1"/>
  <c r="CW75" i="32"/>
  <c r="CX74" i="32" a="1"/>
  <c r="CX74" i="32" s="1"/>
  <c r="CY74" i="32" s="1"/>
  <c r="CW74" i="32"/>
  <c r="CX73" i="32" a="1"/>
  <c r="CX73" i="32" s="1"/>
  <c r="CY73" i="32" s="1"/>
  <c r="CW73" i="32"/>
  <c r="CX72" i="32" a="1"/>
  <c r="CX72" i="32" s="1"/>
  <c r="CY72" i="32" s="1"/>
  <c r="CW72" i="32"/>
  <c r="CX71" i="32" a="1"/>
  <c r="CX71" i="32" s="1"/>
  <c r="CY71" i="32" s="1"/>
  <c r="CW71" i="32"/>
  <c r="CX70" i="32" a="1"/>
  <c r="CX70" i="32" s="1"/>
  <c r="CY70" i="32" s="1"/>
  <c r="CW70" i="32"/>
  <c r="CX69" i="32" a="1"/>
  <c r="CX69" i="32" s="1"/>
  <c r="CY69" i="32" s="1"/>
  <c r="CW69" i="32"/>
  <c r="CX68" i="32" a="1"/>
  <c r="CX68" i="32" s="1"/>
  <c r="CY68" i="32" s="1"/>
  <c r="CW68" i="32"/>
  <c r="CX67" i="32" a="1"/>
  <c r="CX67" i="32" s="1"/>
  <c r="CY67" i="32" s="1"/>
  <c r="CW67" i="32"/>
  <c r="CX66" i="32" a="1"/>
  <c r="CX66" i="32" s="1"/>
  <c r="CY66" i="32" s="1"/>
  <c r="CW66" i="32"/>
  <c r="CX65" i="32" a="1"/>
  <c r="CX65" i="32" s="1"/>
  <c r="CY65" i="32" s="1"/>
  <c r="CW65" i="32"/>
  <c r="CX64" i="32" a="1"/>
  <c r="CX64" i="32" s="1"/>
  <c r="CY64" i="32" s="1"/>
  <c r="CW64" i="32"/>
  <c r="CX63" i="32" a="1"/>
  <c r="CX63" i="32" s="1"/>
  <c r="CY63" i="32" s="1"/>
  <c r="CW63" i="32"/>
  <c r="CX62" i="32" a="1"/>
  <c r="CX62" i="32" s="1"/>
  <c r="CY62" i="32" s="1"/>
  <c r="CW62" i="32"/>
  <c r="CX61" i="32" a="1"/>
  <c r="CX61" i="32" s="1"/>
  <c r="CY61" i="32" s="1"/>
  <c r="CW61" i="32"/>
  <c r="CX60" i="32" a="1"/>
  <c r="CX60" i="32" s="1"/>
  <c r="CY60" i="32" s="1"/>
  <c r="CW60" i="32"/>
  <c r="CX59" i="32" a="1"/>
  <c r="CX59" i="32" s="1"/>
  <c r="CY59" i="32" s="1"/>
  <c r="CW59" i="32"/>
  <c r="CX58" i="32" a="1"/>
  <c r="CX58" i="32" s="1"/>
  <c r="CY58" i="32" s="1"/>
  <c r="CW58" i="32"/>
  <c r="CX57" i="32" a="1"/>
  <c r="CX57" i="32" s="1"/>
  <c r="CY57" i="32" s="1"/>
  <c r="CW57" i="32"/>
  <c r="CX56" i="32" a="1"/>
  <c r="CX56" i="32" s="1"/>
  <c r="CY56" i="32" s="1"/>
  <c r="CW56" i="32"/>
  <c r="CX55" i="32" a="1"/>
  <c r="CX55" i="32" s="1"/>
  <c r="CY55" i="32" s="1"/>
  <c r="CW55" i="32"/>
  <c r="CX54" i="32" a="1"/>
  <c r="CX54" i="32" s="1"/>
  <c r="CY54" i="32" s="1"/>
  <c r="CW54" i="32"/>
  <c r="CX53" i="32" a="1"/>
  <c r="CX53" i="32" s="1"/>
  <c r="CY53" i="32" s="1"/>
  <c r="CW53" i="32"/>
  <c r="CX52" i="32" a="1"/>
  <c r="CX52" i="32" s="1"/>
  <c r="CY52" i="32" s="1"/>
  <c r="CW52" i="32"/>
  <c r="CX51" i="32" a="1"/>
  <c r="CX51" i="32" s="1"/>
  <c r="CY51" i="32" s="1"/>
  <c r="CW51" i="32"/>
  <c r="CX50" i="32" a="1"/>
  <c r="CX50" i="32" s="1"/>
  <c r="CY50" i="32" s="1"/>
  <c r="CW50" i="32"/>
  <c r="CX49" i="32" a="1"/>
  <c r="CX49" i="32" s="1"/>
  <c r="CY49" i="32" s="1"/>
  <c r="CW49" i="32"/>
  <c r="CX48" i="32" a="1"/>
  <c r="CX48" i="32" s="1"/>
  <c r="CY48" i="32" s="1"/>
  <c r="CW48" i="32"/>
  <c r="CX47" i="32" a="1"/>
  <c r="CX47" i="32" s="1"/>
  <c r="CY47" i="32" s="1"/>
  <c r="CW47" i="32"/>
  <c r="CX46" i="32" a="1"/>
  <c r="CX46" i="32" s="1"/>
  <c r="CY46" i="32" s="1"/>
  <c r="CW46" i="32"/>
  <c r="CX45" i="32" a="1"/>
  <c r="CX45" i="32" s="1"/>
  <c r="CY45" i="32" s="1"/>
  <c r="CW45" i="32"/>
  <c r="CX44" i="32" a="1"/>
  <c r="CX44" i="32" s="1"/>
  <c r="CY44" i="32" s="1"/>
  <c r="CW44" i="32"/>
  <c r="CX43" i="32" a="1"/>
  <c r="CX43" i="32" s="1"/>
  <c r="CY43" i="32" s="1"/>
  <c r="CW43" i="32"/>
  <c r="CX42" i="32" a="1"/>
  <c r="CX42" i="32" s="1"/>
  <c r="CY42" i="32" s="1"/>
  <c r="CW42" i="32"/>
  <c r="CX41" i="32" a="1"/>
  <c r="CX41" i="32" s="1"/>
  <c r="CY41" i="32" s="1"/>
  <c r="CW41" i="32"/>
  <c r="CX40" i="32" a="1"/>
  <c r="CX40" i="32" s="1"/>
  <c r="CY40" i="32" s="1"/>
  <c r="CW40" i="32"/>
  <c r="CX39" i="32" a="1"/>
  <c r="CX39" i="32" s="1"/>
  <c r="CY39" i="32" s="1"/>
  <c r="CW39" i="32"/>
  <c r="CX38" i="32" a="1"/>
  <c r="CX38" i="32" s="1"/>
  <c r="CY38" i="32" s="1"/>
  <c r="CW38" i="32"/>
  <c r="CX37" i="32" a="1"/>
  <c r="CX37" i="32" s="1"/>
  <c r="CY37" i="32" s="1"/>
  <c r="CW37" i="32"/>
  <c r="CX36" i="32" a="1"/>
  <c r="CX36" i="32" s="1"/>
  <c r="CY36" i="32" s="1"/>
  <c r="CW36" i="32"/>
  <c r="CX35" i="32" a="1"/>
  <c r="CX35" i="32" s="1"/>
  <c r="CY35" i="32" s="1"/>
  <c r="CW35" i="32"/>
  <c r="CX34" i="32" a="1"/>
  <c r="CX34" i="32" s="1"/>
  <c r="CY34" i="32" s="1"/>
  <c r="CW34" i="32"/>
  <c r="CX33" i="32" a="1"/>
  <c r="CX33" i="32" s="1"/>
  <c r="CY33" i="32" s="1"/>
  <c r="CW33" i="32"/>
  <c r="CX32" i="32" a="1"/>
  <c r="CX32" i="32" s="1"/>
  <c r="CY32" i="32" s="1"/>
  <c r="CW32" i="32"/>
  <c r="CX31" i="32" a="1"/>
  <c r="CX31" i="32" s="1"/>
  <c r="CY31" i="32" s="1"/>
  <c r="CW31" i="32"/>
  <c r="CX30" i="32" a="1"/>
  <c r="CX30" i="32" s="1"/>
  <c r="CY30" i="32" s="1"/>
  <c r="CW30" i="32"/>
  <c r="CX29" i="32" a="1"/>
  <c r="CX29" i="32" s="1"/>
  <c r="CY29" i="32" s="1"/>
  <c r="CW29" i="32"/>
  <c r="CX28" i="32" a="1"/>
  <c r="CX28" i="32" s="1"/>
  <c r="CY28" i="32" s="1"/>
  <c r="CW28" i="32"/>
  <c r="CX27" i="32" a="1"/>
  <c r="CX27" i="32" s="1"/>
  <c r="CY27" i="32" s="1"/>
  <c r="CW27" i="32"/>
  <c r="CX26" i="32" a="1"/>
  <c r="CX26" i="32" s="1"/>
  <c r="CY26" i="32" s="1"/>
  <c r="CW26" i="32"/>
  <c r="CX25" i="32" a="1"/>
  <c r="CX25" i="32" s="1"/>
  <c r="CY25" i="32" s="1"/>
  <c r="CW25" i="32"/>
  <c r="CX24" i="32" a="1"/>
  <c r="CX24" i="32" s="1"/>
  <c r="CY24" i="32" s="1"/>
  <c r="CW24" i="32"/>
  <c r="CX23" i="32" a="1"/>
  <c r="CX23" i="32" s="1"/>
  <c r="CY23" i="32" s="1"/>
  <c r="CW23" i="32"/>
  <c r="CX22" i="32" a="1"/>
  <c r="CX22" i="32" s="1"/>
  <c r="CY22" i="32" s="1"/>
  <c r="CW22" i="32"/>
  <c r="CX21" i="32" a="1"/>
  <c r="CX21" i="32" s="1"/>
  <c r="CY21" i="32" s="1"/>
  <c r="CW21" i="32"/>
  <c r="CX20" i="32" a="1"/>
  <c r="CX20" i="32" s="1"/>
  <c r="CY20" i="32" s="1"/>
  <c r="CW20" i="32"/>
  <c r="CX19" i="32" a="1"/>
  <c r="CX19" i="32" s="1"/>
  <c r="CY19" i="32" s="1"/>
  <c r="CW19" i="32"/>
  <c r="CX18" i="32" a="1"/>
  <c r="CX18" i="32" s="1"/>
  <c r="CY18" i="32" s="1"/>
  <c r="CW18" i="32"/>
  <c r="CX17" i="32" a="1"/>
  <c r="CX17" i="32" s="1"/>
  <c r="CY17" i="32" s="1"/>
  <c r="CW17" i="32"/>
  <c r="CX16" i="32" a="1"/>
  <c r="CX16" i="32" s="1"/>
  <c r="CY16" i="32" s="1"/>
  <c r="CW16" i="32"/>
  <c r="CX15" i="32" a="1"/>
  <c r="CX15" i="32" s="1"/>
  <c r="CY15" i="32" s="1"/>
  <c r="CW15" i="32"/>
  <c r="CX14" i="32" a="1"/>
  <c r="CX14" i="32" s="1"/>
  <c r="CY14" i="32" s="1"/>
  <c r="CW14" i="32"/>
  <c r="CX13" i="32" a="1"/>
  <c r="CX13" i="32" s="1"/>
  <c r="CY13" i="32" s="1"/>
  <c r="CW13" i="32"/>
  <c r="CX12" i="32" a="1"/>
  <c r="CX12" i="32" s="1"/>
  <c r="CY12" i="32" s="1"/>
  <c r="CW12" i="32"/>
  <c r="CX11" i="32" a="1"/>
  <c r="CX11" i="32" s="1"/>
  <c r="CY11" i="32" s="1"/>
  <c r="CW11" i="32"/>
  <c r="CX10" i="32" a="1"/>
  <c r="CX10" i="32" s="1"/>
  <c r="CY10" i="32" s="1"/>
  <c r="CW10" i="32"/>
  <c r="CX9" i="32" a="1"/>
  <c r="CX9" i="32" s="1"/>
  <c r="CY9" i="32" s="1"/>
  <c r="CW9" i="32"/>
  <c r="CX8" i="32" a="1"/>
  <c r="CX8" i="32" s="1"/>
  <c r="CY8" i="32" s="1"/>
  <c r="CW8" i="32"/>
  <c r="CX7" i="32" a="1"/>
  <c r="CX7" i="32" s="1"/>
  <c r="CY7" i="32" s="1"/>
  <c r="CW7" i="32"/>
  <c r="CX6" i="32" a="1"/>
  <c r="CX6" i="32" s="1"/>
  <c r="CY6" i="32" s="1"/>
  <c r="CW6" i="32"/>
  <c r="CX5" i="32" a="1"/>
  <c r="CX5" i="32" s="1"/>
  <c r="CY5" i="32" s="1"/>
  <c r="CW5" i="32"/>
  <c r="CX4" i="32" a="1"/>
  <c r="CX4" i="32" s="1"/>
  <c r="CY4" i="32" s="1"/>
  <c r="CW4" i="32"/>
  <c r="CX3" i="32" a="1"/>
  <c r="CX3" i="32" s="1"/>
  <c r="CY3" i="32" s="1"/>
  <c r="CW3" i="32"/>
  <c r="CW2" i="32"/>
  <c r="CX2" i="32" s="1" a="1"/>
  <c r="CX2" i="32" s="1"/>
  <c r="CS2" i="32"/>
  <c r="CT2" i="32" s="1" a="1"/>
  <c r="CT2" i="32" s="1"/>
  <c r="CO2" i="32"/>
  <c r="CP2" i="32" s="1" a="1"/>
  <c r="CP2" i="32" s="1"/>
  <c r="CQ2" i="32" s="1"/>
  <c r="CK2" i="32"/>
  <c r="CL2" i="32" s="1" a="1"/>
  <c r="CL2" i="32" s="1"/>
  <c r="CM2" i="32" s="1"/>
  <c r="CG2" i="32"/>
  <c r="CH2" i="32" s="1" a="1"/>
  <c r="CH2" i="32" s="1"/>
  <c r="CC2" i="32"/>
  <c r="CD2" i="32" s="1" a="1"/>
  <c r="CD2" i="32" s="1"/>
  <c r="CE2" i="32" s="1"/>
  <c r="AO7" i="33"/>
  <c r="AN7" i="33"/>
  <c r="AM7" i="33"/>
  <c r="AL7" i="33"/>
  <c r="AK7" i="33"/>
  <c r="AJ7" i="33"/>
  <c r="AI7" i="33"/>
  <c r="AH7" i="33"/>
  <c r="AG7" i="33"/>
  <c r="AF7" i="33"/>
  <c r="AE7" i="33"/>
  <c r="AD7" i="33"/>
  <c r="AC7" i="33"/>
  <c r="AB7" i="33"/>
  <c r="AA7" i="33"/>
  <c r="Z7" i="33"/>
  <c r="Y7" i="33"/>
  <c r="X7" i="33"/>
  <c r="W7" i="33"/>
  <c r="V7" i="33"/>
  <c r="AO6" i="33"/>
  <c r="AN6" i="33"/>
  <c r="AM6" i="33"/>
  <c r="AL6" i="33"/>
  <c r="AK6" i="33"/>
  <c r="AJ6" i="33"/>
  <c r="AI6" i="33"/>
  <c r="AH6" i="33"/>
  <c r="AG6" i="33"/>
  <c r="AF6" i="33"/>
  <c r="AE6" i="33"/>
  <c r="AD6" i="33"/>
  <c r="AC6" i="33"/>
  <c r="AB6" i="33"/>
  <c r="AA6" i="33"/>
  <c r="Z6" i="33"/>
  <c r="Y6" i="33"/>
  <c r="X6" i="33"/>
  <c r="W6" i="33"/>
  <c r="V6" i="33"/>
  <c r="AO2" i="33"/>
  <c r="AN2" i="33"/>
  <c r="AM2" i="33"/>
  <c r="AL2" i="33"/>
  <c r="AK2" i="33"/>
  <c r="AJ2" i="33"/>
  <c r="AI2" i="33"/>
  <c r="AH2" i="33"/>
  <c r="AG2" i="33"/>
  <c r="AF2" i="33"/>
  <c r="AE2" i="33"/>
  <c r="AD2" i="33"/>
  <c r="AC2" i="33"/>
  <c r="AB2" i="33"/>
  <c r="AB4" i="33" s="1"/>
  <c r="AA2" i="33"/>
  <c r="Z2" i="33"/>
  <c r="Y2" i="33"/>
  <c r="X2" i="33"/>
  <c r="W2" i="33"/>
  <c r="V2" i="33"/>
  <c r="Y5" i="33" l="1"/>
  <c r="Y9" i="33" s="1"/>
  <c r="W5" i="33"/>
  <c r="W9" i="33" s="1"/>
  <c r="AF5" i="33"/>
  <c r="AF8" i="33" s="1"/>
  <c r="AH5" i="33"/>
  <c r="AH9" i="33" s="1"/>
  <c r="Z5" i="33"/>
  <c r="Z9" i="33" s="1"/>
  <c r="AC5" i="33"/>
  <c r="AC9" i="33" s="1"/>
  <c r="AA5" i="33"/>
  <c r="AA9" i="33" s="1"/>
  <c r="AD5" i="33"/>
  <c r="AD8" i="33" s="1"/>
  <c r="AI5" i="33"/>
  <c r="AI9" i="33" s="1"/>
  <c r="AN5" i="33"/>
  <c r="AN8" i="33" s="1"/>
  <c r="V5" i="33"/>
  <c r="Z4" i="33"/>
  <c r="Z3" i="33"/>
  <c r="AD4" i="33"/>
  <c r="AD3" i="33"/>
  <c r="AH4" i="33"/>
  <c r="AH3" i="33"/>
  <c r="AL4" i="33"/>
  <c r="AL3" i="33"/>
  <c r="AL5" i="33"/>
  <c r="W4" i="33"/>
  <c r="W3" i="33"/>
  <c r="AA4" i="33"/>
  <c r="AA3" i="33"/>
  <c r="AI4" i="33"/>
  <c r="AI3" i="33"/>
  <c r="AM4" i="33"/>
  <c r="AM3" i="33"/>
  <c r="X4" i="33"/>
  <c r="X3" i="33"/>
  <c r="AF4" i="33"/>
  <c r="AF3" i="33"/>
  <c r="AJ4" i="33"/>
  <c r="AJ3" i="33"/>
  <c r="AN4" i="33"/>
  <c r="AN3" i="33"/>
  <c r="Y4" i="33"/>
  <c r="Y3" i="33"/>
  <c r="AC4" i="33"/>
  <c r="AC3" i="33"/>
  <c r="AK4" i="33"/>
  <c r="AK3" i="33"/>
  <c r="AG5" i="33"/>
  <c r="AG3" i="33"/>
  <c r="AG4" i="33"/>
  <c r="AO5" i="33"/>
  <c r="AO4" i="33"/>
  <c r="AO3" i="33"/>
  <c r="AE4" i="33"/>
  <c r="AE3" i="33"/>
  <c r="V4" i="33"/>
  <c r="V3" i="33"/>
  <c r="AB3" i="33"/>
  <c r="AB5" i="33"/>
  <c r="AM5" i="33"/>
  <c r="X5" i="33"/>
  <c r="AJ5" i="33"/>
  <c r="AE5" i="33"/>
  <c r="AK5" i="33"/>
  <c r="DD13" i="32" a="1"/>
  <c r="DD13" i="32" s="1"/>
  <c r="EY2" i="32"/>
  <c r="EZ145" i="32" s="1" a="1"/>
  <c r="EZ145" i="32" s="1"/>
  <c r="CF107" i="32" a="1"/>
  <c r="CF107" i="32" s="1"/>
  <c r="CN95" i="32" a="1"/>
  <c r="CN95" i="32" s="1"/>
  <c r="DD5" i="32" a="1"/>
  <c r="DD5" i="32" s="1"/>
  <c r="DL187" i="32" a="1"/>
  <c r="DL187" i="32" s="1"/>
  <c r="DD17" i="32" a="1"/>
  <c r="DD17" i="32" s="1"/>
  <c r="DD9" i="32" a="1"/>
  <c r="DD9" i="32" s="1"/>
  <c r="EB25" i="32" a="1"/>
  <c r="EB25" i="32" s="1"/>
  <c r="EB54" i="32" a="1"/>
  <c r="EB54" i="32" s="1"/>
  <c r="EB34" i="32" a="1"/>
  <c r="EB34" i="32" s="1"/>
  <c r="FD208" i="32" a="1"/>
  <c r="FD208" i="32" s="1"/>
  <c r="FD206" i="32" a="1"/>
  <c r="FD206" i="32" s="1"/>
  <c r="FD204" i="32" a="1"/>
  <c r="FD204" i="32" s="1"/>
  <c r="FD202" i="32" a="1"/>
  <c r="FD202" i="32" s="1"/>
  <c r="FD200" i="32" a="1"/>
  <c r="FD200" i="32" s="1"/>
  <c r="FD198" i="32" a="1"/>
  <c r="FD198" i="32" s="1"/>
  <c r="FD196" i="32" a="1"/>
  <c r="FD196" i="32" s="1"/>
  <c r="FD194" i="32" a="1"/>
  <c r="FD194" i="32" s="1"/>
  <c r="FD192" i="32" a="1"/>
  <c r="FD192" i="32" s="1"/>
  <c r="FD190" i="32" a="1"/>
  <c r="FD190" i="32" s="1"/>
  <c r="FD188" i="32" a="1"/>
  <c r="FD188" i="32" s="1"/>
  <c r="FD186" i="32" a="1"/>
  <c r="FD186" i="32" s="1"/>
  <c r="FD184" i="32" a="1"/>
  <c r="FD184" i="32" s="1"/>
  <c r="FD182" i="32" a="1"/>
  <c r="FD182" i="32" s="1"/>
  <c r="FD180" i="32" a="1"/>
  <c r="FD180" i="32" s="1"/>
  <c r="FD178" i="32" a="1"/>
  <c r="FD178" i="32" s="1"/>
  <c r="FD176" i="32" a="1"/>
  <c r="FD176" i="32" s="1"/>
  <c r="FD174" i="32" a="1"/>
  <c r="FD174" i="32" s="1"/>
  <c r="FD172" i="32" a="1"/>
  <c r="FD172" i="32" s="1"/>
  <c r="FD170" i="32" a="1"/>
  <c r="FD170" i="32" s="1"/>
  <c r="FD168" i="32" a="1"/>
  <c r="FD168" i="32" s="1"/>
  <c r="FD166" i="32" a="1"/>
  <c r="FD166" i="32" s="1"/>
  <c r="FD164" i="32" a="1"/>
  <c r="FD164" i="32" s="1"/>
  <c r="FD162" i="32" a="1"/>
  <c r="FD162" i="32" s="1"/>
  <c r="FD160" i="32" a="1"/>
  <c r="FD160" i="32" s="1"/>
  <c r="FD158" i="32" a="1"/>
  <c r="FD158" i="32" s="1"/>
  <c r="FD156" i="32" a="1"/>
  <c r="FD156" i="32" s="1"/>
  <c r="FD154" i="32" a="1"/>
  <c r="FD154" i="32" s="1"/>
  <c r="FD152" i="32" a="1"/>
  <c r="FD152" i="32" s="1"/>
  <c r="FD150" i="32" a="1"/>
  <c r="FD150" i="32" s="1"/>
  <c r="FD148" i="32" a="1"/>
  <c r="FD148" i="32" s="1"/>
  <c r="FD146" i="32" a="1"/>
  <c r="FD146" i="32" s="1"/>
  <c r="FD144" i="32" a="1"/>
  <c r="FD144" i="32" s="1"/>
  <c r="FD142" i="32" a="1"/>
  <c r="FD142" i="32" s="1"/>
  <c r="FD140" i="32" a="1"/>
  <c r="FD140" i="32" s="1"/>
  <c r="FD138" i="32" a="1"/>
  <c r="FD138" i="32" s="1"/>
  <c r="FD136" i="32" a="1"/>
  <c r="FD136" i="32" s="1"/>
  <c r="FD134" i="32" a="1"/>
  <c r="FD134" i="32" s="1"/>
  <c r="FD132" i="32" a="1"/>
  <c r="FD132" i="32" s="1"/>
  <c r="FD130" i="32" a="1"/>
  <c r="FD130" i="32" s="1"/>
  <c r="FD128" i="32" a="1"/>
  <c r="FD128" i="32" s="1"/>
  <c r="FD126" i="32" a="1"/>
  <c r="FD126" i="32" s="1"/>
  <c r="FD124" i="32" a="1"/>
  <c r="FD124" i="32" s="1"/>
  <c r="FD207" i="32" a="1"/>
  <c r="FD207" i="32" s="1"/>
  <c r="FD205" i="32" a="1"/>
  <c r="FD205" i="32" s="1"/>
  <c r="FD203" i="32" a="1"/>
  <c r="FD203" i="32" s="1"/>
  <c r="FD201" i="32" a="1"/>
  <c r="FD201" i="32" s="1"/>
  <c r="FD199" i="32" a="1"/>
  <c r="FD199" i="32" s="1"/>
  <c r="FD197" i="32" a="1"/>
  <c r="FD197" i="32" s="1"/>
  <c r="FD195" i="32" a="1"/>
  <c r="FD195" i="32" s="1"/>
  <c r="FD193" i="32" a="1"/>
  <c r="FD193" i="32" s="1"/>
  <c r="FD191" i="32" a="1"/>
  <c r="FD191" i="32" s="1"/>
  <c r="FD189" i="32" a="1"/>
  <c r="FD189" i="32" s="1"/>
  <c r="FD187" i="32" a="1"/>
  <c r="FD187" i="32" s="1"/>
  <c r="FD185" i="32" a="1"/>
  <c r="FD185" i="32" s="1"/>
  <c r="FD183" i="32" a="1"/>
  <c r="FD183" i="32" s="1"/>
  <c r="FD181" i="32" a="1"/>
  <c r="FD181" i="32" s="1"/>
  <c r="FD179" i="32" a="1"/>
  <c r="FD179" i="32" s="1"/>
  <c r="FD177" i="32" a="1"/>
  <c r="FD177" i="32" s="1"/>
  <c r="FD175" i="32" a="1"/>
  <c r="FD175" i="32" s="1"/>
  <c r="FD173" i="32" a="1"/>
  <c r="FD173" i="32" s="1"/>
  <c r="FD171" i="32" a="1"/>
  <c r="FD171" i="32" s="1"/>
  <c r="FD169" i="32" a="1"/>
  <c r="FD169" i="32" s="1"/>
  <c r="FD167" i="32" a="1"/>
  <c r="FD167" i="32" s="1"/>
  <c r="FD165" i="32" a="1"/>
  <c r="FD165" i="32" s="1"/>
  <c r="FD163" i="32" a="1"/>
  <c r="FD163" i="32" s="1"/>
  <c r="FD161" i="32" a="1"/>
  <c r="FD161" i="32" s="1"/>
  <c r="FD159" i="32" a="1"/>
  <c r="FD159" i="32" s="1"/>
  <c r="FD157" i="32" a="1"/>
  <c r="FD157" i="32" s="1"/>
  <c r="FD155" i="32" a="1"/>
  <c r="FD155" i="32" s="1"/>
  <c r="FD153" i="32" a="1"/>
  <c r="FD153" i="32" s="1"/>
  <c r="FD151" i="32" a="1"/>
  <c r="FD151" i="32" s="1"/>
  <c r="FD149" i="32" a="1"/>
  <c r="FD149" i="32" s="1"/>
  <c r="FD147" i="32" a="1"/>
  <c r="FD147" i="32" s="1"/>
  <c r="FD145" i="32" a="1"/>
  <c r="FD145" i="32" s="1"/>
  <c r="FD143" i="32" a="1"/>
  <c r="FD143" i="32" s="1"/>
  <c r="FD141" i="32" a="1"/>
  <c r="FD141" i="32" s="1"/>
  <c r="FD139" i="32" a="1"/>
  <c r="FD139" i="32" s="1"/>
  <c r="FD137" i="32" a="1"/>
  <c r="FD137" i="32" s="1"/>
  <c r="FD135" i="32" a="1"/>
  <c r="FD135" i="32" s="1"/>
  <c r="FD133" i="32" a="1"/>
  <c r="FD133" i="32" s="1"/>
  <c r="FD131" i="32" a="1"/>
  <c r="FD131" i="32" s="1"/>
  <c r="FD129" i="32" a="1"/>
  <c r="FD129" i="32" s="1"/>
  <c r="FD127" i="32" a="1"/>
  <c r="FD127" i="32" s="1"/>
  <c r="FD125" i="32" a="1"/>
  <c r="FD125" i="32" s="1"/>
  <c r="FD123" i="32" a="1"/>
  <c r="FD123" i="32" s="1"/>
  <c r="FD121" i="32" a="1"/>
  <c r="FD121" i="32" s="1"/>
  <c r="FD119" i="32" a="1"/>
  <c r="FD119" i="32" s="1"/>
  <c r="FD117" i="32" a="1"/>
  <c r="FD117" i="32" s="1"/>
  <c r="FD115" i="32" a="1"/>
  <c r="FD115" i="32" s="1"/>
  <c r="FD113" i="32" a="1"/>
  <c r="FD113" i="32" s="1"/>
  <c r="FD111" i="32" a="1"/>
  <c r="FD111" i="32" s="1"/>
  <c r="FD109" i="32" a="1"/>
  <c r="FD109" i="32" s="1"/>
  <c r="FD107" i="32" a="1"/>
  <c r="FD107" i="32" s="1"/>
  <c r="FD122" i="32" a="1"/>
  <c r="FD122" i="32" s="1"/>
  <c r="FD114" i="32" a="1"/>
  <c r="FD114" i="32" s="1"/>
  <c r="FD106" i="32" a="1"/>
  <c r="FD106" i="32" s="1"/>
  <c r="FD105" i="32" a="1"/>
  <c r="FD105" i="32" s="1"/>
  <c r="FD104" i="32" a="1"/>
  <c r="FD104" i="32" s="1"/>
  <c r="FD103" i="32" a="1"/>
  <c r="FD103" i="32" s="1"/>
  <c r="FD102" i="32" a="1"/>
  <c r="FD102" i="32" s="1"/>
  <c r="FD101" i="32" a="1"/>
  <c r="FD101" i="32" s="1"/>
  <c r="FD100" i="32" a="1"/>
  <c r="FD100" i="32" s="1"/>
  <c r="FD99" i="32" a="1"/>
  <c r="FD99" i="32" s="1"/>
  <c r="FD98" i="32" a="1"/>
  <c r="FD98" i="32" s="1"/>
  <c r="FD97" i="32" a="1"/>
  <c r="FD97" i="32" s="1"/>
  <c r="FD96" i="32" a="1"/>
  <c r="FD96" i="32" s="1"/>
  <c r="FD95" i="32" a="1"/>
  <c r="FD95" i="32" s="1"/>
  <c r="FD94" i="32" a="1"/>
  <c r="FD94" i="32" s="1"/>
  <c r="FD93" i="32" a="1"/>
  <c r="FD93" i="32" s="1"/>
  <c r="FD92" i="32" a="1"/>
  <c r="FD92" i="32" s="1"/>
  <c r="FD91" i="32" a="1"/>
  <c r="FD91" i="32" s="1"/>
  <c r="FD90" i="32" a="1"/>
  <c r="FD90" i="32" s="1"/>
  <c r="FD89" i="32" a="1"/>
  <c r="FD89" i="32" s="1"/>
  <c r="FD88" i="32" a="1"/>
  <c r="FD88" i="32" s="1"/>
  <c r="FD87" i="32" a="1"/>
  <c r="FD87" i="32" s="1"/>
  <c r="FD86" i="32" a="1"/>
  <c r="FD86" i="32" s="1"/>
  <c r="FD85" i="32" a="1"/>
  <c r="FD85" i="32" s="1"/>
  <c r="FD84" i="32" a="1"/>
  <c r="FD84" i="32" s="1"/>
  <c r="FD81" i="32" a="1"/>
  <c r="FD81" i="32" s="1"/>
  <c r="FD80" i="32" a="1"/>
  <c r="FD80" i="32" s="1"/>
  <c r="FD77" i="32" a="1"/>
  <c r="FD77" i="32" s="1"/>
  <c r="FD76" i="32" a="1"/>
  <c r="FD76" i="32" s="1"/>
  <c r="FD73" i="32" a="1"/>
  <c r="FD73" i="32" s="1"/>
  <c r="FD72" i="32" a="1"/>
  <c r="FD72" i="32" s="1"/>
  <c r="FD69" i="32" a="1"/>
  <c r="FD69" i="32" s="1"/>
  <c r="FD67" i="32" a="1"/>
  <c r="FD67" i="32" s="1"/>
  <c r="FD65" i="32" a="1"/>
  <c r="FD65" i="32" s="1"/>
  <c r="FD63" i="32" a="1"/>
  <c r="FD63" i="32" s="1"/>
  <c r="FD61" i="32" a="1"/>
  <c r="FD61" i="32" s="1"/>
  <c r="FD59" i="32" a="1"/>
  <c r="FD59" i="32" s="1"/>
  <c r="FD57" i="32" a="1"/>
  <c r="FD57" i="32" s="1"/>
  <c r="FD55" i="32" a="1"/>
  <c r="FD55" i="32" s="1"/>
  <c r="FD53" i="32" a="1"/>
  <c r="FD53" i="32" s="1"/>
  <c r="FD51" i="32" a="1"/>
  <c r="FD51" i="32" s="1"/>
  <c r="FD49" i="32" a="1"/>
  <c r="FD49" i="32" s="1"/>
  <c r="FD47" i="32" a="1"/>
  <c r="FD47" i="32" s="1"/>
  <c r="FD45" i="32" a="1"/>
  <c r="FD45" i="32" s="1"/>
  <c r="FD43" i="32" a="1"/>
  <c r="FD43" i="32" s="1"/>
  <c r="FD41" i="32" a="1"/>
  <c r="FD41" i="32" s="1"/>
  <c r="FD39" i="32" a="1"/>
  <c r="FD39" i="32" s="1"/>
  <c r="FD37" i="32" a="1"/>
  <c r="FD37" i="32" s="1"/>
  <c r="FD35" i="32" a="1"/>
  <c r="FD35" i="32" s="1"/>
  <c r="FD33" i="32" a="1"/>
  <c r="FD33" i="32" s="1"/>
  <c r="FD31" i="32" a="1"/>
  <c r="FD31" i="32" s="1"/>
  <c r="FD29" i="32" a="1"/>
  <c r="FD29" i="32" s="1"/>
  <c r="FD27" i="32" a="1"/>
  <c r="FD27" i="32" s="1"/>
  <c r="FD25" i="32" a="1"/>
  <c r="FD25" i="32" s="1"/>
  <c r="FD23" i="32" a="1"/>
  <c r="FD23" i="32" s="1"/>
  <c r="FD21" i="32" a="1"/>
  <c r="FD21" i="32" s="1"/>
  <c r="FD19" i="32" a="1"/>
  <c r="FD19" i="32" s="1"/>
  <c r="FD17" i="32" a="1"/>
  <c r="FD17" i="32" s="1"/>
  <c r="FD15" i="32" a="1"/>
  <c r="FD15" i="32" s="1"/>
  <c r="FD13" i="32" a="1"/>
  <c r="FD13" i="32" s="1"/>
  <c r="FD11" i="32" a="1"/>
  <c r="FD11" i="32" s="1"/>
  <c r="FD9" i="32" a="1"/>
  <c r="FD9" i="32" s="1"/>
  <c r="FD7" i="32" a="1"/>
  <c r="FD7" i="32" s="1"/>
  <c r="FD5" i="32" a="1"/>
  <c r="FD5" i="32" s="1"/>
  <c r="FD3" i="32" a="1"/>
  <c r="FD3" i="32" s="1"/>
  <c r="FD44" i="32" a="1"/>
  <c r="FD44" i="32" s="1"/>
  <c r="FD42" i="32" a="1"/>
  <c r="FD42" i="32" s="1"/>
  <c r="FD38" i="32" a="1"/>
  <c r="FD38" i="32" s="1"/>
  <c r="FD36" i="32" a="1"/>
  <c r="FD36" i="32" s="1"/>
  <c r="FD116" i="32" a="1"/>
  <c r="FD116" i="32" s="1"/>
  <c r="FD108" i="32" a="1"/>
  <c r="FD108" i="32" s="1"/>
  <c r="FD2" i="32" a="1"/>
  <c r="FD2" i="32" s="1"/>
  <c r="FD118" i="32" a="1"/>
  <c r="FD118" i="32" s="1"/>
  <c r="FD110" i="32" a="1"/>
  <c r="FD110" i="32" s="1"/>
  <c r="FD83" i="32" a="1"/>
  <c r="FD83" i="32" s="1"/>
  <c r="FD82" i="32" a="1"/>
  <c r="FD82" i="32" s="1"/>
  <c r="FD79" i="32" a="1"/>
  <c r="FD79" i="32" s="1"/>
  <c r="FD78" i="32" a="1"/>
  <c r="FD78" i="32" s="1"/>
  <c r="FD75" i="32" a="1"/>
  <c r="FD75" i="32" s="1"/>
  <c r="FD74" i="32" a="1"/>
  <c r="FD74" i="32" s="1"/>
  <c r="FD71" i="32" a="1"/>
  <c r="FD71" i="32" s="1"/>
  <c r="FD70" i="32" a="1"/>
  <c r="FD70" i="32" s="1"/>
  <c r="FD68" i="32" a="1"/>
  <c r="FD68" i="32" s="1"/>
  <c r="FD66" i="32" a="1"/>
  <c r="FD66" i="32" s="1"/>
  <c r="FD64" i="32" a="1"/>
  <c r="FD64" i="32" s="1"/>
  <c r="FD62" i="32" a="1"/>
  <c r="FD62" i="32" s="1"/>
  <c r="FD60" i="32" a="1"/>
  <c r="FD60" i="32" s="1"/>
  <c r="FD58" i="32" a="1"/>
  <c r="FD58" i="32" s="1"/>
  <c r="FD56" i="32" a="1"/>
  <c r="FD56" i="32" s="1"/>
  <c r="FD54" i="32" a="1"/>
  <c r="FD54" i="32" s="1"/>
  <c r="FD52" i="32" a="1"/>
  <c r="FD52" i="32" s="1"/>
  <c r="FD50" i="32" a="1"/>
  <c r="FD50" i="32" s="1"/>
  <c r="FD48" i="32" a="1"/>
  <c r="FD48" i="32" s="1"/>
  <c r="FD46" i="32" a="1"/>
  <c r="FD46" i="32" s="1"/>
  <c r="FD40" i="32" a="1"/>
  <c r="FD40" i="32" s="1"/>
  <c r="FD34" i="32" a="1"/>
  <c r="FD34" i="32" s="1"/>
  <c r="FD112" i="32" a="1"/>
  <c r="FD112" i="32" s="1"/>
  <c r="FD26" i="32" a="1"/>
  <c r="FD26" i="32" s="1"/>
  <c r="FD18" i="32" a="1"/>
  <c r="FD18" i="32" s="1"/>
  <c r="FD10" i="32" a="1"/>
  <c r="FD10" i="32" s="1"/>
  <c r="FD8" i="32" a="1"/>
  <c r="FD8" i="32" s="1"/>
  <c r="FD120" i="32" a="1"/>
  <c r="FD120" i="32" s="1"/>
  <c r="FD30" i="32" a="1"/>
  <c r="FD30" i="32" s="1"/>
  <c r="FD22" i="32" a="1"/>
  <c r="FD22" i="32" s="1"/>
  <c r="FD14" i="32" a="1"/>
  <c r="FD14" i="32" s="1"/>
  <c r="FD6" i="32" a="1"/>
  <c r="FD6" i="32" s="1"/>
  <c r="FD28" i="32" a="1"/>
  <c r="FD28" i="32" s="1"/>
  <c r="FD20" i="32" a="1"/>
  <c r="FD20" i="32" s="1"/>
  <c r="FD12" i="32" a="1"/>
  <c r="FD12" i="32" s="1"/>
  <c r="FD4" i="32" a="1"/>
  <c r="FD4" i="32" s="1"/>
  <c r="FD32" i="32" a="1"/>
  <c r="FD32" i="32" s="1"/>
  <c r="FD24" i="32" a="1"/>
  <c r="FD24" i="32" s="1"/>
  <c r="FD16" i="32" a="1"/>
  <c r="FD16" i="32" s="1"/>
  <c r="EV149" i="32" a="1"/>
  <c r="EV149" i="32" s="1"/>
  <c r="EV148" i="32" a="1"/>
  <c r="EV148" i="32" s="1"/>
  <c r="EV147" i="32" a="1"/>
  <c r="EV147" i="32" s="1"/>
  <c r="EV146" i="32" a="1"/>
  <c r="EV146" i="32" s="1"/>
  <c r="EV145" i="32" a="1"/>
  <c r="EV145" i="32" s="1"/>
  <c r="EV144" i="32" a="1"/>
  <c r="EV144" i="32" s="1"/>
  <c r="EV143" i="32" a="1"/>
  <c r="EV143" i="32" s="1"/>
  <c r="EV142" i="32" a="1"/>
  <c r="EV142" i="32" s="1"/>
  <c r="EV141" i="32" a="1"/>
  <c r="EV141" i="32" s="1"/>
  <c r="EV140" i="32" a="1"/>
  <c r="EV140" i="32" s="1"/>
  <c r="EV139" i="32" a="1"/>
  <c r="EV139" i="32" s="1"/>
  <c r="EV138" i="32" a="1"/>
  <c r="EV138" i="32" s="1"/>
  <c r="EV137" i="32" a="1"/>
  <c r="EV137" i="32" s="1"/>
  <c r="EV136" i="32" a="1"/>
  <c r="EV136" i="32" s="1"/>
  <c r="EV135" i="32" a="1"/>
  <c r="EV135" i="32" s="1"/>
  <c r="EV134" i="32" a="1"/>
  <c r="EV134" i="32" s="1"/>
  <c r="EV133" i="32" a="1"/>
  <c r="EV133" i="32" s="1"/>
  <c r="EV132" i="32" a="1"/>
  <c r="EV132" i="32" s="1"/>
  <c r="EV131" i="32" a="1"/>
  <c r="EV131" i="32" s="1"/>
  <c r="EV130" i="32" a="1"/>
  <c r="EV130" i="32" s="1"/>
  <c r="EV123" i="32" a="1"/>
  <c r="EV123" i="32" s="1"/>
  <c r="EV119" i="32" a="1"/>
  <c r="EV119" i="32" s="1"/>
  <c r="EV115" i="32" a="1"/>
  <c r="EV115" i="32" s="1"/>
  <c r="EV111" i="32" a="1"/>
  <c r="EV111" i="32" s="1"/>
  <c r="EV107" i="32" a="1"/>
  <c r="EV107" i="32" s="1"/>
  <c r="EV103" i="32" a="1"/>
  <c r="EV103" i="32" s="1"/>
  <c r="EV99" i="32" a="1"/>
  <c r="EV99" i="32" s="1"/>
  <c r="EV95" i="32" a="1"/>
  <c r="EV95" i="32" s="1"/>
  <c r="EV91" i="32" a="1"/>
  <c r="EV91" i="32" s="1"/>
  <c r="EV87" i="32" a="1"/>
  <c r="EV87" i="32" s="1"/>
  <c r="EV83" i="32" a="1"/>
  <c r="EV83" i="32" s="1"/>
  <c r="EV79" i="32" a="1"/>
  <c r="EV79" i="32" s="1"/>
  <c r="EV75" i="32" a="1"/>
  <c r="EV75" i="32" s="1"/>
  <c r="EV71" i="32" a="1"/>
  <c r="EV71" i="32" s="1"/>
  <c r="EV67" i="32" a="1"/>
  <c r="EV67" i="32" s="1"/>
  <c r="EV63" i="32" a="1"/>
  <c r="EV63" i="32" s="1"/>
  <c r="EV59" i="32" a="1"/>
  <c r="EV59" i="32" s="1"/>
  <c r="EV55" i="32" a="1"/>
  <c r="EV55" i="32" s="1"/>
  <c r="EV51" i="32" a="1"/>
  <c r="EV51" i="32" s="1"/>
  <c r="EV47" i="32" a="1"/>
  <c r="EV47" i="32" s="1"/>
  <c r="EV43" i="32" a="1"/>
  <c r="EV43" i="32" s="1"/>
  <c r="EV127" i="32" a="1"/>
  <c r="EV127" i="32" s="1"/>
  <c r="EV126" i="32" a="1"/>
  <c r="EV126" i="32" s="1"/>
  <c r="EV121" i="32" a="1"/>
  <c r="EV121" i="32" s="1"/>
  <c r="EV117" i="32" a="1"/>
  <c r="EV117" i="32" s="1"/>
  <c r="EV113" i="32" a="1"/>
  <c r="EV113" i="32" s="1"/>
  <c r="EV109" i="32" a="1"/>
  <c r="EV109" i="32" s="1"/>
  <c r="EV105" i="32" a="1"/>
  <c r="EV105" i="32" s="1"/>
  <c r="EV101" i="32" a="1"/>
  <c r="EV101" i="32" s="1"/>
  <c r="EV97" i="32" a="1"/>
  <c r="EV97" i="32" s="1"/>
  <c r="EV93" i="32" a="1"/>
  <c r="EV93" i="32" s="1"/>
  <c r="EV89" i="32" a="1"/>
  <c r="EV89" i="32" s="1"/>
  <c r="EV85" i="32" a="1"/>
  <c r="EV85" i="32" s="1"/>
  <c r="EV81" i="32" a="1"/>
  <c r="EV81" i="32" s="1"/>
  <c r="EV77" i="32" a="1"/>
  <c r="EV77" i="32" s="1"/>
  <c r="EV73" i="32" a="1"/>
  <c r="EV73" i="32" s="1"/>
  <c r="EV69" i="32" a="1"/>
  <c r="EV69" i="32" s="1"/>
  <c r="EV65" i="32" a="1"/>
  <c r="EV65" i="32" s="1"/>
  <c r="EV61" i="32" a="1"/>
  <c r="EV61" i="32" s="1"/>
  <c r="EV57" i="32" a="1"/>
  <c r="EV57" i="32" s="1"/>
  <c r="EV2" i="32" a="1"/>
  <c r="EV2" i="32" s="1"/>
  <c r="EV53" i="32" a="1"/>
  <c r="EV53" i="32" s="1"/>
  <c r="EV49" i="32" a="1"/>
  <c r="EV49" i="32" s="1"/>
  <c r="EV45" i="32" a="1"/>
  <c r="EV45" i="32" s="1"/>
  <c r="EV208" i="32" a="1"/>
  <c r="EV208" i="32" s="1"/>
  <c r="EV207" i="32" a="1"/>
  <c r="EV207" i="32" s="1"/>
  <c r="EV206" i="32" a="1"/>
  <c r="EV206" i="32" s="1"/>
  <c r="EV205" i="32" a="1"/>
  <c r="EV205" i="32" s="1"/>
  <c r="EV204" i="32" a="1"/>
  <c r="EV204" i="32" s="1"/>
  <c r="EV203" i="32" a="1"/>
  <c r="EV203" i="32" s="1"/>
  <c r="EV202" i="32" a="1"/>
  <c r="EV202" i="32" s="1"/>
  <c r="EV201" i="32" a="1"/>
  <c r="EV201" i="32" s="1"/>
  <c r="EV200" i="32" a="1"/>
  <c r="EV200" i="32" s="1"/>
  <c r="EV199" i="32" a="1"/>
  <c r="EV199" i="32" s="1"/>
  <c r="EV198" i="32" a="1"/>
  <c r="EV198" i="32" s="1"/>
  <c r="EV197" i="32" a="1"/>
  <c r="EV197" i="32" s="1"/>
  <c r="EV196" i="32" a="1"/>
  <c r="EV196" i="32" s="1"/>
  <c r="EV195" i="32" a="1"/>
  <c r="EV195" i="32" s="1"/>
  <c r="EV194" i="32" a="1"/>
  <c r="EV194" i="32" s="1"/>
  <c r="EV193" i="32" a="1"/>
  <c r="EV193" i="32" s="1"/>
  <c r="EV192" i="32" a="1"/>
  <c r="EV192" i="32" s="1"/>
  <c r="EV191" i="32" a="1"/>
  <c r="EV191" i="32" s="1"/>
  <c r="EV190" i="32" a="1"/>
  <c r="EV190" i="32" s="1"/>
  <c r="EV189" i="32" a="1"/>
  <c r="EV189" i="32" s="1"/>
  <c r="EV188" i="32" a="1"/>
  <c r="EV188" i="32" s="1"/>
  <c r="EV187" i="32" a="1"/>
  <c r="EV187" i="32" s="1"/>
  <c r="EV186" i="32" a="1"/>
  <c r="EV186" i="32" s="1"/>
  <c r="EV185" i="32" a="1"/>
  <c r="EV185" i="32" s="1"/>
  <c r="EV184" i="32" a="1"/>
  <c r="EV184" i="32" s="1"/>
  <c r="EV183" i="32" a="1"/>
  <c r="EV183" i="32" s="1"/>
  <c r="EV182" i="32" a="1"/>
  <c r="EV182" i="32" s="1"/>
  <c r="EV181" i="32" a="1"/>
  <c r="EV181" i="32" s="1"/>
  <c r="EV180" i="32" a="1"/>
  <c r="EV180" i="32" s="1"/>
  <c r="EV179" i="32" a="1"/>
  <c r="EV179" i="32" s="1"/>
  <c r="EV178" i="32" a="1"/>
  <c r="EV178" i="32" s="1"/>
  <c r="EV177" i="32" a="1"/>
  <c r="EV177" i="32" s="1"/>
  <c r="EV176" i="32" a="1"/>
  <c r="EV176" i="32" s="1"/>
  <c r="EV175" i="32" a="1"/>
  <c r="EV175" i="32" s="1"/>
  <c r="EV174" i="32" a="1"/>
  <c r="EV174" i="32" s="1"/>
  <c r="EV173" i="32" a="1"/>
  <c r="EV173" i="32" s="1"/>
  <c r="EV172" i="32" a="1"/>
  <c r="EV172" i="32" s="1"/>
  <c r="EV171" i="32" a="1"/>
  <c r="EV171" i="32" s="1"/>
  <c r="EV170" i="32" a="1"/>
  <c r="EV170" i="32" s="1"/>
  <c r="EV169" i="32" a="1"/>
  <c r="EV169" i="32" s="1"/>
  <c r="EV168" i="32" a="1"/>
  <c r="EV168" i="32" s="1"/>
  <c r="EV167" i="32" a="1"/>
  <c r="EV167" i="32" s="1"/>
  <c r="EV166" i="32" a="1"/>
  <c r="EV166" i="32" s="1"/>
  <c r="EV165" i="32" a="1"/>
  <c r="EV165" i="32" s="1"/>
  <c r="EV164" i="32" a="1"/>
  <c r="EV164" i="32" s="1"/>
  <c r="EV163" i="32" a="1"/>
  <c r="EV163" i="32" s="1"/>
  <c r="EV162" i="32" a="1"/>
  <c r="EV162" i="32" s="1"/>
  <c r="EV161" i="32" a="1"/>
  <c r="EV161" i="32" s="1"/>
  <c r="EV160" i="32" a="1"/>
  <c r="EV160" i="32" s="1"/>
  <c r="EV159" i="32" a="1"/>
  <c r="EV159" i="32" s="1"/>
  <c r="EV158" i="32" a="1"/>
  <c r="EV158" i="32" s="1"/>
  <c r="EV157" i="32" a="1"/>
  <c r="EV157" i="32" s="1"/>
  <c r="EV156" i="32" a="1"/>
  <c r="EV156" i="32" s="1"/>
  <c r="EV155" i="32" a="1"/>
  <c r="EV155" i="32" s="1"/>
  <c r="EV154" i="32" a="1"/>
  <c r="EV154" i="32" s="1"/>
  <c r="EV153" i="32" a="1"/>
  <c r="EV153" i="32" s="1"/>
  <c r="EV152" i="32" a="1"/>
  <c r="EV152" i="32" s="1"/>
  <c r="EV151" i="32" a="1"/>
  <c r="EV151" i="32" s="1"/>
  <c r="EV150" i="32" a="1"/>
  <c r="EV150" i="32" s="1"/>
  <c r="EV129" i="32" a="1"/>
  <c r="EV129" i="32" s="1"/>
  <c r="EV128" i="32" a="1"/>
  <c r="EV128" i="32" s="1"/>
  <c r="EV125" i="32" a="1"/>
  <c r="EV125" i="32" s="1"/>
  <c r="EV124" i="32" a="1"/>
  <c r="EV124" i="32" s="1"/>
  <c r="EV122" i="32" a="1"/>
  <c r="EV122" i="32" s="1"/>
  <c r="EV120" i="32" a="1"/>
  <c r="EV120" i="32" s="1"/>
  <c r="EV118" i="32" a="1"/>
  <c r="EV118" i="32" s="1"/>
  <c r="EV116" i="32" a="1"/>
  <c r="EV116" i="32" s="1"/>
  <c r="EV114" i="32" a="1"/>
  <c r="EV114" i="32" s="1"/>
  <c r="EV112" i="32" a="1"/>
  <c r="EV112" i="32" s="1"/>
  <c r="EV110" i="32" a="1"/>
  <c r="EV110" i="32" s="1"/>
  <c r="EV108" i="32" a="1"/>
  <c r="EV108" i="32" s="1"/>
  <c r="EV106" i="32" a="1"/>
  <c r="EV106" i="32" s="1"/>
  <c r="EV104" i="32" a="1"/>
  <c r="EV104" i="32" s="1"/>
  <c r="EV102" i="32" a="1"/>
  <c r="EV102" i="32" s="1"/>
  <c r="EV100" i="32" a="1"/>
  <c r="EV100" i="32" s="1"/>
  <c r="EV98" i="32" a="1"/>
  <c r="EV98" i="32" s="1"/>
  <c r="EV96" i="32" a="1"/>
  <c r="EV96" i="32" s="1"/>
  <c r="EV94" i="32" a="1"/>
  <c r="EV94" i="32" s="1"/>
  <c r="EV92" i="32" a="1"/>
  <c r="EV92" i="32" s="1"/>
  <c r="EV90" i="32" a="1"/>
  <c r="EV90" i="32" s="1"/>
  <c r="EV88" i="32" a="1"/>
  <c r="EV88" i="32" s="1"/>
  <c r="EV86" i="32" a="1"/>
  <c r="EV86" i="32" s="1"/>
  <c r="EV84" i="32" a="1"/>
  <c r="EV84" i="32" s="1"/>
  <c r="EV82" i="32" a="1"/>
  <c r="EV82" i="32" s="1"/>
  <c r="EV80" i="32" a="1"/>
  <c r="EV80" i="32" s="1"/>
  <c r="EV78" i="32" a="1"/>
  <c r="EV78" i="32" s="1"/>
  <c r="EV76" i="32" a="1"/>
  <c r="EV76" i="32" s="1"/>
  <c r="EV74" i="32" a="1"/>
  <c r="EV74" i="32" s="1"/>
  <c r="EV72" i="32" a="1"/>
  <c r="EV72" i="32" s="1"/>
  <c r="EV70" i="32" a="1"/>
  <c r="EV70" i="32" s="1"/>
  <c r="EV68" i="32" a="1"/>
  <c r="EV68" i="32" s="1"/>
  <c r="EV66" i="32" a="1"/>
  <c r="EV66" i="32" s="1"/>
  <c r="EV64" i="32" a="1"/>
  <c r="EV64" i="32" s="1"/>
  <c r="EV62" i="32" a="1"/>
  <c r="EV62" i="32" s="1"/>
  <c r="EV60" i="32" a="1"/>
  <c r="EV60" i="32" s="1"/>
  <c r="EV58" i="32" a="1"/>
  <c r="EV58" i="32" s="1"/>
  <c r="EV56" i="32" a="1"/>
  <c r="EV56" i="32" s="1"/>
  <c r="EV54" i="32" a="1"/>
  <c r="EV54" i="32" s="1"/>
  <c r="EV52" i="32" a="1"/>
  <c r="EV52" i="32" s="1"/>
  <c r="EV50" i="32" a="1"/>
  <c r="EV50" i="32" s="1"/>
  <c r="EV48" i="32" a="1"/>
  <c r="EV48" i="32" s="1"/>
  <c r="EV46" i="32" a="1"/>
  <c r="EV46" i="32" s="1"/>
  <c r="EV44" i="32" a="1"/>
  <c r="EV44" i="32" s="1"/>
  <c r="EV4" i="32" a="1"/>
  <c r="EV4" i="32" s="1"/>
  <c r="EV6" i="32" a="1"/>
  <c r="EV6" i="32" s="1"/>
  <c r="EV8" i="32" a="1"/>
  <c r="EV8" i="32" s="1"/>
  <c r="EV10" i="32" a="1"/>
  <c r="EV10" i="32" s="1"/>
  <c r="EV12" i="32" a="1"/>
  <c r="EV12" i="32" s="1"/>
  <c r="EV14" i="32" a="1"/>
  <c r="EV14" i="32" s="1"/>
  <c r="EV16" i="32" a="1"/>
  <c r="EV16" i="32" s="1"/>
  <c r="EV18" i="32" a="1"/>
  <c r="EV18" i="32" s="1"/>
  <c r="EV20" i="32" a="1"/>
  <c r="EV20" i="32" s="1"/>
  <c r="EV22" i="32" a="1"/>
  <c r="EV22" i="32" s="1"/>
  <c r="EV24" i="32" a="1"/>
  <c r="EV24" i="32" s="1"/>
  <c r="EV26" i="32" a="1"/>
  <c r="EV26" i="32" s="1"/>
  <c r="EV28" i="32" a="1"/>
  <c r="EV28" i="32" s="1"/>
  <c r="EV30" i="32" a="1"/>
  <c r="EV30" i="32" s="1"/>
  <c r="EV32" i="32" a="1"/>
  <c r="EV32" i="32" s="1"/>
  <c r="EV34" i="32" a="1"/>
  <c r="EV34" i="32" s="1"/>
  <c r="EV36" i="32" a="1"/>
  <c r="EV36" i="32" s="1"/>
  <c r="EV38" i="32" a="1"/>
  <c r="EV38" i="32" s="1"/>
  <c r="EV40" i="32" a="1"/>
  <c r="EV40" i="32" s="1"/>
  <c r="EV42" i="32" a="1"/>
  <c r="EV42" i="32" s="1"/>
  <c r="EV3" i="32" a="1"/>
  <c r="EV3" i="32" s="1"/>
  <c r="EV5" i="32" a="1"/>
  <c r="EV5" i="32" s="1"/>
  <c r="EV7" i="32" a="1"/>
  <c r="EV7" i="32" s="1"/>
  <c r="EV9" i="32" a="1"/>
  <c r="EV9" i="32" s="1"/>
  <c r="EV11" i="32" a="1"/>
  <c r="EV11" i="32" s="1"/>
  <c r="EV13" i="32" a="1"/>
  <c r="EV13" i="32" s="1"/>
  <c r="EV15" i="32" a="1"/>
  <c r="EV15" i="32" s="1"/>
  <c r="EV17" i="32" a="1"/>
  <c r="EV17" i="32" s="1"/>
  <c r="EV19" i="32" a="1"/>
  <c r="EV19" i="32" s="1"/>
  <c r="EV21" i="32" a="1"/>
  <c r="EV21" i="32" s="1"/>
  <c r="EV23" i="32" a="1"/>
  <c r="EV23" i="32" s="1"/>
  <c r="EV25" i="32" a="1"/>
  <c r="EV25" i="32" s="1"/>
  <c r="EV27" i="32" a="1"/>
  <c r="EV27" i="32" s="1"/>
  <c r="EV29" i="32" a="1"/>
  <c r="EV29" i="32" s="1"/>
  <c r="EV31" i="32" a="1"/>
  <c r="EV31" i="32" s="1"/>
  <c r="EV33" i="32" a="1"/>
  <c r="EV33" i="32" s="1"/>
  <c r="EV35" i="32" a="1"/>
  <c r="EV35" i="32" s="1"/>
  <c r="EV37" i="32" a="1"/>
  <c r="EV37" i="32" s="1"/>
  <c r="EV39" i="32" a="1"/>
  <c r="EV39" i="32" s="1"/>
  <c r="EV41" i="32" a="1"/>
  <c r="EV41" i="32" s="1"/>
  <c r="EQ2" i="32"/>
  <c r="EN16" i="32" a="1"/>
  <c r="EN16" i="32" s="1"/>
  <c r="EN24" i="32" a="1"/>
  <c r="EN24" i="32" s="1"/>
  <c r="EN32" i="32" a="1"/>
  <c r="EN32" i="32" s="1"/>
  <c r="EN40" i="32" a="1"/>
  <c r="EN40" i="32" s="1"/>
  <c r="EN162" i="32" a="1"/>
  <c r="EN162" i="32" s="1"/>
  <c r="EN163" i="32" a="1"/>
  <c r="EN163" i="32" s="1"/>
  <c r="EN164" i="32" a="1"/>
  <c r="EN164" i="32" s="1"/>
  <c r="EN8" i="32" a="1"/>
  <c r="EN8" i="32" s="1"/>
  <c r="EN208" i="32" a="1"/>
  <c r="EN208" i="32" s="1"/>
  <c r="EN206" i="32" a="1"/>
  <c r="EN206" i="32" s="1"/>
  <c r="EN204" i="32" a="1"/>
  <c r="EN204" i="32" s="1"/>
  <c r="EN202" i="32" a="1"/>
  <c r="EN202" i="32" s="1"/>
  <c r="EN207" i="32" a="1"/>
  <c r="EN207" i="32" s="1"/>
  <c r="EN205" i="32" a="1"/>
  <c r="EN205" i="32" s="1"/>
  <c r="EN201" i="32" a="1"/>
  <c r="EN201" i="32" s="1"/>
  <c r="EN194" i="32" a="1"/>
  <c r="EN194" i="32" s="1"/>
  <c r="EN193" i="32" a="1"/>
  <c r="EN193" i="32" s="1"/>
  <c r="EN186" i="32" a="1"/>
  <c r="EN186" i="32" s="1"/>
  <c r="EN185" i="32" a="1"/>
  <c r="EN185" i="32" s="1"/>
  <c r="EN178" i="32" a="1"/>
  <c r="EN178" i="32" s="1"/>
  <c r="EN177" i="32" a="1"/>
  <c r="EN177" i="32" s="1"/>
  <c r="EN172" i="32" a="1"/>
  <c r="EN172" i="32" s="1"/>
  <c r="EN171" i="32" a="1"/>
  <c r="EN171" i="32" s="1"/>
  <c r="EN170" i="32" a="1"/>
  <c r="EN170" i="32" s="1"/>
  <c r="EN161" i="32" a="1"/>
  <c r="EN161" i="32" s="1"/>
  <c r="EN156" i="32" a="1"/>
  <c r="EN156" i="32" s="1"/>
  <c r="EN155" i="32" a="1"/>
  <c r="EN155" i="32" s="1"/>
  <c r="EN154" i="32" a="1"/>
  <c r="EN154" i="32" s="1"/>
  <c r="EN145" i="32" a="1"/>
  <c r="EN145" i="32" s="1"/>
  <c r="EN140" i="32" a="1"/>
  <c r="EN140" i="32" s="1"/>
  <c r="EN139" i="32" a="1"/>
  <c r="EN139" i="32" s="1"/>
  <c r="EN138" i="32" a="1"/>
  <c r="EN138" i="32" s="1"/>
  <c r="EN129" i="32" a="1"/>
  <c r="EN129" i="32" s="1"/>
  <c r="EN124" i="32" a="1"/>
  <c r="EN124" i="32" s="1"/>
  <c r="EN196" i="32" a="1"/>
  <c r="EN196" i="32" s="1"/>
  <c r="EN195" i="32" a="1"/>
  <c r="EN195" i="32" s="1"/>
  <c r="EN188" i="32" a="1"/>
  <c r="EN188" i="32" s="1"/>
  <c r="EN187" i="32" a="1"/>
  <c r="EN187" i="32" s="1"/>
  <c r="EN180" i="32" a="1"/>
  <c r="EN180" i="32" s="1"/>
  <c r="EN179" i="32" a="1"/>
  <c r="EN179" i="32" s="1"/>
  <c r="EN173" i="32" a="1"/>
  <c r="EN173" i="32" s="1"/>
  <c r="EN168" i="32" a="1"/>
  <c r="EN168" i="32" s="1"/>
  <c r="EN167" i="32" a="1"/>
  <c r="EN167" i="32" s="1"/>
  <c r="EN166" i="32" a="1"/>
  <c r="EN166" i="32" s="1"/>
  <c r="EN157" i="32" a="1"/>
  <c r="EN157" i="32" s="1"/>
  <c r="EN152" i="32" a="1"/>
  <c r="EN152" i="32" s="1"/>
  <c r="EN151" i="32" a="1"/>
  <c r="EN151" i="32" s="1"/>
  <c r="EN150" i="32" a="1"/>
  <c r="EN150" i="32" s="1"/>
  <c r="EN141" i="32" a="1"/>
  <c r="EN141" i="32" s="1"/>
  <c r="EN136" i="32" a="1"/>
  <c r="EN136" i="32" s="1"/>
  <c r="EN135" i="32" a="1"/>
  <c r="EN135" i="32" s="1"/>
  <c r="EN134" i="32" a="1"/>
  <c r="EN134" i="32" s="1"/>
  <c r="EN125" i="32" a="1"/>
  <c r="EN125" i="32" s="1"/>
  <c r="EN96" i="32" a="1"/>
  <c r="EN96" i="32" s="1"/>
  <c r="EN94" i="32" a="1"/>
  <c r="EN94" i="32" s="1"/>
  <c r="EN92" i="32" a="1"/>
  <c r="EN92" i="32" s="1"/>
  <c r="EN90" i="32" a="1"/>
  <c r="EN90" i="32" s="1"/>
  <c r="EN88" i="32" a="1"/>
  <c r="EN88" i="32" s="1"/>
  <c r="EN86" i="32" a="1"/>
  <c r="EN86" i="32" s="1"/>
  <c r="EN84" i="32" a="1"/>
  <c r="EN84" i="32" s="1"/>
  <c r="EN82" i="32" a="1"/>
  <c r="EN82" i="32" s="1"/>
  <c r="EN80" i="32" a="1"/>
  <c r="EN80" i="32" s="1"/>
  <c r="EN78" i="32" a="1"/>
  <c r="EN78" i="32" s="1"/>
  <c r="EN76" i="32" a="1"/>
  <c r="EN76" i="32" s="1"/>
  <c r="EN74" i="32" a="1"/>
  <c r="EN74" i="32" s="1"/>
  <c r="EN72" i="32" a="1"/>
  <c r="EN72" i="32" s="1"/>
  <c r="EN70" i="32" a="1"/>
  <c r="EN70" i="32" s="1"/>
  <c r="EN68" i="32" a="1"/>
  <c r="EN68" i="32" s="1"/>
  <c r="EN66" i="32" a="1"/>
  <c r="EN66" i="32" s="1"/>
  <c r="EN64" i="32" a="1"/>
  <c r="EN64" i="32" s="1"/>
  <c r="EN62" i="32" a="1"/>
  <c r="EN62" i="32" s="1"/>
  <c r="EN200" i="32" a="1"/>
  <c r="EN200" i="32" s="1"/>
  <c r="EN199" i="32" a="1"/>
  <c r="EN199" i="32" s="1"/>
  <c r="EN192" i="32" a="1"/>
  <c r="EN192" i="32" s="1"/>
  <c r="EN191" i="32" a="1"/>
  <c r="EN191" i="32" s="1"/>
  <c r="EN184" i="32" a="1"/>
  <c r="EN184" i="32" s="1"/>
  <c r="EN183" i="32" a="1"/>
  <c r="EN183" i="32" s="1"/>
  <c r="EN176" i="32" a="1"/>
  <c r="EN176" i="32" s="1"/>
  <c r="EN175" i="32" a="1"/>
  <c r="EN175" i="32" s="1"/>
  <c r="EN174" i="32" a="1"/>
  <c r="EN174" i="32" s="1"/>
  <c r="EN165" i="32" a="1"/>
  <c r="EN165" i="32" s="1"/>
  <c r="EN160" i="32" a="1"/>
  <c r="EN160" i="32" s="1"/>
  <c r="EN159" i="32" a="1"/>
  <c r="EN159" i="32" s="1"/>
  <c r="EN158" i="32" a="1"/>
  <c r="EN158" i="32" s="1"/>
  <c r="EN149" i="32" a="1"/>
  <c r="EN149" i="32" s="1"/>
  <c r="EN144" i="32" a="1"/>
  <c r="EN144" i="32" s="1"/>
  <c r="EN190" i="32" a="1"/>
  <c r="EN190" i="32" s="1"/>
  <c r="EN189" i="32" a="1"/>
  <c r="EN189" i="32" s="1"/>
  <c r="EN143" i="32" a="1"/>
  <c r="EN143" i="32" s="1"/>
  <c r="EN142" i="32" a="1"/>
  <c r="EN142" i="32" s="1"/>
  <c r="EN132" i="32" a="1"/>
  <c r="EN132" i="32" s="1"/>
  <c r="EN131" i="32" a="1"/>
  <c r="EN131" i="32" s="1"/>
  <c r="EN130" i="32" a="1"/>
  <c r="EN130" i="32" s="1"/>
  <c r="EN128" i="32" a="1"/>
  <c r="EN128" i="32" s="1"/>
  <c r="EN127" i="32" a="1"/>
  <c r="EN127" i="32" s="1"/>
  <c r="EN126" i="32" a="1"/>
  <c r="EN126" i="32" s="1"/>
  <c r="EN116" i="32" a="1"/>
  <c r="EN116" i="32" s="1"/>
  <c r="EN111" i="32" a="1"/>
  <c r="EN111" i="32" s="1"/>
  <c r="EN110" i="32" a="1"/>
  <c r="EN110" i="32" s="1"/>
  <c r="EN109" i="32" a="1"/>
  <c r="EN109" i="32" s="1"/>
  <c r="EN100" i="32" a="1"/>
  <c r="EN100" i="32" s="1"/>
  <c r="EN97" i="32" a="1"/>
  <c r="EN97" i="32" s="1"/>
  <c r="EN93" i="32" a="1"/>
  <c r="EN93" i="32" s="1"/>
  <c r="EN89" i="32" a="1"/>
  <c r="EN89" i="32" s="1"/>
  <c r="EN85" i="32" a="1"/>
  <c r="EN85" i="32" s="1"/>
  <c r="EN81" i="32" a="1"/>
  <c r="EN81" i="32" s="1"/>
  <c r="EN77" i="32" a="1"/>
  <c r="EN77" i="32" s="1"/>
  <c r="EN73" i="32" a="1"/>
  <c r="EN73" i="32" s="1"/>
  <c r="EN69" i="32" a="1"/>
  <c r="EN69" i="32" s="1"/>
  <c r="EN65" i="32" a="1"/>
  <c r="EN65" i="32" s="1"/>
  <c r="EN61" i="32" a="1"/>
  <c r="EN61" i="32" s="1"/>
  <c r="EN59" i="32" a="1"/>
  <c r="EN59" i="32" s="1"/>
  <c r="EN57" i="32" a="1"/>
  <c r="EN57" i="32" s="1"/>
  <c r="EN55" i="32" a="1"/>
  <c r="EN55" i="32" s="1"/>
  <c r="EN53" i="32" a="1"/>
  <c r="EN53" i="32" s="1"/>
  <c r="EN51" i="32" a="1"/>
  <c r="EN51" i="32" s="1"/>
  <c r="EN49" i="32" a="1"/>
  <c r="EN49" i="32" s="1"/>
  <c r="EN47" i="32" a="1"/>
  <c r="EN47" i="32" s="1"/>
  <c r="EN45" i="32" a="1"/>
  <c r="EN45" i="32" s="1"/>
  <c r="EN43" i="32" a="1"/>
  <c r="EN43" i="32" s="1"/>
  <c r="EN41" i="32" a="1"/>
  <c r="EN41" i="32" s="1"/>
  <c r="EN39" i="32" a="1"/>
  <c r="EN39" i="32" s="1"/>
  <c r="EN37" i="32" a="1"/>
  <c r="EN37" i="32" s="1"/>
  <c r="EN35" i="32" a="1"/>
  <c r="EN35" i="32" s="1"/>
  <c r="EN33" i="32" a="1"/>
  <c r="EN33" i="32" s="1"/>
  <c r="EN31" i="32" a="1"/>
  <c r="EN31" i="32" s="1"/>
  <c r="EN29" i="32" a="1"/>
  <c r="EN29" i="32" s="1"/>
  <c r="EN27" i="32" a="1"/>
  <c r="EN27" i="32" s="1"/>
  <c r="EN25" i="32" a="1"/>
  <c r="EN25" i="32" s="1"/>
  <c r="EN23" i="32" a="1"/>
  <c r="EN23" i="32" s="1"/>
  <c r="EN21" i="32" a="1"/>
  <c r="EN21" i="32" s="1"/>
  <c r="EN19" i="32" a="1"/>
  <c r="EN19" i="32" s="1"/>
  <c r="EN17" i="32" a="1"/>
  <c r="EN17" i="32" s="1"/>
  <c r="EN15" i="32" a="1"/>
  <c r="EN15" i="32" s="1"/>
  <c r="EN13" i="32" a="1"/>
  <c r="EN13" i="32" s="1"/>
  <c r="EN11" i="32" a="1"/>
  <c r="EN11" i="32" s="1"/>
  <c r="EN9" i="32" a="1"/>
  <c r="EN9" i="32" s="1"/>
  <c r="EN7" i="32" a="1"/>
  <c r="EN7" i="32" s="1"/>
  <c r="EN5" i="32" a="1"/>
  <c r="EN5" i="32" s="1"/>
  <c r="EN3" i="32" a="1"/>
  <c r="EN3" i="32" s="1"/>
  <c r="EN203" i="32" a="1"/>
  <c r="EN203" i="32" s="1"/>
  <c r="EN133" i="32" a="1"/>
  <c r="EN133" i="32" s="1"/>
  <c r="EN123" i="32" a="1"/>
  <c r="EN123" i="32" s="1"/>
  <c r="EN122" i="32" a="1"/>
  <c r="EN122" i="32" s="1"/>
  <c r="EN121" i="32" a="1"/>
  <c r="EN121" i="32" s="1"/>
  <c r="EN112" i="32" a="1"/>
  <c r="EN112" i="32" s="1"/>
  <c r="EN107" i="32" a="1"/>
  <c r="EN107" i="32" s="1"/>
  <c r="EN106" i="32" a="1"/>
  <c r="EN106" i="32" s="1"/>
  <c r="EN105" i="32" a="1"/>
  <c r="EN105" i="32" s="1"/>
  <c r="EN2" i="32" a="1"/>
  <c r="EN2" i="32" s="1"/>
  <c r="EN198" i="32" a="1"/>
  <c r="EN198" i="32" s="1"/>
  <c r="EN197" i="32" a="1"/>
  <c r="EN197" i="32" s="1"/>
  <c r="EN182" i="32" a="1"/>
  <c r="EN182" i="32" s="1"/>
  <c r="EN181" i="32" a="1"/>
  <c r="EN181" i="32" s="1"/>
  <c r="EN153" i="32" a="1"/>
  <c r="EN153" i="32" s="1"/>
  <c r="EN148" i="32" a="1"/>
  <c r="EN148" i="32" s="1"/>
  <c r="EN147" i="32" a="1"/>
  <c r="EN147" i="32" s="1"/>
  <c r="EN146" i="32" a="1"/>
  <c r="EN146" i="32" s="1"/>
  <c r="EN119" i="32" a="1"/>
  <c r="EN119" i="32" s="1"/>
  <c r="EN118" i="32" a="1"/>
  <c r="EN118" i="32" s="1"/>
  <c r="EN117" i="32" a="1"/>
  <c r="EN117" i="32" s="1"/>
  <c r="EN108" i="32" a="1"/>
  <c r="EN108" i="32" s="1"/>
  <c r="EN103" i="32" a="1"/>
  <c r="EN103" i="32" s="1"/>
  <c r="EN102" i="32" a="1"/>
  <c r="EN102" i="32" s="1"/>
  <c r="EN101" i="32" a="1"/>
  <c r="EN101" i="32" s="1"/>
  <c r="EN95" i="32" a="1"/>
  <c r="EN95" i="32" s="1"/>
  <c r="EN91" i="32" a="1"/>
  <c r="EN91" i="32" s="1"/>
  <c r="EN87" i="32" a="1"/>
  <c r="EN87" i="32" s="1"/>
  <c r="EN83" i="32" a="1"/>
  <c r="EN83" i="32" s="1"/>
  <c r="EN79" i="32" a="1"/>
  <c r="EN79" i="32" s="1"/>
  <c r="EN75" i="32" a="1"/>
  <c r="EN75" i="32" s="1"/>
  <c r="EN71" i="32" a="1"/>
  <c r="EN71" i="32" s="1"/>
  <c r="EN67" i="32" a="1"/>
  <c r="EN67" i="32" s="1"/>
  <c r="EN63" i="32" a="1"/>
  <c r="EN63" i="32" s="1"/>
  <c r="EN60" i="32" a="1"/>
  <c r="EN60" i="32" s="1"/>
  <c r="EN58" i="32" a="1"/>
  <c r="EN58" i="32" s="1"/>
  <c r="EN56" i="32" a="1"/>
  <c r="EN56" i="32" s="1"/>
  <c r="EN54" i="32" a="1"/>
  <c r="EN54" i="32" s="1"/>
  <c r="EN52" i="32" a="1"/>
  <c r="EN52" i="32" s="1"/>
  <c r="EN50" i="32" a="1"/>
  <c r="EN50" i="32" s="1"/>
  <c r="EN48" i="32" a="1"/>
  <c r="EN48" i="32" s="1"/>
  <c r="EN46" i="32" a="1"/>
  <c r="EN46" i="32" s="1"/>
  <c r="EN44" i="32" a="1"/>
  <c r="EN44" i="32" s="1"/>
  <c r="EN42" i="32" a="1"/>
  <c r="EN42" i="32" s="1"/>
  <c r="EN18" i="32" a="1"/>
  <c r="EN18" i="32" s="1"/>
  <c r="EN34" i="32" a="1"/>
  <c r="EN34" i="32" s="1"/>
  <c r="EN99" i="32" a="1"/>
  <c r="EN99" i="32" s="1"/>
  <c r="EN4" i="32" a="1"/>
  <c r="EN4" i="32" s="1"/>
  <c r="EN12" i="32" a="1"/>
  <c r="EN12" i="32" s="1"/>
  <c r="EN20" i="32" a="1"/>
  <c r="EN20" i="32" s="1"/>
  <c r="EN28" i="32" a="1"/>
  <c r="EN28" i="32" s="1"/>
  <c r="EN36" i="32" a="1"/>
  <c r="EN36" i="32" s="1"/>
  <c r="EN113" i="32" a="1"/>
  <c r="EN113" i="32" s="1"/>
  <c r="EN114" i="32" a="1"/>
  <c r="EN114" i="32" s="1"/>
  <c r="EN115" i="32" a="1"/>
  <c r="EN115" i="32" s="1"/>
  <c r="EN120" i="32" a="1"/>
  <c r="EN120" i="32" s="1"/>
  <c r="EN137" i="32" a="1"/>
  <c r="EN137" i="32" s="1"/>
  <c r="EN10" i="32" a="1"/>
  <c r="EN10" i="32" s="1"/>
  <c r="EN26" i="32" a="1"/>
  <c r="EN26" i="32" s="1"/>
  <c r="EN98" i="32" a="1"/>
  <c r="EN98" i="32" s="1"/>
  <c r="EN104" i="32" a="1"/>
  <c r="EN104" i="32" s="1"/>
  <c r="EN6" i="32" a="1"/>
  <c r="EN6" i="32" s="1"/>
  <c r="EN14" i="32" a="1"/>
  <c r="EN14" i="32" s="1"/>
  <c r="EN22" i="32" a="1"/>
  <c r="EN22" i="32" s="1"/>
  <c r="EN30" i="32" a="1"/>
  <c r="EN30" i="32" s="1"/>
  <c r="EN38" i="32" a="1"/>
  <c r="EN38" i="32" s="1"/>
  <c r="EN169" i="32" a="1"/>
  <c r="EN169" i="32" s="1"/>
  <c r="EJ208" i="32" a="1"/>
  <c r="EJ208" i="32" s="1"/>
  <c r="EJ206" i="32" a="1"/>
  <c r="EJ206" i="32" s="1"/>
  <c r="EJ204" i="32" a="1"/>
  <c r="EJ204" i="32" s="1"/>
  <c r="EJ202" i="32" a="1"/>
  <c r="EJ202" i="32" s="1"/>
  <c r="EJ200" i="32" a="1"/>
  <c r="EJ200" i="32" s="1"/>
  <c r="EJ198" i="32" a="1"/>
  <c r="EJ198" i="32" s="1"/>
  <c r="EJ196" i="32" a="1"/>
  <c r="EJ196" i="32" s="1"/>
  <c r="EJ194" i="32" a="1"/>
  <c r="EJ194" i="32" s="1"/>
  <c r="EJ192" i="32" a="1"/>
  <c r="EJ192" i="32" s="1"/>
  <c r="EJ190" i="32" a="1"/>
  <c r="EJ190" i="32" s="1"/>
  <c r="EJ188" i="32" a="1"/>
  <c r="EJ188" i="32" s="1"/>
  <c r="EJ186" i="32" a="1"/>
  <c r="EJ186" i="32" s="1"/>
  <c r="EJ184" i="32" a="1"/>
  <c r="EJ184" i="32" s="1"/>
  <c r="EJ182" i="32" a="1"/>
  <c r="EJ182" i="32" s="1"/>
  <c r="EJ180" i="32" a="1"/>
  <c r="EJ180" i="32" s="1"/>
  <c r="EJ178" i="32" a="1"/>
  <c r="EJ178" i="32" s="1"/>
  <c r="EJ176" i="32" a="1"/>
  <c r="EJ176" i="32" s="1"/>
  <c r="EJ174" i="32" a="1"/>
  <c r="EJ174" i="32" s="1"/>
  <c r="EJ172" i="32" a="1"/>
  <c r="EJ172" i="32" s="1"/>
  <c r="EJ170" i="32" a="1"/>
  <c r="EJ170" i="32" s="1"/>
  <c r="EJ168" i="32" a="1"/>
  <c r="EJ168" i="32" s="1"/>
  <c r="EJ166" i="32" a="1"/>
  <c r="EJ166" i="32" s="1"/>
  <c r="EJ164" i="32" a="1"/>
  <c r="EJ164" i="32" s="1"/>
  <c r="EJ162" i="32" a="1"/>
  <c r="EJ162" i="32" s="1"/>
  <c r="EJ160" i="32" a="1"/>
  <c r="EJ160" i="32" s="1"/>
  <c r="EJ158" i="32" a="1"/>
  <c r="EJ158" i="32" s="1"/>
  <c r="EJ156" i="32" a="1"/>
  <c r="EJ156" i="32" s="1"/>
  <c r="EJ154" i="32" a="1"/>
  <c r="EJ154" i="32" s="1"/>
  <c r="EJ152" i="32" a="1"/>
  <c r="EJ152" i="32" s="1"/>
  <c r="EJ150" i="32" a="1"/>
  <c r="EJ150" i="32" s="1"/>
  <c r="EJ148" i="32" a="1"/>
  <c r="EJ148" i="32" s="1"/>
  <c r="EJ146" i="32" a="1"/>
  <c r="EJ146" i="32" s="1"/>
  <c r="EJ144" i="32" a="1"/>
  <c r="EJ144" i="32" s="1"/>
  <c r="EJ142" i="32" a="1"/>
  <c r="EJ142" i="32" s="1"/>
  <c r="EJ140" i="32" a="1"/>
  <c r="EJ140" i="32" s="1"/>
  <c r="EJ138" i="32" a="1"/>
  <c r="EJ138" i="32" s="1"/>
  <c r="EJ136" i="32" a="1"/>
  <c r="EJ136" i="32" s="1"/>
  <c r="EJ134" i="32" a="1"/>
  <c r="EJ134" i="32" s="1"/>
  <c r="EJ132" i="32" a="1"/>
  <c r="EJ132" i="32" s="1"/>
  <c r="EJ130" i="32" a="1"/>
  <c r="EJ130" i="32" s="1"/>
  <c r="EJ128" i="32" a="1"/>
  <c r="EJ128" i="32" s="1"/>
  <c r="EJ126" i="32" a="1"/>
  <c r="EJ126" i="32" s="1"/>
  <c r="EJ124" i="32" a="1"/>
  <c r="EJ124" i="32" s="1"/>
  <c r="EJ207" i="32" a="1"/>
  <c r="EJ207" i="32" s="1"/>
  <c r="EJ197" i="32" a="1"/>
  <c r="EJ197" i="32" s="1"/>
  <c r="EJ191" i="32" a="1"/>
  <c r="EJ191" i="32" s="1"/>
  <c r="EJ181" i="32" a="1"/>
  <c r="EJ181" i="32" s="1"/>
  <c r="EJ175" i="32" a="1"/>
  <c r="EJ175" i="32" s="1"/>
  <c r="EJ165" i="32" a="1"/>
  <c r="EJ165" i="32" s="1"/>
  <c r="EJ159" i="32" a="1"/>
  <c r="EJ159" i="32" s="1"/>
  <c r="EJ149" i="32" a="1"/>
  <c r="EJ149" i="32" s="1"/>
  <c r="EJ143" i="32" a="1"/>
  <c r="EJ143" i="32" s="1"/>
  <c r="EJ133" i="32" a="1"/>
  <c r="EJ133" i="32" s="1"/>
  <c r="EJ127" i="32" a="1"/>
  <c r="EJ127" i="32" s="1"/>
  <c r="EJ203" i="32" a="1"/>
  <c r="EJ203" i="32" s="1"/>
  <c r="EJ193" i="32" a="1"/>
  <c r="EJ193" i="32" s="1"/>
  <c r="EJ187" i="32" a="1"/>
  <c r="EJ187" i="32" s="1"/>
  <c r="EJ177" i="32" a="1"/>
  <c r="EJ177" i="32" s="1"/>
  <c r="EJ171" i="32" a="1"/>
  <c r="EJ171" i="32" s="1"/>
  <c r="EJ161" i="32" a="1"/>
  <c r="EJ161" i="32" s="1"/>
  <c r="EJ155" i="32" a="1"/>
  <c r="EJ155" i="32" s="1"/>
  <c r="EJ145" i="32" a="1"/>
  <c r="EJ145" i="32" s="1"/>
  <c r="EJ139" i="32" a="1"/>
  <c r="EJ139" i="32" s="1"/>
  <c r="EJ129" i="32" a="1"/>
  <c r="EJ129" i="32" s="1"/>
  <c r="EJ123" i="32" a="1"/>
  <c r="EJ123" i="32" s="1"/>
  <c r="EJ120" i="32" a="1"/>
  <c r="EJ120" i="32" s="1"/>
  <c r="EJ119" i="32" a="1"/>
  <c r="EJ119" i="32" s="1"/>
  <c r="EJ116" i="32" a="1"/>
  <c r="EJ116" i="32" s="1"/>
  <c r="EJ115" i="32" a="1"/>
  <c r="EJ115" i="32" s="1"/>
  <c r="EJ112" i="32" a="1"/>
  <c r="EJ112" i="32" s="1"/>
  <c r="EJ111" i="32" a="1"/>
  <c r="EJ111" i="32" s="1"/>
  <c r="EJ108" i="32" a="1"/>
  <c r="EJ108" i="32" s="1"/>
  <c r="EJ107" i="32" a="1"/>
  <c r="EJ107" i="32" s="1"/>
  <c r="EJ104" i="32" a="1"/>
  <c r="EJ104" i="32" s="1"/>
  <c r="EJ103" i="32" a="1"/>
  <c r="EJ103" i="32" s="1"/>
  <c r="EJ100" i="32" a="1"/>
  <c r="EJ100" i="32" s="1"/>
  <c r="EJ99" i="32" a="1"/>
  <c r="EJ99" i="32" s="1"/>
  <c r="EJ96" i="32" a="1"/>
  <c r="EJ96" i="32" s="1"/>
  <c r="EJ95" i="32" a="1"/>
  <c r="EJ95" i="32" s="1"/>
  <c r="EJ92" i="32" a="1"/>
  <c r="EJ92" i="32" s="1"/>
  <c r="EJ91" i="32" a="1"/>
  <c r="EJ91" i="32" s="1"/>
  <c r="EJ88" i="32" a="1"/>
  <c r="EJ88" i="32" s="1"/>
  <c r="EJ87" i="32" a="1"/>
  <c r="EJ87" i="32" s="1"/>
  <c r="EJ84" i="32" a="1"/>
  <c r="EJ84" i="32" s="1"/>
  <c r="EJ83" i="32" a="1"/>
  <c r="EJ83" i="32" s="1"/>
  <c r="EJ201" i="32" a="1"/>
  <c r="EJ201" i="32" s="1"/>
  <c r="EJ195" i="32" a="1"/>
  <c r="EJ195" i="32" s="1"/>
  <c r="EJ185" i="32" a="1"/>
  <c r="EJ185" i="32" s="1"/>
  <c r="EJ179" i="32" a="1"/>
  <c r="EJ179" i="32" s="1"/>
  <c r="EJ169" i="32" a="1"/>
  <c r="EJ169" i="32" s="1"/>
  <c r="EJ163" i="32" a="1"/>
  <c r="EJ163" i="32" s="1"/>
  <c r="EJ153" i="32" a="1"/>
  <c r="EJ153" i="32" s="1"/>
  <c r="EJ147" i="32" a="1"/>
  <c r="EJ147" i="32" s="1"/>
  <c r="EJ137" i="32" a="1"/>
  <c r="EJ137" i="32" s="1"/>
  <c r="EJ131" i="32" a="1"/>
  <c r="EJ131" i="32" s="1"/>
  <c r="EJ122" i="32" a="1"/>
  <c r="EJ122" i="32" s="1"/>
  <c r="EJ121" i="32" a="1"/>
  <c r="EJ121" i="32" s="1"/>
  <c r="EJ118" i="32" a="1"/>
  <c r="EJ118" i="32" s="1"/>
  <c r="EJ167" i="32" a="1"/>
  <c r="EJ167" i="32" s="1"/>
  <c r="EJ157" i="32" a="1"/>
  <c r="EJ157" i="32" s="1"/>
  <c r="EJ114" i="32" a="1"/>
  <c r="EJ114" i="32" s="1"/>
  <c r="EJ113" i="32" a="1"/>
  <c r="EJ113" i="32" s="1"/>
  <c r="EJ98" i="32" a="1"/>
  <c r="EJ98" i="32" s="1"/>
  <c r="EJ97" i="32" a="1"/>
  <c r="EJ97" i="32" s="1"/>
  <c r="EJ82" i="32" a="1"/>
  <c r="EJ82" i="32" s="1"/>
  <c r="EJ77" i="32" a="1"/>
  <c r="EJ77" i="32" s="1"/>
  <c r="EJ76" i="32" a="1"/>
  <c r="EJ76" i="32" s="1"/>
  <c r="EJ75" i="32" a="1"/>
  <c r="EJ75" i="32" s="1"/>
  <c r="EJ66" i="32" a="1"/>
  <c r="EJ66" i="32" s="1"/>
  <c r="EJ61" i="32" a="1"/>
  <c r="EJ61" i="32" s="1"/>
  <c r="EJ60" i="32" a="1"/>
  <c r="EJ60" i="32" s="1"/>
  <c r="EJ59" i="32" a="1"/>
  <c r="EJ59" i="32" s="1"/>
  <c r="EJ50" i="32" a="1"/>
  <c r="EJ50" i="32" s="1"/>
  <c r="EJ45" i="32" a="1"/>
  <c r="EJ45" i="32" s="1"/>
  <c r="EJ44" i="32" a="1"/>
  <c r="EJ44" i="32" s="1"/>
  <c r="EJ43" i="32" a="1"/>
  <c r="EJ43" i="32" s="1"/>
  <c r="EJ34" i="32" a="1"/>
  <c r="EJ34" i="32" s="1"/>
  <c r="EJ29" i="32" a="1"/>
  <c r="EJ29" i="32" s="1"/>
  <c r="EJ28" i="32" a="1"/>
  <c r="EJ28" i="32" s="1"/>
  <c r="EJ27" i="32" a="1"/>
  <c r="EJ27" i="32" s="1"/>
  <c r="EJ16" i="32" a="1"/>
  <c r="EJ16" i="32" s="1"/>
  <c r="EJ14" i="32" a="1"/>
  <c r="EJ14" i="32" s="1"/>
  <c r="EJ12" i="32" a="1"/>
  <c r="EJ12" i="32" s="1"/>
  <c r="EJ10" i="32" a="1"/>
  <c r="EJ10" i="32" s="1"/>
  <c r="EJ8" i="32" a="1"/>
  <c r="EJ8" i="32" s="1"/>
  <c r="EJ6" i="32" a="1"/>
  <c r="EJ6" i="32" s="1"/>
  <c r="EJ4" i="32" a="1"/>
  <c r="EJ4" i="32" s="1"/>
  <c r="EJ35" i="32" a="1"/>
  <c r="EJ35" i="32" s="1"/>
  <c r="EJ17" i="32" a="1"/>
  <c r="EJ17" i="32" s="1"/>
  <c r="EJ11" i="32" a="1"/>
  <c r="EJ11" i="32" s="1"/>
  <c r="EJ5" i="32" a="1"/>
  <c r="EJ5" i="32" s="1"/>
  <c r="EJ183" i="32" a="1"/>
  <c r="EJ183" i="32" s="1"/>
  <c r="EJ173" i="32" a="1"/>
  <c r="EJ173" i="32" s="1"/>
  <c r="EJ110" i="32" a="1"/>
  <c r="EJ110" i="32" s="1"/>
  <c r="EJ109" i="32" a="1"/>
  <c r="EJ109" i="32" s="1"/>
  <c r="EJ94" i="32" a="1"/>
  <c r="EJ94" i="32" s="1"/>
  <c r="EJ93" i="32" a="1"/>
  <c r="EJ93" i="32" s="1"/>
  <c r="EJ78" i="32" a="1"/>
  <c r="EJ78" i="32" s="1"/>
  <c r="EJ73" i="32" a="1"/>
  <c r="EJ73" i="32" s="1"/>
  <c r="EJ72" i="32" a="1"/>
  <c r="EJ72" i="32" s="1"/>
  <c r="EJ71" i="32" a="1"/>
  <c r="EJ71" i="32" s="1"/>
  <c r="EJ62" i="32" a="1"/>
  <c r="EJ62" i="32" s="1"/>
  <c r="EJ57" i="32" a="1"/>
  <c r="EJ57" i="32" s="1"/>
  <c r="EJ56" i="32" a="1"/>
  <c r="EJ56" i="32" s="1"/>
  <c r="EJ55" i="32" a="1"/>
  <c r="EJ55" i="32" s="1"/>
  <c r="EJ46" i="32" a="1"/>
  <c r="EJ46" i="32" s="1"/>
  <c r="EJ41" i="32" a="1"/>
  <c r="EJ41" i="32" s="1"/>
  <c r="EJ40" i="32" a="1"/>
  <c r="EJ40" i="32" s="1"/>
  <c r="EJ39" i="32" a="1"/>
  <c r="EJ39" i="32" s="1"/>
  <c r="EJ30" i="32" a="1"/>
  <c r="EJ30" i="32" s="1"/>
  <c r="EJ25" i="32" a="1"/>
  <c r="EJ25" i="32" s="1"/>
  <c r="EJ24" i="32" a="1"/>
  <c r="EJ24" i="32" s="1"/>
  <c r="EJ23" i="32" a="1"/>
  <c r="EJ23" i="32" s="1"/>
  <c r="EJ18" i="32" a="1"/>
  <c r="EJ18" i="32" s="1"/>
  <c r="EJ199" i="32" a="1"/>
  <c r="EJ199" i="32" s="1"/>
  <c r="EJ189" i="32" a="1"/>
  <c r="EJ189" i="32" s="1"/>
  <c r="EJ135" i="32" a="1"/>
  <c r="EJ135" i="32" s="1"/>
  <c r="EJ125" i="32" a="1"/>
  <c r="EJ125" i="32" s="1"/>
  <c r="EJ106" i="32" a="1"/>
  <c r="EJ106" i="32" s="1"/>
  <c r="EJ105" i="32" a="1"/>
  <c r="EJ105" i="32" s="1"/>
  <c r="EJ90" i="32" a="1"/>
  <c r="EJ90" i="32" s="1"/>
  <c r="EJ89" i="32" a="1"/>
  <c r="EJ89" i="32" s="1"/>
  <c r="EJ74" i="32" a="1"/>
  <c r="EJ74" i="32" s="1"/>
  <c r="EJ69" i="32" a="1"/>
  <c r="EJ69" i="32" s="1"/>
  <c r="EJ68" i="32" a="1"/>
  <c r="EJ68" i="32" s="1"/>
  <c r="EJ67" i="32" a="1"/>
  <c r="EJ67" i="32" s="1"/>
  <c r="EJ58" i="32" a="1"/>
  <c r="EJ58" i="32" s="1"/>
  <c r="EJ53" i="32" a="1"/>
  <c r="EJ53" i="32" s="1"/>
  <c r="EJ52" i="32" a="1"/>
  <c r="EJ52" i="32" s="1"/>
  <c r="EJ51" i="32" a="1"/>
  <c r="EJ51" i="32" s="1"/>
  <c r="EJ42" i="32" a="1"/>
  <c r="EJ42" i="32" s="1"/>
  <c r="EJ37" i="32" a="1"/>
  <c r="EJ37" i="32" s="1"/>
  <c r="EJ36" i="32" a="1"/>
  <c r="EJ36" i="32" s="1"/>
  <c r="EJ26" i="32" a="1"/>
  <c r="EJ26" i="32" s="1"/>
  <c r="EJ21" i="32" a="1"/>
  <c r="EJ21" i="32" s="1"/>
  <c r="EJ15" i="32" a="1"/>
  <c r="EJ15" i="32" s="1"/>
  <c r="EJ13" i="32" a="1"/>
  <c r="EJ13" i="32" s="1"/>
  <c r="EJ9" i="32" a="1"/>
  <c r="EJ9" i="32" s="1"/>
  <c r="EJ7" i="32" a="1"/>
  <c r="EJ7" i="32" s="1"/>
  <c r="EJ3" i="32" a="1"/>
  <c r="EJ3" i="32" s="1"/>
  <c r="EJ19" i="32" a="1"/>
  <c r="EJ19" i="32" s="1"/>
  <c r="EJ205" i="32" a="1"/>
  <c r="EJ205" i="32" s="1"/>
  <c r="EJ151" i="32" a="1"/>
  <c r="EJ151" i="32" s="1"/>
  <c r="EJ141" i="32" a="1"/>
  <c r="EJ141" i="32" s="1"/>
  <c r="EJ117" i="32" a="1"/>
  <c r="EJ117" i="32" s="1"/>
  <c r="EJ102" i="32" a="1"/>
  <c r="EJ102" i="32" s="1"/>
  <c r="EJ101" i="32" a="1"/>
  <c r="EJ101" i="32" s="1"/>
  <c r="EJ86" i="32" a="1"/>
  <c r="EJ86" i="32" s="1"/>
  <c r="EJ85" i="32" a="1"/>
  <c r="EJ85" i="32" s="1"/>
  <c r="EJ81" i="32" a="1"/>
  <c r="EJ81" i="32" s="1"/>
  <c r="EJ80" i="32" a="1"/>
  <c r="EJ80" i="32" s="1"/>
  <c r="EJ79" i="32" a="1"/>
  <c r="EJ79" i="32" s="1"/>
  <c r="EJ70" i="32" a="1"/>
  <c r="EJ70" i="32" s="1"/>
  <c r="EJ65" i="32" a="1"/>
  <c r="EJ65" i="32" s="1"/>
  <c r="EJ64" i="32" a="1"/>
  <c r="EJ64" i="32" s="1"/>
  <c r="EJ63" i="32" a="1"/>
  <c r="EJ63" i="32" s="1"/>
  <c r="EJ54" i="32" a="1"/>
  <c r="EJ54" i="32" s="1"/>
  <c r="EJ49" i="32" a="1"/>
  <c r="EJ49" i="32" s="1"/>
  <c r="EJ48" i="32" a="1"/>
  <c r="EJ48" i="32" s="1"/>
  <c r="EJ47" i="32" a="1"/>
  <c r="EJ47" i="32" s="1"/>
  <c r="EJ38" i="32" a="1"/>
  <c r="EJ38" i="32" s="1"/>
  <c r="EJ33" i="32" a="1"/>
  <c r="EJ33" i="32" s="1"/>
  <c r="EJ32" i="32" a="1"/>
  <c r="EJ32" i="32" s="1"/>
  <c r="EJ31" i="32" a="1"/>
  <c r="EJ31" i="32" s="1"/>
  <c r="EJ22" i="32" a="1"/>
  <c r="EJ22" i="32" s="1"/>
  <c r="EJ20" i="32" a="1"/>
  <c r="EJ20" i="32" s="1"/>
  <c r="EJ2" i="32" a="1"/>
  <c r="EJ2" i="32" s="1"/>
  <c r="EF207" i="32" a="1"/>
  <c r="EF207" i="32" s="1"/>
  <c r="EF197" i="32" a="1"/>
  <c r="EF197" i="32" s="1"/>
  <c r="EF191" i="32" a="1"/>
  <c r="EF191" i="32" s="1"/>
  <c r="EF181" i="32" a="1"/>
  <c r="EF181" i="32" s="1"/>
  <c r="EF175" i="32" a="1"/>
  <c r="EF175" i="32" s="1"/>
  <c r="EF165" i="32" a="1"/>
  <c r="EF165" i="32" s="1"/>
  <c r="EF159" i="32" a="1"/>
  <c r="EF159" i="32" s="1"/>
  <c r="EF149" i="32" a="1"/>
  <c r="EF149" i="32" s="1"/>
  <c r="EF143" i="32" a="1"/>
  <c r="EF143" i="32" s="1"/>
  <c r="EF133" i="32" a="1"/>
  <c r="EF133" i="32" s="1"/>
  <c r="EF127" i="32" a="1"/>
  <c r="EF127" i="32" s="1"/>
  <c r="EF17" i="32" a="1"/>
  <c r="EF17" i="32" s="1"/>
  <c r="EF15" i="32" a="1"/>
  <c r="EF15" i="32" s="1"/>
  <c r="EF13" i="32" a="1"/>
  <c r="EF13" i="32" s="1"/>
  <c r="EF11" i="32" a="1"/>
  <c r="EF11" i="32" s="1"/>
  <c r="EF9" i="32" a="1"/>
  <c r="EF9" i="32" s="1"/>
  <c r="EF7" i="32" a="1"/>
  <c r="EF7" i="32" s="1"/>
  <c r="EF5" i="32" a="1"/>
  <c r="EF5" i="32" s="1"/>
  <c r="EF3" i="32" a="1"/>
  <c r="EF3" i="32" s="1"/>
  <c r="EF101" i="32" a="1"/>
  <c r="EF101" i="32" s="1"/>
  <c r="EF89" i="32" a="1"/>
  <c r="EF89" i="32" s="1"/>
  <c r="EF85" i="32" a="1"/>
  <c r="EF85" i="32" s="1"/>
  <c r="EF81" i="32" a="1"/>
  <c r="EF81" i="32" s="1"/>
  <c r="EF77" i="32" a="1"/>
  <c r="EF77" i="32" s="1"/>
  <c r="EF73" i="32" a="1"/>
  <c r="EF73" i="32" s="1"/>
  <c r="EF69" i="32" a="1"/>
  <c r="EF69" i="32" s="1"/>
  <c r="EF65" i="32" a="1"/>
  <c r="EF65" i="32" s="1"/>
  <c r="EF61" i="32" a="1"/>
  <c r="EF61" i="32" s="1"/>
  <c r="EF57" i="32" a="1"/>
  <c r="EF57" i="32" s="1"/>
  <c r="EF53" i="32" a="1"/>
  <c r="EF53" i="32" s="1"/>
  <c r="EF49" i="32" a="1"/>
  <c r="EF49" i="32" s="1"/>
  <c r="EF45" i="32" a="1"/>
  <c r="EF45" i="32" s="1"/>
  <c r="EF41" i="32" a="1"/>
  <c r="EF41" i="32" s="1"/>
  <c r="EF37" i="32" a="1"/>
  <c r="EF37" i="32" s="1"/>
  <c r="EF33" i="32" a="1"/>
  <c r="EF33" i="32" s="1"/>
  <c r="EF29" i="32" a="1"/>
  <c r="EF29" i="32" s="1"/>
  <c r="EF25" i="32" a="1"/>
  <c r="EF25" i="32" s="1"/>
  <c r="EF21" i="32" a="1"/>
  <c r="EF21" i="32" s="1"/>
  <c r="EF201" i="32" a="1"/>
  <c r="EF201" i="32" s="1"/>
  <c r="EF195" i="32" a="1"/>
  <c r="EF195" i="32" s="1"/>
  <c r="EF185" i="32" a="1"/>
  <c r="EF185" i="32" s="1"/>
  <c r="EF179" i="32" a="1"/>
  <c r="EF179" i="32" s="1"/>
  <c r="EF169" i="32" a="1"/>
  <c r="EF169" i="32" s="1"/>
  <c r="EF163" i="32" a="1"/>
  <c r="EF163" i="32" s="1"/>
  <c r="EF153" i="32" a="1"/>
  <c r="EF153" i="32" s="1"/>
  <c r="EF147" i="32" a="1"/>
  <c r="EF147" i="32" s="1"/>
  <c r="EF137" i="32" a="1"/>
  <c r="EF137" i="32" s="1"/>
  <c r="EF131" i="32" a="1"/>
  <c r="EF131" i="32" s="1"/>
  <c r="EF122" i="32" a="1"/>
  <c r="EF122" i="32" s="1"/>
  <c r="EF121" i="32" a="1"/>
  <c r="EF121" i="32" s="1"/>
  <c r="EF118" i="32" a="1"/>
  <c r="EF118" i="32" s="1"/>
  <c r="EF117" i="32" a="1"/>
  <c r="EF117" i="32" s="1"/>
  <c r="EF114" i="32" a="1"/>
  <c r="EF114" i="32" s="1"/>
  <c r="EF113" i="32" a="1"/>
  <c r="EF113" i="32" s="1"/>
  <c r="EF110" i="32" a="1"/>
  <c r="EF110" i="32" s="1"/>
  <c r="EF109" i="32" a="1"/>
  <c r="EF109" i="32" s="1"/>
  <c r="EF106" i="32" a="1"/>
  <c r="EF106" i="32" s="1"/>
  <c r="EF105" i="32" a="1"/>
  <c r="EF105" i="32" s="1"/>
  <c r="EF102" i="32" a="1"/>
  <c r="EF102" i="32" s="1"/>
  <c r="EF98" i="32" a="1"/>
  <c r="EF98" i="32" s="1"/>
  <c r="EF97" i="32" a="1"/>
  <c r="EF97" i="32" s="1"/>
  <c r="EF94" i="32" a="1"/>
  <c r="EF94" i="32" s="1"/>
  <c r="EF93" i="32" a="1"/>
  <c r="EF93" i="32" s="1"/>
  <c r="EF90" i="32" a="1"/>
  <c r="EF90" i="32" s="1"/>
  <c r="EF86" i="32" a="1"/>
  <c r="EF86" i="32" s="1"/>
  <c r="EF82" i="32" a="1"/>
  <c r="EF82" i="32" s="1"/>
  <c r="EF78" i="32" a="1"/>
  <c r="EF78" i="32" s="1"/>
  <c r="EF74" i="32" a="1"/>
  <c r="EF74" i="32" s="1"/>
  <c r="EF70" i="32" a="1"/>
  <c r="EF70" i="32" s="1"/>
  <c r="EF66" i="32" a="1"/>
  <c r="EF66" i="32" s="1"/>
  <c r="EF62" i="32" a="1"/>
  <c r="EF62" i="32" s="1"/>
  <c r="EF58" i="32" a="1"/>
  <c r="EF58" i="32" s="1"/>
  <c r="EF54" i="32" a="1"/>
  <c r="EF54" i="32" s="1"/>
  <c r="EF50" i="32" a="1"/>
  <c r="EF50" i="32" s="1"/>
  <c r="EF46" i="32" a="1"/>
  <c r="EF46" i="32" s="1"/>
  <c r="EF42" i="32" a="1"/>
  <c r="EF42" i="32" s="1"/>
  <c r="EF38" i="32" a="1"/>
  <c r="EF38" i="32" s="1"/>
  <c r="EF34" i="32" a="1"/>
  <c r="EF34" i="32" s="1"/>
  <c r="EF30" i="32" a="1"/>
  <c r="EF30" i="32" s="1"/>
  <c r="EF26" i="32" a="1"/>
  <c r="EF26" i="32" s="1"/>
  <c r="EF22" i="32" a="1"/>
  <c r="EF22" i="32" s="1"/>
  <c r="EF18" i="32" a="1"/>
  <c r="EF18" i="32" s="1"/>
  <c r="EF208" i="32" a="1"/>
  <c r="EF208" i="32" s="1"/>
  <c r="EF206" i="32" a="1"/>
  <c r="EF206" i="32" s="1"/>
  <c r="EF204" i="32" a="1"/>
  <c r="EF204" i="32" s="1"/>
  <c r="EF202" i="32" a="1"/>
  <c r="EF202" i="32" s="1"/>
  <c r="EF200" i="32" a="1"/>
  <c r="EF200" i="32" s="1"/>
  <c r="EF198" i="32" a="1"/>
  <c r="EF198" i="32" s="1"/>
  <c r="EF196" i="32" a="1"/>
  <c r="EF196" i="32" s="1"/>
  <c r="EF194" i="32" a="1"/>
  <c r="EF194" i="32" s="1"/>
  <c r="EF192" i="32" a="1"/>
  <c r="EF192" i="32" s="1"/>
  <c r="EF190" i="32" a="1"/>
  <c r="EF190" i="32" s="1"/>
  <c r="EF188" i="32" a="1"/>
  <c r="EF188" i="32" s="1"/>
  <c r="EF186" i="32" a="1"/>
  <c r="EF186" i="32" s="1"/>
  <c r="EF184" i="32" a="1"/>
  <c r="EF184" i="32" s="1"/>
  <c r="EF182" i="32" a="1"/>
  <c r="EF182" i="32" s="1"/>
  <c r="EF180" i="32" a="1"/>
  <c r="EF180" i="32" s="1"/>
  <c r="EF178" i="32" a="1"/>
  <c r="EF178" i="32" s="1"/>
  <c r="EF176" i="32" a="1"/>
  <c r="EF176" i="32" s="1"/>
  <c r="EF174" i="32" a="1"/>
  <c r="EF174" i="32" s="1"/>
  <c r="EF172" i="32" a="1"/>
  <c r="EF172" i="32" s="1"/>
  <c r="EF170" i="32" a="1"/>
  <c r="EF170" i="32" s="1"/>
  <c r="EF168" i="32" a="1"/>
  <c r="EF168" i="32" s="1"/>
  <c r="EF166" i="32" a="1"/>
  <c r="EF166" i="32" s="1"/>
  <c r="EF164" i="32" a="1"/>
  <c r="EF164" i="32" s="1"/>
  <c r="EF162" i="32" a="1"/>
  <c r="EF162" i="32" s="1"/>
  <c r="EF160" i="32" a="1"/>
  <c r="EF160" i="32" s="1"/>
  <c r="EF158" i="32" a="1"/>
  <c r="EF158" i="32" s="1"/>
  <c r="EF156" i="32" a="1"/>
  <c r="EF156" i="32" s="1"/>
  <c r="EF154" i="32" a="1"/>
  <c r="EF154" i="32" s="1"/>
  <c r="EF152" i="32" a="1"/>
  <c r="EF152" i="32" s="1"/>
  <c r="EF150" i="32" a="1"/>
  <c r="EF150" i="32" s="1"/>
  <c r="EF148" i="32" a="1"/>
  <c r="EF148" i="32" s="1"/>
  <c r="EF146" i="32" a="1"/>
  <c r="EF146" i="32" s="1"/>
  <c r="EF144" i="32" a="1"/>
  <c r="EF144" i="32" s="1"/>
  <c r="EF142" i="32" a="1"/>
  <c r="EF142" i="32" s="1"/>
  <c r="EF140" i="32" a="1"/>
  <c r="EF140" i="32" s="1"/>
  <c r="EF138" i="32" a="1"/>
  <c r="EF138" i="32" s="1"/>
  <c r="EF136" i="32" a="1"/>
  <c r="EF136" i="32" s="1"/>
  <c r="EF134" i="32" a="1"/>
  <c r="EF134" i="32" s="1"/>
  <c r="EF132" i="32" a="1"/>
  <c r="EF132" i="32" s="1"/>
  <c r="EF130" i="32" a="1"/>
  <c r="EF130" i="32" s="1"/>
  <c r="EF128" i="32" a="1"/>
  <c r="EF128" i="32" s="1"/>
  <c r="EF126" i="32" a="1"/>
  <c r="EF126" i="32" s="1"/>
  <c r="EF124" i="32" a="1"/>
  <c r="EF124" i="32" s="1"/>
  <c r="EF4" i="32" a="1"/>
  <c r="EF4" i="32" s="1"/>
  <c r="EF6" i="32" a="1"/>
  <c r="EF6" i="32" s="1"/>
  <c r="EF8" i="32" a="1"/>
  <c r="EF8" i="32" s="1"/>
  <c r="EF10" i="32" a="1"/>
  <c r="EF10" i="32" s="1"/>
  <c r="EF12" i="32" a="1"/>
  <c r="EF12" i="32" s="1"/>
  <c r="EF14" i="32" a="1"/>
  <c r="EF14" i="32" s="1"/>
  <c r="EF16" i="32" a="1"/>
  <c r="EF16" i="32" s="1"/>
  <c r="EF125" i="32" a="1"/>
  <c r="EF125" i="32" s="1"/>
  <c r="EF135" i="32" a="1"/>
  <c r="EF135" i="32" s="1"/>
  <c r="EF141" i="32" a="1"/>
  <c r="EF141" i="32" s="1"/>
  <c r="EF151" i="32" a="1"/>
  <c r="EF151" i="32" s="1"/>
  <c r="EF157" i="32" a="1"/>
  <c r="EF157" i="32" s="1"/>
  <c r="EF167" i="32" a="1"/>
  <c r="EF167" i="32" s="1"/>
  <c r="EF173" i="32" a="1"/>
  <c r="EF173" i="32" s="1"/>
  <c r="EF183" i="32" a="1"/>
  <c r="EF183" i="32" s="1"/>
  <c r="EF189" i="32" a="1"/>
  <c r="EF189" i="32" s="1"/>
  <c r="EF199" i="32" a="1"/>
  <c r="EF199" i="32" s="1"/>
  <c r="EF205" i="32" a="1"/>
  <c r="EF205" i="32" s="1"/>
  <c r="EF2" i="32" a="1"/>
  <c r="EF2" i="32" s="1"/>
  <c r="EF19" i="32" a="1"/>
  <c r="EF19" i="32" s="1"/>
  <c r="EF20" i="32" a="1"/>
  <c r="EF20" i="32" s="1"/>
  <c r="EF23" i="32" a="1"/>
  <c r="EF23" i="32" s="1"/>
  <c r="EF24" i="32" a="1"/>
  <c r="EF24" i="32" s="1"/>
  <c r="EF27" i="32" a="1"/>
  <c r="EF27" i="32" s="1"/>
  <c r="EF28" i="32" a="1"/>
  <c r="EF28" i="32" s="1"/>
  <c r="EF31" i="32" a="1"/>
  <c r="EF31" i="32" s="1"/>
  <c r="EF32" i="32" a="1"/>
  <c r="EF32" i="32" s="1"/>
  <c r="EF35" i="32" a="1"/>
  <c r="EF35" i="32" s="1"/>
  <c r="EF36" i="32" a="1"/>
  <c r="EF36" i="32" s="1"/>
  <c r="EF39" i="32" a="1"/>
  <c r="EF39" i="32" s="1"/>
  <c r="EF40" i="32" a="1"/>
  <c r="EF40" i="32" s="1"/>
  <c r="EF43" i="32" a="1"/>
  <c r="EF43" i="32" s="1"/>
  <c r="EF44" i="32" a="1"/>
  <c r="EF44" i="32" s="1"/>
  <c r="EF47" i="32" a="1"/>
  <c r="EF47" i="32" s="1"/>
  <c r="EF48" i="32" a="1"/>
  <c r="EF48" i="32" s="1"/>
  <c r="EF51" i="32" a="1"/>
  <c r="EF51" i="32" s="1"/>
  <c r="EF52" i="32" a="1"/>
  <c r="EF52" i="32" s="1"/>
  <c r="EF55" i="32" a="1"/>
  <c r="EF55" i="32" s="1"/>
  <c r="EF56" i="32" a="1"/>
  <c r="EF56" i="32" s="1"/>
  <c r="EF59" i="32" a="1"/>
  <c r="EF59" i="32" s="1"/>
  <c r="EF60" i="32" a="1"/>
  <c r="EF60" i="32" s="1"/>
  <c r="EF63" i="32" a="1"/>
  <c r="EF63" i="32" s="1"/>
  <c r="EF64" i="32" a="1"/>
  <c r="EF64" i="32" s="1"/>
  <c r="EF67" i="32" a="1"/>
  <c r="EF67" i="32" s="1"/>
  <c r="EF68" i="32" a="1"/>
  <c r="EF68" i="32" s="1"/>
  <c r="EF71" i="32" a="1"/>
  <c r="EF71" i="32" s="1"/>
  <c r="EF72" i="32" a="1"/>
  <c r="EF72" i="32" s="1"/>
  <c r="EF75" i="32" a="1"/>
  <c r="EF75" i="32" s="1"/>
  <c r="EF76" i="32" a="1"/>
  <c r="EF76" i="32" s="1"/>
  <c r="EF79" i="32" a="1"/>
  <c r="EF79" i="32" s="1"/>
  <c r="EF80" i="32" a="1"/>
  <c r="EF80" i="32" s="1"/>
  <c r="EF83" i="32" a="1"/>
  <c r="EF83" i="32" s="1"/>
  <c r="EF84" i="32" a="1"/>
  <c r="EF84" i="32" s="1"/>
  <c r="EF87" i="32" a="1"/>
  <c r="EF87" i="32" s="1"/>
  <c r="EF88" i="32" a="1"/>
  <c r="EF88" i="32" s="1"/>
  <c r="EF91" i="32" a="1"/>
  <c r="EF91" i="32" s="1"/>
  <c r="EF92" i="32" a="1"/>
  <c r="EF92" i="32" s="1"/>
  <c r="EF95" i="32" a="1"/>
  <c r="EF95" i="32" s="1"/>
  <c r="EF96" i="32" a="1"/>
  <c r="EF96" i="32" s="1"/>
  <c r="EF99" i="32" a="1"/>
  <c r="EF99" i="32" s="1"/>
  <c r="EF100" i="32" a="1"/>
  <c r="EF100" i="32" s="1"/>
  <c r="EF103" i="32" a="1"/>
  <c r="EF103" i="32" s="1"/>
  <c r="EF104" i="32" a="1"/>
  <c r="EF104" i="32" s="1"/>
  <c r="EF107" i="32" a="1"/>
  <c r="EF107" i="32" s="1"/>
  <c r="EF108" i="32" a="1"/>
  <c r="EF108" i="32" s="1"/>
  <c r="EF111" i="32" a="1"/>
  <c r="EF111" i="32" s="1"/>
  <c r="EF112" i="32" a="1"/>
  <c r="EF112" i="32" s="1"/>
  <c r="EF115" i="32" a="1"/>
  <c r="EF115" i="32" s="1"/>
  <c r="EF116" i="32" a="1"/>
  <c r="EF116" i="32" s="1"/>
  <c r="EF119" i="32" a="1"/>
  <c r="EF119" i="32" s="1"/>
  <c r="EF120" i="32" a="1"/>
  <c r="EF120" i="32" s="1"/>
  <c r="EF123" i="32" a="1"/>
  <c r="EF123" i="32" s="1"/>
  <c r="EF129" i="32" a="1"/>
  <c r="EF129" i="32" s="1"/>
  <c r="EF139" i="32" a="1"/>
  <c r="EF139" i="32" s="1"/>
  <c r="EF145" i="32" a="1"/>
  <c r="EF145" i="32" s="1"/>
  <c r="EF155" i="32" a="1"/>
  <c r="EF155" i="32" s="1"/>
  <c r="EF161" i="32" a="1"/>
  <c r="EF161" i="32" s="1"/>
  <c r="EF171" i="32" a="1"/>
  <c r="EF171" i="32" s="1"/>
  <c r="EF177" i="32" a="1"/>
  <c r="EF177" i="32" s="1"/>
  <c r="EF187" i="32" a="1"/>
  <c r="EF187" i="32" s="1"/>
  <c r="EF193" i="32" a="1"/>
  <c r="EF193" i="32" s="1"/>
  <c r="EF203" i="32" a="1"/>
  <c r="EF203" i="32" s="1"/>
  <c r="EB21" i="32" a="1"/>
  <c r="EB21" i="32" s="1"/>
  <c r="EB30" i="32" a="1"/>
  <c r="EB30" i="32" s="1"/>
  <c r="EB38" i="32" a="1"/>
  <c r="EB38" i="32" s="1"/>
  <c r="EB46" i="32" a="1"/>
  <c r="EB46" i="32" s="1"/>
  <c r="EB53" i="32" a="1"/>
  <c r="EB53" i="32" s="1"/>
  <c r="EB201" i="32" a="1"/>
  <c r="EB201" i="32" s="1"/>
  <c r="EB179" i="32" a="1"/>
  <c r="EB179" i="32" s="1"/>
  <c r="EB169" i="32" a="1"/>
  <c r="EB169" i="32" s="1"/>
  <c r="EB153" i="32" a="1"/>
  <c r="EB153" i="32" s="1"/>
  <c r="EB137" i="32" a="1"/>
  <c r="EB137" i="32" s="1"/>
  <c r="EB122" i="32" a="1"/>
  <c r="EB122" i="32" s="1"/>
  <c r="EB118" i="32" a="1"/>
  <c r="EB118" i="32" s="1"/>
  <c r="EB113" i="32" a="1"/>
  <c r="EB113" i="32" s="1"/>
  <c r="EB109" i="32" a="1"/>
  <c r="EB109" i="32" s="1"/>
  <c r="EB106" i="32" a="1"/>
  <c r="EB106" i="32" s="1"/>
  <c r="EB102" i="32" a="1"/>
  <c r="EB102" i="32" s="1"/>
  <c r="EB98" i="32" a="1"/>
  <c r="EB98" i="32" s="1"/>
  <c r="EB94" i="32" a="1"/>
  <c r="EB94" i="32" s="1"/>
  <c r="EB89" i="32" a="1"/>
  <c r="EB89" i="32" s="1"/>
  <c r="EB85" i="32" a="1"/>
  <c r="EB85" i="32" s="1"/>
  <c r="EB74" i="32" a="1"/>
  <c r="EB74" i="32" s="1"/>
  <c r="EB66" i="32" a="1"/>
  <c r="EB66" i="32" s="1"/>
  <c r="EB195" i="32" a="1"/>
  <c r="EB195" i="32" s="1"/>
  <c r="EB185" i="32" a="1"/>
  <c r="EB185" i="32" s="1"/>
  <c r="EB163" i="32" a="1"/>
  <c r="EB163" i="32" s="1"/>
  <c r="EB147" i="32" a="1"/>
  <c r="EB147" i="32" s="1"/>
  <c r="EB131" i="32" a="1"/>
  <c r="EB131" i="32" s="1"/>
  <c r="EB121" i="32" a="1"/>
  <c r="EB121" i="32" s="1"/>
  <c r="EB117" i="32" a="1"/>
  <c r="EB117" i="32" s="1"/>
  <c r="EB114" i="32" a="1"/>
  <c r="EB114" i="32" s="1"/>
  <c r="EB110" i="32" a="1"/>
  <c r="EB110" i="32" s="1"/>
  <c r="EB105" i="32" a="1"/>
  <c r="EB105" i="32" s="1"/>
  <c r="EB101" i="32" a="1"/>
  <c r="EB101" i="32" s="1"/>
  <c r="EB97" i="32" a="1"/>
  <c r="EB97" i="32" s="1"/>
  <c r="EB93" i="32" a="1"/>
  <c r="EB93" i="32" s="1"/>
  <c r="EB90" i="32" a="1"/>
  <c r="EB90" i="32" s="1"/>
  <c r="EB86" i="32" a="1"/>
  <c r="EB86" i="32" s="1"/>
  <c r="EB82" i="32" a="1"/>
  <c r="EB82" i="32" s="1"/>
  <c r="EB78" i="32" a="1"/>
  <c r="EB78" i="32" s="1"/>
  <c r="EB77" i="32" a="1"/>
  <c r="EB77" i="32" s="1"/>
  <c r="EB70" i="32" a="1"/>
  <c r="EB70" i="32" s="1"/>
  <c r="EB69" i="32" a="1"/>
  <c r="EB69" i="32" s="1"/>
  <c r="EB62" i="32" a="1"/>
  <c r="EB62" i="32" s="1"/>
  <c r="EB61" i="32" a="1"/>
  <c r="EB61" i="32" s="1"/>
  <c r="EB81" i="32" a="1"/>
  <c r="EB81" i="32" s="1"/>
  <c r="EB73" i="32" a="1"/>
  <c r="EB73" i="32" s="1"/>
  <c r="EB65" i="32" a="1"/>
  <c r="EB65" i="32" s="1"/>
  <c r="EB22" i="32" a="1"/>
  <c r="EB22" i="32" s="1"/>
  <c r="EB29" i="32" a="1"/>
  <c r="EB29" i="32" s="1"/>
  <c r="EB37" i="32" a="1"/>
  <c r="EB37" i="32" s="1"/>
  <c r="EB45" i="32" a="1"/>
  <c r="EB45" i="32" s="1"/>
  <c r="EB18" i="32" a="1"/>
  <c r="EB18" i="32" s="1"/>
  <c r="EB26" i="32" a="1"/>
  <c r="EB26" i="32" s="1"/>
  <c r="EB33" i="32" a="1"/>
  <c r="EB33" i="32" s="1"/>
  <c r="EB41" i="32" a="1"/>
  <c r="EB41" i="32" s="1"/>
  <c r="EB42" i="32" a="1"/>
  <c r="EB42" i="32" s="1"/>
  <c r="EB49" i="32" a="1"/>
  <c r="EB49" i="32" s="1"/>
  <c r="EB50" i="32" a="1"/>
  <c r="EB50" i="32" s="1"/>
  <c r="EB57" i="32" a="1"/>
  <c r="EB57" i="32" s="1"/>
  <c r="EB58" i="32" a="1"/>
  <c r="EB58" i="32" s="1"/>
  <c r="EB208" i="32" a="1"/>
  <c r="EB208" i="32" s="1"/>
  <c r="EB206" i="32" a="1"/>
  <c r="EB206" i="32" s="1"/>
  <c r="EB204" i="32" a="1"/>
  <c r="EB204" i="32" s="1"/>
  <c r="EB202" i="32" a="1"/>
  <c r="EB202" i="32" s="1"/>
  <c r="EB200" i="32" a="1"/>
  <c r="EB200" i="32" s="1"/>
  <c r="EB198" i="32" a="1"/>
  <c r="EB198" i="32" s="1"/>
  <c r="EB196" i="32" a="1"/>
  <c r="EB196" i="32" s="1"/>
  <c r="EB194" i="32" a="1"/>
  <c r="EB194" i="32" s="1"/>
  <c r="EB192" i="32" a="1"/>
  <c r="EB192" i="32" s="1"/>
  <c r="EB190" i="32" a="1"/>
  <c r="EB190" i="32" s="1"/>
  <c r="EB188" i="32" a="1"/>
  <c r="EB188" i="32" s="1"/>
  <c r="EB186" i="32" a="1"/>
  <c r="EB186" i="32" s="1"/>
  <c r="EB184" i="32" a="1"/>
  <c r="EB184" i="32" s="1"/>
  <c r="EB182" i="32" a="1"/>
  <c r="EB182" i="32" s="1"/>
  <c r="EB180" i="32" a="1"/>
  <c r="EB180" i="32" s="1"/>
  <c r="EB178" i="32" a="1"/>
  <c r="EB178" i="32" s="1"/>
  <c r="EB176" i="32" a="1"/>
  <c r="EB176" i="32" s="1"/>
  <c r="EB174" i="32" a="1"/>
  <c r="EB174" i="32" s="1"/>
  <c r="EB172" i="32" a="1"/>
  <c r="EB172" i="32" s="1"/>
  <c r="EB170" i="32" a="1"/>
  <c r="EB170" i="32" s="1"/>
  <c r="EB168" i="32" a="1"/>
  <c r="EB168" i="32" s="1"/>
  <c r="EB166" i="32" a="1"/>
  <c r="EB166" i="32" s="1"/>
  <c r="EB164" i="32" a="1"/>
  <c r="EB164" i="32" s="1"/>
  <c r="EB162" i="32" a="1"/>
  <c r="EB162" i="32" s="1"/>
  <c r="EB160" i="32" a="1"/>
  <c r="EB160" i="32" s="1"/>
  <c r="EB158" i="32" a="1"/>
  <c r="EB158" i="32" s="1"/>
  <c r="EB156" i="32" a="1"/>
  <c r="EB156" i="32" s="1"/>
  <c r="EB154" i="32" a="1"/>
  <c r="EB154" i="32" s="1"/>
  <c r="EB152" i="32" a="1"/>
  <c r="EB152" i="32" s="1"/>
  <c r="EB150" i="32" a="1"/>
  <c r="EB150" i="32" s="1"/>
  <c r="EB148" i="32" a="1"/>
  <c r="EB148" i="32" s="1"/>
  <c r="EB146" i="32" a="1"/>
  <c r="EB146" i="32" s="1"/>
  <c r="EB144" i="32" a="1"/>
  <c r="EB144" i="32" s="1"/>
  <c r="EB142" i="32" a="1"/>
  <c r="EB142" i="32" s="1"/>
  <c r="EB140" i="32" a="1"/>
  <c r="EB140" i="32" s="1"/>
  <c r="EB138" i="32" a="1"/>
  <c r="EB138" i="32" s="1"/>
  <c r="EB136" i="32" a="1"/>
  <c r="EB136" i="32" s="1"/>
  <c r="EB134" i="32" a="1"/>
  <c r="EB134" i="32" s="1"/>
  <c r="EB132" i="32" a="1"/>
  <c r="EB132" i="32" s="1"/>
  <c r="EB130" i="32" a="1"/>
  <c r="EB130" i="32" s="1"/>
  <c r="EB128" i="32" a="1"/>
  <c r="EB128" i="32" s="1"/>
  <c r="EB126" i="32" a="1"/>
  <c r="EB126" i="32" s="1"/>
  <c r="EB124" i="32" a="1"/>
  <c r="EB124" i="32" s="1"/>
  <c r="EB4" i="32" a="1"/>
  <c r="EB4" i="32" s="1"/>
  <c r="EB6" i="32" a="1"/>
  <c r="EB6" i="32" s="1"/>
  <c r="EB8" i="32" a="1"/>
  <c r="EB8" i="32" s="1"/>
  <c r="EB10" i="32" a="1"/>
  <c r="EB10" i="32" s="1"/>
  <c r="EB12" i="32" a="1"/>
  <c r="EB12" i="32" s="1"/>
  <c r="EB14" i="32" a="1"/>
  <c r="EB14" i="32" s="1"/>
  <c r="EB16" i="32" a="1"/>
  <c r="EB16" i="32" s="1"/>
  <c r="EB125" i="32" a="1"/>
  <c r="EB125" i="32" s="1"/>
  <c r="EB135" i="32" a="1"/>
  <c r="EB135" i="32" s="1"/>
  <c r="EB141" i="32" a="1"/>
  <c r="EB141" i="32" s="1"/>
  <c r="EB151" i="32" a="1"/>
  <c r="EB151" i="32" s="1"/>
  <c r="EB157" i="32" a="1"/>
  <c r="EB157" i="32" s="1"/>
  <c r="EB167" i="32" a="1"/>
  <c r="EB167" i="32" s="1"/>
  <c r="EB173" i="32" a="1"/>
  <c r="EB173" i="32" s="1"/>
  <c r="EB183" i="32" a="1"/>
  <c r="EB183" i="32" s="1"/>
  <c r="EB189" i="32" a="1"/>
  <c r="EB189" i="32" s="1"/>
  <c r="EB199" i="32" a="1"/>
  <c r="EB199" i="32" s="1"/>
  <c r="EB205" i="32" a="1"/>
  <c r="EB205" i="32" s="1"/>
  <c r="EB2" i="32" a="1"/>
  <c r="EB2" i="32" s="1"/>
  <c r="EB19" i="32" a="1"/>
  <c r="EB19" i="32" s="1"/>
  <c r="EB20" i="32" a="1"/>
  <c r="EB20" i="32" s="1"/>
  <c r="EB23" i="32" a="1"/>
  <c r="EB23" i="32" s="1"/>
  <c r="EB24" i="32" a="1"/>
  <c r="EB24" i="32" s="1"/>
  <c r="EB27" i="32" a="1"/>
  <c r="EB27" i="32" s="1"/>
  <c r="EB28" i="32" a="1"/>
  <c r="EB28" i="32" s="1"/>
  <c r="EB31" i="32" a="1"/>
  <c r="EB31" i="32" s="1"/>
  <c r="EB32" i="32" a="1"/>
  <c r="EB32" i="32" s="1"/>
  <c r="EB35" i="32" a="1"/>
  <c r="EB35" i="32" s="1"/>
  <c r="EB36" i="32" a="1"/>
  <c r="EB36" i="32" s="1"/>
  <c r="EB39" i="32" a="1"/>
  <c r="EB39" i="32" s="1"/>
  <c r="EB40" i="32" a="1"/>
  <c r="EB40" i="32" s="1"/>
  <c r="EB43" i="32" a="1"/>
  <c r="EB43" i="32" s="1"/>
  <c r="EB44" i="32" a="1"/>
  <c r="EB44" i="32" s="1"/>
  <c r="EB47" i="32" a="1"/>
  <c r="EB47" i="32" s="1"/>
  <c r="EB48" i="32" a="1"/>
  <c r="EB48" i="32" s="1"/>
  <c r="EB51" i="32" a="1"/>
  <c r="EB51" i="32" s="1"/>
  <c r="EB52" i="32" a="1"/>
  <c r="EB52" i="32" s="1"/>
  <c r="EB55" i="32" a="1"/>
  <c r="EB55" i="32" s="1"/>
  <c r="EB56" i="32" a="1"/>
  <c r="EB56" i="32" s="1"/>
  <c r="EB59" i="32" a="1"/>
  <c r="EB59" i="32" s="1"/>
  <c r="EB60" i="32" a="1"/>
  <c r="EB60" i="32" s="1"/>
  <c r="EB63" i="32" a="1"/>
  <c r="EB63" i="32" s="1"/>
  <c r="EB64" i="32" a="1"/>
  <c r="EB64" i="32" s="1"/>
  <c r="EB67" i="32" a="1"/>
  <c r="EB67" i="32" s="1"/>
  <c r="EB68" i="32" a="1"/>
  <c r="EB68" i="32" s="1"/>
  <c r="EB71" i="32" a="1"/>
  <c r="EB71" i="32" s="1"/>
  <c r="EB72" i="32" a="1"/>
  <c r="EB72" i="32" s="1"/>
  <c r="EB75" i="32" a="1"/>
  <c r="EB75" i="32" s="1"/>
  <c r="EB76" i="32" a="1"/>
  <c r="EB76" i="32" s="1"/>
  <c r="EB79" i="32" a="1"/>
  <c r="EB79" i="32" s="1"/>
  <c r="EB80" i="32" a="1"/>
  <c r="EB80" i="32" s="1"/>
  <c r="EB83" i="32" a="1"/>
  <c r="EB83" i="32" s="1"/>
  <c r="EB84" i="32" a="1"/>
  <c r="EB84" i="32" s="1"/>
  <c r="EB87" i="32" a="1"/>
  <c r="EB87" i="32" s="1"/>
  <c r="EB88" i="32" a="1"/>
  <c r="EB88" i="32" s="1"/>
  <c r="EB91" i="32" a="1"/>
  <c r="EB91" i="32" s="1"/>
  <c r="EB92" i="32" a="1"/>
  <c r="EB92" i="32" s="1"/>
  <c r="EB95" i="32" a="1"/>
  <c r="EB95" i="32" s="1"/>
  <c r="EB96" i="32" a="1"/>
  <c r="EB96" i="32" s="1"/>
  <c r="EB99" i="32" a="1"/>
  <c r="EB99" i="32" s="1"/>
  <c r="EB100" i="32" a="1"/>
  <c r="EB100" i="32" s="1"/>
  <c r="EB103" i="32" a="1"/>
  <c r="EB103" i="32" s="1"/>
  <c r="EB104" i="32" a="1"/>
  <c r="EB104" i="32" s="1"/>
  <c r="EB107" i="32" a="1"/>
  <c r="EB107" i="32" s="1"/>
  <c r="EB108" i="32" a="1"/>
  <c r="EB108" i="32" s="1"/>
  <c r="EB111" i="32" a="1"/>
  <c r="EB111" i="32" s="1"/>
  <c r="EB112" i="32" a="1"/>
  <c r="EB112" i="32" s="1"/>
  <c r="EB115" i="32" a="1"/>
  <c r="EB115" i="32" s="1"/>
  <c r="EB116" i="32" a="1"/>
  <c r="EB116" i="32" s="1"/>
  <c r="EB119" i="32" a="1"/>
  <c r="EB119" i="32" s="1"/>
  <c r="EB120" i="32" a="1"/>
  <c r="EB120" i="32" s="1"/>
  <c r="EB123" i="32" a="1"/>
  <c r="EB123" i="32" s="1"/>
  <c r="EB129" i="32" a="1"/>
  <c r="EB129" i="32" s="1"/>
  <c r="EB139" i="32" a="1"/>
  <c r="EB139" i="32" s="1"/>
  <c r="EB145" i="32" a="1"/>
  <c r="EB145" i="32" s="1"/>
  <c r="EB155" i="32" a="1"/>
  <c r="EB155" i="32" s="1"/>
  <c r="EB161" i="32" a="1"/>
  <c r="EB161" i="32" s="1"/>
  <c r="EB171" i="32" a="1"/>
  <c r="EB171" i="32" s="1"/>
  <c r="EB177" i="32" a="1"/>
  <c r="EB177" i="32" s="1"/>
  <c r="EB187" i="32" a="1"/>
  <c r="EB187" i="32" s="1"/>
  <c r="EB193" i="32" a="1"/>
  <c r="EB193" i="32" s="1"/>
  <c r="EB203" i="32" a="1"/>
  <c r="EB203" i="32" s="1"/>
  <c r="EB3" i="32" a="1"/>
  <c r="EB3" i="32" s="1"/>
  <c r="EB5" i="32" a="1"/>
  <c r="EB5" i="32" s="1"/>
  <c r="EB7" i="32" a="1"/>
  <c r="EB7" i="32" s="1"/>
  <c r="EB9" i="32" a="1"/>
  <c r="EB9" i="32" s="1"/>
  <c r="EB11" i="32" a="1"/>
  <c r="EB11" i="32" s="1"/>
  <c r="EB13" i="32" a="1"/>
  <c r="EB13" i="32" s="1"/>
  <c r="EB15" i="32" a="1"/>
  <c r="EB15" i="32" s="1"/>
  <c r="EB17" i="32" a="1"/>
  <c r="EB17" i="32" s="1"/>
  <c r="EB127" i="32" a="1"/>
  <c r="EB127" i="32" s="1"/>
  <c r="EB133" i="32" a="1"/>
  <c r="EB133" i="32" s="1"/>
  <c r="EB143" i="32" a="1"/>
  <c r="EB143" i="32" s="1"/>
  <c r="EB149" i="32" a="1"/>
  <c r="EB149" i="32" s="1"/>
  <c r="EB159" i="32" a="1"/>
  <c r="EB159" i="32" s="1"/>
  <c r="EB165" i="32" a="1"/>
  <c r="EB165" i="32" s="1"/>
  <c r="EB175" i="32" a="1"/>
  <c r="EB175" i="32" s="1"/>
  <c r="EB181" i="32" a="1"/>
  <c r="EB181" i="32" s="1"/>
  <c r="EB191" i="32" a="1"/>
  <c r="EB191" i="32" s="1"/>
  <c r="EB197" i="32" a="1"/>
  <c r="EB197" i="32" s="1"/>
  <c r="EB207" i="32" a="1"/>
  <c r="EB207" i="32" s="1"/>
  <c r="DX179" i="32" a="1"/>
  <c r="DX179" i="32" s="1"/>
  <c r="DX121" i="32" a="1"/>
  <c r="DX121" i="32" s="1"/>
  <c r="DX93" i="32" a="1"/>
  <c r="DX93" i="32" s="1"/>
  <c r="DX74" i="32" a="1"/>
  <c r="DX74" i="32" s="1"/>
  <c r="DX45" i="32" a="1"/>
  <c r="DX45" i="32" s="1"/>
  <c r="DX26" i="32" a="1"/>
  <c r="DX26" i="32" s="1"/>
  <c r="DX207" i="32" a="1"/>
  <c r="DX207" i="32" s="1"/>
  <c r="DX180" i="32" a="1"/>
  <c r="DX180" i="32" s="1"/>
  <c r="DX122" i="32" a="1"/>
  <c r="DX122" i="32" s="1"/>
  <c r="DX106" i="32" a="1"/>
  <c r="DX106" i="32" s="1"/>
  <c r="DX105" i="32" a="1"/>
  <c r="DX105" i="32" s="1"/>
  <c r="DX90" i="32" a="1"/>
  <c r="DX90" i="32" s="1"/>
  <c r="DX77" i="32" a="1"/>
  <c r="DX77" i="32" s="1"/>
  <c r="DX61" i="32" a="1"/>
  <c r="DX61" i="32" s="1"/>
  <c r="DX58" i="32" a="1"/>
  <c r="DX58" i="32" s="1"/>
  <c r="DX42" i="32" a="1"/>
  <c r="DX42" i="32" s="1"/>
  <c r="DX29" i="32" a="1"/>
  <c r="DX29" i="32" s="1"/>
  <c r="DX208" i="32" a="1"/>
  <c r="DX208" i="32" s="1"/>
  <c r="DX206" i="32" a="1"/>
  <c r="DX206" i="32" s="1"/>
  <c r="DX204" i="32" a="1"/>
  <c r="DX204" i="32" s="1"/>
  <c r="DX202" i="32" a="1"/>
  <c r="DX202" i="32" s="1"/>
  <c r="DX200" i="32" a="1"/>
  <c r="DX200" i="32" s="1"/>
  <c r="DX197" i="32" a="1"/>
  <c r="DX197" i="32" s="1"/>
  <c r="DX196" i="32" a="1"/>
  <c r="DX196" i="32" s="1"/>
  <c r="DX193" i="32" a="1"/>
  <c r="DX193" i="32" s="1"/>
  <c r="DX192" i="32" a="1"/>
  <c r="DX192" i="32" s="1"/>
  <c r="DX189" i="32" a="1"/>
  <c r="DX189" i="32" s="1"/>
  <c r="DX188" i="32" a="1"/>
  <c r="DX188" i="32" s="1"/>
  <c r="DX185" i="32" a="1"/>
  <c r="DX185" i="32" s="1"/>
  <c r="DX184" i="32" a="1"/>
  <c r="DX184" i="32" s="1"/>
  <c r="DX181" i="32" a="1"/>
  <c r="DX181" i="32" s="1"/>
  <c r="DX187" i="32" a="1"/>
  <c r="DX187" i="32" s="1"/>
  <c r="DX186" i="32" a="1"/>
  <c r="DX186" i="32" s="1"/>
  <c r="DX176" i="32" a="1"/>
  <c r="DX176" i="32" s="1"/>
  <c r="DX175" i="32" a="1"/>
  <c r="DX175" i="32" s="1"/>
  <c r="DX174" i="32" a="1"/>
  <c r="DX174" i="32" s="1"/>
  <c r="DX165" i="32" a="1"/>
  <c r="DX165" i="32" s="1"/>
  <c r="DX160" i="32" a="1"/>
  <c r="DX160" i="32" s="1"/>
  <c r="DX159" i="32" a="1"/>
  <c r="DX159" i="32" s="1"/>
  <c r="DX158" i="32" a="1"/>
  <c r="DX158" i="32" s="1"/>
  <c r="DX149" i="32" a="1"/>
  <c r="DX149" i="32" s="1"/>
  <c r="DX144" i="32" a="1"/>
  <c r="DX144" i="32" s="1"/>
  <c r="DX143" i="32" a="1"/>
  <c r="DX143" i="32" s="1"/>
  <c r="DX142" i="32" a="1"/>
  <c r="DX142" i="32" s="1"/>
  <c r="DX133" i="32" a="1"/>
  <c r="DX133" i="32" s="1"/>
  <c r="DX128" i="32" a="1"/>
  <c r="DX128" i="32" s="1"/>
  <c r="DX127" i="32" a="1"/>
  <c r="DX127" i="32" s="1"/>
  <c r="DX126" i="32" a="1"/>
  <c r="DX126" i="32" s="1"/>
  <c r="DX18" i="32" a="1"/>
  <c r="DX18" i="32" s="1"/>
  <c r="DX16" i="32" a="1"/>
  <c r="DX16" i="32" s="1"/>
  <c r="DX14" i="32" a="1"/>
  <c r="DX14" i="32" s="1"/>
  <c r="DX12" i="32" a="1"/>
  <c r="DX12" i="32" s="1"/>
  <c r="DX10" i="32" a="1"/>
  <c r="DX10" i="32" s="1"/>
  <c r="DX8" i="32" a="1"/>
  <c r="DX8" i="32" s="1"/>
  <c r="DX6" i="32" a="1"/>
  <c r="DX6" i="32" s="1"/>
  <c r="DX4" i="32" a="1"/>
  <c r="DX4" i="32" s="1"/>
  <c r="DX36" i="32" a="1"/>
  <c r="DX36" i="32" s="1"/>
  <c r="DX31" i="32" a="1"/>
  <c r="DX31" i="32" s="1"/>
  <c r="DX24" i="32" a="1"/>
  <c r="DX24" i="32" s="1"/>
  <c r="DX194" i="32" a="1"/>
  <c r="DX194" i="32" s="1"/>
  <c r="DX168" i="32" a="1"/>
  <c r="DX168" i="32" s="1"/>
  <c r="DX157" i="32" a="1"/>
  <c r="DX157" i="32" s="1"/>
  <c r="DX205" i="32" a="1"/>
  <c r="DX205" i="32" s="1"/>
  <c r="DX201" i="32" a="1"/>
  <c r="DX201" i="32" s="1"/>
  <c r="DX191" i="32" a="1"/>
  <c r="DX191" i="32" s="1"/>
  <c r="DX190" i="32" a="1"/>
  <c r="DX190" i="32" s="1"/>
  <c r="DX177" i="32" a="1"/>
  <c r="DX177" i="32" s="1"/>
  <c r="DX172" i="32" a="1"/>
  <c r="DX172" i="32" s="1"/>
  <c r="DX171" i="32" a="1"/>
  <c r="DX171" i="32" s="1"/>
  <c r="DX170" i="32" a="1"/>
  <c r="DX170" i="32" s="1"/>
  <c r="DX161" i="32" a="1"/>
  <c r="DX161" i="32" s="1"/>
  <c r="DX156" i="32" a="1"/>
  <c r="DX156" i="32" s="1"/>
  <c r="DX155" i="32" a="1"/>
  <c r="DX155" i="32" s="1"/>
  <c r="DX154" i="32" a="1"/>
  <c r="DX154" i="32" s="1"/>
  <c r="DX145" i="32" a="1"/>
  <c r="DX145" i="32" s="1"/>
  <c r="DX140" i="32" a="1"/>
  <c r="DX140" i="32" s="1"/>
  <c r="DX139" i="32" a="1"/>
  <c r="DX139" i="32" s="1"/>
  <c r="DX138" i="32" a="1"/>
  <c r="DX138" i="32" s="1"/>
  <c r="DX129" i="32" a="1"/>
  <c r="DX129" i="32" s="1"/>
  <c r="DX124" i="32" a="1"/>
  <c r="DX124" i="32" s="1"/>
  <c r="DX123" i="32" a="1"/>
  <c r="DX123" i="32" s="1"/>
  <c r="DX120" i="32" a="1"/>
  <c r="DX120" i="32" s="1"/>
  <c r="DX119" i="32" a="1"/>
  <c r="DX119" i="32" s="1"/>
  <c r="DX116" i="32" a="1"/>
  <c r="DX116" i="32" s="1"/>
  <c r="DX115" i="32" a="1"/>
  <c r="DX115" i="32" s="1"/>
  <c r="DX112" i="32" a="1"/>
  <c r="DX112" i="32" s="1"/>
  <c r="DX111" i="32" a="1"/>
  <c r="DX111" i="32" s="1"/>
  <c r="DX108" i="32" a="1"/>
  <c r="DX108" i="32" s="1"/>
  <c r="DX107" i="32" a="1"/>
  <c r="DX107" i="32" s="1"/>
  <c r="DX104" i="32" a="1"/>
  <c r="DX104" i="32" s="1"/>
  <c r="DX103" i="32" a="1"/>
  <c r="DX103" i="32" s="1"/>
  <c r="DX100" i="32" a="1"/>
  <c r="DX100" i="32" s="1"/>
  <c r="DX99" i="32" a="1"/>
  <c r="DX99" i="32" s="1"/>
  <c r="DX96" i="32" a="1"/>
  <c r="DX96" i="32" s="1"/>
  <c r="DX95" i="32" a="1"/>
  <c r="DX95" i="32" s="1"/>
  <c r="DX92" i="32" a="1"/>
  <c r="DX92" i="32" s="1"/>
  <c r="DX91" i="32" a="1"/>
  <c r="DX91" i="32" s="1"/>
  <c r="DX88" i="32" a="1"/>
  <c r="DX88" i="32" s="1"/>
  <c r="DX87" i="32" a="1"/>
  <c r="DX87" i="32" s="1"/>
  <c r="DX84" i="32" a="1"/>
  <c r="DX84" i="32" s="1"/>
  <c r="DX83" i="32" a="1"/>
  <c r="DX83" i="32" s="1"/>
  <c r="DX80" i="32" a="1"/>
  <c r="DX80" i="32" s="1"/>
  <c r="DX79" i="32" a="1"/>
  <c r="DX79" i="32" s="1"/>
  <c r="DX76" i="32" a="1"/>
  <c r="DX76" i="32" s="1"/>
  <c r="DX75" i="32" a="1"/>
  <c r="DX75" i="32" s="1"/>
  <c r="DX72" i="32" a="1"/>
  <c r="DX72" i="32" s="1"/>
  <c r="DX71" i="32" a="1"/>
  <c r="DX71" i="32" s="1"/>
  <c r="DX68" i="32" a="1"/>
  <c r="DX68" i="32" s="1"/>
  <c r="DX67" i="32" a="1"/>
  <c r="DX67" i="32" s="1"/>
  <c r="DX64" i="32" a="1"/>
  <c r="DX64" i="32" s="1"/>
  <c r="DX63" i="32" a="1"/>
  <c r="DX63" i="32" s="1"/>
  <c r="DX60" i="32" a="1"/>
  <c r="DX60" i="32" s="1"/>
  <c r="DX59" i="32" a="1"/>
  <c r="DX59" i="32" s="1"/>
  <c r="DX56" i="32" a="1"/>
  <c r="DX56" i="32" s="1"/>
  <c r="DX55" i="32" a="1"/>
  <c r="DX55" i="32" s="1"/>
  <c r="DX52" i="32" a="1"/>
  <c r="DX52" i="32" s="1"/>
  <c r="DX51" i="32" a="1"/>
  <c r="DX51" i="32" s="1"/>
  <c r="DX48" i="32" a="1"/>
  <c r="DX48" i="32" s="1"/>
  <c r="DX47" i="32" a="1"/>
  <c r="DX47" i="32" s="1"/>
  <c r="DX44" i="32" a="1"/>
  <c r="DX44" i="32" s="1"/>
  <c r="DX43" i="32" a="1"/>
  <c r="DX43" i="32" s="1"/>
  <c r="DX40" i="32" a="1"/>
  <c r="DX40" i="32" s="1"/>
  <c r="DX39" i="32" a="1"/>
  <c r="DX39" i="32" s="1"/>
  <c r="DX35" i="32" a="1"/>
  <c r="DX35" i="32" s="1"/>
  <c r="DX32" i="32" a="1"/>
  <c r="DX32" i="32" s="1"/>
  <c r="DX28" i="32" a="1"/>
  <c r="DX28" i="32" s="1"/>
  <c r="DX27" i="32" a="1"/>
  <c r="DX27" i="32" s="1"/>
  <c r="DX23" i="32" a="1"/>
  <c r="DX23" i="32" s="1"/>
  <c r="DX20" i="32" a="1"/>
  <c r="DX20" i="32" s="1"/>
  <c r="DX195" i="32" a="1"/>
  <c r="DX195" i="32" s="1"/>
  <c r="DX173" i="32" a="1"/>
  <c r="DX173" i="32" s="1"/>
  <c r="DX167" i="32" a="1"/>
  <c r="DX167" i="32" s="1"/>
  <c r="DX166" i="32" a="1"/>
  <c r="DX166" i="32" s="1"/>
  <c r="DX22" i="32" a="1"/>
  <c r="DX22" i="32" s="1"/>
  <c r="DX25" i="32" a="1"/>
  <c r="DX25" i="32" s="1"/>
  <c r="DX38" i="32" a="1"/>
  <c r="DX38" i="32" s="1"/>
  <c r="DX41" i="32" a="1"/>
  <c r="DX41" i="32" s="1"/>
  <c r="DX54" i="32" a="1"/>
  <c r="DX54" i="32" s="1"/>
  <c r="DX57" i="32" a="1"/>
  <c r="DX57" i="32" s="1"/>
  <c r="DX70" i="32" a="1"/>
  <c r="DX70" i="32" s="1"/>
  <c r="DX73" i="32" a="1"/>
  <c r="DX73" i="32" s="1"/>
  <c r="DX86" i="32" a="1"/>
  <c r="DX86" i="32" s="1"/>
  <c r="DX89" i="32" a="1"/>
  <c r="DX89" i="32" s="1"/>
  <c r="DX109" i="32" a="1"/>
  <c r="DX109" i="32" s="1"/>
  <c r="DX110" i="32" a="1"/>
  <c r="DX110" i="32" s="1"/>
  <c r="DX137" i="32" a="1"/>
  <c r="DX137" i="32" s="1"/>
  <c r="DX153" i="32" a="1"/>
  <c r="DX153" i="32" s="1"/>
  <c r="DX162" i="32" a="1"/>
  <c r="DX162" i="32" s="1"/>
  <c r="DX163" i="32" a="1"/>
  <c r="DX163" i="32" s="1"/>
  <c r="DX164" i="32" a="1"/>
  <c r="DX164" i="32" s="1"/>
  <c r="DX169" i="32" a="1"/>
  <c r="DX169" i="32" s="1"/>
  <c r="DX178" i="32" a="1"/>
  <c r="DX178" i="32" s="1"/>
  <c r="DX203" i="32" a="1"/>
  <c r="DX203" i="32" s="1"/>
  <c r="DX21" i="32" a="1"/>
  <c r="DX21" i="32" s="1"/>
  <c r="DX34" i="32" a="1"/>
  <c r="DX34" i="32" s="1"/>
  <c r="DX37" i="32" a="1"/>
  <c r="DX37" i="32" s="1"/>
  <c r="DX50" i="32" a="1"/>
  <c r="DX50" i="32" s="1"/>
  <c r="DX53" i="32" a="1"/>
  <c r="DX53" i="32" s="1"/>
  <c r="DX66" i="32" a="1"/>
  <c r="DX66" i="32" s="1"/>
  <c r="DX69" i="32" a="1"/>
  <c r="DX69" i="32" s="1"/>
  <c r="DX82" i="32" a="1"/>
  <c r="DX82" i="32" s="1"/>
  <c r="DX85" i="32" a="1"/>
  <c r="DX85" i="32" s="1"/>
  <c r="DX98" i="32" a="1"/>
  <c r="DX98" i="32" s="1"/>
  <c r="DX113" i="32" a="1"/>
  <c r="DX113" i="32" s="1"/>
  <c r="DX114" i="32" a="1"/>
  <c r="DX114" i="32" s="1"/>
  <c r="DX130" i="32" a="1"/>
  <c r="DX130" i="32" s="1"/>
  <c r="DX131" i="32" a="1"/>
  <c r="DX131" i="32" s="1"/>
  <c r="DX132" i="32" a="1"/>
  <c r="DX132" i="32" s="1"/>
  <c r="DX134" i="32" a="1"/>
  <c r="DX134" i="32" s="1"/>
  <c r="DX135" i="32" a="1"/>
  <c r="DX135" i="32" s="1"/>
  <c r="DX136" i="32" a="1"/>
  <c r="DX136" i="32" s="1"/>
  <c r="DX146" i="32" a="1"/>
  <c r="DX146" i="32" s="1"/>
  <c r="DX147" i="32" a="1"/>
  <c r="DX147" i="32" s="1"/>
  <c r="DX148" i="32" a="1"/>
  <c r="DX148" i="32" s="1"/>
  <c r="DX150" i="32" a="1"/>
  <c r="DX150" i="32" s="1"/>
  <c r="DX151" i="32" a="1"/>
  <c r="DX151" i="32" s="1"/>
  <c r="DX152" i="32" a="1"/>
  <c r="DX152" i="32" s="1"/>
  <c r="DX198" i="32" a="1"/>
  <c r="DX198" i="32" s="1"/>
  <c r="DX199" i="32" a="1"/>
  <c r="DX199" i="32" s="1"/>
  <c r="DX2" i="32" a="1"/>
  <c r="DX2" i="32" s="1"/>
  <c r="DX3" i="32" a="1"/>
  <c r="DX3" i="32" s="1"/>
  <c r="DX5" i="32" a="1"/>
  <c r="DX5" i="32" s="1"/>
  <c r="DX7" i="32" a="1"/>
  <c r="DX7" i="32" s="1"/>
  <c r="DX9" i="32" a="1"/>
  <c r="DX9" i="32" s="1"/>
  <c r="DX11" i="32" a="1"/>
  <c r="DX11" i="32" s="1"/>
  <c r="DX13" i="32" a="1"/>
  <c r="DX13" i="32" s="1"/>
  <c r="DX15" i="32" a="1"/>
  <c r="DX15" i="32" s="1"/>
  <c r="DX17" i="32" a="1"/>
  <c r="DX17" i="32" s="1"/>
  <c r="DX19" i="32" a="1"/>
  <c r="DX19" i="32" s="1"/>
  <c r="DX30" i="32" a="1"/>
  <c r="DX30" i="32" s="1"/>
  <c r="DX33" i="32" a="1"/>
  <c r="DX33" i="32" s="1"/>
  <c r="DX46" i="32" a="1"/>
  <c r="DX46" i="32" s="1"/>
  <c r="DX49" i="32" a="1"/>
  <c r="DX49" i="32" s="1"/>
  <c r="DX62" i="32" a="1"/>
  <c r="DX62" i="32" s="1"/>
  <c r="DX65" i="32" a="1"/>
  <c r="DX65" i="32" s="1"/>
  <c r="DX78" i="32" a="1"/>
  <c r="DX78" i="32" s="1"/>
  <c r="DX81" i="32" a="1"/>
  <c r="DX81" i="32" s="1"/>
  <c r="DX94" i="32" a="1"/>
  <c r="DX94" i="32" s="1"/>
  <c r="DX97" i="32" a="1"/>
  <c r="DX97" i="32" s="1"/>
  <c r="DX101" i="32" a="1"/>
  <c r="DX101" i="32" s="1"/>
  <c r="DX102" i="32" a="1"/>
  <c r="DX102" i="32" s="1"/>
  <c r="DX117" i="32" a="1"/>
  <c r="DX117" i="32" s="1"/>
  <c r="DX118" i="32" a="1"/>
  <c r="DX118" i="32" s="1"/>
  <c r="DX125" i="32" a="1"/>
  <c r="DX125" i="32" s="1"/>
  <c r="DX141" i="32" a="1"/>
  <c r="DX141" i="32" s="1"/>
  <c r="DX182" i="32" a="1"/>
  <c r="DX182" i="32" s="1"/>
  <c r="DX183" i="32" a="1"/>
  <c r="DX183" i="32" s="1"/>
  <c r="DT208" i="32" a="1"/>
  <c r="DT208" i="32" s="1"/>
  <c r="DT206" i="32" a="1"/>
  <c r="DT206" i="32" s="1"/>
  <c r="DT204" i="32" a="1"/>
  <c r="DT204" i="32" s="1"/>
  <c r="DT202" i="32" a="1"/>
  <c r="DT202" i="32" s="1"/>
  <c r="DT200" i="32" a="1"/>
  <c r="DT200" i="32" s="1"/>
  <c r="DT198" i="32" a="1"/>
  <c r="DT198" i="32" s="1"/>
  <c r="DT196" i="32" a="1"/>
  <c r="DT196" i="32" s="1"/>
  <c r="DT194" i="32" a="1"/>
  <c r="DT194" i="32" s="1"/>
  <c r="DT192" i="32" a="1"/>
  <c r="DT192" i="32" s="1"/>
  <c r="DT190" i="32" a="1"/>
  <c r="DT190" i="32" s="1"/>
  <c r="DT188" i="32" a="1"/>
  <c r="DT188" i="32" s="1"/>
  <c r="DT186" i="32" a="1"/>
  <c r="DT186" i="32" s="1"/>
  <c r="DT184" i="32" a="1"/>
  <c r="DT184" i="32" s="1"/>
  <c r="DT182" i="32" a="1"/>
  <c r="DT182" i="32" s="1"/>
  <c r="DT180" i="32" a="1"/>
  <c r="DT180" i="32" s="1"/>
  <c r="DT178" i="32" a="1"/>
  <c r="DT178" i="32" s="1"/>
  <c r="DT176" i="32" a="1"/>
  <c r="DT176" i="32" s="1"/>
  <c r="DT174" i="32" a="1"/>
  <c r="DT174" i="32" s="1"/>
  <c r="DT172" i="32" a="1"/>
  <c r="DT172" i="32" s="1"/>
  <c r="DT170" i="32" a="1"/>
  <c r="DT170" i="32" s="1"/>
  <c r="DT168" i="32" a="1"/>
  <c r="DT168" i="32" s="1"/>
  <c r="DT166" i="32" a="1"/>
  <c r="DT166" i="32" s="1"/>
  <c r="DT164" i="32" a="1"/>
  <c r="DT164" i="32" s="1"/>
  <c r="DT162" i="32" a="1"/>
  <c r="DT162" i="32" s="1"/>
  <c r="DT160" i="32" a="1"/>
  <c r="DT160" i="32" s="1"/>
  <c r="DT158" i="32" a="1"/>
  <c r="DT158" i="32" s="1"/>
  <c r="DT156" i="32" a="1"/>
  <c r="DT156" i="32" s="1"/>
  <c r="DT154" i="32" a="1"/>
  <c r="DT154" i="32" s="1"/>
  <c r="DT152" i="32" a="1"/>
  <c r="DT152" i="32" s="1"/>
  <c r="DT150" i="32" a="1"/>
  <c r="DT150" i="32" s="1"/>
  <c r="DT148" i="32" a="1"/>
  <c r="DT148" i="32" s="1"/>
  <c r="DT146" i="32" a="1"/>
  <c r="DT146" i="32" s="1"/>
  <c r="DT144" i="32" a="1"/>
  <c r="DT144" i="32" s="1"/>
  <c r="DT142" i="32" a="1"/>
  <c r="DT142" i="32" s="1"/>
  <c r="DT140" i="32" a="1"/>
  <c r="DT140" i="32" s="1"/>
  <c r="DT138" i="32" a="1"/>
  <c r="DT138" i="32" s="1"/>
  <c r="DT136" i="32" a="1"/>
  <c r="DT136" i="32" s="1"/>
  <c r="DT134" i="32" a="1"/>
  <c r="DT134" i="32" s="1"/>
  <c r="DT132" i="32" a="1"/>
  <c r="DT132" i="32" s="1"/>
  <c r="DT130" i="32" a="1"/>
  <c r="DT130" i="32" s="1"/>
  <c r="DT128" i="32" a="1"/>
  <c r="DT128" i="32" s="1"/>
  <c r="DT126" i="32" a="1"/>
  <c r="DT126" i="32" s="1"/>
  <c r="DT124" i="32" a="1"/>
  <c r="DT124" i="32" s="1"/>
  <c r="DT207" i="32" a="1"/>
  <c r="DT207" i="32" s="1"/>
  <c r="DT205" i="32" a="1"/>
  <c r="DT205" i="32" s="1"/>
  <c r="DT203" i="32" a="1"/>
  <c r="DT203" i="32" s="1"/>
  <c r="DT201" i="32" a="1"/>
  <c r="DT201" i="32" s="1"/>
  <c r="DT199" i="32" a="1"/>
  <c r="DT199" i="32" s="1"/>
  <c r="DT197" i="32" a="1"/>
  <c r="DT197" i="32" s="1"/>
  <c r="DT195" i="32" a="1"/>
  <c r="DT195" i="32" s="1"/>
  <c r="DT193" i="32" a="1"/>
  <c r="DT193" i="32" s="1"/>
  <c r="DT191" i="32" a="1"/>
  <c r="DT191" i="32" s="1"/>
  <c r="DT189" i="32" a="1"/>
  <c r="DT189" i="32" s="1"/>
  <c r="DT187" i="32" a="1"/>
  <c r="DT187" i="32" s="1"/>
  <c r="DT185" i="32" a="1"/>
  <c r="DT185" i="32" s="1"/>
  <c r="DT183" i="32" a="1"/>
  <c r="DT183" i="32" s="1"/>
  <c r="DT173" i="32" a="1"/>
  <c r="DT173" i="32" s="1"/>
  <c r="DT167" i="32" a="1"/>
  <c r="DT167" i="32" s="1"/>
  <c r="DT157" i="32" a="1"/>
  <c r="DT157" i="32" s="1"/>
  <c r="DT151" i="32" a="1"/>
  <c r="DT151" i="32" s="1"/>
  <c r="DT141" i="32" a="1"/>
  <c r="DT141" i="32" s="1"/>
  <c r="DT135" i="32" a="1"/>
  <c r="DT135" i="32" s="1"/>
  <c r="DT125" i="32" a="1"/>
  <c r="DT125" i="32" s="1"/>
  <c r="DT179" i="32" a="1"/>
  <c r="DT179" i="32" s="1"/>
  <c r="DT171" i="32" a="1"/>
  <c r="DT171" i="32" s="1"/>
  <c r="DT163" i="32" a="1"/>
  <c r="DT163" i="32" s="1"/>
  <c r="DT155" i="32" a="1"/>
  <c r="DT155" i="32" s="1"/>
  <c r="DT147" i="32" a="1"/>
  <c r="DT147" i="32" s="1"/>
  <c r="DT139" i="32" a="1"/>
  <c r="DT139" i="32" s="1"/>
  <c r="DT131" i="32" a="1"/>
  <c r="DT131" i="32" s="1"/>
  <c r="DT123" i="32" a="1"/>
  <c r="DT123" i="32" s="1"/>
  <c r="DT122" i="32" a="1"/>
  <c r="DT122" i="32" s="1"/>
  <c r="DT121" i="32" a="1"/>
  <c r="DT121" i="32" s="1"/>
  <c r="DT112" i="32" a="1"/>
  <c r="DT112" i="32" s="1"/>
  <c r="DT107" i="32" a="1"/>
  <c r="DT107" i="32" s="1"/>
  <c r="DT106" i="32" a="1"/>
  <c r="DT106" i="32" s="1"/>
  <c r="DT105" i="32" a="1"/>
  <c r="DT105" i="32" s="1"/>
  <c r="DT96" i="32" a="1"/>
  <c r="DT96" i="32" s="1"/>
  <c r="DT91" i="32" a="1"/>
  <c r="DT91" i="32" s="1"/>
  <c r="DT90" i="32" a="1"/>
  <c r="DT90" i="32" s="1"/>
  <c r="DT89" i="32" a="1"/>
  <c r="DT89" i="32" s="1"/>
  <c r="DT80" i="32" a="1"/>
  <c r="DT80" i="32" s="1"/>
  <c r="DT75" i="32" a="1"/>
  <c r="DT75" i="32" s="1"/>
  <c r="DT74" i="32" a="1"/>
  <c r="DT74" i="32" s="1"/>
  <c r="DT73" i="32" a="1"/>
  <c r="DT73" i="32" s="1"/>
  <c r="DT64" i="32" a="1"/>
  <c r="DT64" i="32" s="1"/>
  <c r="DT59" i="32" a="1"/>
  <c r="DT59" i="32" s="1"/>
  <c r="DT58" i="32" a="1"/>
  <c r="DT58" i="32" s="1"/>
  <c r="DT57" i="32" a="1"/>
  <c r="DT57" i="32" s="1"/>
  <c r="DT54" i="32" a="1"/>
  <c r="DT54" i="32" s="1"/>
  <c r="DT53" i="32" a="1"/>
  <c r="DT53" i="32" s="1"/>
  <c r="DT50" i="32" a="1"/>
  <c r="DT50" i="32" s="1"/>
  <c r="DT49" i="32" a="1"/>
  <c r="DT49" i="32" s="1"/>
  <c r="DT46" i="32" a="1"/>
  <c r="DT46" i="32" s="1"/>
  <c r="DT45" i="32" a="1"/>
  <c r="DT45" i="32" s="1"/>
  <c r="DT42" i="32" a="1"/>
  <c r="DT42" i="32" s="1"/>
  <c r="DT41" i="32" a="1"/>
  <c r="DT41" i="32" s="1"/>
  <c r="DT38" i="32" a="1"/>
  <c r="DT38" i="32" s="1"/>
  <c r="DT37" i="32" a="1"/>
  <c r="DT37" i="32" s="1"/>
  <c r="DT34" i="32" a="1"/>
  <c r="DT34" i="32" s="1"/>
  <c r="DT33" i="32" a="1"/>
  <c r="DT33" i="32" s="1"/>
  <c r="DT30" i="32" a="1"/>
  <c r="DT30" i="32" s="1"/>
  <c r="DT29" i="32" a="1"/>
  <c r="DT29" i="32" s="1"/>
  <c r="DT26" i="32" a="1"/>
  <c r="DT26" i="32" s="1"/>
  <c r="DT25" i="32" a="1"/>
  <c r="DT25" i="32" s="1"/>
  <c r="DT2" i="32" a="1"/>
  <c r="DT2" i="32" s="1"/>
  <c r="DT177" i="32" a="1"/>
  <c r="DT177" i="32" s="1"/>
  <c r="DT129" i="32" a="1"/>
  <c r="DT129" i="32" s="1"/>
  <c r="DT114" i="32" a="1"/>
  <c r="DT114" i="32" s="1"/>
  <c r="DT99" i="32" a="1"/>
  <c r="DT99" i="32" s="1"/>
  <c r="DT83" i="32" a="1"/>
  <c r="DT83" i="32" s="1"/>
  <c r="DT67" i="32" a="1"/>
  <c r="DT67" i="32" s="1"/>
  <c r="DT55" i="32" a="1"/>
  <c r="DT55" i="32" s="1"/>
  <c r="DT48" i="32" a="1"/>
  <c r="DT48" i="32" s="1"/>
  <c r="DT40" i="32" a="1"/>
  <c r="DT40" i="32" s="1"/>
  <c r="DT32" i="32" a="1"/>
  <c r="DT32" i="32" s="1"/>
  <c r="DT24" i="32" a="1"/>
  <c r="DT24" i="32" s="1"/>
  <c r="DT181" i="32" a="1"/>
  <c r="DT181" i="32" s="1"/>
  <c r="DT175" i="32" a="1"/>
  <c r="DT175" i="32" s="1"/>
  <c r="DT165" i="32" a="1"/>
  <c r="DT165" i="32" s="1"/>
  <c r="DT159" i="32" a="1"/>
  <c r="DT159" i="32" s="1"/>
  <c r="DT149" i="32" a="1"/>
  <c r="DT149" i="32" s="1"/>
  <c r="DT143" i="32" a="1"/>
  <c r="DT143" i="32" s="1"/>
  <c r="DT133" i="32" a="1"/>
  <c r="DT133" i="32" s="1"/>
  <c r="DT127" i="32" a="1"/>
  <c r="DT127" i="32" s="1"/>
  <c r="DT119" i="32" a="1"/>
  <c r="DT119" i="32" s="1"/>
  <c r="DT118" i="32" a="1"/>
  <c r="DT118" i="32" s="1"/>
  <c r="DT117" i="32" a="1"/>
  <c r="DT117" i="32" s="1"/>
  <c r="DT108" i="32" a="1"/>
  <c r="DT108" i="32" s="1"/>
  <c r="DT103" i="32" a="1"/>
  <c r="DT103" i="32" s="1"/>
  <c r="DT102" i="32" a="1"/>
  <c r="DT102" i="32" s="1"/>
  <c r="DT101" i="32" a="1"/>
  <c r="DT101" i="32" s="1"/>
  <c r="DT92" i="32" a="1"/>
  <c r="DT92" i="32" s="1"/>
  <c r="DT87" i="32" a="1"/>
  <c r="DT87" i="32" s="1"/>
  <c r="DT86" i="32" a="1"/>
  <c r="DT86" i="32" s="1"/>
  <c r="DT85" i="32" a="1"/>
  <c r="DT85" i="32" s="1"/>
  <c r="DT76" i="32" a="1"/>
  <c r="DT76" i="32" s="1"/>
  <c r="DT71" i="32" a="1"/>
  <c r="DT71" i="32" s="1"/>
  <c r="DT70" i="32" a="1"/>
  <c r="DT70" i="32" s="1"/>
  <c r="DT69" i="32" a="1"/>
  <c r="DT69" i="32" s="1"/>
  <c r="DT60" i="32" a="1"/>
  <c r="DT60" i="32" s="1"/>
  <c r="DT22" i="32" a="1"/>
  <c r="DT22" i="32" s="1"/>
  <c r="DT20" i="32" a="1"/>
  <c r="DT20" i="32" s="1"/>
  <c r="DT18" i="32" a="1"/>
  <c r="DT18" i="32" s="1"/>
  <c r="DT16" i="32" a="1"/>
  <c r="DT16" i="32" s="1"/>
  <c r="DT14" i="32" a="1"/>
  <c r="DT14" i="32" s="1"/>
  <c r="DT12" i="32" a="1"/>
  <c r="DT12" i="32" s="1"/>
  <c r="DT10" i="32" a="1"/>
  <c r="DT10" i="32" s="1"/>
  <c r="DT8" i="32" a="1"/>
  <c r="DT8" i="32" s="1"/>
  <c r="DT6" i="32" a="1"/>
  <c r="DT6" i="32" s="1"/>
  <c r="DT4" i="32" a="1"/>
  <c r="DT4" i="32" s="1"/>
  <c r="DT98" i="32" a="1"/>
  <c r="DT98" i="32" s="1"/>
  <c r="DT82" i="32" a="1"/>
  <c r="DT82" i="32" s="1"/>
  <c r="DT66" i="32" a="1"/>
  <c r="DT66" i="32" s="1"/>
  <c r="DT52" i="32" a="1"/>
  <c r="DT52" i="32" s="1"/>
  <c r="DT44" i="32" a="1"/>
  <c r="DT44" i="32" s="1"/>
  <c r="DT36" i="32" a="1"/>
  <c r="DT36" i="32" s="1"/>
  <c r="DT31" i="32" a="1"/>
  <c r="DT31" i="32" s="1"/>
  <c r="DT169" i="32" a="1"/>
  <c r="DT169" i="32" s="1"/>
  <c r="DT153" i="32" a="1"/>
  <c r="DT153" i="32" s="1"/>
  <c r="DT137" i="32" a="1"/>
  <c r="DT137" i="32" s="1"/>
  <c r="DT116" i="32" a="1"/>
  <c r="DT116" i="32" s="1"/>
  <c r="DT111" i="32" a="1"/>
  <c r="DT111" i="32" s="1"/>
  <c r="DT110" i="32" a="1"/>
  <c r="DT110" i="32" s="1"/>
  <c r="DT109" i="32" a="1"/>
  <c r="DT109" i="32" s="1"/>
  <c r="DT100" i="32" a="1"/>
  <c r="DT100" i="32" s="1"/>
  <c r="DT95" i="32" a="1"/>
  <c r="DT95" i="32" s="1"/>
  <c r="DT94" i="32" a="1"/>
  <c r="DT94" i="32" s="1"/>
  <c r="DT93" i="32" a="1"/>
  <c r="DT93" i="32" s="1"/>
  <c r="DT84" i="32" a="1"/>
  <c r="DT84" i="32" s="1"/>
  <c r="DT79" i="32" a="1"/>
  <c r="DT79" i="32" s="1"/>
  <c r="DT78" i="32" a="1"/>
  <c r="DT78" i="32" s="1"/>
  <c r="DT77" i="32" a="1"/>
  <c r="DT77" i="32" s="1"/>
  <c r="DT68" i="32" a="1"/>
  <c r="DT68" i="32" s="1"/>
  <c r="DT63" i="32" a="1"/>
  <c r="DT63" i="32" s="1"/>
  <c r="DT62" i="32" a="1"/>
  <c r="DT62" i="32" s="1"/>
  <c r="DT61" i="32" a="1"/>
  <c r="DT61" i="32" s="1"/>
  <c r="DT23" i="32" a="1"/>
  <c r="DT23" i="32" s="1"/>
  <c r="DT21" i="32" a="1"/>
  <c r="DT21" i="32" s="1"/>
  <c r="DT19" i="32" a="1"/>
  <c r="DT19" i="32" s="1"/>
  <c r="DT17" i="32" a="1"/>
  <c r="DT17" i="32" s="1"/>
  <c r="DT15" i="32" a="1"/>
  <c r="DT15" i="32" s="1"/>
  <c r="DT13" i="32" a="1"/>
  <c r="DT13" i="32" s="1"/>
  <c r="DT11" i="32" a="1"/>
  <c r="DT11" i="32" s="1"/>
  <c r="DT9" i="32" a="1"/>
  <c r="DT9" i="32" s="1"/>
  <c r="DT7" i="32" a="1"/>
  <c r="DT7" i="32" s="1"/>
  <c r="DT5" i="32" a="1"/>
  <c r="DT5" i="32" s="1"/>
  <c r="DT3" i="32" a="1"/>
  <c r="DT3" i="32" s="1"/>
  <c r="DT161" i="32" a="1"/>
  <c r="DT161" i="32" s="1"/>
  <c r="DT145" i="32" a="1"/>
  <c r="DT145" i="32" s="1"/>
  <c r="DT120" i="32" a="1"/>
  <c r="DT120" i="32" s="1"/>
  <c r="DT115" i="32" a="1"/>
  <c r="DT115" i="32" s="1"/>
  <c r="DT113" i="32" a="1"/>
  <c r="DT113" i="32" s="1"/>
  <c r="DT104" i="32" a="1"/>
  <c r="DT104" i="32" s="1"/>
  <c r="DT97" i="32" a="1"/>
  <c r="DT97" i="32" s="1"/>
  <c r="DT88" i="32" a="1"/>
  <c r="DT88" i="32" s="1"/>
  <c r="DT81" i="32" a="1"/>
  <c r="DT81" i="32" s="1"/>
  <c r="DT72" i="32" a="1"/>
  <c r="DT72" i="32" s="1"/>
  <c r="DT65" i="32" a="1"/>
  <c r="DT65" i="32" s="1"/>
  <c r="DT56" i="32" a="1"/>
  <c r="DT56" i="32" s="1"/>
  <c r="DT51" i="32" a="1"/>
  <c r="DT51" i="32" s="1"/>
  <c r="DT47" i="32" a="1"/>
  <c r="DT47" i="32" s="1"/>
  <c r="DT43" i="32" a="1"/>
  <c r="DT43" i="32" s="1"/>
  <c r="DT39" i="32" a="1"/>
  <c r="DT39" i="32" s="1"/>
  <c r="DT35" i="32" a="1"/>
  <c r="DT35" i="32" s="1"/>
  <c r="DT28" i="32" a="1"/>
  <c r="DT28" i="32" s="1"/>
  <c r="DT27" i="32" a="1"/>
  <c r="DT27" i="32" s="1"/>
  <c r="DP27" i="32" a="1"/>
  <c r="DP27" i="32" s="1"/>
  <c r="DP24" i="32" a="1"/>
  <c r="DP24" i="32" s="1"/>
  <c r="DP23" i="32" a="1"/>
  <c r="DP23" i="32" s="1"/>
  <c r="DP20" i="32" a="1"/>
  <c r="DP20" i="32" s="1"/>
  <c r="DP19" i="32" a="1"/>
  <c r="DP19" i="32" s="1"/>
  <c r="DP2" i="32" a="1"/>
  <c r="DP2" i="32" s="1"/>
  <c r="DP135" i="32" a="1"/>
  <c r="DP135" i="32" s="1"/>
  <c r="DP125" i="32" a="1"/>
  <c r="DP125" i="32" s="1"/>
  <c r="DP99" i="32" a="1"/>
  <c r="DP99" i="32" s="1"/>
  <c r="DP84" i="32" a="1"/>
  <c r="DP84" i="32" s="1"/>
  <c r="DP83" i="32" a="1"/>
  <c r="DP83" i="32" s="1"/>
  <c r="DP73" i="32" a="1"/>
  <c r="DP73" i="32" s="1"/>
  <c r="DP72" i="32" a="1"/>
  <c r="DP72" i="32" s="1"/>
  <c r="DP62" i="32" a="1"/>
  <c r="DP62" i="32" s="1"/>
  <c r="DP56" i="32" a="1"/>
  <c r="DP56" i="32" s="1"/>
  <c r="DP46" i="32" a="1"/>
  <c r="DP46" i="32" s="1"/>
  <c r="DP40" i="32" a="1"/>
  <c r="DP40" i="32" s="1"/>
  <c r="DP34" i="32" a="1"/>
  <c r="DP34" i="32" s="1"/>
  <c r="DP30" i="32" a="1"/>
  <c r="DP30" i="32" s="1"/>
  <c r="DP26" i="32" a="1"/>
  <c r="DP26" i="32" s="1"/>
  <c r="DP22" i="32" a="1"/>
  <c r="DP22" i="32" s="1"/>
  <c r="DP18" i="32" a="1"/>
  <c r="DP18" i="32" s="1"/>
  <c r="DP187" i="32" a="1"/>
  <c r="DP187" i="32" s="1"/>
  <c r="DP104" i="32" a="1"/>
  <c r="DP104" i="32" s="1"/>
  <c r="DP88" i="32" a="1"/>
  <c r="DP88" i="32" s="1"/>
  <c r="DP74" i="32" a="1"/>
  <c r="DP74" i="32" s="1"/>
  <c r="DP68" i="32" a="1"/>
  <c r="DP68" i="32" s="1"/>
  <c r="DP67" i="32" a="1"/>
  <c r="DP67" i="32" s="1"/>
  <c r="DP58" i="32" a="1"/>
  <c r="DP58" i="32" s="1"/>
  <c r="DP53" i="32" a="1"/>
  <c r="DP53" i="32" s="1"/>
  <c r="DP51" i="32" a="1"/>
  <c r="DP51" i="32" s="1"/>
  <c r="DP37" i="32" a="1"/>
  <c r="DP37" i="32" s="1"/>
  <c r="DP17" i="32" a="1"/>
  <c r="DP17" i="32" s="1"/>
  <c r="DP15" i="32" a="1"/>
  <c r="DP15" i="32" s="1"/>
  <c r="DP11" i="32" a="1"/>
  <c r="DP11" i="32" s="1"/>
  <c r="DP7" i="32" a="1"/>
  <c r="DP7" i="32" s="1"/>
  <c r="DP3" i="32" a="1"/>
  <c r="DP3" i="32" s="1"/>
  <c r="DP203" i="32" a="1"/>
  <c r="DP203" i="32" s="1"/>
  <c r="DP100" i="32" a="1"/>
  <c r="DP100" i="32" s="1"/>
  <c r="DP71" i="32" a="1"/>
  <c r="DP71" i="32" s="1"/>
  <c r="DP57" i="32" a="1"/>
  <c r="DP57" i="32" s="1"/>
  <c r="DP55" i="32" a="1"/>
  <c r="DP55" i="32" s="1"/>
  <c r="DP41" i="32" a="1"/>
  <c r="DP41" i="32" s="1"/>
  <c r="DP39" i="32" a="1"/>
  <c r="DP39" i="32" s="1"/>
  <c r="DP33" i="32" a="1"/>
  <c r="DP33" i="32" s="1"/>
  <c r="DP29" i="32" a="1"/>
  <c r="DP29" i="32" s="1"/>
  <c r="DP25" i="32" a="1"/>
  <c r="DP25" i="32" s="1"/>
  <c r="DP21" i="32" a="1"/>
  <c r="DP21" i="32" s="1"/>
  <c r="DP151" i="32" a="1"/>
  <c r="DP151" i="32" s="1"/>
  <c r="DP141" i="32" a="1"/>
  <c r="DP141" i="32" s="1"/>
  <c r="DP103" i="32" a="1"/>
  <c r="DP103" i="32" s="1"/>
  <c r="DP87" i="32" a="1"/>
  <c r="DP87" i="32" s="1"/>
  <c r="DP69" i="32" a="1"/>
  <c r="DP69" i="32" s="1"/>
  <c r="DP52" i="32" a="1"/>
  <c r="DP52" i="32" s="1"/>
  <c r="DP42" i="32" a="1"/>
  <c r="DP42" i="32" s="1"/>
  <c r="DP13" i="32" a="1"/>
  <c r="DP13" i="32" s="1"/>
  <c r="DP9" i="32" a="1"/>
  <c r="DP9" i="32" s="1"/>
  <c r="DP5" i="32" a="1"/>
  <c r="DP5" i="32" s="1"/>
  <c r="DP208" i="32" a="1"/>
  <c r="DP208" i="32" s="1"/>
  <c r="DP206" i="32" a="1"/>
  <c r="DP206" i="32" s="1"/>
  <c r="DP204" i="32" a="1"/>
  <c r="DP204" i="32" s="1"/>
  <c r="DP202" i="32" a="1"/>
  <c r="DP202" i="32" s="1"/>
  <c r="DP200" i="32" a="1"/>
  <c r="DP200" i="32" s="1"/>
  <c r="DP198" i="32" a="1"/>
  <c r="DP198" i="32" s="1"/>
  <c r="DP196" i="32" a="1"/>
  <c r="DP196" i="32" s="1"/>
  <c r="DP194" i="32" a="1"/>
  <c r="DP194" i="32" s="1"/>
  <c r="DP192" i="32" a="1"/>
  <c r="DP192" i="32" s="1"/>
  <c r="DP190" i="32" a="1"/>
  <c r="DP190" i="32" s="1"/>
  <c r="DP188" i="32" a="1"/>
  <c r="DP188" i="32" s="1"/>
  <c r="DP186" i="32" a="1"/>
  <c r="DP186" i="32" s="1"/>
  <c r="DP184" i="32" a="1"/>
  <c r="DP184" i="32" s="1"/>
  <c r="DP182" i="32" a="1"/>
  <c r="DP182" i="32" s="1"/>
  <c r="DP180" i="32" a="1"/>
  <c r="DP180" i="32" s="1"/>
  <c r="DP178" i="32" a="1"/>
  <c r="DP178" i="32" s="1"/>
  <c r="DP176" i="32" a="1"/>
  <c r="DP176" i="32" s="1"/>
  <c r="DP174" i="32" a="1"/>
  <c r="DP174" i="32" s="1"/>
  <c r="DP172" i="32" a="1"/>
  <c r="DP172" i="32" s="1"/>
  <c r="DP170" i="32" a="1"/>
  <c r="DP170" i="32" s="1"/>
  <c r="DP168" i="32" a="1"/>
  <c r="DP168" i="32" s="1"/>
  <c r="DP166" i="32" a="1"/>
  <c r="DP166" i="32" s="1"/>
  <c r="DP164" i="32" a="1"/>
  <c r="DP164" i="32" s="1"/>
  <c r="DP162" i="32" a="1"/>
  <c r="DP162" i="32" s="1"/>
  <c r="DP160" i="32" a="1"/>
  <c r="DP160" i="32" s="1"/>
  <c r="DP158" i="32" a="1"/>
  <c r="DP158" i="32" s="1"/>
  <c r="DP156" i="32" a="1"/>
  <c r="DP156" i="32" s="1"/>
  <c r="DP154" i="32" a="1"/>
  <c r="DP154" i="32" s="1"/>
  <c r="DP152" i="32" a="1"/>
  <c r="DP152" i="32" s="1"/>
  <c r="DP150" i="32" a="1"/>
  <c r="DP150" i="32" s="1"/>
  <c r="DP148" i="32" a="1"/>
  <c r="DP148" i="32" s="1"/>
  <c r="DP146" i="32" a="1"/>
  <c r="DP146" i="32" s="1"/>
  <c r="DP144" i="32" a="1"/>
  <c r="DP144" i="32" s="1"/>
  <c r="DP142" i="32" a="1"/>
  <c r="DP142" i="32" s="1"/>
  <c r="DP140" i="32" a="1"/>
  <c r="DP140" i="32" s="1"/>
  <c r="DP138" i="32" a="1"/>
  <c r="DP138" i="32" s="1"/>
  <c r="DP136" i="32" a="1"/>
  <c r="DP136" i="32" s="1"/>
  <c r="DP134" i="32" a="1"/>
  <c r="DP134" i="32" s="1"/>
  <c r="DP132" i="32" a="1"/>
  <c r="DP132" i="32" s="1"/>
  <c r="DP130" i="32" a="1"/>
  <c r="DP130" i="32" s="1"/>
  <c r="DP128" i="32" a="1"/>
  <c r="DP128" i="32" s="1"/>
  <c r="DP126" i="32" a="1"/>
  <c r="DP126" i="32" s="1"/>
  <c r="DP124" i="32" a="1"/>
  <c r="DP124" i="32" s="1"/>
  <c r="DP205" i="32" a="1"/>
  <c r="DP205" i="32" s="1"/>
  <c r="DP201" i="32" a="1"/>
  <c r="DP201" i="32" s="1"/>
  <c r="DP197" i="32" a="1"/>
  <c r="DP197" i="32" s="1"/>
  <c r="DP193" i="32" a="1"/>
  <c r="DP193" i="32" s="1"/>
  <c r="DP189" i="32" a="1"/>
  <c r="DP189" i="32" s="1"/>
  <c r="DP185" i="32" a="1"/>
  <c r="DP185" i="32" s="1"/>
  <c r="DP181" i="32" a="1"/>
  <c r="DP181" i="32" s="1"/>
  <c r="DP177" i="32" a="1"/>
  <c r="DP177" i="32" s="1"/>
  <c r="DP195" i="32" a="1"/>
  <c r="DP195" i="32" s="1"/>
  <c r="DP179" i="32" a="1"/>
  <c r="DP179" i="32" s="1"/>
  <c r="DP175" i="32" a="1"/>
  <c r="DP175" i="32" s="1"/>
  <c r="DP165" i="32" a="1"/>
  <c r="DP165" i="32" s="1"/>
  <c r="DP159" i="32" a="1"/>
  <c r="DP159" i="32" s="1"/>
  <c r="DP149" i="32" a="1"/>
  <c r="DP149" i="32" s="1"/>
  <c r="DP143" i="32" a="1"/>
  <c r="DP143" i="32" s="1"/>
  <c r="DP133" i="32" a="1"/>
  <c r="DP133" i="32" s="1"/>
  <c r="DP127" i="32" a="1"/>
  <c r="DP127" i="32" s="1"/>
  <c r="DP199" i="32" a="1"/>
  <c r="DP199" i="32" s="1"/>
  <c r="DP183" i="32" a="1"/>
  <c r="DP183" i="32" s="1"/>
  <c r="DP171" i="32" a="1"/>
  <c r="DP171" i="32" s="1"/>
  <c r="DP161" i="32" a="1"/>
  <c r="DP161" i="32" s="1"/>
  <c r="DP155" i="32" a="1"/>
  <c r="DP155" i="32" s="1"/>
  <c r="DP145" i="32" a="1"/>
  <c r="DP145" i="32" s="1"/>
  <c r="DP139" i="32" a="1"/>
  <c r="DP139" i="32" s="1"/>
  <c r="DP129" i="32" a="1"/>
  <c r="DP129" i="32" s="1"/>
  <c r="DP123" i="32" a="1"/>
  <c r="DP123" i="32" s="1"/>
  <c r="DP120" i="32" a="1"/>
  <c r="DP120" i="32" s="1"/>
  <c r="DP119" i="32" a="1"/>
  <c r="DP119" i="32" s="1"/>
  <c r="DP116" i="32" a="1"/>
  <c r="DP116" i="32" s="1"/>
  <c r="DP115" i="32" a="1"/>
  <c r="DP115" i="32" s="1"/>
  <c r="DP112" i="32" a="1"/>
  <c r="DP112" i="32" s="1"/>
  <c r="DP207" i="32" a="1"/>
  <c r="DP207" i="32" s="1"/>
  <c r="DP191" i="32" a="1"/>
  <c r="DP191" i="32" s="1"/>
  <c r="DP169" i="32" a="1"/>
  <c r="DP169" i="32" s="1"/>
  <c r="DP163" i="32" a="1"/>
  <c r="DP163" i="32" s="1"/>
  <c r="DP153" i="32" a="1"/>
  <c r="DP153" i="32" s="1"/>
  <c r="DP147" i="32" a="1"/>
  <c r="DP147" i="32" s="1"/>
  <c r="DP137" i="32" a="1"/>
  <c r="DP137" i="32" s="1"/>
  <c r="DP131" i="32" a="1"/>
  <c r="DP131" i="32" s="1"/>
  <c r="DP122" i="32" a="1"/>
  <c r="DP122" i="32" s="1"/>
  <c r="DP121" i="32" a="1"/>
  <c r="DP121" i="32" s="1"/>
  <c r="DP118" i="32" a="1"/>
  <c r="DP118" i="32" s="1"/>
  <c r="DP117" i="32" a="1"/>
  <c r="DP117" i="32" s="1"/>
  <c r="DP114" i="32" a="1"/>
  <c r="DP114" i="32" s="1"/>
  <c r="DP113" i="32" a="1"/>
  <c r="DP113" i="32" s="1"/>
  <c r="DP110" i="32" a="1"/>
  <c r="DP110" i="32" s="1"/>
  <c r="DP109" i="32" a="1"/>
  <c r="DP109" i="32" s="1"/>
  <c r="DP106" i="32" a="1"/>
  <c r="DP106" i="32" s="1"/>
  <c r="DP105" i="32" a="1"/>
  <c r="DP105" i="32" s="1"/>
  <c r="DP102" i="32" a="1"/>
  <c r="DP102" i="32" s="1"/>
  <c r="DP101" i="32" a="1"/>
  <c r="DP101" i="32" s="1"/>
  <c r="DP98" i="32" a="1"/>
  <c r="DP98" i="32" s="1"/>
  <c r="DP97" i="32" a="1"/>
  <c r="DP97" i="32" s="1"/>
  <c r="DP94" i="32" a="1"/>
  <c r="DP94" i="32" s="1"/>
  <c r="DP93" i="32" a="1"/>
  <c r="DP93" i="32" s="1"/>
  <c r="DP90" i="32" a="1"/>
  <c r="DP90" i="32" s="1"/>
  <c r="DP89" i="32" a="1"/>
  <c r="DP89" i="32" s="1"/>
  <c r="DP86" i="32" a="1"/>
  <c r="DP86" i="32" s="1"/>
  <c r="DP85" i="32" a="1"/>
  <c r="DP85" i="32" s="1"/>
  <c r="DP82" i="32" a="1"/>
  <c r="DP82" i="32" s="1"/>
  <c r="DP81" i="32" a="1"/>
  <c r="DP81" i="32" s="1"/>
  <c r="DP78" i="32" a="1"/>
  <c r="DP78" i="32" s="1"/>
  <c r="DP4" i="32" a="1"/>
  <c r="DP4" i="32" s="1"/>
  <c r="DP6" i="32" a="1"/>
  <c r="DP6" i="32" s="1"/>
  <c r="DP8" i="32" a="1"/>
  <c r="DP8" i="32" s="1"/>
  <c r="DP10" i="32" a="1"/>
  <c r="DP10" i="32" s="1"/>
  <c r="DP12" i="32" a="1"/>
  <c r="DP12" i="32" s="1"/>
  <c r="DP14" i="32" a="1"/>
  <c r="DP14" i="32" s="1"/>
  <c r="DP16" i="32" a="1"/>
  <c r="DP16" i="32" s="1"/>
  <c r="DP43" i="32" a="1"/>
  <c r="DP43" i="32" s="1"/>
  <c r="DP44" i="32" a="1"/>
  <c r="DP44" i="32" s="1"/>
  <c r="DP45" i="32" a="1"/>
  <c r="DP45" i="32" s="1"/>
  <c r="DP50" i="32" a="1"/>
  <c r="DP50" i="32" s="1"/>
  <c r="DP59" i="32" a="1"/>
  <c r="DP59" i="32" s="1"/>
  <c r="DP60" i="32" a="1"/>
  <c r="DP60" i="32" s="1"/>
  <c r="DP61" i="32" a="1"/>
  <c r="DP61" i="32" s="1"/>
  <c r="DP66" i="32" a="1"/>
  <c r="DP66" i="32" s="1"/>
  <c r="DP75" i="32" a="1"/>
  <c r="DP75" i="32" s="1"/>
  <c r="DP76" i="32" a="1"/>
  <c r="DP76" i="32" s="1"/>
  <c r="DP77" i="32" a="1"/>
  <c r="DP77" i="32" s="1"/>
  <c r="DP79" i="32" a="1"/>
  <c r="DP79" i="32" s="1"/>
  <c r="DP80" i="32" a="1"/>
  <c r="DP80" i="32" s="1"/>
  <c r="DP95" i="32" a="1"/>
  <c r="DP95" i="32" s="1"/>
  <c r="DP96" i="32" a="1"/>
  <c r="DP96" i="32" s="1"/>
  <c r="DP111" i="32" a="1"/>
  <c r="DP111" i="32" s="1"/>
  <c r="DP173" i="32" a="1"/>
  <c r="DP173" i="32" s="1"/>
  <c r="DP28" i="32" a="1"/>
  <c r="DP28" i="32" s="1"/>
  <c r="DP31" i="32" a="1"/>
  <c r="DP31" i="32" s="1"/>
  <c r="DP32" i="32" a="1"/>
  <c r="DP32" i="32" s="1"/>
  <c r="DP35" i="32" a="1"/>
  <c r="DP35" i="32" s="1"/>
  <c r="DP36" i="32" a="1"/>
  <c r="DP36" i="32" s="1"/>
  <c r="DP38" i="32" a="1"/>
  <c r="DP38" i="32" s="1"/>
  <c r="DP47" i="32" a="1"/>
  <c r="DP47" i="32" s="1"/>
  <c r="DP48" i="32" a="1"/>
  <c r="DP48" i="32" s="1"/>
  <c r="DP49" i="32" a="1"/>
  <c r="DP49" i="32" s="1"/>
  <c r="DP54" i="32" a="1"/>
  <c r="DP54" i="32" s="1"/>
  <c r="DP63" i="32" a="1"/>
  <c r="DP63" i="32" s="1"/>
  <c r="DP64" i="32" a="1"/>
  <c r="DP64" i="32" s="1"/>
  <c r="DP65" i="32" a="1"/>
  <c r="DP65" i="32" s="1"/>
  <c r="DP70" i="32" a="1"/>
  <c r="DP70" i="32" s="1"/>
  <c r="DP91" i="32" a="1"/>
  <c r="DP91" i="32" s="1"/>
  <c r="DP92" i="32" a="1"/>
  <c r="DP92" i="32" s="1"/>
  <c r="DP107" i="32" a="1"/>
  <c r="DP107" i="32" s="1"/>
  <c r="DP108" i="32" a="1"/>
  <c r="DP108" i="32" s="1"/>
  <c r="DP157" i="32" a="1"/>
  <c r="DP157" i="32" s="1"/>
  <c r="DP167" i="32" a="1"/>
  <c r="DP167" i="32" s="1"/>
  <c r="DL19" i="32" a="1"/>
  <c r="DL19" i="32" s="1"/>
  <c r="DL22" i="32" a="1"/>
  <c r="DL22" i="32" s="1"/>
  <c r="DL38" i="32" a="1"/>
  <c r="DL38" i="32" s="1"/>
  <c r="DL51" i="32" a="1"/>
  <c r="DL51" i="32" s="1"/>
  <c r="DL67" i="32" a="1"/>
  <c r="DL67" i="32" s="1"/>
  <c r="DL83" i="32" a="1"/>
  <c r="DL83" i="32" s="1"/>
  <c r="DL99" i="32" a="1"/>
  <c r="DL99" i="32" s="1"/>
  <c r="DL118" i="32" a="1"/>
  <c r="DL118" i="32" s="1"/>
  <c r="DL127" i="32" a="1"/>
  <c r="DL127" i="32" s="1"/>
  <c r="DL159" i="32" a="1"/>
  <c r="DL159" i="32" s="1"/>
  <c r="DL3" i="32" a="1"/>
  <c r="DL3" i="32" s="1"/>
  <c r="DL7" i="32" a="1"/>
  <c r="DL7" i="32" s="1"/>
  <c r="DL13" i="32" a="1"/>
  <c r="DL13" i="32" s="1"/>
  <c r="DL23" i="32" a="1"/>
  <c r="DL23" i="32" s="1"/>
  <c r="DL26" i="32" a="1"/>
  <c r="DL26" i="32" s="1"/>
  <c r="DL39" i="32" a="1"/>
  <c r="DL39" i="32" s="1"/>
  <c r="DL42" i="32" a="1"/>
  <c r="DL42" i="32" s="1"/>
  <c r="DL55" i="32" a="1"/>
  <c r="DL55" i="32" s="1"/>
  <c r="DL58" i="32" a="1"/>
  <c r="DL58" i="32" s="1"/>
  <c r="DL71" i="32" a="1"/>
  <c r="DL71" i="32" s="1"/>
  <c r="DL74" i="32" a="1"/>
  <c r="DL74" i="32" s="1"/>
  <c r="DL87" i="32" a="1"/>
  <c r="DL87" i="32" s="1"/>
  <c r="DL90" i="32" a="1"/>
  <c r="DL90" i="32" s="1"/>
  <c r="DL103" i="32" a="1"/>
  <c r="DL103" i="32" s="1"/>
  <c r="DL106" i="32" a="1"/>
  <c r="DL106" i="32" s="1"/>
  <c r="DL119" i="32" a="1"/>
  <c r="DL119" i="32" s="1"/>
  <c r="DL122" i="32" a="1"/>
  <c r="DL122" i="32" s="1"/>
  <c r="DL149" i="32" a="1"/>
  <c r="DL149" i="32" s="1"/>
  <c r="DL150" i="32" a="1"/>
  <c r="DL150" i="32" s="1"/>
  <c r="DL152" i="32" a="1"/>
  <c r="DL152" i="32" s="1"/>
  <c r="DL153" i="32" a="1"/>
  <c r="DL153" i="32" s="1"/>
  <c r="DL154" i="32" a="1"/>
  <c r="DL154" i="32" s="1"/>
  <c r="DL54" i="32" a="1"/>
  <c r="DL54" i="32" s="1"/>
  <c r="DL70" i="32" a="1"/>
  <c r="DL70" i="32" s="1"/>
  <c r="DL102" i="32" a="1"/>
  <c r="DL102" i="32" s="1"/>
  <c r="DL139" i="32" a="1"/>
  <c r="DL139" i="32" s="1"/>
  <c r="DL2" i="32" a="1"/>
  <c r="DL2" i="32" s="1"/>
  <c r="DL9" i="32" a="1"/>
  <c r="DL9" i="32" s="1"/>
  <c r="DL15" i="32" a="1"/>
  <c r="DL15" i="32" s="1"/>
  <c r="DL17" i="32" a="1"/>
  <c r="DL17" i="32" s="1"/>
  <c r="DL31" i="32" a="1"/>
  <c r="DL31" i="32" s="1"/>
  <c r="DL34" i="32" a="1"/>
  <c r="DL34" i="32" s="1"/>
  <c r="DL47" i="32" a="1"/>
  <c r="DL47" i="32" s="1"/>
  <c r="DL50" i="32" a="1"/>
  <c r="DL50" i="32" s="1"/>
  <c r="DL63" i="32" a="1"/>
  <c r="DL63" i="32" s="1"/>
  <c r="DL66" i="32" a="1"/>
  <c r="DL66" i="32" s="1"/>
  <c r="DL79" i="32" a="1"/>
  <c r="DL79" i="32" s="1"/>
  <c r="DL82" i="32" a="1"/>
  <c r="DL82" i="32" s="1"/>
  <c r="DL95" i="32" a="1"/>
  <c r="DL95" i="32" s="1"/>
  <c r="DL98" i="32" a="1"/>
  <c r="DL98" i="32" s="1"/>
  <c r="DL111" i="32" a="1"/>
  <c r="DL111" i="32" s="1"/>
  <c r="DL114" i="32" a="1"/>
  <c r="DL114" i="32" s="1"/>
  <c r="DL133" i="32" a="1"/>
  <c r="DL133" i="32" s="1"/>
  <c r="DL134" i="32" a="1"/>
  <c r="DL134" i="32" s="1"/>
  <c r="DL136" i="32" a="1"/>
  <c r="DL136" i="32" s="1"/>
  <c r="DL137" i="32" a="1"/>
  <c r="DL137" i="32" s="1"/>
  <c r="DL138" i="32" a="1"/>
  <c r="DL138" i="32" s="1"/>
  <c r="DL165" i="32" a="1"/>
  <c r="DL165" i="32" s="1"/>
  <c r="DL166" i="32" a="1"/>
  <c r="DL166" i="32" s="1"/>
  <c r="DL168" i="32" a="1"/>
  <c r="DL168" i="32" s="1"/>
  <c r="DL181" i="32" a="1"/>
  <c r="DL181" i="32" s="1"/>
  <c r="DL182" i="32" a="1"/>
  <c r="DL182" i="32" s="1"/>
  <c r="DL198" i="32" a="1"/>
  <c r="DL198" i="32" s="1"/>
  <c r="DL92" i="32" a="1"/>
  <c r="DL92" i="32" s="1"/>
  <c r="DL80" i="32" a="1"/>
  <c r="DL80" i="32" s="1"/>
  <c r="DL76" i="32" a="1"/>
  <c r="DL76" i="32" s="1"/>
  <c r="DL72" i="32" a="1"/>
  <c r="DL72" i="32" s="1"/>
  <c r="DL68" i="32" a="1"/>
  <c r="DL68" i="32" s="1"/>
  <c r="DL64" i="32" a="1"/>
  <c r="DL64" i="32" s="1"/>
  <c r="DL60" i="32" a="1"/>
  <c r="DL60" i="32" s="1"/>
  <c r="DL56" i="32" a="1"/>
  <c r="DL56" i="32" s="1"/>
  <c r="DL52" i="32" a="1"/>
  <c r="DL52" i="32" s="1"/>
  <c r="DL48" i="32" a="1"/>
  <c r="DL48" i="32" s="1"/>
  <c r="DL44" i="32" a="1"/>
  <c r="DL44" i="32" s="1"/>
  <c r="DL41" i="32" a="1"/>
  <c r="DL41" i="32" s="1"/>
  <c r="DL36" i="32" a="1"/>
  <c r="DL36" i="32" s="1"/>
  <c r="DL32" i="32" a="1"/>
  <c r="DL32" i="32" s="1"/>
  <c r="DL28" i="32" a="1"/>
  <c r="DL28" i="32" s="1"/>
  <c r="DL25" i="32" a="1"/>
  <c r="DL25" i="32" s="1"/>
  <c r="DL20" i="32" a="1"/>
  <c r="DL20" i="32" s="1"/>
  <c r="DL199" i="32" a="1"/>
  <c r="DL199" i="32" s="1"/>
  <c r="DL186" i="32" a="1"/>
  <c r="DL186" i="32" s="1"/>
  <c r="DL184" i="32" a="1"/>
  <c r="DL184" i="32" s="1"/>
  <c r="DL170" i="32" a="1"/>
  <c r="DL170" i="32" s="1"/>
  <c r="DL105" i="32" a="1"/>
  <c r="DL105" i="32" s="1"/>
  <c r="DL104" i="32" a="1"/>
  <c r="DL104" i="32" s="1"/>
  <c r="DL101" i="32" a="1"/>
  <c r="DL101" i="32" s="1"/>
  <c r="DL100" i="32" a="1"/>
  <c r="DL100" i="32" s="1"/>
  <c r="DL97" i="32" a="1"/>
  <c r="DL97" i="32" s="1"/>
  <c r="DL96" i="32" a="1"/>
  <c r="DL96" i="32" s="1"/>
  <c r="DL93" i="32" a="1"/>
  <c r="DL93" i="32" s="1"/>
  <c r="DL89" i="32" a="1"/>
  <c r="DL89" i="32" s="1"/>
  <c r="DL88" i="32" a="1"/>
  <c r="DL88" i="32" s="1"/>
  <c r="DL85" i="32" a="1"/>
  <c r="DL85" i="32" s="1"/>
  <c r="DL84" i="32" a="1"/>
  <c r="DL84" i="32" s="1"/>
  <c r="DL81" i="32" a="1"/>
  <c r="DL81" i="32" s="1"/>
  <c r="DL77" i="32" a="1"/>
  <c r="DL77" i="32" s="1"/>
  <c r="DL73" i="32" a="1"/>
  <c r="DL73" i="32" s="1"/>
  <c r="DL69" i="32" a="1"/>
  <c r="DL69" i="32" s="1"/>
  <c r="DL65" i="32" a="1"/>
  <c r="DL65" i="32" s="1"/>
  <c r="DL61" i="32" a="1"/>
  <c r="DL61" i="32" s="1"/>
  <c r="DL57" i="32" a="1"/>
  <c r="DL57" i="32" s="1"/>
  <c r="DL53" i="32" a="1"/>
  <c r="DL53" i="32" s="1"/>
  <c r="DL49" i="32" a="1"/>
  <c r="DL49" i="32" s="1"/>
  <c r="DL45" i="32" a="1"/>
  <c r="DL45" i="32" s="1"/>
  <c r="DL40" i="32" a="1"/>
  <c r="DL40" i="32" s="1"/>
  <c r="DL37" i="32" a="1"/>
  <c r="DL37" i="32" s="1"/>
  <c r="DL33" i="32" a="1"/>
  <c r="DL33" i="32" s="1"/>
  <c r="DL29" i="32" a="1"/>
  <c r="DL29" i="32" s="1"/>
  <c r="DL24" i="32" a="1"/>
  <c r="DL24" i="32" s="1"/>
  <c r="DL21" i="32" a="1"/>
  <c r="DL21" i="32" s="1"/>
  <c r="DL191" i="32" a="1"/>
  <c r="DL191" i="32" s="1"/>
  <c r="DL185" i="32" a="1"/>
  <c r="DL185" i="32" s="1"/>
  <c r="DL175" i="32" a="1"/>
  <c r="DL175" i="32" s="1"/>
  <c r="DL169" i="32" a="1"/>
  <c r="DL169" i="32" s="1"/>
  <c r="DL35" i="32" a="1"/>
  <c r="DL35" i="32" s="1"/>
  <c r="DL86" i="32" a="1"/>
  <c r="DL86" i="32" s="1"/>
  <c r="DL115" i="32" a="1"/>
  <c r="DL115" i="32" s="1"/>
  <c r="DL148" i="32" a="1"/>
  <c r="DL148" i="32" s="1"/>
  <c r="DL5" i="32" a="1"/>
  <c r="DL5" i="32" s="1"/>
  <c r="DL11" i="32" a="1"/>
  <c r="DL11" i="32" s="1"/>
  <c r="DL27" i="32" a="1"/>
  <c r="DL27" i="32" s="1"/>
  <c r="DL30" i="32" a="1"/>
  <c r="DL30" i="32" s="1"/>
  <c r="DL43" i="32" a="1"/>
  <c r="DL43" i="32" s="1"/>
  <c r="DL46" i="32" a="1"/>
  <c r="DL46" i="32" s="1"/>
  <c r="DL59" i="32" a="1"/>
  <c r="DL59" i="32" s="1"/>
  <c r="DL62" i="32" a="1"/>
  <c r="DL62" i="32" s="1"/>
  <c r="DL75" i="32" a="1"/>
  <c r="DL75" i="32" s="1"/>
  <c r="DL78" i="32" a="1"/>
  <c r="DL78" i="32" s="1"/>
  <c r="DL91" i="32" a="1"/>
  <c r="DL91" i="32" s="1"/>
  <c r="DL94" i="32" a="1"/>
  <c r="DL94" i="32" s="1"/>
  <c r="DL107" i="32" a="1"/>
  <c r="DL107" i="32" s="1"/>
  <c r="DL110" i="32" a="1"/>
  <c r="DL110" i="32" s="1"/>
  <c r="DL123" i="32" a="1"/>
  <c r="DL123" i="32" s="1"/>
  <c r="DL132" i="32" a="1"/>
  <c r="DL132" i="32" s="1"/>
  <c r="DL143" i="32" a="1"/>
  <c r="DL143" i="32" s="1"/>
  <c r="DL155" i="32" a="1"/>
  <c r="DL155" i="32" s="1"/>
  <c r="DL164" i="32" a="1"/>
  <c r="DL164" i="32" s="1"/>
  <c r="DL171" i="32" a="1"/>
  <c r="DL171" i="32" s="1"/>
  <c r="DL180" i="32" a="1"/>
  <c r="DL180" i="32" s="1"/>
  <c r="DL108" i="32" a="1"/>
  <c r="DL108" i="32" s="1"/>
  <c r="DL109" i="32" a="1"/>
  <c r="DL109" i="32" s="1"/>
  <c r="DL112" i="32" a="1"/>
  <c r="DL112" i="32" s="1"/>
  <c r="DL113" i="32" a="1"/>
  <c r="DL113" i="32" s="1"/>
  <c r="DL116" i="32" a="1"/>
  <c r="DL116" i="32" s="1"/>
  <c r="DL117" i="32" a="1"/>
  <c r="DL117" i="32" s="1"/>
  <c r="DL120" i="32" a="1"/>
  <c r="DL120" i="32" s="1"/>
  <c r="DL121" i="32" a="1"/>
  <c r="DL121" i="32" s="1"/>
  <c r="DL124" i="32" a="1"/>
  <c r="DL124" i="32" s="1"/>
  <c r="DL125" i="32" a="1"/>
  <c r="DL125" i="32" s="1"/>
  <c r="DL126" i="32" a="1"/>
  <c r="DL126" i="32" s="1"/>
  <c r="DL131" i="32" a="1"/>
  <c r="DL131" i="32" s="1"/>
  <c r="DL140" i="32" a="1"/>
  <c r="DL140" i="32" s="1"/>
  <c r="DL141" i="32" a="1"/>
  <c r="DL141" i="32" s="1"/>
  <c r="DL142" i="32" a="1"/>
  <c r="DL142" i="32" s="1"/>
  <c r="DL147" i="32" a="1"/>
  <c r="DL147" i="32" s="1"/>
  <c r="DL156" i="32" a="1"/>
  <c r="DL156" i="32" s="1"/>
  <c r="DL157" i="32" a="1"/>
  <c r="DL157" i="32" s="1"/>
  <c r="DL158" i="32" a="1"/>
  <c r="DL158" i="32" s="1"/>
  <c r="DL163" i="32" a="1"/>
  <c r="DL163" i="32" s="1"/>
  <c r="DL172" i="32" a="1"/>
  <c r="DL172" i="32" s="1"/>
  <c r="DL173" i="32" a="1"/>
  <c r="DL173" i="32" s="1"/>
  <c r="DL174" i="32" a="1"/>
  <c r="DL174" i="32" s="1"/>
  <c r="DL179" i="32" a="1"/>
  <c r="DL179" i="32" s="1"/>
  <c r="DL188" i="32" a="1"/>
  <c r="DL188" i="32" s="1"/>
  <c r="DL189" i="32" a="1"/>
  <c r="DL189" i="32" s="1"/>
  <c r="DL190" i="32" a="1"/>
  <c r="DL190" i="32" s="1"/>
  <c r="DL195" i="32" a="1"/>
  <c r="DL195" i="32" s="1"/>
  <c r="DL208" i="32" a="1"/>
  <c r="DL208" i="32" s="1"/>
  <c r="DL206" i="32" a="1"/>
  <c r="DL206" i="32" s="1"/>
  <c r="DL204" i="32" a="1"/>
  <c r="DL204" i="32" s="1"/>
  <c r="DL202" i="32" a="1"/>
  <c r="DL202" i="32" s="1"/>
  <c r="DL207" i="32" a="1"/>
  <c r="DL207" i="32" s="1"/>
  <c r="DL205" i="32" a="1"/>
  <c r="DL205" i="32" s="1"/>
  <c r="DL203" i="32" a="1"/>
  <c r="DL203" i="32" s="1"/>
  <c r="DL201" i="32" a="1"/>
  <c r="DL201" i="32" s="1"/>
  <c r="DL200" i="32" a="1"/>
  <c r="DL200" i="32" s="1"/>
  <c r="DL197" i="32" a="1"/>
  <c r="DL197" i="32" s="1"/>
  <c r="DL196" i="32" a="1"/>
  <c r="DL196" i="32" s="1"/>
  <c r="DL4" i="32" a="1"/>
  <c r="DL4" i="32" s="1"/>
  <c r="DL6" i="32" a="1"/>
  <c r="DL6" i="32" s="1"/>
  <c r="DL8" i="32" a="1"/>
  <c r="DL8" i="32" s="1"/>
  <c r="DL10" i="32" a="1"/>
  <c r="DL10" i="32" s="1"/>
  <c r="DL12" i="32" a="1"/>
  <c r="DL12" i="32" s="1"/>
  <c r="DL14" i="32" a="1"/>
  <c r="DL14" i="32" s="1"/>
  <c r="DL16" i="32" a="1"/>
  <c r="DL16" i="32" s="1"/>
  <c r="DL18" i="32" a="1"/>
  <c r="DL18" i="32" s="1"/>
  <c r="DL128" i="32" a="1"/>
  <c r="DL128" i="32" s="1"/>
  <c r="DL129" i="32" a="1"/>
  <c r="DL129" i="32" s="1"/>
  <c r="DL130" i="32" a="1"/>
  <c r="DL130" i="32" s="1"/>
  <c r="DL135" i="32" a="1"/>
  <c r="DL135" i="32" s="1"/>
  <c r="DL144" i="32" a="1"/>
  <c r="DL144" i="32" s="1"/>
  <c r="DL145" i="32" a="1"/>
  <c r="DL145" i="32" s="1"/>
  <c r="DL146" i="32" a="1"/>
  <c r="DL146" i="32" s="1"/>
  <c r="DL151" i="32" a="1"/>
  <c r="DL151" i="32" s="1"/>
  <c r="DL160" i="32" a="1"/>
  <c r="DL160" i="32" s="1"/>
  <c r="DL161" i="32" a="1"/>
  <c r="DL161" i="32" s="1"/>
  <c r="DL162" i="32" a="1"/>
  <c r="DL162" i="32" s="1"/>
  <c r="DL167" i="32" a="1"/>
  <c r="DL167" i="32" s="1"/>
  <c r="DL176" i="32" a="1"/>
  <c r="DL176" i="32" s="1"/>
  <c r="DL177" i="32" a="1"/>
  <c r="DL177" i="32" s="1"/>
  <c r="DL178" i="32" a="1"/>
  <c r="DL178" i="32" s="1"/>
  <c r="DL183" i="32" a="1"/>
  <c r="DL183" i="32" s="1"/>
  <c r="DL192" i="32" a="1"/>
  <c r="DL192" i="32" s="1"/>
  <c r="DL193" i="32" a="1"/>
  <c r="DL193" i="32" s="1"/>
  <c r="DL194" i="32" a="1"/>
  <c r="DL194" i="32" s="1"/>
  <c r="DH208" i="32" a="1"/>
  <c r="DH208" i="32" s="1"/>
  <c r="DH207" i="32" a="1"/>
  <c r="DH207" i="32" s="1"/>
  <c r="DH206" i="32" a="1"/>
  <c r="DH206" i="32" s="1"/>
  <c r="DH205" i="32" a="1"/>
  <c r="DH205" i="32" s="1"/>
  <c r="DH204" i="32" a="1"/>
  <c r="DH204" i="32" s="1"/>
  <c r="DH203" i="32" a="1"/>
  <c r="DH203" i="32" s="1"/>
  <c r="DH202" i="32" a="1"/>
  <c r="DH202" i="32" s="1"/>
  <c r="DH201" i="32" a="1"/>
  <c r="DH201" i="32" s="1"/>
  <c r="DH200" i="32" a="1"/>
  <c r="DH200" i="32" s="1"/>
  <c r="DH199" i="32" a="1"/>
  <c r="DH199" i="32" s="1"/>
  <c r="DH198" i="32" a="1"/>
  <c r="DH198" i="32" s="1"/>
  <c r="DH197" i="32" a="1"/>
  <c r="DH197" i="32" s="1"/>
  <c r="DH196" i="32" a="1"/>
  <c r="DH196" i="32" s="1"/>
  <c r="DH195" i="32" a="1"/>
  <c r="DH195" i="32" s="1"/>
  <c r="DH194" i="32" a="1"/>
  <c r="DH194" i="32" s="1"/>
  <c r="DH193" i="32" a="1"/>
  <c r="DH193" i="32" s="1"/>
  <c r="DH192" i="32" a="1"/>
  <c r="DH192" i="32" s="1"/>
  <c r="DH191" i="32" a="1"/>
  <c r="DH191" i="32" s="1"/>
  <c r="DH190" i="32" a="1"/>
  <c r="DH190" i="32" s="1"/>
  <c r="DH189" i="32" a="1"/>
  <c r="DH189" i="32" s="1"/>
  <c r="DH188" i="32" a="1"/>
  <c r="DH188" i="32" s="1"/>
  <c r="DH187" i="32" a="1"/>
  <c r="DH187" i="32" s="1"/>
  <c r="DH186" i="32" a="1"/>
  <c r="DH186" i="32" s="1"/>
  <c r="DH185" i="32" a="1"/>
  <c r="DH185" i="32" s="1"/>
  <c r="DH184" i="32" a="1"/>
  <c r="DH184" i="32" s="1"/>
  <c r="DH183" i="32" a="1"/>
  <c r="DH183" i="32" s="1"/>
  <c r="DH125" i="32" a="1"/>
  <c r="DH125" i="32" s="1"/>
  <c r="DH124" i="32" a="1"/>
  <c r="DH124" i="32" s="1"/>
  <c r="DH122" i="32" a="1"/>
  <c r="DH122" i="32" s="1"/>
  <c r="DH120" i="32" a="1"/>
  <c r="DH120" i="32" s="1"/>
  <c r="DH118" i="32" a="1"/>
  <c r="DH118" i="32" s="1"/>
  <c r="DH116" i="32" a="1"/>
  <c r="DH116" i="32" s="1"/>
  <c r="DH114" i="32" a="1"/>
  <c r="DH114" i="32" s="1"/>
  <c r="DH112" i="32" a="1"/>
  <c r="DH112" i="32" s="1"/>
  <c r="DH110" i="32" a="1"/>
  <c r="DH110" i="32" s="1"/>
  <c r="DH108" i="32" a="1"/>
  <c r="DH108" i="32" s="1"/>
  <c r="DH106" i="32" a="1"/>
  <c r="DH106" i="32" s="1"/>
  <c r="DH104" i="32" a="1"/>
  <c r="DH104" i="32" s="1"/>
  <c r="DH102" i="32" a="1"/>
  <c r="DH102" i="32" s="1"/>
  <c r="DH100" i="32" a="1"/>
  <c r="DH100" i="32" s="1"/>
  <c r="DH98" i="32" a="1"/>
  <c r="DH98" i="32" s="1"/>
  <c r="DH96" i="32" a="1"/>
  <c r="DH96" i="32" s="1"/>
  <c r="DH94" i="32" a="1"/>
  <c r="DH94" i="32" s="1"/>
  <c r="DH92" i="32" a="1"/>
  <c r="DH92" i="32" s="1"/>
  <c r="DH90" i="32" a="1"/>
  <c r="DH90" i="32" s="1"/>
  <c r="DH88" i="32" a="1"/>
  <c r="DH88" i="32" s="1"/>
  <c r="DH86" i="32" a="1"/>
  <c r="DH86" i="32" s="1"/>
  <c r="DH84" i="32" a="1"/>
  <c r="DH84" i="32" s="1"/>
  <c r="DH82" i="32" a="1"/>
  <c r="DH82" i="32" s="1"/>
  <c r="DH80" i="32" a="1"/>
  <c r="DH80" i="32" s="1"/>
  <c r="DH78" i="32" a="1"/>
  <c r="DH78" i="32" s="1"/>
  <c r="DH76" i="32" a="1"/>
  <c r="DH76" i="32" s="1"/>
  <c r="DH74" i="32" a="1"/>
  <c r="DH74" i="32" s="1"/>
  <c r="DH72" i="32" a="1"/>
  <c r="DH72" i="32" s="1"/>
  <c r="DH70" i="32" a="1"/>
  <c r="DH70" i="32" s="1"/>
  <c r="DH68" i="32" a="1"/>
  <c r="DH68" i="32" s="1"/>
  <c r="DH66" i="32" a="1"/>
  <c r="DH66" i="32" s="1"/>
  <c r="DH64" i="32" a="1"/>
  <c r="DH64" i="32" s="1"/>
  <c r="DH62" i="32" a="1"/>
  <c r="DH62" i="32" s="1"/>
  <c r="DH60" i="32" a="1"/>
  <c r="DH60" i="32" s="1"/>
  <c r="DH58" i="32" a="1"/>
  <c r="DH58" i="32" s="1"/>
  <c r="DH56" i="32" a="1"/>
  <c r="DH56" i="32" s="1"/>
  <c r="DH54" i="32" a="1"/>
  <c r="DH54" i="32" s="1"/>
  <c r="DH52" i="32" a="1"/>
  <c r="DH52" i="32" s="1"/>
  <c r="DH50" i="32" a="1"/>
  <c r="DH50" i="32" s="1"/>
  <c r="DH48" i="32" a="1"/>
  <c r="DH48" i="32" s="1"/>
  <c r="DH46" i="32" a="1"/>
  <c r="DH46" i="32" s="1"/>
  <c r="DH44" i="32" a="1"/>
  <c r="DH44" i="32" s="1"/>
  <c r="DH42" i="32" a="1"/>
  <c r="DH42" i="32" s="1"/>
  <c r="DH39" i="32" a="1"/>
  <c r="DH39" i="32" s="1"/>
  <c r="DH37" i="32" a="1"/>
  <c r="DH37" i="32" s="1"/>
  <c r="DH35" i="32" a="1"/>
  <c r="DH35" i="32" s="1"/>
  <c r="DH33" i="32" a="1"/>
  <c r="DH33" i="32" s="1"/>
  <c r="DH31" i="32" a="1"/>
  <c r="DH31" i="32" s="1"/>
  <c r="DH29" i="32" a="1"/>
  <c r="DH29" i="32" s="1"/>
  <c r="DH27" i="32" a="1"/>
  <c r="DH27" i="32" s="1"/>
  <c r="DH25" i="32" a="1"/>
  <c r="DH25" i="32" s="1"/>
  <c r="DH23" i="32" a="1"/>
  <c r="DH23" i="32" s="1"/>
  <c r="DH21" i="32" a="1"/>
  <c r="DH21" i="32" s="1"/>
  <c r="DH19" i="32" a="1"/>
  <c r="DH19" i="32" s="1"/>
  <c r="DH17" i="32" a="1"/>
  <c r="DH17" i="32" s="1"/>
  <c r="DH15" i="32" a="1"/>
  <c r="DH15" i="32" s="1"/>
  <c r="DH13" i="32" a="1"/>
  <c r="DH13" i="32" s="1"/>
  <c r="DH11" i="32" a="1"/>
  <c r="DH11" i="32" s="1"/>
  <c r="DH9" i="32" a="1"/>
  <c r="DH9" i="32" s="1"/>
  <c r="DH7" i="32" a="1"/>
  <c r="DH7" i="32" s="1"/>
  <c r="DH5" i="32" a="1"/>
  <c r="DH5" i="32" s="1"/>
  <c r="DH3" i="32" a="1"/>
  <c r="DH3" i="32" s="1"/>
  <c r="DH178" i="32" a="1"/>
  <c r="DH178" i="32" s="1"/>
  <c r="DH173" i="32" a="1"/>
  <c r="DH173" i="32" s="1"/>
  <c r="DH170" i="32" a="1"/>
  <c r="DH170" i="32" s="1"/>
  <c r="DH167" i="32" a="1"/>
  <c r="DH167" i="32" s="1"/>
  <c r="DH164" i="32" a="1"/>
  <c r="DH164" i="32" s="1"/>
  <c r="DH161" i="32" a="1"/>
  <c r="DH161" i="32" s="1"/>
  <c r="DH159" i="32" a="1"/>
  <c r="DH159" i="32" s="1"/>
  <c r="DH156" i="32" a="1"/>
  <c r="DH156" i="32" s="1"/>
  <c r="DH153" i="32" a="1"/>
  <c r="DH153" i="32" s="1"/>
  <c r="DH150" i="32" a="1"/>
  <c r="DH150" i="32" s="1"/>
  <c r="DH147" i="32" a="1"/>
  <c r="DH147" i="32" s="1"/>
  <c r="DH144" i="32" a="1"/>
  <c r="DH144" i="32" s="1"/>
  <c r="DH142" i="32" a="1"/>
  <c r="DH142" i="32" s="1"/>
  <c r="DH139" i="32" a="1"/>
  <c r="DH139" i="32" s="1"/>
  <c r="DH136" i="32" a="1"/>
  <c r="DH136" i="32" s="1"/>
  <c r="DH133" i="32" a="1"/>
  <c r="DH133" i="32" s="1"/>
  <c r="DH130" i="32" a="1"/>
  <c r="DH130" i="32" s="1"/>
  <c r="DH128" i="32" a="1"/>
  <c r="DH128" i="32" s="1"/>
  <c r="DH121" i="32" a="1"/>
  <c r="DH121" i="32" s="1"/>
  <c r="DH117" i="32" a="1"/>
  <c r="DH117" i="32" s="1"/>
  <c r="DH113" i="32" a="1"/>
  <c r="DH113" i="32" s="1"/>
  <c r="DH109" i="32" a="1"/>
  <c r="DH109" i="32" s="1"/>
  <c r="DH105" i="32" a="1"/>
  <c r="DH105" i="32" s="1"/>
  <c r="DH101" i="32" a="1"/>
  <c r="DH101" i="32" s="1"/>
  <c r="DH97" i="32" a="1"/>
  <c r="DH97" i="32" s="1"/>
  <c r="DH93" i="32" a="1"/>
  <c r="DH93" i="32" s="1"/>
  <c r="DH89" i="32" a="1"/>
  <c r="DH89" i="32" s="1"/>
  <c r="DH85" i="32" a="1"/>
  <c r="DH85" i="32" s="1"/>
  <c r="DH81" i="32" a="1"/>
  <c r="DH81" i="32" s="1"/>
  <c r="DH77" i="32" a="1"/>
  <c r="DH77" i="32" s="1"/>
  <c r="DH73" i="32" a="1"/>
  <c r="DH73" i="32" s="1"/>
  <c r="DH69" i="32" a="1"/>
  <c r="DH69" i="32" s="1"/>
  <c r="DH65" i="32" a="1"/>
  <c r="DH65" i="32" s="1"/>
  <c r="DH61" i="32" a="1"/>
  <c r="DH61" i="32" s="1"/>
  <c r="DH57" i="32" a="1"/>
  <c r="DH57" i="32" s="1"/>
  <c r="DH53" i="32" a="1"/>
  <c r="DH53" i="32" s="1"/>
  <c r="DH49" i="32" a="1"/>
  <c r="DH49" i="32" s="1"/>
  <c r="DH45" i="32" a="1"/>
  <c r="DH45" i="32" s="1"/>
  <c r="DH41" i="32" a="1"/>
  <c r="DH41" i="32" s="1"/>
  <c r="DH2" i="32" a="1"/>
  <c r="DH2" i="32" s="1"/>
  <c r="DH182" i="32" a="1"/>
  <c r="DH182" i="32" s="1"/>
  <c r="DH181" i="32" a="1"/>
  <c r="DH181" i="32" s="1"/>
  <c r="DH180" i="32" a="1"/>
  <c r="DH180" i="32" s="1"/>
  <c r="DH179" i="32" a="1"/>
  <c r="DH179" i="32" s="1"/>
  <c r="DH177" i="32" a="1"/>
  <c r="DH177" i="32" s="1"/>
  <c r="DH176" i="32" a="1"/>
  <c r="DH176" i="32" s="1"/>
  <c r="DH175" i="32" a="1"/>
  <c r="DH175" i="32" s="1"/>
  <c r="DH174" i="32" a="1"/>
  <c r="DH174" i="32" s="1"/>
  <c r="DH172" i="32" a="1"/>
  <c r="DH172" i="32" s="1"/>
  <c r="DH171" i="32" a="1"/>
  <c r="DH171" i="32" s="1"/>
  <c r="DH169" i="32" a="1"/>
  <c r="DH169" i="32" s="1"/>
  <c r="DH168" i="32" a="1"/>
  <c r="DH168" i="32" s="1"/>
  <c r="DH166" i="32" a="1"/>
  <c r="DH166" i="32" s="1"/>
  <c r="DH165" i="32" a="1"/>
  <c r="DH165" i="32" s="1"/>
  <c r="DH163" i="32" a="1"/>
  <c r="DH163" i="32" s="1"/>
  <c r="DH162" i="32" a="1"/>
  <c r="DH162" i="32" s="1"/>
  <c r="DH160" i="32" a="1"/>
  <c r="DH160" i="32" s="1"/>
  <c r="DH158" i="32" a="1"/>
  <c r="DH158" i="32" s="1"/>
  <c r="DH157" i="32" a="1"/>
  <c r="DH157" i="32" s="1"/>
  <c r="DH155" i="32" a="1"/>
  <c r="DH155" i="32" s="1"/>
  <c r="DH154" i="32" a="1"/>
  <c r="DH154" i="32" s="1"/>
  <c r="DH152" i="32" a="1"/>
  <c r="DH152" i="32" s="1"/>
  <c r="DH151" i="32" a="1"/>
  <c r="DH151" i="32" s="1"/>
  <c r="DH149" i="32" a="1"/>
  <c r="DH149" i="32" s="1"/>
  <c r="DH148" i="32" a="1"/>
  <c r="DH148" i="32" s="1"/>
  <c r="DH146" i="32" a="1"/>
  <c r="DH146" i="32" s="1"/>
  <c r="DH145" i="32" a="1"/>
  <c r="DH145" i="32" s="1"/>
  <c r="DH143" i="32" a="1"/>
  <c r="DH143" i="32" s="1"/>
  <c r="DH141" i="32" a="1"/>
  <c r="DH141" i="32" s="1"/>
  <c r="DH140" i="32" a="1"/>
  <c r="DH140" i="32" s="1"/>
  <c r="DH138" i="32" a="1"/>
  <c r="DH138" i="32" s="1"/>
  <c r="DH137" i="32" a="1"/>
  <c r="DH137" i="32" s="1"/>
  <c r="DH135" i="32" a="1"/>
  <c r="DH135" i="32" s="1"/>
  <c r="DH134" i="32" a="1"/>
  <c r="DH134" i="32" s="1"/>
  <c r="DH132" i="32" a="1"/>
  <c r="DH132" i="32" s="1"/>
  <c r="DH131" i="32" a="1"/>
  <c r="DH131" i="32" s="1"/>
  <c r="DH129" i="32" a="1"/>
  <c r="DH129" i="32" s="1"/>
  <c r="DH127" i="32" a="1"/>
  <c r="DH127" i="32" s="1"/>
  <c r="DH126" i="32" a="1"/>
  <c r="DH126" i="32" s="1"/>
  <c r="DH8" i="32" a="1"/>
  <c r="DH8" i="32" s="1"/>
  <c r="DH18" i="32" a="1"/>
  <c r="DH18" i="32" s="1"/>
  <c r="DH20" i="32" a="1"/>
  <c r="DH20" i="32" s="1"/>
  <c r="DH24" i="32" a="1"/>
  <c r="DH24" i="32" s="1"/>
  <c r="DH28" i="32" a="1"/>
  <c r="DH28" i="32" s="1"/>
  <c r="DH30" i="32" a="1"/>
  <c r="DH30" i="32" s="1"/>
  <c r="DH34" i="32" a="1"/>
  <c r="DH34" i="32" s="1"/>
  <c r="DH36" i="32" a="1"/>
  <c r="DH36" i="32" s="1"/>
  <c r="DH40" i="32" a="1"/>
  <c r="DH40" i="32" s="1"/>
  <c r="DH59" i="32" a="1"/>
  <c r="DH59" i="32" s="1"/>
  <c r="DH91" i="32" a="1"/>
  <c r="DH91" i="32" s="1"/>
  <c r="DH123" i="32" a="1"/>
  <c r="DH123" i="32" s="1"/>
  <c r="DH10" i="32" a="1"/>
  <c r="DH10" i="32" s="1"/>
  <c r="DH43" i="32" a="1"/>
  <c r="DH43" i="32" s="1"/>
  <c r="DH51" i="32" a="1"/>
  <c r="DH51" i="32" s="1"/>
  <c r="DH71" i="32" a="1"/>
  <c r="DH71" i="32" s="1"/>
  <c r="DH87" i="32" a="1"/>
  <c r="DH87" i="32" s="1"/>
  <c r="DH103" i="32" a="1"/>
  <c r="DH103" i="32" s="1"/>
  <c r="DH119" i="32" a="1"/>
  <c r="DH119" i="32" s="1"/>
  <c r="DH4" i="32" a="1"/>
  <c r="DH4" i="32" s="1"/>
  <c r="DH12" i="32" a="1"/>
  <c r="DH12" i="32" s="1"/>
  <c r="DH67" i="32" a="1"/>
  <c r="DH67" i="32" s="1"/>
  <c r="DH83" i="32" a="1"/>
  <c r="DH83" i="32" s="1"/>
  <c r="DH99" i="32" a="1"/>
  <c r="DH99" i="32" s="1"/>
  <c r="DH115" i="32" a="1"/>
  <c r="DH115" i="32" s="1"/>
  <c r="DH16" i="32" a="1"/>
  <c r="DH16" i="32" s="1"/>
  <c r="DH22" i="32" a="1"/>
  <c r="DH22" i="32" s="1"/>
  <c r="DH26" i="32" a="1"/>
  <c r="DH26" i="32" s="1"/>
  <c r="DH32" i="32" a="1"/>
  <c r="DH32" i="32" s="1"/>
  <c r="DH38" i="32" a="1"/>
  <c r="DH38" i="32" s="1"/>
  <c r="DH75" i="32" a="1"/>
  <c r="DH75" i="32" s="1"/>
  <c r="DH107" i="32" a="1"/>
  <c r="DH107" i="32" s="1"/>
  <c r="DH6" i="32" a="1"/>
  <c r="DH6" i="32" s="1"/>
  <c r="DH14" i="32" a="1"/>
  <c r="DH14" i="32" s="1"/>
  <c r="DH47" i="32" a="1"/>
  <c r="DH47" i="32" s="1"/>
  <c r="DH55" i="32" a="1"/>
  <c r="DH55" i="32" s="1"/>
  <c r="DH63" i="32" a="1"/>
  <c r="DH63" i="32" s="1"/>
  <c r="DH79" i="32" a="1"/>
  <c r="DH79" i="32" s="1"/>
  <c r="DH95" i="32" a="1"/>
  <c r="DH95" i="32" s="1"/>
  <c r="DH111" i="32" a="1"/>
  <c r="DH111" i="32" s="1"/>
  <c r="DD201" i="32" a="1"/>
  <c r="DD201" i="32" s="1"/>
  <c r="DD151" i="32" a="1"/>
  <c r="DD151" i="32" s="1"/>
  <c r="DD137" i="32" a="1"/>
  <c r="DD137" i="32" s="1"/>
  <c r="DD122" i="32" a="1"/>
  <c r="DD122" i="32" s="1"/>
  <c r="DD106" i="32" a="1"/>
  <c r="DD106" i="32" s="1"/>
  <c r="DD105" i="32" a="1"/>
  <c r="DD105" i="32" s="1"/>
  <c r="DD97" i="32" a="1"/>
  <c r="DD97" i="32" s="1"/>
  <c r="DD96" i="32" a="1"/>
  <c r="DD96" i="32" s="1"/>
  <c r="DD86" i="32" a="1"/>
  <c r="DD86" i="32" s="1"/>
  <c r="DD80" i="32" a="1"/>
  <c r="DD80" i="32" s="1"/>
  <c r="DD79" i="32" a="1"/>
  <c r="DD79" i="32" s="1"/>
  <c r="DD65" i="32" a="1"/>
  <c r="DD65" i="32" s="1"/>
  <c r="DD64" i="32" a="1"/>
  <c r="DD64" i="32" s="1"/>
  <c r="DD54" i="32" a="1"/>
  <c r="DD54" i="32" s="1"/>
  <c r="DD49" i="32" a="1"/>
  <c r="DD49" i="32" s="1"/>
  <c r="DD47" i="32" a="1"/>
  <c r="DD47" i="32" s="1"/>
  <c r="DD38" i="32" a="1"/>
  <c r="DD38" i="32" s="1"/>
  <c r="DD30" i="32" a="1"/>
  <c r="DD30" i="32" s="1"/>
  <c r="DD26" i="32" a="1"/>
  <c r="DD26" i="32" s="1"/>
  <c r="DD25" i="32" a="1"/>
  <c r="DD25" i="32" s="1"/>
  <c r="DD21" i="32" a="1"/>
  <c r="DD21" i="32" s="1"/>
  <c r="DD18" i="32" a="1"/>
  <c r="DD18" i="32" s="1"/>
  <c r="DD189" i="32" a="1"/>
  <c r="DD189" i="32" s="1"/>
  <c r="DD163" i="32" a="1"/>
  <c r="DD163" i="32" s="1"/>
  <c r="DD125" i="32" a="1"/>
  <c r="DD125" i="32" s="1"/>
  <c r="DD118" i="32" a="1"/>
  <c r="DD118" i="32" s="1"/>
  <c r="DD102" i="32" a="1"/>
  <c r="DD102" i="32" s="1"/>
  <c r="DD98" i="32" a="1"/>
  <c r="DD98" i="32" s="1"/>
  <c r="DD92" i="32" a="1"/>
  <c r="DD92" i="32" s="1"/>
  <c r="DD91" i="32" a="1"/>
  <c r="DD91" i="32" s="1"/>
  <c r="DD77" i="32" a="1"/>
  <c r="DD77" i="32" s="1"/>
  <c r="DD76" i="32" a="1"/>
  <c r="DD76" i="32" s="1"/>
  <c r="DD66" i="32" a="1"/>
  <c r="DD66" i="32" s="1"/>
  <c r="DD61" i="32" a="1"/>
  <c r="DD61" i="32" s="1"/>
  <c r="DD59" i="32" a="1"/>
  <c r="DD59" i="32" s="1"/>
  <c r="DD45" i="32" a="1"/>
  <c r="DD45" i="32" s="1"/>
  <c r="DD173" i="32" a="1"/>
  <c r="DD173" i="32" s="1"/>
  <c r="DD147" i="32" a="1"/>
  <c r="DD147" i="32" s="1"/>
  <c r="DD121" i="32" a="1"/>
  <c r="DD121" i="32" s="1"/>
  <c r="DD101" i="32" a="1"/>
  <c r="DD101" i="32" s="1"/>
  <c r="DD95" i="32" a="1"/>
  <c r="DD95" i="32" s="1"/>
  <c r="DD81" i="32" a="1"/>
  <c r="DD81" i="32" s="1"/>
  <c r="DD70" i="32" a="1"/>
  <c r="DD70" i="32" s="1"/>
  <c r="DD63" i="32" a="1"/>
  <c r="DD63" i="32" s="1"/>
  <c r="DD48" i="32" a="1"/>
  <c r="DD48" i="32" s="1"/>
  <c r="DD33" i="32" a="1"/>
  <c r="DD33" i="32" s="1"/>
  <c r="DD29" i="32" a="1"/>
  <c r="DD29" i="32" s="1"/>
  <c r="DD22" i="32" a="1"/>
  <c r="DD22" i="32" s="1"/>
  <c r="DD167" i="32" a="1"/>
  <c r="DD167" i="32" s="1"/>
  <c r="DD153" i="32" a="1"/>
  <c r="DD153" i="32" s="1"/>
  <c r="DD117" i="32" a="1"/>
  <c r="DD117" i="32" s="1"/>
  <c r="DD93" i="32" a="1"/>
  <c r="DD93" i="32" s="1"/>
  <c r="DD82" i="32" a="1"/>
  <c r="DD82" i="32" s="1"/>
  <c r="DD75" i="32" a="1"/>
  <c r="DD75" i="32" s="1"/>
  <c r="DD60" i="32" a="1"/>
  <c r="DD60" i="32" s="1"/>
  <c r="DD50" i="32" a="1"/>
  <c r="DD50" i="32" s="1"/>
  <c r="DD3" i="32" a="1"/>
  <c r="DD3" i="32" s="1"/>
  <c r="DD7" i="32" a="1"/>
  <c r="DD7" i="32" s="1"/>
  <c r="DD11" i="32" a="1"/>
  <c r="DD11" i="32" s="1"/>
  <c r="DD15" i="32" a="1"/>
  <c r="DD15" i="32" s="1"/>
  <c r="DD44" i="32" a="1"/>
  <c r="DD44" i="32" s="1"/>
  <c r="DD199" i="32" a="1"/>
  <c r="DD199" i="32" s="1"/>
  <c r="DD34" i="32" a="1"/>
  <c r="DD34" i="32" s="1"/>
  <c r="DD43" i="32" a="1"/>
  <c r="DD43" i="32" s="1"/>
  <c r="DD6" i="32" a="1"/>
  <c r="DD6" i="32" s="1"/>
  <c r="DD58" i="32" a="1"/>
  <c r="DD58" i="32" s="1"/>
  <c r="DD67" i="32" a="1"/>
  <c r="DD67" i="32" s="1"/>
  <c r="DD68" i="32" a="1"/>
  <c r="DD68" i="32" s="1"/>
  <c r="DD69" i="32" a="1"/>
  <c r="DD69" i="32" s="1"/>
  <c r="DD74" i="32" a="1"/>
  <c r="DD74" i="32" s="1"/>
  <c r="DD83" i="32" a="1"/>
  <c r="DD83" i="32" s="1"/>
  <c r="DD84" i="32" a="1"/>
  <c r="DD84" i="32" s="1"/>
  <c r="DD85" i="32" a="1"/>
  <c r="DD85" i="32" s="1"/>
  <c r="DD90" i="32" a="1"/>
  <c r="DD90" i="32" s="1"/>
  <c r="DD99" i="32" a="1"/>
  <c r="DD99" i="32" s="1"/>
  <c r="DD109" i="32" a="1"/>
  <c r="DD109" i="32" s="1"/>
  <c r="DD110" i="32" a="1"/>
  <c r="DD110" i="32" s="1"/>
  <c r="DD131" i="32" a="1"/>
  <c r="DD131" i="32" s="1"/>
  <c r="DD135" i="32" a="1"/>
  <c r="DD135" i="32" s="1"/>
  <c r="DD157" i="32" a="1"/>
  <c r="DD157" i="32" s="1"/>
  <c r="DD185" i="32" a="1"/>
  <c r="DD185" i="32" s="1"/>
  <c r="DD195" i="32" a="1"/>
  <c r="DD195" i="32" s="1"/>
  <c r="DD208" i="32" a="1"/>
  <c r="DD208" i="32" s="1"/>
  <c r="DD206" i="32" a="1"/>
  <c r="DD206" i="32" s="1"/>
  <c r="DD204" i="32" a="1"/>
  <c r="DD204" i="32" s="1"/>
  <c r="DD202" i="32" a="1"/>
  <c r="DD202" i="32" s="1"/>
  <c r="DD200" i="32" a="1"/>
  <c r="DD200" i="32" s="1"/>
  <c r="DD198" i="32" a="1"/>
  <c r="DD198" i="32" s="1"/>
  <c r="DD196" i="32" a="1"/>
  <c r="DD196" i="32" s="1"/>
  <c r="DD194" i="32" a="1"/>
  <c r="DD194" i="32" s="1"/>
  <c r="DD192" i="32" a="1"/>
  <c r="DD192" i="32" s="1"/>
  <c r="DD190" i="32" a="1"/>
  <c r="DD190" i="32" s="1"/>
  <c r="DD188" i="32" a="1"/>
  <c r="DD188" i="32" s="1"/>
  <c r="DD186" i="32" a="1"/>
  <c r="DD186" i="32" s="1"/>
  <c r="DD184" i="32" a="1"/>
  <c r="DD184" i="32" s="1"/>
  <c r="DD182" i="32" a="1"/>
  <c r="DD182" i="32" s="1"/>
  <c r="DD180" i="32" a="1"/>
  <c r="DD180" i="32" s="1"/>
  <c r="DD178" i="32" a="1"/>
  <c r="DD178" i="32" s="1"/>
  <c r="DD176" i="32" a="1"/>
  <c r="DD176" i="32" s="1"/>
  <c r="DD174" i="32" a="1"/>
  <c r="DD174" i="32" s="1"/>
  <c r="DD172" i="32" a="1"/>
  <c r="DD172" i="32" s="1"/>
  <c r="DD170" i="32" a="1"/>
  <c r="DD170" i="32" s="1"/>
  <c r="DD168" i="32" a="1"/>
  <c r="DD168" i="32" s="1"/>
  <c r="DD166" i="32" a="1"/>
  <c r="DD166" i="32" s="1"/>
  <c r="DD164" i="32" a="1"/>
  <c r="DD164" i="32" s="1"/>
  <c r="DD162" i="32" a="1"/>
  <c r="DD162" i="32" s="1"/>
  <c r="DD160" i="32" a="1"/>
  <c r="DD160" i="32" s="1"/>
  <c r="DD158" i="32" a="1"/>
  <c r="DD158" i="32" s="1"/>
  <c r="DD156" i="32" a="1"/>
  <c r="DD156" i="32" s="1"/>
  <c r="DD154" i="32" a="1"/>
  <c r="DD154" i="32" s="1"/>
  <c r="DD152" i="32" a="1"/>
  <c r="DD152" i="32" s="1"/>
  <c r="DD150" i="32" a="1"/>
  <c r="DD150" i="32" s="1"/>
  <c r="DD148" i="32" a="1"/>
  <c r="DD148" i="32" s="1"/>
  <c r="DD146" i="32" a="1"/>
  <c r="DD146" i="32" s="1"/>
  <c r="DD144" i="32" a="1"/>
  <c r="DD144" i="32" s="1"/>
  <c r="DD142" i="32" a="1"/>
  <c r="DD142" i="32" s="1"/>
  <c r="DD140" i="32" a="1"/>
  <c r="DD140" i="32" s="1"/>
  <c r="DD138" i="32" a="1"/>
  <c r="DD138" i="32" s="1"/>
  <c r="DD136" i="32" a="1"/>
  <c r="DD136" i="32" s="1"/>
  <c r="DD134" i="32" a="1"/>
  <c r="DD134" i="32" s="1"/>
  <c r="DD132" i="32" a="1"/>
  <c r="DD132" i="32" s="1"/>
  <c r="DD130" i="32" a="1"/>
  <c r="DD130" i="32" s="1"/>
  <c r="DD128" i="32" a="1"/>
  <c r="DD128" i="32" s="1"/>
  <c r="DD126" i="32" a="1"/>
  <c r="DD126" i="32" s="1"/>
  <c r="DD124" i="32" a="1"/>
  <c r="DD124" i="32" s="1"/>
  <c r="DD207" i="32" a="1"/>
  <c r="DD207" i="32" s="1"/>
  <c r="DD197" i="32" a="1"/>
  <c r="DD197" i="32" s="1"/>
  <c r="DD191" i="32" a="1"/>
  <c r="DD191" i="32" s="1"/>
  <c r="DD181" i="32" a="1"/>
  <c r="DD181" i="32" s="1"/>
  <c r="DD175" i="32" a="1"/>
  <c r="DD175" i="32" s="1"/>
  <c r="DD165" i="32" a="1"/>
  <c r="DD165" i="32" s="1"/>
  <c r="DD159" i="32" a="1"/>
  <c r="DD159" i="32" s="1"/>
  <c r="DD149" i="32" a="1"/>
  <c r="DD149" i="32" s="1"/>
  <c r="DD143" i="32" a="1"/>
  <c r="DD143" i="32" s="1"/>
  <c r="DD133" i="32" a="1"/>
  <c r="DD133" i="32" s="1"/>
  <c r="DD127" i="32" a="1"/>
  <c r="DD127" i="32" s="1"/>
  <c r="DD203" i="32" a="1"/>
  <c r="DD203" i="32" s="1"/>
  <c r="DD193" i="32" a="1"/>
  <c r="DD193" i="32" s="1"/>
  <c r="DD187" i="32" a="1"/>
  <c r="DD187" i="32" s="1"/>
  <c r="DD177" i="32" a="1"/>
  <c r="DD177" i="32" s="1"/>
  <c r="DD171" i="32" a="1"/>
  <c r="DD171" i="32" s="1"/>
  <c r="DD161" i="32" a="1"/>
  <c r="DD161" i="32" s="1"/>
  <c r="DD155" i="32" a="1"/>
  <c r="DD155" i="32" s="1"/>
  <c r="DD145" i="32" a="1"/>
  <c r="DD145" i="32" s="1"/>
  <c r="DD139" i="32" a="1"/>
  <c r="DD139" i="32" s="1"/>
  <c r="DD129" i="32" a="1"/>
  <c r="DD129" i="32" s="1"/>
  <c r="DD123" i="32" a="1"/>
  <c r="DD123" i="32" s="1"/>
  <c r="DD120" i="32" a="1"/>
  <c r="DD120" i="32" s="1"/>
  <c r="DD119" i="32" a="1"/>
  <c r="DD119" i="32" s="1"/>
  <c r="DD116" i="32" a="1"/>
  <c r="DD116" i="32" s="1"/>
  <c r="DD115" i="32" a="1"/>
  <c r="DD115" i="32" s="1"/>
  <c r="DD112" i="32" a="1"/>
  <c r="DD112" i="32" s="1"/>
  <c r="DD111" i="32" a="1"/>
  <c r="DD111" i="32" s="1"/>
  <c r="DD108" i="32" a="1"/>
  <c r="DD108" i="32" s="1"/>
  <c r="DD107" i="32" a="1"/>
  <c r="DD107" i="32" s="1"/>
  <c r="DD104" i="32" a="1"/>
  <c r="DD104" i="32" s="1"/>
  <c r="DD103" i="32" a="1"/>
  <c r="DD103" i="32" s="1"/>
  <c r="DD100" i="32" a="1"/>
  <c r="DD100" i="32" s="1"/>
  <c r="DD4" i="32" a="1"/>
  <c r="DD4" i="32" s="1"/>
  <c r="DD8" i="32" a="1"/>
  <c r="DD8" i="32" s="1"/>
  <c r="DD10" i="32" a="1"/>
  <c r="DD10" i="32" s="1"/>
  <c r="DD12" i="32" a="1"/>
  <c r="DD12" i="32" s="1"/>
  <c r="DD14" i="32" a="1"/>
  <c r="DD14" i="32" s="1"/>
  <c r="DD16" i="32" a="1"/>
  <c r="DD16" i="32" s="1"/>
  <c r="DD35" i="32" a="1"/>
  <c r="DD35" i="32" s="1"/>
  <c r="DD36" i="32" a="1"/>
  <c r="DD36" i="32" s="1"/>
  <c r="DD37" i="32" a="1"/>
  <c r="DD37" i="32" s="1"/>
  <c r="DD42" i="32" a="1"/>
  <c r="DD42" i="32" s="1"/>
  <c r="DD51" i="32" a="1"/>
  <c r="DD51" i="32" s="1"/>
  <c r="DD52" i="32" a="1"/>
  <c r="DD52" i="32" s="1"/>
  <c r="DD53" i="32" a="1"/>
  <c r="DD53" i="32" s="1"/>
  <c r="DD2" i="32" a="1"/>
  <c r="DD2" i="32" s="1"/>
  <c r="DD19" i="32" a="1"/>
  <c r="DD19" i="32" s="1"/>
  <c r="DD20" i="32" a="1"/>
  <c r="DD20" i="32" s="1"/>
  <c r="DD23" i="32" a="1"/>
  <c r="DD23" i="32" s="1"/>
  <c r="DD24" i="32" a="1"/>
  <c r="DD24" i="32" s="1"/>
  <c r="DD27" i="32" a="1"/>
  <c r="DD27" i="32" s="1"/>
  <c r="DD28" i="32" a="1"/>
  <c r="DD28" i="32" s="1"/>
  <c r="DD31" i="32" a="1"/>
  <c r="DD31" i="32" s="1"/>
  <c r="DD32" i="32" a="1"/>
  <c r="DD32" i="32" s="1"/>
  <c r="DD39" i="32" a="1"/>
  <c r="DD39" i="32" s="1"/>
  <c r="DD40" i="32" a="1"/>
  <c r="DD40" i="32" s="1"/>
  <c r="DD41" i="32" a="1"/>
  <c r="DD41" i="32" s="1"/>
  <c r="DD46" i="32" a="1"/>
  <c r="DD46" i="32" s="1"/>
  <c r="DD55" i="32" a="1"/>
  <c r="DD55" i="32" s="1"/>
  <c r="DD56" i="32" a="1"/>
  <c r="DD56" i="32" s="1"/>
  <c r="DD57" i="32" a="1"/>
  <c r="DD57" i="32" s="1"/>
  <c r="DD62" i="32" a="1"/>
  <c r="DD62" i="32" s="1"/>
  <c r="DD71" i="32" a="1"/>
  <c r="DD71" i="32" s="1"/>
  <c r="DD72" i="32" a="1"/>
  <c r="DD72" i="32" s="1"/>
  <c r="DD73" i="32" a="1"/>
  <c r="DD73" i="32" s="1"/>
  <c r="DD78" i="32" a="1"/>
  <c r="DD78" i="32" s="1"/>
  <c r="DD87" i="32" a="1"/>
  <c r="DD87" i="32" s="1"/>
  <c r="DD88" i="32" a="1"/>
  <c r="DD88" i="32" s="1"/>
  <c r="DD89" i="32" a="1"/>
  <c r="DD89" i="32" s="1"/>
  <c r="DD94" i="32" a="1"/>
  <c r="DD94" i="32" s="1"/>
  <c r="DD113" i="32" a="1"/>
  <c r="DD113" i="32" s="1"/>
  <c r="DD114" i="32" a="1"/>
  <c r="DD114" i="32" s="1"/>
  <c r="DD141" i="32" a="1"/>
  <c r="DD141" i="32" s="1"/>
  <c r="DD169" i="32" a="1"/>
  <c r="DD169" i="32" s="1"/>
  <c r="DD179" i="32" a="1"/>
  <c r="DD179" i="32" s="1"/>
  <c r="DD183" i="32" a="1"/>
  <c r="DD183" i="32" s="1"/>
  <c r="DD205" i="32" a="1"/>
  <c r="DD205" i="32" s="1"/>
  <c r="CR30" i="32" a="1"/>
  <c r="CR30" i="32" s="1"/>
  <c r="CR27" i="32" a="1"/>
  <c r="CR27" i="32" s="1"/>
  <c r="CR21" i="32" a="1"/>
  <c r="CR21" i="32" s="1"/>
  <c r="CR19" i="32" a="1"/>
  <c r="CR19" i="32" s="1"/>
  <c r="CR17" i="32" a="1"/>
  <c r="CR17" i="32" s="1"/>
  <c r="CR13" i="32" a="1"/>
  <c r="CR13" i="32" s="1"/>
  <c r="CR3" i="32" a="1"/>
  <c r="CR3" i="32" s="1"/>
  <c r="CR44" i="32" a="1"/>
  <c r="CR44" i="32" s="1"/>
  <c r="CR36" i="32" a="1"/>
  <c r="CR36" i="32" s="1"/>
  <c r="CR32" i="32" a="1"/>
  <c r="CR32" i="32" s="1"/>
  <c r="CR22" i="32" a="1"/>
  <c r="CR22" i="32" s="1"/>
  <c r="CR20" i="32" a="1"/>
  <c r="CR20" i="32" s="1"/>
  <c r="CR6" i="32" a="1"/>
  <c r="CR6" i="32" s="1"/>
  <c r="CR38" i="32" a="1"/>
  <c r="CR38" i="32" s="1"/>
  <c r="CR34" i="32" a="1"/>
  <c r="CR34" i="32" s="1"/>
  <c r="CR25" i="32" a="1"/>
  <c r="CR25" i="32" s="1"/>
  <c r="CR23" i="32" a="1"/>
  <c r="CR23" i="32" s="1"/>
  <c r="CR15" i="32" a="1"/>
  <c r="CR15" i="32" s="1"/>
  <c r="CR11" i="32" a="1"/>
  <c r="CR11" i="32" s="1"/>
  <c r="CR9" i="32" a="1"/>
  <c r="CR9" i="32" s="1"/>
  <c r="CR7" i="32" a="1"/>
  <c r="CR7" i="32" s="1"/>
  <c r="CR5" i="32" a="1"/>
  <c r="CR5" i="32" s="1"/>
  <c r="CR28" i="32" a="1"/>
  <c r="CR28" i="32" s="1"/>
  <c r="CR26" i="32" a="1"/>
  <c r="CR26" i="32" s="1"/>
  <c r="CR16" i="32" a="1"/>
  <c r="CR16" i="32" s="1"/>
  <c r="CR10" i="32" a="1"/>
  <c r="CR10" i="32" s="1"/>
  <c r="CR8" i="32" a="1"/>
  <c r="CR8" i="32" s="1"/>
  <c r="CR4" i="32" a="1"/>
  <c r="CR4" i="32" s="1"/>
  <c r="CR208" i="32" a="1"/>
  <c r="CR208" i="32" s="1"/>
  <c r="CR207" i="32" a="1"/>
  <c r="CR207" i="32" s="1"/>
  <c r="CR206" i="32" a="1"/>
  <c r="CR206" i="32" s="1"/>
  <c r="CR205" i="32" a="1"/>
  <c r="CR205" i="32" s="1"/>
  <c r="CR204" i="32" a="1"/>
  <c r="CR204" i="32" s="1"/>
  <c r="CR202" i="32" a="1"/>
  <c r="CR202" i="32" s="1"/>
  <c r="CR201" i="32" a="1"/>
  <c r="CR201" i="32" s="1"/>
  <c r="CR200" i="32" a="1"/>
  <c r="CR200" i="32" s="1"/>
  <c r="CR199" i="32" a="1"/>
  <c r="CR199" i="32" s="1"/>
  <c r="CR197" i="32" a="1"/>
  <c r="CR197" i="32" s="1"/>
  <c r="CR196" i="32" a="1"/>
  <c r="CR196" i="32" s="1"/>
  <c r="CR195" i="32" a="1"/>
  <c r="CR195" i="32" s="1"/>
  <c r="CR194" i="32" a="1"/>
  <c r="CR194" i="32" s="1"/>
  <c r="CR193" i="32" a="1"/>
  <c r="CR193" i="32" s="1"/>
  <c r="CR192" i="32" a="1"/>
  <c r="CR192" i="32" s="1"/>
  <c r="CR114" i="32" a="1"/>
  <c r="CR114" i="32" s="1"/>
  <c r="CR40" i="32" a="1"/>
  <c r="CR40" i="32" s="1"/>
  <c r="CR14" i="32" a="1"/>
  <c r="CR14" i="32" s="1"/>
  <c r="CR12" i="32" a="1"/>
  <c r="CR12" i="32" s="1"/>
  <c r="CR203" i="32" a="1"/>
  <c r="CR203" i="32" s="1"/>
  <c r="CR198" i="32" a="1"/>
  <c r="CR198" i="32" s="1"/>
  <c r="CR118" i="32" a="1"/>
  <c r="CR118" i="32" s="1"/>
  <c r="CR113" i="32" a="1"/>
  <c r="CR113" i="32" s="1"/>
  <c r="CR100" i="32" a="1"/>
  <c r="CR100" i="32" s="1"/>
  <c r="CR87" i="32" a="1"/>
  <c r="CR87" i="32" s="1"/>
  <c r="CR49" i="32" a="1"/>
  <c r="CR49" i="32" s="1"/>
  <c r="CR24" i="32" a="1"/>
  <c r="CR24" i="32" s="1"/>
  <c r="CR18" i="32" a="1"/>
  <c r="CR18" i="32" s="1"/>
  <c r="CF37" i="32" a="1"/>
  <c r="CF37" i="32" s="1"/>
  <c r="CF29" i="32" a="1"/>
  <c r="CF29" i="32" s="1"/>
  <c r="CF26" i="32" a="1"/>
  <c r="CF26" i="32" s="1"/>
  <c r="CF24" i="32" a="1"/>
  <c r="CF24" i="32" s="1"/>
  <c r="CF10" i="32" a="1"/>
  <c r="CF10" i="32" s="1"/>
  <c r="CF6" i="32" a="1"/>
  <c r="CF6" i="32" s="1"/>
  <c r="CF193" i="32" a="1"/>
  <c r="CF193" i="32" s="1"/>
  <c r="CF49" i="32" a="1"/>
  <c r="CF49" i="32" s="1"/>
  <c r="CF43" i="32" a="1"/>
  <c r="CF43" i="32" s="1"/>
  <c r="CF31" i="32" a="1"/>
  <c r="CF31" i="32" s="1"/>
  <c r="CF19" i="32" a="1"/>
  <c r="CF19" i="32" s="1"/>
  <c r="CF17" i="32" a="1"/>
  <c r="CF17" i="32" s="1"/>
  <c r="CF9" i="32" a="1"/>
  <c r="CF9" i="32" s="1"/>
  <c r="CF5" i="32" a="1"/>
  <c r="CF5" i="32" s="1"/>
  <c r="CF41" i="32" a="1"/>
  <c r="CF41" i="32" s="1"/>
  <c r="CF33" i="32" a="1"/>
  <c r="CF33" i="32" s="1"/>
  <c r="CF22" i="32" a="1"/>
  <c r="CF22" i="32" s="1"/>
  <c r="CF20" i="32" a="1"/>
  <c r="CF20" i="32" s="1"/>
  <c r="CF18" i="32" a="1"/>
  <c r="CF18" i="32" s="1"/>
  <c r="CF16" i="32" a="1"/>
  <c r="CF16" i="32" s="1"/>
  <c r="CF14" i="32" a="1"/>
  <c r="CF14" i="32" s="1"/>
  <c r="CF12" i="32" a="1"/>
  <c r="CF12" i="32" s="1"/>
  <c r="CF8" i="32" a="1"/>
  <c r="CF8" i="32" s="1"/>
  <c r="CF4" i="32" a="1"/>
  <c r="CF4" i="32" s="1"/>
  <c r="CF21" i="32" a="1"/>
  <c r="CF21" i="32" s="1"/>
  <c r="CF15" i="32" a="1"/>
  <c r="CF15" i="32" s="1"/>
  <c r="CF7" i="32" a="1"/>
  <c r="CF7" i="32" s="1"/>
  <c r="CF207" i="32" a="1"/>
  <c r="CF207" i="32" s="1"/>
  <c r="CF206" i="32" a="1"/>
  <c r="CF206" i="32" s="1"/>
  <c r="CF205" i="32" a="1"/>
  <c r="CF205" i="32" s="1"/>
  <c r="CF204" i="32" a="1"/>
  <c r="CF204" i="32" s="1"/>
  <c r="CF202" i="32" a="1"/>
  <c r="CF202" i="32" s="1"/>
  <c r="CF201" i="32" a="1"/>
  <c r="CF201" i="32" s="1"/>
  <c r="CF200" i="32" a="1"/>
  <c r="CF200" i="32" s="1"/>
  <c r="CF198" i="32" a="1"/>
  <c r="CF198" i="32" s="1"/>
  <c r="CF196" i="32" a="1"/>
  <c r="CF196" i="32" s="1"/>
  <c r="CF195" i="32" a="1"/>
  <c r="CF195" i="32" s="1"/>
  <c r="CF194" i="32" a="1"/>
  <c r="CF194" i="32" s="1"/>
  <c r="CF127" i="32" a="1"/>
  <c r="CF127" i="32" s="1"/>
  <c r="CF89" i="32" a="1"/>
  <c r="CF89" i="32" s="1"/>
  <c r="CF75" i="32" a="1"/>
  <c r="CF75" i="32" s="1"/>
  <c r="CF25" i="32" a="1"/>
  <c r="CF25" i="32" s="1"/>
  <c r="CF23" i="32" a="1"/>
  <c r="CF23" i="32" s="1"/>
  <c r="CF3" i="32" a="1"/>
  <c r="CF3" i="32" s="1"/>
  <c r="CF203" i="32" a="1"/>
  <c r="CF203" i="32" s="1"/>
  <c r="CF199" i="32" a="1"/>
  <c r="CF199" i="32" s="1"/>
  <c r="CF197" i="32" a="1"/>
  <c r="CF197" i="32" s="1"/>
  <c r="CF88" i="32" a="1"/>
  <c r="CF88" i="32" s="1"/>
  <c r="CF39" i="32" a="1"/>
  <c r="CF39" i="32" s="1"/>
  <c r="CF35" i="32" a="1"/>
  <c r="CF35" i="32" s="1"/>
  <c r="CF27" i="32" a="1"/>
  <c r="CF27" i="32" s="1"/>
  <c r="CF13" i="32" a="1"/>
  <c r="CF13" i="32" s="1"/>
  <c r="CF11" i="32" a="1"/>
  <c r="CF11" i="32" s="1"/>
  <c r="CN35" i="32" a="1"/>
  <c r="CN35" i="32" s="1"/>
  <c r="CN22" i="32" a="1"/>
  <c r="CN22" i="32" s="1"/>
  <c r="CN20" i="32" a="1"/>
  <c r="CN20" i="32" s="1"/>
  <c r="CN16" i="32" a="1"/>
  <c r="CN16" i="32" s="1"/>
  <c r="CN14" i="32" a="1"/>
  <c r="CN14" i="32" s="1"/>
  <c r="CN12" i="32" a="1"/>
  <c r="CN12" i="32" s="1"/>
  <c r="CN4" i="32" a="1"/>
  <c r="CN4" i="32" s="1"/>
  <c r="CN27" i="32" a="1"/>
  <c r="CN27" i="32" s="1"/>
  <c r="CN25" i="32" a="1"/>
  <c r="CN25" i="32" s="1"/>
  <c r="CN15" i="32" a="1"/>
  <c r="CN15" i="32" s="1"/>
  <c r="CN13" i="32" a="1"/>
  <c r="CN13" i="32" s="1"/>
  <c r="CN39" i="32" a="1"/>
  <c r="CN39" i="32" s="1"/>
  <c r="CN31" i="32" a="1"/>
  <c r="CN31" i="32" s="1"/>
  <c r="CN26" i="32" a="1"/>
  <c r="CN26" i="32" s="1"/>
  <c r="CN24" i="32" a="1"/>
  <c r="CN24" i="32" s="1"/>
  <c r="CN18" i="32" a="1"/>
  <c r="CN18" i="32" s="1"/>
  <c r="CN10" i="32" a="1"/>
  <c r="CN10" i="32" s="1"/>
  <c r="CN8" i="32" a="1"/>
  <c r="CN8" i="32" s="1"/>
  <c r="CN6" i="32" a="1"/>
  <c r="CN6" i="32" s="1"/>
  <c r="CN46" i="32" a="1"/>
  <c r="CN46" i="32" s="1"/>
  <c r="CN41" i="32" a="1"/>
  <c r="CN41" i="32" s="1"/>
  <c r="CN19" i="32" a="1"/>
  <c r="CN19" i="32" s="1"/>
  <c r="CN3" i="32" a="1"/>
  <c r="CN3" i="32" s="1"/>
  <c r="CN207" i="32" a="1"/>
  <c r="CN207" i="32" s="1"/>
  <c r="CN206" i="32" a="1"/>
  <c r="CN206" i="32" s="1"/>
  <c r="CN205" i="32" a="1"/>
  <c r="CN205" i="32" s="1"/>
  <c r="CN201" i="32" a="1"/>
  <c r="CN201" i="32" s="1"/>
  <c r="CN198" i="32" a="1"/>
  <c r="CN198" i="32" s="1"/>
  <c r="CN195" i="32" a="1"/>
  <c r="CN195" i="32" s="1"/>
  <c r="CN194" i="32" a="1"/>
  <c r="CN194" i="32" s="1"/>
  <c r="CN193" i="32" a="1"/>
  <c r="CN193" i="32" s="1"/>
  <c r="CN192" i="32" a="1"/>
  <c r="CN192" i="32" s="1"/>
  <c r="CN113" i="32" a="1"/>
  <c r="CN113" i="32" s="1"/>
  <c r="CN100" i="32" a="1"/>
  <c r="CN100" i="32" s="1"/>
  <c r="CN44" i="32" a="1"/>
  <c r="CN44" i="32" s="1"/>
  <c r="CN37" i="32" a="1"/>
  <c r="CN37" i="32" s="1"/>
  <c r="CN21" i="32" a="1"/>
  <c r="CN21" i="32" s="1"/>
  <c r="CN17" i="32" a="1"/>
  <c r="CN17" i="32" s="1"/>
  <c r="CN11" i="32" a="1"/>
  <c r="CN11" i="32" s="1"/>
  <c r="CN5" i="32" a="1"/>
  <c r="CN5" i="32" s="1"/>
  <c r="CN204" i="32" a="1"/>
  <c r="CN204" i="32" s="1"/>
  <c r="CN203" i="32" a="1"/>
  <c r="CN203" i="32" s="1"/>
  <c r="CN202" i="32" a="1"/>
  <c r="CN202" i="32" s="1"/>
  <c r="CN200" i="32" a="1"/>
  <c r="CN200" i="32" s="1"/>
  <c r="CN199" i="32" a="1"/>
  <c r="CN199" i="32" s="1"/>
  <c r="CN197" i="32" a="1"/>
  <c r="CN197" i="32" s="1"/>
  <c r="CN196" i="32" a="1"/>
  <c r="CN196" i="32" s="1"/>
  <c r="CN33" i="32" a="1"/>
  <c r="CN33" i="32" s="1"/>
  <c r="CN29" i="32" a="1"/>
  <c r="CN29" i="32" s="1"/>
  <c r="CN23" i="32" a="1"/>
  <c r="CN23" i="32" s="1"/>
  <c r="CN9" i="32" a="1"/>
  <c r="CN9" i="32" s="1"/>
  <c r="CN7" i="32" a="1"/>
  <c r="CN7" i="32" s="1"/>
  <c r="CR189" i="32" a="1"/>
  <c r="CR189" i="32" s="1"/>
  <c r="CR188" i="32" a="1"/>
  <c r="CR188" i="32" s="1"/>
  <c r="CR178" i="32" a="1"/>
  <c r="CR178" i="32" s="1"/>
  <c r="CR175" i="32" a="1"/>
  <c r="CR175" i="32" s="1"/>
  <c r="CR173" i="32" a="1"/>
  <c r="CR173" i="32" s="1"/>
  <c r="CR172" i="32" a="1"/>
  <c r="CR172" i="32" s="1"/>
  <c r="CR156" i="32" a="1"/>
  <c r="CR156" i="32" s="1"/>
  <c r="CR154" i="32" a="1"/>
  <c r="CR154" i="32" s="1"/>
  <c r="CR152" i="32" a="1"/>
  <c r="CR152" i="32" s="1"/>
  <c r="CR150" i="32" a="1"/>
  <c r="CR150" i="32" s="1"/>
  <c r="CR148" i="32" a="1"/>
  <c r="CR148" i="32" s="1"/>
  <c r="CR146" i="32" a="1"/>
  <c r="CR146" i="32" s="1"/>
  <c r="CR191" i="32" a="1"/>
  <c r="CR191" i="32" s="1"/>
  <c r="CR190" i="32" a="1"/>
  <c r="CR190" i="32" s="1"/>
  <c r="CR187" i="32" a="1"/>
  <c r="CR187" i="32" s="1"/>
  <c r="CR185" i="32" a="1"/>
  <c r="CR185" i="32" s="1"/>
  <c r="CR184" i="32" a="1"/>
  <c r="CR184" i="32" s="1"/>
  <c r="CR174" i="32" a="1"/>
  <c r="CR174" i="32" s="1"/>
  <c r="CR171" i="32" a="1"/>
  <c r="CR171" i="32" s="1"/>
  <c r="CR169" i="32" a="1"/>
  <c r="CR169" i="32" s="1"/>
  <c r="CR167" i="32" a="1"/>
  <c r="CR167" i="32" s="1"/>
  <c r="CR166" i="32" a="1"/>
  <c r="CR166" i="32" s="1"/>
  <c r="CR163" i="32" a="1"/>
  <c r="CR163" i="32" s="1"/>
  <c r="CR162" i="32" a="1"/>
  <c r="CR162" i="32" s="1"/>
  <c r="CR159" i="32" a="1"/>
  <c r="CR159" i="32" s="1"/>
  <c r="CR158" i="32" a="1"/>
  <c r="CR158" i="32" s="1"/>
  <c r="CR186" i="32" a="1"/>
  <c r="CR186" i="32" s="1"/>
  <c r="CR183" i="32" a="1"/>
  <c r="CR183" i="32" s="1"/>
  <c r="CR181" i="32" a="1"/>
  <c r="CR181" i="32" s="1"/>
  <c r="CR180" i="32" a="1"/>
  <c r="CR180" i="32" s="1"/>
  <c r="CR170" i="32" a="1"/>
  <c r="CR170" i="32" s="1"/>
  <c r="CR157" i="32" a="1"/>
  <c r="CR157" i="32" s="1"/>
  <c r="CR155" i="32" a="1"/>
  <c r="CR155" i="32" s="1"/>
  <c r="CR153" i="32" a="1"/>
  <c r="CR153" i="32" s="1"/>
  <c r="CR151" i="32" a="1"/>
  <c r="CR151" i="32" s="1"/>
  <c r="CR149" i="32" a="1"/>
  <c r="CR149" i="32" s="1"/>
  <c r="CR182" i="32" a="1"/>
  <c r="CR182" i="32" s="1"/>
  <c r="CR179" i="32" a="1"/>
  <c r="CR179" i="32" s="1"/>
  <c r="CR147" i="32" a="1"/>
  <c r="CR147" i="32" s="1"/>
  <c r="CR144" i="32" a="1"/>
  <c r="CR144" i="32" s="1"/>
  <c r="CR142" i="32" a="1"/>
  <c r="CR142" i="32" s="1"/>
  <c r="CR140" i="32" a="1"/>
  <c r="CR140" i="32" s="1"/>
  <c r="CR138" i="32" a="1"/>
  <c r="CR138" i="32" s="1"/>
  <c r="CR168" i="32" a="1"/>
  <c r="CR168" i="32" s="1"/>
  <c r="CR164" i="32" a="1"/>
  <c r="CR164" i="32" s="1"/>
  <c r="CR160" i="32" a="1"/>
  <c r="CR160" i="32" s="1"/>
  <c r="CR165" i="32" a="1"/>
  <c r="CR165" i="32" s="1"/>
  <c r="CR161" i="32" a="1"/>
  <c r="CR161" i="32" s="1"/>
  <c r="CR145" i="32" a="1"/>
  <c r="CR145" i="32" s="1"/>
  <c r="CR177" i="32" a="1"/>
  <c r="CR177" i="32" s="1"/>
  <c r="CR136" i="32" a="1"/>
  <c r="CR136" i="32" s="1"/>
  <c r="CR143" i="32" a="1"/>
  <c r="CR143" i="32" s="1"/>
  <c r="CR176" i="32" a="1"/>
  <c r="CR176" i="32" s="1"/>
  <c r="CR141" i="32" a="1"/>
  <c r="CR141" i="32" s="1"/>
  <c r="CR139" i="32" a="1"/>
  <c r="CR139" i="32" s="1"/>
  <c r="CR135" i="32" a="1"/>
  <c r="CR135" i="32" s="1"/>
  <c r="CR132" i="32" a="1"/>
  <c r="CR132" i="32" s="1"/>
  <c r="CR130" i="32" a="1"/>
  <c r="CR130" i="32" s="1"/>
  <c r="CR129" i="32" a="1"/>
  <c r="CR129" i="32" s="1"/>
  <c r="CR137" i="32" a="1"/>
  <c r="CR137" i="32" s="1"/>
  <c r="CR131" i="32" a="1"/>
  <c r="CR131" i="32" s="1"/>
  <c r="CR128" i="32" a="1"/>
  <c r="CR128" i="32" s="1"/>
  <c r="CR126" i="32" a="1"/>
  <c r="CR126" i="32" s="1"/>
  <c r="CR125" i="32" a="1"/>
  <c r="CR125" i="32" s="1"/>
  <c r="CR127" i="32" a="1"/>
  <c r="CR127" i="32" s="1"/>
  <c r="CR124" i="32" a="1"/>
  <c r="CR124" i="32" s="1"/>
  <c r="CR122" i="32" a="1"/>
  <c r="CR122" i="32" s="1"/>
  <c r="CR121" i="32" a="1"/>
  <c r="CR121" i="32" s="1"/>
  <c r="CR116" i="32" a="1"/>
  <c r="CR116" i="32" s="1"/>
  <c r="CR120" i="32" a="1"/>
  <c r="CR120" i="32" s="1"/>
  <c r="CR119" i="32" a="1"/>
  <c r="CR119" i="32" s="1"/>
  <c r="CR115" i="32" a="1"/>
  <c r="CR115" i="32" s="1"/>
  <c r="CR112" i="32" a="1"/>
  <c r="CR112" i="32" s="1"/>
  <c r="CR110" i="32" a="1"/>
  <c r="CR110" i="32" s="1"/>
  <c r="CR109" i="32" a="1"/>
  <c r="CR109" i="32" s="1"/>
  <c r="CR99" i="32" a="1"/>
  <c r="CR99" i="32" s="1"/>
  <c r="CR96" i="32" a="1"/>
  <c r="CR96" i="32" s="1"/>
  <c r="CR94" i="32" a="1"/>
  <c r="CR94" i="32" s="1"/>
  <c r="CR93" i="32" a="1"/>
  <c r="CR93" i="32" s="1"/>
  <c r="CR83" i="32" a="1"/>
  <c r="CR83" i="32" s="1"/>
  <c r="CR80" i="32" a="1"/>
  <c r="CR80" i="32" s="1"/>
  <c r="CR78" i="32" a="1"/>
  <c r="CR78" i="32" s="1"/>
  <c r="CR77" i="32" a="1"/>
  <c r="CR77" i="32" s="1"/>
  <c r="CR67" i="32" a="1"/>
  <c r="CR67" i="32" s="1"/>
  <c r="CR65" i="32" a="1"/>
  <c r="CR65" i="32" s="1"/>
  <c r="CR62" i="32" a="1"/>
  <c r="CR62" i="32" s="1"/>
  <c r="CR61" i="32" a="1"/>
  <c r="CR61" i="32" s="1"/>
  <c r="CR58" i="32" a="1"/>
  <c r="CR58" i="32" s="1"/>
  <c r="CR57" i="32" a="1"/>
  <c r="CR57" i="32" s="1"/>
  <c r="CR134" i="32" a="1"/>
  <c r="CR134" i="32" s="1"/>
  <c r="CR133" i="32" a="1"/>
  <c r="CR133" i="32" s="1"/>
  <c r="CR117" i="32" a="1"/>
  <c r="CR117" i="32" s="1"/>
  <c r="CR111" i="32" a="1"/>
  <c r="CR111" i="32" s="1"/>
  <c r="CR108" i="32" a="1"/>
  <c r="CR108" i="32" s="1"/>
  <c r="CR106" i="32" a="1"/>
  <c r="CR106" i="32" s="1"/>
  <c r="CR105" i="32" a="1"/>
  <c r="CR105" i="32" s="1"/>
  <c r="CR95" i="32" a="1"/>
  <c r="CR95" i="32" s="1"/>
  <c r="CR92" i="32" a="1"/>
  <c r="CR92" i="32" s="1"/>
  <c r="CR90" i="32" a="1"/>
  <c r="CR90" i="32" s="1"/>
  <c r="CR89" i="32" a="1"/>
  <c r="CR89" i="32" s="1"/>
  <c r="CR79" i="32" a="1"/>
  <c r="CR79" i="32" s="1"/>
  <c r="CR76" i="32" a="1"/>
  <c r="CR76" i="32" s="1"/>
  <c r="CR74" i="32" a="1"/>
  <c r="CR74" i="32" s="1"/>
  <c r="CR73" i="32" a="1"/>
  <c r="CR73" i="32" s="1"/>
  <c r="CR41" i="32" a="1"/>
  <c r="CR41" i="32" s="1"/>
  <c r="CR39" i="32" a="1"/>
  <c r="CR39" i="32" s="1"/>
  <c r="CR37" i="32" a="1"/>
  <c r="CR37" i="32" s="1"/>
  <c r="CR35" i="32" a="1"/>
  <c r="CR35" i="32" s="1"/>
  <c r="CR33" i="32" a="1"/>
  <c r="CR33" i="32" s="1"/>
  <c r="CR31" i="32" a="1"/>
  <c r="CR31" i="32" s="1"/>
  <c r="CR29" i="32" a="1"/>
  <c r="CR29" i="32" s="1"/>
  <c r="CR123" i="32" a="1"/>
  <c r="CR123" i="32" s="1"/>
  <c r="CR107" i="32" a="1"/>
  <c r="CR107" i="32" s="1"/>
  <c r="CR104" i="32" a="1"/>
  <c r="CR104" i="32" s="1"/>
  <c r="CR102" i="32" a="1"/>
  <c r="CR102" i="32" s="1"/>
  <c r="CR101" i="32" a="1"/>
  <c r="CR101" i="32" s="1"/>
  <c r="CR91" i="32" a="1"/>
  <c r="CR91" i="32" s="1"/>
  <c r="CR88" i="32" a="1"/>
  <c r="CR88" i="32" s="1"/>
  <c r="CR86" i="32" a="1"/>
  <c r="CR86" i="32" s="1"/>
  <c r="CR85" i="32" a="1"/>
  <c r="CR85" i="32" s="1"/>
  <c r="CR75" i="32" a="1"/>
  <c r="CR75" i="32" s="1"/>
  <c r="CR72" i="32" a="1"/>
  <c r="CR72" i="32" s="1"/>
  <c r="CR70" i="32" a="1"/>
  <c r="CR70" i="32" s="1"/>
  <c r="CR69" i="32" a="1"/>
  <c r="CR69" i="32" s="1"/>
  <c r="CR64" i="32" a="1"/>
  <c r="CR64" i="32" s="1"/>
  <c r="CR63" i="32" a="1"/>
  <c r="CR63" i="32" s="1"/>
  <c r="CR60" i="32" a="1"/>
  <c r="CR60" i="32" s="1"/>
  <c r="CR59" i="32" a="1"/>
  <c r="CR59" i="32" s="1"/>
  <c r="CR56" i="32" a="1"/>
  <c r="CR56" i="32" s="1"/>
  <c r="CR55" i="32" a="1"/>
  <c r="CR55" i="32" s="1"/>
  <c r="CR52" i="32" a="1"/>
  <c r="CR52" i="32" s="1"/>
  <c r="CR51" i="32" a="1"/>
  <c r="CR51" i="32" s="1"/>
  <c r="CR48" i="32" a="1"/>
  <c r="CR48" i="32" s="1"/>
  <c r="CR47" i="32" a="1"/>
  <c r="CR47" i="32" s="1"/>
  <c r="CN43" i="32" a="1"/>
  <c r="CN43" i="32" s="1"/>
  <c r="CN45" i="32" a="1"/>
  <c r="CN45" i="32" s="1"/>
  <c r="CR45" i="32" a="1"/>
  <c r="CR45" i="32" s="1"/>
  <c r="CN51" i="32" a="1"/>
  <c r="CN51" i="32" s="1"/>
  <c r="CF52" i="32" a="1"/>
  <c r="CF52" i="32" s="1"/>
  <c r="CR54" i="32" a="1"/>
  <c r="CR54" i="32" s="1"/>
  <c r="CR71" i="32" a="1"/>
  <c r="CR71" i="32" s="1"/>
  <c r="CF72" i="32" a="1"/>
  <c r="CF72" i="32" s="1"/>
  <c r="CF73" i="32" a="1"/>
  <c r="CF73" i="32" s="1"/>
  <c r="CN84" i="32" a="1"/>
  <c r="CN84" i="32" s="1"/>
  <c r="CR84" i="32" a="1"/>
  <c r="CR84" i="32" s="1"/>
  <c r="CN97" i="32" a="1"/>
  <c r="CN97" i="32" s="1"/>
  <c r="CR97" i="32" a="1"/>
  <c r="CR97" i="32" s="1"/>
  <c r="CR98" i="32" a="1"/>
  <c r="CR98" i="32" s="1"/>
  <c r="CF110" i="32" a="1"/>
  <c r="CF110" i="32" s="1"/>
  <c r="CN110" i="32" a="1"/>
  <c r="CN110" i="32" s="1"/>
  <c r="CN111" i="32" a="1"/>
  <c r="CN111" i="32" s="1"/>
  <c r="CR42" i="32" a="1"/>
  <c r="CR42" i="32" s="1"/>
  <c r="CN47" i="32" a="1"/>
  <c r="CN47" i="32" s="1"/>
  <c r="CF48" i="32" a="1"/>
  <c r="CF48" i="32" s="1"/>
  <c r="CR50" i="32" a="1"/>
  <c r="CR50" i="32" s="1"/>
  <c r="CN54" i="32" a="1"/>
  <c r="CN54" i="32" s="1"/>
  <c r="CN68" i="32" a="1"/>
  <c r="CN68" i="32" s="1"/>
  <c r="CR68" i="32" a="1"/>
  <c r="CR68" i="32" s="1"/>
  <c r="CN81" i="32" a="1"/>
  <c r="CN81" i="32" s="1"/>
  <c r="CR81" i="32" a="1"/>
  <c r="CR81" i="32" s="1"/>
  <c r="CR82" i="32" a="1"/>
  <c r="CR82" i="32" s="1"/>
  <c r="CF94" i="32" a="1"/>
  <c r="CF94" i="32" s="1"/>
  <c r="CN94" i="32" a="1"/>
  <c r="CN94" i="32" s="1"/>
  <c r="CF208" i="32" a="1"/>
  <c r="CF208" i="32" s="1"/>
  <c r="CF185" i="32" a="1"/>
  <c r="CF185" i="32" s="1"/>
  <c r="CF182" i="32" a="1"/>
  <c r="CF182" i="32" s="1"/>
  <c r="CF180" i="32" a="1"/>
  <c r="CF180" i="32" s="1"/>
  <c r="CF179" i="32" a="1"/>
  <c r="CF179" i="32" s="1"/>
  <c r="CF157" i="32" a="1"/>
  <c r="CF157" i="32" s="1"/>
  <c r="CF155" i="32" a="1"/>
  <c r="CF155" i="32" s="1"/>
  <c r="CF153" i="32" a="1"/>
  <c r="CF153" i="32" s="1"/>
  <c r="CF151" i="32" a="1"/>
  <c r="CF151" i="32" s="1"/>
  <c r="CF149" i="32" a="1"/>
  <c r="CF149" i="32" s="1"/>
  <c r="CF147" i="32" a="1"/>
  <c r="CF147" i="32" s="1"/>
  <c r="CF145" i="32" a="1"/>
  <c r="CF145" i="32" s="1"/>
  <c r="CF191" i="32" a="1"/>
  <c r="CF191" i="32" s="1"/>
  <c r="CF181" i="32" a="1"/>
  <c r="CF181" i="32" s="1"/>
  <c r="CF178" i="32" a="1"/>
  <c r="CF178" i="32" s="1"/>
  <c r="CF176" i="32" a="1"/>
  <c r="CF176" i="32" s="1"/>
  <c r="CF175" i="32" a="1"/>
  <c r="CF175" i="32" s="1"/>
  <c r="CF169" i="32" a="1"/>
  <c r="CF169" i="32" s="1"/>
  <c r="CF166" i="32" a="1"/>
  <c r="CF166" i="32" s="1"/>
  <c r="CF165" i="32" a="1"/>
  <c r="CF165" i="32" s="1"/>
  <c r="CF162" i="32" a="1"/>
  <c r="CF162" i="32" s="1"/>
  <c r="CF161" i="32" a="1"/>
  <c r="CF161" i="32" s="1"/>
  <c r="CF190" i="32" a="1"/>
  <c r="CF190" i="32" s="1"/>
  <c r="CF188" i="32" a="1"/>
  <c r="CF188" i="32" s="1"/>
  <c r="CF187" i="32" a="1"/>
  <c r="CF187" i="32" s="1"/>
  <c r="CF177" i="32" a="1"/>
  <c r="CF177" i="32" s="1"/>
  <c r="CF174" i="32" a="1"/>
  <c r="CF174" i="32" s="1"/>
  <c r="CF172" i="32" a="1"/>
  <c r="CF172" i="32" s="1"/>
  <c r="CF171" i="32" a="1"/>
  <c r="CF171" i="32" s="1"/>
  <c r="CF158" i="32" a="1"/>
  <c r="CF158" i="32" s="1"/>
  <c r="CF156" i="32" a="1"/>
  <c r="CF156" i="32" s="1"/>
  <c r="CF154" i="32" a="1"/>
  <c r="CF154" i="32" s="1"/>
  <c r="CF152" i="32" a="1"/>
  <c r="CF152" i="32" s="1"/>
  <c r="CF150" i="32" a="1"/>
  <c r="CF150" i="32" s="1"/>
  <c r="CF148" i="32" a="1"/>
  <c r="CF148" i="32" s="1"/>
  <c r="CF189" i="32" a="1"/>
  <c r="CF189" i="32" s="1"/>
  <c r="CF146" i="32" a="1"/>
  <c r="CF146" i="32" s="1"/>
  <c r="CF143" i="32" a="1"/>
  <c r="CF143" i="32" s="1"/>
  <c r="CF141" i="32" a="1"/>
  <c r="CF141" i="32" s="1"/>
  <c r="CF139" i="32" a="1"/>
  <c r="CF139" i="32" s="1"/>
  <c r="CF184" i="32" a="1"/>
  <c r="CF184" i="32" s="1"/>
  <c r="CF183" i="32" a="1"/>
  <c r="CF183" i="32" s="1"/>
  <c r="CF173" i="32" a="1"/>
  <c r="CF173" i="32" s="1"/>
  <c r="CF170" i="32" a="1"/>
  <c r="CF170" i="32" s="1"/>
  <c r="CF167" i="32" a="1"/>
  <c r="CF167" i="32" s="1"/>
  <c r="CF163" i="32" a="1"/>
  <c r="CF163" i="32" s="1"/>
  <c r="CF159" i="32" a="1"/>
  <c r="CF159" i="32" s="1"/>
  <c r="CF192" i="32" a="1"/>
  <c r="CF192" i="32" s="1"/>
  <c r="CF186" i="32" a="1"/>
  <c r="CF186" i="32" s="1"/>
  <c r="CF168" i="32" a="1"/>
  <c r="CF168" i="32" s="1"/>
  <c r="CF164" i="32" a="1"/>
  <c r="CF164" i="32" s="1"/>
  <c r="CF160" i="32" a="1"/>
  <c r="CF160" i="32" s="1"/>
  <c r="CF138" i="32" a="1"/>
  <c r="CF138" i="32" s="1"/>
  <c r="CF144" i="32" a="1"/>
  <c r="CF144" i="32" s="1"/>
  <c r="CF142" i="32" a="1"/>
  <c r="CF142" i="32" s="1"/>
  <c r="CF140" i="32" a="1"/>
  <c r="CF140" i="32" s="1"/>
  <c r="CF136" i="32" a="1"/>
  <c r="CF136" i="32" s="1"/>
  <c r="CF126" i="32" a="1"/>
  <c r="CF126" i="32" s="1"/>
  <c r="CF137" i="32" a="1"/>
  <c r="CF137" i="32" s="1"/>
  <c r="CF135" i="32" a="1"/>
  <c r="CF135" i="32" s="1"/>
  <c r="CF133" i="32" a="1"/>
  <c r="CF133" i="32" s="1"/>
  <c r="CF132" i="32" a="1"/>
  <c r="CF132" i="32" s="1"/>
  <c r="CF122" i="32" a="1"/>
  <c r="CF122" i="32" s="1"/>
  <c r="CF119" i="32" a="1"/>
  <c r="CF119" i="32" s="1"/>
  <c r="CF134" i="32" a="1"/>
  <c r="CF134" i="32" s="1"/>
  <c r="CF131" i="32" a="1"/>
  <c r="CF131" i="32" s="1"/>
  <c r="CF129" i="32" a="1"/>
  <c r="CF129" i="32" s="1"/>
  <c r="CF128" i="32" a="1"/>
  <c r="CF128" i="32" s="1"/>
  <c r="CF118" i="32" a="1"/>
  <c r="CF118" i="32" s="1"/>
  <c r="CF130" i="32" a="1"/>
  <c r="CF130" i="32" s="1"/>
  <c r="CF123" i="32" a="1"/>
  <c r="CF123" i="32" s="1"/>
  <c r="CF120" i="32" a="1"/>
  <c r="CF120" i="32" s="1"/>
  <c r="CF116" i="32" a="1"/>
  <c r="CF116" i="32" s="1"/>
  <c r="CF106" i="32" a="1"/>
  <c r="CF106" i="32" s="1"/>
  <c r="CF103" i="32" a="1"/>
  <c r="CF103" i="32" s="1"/>
  <c r="CF101" i="32" a="1"/>
  <c r="CF101" i="32" s="1"/>
  <c r="CF100" i="32" a="1"/>
  <c r="CF100" i="32" s="1"/>
  <c r="CF90" i="32" a="1"/>
  <c r="CF90" i="32" s="1"/>
  <c r="CF87" i="32" a="1"/>
  <c r="CF87" i="32" s="1"/>
  <c r="CF85" i="32" a="1"/>
  <c r="CF85" i="32" s="1"/>
  <c r="CF84" i="32" a="1"/>
  <c r="CF84" i="32" s="1"/>
  <c r="CF74" i="32" a="1"/>
  <c r="CF74" i="32" s="1"/>
  <c r="CF71" i="32" a="1"/>
  <c r="CF71" i="32" s="1"/>
  <c r="CF69" i="32" a="1"/>
  <c r="CF69" i="32" s="1"/>
  <c r="CF68" i="32" a="1"/>
  <c r="CF68" i="32" s="1"/>
  <c r="CF65" i="32" a="1"/>
  <c r="CF65" i="32" s="1"/>
  <c r="CF64" i="32" a="1"/>
  <c r="CF64" i="32" s="1"/>
  <c r="CF61" i="32" a="1"/>
  <c r="CF61" i="32" s="1"/>
  <c r="CF60" i="32" a="1"/>
  <c r="CF60" i="32" s="1"/>
  <c r="CF57" i="32" a="1"/>
  <c r="CF57" i="32" s="1"/>
  <c r="CF56" i="32" a="1"/>
  <c r="CF56" i="32" s="1"/>
  <c r="CF121" i="32" a="1"/>
  <c r="CF121" i="32" s="1"/>
  <c r="CF115" i="32" a="1"/>
  <c r="CF115" i="32" s="1"/>
  <c r="CF113" i="32" a="1"/>
  <c r="CF113" i="32" s="1"/>
  <c r="CF112" i="32" a="1"/>
  <c r="CF112" i="32" s="1"/>
  <c r="CF102" i="32" a="1"/>
  <c r="CF102" i="32" s="1"/>
  <c r="CF99" i="32" a="1"/>
  <c r="CF99" i="32" s="1"/>
  <c r="CF97" i="32" a="1"/>
  <c r="CF97" i="32" s="1"/>
  <c r="CF96" i="32" a="1"/>
  <c r="CF96" i="32" s="1"/>
  <c r="CF86" i="32" a="1"/>
  <c r="CF86" i="32" s="1"/>
  <c r="CF83" i="32" a="1"/>
  <c r="CF83" i="32" s="1"/>
  <c r="CF81" i="32" a="1"/>
  <c r="CF81" i="32" s="1"/>
  <c r="CF80" i="32" a="1"/>
  <c r="CF80" i="32" s="1"/>
  <c r="CF70" i="32" a="1"/>
  <c r="CF70" i="32" s="1"/>
  <c r="CF67" i="32" a="1"/>
  <c r="CF67" i="32" s="1"/>
  <c r="CF42" i="32" a="1"/>
  <c r="CF42" i="32" s="1"/>
  <c r="CF40" i="32" a="1"/>
  <c r="CF40" i="32" s="1"/>
  <c r="CF38" i="32" a="1"/>
  <c r="CF38" i="32" s="1"/>
  <c r="CF36" i="32" a="1"/>
  <c r="CF36" i="32" s="1"/>
  <c r="CF34" i="32" a="1"/>
  <c r="CF34" i="32" s="1"/>
  <c r="CF32" i="32" a="1"/>
  <c r="CF32" i="32" s="1"/>
  <c r="CF30" i="32" a="1"/>
  <c r="CF30" i="32" s="1"/>
  <c r="CF28" i="32" a="1"/>
  <c r="CF28" i="32" s="1"/>
  <c r="CF125" i="32" a="1"/>
  <c r="CF125" i="32" s="1"/>
  <c r="CF124" i="32" a="1"/>
  <c r="CF124" i="32" s="1"/>
  <c r="CF117" i="32" a="1"/>
  <c r="CF117" i="32" s="1"/>
  <c r="CF114" i="32" a="1"/>
  <c r="CF114" i="32" s="1"/>
  <c r="CF111" i="32" a="1"/>
  <c r="CF111" i="32" s="1"/>
  <c r="CF109" i="32" a="1"/>
  <c r="CF109" i="32" s="1"/>
  <c r="CF108" i="32" a="1"/>
  <c r="CF108" i="32" s="1"/>
  <c r="CF98" i="32" a="1"/>
  <c r="CF98" i="32" s="1"/>
  <c r="CF95" i="32" a="1"/>
  <c r="CF95" i="32" s="1"/>
  <c r="CF93" i="32" a="1"/>
  <c r="CF93" i="32" s="1"/>
  <c r="CF92" i="32" a="1"/>
  <c r="CF92" i="32" s="1"/>
  <c r="CF82" i="32" a="1"/>
  <c r="CF82" i="32" s="1"/>
  <c r="CF79" i="32" a="1"/>
  <c r="CF79" i="32" s="1"/>
  <c r="CF77" i="32" a="1"/>
  <c r="CF77" i="32" s="1"/>
  <c r="CF76" i="32" a="1"/>
  <c r="CF76" i="32" s="1"/>
  <c r="CF66" i="32" a="1"/>
  <c r="CF66" i="32" s="1"/>
  <c r="CF63" i="32" a="1"/>
  <c r="CF63" i="32" s="1"/>
  <c r="CF62" i="32" a="1"/>
  <c r="CF62" i="32" s="1"/>
  <c r="CF59" i="32" a="1"/>
  <c r="CF59" i="32" s="1"/>
  <c r="CF58" i="32" a="1"/>
  <c r="CF58" i="32" s="1"/>
  <c r="CF55" i="32" a="1"/>
  <c r="CF55" i="32" s="1"/>
  <c r="CF54" i="32" a="1"/>
  <c r="CF54" i="32" s="1"/>
  <c r="CF51" i="32" a="1"/>
  <c r="CF51" i="32" s="1"/>
  <c r="CF50" i="32" a="1"/>
  <c r="CF50" i="32" s="1"/>
  <c r="CF47" i="32" a="1"/>
  <c r="CF47" i="32" s="1"/>
  <c r="CF46" i="32" a="1"/>
  <c r="CF46" i="32" s="1"/>
  <c r="CN208" i="32" a="1"/>
  <c r="CN208" i="32" s="1"/>
  <c r="CN188" i="32" a="1"/>
  <c r="CN188" i="32" s="1"/>
  <c r="CN186" i="32" a="1"/>
  <c r="CN186" i="32" s="1"/>
  <c r="CN185" i="32" a="1"/>
  <c r="CN185" i="32" s="1"/>
  <c r="CN175" i="32" a="1"/>
  <c r="CN175" i="32" s="1"/>
  <c r="CN172" i="32" a="1"/>
  <c r="CN172" i="32" s="1"/>
  <c r="CN170" i="32" a="1"/>
  <c r="CN170" i="32" s="1"/>
  <c r="CN169" i="32" a="1"/>
  <c r="CN169" i="32" s="1"/>
  <c r="CN157" i="32" a="1"/>
  <c r="CN157" i="32" s="1"/>
  <c r="CN155" i="32" a="1"/>
  <c r="CN155" i="32" s="1"/>
  <c r="CN153" i="32" a="1"/>
  <c r="CN153" i="32" s="1"/>
  <c r="CN151" i="32" a="1"/>
  <c r="CN151" i="32" s="1"/>
  <c r="CN149" i="32" a="1"/>
  <c r="CN149" i="32" s="1"/>
  <c r="CN147" i="32" a="1"/>
  <c r="CN147" i="32" s="1"/>
  <c r="CN145" i="32" a="1"/>
  <c r="CN145" i="32" s="1"/>
  <c r="CN191" i="32" a="1"/>
  <c r="CN191" i="32" s="1"/>
  <c r="CN187" i="32" a="1"/>
  <c r="CN187" i="32" s="1"/>
  <c r="CN184" i="32" a="1"/>
  <c r="CN184" i="32" s="1"/>
  <c r="CN182" i="32" a="1"/>
  <c r="CN182" i="32" s="1"/>
  <c r="CN181" i="32" a="1"/>
  <c r="CN181" i="32" s="1"/>
  <c r="CN171" i="32" a="1"/>
  <c r="CN171" i="32" s="1"/>
  <c r="CN168" i="32" a="1"/>
  <c r="CN168" i="32" s="1"/>
  <c r="CN167" i="32" a="1"/>
  <c r="CN167" i="32" s="1"/>
  <c r="CN164" i="32" a="1"/>
  <c r="CN164" i="32" s="1"/>
  <c r="CN163" i="32" a="1"/>
  <c r="CN163" i="32" s="1"/>
  <c r="CN160" i="32" a="1"/>
  <c r="CN160" i="32" s="1"/>
  <c r="CN159" i="32" a="1"/>
  <c r="CN159" i="32" s="1"/>
  <c r="CN183" i="32" a="1"/>
  <c r="CN183" i="32" s="1"/>
  <c r="CN180" i="32" a="1"/>
  <c r="CN180" i="32" s="1"/>
  <c r="CN178" i="32" a="1"/>
  <c r="CN178" i="32" s="1"/>
  <c r="CN177" i="32" a="1"/>
  <c r="CN177" i="32" s="1"/>
  <c r="CN156" i="32" a="1"/>
  <c r="CN156" i="32" s="1"/>
  <c r="CN154" i="32" a="1"/>
  <c r="CN154" i="32" s="1"/>
  <c r="CN152" i="32" a="1"/>
  <c r="CN152" i="32" s="1"/>
  <c r="CN150" i="32" a="1"/>
  <c r="CN150" i="32" s="1"/>
  <c r="CN148" i="32" a="1"/>
  <c r="CN148" i="32" s="1"/>
  <c r="CN143" i="32" a="1"/>
  <c r="CN143" i="32" s="1"/>
  <c r="CN141" i="32" a="1"/>
  <c r="CN141" i="32" s="1"/>
  <c r="CN139" i="32" a="1"/>
  <c r="CN139" i="32" s="1"/>
  <c r="CN190" i="32" a="1"/>
  <c r="CN190" i="32" s="1"/>
  <c r="CN189" i="32" a="1"/>
  <c r="CN189" i="32" s="1"/>
  <c r="CN165" i="32" a="1"/>
  <c r="CN165" i="32" s="1"/>
  <c r="CN161" i="32" a="1"/>
  <c r="CN161" i="32" s="1"/>
  <c r="CN174" i="32" a="1"/>
  <c r="CN174" i="32" s="1"/>
  <c r="CN173" i="32" a="1"/>
  <c r="CN173" i="32" s="1"/>
  <c r="CN166" i="32" a="1"/>
  <c r="CN166" i="32" s="1"/>
  <c r="CN162" i="32" a="1"/>
  <c r="CN162" i="32" s="1"/>
  <c r="CN158" i="32" a="1"/>
  <c r="CN158" i="32" s="1"/>
  <c r="CN146" i="32" a="1"/>
  <c r="CN146" i="32" s="1"/>
  <c r="CN144" i="32" a="1"/>
  <c r="CN144" i="32" s="1"/>
  <c r="CN179" i="32" a="1"/>
  <c r="CN179" i="32" s="1"/>
  <c r="CN137" i="32" a="1"/>
  <c r="CN137" i="32" s="1"/>
  <c r="CN142" i="32" a="1"/>
  <c r="CN142" i="32" s="1"/>
  <c r="CN176" i="32" a="1"/>
  <c r="CN176" i="32" s="1"/>
  <c r="CN140" i="32" a="1"/>
  <c r="CN140" i="32" s="1"/>
  <c r="CN132" i="32" a="1"/>
  <c r="CN132" i="32" s="1"/>
  <c r="CN129" i="32" a="1"/>
  <c r="CN129" i="32" s="1"/>
  <c r="CN127" i="32" a="1"/>
  <c r="CN127" i="32" s="1"/>
  <c r="CN126" i="32" a="1"/>
  <c r="CN126" i="32" s="1"/>
  <c r="CN138" i="32" a="1"/>
  <c r="CN138" i="32" s="1"/>
  <c r="CN128" i="32" a="1"/>
  <c r="CN128" i="32" s="1"/>
  <c r="CN125" i="32" a="1"/>
  <c r="CN125" i="32" s="1"/>
  <c r="CN123" i="32" a="1"/>
  <c r="CN123" i="32" s="1"/>
  <c r="CN122" i="32" a="1"/>
  <c r="CN122" i="32" s="1"/>
  <c r="CN135" i="32" a="1"/>
  <c r="CN135" i="32" s="1"/>
  <c r="CN134" i="32" a="1"/>
  <c r="CN134" i="32" s="1"/>
  <c r="CN124" i="32" a="1"/>
  <c r="CN124" i="32" s="1"/>
  <c r="CN121" i="32" a="1"/>
  <c r="CN121" i="32" s="1"/>
  <c r="CN119" i="32" a="1"/>
  <c r="CN119" i="32" s="1"/>
  <c r="CN118" i="32" a="1"/>
  <c r="CN118" i="32" s="1"/>
  <c r="CN117" i="32" a="1"/>
  <c r="CN117" i="32" s="1"/>
  <c r="CN116" i="32" a="1"/>
  <c r="CN116" i="32" s="1"/>
  <c r="CN131" i="32" a="1"/>
  <c r="CN131" i="32" s="1"/>
  <c r="CN130" i="32" a="1"/>
  <c r="CN130" i="32" s="1"/>
  <c r="CN120" i="32" a="1"/>
  <c r="CN120" i="32" s="1"/>
  <c r="CN112" i="32" a="1"/>
  <c r="CN112" i="32" s="1"/>
  <c r="CN109" i="32" a="1"/>
  <c r="CN109" i="32" s="1"/>
  <c r="CN107" i="32" a="1"/>
  <c r="CN107" i="32" s="1"/>
  <c r="CN106" i="32" a="1"/>
  <c r="CN106" i="32" s="1"/>
  <c r="CN96" i="32" a="1"/>
  <c r="CN96" i="32" s="1"/>
  <c r="CN93" i="32" a="1"/>
  <c r="CN93" i="32" s="1"/>
  <c r="CN91" i="32" a="1"/>
  <c r="CN91" i="32" s="1"/>
  <c r="CN90" i="32" a="1"/>
  <c r="CN90" i="32" s="1"/>
  <c r="CN80" i="32" a="1"/>
  <c r="CN80" i="32" s="1"/>
  <c r="CN77" i="32" a="1"/>
  <c r="CN77" i="32" s="1"/>
  <c r="CN75" i="32" a="1"/>
  <c r="CN75" i="32" s="1"/>
  <c r="CN74" i="32" a="1"/>
  <c r="CN74" i="32" s="1"/>
  <c r="CN63" i="32" a="1"/>
  <c r="CN63" i="32" s="1"/>
  <c r="CN62" i="32" a="1"/>
  <c r="CN62" i="32" s="1"/>
  <c r="CN59" i="32" a="1"/>
  <c r="CN59" i="32" s="1"/>
  <c r="CN58" i="32" a="1"/>
  <c r="CN58" i="32" s="1"/>
  <c r="CN55" i="32" a="1"/>
  <c r="CN55" i="32" s="1"/>
  <c r="CN133" i="32" a="1"/>
  <c r="CN133" i="32" s="1"/>
  <c r="CN108" i="32" a="1"/>
  <c r="CN108" i="32" s="1"/>
  <c r="CN105" i="32" a="1"/>
  <c r="CN105" i="32" s="1"/>
  <c r="CN103" i="32" a="1"/>
  <c r="CN103" i="32" s="1"/>
  <c r="CN102" i="32" a="1"/>
  <c r="CN102" i="32" s="1"/>
  <c r="CN92" i="32" a="1"/>
  <c r="CN92" i="32" s="1"/>
  <c r="CN89" i="32" a="1"/>
  <c r="CN89" i="32" s="1"/>
  <c r="CN87" i="32" a="1"/>
  <c r="CN87" i="32" s="1"/>
  <c r="CN86" i="32" a="1"/>
  <c r="CN86" i="32" s="1"/>
  <c r="CN76" i="32" a="1"/>
  <c r="CN76" i="32" s="1"/>
  <c r="CN73" i="32" a="1"/>
  <c r="CN73" i="32" s="1"/>
  <c r="CN71" i="32" a="1"/>
  <c r="CN71" i="32" s="1"/>
  <c r="CN70" i="32" a="1"/>
  <c r="CN70" i="32" s="1"/>
  <c r="CN42" i="32" a="1"/>
  <c r="CN42" i="32" s="1"/>
  <c r="CN40" i="32" a="1"/>
  <c r="CN40" i="32" s="1"/>
  <c r="CN38" i="32" a="1"/>
  <c r="CN38" i="32" s="1"/>
  <c r="CN36" i="32" a="1"/>
  <c r="CN36" i="32" s="1"/>
  <c r="CN34" i="32" a="1"/>
  <c r="CN34" i="32" s="1"/>
  <c r="CN32" i="32" a="1"/>
  <c r="CN32" i="32" s="1"/>
  <c r="CN30" i="32" a="1"/>
  <c r="CN30" i="32" s="1"/>
  <c r="CN28" i="32" a="1"/>
  <c r="CN28" i="32" s="1"/>
  <c r="CN136" i="32" a="1"/>
  <c r="CN136" i="32" s="1"/>
  <c r="CN115" i="32" a="1"/>
  <c r="CN115" i="32" s="1"/>
  <c r="CN114" i="32" a="1"/>
  <c r="CN114" i="32" s="1"/>
  <c r="CN104" i="32" a="1"/>
  <c r="CN104" i="32" s="1"/>
  <c r="CN101" i="32" a="1"/>
  <c r="CN101" i="32" s="1"/>
  <c r="CN99" i="32" a="1"/>
  <c r="CN99" i="32" s="1"/>
  <c r="CN98" i="32" a="1"/>
  <c r="CN98" i="32" s="1"/>
  <c r="CN88" i="32" a="1"/>
  <c r="CN88" i="32" s="1"/>
  <c r="CN85" i="32" a="1"/>
  <c r="CN85" i="32" s="1"/>
  <c r="CN83" i="32" a="1"/>
  <c r="CN83" i="32" s="1"/>
  <c r="CN82" i="32" a="1"/>
  <c r="CN82" i="32" s="1"/>
  <c r="CN72" i="32" a="1"/>
  <c r="CN72" i="32" s="1"/>
  <c r="CN69" i="32" a="1"/>
  <c r="CN69" i="32" s="1"/>
  <c r="CN67" i="32" a="1"/>
  <c r="CN67" i="32" s="1"/>
  <c r="CN66" i="32" a="1"/>
  <c r="CN66" i="32" s="1"/>
  <c r="CN65" i="32" a="1"/>
  <c r="CN65" i="32" s="1"/>
  <c r="CN64" i="32" a="1"/>
  <c r="CN64" i="32" s="1"/>
  <c r="CN61" i="32" a="1"/>
  <c r="CN61" i="32" s="1"/>
  <c r="CN60" i="32" a="1"/>
  <c r="CN60" i="32" s="1"/>
  <c r="CN57" i="32" a="1"/>
  <c r="CN57" i="32" s="1"/>
  <c r="CN56" i="32" a="1"/>
  <c r="CN56" i="32" s="1"/>
  <c r="CN53" i="32" a="1"/>
  <c r="CN53" i="32" s="1"/>
  <c r="CN52" i="32" a="1"/>
  <c r="CN52" i="32" s="1"/>
  <c r="CN49" i="32" a="1"/>
  <c r="CN49" i="32" s="1"/>
  <c r="CN48" i="32" a="1"/>
  <c r="CN48" i="32" s="1"/>
  <c r="CR43" i="32" a="1"/>
  <c r="CR43" i="32" s="1"/>
  <c r="CF44" i="32" a="1"/>
  <c r="CF44" i="32" s="1"/>
  <c r="CF45" i="32" a="1"/>
  <c r="CF45" i="32" s="1"/>
  <c r="CR46" i="32" a="1"/>
  <c r="CR46" i="32" s="1"/>
  <c r="CN50" i="32" a="1"/>
  <c r="CN50" i="32" s="1"/>
  <c r="CF53" i="32" a="1"/>
  <c r="CF53" i="32" s="1"/>
  <c r="CR53" i="32" a="1"/>
  <c r="CR53" i="32" s="1"/>
  <c r="CR66" i="32" a="1"/>
  <c r="CR66" i="32" s="1"/>
  <c r="CF78" i="32" a="1"/>
  <c r="CF78" i="32" s="1"/>
  <c r="CN78" i="32" a="1"/>
  <c r="CN78" i="32" s="1"/>
  <c r="CN79" i="32" a="1"/>
  <c r="CN79" i="32" s="1"/>
  <c r="CF91" i="32" a="1"/>
  <c r="CF91" i="32" s="1"/>
  <c r="CR103" i="32" a="1"/>
  <c r="CR103" i="32" s="1"/>
  <c r="CF104" i="32" a="1"/>
  <c r="CF104" i="32" s="1"/>
  <c r="CF105" i="32" a="1"/>
  <c r="CF105" i="32" s="1"/>
  <c r="CY2" i="32"/>
  <c r="CU2" i="32"/>
  <c r="CR2" i="32" a="1"/>
  <c r="CR2" i="32" s="1"/>
  <c r="CN2" i="32" a="1"/>
  <c r="CN2" i="32" s="1"/>
  <c r="CI2" i="32"/>
  <c r="CF2" i="32" a="1"/>
  <c r="CF2" i="32" s="1"/>
  <c r="Y8" i="33" l="1"/>
  <c r="Z8" i="33"/>
  <c r="W8" i="33"/>
  <c r="AH8" i="33"/>
  <c r="AA8" i="33"/>
  <c r="AC8" i="33"/>
  <c r="AD9" i="33"/>
  <c r="AI8" i="33"/>
  <c r="AF9" i="33"/>
  <c r="AN9" i="33"/>
  <c r="AE9" i="33"/>
  <c r="AE8" i="33"/>
  <c r="AB8" i="33"/>
  <c r="AB9" i="33"/>
  <c r="AO9" i="33"/>
  <c r="AO8" i="33"/>
  <c r="AJ8" i="33"/>
  <c r="AJ9" i="33"/>
  <c r="X8" i="33"/>
  <c r="X9" i="33"/>
  <c r="AL9" i="33"/>
  <c r="AL8" i="33"/>
  <c r="AK9" i="33"/>
  <c r="AK8" i="33"/>
  <c r="AM9" i="33"/>
  <c r="AM8" i="33"/>
  <c r="AG9" i="33"/>
  <c r="AG8" i="33"/>
  <c r="V9" i="33"/>
  <c r="V8" i="33"/>
  <c r="EZ172" i="32" a="1"/>
  <c r="EZ172" i="32" s="1"/>
  <c r="EZ98" i="32" a="1"/>
  <c r="EZ98" i="32" s="1"/>
  <c r="EZ121" i="32" a="1"/>
  <c r="EZ121" i="32" s="1"/>
  <c r="EZ157" i="32" a="1"/>
  <c r="EZ157" i="32" s="1"/>
  <c r="EZ40" i="32" a="1"/>
  <c r="EZ40" i="32" s="1"/>
  <c r="EZ147" i="32" a="1"/>
  <c r="EZ147" i="32" s="1"/>
  <c r="EZ57" i="32" a="1"/>
  <c r="EZ57" i="32" s="1"/>
  <c r="EZ202" i="32" a="1"/>
  <c r="EZ202" i="32" s="1"/>
  <c r="EZ175" i="32" a="1"/>
  <c r="EZ175" i="32" s="1"/>
  <c r="EZ82" i="32" a="1"/>
  <c r="EZ82" i="32" s="1"/>
  <c r="EZ92" i="32" a="1"/>
  <c r="EZ92" i="32" s="1"/>
  <c r="EZ46" i="32" a="1"/>
  <c r="EZ46" i="32" s="1"/>
  <c r="EZ131" i="32" a="1"/>
  <c r="EZ131" i="32" s="1"/>
  <c r="EZ73" i="32" a="1"/>
  <c r="EZ73" i="32" s="1"/>
  <c r="EZ115" i="32" a="1"/>
  <c r="EZ115" i="32" s="1"/>
  <c r="EZ141" i="32" a="1"/>
  <c r="EZ141" i="32" s="1"/>
  <c r="EZ156" i="32" a="1"/>
  <c r="EZ156" i="32" s="1"/>
  <c r="EZ203" i="32" a="1"/>
  <c r="EZ203" i="32" s="1"/>
  <c r="EZ108" i="32" a="1"/>
  <c r="EZ108" i="32" s="1"/>
  <c r="EZ48" i="32" a="1"/>
  <c r="EZ48" i="32" s="1"/>
  <c r="EZ153" i="32" a="1"/>
  <c r="EZ153" i="32" s="1"/>
  <c r="EZ180" i="32" a="1"/>
  <c r="EZ180" i="32" s="1"/>
  <c r="EZ30" i="32" a="1"/>
  <c r="EZ30" i="32" s="1"/>
  <c r="EZ116" i="32" a="1"/>
  <c r="EZ116" i="32" s="1"/>
  <c r="EZ62" i="32" a="1"/>
  <c r="EZ62" i="32" s="1"/>
  <c r="EZ165" i="32" a="1"/>
  <c r="EZ165" i="32" s="1"/>
  <c r="EZ105" i="32" a="1"/>
  <c r="EZ105" i="32" s="1"/>
  <c r="EZ12" i="32" a="1"/>
  <c r="EZ12" i="32" s="1"/>
  <c r="EZ17" i="32" a="1"/>
  <c r="EZ17" i="32" s="1"/>
  <c r="EZ173" i="32" a="1"/>
  <c r="EZ173" i="32" s="1"/>
  <c r="EZ188" i="32" a="1"/>
  <c r="EZ188" i="32" s="1"/>
  <c r="EZ133" i="32" a="1"/>
  <c r="EZ133" i="32" s="1"/>
  <c r="EZ76" i="32" a="1"/>
  <c r="EZ76" i="32" s="1"/>
  <c r="EZ32" i="32" a="1"/>
  <c r="EZ32" i="32" s="1"/>
  <c r="EZ66" i="32" a="1"/>
  <c r="EZ66" i="32" s="1"/>
  <c r="EZ162" i="32" a="1"/>
  <c r="EZ162" i="32" s="1"/>
  <c r="EZ68" i="32" a="1"/>
  <c r="EZ68" i="32" s="1"/>
  <c r="EZ42" i="32" a="1"/>
  <c r="EZ42" i="32" s="1"/>
  <c r="EZ142" i="32" a="1"/>
  <c r="EZ142" i="32" s="1"/>
  <c r="EZ89" i="32" a="1"/>
  <c r="EZ89" i="32" s="1"/>
  <c r="EZ4" i="32" a="1"/>
  <c r="EZ4" i="32" s="1"/>
  <c r="EZ125" i="32" a="1"/>
  <c r="EZ125" i="32" s="1"/>
  <c r="EZ189" i="32" a="1"/>
  <c r="EZ189" i="32" s="1"/>
  <c r="EZ195" i="32" a="1"/>
  <c r="EZ195" i="32" s="1"/>
  <c r="EZ124" i="32" a="1"/>
  <c r="EZ124" i="32" s="1"/>
  <c r="EZ60" i="32" a="1"/>
  <c r="EZ60" i="32" s="1"/>
  <c r="EZ24" i="32" a="1"/>
  <c r="EZ24" i="32" s="1"/>
  <c r="EZ11" i="32" a="1"/>
  <c r="EZ11" i="32" s="1"/>
  <c r="EZ148" i="32" a="1"/>
  <c r="EZ148" i="32" s="1"/>
  <c r="EZ94" i="32" a="1"/>
  <c r="EZ94" i="32" s="1"/>
  <c r="EZ109" i="32" a="1"/>
  <c r="EZ109" i="32" s="1"/>
  <c r="EZ149" i="32" a="1"/>
  <c r="EZ149" i="32" s="1"/>
  <c r="EZ140" i="32" a="1"/>
  <c r="EZ140" i="32" s="1"/>
  <c r="EZ130" i="32" a="1"/>
  <c r="EZ130" i="32" s="1"/>
  <c r="EZ112" i="32" a="1"/>
  <c r="EZ112" i="32" s="1"/>
  <c r="EZ96" i="32" a="1"/>
  <c r="EZ96" i="32" s="1"/>
  <c r="EZ80" i="32" a="1"/>
  <c r="EZ80" i="32" s="1"/>
  <c r="EZ64" i="32" a="1"/>
  <c r="EZ64" i="32" s="1"/>
  <c r="EZ18" i="32" a="1"/>
  <c r="EZ18" i="32" s="1"/>
  <c r="EZ10" i="32" a="1"/>
  <c r="EZ10" i="32" s="1"/>
  <c r="EZ185" i="32" a="1"/>
  <c r="EZ185" i="32" s="1"/>
  <c r="EZ113" i="32" a="1"/>
  <c r="EZ113" i="32" s="1"/>
  <c r="EZ81" i="32" a="1"/>
  <c r="EZ81" i="32" s="1"/>
  <c r="EZ13" i="32" a="1"/>
  <c r="EZ13" i="32" s="1"/>
  <c r="EZ134" i="32" a="1"/>
  <c r="EZ134" i="32" s="1"/>
  <c r="EZ150" i="32" a="1"/>
  <c r="EZ150" i="32" s="1"/>
  <c r="EZ166" i="32" a="1"/>
  <c r="EZ166" i="32" s="1"/>
  <c r="EZ182" i="32" a="1"/>
  <c r="EZ182" i="32" s="1"/>
  <c r="EZ192" i="32" a="1"/>
  <c r="EZ192" i="32" s="1"/>
  <c r="EZ161" i="32" a="1"/>
  <c r="EZ161" i="32" s="1"/>
  <c r="EZ177" i="32" a="1"/>
  <c r="EZ177" i="32" s="1"/>
  <c r="EZ190" i="32" a="1"/>
  <c r="EZ190" i="32" s="1"/>
  <c r="EZ198" i="32" a="1"/>
  <c r="EZ198" i="32" s="1"/>
  <c r="EZ205" i="32" a="1"/>
  <c r="EZ205" i="32" s="1"/>
  <c r="EZ204" i="32" a="1"/>
  <c r="EZ204" i="32" s="1"/>
  <c r="EZ128" i="32" a="1"/>
  <c r="EZ128" i="32" s="1"/>
  <c r="EZ119" i="32" a="1"/>
  <c r="EZ119" i="32" s="1"/>
  <c r="EZ103" i="32" a="1"/>
  <c r="EZ103" i="32" s="1"/>
  <c r="EZ87" i="32" a="1"/>
  <c r="EZ87" i="32" s="1"/>
  <c r="EZ71" i="32" a="1"/>
  <c r="EZ71" i="32" s="1"/>
  <c r="EZ55" i="32" a="1"/>
  <c r="EZ55" i="32" s="1"/>
  <c r="EZ47" i="32" a="1"/>
  <c r="EZ47" i="32" s="1"/>
  <c r="EZ39" i="32" a="1"/>
  <c r="EZ39" i="32" s="1"/>
  <c r="EZ31" i="32" a="1"/>
  <c r="EZ31" i="32" s="1"/>
  <c r="EZ23" i="32" a="1"/>
  <c r="EZ23" i="32" s="1"/>
  <c r="EZ120" i="32" a="1"/>
  <c r="EZ120" i="32" s="1"/>
  <c r="EZ97" i="32" a="1"/>
  <c r="EZ97" i="32" s="1"/>
  <c r="EZ56" i="32" a="1"/>
  <c r="EZ56" i="32" s="1"/>
  <c r="EZ5" i="32" a="1"/>
  <c r="EZ5" i="32" s="1"/>
  <c r="EZ179" i="32" a="1"/>
  <c r="EZ179" i="32" s="1"/>
  <c r="EZ174" i="32" a="1"/>
  <c r="EZ174" i="32" s="1"/>
  <c r="EZ160" i="32" a="1"/>
  <c r="EZ160" i="32" s="1"/>
  <c r="EZ2" i="32" a="1"/>
  <c r="EZ2" i="32" s="1"/>
  <c r="EZ37" i="32" a="1"/>
  <c r="EZ37" i="32" s="1"/>
  <c r="EZ53" i="32" a="1"/>
  <c r="EZ53" i="32" s="1"/>
  <c r="EZ79" i="32" a="1"/>
  <c r="EZ79" i="32" s="1"/>
  <c r="EZ95" i="32" a="1"/>
  <c r="EZ95" i="32" s="1"/>
  <c r="EZ137" i="32" a="1"/>
  <c r="EZ137" i="32" s="1"/>
  <c r="EZ21" i="32" a="1"/>
  <c r="EZ21" i="32" s="1"/>
  <c r="EZ49" i="32" a="1"/>
  <c r="EZ49" i="32" s="1"/>
  <c r="EZ29" i="32" a="1"/>
  <c r="EZ29" i="32" s="1"/>
  <c r="EZ77" i="32" a="1"/>
  <c r="EZ77" i="32" s="1"/>
  <c r="EZ193" i="32" a="1"/>
  <c r="EZ193" i="32" s="1"/>
  <c r="EZ144" i="32" a="1"/>
  <c r="EZ144" i="32" s="1"/>
  <c r="EZ139" i="32" a="1"/>
  <c r="EZ139" i="32" s="1"/>
  <c r="EZ123" i="32" a="1"/>
  <c r="EZ123" i="32" s="1"/>
  <c r="EZ107" i="32" a="1"/>
  <c r="EZ107" i="32" s="1"/>
  <c r="EZ91" i="32" a="1"/>
  <c r="EZ91" i="32" s="1"/>
  <c r="EZ75" i="32" a="1"/>
  <c r="EZ75" i="32" s="1"/>
  <c r="EZ59" i="32" a="1"/>
  <c r="EZ59" i="32" s="1"/>
  <c r="EZ16" i="32" a="1"/>
  <c r="EZ16" i="32" s="1"/>
  <c r="EZ8" i="32" a="1"/>
  <c r="EZ8" i="32" s="1"/>
  <c r="EZ169" i="32" a="1"/>
  <c r="EZ169" i="32" s="1"/>
  <c r="EZ99" i="32" a="1"/>
  <c r="EZ99" i="32" s="1"/>
  <c r="EZ67" i="32" a="1"/>
  <c r="EZ67" i="32" s="1"/>
  <c r="EZ9" i="32" a="1"/>
  <c r="EZ9" i="32" s="1"/>
  <c r="EZ135" i="32" a="1"/>
  <c r="EZ135" i="32" s="1"/>
  <c r="EZ151" i="32" a="1"/>
  <c r="EZ151" i="32" s="1"/>
  <c r="EZ167" i="32" a="1"/>
  <c r="EZ167" i="32" s="1"/>
  <c r="EZ183" i="32" a="1"/>
  <c r="EZ183" i="32" s="1"/>
  <c r="EZ154" i="32" a="1"/>
  <c r="EZ154" i="32" s="1"/>
  <c r="EZ170" i="32" a="1"/>
  <c r="EZ170" i="32" s="1"/>
  <c r="EZ186" i="32" a="1"/>
  <c r="EZ186" i="32" s="1"/>
  <c r="EZ191" i="32" a="1"/>
  <c r="EZ191" i="32" s="1"/>
  <c r="EZ199" i="32" a="1"/>
  <c r="EZ199" i="32" s="1"/>
  <c r="EZ207" i="32" a="1"/>
  <c r="EZ207" i="32" s="1"/>
  <c r="EZ206" i="32" a="1"/>
  <c r="EZ206" i="32" s="1"/>
  <c r="EZ127" i="32" a="1"/>
  <c r="EZ127" i="32" s="1"/>
  <c r="EZ118" i="32" a="1"/>
  <c r="EZ118" i="32" s="1"/>
  <c r="EZ102" i="32" a="1"/>
  <c r="EZ102" i="32" s="1"/>
  <c r="EZ86" i="32" a="1"/>
  <c r="EZ86" i="32" s="1"/>
  <c r="EZ70" i="32" a="1"/>
  <c r="EZ70" i="32" s="1"/>
  <c r="EZ52" i="32" a="1"/>
  <c r="EZ52" i="32" s="1"/>
  <c r="EZ44" i="32" a="1"/>
  <c r="EZ44" i="32" s="1"/>
  <c r="EZ36" i="32" a="1"/>
  <c r="EZ36" i="32" s="1"/>
  <c r="EZ28" i="32" a="1"/>
  <c r="EZ28" i="32" s="1"/>
  <c r="EZ20" i="32" a="1"/>
  <c r="EZ20" i="32" s="1"/>
  <c r="EZ114" i="32" a="1"/>
  <c r="EZ114" i="32" s="1"/>
  <c r="EZ83" i="32" a="1"/>
  <c r="EZ83" i="32" s="1"/>
  <c r="EZ19" i="32" a="1"/>
  <c r="EZ19" i="32" s="1"/>
  <c r="EZ3" i="32" a="1"/>
  <c r="EZ3" i="32" s="1"/>
  <c r="EZ178" i="32" a="1"/>
  <c r="EZ178" i="32" s="1"/>
  <c r="EZ164" i="32" a="1"/>
  <c r="EZ164" i="32" s="1"/>
  <c r="EZ159" i="32" a="1"/>
  <c r="EZ159" i="32" s="1"/>
  <c r="EZ22" i="32" a="1"/>
  <c r="EZ22" i="32" s="1"/>
  <c r="EZ38" i="32" a="1"/>
  <c r="EZ38" i="32" s="1"/>
  <c r="EZ54" i="32" a="1"/>
  <c r="EZ54" i="32" s="1"/>
  <c r="EZ84" i="32" a="1"/>
  <c r="EZ84" i="32" s="1"/>
  <c r="EZ100" i="32" a="1"/>
  <c r="EZ100" i="32" s="1"/>
  <c r="EZ138" i="32" a="1"/>
  <c r="EZ138" i="32" s="1"/>
  <c r="EZ26" i="32" a="1"/>
  <c r="EZ26" i="32" s="1"/>
  <c r="EZ61" i="32" a="1"/>
  <c r="EZ61" i="32" s="1"/>
  <c r="EZ34" i="32" a="1"/>
  <c r="EZ34" i="32" s="1"/>
  <c r="EZ110" i="32" a="1"/>
  <c r="EZ110" i="32" s="1"/>
  <c r="EZ181" i="32" a="1"/>
  <c r="EZ181" i="32" s="1"/>
  <c r="EZ143" i="32" a="1"/>
  <c r="EZ143" i="32" s="1"/>
  <c r="EZ132" i="32" a="1"/>
  <c r="EZ132" i="32" s="1"/>
  <c r="EZ122" i="32" a="1"/>
  <c r="EZ122" i="32" s="1"/>
  <c r="EZ106" i="32" a="1"/>
  <c r="EZ106" i="32" s="1"/>
  <c r="EZ90" i="32" a="1"/>
  <c r="EZ90" i="32" s="1"/>
  <c r="EZ74" i="32" a="1"/>
  <c r="EZ74" i="32" s="1"/>
  <c r="EZ58" i="32" a="1"/>
  <c r="EZ58" i="32" s="1"/>
  <c r="EZ14" i="32" a="1"/>
  <c r="EZ14" i="32" s="1"/>
  <c r="EZ6" i="32" a="1"/>
  <c r="EZ6" i="32" s="1"/>
  <c r="EZ129" i="32" a="1"/>
  <c r="EZ129" i="32" s="1"/>
  <c r="EZ88" i="32" a="1"/>
  <c r="EZ88" i="32" s="1"/>
  <c r="EZ65" i="32" a="1"/>
  <c r="EZ65" i="32" s="1"/>
  <c r="EZ7" i="32" a="1"/>
  <c r="EZ7" i="32" s="1"/>
  <c r="EZ136" i="32" a="1"/>
  <c r="EZ136" i="32" s="1"/>
  <c r="EZ152" i="32" a="1"/>
  <c r="EZ152" i="32" s="1"/>
  <c r="EZ168" i="32" a="1"/>
  <c r="EZ168" i="32" s="1"/>
  <c r="EZ184" i="32" a="1"/>
  <c r="EZ184" i="32" s="1"/>
  <c r="EZ155" i="32" a="1"/>
  <c r="EZ155" i="32" s="1"/>
  <c r="EZ171" i="32" a="1"/>
  <c r="EZ171" i="32" s="1"/>
  <c r="EZ187" i="32" a="1"/>
  <c r="EZ187" i="32" s="1"/>
  <c r="EZ194" i="32" a="1"/>
  <c r="EZ194" i="32" s="1"/>
  <c r="EZ201" i="32" a="1"/>
  <c r="EZ201" i="32" s="1"/>
  <c r="EZ200" i="32" a="1"/>
  <c r="EZ200" i="32" s="1"/>
  <c r="EZ208" i="32" a="1"/>
  <c r="EZ208" i="32" s="1"/>
  <c r="EZ126" i="32" a="1"/>
  <c r="EZ126" i="32" s="1"/>
  <c r="EZ117" i="32" a="1"/>
  <c r="EZ117" i="32" s="1"/>
  <c r="EZ101" i="32" a="1"/>
  <c r="EZ101" i="32" s="1"/>
  <c r="EZ85" i="32" a="1"/>
  <c r="EZ85" i="32" s="1"/>
  <c r="EZ69" i="32" a="1"/>
  <c r="EZ69" i="32" s="1"/>
  <c r="EZ51" i="32" a="1"/>
  <c r="EZ51" i="32" s="1"/>
  <c r="EZ43" i="32" a="1"/>
  <c r="EZ43" i="32" s="1"/>
  <c r="EZ35" i="32" a="1"/>
  <c r="EZ35" i="32" s="1"/>
  <c r="EZ27" i="32" a="1"/>
  <c r="EZ27" i="32" s="1"/>
  <c r="EZ196" i="32" a="1"/>
  <c r="EZ196" i="32" s="1"/>
  <c r="EZ104" i="32" a="1"/>
  <c r="EZ104" i="32" s="1"/>
  <c r="EZ72" i="32" a="1"/>
  <c r="EZ72" i="32" s="1"/>
  <c r="EZ15" i="32" a="1"/>
  <c r="EZ15" i="32" s="1"/>
  <c r="EZ197" i="32" a="1"/>
  <c r="EZ197" i="32" s="1"/>
  <c r="EZ176" i="32" a="1"/>
  <c r="EZ176" i="32" s="1"/>
  <c r="EZ163" i="32" a="1"/>
  <c r="EZ163" i="32" s="1"/>
  <c r="EZ158" i="32" a="1"/>
  <c r="EZ158" i="32" s="1"/>
  <c r="EZ25" i="32" a="1"/>
  <c r="EZ25" i="32" s="1"/>
  <c r="EZ45" i="32" a="1"/>
  <c r="EZ45" i="32" s="1"/>
  <c r="EZ63" i="32" a="1"/>
  <c r="EZ63" i="32" s="1"/>
  <c r="EZ93" i="32" a="1"/>
  <c r="EZ93" i="32" s="1"/>
  <c r="EZ111" i="32" a="1"/>
  <c r="EZ111" i="32" s="1"/>
  <c r="EZ146" i="32" a="1"/>
  <c r="EZ146" i="32" s="1"/>
  <c r="EZ33" i="32" a="1"/>
  <c r="EZ33" i="32" s="1"/>
  <c r="EZ78" i="32" a="1"/>
  <c r="EZ78" i="32" s="1"/>
  <c r="EZ41" i="32" a="1"/>
  <c r="EZ41" i="32" s="1"/>
  <c r="EZ50" i="32" a="1"/>
  <c r="EZ50" i="32" s="1"/>
  <c r="ER208" i="32" a="1"/>
  <c r="ER208" i="32" s="1"/>
  <c r="ER207" i="32" a="1"/>
  <c r="ER207" i="32" s="1"/>
  <c r="ER206" i="32" a="1"/>
  <c r="ER206" i="32" s="1"/>
  <c r="ER205" i="32" a="1"/>
  <c r="ER205" i="32" s="1"/>
  <c r="ER123" i="32" a="1"/>
  <c r="ER123" i="32" s="1"/>
  <c r="ER121" i="32" a="1"/>
  <c r="ER121" i="32" s="1"/>
  <c r="ER119" i="32" a="1"/>
  <c r="ER119" i="32" s="1"/>
  <c r="ER204" i="32" a="1"/>
  <c r="ER204" i="32" s="1"/>
  <c r="ER203" i="32" a="1"/>
  <c r="ER203" i="32" s="1"/>
  <c r="ER202" i="32" a="1"/>
  <c r="ER202" i="32" s="1"/>
  <c r="ER201" i="32" a="1"/>
  <c r="ER201" i="32" s="1"/>
  <c r="ER200" i="32" a="1"/>
  <c r="ER200" i="32" s="1"/>
  <c r="ER199" i="32" a="1"/>
  <c r="ER199" i="32" s="1"/>
  <c r="ER198" i="32" a="1"/>
  <c r="ER198" i="32" s="1"/>
  <c r="ER197" i="32" a="1"/>
  <c r="ER197" i="32" s="1"/>
  <c r="ER196" i="32" a="1"/>
  <c r="ER196" i="32" s="1"/>
  <c r="ER195" i="32" a="1"/>
  <c r="ER195" i="32" s="1"/>
  <c r="ER194" i="32" a="1"/>
  <c r="ER194" i="32" s="1"/>
  <c r="ER193" i="32" a="1"/>
  <c r="ER193" i="32" s="1"/>
  <c r="ER192" i="32" a="1"/>
  <c r="ER192" i="32" s="1"/>
  <c r="ER191" i="32" a="1"/>
  <c r="ER191" i="32" s="1"/>
  <c r="ER190" i="32" a="1"/>
  <c r="ER190" i="32" s="1"/>
  <c r="ER189" i="32" a="1"/>
  <c r="ER189" i="32" s="1"/>
  <c r="ER188" i="32" a="1"/>
  <c r="ER188" i="32" s="1"/>
  <c r="ER187" i="32" a="1"/>
  <c r="ER187" i="32" s="1"/>
  <c r="ER186" i="32" a="1"/>
  <c r="ER186" i="32" s="1"/>
  <c r="ER185" i="32" a="1"/>
  <c r="ER185" i="32" s="1"/>
  <c r="ER184" i="32" a="1"/>
  <c r="ER184" i="32" s="1"/>
  <c r="ER183" i="32" a="1"/>
  <c r="ER183" i="32" s="1"/>
  <c r="ER182" i="32" a="1"/>
  <c r="ER182" i="32" s="1"/>
  <c r="ER181" i="32" a="1"/>
  <c r="ER181" i="32" s="1"/>
  <c r="ER180" i="32" a="1"/>
  <c r="ER180" i="32" s="1"/>
  <c r="ER179" i="32" a="1"/>
  <c r="ER179" i="32" s="1"/>
  <c r="ER178" i="32" a="1"/>
  <c r="ER178" i="32" s="1"/>
  <c r="ER177" i="32" a="1"/>
  <c r="ER177" i="32" s="1"/>
  <c r="ER176" i="32" a="1"/>
  <c r="ER176" i="32" s="1"/>
  <c r="ER175" i="32" a="1"/>
  <c r="ER175" i="32" s="1"/>
  <c r="ER174" i="32" a="1"/>
  <c r="ER174" i="32" s="1"/>
  <c r="ER173" i="32" a="1"/>
  <c r="ER173" i="32" s="1"/>
  <c r="ER172" i="32" a="1"/>
  <c r="ER172" i="32" s="1"/>
  <c r="ER171" i="32" a="1"/>
  <c r="ER171" i="32" s="1"/>
  <c r="ER170" i="32" a="1"/>
  <c r="ER170" i="32" s="1"/>
  <c r="ER169" i="32" a="1"/>
  <c r="ER169" i="32" s="1"/>
  <c r="ER168" i="32" a="1"/>
  <c r="ER168" i="32" s="1"/>
  <c r="ER167" i="32" a="1"/>
  <c r="ER167" i="32" s="1"/>
  <c r="ER166" i="32" a="1"/>
  <c r="ER166" i="32" s="1"/>
  <c r="ER165" i="32" a="1"/>
  <c r="ER165" i="32" s="1"/>
  <c r="ER164" i="32" a="1"/>
  <c r="ER164" i="32" s="1"/>
  <c r="ER163" i="32" a="1"/>
  <c r="ER163" i="32" s="1"/>
  <c r="ER162" i="32" a="1"/>
  <c r="ER162" i="32" s="1"/>
  <c r="ER161" i="32" a="1"/>
  <c r="ER161" i="32" s="1"/>
  <c r="ER160" i="32" a="1"/>
  <c r="ER160" i="32" s="1"/>
  <c r="ER159" i="32" a="1"/>
  <c r="ER159" i="32" s="1"/>
  <c r="ER158" i="32" a="1"/>
  <c r="ER158" i="32" s="1"/>
  <c r="ER157" i="32" a="1"/>
  <c r="ER157" i="32" s="1"/>
  <c r="ER156" i="32" a="1"/>
  <c r="ER156" i="32" s="1"/>
  <c r="ER155" i="32" a="1"/>
  <c r="ER155" i="32" s="1"/>
  <c r="ER154" i="32" a="1"/>
  <c r="ER154" i="32" s="1"/>
  <c r="ER153" i="32" a="1"/>
  <c r="ER153" i="32" s="1"/>
  <c r="ER152" i="32" a="1"/>
  <c r="ER152" i="32" s="1"/>
  <c r="ER151" i="32" a="1"/>
  <c r="ER151" i="32" s="1"/>
  <c r="ER150" i="32" a="1"/>
  <c r="ER150" i="32" s="1"/>
  <c r="ER149" i="32" a="1"/>
  <c r="ER149" i="32" s="1"/>
  <c r="ER148" i="32" a="1"/>
  <c r="ER148" i="32" s="1"/>
  <c r="ER147" i="32" a="1"/>
  <c r="ER147" i="32" s="1"/>
  <c r="ER146" i="32" a="1"/>
  <c r="ER146" i="32" s="1"/>
  <c r="ER145" i="32" a="1"/>
  <c r="ER145" i="32" s="1"/>
  <c r="ER144" i="32" a="1"/>
  <c r="ER144" i="32" s="1"/>
  <c r="ER143" i="32" a="1"/>
  <c r="ER143" i="32" s="1"/>
  <c r="ER142" i="32" a="1"/>
  <c r="ER142" i="32" s="1"/>
  <c r="ER141" i="32" a="1"/>
  <c r="ER141" i="32" s="1"/>
  <c r="ER140" i="32" a="1"/>
  <c r="ER140" i="32" s="1"/>
  <c r="ER38" i="32" a="1"/>
  <c r="ER38" i="32" s="1"/>
  <c r="ER36" i="32" a="1"/>
  <c r="ER36" i="32" s="1"/>
  <c r="ER34" i="32" a="1"/>
  <c r="ER34" i="32" s="1"/>
  <c r="ER32" i="32" a="1"/>
  <c r="ER32" i="32" s="1"/>
  <c r="ER30" i="32" a="1"/>
  <c r="ER30" i="32" s="1"/>
  <c r="ER28" i="32" a="1"/>
  <c r="ER28" i="32" s="1"/>
  <c r="ER26" i="32" a="1"/>
  <c r="ER26" i="32" s="1"/>
  <c r="ER24" i="32" a="1"/>
  <c r="ER24" i="32" s="1"/>
  <c r="ER22" i="32" a="1"/>
  <c r="ER22" i="32" s="1"/>
  <c r="ER20" i="32" a="1"/>
  <c r="ER20" i="32" s="1"/>
  <c r="ER18" i="32" a="1"/>
  <c r="ER18" i="32" s="1"/>
  <c r="ER16" i="32" a="1"/>
  <c r="ER16" i="32" s="1"/>
  <c r="ER14" i="32" a="1"/>
  <c r="ER14" i="32" s="1"/>
  <c r="ER12" i="32" a="1"/>
  <c r="ER12" i="32" s="1"/>
  <c r="ER10" i="32" a="1"/>
  <c r="ER10" i="32" s="1"/>
  <c r="ER8" i="32" a="1"/>
  <c r="ER8" i="32" s="1"/>
  <c r="ER6" i="32" a="1"/>
  <c r="ER6" i="32" s="1"/>
  <c r="ER4" i="32" a="1"/>
  <c r="ER4" i="32" s="1"/>
  <c r="ER116" i="32" a="1"/>
  <c r="ER116" i="32" s="1"/>
  <c r="ER115" i="32" a="1"/>
  <c r="ER115" i="32" s="1"/>
  <c r="ER112" i="32" a="1"/>
  <c r="ER112" i="32" s="1"/>
  <c r="ER111" i="32" a="1"/>
  <c r="ER111" i="32" s="1"/>
  <c r="ER108" i="32" a="1"/>
  <c r="ER108" i="32" s="1"/>
  <c r="ER107" i="32" a="1"/>
  <c r="ER107" i="32" s="1"/>
  <c r="ER104" i="32" a="1"/>
  <c r="ER104" i="32" s="1"/>
  <c r="ER103" i="32" a="1"/>
  <c r="ER103" i="32" s="1"/>
  <c r="ER100" i="32" a="1"/>
  <c r="ER100" i="32" s="1"/>
  <c r="ER99" i="32" a="1"/>
  <c r="ER99" i="32" s="1"/>
  <c r="ER96" i="32" a="1"/>
  <c r="ER96" i="32" s="1"/>
  <c r="ER95" i="32" a="1"/>
  <c r="ER95" i="32" s="1"/>
  <c r="ER92" i="32" a="1"/>
  <c r="ER92" i="32" s="1"/>
  <c r="ER91" i="32" a="1"/>
  <c r="ER91" i="32" s="1"/>
  <c r="ER88" i="32" a="1"/>
  <c r="ER88" i="32" s="1"/>
  <c r="ER87" i="32" a="1"/>
  <c r="ER87" i="32" s="1"/>
  <c r="ER84" i="32" a="1"/>
  <c r="ER84" i="32" s="1"/>
  <c r="ER83" i="32" a="1"/>
  <c r="ER83" i="32" s="1"/>
  <c r="ER80" i="32" a="1"/>
  <c r="ER80" i="32" s="1"/>
  <c r="ER79" i="32" a="1"/>
  <c r="ER79" i="32" s="1"/>
  <c r="ER76" i="32" a="1"/>
  <c r="ER76" i="32" s="1"/>
  <c r="ER75" i="32" a="1"/>
  <c r="ER75" i="32" s="1"/>
  <c r="ER72" i="32" a="1"/>
  <c r="ER72" i="32" s="1"/>
  <c r="ER71" i="32" a="1"/>
  <c r="ER71" i="32" s="1"/>
  <c r="ER68" i="32" a="1"/>
  <c r="ER68" i="32" s="1"/>
  <c r="ER67" i="32" a="1"/>
  <c r="ER67" i="32" s="1"/>
  <c r="ER64" i="32" a="1"/>
  <c r="ER64" i="32" s="1"/>
  <c r="ER63" i="32" a="1"/>
  <c r="ER63" i="32" s="1"/>
  <c r="ER60" i="32" a="1"/>
  <c r="ER60" i="32" s="1"/>
  <c r="ER59" i="32" a="1"/>
  <c r="ER59" i="32" s="1"/>
  <c r="ER56" i="32" a="1"/>
  <c r="ER56" i="32" s="1"/>
  <c r="ER55" i="32" a="1"/>
  <c r="ER55" i="32" s="1"/>
  <c r="ER52" i="32" a="1"/>
  <c r="ER52" i="32" s="1"/>
  <c r="ER51" i="32" a="1"/>
  <c r="ER51" i="32" s="1"/>
  <c r="ER48" i="32" a="1"/>
  <c r="ER48" i="32" s="1"/>
  <c r="ER47" i="32" a="1"/>
  <c r="ER47" i="32" s="1"/>
  <c r="ER44" i="32" a="1"/>
  <c r="ER44" i="32" s="1"/>
  <c r="ER43" i="32" a="1"/>
  <c r="ER43" i="32" s="1"/>
  <c r="ER40" i="32" a="1"/>
  <c r="ER40" i="32" s="1"/>
  <c r="ER93" i="32" a="1"/>
  <c r="ER93" i="32" s="1"/>
  <c r="ER90" i="32" a="1"/>
  <c r="ER90" i="32" s="1"/>
  <c r="ER77" i="32" a="1"/>
  <c r="ER77" i="32" s="1"/>
  <c r="ER74" i="32" a="1"/>
  <c r="ER74" i="32" s="1"/>
  <c r="ER61" i="32" a="1"/>
  <c r="ER61" i="32" s="1"/>
  <c r="ER58" i="32" a="1"/>
  <c r="ER58" i="32" s="1"/>
  <c r="ER45" i="32" a="1"/>
  <c r="ER45" i="32" s="1"/>
  <c r="ER42" i="32" a="1"/>
  <c r="ER42" i="32" s="1"/>
  <c r="ER33" i="32" a="1"/>
  <c r="ER33" i="32" s="1"/>
  <c r="ER21" i="32" a="1"/>
  <c r="ER21" i="32" s="1"/>
  <c r="ER15" i="32" a="1"/>
  <c r="ER15" i="32" s="1"/>
  <c r="ER9" i="32" a="1"/>
  <c r="ER9" i="32" s="1"/>
  <c r="ER3" i="32" a="1"/>
  <c r="ER3" i="32" s="1"/>
  <c r="ER2" i="32" a="1"/>
  <c r="ER2" i="32" s="1"/>
  <c r="ER137" i="32" a="1"/>
  <c r="ER137" i="32" s="1"/>
  <c r="ER134" i="32" a="1"/>
  <c r="ER134" i="32" s="1"/>
  <c r="ER131" i="32" a="1"/>
  <c r="ER131" i="32" s="1"/>
  <c r="ER128" i="32" a="1"/>
  <c r="ER128" i="32" s="1"/>
  <c r="ER125" i="32" a="1"/>
  <c r="ER125" i="32" s="1"/>
  <c r="ER114" i="32" a="1"/>
  <c r="ER114" i="32" s="1"/>
  <c r="ER102" i="32" a="1"/>
  <c r="ER102" i="32" s="1"/>
  <c r="ER73" i="32" a="1"/>
  <c r="ER73" i="32" s="1"/>
  <c r="ER54" i="32" a="1"/>
  <c r="ER54" i="32" s="1"/>
  <c r="ER122" i="32" a="1"/>
  <c r="ER122" i="32" s="1"/>
  <c r="ER118" i="32" a="1"/>
  <c r="ER118" i="32" s="1"/>
  <c r="ER117" i="32" a="1"/>
  <c r="ER117" i="32" s="1"/>
  <c r="ER97" i="32" a="1"/>
  <c r="ER97" i="32" s="1"/>
  <c r="ER94" i="32" a="1"/>
  <c r="ER94" i="32" s="1"/>
  <c r="ER81" i="32" a="1"/>
  <c r="ER81" i="32" s="1"/>
  <c r="ER78" i="32" a="1"/>
  <c r="ER78" i="32" s="1"/>
  <c r="ER65" i="32" a="1"/>
  <c r="ER65" i="32" s="1"/>
  <c r="ER62" i="32" a="1"/>
  <c r="ER62" i="32" s="1"/>
  <c r="ER49" i="32" a="1"/>
  <c r="ER49" i="32" s="1"/>
  <c r="ER46" i="32" a="1"/>
  <c r="ER46" i="32" s="1"/>
  <c r="ER27" i="32" a="1"/>
  <c r="ER27" i="32" s="1"/>
  <c r="ER25" i="32" a="1"/>
  <c r="ER25" i="32" s="1"/>
  <c r="ER17" i="32" a="1"/>
  <c r="ER17" i="32" s="1"/>
  <c r="ER11" i="32" a="1"/>
  <c r="ER11" i="32" s="1"/>
  <c r="ER7" i="32" a="1"/>
  <c r="ER7" i="32" s="1"/>
  <c r="ER138" i="32" a="1"/>
  <c r="ER138" i="32" s="1"/>
  <c r="ER135" i="32" a="1"/>
  <c r="ER135" i="32" s="1"/>
  <c r="ER133" i="32" a="1"/>
  <c r="ER133" i="32" s="1"/>
  <c r="ER129" i="32" a="1"/>
  <c r="ER129" i="32" s="1"/>
  <c r="ER127" i="32" a="1"/>
  <c r="ER127" i="32" s="1"/>
  <c r="ER124" i="32" a="1"/>
  <c r="ER124" i="32" s="1"/>
  <c r="ER110" i="32" a="1"/>
  <c r="ER110" i="32" s="1"/>
  <c r="ER89" i="32" a="1"/>
  <c r="ER89" i="32" s="1"/>
  <c r="ER57" i="32" a="1"/>
  <c r="ER57" i="32" s="1"/>
  <c r="ER113" i="32" a="1"/>
  <c r="ER113" i="32" s="1"/>
  <c r="ER109" i="32" a="1"/>
  <c r="ER109" i="32" s="1"/>
  <c r="ER105" i="32" a="1"/>
  <c r="ER105" i="32" s="1"/>
  <c r="ER101" i="32" a="1"/>
  <c r="ER101" i="32" s="1"/>
  <c r="ER98" i="32" a="1"/>
  <c r="ER98" i="32" s="1"/>
  <c r="ER85" i="32" a="1"/>
  <c r="ER85" i="32" s="1"/>
  <c r="ER82" i="32" a="1"/>
  <c r="ER82" i="32" s="1"/>
  <c r="ER69" i="32" a="1"/>
  <c r="ER69" i="32" s="1"/>
  <c r="ER66" i="32" a="1"/>
  <c r="ER66" i="32" s="1"/>
  <c r="ER53" i="32" a="1"/>
  <c r="ER53" i="32" s="1"/>
  <c r="ER50" i="32" a="1"/>
  <c r="ER50" i="32" s="1"/>
  <c r="ER39" i="32" a="1"/>
  <c r="ER39" i="32" s="1"/>
  <c r="ER37" i="32" a="1"/>
  <c r="ER37" i="32" s="1"/>
  <c r="ER35" i="32" a="1"/>
  <c r="ER35" i="32" s="1"/>
  <c r="ER31" i="32" a="1"/>
  <c r="ER31" i="32" s="1"/>
  <c r="ER29" i="32" a="1"/>
  <c r="ER29" i="32" s="1"/>
  <c r="ER23" i="32" a="1"/>
  <c r="ER23" i="32" s="1"/>
  <c r="ER19" i="32" a="1"/>
  <c r="ER19" i="32" s="1"/>
  <c r="ER13" i="32" a="1"/>
  <c r="ER13" i="32" s="1"/>
  <c r="ER5" i="32" a="1"/>
  <c r="ER5" i="32" s="1"/>
  <c r="ER139" i="32" a="1"/>
  <c r="ER139" i="32" s="1"/>
  <c r="ER136" i="32" a="1"/>
  <c r="ER136" i="32" s="1"/>
  <c r="ER132" i="32" a="1"/>
  <c r="ER132" i="32" s="1"/>
  <c r="ER130" i="32" a="1"/>
  <c r="ER130" i="32" s="1"/>
  <c r="ER126" i="32" a="1"/>
  <c r="ER126" i="32" s="1"/>
  <c r="ER120" i="32" a="1"/>
  <c r="ER120" i="32" s="1"/>
  <c r="ER106" i="32" a="1"/>
  <c r="ER106" i="32" s="1"/>
  <c r="ER86" i="32" a="1"/>
  <c r="ER86" i="32" s="1"/>
  <c r="ER70" i="32" a="1"/>
  <c r="ER70" i="32" s="1"/>
  <c r="ER41" i="32" a="1"/>
  <c r="ER41" i="32" s="1"/>
  <c r="CV208" i="32" a="1"/>
  <c r="CV208" i="32" s="1"/>
  <c r="CV191" i="32" a="1"/>
  <c r="CV191" i="32" s="1"/>
  <c r="CV207" i="32" a="1"/>
  <c r="CV207" i="32" s="1"/>
  <c r="CV181" i="32" a="1"/>
  <c r="CV181" i="32" s="1"/>
  <c r="CV178" i="32" a="1"/>
  <c r="CV178" i="32" s="1"/>
  <c r="CV176" i="32" a="1"/>
  <c r="CV176" i="32" s="1"/>
  <c r="CV175" i="32" a="1"/>
  <c r="CV175" i="32" s="1"/>
  <c r="CV157" i="32" a="1"/>
  <c r="CV157" i="32" s="1"/>
  <c r="CV155" i="32" a="1"/>
  <c r="CV155" i="32" s="1"/>
  <c r="CV153" i="32" a="1"/>
  <c r="CV153" i="32" s="1"/>
  <c r="CV151" i="32" a="1"/>
  <c r="CV151" i="32" s="1"/>
  <c r="CV149" i="32" a="1"/>
  <c r="CV149" i="32" s="1"/>
  <c r="CV147" i="32" a="1"/>
  <c r="CV147" i="32" s="1"/>
  <c r="CV145" i="32" a="1"/>
  <c r="CV145" i="32" s="1"/>
  <c r="CV190" i="32" a="1"/>
  <c r="CV190" i="32" s="1"/>
  <c r="CV188" i="32" a="1"/>
  <c r="CV188" i="32" s="1"/>
  <c r="CV187" i="32" a="1"/>
  <c r="CV187" i="32" s="1"/>
  <c r="CV177" i="32" a="1"/>
  <c r="CV177" i="32" s="1"/>
  <c r="CV174" i="32" a="1"/>
  <c r="CV174" i="32" s="1"/>
  <c r="CV172" i="32" a="1"/>
  <c r="CV172" i="32" s="1"/>
  <c r="CV171" i="32" a="1"/>
  <c r="CV171" i="32" s="1"/>
  <c r="CV166" i="32" a="1"/>
  <c r="CV166" i="32" s="1"/>
  <c r="CV165" i="32" a="1"/>
  <c r="CV165" i="32" s="1"/>
  <c r="CV162" i="32" a="1"/>
  <c r="CV162" i="32" s="1"/>
  <c r="CV161" i="32" a="1"/>
  <c r="CV161" i="32" s="1"/>
  <c r="CV158" i="32" a="1"/>
  <c r="CV158" i="32" s="1"/>
  <c r="CV189" i="32" a="1"/>
  <c r="CV189" i="32" s="1"/>
  <c r="CV186" i="32" a="1"/>
  <c r="CV186" i="32" s="1"/>
  <c r="CV184" i="32" a="1"/>
  <c r="CV184" i="32" s="1"/>
  <c r="CV183" i="32" a="1"/>
  <c r="CV183" i="32" s="1"/>
  <c r="CV173" i="32" a="1"/>
  <c r="CV173" i="32" s="1"/>
  <c r="CV170" i="32" a="1"/>
  <c r="CV170" i="32" s="1"/>
  <c r="CV156" i="32" a="1"/>
  <c r="CV156" i="32" s="1"/>
  <c r="CV154" i="32" a="1"/>
  <c r="CV154" i="32" s="1"/>
  <c r="CV152" i="32" a="1"/>
  <c r="CV152" i="32" s="1"/>
  <c r="CV150" i="32" a="1"/>
  <c r="CV150" i="32" s="1"/>
  <c r="CV148" i="32" a="1"/>
  <c r="CV148" i="32" s="1"/>
  <c r="CV180" i="32" a="1"/>
  <c r="CV180" i="32" s="1"/>
  <c r="CV179" i="32" a="1"/>
  <c r="CV179" i="32" s="1"/>
  <c r="CV169" i="32" a="1"/>
  <c r="CV169" i="32" s="1"/>
  <c r="CV146" i="32" a="1"/>
  <c r="CV146" i="32" s="1"/>
  <c r="CV143" i="32" a="1"/>
  <c r="CV143" i="32" s="1"/>
  <c r="CV141" i="32" a="1"/>
  <c r="CV141" i="32" s="1"/>
  <c r="CV139" i="32" a="1"/>
  <c r="CV139" i="32" s="1"/>
  <c r="CV185" i="32" a="1"/>
  <c r="CV185" i="32" s="1"/>
  <c r="CV182" i="32" a="1"/>
  <c r="CV182" i="32" s="1"/>
  <c r="CV167" i="32" a="1"/>
  <c r="CV167" i="32" s="1"/>
  <c r="CV163" i="32" a="1"/>
  <c r="CV163" i="32" s="1"/>
  <c r="CV159" i="32" a="1"/>
  <c r="CV159" i="32" s="1"/>
  <c r="CV168" i="32" a="1"/>
  <c r="CV168" i="32" s="1"/>
  <c r="CV164" i="32" a="1"/>
  <c r="CV164" i="32" s="1"/>
  <c r="CV160" i="32" a="1"/>
  <c r="CV160" i="32" s="1"/>
  <c r="CV144" i="32" a="1"/>
  <c r="CV144" i="32" s="1"/>
  <c r="CV142" i="32" a="1"/>
  <c r="CV142" i="32" s="1"/>
  <c r="CV140" i="32" a="1"/>
  <c r="CV140" i="32" s="1"/>
  <c r="CV138" i="32" a="1"/>
  <c r="CV138" i="32" s="1"/>
  <c r="CV136" i="32" a="1"/>
  <c r="CV136" i="32" s="1"/>
  <c r="CV135" i="32" a="1"/>
  <c r="CV135" i="32" s="1"/>
  <c r="CV133" i="32" a="1"/>
  <c r="CV133" i="32" s="1"/>
  <c r="CV132" i="32" a="1"/>
  <c r="CV132" i="32" s="1"/>
  <c r="CV134" i="32" a="1"/>
  <c r="CV134" i="32" s="1"/>
  <c r="CV131" i="32" a="1"/>
  <c r="CV131" i="32" s="1"/>
  <c r="CV129" i="32" a="1"/>
  <c r="CV129" i="32" s="1"/>
  <c r="CV128" i="32" a="1"/>
  <c r="CV128" i="32" s="1"/>
  <c r="CV118" i="32" a="1"/>
  <c r="CV118" i="32" s="1"/>
  <c r="CV137" i="32" a="1"/>
  <c r="CV137" i="32" s="1"/>
  <c r="CV130" i="32" a="1"/>
  <c r="CV130" i="32" s="1"/>
  <c r="CV127" i="32" a="1"/>
  <c r="CV127" i="32" s="1"/>
  <c r="CV125" i="32" a="1"/>
  <c r="CV125" i="32" s="1"/>
  <c r="CV124" i="32" a="1"/>
  <c r="CV124" i="32" s="1"/>
  <c r="CV122" i="32" a="1"/>
  <c r="CV122" i="32" s="1"/>
  <c r="CV120" i="32" a="1"/>
  <c r="CV120" i="32" s="1"/>
  <c r="CV119" i="32" a="1"/>
  <c r="CV119" i="32" s="1"/>
  <c r="CV115" i="32" a="1"/>
  <c r="CV115" i="32" s="1"/>
  <c r="CV113" i="32" a="1"/>
  <c r="CV113" i="32" s="1"/>
  <c r="CV112" i="32" a="1"/>
  <c r="CV112" i="32" s="1"/>
  <c r="CV102" i="32" a="1"/>
  <c r="CV102" i="32" s="1"/>
  <c r="CV99" i="32" a="1"/>
  <c r="CV99" i="32" s="1"/>
  <c r="CV97" i="32" a="1"/>
  <c r="CV97" i="32" s="1"/>
  <c r="CV96" i="32" a="1"/>
  <c r="CV96" i="32" s="1"/>
  <c r="CV86" i="32" a="1"/>
  <c r="CV86" i="32" s="1"/>
  <c r="CV83" i="32" a="1"/>
  <c r="CV83" i="32" s="1"/>
  <c r="CV81" i="32" a="1"/>
  <c r="CV81" i="32" s="1"/>
  <c r="CV80" i="32" a="1"/>
  <c r="CV80" i="32" s="1"/>
  <c r="CV70" i="32" a="1"/>
  <c r="CV70" i="32" s="1"/>
  <c r="CV67" i="32" a="1"/>
  <c r="CV67" i="32" s="1"/>
  <c r="CV65" i="32" a="1"/>
  <c r="CV65" i="32" s="1"/>
  <c r="CV64" i="32" a="1"/>
  <c r="CV64" i="32" s="1"/>
  <c r="CV61" i="32" a="1"/>
  <c r="CV61" i="32" s="1"/>
  <c r="CV60" i="32" a="1"/>
  <c r="CV60" i="32" s="1"/>
  <c r="CV57" i="32" a="1"/>
  <c r="CV57" i="32" s="1"/>
  <c r="CV56" i="32" a="1"/>
  <c r="CV56" i="32" s="1"/>
  <c r="CV117" i="32" a="1"/>
  <c r="CV117" i="32" s="1"/>
  <c r="CV116" i="32" a="1"/>
  <c r="CV116" i="32" s="1"/>
  <c r="CV114" i="32" a="1"/>
  <c r="CV114" i="32" s="1"/>
  <c r="CV111" i="32" a="1"/>
  <c r="CV111" i="32" s="1"/>
  <c r="CV109" i="32" a="1"/>
  <c r="CV109" i="32" s="1"/>
  <c r="CV108" i="32" a="1"/>
  <c r="CV108" i="32" s="1"/>
  <c r="CV98" i="32" a="1"/>
  <c r="CV98" i="32" s="1"/>
  <c r="CV95" i="32" a="1"/>
  <c r="CV95" i="32" s="1"/>
  <c r="CV93" i="32" a="1"/>
  <c r="CV93" i="32" s="1"/>
  <c r="CV92" i="32" a="1"/>
  <c r="CV92" i="32" s="1"/>
  <c r="CV82" i="32" a="1"/>
  <c r="CV82" i="32" s="1"/>
  <c r="CV79" i="32" a="1"/>
  <c r="CV79" i="32" s="1"/>
  <c r="CV77" i="32" a="1"/>
  <c r="CV77" i="32" s="1"/>
  <c r="CV76" i="32" a="1"/>
  <c r="CV76" i="32" s="1"/>
  <c r="CV66" i="32" a="1"/>
  <c r="CV66" i="32" s="1"/>
  <c r="CV42" i="32" a="1"/>
  <c r="CV42" i="32" s="1"/>
  <c r="CV40" i="32" a="1"/>
  <c r="CV40" i="32" s="1"/>
  <c r="CV38" i="32" a="1"/>
  <c r="CV38" i="32" s="1"/>
  <c r="CV36" i="32" a="1"/>
  <c r="CV36" i="32" s="1"/>
  <c r="CV34" i="32" a="1"/>
  <c r="CV34" i="32" s="1"/>
  <c r="CV32" i="32" a="1"/>
  <c r="CV32" i="32" s="1"/>
  <c r="CV30" i="32" a="1"/>
  <c r="CV30" i="32" s="1"/>
  <c r="CV28" i="32" a="1"/>
  <c r="CV28" i="32" s="1"/>
  <c r="CV123" i="32" a="1"/>
  <c r="CV123" i="32" s="1"/>
  <c r="CV110" i="32" a="1"/>
  <c r="CV110" i="32" s="1"/>
  <c r="CV107" i="32" a="1"/>
  <c r="CV107" i="32" s="1"/>
  <c r="CV105" i="32" a="1"/>
  <c r="CV105" i="32" s="1"/>
  <c r="CV104" i="32" a="1"/>
  <c r="CV104" i="32" s="1"/>
  <c r="CV94" i="32" a="1"/>
  <c r="CV94" i="32" s="1"/>
  <c r="CV91" i="32" a="1"/>
  <c r="CV91" i="32" s="1"/>
  <c r="CV89" i="32" a="1"/>
  <c r="CV89" i="32" s="1"/>
  <c r="CV88" i="32" a="1"/>
  <c r="CV88" i="32" s="1"/>
  <c r="CV78" i="32" a="1"/>
  <c r="CV78" i="32" s="1"/>
  <c r="CV75" i="32" a="1"/>
  <c r="CV75" i="32" s="1"/>
  <c r="CV73" i="32" a="1"/>
  <c r="CV73" i="32" s="1"/>
  <c r="CV72" i="32" a="1"/>
  <c r="CV72" i="32" s="1"/>
  <c r="CV63" i="32" a="1"/>
  <c r="CV63" i="32" s="1"/>
  <c r="CV62" i="32" a="1"/>
  <c r="CV62" i="32" s="1"/>
  <c r="CV59" i="32" a="1"/>
  <c r="CV59" i="32" s="1"/>
  <c r="CV58" i="32" a="1"/>
  <c r="CV58" i="32" s="1"/>
  <c r="CV55" i="32" a="1"/>
  <c r="CV55" i="32" s="1"/>
  <c r="CV54" i="32" a="1"/>
  <c r="CV54" i="32" s="1"/>
  <c r="CV51" i="32" a="1"/>
  <c r="CV51" i="32" s="1"/>
  <c r="CV50" i="32" a="1"/>
  <c r="CV50" i="32" s="1"/>
  <c r="CV47" i="32" a="1"/>
  <c r="CV47" i="32" s="1"/>
  <c r="CV46" i="32" a="1"/>
  <c r="CV46" i="32" s="1"/>
  <c r="CV103" i="32" a="1"/>
  <c r="CV103" i="32" s="1"/>
  <c r="CV90" i="32" a="1"/>
  <c r="CV90" i="32" s="1"/>
  <c r="CV49" i="32" a="1"/>
  <c r="CV49" i="32" s="1"/>
  <c r="CV43" i="32" a="1"/>
  <c r="CV43" i="32" s="1"/>
  <c r="CV33" i="32" a="1"/>
  <c r="CV33" i="32" s="1"/>
  <c r="CV26" i="32" a="1"/>
  <c r="CV26" i="32" s="1"/>
  <c r="CV20" i="32" a="1"/>
  <c r="CV20" i="32" s="1"/>
  <c r="CV18" i="32" a="1"/>
  <c r="CV18" i="32" s="1"/>
  <c r="CV16" i="32" a="1"/>
  <c r="CV16" i="32" s="1"/>
  <c r="CV10" i="32" a="1"/>
  <c r="CV10" i="32" s="1"/>
  <c r="CV6" i="32" a="1"/>
  <c r="CV6" i="32" s="1"/>
  <c r="CV4" i="32" a="1"/>
  <c r="CV4" i="32" s="1"/>
  <c r="CV39" i="32" a="1"/>
  <c r="CV39" i="32" s="1"/>
  <c r="CV3" i="32" a="1"/>
  <c r="CV3" i="32" s="1"/>
  <c r="CV121" i="32" a="1"/>
  <c r="CV121" i="32" s="1"/>
  <c r="CV106" i="32" a="1"/>
  <c r="CV106" i="32" s="1"/>
  <c r="CV69" i="32" a="1"/>
  <c r="CV69" i="32" s="1"/>
  <c r="CV68" i="32" a="1"/>
  <c r="CV68" i="32" s="1"/>
  <c r="CV53" i="32" a="1"/>
  <c r="CV53" i="32" s="1"/>
  <c r="CV41" i="32" a="1"/>
  <c r="CV41" i="32" s="1"/>
  <c r="CV37" i="32" a="1"/>
  <c r="CV37" i="32" s="1"/>
  <c r="CV29" i="32" a="1"/>
  <c r="CV29" i="32" s="1"/>
  <c r="CV24" i="32" a="1"/>
  <c r="CV24" i="32" s="1"/>
  <c r="CV22" i="32" a="1"/>
  <c r="CV22" i="32" s="1"/>
  <c r="CV14" i="32" a="1"/>
  <c r="CV14" i="32" s="1"/>
  <c r="CV12" i="32" a="1"/>
  <c r="CV12" i="32" s="1"/>
  <c r="CV8" i="32" a="1"/>
  <c r="CV8" i="32" s="1"/>
  <c r="CV192" i="32" a="1"/>
  <c r="CV192" i="32" s="1"/>
  <c r="CV52" i="32" a="1"/>
  <c r="CV52" i="32" s="1"/>
  <c r="CV35" i="32" a="1"/>
  <c r="CV35" i="32" s="1"/>
  <c r="CV23" i="32" a="1"/>
  <c r="CV23" i="32" s="1"/>
  <c r="CV13" i="32" a="1"/>
  <c r="CV13" i="32" s="1"/>
  <c r="CV11" i="32" a="1"/>
  <c r="CV11" i="32" s="1"/>
  <c r="CV85" i="32" a="1"/>
  <c r="CV85" i="32" s="1"/>
  <c r="CV84" i="32" a="1"/>
  <c r="CV84" i="32" s="1"/>
  <c r="CV71" i="32" a="1"/>
  <c r="CV71" i="32" s="1"/>
  <c r="CV48" i="32" a="1"/>
  <c r="CV48" i="32" s="1"/>
  <c r="CV206" i="32" a="1"/>
  <c r="CV206" i="32" s="1"/>
  <c r="CV203" i="32" a="1"/>
  <c r="CV203" i="32" s="1"/>
  <c r="CV202" i="32" a="1"/>
  <c r="CV202" i="32" s="1"/>
  <c r="CV198" i="32" a="1"/>
  <c r="CV198" i="32" s="1"/>
  <c r="CV196" i="32" a="1"/>
  <c r="CV196" i="32" s="1"/>
  <c r="CV195" i="32" a="1"/>
  <c r="CV195" i="32" s="1"/>
  <c r="CV194" i="32" a="1"/>
  <c r="CV194" i="32" s="1"/>
  <c r="CV193" i="32" a="1"/>
  <c r="CV193" i="32" s="1"/>
  <c r="CV126" i="32" a="1"/>
  <c r="CV126" i="32" s="1"/>
  <c r="CV101" i="32" a="1"/>
  <c r="CV101" i="32" s="1"/>
  <c r="CV87" i="32" a="1"/>
  <c r="CV87" i="32" s="1"/>
  <c r="CV45" i="32" a="1"/>
  <c r="CV45" i="32" s="1"/>
  <c r="CV31" i="32" a="1"/>
  <c r="CV31" i="32" s="1"/>
  <c r="CV27" i="32" a="1"/>
  <c r="CV27" i="32" s="1"/>
  <c r="CV9" i="32" a="1"/>
  <c r="CV9" i="32" s="1"/>
  <c r="CV205" i="32" a="1"/>
  <c r="CV205" i="32" s="1"/>
  <c r="CV204" i="32" a="1"/>
  <c r="CV204" i="32" s="1"/>
  <c r="CV201" i="32" a="1"/>
  <c r="CV201" i="32" s="1"/>
  <c r="CV200" i="32" a="1"/>
  <c r="CV200" i="32" s="1"/>
  <c r="CV199" i="32" a="1"/>
  <c r="CV199" i="32" s="1"/>
  <c r="CV197" i="32" a="1"/>
  <c r="CV197" i="32" s="1"/>
  <c r="CV100" i="32" a="1"/>
  <c r="CV100" i="32" s="1"/>
  <c r="CV74" i="32" a="1"/>
  <c r="CV74" i="32" s="1"/>
  <c r="CV44" i="32" a="1"/>
  <c r="CV44" i="32" s="1"/>
  <c r="CV25" i="32" a="1"/>
  <c r="CV25" i="32" s="1"/>
  <c r="CV21" i="32" a="1"/>
  <c r="CV21" i="32" s="1"/>
  <c r="CV19" i="32" a="1"/>
  <c r="CV19" i="32" s="1"/>
  <c r="CV17" i="32" a="1"/>
  <c r="CV17" i="32" s="1"/>
  <c r="CV15" i="32" a="1"/>
  <c r="CV15" i="32" s="1"/>
  <c r="CV7" i="32" a="1"/>
  <c r="CV7" i="32" s="1"/>
  <c r="CV5" i="32" a="1"/>
  <c r="CV5" i="32" s="1"/>
  <c r="CJ208" i="32" a="1"/>
  <c r="CJ208" i="32" s="1"/>
  <c r="CJ191" i="32" a="1"/>
  <c r="CJ191" i="32" s="1"/>
  <c r="CJ192" i="32" a="1"/>
  <c r="CJ192" i="32" s="1"/>
  <c r="CJ188" i="32" a="1"/>
  <c r="CJ188" i="32" s="1"/>
  <c r="CJ185" i="32" a="1"/>
  <c r="CJ185" i="32" s="1"/>
  <c r="CJ183" i="32" a="1"/>
  <c r="CJ183" i="32" s="1"/>
  <c r="CJ182" i="32" a="1"/>
  <c r="CJ182" i="32" s="1"/>
  <c r="CJ172" i="32" a="1"/>
  <c r="CJ172" i="32" s="1"/>
  <c r="CJ158" i="32" a="1"/>
  <c r="CJ158" i="32" s="1"/>
  <c r="CJ156" i="32" a="1"/>
  <c r="CJ156" i="32" s="1"/>
  <c r="CJ154" i="32" a="1"/>
  <c r="CJ154" i="32" s="1"/>
  <c r="CJ152" i="32" a="1"/>
  <c r="CJ152" i="32" s="1"/>
  <c r="CJ150" i="32" a="1"/>
  <c r="CJ150" i="32" s="1"/>
  <c r="CJ148" i="32" a="1"/>
  <c r="CJ148" i="32" s="1"/>
  <c r="CJ146" i="32" a="1"/>
  <c r="CJ146" i="32" s="1"/>
  <c r="CJ184" i="32" a="1"/>
  <c r="CJ184" i="32" s="1"/>
  <c r="CJ181" i="32" a="1"/>
  <c r="CJ181" i="32" s="1"/>
  <c r="CJ179" i="32" a="1"/>
  <c r="CJ179" i="32" s="1"/>
  <c r="CJ178" i="32" a="1"/>
  <c r="CJ178" i="32" s="1"/>
  <c r="CJ169" i="32" a="1"/>
  <c r="CJ169" i="32" s="1"/>
  <c r="CJ168" i="32" a="1"/>
  <c r="CJ168" i="32" s="1"/>
  <c r="CJ165" i="32" a="1"/>
  <c r="CJ165" i="32" s="1"/>
  <c r="CJ164" i="32" a="1"/>
  <c r="CJ164" i="32" s="1"/>
  <c r="CJ161" i="32" a="1"/>
  <c r="CJ161" i="32" s="1"/>
  <c r="CJ160" i="32" a="1"/>
  <c r="CJ160" i="32" s="1"/>
  <c r="CJ190" i="32" a="1"/>
  <c r="CJ190" i="32" s="1"/>
  <c r="CJ180" i="32" a="1"/>
  <c r="CJ180" i="32" s="1"/>
  <c r="CJ177" i="32" a="1"/>
  <c r="CJ177" i="32" s="1"/>
  <c r="CJ175" i="32" a="1"/>
  <c r="CJ175" i="32" s="1"/>
  <c r="CJ174" i="32" a="1"/>
  <c r="CJ174" i="32" s="1"/>
  <c r="CJ157" i="32" a="1"/>
  <c r="CJ157" i="32" s="1"/>
  <c r="CJ155" i="32" a="1"/>
  <c r="CJ155" i="32" s="1"/>
  <c r="CJ153" i="32" a="1"/>
  <c r="CJ153" i="32" s="1"/>
  <c r="CJ151" i="32" a="1"/>
  <c r="CJ151" i="32" s="1"/>
  <c r="CJ149" i="32" a="1"/>
  <c r="CJ149" i="32" s="1"/>
  <c r="CJ145" i="32" a="1"/>
  <c r="CJ145" i="32" s="1"/>
  <c r="CJ144" i="32" a="1"/>
  <c r="CJ144" i="32" s="1"/>
  <c r="CJ142" i="32" a="1"/>
  <c r="CJ142" i="32" s="1"/>
  <c r="CJ140" i="32" a="1"/>
  <c r="CJ140" i="32" s="1"/>
  <c r="CJ189" i="32" a="1"/>
  <c r="CJ189" i="32" s="1"/>
  <c r="CJ171" i="32" a="1"/>
  <c r="CJ171" i="32" s="1"/>
  <c r="CJ170" i="32" a="1"/>
  <c r="CJ170" i="32" s="1"/>
  <c r="CJ166" i="32" a="1"/>
  <c r="CJ166" i="32" s="1"/>
  <c r="CJ162" i="32" a="1"/>
  <c r="CJ162" i="32" s="1"/>
  <c r="CJ187" i="32" a="1"/>
  <c r="CJ187" i="32" s="1"/>
  <c r="CJ186" i="32" a="1"/>
  <c r="CJ186" i="32" s="1"/>
  <c r="CJ176" i="32" a="1"/>
  <c r="CJ176" i="32" s="1"/>
  <c r="CJ173" i="32" a="1"/>
  <c r="CJ173" i="32" s="1"/>
  <c r="CJ167" i="32" a="1"/>
  <c r="CJ167" i="32" s="1"/>
  <c r="CJ163" i="32" a="1"/>
  <c r="CJ163" i="32" s="1"/>
  <c r="CJ159" i="32" a="1"/>
  <c r="CJ159" i="32" s="1"/>
  <c r="CJ147" i="32" a="1"/>
  <c r="CJ147" i="32" s="1"/>
  <c r="CJ138" i="32" a="1"/>
  <c r="CJ138" i="32" s="1"/>
  <c r="CJ137" i="32" a="1"/>
  <c r="CJ137" i="32" s="1"/>
  <c r="CJ143" i="32" a="1"/>
  <c r="CJ143" i="32" s="1"/>
  <c r="CJ141" i="32" a="1"/>
  <c r="CJ141" i="32" s="1"/>
  <c r="CJ139" i="32" a="1"/>
  <c r="CJ139" i="32" s="1"/>
  <c r="CJ129" i="32" a="1"/>
  <c r="CJ129" i="32" s="1"/>
  <c r="CJ126" i="32" a="1"/>
  <c r="CJ126" i="32" s="1"/>
  <c r="CJ124" i="32" a="1"/>
  <c r="CJ124" i="32" s="1"/>
  <c r="CJ123" i="32" a="1"/>
  <c r="CJ123" i="32" s="1"/>
  <c r="CJ136" i="32" a="1"/>
  <c r="CJ136" i="32" s="1"/>
  <c r="CJ135" i="32" a="1"/>
  <c r="CJ135" i="32" s="1"/>
  <c r="CJ125" i="32" a="1"/>
  <c r="CJ125" i="32" s="1"/>
  <c r="CJ122" i="32" a="1"/>
  <c r="CJ122" i="32" s="1"/>
  <c r="CJ120" i="32" a="1"/>
  <c r="CJ120" i="32" s="1"/>
  <c r="CJ119" i="32" a="1"/>
  <c r="CJ119" i="32" s="1"/>
  <c r="CJ134" i="32" a="1"/>
  <c r="CJ134" i="32" s="1"/>
  <c r="CJ132" i="32" a="1"/>
  <c r="CJ132" i="32" s="1"/>
  <c r="CJ131" i="32" a="1"/>
  <c r="CJ131" i="32" s="1"/>
  <c r="CJ121" i="32" a="1"/>
  <c r="CJ121" i="32" s="1"/>
  <c r="CJ118" i="32" a="1"/>
  <c r="CJ118" i="32" s="1"/>
  <c r="CJ117" i="32" a="1"/>
  <c r="CJ117" i="32" s="1"/>
  <c r="CJ130" i="32" a="1"/>
  <c r="CJ130" i="32" s="1"/>
  <c r="CJ109" i="32" a="1"/>
  <c r="CJ109" i="32" s="1"/>
  <c r="CJ106" i="32" a="1"/>
  <c r="CJ106" i="32" s="1"/>
  <c r="CJ104" i="32" a="1"/>
  <c r="CJ104" i="32" s="1"/>
  <c r="CJ103" i="32" a="1"/>
  <c r="CJ103" i="32" s="1"/>
  <c r="CJ93" i="32" a="1"/>
  <c r="CJ93" i="32" s="1"/>
  <c r="CJ90" i="32" a="1"/>
  <c r="CJ90" i="32" s="1"/>
  <c r="CJ88" i="32" a="1"/>
  <c r="CJ88" i="32" s="1"/>
  <c r="CJ87" i="32" a="1"/>
  <c r="CJ87" i="32" s="1"/>
  <c r="CJ77" i="32" a="1"/>
  <c r="CJ77" i="32" s="1"/>
  <c r="CJ74" i="32" a="1"/>
  <c r="CJ74" i="32" s="1"/>
  <c r="CJ72" i="32" a="1"/>
  <c r="CJ72" i="32" s="1"/>
  <c r="CJ71" i="32" a="1"/>
  <c r="CJ71" i="32" s="1"/>
  <c r="CJ64" i="32" a="1"/>
  <c r="CJ64" i="32" s="1"/>
  <c r="CJ63" i="32" a="1"/>
  <c r="CJ63" i="32" s="1"/>
  <c r="CJ60" i="32" a="1"/>
  <c r="CJ60" i="32" s="1"/>
  <c r="CJ59" i="32" a="1"/>
  <c r="CJ59" i="32" s="1"/>
  <c r="CJ56" i="32" a="1"/>
  <c r="CJ56" i="32" s="1"/>
  <c r="CJ55" i="32" a="1"/>
  <c r="CJ55" i="32" s="1"/>
  <c r="CJ133" i="32" a="1"/>
  <c r="CJ133" i="32" s="1"/>
  <c r="CJ116" i="32" a="1"/>
  <c r="CJ116" i="32" s="1"/>
  <c r="CJ115" i="32" a="1"/>
  <c r="CJ115" i="32" s="1"/>
  <c r="CJ105" i="32" a="1"/>
  <c r="CJ105" i="32" s="1"/>
  <c r="CJ102" i="32" a="1"/>
  <c r="CJ102" i="32" s="1"/>
  <c r="CJ100" i="32" a="1"/>
  <c r="CJ100" i="32" s="1"/>
  <c r="CJ99" i="32" a="1"/>
  <c r="CJ99" i="32" s="1"/>
  <c r="CJ89" i="32" a="1"/>
  <c r="CJ89" i="32" s="1"/>
  <c r="CJ86" i="32" a="1"/>
  <c r="CJ86" i="32" s="1"/>
  <c r="CJ84" i="32" a="1"/>
  <c r="CJ84" i="32" s="1"/>
  <c r="CJ83" i="32" a="1"/>
  <c r="CJ83" i="32" s="1"/>
  <c r="CJ73" i="32" a="1"/>
  <c r="CJ73" i="32" s="1"/>
  <c r="CJ70" i="32" a="1"/>
  <c r="CJ70" i="32" s="1"/>
  <c r="CJ68" i="32" a="1"/>
  <c r="CJ68" i="32" s="1"/>
  <c r="CJ67" i="32" a="1"/>
  <c r="CJ67" i="32" s="1"/>
  <c r="CJ43" i="32" a="1"/>
  <c r="CJ43" i="32" s="1"/>
  <c r="CJ41" i="32" a="1"/>
  <c r="CJ41" i="32" s="1"/>
  <c r="CJ39" i="32" a="1"/>
  <c r="CJ39" i="32" s="1"/>
  <c r="CJ37" i="32" a="1"/>
  <c r="CJ37" i="32" s="1"/>
  <c r="CJ35" i="32" a="1"/>
  <c r="CJ35" i="32" s="1"/>
  <c r="CJ33" i="32" a="1"/>
  <c r="CJ33" i="32" s="1"/>
  <c r="CJ31" i="32" a="1"/>
  <c r="CJ31" i="32" s="1"/>
  <c r="CJ29" i="32" a="1"/>
  <c r="CJ29" i="32" s="1"/>
  <c r="CJ114" i="32" a="1"/>
  <c r="CJ114" i="32" s="1"/>
  <c r="CJ112" i="32" a="1"/>
  <c r="CJ112" i="32" s="1"/>
  <c r="CJ111" i="32" a="1"/>
  <c r="CJ111" i="32" s="1"/>
  <c r="CJ101" i="32" a="1"/>
  <c r="CJ101" i="32" s="1"/>
  <c r="CJ98" i="32" a="1"/>
  <c r="CJ98" i="32" s="1"/>
  <c r="CJ96" i="32" a="1"/>
  <c r="CJ96" i="32" s="1"/>
  <c r="CJ95" i="32" a="1"/>
  <c r="CJ95" i="32" s="1"/>
  <c r="CJ85" i="32" a="1"/>
  <c r="CJ85" i="32" s="1"/>
  <c r="CJ82" i="32" a="1"/>
  <c r="CJ82" i="32" s="1"/>
  <c r="CJ80" i="32" a="1"/>
  <c r="CJ80" i="32" s="1"/>
  <c r="CJ79" i="32" a="1"/>
  <c r="CJ79" i="32" s="1"/>
  <c r="CJ69" i="32" a="1"/>
  <c r="CJ69" i="32" s="1"/>
  <c r="CJ66" i="32" a="1"/>
  <c r="CJ66" i="32" s="1"/>
  <c r="CJ65" i="32" a="1"/>
  <c r="CJ65" i="32" s="1"/>
  <c r="CJ62" i="32" a="1"/>
  <c r="CJ62" i="32" s="1"/>
  <c r="CJ61" i="32" a="1"/>
  <c r="CJ61" i="32" s="1"/>
  <c r="CJ58" i="32" a="1"/>
  <c r="CJ58" i="32" s="1"/>
  <c r="CJ57" i="32" a="1"/>
  <c r="CJ57" i="32" s="1"/>
  <c r="CJ54" i="32" a="1"/>
  <c r="CJ54" i="32" s="1"/>
  <c r="CJ53" i="32" a="1"/>
  <c r="CJ53" i="32" s="1"/>
  <c r="CJ50" i="32" a="1"/>
  <c r="CJ50" i="32" s="1"/>
  <c r="CJ49" i="32" a="1"/>
  <c r="CJ49" i="32" s="1"/>
  <c r="CJ46" i="32" a="1"/>
  <c r="CJ46" i="32" s="1"/>
  <c r="CJ128" i="32" a="1"/>
  <c r="CJ128" i="32" s="1"/>
  <c r="CJ92" i="32" a="1"/>
  <c r="CJ92" i="32" s="1"/>
  <c r="CJ91" i="32" a="1"/>
  <c r="CJ91" i="32" s="1"/>
  <c r="CJ78" i="32" a="1"/>
  <c r="CJ78" i="32" s="1"/>
  <c r="CJ47" i="32" a="1"/>
  <c r="CJ47" i="32" s="1"/>
  <c r="CJ32" i="32" a="1"/>
  <c r="CJ32" i="32" s="1"/>
  <c r="CJ25" i="32" a="1"/>
  <c r="CJ25" i="32" s="1"/>
  <c r="CJ23" i="32" a="1"/>
  <c r="CJ23" i="32" s="1"/>
  <c r="CJ15" i="32" a="1"/>
  <c r="CJ15" i="32" s="1"/>
  <c r="CJ13" i="32" a="1"/>
  <c r="CJ13" i="32" s="1"/>
  <c r="CJ11" i="32" a="1"/>
  <c r="CJ11" i="32" s="1"/>
  <c r="CJ75" i="32" a="1"/>
  <c r="CJ75" i="32" s="1"/>
  <c r="CJ24" i="32" a="1"/>
  <c r="CJ24" i="32" s="1"/>
  <c r="CJ12" i="32" a="1"/>
  <c r="CJ12" i="32" s="1"/>
  <c r="CJ10" i="32" a="1"/>
  <c r="CJ10" i="32" s="1"/>
  <c r="CJ108" i="32" a="1"/>
  <c r="CJ108" i="32" s="1"/>
  <c r="CJ107" i="32" a="1"/>
  <c r="CJ107" i="32" s="1"/>
  <c r="CJ94" i="32" a="1"/>
  <c r="CJ94" i="32" s="1"/>
  <c r="CJ81" i="32" a="1"/>
  <c r="CJ81" i="32" s="1"/>
  <c r="CJ51" i="32" a="1"/>
  <c r="CJ51" i="32" s="1"/>
  <c r="CJ44" i="32" a="1"/>
  <c r="CJ44" i="32" s="1"/>
  <c r="CJ40" i="32" a="1"/>
  <c r="CJ40" i="32" s="1"/>
  <c r="CJ36" i="32" a="1"/>
  <c r="CJ36" i="32" s="1"/>
  <c r="CJ28" i="32" a="1"/>
  <c r="CJ28" i="32" s="1"/>
  <c r="CJ27" i="32" a="1"/>
  <c r="CJ27" i="32" s="1"/>
  <c r="CJ21" i="32" a="1"/>
  <c r="CJ21" i="32" s="1"/>
  <c r="CJ19" i="32" a="1"/>
  <c r="CJ19" i="32" s="1"/>
  <c r="CJ17" i="32" a="1"/>
  <c r="CJ17" i="32" s="1"/>
  <c r="CJ9" i="32" a="1"/>
  <c r="CJ9" i="32" s="1"/>
  <c r="CJ7" i="32" a="1"/>
  <c r="CJ7" i="32" s="1"/>
  <c r="CJ5" i="32" a="1"/>
  <c r="CJ5" i="32" s="1"/>
  <c r="CJ3" i="32" a="1"/>
  <c r="CJ3" i="32" s="1"/>
  <c r="CJ76" i="32" a="1"/>
  <c r="CJ76" i="32" s="1"/>
  <c r="CJ38" i="32" a="1"/>
  <c r="CJ38" i="32" s="1"/>
  <c r="CJ34" i="32" a="1"/>
  <c r="CJ34" i="32" s="1"/>
  <c r="CJ26" i="32" a="1"/>
  <c r="CJ26" i="32" s="1"/>
  <c r="CJ22" i="32" a="1"/>
  <c r="CJ22" i="32" s="1"/>
  <c r="CJ110" i="32" a="1"/>
  <c r="CJ110" i="32" s="1"/>
  <c r="CJ97" i="32" a="1"/>
  <c r="CJ97" i="32" s="1"/>
  <c r="CJ48" i="32" a="1"/>
  <c r="CJ48" i="32" s="1"/>
  <c r="CJ45" i="32" a="1"/>
  <c r="CJ45" i="32" s="1"/>
  <c r="CJ207" i="32" a="1"/>
  <c r="CJ207" i="32" s="1"/>
  <c r="CJ206" i="32" a="1"/>
  <c r="CJ206" i="32" s="1"/>
  <c r="CJ203" i="32" a="1"/>
  <c r="CJ203" i="32" s="1"/>
  <c r="CJ199" i="32" a="1"/>
  <c r="CJ199" i="32" s="1"/>
  <c r="CJ197" i="32" a="1"/>
  <c r="CJ197" i="32" s="1"/>
  <c r="CJ196" i="32" a="1"/>
  <c r="CJ196" i="32" s="1"/>
  <c r="CJ195" i="32" a="1"/>
  <c r="CJ195" i="32" s="1"/>
  <c r="CJ194" i="32" a="1"/>
  <c r="CJ194" i="32" s="1"/>
  <c r="CJ193" i="32" a="1"/>
  <c r="CJ193" i="32" s="1"/>
  <c r="CJ52" i="32" a="1"/>
  <c r="CJ52" i="32" s="1"/>
  <c r="CJ30" i="32" a="1"/>
  <c r="CJ30" i="32" s="1"/>
  <c r="CJ20" i="32" a="1"/>
  <c r="CJ20" i="32" s="1"/>
  <c r="CJ18" i="32" a="1"/>
  <c r="CJ18" i="32" s="1"/>
  <c r="CJ16" i="32" a="1"/>
  <c r="CJ16" i="32" s="1"/>
  <c r="CJ8" i="32" a="1"/>
  <c r="CJ8" i="32" s="1"/>
  <c r="CJ6" i="32" a="1"/>
  <c r="CJ6" i="32" s="1"/>
  <c r="CJ205" i="32" a="1"/>
  <c r="CJ205" i="32" s="1"/>
  <c r="CJ204" i="32" a="1"/>
  <c r="CJ204" i="32" s="1"/>
  <c r="CJ202" i="32" a="1"/>
  <c r="CJ202" i="32" s="1"/>
  <c r="CJ201" i="32" a="1"/>
  <c r="CJ201" i="32" s="1"/>
  <c r="CJ200" i="32" a="1"/>
  <c r="CJ200" i="32" s="1"/>
  <c r="CJ198" i="32" a="1"/>
  <c r="CJ198" i="32" s="1"/>
  <c r="CJ127" i="32" a="1"/>
  <c r="CJ127" i="32" s="1"/>
  <c r="CJ113" i="32" a="1"/>
  <c r="CJ113" i="32" s="1"/>
  <c r="CJ42" i="32" a="1"/>
  <c r="CJ42" i="32" s="1"/>
  <c r="CJ14" i="32" a="1"/>
  <c r="CJ14" i="32" s="1"/>
  <c r="CJ4" i="32" a="1"/>
  <c r="CJ4" i="32" s="1"/>
  <c r="CZ208" i="32" a="1"/>
  <c r="CZ208" i="32" s="1"/>
  <c r="CZ206" i="32" a="1"/>
  <c r="CZ206" i="32" s="1"/>
  <c r="CZ204" i="32" a="1"/>
  <c r="CZ204" i="32" s="1"/>
  <c r="CZ207" i="32" a="1"/>
  <c r="CZ207" i="32" s="1"/>
  <c r="CZ205" i="32" a="1"/>
  <c r="CZ205" i="32" s="1"/>
  <c r="CZ200" i="32" a="1"/>
  <c r="CZ200" i="32" s="1"/>
  <c r="CZ199" i="32" a="1"/>
  <c r="CZ199" i="32" s="1"/>
  <c r="CZ192" i="32" a="1"/>
  <c r="CZ192" i="32" s="1"/>
  <c r="CZ191" i="32" a="1"/>
  <c r="CZ191" i="32" s="1"/>
  <c r="CZ184" i="32" a="1"/>
  <c r="CZ184" i="32" s="1"/>
  <c r="CZ183" i="32" a="1"/>
  <c r="CZ183" i="32" s="1"/>
  <c r="CZ176" i="32" a="1"/>
  <c r="CZ176" i="32" s="1"/>
  <c r="CZ175" i="32" a="1"/>
  <c r="CZ175" i="32" s="1"/>
  <c r="CZ168" i="32" a="1"/>
  <c r="CZ168" i="32" s="1"/>
  <c r="CZ167" i="32" a="1"/>
  <c r="CZ167" i="32" s="1"/>
  <c r="CZ160" i="32" a="1"/>
  <c r="CZ160" i="32" s="1"/>
  <c r="CZ159" i="32" a="1"/>
  <c r="CZ159" i="32" s="1"/>
  <c r="CZ152" i="32" a="1"/>
  <c r="CZ152" i="32" s="1"/>
  <c r="CZ151" i="32" a="1"/>
  <c r="CZ151" i="32" s="1"/>
  <c r="CZ144" i="32" a="1"/>
  <c r="CZ144" i="32" s="1"/>
  <c r="CZ143" i="32" a="1"/>
  <c r="CZ143" i="32" s="1"/>
  <c r="CZ136" i="32" a="1"/>
  <c r="CZ136" i="32" s="1"/>
  <c r="CZ135" i="32" a="1"/>
  <c r="CZ135" i="32" s="1"/>
  <c r="CZ128" i="32" a="1"/>
  <c r="CZ128" i="32" s="1"/>
  <c r="CZ127" i="32" a="1"/>
  <c r="CZ127" i="32" s="1"/>
  <c r="CZ87" i="32" a="1"/>
  <c r="CZ87" i="32" s="1"/>
  <c r="CZ83" i="32" a="1"/>
  <c r="CZ83" i="32" s="1"/>
  <c r="CZ79" i="32" a="1"/>
  <c r="CZ79" i="32" s="1"/>
  <c r="CZ75" i="32" a="1"/>
  <c r="CZ75" i="32" s="1"/>
  <c r="CZ71" i="32" a="1"/>
  <c r="CZ71" i="32" s="1"/>
  <c r="CZ67" i="32" a="1"/>
  <c r="CZ67" i="32" s="1"/>
  <c r="CZ63" i="32" a="1"/>
  <c r="CZ63" i="32" s="1"/>
  <c r="CZ59" i="32" a="1"/>
  <c r="CZ59" i="32" s="1"/>
  <c r="CZ55" i="32" a="1"/>
  <c r="CZ55" i="32" s="1"/>
  <c r="CZ51" i="32" a="1"/>
  <c r="CZ51" i="32" s="1"/>
  <c r="CZ47" i="32" a="1"/>
  <c r="CZ47" i="32" s="1"/>
  <c r="CZ43" i="32" a="1"/>
  <c r="CZ43" i="32" s="1"/>
  <c r="CZ39" i="32" a="1"/>
  <c r="CZ39" i="32" s="1"/>
  <c r="CZ35" i="32" a="1"/>
  <c r="CZ35" i="32" s="1"/>
  <c r="CZ31" i="32" a="1"/>
  <c r="CZ31" i="32" s="1"/>
  <c r="CZ27" i="32" a="1"/>
  <c r="CZ27" i="32" s="1"/>
  <c r="CZ23" i="32" a="1"/>
  <c r="CZ23" i="32" s="1"/>
  <c r="CZ19" i="32" a="1"/>
  <c r="CZ19" i="32" s="1"/>
  <c r="CZ15" i="32" a="1"/>
  <c r="CZ15" i="32" s="1"/>
  <c r="CZ13" i="32" a="1"/>
  <c r="CZ13" i="32" s="1"/>
  <c r="CZ9" i="32" a="1"/>
  <c r="CZ9" i="32" s="1"/>
  <c r="CZ3" i="32" a="1"/>
  <c r="CZ3" i="32" s="1"/>
  <c r="CZ173" i="32" a="1"/>
  <c r="CZ173" i="32" s="1"/>
  <c r="CZ158" i="32" a="1"/>
  <c r="CZ158" i="32" s="1"/>
  <c r="CZ150" i="32" a="1"/>
  <c r="CZ150" i="32" s="1"/>
  <c r="CZ134" i="32" a="1"/>
  <c r="CZ134" i="32" s="1"/>
  <c r="CZ125" i="32" a="1"/>
  <c r="CZ125" i="32" s="1"/>
  <c r="CZ98" i="32" a="1"/>
  <c r="CZ98" i="32" s="1"/>
  <c r="CZ88" i="32" a="1"/>
  <c r="CZ88" i="32" s="1"/>
  <c r="CZ84" i="32" a="1"/>
  <c r="CZ84" i="32" s="1"/>
  <c r="CZ78" i="32" a="1"/>
  <c r="CZ78" i="32" s="1"/>
  <c r="CZ70" i="32" a="1"/>
  <c r="CZ70" i="32" s="1"/>
  <c r="CZ66" i="32" a="1"/>
  <c r="CZ66" i="32" s="1"/>
  <c r="CZ60" i="32" a="1"/>
  <c r="CZ60" i="32" s="1"/>
  <c r="CZ52" i="32" a="1"/>
  <c r="CZ52" i="32" s="1"/>
  <c r="CZ48" i="32" a="1"/>
  <c r="CZ48" i="32" s="1"/>
  <c r="CZ40" i="32" a="1"/>
  <c r="CZ40" i="32" s="1"/>
  <c r="CZ36" i="32" a="1"/>
  <c r="CZ36" i="32" s="1"/>
  <c r="CZ28" i="32" a="1"/>
  <c r="CZ28" i="32" s="1"/>
  <c r="CZ22" i="32" a="1"/>
  <c r="CZ22" i="32" s="1"/>
  <c r="CZ202" i="32" a="1"/>
  <c r="CZ202" i="32" s="1"/>
  <c r="CZ201" i="32" a="1"/>
  <c r="CZ201" i="32" s="1"/>
  <c r="CZ194" i="32" a="1"/>
  <c r="CZ194" i="32" s="1"/>
  <c r="CZ193" i="32" a="1"/>
  <c r="CZ193" i="32" s="1"/>
  <c r="CZ186" i="32" a="1"/>
  <c r="CZ186" i="32" s="1"/>
  <c r="CZ185" i="32" a="1"/>
  <c r="CZ185" i="32" s="1"/>
  <c r="CZ178" i="32" a="1"/>
  <c r="CZ178" i="32" s="1"/>
  <c r="CZ177" i="32" a="1"/>
  <c r="CZ177" i="32" s="1"/>
  <c r="CZ170" i="32" a="1"/>
  <c r="CZ170" i="32" s="1"/>
  <c r="CZ169" i="32" a="1"/>
  <c r="CZ169" i="32" s="1"/>
  <c r="CZ162" i="32" a="1"/>
  <c r="CZ162" i="32" s="1"/>
  <c r="CZ161" i="32" a="1"/>
  <c r="CZ161" i="32" s="1"/>
  <c r="CZ154" i="32" a="1"/>
  <c r="CZ154" i="32" s="1"/>
  <c r="CZ153" i="32" a="1"/>
  <c r="CZ153" i="32" s="1"/>
  <c r="CZ146" i="32" a="1"/>
  <c r="CZ146" i="32" s="1"/>
  <c r="CZ145" i="32" a="1"/>
  <c r="CZ145" i="32" s="1"/>
  <c r="CZ138" i="32" a="1"/>
  <c r="CZ138" i="32" s="1"/>
  <c r="CZ137" i="32" a="1"/>
  <c r="CZ137" i="32" s="1"/>
  <c r="CZ130" i="32" a="1"/>
  <c r="CZ130" i="32" s="1"/>
  <c r="CZ129" i="32" a="1"/>
  <c r="CZ129" i="32" s="1"/>
  <c r="CZ97" i="32" a="1"/>
  <c r="CZ97" i="32" s="1"/>
  <c r="CZ95" i="32" a="1"/>
  <c r="CZ95" i="32" s="1"/>
  <c r="CZ93" i="32" a="1"/>
  <c r="CZ93" i="32" s="1"/>
  <c r="CZ91" i="32" a="1"/>
  <c r="CZ91" i="32" s="1"/>
  <c r="CZ89" i="32" a="1"/>
  <c r="CZ89" i="32" s="1"/>
  <c r="CZ85" i="32" a="1"/>
  <c r="CZ85" i="32" s="1"/>
  <c r="CZ81" i="32" a="1"/>
  <c r="CZ81" i="32" s="1"/>
  <c r="CZ77" i="32" a="1"/>
  <c r="CZ77" i="32" s="1"/>
  <c r="CZ73" i="32" a="1"/>
  <c r="CZ73" i="32" s="1"/>
  <c r="CZ69" i="32" a="1"/>
  <c r="CZ69" i="32" s="1"/>
  <c r="CZ65" i="32" a="1"/>
  <c r="CZ65" i="32" s="1"/>
  <c r="CZ61" i="32" a="1"/>
  <c r="CZ61" i="32" s="1"/>
  <c r="CZ57" i="32" a="1"/>
  <c r="CZ57" i="32" s="1"/>
  <c r="CZ53" i="32" a="1"/>
  <c r="CZ53" i="32" s="1"/>
  <c r="CZ49" i="32" a="1"/>
  <c r="CZ49" i="32" s="1"/>
  <c r="CZ45" i="32" a="1"/>
  <c r="CZ45" i="32" s="1"/>
  <c r="CZ41" i="32" a="1"/>
  <c r="CZ41" i="32" s="1"/>
  <c r="CZ37" i="32" a="1"/>
  <c r="CZ37" i="32" s="1"/>
  <c r="CZ33" i="32" a="1"/>
  <c r="CZ33" i="32" s="1"/>
  <c r="CZ29" i="32" a="1"/>
  <c r="CZ29" i="32" s="1"/>
  <c r="CZ25" i="32" a="1"/>
  <c r="CZ25" i="32" s="1"/>
  <c r="CZ21" i="32" a="1"/>
  <c r="CZ21" i="32" s="1"/>
  <c r="CZ17" i="32" a="1"/>
  <c r="CZ17" i="32" s="1"/>
  <c r="CZ11" i="32" a="1"/>
  <c r="CZ11" i="32" s="1"/>
  <c r="CZ7" i="32" a="1"/>
  <c r="CZ7" i="32" s="1"/>
  <c r="CZ5" i="32" a="1"/>
  <c r="CZ5" i="32" s="1"/>
  <c r="CZ174" i="32" a="1"/>
  <c r="CZ174" i="32" s="1"/>
  <c r="CZ165" i="32" a="1"/>
  <c r="CZ165" i="32" s="1"/>
  <c r="CZ149" i="32" a="1"/>
  <c r="CZ149" i="32" s="1"/>
  <c r="CZ141" i="32" a="1"/>
  <c r="CZ141" i="32" s="1"/>
  <c r="CZ133" i="32" a="1"/>
  <c r="CZ133" i="32" s="1"/>
  <c r="CZ94" i="32" a="1"/>
  <c r="CZ94" i="32" s="1"/>
  <c r="CZ92" i="32" a="1"/>
  <c r="CZ92" i="32" s="1"/>
  <c r="CZ86" i="32" a="1"/>
  <c r="CZ86" i="32" s="1"/>
  <c r="CZ80" i="32" a="1"/>
  <c r="CZ80" i="32" s="1"/>
  <c r="CZ74" i="32" a="1"/>
  <c r="CZ74" i="32" s="1"/>
  <c r="CZ68" i="32" a="1"/>
  <c r="CZ68" i="32" s="1"/>
  <c r="CZ62" i="32" a="1"/>
  <c r="CZ62" i="32" s="1"/>
  <c r="CZ56" i="32" a="1"/>
  <c r="CZ56" i="32" s="1"/>
  <c r="CZ50" i="32" a="1"/>
  <c r="CZ50" i="32" s="1"/>
  <c r="CZ44" i="32" a="1"/>
  <c r="CZ44" i="32" s="1"/>
  <c r="CZ38" i="32" a="1"/>
  <c r="CZ38" i="32" s="1"/>
  <c r="CZ32" i="32" a="1"/>
  <c r="CZ32" i="32" s="1"/>
  <c r="CZ26" i="32" a="1"/>
  <c r="CZ26" i="32" s="1"/>
  <c r="CZ20" i="32" a="1"/>
  <c r="CZ20" i="32" s="1"/>
  <c r="CZ203" i="32" a="1"/>
  <c r="CZ203" i="32" s="1"/>
  <c r="CZ196" i="32" a="1"/>
  <c r="CZ196" i="32" s="1"/>
  <c r="CZ195" i="32" a="1"/>
  <c r="CZ195" i="32" s="1"/>
  <c r="CZ188" i="32" a="1"/>
  <c r="CZ188" i="32" s="1"/>
  <c r="CZ187" i="32" a="1"/>
  <c r="CZ187" i="32" s="1"/>
  <c r="CZ180" i="32" a="1"/>
  <c r="CZ180" i="32" s="1"/>
  <c r="CZ179" i="32" a="1"/>
  <c r="CZ179" i="32" s="1"/>
  <c r="CZ172" i="32" a="1"/>
  <c r="CZ172" i="32" s="1"/>
  <c r="CZ171" i="32" a="1"/>
  <c r="CZ171" i="32" s="1"/>
  <c r="CZ164" i="32" a="1"/>
  <c r="CZ164" i="32" s="1"/>
  <c r="CZ163" i="32" a="1"/>
  <c r="CZ163" i="32" s="1"/>
  <c r="CZ156" i="32" a="1"/>
  <c r="CZ156" i="32" s="1"/>
  <c r="CZ155" i="32" a="1"/>
  <c r="CZ155" i="32" s="1"/>
  <c r="CZ148" i="32" a="1"/>
  <c r="CZ148" i="32" s="1"/>
  <c r="CZ147" i="32" a="1"/>
  <c r="CZ147" i="32" s="1"/>
  <c r="CZ140" i="32" a="1"/>
  <c r="CZ140" i="32" s="1"/>
  <c r="CZ139" i="32" a="1"/>
  <c r="CZ139" i="32" s="1"/>
  <c r="CZ132" i="32" a="1"/>
  <c r="CZ132" i="32" s="1"/>
  <c r="CZ131" i="32" a="1"/>
  <c r="CZ131" i="32" s="1"/>
  <c r="CZ124" i="32" a="1"/>
  <c r="CZ124" i="32" s="1"/>
  <c r="CZ123" i="32" a="1"/>
  <c r="CZ123" i="32" s="1"/>
  <c r="CZ122" i="32" a="1"/>
  <c r="CZ122" i="32" s="1"/>
  <c r="CZ121" i="32" a="1"/>
  <c r="CZ121" i="32" s="1"/>
  <c r="CZ120" i="32" a="1"/>
  <c r="CZ120" i="32" s="1"/>
  <c r="CZ119" i="32" a="1"/>
  <c r="CZ119" i="32" s="1"/>
  <c r="CZ118" i="32" a="1"/>
  <c r="CZ118" i="32" s="1"/>
  <c r="CZ117" i="32" a="1"/>
  <c r="CZ117" i="32" s="1"/>
  <c r="CZ116" i="32" a="1"/>
  <c r="CZ116" i="32" s="1"/>
  <c r="CZ115" i="32" a="1"/>
  <c r="CZ115" i="32" s="1"/>
  <c r="CZ114" i="32" a="1"/>
  <c r="CZ114" i="32" s="1"/>
  <c r="CZ113" i="32" a="1"/>
  <c r="CZ113" i="32" s="1"/>
  <c r="CZ112" i="32" a="1"/>
  <c r="CZ112" i="32" s="1"/>
  <c r="CZ111" i="32" a="1"/>
  <c r="CZ111" i="32" s="1"/>
  <c r="CZ110" i="32" a="1"/>
  <c r="CZ110" i="32" s="1"/>
  <c r="CZ109" i="32" a="1"/>
  <c r="CZ109" i="32" s="1"/>
  <c r="CZ108" i="32" a="1"/>
  <c r="CZ108" i="32" s="1"/>
  <c r="CZ107" i="32" a="1"/>
  <c r="CZ107" i="32" s="1"/>
  <c r="CZ106" i="32" a="1"/>
  <c r="CZ106" i="32" s="1"/>
  <c r="CZ105" i="32" a="1"/>
  <c r="CZ105" i="32" s="1"/>
  <c r="CZ104" i="32" a="1"/>
  <c r="CZ104" i="32" s="1"/>
  <c r="CZ103" i="32" a="1"/>
  <c r="CZ103" i="32" s="1"/>
  <c r="CZ102" i="32" a="1"/>
  <c r="CZ102" i="32" s="1"/>
  <c r="CZ101" i="32" a="1"/>
  <c r="CZ101" i="32" s="1"/>
  <c r="CZ100" i="32" a="1"/>
  <c r="CZ100" i="32" s="1"/>
  <c r="CZ99" i="32" a="1"/>
  <c r="CZ99" i="32" s="1"/>
  <c r="CZ2" i="32" a="1"/>
  <c r="CZ2" i="32" s="1"/>
  <c r="CZ198" i="32" a="1"/>
  <c r="CZ198" i="32" s="1"/>
  <c r="CZ197" i="32" a="1"/>
  <c r="CZ197" i="32" s="1"/>
  <c r="CZ190" i="32" a="1"/>
  <c r="CZ190" i="32" s="1"/>
  <c r="CZ189" i="32" a="1"/>
  <c r="CZ189" i="32" s="1"/>
  <c r="CZ182" i="32" a="1"/>
  <c r="CZ182" i="32" s="1"/>
  <c r="CZ181" i="32" a="1"/>
  <c r="CZ181" i="32" s="1"/>
  <c r="CZ166" i="32" a="1"/>
  <c r="CZ166" i="32" s="1"/>
  <c r="CZ157" i="32" a="1"/>
  <c r="CZ157" i="32" s="1"/>
  <c r="CZ142" i="32" a="1"/>
  <c r="CZ142" i="32" s="1"/>
  <c r="CZ126" i="32" a="1"/>
  <c r="CZ126" i="32" s="1"/>
  <c r="CZ96" i="32" a="1"/>
  <c r="CZ96" i="32" s="1"/>
  <c r="CZ90" i="32" a="1"/>
  <c r="CZ90" i="32" s="1"/>
  <c r="CZ82" i="32" a="1"/>
  <c r="CZ82" i="32" s="1"/>
  <c r="CZ76" i="32" a="1"/>
  <c r="CZ76" i="32" s="1"/>
  <c r="CZ72" i="32" a="1"/>
  <c r="CZ72" i="32" s="1"/>
  <c r="CZ64" i="32" a="1"/>
  <c r="CZ64" i="32" s="1"/>
  <c r="CZ58" i="32" a="1"/>
  <c r="CZ58" i="32" s="1"/>
  <c r="CZ54" i="32" a="1"/>
  <c r="CZ54" i="32" s="1"/>
  <c r="CZ46" i="32" a="1"/>
  <c r="CZ46" i="32" s="1"/>
  <c r="CZ42" i="32" a="1"/>
  <c r="CZ42" i="32" s="1"/>
  <c r="CZ34" i="32" a="1"/>
  <c r="CZ34" i="32" s="1"/>
  <c r="CZ30" i="32" a="1"/>
  <c r="CZ30" i="32" s="1"/>
  <c r="CZ24" i="32" a="1"/>
  <c r="CZ24" i="32" s="1"/>
  <c r="CZ14" i="32" a="1"/>
  <c r="CZ14" i="32" s="1"/>
  <c r="CZ6" i="32" a="1"/>
  <c r="CZ6" i="32" s="1"/>
  <c r="CZ16" i="32" a="1"/>
  <c r="CZ16" i="32" s="1"/>
  <c r="CZ8" i="32" a="1"/>
  <c r="CZ8" i="32" s="1"/>
  <c r="CZ18" i="32" a="1"/>
  <c r="CZ18" i="32" s="1"/>
  <c r="CZ10" i="32" a="1"/>
  <c r="CZ10" i="32" s="1"/>
  <c r="CZ12" i="32" a="1"/>
  <c r="CZ12" i="32" s="1"/>
  <c r="CZ4" i="32" a="1"/>
  <c r="CZ4" i="32" s="1"/>
  <c r="CV2" i="32" a="1"/>
  <c r="CV2" i="32" s="1"/>
  <c r="CJ2" i="32" a="1"/>
  <c r="CJ2" i="32" s="1"/>
  <c r="BA1639" i="29" l="1"/>
  <c r="BA1638" i="29"/>
  <c r="BA1637" i="29"/>
  <c r="BA1635" i="29"/>
  <c r="BA1634" i="29"/>
  <c r="BA1633" i="29"/>
  <c r="BA1632" i="29"/>
  <c r="BA1631" i="29"/>
  <c r="BA1630" i="29"/>
  <c r="BA1629" i="29"/>
  <c r="BA1628" i="29"/>
  <c r="BA1627" i="29"/>
  <c r="BA1626" i="29"/>
  <c r="BA1625" i="29"/>
  <c r="BA1624" i="29"/>
  <c r="BA1623" i="29"/>
  <c r="BA1622" i="29"/>
  <c r="BA1621" i="29"/>
  <c r="BA1620" i="29"/>
  <c r="BA1619" i="29"/>
  <c r="BA1618" i="29"/>
  <c r="BA1617" i="29"/>
  <c r="BA1616" i="29"/>
  <c r="BA1598" i="29"/>
  <c r="BA1597" i="29"/>
  <c r="BA1596" i="29"/>
  <c r="BA1594" i="29"/>
  <c r="BA1593" i="29"/>
  <c r="BA1592" i="29"/>
  <c r="BA1591" i="29"/>
  <c r="BA1590" i="29"/>
  <c r="BA1589" i="29"/>
  <c r="BA1588" i="29"/>
  <c r="BA1587" i="29"/>
  <c r="BA1586" i="29"/>
  <c r="BA1585" i="29"/>
  <c r="BA1584" i="29"/>
  <c r="BA1583" i="29"/>
  <c r="BA1582" i="29"/>
  <c r="BA1581" i="29"/>
  <c r="BA1580" i="29"/>
  <c r="BA1579" i="29"/>
  <c r="BA1578" i="29"/>
  <c r="BA1577" i="29"/>
  <c r="BA1576" i="29"/>
  <c r="AE1575" i="29"/>
  <c r="BA1575" i="29"/>
  <c r="BA1557" i="29"/>
  <c r="BA1556" i="29"/>
  <c r="BA1555" i="29"/>
  <c r="BA1553" i="29"/>
  <c r="BA1552" i="29"/>
  <c r="BA1551" i="29"/>
  <c r="BA1550" i="29"/>
  <c r="BA1549" i="29"/>
  <c r="BA1548" i="29"/>
  <c r="BA1547" i="29"/>
  <c r="BA1546" i="29"/>
  <c r="BA1545" i="29"/>
  <c r="BA1544" i="29"/>
  <c r="BA1543" i="29"/>
  <c r="BA1542" i="29"/>
  <c r="BA1541" i="29"/>
  <c r="BA1540" i="29"/>
  <c r="BA1539" i="29"/>
  <c r="BA1538" i="29"/>
  <c r="BA1537" i="29"/>
  <c r="BA1536" i="29"/>
  <c r="BA1535" i="29"/>
  <c r="AE1534" i="29"/>
  <c r="BA1534" i="29"/>
  <c r="BA1516" i="29"/>
  <c r="BA1515" i="29"/>
  <c r="BA1514" i="29"/>
  <c r="BA1512" i="29"/>
  <c r="BA1511" i="29"/>
  <c r="BA1510" i="29"/>
  <c r="BA1509" i="29"/>
  <c r="BA1508" i="29"/>
  <c r="BA1507" i="29"/>
  <c r="BA1506" i="29"/>
  <c r="BA1505" i="29"/>
  <c r="BA1504" i="29"/>
  <c r="BA1503" i="29"/>
  <c r="BA1502" i="29"/>
  <c r="BA1501" i="29"/>
  <c r="BA1500" i="29"/>
  <c r="BA1499" i="29"/>
  <c r="BA1498" i="29"/>
  <c r="BA1497" i="29"/>
  <c r="BA1496" i="29"/>
  <c r="BA1495" i="29"/>
  <c r="BA1494" i="29"/>
  <c r="AE1493" i="29"/>
  <c r="BA1493" i="29"/>
  <c r="BA1475" i="29"/>
  <c r="BA1474" i="29"/>
  <c r="BA1473" i="29"/>
  <c r="BA1471" i="29"/>
  <c r="BA1470" i="29"/>
  <c r="BA1469" i="29"/>
  <c r="BA1468" i="29"/>
  <c r="BA1467" i="29"/>
  <c r="BA1466" i="29"/>
  <c r="BA1465" i="29"/>
  <c r="BA1464" i="29"/>
  <c r="BA1463" i="29"/>
  <c r="BA1462" i="29"/>
  <c r="BA1461" i="29"/>
  <c r="BA1460" i="29"/>
  <c r="BA1459" i="29"/>
  <c r="BA1458" i="29"/>
  <c r="BA1457" i="29"/>
  <c r="BA1456" i="29"/>
  <c r="BA1455" i="29"/>
  <c r="BA1454" i="29"/>
  <c r="BA1453" i="29"/>
  <c r="J1454" i="29" s="1"/>
  <c r="AE1452" i="29"/>
  <c r="BA1452" i="29"/>
  <c r="J1453" i="29" s="1"/>
  <c r="BA1434" i="29"/>
  <c r="BA1433" i="29"/>
  <c r="BA1432" i="29"/>
  <c r="BA1430" i="29"/>
  <c r="BA1429" i="29"/>
  <c r="BA1428" i="29"/>
  <c r="BA1427" i="29"/>
  <c r="BA1426" i="29"/>
  <c r="BA1425" i="29"/>
  <c r="BA1424" i="29"/>
  <c r="BA1423" i="29"/>
  <c r="BA1422" i="29"/>
  <c r="BA1421" i="29"/>
  <c r="BA1420" i="29"/>
  <c r="BA1419" i="29"/>
  <c r="BA1418" i="29"/>
  <c r="BA1417" i="29"/>
  <c r="BA1416" i="29"/>
  <c r="BA1415" i="29"/>
  <c r="BA1414" i="29"/>
  <c r="BA1413" i="29"/>
  <c r="J1414" i="29" s="1"/>
  <c r="BA1412" i="29"/>
  <c r="J1413" i="29" s="1"/>
  <c r="AE1411" i="29"/>
  <c r="BA1411" i="29"/>
  <c r="J1412" i="29" s="1"/>
  <c r="BA1393" i="29"/>
  <c r="BA1392" i="29"/>
  <c r="BA1391" i="29"/>
  <c r="BA1389" i="29"/>
  <c r="BA1388" i="29"/>
  <c r="BA1387" i="29"/>
  <c r="BA1386" i="29"/>
  <c r="BA1385" i="29"/>
  <c r="BA1384" i="29"/>
  <c r="BA1383" i="29"/>
  <c r="BA1382" i="29"/>
  <c r="BA1381" i="29"/>
  <c r="BA1380" i="29"/>
  <c r="BA1379" i="29"/>
  <c r="BA1378" i="29"/>
  <c r="BA1377" i="29"/>
  <c r="BA1376" i="29"/>
  <c r="BA1375" i="29"/>
  <c r="BA1374" i="29"/>
  <c r="BA1373" i="29"/>
  <c r="BA1372" i="29"/>
  <c r="BA1371" i="29"/>
  <c r="AE1370" i="29"/>
  <c r="BA1370" i="29"/>
  <c r="J1371" i="29" s="1"/>
  <c r="BA1352" i="29"/>
  <c r="BA1351" i="29"/>
  <c r="BA1350" i="29"/>
  <c r="BA1348" i="29"/>
  <c r="BA1347" i="29"/>
  <c r="BA1346" i="29"/>
  <c r="BA1345" i="29"/>
  <c r="BA1344" i="29"/>
  <c r="BA1343" i="29"/>
  <c r="BA1342" i="29"/>
  <c r="BA1341" i="29"/>
  <c r="BA1340" i="29"/>
  <c r="BA1339" i="29"/>
  <c r="BA1338" i="29"/>
  <c r="BA1337" i="29"/>
  <c r="BA1336" i="29"/>
  <c r="BA1335" i="29"/>
  <c r="BA1334" i="29"/>
  <c r="BA1333" i="29"/>
  <c r="BA1332" i="29"/>
  <c r="BA1331" i="29"/>
  <c r="BA1330" i="29"/>
  <c r="AE1329" i="29"/>
  <c r="BA1329" i="29"/>
  <c r="BA1311" i="29"/>
  <c r="BA1310" i="29"/>
  <c r="BA1309" i="29"/>
  <c r="BA1307" i="29"/>
  <c r="BA1306" i="29"/>
  <c r="BA1305" i="29"/>
  <c r="BA1304" i="29"/>
  <c r="BA1303" i="29"/>
  <c r="BA1302" i="29"/>
  <c r="BA1301" i="29"/>
  <c r="BA1300" i="29"/>
  <c r="BA1299" i="29"/>
  <c r="BA1298" i="29"/>
  <c r="BA1297" i="29"/>
  <c r="BA1296" i="29"/>
  <c r="BA1295" i="29"/>
  <c r="BA1294" i="29"/>
  <c r="BA1293" i="29"/>
  <c r="BA1292" i="29"/>
  <c r="BA1291" i="29"/>
  <c r="BA1290" i="29"/>
  <c r="BA1289" i="29"/>
  <c r="AE1288" i="29"/>
  <c r="BA1288" i="29"/>
  <c r="G1284" i="36"/>
  <c r="BA1270" i="29"/>
  <c r="BA1269" i="29"/>
  <c r="BA1268" i="29"/>
  <c r="BA1266" i="29"/>
  <c r="BA1265" i="29"/>
  <c r="BA1264" i="29"/>
  <c r="BA1263" i="29"/>
  <c r="BA1262" i="29"/>
  <c r="BA1261" i="29"/>
  <c r="BA1260" i="29"/>
  <c r="BA1259" i="29"/>
  <c r="BA1258" i="29"/>
  <c r="BA1257" i="29"/>
  <c r="BA1256" i="29"/>
  <c r="BA1255" i="29"/>
  <c r="BA1254" i="29"/>
  <c r="BA1253" i="29"/>
  <c r="BA1252" i="29"/>
  <c r="BA1251" i="29"/>
  <c r="BA1250" i="29"/>
  <c r="BA1249" i="29"/>
  <c r="BA1248" i="29"/>
  <c r="AE1247" i="29"/>
  <c r="BA1247" i="29"/>
  <c r="J1248" i="29" s="1"/>
  <c r="BA1229" i="29"/>
  <c r="BA1228" i="29"/>
  <c r="BA1227" i="29"/>
  <c r="BA1225" i="29"/>
  <c r="BA1224" i="29"/>
  <c r="BA1223" i="29"/>
  <c r="BA1222" i="29"/>
  <c r="BA1221" i="29"/>
  <c r="BA1220" i="29"/>
  <c r="BA1219" i="29"/>
  <c r="BA1218" i="29"/>
  <c r="BA1217" i="29"/>
  <c r="BA1216" i="29"/>
  <c r="BA1215" i="29"/>
  <c r="BA1214" i="29"/>
  <c r="BA1213" i="29"/>
  <c r="BA1212" i="29"/>
  <c r="BA1211" i="29"/>
  <c r="BA1210" i="29"/>
  <c r="BA1209" i="29"/>
  <c r="BA1208" i="29"/>
  <c r="BA1207" i="29"/>
  <c r="AE1206" i="29"/>
  <c r="BA1206" i="29"/>
  <c r="J1207" i="29" s="1"/>
  <c r="BA1188" i="29"/>
  <c r="BA1187" i="29"/>
  <c r="BA1186" i="29"/>
  <c r="BA1184" i="29"/>
  <c r="BA1183" i="29"/>
  <c r="BA1182" i="29"/>
  <c r="BA1181" i="29"/>
  <c r="BA1180" i="29"/>
  <c r="BA1179" i="29"/>
  <c r="BA1178" i="29"/>
  <c r="BA1177" i="29"/>
  <c r="BA1176" i="29"/>
  <c r="BA1175" i="29"/>
  <c r="BA1174" i="29"/>
  <c r="BA1173" i="29"/>
  <c r="BA1172" i="29"/>
  <c r="BA1171" i="29"/>
  <c r="BA1170" i="29"/>
  <c r="BA1169" i="29"/>
  <c r="BA1168" i="29"/>
  <c r="BA1167" i="29"/>
  <c r="BA1166" i="29"/>
  <c r="AE1165" i="29"/>
  <c r="BA1165" i="29"/>
  <c r="J1166" i="29" s="1"/>
  <c r="BA1147" i="29"/>
  <c r="BA1146" i="29"/>
  <c r="BA1145" i="29"/>
  <c r="BA1143" i="29"/>
  <c r="BA1142" i="29"/>
  <c r="BA1141" i="29"/>
  <c r="BA1140" i="29"/>
  <c r="BA1139" i="29"/>
  <c r="BA1138" i="29"/>
  <c r="BA1137" i="29"/>
  <c r="BA1136" i="29"/>
  <c r="BA1135" i="29"/>
  <c r="BA1134" i="29"/>
  <c r="BA1133" i="29"/>
  <c r="BA1132" i="29"/>
  <c r="BA1131" i="29"/>
  <c r="BA1130" i="29"/>
  <c r="BA1129" i="29"/>
  <c r="BA1128" i="29"/>
  <c r="BA1127" i="29"/>
  <c r="BA1126" i="29"/>
  <c r="BA1125" i="29"/>
  <c r="AE1124" i="29"/>
  <c r="BA1124" i="29"/>
  <c r="J1125" i="29" s="1"/>
  <c r="BA1106" i="29"/>
  <c r="BA1105" i="29"/>
  <c r="BA1104" i="29"/>
  <c r="BA1102" i="29"/>
  <c r="BA1101" i="29"/>
  <c r="BA1100" i="29"/>
  <c r="BA1099" i="29"/>
  <c r="BA1098" i="29"/>
  <c r="BA1097" i="29"/>
  <c r="BA1096" i="29"/>
  <c r="BA1095" i="29"/>
  <c r="BA1094" i="29"/>
  <c r="BA1093" i="29"/>
  <c r="BA1092" i="29"/>
  <c r="BA1091" i="29"/>
  <c r="BA1090" i="29"/>
  <c r="BA1089" i="29"/>
  <c r="BA1088" i="29"/>
  <c r="BA1087" i="29"/>
  <c r="BA1086" i="29"/>
  <c r="BA1085" i="29"/>
  <c r="BA1084" i="29"/>
  <c r="J1085" i="29" s="1"/>
  <c r="AE1083" i="29"/>
  <c r="BA1083" i="29"/>
  <c r="J1084" i="29" s="1"/>
  <c r="BA1065" i="29"/>
  <c r="BA1064" i="29"/>
  <c r="BA1063" i="29"/>
  <c r="BA1061" i="29"/>
  <c r="BA1060" i="29"/>
  <c r="BA1059" i="29"/>
  <c r="BA1058" i="29"/>
  <c r="BA1057" i="29"/>
  <c r="BA1056" i="29"/>
  <c r="BA1055" i="29"/>
  <c r="BA1054" i="29"/>
  <c r="BA1053" i="29"/>
  <c r="BA1052" i="29"/>
  <c r="BA1051" i="29"/>
  <c r="BA1050" i="29"/>
  <c r="BA1049" i="29"/>
  <c r="BA1048" i="29"/>
  <c r="BA1047" i="29"/>
  <c r="BA1046" i="29"/>
  <c r="BA1045" i="29"/>
  <c r="J1046" i="29" s="1"/>
  <c r="BA1044" i="29"/>
  <c r="J1045" i="29" s="1"/>
  <c r="BA1043" i="29"/>
  <c r="J1044" i="29" s="1"/>
  <c r="AE1042" i="29"/>
  <c r="BA1042" i="29"/>
  <c r="J1043" i="29" s="1"/>
  <c r="BA1024" i="29"/>
  <c r="BA1023" i="29"/>
  <c r="BA1022" i="29"/>
  <c r="BA1020" i="29"/>
  <c r="BA1019" i="29"/>
  <c r="BA1018" i="29"/>
  <c r="BA1017" i="29"/>
  <c r="BA1016" i="29"/>
  <c r="BA1015" i="29"/>
  <c r="BA1014" i="29"/>
  <c r="BA1013" i="29"/>
  <c r="BA1012" i="29"/>
  <c r="BA1011" i="29"/>
  <c r="BA1010" i="29"/>
  <c r="BA1009" i="29"/>
  <c r="BA1008" i="29"/>
  <c r="BA1007" i="29"/>
  <c r="BA1006" i="29"/>
  <c r="BA1005" i="29"/>
  <c r="BA1004" i="29"/>
  <c r="BA1003" i="29"/>
  <c r="BA1002" i="29"/>
  <c r="J1003" i="29" s="1"/>
  <c r="AE1001" i="29"/>
  <c r="BA1001" i="29"/>
  <c r="J1002" i="29" s="1"/>
  <c r="BA983" i="29"/>
  <c r="BA982" i="29"/>
  <c r="BA981" i="29"/>
  <c r="BA979" i="29"/>
  <c r="BA978" i="29"/>
  <c r="BA977" i="29"/>
  <c r="BA976" i="29"/>
  <c r="BA975" i="29"/>
  <c r="BA974" i="29"/>
  <c r="BA973" i="29"/>
  <c r="BA972" i="29"/>
  <c r="BA971" i="29"/>
  <c r="BA970" i="29"/>
  <c r="BA969" i="29"/>
  <c r="BA968" i="29"/>
  <c r="BA967" i="29"/>
  <c r="BA966" i="29"/>
  <c r="BA965" i="29"/>
  <c r="BA964" i="29"/>
  <c r="BA963" i="29"/>
  <c r="BA962" i="29"/>
  <c r="BA961" i="29"/>
  <c r="J962" i="29" s="1"/>
  <c r="AE960" i="29"/>
  <c r="BA960" i="29"/>
  <c r="J961" i="29" s="1"/>
  <c r="BA942" i="29"/>
  <c r="BA941" i="29"/>
  <c r="BA940" i="29"/>
  <c r="BA938" i="29"/>
  <c r="BA937" i="29"/>
  <c r="BA936" i="29"/>
  <c r="BA935" i="29"/>
  <c r="BA934" i="29"/>
  <c r="BA933" i="29"/>
  <c r="BA932" i="29"/>
  <c r="BA931" i="29"/>
  <c r="BA930" i="29"/>
  <c r="BA929" i="29"/>
  <c r="BA928" i="29"/>
  <c r="BA927" i="29"/>
  <c r="BA926" i="29"/>
  <c r="J927" i="29" s="1"/>
  <c r="BA925" i="29"/>
  <c r="J926" i="29" s="1"/>
  <c r="BA924" i="29"/>
  <c r="J925" i="29" s="1"/>
  <c r="BA923" i="29"/>
  <c r="J924" i="29" s="1"/>
  <c r="BA922" i="29"/>
  <c r="J923" i="29" s="1"/>
  <c r="BA921" i="29"/>
  <c r="J922" i="29" s="1"/>
  <c r="BA920" i="29"/>
  <c r="J921" i="29" s="1"/>
  <c r="AE919" i="29"/>
  <c r="BA919" i="29"/>
  <c r="J920" i="29" s="1"/>
  <c r="BA901" i="29"/>
  <c r="BA900" i="29"/>
  <c r="BA899" i="29"/>
  <c r="BA897" i="29"/>
  <c r="BA896" i="29"/>
  <c r="BA895" i="29"/>
  <c r="BA894" i="29"/>
  <c r="BA893" i="29"/>
  <c r="BA892" i="29"/>
  <c r="BA891" i="29"/>
  <c r="BA890" i="29"/>
  <c r="BA889" i="29"/>
  <c r="BA888" i="29"/>
  <c r="BA887" i="29"/>
  <c r="BA886" i="29"/>
  <c r="J887" i="29" s="1"/>
  <c r="BA885" i="29"/>
  <c r="J886" i="29" s="1"/>
  <c r="BA884" i="29"/>
  <c r="J885" i="29" s="1"/>
  <c r="BA883" i="29"/>
  <c r="J884" i="29" s="1"/>
  <c r="BA882" i="29"/>
  <c r="J883" i="29" s="1"/>
  <c r="BA881" i="29"/>
  <c r="J882" i="29" s="1"/>
  <c r="BA880" i="29"/>
  <c r="J881" i="29" s="1"/>
  <c r="BA879" i="29"/>
  <c r="J880" i="29" s="1"/>
  <c r="AE878" i="29"/>
  <c r="BA878" i="29"/>
  <c r="J879" i="29" s="1"/>
  <c r="BA860" i="29"/>
  <c r="BA859" i="29"/>
  <c r="BA858" i="29"/>
  <c r="BA856" i="29"/>
  <c r="BA855" i="29"/>
  <c r="BA854" i="29"/>
  <c r="BA853" i="29"/>
  <c r="BA852" i="29"/>
  <c r="BA851" i="29"/>
  <c r="BA850" i="29"/>
  <c r="BA849" i="29"/>
  <c r="BA848" i="29"/>
  <c r="BA847" i="29"/>
  <c r="BA846" i="29"/>
  <c r="BA845" i="29"/>
  <c r="BA844" i="29"/>
  <c r="BA843" i="29"/>
  <c r="BA842" i="29"/>
  <c r="BA841" i="29"/>
  <c r="BA840" i="29"/>
  <c r="BA839" i="29"/>
  <c r="BA838" i="29"/>
  <c r="J839" i="29" s="1"/>
  <c r="AE837" i="29"/>
  <c r="BA837" i="29"/>
  <c r="J838" i="29" s="1"/>
  <c r="AL174" i="29" l="1"/>
  <c r="AJ173" i="29"/>
  <c r="P173" i="29" s="1"/>
  <c r="AL170" i="29"/>
  <c r="S170" i="29" s="1"/>
  <c r="AK174" i="29"/>
  <c r="U174" i="29" s="1"/>
  <c r="AI173" i="29"/>
  <c r="N173" i="29" s="1"/>
  <c r="AK170" i="29"/>
  <c r="U170" i="29" s="1"/>
  <c r="AJ174" i="29"/>
  <c r="P174" i="29" s="1"/>
  <c r="AL171" i="29"/>
  <c r="S171" i="29" s="1"/>
  <c r="AJ170" i="29"/>
  <c r="P170" i="29" s="1"/>
  <c r="AI174" i="29"/>
  <c r="AK171" i="29"/>
  <c r="U171" i="29" s="1"/>
  <c r="AI170" i="29"/>
  <c r="N170" i="29" s="1"/>
  <c r="AI172" i="29"/>
  <c r="N172" i="29" s="1"/>
  <c r="AL172" i="29"/>
  <c r="S172" i="29" s="1"/>
  <c r="AJ171" i="29"/>
  <c r="P171" i="29" s="1"/>
  <c r="AK173" i="29"/>
  <c r="U173" i="29" s="1"/>
  <c r="AK172" i="29"/>
  <c r="U172" i="29" s="1"/>
  <c r="AI171" i="29"/>
  <c r="N171" i="29" s="1"/>
  <c r="AL173" i="29"/>
  <c r="S173" i="29" s="1"/>
  <c r="AJ172" i="29"/>
  <c r="P172" i="29" s="1"/>
  <c r="AK501" i="29"/>
  <c r="U501" i="29" s="1"/>
  <c r="AJ501" i="29"/>
  <c r="P501" i="29" s="1"/>
  <c r="AL498" i="29"/>
  <c r="S498" i="29" s="1"/>
  <c r="AL502" i="29"/>
  <c r="S502" i="29" s="1"/>
  <c r="AI501" i="29"/>
  <c r="N501" i="29" s="1"/>
  <c r="AK498" i="29"/>
  <c r="U498" i="29" s="1"/>
  <c r="AL501" i="29"/>
  <c r="S501" i="29" s="1"/>
  <c r="AI500" i="29"/>
  <c r="N500" i="29" s="1"/>
  <c r="AK502" i="29"/>
  <c r="AL499" i="29"/>
  <c r="S499" i="29" s="1"/>
  <c r="AJ498" i="29"/>
  <c r="P498" i="29" s="1"/>
  <c r="AJ502" i="29"/>
  <c r="P502" i="29" s="1"/>
  <c r="AK499" i="29"/>
  <c r="U499" i="29" s="1"/>
  <c r="AI498" i="29"/>
  <c r="N498" i="29" s="1"/>
  <c r="AI502" i="29"/>
  <c r="AL500" i="29"/>
  <c r="S500" i="29" s="1"/>
  <c r="AJ499" i="29"/>
  <c r="P499" i="29" s="1"/>
  <c r="AK500" i="29"/>
  <c r="U500" i="29" s="1"/>
  <c r="AI499" i="29"/>
  <c r="N499" i="29" s="1"/>
  <c r="AJ500" i="29"/>
  <c r="P500" i="29" s="1"/>
  <c r="AL869" i="29"/>
  <c r="S869" i="29" s="1"/>
  <c r="AJ868" i="29"/>
  <c r="P868" i="29" s="1"/>
  <c r="AK869" i="29"/>
  <c r="U869" i="29" s="1"/>
  <c r="AI868" i="29"/>
  <c r="N868" i="29" s="1"/>
  <c r="AL870" i="29"/>
  <c r="S870" i="29" s="1"/>
  <c r="AJ869" i="29"/>
  <c r="P869" i="29" s="1"/>
  <c r="AK870" i="29"/>
  <c r="U870" i="29" s="1"/>
  <c r="AI869" i="29"/>
  <c r="N869" i="29" s="1"/>
  <c r="AL871" i="29"/>
  <c r="AJ870" i="29"/>
  <c r="P870" i="29" s="1"/>
  <c r="AL867" i="29"/>
  <c r="S867" i="29" s="1"/>
  <c r="AJ871" i="29"/>
  <c r="P871" i="29" s="1"/>
  <c r="AL868" i="29"/>
  <c r="S868" i="29" s="1"/>
  <c r="AJ867" i="29"/>
  <c r="P867" i="29" s="1"/>
  <c r="AI871" i="29"/>
  <c r="AK868" i="29"/>
  <c r="U868" i="29" s="1"/>
  <c r="AI867" i="29"/>
  <c r="N867" i="29" s="1"/>
  <c r="AK871" i="29"/>
  <c r="AK867" i="29"/>
  <c r="U867" i="29" s="1"/>
  <c r="AI870" i="29"/>
  <c r="N870" i="29" s="1"/>
  <c r="AL1197" i="29"/>
  <c r="S1197" i="29" s="1"/>
  <c r="AJ1196" i="29"/>
  <c r="P1196" i="29" s="1"/>
  <c r="AK1197" i="29"/>
  <c r="U1197" i="29" s="1"/>
  <c r="AI1196" i="29"/>
  <c r="N1196" i="29" s="1"/>
  <c r="AL1198" i="29"/>
  <c r="S1198" i="29" s="1"/>
  <c r="AJ1197" i="29"/>
  <c r="P1197" i="29" s="1"/>
  <c r="AK1198" i="29"/>
  <c r="U1198" i="29" s="1"/>
  <c r="AI1197" i="29"/>
  <c r="N1197" i="29" s="1"/>
  <c r="AL1199" i="29"/>
  <c r="AJ1198" i="29"/>
  <c r="P1198" i="29" s="1"/>
  <c r="AL1195" i="29"/>
  <c r="S1195" i="29" s="1"/>
  <c r="AJ1199" i="29"/>
  <c r="AL1196" i="29"/>
  <c r="S1196" i="29" s="1"/>
  <c r="AJ1195" i="29"/>
  <c r="P1195" i="29" s="1"/>
  <c r="AI1199" i="29"/>
  <c r="AK1196" i="29"/>
  <c r="U1196" i="29" s="1"/>
  <c r="AI1195" i="29"/>
  <c r="N1195" i="29" s="1"/>
  <c r="AK1195" i="29"/>
  <c r="U1195" i="29" s="1"/>
  <c r="AI1198" i="29"/>
  <c r="N1198" i="29" s="1"/>
  <c r="AK1199" i="29"/>
  <c r="AL1525" i="29"/>
  <c r="S1525" i="29" s="1"/>
  <c r="AJ1524" i="29"/>
  <c r="P1524" i="29" s="1"/>
  <c r="AK1525" i="29"/>
  <c r="U1525" i="29" s="1"/>
  <c r="AI1524" i="29"/>
  <c r="N1524" i="29" s="1"/>
  <c r="AL1526" i="29"/>
  <c r="S1526" i="29" s="1"/>
  <c r="AJ1525" i="29"/>
  <c r="P1525" i="29" s="1"/>
  <c r="AK1526" i="29"/>
  <c r="U1526" i="29" s="1"/>
  <c r="AI1525" i="29"/>
  <c r="N1525" i="29" s="1"/>
  <c r="AL1527" i="29"/>
  <c r="AJ1526" i="29"/>
  <c r="P1526" i="29" s="1"/>
  <c r="AL1523" i="29"/>
  <c r="S1523" i="29" s="1"/>
  <c r="AJ1527" i="29"/>
  <c r="AL1524" i="29"/>
  <c r="S1524" i="29" s="1"/>
  <c r="AJ1523" i="29"/>
  <c r="P1523" i="29" s="1"/>
  <c r="AI1527" i="29"/>
  <c r="AK1524" i="29"/>
  <c r="U1524" i="29" s="1"/>
  <c r="AI1523" i="29"/>
  <c r="N1523" i="29" s="1"/>
  <c r="AK1527" i="29"/>
  <c r="AK1523" i="29"/>
  <c r="U1523" i="29" s="1"/>
  <c r="AI1526" i="29"/>
  <c r="N1526" i="29" s="1"/>
  <c r="AK215" i="29"/>
  <c r="U215" i="29" s="1"/>
  <c r="AI214" i="29"/>
  <c r="N214" i="29" s="1"/>
  <c r="AK211" i="29"/>
  <c r="U211" i="29" s="1"/>
  <c r="AJ215" i="29"/>
  <c r="AL212" i="29"/>
  <c r="S212" i="29" s="1"/>
  <c r="AJ211" i="29"/>
  <c r="P211" i="29" s="1"/>
  <c r="AL211" i="29"/>
  <c r="S211" i="29" s="1"/>
  <c r="AI215" i="29"/>
  <c r="AK212" i="29"/>
  <c r="U212" i="29" s="1"/>
  <c r="AI211" i="29"/>
  <c r="N211" i="29" s="1"/>
  <c r="AL215" i="29"/>
  <c r="S215" i="29" s="1"/>
  <c r="AL213" i="29"/>
  <c r="S213" i="29" s="1"/>
  <c r="AJ212" i="29"/>
  <c r="P212" i="29" s="1"/>
  <c r="AK213" i="29"/>
  <c r="U213" i="29" s="1"/>
  <c r="AI212" i="29"/>
  <c r="N212" i="29" s="1"/>
  <c r="AL214" i="29"/>
  <c r="S214" i="29" s="1"/>
  <c r="AJ213" i="29"/>
  <c r="P213" i="29" s="1"/>
  <c r="AK214" i="29"/>
  <c r="U214" i="29" s="1"/>
  <c r="AI213" i="29"/>
  <c r="N213" i="29" s="1"/>
  <c r="AJ214" i="29"/>
  <c r="P214" i="29" s="1"/>
  <c r="AL541" i="29"/>
  <c r="S541" i="29" s="1"/>
  <c r="AJ540" i="29"/>
  <c r="P540" i="29" s="1"/>
  <c r="AL542" i="29"/>
  <c r="S542" i="29" s="1"/>
  <c r="AJ541" i="29"/>
  <c r="P541" i="29" s="1"/>
  <c r="AK542" i="29"/>
  <c r="U542" i="29" s="1"/>
  <c r="AI541" i="29"/>
  <c r="N541" i="29" s="1"/>
  <c r="AL543" i="29"/>
  <c r="AJ542" i="29"/>
  <c r="P542" i="29" s="1"/>
  <c r="AL539" i="29"/>
  <c r="S539" i="29" s="1"/>
  <c r="AJ543" i="29"/>
  <c r="P543" i="29" s="1"/>
  <c r="AL540" i="29"/>
  <c r="S540" i="29" s="1"/>
  <c r="AJ539" i="29"/>
  <c r="P539" i="29" s="1"/>
  <c r="AI543" i="29"/>
  <c r="AK540" i="29"/>
  <c r="U540" i="29" s="1"/>
  <c r="AI539" i="29"/>
  <c r="N539" i="29" s="1"/>
  <c r="AI540" i="29"/>
  <c r="N540" i="29" s="1"/>
  <c r="AK543" i="29"/>
  <c r="AI542" i="29"/>
  <c r="N542" i="29" s="1"/>
  <c r="AK539" i="29"/>
  <c r="U539" i="29" s="1"/>
  <c r="AK541" i="29"/>
  <c r="U541" i="29" s="1"/>
  <c r="AK910" i="29"/>
  <c r="U910" i="29" s="1"/>
  <c r="AI909" i="29"/>
  <c r="N909" i="29" s="1"/>
  <c r="AL911" i="29"/>
  <c r="S911" i="29" s="1"/>
  <c r="AJ910" i="29"/>
  <c r="P910" i="29" s="1"/>
  <c r="AK911" i="29"/>
  <c r="U911" i="29" s="1"/>
  <c r="AI910" i="29"/>
  <c r="N910" i="29" s="1"/>
  <c r="AL912" i="29"/>
  <c r="AJ911" i="29"/>
  <c r="P911" i="29" s="1"/>
  <c r="AL908" i="29"/>
  <c r="S908" i="29" s="1"/>
  <c r="AK912" i="29"/>
  <c r="AI911" i="29"/>
  <c r="N911" i="29" s="1"/>
  <c r="AK908" i="29"/>
  <c r="U908" i="29" s="1"/>
  <c r="AI912" i="29"/>
  <c r="AK909" i="29"/>
  <c r="U909" i="29" s="1"/>
  <c r="AI908" i="29"/>
  <c r="N908" i="29" s="1"/>
  <c r="AL910" i="29"/>
  <c r="S910" i="29" s="1"/>
  <c r="AJ909" i="29"/>
  <c r="P909" i="29" s="1"/>
  <c r="AL909" i="29"/>
  <c r="S909" i="29" s="1"/>
  <c r="AJ912" i="29"/>
  <c r="P912" i="29" s="1"/>
  <c r="AJ908" i="29"/>
  <c r="P908" i="29" s="1"/>
  <c r="AK1238" i="29"/>
  <c r="U1238" i="29" s="1"/>
  <c r="AI1237" i="29"/>
  <c r="N1237" i="29" s="1"/>
  <c r="AL1239" i="29"/>
  <c r="S1239" i="29" s="1"/>
  <c r="AJ1238" i="29"/>
  <c r="P1238" i="29" s="1"/>
  <c r="AK1239" i="29"/>
  <c r="U1239" i="29" s="1"/>
  <c r="AI1238" i="29"/>
  <c r="N1238" i="29" s="1"/>
  <c r="AL1240" i="29"/>
  <c r="AJ1239" i="29"/>
  <c r="P1239" i="29" s="1"/>
  <c r="AL1236" i="29"/>
  <c r="S1236" i="29" s="1"/>
  <c r="AK1240" i="29"/>
  <c r="AI1239" i="29"/>
  <c r="N1239" i="29" s="1"/>
  <c r="AK1236" i="29"/>
  <c r="U1236" i="29" s="1"/>
  <c r="AI1240" i="29"/>
  <c r="AK1237" i="29"/>
  <c r="U1237" i="29" s="1"/>
  <c r="AI1236" i="29"/>
  <c r="N1236" i="29" s="1"/>
  <c r="AL1238" i="29"/>
  <c r="S1238" i="29" s="1"/>
  <c r="AJ1237" i="29"/>
  <c r="P1237" i="29" s="1"/>
  <c r="AJ1236" i="29"/>
  <c r="P1236" i="29" s="1"/>
  <c r="AL1237" i="29"/>
  <c r="S1237" i="29" s="1"/>
  <c r="AJ1240" i="29"/>
  <c r="P1240" i="29" s="1"/>
  <c r="AK1566" i="29"/>
  <c r="U1566" i="29" s="1"/>
  <c r="AI1565" i="29"/>
  <c r="N1565" i="29" s="1"/>
  <c r="AL1567" i="29"/>
  <c r="S1567" i="29" s="1"/>
  <c r="AJ1566" i="29"/>
  <c r="P1566" i="29" s="1"/>
  <c r="AK1567" i="29"/>
  <c r="U1567" i="29" s="1"/>
  <c r="AI1566" i="29"/>
  <c r="N1566" i="29" s="1"/>
  <c r="AL1568" i="29"/>
  <c r="AJ1567" i="29"/>
  <c r="P1567" i="29" s="1"/>
  <c r="AL1564" i="29"/>
  <c r="S1564" i="29" s="1"/>
  <c r="AK1568" i="29"/>
  <c r="AI1567" i="29"/>
  <c r="N1567" i="29" s="1"/>
  <c r="AK1564" i="29"/>
  <c r="U1564" i="29" s="1"/>
  <c r="AI1568" i="29"/>
  <c r="AK1565" i="29"/>
  <c r="U1565" i="29" s="1"/>
  <c r="AI1564" i="29"/>
  <c r="N1564" i="29" s="1"/>
  <c r="AL1566" i="29"/>
  <c r="S1566" i="29" s="1"/>
  <c r="AJ1565" i="29"/>
  <c r="P1565" i="29" s="1"/>
  <c r="AL1565" i="29"/>
  <c r="S1565" i="29" s="1"/>
  <c r="AJ1568" i="29"/>
  <c r="AJ1564" i="29"/>
  <c r="P1564" i="29" s="1"/>
  <c r="AJ256" i="29"/>
  <c r="AL253" i="29"/>
  <c r="S253" i="29" s="1"/>
  <c r="AJ252" i="29"/>
  <c r="P252" i="29" s="1"/>
  <c r="AI256" i="29"/>
  <c r="AK253" i="29"/>
  <c r="U253" i="29" s="1"/>
  <c r="AI252" i="29"/>
  <c r="N252" i="29" s="1"/>
  <c r="AK256" i="29"/>
  <c r="U256" i="29" s="1"/>
  <c r="AL254" i="29"/>
  <c r="S254" i="29" s="1"/>
  <c r="AJ253" i="29"/>
  <c r="P253" i="29" s="1"/>
  <c r="AK254" i="29"/>
  <c r="U254" i="29" s="1"/>
  <c r="AI253" i="29"/>
  <c r="N253" i="29" s="1"/>
  <c r="AL255" i="29"/>
  <c r="S255" i="29" s="1"/>
  <c r="AJ254" i="29"/>
  <c r="P254" i="29" s="1"/>
  <c r="AI255" i="29"/>
  <c r="N255" i="29" s="1"/>
  <c r="AK252" i="29"/>
  <c r="U252" i="29" s="1"/>
  <c r="AK255" i="29"/>
  <c r="U255" i="29" s="1"/>
  <c r="AI254" i="29"/>
  <c r="N254" i="29" s="1"/>
  <c r="AL256" i="29"/>
  <c r="S256" i="29" s="1"/>
  <c r="AJ255" i="29"/>
  <c r="P255" i="29" s="1"/>
  <c r="AL252" i="29"/>
  <c r="S252" i="29" s="1"/>
  <c r="AK582" i="29"/>
  <c r="U582" i="29" s="1"/>
  <c r="AI581" i="29"/>
  <c r="N581" i="29" s="1"/>
  <c r="AL583" i="29"/>
  <c r="S583" i="29" s="1"/>
  <c r="AJ582" i="29"/>
  <c r="P582" i="29" s="1"/>
  <c r="AK583" i="29"/>
  <c r="U583" i="29" s="1"/>
  <c r="AI582" i="29"/>
  <c r="N582" i="29" s="1"/>
  <c r="AL584" i="29"/>
  <c r="S584" i="29" s="1"/>
  <c r="AJ583" i="29"/>
  <c r="P583" i="29" s="1"/>
  <c r="AL580" i="29"/>
  <c r="S580" i="29" s="1"/>
  <c r="AK584" i="29"/>
  <c r="AI583" i="29"/>
  <c r="N583" i="29" s="1"/>
  <c r="AK580" i="29"/>
  <c r="U580" i="29" s="1"/>
  <c r="AI584" i="29"/>
  <c r="AK581" i="29"/>
  <c r="U581" i="29" s="1"/>
  <c r="AI580" i="29"/>
  <c r="N580" i="29" s="1"/>
  <c r="AL582" i="29"/>
  <c r="S582" i="29" s="1"/>
  <c r="AJ581" i="29"/>
  <c r="P581" i="29" s="1"/>
  <c r="AJ580" i="29"/>
  <c r="P580" i="29" s="1"/>
  <c r="AL581" i="29"/>
  <c r="S581" i="29" s="1"/>
  <c r="AJ584" i="29"/>
  <c r="AL952" i="29"/>
  <c r="S952" i="29" s="1"/>
  <c r="AJ951" i="29"/>
  <c r="P951" i="29" s="1"/>
  <c r="AK952" i="29"/>
  <c r="U952" i="29" s="1"/>
  <c r="AI951" i="29"/>
  <c r="N951" i="29" s="1"/>
  <c r="AL953" i="29"/>
  <c r="AJ952" i="29"/>
  <c r="P952" i="29" s="1"/>
  <c r="AL949" i="29"/>
  <c r="S949" i="29" s="1"/>
  <c r="AK953" i="29"/>
  <c r="AI952" i="29"/>
  <c r="N952" i="29" s="1"/>
  <c r="AK949" i="29"/>
  <c r="U949" i="29" s="1"/>
  <c r="AJ953" i="29"/>
  <c r="P953" i="29" s="1"/>
  <c r="AL950" i="29"/>
  <c r="S950" i="29" s="1"/>
  <c r="AJ949" i="29"/>
  <c r="P949" i="29" s="1"/>
  <c r="AL951" i="29"/>
  <c r="S951" i="29" s="1"/>
  <c r="AJ950" i="29"/>
  <c r="P950" i="29" s="1"/>
  <c r="AK951" i="29"/>
  <c r="U951" i="29" s="1"/>
  <c r="AI950" i="29"/>
  <c r="N950" i="29" s="1"/>
  <c r="AK950" i="29"/>
  <c r="U950" i="29" s="1"/>
  <c r="AI953" i="29"/>
  <c r="AI949" i="29"/>
  <c r="N949" i="29" s="1"/>
  <c r="AL1280" i="29"/>
  <c r="S1280" i="29" s="1"/>
  <c r="AJ1279" i="29"/>
  <c r="P1279" i="29" s="1"/>
  <c r="AK1280" i="29"/>
  <c r="U1280" i="29" s="1"/>
  <c r="AI1279" i="29"/>
  <c r="N1279" i="29" s="1"/>
  <c r="AL1281" i="29"/>
  <c r="AJ1280" i="29"/>
  <c r="P1280" i="29" s="1"/>
  <c r="AL1277" i="29"/>
  <c r="S1277" i="29" s="1"/>
  <c r="AK1281" i="29"/>
  <c r="AI1280" i="29"/>
  <c r="N1280" i="29" s="1"/>
  <c r="AK1277" i="29"/>
  <c r="U1277" i="29" s="1"/>
  <c r="AJ1281" i="29"/>
  <c r="P1281" i="29" s="1"/>
  <c r="AL1278" i="29"/>
  <c r="S1278" i="29" s="1"/>
  <c r="AJ1277" i="29"/>
  <c r="P1277" i="29" s="1"/>
  <c r="AL1279" i="29"/>
  <c r="S1279" i="29" s="1"/>
  <c r="AJ1278" i="29"/>
  <c r="P1278" i="29" s="1"/>
  <c r="AK1279" i="29"/>
  <c r="U1279" i="29" s="1"/>
  <c r="AI1278" i="29"/>
  <c r="N1278" i="29" s="1"/>
  <c r="AI1277" i="29"/>
  <c r="N1277" i="29" s="1"/>
  <c r="AI1281" i="29"/>
  <c r="AK1278" i="29"/>
  <c r="U1278" i="29" s="1"/>
  <c r="AL1608" i="29"/>
  <c r="S1608" i="29" s="1"/>
  <c r="AJ1607" i="29"/>
  <c r="P1607" i="29" s="1"/>
  <c r="AK1608" i="29"/>
  <c r="U1608" i="29" s="1"/>
  <c r="AI1607" i="29"/>
  <c r="N1607" i="29" s="1"/>
  <c r="AL1609" i="29"/>
  <c r="AJ1608" i="29"/>
  <c r="P1608" i="29" s="1"/>
  <c r="AL1605" i="29"/>
  <c r="S1605" i="29" s="1"/>
  <c r="AK1609" i="29"/>
  <c r="AI1608" i="29"/>
  <c r="N1608" i="29" s="1"/>
  <c r="AK1605" i="29"/>
  <c r="U1605" i="29" s="1"/>
  <c r="AJ1609" i="29"/>
  <c r="AL1606" i="29"/>
  <c r="S1606" i="29" s="1"/>
  <c r="AJ1605" i="29"/>
  <c r="P1605" i="29" s="1"/>
  <c r="AL1607" i="29"/>
  <c r="S1607" i="29" s="1"/>
  <c r="AJ1606" i="29"/>
  <c r="P1606" i="29" s="1"/>
  <c r="AK1607" i="29"/>
  <c r="U1607" i="29" s="1"/>
  <c r="AI1606" i="29"/>
  <c r="N1606" i="29" s="1"/>
  <c r="AK1606" i="29"/>
  <c r="U1606" i="29" s="1"/>
  <c r="AI1609" i="29"/>
  <c r="AI1605" i="29"/>
  <c r="N1605" i="29" s="1"/>
  <c r="AI297" i="29"/>
  <c r="N297" i="29" s="1"/>
  <c r="AK294" i="29"/>
  <c r="U294" i="29" s="1"/>
  <c r="AI293" i="29"/>
  <c r="N293" i="29" s="1"/>
  <c r="AL295" i="29"/>
  <c r="S295" i="29" s="1"/>
  <c r="AJ294" i="29"/>
  <c r="P294" i="29" s="1"/>
  <c r="AK295" i="29"/>
  <c r="U295" i="29" s="1"/>
  <c r="AI294" i="29"/>
  <c r="N294" i="29" s="1"/>
  <c r="AJ293" i="29"/>
  <c r="P293" i="29" s="1"/>
  <c r="AL296" i="29"/>
  <c r="S296" i="29" s="1"/>
  <c r="AJ295" i="29"/>
  <c r="P295" i="29" s="1"/>
  <c r="AL294" i="29"/>
  <c r="S294" i="29" s="1"/>
  <c r="AK296" i="29"/>
  <c r="U296" i="29" s="1"/>
  <c r="AI295" i="29"/>
  <c r="N295" i="29" s="1"/>
  <c r="AL297" i="29"/>
  <c r="AJ296" i="29"/>
  <c r="P296" i="29" s="1"/>
  <c r="AL293" i="29"/>
  <c r="S293" i="29" s="1"/>
  <c r="AK297" i="29"/>
  <c r="AI296" i="29"/>
  <c r="N296" i="29" s="1"/>
  <c r="AK293" i="29"/>
  <c r="U293" i="29" s="1"/>
  <c r="AJ297" i="29"/>
  <c r="P297" i="29" s="1"/>
  <c r="AL624" i="29"/>
  <c r="S624" i="29" s="1"/>
  <c r="AJ623" i="29"/>
  <c r="P623" i="29" s="1"/>
  <c r="AK624" i="29"/>
  <c r="U624" i="29" s="1"/>
  <c r="AI623" i="29"/>
  <c r="N623" i="29" s="1"/>
  <c r="AL625" i="29"/>
  <c r="AJ624" i="29"/>
  <c r="P624" i="29" s="1"/>
  <c r="AL621" i="29"/>
  <c r="S621" i="29" s="1"/>
  <c r="AK625" i="29"/>
  <c r="U625" i="29" s="1"/>
  <c r="AI624" i="29"/>
  <c r="N624" i="29" s="1"/>
  <c r="AK621" i="29"/>
  <c r="U621" i="29" s="1"/>
  <c r="AJ625" i="29"/>
  <c r="AL622" i="29"/>
  <c r="S622" i="29" s="1"/>
  <c r="AJ621" i="29"/>
  <c r="P621" i="29" s="1"/>
  <c r="AL623" i="29"/>
  <c r="S623" i="29" s="1"/>
  <c r="AJ622" i="29"/>
  <c r="P622" i="29" s="1"/>
  <c r="AK623" i="29"/>
  <c r="U623" i="29" s="1"/>
  <c r="AI622" i="29"/>
  <c r="N622" i="29" s="1"/>
  <c r="AI625" i="29"/>
  <c r="AI621" i="29"/>
  <c r="N621" i="29" s="1"/>
  <c r="AK622" i="29"/>
  <c r="U622" i="29" s="1"/>
  <c r="AK993" i="29"/>
  <c r="U993" i="29" s="1"/>
  <c r="AI992" i="29"/>
  <c r="N992" i="29" s="1"/>
  <c r="AL994" i="29"/>
  <c r="AJ993" i="29"/>
  <c r="P993" i="29" s="1"/>
  <c r="AL990" i="29"/>
  <c r="S990" i="29" s="1"/>
  <c r="AK994" i="29"/>
  <c r="AI993" i="29"/>
  <c r="N993" i="29" s="1"/>
  <c r="AK990" i="29"/>
  <c r="U990" i="29" s="1"/>
  <c r="AJ994" i="29"/>
  <c r="P994" i="29" s="1"/>
  <c r="AL991" i="29"/>
  <c r="S991" i="29" s="1"/>
  <c r="AJ990" i="29"/>
  <c r="P990" i="29" s="1"/>
  <c r="AI994" i="29"/>
  <c r="AK991" i="29"/>
  <c r="U991" i="29" s="1"/>
  <c r="AI990" i="29"/>
  <c r="N990" i="29" s="1"/>
  <c r="AK992" i="29"/>
  <c r="U992" i="29" s="1"/>
  <c r="AI991" i="29"/>
  <c r="N991" i="29" s="1"/>
  <c r="AL993" i="29"/>
  <c r="S993" i="29" s="1"/>
  <c r="AJ992" i="29"/>
  <c r="P992" i="29" s="1"/>
  <c r="AL992" i="29"/>
  <c r="S992" i="29" s="1"/>
  <c r="AJ991" i="29"/>
  <c r="P991" i="29" s="1"/>
  <c r="AK1321" i="29"/>
  <c r="U1321" i="29" s="1"/>
  <c r="AI1320" i="29"/>
  <c r="N1320" i="29" s="1"/>
  <c r="AL1322" i="29"/>
  <c r="AJ1321" i="29"/>
  <c r="P1321" i="29" s="1"/>
  <c r="AL1318" i="29"/>
  <c r="S1318" i="29" s="1"/>
  <c r="AK1322" i="29"/>
  <c r="U1322" i="29" s="1"/>
  <c r="AI1321" i="29"/>
  <c r="N1321" i="29" s="1"/>
  <c r="AK1318" i="29"/>
  <c r="U1318" i="29" s="1"/>
  <c r="AJ1322" i="29"/>
  <c r="AL1319" i="29"/>
  <c r="S1319" i="29" s="1"/>
  <c r="AJ1318" i="29"/>
  <c r="P1318" i="29" s="1"/>
  <c r="AI1322" i="29"/>
  <c r="AK1319" i="29"/>
  <c r="U1319" i="29" s="1"/>
  <c r="AI1318" i="29"/>
  <c r="N1318" i="29" s="1"/>
  <c r="AK1320" i="29"/>
  <c r="U1320" i="29" s="1"/>
  <c r="AI1319" i="29"/>
  <c r="N1319" i="29" s="1"/>
  <c r="AL1321" i="29"/>
  <c r="S1321" i="29" s="1"/>
  <c r="AJ1320" i="29"/>
  <c r="P1320" i="29" s="1"/>
  <c r="AJ1319" i="29"/>
  <c r="P1319" i="29" s="1"/>
  <c r="AL1320" i="29"/>
  <c r="S1320" i="29" s="1"/>
  <c r="AL336" i="29"/>
  <c r="S336" i="29" s="1"/>
  <c r="AJ335" i="29"/>
  <c r="P335" i="29" s="1"/>
  <c r="AK336" i="29"/>
  <c r="U336" i="29" s="1"/>
  <c r="AI335" i="29"/>
  <c r="N335" i="29" s="1"/>
  <c r="AL337" i="29"/>
  <c r="S337" i="29" s="1"/>
  <c r="AJ336" i="29"/>
  <c r="P336" i="29" s="1"/>
  <c r="AK337" i="29"/>
  <c r="U337" i="29" s="1"/>
  <c r="AI336" i="29"/>
  <c r="N336" i="29" s="1"/>
  <c r="AI338" i="29"/>
  <c r="AL338" i="29"/>
  <c r="S338" i="29" s="1"/>
  <c r="AJ337" i="29"/>
  <c r="P337" i="29" s="1"/>
  <c r="AL334" i="29"/>
  <c r="S334" i="29" s="1"/>
  <c r="AK335" i="29"/>
  <c r="U335" i="29" s="1"/>
  <c r="AI334" i="29"/>
  <c r="N334" i="29" s="1"/>
  <c r="AK338" i="29"/>
  <c r="AI337" i="29"/>
  <c r="N337" i="29" s="1"/>
  <c r="AK334" i="29"/>
  <c r="U334" i="29" s="1"/>
  <c r="AJ338" i="29"/>
  <c r="P338" i="29" s="1"/>
  <c r="AL335" i="29"/>
  <c r="S335" i="29" s="1"/>
  <c r="AJ334" i="29"/>
  <c r="P334" i="29" s="1"/>
  <c r="AK665" i="29"/>
  <c r="U665" i="29" s="1"/>
  <c r="AI664" i="29"/>
  <c r="N664" i="29" s="1"/>
  <c r="AL666" i="29"/>
  <c r="AJ665" i="29"/>
  <c r="P665" i="29" s="1"/>
  <c r="AL662" i="29"/>
  <c r="S662" i="29" s="1"/>
  <c r="AK666" i="29"/>
  <c r="U666" i="29" s="1"/>
  <c r="AI665" i="29"/>
  <c r="N665" i="29" s="1"/>
  <c r="AK662" i="29"/>
  <c r="U662" i="29" s="1"/>
  <c r="AJ666" i="29"/>
  <c r="AL663" i="29"/>
  <c r="S663" i="29" s="1"/>
  <c r="AJ662" i="29"/>
  <c r="P662" i="29" s="1"/>
  <c r="AI666" i="29"/>
  <c r="AK663" i="29"/>
  <c r="U663" i="29" s="1"/>
  <c r="AI662" i="29"/>
  <c r="N662" i="29" s="1"/>
  <c r="AK664" i="29"/>
  <c r="U664" i="29" s="1"/>
  <c r="AI663" i="29"/>
  <c r="N663" i="29" s="1"/>
  <c r="AL665" i="29"/>
  <c r="S665" i="29" s="1"/>
  <c r="AJ664" i="29"/>
  <c r="P664" i="29" s="1"/>
  <c r="AJ663" i="29"/>
  <c r="P663" i="29" s="1"/>
  <c r="AL664" i="29"/>
  <c r="S664" i="29" s="1"/>
  <c r="AL1035" i="29"/>
  <c r="AJ1034" i="29"/>
  <c r="P1034" i="29" s="1"/>
  <c r="AL1031" i="29"/>
  <c r="S1031" i="29" s="1"/>
  <c r="AK1035" i="29"/>
  <c r="AI1034" i="29"/>
  <c r="N1034" i="29" s="1"/>
  <c r="AK1031" i="29"/>
  <c r="U1031" i="29" s="1"/>
  <c r="AJ1035" i="29"/>
  <c r="P1035" i="29" s="1"/>
  <c r="AL1032" i="29"/>
  <c r="S1032" i="29" s="1"/>
  <c r="AJ1031" i="29"/>
  <c r="P1031" i="29" s="1"/>
  <c r="AI1035" i="29"/>
  <c r="AK1032" i="29"/>
  <c r="U1032" i="29" s="1"/>
  <c r="AI1031" i="29"/>
  <c r="N1031" i="29" s="1"/>
  <c r="AL1033" i="29"/>
  <c r="S1033" i="29" s="1"/>
  <c r="AJ1032" i="29"/>
  <c r="P1032" i="29" s="1"/>
  <c r="AL1034" i="29"/>
  <c r="S1034" i="29" s="1"/>
  <c r="AJ1033" i="29"/>
  <c r="P1033" i="29" s="1"/>
  <c r="AK1034" i="29"/>
  <c r="U1034" i="29" s="1"/>
  <c r="AI1033" i="29"/>
  <c r="N1033" i="29" s="1"/>
  <c r="AK1033" i="29"/>
  <c r="U1033" i="29" s="1"/>
  <c r="AI1032" i="29"/>
  <c r="N1032" i="29" s="1"/>
  <c r="AL1363" i="29"/>
  <c r="S1363" i="29" s="1"/>
  <c r="AJ1362" i="29"/>
  <c r="P1362" i="29" s="1"/>
  <c r="AL1359" i="29"/>
  <c r="S1359" i="29" s="1"/>
  <c r="AK1363" i="29"/>
  <c r="AI1362" i="29"/>
  <c r="N1362" i="29" s="1"/>
  <c r="AK1359" i="29"/>
  <c r="U1359" i="29" s="1"/>
  <c r="AJ1363" i="29"/>
  <c r="AL1360" i="29"/>
  <c r="S1360" i="29" s="1"/>
  <c r="AJ1359" i="29"/>
  <c r="P1359" i="29" s="1"/>
  <c r="AI1363" i="29"/>
  <c r="AK1360" i="29"/>
  <c r="U1360" i="29" s="1"/>
  <c r="AI1359" i="29"/>
  <c r="N1359" i="29" s="1"/>
  <c r="AL1361" i="29"/>
  <c r="S1361" i="29" s="1"/>
  <c r="AJ1360" i="29"/>
  <c r="P1360" i="29" s="1"/>
  <c r="AL1362" i="29"/>
  <c r="S1362" i="29" s="1"/>
  <c r="AJ1361" i="29"/>
  <c r="P1361" i="29" s="1"/>
  <c r="AK1362" i="29"/>
  <c r="U1362" i="29" s="1"/>
  <c r="AI1361" i="29"/>
  <c r="N1361" i="29" s="1"/>
  <c r="AI1360" i="29"/>
  <c r="N1360" i="29" s="1"/>
  <c r="AK1361" i="29"/>
  <c r="U1361" i="29" s="1"/>
  <c r="AK49" i="29"/>
  <c r="U49" i="29" s="1"/>
  <c r="AI48" i="29"/>
  <c r="N48" i="29" s="1"/>
  <c r="AI49" i="29"/>
  <c r="N49" i="29" s="1"/>
  <c r="AL51" i="29"/>
  <c r="S51" i="29" s="1"/>
  <c r="AL50" i="29"/>
  <c r="S50" i="29" s="1"/>
  <c r="AJ49" i="29"/>
  <c r="P49" i="29" s="1"/>
  <c r="AK50" i="29"/>
  <c r="U50" i="29" s="1"/>
  <c r="AL49" i="29"/>
  <c r="S49" i="29" s="1"/>
  <c r="AJ50" i="29"/>
  <c r="P50" i="29" s="1"/>
  <c r="AL47" i="29"/>
  <c r="S47" i="29" s="1"/>
  <c r="AK51" i="29"/>
  <c r="U51" i="29" s="1"/>
  <c r="AI50" i="29"/>
  <c r="N50" i="29" s="1"/>
  <c r="AK47" i="29"/>
  <c r="U47" i="29" s="1"/>
  <c r="AJ48" i="29"/>
  <c r="P48" i="29" s="1"/>
  <c r="AJ51" i="29"/>
  <c r="AL48" i="29"/>
  <c r="S48" i="29" s="1"/>
  <c r="AJ47" i="29"/>
  <c r="P47" i="29" s="1"/>
  <c r="AI51" i="29"/>
  <c r="AK48" i="29"/>
  <c r="U48" i="29" s="1"/>
  <c r="AI47" i="29"/>
  <c r="N47" i="29" s="1"/>
  <c r="AK377" i="29"/>
  <c r="U377" i="29" s="1"/>
  <c r="AI376" i="29"/>
  <c r="N376" i="29" s="1"/>
  <c r="AL378" i="29"/>
  <c r="S378" i="29" s="1"/>
  <c r="AJ377" i="29"/>
  <c r="P377" i="29" s="1"/>
  <c r="AL377" i="29"/>
  <c r="S377" i="29" s="1"/>
  <c r="AK378" i="29"/>
  <c r="U378" i="29" s="1"/>
  <c r="AI377" i="29"/>
  <c r="N377" i="29" s="1"/>
  <c r="AL379" i="29"/>
  <c r="S379" i="29" s="1"/>
  <c r="AJ378" i="29"/>
  <c r="P378" i="29" s="1"/>
  <c r="AL375" i="29"/>
  <c r="S375" i="29" s="1"/>
  <c r="AK379" i="29"/>
  <c r="U379" i="29" s="1"/>
  <c r="AI378" i="29"/>
  <c r="N378" i="29" s="1"/>
  <c r="AK375" i="29"/>
  <c r="U375" i="29" s="1"/>
  <c r="AJ376" i="29"/>
  <c r="P376" i="29" s="1"/>
  <c r="AJ379" i="29"/>
  <c r="P379" i="29" s="1"/>
  <c r="AL376" i="29"/>
  <c r="S376" i="29" s="1"/>
  <c r="AJ375" i="29"/>
  <c r="P375" i="29" s="1"/>
  <c r="AI379" i="29"/>
  <c r="AK376" i="29"/>
  <c r="U376" i="29" s="1"/>
  <c r="AI375" i="29"/>
  <c r="N375" i="29" s="1"/>
  <c r="AL707" i="29"/>
  <c r="AJ706" i="29"/>
  <c r="P706" i="29" s="1"/>
  <c r="AL703" i="29"/>
  <c r="S703" i="29" s="1"/>
  <c r="AK707" i="29"/>
  <c r="AI706" i="29"/>
  <c r="N706" i="29" s="1"/>
  <c r="AK703" i="29"/>
  <c r="U703" i="29" s="1"/>
  <c r="AJ707" i="29"/>
  <c r="AL704" i="29"/>
  <c r="S704" i="29" s="1"/>
  <c r="AJ703" i="29"/>
  <c r="P703" i="29" s="1"/>
  <c r="AI707" i="29"/>
  <c r="AK704" i="29"/>
  <c r="U704" i="29" s="1"/>
  <c r="AI703" i="29"/>
  <c r="N703" i="29" s="1"/>
  <c r="AL705" i="29"/>
  <c r="S705" i="29" s="1"/>
  <c r="AJ704" i="29"/>
  <c r="P704" i="29" s="1"/>
  <c r="AL706" i="29"/>
  <c r="S706" i="29" s="1"/>
  <c r="AJ705" i="29"/>
  <c r="P705" i="29" s="1"/>
  <c r="AK706" i="29"/>
  <c r="U706" i="29" s="1"/>
  <c r="AI705" i="29"/>
  <c r="N705" i="29" s="1"/>
  <c r="AI704" i="29"/>
  <c r="N704" i="29" s="1"/>
  <c r="AK705" i="29"/>
  <c r="U705" i="29" s="1"/>
  <c r="AK1076" i="29"/>
  <c r="AI1075" i="29"/>
  <c r="N1075" i="29" s="1"/>
  <c r="AK1072" i="29"/>
  <c r="U1072" i="29" s="1"/>
  <c r="AJ1076" i="29"/>
  <c r="P1076" i="29" s="1"/>
  <c r="AL1073" i="29"/>
  <c r="S1073" i="29" s="1"/>
  <c r="AJ1072" i="29"/>
  <c r="P1072" i="29" s="1"/>
  <c r="AI1076" i="29"/>
  <c r="AK1073" i="29"/>
  <c r="U1073" i="29" s="1"/>
  <c r="AI1072" i="29"/>
  <c r="N1072" i="29" s="1"/>
  <c r="AL1074" i="29"/>
  <c r="S1074" i="29" s="1"/>
  <c r="AJ1073" i="29"/>
  <c r="P1073" i="29" s="1"/>
  <c r="AK1074" i="29"/>
  <c r="U1074" i="29" s="1"/>
  <c r="AI1073" i="29"/>
  <c r="N1073" i="29" s="1"/>
  <c r="AK1075" i="29"/>
  <c r="U1075" i="29" s="1"/>
  <c r="AI1074" i="29"/>
  <c r="N1074" i="29" s="1"/>
  <c r="AL1076" i="29"/>
  <c r="AJ1075" i="29"/>
  <c r="P1075" i="29" s="1"/>
  <c r="AL1072" i="29"/>
  <c r="S1072" i="29" s="1"/>
  <c r="AL1075" i="29"/>
  <c r="S1075" i="29" s="1"/>
  <c r="AJ1074" i="29"/>
  <c r="P1074" i="29" s="1"/>
  <c r="AK1404" i="29"/>
  <c r="AI1403" i="29"/>
  <c r="N1403" i="29" s="1"/>
  <c r="AK1400" i="29"/>
  <c r="U1400" i="29" s="1"/>
  <c r="AJ1404" i="29"/>
  <c r="P1404" i="29" s="1"/>
  <c r="AL1401" i="29"/>
  <c r="S1401" i="29" s="1"/>
  <c r="AJ1400" i="29"/>
  <c r="P1400" i="29" s="1"/>
  <c r="AI1404" i="29"/>
  <c r="AK1401" i="29"/>
  <c r="U1401" i="29" s="1"/>
  <c r="AI1400" i="29"/>
  <c r="N1400" i="29" s="1"/>
  <c r="AL1402" i="29"/>
  <c r="S1402" i="29" s="1"/>
  <c r="AJ1401" i="29"/>
  <c r="P1401" i="29" s="1"/>
  <c r="AK1402" i="29"/>
  <c r="U1402" i="29" s="1"/>
  <c r="AI1401" i="29"/>
  <c r="N1401" i="29" s="1"/>
  <c r="AK1403" i="29"/>
  <c r="U1403" i="29" s="1"/>
  <c r="AI1402" i="29"/>
  <c r="N1402" i="29" s="1"/>
  <c r="AL1404" i="29"/>
  <c r="AJ1403" i="29"/>
  <c r="P1403" i="29" s="1"/>
  <c r="AL1400" i="29"/>
  <c r="S1400" i="29" s="1"/>
  <c r="AL1403" i="29"/>
  <c r="S1403" i="29" s="1"/>
  <c r="AJ1402" i="29"/>
  <c r="P1402" i="29" s="1"/>
  <c r="AL91" i="29"/>
  <c r="S91" i="29" s="1"/>
  <c r="AJ90" i="29"/>
  <c r="P90" i="29" s="1"/>
  <c r="AK91" i="29"/>
  <c r="U91" i="29" s="1"/>
  <c r="AI90" i="29"/>
  <c r="N90" i="29" s="1"/>
  <c r="AL92" i="29"/>
  <c r="AJ91" i="29"/>
  <c r="P91" i="29" s="1"/>
  <c r="AL88" i="29"/>
  <c r="S88" i="29" s="1"/>
  <c r="AK92" i="29"/>
  <c r="U92" i="29" s="1"/>
  <c r="AI91" i="29"/>
  <c r="N91" i="29" s="1"/>
  <c r="AK88" i="29"/>
  <c r="U88" i="29" s="1"/>
  <c r="AJ92" i="29"/>
  <c r="P92" i="29" s="1"/>
  <c r="AL89" i="29"/>
  <c r="S89" i="29" s="1"/>
  <c r="AJ88" i="29"/>
  <c r="P88" i="29" s="1"/>
  <c r="AI92" i="29"/>
  <c r="AK89" i="29"/>
  <c r="U89" i="29" s="1"/>
  <c r="AI88" i="29"/>
  <c r="N88" i="29" s="1"/>
  <c r="AI89" i="29"/>
  <c r="N89" i="29" s="1"/>
  <c r="AL90" i="29"/>
  <c r="S90" i="29" s="1"/>
  <c r="AJ89" i="29"/>
  <c r="P89" i="29" s="1"/>
  <c r="AK90" i="29"/>
  <c r="U90" i="29" s="1"/>
  <c r="AL419" i="29"/>
  <c r="S419" i="29" s="1"/>
  <c r="AJ418" i="29"/>
  <c r="P418" i="29" s="1"/>
  <c r="AK419" i="29"/>
  <c r="U419" i="29" s="1"/>
  <c r="AI418" i="29"/>
  <c r="N418" i="29" s="1"/>
  <c r="AK418" i="29"/>
  <c r="U418" i="29" s="1"/>
  <c r="AL420" i="29"/>
  <c r="S420" i="29" s="1"/>
  <c r="AJ419" i="29"/>
  <c r="P419" i="29" s="1"/>
  <c r="AL416" i="29"/>
  <c r="S416" i="29" s="1"/>
  <c r="AK420" i="29"/>
  <c r="U420" i="29" s="1"/>
  <c r="AI419" i="29"/>
  <c r="N419" i="29" s="1"/>
  <c r="AK416" i="29"/>
  <c r="U416" i="29" s="1"/>
  <c r="AJ420" i="29"/>
  <c r="AL417" i="29"/>
  <c r="S417" i="29" s="1"/>
  <c r="AJ416" i="29"/>
  <c r="P416" i="29" s="1"/>
  <c r="AI417" i="29"/>
  <c r="N417" i="29" s="1"/>
  <c r="AI420" i="29"/>
  <c r="AK417" i="29"/>
  <c r="U417" i="29" s="1"/>
  <c r="AI416" i="29"/>
  <c r="N416" i="29" s="1"/>
  <c r="AL418" i="29"/>
  <c r="S418" i="29" s="1"/>
  <c r="AJ417" i="29"/>
  <c r="P417" i="29" s="1"/>
  <c r="AK748" i="29"/>
  <c r="AI747" i="29"/>
  <c r="N747" i="29" s="1"/>
  <c r="AK744" i="29"/>
  <c r="U744" i="29" s="1"/>
  <c r="AJ748" i="29"/>
  <c r="P748" i="29" s="1"/>
  <c r="AL745" i="29"/>
  <c r="S745" i="29" s="1"/>
  <c r="AJ744" i="29"/>
  <c r="P744" i="29" s="1"/>
  <c r="AI748" i="29"/>
  <c r="AK745" i="29"/>
  <c r="U745" i="29" s="1"/>
  <c r="AI744" i="29"/>
  <c r="N744" i="29" s="1"/>
  <c r="AL746" i="29"/>
  <c r="S746" i="29" s="1"/>
  <c r="AJ745" i="29"/>
  <c r="P745" i="29" s="1"/>
  <c r="AK746" i="29"/>
  <c r="U746" i="29" s="1"/>
  <c r="AI745" i="29"/>
  <c r="N745" i="29" s="1"/>
  <c r="AK747" i="29"/>
  <c r="U747" i="29" s="1"/>
  <c r="AI746" i="29"/>
  <c r="N746" i="29" s="1"/>
  <c r="AL748" i="29"/>
  <c r="AJ747" i="29"/>
  <c r="P747" i="29" s="1"/>
  <c r="AL744" i="29"/>
  <c r="S744" i="29" s="1"/>
  <c r="AJ746" i="29"/>
  <c r="P746" i="29" s="1"/>
  <c r="AL747" i="29"/>
  <c r="S747" i="29" s="1"/>
  <c r="AJ1117" i="29"/>
  <c r="AL1114" i="29"/>
  <c r="S1114" i="29" s="1"/>
  <c r="AJ1113" i="29"/>
  <c r="P1113" i="29" s="1"/>
  <c r="AI1117" i="29"/>
  <c r="AK1114" i="29"/>
  <c r="U1114" i="29" s="1"/>
  <c r="AI1113" i="29"/>
  <c r="N1113" i="29" s="1"/>
  <c r="AL1115" i="29"/>
  <c r="S1115" i="29" s="1"/>
  <c r="AJ1114" i="29"/>
  <c r="P1114" i="29" s="1"/>
  <c r="AK1115" i="29"/>
  <c r="U1115" i="29" s="1"/>
  <c r="AI1114" i="29"/>
  <c r="N1114" i="29" s="1"/>
  <c r="AL1116" i="29"/>
  <c r="S1116" i="29" s="1"/>
  <c r="AJ1115" i="29"/>
  <c r="P1115" i="29" s="1"/>
  <c r="AL1117" i="29"/>
  <c r="AJ1116" i="29"/>
  <c r="P1116" i="29" s="1"/>
  <c r="AL1113" i="29"/>
  <c r="S1113" i="29" s="1"/>
  <c r="AK1117" i="29"/>
  <c r="AI1116" i="29"/>
  <c r="N1116" i="29" s="1"/>
  <c r="AK1113" i="29"/>
  <c r="U1113" i="29" s="1"/>
  <c r="AK1116" i="29"/>
  <c r="U1116" i="29" s="1"/>
  <c r="AI1115" i="29"/>
  <c r="N1115" i="29" s="1"/>
  <c r="AJ1445" i="29"/>
  <c r="P1445" i="29" s="1"/>
  <c r="AL1442" i="29"/>
  <c r="S1442" i="29" s="1"/>
  <c r="AJ1441" i="29"/>
  <c r="P1441" i="29" s="1"/>
  <c r="AI1445" i="29"/>
  <c r="AK1442" i="29"/>
  <c r="U1442" i="29" s="1"/>
  <c r="AI1441" i="29"/>
  <c r="N1441" i="29" s="1"/>
  <c r="AL1443" i="29"/>
  <c r="S1443" i="29" s="1"/>
  <c r="AJ1442" i="29"/>
  <c r="P1442" i="29" s="1"/>
  <c r="AK1443" i="29"/>
  <c r="U1443" i="29" s="1"/>
  <c r="AI1442" i="29"/>
  <c r="N1442" i="29" s="1"/>
  <c r="AL1444" i="29"/>
  <c r="S1444" i="29" s="1"/>
  <c r="AJ1443" i="29"/>
  <c r="P1443" i="29" s="1"/>
  <c r="AL1445" i="29"/>
  <c r="AJ1444" i="29"/>
  <c r="P1444" i="29" s="1"/>
  <c r="AL1441" i="29"/>
  <c r="S1441" i="29" s="1"/>
  <c r="AK1445" i="29"/>
  <c r="AI1444" i="29"/>
  <c r="N1444" i="29" s="1"/>
  <c r="AK1441" i="29"/>
  <c r="U1441" i="29" s="1"/>
  <c r="AI1443" i="29"/>
  <c r="N1443" i="29" s="1"/>
  <c r="AK1444" i="29"/>
  <c r="U1444" i="29" s="1"/>
  <c r="AK132" i="29"/>
  <c r="U132" i="29" s="1"/>
  <c r="AI131" i="29"/>
  <c r="N131" i="29" s="1"/>
  <c r="AL133" i="29"/>
  <c r="S133" i="29" s="1"/>
  <c r="AJ132" i="29"/>
  <c r="P132" i="29" s="1"/>
  <c r="AL129" i="29"/>
  <c r="S129" i="29" s="1"/>
  <c r="AJ131" i="29"/>
  <c r="P131" i="29" s="1"/>
  <c r="AK133" i="29"/>
  <c r="U133" i="29" s="1"/>
  <c r="AI132" i="29"/>
  <c r="N132" i="29" s="1"/>
  <c r="AK129" i="29"/>
  <c r="U129" i="29" s="1"/>
  <c r="AJ133" i="29"/>
  <c r="P133" i="29" s="1"/>
  <c r="AL130" i="29"/>
  <c r="S130" i="29" s="1"/>
  <c r="AJ129" i="29"/>
  <c r="P129" i="29" s="1"/>
  <c r="AI133" i="29"/>
  <c r="N133" i="29" s="1"/>
  <c r="AK130" i="29"/>
  <c r="U130" i="29" s="1"/>
  <c r="AI129" i="29"/>
  <c r="N129" i="29" s="1"/>
  <c r="AL131" i="29"/>
  <c r="S131" i="29" s="1"/>
  <c r="AJ130" i="29"/>
  <c r="P130" i="29" s="1"/>
  <c r="AK131" i="29"/>
  <c r="U131" i="29" s="1"/>
  <c r="AI130" i="29"/>
  <c r="N130" i="29" s="1"/>
  <c r="AL132" i="29"/>
  <c r="S132" i="29" s="1"/>
  <c r="AK460" i="29"/>
  <c r="U460" i="29" s="1"/>
  <c r="AI459" i="29"/>
  <c r="N459" i="29" s="1"/>
  <c r="AL461" i="29"/>
  <c r="AJ460" i="29"/>
  <c r="P460" i="29" s="1"/>
  <c r="AL457" i="29"/>
  <c r="S457" i="29" s="1"/>
  <c r="AL460" i="29"/>
  <c r="S460" i="29" s="1"/>
  <c r="AK461" i="29"/>
  <c r="AI460" i="29"/>
  <c r="N460" i="29" s="1"/>
  <c r="AK457" i="29"/>
  <c r="U457" i="29" s="1"/>
  <c r="AJ461" i="29"/>
  <c r="AL458" i="29"/>
  <c r="S458" i="29" s="1"/>
  <c r="AJ457" i="29"/>
  <c r="P457" i="29" s="1"/>
  <c r="AJ459" i="29"/>
  <c r="P459" i="29" s="1"/>
  <c r="AI461" i="29"/>
  <c r="N461" i="29" s="1"/>
  <c r="AK458" i="29"/>
  <c r="U458" i="29" s="1"/>
  <c r="AI457" i="29"/>
  <c r="N457" i="29" s="1"/>
  <c r="AL459" i="29"/>
  <c r="S459" i="29" s="1"/>
  <c r="AJ458" i="29"/>
  <c r="P458" i="29" s="1"/>
  <c r="AK459" i="29"/>
  <c r="U459" i="29" s="1"/>
  <c r="AI458" i="29"/>
  <c r="N458" i="29" s="1"/>
  <c r="AJ789" i="29"/>
  <c r="AL786" i="29"/>
  <c r="S786" i="29" s="1"/>
  <c r="AJ785" i="29"/>
  <c r="P785" i="29" s="1"/>
  <c r="AI789" i="29"/>
  <c r="AK786" i="29"/>
  <c r="U786" i="29" s="1"/>
  <c r="AI785" i="29"/>
  <c r="N785" i="29" s="1"/>
  <c r="AL787" i="29"/>
  <c r="S787" i="29" s="1"/>
  <c r="AJ786" i="29"/>
  <c r="P786" i="29" s="1"/>
  <c r="AK787" i="29"/>
  <c r="U787" i="29" s="1"/>
  <c r="AI786" i="29"/>
  <c r="N786" i="29" s="1"/>
  <c r="AL788" i="29"/>
  <c r="S788" i="29" s="1"/>
  <c r="AJ787" i="29"/>
  <c r="P787" i="29" s="1"/>
  <c r="AL789" i="29"/>
  <c r="AJ788" i="29"/>
  <c r="P788" i="29" s="1"/>
  <c r="AL785" i="29"/>
  <c r="S785" i="29" s="1"/>
  <c r="AK789" i="29"/>
  <c r="AI788" i="29"/>
  <c r="N788" i="29" s="1"/>
  <c r="AK785" i="29"/>
  <c r="U785" i="29" s="1"/>
  <c r="AI787" i="29"/>
  <c r="N787" i="29" s="1"/>
  <c r="AK788" i="29"/>
  <c r="U788" i="29" s="1"/>
  <c r="AI1158" i="29"/>
  <c r="AK1155" i="29"/>
  <c r="U1155" i="29" s="1"/>
  <c r="AI1154" i="29"/>
  <c r="N1154" i="29" s="1"/>
  <c r="AL1156" i="29"/>
  <c r="S1156" i="29" s="1"/>
  <c r="AJ1155" i="29"/>
  <c r="P1155" i="29" s="1"/>
  <c r="AK1156" i="29"/>
  <c r="U1156" i="29" s="1"/>
  <c r="AI1155" i="29"/>
  <c r="N1155" i="29" s="1"/>
  <c r="AL1157" i="29"/>
  <c r="S1157" i="29" s="1"/>
  <c r="AJ1156" i="29"/>
  <c r="P1156" i="29" s="1"/>
  <c r="AK1157" i="29"/>
  <c r="U1157" i="29" s="1"/>
  <c r="AI1156" i="29"/>
  <c r="N1156" i="29" s="1"/>
  <c r="AK1158" i="29"/>
  <c r="AI1157" i="29"/>
  <c r="N1157" i="29" s="1"/>
  <c r="AK1154" i="29"/>
  <c r="U1154" i="29" s="1"/>
  <c r="AJ1158" i="29"/>
  <c r="P1158" i="29" s="1"/>
  <c r="AL1155" i="29"/>
  <c r="S1155" i="29" s="1"/>
  <c r="AJ1154" i="29"/>
  <c r="P1154" i="29" s="1"/>
  <c r="AL1154" i="29"/>
  <c r="S1154" i="29" s="1"/>
  <c r="AJ1157" i="29"/>
  <c r="P1157" i="29" s="1"/>
  <c r="AL1158" i="29"/>
  <c r="AI1486" i="29"/>
  <c r="AK1483" i="29"/>
  <c r="U1483" i="29" s="1"/>
  <c r="AI1482" i="29"/>
  <c r="N1482" i="29" s="1"/>
  <c r="AL1484" i="29"/>
  <c r="S1484" i="29" s="1"/>
  <c r="AJ1483" i="29"/>
  <c r="P1483" i="29" s="1"/>
  <c r="AK1484" i="29"/>
  <c r="U1484" i="29" s="1"/>
  <c r="AI1483" i="29"/>
  <c r="N1483" i="29" s="1"/>
  <c r="AL1485" i="29"/>
  <c r="S1485" i="29" s="1"/>
  <c r="AJ1484" i="29"/>
  <c r="P1484" i="29" s="1"/>
  <c r="AK1485" i="29"/>
  <c r="U1485" i="29" s="1"/>
  <c r="AI1484" i="29"/>
  <c r="N1484" i="29" s="1"/>
  <c r="AK1486" i="29"/>
  <c r="AI1485" i="29"/>
  <c r="N1485" i="29" s="1"/>
  <c r="AK1482" i="29"/>
  <c r="U1482" i="29" s="1"/>
  <c r="AJ1486" i="29"/>
  <c r="AL1483" i="29"/>
  <c r="S1483" i="29" s="1"/>
  <c r="AJ1482" i="29"/>
  <c r="P1482" i="29" s="1"/>
  <c r="AL1486" i="29"/>
  <c r="AL1482" i="29"/>
  <c r="S1482" i="29" s="1"/>
  <c r="AJ1485" i="29"/>
  <c r="P1485" i="29" s="1"/>
  <c r="AE850" i="29"/>
  <c r="AE854" i="29"/>
  <c r="AE859" i="29"/>
  <c r="AE883" i="29"/>
  <c r="AE884" i="29"/>
  <c r="AE885" i="29"/>
  <c r="AE892" i="29"/>
  <c r="AE896" i="29"/>
  <c r="AE901" i="29"/>
  <c r="AE902" i="29"/>
  <c r="AE927" i="29"/>
  <c r="AE928" i="29"/>
  <c r="AE929" i="29"/>
  <c r="AE930" i="29"/>
  <c r="AE934" i="29"/>
  <c r="AE938" i="29"/>
  <c r="AE939" i="29"/>
  <c r="AE961" i="29"/>
  <c r="AE962" i="29"/>
  <c r="AE963" i="29"/>
  <c r="AE964" i="29"/>
  <c r="AE972" i="29"/>
  <c r="AE976" i="29"/>
  <c r="AE981" i="29"/>
  <c r="AE1014" i="29"/>
  <c r="AE1018" i="29"/>
  <c r="AE1023" i="29"/>
  <c r="AE1047" i="29"/>
  <c r="AE1048" i="29"/>
  <c r="AE1049" i="29"/>
  <c r="AE1056" i="29"/>
  <c r="AE1060" i="29"/>
  <c r="AE1065" i="29"/>
  <c r="AE1066" i="29"/>
  <c r="AE1091" i="29"/>
  <c r="AE1092" i="29"/>
  <c r="AE1093" i="29"/>
  <c r="AE1094" i="29"/>
  <c r="AE1098" i="29"/>
  <c r="AE1102" i="29"/>
  <c r="AE1103" i="29"/>
  <c r="AE1125" i="29"/>
  <c r="AE1126" i="29"/>
  <c r="AE1127" i="29"/>
  <c r="AE1128" i="29"/>
  <c r="AE1136" i="29"/>
  <c r="AE1140" i="29"/>
  <c r="AE1145" i="29"/>
  <c r="AE1178" i="29"/>
  <c r="AE1182" i="29"/>
  <c r="AE1187" i="29"/>
  <c r="AE1211" i="29"/>
  <c r="AE1212" i="29"/>
  <c r="AE1213" i="29"/>
  <c r="AE1220" i="29"/>
  <c r="AE1224" i="29"/>
  <c r="AE1229" i="29"/>
  <c r="AE1230" i="29"/>
  <c r="AE1255" i="29"/>
  <c r="AE1256" i="29"/>
  <c r="AE1257" i="29"/>
  <c r="AE1258" i="29"/>
  <c r="AE1262" i="29"/>
  <c r="AE1266" i="29"/>
  <c r="AE1267" i="29"/>
  <c r="AE1289" i="29"/>
  <c r="AE1290" i="29"/>
  <c r="AE1291" i="29"/>
  <c r="AE1292" i="29"/>
  <c r="AE1300" i="29"/>
  <c r="AE1304" i="29"/>
  <c r="AE1309" i="29"/>
  <c r="AE1342" i="29"/>
  <c r="AE1346" i="29"/>
  <c r="AE1351" i="29"/>
  <c r="AE1375" i="29"/>
  <c r="AE1376" i="29"/>
  <c r="AE1377" i="29"/>
  <c r="AE1384" i="29"/>
  <c r="AE1388" i="29"/>
  <c r="AE1393" i="29"/>
  <c r="AE1394" i="29"/>
  <c r="AE1419" i="29"/>
  <c r="AE1420" i="29"/>
  <c r="AE1421" i="29"/>
  <c r="AE1422" i="29"/>
  <c r="AE1426" i="29"/>
  <c r="AE1430" i="29"/>
  <c r="AE1431" i="29"/>
  <c r="AE1453" i="29"/>
  <c r="AE1454" i="29"/>
  <c r="AE1455" i="29"/>
  <c r="AE1456" i="29"/>
  <c r="AE1464" i="29"/>
  <c r="AE1468" i="29"/>
  <c r="AE1473" i="29"/>
  <c r="AE1506" i="29"/>
  <c r="AE1510" i="29"/>
  <c r="AE1515" i="29"/>
  <c r="AE1539" i="29"/>
  <c r="AE1540" i="29"/>
  <c r="AE1541" i="29"/>
  <c r="AE1548" i="29"/>
  <c r="AE1552" i="29"/>
  <c r="AE1557" i="29"/>
  <c r="AE1558" i="29"/>
  <c r="AE1583" i="29"/>
  <c r="AE1584" i="29"/>
  <c r="AE1585" i="29"/>
  <c r="AE1586" i="29"/>
  <c r="AE1590" i="29"/>
  <c r="AE1594" i="29"/>
  <c r="AE1595" i="29"/>
  <c r="AE1639" i="29"/>
  <c r="AE1640" i="29"/>
  <c r="AE838" i="29"/>
  <c r="AE839" i="29"/>
  <c r="AE840" i="29"/>
  <c r="AE841" i="29"/>
  <c r="AE849" i="29"/>
  <c r="AE853" i="29"/>
  <c r="AE858" i="29"/>
  <c r="AE891" i="29"/>
  <c r="AE895" i="29"/>
  <c r="AE900" i="29"/>
  <c r="AE924" i="29"/>
  <c r="AE925" i="29"/>
  <c r="AE926" i="29"/>
  <c r="AE933" i="29"/>
  <c r="AE937" i="29"/>
  <c r="AE942" i="29"/>
  <c r="AE943" i="29"/>
  <c r="AE968" i="29"/>
  <c r="AE969" i="29"/>
  <c r="AE970" i="29"/>
  <c r="AE971" i="29"/>
  <c r="AE975" i="29"/>
  <c r="AE979" i="29"/>
  <c r="AE980" i="29"/>
  <c r="AE1002" i="29"/>
  <c r="AE1003" i="29"/>
  <c r="AE1004" i="29"/>
  <c r="AE1005" i="29"/>
  <c r="AE1013" i="29"/>
  <c r="AE1017" i="29"/>
  <c r="AE1022" i="29"/>
  <c r="AE1055" i="29"/>
  <c r="AE1059" i="29"/>
  <c r="AE1064" i="29"/>
  <c r="AE1088" i="29"/>
  <c r="AE1089" i="29"/>
  <c r="AE1090" i="29"/>
  <c r="AE1097" i="29"/>
  <c r="AE1101" i="29"/>
  <c r="AE1106" i="29"/>
  <c r="AE1107" i="29"/>
  <c r="AE1132" i="29"/>
  <c r="AE1133" i="29"/>
  <c r="AE1134" i="29"/>
  <c r="AE1135" i="29"/>
  <c r="AE1139" i="29"/>
  <c r="AE1143" i="29"/>
  <c r="AE1144" i="29"/>
  <c r="AE1166" i="29"/>
  <c r="AE1167" i="29"/>
  <c r="AE1168" i="29"/>
  <c r="AE1169" i="29"/>
  <c r="AE1177" i="29"/>
  <c r="AE1181" i="29"/>
  <c r="AE1186" i="29"/>
  <c r="AE1219" i="29"/>
  <c r="AE1223" i="29"/>
  <c r="AE1228" i="29"/>
  <c r="AE1252" i="29"/>
  <c r="AE1253" i="29"/>
  <c r="AE1254" i="29"/>
  <c r="AE1261" i="29"/>
  <c r="AE1265" i="29"/>
  <c r="AE1270" i="29"/>
  <c r="AE1271" i="29"/>
  <c r="AE1296" i="29"/>
  <c r="AE1297" i="29"/>
  <c r="AE1298" i="29"/>
  <c r="AE1299" i="29"/>
  <c r="AE1303" i="29"/>
  <c r="AE842" i="29"/>
  <c r="AE843" i="29"/>
  <c r="AE844" i="29"/>
  <c r="AE851" i="29"/>
  <c r="AE855" i="29"/>
  <c r="AE860" i="29"/>
  <c r="AE861" i="29"/>
  <c r="AE886" i="29"/>
  <c r="AE887" i="29"/>
  <c r="AE888" i="29"/>
  <c r="AE889" i="29"/>
  <c r="AE893" i="29"/>
  <c r="AE897" i="29"/>
  <c r="AE898" i="29"/>
  <c r="AE920" i="29"/>
  <c r="AE921" i="29"/>
  <c r="AE922" i="29"/>
  <c r="AE923" i="29"/>
  <c r="AE931" i="29"/>
  <c r="AE935" i="29"/>
  <c r="AE940" i="29"/>
  <c r="AE973" i="29"/>
  <c r="AE977" i="29"/>
  <c r="AE982" i="29"/>
  <c r="AE1006" i="29"/>
  <c r="AE1007" i="29"/>
  <c r="AE1008" i="29"/>
  <c r="AE1015" i="29"/>
  <c r="AE1019" i="29"/>
  <c r="AE1024" i="29"/>
  <c r="AE1307" i="29"/>
  <c r="AE1308" i="29"/>
  <c r="AE1330" i="29"/>
  <c r="AE1331" i="29"/>
  <c r="AE1332" i="29"/>
  <c r="AE1333" i="29"/>
  <c r="AE1341" i="29"/>
  <c r="AE1345" i="29"/>
  <c r="AE1350" i="29"/>
  <c r="AE1383" i="29"/>
  <c r="AE1387" i="29"/>
  <c r="AE1392" i="29"/>
  <c r="AE1416" i="29"/>
  <c r="AE1417" i="29"/>
  <c r="AE1418" i="29"/>
  <c r="AE1425" i="29"/>
  <c r="AE1429" i="29"/>
  <c r="AE1434" i="29"/>
  <c r="AE1435" i="29"/>
  <c r="AE1460" i="29"/>
  <c r="AE1461" i="29"/>
  <c r="AE1462" i="29"/>
  <c r="AE1463" i="29"/>
  <c r="AE1467" i="29"/>
  <c r="AE1471" i="29"/>
  <c r="AE1472" i="29"/>
  <c r="AE1494" i="29"/>
  <c r="AE1495" i="29"/>
  <c r="AE1496" i="29"/>
  <c r="AE1497" i="29"/>
  <c r="AE1505" i="29"/>
  <c r="AE1509" i="29"/>
  <c r="AE1514" i="29"/>
  <c r="AE1547" i="29"/>
  <c r="AE1551" i="29"/>
  <c r="AE1556" i="29"/>
  <c r="AE1580" i="29"/>
  <c r="AE1581" i="29"/>
  <c r="AE1582" i="29"/>
  <c r="AE1589" i="29"/>
  <c r="AE1593" i="29"/>
  <c r="AE1598" i="29"/>
  <c r="AE1599" i="29"/>
  <c r="AE1638" i="29"/>
  <c r="AE1025" i="29"/>
  <c r="AE1050" i="29"/>
  <c r="AE1051" i="29"/>
  <c r="AE1052" i="29"/>
  <c r="AE1053" i="29"/>
  <c r="AE1057" i="29"/>
  <c r="AE1061" i="29"/>
  <c r="AE1062" i="29"/>
  <c r="AE1084" i="29"/>
  <c r="AE1085" i="29"/>
  <c r="AE1086" i="29"/>
  <c r="AE1087" i="29"/>
  <c r="AE1095" i="29"/>
  <c r="AE1099" i="29"/>
  <c r="AE1104" i="29"/>
  <c r="AE1137" i="29"/>
  <c r="AE1141" i="29"/>
  <c r="AE1146" i="29"/>
  <c r="AE1170" i="29"/>
  <c r="AE1171" i="29"/>
  <c r="AE1172" i="29"/>
  <c r="AE1179" i="29"/>
  <c r="AE1183" i="29"/>
  <c r="AE1188" i="29"/>
  <c r="AE1189" i="29"/>
  <c r="AE1214" i="29"/>
  <c r="AE1215" i="29"/>
  <c r="AE1216" i="29"/>
  <c r="AE1217" i="29"/>
  <c r="AE1221" i="29"/>
  <c r="AE1225" i="29"/>
  <c r="AE1226" i="29"/>
  <c r="AE1248" i="29"/>
  <c r="AE1249" i="29"/>
  <c r="AE1250" i="29"/>
  <c r="AE1251" i="29"/>
  <c r="AE1259" i="29"/>
  <c r="AE1263" i="29"/>
  <c r="AE1268" i="29"/>
  <c r="AE1301" i="29"/>
  <c r="AE1305" i="29"/>
  <c r="AE1310" i="29"/>
  <c r="AE1334" i="29"/>
  <c r="AE1335" i="29"/>
  <c r="AE1336" i="29"/>
  <c r="AE1343" i="29"/>
  <c r="AE1347" i="29"/>
  <c r="AE1352" i="29"/>
  <c r="AE1353" i="29"/>
  <c r="AE1378" i="29"/>
  <c r="AE1379" i="29"/>
  <c r="AE1380" i="29"/>
  <c r="AE1381" i="29"/>
  <c r="AE1385" i="29"/>
  <c r="AE1389" i="29"/>
  <c r="AE1390" i="29"/>
  <c r="AE1412" i="29"/>
  <c r="AE1413" i="29"/>
  <c r="AE1414" i="29"/>
  <c r="AE1415" i="29"/>
  <c r="AE1423" i="29"/>
  <c r="AE1427" i="29"/>
  <c r="AE1432" i="29"/>
  <c r="AE1465" i="29"/>
  <c r="AE1469" i="29"/>
  <c r="AE1474" i="29"/>
  <c r="AE1498" i="29"/>
  <c r="AE1499" i="29"/>
  <c r="AE1500" i="29"/>
  <c r="AE1507" i="29"/>
  <c r="AE1511" i="29"/>
  <c r="AE1516" i="29"/>
  <c r="AE1517" i="29"/>
  <c r="AE1542" i="29"/>
  <c r="AE1543" i="29"/>
  <c r="AE1544" i="29"/>
  <c r="AE1545" i="29"/>
  <c r="AE1549" i="29"/>
  <c r="AE1553" i="29"/>
  <c r="AE1554" i="29"/>
  <c r="AE1576" i="29"/>
  <c r="AE1577" i="29"/>
  <c r="AE1578" i="29"/>
  <c r="AE1579" i="29"/>
  <c r="AE1587" i="29"/>
  <c r="AG205" i="29"/>
  <c r="AG201" i="29"/>
  <c r="AG197" i="29"/>
  <c r="AG193" i="29"/>
  <c r="AG189" i="29"/>
  <c r="AG185" i="29"/>
  <c r="AG181" i="29"/>
  <c r="AG202" i="29"/>
  <c r="AG196" i="29"/>
  <c r="AG191" i="29"/>
  <c r="AG186" i="29"/>
  <c r="AG200" i="29"/>
  <c r="AG195" i="29"/>
  <c r="AG190" i="29"/>
  <c r="AG184" i="29"/>
  <c r="AG199" i="29"/>
  <c r="AG188" i="29"/>
  <c r="AG198" i="29"/>
  <c r="AG187" i="29"/>
  <c r="AG203" i="29"/>
  <c r="AG192" i="29"/>
  <c r="AG182" i="29"/>
  <c r="AG204" i="29"/>
  <c r="AG194" i="29"/>
  <c r="AU171" i="29"/>
  <c r="AG183" i="29"/>
  <c r="AU173" i="29"/>
  <c r="AU172" i="29"/>
  <c r="AG533" i="29"/>
  <c r="AG529" i="29"/>
  <c r="AG525" i="29"/>
  <c r="AG521" i="29"/>
  <c r="AG517" i="29"/>
  <c r="AG513" i="29"/>
  <c r="AG509" i="29"/>
  <c r="AG532" i="29"/>
  <c r="AG527" i="29"/>
  <c r="AG522" i="29"/>
  <c r="AG516" i="29"/>
  <c r="AG511" i="29"/>
  <c r="AG531" i="29"/>
  <c r="AG526" i="29"/>
  <c r="AG520" i="29"/>
  <c r="AG515" i="29"/>
  <c r="AG510" i="29"/>
  <c r="AG530" i="29"/>
  <c r="AG519" i="29"/>
  <c r="AG528" i="29"/>
  <c r="AG518" i="29"/>
  <c r="AG523" i="29"/>
  <c r="AG512" i="29"/>
  <c r="AG514" i="29"/>
  <c r="AW500" i="29"/>
  <c r="AG524" i="29"/>
  <c r="AU500" i="29"/>
  <c r="AW501" i="29"/>
  <c r="AU499" i="29"/>
  <c r="AU501" i="29"/>
  <c r="AW499" i="29"/>
  <c r="AG902" i="29"/>
  <c r="AG898" i="29"/>
  <c r="AG894" i="29"/>
  <c r="AG890" i="29"/>
  <c r="AG886" i="29"/>
  <c r="AG882" i="29"/>
  <c r="AG878" i="29"/>
  <c r="AG901" i="29"/>
  <c r="AG897" i="29"/>
  <c r="AG893" i="29"/>
  <c r="AG889" i="29"/>
  <c r="AG885" i="29"/>
  <c r="AG881" i="29"/>
  <c r="AG895" i="29"/>
  <c r="AG887" i="29"/>
  <c r="AG879" i="29"/>
  <c r="AG892" i="29"/>
  <c r="AG883" i="29"/>
  <c r="AG900" i="29"/>
  <c r="AG891" i="29"/>
  <c r="AG880" i="29"/>
  <c r="AG888" i="29"/>
  <c r="AG884" i="29"/>
  <c r="AG896" i="29"/>
  <c r="AG899" i="29"/>
  <c r="AX870" i="29"/>
  <c r="AU869" i="29"/>
  <c r="AV868" i="29"/>
  <c r="AV870" i="29"/>
  <c r="AW869" i="29"/>
  <c r="AX868" i="29"/>
  <c r="AU870" i="29"/>
  <c r="AV869" i="29"/>
  <c r="AW868" i="29"/>
  <c r="AU868" i="29"/>
  <c r="AW870" i="29"/>
  <c r="AX869" i="29"/>
  <c r="AV867" i="29"/>
  <c r="AX867" i="29"/>
  <c r="AW867" i="29"/>
  <c r="AU867" i="29"/>
  <c r="AG1229" i="29"/>
  <c r="AG1225" i="29"/>
  <c r="AG1221" i="29"/>
  <c r="AG1217" i="29"/>
  <c r="AG1213" i="29"/>
  <c r="AG1209" i="29"/>
  <c r="AG1228" i="29"/>
  <c r="AG1223" i="29"/>
  <c r="AG1218" i="29"/>
  <c r="AG1212" i="29"/>
  <c r="AG1207" i="29"/>
  <c r="AG1224" i="29"/>
  <c r="AG1216" i="29"/>
  <c r="AG1210" i="29"/>
  <c r="AG1230" i="29"/>
  <c r="AG1222" i="29"/>
  <c r="AG1215" i="29"/>
  <c r="AG1208" i="29"/>
  <c r="AG1226" i="29"/>
  <c r="AG1219" i="29"/>
  <c r="AG1211" i="29"/>
  <c r="AG1214" i="29"/>
  <c r="AG1206" i="29"/>
  <c r="AG1227" i="29"/>
  <c r="AG1220" i="29"/>
  <c r="AX1198" i="29"/>
  <c r="AU1197" i="29"/>
  <c r="AV1196" i="29"/>
  <c r="AW1198" i="29"/>
  <c r="AX1197" i="29"/>
  <c r="AU1196" i="29"/>
  <c r="AU1198" i="29"/>
  <c r="AV1197" i="29"/>
  <c r="AW1196" i="29"/>
  <c r="AW1197" i="29"/>
  <c r="AV1198" i="29"/>
  <c r="AX1196" i="29"/>
  <c r="AW1195" i="29"/>
  <c r="AX1195" i="29"/>
  <c r="AV1195" i="29"/>
  <c r="AU1195" i="29"/>
  <c r="AG1557" i="29"/>
  <c r="AG1553" i="29"/>
  <c r="AG1549" i="29"/>
  <c r="AG1545" i="29"/>
  <c r="AG1541" i="29"/>
  <c r="AG1537" i="29"/>
  <c r="AG1554" i="29"/>
  <c r="AG1548" i="29"/>
  <c r="AG1543" i="29"/>
  <c r="AG1538" i="29"/>
  <c r="AG1558" i="29"/>
  <c r="AG1551" i="29"/>
  <c r="AG1544" i="29"/>
  <c r="AG1536" i="29"/>
  <c r="AG1556" i="29"/>
  <c r="AG1550" i="29"/>
  <c r="AG1542" i="29"/>
  <c r="AG1535" i="29"/>
  <c r="AG1552" i="29"/>
  <c r="AG1546" i="29"/>
  <c r="AG1539" i="29"/>
  <c r="AG1540" i="29"/>
  <c r="AG1555" i="29"/>
  <c r="AG1534" i="29"/>
  <c r="AG1547" i="29"/>
  <c r="AW1526" i="29"/>
  <c r="AX1525" i="29"/>
  <c r="AU1524" i="29"/>
  <c r="AV1526" i="29"/>
  <c r="AW1525" i="29"/>
  <c r="AX1524" i="29"/>
  <c r="AX1526" i="29"/>
  <c r="AU1525" i="29"/>
  <c r="AV1524" i="29"/>
  <c r="AV1525" i="29"/>
  <c r="AW1524" i="29"/>
  <c r="AU1526" i="29"/>
  <c r="AV1523" i="29"/>
  <c r="AX1523" i="29"/>
  <c r="AU1523" i="29"/>
  <c r="AW1523" i="29"/>
  <c r="AG81" i="29"/>
  <c r="AG77" i="29"/>
  <c r="AG73" i="29"/>
  <c r="AG69" i="29"/>
  <c r="AG65" i="29"/>
  <c r="AG61" i="29"/>
  <c r="AG82" i="29"/>
  <c r="AG76" i="29"/>
  <c r="AG71" i="29"/>
  <c r="AG66" i="29"/>
  <c r="AG60" i="29"/>
  <c r="AG80" i="29"/>
  <c r="AG75" i="29"/>
  <c r="AG70" i="29"/>
  <c r="AG64" i="29"/>
  <c r="AG59" i="29"/>
  <c r="AG78" i="29"/>
  <c r="AG67" i="29"/>
  <c r="AG74" i="29"/>
  <c r="AG63" i="29"/>
  <c r="AG79" i="29"/>
  <c r="AG68" i="29"/>
  <c r="AG58" i="29"/>
  <c r="AG62" i="29"/>
  <c r="AG72" i="29"/>
  <c r="AG409" i="29"/>
  <c r="AG405" i="29"/>
  <c r="AG401" i="29"/>
  <c r="AG397" i="29"/>
  <c r="AG393" i="29"/>
  <c r="AG389" i="29"/>
  <c r="AG410" i="29"/>
  <c r="AG404" i="29"/>
  <c r="AG399" i="29"/>
  <c r="AG394" i="29"/>
  <c r="AG388" i="29"/>
  <c r="AG408" i="29"/>
  <c r="AG403" i="29"/>
  <c r="AG398" i="29"/>
  <c r="AG392" i="29"/>
  <c r="AG387" i="29"/>
  <c r="AG407" i="29"/>
  <c r="AG396" i="29"/>
  <c r="AG386" i="29"/>
  <c r="AG406" i="29"/>
  <c r="AG395" i="29"/>
  <c r="AG400" i="29"/>
  <c r="AG390" i="29"/>
  <c r="AG402" i="29"/>
  <c r="AG391" i="29"/>
  <c r="AU377" i="29"/>
  <c r="AU378" i="29"/>
  <c r="AU376" i="29"/>
  <c r="AG737" i="29"/>
  <c r="AG733" i="29"/>
  <c r="AG729" i="29"/>
  <c r="AG725" i="29"/>
  <c r="AG721" i="29"/>
  <c r="AG717" i="29"/>
  <c r="AG735" i="29"/>
  <c r="AG730" i="29"/>
  <c r="AG724" i="29"/>
  <c r="AG719" i="29"/>
  <c r="AG714" i="29"/>
  <c r="AG734" i="29"/>
  <c r="AG728" i="29"/>
  <c r="AG723" i="29"/>
  <c r="AG718" i="29"/>
  <c r="AG738" i="29"/>
  <c r="AG727" i="29"/>
  <c r="AG716" i="29"/>
  <c r="AG736" i="29"/>
  <c r="AG726" i="29"/>
  <c r="AG715" i="29"/>
  <c r="AG731" i="29"/>
  <c r="AG720" i="29"/>
  <c r="AG722" i="29"/>
  <c r="AX706" i="29"/>
  <c r="AU705" i="29"/>
  <c r="AV704" i="29"/>
  <c r="AG732" i="29"/>
  <c r="AV706" i="29"/>
  <c r="AW705" i="29"/>
  <c r="AX704" i="29"/>
  <c r="AU706" i="29"/>
  <c r="AV705" i="29"/>
  <c r="AW704" i="29"/>
  <c r="AU704" i="29"/>
  <c r="AW706" i="29"/>
  <c r="AX705" i="29"/>
  <c r="AG1105" i="29"/>
  <c r="AG1101" i="29"/>
  <c r="AG1097" i="29"/>
  <c r="AG1093" i="29"/>
  <c r="AG1106" i="29"/>
  <c r="AG1100" i="29"/>
  <c r="AG1095" i="29"/>
  <c r="AG1090" i="29"/>
  <c r="AG1086" i="29"/>
  <c r="AG1104" i="29"/>
  <c r="AG1098" i="29"/>
  <c r="AG1091" i="29"/>
  <c r="AG1085" i="29"/>
  <c r="AG1103" i="29"/>
  <c r="AG1096" i="29"/>
  <c r="AG1089" i="29"/>
  <c r="AG1084" i="29"/>
  <c r="AG1107" i="29"/>
  <c r="AG1099" i="29"/>
  <c r="AG1092" i="29"/>
  <c r="AG1087" i="29"/>
  <c r="AG1083" i="29"/>
  <c r="AG1088" i="29"/>
  <c r="AG1102" i="29"/>
  <c r="AG1094" i="29"/>
  <c r="AV1075" i="29"/>
  <c r="AW1074" i="29"/>
  <c r="AX1073" i="29"/>
  <c r="AU1075" i="29"/>
  <c r="AV1074" i="29"/>
  <c r="AW1073" i="29"/>
  <c r="AU1073" i="29"/>
  <c r="AW1075" i="29"/>
  <c r="AX1074" i="29"/>
  <c r="AU1074" i="29"/>
  <c r="AX1075" i="29"/>
  <c r="AV1073" i="29"/>
  <c r="AW1072" i="29"/>
  <c r="AU1072" i="29"/>
  <c r="AX1072" i="29"/>
  <c r="AV1072" i="29"/>
  <c r="AG1433" i="29"/>
  <c r="AG1429" i="29"/>
  <c r="AG1425" i="29"/>
  <c r="AG1421" i="29"/>
  <c r="AG1417" i="29"/>
  <c r="AG1413" i="29"/>
  <c r="AG1431" i="29"/>
  <c r="AG1426" i="29"/>
  <c r="AG1420" i="29"/>
  <c r="AG1415" i="29"/>
  <c r="AG1432" i="29"/>
  <c r="AG1424" i="29"/>
  <c r="AG1418" i="29"/>
  <c r="AG1411" i="29"/>
  <c r="AG1430" i="29"/>
  <c r="AG1423" i="29"/>
  <c r="AG1416" i="29"/>
  <c r="AG1434" i="29"/>
  <c r="AG1427" i="29"/>
  <c r="AG1419" i="29"/>
  <c r="AG1412" i="29"/>
  <c r="AG1435" i="29"/>
  <c r="AG1428" i="29"/>
  <c r="AG1414" i="29"/>
  <c r="AV1403" i="29"/>
  <c r="AW1402" i="29"/>
  <c r="AX1401" i="29"/>
  <c r="AG1422" i="29"/>
  <c r="AU1403" i="29"/>
  <c r="AV1402" i="29"/>
  <c r="AW1401" i="29"/>
  <c r="AW1403" i="29"/>
  <c r="AX1402" i="29"/>
  <c r="AU1401" i="29"/>
  <c r="AX1403" i="29"/>
  <c r="AU1402" i="29"/>
  <c r="AV1401" i="29"/>
  <c r="AU1400" i="29"/>
  <c r="AW1400" i="29"/>
  <c r="AX1400" i="29"/>
  <c r="AV1400" i="29"/>
  <c r="AE1591" i="29"/>
  <c r="AE1596" i="29"/>
  <c r="AG121" i="29"/>
  <c r="AG117" i="29"/>
  <c r="AG113" i="29"/>
  <c r="AG109" i="29"/>
  <c r="AG105" i="29"/>
  <c r="AG101" i="29"/>
  <c r="AG119" i="29"/>
  <c r="AG114" i="29"/>
  <c r="AG108" i="29"/>
  <c r="AG103" i="29"/>
  <c r="AG123" i="29"/>
  <c r="AG118" i="29"/>
  <c r="AG112" i="29"/>
  <c r="AG107" i="29"/>
  <c r="AG102" i="29"/>
  <c r="AG115" i="29"/>
  <c r="AG104" i="29"/>
  <c r="AG122" i="29"/>
  <c r="AG111" i="29"/>
  <c r="AG100" i="29"/>
  <c r="AG116" i="29"/>
  <c r="AG106" i="29"/>
  <c r="AG120" i="29"/>
  <c r="AG110" i="29"/>
  <c r="AG99" i="29"/>
  <c r="AG285" i="29"/>
  <c r="AG281" i="29"/>
  <c r="AG277" i="29"/>
  <c r="AG273" i="29"/>
  <c r="AG269" i="29"/>
  <c r="AG265" i="29"/>
  <c r="AG287" i="29"/>
  <c r="AG282" i="29"/>
  <c r="AG276" i="29"/>
  <c r="AG271" i="29"/>
  <c r="AG266" i="29"/>
  <c r="AG286" i="29"/>
  <c r="AG280" i="29"/>
  <c r="AG275" i="29"/>
  <c r="AG270" i="29"/>
  <c r="AG264" i="29"/>
  <c r="AG284" i="29"/>
  <c r="AG274" i="29"/>
  <c r="AG263" i="29"/>
  <c r="AG283" i="29"/>
  <c r="AG272" i="29"/>
  <c r="AG278" i="29"/>
  <c r="AG267" i="29"/>
  <c r="AG279" i="29"/>
  <c r="AG268" i="29"/>
  <c r="AU253" i="29"/>
  <c r="AU255" i="29"/>
  <c r="AV254" i="29"/>
  <c r="AU254" i="29"/>
  <c r="AV253" i="29"/>
  <c r="AV255" i="29"/>
  <c r="AG449" i="29"/>
  <c r="AG445" i="29"/>
  <c r="AG441" i="29"/>
  <c r="AG437" i="29"/>
  <c r="AG433" i="29"/>
  <c r="AG429" i="29"/>
  <c r="AG447" i="29"/>
  <c r="AG442" i="29"/>
  <c r="AG436" i="29"/>
  <c r="AG431" i="29"/>
  <c r="AG451" i="29"/>
  <c r="AG446" i="29"/>
  <c r="AG440" i="29"/>
  <c r="AG435" i="29"/>
  <c r="AG430" i="29"/>
  <c r="AG444" i="29"/>
  <c r="AG434" i="29"/>
  <c r="AG443" i="29"/>
  <c r="AG432" i="29"/>
  <c r="AG448" i="29"/>
  <c r="AG438" i="29"/>
  <c r="AG427" i="29"/>
  <c r="AG428" i="29"/>
  <c r="AG439" i="29"/>
  <c r="AV419" i="29"/>
  <c r="AG450" i="29"/>
  <c r="AU418" i="29"/>
  <c r="AV417" i="29"/>
  <c r="AU417" i="29"/>
  <c r="AU419" i="29"/>
  <c r="AV418" i="29"/>
  <c r="AG613" i="29"/>
  <c r="AG609" i="29"/>
  <c r="AG605" i="29"/>
  <c r="AG601" i="29"/>
  <c r="AG597" i="29"/>
  <c r="AG593" i="29"/>
  <c r="AG612" i="29"/>
  <c r="AG607" i="29"/>
  <c r="AG602" i="29"/>
  <c r="AG596" i="29"/>
  <c r="AG591" i="29"/>
  <c r="AG611" i="29"/>
  <c r="AG606" i="29"/>
  <c r="AG600" i="29"/>
  <c r="AG595" i="29"/>
  <c r="AG615" i="29"/>
  <c r="AG604" i="29"/>
  <c r="AG594" i="29"/>
  <c r="AG614" i="29"/>
  <c r="AG603" i="29"/>
  <c r="AG592" i="29"/>
  <c r="AG608" i="29"/>
  <c r="AG598" i="29"/>
  <c r="AG610" i="29"/>
  <c r="AG599" i="29"/>
  <c r="AV583" i="29"/>
  <c r="AW582" i="29"/>
  <c r="AU582" i="29"/>
  <c r="AV581" i="29"/>
  <c r="AW583" i="29"/>
  <c r="AU581" i="29"/>
  <c r="AW581" i="29"/>
  <c r="AU583" i="29"/>
  <c r="AV582" i="29"/>
  <c r="AG777" i="29"/>
  <c r="AG773" i="29"/>
  <c r="AG769" i="29"/>
  <c r="AG765" i="29"/>
  <c r="AG761" i="29"/>
  <c r="AG757" i="29"/>
  <c r="AG778" i="29"/>
  <c r="AG772" i="29"/>
  <c r="AG767" i="29"/>
  <c r="AG762" i="29"/>
  <c r="AG756" i="29"/>
  <c r="AG776" i="29"/>
  <c r="AG771" i="29"/>
  <c r="AG766" i="29"/>
  <c r="AG760" i="29"/>
  <c r="AG755" i="29"/>
  <c r="AG775" i="29"/>
  <c r="AG764" i="29"/>
  <c r="AG774" i="29"/>
  <c r="AG763" i="29"/>
  <c r="AG779" i="29"/>
  <c r="AG768" i="29"/>
  <c r="AG758" i="29"/>
  <c r="AG770" i="29"/>
  <c r="AG759" i="29"/>
  <c r="AW746" i="29"/>
  <c r="AX745" i="29"/>
  <c r="AX747" i="29"/>
  <c r="AU746" i="29"/>
  <c r="AW747" i="29"/>
  <c r="AX746" i="29"/>
  <c r="AU745" i="29"/>
  <c r="AU747" i="29"/>
  <c r="AW745" i="29"/>
  <c r="AG982" i="29"/>
  <c r="AG978" i="29"/>
  <c r="AG974" i="29"/>
  <c r="AG970" i="29"/>
  <c r="AG966" i="29"/>
  <c r="AG962" i="29"/>
  <c r="AG984" i="29"/>
  <c r="AG979" i="29"/>
  <c r="AG973" i="29"/>
  <c r="AG968" i="29"/>
  <c r="AG963" i="29"/>
  <c r="AG983" i="29"/>
  <c r="AG977" i="29"/>
  <c r="AG972" i="29"/>
  <c r="AG967" i="29"/>
  <c r="AG961" i="29"/>
  <c r="AG980" i="29"/>
  <c r="AG969" i="29"/>
  <c r="AG971" i="29"/>
  <c r="AG981" i="29"/>
  <c r="AG965" i="29"/>
  <c r="AG964" i="29"/>
  <c r="AG960" i="29"/>
  <c r="AG975" i="29"/>
  <c r="AG976" i="29"/>
  <c r="AX952" i="29"/>
  <c r="AU951" i="29"/>
  <c r="AV950" i="29"/>
  <c r="AV952" i="29"/>
  <c r="AW951" i="29"/>
  <c r="AX950" i="29"/>
  <c r="AU952" i="29"/>
  <c r="AV951" i="29"/>
  <c r="AW950" i="29"/>
  <c r="AU950" i="29"/>
  <c r="AW952" i="29"/>
  <c r="AX951" i="29"/>
  <c r="AV949" i="29"/>
  <c r="AU949" i="29"/>
  <c r="AW949" i="29"/>
  <c r="AX949" i="29"/>
  <c r="AG1145" i="29"/>
  <c r="AG1141" i="29"/>
  <c r="AG1137" i="29"/>
  <c r="AG1133" i="29"/>
  <c r="AG1129" i="29"/>
  <c r="AG1125" i="29"/>
  <c r="AG1148" i="29"/>
  <c r="AG1143" i="29"/>
  <c r="AG1138" i="29"/>
  <c r="AG1132" i="29"/>
  <c r="AG1127" i="29"/>
  <c r="AG1142" i="29"/>
  <c r="AG1135" i="29"/>
  <c r="AG1128" i="29"/>
  <c r="AG1147" i="29"/>
  <c r="AG1140" i="29"/>
  <c r="AG1134" i="29"/>
  <c r="AG1126" i="29"/>
  <c r="AG1144" i="29"/>
  <c r="AG1136" i="29"/>
  <c r="AG1130" i="29"/>
  <c r="AG1124" i="29"/>
  <c r="AG1139" i="29"/>
  <c r="AG1131" i="29"/>
  <c r="AG1146" i="29"/>
  <c r="AX1116" i="29"/>
  <c r="AU1115" i="29"/>
  <c r="AV1114" i="29"/>
  <c r="AW1116" i="29"/>
  <c r="AX1115" i="29"/>
  <c r="AU1114" i="29"/>
  <c r="AV1116" i="29"/>
  <c r="AW1115" i="29"/>
  <c r="AX1114" i="29"/>
  <c r="AV1115" i="29"/>
  <c r="AU1116" i="29"/>
  <c r="AW1114" i="29"/>
  <c r="AV1113" i="29"/>
  <c r="AX1113" i="29"/>
  <c r="AW1113" i="29"/>
  <c r="AU1113" i="29"/>
  <c r="AG1309" i="29"/>
  <c r="AG1305" i="29"/>
  <c r="AG1301" i="29"/>
  <c r="AG1297" i="29"/>
  <c r="AG1293" i="29"/>
  <c r="AG1289" i="29"/>
  <c r="AG1308" i="29"/>
  <c r="AG1303" i="29"/>
  <c r="AG1298" i="29"/>
  <c r="AG1292" i="29"/>
  <c r="AG1312" i="29"/>
  <c r="AG1306" i="29"/>
  <c r="AG1299" i="29"/>
  <c r="AG1291" i="29"/>
  <c r="AG1311" i="29"/>
  <c r="AG1304" i="29"/>
  <c r="AG1296" i="29"/>
  <c r="AG1290" i="29"/>
  <c r="AG1307" i="29"/>
  <c r="AG1300" i="29"/>
  <c r="AG1294" i="29"/>
  <c r="AG1302" i="29"/>
  <c r="AG1310" i="29"/>
  <c r="AG1288" i="29"/>
  <c r="AX1280" i="29"/>
  <c r="AU1279" i="29"/>
  <c r="AV1278" i="29"/>
  <c r="AW1280" i="29"/>
  <c r="AX1279" i="29"/>
  <c r="AU1278" i="29"/>
  <c r="AU1280" i="29"/>
  <c r="AV1279" i="29"/>
  <c r="AW1278" i="29"/>
  <c r="AG1295" i="29"/>
  <c r="AW1279" i="29"/>
  <c r="AX1278" i="29"/>
  <c r="AV1280" i="29"/>
  <c r="AV1277" i="29"/>
  <c r="AU1277" i="29"/>
  <c r="AW1277" i="29"/>
  <c r="AX1277" i="29"/>
  <c r="AG1473" i="29"/>
  <c r="AG1469" i="29"/>
  <c r="AG1465" i="29"/>
  <c r="AG1461" i="29"/>
  <c r="AG1457" i="29"/>
  <c r="AG1453" i="29"/>
  <c r="AG1474" i="29"/>
  <c r="AG1468" i="29"/>
  <c r="AG1463" i="29"/>
  <c r="AG1458" i="29"/>
  <c r="AG1452" i="29"/>
  <c r="AG1476" i="29"/>
  <c r="AG1470" i="29"/>
  <c r="AG1462" i="29"/>
  <c r="AG1455" i="29"/>
  <c r="AG1475" i="29"/>
  <c r="AG1467" i="29"/>
  <c r="AG1460" i="29"/>
  <c r="AG1454" i="29"/>
  <c r="AG1471" i="29"/>
  <c r="AG1464" i="29"/>
  <c r="AG1456" i="29"/>
  <c r="AG1459" i="29"/>
  <c r="AG1472" i="29"/>
  <c r="AG1466" i="29"/>
  <c r="AX1444" i="29"/>
  <c r="AU1443" i="29"/>
  <c r="AV1442" i="29"/>
  <c r="AW1444" i="29"/>
  <c r="AX1443" i="29"/>
  <c r="AU1442" i="29"/>
  <c r="AU1444" i="29"/>
  <c r="AV1443" i="29"/>
  <c r="AW1442" i="29"/>
  <c r="AW1443" i="29"/>
  <c r="AX1442" i="29"/>
  <c r="AV1444" i="29"/>
  <c r="AW1441" i="29"/>
  <c r="AX1441" i="29"/>
  <c r="AV1441" i="29"/>
  <c r="AU1441" i="29"/>
  <c r="AG1637" i="29"/>
  <c r="AG1633" i="29"/>
  <c r="AG1629" i="29"/>
  <c r="AG1625" i="29"/>
  <c r="AG1621" i="29"/>
  <c r="AG1617" i="29"/>
  <c r="AG1639" i="29"/>
  <c r="AG1634" i="29"/>
  <c r="AG1628" i="29"/>
  <c r="AG1623" i="29"/>
  <c r="AG1618" i="29"/>
  <c r="AG1640" i="29"/>
  <c r="AG1632" i="29"/>
  <c r="AG1626" i="29"/>
  <c r="AG1619" i="29"/>
  <c r="AG1638" i="29"/>
  <c r="AG1631" i="29"/>
  <c r="AG1624" i="29"/>
  <c r="AG1616" i="29"/>
  <c r="AG1635" i="29"/>
  <c r="AG1627" i="29"/>
  <c r="AG1620" i="29"/>
  <c r="AG1630" i="29"/>
  <c r="AG1636" i="29"/>
  <c r="AG1622" i="29"/>
  <c r="AW1608" i="29"/>
  <c r="AX1607" i="29"/>
  <c r="AU1606" i="29"/>
  <c r="AV1608" i="29"/>
  <c r="AW1607" i="29"/>
  <c r="AX1606" i="29"/>
  <c r="AX1608" i="29"/>
  <c r="AU1607" i="29"/>
  <c r="AV1606" i="29"/>
  <c r="AV1607" i="29"/>
  <c r="AU1608" i="29"/>
  <c r="AW1606" i="29"/>
  <c r="AV1605" i="29"/>
  <c r="AU1605" i="29"/>
  <c r="AW1605" i="29"/>
  <c r="AX1605" i="29"/>
  <c r="AG369" i="29"/>
  <c r="AG365" i="29"/>
  <c r="AG361" i="29"/>
  <c r="AG357" i="29"/>
  <c r="AG353" i="29"/>
  <c r="AG349" i="29"/>
  <c r="AG345" i="29"/>
  <c r="AG367" i="29"/>
  <c r="AG362" i="29"/>
  <c r="AG356" i="29"/>
  <c r="AG351" i="29"/>
  <c r="AG346" i="29"/>
  <c r="AG366" i="29"/>
  <c r="AG360" i="29"/>
  <c r="AG355" i="29"/>
  <c r="AG350" i="29"/>
  <c r="AG359" i="29"/>
  <c r="AG348" i="29"/>
  <c r="AG368" i="29"/>
  <c r="AG358" i="29"/>
  <c r="AG347" i="29"/>
  <c r="AG363" i="29"/>
  <c r="AG352" i="29"/>
  <c r="AG354" i="29"/>
  <c r="AG364" i="29"/>
  <c r="AW336" i="29"/>
  <c r="AU336" i="29"/>
  <c r="AW337" i="29"/>
  <c r="AU335" i="29"/>
  <c r="AW335" i="29"/>
  <c r="AU337" i="29"/>
  <c r="AG697" i="29"/>
  <c r="AG693" i="29"/>
  <c r="AG689" i="29"/>
  <c r="AG685" i="29"/>
  <c r="AG681" i="29"/>
  <c r="AG677" i="29"/>
  <c r="AG673" i="29"/>
  <c r="AG692" i="29"/>
  <c r="AG687" i="29"/>
  <c r="AG682" i="29"/>
  <c r="AG676" i="29"/>
  <c r="AG696" i="29"/>
  <c r="AG691" i="29"/>
  <c r="AG686" i="29"/>
  <c r="AG680" i="29"/>
  <c r="AG675" i="29"/>
  <c r="AG690" i="29"/>
  <c r="AG679" i="29"/>
  <c r="AG688" i="29"/>
  <c r="AG678" i="29"/>
  <c r="AG694" i="29"/>
  <c r="AG683" i="29"/>
  <c r="AG695" i="29"/>
  <c r="AG684" i="29"/>
  <c r="AG674" i="29"/>
  <c r="AV665" i="29"/>
  <c r="AX663" i="29"/>
  <c r="AX665" i="29"/>
  <c r="AU664" i="29"/>
  <c r="AV663" i="29"/>
  <c r="AX664" i="29"/>
  <c r="AU663" i="29"/>
  <c r="AV664" i="29"/>
  <c r="AU665" i="29"/>
  <c r="AG1066" i="29"/>
  <c r="AG1062" i="29"/>
  <c r="AG1058" i="29"/>
  <c r="AG1054" i="29"/>
  <c r="AG1050" i="29"/>
  <c r="AG1046" i="29"/>
  <c r="AG1042" i="29"/>
  <c r="AG1064" i="29"/>
  <c r="AG1059" i="29"/>
  <c r="AG1053" i="29"/>
  <c r="AG1048" i="29"/>
  <c r="AG1043" i="29"/>
  <c r="AG1063" i="29"/>
  <c r="AG1057" i="29"/>
  <c r="AG1052" i="29"/>
  <c r="AG1047" i="29"/>
  <c r="AG1065" i="29"/>
  <c r="AG1060" i="29"/>
  <c r="AG1055" i="29"/>
  <c r="AG1049" i="29"/>
  <c r="AG1044" i="29"/>
  <c r="AG1045" i="29"/>
  <c r="AG1061" i="29"/>
  <c r="AG1051" i="29"/>
  <c r="AG1056" i="29"/>
  <c r="AX1034" i="29"/>
  <c r="AW1034" i="29"/>
  <c r="AU1034" i="29"/>
  <c r="AU1033" i="29"/>
  <c r="AV1032" i="29"/>
  <c r="AW1033" i="29"/>
  <c r="AX1032" i="29"/>
  <c r="AV1034" i="29"/>
  <c r="AV1033" i="29"/>
  <c r="AW1032" i="29"/>
  <c r="AU1032" i="29"/>
  <c r="AX1033" i="29"/>
  <c r="AU1031" i="29"/>
  <c r="AX1031" i="29"/>
  <c r="AV1031" i="29"/>
  <c r="AW1031" i="29"/>
  <c r="AG1393" i="29"/>
  <c r="AG1389" i="29"/>
  <c r="AG1385" i="29"/>
  <c r="AG1381" i="29"/>
  <c r="AG1377" i="29"/>
  <c r="AG1373" i="29"/>
  <c r="AG1394" i="29"/>
  <c r="AG1388" i="29"/>
  <c r="AG1383" i="29"/>
  <c r="AG1378" i="29"/>
  <c r="AG1372" i="29"/>
  <c r="AG1387" i="29"/>
  <c r="AG1380" i="29"/>
  <c r="AG1374" i="29"/>
  <c r="AG1392" i="29"/>
  <c r="AG1386" i="29"/>
  <c r="AG1379" i="29"/>
  <c r="AG1371" i="29"/>
  <c r="AG1390" i="29"/>
  <c r="AG1382" i="29"/>
  <c r="AG1375" i="29"/>
  <c r="AG1391" i="29"/>
  <c r="AG1384" i="29"/>
  <c r="AG1376" i="29"/>
  <c r="AG1370" i="29"/>
  <c r="AX1362" i="29"/>
  <c r="AU1361" i="29"/>
  <c r="AV1360" i="29"/>
  <c r="AW1362" i="29"/>
  <c r="AX1361" i="29"/>
  <c r="AU1360" i="29"/>
  <c r="AU1362" i="29"/>
  <c r="AV1361" i="29"/>
  <c r="AW1360" i="29"/>
  <c r="AV1362" i="29"/>
  <c r="AW1361" i="29"/>
  <c r="AX1360" i="29"/>
  <c r="AW1359" i="29"/>
  <c r="AV1359" i="29"/>
  <c r="AX1359" i="29"/>
  <c r="AU1359" i="29"/>
  <c r="AG245" i="29"/>
  <c r="AG241" i="29"/>
  <c r="AG237" i="29"/>
  <c r="AG233" i="29"/>
  <c r="AG229" i="29"/>
  <c r="AG225" i="29"/>
  <c r="AG244" i="29"/>
  <c r="AG239" i="29"/>
  <c r="AG234" i="29"/>
  <c r="AG228" i="29"/>
  <c r="AG223" i="29"/>
  <c r="AG243" i="29"/>
  <c r="AG238" i="29"/>
  <c r="AG232" i="29"/>
  <c r="AG227" i="29"/>
  <c r="AG222" i="29"/>
  <c r="AG236" i="29"/>
  <c r="AG226" i="29"/>
  <c r="AG246" i="29"/>
  <c r="AG235" i="29"/>
  <c r="AG224" i="29"/>
  <c r="AG240" i="29"/>
  <c r="AG230" i="29"/>
  <c r="AG231" i="29"/>
  <c r="AU214" i="29"/>
  <c r="AV213" i="29"/>
  <c r="AG242" i="29"/>
  <c r="AU212" i="29"/>
  <c r="AV214" i="29"/>
  <c r="AU213" i="29"/>
  <c r="AV212" i="29"/>
  <c r="AG573" i="29"/>
  <c r="AG569" i="29"/>
  <c r="AG565" i="29"/>
  <c r="AG561" i="29"/>
  <c r="AG557" i="29"/>
  <c r="AG553" i="29"/>
  <c r="AG570" i="29"/>
  <c r="AG564" i="29"/>
  <c r="AG559" i="29"/>
  <c r="AG554" i="29"/>
  <c r="AG574" i="29"/>
  <c r="AG568" i="29"/>
  <c r="AG563" i="29"/>
  <c r="AG558" i="29"/>
  <c r="AG552" i="29"/>
  <c r="AG567" i="29"/>
  <c r="AG556" i="29"/>
  <c r="AG566" i="29"/>
  <c r="AG555" i="29"/>
  <c r="AG571" i="29"/>
  <c r="AG560" i="29"/>
  <c r="AG550" i="29"/>
  <c r="AG562" i="29"/>
  <c r="AG551" i="29"/>
  <c r="AG572" i="29"/>
  <c r="AX542" i="29"/>
  <c r="AU541" i="29"/>
  <c r="AW541" i="29"/>
  <c r="AX540" i="29"/>
  <c r="AU542" i="29"/>
  <c r="AW540" i="29"/>
  <c r="AU540" i="29"/>
  <c r="AW542" i="29"/>
  <c r="AX541" i="29"/>
  <c r="AG942" i="29"/>
  <c r="AG938" i="29"/>
  <c r="AG934" i="29"/>
  <c r="AG930" i="29"/>
  <c r="AG926" i="29"/>
  <c r="AG922" i="29"/>
  <c r="AG941" i="29"/>
  <c r="AG937" i="29"/>
  <c r="AG933" i="29"/>
  <c r="AG929" i="29"/>
  <c r="AG925" i="29"/>
  <c r="AG921" i="29"/>
  <c r="AG943" i="29"/>
  <c r="AG935" i="29"/>
  <c r="AG927" i="29"/>
  <c r="AG919" i="29"/>
  <c r="AG940" i="29"/>
  <c r="AG931" i="29"/>
  <c r="AG920" i="29"/>
  <c r="AG939" i="29"/>
  <c r="AG928" i="29"/>
  <c r="AG924" i="29"/>
  <c r="AG923" i="29"/>
  <c r="AG932" i="29"/>
  <c r="AG936" i="29"/>
  <c r="AV911" i="29"/>
  <c r="AW910" i="29"/>
  <c r="AX909" i="29"/>
  <c r="AX911" i="29"/>
  <c r="AU910" i="29"/>
  <c r="AV909" i="29"/>
  <c r="AW911" i="29"/>
  <c r="AX910" i="29"/>
  <c r="AU909" i="29"/>
  <c r="AW909" i="29"/>
  <c r="AU911" i="29"/>
  <c r="AV910" i="29"/>
  <c r="AX908" i="29"/>
  <c r="AU908" i="29"/>
  <c r="AV908" i="29"/>
  <c r="AW908" i="29"/>
  <c r="AG1269" i="29"/>
  <c r="AG1265" i="29"/>
  <c r="AG1261" i="29"/>
  <c r="AG1257" i="29"/>
  <c r="AG1253" i="29"/>
  <c r="AG1249" i="29"/>
  <c r="AG1271" i="29"/>
  <c r="AG1266" i="29"/>
  <c r="AG1260" i="29"/>
  <c r="AG1255" i="29"/>
  <c r="AG1250" i="29"/>
  <c r="AG1268" i="29"/>
  <c r="AG1262" i="29"/>
  <c r="AG1254" i="29"/>
  <c r="AG1247" i="29"/>
  <c r="AG1267" i="29"/>
  <c r="AG1259" i="29"/>
  <c r="AG1252" i="29"/>
  <c r="AG1270" i="29"/>
  <c r="AG1263" i="29"/>
  <c r="AG1256" i="29"/>
  <c r="AG1248" i="29"/>
  <c r="AG1258" i="29"/>
  <c r="AG1264" i="29"/>
  <c r="AG1251" i="29"/>
  <c r="AV1239" i="29"/>
  <c r="AW1238" i="29"/>
  <c r="AX1237" i="29"/>
  <c r="AU1239" i="29"/>
  <c r="AV1238" i="29"/>
  <c r="AW1237" i="29"/>
  <c r="AW1239" i="29"/>
  <c r="AX1238" i="29"/>
  <c r="AU1237" i="29"/>
  <c r="AX1239" i="29"/>
  <c r="AU1238" i="29"/>
  <c r="AV1237" i="29"/>
  <c r="AX1236" i="29"/>
  <c r="AV1236" i="29"/>
  <c r="AW1236" i="29"/>
  <c r="AU1236" i="29"/>
  <c r="AG1597" i="29"/>
  <c r="AG1593" i="29"/>
  <c r="AG1589" i="29"/>
  <c r="AG1585" i="29"/>
  <c r="AG1581" i="29"/>
  <c r="AG1577" i="29"/>
  <c r="AG1596" i="29"/>
  <c r="AG1591" i="29"/>
  <c r="AG1586" i="29"/>
  <c r="AG1580" i="29"/>
  <c r="AG1575" i="29"/>
  <c r="AG1595" i="29"/>
  <c r="AG1588" i="29"/>
  <c r="AG1582" i="29"/>
  <c r="AG1594" i="29"/>
  <c r="AG1587" i="29"/>
  <c r="AG1579" i="29"/>
  <c r="AG1598" i="29"/>
  <c r="AG1590" i="29"/>
  <c r="AG1583" i="29"/>
  <c r="AG1576" i="29"/>
  <c r="AG1584" i="29"/>
  <c r="AG1578" i="29"/>
  <c r="AG1599" i="29"/>
  <c r="AG1592" i="29"/>
  <c r="AU1567" i="29"/>
  <c r="AV1566" i="29"/>
  <c r="AW1565" i="29"/>
  <c r="AX1567" i="29"/>
  <c r="AU1566" i="29"/>
  <c r="AV1565" i="29"/>
  <c r="AV1567" i="29"/>
  <c r="AW1566" i="29"/>
  <c r="AX1565" i="29"/>
  <c r="AU1565" i="29"/>
  <c r="AX1566" i="29"/>
  <c r="AW1567" i="29"/>
  <c r="AW1564" i="29"/>
  <c r="AX1564" i="29"/>
  <c r="AV1564" i="29"/>
  <c r="AU1564" i="29"/>
  <c r="AE845" i="29"/>
  <c r="AE846" i="29"/>
  <c r="AE847" i="29"/>
  <c r="AE848" i="29"/>
  <c r="AE852" i="29"/>
  <c r="AE856" i="29"/>
  <c r="AE857" i="29"/>
  <c r="AE879" i="29"/>
  <c r="AE880" i="29"/>
  <c r="AE881" i="29"/>
  <c r="AE882" i="29"/>
  <c r="AE890" i="29"/>
  <c r="AE894" i="29"/>
  <c r="AE899" i="29"/>
  <c r="AE932" i="29"/>
  <c r="AE936" i="29"/>
  <c r="AE941" i="29"/>
  <c r="AE965" i="29"/>
  <c r="AE966" i="29"/>
  <c r="AE967" i="29"/>
  <c r="AE974" i="29"/>
  <c r="AE978" i="29"/>
  <c r="AE983" i="29"/>
  <c r="AE984" i="29"/>
  <c r="AE1009" i="29"/>
  <c r="AE1010" i="29"/>
  <c r="AE1011" i="29"/>
  <c r="AE1012" i="29"/>
  <c r="AE1016" i="29"/>
  <c r="AE1020" i="29"/>
  <c r="AE1021" i="29"/>
  <c r="AE1043" i="29"/>
  <c r="AE1044" i="29"/>
  <c r="AE1045" i="29"/>
  <c r="AE1046" i="29"/>
  <c r="AE1054" i="29"/>
  <c r="AE1058" i="29"/>
  <c r="AE1063" i="29"/>
  <c r="AE1096" i="29"/>
  <c r="AE1100" i="29"/>
  <c r="AE1105" i="29"/>
  <c r="AE1129" i="29"/>
  <c r="AE1130" i="29"/>
  <c r="AE1131" i="29"/>
  <c r="AE1138" i="29"/>
  <c r="AE1142" i="29"/>
  <c r="AE1147" i="29"/>
  <c r="AE1148" i="29"/>
  <c r="AE1173" i="29"/>
  <c r="AE1174" i="29"/>
  <c r="AE1175" i="29"/>
  <c r="AE1176" i="29"/>
  <c r="AE1180" i="29"/>
  <c r="AE1184" i="29"/>
  <c r="AE1185" i="29"/>
  <c r="AE1207" i="29"/>
  <c r="AE1208" i="29"/>
  <c r="AE1209" i="29"/>
  <c r="AE1210" i="29"/>
  <c r="AE1218" i="29"/>
  <c r="AE1222" i="29"/>
  <c r="AE1227" i="29"/>
  <c r="AE1260" i="29"/>
  <c r="AE1264" i="29"/>
  <c r="AE1269" i="29"/>
  <c r="AE1293" i="29"/>
  <c r="AE1294" i="29"/>
  <c r="AE1295" i="29"/>
  <c r="AE1302" i="29"/>
  <c r="AE1306" i="29"/>
  <c r="AE1311" i="29"/>
  <c r="AE1312" i="29"/>
  <c r="AE1337" i="29"/>
  <c r="AE1338" i="29"/>
  <c r="AE1339" i="29"/>
  <c r="AE1340" i="29"/>
  <c r="AE1344" i="29"/>
  <c r="AE1348" i="29"/>
  <c r="AE1349" i="29"/>
  <c r="AE1371" i="29"/>
  <c r="AE1372" i="29"/>
  <c r="AE1373" i="29"/>
  <c r="AE1374" i="29"/>
  <c r="AE1382" i="29"/>
  <c r="AE1386" i="29"/>
  <c r="AE1391" i="29"/>
  <c r="AE1424" i="29"/>
  <c r="AE1428" i="29"/>
  <c r="AE1433" i="29"/>
  <c r="AE1457" i="29"/>
  <c r="AE1458" i="29"/>
  <c r="AE1459" i="29"/>
  <c r="AE1466" i="29"/>
  <c r="AE1470" i="29"/>
  <c r="AE1475" i="29"/>
  <c r="AE1476" i="29"/>
  <c r="AE1501" i="29"/>
  <c r="AE1502" i="29"/>
  <c r="AE1503" i="29"/>
  <c r="AE1504" i="29"/>
  <c r="AE1508" i="29"/>
  <c r="AE1512" i="29"/>
  <c r="AE1513" i="29"/>
  <c r="AE1535" i="29"/>
  <c r="AE1536" i="29"/>
  <c r="AE1537" i="29"/>
  <c r="AE1538" i="29"/>
  <c r="AE1546" i="29"/>
  <c r="AE1550" i="29"/>
  <c r="AE1555" i="29"/>
  <c r="AE1588" i="29"/>
  <c r="AE1592" i="29"/>
  <c r="AE1597" i="29"/>
  <c r="AV131" i="29"/>
  <c r="AV132" i="29"/>
  <c r="AV130" i="29"/>
  <c r="AG325" i="29"/>
  <c r="AG321" i="29"/>
  <c r="AG317" i="29"/>
  <c r="AG313" i="29"/>
  <c r="AG309" i="29"/>
  <c r="AG305" i="29"/>
  <c r="AG324" i="29"/>
  <c r="AG319" i="29"/>
  <c r="AG314" i="29"/>
  <c r="AG308" i="29"/>
  <c r="AG328" i="29"/>
  <c r="AG323" i="29"/>
  <c r="AG318" i="29"/>
  <c r="AG312" i="29"/>
  <c r="AG307" i="29"/>
  <c r="AG322" i="29"/>
  <c r="AG311" i="29"/>
  <c r="AG320" i="29"/>
  <c r="AG310" i="29"/>
  <c r="AG326" i="29"/>
  <c r="AG315" i="29"/>
  <c r="AG304" i="29"/>
  <c r="AG327" i="29"/>
  <c r="AG306" i="29"/>
  <c r="AG316" i="29"/>
  <c r="AW294" i="29"/>
  <c r="AW296" i="29"/>
  <c r="AW295" i="29"/>
  <c r="AG489" i="29"/>
  <c r="AG485" i="29"/>
  <c r="AG481" i="29"/>
  <c r="AG477" i="29"/>
  <c r="AG473" i="29"/>
  <c r="AG469" i="29"/>
  <c r="AG490" i="29"/>
  <c r="AG484" i="29"/>
  <c r="AG479" i="29"/>
  <c r="AG474" i="29"/>
  <c r="AG468" i="29"/>
  <c r="AG488" i="29"/>
  <c r="AG483" i="29"/>
  <c r="AG478" i="29"/>
  <c r="AG472" i="29"/>
  <c r="AG492" i="29"/>
  <c r="AG482" i="29"/>
  <c r="AG471" i="29"/>
  <c r="AG491" i="29"/>
  <c r="AG480" i="29"/>
  <c r="AG470" i="29"/>
  <c r="AG486" i="29"/>
  <c r="AG475" i="29"/>
  <c r="AG487" i="29"/>
  <c r="AG476" i="29"/>
  <c r="AX460" i="29"/>
  <c r="AV458" i="29"/>
  <c r="AV460" i="29"/>
  <c r="AW459" i="29"/>
  <c r="AX458" i="29"/>
  <c r="AV459" i="29"/>
  <c r="AW460" i="29"/>
  <c r="AX459" i="29"/>
  <c r="AW458" i="29"/>
  <c r="AG653" i="29"/>
  <c r="AG649" i="29"/>
  <c r="AG645" i="29"/>
  <c r="AG641" i="29"/>
  <c r="AG637" i="29"/>
  <c r="AG633" i="29"/>
  <c r="AG655" i="29"/>
  <c r="AG650" i="29"/>
  <c r="AG644" i="29"/>
  <c r="AG639" i="29"/>
  <c r="AG634" i="29"/>
  <c r="AG654" i="29"/>
  <c r="AG648" i="29"/>
  <c r="AG643" i="29"/>
  <c r="AG638" i="29"/>
  <c r="AG632" i="29"/>
  <c r="AG652" i="29"/>
  <c r="AG642" i="29"/>
  <c r="AG651" i="29"/>
  <c r="AG640" i="29"/>
  <c r="AG656" i="29"/>
  <c r="AG646" i="29"/>
  <c r="AG635" i="29"/>
  <c r="AG636" i="29"/>
  <c r="AG647" i="29"/>
  <c r="AX624" i="29"/>
  <c r="AU623" i="29"/>
  <c r="AV622" i="29"/>
  <c r="AV624" i="29"/>
  <c r="AX622" i="29"/>
  <c r="AU624" i="29"/>
  <c r="AV623" i="29"/>
  <c r="AU622" i="29"/>
  <c r="AX623" i="29"/>
  <c r="AG818" i="29"/>
  <c r="AG814" i="29"/>
  <c r="AG817" i="29"/>
  <c r="AG813" i="29"/>
  <c r="AG815" i="29"/>
  <c r="AG809" i="29"/>
  <c r="AG805" i="29"/>
  <c r="AG801" i="29"/>
  <c r="AG797" i="29"/>
  <c r="AG819" i="29"/>
  <c r="AG810" i="29"/>
  <c r="AG804" i="29"/>
  <c r="AG799" i="29"/>
  <c r="AG816" i="29"/>
  <c r="AG808" i="29"/>
  <c r="AG803" i="29"/>
  <c r="AG798" i="29"/>
  <c r="AG812" i="29"/>
  <c r="AG802" i="29"/>
  <c r="AG811" i="29"/>
  <c r="AG800" i="29"/>
  <c r="AG820" i="29"/>
  <c r="AG806" i="29"/>
  <c r="AG796" i="29"/>
  <c r="AX788" i="29"/>
  <c r="AU787" i="29"/>
  <c r="AV786" i="29"/>
  <c r="AG807" i="29"/>
  <c r="AV788" i="29"/>
  <c r="AW787" i="29"/>
  <c r="AX786" i="29"/>
  <c r="AU788" i="29"/>
  <c r="AV787" i="29"/>
  <c r="AW786" i="29"/>
  <c r="AU786" i="29"/>
  <c r="AW788" i="29"/>
  <c r="AX787" i="29"/>
  <c r="AG1022" i="29"/>
  <c r="AG1018" i="29"/>
  <c r="AG1014" i="29"/>
  <c r="AG1010" i="29"/>
  <c r="AG1006" i="29"/>
  <c r="AG1002" i="29"/>
  <c r="AG1021" i="29"/>
  <c r="AG1016" i="29"/>
  <c r="AG1011" i="29"/>
  <c r="AG1005" i="29"/>
  <c r="AG1025" i="29"/>
  <c r="AG1020" i="29"/>
  <c r="AG1015" i="29"/>
  <c r="AG1009" i="29"/>
  <c r="AG1004" i="29"/>
  <c r="AG1023" i="29"/>
  <c r="AG1017" i="29"/>
  <c r="AG1012" i="29"/>
  <c r="AG1007" i="29"/>
  <c r="AG1008" i="29"/>
  <c r="AG1024" i="29"/>
  <c r="AG1001" i="29"/>
  <c r="AG1019" i="29"/>
  <c r="AG1013" i="29"/>
  <c r="AG1003" i="29"/>
  <c r="AV993" i="29"/>
  <c r="AW992" i="29"/>
  <c r="AX991" i="29"/>
  <c r="AX993" i="29"/>
  <c r="AU992" i="29"/>
  <c r="AV991" i="29"/>
  <c r="AW993" i="29"/>
  <c r="AX992" i="29"/>
  <c r="AU993" i="29"/>
  <c r="AU991" i="29"/>
  <c r="AV992" i="29"/>
  <c r="AW991" i="29"/>
  <c r="AW990" i="29"/>
  <c r="AV990" i="29"/>
  <c r="AU990" i="29"/>
  <c r="AX990" i="29"/>
  <c r="AG1189" i="29"/>
  <c r="AG1185" i="29"/>
  <c r="AG1181" i="29"/>
  <c r="AG1177" i="29"/>
  <c r="AG1173" i="29"/>
  <c r="AG1169" i="29"/>
  <c r="AG1165" i="29"/>
  <c r="AG1186" i="29"/>
  <c r="AG1180" i="29"/>
  <c r="AG1175" i="29"/>
  <c r="AG1170" i="29"/>
  <c r="AG1187" i="29"/>
  <c r="AG1179" i="29"/>
  <c r="AG1172" i="29"/>
  <c r="AG1166" i="29"/>
  <c r="AG1184" i="29"/>
  <c r="AG1178" i="29"/>
  <c r="AG1171" i="29"/>
  <c r="AG1188" i="29"/>
  <c r="AG1182" i="29"/>
  <c r="AG1174" i="29"/>
  <c r="AG1167" i="29"/>
  <c r="AG1168" i="29"/>
  <c r="AG1183" i="29"/>
  <c r="AV1157" i="29"/>
  <c r="AW1156" i="29"/>
  <c r="AX1155" i="29"/>
  <c r="AU1157" i="29"/>
  <c r="AV1156" i="29"/>
  <c r="AW1155" i="29"/>
  <c r="AG1176" i="29"/>
  <c r="AU1156" i="29"/>
  <c r="AV1155" i="29"/>
  <c r="AX1157" i="29"/>
  <c r="AX1156" i="29"/>
  <c r="AW1157" i="29"/>
  <c r="AU1155" i="29"/>
  <c r="AW1154" i="29"/>
  <c r="AU1154" i="29"/>
  <c r="AX1154" i="29"/>
  <c r="AV1154" i="29"/>
  <c r="AG1353" i="29"/>
  <c r="AG1349" i="29"/>
  <c r="AG1345" i="29"/>
  <c r="AG1341" i="29"/>
  <c r="AG1337" i="29"/>
  <c r="AG1333" i="29"/>
  <c r="AG1329" i="29"/>
  <c r="AG1351" i="29"/>
  <c r="AG1346" i="29"/>
  <c r="AG1340" i="29"/>
  <c r="AG1335" i="29"/>
  <c r="AG1330" i="29"/>
  <c r="AG1350" i="29"/>
  <c r="AG1343" i="29"/>
  <c r="AG1336" i="29"/>
  <c r="AG1348" i="29"/>
  <c r="AG1342" i="29"/>
  <c r="AG1334" i="29"/>
  <c r="AG1352" i="29"/>
  <c r="AG1344" i="29"/>
  <c r="AG1338" i="29"/>
  <c r="AG1331" i="29"/>
  <c r="AG1347" i="29"/>
  <c r="AG1332" i="29"/>
  <c r="AG1339" i="29"/>
  <c r="AV1321" i="29"/>
  <c r="AW1320" i="29"/>
  <c r="AX1319" i="29"/>
  <c r="AU1321" i="29"/>
  <c r="AV1320" i="29"/>
  <c r="AW1319" i="29"/>
  <c r="AW1321" i="29"/>
  <c r="AX1320" i="29"/>
  <c r="AU1319" i="29"/>
  <c r="AX1321" i="29"/>
  <c r="AU1320" i="29"/>
  <c r="AV1319" i="29"/>
  <c r="AW1318" i="29"/>
  <c r="AX1318" i="29"/>
  <c r="AU1318" i="29"/>
  <c r="AV1318" i="29"/>
  <c r="AG1517" i="29"/>
  <c r="AG1513" i="29"/>
  <c r="AG1509" i="29"/>
  <c r="AG1505" i="29"/>
  <c r="AG1501" i="29"/>
  <c r="AG1497" i="29"/>
  <c r="AG1493" i="29"/>
  <c r="AG1516" i="29"/>
  <c r="AG1511" i="29"/>
  <c r="AG1506" i="29"/>
  <c r="AG1500" i="29"/>
  <c r="AG1495" i="29"/>
  <c r="AG1514" i="29"/>
  <c r="AG1507" i="29"/>
  <c r="AG1499" i="29"/>
  <c r="AG1512" i="29"/>
  <c r="AG1504" i="29"/>
  <c r="AG1498" i="29"/>
  <c r="AG1515" i="29"/>
  <c r="AG1508" i="29"/>
  <c r="AG1502" i="29"/>
  <c r="AG1494" i="29"/>
  <c r="AG1496" i="29"/>
  <c r="AG1510" i="29"/>
  <c r="AG1503" i="29"/>
  <c r="AU1485" i="29"/>
  <c r="AV1484" i="29"/>
  <c r="AW1483" i="29"/>
  <c r="AX1485" i="29"/>
  <c r="AU1484" i="29"/>
  <c r="AV1483" i="29"/>
  <c r="AV1485" i="29"/>
  <c r="AW1484" i="29"/>
  <c r="AX1483" i="29"/>
  <c r="AX1484" i="29"/>
  <c r="AW1485" i="29"/>
  <c r="AU1483" i="29"/>
  <c r="AW1482" i="29"/>
  <c r="AV1482" i="29"/>
  <c r="AU1482" i="29"/>
  <c r="AX1482" i="29"/>
  <c r="AA1313" i="29"/>
  <c r="AA1067" i="29"/>
  <c r="AA1149" i="29"/>
  <c r="AA1518" i="29"/>
  <c r="G1038" i="36"/>
  <c r="AD1600" i="29"/>
  <c r="AA1026" i="29"/>
  <c r="G1079" i="36"/>
  <c r="AD903" i="29"/>
  <c r="G1202" i="36"/>
  <c r="AA985" i="29"/>
  <c r="AA986" i="29"/>
  <c r="AA1190" i="29"/>
  <c r="AA1191" i="29"/>
  <c r="G1407" i="36"/>
  <c r="AA1477" i="29"/>
  <c r="J1448" i="29" s="1"/>
  <c r="AA1478" i="29"/>
  <c r="AA1559" i="29"/>
  <c r="AA1560" i="29"/>
  <c r="G1571" i="36"/>
  <c r="G1161" i="36"/>
  <c r="AA1232" i="29"/>
  <c r="AA1354" i="29"/>
  <c r="AA1355" i="29"/>
  <c r="G1366" i="36"/>
  <c r="AA1395" i="29"/>
  <c r="J1366" i="29" s="1"/>
  <c r="AA1396" i="29"/>
  <c r="AA1436" i="29"/>
  <c r="J1407" i="29" s="1"/>
  <c r="AA1437" i="29"/>
  <c r="G1530" i="36"/>
  <c r="AA1600" i="29"/>
  <c r="J1571" i="29" s="1"/>
  <c r="AA1601" i="29"/>
  <c r="AA903" i="29"/>
  <c r="AA904" i="29"/>
  <c r="G915" i="36"/>
  <c r="AD1026" i="29"/>
  <c r="AA1068" i="29"/>
  <c r="AA944" i="29"/>
  <c r="J915" i="29" s="1"/>
  <c r="AA945" i="29"/>
  <c r="G956" i="36"/>
  <c r="AA1027" i="29"/>
  <c r="AA1108" i="29"/>
  <c r="AA1109" i="29"/>
  <c r="G1120" i="36"/>
  <c r="AA1150" i="29"/>
  <c r="AA1231" i="29"/>
  <c r="J1202" i="29" s="1"/>
  <c r="G1243" i="36"/>
  <c r="AA1272" i="29"/>
  <c r="AA1273" i="29"/>
  <c r="AA1314" i="29"/>
  <c r="G1489" i="36"/>
  <c r="AA1519" i="29"/>
  <c r="AD1518" i="29"/>
  <c r="AD1477" i="29"/>
  <c r="AD1354" i="29"/>
  <c r="AD1313" i="29"/>
  <c r="AD1231" i="29"/>
  <c r="AD1190" i="29"/>
  <c r="AD1149" i="29"/>
  <c r="AA862" i="29"/>
  <c r="AA863" i="29"/>
  <c r="G1612" i="36"/>
  <c r="AA1641" i="29"/>
  <c r="AA1642" i="29"/>
  <c r="G833" i="36"/>
  <c r="G1448" i="36"/>
  <c r="G1325" i="36"/>
  <c r="G997" i="36"/>
  <c r="G874" i="36"/>
  <c r="AD1641" i="29"/>
  <c r="AD1559" i="29"/>
  <c r="AD1436" i="29"/>
  <c r="AD1395" i="29"/>
  <c r="AD1272" i="29"/>
  <c r="AD1108" i="29"/>
  <c r="AD1067" i="29"/>
  <c r="AD985" i="29"/>
  <c r="AD944" i="29"/>
  <c r="AD862" i="29"/>
  <c r="J874" i="29" l="1"/>
  <c r="J955" i="29"/>
  <c r="J833" i="29"/>
  <c r="J381" i="29"/>
  <c r="J1242" i="29"/>
  <c r="J94" i="29"/>
  <c r="J1037" i="29"/>
  <c r="J627" i="29"/>
  <c r="J956" i="29"/>
  <c r="J1160" i="29"/>
  <c r="J997" i="29"/>
  <c r="J1079" i="29"/>
  <c r="J1530" i="29"/>
  <c r="J1612" i="29"/>
  <c r="J1120" i="29"/>
  <c r="J1038" i="29"/>
  <c r="J1284" i="29"/>
  <c r="J1243" i="29"/>
  <c r="J1283" i="29"/>
  <c r="J422" i="29"/>
  <c r="J873" i="29"/>
  <c r="J1365" i="29"/>
  <c r="J914" i="29"/>
  <c r="J668" i="29"/>
  <c r="J1488" i="29"/>
  <c r="J504" i="29"/>
  <c r="J135" i="29"/>
  <c r="J1325" i="29"/>
  <c r="J1201" i="29"/>
  <c r="J709" i="29"/>
  <c r="J258" i="29"/>
  <c r="J53" i="29"/>
  <c r="J1611" i="29"/>
  <c r="J1570" i="29"/>
  <c r="J1529" i="29"/>
  <c r="J1489" i="29"/>
  <c r="J1447" i="29"/>
  <c r="J1406" i="29"/>
  <c r="J1324" i="29"/>
  <c r="J1161" i="29"/>
  <c r="J1119" i="29"/>
  <c r="J1078" i="29"/>
  <c r="J996" i="29"/>
  <c r="J791" i="29"/>
  <c r="J750" i="29"/>
  <c r="J586" i="29"/>
  <c r="J545" i="29"/>
  <c r="J463" i="29"/>
  <c r="J340" i="29"/>
  <c r="J299" i="29"/>
  <c r="J217" i="29"/>
  <c r="J176" i="29"/>
  <c r="M13" i="29"/>
  <c r="M14" i="29" a="1"/>
  <c r="M14" i="29" s="1"/>
  <c r="AL8" i="29"/>
  <c r="S8" i="29" s="1"/>
  <c r="AJ7" i="29"/>
  <c r="P7" i="29" s="1"/>
  <c r="AJ8" i="29"/>
  <c r="P8" i="29" s="1"/>
  <c r="AI8" i="29"/>
  <c r="N8" i="29" s="1"/>
  <c r="AK8" i="29"/>
  <c r="AI7" i="29"/>
  <c r="AL9" i="29"/>
  <c r="AK9" i="29"/>
  <c r="U9" i="29" s="1"/>
  <c r="AK7" i="29"/>
  <c r="U7" i="29" s="1"/>
  <c r="AI10" i="29"/>
  <c r="B33" i="1" s="1"/>
  <c r="AL10" i="29"/>
  <c r="AJ9" i="29"/>
  <c r="P9" i="29" s="1"/>
  <c r="AL6" i="29"/>
  <c r="S6" i="29" s="1"/>
  <c r="AK6" i="29"/>
  <c r="U6" i="29" s="1"/>
  <c r="B27" i="1" s="1"/>
  <c r="AK10" i="29"/>
  <c r="AI9" i="29"/>
  <c r="AI6" i="29"/>
  <c r="N6" i="29" s="1"/>
  <c r="AJ10" i="29"/>
  <c r="AL7" i="29"/>
  <c r="AJ6" i="29"/>
  <c r="P6" i="29" s="1"/>
  <c r="I12" i="29"/>
  <c r="AG18" i="29"/>
  <c r="AG22" i="29"/>
  <c r="AG26" i="29"/>
  <c r="AG30" i="29"/>
  <c r="AG34" i="29"/>
  <c r="AG38" i="29"/>
  <c r="AG17" i="29"/>
  <c r="AG19" i="29"/>
  <c r="AG23" i="29"/>
  <c r="AG27" i="29"/>
  <c r="AG31" i="29"/>
  <c r="AG35" i="29"/>
  <c r="AG39" i="29"/>
  <c r="AG20" i="29"/>
  <c r="AG24" i="29"/>
  <c r="AG28" i="29"/>
  <c r="AG32" i="29"/>
  <c r="AG36" i="29"/>
  <c r="AG40" i="29"/>
  <c r="AG21" i="29"/>
  <c r="AG25" i="29"/>
  <c r="AG29" i="29"/>
  <c r="AG33" i="29"/>
  <c r="AG37" i="29"/>
  <c r="AG41" i="29"/>
  <c r="AE1616" i="29"/>
  <c r="AN42" i="29"/>
  <c r="O10" i="29" s="1"/>
  <c r="B38" i="1" s="1"/>
  <c r="AM42" i="29"/>
  <c r="X35" i="18"/>
  <c r="U10" i="29" l="1"/>
  <c r="B23" i="1" s="1"/>
  <c r="P10" i="29"/>
  <c r="B17" i="1" s="1"/>
  <c r="E11" i="2" s="1"/>
  <c r="F11" i="2" s="1"/>
  <c r="N7" i="29"/>
  <c r="B36" i="1" s="1"/>
  <c r="E30" i="2" s="1"/>
  <c r="F30" i="2" s="1"/>
  <c r="U8" i="29"/>
  <c r="B25" i="1" s="1"/>
  <c r="E19" i="2" s="1"/>
  <c r="F19" i="2" s="1"/>
  <c r="N9" i="29"/>
  <c r="B34" i="1" s="1"/>
  <c r="E28" i="2" s="1"/>
  <c r="F28" i="2" s="1"/>
  <c r="S7" i="29"/>
  <c r="B45" i="1" s="1"/>
  <c r="E39" i="2" s="1"/>
  <c r="F39" i="2" s="1"/>
  <c r="S9" i="29"/>
  <c r="B44" i="1" s="1"/>
  <c r="E38" i="2" s="1"/>
  <c r="F38" i="2" s="1"/>
  <c r="E27" i="2"/>
  <c r="F27" i="2" s="1"/>
  <c r="E32" i="2"/>
  <c r="F32" i="2" s="1"/>
  <c r="F65" i="2"/>
  <c r="Q10" i="29"/>
  <c r="B20" i="1" s="1"/>
  <c r="B43" i="1"/>
  <c r="B35" i="1"/>
  <c r="B37" i="1"/>
  <c r="J12" i="29"/>
  <c r="T10" i="29"/>
  <c r="V10" i="29"/>
  <c r="B28" i="1" s="1"/>
  <c r="AE37" i="18"/>
  <c r="AE1617" i="29"/>
  <c r="AC59" i="18"/>
  <c r="AC58" i="18" s="1"/>
  <c r="X59" i="18"/>
  <c r="X58" i="18" s="1"/>
  <c r="N60" i="18"/>
  <c r="N59" i="18"/>
  <c r="N58" i="18" s="1"/>
  <c r="I59" i="18"/>
  <c r="I58" i="18" s="1"/>
  <c r="I60" i="18"/>
  <c r="S51" i="18"/>
  <c r="S50" i="18" s="1"/>
  <c r="I51" i="18"/>
  <c r="I50" i="18" s="1"/>
  <c r="X43" i="18"/>
  <c r="X42" i="18" s="1"/>
  <c r="I43" i="18"/>
  <c r="I42" i="18" s="1"/>
  <c r="AC35" i="18"/>
  <c r="X36" i="18"/>
  <c r="S35" i="18"/>
  <c r="S34" i="18" s="1"/>
  <c r="B18" i="1"/>
  <c r="B24" i="1"/>
  <c r="B19" i="1"/>
  <c r="B26" i="1"/>
  <c r="E17" i="2" l="1"/>
  <c r="F17" i="2" s="1"/>
  <c r="E31" i="2"/>
  <c r="F31" i="2" s="1"/>
  <c r="E29" i="2"/>
  <c r="F29" i="2" s="1"/>
  <c r="E21" i="2"/>
  <c r="F21" i="2" s="1"/>
  <c r="E37" i="2"/>
  <c r="F37" i="2" s="1"/>
  <c r="E14" i="2"/>
  <c r="F14" i="2" s="1"/>
  <c r="E13" i="2"/>
  <c r="F13" i="2" s="1"/>
  <c r="E18" i="2"/>
  <c r="F18" i="2" s="1"/>
  <c r="E20" i="2"/>
  <c r="F20" i="2" s="1"/>
  <c r="E12" i="2"/>
  <c r="F12" i="2" s="1"/>
  <c r="E22" i="2"/>
  <c r="F22" i="2" s="1"/>
  <c r="B46" i="1"/>
  <c r="AC36" i="18"/>
  <c r="AD37" i="18"/>
  <c r="AC37" i="18" s="1"/>
  <c r="N35" i="18"/>
  <c r="N34" i="18" s="1"/>
  <c r="N36" i="18"/>
  <c r="S36" i="18"/>
  <c r="I44" i="18"/>
  <c r="N43" i="18"/>
  <c r="N42" i="18" s="1"/>
  <c r="S43" i="18"/>
  <c r="X44" i="18"/>
  <c r="AC43" i="18"/>
  <c r="AC42" i="18" s="1"/>
  <c r="I52" i="18"/>
  <c r="S52" i="18"/>
  <c r="X51" i="18"/>
  <c r="X50" i="18" s="1"/>
  <c r="X52" i="18"/>
  <c r="AC51" i="18"/>
  <c r="AC50" i="18" s="1"/>
  <c r="S59" i="18"/>
  <c r="S58" i="18" s="1"/>
  <c r="X60" i="18"/>
  <c r="AC34" i="18"/>
  <c r="I35" i="18"/>
  <c r="I34" i="18" s="1"/>
  <c r="X34" i="18"/>
  <c r="Z37" i="18"/>
  <c r="Y37" i="18" s="1"/>
  <c r="N51" i="18"/>
  <c r="N50" i="18" s="1"/>
  <c r="AC44" i="18"/>
  <c r="AE1618" i="29"/>
  <c r="AC60" i="18"/>
  <c r="AE61" i="18"/>
  <c r="AD61" i="18" s="1"/>
  <c r="AC61" i="18" s="1"/>
  <c r="Z61" i="18"/>
  <c r="Y61" i="18" s="1"/>
  <c r="X61" i="18" s="1"/>
  <c r="P61" i="18"/>
  <c r="O61" i="18" s="1"/>
  <c r="N61" i="18" s="1"/>
  <c r="K61" i="18"/>
  <c r="J61" i="18" s="1"/>
  <c r="I61" i="18" s="1"/>
  <c r="U53" i="18"/>
  <c r="T53" i="18" s="1"/>
  <c r="S53" i="18" s="1"/>
  <c r="K53" i="18"/>
  <c r="J53" i="18" s="1"/>
  <c r="I53" i="18" s="1"/>
  <c r="Z45" i="18"/>
  <c r="Y45" i="18" s="1"/>
  <c r="X45" i="18" s="1"/>
  <c r="K45" i="18"/>
  <c r="J45" i="18" s="1"/>
  <c r="I45" i="18" s="1"/>
  <c r="U37" i="18"/>
  <c r="T37" i="18" s="1"/>
  <c r="S37" i="18" s="1"/>
  <c r="U7" i="33"/>
  <c r="U6" i="33"/>
  <c r="T7" i="33"/>
  <c r="T6" i="33"/>
  <c r="S7" i="33"/>
  <c r="S6" i="33"/>
  <c r="R7" i="33"/>
  <c r="R6" i="33"/>
  <c r="Q7" i="33"/>
  <c r="Q6" i="33"/>
  <c r="P7" i="33"/>
  <c r="P6" i="33"/>
  <c r="O7" i="33"/>
  <c r="O6" i="33"/>
  <c r="N7" i="33"/>
  <c r="N6" i="33"/>
  <c r="M7" i="33"/>
  <c r="M6" i="33"/>
  <c r="L7" i="33"/>
  <c r="L6" i="33"/>
  <c r="K7" i="33"/>
  <c r="K6" i="33"/>
  <c r="J7" i="33"/>
  <c r="J6" i="33"/>
  <c r="I7" i="33"/>
  <c r="I6" i="33"/>
  <c r="H7" i="33"/>
  <c r="H6" i="33"/>
  <c r="G7" i="33"/>
  <c r="G6" i="33"/>
  <c r="F7" i="33"/>
  <c r="F6" i="33"/>
  <c r="E7" i="33"/>
  <c r="E6" i="33"/>
  <c r="D7" i="33"/>
  <c r="D6" i="33"/>
  <c r="C7" i="33"/>
  <c r="C6" i="33"/>
  <c r="B7" i="33"/>
  <c r="B6" i="33"/>
  <c r="E40" i="2" l="1"/>
  <c r="F40" i="2" s="1"/>
  <c r="S44" i="18"/>
  <c r="U45" i="18"/>
  <c r="AE53" i="18"/>
  <c r="AD53" i="18" s="1"/>
  <c r="AC53" i="18" s="1"/>
  <c r="S42" i="18"/>
  <c r="AE45" i="18"/>
  <c r="AD45" i="18" s="1"/>
  <c r="AC45" i="18" s="1"/>
  <c r="U61" i="18"/>
  <c r="T61" i="18" s="1"/>
  <c r="S61" i="18" s="1"/>
  <c r="I36" i="18"/>
  <c r="P37" i="18"/>
  <c r="O37" i="18" s="1"/>
  <c r="N37" i="18" s="1"/>
  <c r="N44" i="18"/>
  <c r="P45" i="18"/>
  <c r="O45" i="18" s="1"/>
  <c r="N45" i="18" s="1"/>
  <c r="Z53" i="18"/>
  <c r="Y53" i="18" s="1"/>
  <c r="X53" i="18" s="1"/>
  <c r="AC52" i="18"/>
  <c r="S60" i="18"/>
  <c r="K37" i="18"/>
  <c r="Q5" i="33"/>
  <c r="X37" i="18"/>
  <c r="Z38" i="18"/>
  <c r="Y38" i="18" s="1"/>
  <c r="X38" i="18" s="1"/>
  <c r="P53" i="18"/>
  <c r="O53" i="18" s="1"/>
  <c r="N53" i="18" s="1"/>
  <c r="N52" i="18"/>
  <c r="U38" i="18"/>
  <c r="T38" i="18" s="1"/>
  <c r="S38" i="18" s="1"/>
  <c r="U54" i="18"/>
  <c r="T54" i="18" s="1"/>
  <c r="S54" i="18" s="1"/>
  <c r="AE38" i="18"/>
  <c r="AD38" i="18" s="1"/>
  <c r="AC38" i="18" s="1"/>
  <c r="Z62" i="18"/>
  <c r="Y62" i="18" s="1"/>
  <c r="X62" i="18" s="1"/>
  <c r="P62" i="18"/>
  <c r="O62" i="18" s="1"/>
  <c r="N62" i="18" s="1"/>
  <c r="Z46" i="18"/>
  <c r="Y46" i="18" s="1"/>
  <c r="X46" i="18" s="1"/>
  <c r="K46" i="18"/>
  <c r="J46" i="18" s="1"/>
  <c r="I46" i="18" s="1"/>
  <c r="K54" i="18"/>
  <c r="J54" i="18" s="1"/>
  <c r="I54" i="18" s="1"/>
  <c r="K62" i="18"/>
  <c r="J62" i="18" s="1"/>
  <c r="I62" i="18" s="1"/>
  <c r="AE62" i="18"/>
  <c r="AD62" i="18" s="1"/>
  <c r="AC62" i="18" s="1"/>
  <c r="AE1619" i="29"/>
  <c r="K5" i="33"/>
  <c r="L5" i="33"/>
  <c r="R5" i="33"/>
  <c r="G5" i="33"/>
  <c r="M5" i="33"/>
  <c r="O5" i="33"/>
  <c r="S5" i="33"/>
  <c r="U5" i="33"/>
  <c r="T5" i="33"/>
  <c r="D5" i="33"/>
  <c r="J5" i="33"/>
  <c r="H5" i="33"/>
  <c r="F5" i="33"/>
  <c r="P5" i="33"/>
  <c r="N5" i="33"/>
  <c r="I5" i="33"/>
  <c r="E5" i="33"/>
  <c r="C5" i="33"/>
  <c r="B5" i="33"/>
  <c r="B2" i="33"/>
  <c r="C2" i="33"/>
  <c r="D2" i="33"/>
  <c r="E2" i="33"/>
  <c r="G2" i="33"/>
  <c r="H2" i="33"/>
  <c r="H3" i="33" s="1"/>
  <c r="I2" i="33"/>
  <c r="J2" i="33"/>
  <c r="K2" i="33"/>
  <c r="K3" i="33" s="1"/>
  <c r="L2" i="33"/>
  <c r="M2" i="33"/>
  <c r="N2" i="33"/>
  <c r="O2" i="33"/>
  <c r="P2" i="33"/>
  <c r="Q2" i="33"/>
  <c r="R2" i="33"/>
  <c r="S2" i="33"/>
  <c r="T2" i="33"/>
  <c r="U2" i="33"/>
  <c r="AE54" i="18" l="1"/>
  <c r="AD54" i="18" s="1"/>
  <c r="AC54" i="18" s="1"/>
  <c r="P46" i="18"/>
  <c r="O46" i="18" s="1"/>
  <c r="N46" i="18" s="1"/>
  <c r="AE46" i="18"/>
  <c r="AD46" i="18" s="1"/>
  <c r="AC46" i="18" s="1"/>
  <c r="U62" i="18"/>
  <c r="T62" i="18" s="1"/>
  <c r="S62" i="18" s="1"/>
  <c r="P38" i="18"/>
  <c r="O38" i="18" s="1"/>
  <c r="N38" i="18" s="1"/>
  <c r="Z54" i="18"/>
  <c r="Y54" i="18" s="1"/>
  <c r="X54" i="18" s="1"/>
  <c r="I9" i="33"/>
  <c r="I8" i="33"/>
  <c r="H8" i="33"/>
  <c r="H9" i="33"/>
  <c r="U9" i="33"/>
  <c r="U8" i="33"/>
  <c r="G9" i="33"/>
  <c r="G8" i="33"/>
  <c r="U4" i="33"/>
  <c r="U3" i="33"/>
  <c r="C9" i="33"/>
  <c r="C8" i="33"/>
  <c r="P8" i="33"/>
  <c r="P9" i="33"/>
  <c r="D8" i="33"/>
  <c r="D9" i="33"/>
  <c r="O9" i="33"/>
  <c r="O8" i="33"/>
  <c r="L8" i="33"/>
  <c r="L9" i="33"/>
  <c r="Q9" i="33"/>
  <c r="Q8" i="33"/>
  <c r="N9" i="33"/>
  <c r="N8" i="33"/>
  <c r="J9" i="33"/>
  <c r="J8" i="33"/>
  <c r="S9" i="33"/>
  <c r="S8" i="33"/>
  <c r="R9" i="33"/>
  <c r="R8" i="33"/>
  <c r="E9" i="33"/>
  <c r="E8" i="33"/>
  <c r="F9" i="33"/>
  <c r="F8" i="33"/>
  <c r="T8" i="33"/>
  <c r="T9" i="33"/>
  <c r="M9" i="33"/>
  <c r="M8" i="33"/>
  <c r="K9" i="33"/>
  <c r="K8" i="33"/>
  <c r="B9" i="33"/>
  <c r="B8" i="33"/>
  <c r="M4" i="33"/>
  <c r="M3" i="33"/>
  <c r="T4" i="33"/>
  <c r="T3" i="33"/>
  <c r="O4" i="33"/>
  <c r="O3" i="33"/>
  <c r="P4" i="33"/>
  <c r="P3" i="33"/>
  <c r="R4" i="33"/>
  <c r="R3" i="33"/>
  <c r="N4" i="33"/>
  <c r="N3" i="33"/>
  <c r="P54" i="18"/>
  <c r="O54" i="18" s="1"/>
  <c r="N54" i="18" s="1"/>
  <c r="Q3" i="33"/>
  <c r="Q4" i="33"/>
  <c r="AE1620" i="29"/>
  <c r="S4" i="33"/>
  <c r="S3" i="33"/>
  <c r="L4" i="33"/>
  <c r="L3" i="33"/>
  <c r="K4" i="33"/>
  <c r="J3" i="33"/>
  <c r="J4" i="33"/>
  <c r="I4" i="33"/>
  <c r="I3" i="33"/>
  <c r="H4" i="33"/>
  <c r="G3" i="33"/>
  <c r="G4" i="33"/>
  <c r="E3" i="33"/>
  <c r="E4" i="33"/>
  <c r="D3" i="33"/>
  <c r="D4" i="33"/>
  <c r="C4" i="33"/>
  <c r="C3" i="33"/>
  <c r="F4" i="33"/>
  <c r="F3" i="33"/>
  <c r="B4" i="33"/>
  <c r="B3" i="33"/>
  <c r="BY208" i="32"/>
  <c r="BY207" i="32"/>
  <c r="BY206" i="32"/>
  <c r="BY205" i="32"/>
  <c r="BY204" i="32"/>
  <c r="BY203" i="32"/>
  <c r="BY202" i="32"/>
  <c r="BY201" i="32"/>
  <c r="BY200" i="32"/>
  <c r="BY199" i="32"/>
  <c r="BY198" i="32"/>
  <c r="BY197" i="32"/>
  <c r="BY196" i="32"/>
  <c r="BY195" i="32"/>
  <c r="BY194" i="32"/>
  <c r="BY193" i="32"/>
  <c r="BY192" i="32"/>
  <c r="BY191" i="32"/>
  <c r="BY190" i="32"/>
  <c r="BY189" i="32"/>
  <c r="BY188" i="32"/>
  <c r="BY187" i="32"/>
  <c r="BY186" i="32"/>
  <c r="BY185" i="32"/>
  <c r="BY184" i="32"/>
  <c r="BY183" i="32"/>
  <c r="BY182" i="32"/>
  <c r="BY181" i="32"/>
  <c r="BY180" i="32"/>
  <c r="BY179" i="32"/>
  <c r="BY178" i="32"/>
  <c r="BY177" i="32"/>
  <c r="BY176" i="32"/>
  <c r="BY175" i="32"/>
  <c r="BY174" i="32"/>
  <c r="BY173" i="32"/>
  <c r="BY172" i="32"/>
  <c r="BY171" i="32"/>
  <c r="BY170" i="32"/>
  <c r="BY169" i="32"/>
  <c r="BY168" i="32"/>
  <c r="BY167" i="32"/>
  <c r="BY166" i="32"/>
  <c r="BY165" i="32"/>
  <c r="BY164" i="32"/>
  <c r="BY163" i="32"/>
  <c r="BY162" i="32"/>
  <c r="BY161" i="32"/>
  <c r="BY160" i="32"/>
  <c r="BY159" i="32"/>
  <c r="BY158" i="32"/>
  <c r="BY157" i="32"/>
  <c r="BY156" i="32"/>
  <c r="BY155" i="32"/>
  <c r="BY154" i="32"/>
  <c r="BY153" i="32"/>
  <c r="BY152" i="32"/>
  <c r="BY151" i="32"/>
  <c r="BY150" i="32"/>
  <c r="BY149" i="32"/>
  <c r="BY148" i="32"/>
  <c r="BY147" i="32"/>
  <c r="BY146" i="32"/>
  <c r="BY145" i="32"/>
  <c r="BY144" i="32"/>
  <c r="BY143" i="32"/>
  <c r="BY142" i="32"/>
  <c r="BY141" i="32"/>
  <c r="BY140" i="32"/>
  <c r="BY139" i="32"/>
  <c r="BY138" i="32"/>
  <c r="BY137" i="32"/>
  <c r="BY136" i="32"/>
  <c r="BY135" i="32"/>
  <c r="BY134" i="32"/>
  <c r="BY133" i="32"/>
  <c r="BY132" i="32"/>
  <c r="BY131" i="32"/>
  <c r="BY130" i="32"/>
  <c r="BY129" i="32"/>
  <c r="BY128" i="32"/>
  <c r="BY127" i="32"/>
  <c r="BY126" i="32"/>
  <c r="BY125" i="32"/>
  <c r="BY124" i="32"/>
  <c r="BY123" i="32"/>
  <c r="BY122" i="32"/>
  <c r="BY121" i="32"/>
  <c r="BY120" i="32"/>
  <c r="BY119" i="32"/>
  <c r="BY118" i="32"/>
  <c r="BY117" i="32"/>
  <c r="BY116" i="32"/>
  <c r="BY115" i="32"/>
  <c r="BY114" i="32"/>
  <c r="BY113" i="32"/>
  <c r="BY112" i="32"/>
  <c r="BY111" i="32"/>
  <c r="BY110" i="32"/>
  <c r="BY109" i="32"/>
  <c r="BY108" i="32"/>
  <c r="BY107" i="32"/>
  <c r="BY106" i="32"/>
  <c r="BY105" i="32"/>
  <c r="BY104" i="32"/>
  <c r="BY103" i="32"/>
  <c r="BY102" i="32"/>
  <c r="BY101" i="32"/>
  <c r="BY100" i="32"/>
  <c r="BY99" i="32"/>
  <c r="BY98" i="32"/>
  <c r="BY97" i="32"/>
  <c r="BY96" i="32"/>
  <c r="BY95" i="32"/>
  <c r="BY94" i="32"/>
  <c r="BY93" i="32"/>
  <c r="BY92" i="32"/>
  <c r="BY91" i="32"/>
  <c r="BY90" i="32"/>
  <c r="BY89" i="32"/>
  <c r="BY88" i="32"/>
  <c r="BY87" i="32"/>
  <c r="BY86" i="32"/>
  <c r="BY85" i="32"/>
  <c r="BY84" i="32"/>
  <c r="BY83" i="32"/>
  <c r="BY82" i="32"/>
  <c r="BY81" i="32"/>
  <c r="BY80" i="32"/>
  <c r="BY79" i="32"/>
  <c r="BY78" i="32"/>
  <c r="BY77" i="32"/>
  <c r="BY76" i="32"/>
  <c r="BY75" i="32"/>
  <c r="BY74" i="32"/>
  <c r="BY73" i="32"/>
  <c r="BY72" i="32"/>
  <c r="BY71" i="32"/>
  <c r="BY70" i="32"/>
  <c r="BY69" i="32"/>
  <c r="BY68" i="32"/>
  <c r="BY67" i="32"/>
  <c r="BY66" i="32"/>
  <c r="BY65" i="32"/>
  <c r="BY64" i="32"/>
  <c r="BY63" i="32"/>
  <c r="BY62" i="32"/>
  <c r="BY61" i="32"/>
  <c r="BY60" i="32"/>
  <c r="BY59" i="32"/>
  <c r="BY58" i="32"/>
  <c r="BY57" i="32"/>
  <c r="BY56" i="32"/>
  <c r="BY55" i="32"/>
  <c r="BY54" i="32"/>
  <c r="BY53" i="32"/>
  <c r="BY52" i="32"/>
  <c r="BY51" i="32"/>
  <c r="BY50" i="32"/>
  <c r="BY49" i="32"/>
  <c r="BY48" i="32"/>
  <c r="BY47" i="32"/>
  <c r="BY46" i="32"/>
  <c r="BY45" i="32"/>
  <c r="BY44" i="32"/>
  <c r="BY43" i="32"/>
  <c r="BY42" i="32"/>
  <c r="BY41" i="32"/>
  <c r="BY40" i="32"/>
  <c r="BY39" i="32"/>
  <c r="BY38" i="32"/>
  <c r="BY37" i="32"/>
  <c r="BY36" i="32"/>
  <c r="BY35" i="32"/>
  <c r="BY34" i="32"/>
  <c r="BY33" i="32"/>
  <c r="BY32" i="32"/>
  <c r="BY31" i="32"/>
  <c r="BY30" i="32"/>
  <c r="BY29" i="32"/>
  <c r="BY28" i="32"/>
  <c r="BY27" i="32"/>
  <c r="BY26" i="32"/>
  <c r="BY25" i="32"/>
  <c r="BY24" i="32"/>
  <c r="BY23" i="32"/>
  <c r="BY22" i="32"/>
  <c r="BY21" i="32"/>
  <c r="BY20" i="32"/>
  <c r="BY19" i="32"/>
  <c r="BY18" i="32"/>
  <c r="BY17" i="32"/>
  <c r="BY16" i="32"/>
  <c r="BY15" i="32"/>
  <c r="BY14" i="32"/>
  <c r="BY13" i="32"/>
  <c r="BY12" i="32"/>
  <c r="BY11" i="32"/>
  <c r="BY10" i="32"/>
  <c r="BY9" i="32"/>
  <c r="BZ9" i="32" s="1" a="1"/>
  <c r="BZ9" i="32" s="1"/>
  <c r="BY8" i="32"/>
  <c r="BZ8" i="32" s="1" a="1"/>
  <c r="BZ8" i="32" s="1"/>
  <c r="BY7" i="32"/>
  <c r="BY6" i="32"/>
  <c r="BY5" i="32"/>
  <c r="BZ5" i="32" s="1" a="1"/>
  <c r="BZ5" i="32" s="1"/>
  <c r="BY4" i="32"/>
  <c r="BY3" i="32"/>
  <c r="BZ208" i="32" a="1"/>
  <c r="BZ208" i="32" s="1"/>
  <c r="BZ207" i="32" a="1"/>
  <c r="BZ207" i="32" s="1"/>
  <c r="BZ206" i="32" a="1"/>
  <c r="BZ206" i="32" s="1"/>
  <c r="BZ205" i="32" a="1"/>
  <c r="BZ205" i="32" s="1"/>
  <c r="BZ204" i="32" a="1"/>
  <c r="BZ204" i="32" s="1"/>
  <c r="BZ203" i="32" a="1"/>
  <c r="BZ203" i="32" s="1"/>
  <c r="BZ202" i="32" a="1"/>
  <c r="BZ202" i="32" s="1"/>
  <c r="BZ201" i="32" a="1"/>
  <c r="BZ201" i="32" s="1"/>
  <c r="BZ200" i="32" a="1"/>
  <c r="BZ200" i="32" s="1"/>
  <c r="BZ199" i="32" a="1"/>
  <c r="BZ199" i="32" s="1"/>
  <c r="BZ198" i="32" a="1"/>
  <c r="BZ198" i="32" s="1"/>
  <c r="BZ197" i="32" a="1"/>
  <c r="BZ197" i="32" s="1"/>
  <c r="BZ196" i="32" a="1"/>
  <c r="BZ196" i="32" s="1"/>
  <c r="BZ195" i="32" a="1"/>
  <c r="BZ195" i="32" s="1"/>
  <c r="BZ194" i="32" a="1"/>
  <c r="BZ194" i="32" s="1"/>
  <c r="BZ193" i="32" a="1"/>
  <c r="BZ193" i="32" s="1"/>
  <c r="BZ192" i="32" a="1"/>
  <c r="BZ192" i="32" s="1"/>
  <c r="BZ191" i="32" a="1"/>
  <c r="BZ191" i="32" s="1"/>
  <c r="BZ190" i="32" a="1"/>
  <c r="BZ190" i="32" s="1"/>
  <c r="BZ189" i="32" a="1"/>
  <c r="BZ189" i="32" s="1"/>
  <c r="BZ188" i="32" a="1"/>
  <c r="BZ188" i="32" s="1"/>
  <c r="BZ187" i="32" a="1"/>
  <c r="BZ187" i="32" s="1"/>
  <c r="BZ186" i="32" a="1"/>
  <c r="BZ186" i="32" s="1"/>
  <c r="BZ185" i="32" a="1"/>
  <c r="BZ185" i="32" s="1"/>
  <c r="BZ184" i="32" a="1"/>
  <c r="BZ184" i="32" s="1"/>
  <c r="BZ183" i="32" a="1"/>
  <c r="BZ183" i="32" s="1"/>
  <c r="BZ182" i="32" a="1"/>
  <c r="BZ182" i="32" s="1"/>
  <c r="BZ181" i="32" a="1"/>
  <c r="BZ181" i="32" s="1"/>
  <c r="BZ180" i="32" a="1"/>
  <c r="BZ180" i="32" s="1"/>
  <c r="BZ179" i="32" a="1"/>
  <c r="BZ179" i="32" s="1"/>
  <c r="BZ178" i="32" a="1"/>
  <c r="BZ178" i="32" s="1"/>
  <c r="BZ177" i="32" a="1"/>
  <c r="BZ177" i="32" s="1"/>
  <c r="BZ176" i="32" a="1"/>
  <c r="BZ176" i="32" s="1"/>
  <c r="BZ175" i="32" a="1"/>
  <c r="BZ175" i="32" s="1"/>
  <c r="BZ174" i="32" a="1"/>
  <c r="BZ174" i="32" s="1"/>
  <c r="BZ173" i="32" a="1"/>
  <c r="BZ173" i="32" s="1"/>
  <c r="BZ172" i="32" a="1"/>
  <c r="BZ172" i="32" s="1"/>
  <c r="BZ171" i="32" a="1"/>
  <c r="BZ171" i="32" s="1"/>
  <c r="BZ170" i="32" a="1"/>
  <c r="BZ170" i="32" s="1"/>
  <c r="BZ169" i="32" a="1"/>
  <c r="BZ169" i="32" s="1"/>
  <c r="BZ168" i="32" a="1"/>
  <c r="BZ168" i="32" s="1"/>
  <c r="BZ167" i="32" a="1"/>
  <c r="BZ167" i="32" s="1"/>
  <c r="BZ166" i="32" a="1"/>
  <c r="BZ166" i="32" s="1"/>
  <c r="BZ165" i="32" a="1"/>
  <c r="BZ165" i="32" s="1"/>
  <c r="BZ164" i="32" a="1"/>
  <c r="BZ164" i="32" s="1"/>
  <c r="BZ163" i="32" a="1"/>
  <c r="BZ163" i="32" s="1"/>
  <c r="BZ162" i="32" a="1"/>
  <c r="BZ162" i="32" s="1"/>
  <c r="BZ161" i="32" a="1"/>
  <c r="BZ161" i="32" s="1"/>
  <c r="BZ160" i="32" a="1"/>
  <c r="BZ160" i="32" s="1"/>
  <c r="BZ159" i="32" a="1"/>
  <c r="BZ159" i="32" s="1"/>
  <c r="BZ158" i="32" a="1"/>
  <c r="BZ158" i="32" s="1"/>
  <c r="BZ157" i="32" a="1"/>
  <c r="BZ157" i="32" s="1"/>
  <c r="BZ156" i="32" a="1"/>
  <c r="BZ156" i="32" s="1"/>
  <c r="BZ155" i="32" a="1"/>
  <c r="BZ155" i="32" s="1"/>
  <c r="BZ154" i="32" a="1"/>
  <c r="BZ154" i="32" s="1"/>
  <c r="BZ153" i="32" a="1"/>
  <c r="BZ153" i="32" s="1"/>
  <c r="BZ152" i="32" a="1"/>
  <c r="BZ152" i="32" s="1"/>
  <c r="BZ151" i="32" a="1"/>
  <c r="BZ151" i="32" s="1"/>
  <c r="BZ150" i="32" a="1"/>
  <c r="BZ150" i="32" s="1"/>
  <c r="BZ149" i="32" a="1"/>
  <c r="BZ149" i="32" s="1"/>
  <c r="BZ148" i="32" a="1"/>
  <c r="BZ148" i="32" s="1"/>
  <c r="BZ147" i="32" a="1"/>
  <c r="BZ147" i="32" s="1"/>
  <c r="BZ146" i="32" a="1"/>
  <c r="BZ146" i="32" s="1"/>
  <c r="BZ145" i="32" a="1"/>
  <c r="BZ145" i="32" s="1"/>
  <c r="BZ144" i="32" a="1"/>
  <c r="BZ144" i="32" s="1"/>
  <c r="BZ143" i="32" a="1"/>
  <c r="BZ143" i="32" s="1"/>
  <c r="BZ142" i="32" a="1"/>
  <c r="BZ142" i="32" s="1"/>
  <c r="BZ141" i="32" a="1"/>
  <c r="BZ141" i="32" s="1"/>
  <c r="BZ140" i="32" a="1"/>
  <c r="BZ140" i="32" s="1"/>
  <c r="BZ139" i="32" a="1"/>
  <c r="BZ139" i="32" s="1"/>
  <c r="BZ138" i="32" a="1"/>
  <c r="BZ138" i="32" s="1"/>
  <c r="BZ137" i="32" a="1"/>
  <c r="BZ137" i="32" s="1"/>
  <c r="BZ136" i="32" a="1"/>
  <c r="BZ136" i="32" s="1"/>
  <c r="BZ135" i="32" a="1"/>
  <c r="BZ135" i="32" s="1"/>
  <c r="BZ134" i="32" a="1"/>
  <c r="BZ134" i="32" s="1"/>
  <c r="BZ133" i="32" a="1"/>
  <c r="BZ133" i="32" s="1"/>
  <c r="BZ132" i="32" a="1"/>
  <c r="BZ132" i="32" s="1"/>
  <c r="BZ131" i="32" a="1"/>
  <c r="BZ131" i="32" s="1"/>
  <c r="BZ130" i="32" a="1"/>
  <c r="BZ130" i="32" s="1"/>
  <c r="BZ129" i="32" a="1"/>
  <c r="BZ129" i="32" s="1"/>
  <c r="BZ128" i="32" a="1"/>
  <c r="BZ128" i="32" s="1"/>
  <c r="BZ127" i="32" a="1"/>
  <c r="BZ127" i="32" s="1"/>
  <c r="BZ126" i="32" a="1"/>
  <c r="BZ126" i="32" s="1"/>
  <c r="BZ125" i="32" a="1"/>
  <c r="BZ125" i="32" s="1"/>
  <c r="BZ124" i="32" a="1"/>
  <c r="BZ124" i="32" s="1"/>
  <c r="BZ123" i="32" a="1"/>
  <c r="BZ123" i="32" s="1"/>
  <c r="BZ122" i="32" a="1"/>
  <c r="BZ122" i="32" s="1"/>
  <c r="BZ121" i="32" a="1"/>
  <c r="BZ121" i="32" s="1"/>
  <c r="BZ120" i="32" a="1"/>
  <c r="BZ120" i="32" s="1"/>
  <c r="BZ119" i="32" a="1"/>
  <c r="BZ119" i="32" s="1"/>
  <c r="BZ118" i="32" a="1"/>
  <c r="BZ118" i="32" s="1"/>
  <c r="BZ117" i="32" a="1"/>
  <c r="BZ117" i="32" s="1"/>
  <c r="BZ116" i="32" a="1"/>
  <c r="BZ116" i="32" s="1"/>
  <c r="BZ115" i="32" a="1"/>
  <c r="BZ115" i="32" s="1"/>
  <c r="BZ114" i="32" a="1"/>
  <c r="BZ114" i="32" s="1"/>
  <c r="BZ113" i="32" a="1"/>
  <c r="BZ113" i="32" s="1"/>
  <c r="BZ112" i="32" a="1"/>
  <c r="BZ112" i="32" s="1"/>
  <c r="BZ111" i="32" a="1"/>
  <c r="BZ111" i="32" s="1"/>
  <c r="BZ110" i="32" a="1"/>
  <c r="BZ110" i="32" s="1"/>
  <c r="BZ109" i="32" a="1"/>
  <c r="BZ109" i="32" s="1"/>
  <c r="BZ108" i="32" a="1"/>
  <c r="BZ108" i="32" s="1"/>
  <c r="BZ107" i="32" a="1"/>
  <c r="BZ107" i="32" s="1"/>
  <c r="BZ106" i="32" a="1"/>
  <c r="BZ106" i="32" s="1"/>
  <c r="BZ105" i="32" a="1"/>
  <c r="BZ105" i="32" s="1"/>
  <c r="BZ104" i="32" a="1"/>
  <c r="BZ104" i="32" s="1"/>
  <c r="BZ103" i="32" a="1"/>
  <c r="BZ103" i="32" s="1"/>
  <c r="BZ102" i="32" a="1"/>
  <c r="BZ102" i="32" s="1"/>
  <c r="BZ101" i="32" a="1"/>
  <c r="BZ101" i="32" s="1"/>
  <c r="BZ100" i="32" a="1"/>
  <c r="BZ100" i="32" s="1"/>
  <c r="BZ99" i="32" a="1"/>
  <c r="BZ99" i="32" s="1"/>
  <c r="BZ98" i="32" a="1"/>
  <c r="BZ98" i="32" s="1"/>
  <c r="BZ97" i="32" a="1"/>
  <c r="BZ97" i="32" s="1"/>
  <c r="BZ96" i="32" a="1"/>
  <c r="BZ96" i="32" s="1"/>
  <c r="BZ95" i="32" a="1"/>
  <c r="BZ95" i="32" s="1"/>
  <c r="BZ94" i="32" a="1"/>
  <c r="BZ94" i="32" s="1"/>
  <c r="BZ93" i="32" a="1"/>
  <c r="BZ93" i="32" s="1"/>
  <c r="BZ92" i="32" a="1"/>
  <c r="BZ92" i="32" s="1"/>
  <c r="BZ91" i="32" a="1"/>
  <c r="BZ91" i="32" s="1"/>
  <c r="BZ90" i="32" a="1"/>
  <c r="BZ90" i="32" s="1"/>
  <c r="BZ89" i="32" a="1"/>
  <c r="BZ89" i="32" s="1"/>
  <c r="BZ88" i="32" a="1"/>
  <c r="BZ88" i="32" s="1"/>
  <c r="BZ87" i="32" a="1"/>
  <c r="BZ87" i="32" s="1"/>
  <c r="BZ86" i="32" a="1"/>
  <c r="BZ86" i="32" s="1"/>
  <c r="BZ85" i="32" a="1"/>
  <c r="BZ85" i="32" s="1"/>
  <c r="BZ84" i="32" a="1"/>
  <c r="BZ84" i="32" s="1"/>
  <c r="BZ83" i="32" a="1"/>
  <c r="BZ83" i="32" s="1"/>
  <c r="BZ82" i="32" a="1"/>
  <c r="BZ82" i="32" s="1"/>
  <c r="BZ81" i="32" a="1"/>
  <c r="BZ81" i="32" s="1"/>
  <c r="BZ80" i="32" a="1"/>
  <c r="BZ80" i="32" s="1"/>
  <c r="BZ79" i="32" a="1"/>
  <c r="BZ79" i="32" s="1"/>
  <c r="BZ78" i="32" a="1"/>
  <c r="BZ78" i="32" s="1"/>
  <c r="BZ77" i="32" a="1"/>
  <c r="BZ77" i="32" s="1"/>
  <c r="BZ76" i="32" a="1"/>
  <c r="BZ76" i="32" s="1"/>
  <c r="BZ75" i="32" a="1"/>
  <c r="BZ75" i="32" s="1"/>
  <c r="BZ74" i="32" a="1"/>
  <c r="BZ74" i="32" s="1"/>
  <c r="BZ73" i="32" a="1"/>
  <c r="BZ73" i="32" s="1"/>
  <c r="BZ72" i="32" a="1"/>
  <c r="BZ72" i="32" s="1"/>
  <c r="BZ71" i="32" a="1"/>
  <c r="BZ71" i="32" s="1"/>
  <c r="BZ70" i="32" a="1"/>
  <c r="BZ70" i="32" s="1"/>
  <c r="BZ69" i="32" a="1"/>
  <c r="BZ69" i="32" s="1"/>
  <c r="BZ68" i="32" a="1"/>
  <c r="BZ68" i="32" s="1"/>
  <c r="BZ67" i="32" a="1"/>
  <c r="BZ67" i="32" s="1"/>
  <c r="BZ66" i="32" a="1"/>
  <c r="BZ66" i="32" s="1"/>
  <c r="BZ65" i="32" a="1"/>
  <c r="BZ65" i="32" s="1"/>
  <c r="BZ64" i="32" a="1"/>
  <c r="BZ64" i="32" s="1"/>
  <c r="BZ63" i="32" a="1"/>
  <c r="BZ63" i="32" s="1"/>
  <c r="BZ62" i="32" a="1"/>
  <c r="BZ62" i="32" s="1"/>
  <c r="BZ61" i="32" a="1"/>
  <c r="BZ61" i="32" s="1"/>
  <c r="BZ60" i="32" a="1"/>
  <c r="BZ60" i="32" s="1"/>
  <c r="BZ59" i="32" a="1"/>
  <c r="BZ59" i="32" s="1"/>
  <c r="BZ58" i="32" a="1"/>
  <c r="BZ58" i="32" s="1"/>
  <c r="BZ57" i="32" a="1"/>
  <c r="BZ57" i="32" s="1"/>
  <c r="BZ56" i="32" a="1"/>
  <c r="BZ56" i="32" s="1"/>
  <c r="BZ55" i="32" a="1"/>
  <c r="BZ55" i="32" s="1"/>
  <c r="BZ54" i="32" a="1"/>
  <c r="BZ54" i="32" s="1"/>
  <c r="BZ53" i="32" a="1"/>
  <c r="BZ53" i="32" s="1"/>
  <c r="BZ52" i="32" a="1"/>
  <c r="BZ52" i="32" s="1"/>
  <c r="BZ51" i="32" a="1"/>
  <c r="BZ51" i="32" s="1"/>
  <c r="BZ50" i="32" a="1"/>
  <c r="BZ50" i="32" s="1"/>
  <c r="BZ49" i="32" a="1"/>
  <c r="BZ49" i="32" s="1"/>
  <c r="BZ48" i="32" a="1"/>
  <c r="BZ48" i="32" s="1"/>
  <c r="BZ47" i="32" a="1"/>
  <c r="BZ47" i="32" s="1"/>
  <c r="BZ46" i="32" a="1"/>
  <c r="BZ46" i="32" s="1"/>
  <c r="BZ45" i="32" a="1"/>
  <c r="BZ45" i="32" s="1"/>
  <c r="BZ44" i="32" a="1"/>
  <c r="BZ44" i="32" s="1"/>
  <c r="BZ43" i="32" a="1"/>
  <c r="BZ43" i="32" s="1"/>
  <c r="BZ42" i="32" a="1"/>
  <c r="BZ42" i="32" s="1"/>
  <c r="BZ41" i="32" a="1"/>
  <c r="BZ41" i="32" s="1"/>
  <c r="BZ40" i="32" a="1"/>
  <c r="BZ40" i="32" s="1"/>
  <c r="BZ39" i="32" a="1"/>
  <c r="BZ39" i="32" s="1"/>
  <c r="BZ38" i="32" a="1"/>
  <c r="BZ38" i="32" s="1"/>
  <c r="BZ37" i="32" a="1"/>
  <c r="BZ37" i="32" s="1"/>
  <c r="BZ36" i="32" a="1"/>
  <c r="BZ36" i="32" s="1"/>
  <c r="BZ35" i="32" a="1"/>
  <c r="BZ35" i="32" s="1"/>
  <c r="BZ34" i="32" a="1"/>
  <c r="BZ34" i="32" s="1"/>
  <c r="BZ33" i="32" a="1"/>
  <c r="BZ33" i="32" s="1"/>
  <c r="BZ32" i="32" a="1"/>
  <c r="BZ32" i="32" s="1"/>
  <c r="BZ31" i="32" a="1"/>
  <c r="BZ31" i="32" s="1"/>
  <c r="BZ30" i="32" a="1"/>
  <c r="BZ30" i="32" s="1"/>
  <c r="BZ29" i="32" a="1"/>
  <c r="BZ29" i="32" s="1"/>
  <c r="BZ28" i="32" a="1"/>
  <c r="BZ28" i="32" s="1"/>
  <c r="BZ27" i="32" a="1"/>
  <c r="BZ27" i="32" s="1"/>
  <c r="BZ26" i="32" a="1"/>
  <c r="BZ26" i="32" s="1"/>
  <c r="BZ25" i="32" a="1"/>
  <c r="BZ25" i="32" s="1"/>
  <c r="BZ24" i="32" a="1"/>
  <c r="BZ24" i="32" s="1"/>
  <c r="BZ23" i="32" a="1"/>
  <c r="BZ23" i="32" s="1"/>
  <c r="BZ22" i="32" a="1"/>
  <c r="BZ22" i="32" s="1"/>
  <c r="BZ21" i="32" a="1"/>
  <c r="BZ21" i="32" s="1"/>
  <c r="BZ20" i="32" a="1"/>
  <c r="BZ20" i="32" s="1"/>
  <c r="BZ19" i="32" a="1"/>
  <c r="BZ19" i="32" s="1"/>
  <c r="BZ18" i="32" a="1"/>
  <c r="BZ18" i="32" s="1"/>
  <c r="BZ17" i="32" a="1"/>
  <c r="BZ17" i="32" s="1"/>
  <c r="BZ16" i="32" a="1"/>
  <c r="BZ16" i="32" s="1"/>
  <c r="BZ15" i="32" a="1"/>
  <c r="BZ15" i="32" s="1"/>
  <c r="BZ14" i="32" a="1"/>
  <c r="BZ14" i="32" s="1"/>
  <c r="BZ13" i="32" a="1"/>
  <c r="BZ13" i="32" s="1"/>
  <c r="BZ12" i="32" a="1"/>
  <c r="BZ12" i="32" s="1"/>
  <c r="BZ11" i="32" a="1"/>
  <c r="BZ11" i="32" s="1"/>
  <c r="BZ10" i="32" a="1"/>
  <c r="BZ10" i="32" s="1"/>
  <c r="BZ7" i="32" a="1"/>
  <c r="BZ7" i="32" s="1"/>
  <c r="BZ6" i="32" a="1"/>
  <c r="BZ6" i="32" s="1"/>
  <c r="BV208" i="32" a="1"/>
  <c r="BV208" i="32" s="1"/>
  <c r="BV207" i="32" a="1"/>
  <c r="BV207" i="32" s="1"/>
  <c r="BV206" i="32" a="1"/>
  <c r="BV206" i="32" s="1"/>
  <c r="BV205" i="32" a="1"/>
  <c r="BV205" i="32" s="1"/>
  <c r="BV204" i="32" a="1"/>
  <c r="BV204" i="32" s="1"/>
  <c r="BV203" i="32" a="1"/>
  <c r="BV203" i="32" s="1"/>
  <c r="BV202" i="32" a="1"/>
  <c r="BV202" i="32" s="1"/>
  <c r="BV201" i="32" a="1"/>
  <c r="BV201" i="32" s="1"/>
  <c r="BV200" i="32" a="1"/>
  <c r="BV200" i="32" s="1"/>
  <c r="BV199" i="32" a="1"/>
  <c r="BV199" i="32" s="1"/>
  <c r="BV198" i="32" a="1"/>
  <c r="BV198" i="32" s="1"/>
  <c r="BV197" i="32" a="1"/>
  <c r="BV197" i="32" s="1"/>
  <c r="BV196" i="32" a="1"/>
  <c r="BV196" i="32" s="1"/>
  <c r="BV195" i="32" a="1"/>
  <c r="BV195" i="32" s="1"/>
  <c r="BV194" i="32" a="1"/>
  <c r="BV194" i="32" s="1"/>
  <c r="BV193" i="32" a="1"/>
  <c r="BV193" i="32" s="1"/>
  <c r="BV192" i="32" a="1"/>
  <c r="BV192" i="32" s="1"/>
  <c r="BV191" i="32" a="1"/>
  <c r="BV191" i="32" s="1"/>
  <c r="BV190" i="32" a="1"/>
  <c r="BV190" i="32" s="1"/>
  <c r="BV189" i="32" a="1"/>
  <c r="BV189" i="32" s="1"/>
  <c r="BV188" i="32" a="1"/>
  <c r="BV188" i="32" s="1"/>
  <c r="BV187" i="32" a="1"/>
  <c r="BV187" i="32" s="1"/>
  <c r="BV186" i="32" a="1"/>
  <c r="BV186" i="32" s="1"/>
  <c r="BV185" i="32" a="1"/>
  <c r="BV185" i="32" s="1"/>
  <c r="BV184" i="32" a="1"/>
  <c r="BV184" i="32" s="1"/>
  <c r="BV183" i="32" a="1"/>
  <c r="BV183" i="32" s="1"/>
  <c r="BV182" i="32" a="1"/>
  <c r="BV182" i="32" s="1"/>
  <c r="BV181" i="32" a="1"/>
  <c r="BV181" i="32" s="1"/>
  <c r="BV180" i="32" a="1"/>
  <c r="BV180" i="32" s="1"/>
  <c r="BV179" i="32" a="1"/>
  <c r="BV179" i="32" s="1"/>
  <c r="BV178" i="32" a="1"/>
  <c r="BV178" i="32" s="1"/>
  <c r="BV177" i="32" a="1"/>
  <c r="BV177" i="32" s="1"/>
  <c r="BV176" i="32" a="1"/>
  <c r="BV176" i="32" s="1"/>
  <c r="BV175" i="32" a="1"/>
  <c r="BV175" i="32" s="1"/>
  <c r="BV174" i="32" a="1"/>
  <c r="BV174" i="32" s="1"/>
  <c r="BV173" i="32" a="1"/>
  <c r="BV173" i="32" s="1"/>
  <c r="BV172" i="32" a="1"/>
  <c r="BV172" i="32" s="1"/>
  <c r="BV171" i="32" a="1"/>
  <c r="BV171" i="32" s="1"/>
  <c r="BV170" i="32" a="1"/>
  <c r="BV170" i="32" s="1"/>
  <c r="BV169" i="32" a="1"/>
  <c r="BV169" i="32" s="1"/>
  <c r="BV168" i="32" a="1"/>
  <c r="BV168" i="32" s="1"/>
  <c r="BV167" i="32" a="1"/>
  <c r="BV167" i="32" s="1"/>
  <c r="BV166" i="32" a="1"/>
  <c r="BV166" i="32" s="1"/>
  <c r="BV165" i="32" a="1"/>
  <c r="BV165" i="32" s="1"/>
  <c r="BV164" i="32" a="1"/>
  <c r="BV164" i="32" s="1"/>
  <c r="BV163" i="32" a="1"/>
  <c r="BV163" i="32" s="1"/>
  <c r="BV162" i="32" a="1"/>
  <c r="BV162" i="32" s="1"/>
  <c r="BV161" i="32" a="1"/>
  <c r="BV161" i="32" s="1"/>
  <c r="BV160" i="32" a="1"/>
  <c r="BV160" i="32" s="1"/>
  <c r="BV159" i="32" a="1"/>
  <c r="BV159" i="32" s="1"/>
  <c r="BV158" i="32" a="1"/>
  <c r="BV158" i="32" s="1"/>
  <c r="BV157" i="32" a="1"/>
  <c r="BV157" i="32" s="1"/>
  <c r="BV156" i="32" a="1"/>
  <c r="BV156" i="32" s="1"/>
  <c r="BV155" i="32" a="1"/>
  <c r="BV155" i="32" s="1"/>
  <c r="BV154" i="32" a="1"/>
  <c r="BV154" i="32" s="1"/>
  <c r="BV153" i="32" a="1"/>
  <c r="BV153" i="32" s="1"/>
  <c r="BV152" i="32" a="1"/>
  <c r="BV152" i="32" s="1"/>
  <c r="BV151" i="32" a="1"/>
  <c r="BV151" i="32" s="1"/>
  <c r="BV150" i="32" a="1"/>
  <c r="BV150" i="32" s="1"/>
  <c r="BV149" i="32" a="1"/>
  <c r="BV149" i="32" s="1"/>
  <c r="BV148" i="32" a="1"/>
  <c r="BV148" i="32" s="1"/>
  <c r="BV147" i="32" a="1"/>
  <c r="BV147" i="32" s="1"/>
  <c r="BV146" i="32" a="1"/>
  <c r="BV146" i="32" s="1"/>
  <c r="BV145" i="32" a="1"/>
  <c r="BV145" i="32" s="1"/>
  <c r="BV144" i="32" a="1"/>
  <c r="BV144" i="32" s="1"/>
  <c r="BV143" i="32" a="1"/>
  <c r="BV143" i="32" s="1"/>
  <c r="BV142" i="32" a="1"/>
  <c r="BV142" i="32" s="1"/>
  <c r="BV141" i="32" a="1"/>
  <c r="BV141" i="32" s="1"/>
  <c r="BV140" i="32" a="1"/>
  <c r="BV140" i="32" s="1"/>
  <c r="BV139" i="32" a="1"/>
  <c r="BV139" i="32" s="1"/>
  <c r="BV138" i="32" a="1"/>
  <c r="BV138" i="32" s="1"/>
  <c r="BV137" i="32" a="1"/>
  <c r="BV137" i="32" s="1"/>
  <c r="BV136" i="32" a="1"/>
  <c r="BV136" i="32" s="1"/>
  <c r="BV135" i="32" a="1"/>
  <c r="BV135" i="32" s="1"/>
  <c r="BV134" i="32" a="1"/>
  <c r="BV134" i="32" s="1"/>
  <c r="BV133" i="32" a="1"/>
  <c r="BV133" i="32" s="1"/>
  <c r="BV132" i="32" a="1"/>
  <c r="BV132" i="32" s="1"/>
  <c r="BV131" i="32" a="1"/>
  <c r="BV131" i="32" s="1"/>
  <c r="BV130" i="32" a="1"/>
  <c r="BV130" i="32" s="1"/>
  <c r="BV129" i="32" a="1"/>
  <c r="BV129" i="32" s="1"/>
  <c r="BV128" i="32" a="1"/>
  <c r="BV128" i="32" s="1"/>
  <c r="BV127" i="32" a="1"/>
  <c r="BV127" i="32" s="1"/>
  <c r="BV126" i="32" a="1"/>
  <c r="BV126" i="32" s="1"/>
  <c r="BV125" i="32" a="1"/>
  <c r="BV125" i="32" s="1"/>
  <c r="BV124" i="32" a="1"/>
  <c r="BV124" i="32" s="1"/>
  <c r="BV123" i="32" a="1"/>
  <c r="BV123" i="32" s="1"/>
  <c r="BV122" i="32" a="1"/>
  <c r="BV122" i="32" s="1"/>
  <c r="BV121" i="32" a="1"/>
  <c r="BV121" i="32" s="1"/>
  <c r="BV120" i="32" a="1"/>
  <c r="BV120" i="32" s="1"/>
  <c r="BV119" i="32" a="1"/>
  <c r="BV119" i="32" s="1"/>
  <c r="BV118" i="32" a="1"/>
  <c r="BV118" i="32" s="1"/>
  <c r="BV117" i="32" a="1"/>
  <c r="BV117" i="32" s="1"/>
  <c r="BV116" i="32" a="1"/>
  <c r="BV116" i="32" s="1"/>
  <c r="BV115" i="32" a="1"/>
  <c r="BV115" i="32" s="1"/>
  <c r="BV114" i="32" a="1"/>
  <c r="BV114" i="32" s="1"/>
  <c r="BV113" i="32" a="1"/>
  <c r="BV113" i="32" s="1"/>
  <c r="BV112" i="32" a="1"/>
  <c r="BV112" i="32" s="1"/>
  <c r="BV111" i="32" a="1"/>
  <c r="BV111" i="32" s="1"/>
  <c r="BV110" i="32" a="1"/>
  <c r="BV110" i="32" s="1"/>
  <c r="BV109" i="32" a="1"/>
  <c r="BV109" i="32" s="1"/>
  <c r="BV108" i="32" a="1"/>
  <c r="BV108" i="32" s="1"/>
  <c r="BV107" i="32" a="1"/>
  <c r="BV107" i="32" s="1"/>
  <c r="BV106" i="32" a="1"/>
  <c r="BV106" i="32" s="1"/>
  <c r="BV105" i="32" a="1"/>
  <c r="BV105" i="32" s="1"/>
  <c r="BV104" i="32" a="1"/>
  <c r="BV104" i="32" s="1"/>
  <c r="BV103" i="32" a="1"/>
  <c r="BV103" i="32" s="1"/>
  <c r="BV102" i="32" a="1"/>
  <c r="BV102" i="32" s="1"/>
  <c r="BV101" i="32" a="1"/>
  <c r="BV101" i="32" s="1"/>
  <c r="BV100" i="32" a="1"/>
  <c r="BV100" i="32" s="1"/>
  <c r="BV99" i="32" a="1"/>
  <c r="BV99" i="32" s="1"/>
  <c r="BV98" i="32" a="1"/>
  <c r="BV98" i="32" s="1"/>
  <c r="BV97" i="32" a="1"/>
  <c r="BV97" i="32" s="1"/>
  <c r="BV96" i="32" a="1"/>
  <c r="BV96" i="32" s="1"/>
  <c r="BV95" i="32" a="1"/>
  <c r="BV95" i="32" s="1"/>
  <c r="BV94" i="32" a="1"/>
  <c r="BV94" i="32" s="1"/>
  <c r="BV93" i="32" a="1"/>
  <c r="BV93" i="32" s="1"/>
  <c r="BV92" i="32" a="1"/>
  <c r="BV92" i="32" s="1"/>
  <c r="BV91" i="32" a="1"/>
  <c r="BV91" i="32" s="1"/>
  <c r="BV90" i="32" a="1"/>
  <c r="BV90" i="32" s="1"/>
  <c r="BV89" i="32" a="1"/>
  <c r="BV89" i="32" s="1"/>
  <c r="BV88" i="32" a="1"/>
  <c r="BV88" i="32" s="1"/>
  <c r="BV87" i="32" a="1"/>
  <c r="BV87" i="32" s="1"/>
  <c r="BV86" i="32" a="1"/>
  <c r="BV86" i="32" s="1"/>
  <c r="BV85" i="32" a="1"/>
  <c r="BV85" i="32" s="1"/>
  <c r="BV84" i="32" a="1"/>
  <c r="BV84" i="32" s="1"/>
  <c r="BV83" i="32" a="1"/>
  <c r="BV83" i="32" s="1"/>
  <c r="BV82" i="32" a="1"/>
  <c r="BV82" i="32" s="1"/>
  <c r="BV81" i="32" a="1"/>
  <c r="BV81" i="32" s="1"/>
  <c r="BV80" i="32" a="1"/>
  <c r="BV80" i="32" s="1"/>
  <c r="BV79" i="32" a="1"/>
  <c r="BV79" i="32" s="1"/>
  <c r="BV78" i="32" a="1"/>
  <c r="BV78" i="32" s="1"/>
  <c r="BV77" i="32" a="1"/>
  <c r="BV77" i="32" s="1"/>
  <c r="BV76" i="32" a="1"/>
  <c r="BV76" i="32" s="1"/>
  <c r="BV75" i="32" a="1"/>
  <c r="BV75" i="32" s="1"/>
  <c r="BV74" i="32" a="1"/>
  <c r="BV74" i="32" s="1"/>
  <c r="BV73" i="32" a="1"/>
  <c r="BV73" i="32" s="1"/>
  <c r="BV72" i="32" a="1"/>
  <c r="BV72" i="32" s="1"/>
  <c r="BV71" i="32" a="1"/>
  <c r="BV71" i="32" s="1"/>
  <c r="BV70" i="32" a="1"/>
  <c r="BV70" i="32" s="1"/>
  <c r="BV69" i="32" a="1"/>
  <c r="BV69" i="32" s="1"/>
  <c r="BV68" i="32" a="1"/>
  <c r="BV68" i="32" s="1"/>
  <c r="BV67" i="32" a="1"/>
  <c r="BV67" i="32" s="1"/>
  <c r="BV66" i="32" a="1"/>
  <c r="BV66" i="32" s="1"/>
  <c r="BV65" i="32" a="1"/>
  <c r="BV65" i="32" s="1"/>
  <c r="BV64" i="32" a="1"/>
  <c r="BV64" i="32" s="1"/>
  <c r="BV63" i="32" a="1"/>
  <c r="BV63" i="32" s="1"/>
  <c r="BV62" i="32" a="1"/>
  <c r="BV62" i="32" s="1"/>
  <c r="BV61" i="32" a="1"/>
  <c r="BV61" i="32" s="1"/>
  <c r="BV60" i="32" a="1"/>
  <c r="BV60" i="32" s="1"/>
  <c r="BV59" i="32" a="1"/>
  <c r="BV59" i="32" s="1"/>
  <c r="BV58" i="32" a="1"/>
  <c r="BV58" i="32" s="1"/>
  <c r="BV57" i="32" a="1"/>
  <c r="BV57" i="32" s="1"/>
  <c r="BV56" i="32" a="1"/>
  <c r="BV56" i="32" s="1"/>
  <c r="BV55" i="32" a="1"/>
  <c r="BV55" i="32" s="1"/>
  <c r="BV54" i="32" a="1"/>
  <c r="BV54" i="32" s="1"/>
  <c r="BV53" i="32" a="1"/>
  <c r="BV53" i="32" s="1"/>
  <c r="BV52" i="32" a="1"/>
  <c r="BV52" i="32" s="1"/>
  <c r="BV51" i="32" a="1"/>
  <c r="BV51" i="32" s="1"/>
  <c r="BV50" i="32" a="1"/>
  <c r="BV50" i="32" s="1"/>
  <c r="BV49" i="32" a="1"/>
  <c r="BV49" i="32" s="1"/>
  <c r="BV48" i="32" a="1"/>
  <c r="BV48" i="32" s="1"/>
  <c r="BV47" i="32" a="1"/>
  <c r="BV47" i="32" s="1"/>
  <c r="BV46" i="32" a="1"/>
  <c r="BV46" i="32" s="1"/>
  <c r="BV45" i="32" a="1"/>
  <c r="BV45" i="32" s="1"/>
  <c r="BV44" i="32" a="1"/>
  <c r="BV44" i="32" s="1"/>
  <c r="BV43" i="32" a="1"/>
  <c r="BV43" i="32" s="1"/>
  <c r="BV42" i="32" a="1"/>
  <c r="BV42" i="32" s="1"/>
  <c r="BV41" i="32" a="1"/>
  <c r="BV41" i="32" s="1"/>
  <c r="BV40" i="32" a="1"/>
  <c r="BV40" i="32" s="1"/>
  <c r="BV39" i="32" a="1"/>
  <c r="BV39" i="32" s="1"/>
  <c r="BV38" i="32" a="1"/>
  <c r="BV38" i="32" s="1"/>
  <c r="BV37" i="32" a="1"/>
  <c r="BV37" i="32" s="1"/>
  <c r="BV36" i="32" a="1"/>
  <c r="BV36" i="32" s="1"/>
  <c r="BV35" i="32" a="1"/>
  <c r="BV35" i="32" s="1"/>
  <c r="BV34" i="32" a="1"/>
  <c r="BV34" i="32" s="1"/>
  <c r="BV33" i="32" a="1"/>
  <c r="BV33" i="32" s="1"/>
  <c r="BV32" i="32" a="1"/>
  <c r="BV32" i="32" s="1"/>
  <c r="BV31" i="32" a="1"/>
  <c r="BV31" i="32" s="1"/>
  <c r="BV30" i="32" a="1"/>
  <c r="BV30" i="32" s="1"/>
  <c r="BV29" i="32" a="1"/>
  <c r="BV29" i="32" s="1"/>
  <c r="BV28" i="32" a="1"/>
  <c r="BV28" i="32" s="1"/>
  <c r="BV27" i="32" a="1"/>
  <c r="BV27" i="32" s="1"/>
  <c r="BV26" i="32" a="1"/>
  <c r="BV26" i="32" s="1"/>
  <c r="BV25" i="32" a="1"/>
  <c r="BV25" i="32" s="1"/>
  <c r="BV24" i="32" a="1"/>
  <c r="BV24" i="32" s="1"/>
  <c r="BV23" i="32" a="1"/>
  <c r="BV23" i="32" s="1"/>
  <c r="BV22" i="32" a="1"/>
  <c r="BV22" i="32" s="1"/>
  <c r="BV21" i="32" a="1"/>
  <c r="BV21" i="32" s="1"/>
  <c r="BV20" i="32" a="1"/>
  <c r="BV20" i="32" s="1"/>
  <c r="BV19" i="32" a="1"/>
  <c r="BV19" i="32" s="1"/>
  <c r="BV18" i="32" a="1"/>
  <c r="BV18" i="32" s="1"/>
  <c r="BV17" i="32" a="1"/>
  <c r="BV17" i="32" s="1"/>
  <c r="BV16" i="32" a="1"/>
  <c r="BV16" i="32" s="1"/>
  <c r="BV15" i="32" a="1"/>
  <c r="BV15" i="32" s="1"/>
  <c r="BV14" i="32" a="1"/>
  <c r="BV14" i="32" s="1"/>
  <c r="BV13" i="32" a="1"/>
  <c r="BV13" i="32" s="1"/>
  <c r="BV12" i="32" a="1"/>
  <c r="BV12" i="32" s="1"/>
  <c r="BV11" i="32" a="1"/>
  <c r="BV11" i="32" s="1"/>
  <c r="BV7" i="32" a="1"/>
  <c r="BV7" i="32" s="1"/>
  <c r="BV6" i="32" a="1"/>
  <c r="BV6" i="32" s="1"/>
  <c r="BR208" i="32" a="1"/>
  <c r="BR208" i="32" s="1"/>
  <c r="BR207" i="32" a="1"/>
  <c r="BR207" i="32" s="1"/>
  <c r="BR206" i="32" a="1"/>
  <c r="BR206" i="32" s="1"/>
  <c r="BR205" i="32" a="1"/>
  <c r="BR205" i="32" s="1"/>
  <c r="BR204" i="32" a="1"/>
  <c r="BR204" i="32" s="1"/>
  <c r="BR203" i="32" a="1"/>
  <c r="BR203" i="32" s="1"/>
  <c r="BR202" i="32" a="1"/>
  <c r="BR202" i="32" s="1"/>
  <c r="BR201" i="32" a="1"/>
  <c r="BR201" i="32" s="1"/>
  <c r="BR200" i="32" a="1"/>
  <c r="BR200" i="32" s="1"/>
  <c r="BR199" i="32" a="1"/>
  <c r="BR199" i="32" s="1"/>
  <c r="BR198" i="32" a="1"/>
  <c r="BR198" i="32" s="1"/>
  <c r="BR197" i="32" a="1"/>
  <c r="BR197" i="32" s="1"/>
  <c r="BR196" i="32" a="1"/>
  <c r="BR196" i="32" s="1"/>
  <c r="BR195" i="32" a="1"/>
  <c r="BR195" i="32" s="1"/>
  <c r="BR194" i="32" a="1"/>
  <c r="BR194" i="32" s="1"/>
  <c r="BR193" i="32" a="1"/>
  <c r="BR193" i="32" s="1"/>
  <c r="BR192" i="32" a="1"/>
  <c r="BR192" i="32" s="1"/>
  <c r="BR191" i="32" a="1"/>
  <c r="BR191" i="32" s="1"/>
  <c r="BR190" i="32" a="1"/>
  <c r="BR190" i="32" s="1"/>
  <c r="BR189" i="32" a="1"/>
  <c r="BR189" i="32" s="1"/>
  <c r="BR188" i="32" a="1"/>
  <c r="BR188" i="32" s="1"/>
  <c r="BR187" i="32" a="1"/>
  <c r="BR187" i="32" s="1"/>
  <c r="BR186" i="32" a="1"/>
  <c r="BR186" i="32" s="1"/>
  <c r="BR185" i="32" a="1"/>
  <c r="BR185" i="32" s="1"/>
  <c r="BR184" i="32" a="1"/>
  <c r="BR184" i="32" s="1"/>
  <c r="BR183" i="32" a="1"/>
  <c r="BR183" i="32" s="1"/>
  <c r="BR182" i="32" a="1"/>
  <c r="BR182" i="32" s="1"/>
  <c r="BR181" i="32" a="1"/>
  <c r="BR181" i="32" s="1"/>
  <c r="BR180" i="32" a="1"/>
  <c r="BR180" i="32" s="1"/>
  <c r="BR179" i="32" a="1"/>
  <c r="BR179" i="32" s="1"/>
  <c r="BR178" i="32" a="1"/>
  <c r="BR178" i="32" s="1"/>
  <c r="BR177" i="32" a="1"/>
  <c r="BR177" i="32" s="1"/>
  <c r="BR176" i="32" a="1"/>
  <c r="BR176" i="32" s="1"/>
  <c r="BR175" i="32" a="1"/>
  <c r="BR175" i="32" s="1"/>
  <c r="BR174" i="32" a="1"/>
  <c r="BR174" i="32" s="1"/>
  <c r="BR173" i="32" a="1"/>
  <c r="BR173" i="32" s="1"/>
  <c r="BR172" i="32" a="1"/>
  <c r="BR172" i="32" s="1"/>
  <c r="BR171" i="32" a="1"/>
  <c r="BR171" i="32" s="1"/>
  <c r="BR170" i="32" a="1"/>
  <c r="BR170" i="32" s="1"/>
  <c r="BR169" i="32" a="1"/>
  <c r="BR169" i="32" s="1"/>
  <c r="BR168" i="32" a="1"/>
  <c r="BR168" i="32" s="1"/>
  <c r="BR167" i="32" a="1"/>
  <c r="BR167" i="32" s="1"/>
  <c r="BR166" i="32" a="1"/>
  <c r="BR166" i="32" s="1"/>
  <c r="BR165" i="32" a="1"/>
  <c r="BR165" i="32" s="1"/>
  <c r="BR164" i="32" a="1"/>
  <c r="BR164" i="32" s="1"/>
  <c r="BR163" i="32" a="1"/>
  <c r="BR163" i="32" s="1"/>
  <c r="BR162" i="32" a="1"/>
  <c r="BR162" i="32" s="1"/>
  <c r="BR161" i="32" a="1"/>
  <c r="BR161" i="32" s="1"/>
  <c r="BR160" i="32" a="1"/>
  <c r="BR160" i="32" s="1"/>
  <c r="BR159" i="32" a="1"/>
  <c r="BR159" i="32" s="1"/>
  <c r="BR158" i="32" a="1"/>
  <c r="BR158" i="32" s="1"/>
  <c r="BR157" i="32" a="1"/>
  <c r="BR157" i="32" s="1"/>
  <c r="BR156" i="32" a="1"/>
  <c r="BR156" i="32" s="1"/>
  <c r="BR155" i="32" a="1"/>
  <c r="BR155" i="32" s="1"/>
  <c r="BR154" i="32" a="1"/>
  <c r="BR154" i="32" s="1"/>
  <c r="BR153" i="32" a="1"/>
  <c r="BR153" i="32" s="1"/>
  <c r="BR152" i="32" a="1"/>
  <c r="BR152" i="32" s="1"/>
  <c r="BR151" i="32" a="1"/>
  <c r="BR151" i="32" s="1"/>
  <c r="BR150" i="32" a="1"/>
  <c r="BR150" i="32" s="1"/>
  <c r="BR149" i="32" a="1"/>
  <c r="BR149" i="32" s="1"/>
  <c r="BR148" i="32" a="1"/>
  <c r="BR148" i="32" s="1"/>
  <c r="BR147" i="32" a="1"/>
  <c r="BR147" i="32" s="1"/>
  <c r="BR146" i="32" a="1"/>
  <c r="BR146" i="32" s="1"/>
  <c r="BR145" i="32" a="1"/>
  <c r="BR145" i="32" s="1"/>
  <c r="BR144" i="32" a="1"/>
  <c r="BR144" i="32" s="1"/>
  <c r="BR143" i="32" a="1"/>
  <c r="BR143" i="32" s="1"/>
  <c r="BR142" i="32" a="1"/>
  <c r="BR142" i="32" s="1"/>
  <c r="BR141" i="32" a="1"/>
  <c r="BR141" i="32" s="1"/>
  <c r="BR140" i="32" a="1"/>
  <c r="BR140" i="32" s="1"/>
  <c r="BR139" i="32" a="1"/>
  <c r="BR139" i="32" s="1"/>
  <c r="BR138" i="32" a="1"/>
  <c r="BR138" i="32" s="1"/>
  <c r="BR137" i="32" a="1"/>
  <c r="BR137" i="32" s="1"/>
  <c r="BR136" i="32" a="1"/>
  <c r="BR136" i="32" s="1"/>
  <c r="BR135" i="32" a="1"/>
  <c r="BR135" i="32" s="1"/>
  <c r="BR134" i="32" a="1"/>
  <c r="BR134" i="32" s="1"/>
  <c r="BR133" i="32" a="1"/>
  <c r="BR133" i="32" s="1"/>
  <c r="BR132" i="32" a="1"/>
  <c r="BR132" i="32" s="1"/>
  <c r="BR131" i="32" a="1"/>
  <c r="BR131" i="32" s="1"/>
  <c r="BR130" i="32" a="1"/>
  <c r="BR130" i="32" s="1"/>
  <c r="BR129" i="32" a="1"/>
  <c r="BR129" i="32" s="1"/>
  <c r="BR128" i="32" a="1"/>
  <c r="BR128" i="32" s="1"/>
  <c r="BR127" i="32" a="1"/>
  <c r="BR127" i="32" s="1"/>
  <c r="BR126" i="32" a="1"/>
  <c r="BR126" i="32" s="1"/>
  <c r="BR125" i="32" a="1"/>
  <c r="BR125" i="32" s="1"/>
  <c r="BR124" i="32" a="1"/>
  <c r="BR124" i="32" s="1"/>
  <c r="BR123" i="32" a="1"/>
  <c r="BR123" i="32" s="1"/>
  <c r="BR122" i="32" a="1"/>
  <c r="BR122" i="32" s="1"/>
  <c r="BR121" i="32" a="1"/>
  <c r="BR121" i="32" s="1"/>
  <c r="BR120" i="32" a="1"/>
  <c r="BR120" i="32" s="1"/>
  <c r="BR119" i="32" a="1"/>
  <c r="BR119" i="32" s="1"/>
  <c r="BR118" i="32" a="1"/>
  <c r="BR118" i="32" s="1"/>
  <c r="BR117" i="32" a="1"/>
  <c r="BR117" i="32" s="1"/>
  <c r="BR116" i="32" a="1"/>
  <c r="BR116" i="32" s="1"/>
  <c r="BR115" i="32" a="1"/>
  <c r="BR115" i="32" s="1"/>
  <c r="BR114" i="32" a="1"/>
  <c r="BR114" i="32" s="1"/>
  <c r="BR113" i="32" a="1"/>
  <c r="BR113" i="32" s="1"/>
  <c r="BR112" i="32" a="1"/>
  <c r="BR112" i="32" s="1"/>
  <c r="BR111" i="32" a="1"/>
  <c r="BR111" i="32" s="1"/>
  <c r="BR110" i="32" a="1"/>
  <c r="BR110" i="32" s="1"/>
  <c r="BR109" i="32" a="1"/>
  <c r="BR109" i="32" s="1"/>
  <c r="BR108" i="32" a="1"/>
  <c r="BR108" i="32" s="1"/>
  <c r="BR107" i="32" a="1"/>
  <c r="BR107" i="32" s="1"/>
  <c r="BR106" i="32" a="1"/>
  <c r="BR106" i="32" s="1"/>
  <c r="BR105" i="32" a="1"/>
  <c r="BR105" i="32" s="1"/>
  <c r="BR104" i="32" a="1"/>
  <c r="BR104" i="32" s="1"/>
  <c r="BR103" i="32" a="1"/>
  <c r="BR103" i="32" s="1"/>
  <c r="BR102" i="32" a="1"/>
  <c r="BR102" i="32" s="1"/>
  <c r="BR101" i="32" a="1"/>
  <c r="BR101" i="32" s="1"/>
  <c r="BR100" i="32" a="1"/>
  <c r="BR100" i="32" s="1"/>
  <c r="BR99" i="32" a="1"/>
  <c r="BR99" i="32" s="1"/>
  <c r="BR98" i="32" a="1"/>
  <c r="BR98" i="32" s="1"/>
  <c r="BR97" i="32" a="1"/>
  <c r="BR97" i="32" s="1"/>
  <c r="BR96" i="32" a="1"/>
  <c r="BR96" i="32" s="1"/>
  <c r="BR95" i="32" a="1"/>
  <c r="BR95" i="32" s="1"/>
  <c r="BR94" i="32" a="1"/>
  <c r="BR94" i="32" s="1"/>
  <c r="BR93" i="32" a="1"/>
  <c r="BR93" i="32" s="1"/>
  <c r="BR92" i="32" a="1"/>
  <c r="BR92" i="32" s="1"/>
  <c r="BR91" i="32" a="1"/>
  <c r="BR91" i="32" s="1"/>
  <c r="BR90" i="32" a="1"/>
  <c r="BR90" i="32" s="1"/>
  <c r="BR89" i="32" a="1"/>
  <c r="BR89" i="32" s="1"/>
  <c r="BR88" i="32" a="1"/>
  <c r="BR88" i="32" s="1"/>
  <c r="BR87" i="32" a="1"/>
  <c r="BR87" i="32" s="1"/>
  <c r="BR86" i="32" a="1"/>
  <c r="BR86" i="32" s="1"/>
  <c r="BR85" i="32" a="1"/>
  <c r="BR85" i="32" s="1"/>
  <c r="BR84" i="32" a="1"/>
  <c r="BR84" i="32" s="1"/>
  <c r="BR83" i="32" a="1"/>
  <c r="BR83" i="32" s="1"/>
  <c r="BR82" i="32" a="1"/>
  <c r="BR82" i="32" s="1"/>
  <c r="BR81" i="32" a="1"/>
  <c r="BR81" i="32" s="1"/>
  <c r="BR80" i="32" a="1"/>
  <c r="BR80" i="32" s="1"/>
  <c r="BR79" i="32" a="1"/>
  <c r="BR79" i="32" s="1"/>
  <c r="BR78" i="32" a="1"/>
  <c r="BR78" i="32" s="1"/>
  <c r="BR77" i="32" a="1"/>
  <c r="BR77" i="32" s="1"/>
  <c r="BR76" i="32" a="1"/>
  <c r="BR76" i="32" s="1"/>
  <c r="BR75" i="32" a="1"/>
  <c r="BR75" i="32" s="1"/>
  <c r="BR74" i="32" a="1"/>
  <c r="BR74" i="32" s="1"/>
  <c r="BR73" i="32" a="1"/>
  <c r="BR73" i="32" s="1"/>
  <c r="BR72" i="32" a="1"/>
  <c r="BR72" i="32" s="1"/>
  <c r="BR71" i="32" a="1"/>
  <c r="BR71" i="32" s="1"/>
  <c r="BR70" i="32" a="1"/>
  <c r="BR70" i="32" s="1"/>
  <c r="BR69" i="32" a="1"/>
  <c r="BR69" i="32" s="1"/>
  <c r="BR68" i="32" a="1"/>
  <c r="BR68" i="32" s="1"/>
  <c r="BR67" i="32" a="1"/>
  <c r="BR67" i="32" s="1"/>
  <c r="BR66" i="32" a="1"/>
  <c r="BR66" i="32" s="1"/>
  <c r="BR65" i="32" a="1"/>
  <c r="BR65" i="32" s="1"/>
  <c r="BR64" i="32" a="1"/>
  <c r="BR64" i="32" s="1"/>
  <c r="BR63" i="32" a="1"/>
  <c r="BR63" i="32" s="1"/>
  <c r="BR62" i="32" a="1"/>
  <c r="BR62" i="32" s="1"/>
  <c r="BR61" i="32" a="1"/>
  <c r="BR61" i="32" s="1"/>
  <c r="BR60" i="32" a="1"/>
  <c r="BR60" i="32" s="1"/>
  <c r="BR59" i="32" a="1"/>
  <c r="BR59" i="32" s="1"/>
  <c r="BR58" i="32" a="1"/>
  <c r="BR58" i="32" s="1"/>
  <c r="BR57" i="32" a="1"/>
  <c r="BR57" i="32" s="1"/>
  <c r="BR56" i="32" a="1"/>
  <c r="BR56" i="32" s="1"/>
  <c r="BR55" i="32" a="1"/>
  <c r="BR55" i="32" s="1"/>
  <c r="BR54" i="32" a="1"/>
  <c r="BR54" i="32" s="1"/>
  <c r="BR53" i="32" a="1"/>
  <c r="BR53" i="32" s="1"/>
  <c r="BR52" i="32" a="1"/>
  <c r="BR52" i="32" s="1"/>
  <c r="BR51" i="32" a="1"/>
  <c r="BR51" i="32" s="1"/>
  <c r="BR50" i="32" a="1"/>
  <c r="BR50" i="32" s="1"/>
  <c r="BR49" i="32" a="1"/>
  <c r="BR49" i="32" s="1"/>
  <c r="BR48" i="32" a="1"/>
  <c r="BR48" i="32" s="1"/>
  <c r="BR47" i="32" a="1"/>
  <c r="BR47" i="32" s="1"/>
  <c r="BR46" i="32" a="1"/>
  <c r="BR46" i="32" s="1"/>
  <c r="BR45" i="32" a="1"/>
  <c r="BR45" i="32" s="1"/>
  <c r="BR44" i="32" a="1"/>
  <c r="BR44" i="32" s="1"/>
  <c r="BR43" i="32" a="1"/>
  <c r="BR43" i="32" s="1"/>
  <c r="BR42" i="32" a="1"/>
  <c r="BR42" i="32" s="1"/>
  <c r="BR41" i="32" a="1"/>
  <c r="BR41" i="32" s="1"/>
  <c r="BR40" i="32" a="1"/>
  <c r="BR40" i="32" s="1"/>
  <c r="BR39" i="32" a="1"/>
  <c r="BR39" i="32" s="1"/>
  <c r="BR38" i="32" a="1"/>
  <c r="BR38" i="32" s="1"/>
  <c r="BR37" i="32" a="1"/>
  <c r="BR37" i="32" s="1"/>
  <c r="BR36" i="32" a="1"/>
  <c r="BR36" i="32" s="1"/>
  <c r="BR35" i="32" a="1"/>
  <c r="BR35" i="32" s="1"/>
  <c r="BR34" i="32" a="1"/>
  <c r="BR34" i="32" s="1"/>
  <c r="BR33" i="32" a="1"/>
  <c r="BR33" i="32" s="1"/>
  <c r="BR32" i="32" a="1"/>
  <c r="BR32" i="32" s="1"/>
  <c r="BR31" i="32" a="1"/>
  <c r="BR31" i="32" s="1"/>
  <c r="BR30" i="32" a="1"/>
  <c r="BR30" i="32" s="1"/>
  <c r="BR29" i="32" a="1"/>
  <c r="BR29" i="32" s="1"/>
  <c r="BR28" i="32" a="1"/>
  <c r="BR28" i="32" s="1"/>
  <c r="BR27" i="32" a="1"/>
  <c r="BR27" i="32" s="1"/>
  <c r="BR26" i="32" a="1"/>
  <c r="BR26" i="32" s="1"/>
  <c r="BR25" i="32" a="1"/>
  <c r="BR25" i="32" s="1"/>
  <c r="BR24" i="32" a="1"/>
  <c r="BR24" i="32" s="1"/>
  <c r="BR23" i="32" a="1"/>
  <c r="BR23" i="32" s="1"/>
  <c r="BR22" i="32" a="1"/>
  <c r="BR22" i="32" s="1"/>
  <c r="BR21" i="32" a="1"/>
  <c r="BR21" i="32" s="1"/>
  <c r="BR20" i="32" a="1"/>
  <c r="BR20" i="32" s="1"/>
  <c r="BR19" i="32" a="1"/>
  <c r="BR19" i="32" s="1"/>
  <c r="BR18" i="32" a="1"/>
  <c r="BR18" i="32" s="1"/>
  <c r="BR17" i="32" a="1"/>
  <c r="BR17" i="32" s="1"/>
  <c r="BR16" i="32" a="1"/>
  <c r="BR16" i="32" s="1"/>
  <c r="BR15" i="32" a="1"/>
  <c r="BR15" i="32" s="1"/>
  <c r="BR14" i="32" a="1"/>
  <c r="BR14" i="32" s="1"/>
  <c r="BR13" i="32" a="1"/>
  <c r="BR13" i="32" s="1"/>
  <c r="BR12" i="32" a="1"/>
  <c r="BR12" i="32" s="1"/>
  <c r="BR11" i="32" a="1"/>
  <c r="BR11" i="32" s="1"/>
  <c r="BR10" i="32" a="1"/>
  <c r="BR10" i="32" s="1"/>
  <c r="BR7" i="32" a="1"/>
  <c r="BR7" i="32" s="1"/>
  <c r="BR6" i="32" a="1"/>
  <c r="BR6" i="32" s="1"/>
  <c r="BR5" i="32" a="1"/>
  <c r="BR5" i="32" s="1"/>
  <c r="BN208" i="32" a="1"/>
  <c r="BN208" i="32" s="1"/>
  <c r="BN207" i="32" a="1"/>
  <c r="BN207" i="32" s="1"/>
  <c r="BN206" i="32" a="1"/>
  <c r="BN206" i="32" s="1"/>
  <c r="BN205" i="32" a="1"/>
  <c r="BN205" i="32" s="1"/>
  <c r="BN204" i="32" a="1"/>
  <c r="BN204" i="32" s="1"/>
  <c r="BN203" i="32" a="1"/>
  <c r="BN203" i="32" s="1"/>
  <c r="BN202" i="32" a="1"/>
  <c r="BN202" i="32" s="1"/>
  <c r="BN201" i="32" a="1"/>
  <c r="BN201" i="32" s="1"/>
  <c r="BN200" i="32" a="1"/>
  <c r="BN200" i="32" s="1"/>
  <c r="BN199" i="32" a="1"/>
  <c r="BN199" i="32" s="1"/>
  <c r="BN198" i="32" a="1"/>
  <c r="BN198" i="32" s="1"/>
  <c r="BN197" i="32" a="1"/>
  <c r="BN197" i="32" s="1"/>
  <c r="BN196" i="32" a="1"/>
  <c r="BN196" i="32" s="1"/>
  <c r="BN195" i="32" a="1"/>
  <c r="BN195" i="32" s="1"/>
  <c r="BN194" i="32" a="1"/>
  <c r="BN194" i="32" s="1"/>
  <c r="BN193" i="32" a="1"/>
  <c r="BN193" i="32" s="1"/>
  <c r="BN192" i="32" a="1"/>
  <c r="BN192" i="32" s="1"/>
  <c r="BN191" i="32" a="1"/>
  <c r="BN191" i="32" s="1"/>
  <c r="BN190" i="32" a="1"/>
  <c r="BN190" i="32" s="1"/>
  <c r="BN189" i="32" a="1"/>
  <c r="BN189" i="32" s="1"/>
  <c r="BN188" i="32" a="1"/>
  <c r="BN188" i="32" s="1"/>
  <c r="BN187" i="32" a="1"/>
  <c r="BN187" i="32" s="1"/>
  <c r="BN186" i="32" a="1"/>
  <c r="BN186" i="32" s="1"/>
  <c r="BN185" i="32" a="1"/>
  <c r="BN185" i="32" s="1"/>
  <c r="BN184" i="32" a="1"/>
  <c r="BN184" i="32" s="1"/>
  <c r="BN183" i="32" a="1"/>
  <c r="BN183" i="32" s="1"/>
  <c r="BN182" i="32" a="1"/>
  <c r="BN182" i="32" s="1"/>
  <c r="BN181" i="32" a="1"/>
  <c r="BN181" i="32" s="1"/>
  <c r="BN180" i="32" a="1"/>
  <c r="BN180" i="32" s="1"/>
  <c r="BN179" i="32" a="1"/>
  <c r="BN179" i="32" s="1"/>
  <c r="BN178" i="32" a="1"/>
  <c r="BN178" i="32" s="1"/>
  <c r="BN177" i="32" a="1"/>
  <c r="BN177" i="32" s="1"/>
  <c r="BN176" i="32" a="1"/>
  <c r="BN176" i="32" s="1"/>
  <c r="BN175" i="32" a="1"/>
  <c r="BN175" i="32" s="1"/>
  <c r="BN174" i="32" a="1"/>
  <c r="BN174" i="32" s="1"/>
  <c r="BN173" i="32" a="1"/>
  <c r="BN173" i="32" s="1"/>
  <c r="BN172" i="32" a="1"/>
  <c r="BN172" i="32" s="1"/>
  <c r="BN171" i="32" a="1"/>
  <c r="BN171" i="32" s="1"/>
  <c r="BN170" i="32" a="1"/>
  <c r="BN170" i="32" s="1"/>
  <c r="BN169" i="32" a="1"/>
  <c r="BN169" i="32" s="1"/>
  <c r="BN168" i="32" a="1"/>
  <c r="BN168" i="32" s="1"/>
  <c r="BN167" i="32" a="1"/>
  <c r="BN167" i="32" s="1"/>
  <c r="BN166" i="32" a="1"/>
  <c r="BN166" i="32" s="1"/>
  <c r="BN165" i="32" a="1"/>
  <c r="BN165" i="32" s="1"/>
  <c r="BN164" i="32" a="1"/>
  <c r="BN164" i="32" s="1"/>
  <c r="BN163" i="32" a="1"/>
  <c r="BN163" i="32" s="1"/>
  <c r="BN162" i="32" a="1"/>
  <c r="BN162" i="32" s="1"/>
  <c r="BN161" i="32" a="1"/>
  <c r="BN161" i="32" s="1"/>
  <c r="BN160" i="32" a="1"/>
  <c r="BN160" i="32" s="1"/>
  <c r="BN159" i="32" a="1"/>
  <c r="BN159" i="32" s="1"/>
  <c r="BN158" i="32" a="1"/>
  <c r="BN158" i="32" s="1"/>
  <c r="BN157" i="32" a="1"/>
  <c r="BN157" i="32" s="1"/>
  <c r="BN156" i="32" a="1"/>
  <c r="BN156" i="32" s="1"/>
  <c r="BN155" i="32" a="1"/>
  <c r="BN155" i="32" s="1"/>
  <c r="BN154" i="32" a="1"/>
  <c r="BN154" i="32" s="1"/>
  <c r="BN153" i="32" a="1"/>
  <c r="BN153" i="32" s="1"/>
  <c r="BN152" i="32" a="1"/>
  <c r="BN152" i="32" s="1"/>
  <c r="BN151" i="32" a="1"/>
  <c r="BN151" i="32" s="1"/>
  <c r="BN150" i="32" a="1"/>
  <c r="BN150" i="32" s="1"/>
  <c r="BN149" i="32" a="1"/>
  <c r="BN149" i="32" s="1"/>
  <c r="BN148" i="32" a="1"/>
  <c r="BN148" i="32" s="1"/>
  <c r="BN147" i="32" a="1"/>
  <c r="BN147" i="32" s="1"/>
  <c r="BN146" i="32" a="1"/>
  <c r="BN146" i="32" s="1"/>
  <c r="BN145" i="32" a="1"/>
  <c r="BN145" i="32" s="1"/>
  <c r="BN144" i="32" a="1"/>
  <c r="BN144" i="32" s="1"/>
  <c r="BN143" i="32" a="1"/>
  <c r="BN143" i="32" s="1"/>
  <c r="BN142" i="32" a="1"/>
  <c r="BN142" i="32" s="1"/>
  <c r="BN141" i="32" a="1"/>
  <c r="BN141" i="32" s="1"/>
  <c r="BN140" i="32" a="1"/>
  <c r="BN140" i="32" s="1"/>
  <c r="BN139" i="32" a="1"/>
  <c r="BN139" i="32" s="1"/>
  <c r="BN138" i="32" a="1"/>
  <c r="BN138" i="32" s="1"/>
  <c r="BN137" i="32" a="1"/>
  <c r="BN137" i="32" s="1"/>
  <c r="BN136" i="32" a="1"/>
  <c r="BN136" i="32" s="1"/>
  <c r="BN135" i="32" a="1"/>
  <c r="BN135" i="32" s="1"/>
  <c r="BN134" i="32" a="1"/>
  <c r="BN134" i="32" s="1"/>
  <c r="BN133" i="32" a="1"/>
  <c r="BN133" i="32" s="1"/>
  <c r="BN132" i="32" a="1"/>
  <c r="BN132" i="32" s="1"/>
  <c r="BN131" i="32" a="1"/>
  <c r="BN131" i="32" s="1"/>
  <c r="BN130" i="32" a="1"/>
  <c r="BN130" i="32" s="1"/>
  <c r="BN129" i="32" a="1"/>
  <c r="BN129" i="32" s="1"/>
  <c r="BN128" i="32" a="1"/>
  <c r="BN128" i="32" s="1"/>
  <c r="BN127" i="32" a="1"/>
  <c r="BN127" i="32" s="1"/>
  <c r="BN126" i="32" a="1"/>
  <c r="BN126" i="32" s="1"/>
  <c r="BN125" i="32" a="1"/>
  <c r="BN125" i="32" s="1"/>
  <c r="BN124" i="32" a="1"/>
  <c r="BN124" i="32" s="1"/>
  <c r="BN123" i="32" a="1"/>
  <c r="BN123" i="32" s="1"/>
  <c r="BN122" i="32" a="1"/>
  <c r="BN122" i="32" s="1"/>
  <c r="BN121" i="32" a="1"/>
  <c r="BN121" i="32" s="1"/>
  <c r="BN120" i="32" a="1"/>
  <c r="BN120" i="32" s="1"/>
  <c r="BN119" i="32" a="1"/>
  <c r="BN119" i="32" s="1"/>
  <c r="BN118" i="32" a="1"/>
  <c r="BN118" i="32" s="1"/>
  <c r="BN117" i="32" a="1"/>
  <c r="BN117" i="32" s="1"/>
  <c r="BN116" i="32" a="1"/>
  <c r="BN116" i="32" s="1"/>
  <c r="BN115" i="32" a="1"/>
  <c r="BN115" i="32" s="1"/>
  <c r="BN114" i="32" a="1"/>
  <c r="BN114" i="32" s="1"/>
  <c r="BN113" i="32" a="1"/>
  <c r="BN113" i="32" s="1"/>
  <c r="BN112" i="32" a="1"/>
  <c r="BN112" i="32" s="1"/>
  <c r="BN111" i="32" a="1"/>
  <c r="BN111" i="32" s="1"/>
  <c r="BN110" i="32" a="1"/>
  <c r="BN110" i="32" s="1"/>
  <c r="BN109" i="32" a="1"/>
  <c r="BN109" i="32" s="1"/>
  <c r="BN108" i="32" a="1"/>
  <c r="BN108" i="32" s="1"/>
  <c r="BN107" i="32" a="1"/>
  <c r="BN107" i="32" s="1"/>
  <c r="BN106" i="32" a="1"/>
  <c r="BN106" i="32" s="1"/>
  <c r="BN105" i="32" a="1"/>
  <c r="BN105" i="32" s="1"/>
  <c r="BN104" i="32" a="1"/>
  <c r="BN104" i="32" s="1"/>
  <c r="BN103" i="32" a="1"/>
  <c r="BN103" i="32" s="1"/>
  <c r="BN102" i="32" a="1"/>
  <c r="BN102" i="32" s="1"/>
  <c r="BN101" i="32" a="1"/>
  <c r="BN101" i="32" s="1"/>
  <c r="BN100" i="32" a="1"/>
  <c r="BN100" i="32" s="1"/>
  <c r="BN99" i="32" a="1"/>
  <c r="BN99" i="32" s="1"/>
  <c r="BN98" i="32" a="1"/>
  <c r="BN98" i="32" s="1"/>
  <c r="BN97" i="32" a="1"/>
  <c r="BN97" i="32" s="1"/>
  <c r="BN96" i="32" a="1"/>
  <c r="BN96" i="32" s="1"/>
  <c r="BN95" i="32" a="1"/>
  <c r="BN95" i="32" s="1"/>
  <c r="BN94" i="32" a="1"/>
  <c r="BN94" i="32" s="1"/>
  <c r="BN93" i="32" a="1"/>
  <c r="BN93" i="32" s="1"/>
  <c r="BN92" i="32" a="1"/>
  <c r="BN92" i="32" s="1"/>
  <c r="BN91" i="32" a="1"/>
  <c r="BN91" i="32" s="1"/>
  <c r="BN90" i="32" a="1"/>
  <c r="BN90" i="32" s="1"/>
  <c r="BN89" i="32" a="1"/>
  <c r="BN89" i="32" s="1"/>
  <c r="BN88" i="32" a="1"/>
  <c r="BN88" i="32" s="1"/>
  <c r="BN87" i="32" a="1"/>
  <c r="BN87" i="32" s="1"/>
  <c r="BN86" i="32" a="1"/>
  <c r="BN86" i="32" s="1"/>
  <c r="BN85" i="32" a="1"/>
  <c r="BN85" i="32" s="1"/>
  <c r="BN84" i="32" a="1"/>
  <c r="BN84" i="32" s="1"/>
  <c r="BN83" i="32" a="1"/>
  <c r="BN83" i="32" s="1"/>
  <c r="BN82" i="32" a="1"/>
  <c r="BN82" i="32" s="1"/>
  <c r="BN81" i="32" a="1"/>
  <c r="BN81" i="32" s="1"/>
  <c r="BN80" i="32" a="1"/>
  <c r="BN80" i="32" s="1"/>
  <c r="BN79" i="32" a="1"/>
  <c r="BN79" i="32" s="1"/>
  <c r="BN78" i="32" a="1"/>
  <c r="BN78" i="32" s="1"/>
  <c r="BN77" i="32" a="1"/>
  <c r="BN77" i="32" s="1"/>
  <c r="BN76" i="32" a="1"/>
  <c r="BN76" i="32" s="1"/>
  <c r="BN75" i="32" a="1"/>
  <c r="BN75" i="32" s="1"/>
  <c r="BN74" i="32" a="1"/>
  <c r="BN74" i="32" s="1"/>
  <c r="BN73" i="32" a="1"/>
  <c r="BN73" i="32" s="1"/>
  <c r="BN72" i="32" a="1"/>
  <c r="BN72" i="32" s="1"/>
  <c r="BN71" i="32" a="1"/>
  <c r="BN71" i="32" s="1"/>
  <c r="BN70" i="32" a="1"/>
  <c r="BN70" i="32" s="1"/>
  <c r="BN69" i="32" a="1"/>
  <c r="BN69" i="32" s="1"/>
  <c r="BN68" i="32" a="1"/>
  <c r="BN68" i="32" s="1"/>
  <c r="BN67" i="32" a="1"/>
  <c r="BN67" i="32" s="1"/>
  <c r="BN66" i="32" a="1"/>
  <c r="BN66" i="32" s="1"/>
  <c r="BN65" i="32" a="1"/>
  <c r="BN65" i="32" s="1"/>
  <c r="BN64" i="32" a="1"/>
  <c r="BN64" i="32" s="1"/>
  <c r="BN63" i="32" a="1"/>
  <c r="BN63" i="32" s="1"/>
  <c r="BN62" i="32" a="1"/>
  <c r="BN62" i="32" s="1"/>
  <c r="BN61" i="32" a="1"/>
  <c r="BN61" i="32" s="1"/>
  <c r="BN60" i="32" a="1"/>
  <c r="BN60" i="32" s="1"/>
  <c r="BN59" i="32" a="1"/>
  <c r="BN59" i="32" s="1"/>
  <c r="BN58" i="32" a="1"/>
  <c r="BN58" i="32" s="1"/>
  <c r="BN57" i="32" a="1"/>
  <c r="BN57" i="32" s="1"/>
  <c r="BN56" i="32" a="1"/>
  <c r="BN56" i="32" s="1"/>
  <c r="BN55" i="32" a="1"/>
  <c r="BN55" i="32" s="1"/>
  <c r="BN54" i="32" a="1"/>
  <c r="BN54" i="32" s="1"/>
  <c r="BN53" i="32" a="1"/>
  <c r="BN53" i="32" s="1"/>
  <c r="BN52" i="32" a="1"/>
  <c r="BN52" i="32" s="1"/>
  <c r="BN51" i="32" a="1"/>
  <c r="BN51" i="32" s="1"/>
  <c r="BN50" i="32" a="1"/>
  <c r="BN50" i="32" s="1"/>
  <c r="BN49" i="32" a="1"/>
  <c r="BN49" i="32" s="1"/>
  <c r="BN48" i="32" a="1"/>
  <c r="BN48" i="32" s="1"/>
  <c r="BN47" i="32" a="1"/>
  <c r="BN47" i="32" s="1"/>
  <c r="BN46" i="32" a="1"/>
  <c r="BN46" i="32" s="1"/>
  <c r="BN45" i="32" a="1"/>
  <c r="BN45" i="32" s="1"/>
  <c r="BN44" i="32" a="1"/>
  <c r="BN44" i="32" s="1"/>
  <c r="BN43" i="32" a="1"/>
  <c r="BN43" i="32" s="1"/>
  <c r="BN42" i="32" a="1"/>
  <c r="BN42" i="32" s="1"/>
  <c r="BN41" i="32" a="1"/>
  <c r="BN41" i="32" s="1"/>
  <c r="BN40" i="32" a="1"/>
  <c r="BN40" i="32" s="1"/>
  <c r="BN39" i="32" a="1"/>
  <c r="BN39" i="32" s="1"/>
  <c r="BN38" i="32" a="1"/>
  <c r="BN38" i="32" s="1"/>
  <c r="BN37" i="32" a="1"/>
  <c r="BN37" i="32" s="1"/>
  <c r="BN36" i="32" a="1"/>
  <c r="BN36" i="32" s="1"/>
  <c r="BN35" i="32" a="1"/>
  <c r="BN35" i="32" s="1"/>
  <c r="BN34" i="32" a="1"/>
  <c r="BN34" i="32" s="1"/>
  <c r="BN33" i="32" a="1"/>
  <c r="BN33" i="32" s="1"/>
  <c r="BN32" i="32" a="1"/>
  <c r="BN32" i="32" s="1"/>
  <c r="BN31" i="32" a="1"/>
  <c r="BN31" i="32" s="1"/>
  <c r="BN30" i="32" a="1"/>
  <c r="BN30" i="32" s="1"/>
  <c r="BN29" i="32" a="1"/>
  <c r="BN29" i="32" s="1"/>
  <c r="BN28" i="32" a="1"/>
  <c r="BN28" i="32" s="1"/>
  <c r="BN27" i="32" a="1"/>
  <c r="BN27" i="32" s="1"/>
  <c r="BN26" i="32" a="1"/>
  <c r="BN26" i="32" s="1"/>
  <c r="BN25" i="32" a="1"/>
  <c r="BN25" i="32" s="1"/>
  <c r="BN24" i="32" a="1"/>
  <c r="BN24" i="32" s="1"/>
  <c r="BN23" i="32" a="1"/>
  <c r="BN23" i="32" s="1"/>
  <c r="BN22" i="32" a="1"/>
  <c r="BN22" i="32" s="1"/>
  <c r="BN21" i="32" a="1"/>
  <c r="BN21" i="32" s="1"/>
  <c r="BN20" i="32" a="1"/>
  <c r="BN20" i="32" s="1"/>
  <c r="BN19" i="32" a="1"/>
  <c r="BN19" i="32" s="1"/>
  <c r="BN18" i="32" a="1"/>
  <c r="BN18" i="32" s="1"/>
  <c r="BN17" i="32" a="1"/>
  <c r="BN17" i="32" s="1"/>
  <c r="BN16" i="32" a="1"/>
  <c r="BN16" i="32" s="1"/>
  <c r="BN15" i="32" a="1"/>
  <c r="BN15" i="32" s="1"/>
  <c r="BN14" i="32" a="1"/>
  <c r="BN14" i="32" s="1"/>
  <c r="BN13" i="32" a="1"/>
  <c r="BN13" i="32" s="1"/>
  <c r="BN12" i="32" a="1"/>
  <c r="BN12" i="32" s="1"/>
  <c r="BN11" i="32" a="1"/>
  <c r="BN11" i="32" s="1"/>
  <c r="BN10" i="32" a="1"/>
  <c r="BN10" i="32" s="1"/>
  <c r="BN9" i="32" a="1"/>
  <c r="BN9" i="32" s="1"/>
  <c r="BN7" i="32" a="1"/>
  <c r="BN7" i="32" s="1"/>
  <c r="BN6" i="32" a="1"/>
  <c r="BN6" i="32" s="1"/>
  <c r="BN5" i="32" a="1"/>
  <c r="BN5" i="32" s="1"/>
  <c r="BJ208" i="32" a="1"/>
  <c r="BJ208" i="32" s="1"/>
  <c r="BJ207" i="32" a="1"/>
  <c r="BJ207" i="32" s="1"/>
  <c r="BJ206" i="32" a="1"/>
  <c r="BJ206" i="32" s="1"/>
  <c r="BJ205" i="32" a="1"/>
  <c r="BJ205" i="32" s="1"/>
  <c r="BJ204" i="32" a="1"/>
  <c r="BJ204" i="32" s="1"/>
  <c r="BJ203" i="32" a="1"/>
  <c r="BJ203" i="32" s="1"/>
  <c r="BJ202" i="32" a="1"/>
  <c r="BJ202" i="32" s="1"/>
  <c r="BJ201" i="32" a="1"/>
  <c r="BJ201" i="32" s="1"/>
  <c r="BJ200" i="32" a="1"/>
  <c r="BJ200" i="32" s="1"/>
  <c r="BJ199" i="32" a="1"/>
  <c r="BJ199" i="32" s="1"/>
  <c r="BJ198" i="32" a="1"/>
  <c r="BJ198" i="32" s="1"/>
  <c r="BJ197" i="32" a="1"/>
  <c r="BJ197" i="32" s="1"/>
  <c r="BJ196" i="32" a="1"/>
  <c r="BJ196" i="32" s="1"/>
  <c r="BJ195" i="32" a="1"/>
  <c r="BJ195" i="32" s="1"/>
  <c r="BJ194" i="32" a="1"/>
  <c r="BJ194" i="32" s="1"/>
  <c r="BJ193" i="32" a="1"/>
  <c r="BJ193" i="32" s="1"/>
  <c r="BJ192" i="32" a="1"/>
  <c r="BJ192" i="32" s="1"/>
  <c r="BJ191" i="32" a="1"/>
  <c r="BJ191" i="32" s="1"/>
  <c r="BJ190" i="32" a="1"/>
  <c r="BJ190" i="32" s="1"/>
  <c r="BJ189" i="32" a="1"/>
  <c r="BJ189" i="32" s="1"/>
  <c r="BJ188" i="32" a="1"/>
  <c r="BJ188" i="32" s="1"/>
  <c r="BJ187" i="32" a="1"/>
  <c r="BJ187" i="32" s="1"/>
  <c r="BJ186" i="32" a="1"/>
  <c r="BJ186" i="32" s="1"/>
  <c r="BJ185" i="32" a="1"/>
  <c r="BJ185" i="32" s="1"/>
  <c r="BJ184" i="32" a="1"/>
  <c r="BJ184" i="32" s="1"/>
  <c r="BJ183" i="32" a="1"/>
  <c r="BJ183" i="32" s="1"/>
  <c r="BJ182" i="32" a="1"/>
  <c r="BJ182" i="32" s="1"/>
  <c r="BJ181" i="32" a="1"/>
  <c r="BJ181" i="32" s="1"/>
  <c r="BJ180" i="32" a="1"/>
  <c r="BJ180" i="32" s="1"/>
  <c r="BJ179" i="32" a="1"/>
  <c r="BJ179" i="32" s="1"/>
  <c r="BJ178" i="32" a="1"/>
  <c r="BJ178" i="32" s="1"/>
  <c r="BJ177" i="32" a="1"/>
  <c r="BJ177" i="32" s="1"/>
  <c r="BJ176" i="32" a="1"/>
  <c r="BJ176" i="32" s="1"/>
  <c r="BJ175" i="32" a="1"/>
  <c r="BJ175" i="32" s="1"/>
  <c r="BJ174" i="32" a="1"/>
  <c r="BJ174" i="32" s="1"/>
  <c r="BJ173" i="32" a="1"/>
  <c r="BJ173" i="32" s="1"/>
  <c r="BJ172" i="32" a="1"/>
  <c r="BJ172" i="32" s="1"/>
  <c r="BJ171" i="32" a="1"/>
  <c r="BJ171" i="32" s="1"/>
  <c r="BJ170" i="32" a="1"/>
  <c r="BJ170" i="32" s="1"/>
  <c r="BJ169" i="32" a="1"/>
  <c r="BJ169" i="32" s="1"/>
  <c r="BJ168" i="32" a="1"/>
  <c r="BJ168" i="32" s="1"/>
  <c r="BJ167" i="32" a="1"/>
  <c r="BJ167" i="32" s="1"/>
  <c r="BJ166" i="32" a="1"/>
  <c r="BJ166" i="32" s="1"/>
  <c r="BJ165" i="32" a="1"/>
  <c r="BJ165" i="32" s="1"/>
  <c r="BJ164" i="32" a="1"/>
  <c r="BJ164" i="32" s="1"/>
  <c r="BJ163" i="32" a="1"/>
  <c r="BJ163" i="32" s="1"/>
  <c r="BJ162" i="32" a="1"/>
  <c r="BJ162" i="32" s="1"/>
  <c r="BJ161" i="32" a="1"/>
  <c r="BJ161" i="32" s="1"/>
  <c r="BJ160" i="32" a="1"/>
  <c r="BJ160" i="32" s="1"/>
  <c r="BJ159" i="32" a="1"/>
  <c r="BJ159" i="32" s="1"/>
  <c r="BJ158" i="32" a="1"/>
  <c r="BJ158" i="32" s="1"/>
  <c r="BJ157" i="32" a="1"/>
  <c r="BJ157" i="32" s="1"/>
  <c r="BJ156" i="32" a="1"/>
  <c r="BJ156" i="32" s="1"/>
  <c r="BJ155" i="32" a="1"/>
  <c r="BJ155" i="32" s="1"/>
  <c r="BJ154" i="32" a="1"/>
  <c r="BJ154" i="32" s="1"/>
  <c r="BJ153" i="32" a="1"/>
  <c r="BJ153" i="32" s="1"/>
  <c r="BJ152" i="32" a="1"/>
  <c r="BJ152" i="32" s="1"/>
  <c r="BJ151" i="32" a="1"/>
  <c r="BJ151" i="32" s="1"/>
  <c r="BJ150" i="32" a="1"/>
  <c r="BJ150" i="32" s="1"/>
  <c r="BJ149" i="32" a="1"/>
  <c r="BJ149" i="32" s="1"/>
  <c r="BJ148" i="32" a="1"/>
  <c r="BJ148" i="32" s="1"/>
  <c r="BJ147" i="32" a="1"/>
  <c r="BJ147" i="32" s="1"/>
  <c r="BJ146" i="32" a="1"/>
  <c r="BJ146" i="32" s="1"/>
  <c r="BJ145" i="32" a="1"/>
  <c r="BJ145" i="32" s="1"/>
  <c r="BJ144" i="32" a="1"/>
  <c r="BJ144" i="32" s="1"/>
  <c r="BJ143" i="32" a="1"/>
  <c r="BJ143" i="32" s="1"/>
  <c r="BJ142" i="32" a="1"/>
  <c r="BJ142" i="32" s="1"/>
  <c r="BJ141" i="32" a="1"/>
  <c r="BJ141" i="32" s="1"/>
  <c r="BJ140" i="32" a="1"/>
  <c r="BJ140" i="32" s="1"/>
  <c r="BJ139" i="32" a="1"/>
  <c r="BJ139" i="32" s="1"/>
  <c r="BJ138" i="32" a="1"/>
  <c r="BJ138" i="32" s="1"/>
  <c r="BJ137" i="32" a="1"/>
  <c r="BJ137" i="32" s="1"/>
  <c r="BJ136" i="32" a="1"/>
  <c r="BJ136" i="32" s="1"/>
  <c r="BJ135" i="32" a="1"/>
  <c r="BJ135" i="32" s="1"/>
  <c r="BJ134" i="32" a="1"/>
  <c r="BJ134" i="32" s="1"/>
  <c r="BJ133" i="32" a="1"/>
  <c r="BJ133" i="32" s="1"/>
  <c r="BJ132" i="32" a="1"/>
  <c r="BJ132" i="32" s="1"/>
  <c r="BJ131" i="32" a="1"/>
  <c r="BJ131" i="32" s="1"/>
  <c r="BJ130" i="32" a="1"/>
  <c r="BJ130" i="32" s="1"/>
  <c r="BJ129" i="32" a="1"/>
  <c r="BJ129" i="32" s="1"/>
  <c r="BJ128" i="32" a="1"/>
  <c r="BJ128" i="32" s="1"/>
  <c r="BJ127" i="32" a="1"/>
  <c r="BJ127" i="32" s="1"/>
  <c r="BJ126" i="32" a="1"/>
  <c r="BJ126" i="32" s="1"/>
  <c r="BJ125" i="32" a="1"/>
  <c r="BJ125" i="32" s="1"/>
  <c r="BJ124" i="32" a="1"/>
  <c r="BJ124" i="32" s="1"/>
  <c r="BJ123" i="32" a="1"/>
  <c r="BJ123" i="32" s="1"/>
  <c r="BJ122" i="32" a="1"/>
  <c r="BJ122" i="32" s="1"/>
  <c r="BJ121" i="32" a="1"/>
  <c r="BJ121" i="32" s="1"/>
  <c r="BJ120" i="32" a="1"/>
  <c r="BJ120" i="32" s="1"/>
  <c r="BJ119" i="32" a="1"/>
  <c r="BJ119" i="32" s="1"/>
  <c r="BJ118" i="32" a="1"/>
  <c r="BJ118" i="32" s="1"/>
  <c r="BJ117" i="32" a="1"/>
  <c r="BJ117" i="32" s="1"/>
  <c r="BJ116" i="32" a="1"/>
  <c r="BJ116" i="32" s="1"/>
  <c r="BJ115" i="32" a="1"/>
  <c r="BJ115" i="32" s="1"/>
  <c r="BJ114" i="32" a="1"/>
  <c r="BJ114" i="32" s="1"/>
  <c r="BJ113" i="32" a="1"/>
  <c r="BJ113" i="32" s="1"/>
  <c r="BJ112" i="32" a="1"/>
  <c r="BJ112" i="32" s="1"/>
  <c r="BJ111" i="32" a="1"/>
  <c r="BJ111" i="32" s="1"/>
  <c r="BJ110" i="32" a="1"/>
  <c r="BJ110" i="32" s="1"/>
  <c r="BJ109" i="32" a="1"/>
  <c r="BJ109" i="32" s="1"/>
  <c r="BJ108" i="32" a="1"/>
  <c r="BJ108" i="32" s="1"/>
  <c r="BJ107" i="32" a="1"/>
  <c r="BJ107" i="32" s="1"/>
  <c r="BJ106" i="32" a="1"/>
  <c r="BJ106" i="32" s="1"/>
  <c r="BJ105" i="32" a="1"/>
  <c r="BJ105" i="32" s="1"/>
  <c r="BJ104" i="32" a="1"/>
  <c r="BJ104" i="32" s="1"/>
  <c r="BJ103" i="32" a="1"/>
  <c r="BJ103" i="32" s="1"/>
  <c r="BJ102" i="32" a="1"/>
  <c r="BJ102" i="32" s="1"/>
  <c r="BJ101" i="32" a="1"/>
  <c r="BJ101" i="32" s="1"/>
  <c r="BJ100" i="32" a="1"/>
  <c r="BJ100" i="32" s="1"/>
  <c r="BJ99" i="32" a="1"/>
  <c r="BJ99" i="32" s="1"/>
  <c r="BJ98" i="32" a="1"/>
  <c r="BJ98" i="32" s="1"/>
  <c r="BJ97" i="32" a="1"/>
  <c r="BJ97" i="32" s="1"/>
  <c r="BJ96" i="32" a="1"/>
  <c r="BJ96" i="32" s="1"/>
  <c r="BJ95" i="32" a="1"/>
  <c r="BJ95" i="32" s="1"/>
  <c r="BJ94" i="32" a="1"/>
  <c r="BJ94" i="32" s="1"/>
  <c r="BJ93" i="32" a="1"/>
  <c r="BJ93" i="32" s="1"/>
  <c r="BJ92" i="32" a="1"/>
  <c r="BJ92" i="32" s="1"/>
  <c r="BJ91" i="32" a="1"/>
  <c r="BJ91" i="32" s="1"/>
  <c r="BJ90" i="32" a="1"/>
  <c r="BJ90" i="32" s="1"/>
  <c r="BJ89" i="32" a="1"/>
  <c r="BJ89" i="32" s="1"/>
  <c r="BJ88" i="32" a="1"/>
  <c r="BJ88" i="32" s="1"/>
  <c r="BJ87" i="32" a="1"/>
  <c r="BJ87" i="32" s="1"/>
  <c r="BJ86" i="32" a="1"/>
  <c r="BJ86" i="32" s="1"/>
  <c r="BJ85" i="32" a="1"/>
  <c r="BJ85" i="32" s="1"/>
  <c r="BJ84" i="32" a="1"/>
  <c r="BJ84" i="32" s="1"/>
  <c r="BJ83" i="32" a="1"/>
  <c r="BJ83" i="32" s="1"/>
  <c r="BJ82" i="32" a="1"/>
  <c r="BJ82" i="32" s="1"/>
  <c r="BJ81" i="32" a="1"/>
  <c r="BJ81" i="32" s="1"/>
  <c r="BJ80" i="32" a="1"/>
  <c r="BJ80" i="32" s="1"/>
  <c r="BJ79" i="32" a="1"/>
  <c r="BJ79" i="32" s="1"/>
  <c r="BJ78" i="32" a="1"/>
  <c r="BJ78" i="32" s="1"/>
  <c r="BJ77" i="32" a="1"/>
  <c r="BJ77" i="32" s="1"/>
  <c r="BJ76" i="32" a="1"/>
  <c r="BJ76" i="32" s="1"/>
  <c r="BJ75" i="32" a="1"/>
  <c r="BJ75" i="32" s="1"/>
  <c r="BJ74" i="32" a="1"/>
  <c r="BJ74" i="32" s="1"/>
  <c r="BJ73" i="32" a="1"/>
  <c r="BJ73" i="32" s="1"/>
  <c r="BJ72" i="32" a="1"/>
  <c r="BJ72" i="32" s="1"/>
  <c r="BJ71" i="32" a="1"/>
  <c r="BJ71" i="32" s="1"/>
  <c r="BJ70" i="32" a="1"/>
  <c r="BJ70" i="32" s="1"/>
  <c r="BJ69" i="32" a="1"/>
  <c r="BJ69" i="32" s="1"/>
  <c r="BJ68" i="32" a="1"/>
  <c r="BJ68" i="32" s="1"/>
  <c r="BJ67" i="32" a="1"/>
  <c r="BJ67" i="32" s="1"/>
  <c r="BJ66" i="32" a="1"/>
  <c r="BJ66" i="32" s="1"/>
  <c r="BJ65" i="32" a="1"/>
  <c r="BJ65" i="32" s="1"/>
  <c r="BJ64" i="32" a="1"/>
  <c r="BJ64" i="32" s="1"/>
  <c r="BJ63" i="32" a="1"/>
  <c r="BJ63" i="32" s="1"/>
  <c r="BJ62" i="32" a="1"/>
  <c r="BJ62" i="32" s="1"/>
  <c r="BJ61" i="32" a="1"/>
  <c r="BJ61" i="32" s="1"/>
  <c r="BJ60" i="32" a="1"/>
  <c r="BJ60" i="32" s="1"/>
  <c r="BJ59" i="32" a="1"/>
  <c r="BJ59" i="32" s="1"/>
  <c r="BJ58" i="32" a="1"/>
  <c r="BJ58" i="32" s="1"/>
  <c r="BJ57" i="32" a="1"/>
  <c r="BJ57" i="32" s="1"/>
  <c r="BJ56" i="32" a="1"/>
  <c r="BJ56" i="32" s="1"/>
  <c r="BJ55" i="32" a="1"/>
  <c r="BJ55" i="32" s="1"/>
  <c r="BJ54" i="32" a="1"/>
  <c r="BJ54" i="32" s="1"/>
  <c r="BJ53" i="32" a="1"/>
  <c r="BJ53" i="32" s="1"/>
  <c r="BJ52" i="32" a="1"/>
  <c r="BJ52" i="32" s="1"/>
  <c r="BJ51" i="32" a="1"/>
  <c r="BJ51" i="32" s="1"/>
  <c r="BJ50" i="32" a="1"/>
  <c r="BJ50" i="32" s="1"/>
  <c r="BJ49" i="32" a="1"/>
  <c r="BJ49" i="32" s="1"/>
  <c r="BJ48" i="32" a="1"/>
  <c r="BJ48" i="32" s="1"/>
  <c r="BJ47" i="32" a="1"/>
  <c r="BJ47" i="32" s="1"/>
  <c r="BJ46" i="32" a="1"/>
  <c r="BJ46" i="32" s="1"/>
  <c r="BJ45" i="32" a="1"/>
  <c r="BJ45" i="32" s="1"/>
  <c r="BJ44" i="32" a="1"/>
  <c r="BJ44" i="32" s="1"/>
  <c r="BJ43" i="32" a="1"/>
  <c r="BJ43" i="32" s="1"/>
  <c r="BJ42" i="32" a="1"/>
  <c r="BJ42" i="32" s="1"/>
  <c r="BJ41" i="32" a="1"/>
  <c r="BJ41" i="32" s="1"/>
  <c r="BJ40" i="32" a="1"/>
  <c r="BJ40" i="32" s="1"/>
  <c r="BJ39" i="32" a="1"/>
  <c r="BJ39" i="32" s="1"/>
  <c r="BJ38" i="32" a="1"/>
  <c r="BJ38" i="32" s="1"/>
  <c r="BJ37" i="32" a="1"/>
  <c r="BJ37" i="32" s="1"/>
  <c r="BJ36" i="32" a="1"/>
  <c r="BJ36" i="32" s="1"/>
  <c r="BJ35" i="32" a="1"/>
  <c r="BJ35" i="32" s="1"/>
  <c r="BJ34" i="32" a="1"/>
  <c r="BJ34" i="32" s="1"/>
  <c r="BJ33" i="32" a="1"/>
  <c r="BJ33" i="32" s="1"/>
  <c r="BJ32" i="32" a="1"/>
  <c r="BJ32" i="32" s="1"/>
  <c r="BJ31" i="32" a="1"/>
  <c r="BJ31" i="32" s="1"/>
  <c r="BJ30" i="32" a="1"/>
  <c r="BJ30" i="32" s="1"/>
  <c r="BJ29" i="32" a="1"/>
  <c r="BJ29" i="32" s="1"/>
  <c r="BJ28" i="32" a="1"/>
  <c r="BJ28" i="32" s="1"/>
  <c r="BJ27" i="32" a="1"/>
  <c r="BJ27" i="32" s="1"/>
  <c r="BJ26" i="32" a="1"/>
  <c r="BJ26" i="32" s="1"/>
  <c r="BJ25" i="32" a="1"/>
  <c r="BJ25" i="32" s="1"/>
  <c r="BJ24" i="32" a="1"/>
  <c r="BJ24" i="32" s="1"/>
  <c r="BJ23" i="32" a="1"/>
  <c r="BJ23" i="32" s="1"/>
  <c r="BJ22" i="32" a="1"/>
  <c r="BJ22" i="32" s="1"/>
  <c r="BJ21" i="32" a="1"/>
  <c r="BJ21" i="32" s="1"/>
  <c r="BJ20" i="32" a="1"/>
  <c r="BJ20" i="32" s="1"/>
  <c r="BJ19" i="32" a="1"/>
  <c r="BJ19" i="32" s="1"/>
  <c r="BJ18" i="32" a="1"/>
  <c r="BJ18" i="32" s="1"/>
  <c r="BJ17" i="32" a="1"/>
  <c r="BJ17" i="32" s="1"/>
  <c r="BJ16" i="32" a="1"/>
  <c r="BJ16" i="32" s="1"/>
  <c r="BJ15" i="32" a="1"/>
  <c r="BJ15" i="32" s="1"/>
  <c r="BJ14" i="32" a="1"/>
  <c r="BJ14" i="32" s="1"/>
  <c r="BJ13" i="32" a="1"/>
  <c r="BJ13" i="32" s="1"/>
  <c r="BJ12" i="32" a="1"/>
  <c r="BJ12" i="32" s="1"/>
  <c r="BJ11" i="32" a="1"/>
  <c r="BJ11" i="32" s="1"/>
  <c r="BJ10" i="32" a="1"/>
  <c r="BJ10" i="32" s="1"/>
  <c r="BJ7" i="32" a="1"/>
  <c r="BJ7" i="32" s="1"/>
  <c r="BJ6" i="32" a="1"/>
  <c r="BJ6" i="32" s="1"/>
  <c r="BJ5" i="32" a="1"/>
  <c r="BJ5" i="32" s="1"/>
  <c r="BF208" i="32" a="1"/>
  <c r="BF208" i="32" s="1"/>
  <c r="BF207" i="32" a="1"/>
  <c r="BF207" i="32" s="1"/>
  <c r="BF206" i="32" a="1"/>
  <c r="BF206" i="32" s="1"/>
  <c r="BF205" i="32" a="1"/>
  <c r="BF205" i="32" s="1"/>
  <c r="BF204" i="32" a="1"/>
  <c r="BF204" i="32" s="1"/>
  <c r="BF203" i="32" a="1"/>
  <c r="BF203" i="32" s="1"/>
  <c r="BF202" i="32" a="1"/>
  <c r="BF202" i="32" s="1"/>
  <c r="BF201" i="32" a="1"/>
  <c r="BF201" i="32" s="1"/>
  <c r="BF200" i="32" a="1"/>
  <c r="BF200" i="32" s="1"/>
  <c r="BF199" i="32" a="1"/>
  <c r="BF199" i="32" s="1"/>
  <c r="BF198" i="32" a="1"/>
  <c r="BF198" i="32" s="1"/>
  <c r="BF197" i="32" a="1"/>
  <c r="BF197" i="32" s="1"/>
  <c r="BF196" i="32" a="1"/>
  <c r="BF196" i="32" s="1"/>
  <c r="BF195" i="32" a="1"/>
  <c r="BF195" i="32" s="1"/>
  <c r="BF194" i="32" a="1"/>
  <c r="BF194" i="32" s="1"/>
  <c r="BF193" i="32" a="1"/>
  <c r="BF193" i="32" s="1"/>
  <c r="BF192" i="32" a="1"/>
  <c r="BF192" i="32" s="1"/>
  <c r="BF191" i="32" a="1"/>
  <c r="BF191" i="32" s="1"/>
  <c r="BF190" i="32" a="1"/>
  <c r="BF190" i="32" s="1"/>
  <c r="BF189" i="32" a="1"/>
  <c r="BF189" i="32" s="1"/>
  <c r="BF188" i="32" a="1"/>
  <c r="BF188" i="32" s="1"/>
  <c r="BF187" i="32" a="1"/>
  <c r="BF187" i="32" s="1"/>
  <c r="BF186" i="32" a="1"/>
  <c r="BF186" i="32" s="1"/>
  <c r="BF185" i="32" a="1"/>
  <c r="BF185" i="32" s="1"/>
  <c r="BF184" i="32" a="1"/>
  <c r="BF184" i="32" s="1"/>
  <c r="BF183" i="32" a="1"/>
  <c r="BF183" i="32" s="1"/>
  <c r="BF182" i="32" a="1"/>
  <c r="BF182" i="32" s="1"/>
  <c r="BF181" i="32" a="1"/>
  <c r="BF181" i="32" s="1"/>
  <c r="BF180" i="32" a="1"/>
  <c r="BF180" i="32" s="1"/>
  <c r="BF179" i="32" a="1"/>
  <c r="BF179" i="32" s="1"/>
  <c r="BF178" i="32" a="1"/>
  <c r="BF178" i="32" s="1"/>
  <c r="BF177" i="32" a="1"/>
  <c r="BF177" i="32" s="1"/>
  <c r="BF176" i="32" a="1"/>
  <c r="BF176" i="32" s="1"/>
  <c r="BF175" i="32" a="1"/>
  <c r="BF175" i="32" s="1"/>
  <c r="BF174" i="32" a="1"/>
  <c r="BF174" i="32" s="1"/>
  <c r="BF173" i="32" a="1"/>
  <c r="BF173" i="32" s="1"/>
  <c r="BF172" i="32" a="1"/>
  <c r="BF172" i="32" s="1"/>
  <c r="BF171" i="32" a="1"/>
  <c r="BF171" i="32" s="1"/>
  <c r="BF170" i="32" a="1"/>
  <c r="BF170" i="32" s="1"/>
  <c r="BF169" i="32" a="1"/>
  <c r="BF169" i="32" s="1"/>
  <c r="BF168" i="32" a="1"/>
  <c r="BF168" i="32" s="1"/>
  <c r="BF167" i="32" a="1"/>
  <c r="BF167" i="32" s="1"/>
  <c r="BF166" i="32" a="1"/>
  <c r="BF166" i="32" s="1"/>
  <c r="BF165" i="32" a="1"/>
  <c r="BF165" i="32" s="1"/>
  <c r="BF164" i="32" a="1"/>
  <c r="BF164" i="32" s="1"/>
  <c r="BF163" i="32" a="1"/>
  <c r="BF163" i="32" s="1"/>
  <c r="BF162" i="32" a="1"/>
  <c r="BF162" i="32" s="1"/>
  <c r="BF161" i="32" a="1"/>
  <c r="BF161" i="32" s="1"/>
  <c r="BF160" i="32" a="1"/>
  <c r="BF160" i="32" s="1"/>
  <c r="BF159" i="32" a="1"/>
  <c r="BF159" i="32" s="1"/>
  <c r="BF158" i="32" a="1"/>
  <c r="BF158" i="32" s="1"/>
  <c r="BF157" i="32" a="1"/>
  <c r="BF157" i="32" s="1"/>
  <c r="BF156" i="32" a="1"/>
  <c r="BF156" i="32" s="1"/>
  <c r="BF155" i="32" a="1"/>
  <c r="BF155" i="32" s="1"/>
  <c r="BF154" i="32" a="1"/>
  <c r="BF154" i="32" s="1"/>
  <c r="BF153" i="32" a="1"/>
  <c r="BF153" i="32" s="1"/>
  <c r="BF152" i="32" a="1"/>
  <c r="BF152" i="32" s="1"/>
  <c r="BF151" i="32" a="1"/>
  <c r="BF151" i="32" s="1"/>
  <c r="BF150" i="32" a="1"/>
  <c r="BF150" i="32" s="1"/>
  <c r="BF149" i="32" a="1"/>
  <c r="BF149" i="32" s="1"/>
  <c r="BF148" i="32" a="1"/>
  <c r="BF148" i="32" s="1"/>
  <c r="BF147" i="32" a="1"/>
  <c r="BF147" i="32" s="1"/>
  <c r="BF146" i="32" a="1"/>
  <c r="BF146" i="32" s="1"/>
  <c r="BF145" i="32" a="1"/>
  <c r="BF145" i="32" s="1"/>
  <c r="BF144" i="32" a="1"/>
  <c r="BF144" i="32" s="1"/>
  <c r="BF143" i="32" a="1"/>
  <c r="BF143" i="32" s="1"/>
  <c r="BF142" i="32" a="1"/>
  <c r="BF142" i="32" s="1"/>
  <c r="BF141" i="32" a="1"/>
  <c r="BF141" i="32" s="1"/>
  <c r="BF140" i="32" a="1"/>
  <c r="BF140" i="32" s="1"/>
  <c r="BF139" i="32" a="1"/>
  <c r="BF139" i="32" s="1"/>
  <c r="BF138" i="32" a="1"/>
  <c r="BF138" i="32" s="1"/>
  <c r="BF137" i="32" a="1"/>
  <c r="BF137" i="32" s="1"/>
  <c r="BF136" i="32" a="1"/>
  <c r="BF136" i="32" s="1"/>
  <c r="BF135" i="32" a="1"/>
  <c r="BF135" i="32" s="1"/>
  <c r="BF134" i="32" a="1"/>
  <c r="BF134" i="32" s="1"/>
  <c r="BF133" i="32" a="1"/>
  <c r="BF133" i="32" s="1"/>
  <c r="BF132" i="32" a="1"/>
  <c r="BF132" i="32" s="1"/>
  <c r="BF131" i="32" a="1"/>
  <c r="BF131" i="32" s="1"/>
  <c r="BF130" i="32" a="1"/>
  <c r="BF130" i="32" s="1"/>
  <c r="BF129" i="32" a="1"/>
  <c r="BF129" i="32" s="1"/>
  <c r="BF128" i="32" a="1"/>
  <c r="BF128" i="32" s="1"/>
  <c r="BF127" i="32" a="1"/>
  <c r="BF127" i="32" s="1"/>
  <c r="BF126" i="32" a="1"/>
  <c r="BF126" i="32" s="1"/>
  <c r="BF125" i="32" a="1"/>
  <c r="BF125" i="32" s="1"/>
  <c r="BF124" i="32" a="1"/>
  <c r="BF124" i="32" s="1"/>
  <c r="BF123" i="32" a="1"/>
  <c r="BF123" i="32" s="1"/>
  <c r="BF122" i="32" a="1"/>
  <c r="BF122" i="32" s="1"/>
  <c r="BF121" i="32" a="1"/>
  <c r="BF121" i="32" s="1"/>
  <c r="BF120" i="32" a="1"/>
  <c r="BF120" i="32" s="1"/>
  <c r="BF119" i="32" a="1"/>
  <c r="BF119" i="32" s="1"/>
  <c r="BF118" i="32" a="1"/>
  <c r="BF118" i="32" s="1"/>
  <c r="BF117" i="32" a="1"/>
  <c r="BF117" i="32" s="1"/>
  <c r="BF116" i="32" a="1"/>
  <c r="BF116" i="32" s="1"/>
  <c r="BF115" i="32" a="1"/>
  <c r="BF115" i="32" s="1"/>
  <c r="BF114" i="32" a="1"/>
  <c r="BF114" i="32" s="1"/>
  <c r="BF113" i="32" a="1"/>
  <c r="BF113" i="32" s="1"/>
  <c r="BF112" i="32" a="1"/>
  <c r="BF112" i="32" s="1"/>
  <c r="BF111" i="32" a="1"/>
  <c r="BF111" i="32" s="1"/>
  <c r="BF110" i="32" a="1"/>
  <c r="BF110" i="32" s="1"/>
  <c r="BF109" i="32" a="1"/>
  <c r="BF109" i="32" s="1"/>
  <c r="BF108" i="32" a="1"/>
  <c r="BF108" i="32" s="1"/>
  <c r="BF107" i="32" a="1"/>
  <c r="BF107" i="32" s="1"/>
  <c r="BF106" i="32" a="1"/>
  <c r="BF106" i="32" s="1"/>
  <c r="BF105" i="32" a="1"/>
  <c r="BF105" i="32" s="1"/>
  <c r="BF104" i="32" a="1"/>
  <c r="BF104" i="32" s="1"/>
  <c r="BF103" i="32" a="1"/>
  <c r="BF103" i="32" s="1"/>
  <c r="BF102" i="32" a="1"/>
  <c r="BF102" i="32" s="1"/>
  <c r="BF101" i="32" a="1"/>
  <c r="BF101" i="32" s="1"/>
  <c r="BF100" i="32" a="1"/>
  <c r="BF100" i="32" s="1"/>
  <c r="BF99" i="32" a="1"/>
  <c r="BF99" i="32" s="1"/>
  <c r="BF98" i="32" a="1"/>
  <c r="BF98" i="32" s="1"/>
  <c r="BF97" i="32" a="1"/>
  <c r="BF97" i="32" s="1"/>
  <c r="BF96" i="32" a="1"/>
  <c r="BF96" i="32" s="1"/>
  <c r="BF95" i="32" a="1"/>
  <c r="BF95" i="32" s="1"/>
  <c r="BF94" i="32" a="1"/>
  <c r="BF94" i="32" s="1"/>
  <c r="BF93" i="32" a="1"/>
  <c r="BF93" i="32" s="1"/>
  <c r="BF92" i="32" a="1"/>
  <c r="BF92" i="32" s="1"/>
  <c r="BF91" i="32" a="1"/>
  <c r="BF91" i="32" s="1"/>
  <c r="BF90" i="32" a="1"/>
  <c r="BF90" i="32" s="1"/>
  <c r="BF89" i="32" a="1"/>
  <c r="BF89" i="32" s="1"/>
  <c r="BF88" i="32" a="1"/>
  <c r="BF88" i="32" s="1"/>
  <c r="BF87" i="32" a="1"/>
  <c r="BF87" i="32" s="1"/>
  <c r="BF86" i="32" a="1"/>
  <c r="BF86" i="32" s="1"/>
  <c r="BF85" i="32" a="1"/>
  <c r="BF85" i="32" s="1"/>
  <c r="BF84" i="32" a="1"/>
  <c r="BF84" i="32" s="1"/>
  <c r="BF83" i="32" a="1"/>
  <c r="BF83" i="32" s="1"/>
  <c r="BF82" i="32" a="1"/>
  <c r="BF82" i="32" s="1"/>
  <c r="BF81" i="32" a="1"/>
  <c r="BF81" i="32" s="1"/>
  <c r="BF80" i="32" a="1"/>
  <c r="BF80" i="32" s="1"/>
  <c r="BF79" i="32" a="1"/>
  <c r="BF79" i="32" s="1"/>
  <c r="BF78" i="32" a="1"/>
  <c r="BF78" i="32" s="1"/>
  <c r="BF77" i="32" a="1"/>
  <c r="BF77" i="32" s="1"/>
  <c r="BF76" i="32" a="1"/>
  <c r="BF76" i="32" s="1"/>
  <c r="BF75" i="32" a="1"/>
  <c r="BF75" i="32" s="1"/>
  <c r="BF74" i="32" a="1"/>
  <c r="BF74" i="32" s="1"/>
  <c r="BF73" i="32" a="1"/>
  <c r="BF73" i="32" s="1"/>
  <c r="BF72" i="32" a="1"/>
  <c r="BF72" i="32" s="1"/>
  <c r="BF71" i="32" a="1"/>
  <c r="BF71" i="32" s="1"/>
  <c r="BF70" i="32" a="1"/>
  <c r="BF70" i="32" s="1"/>
  <c r="BF69" i="32" a="1"/>
  <c r="BF69" i="32" s="1"/>
  <c r="BF68" i="32" a="1"/>
  <c r="BF68" i="32" s="1"/>
  <c r="BF67" i="32" a="1"/>
  <c r="BF67" i="32" s="1"/>
  <c r="BF66" i="32" a="1"/>
  <c r="BF66" i="32" s="1"/>
  <c r="BF65" i="32" a="1"/>
  <c r="BF65" i="32" s="1"/>
  <c r="BF64" i="32" a="1"/>
  <c r="BF64" i="32" s="1"/>
  <c r="BF63" i="32" a="1"/>
  <c r="BF63" i="32" s="1"/>
  <c r="BF62" i="32" a="1"/>
  <c r="BF62" i="32" s="1"/>
  <c r="BF61" i="32" a="1"/>
  <c r="BF61" i="32" s="1"/>
  <c r="BF60" i="32" a="1"/>
  <c r="BF60" i="32" s="1"/>
  <c r="BF59" i="32" a="1"/>
  <c r="BF59" i="32" s="1"/>
  <c r="BF58" i="32" a="1"/>
  <c r="BF58" i="32" s="1"/>
  <c r="BF57" i="32" a="1"/>
  <c r="BF57" i="32" s="1"/>
  <c r="BF56" i="32" a="1"/>
  <c r="BF56" i="32" s="1"/>
  <c r="BF55" i="32" a="1"/>
  <c r="BF55" i="32" s="1"/>
  <c r="BF54" i="32" a="1"/>
  <c r="BF54" i="32" s="1"/>
  <c r="BF53" i="32" a="1"/>
  <c r="BF53" i="32" s="1"/>
  <c r="BF52" i="32" a="1"/>
  <c r="BF52" i="32" s="1"/>
  <c r="BF51" i="32" a="1"/>
  <c r="BF51" i="32" s="1"/>
  <c r="BF50" i="32" a="1"/>
  <c r="BF50" i="32" s="1"/>
  <c r="BF49" i="32" a="1"/>
  <c r="BF49" i="32" s="1"/>
  <c r="BF48" i="32" a="1"/>
  <c r="BF48" i="32" s="1"/>
  <c r="BF47" i="32" a="1"/>
  <c r="BF47" i="32" s="1"/>
  <c r="BF46" i="32" a="1"/>
  <c r="BF46" i="32" s="1"/>
  <c r="BF45" i="32" a="1"/>
  <c r="BF45" i="32" s="1"/>
  <c r="BF44" i="32" a="1"/>
  <c r="BF44" i="32" s="1"/>
  <c r="BF43" i="32" a="1"/>
  <c r="BF43" i="32" s="1"/>
  <c r="BF42" i="32" a="1"/>
  <c r="BF42" i="32" s="1"/>
  <c r="BF41" i="32" a="1"/>
  <c r="BF41" i="32" s="1"/>
  <c r="BF40" i="32" a="1"/>
  <c r="BF40" i="32" s="1"/>
  <c r="BF39" i="32" a="1"/>
  <c r="BF39" i="32" s="1"/>
  <c r="BF38" i="32" a="1"/>
  <c r="BF38" i="32" s="1"/>
  <c r="BF37" i="32" a="1"/>
  <c r="BF37" i="32" s="1"/>
  <c r="BF36" i="32" a="1"/>
  <c r="BF36" i="32" s="1"/>
  <c r="BF35" i="32" a="1"/>
  <c r="BF35" i="32" s="1"/>
  <c r="BF34" i="32" a="1"/>
  <c r="BF34" i="32" s="1"/>
  <c r="BF33" i="32" a="1"/>
  <c r="BF33" i="32" s="1"/>
  <c r="BF32" i="32" a="1"/>
  <c r="BF32" i="32" s="1"/>
  <c r="BF31" i="32" a="1"/>
  <c r="BF31" i="32" s="1"/>
  <c r="BF30" i="32" a="1"/>
  <c r="BF30" i="32" s="1"/>
  <c r="BF29" i="32" a="1"/>
  <c r="BF29" i="32" s="1"/>
  <c r="BF28" i="32" a="1"/>
  <c r="BF28" i="32" s="1"/>
  <c r="BF27" i="32" a="1"/>
  <c r="BF27" i="32" s="1"/>
  <c r="BF26" i="32" a="1"/>
  <c r="BF26" i="32" s="1"/>
  <c r="BF25" i="32" a="1"/>
  <c r="BF25" i="32" s="1"/>
  <c r="BF24" i="32" a="1"/>
  <c r="BF24" i="32" s="1"/>
  <c r="BF23" i="32" a="1"/>
  <c r="BF23" i="32" s="1"/>
  <c r="BF22" i="32" a="1"/>
  <c r="BF22" i="32" s="1"/>
  <c r="BF21" i="32" a="1"/>
  <c r="BF21" i="32" s="1"/>
  <c r="BF20" i="32" a="1"/>
  <c r="BF20" i="32" s="1"/>
  <c r="BF19" i="32" a="1"/>
  <c r="BF19" i="32" s="1"/>
  <c r="BF18" i="32" a="1"/>
  <c r="BF18" i="32" s="1"/>
  <c r="BF17" i="32" a="1"/>
  <c r="BF17" i="32" s="1"/>
  <c r="BF16" i="32" a="1"/>
  <c r="BF16" i="32" s="1"/>
  <c r="BF15" i="32" a="1"/>
  <c r="BF15" i="32" s="1"/>
  <c r="BF14" i="32" a="1"/>
  <c r="BF14" i="32" s="1"/>
  <c r="BF13" i="32" a="1"/>
  <c r="BF13" i="32" s="1"/>
  <c r="BF12" i="32" a="1"/>
  <c r="BF12" i="32" s="1"/>
  <c r="BF11" i="32" a="1"/>
  <c r="BF11" i="32" s="1"/>
  <c r="BF10" i="32" a="1"/>
  <c r="BF10" i="32" s="1"/>
  <c r="BF7" i="32" a="1"/>
  <c r="BF7" i="32" s="1"/>
  <c r="BF6" i="32" a="1"/>
  <c r="BF6" i="32" s="1"/>
  <c r="BB208" i="32" a="1"/>
  <c r="BB208" i="32" s="1"/>
  <c r="BB207" i="32" a="1"/>
  <c r="BB207" i="32" s="1"/>
  <c r="BB206" i="32" a="1"/>
  <c r="BB206" i="32" s="1"/>
  <c r="BB205" i="32" a="1"/>
  <c r="BB205" i="32" s="1"/>
  <c r="BB204" i="32" a="1"/>
  <c r="BB204" i="32" s="1"/>
  <c r="BB203" i="32" a="1"/>
  <c r="BB203" i="32" s="1"/>
  <c r="BB202" i="32" a="1"/>
  <c r="BB202" i="32" s="1"/>
  <c r="BB201" i="32" a="1"/>
  <c r="BB201" i="32" s="1"/>
  <c r="BB200" i="32" a="1"/>
  <c r="BB200" i="32" s="1"/>
  <c r="BB199" i="32" a="1"/>
  <c r="BB199" i="32" s="1"/>
  <c r="BB198" i="32" a="1"/>
  <c r="BB198" i="32" s="1"/>
  <c r="BB197" i="32" a="1"/>
  <c r="BB197" i="32" s="1"/>
  <c r="BB196" i="32" a="1"/>
  <c r="BB196" i="32" s="1"/>
  <c r="BB195" i="32" a="1"/>
  <c r="BB195" i="32" s="1"/>
  <c r="BB194" i="32" a="1"/>
  <c r="BB194" i="32" s="1"/>
  <c r="BB193" i="32" a="1"/>
  <c r="BB193" i="32" s="1"/>
  <c r="BB192" i="32" a="1"/>
  <c r="BB192" i="32" s="1"/>
  <c r="BB191" i="32" a="1"/>
  <c r="BB191" i="32" s="1"/>
  <c r="BB190" i="32" a="1"/>
  <c r="BB190" i="32" s="1"/>
  <c r="BB189" i="32" a="1"/>
  <c r="BB189" i="32" s="1"/>
  <c r="BB188" i="32" a="1"/>
  <c r="BB188" i="32" s="1"/>
  <c r="BB187" i="32" a="1"/>
  <c r="BB187" i="32" s="1"/>
  <c r="BB186" i="32" a="1"/>
  <c r="BB186" i="32" s="1"/>
  <c r="BB185" i="32" a="1"/>
  <c r="BB185" i="32" s="1"/>
  <c r="BB184" i="32" a="1"/>
  <c r="BB184" i="32" s="1"/>
  <c r="BB183" i="32" a="1"/>
  <c r="BB183" i="32" s="1"/>
  <c r="BB182" i="32" a="1"/>
  <c r="BB182" i="32" s="1"/>
  <c r="BB181" i="32" a="1"/>
  <c r="BB181" i="32" s="1"/>
  <c r="BB180" i="32" a="1"/>
  <c r="BB180" i="32" s="1"/>
  <c r="BB179" i="32" a="1"/>
  <c r="BB179" i="32" s="1"/>
  <c r="BB178" i="32" a="1"/>
  <c r="BB178" i="32" s="1"/>
  <c r="BB177" i="32" a="1"/>
  <c r="BB177" i="32" s="1"/>
  <c r="BB176" i="32" a="1"/>
  <c r="BB176" i="32" s="1"/>
  <c r="BB175" i="32" a="1"/>
  <c r="BB175" i="32" s="1"/>
  <c r="BB174" i="32" a="1"/>
  <c r="BB174" i="32" s="1"/>
  <c r="BB173" i="32" a="1"/>
  <c r="BB173" i="32" s="1"/>
  <c r="BB172" i="32" a="1"/>
  <c r="BB172" i="32" s="1"/>
  <c r="BB171" i="32" a="1"/>
  <c r="BB171" i="32" s="1"/>
  <c r="BB170" i="32" a="1"/>
  <c r="BB170" i="32" s="1"/>
  <c r="BB169" i="32" a="1"/>
  <c r="BB169" i="32" s="1"/>
  <c r="BB168" i="32" a="1"/>
  <c r="BB168" i="32" s="1"/>
  <c r="BB167" i="32" a="1"/>
  <c r="BB167" i="32" s="1"/>
  <c r="BB166" i="32" a="1"/>
  <c r="BB166" i="32" s="1"/>
  <c r="BB165" i="32" a="1"/>
  <c r="BB165" i="32" s="1"/>
  <c r="BB164" i="32" a="1"/>
  <c r="BB164" i="32" s="1"/>
  <c r="BB163" i="32" a="1"/>
  <c r="BB163" i="32" s="1"/>
  <c r="BB162" i="32" a="1"/>
  <c r="BB162" i="32" s="1"/>
  <c r="BB161" i="32" a="1"/>
  <c r="BB161" i="32" s="1"/>
  <c r="BB160" i="32" a="1"/>
  <c r="BB160" i="32" s="1"/>
  <c r="BB159" i="32" a="1"/>
  <c r="BB159" i="32" s="1"/>
  <c r="BB158" i="32" a="1"/>
  <c r="BB158" i="32" s="1"/>
  <c r="BB157" i="32" a="1"/>
  <c r="BB157" i="32" s="1"/>
  <c r="BB156" i="32" a="1"/>
  <c r="BB156" i="32" s="1"/>
  <c r="BB155" i="32" a="1"/>
  <c r="BB155" i="32" s="1"/>
  <c r="BB154" i="32" a="1"/>
  <c r="BB154" i="32" s="1"/>
  <c r="BB153" i="32" a="1"/>
  <c r="BB153" i="32" s="1"/>
  <c r="BB152" i="32" a="1"/>
  <c r="BB152" i="32" s="1"/>
  <c r="BB151" i="32" a="1"/>
  <c r="BB151" i="32" s="1"/>
  <c r="BB150" i="32" a="1"/>
  <c r="BB150" i="32" s="1"/>
  <c r="BB149" i="32" a="1"/>
  <c r="BB149" i="32" s="1"/>
  <c r="BB148" i="32" a="1"/>
  <c r="BB148" i="32" s="1"/>
  <c r="BB147" i="32" a="1"/>
  <c r="BB147" i="32" s="1"/>
  <c r="BB146" i="32" a="1"/>
  <c r="BB146" i="32" s="1"/>
  <c r="BB145" i="32" a="1"/>
  <c r="BB145" i="32" s="1"/>
  <c r="BB144" i="32" a="1"/>
  <c r="BB144" i="32" s="1"/>
  <c r="BB143" i="32" a="1"/>
  <c r="BB143" i="32" s="1"/>
  <c r="BB142" i="32" a="1"/>
  <c r="BB142" i="32" s="1"/>
  <c r="BB141" i="32" a="1"/>
  <c r="BB141" i="32" s="1"/>
  <c r="BB140" i="32" a="1"/>
  <c r="BB140" i="32" s="1"/>
  <c r="BB139" i="32" a="1"/>
  <c r="BB139" i="32" s="1"/>
  <c r="BB138" i="32" a="1"/>
  <c r="BB138" i="32" s="1"/>
  <c r="BB137" i="32" a="1"/>
  <c r="BB137" i="32" s="1"/>
  <c r="BB136" i="32" a="1"/>
  <c r="BB136" i="32" s="1"/>
  <c r="BB135" i="32" a="1"/>
  <c r="BB135" i="32" s="1"/>
  <c r="BB134" i="32" a="1"/>
  <c r="BB134" i="32" s="1"/>
  <c r="BB133" i="32" a="1"/>
  <c r="BB133" i="32" s="1"/>
  <c r="BB132" i="32" a="1"/>
  <c r="BB132" i="32" s="1"/>
  <c r="BB131" i="32" a="1"/>
  <c r="BB131" i="32" s="1"/>
  <c r="BB130" i="32" a="1"/>
  <c r="BB130" i="32" s="1"/>
  <c r="BB129" i="32" a="1"/>
  <c r="BB129" i="32" s="1"/>
  <c r="BB128" i="32" a="1"/>
  <c r="BB128" i="32" s="1"/>
  <c r="BB127" i="32" a="1"/>
  <c r="BB127" i="32" s="1"/>
  <c r="BB126" i="32" a="1"/>
  <c r="BB126" i="32" s="1"/>
  <c r="BB125" i="32" a="1"/>
  <c r="BB125" i="32" s="1"/>
  <c r="BB124" i="32" a="1"/>
  <c r="BB124" i="32" s="1"/>
  <c r="BB123" i="32" a="1"/>
  <c r="BB123" i="32" s="1"/>
  <c r="BB122" i="32" a="1"/>
  <c r="BB122" i="32" s="1"/>
  <c r="BB121" i="32" a="1"/>
  <c r="BB121" i="32" s="1"/>
  <c r="BB120" i="32" a="1"/>
  <c r="BB120" i="32" s="1"/>
  <c r="BB119" i="32" a="1"/>
  <c r="BB119" i="32" s="1"/>
  <c r="BB118" i="32" a="1"/>
  <c r="BB118" i="32" s="1"/>
  <c r="BB117" i="32" a="1"/>
  <c r="BB117" i="32" s="1"/>
  <c r="BB116" i="32" a="1"/>
  <c r="BB116" i="32" s="1"/>
  <c r="BB115" i="32" a="1"/>
  <c r="BB115" i="32" s="1"/>
  <c r="BB114" i="32" a="1"/>
  <c r="BB114" i="32" s="1"/>
  <c r="BB113" i="32" a="1"/>
  <c r="BB113" i="32" s="1"/>
  <c r="BB112" i="32" a="1"/>
  <c r="BB112" i="32" s="1"/>
  <c r="BB111" i="32" a="1"/>
  <c r="BB111" i="32" s="1"/>
  <c r="BB110" i="32" a="1"/>
  <c r="BB110" i="32" s="1"/>
  <c r="BB109" i="32" a="1"/>
  <c r="BB109" i="32" s="1"/>
  <c r="BB108" i="32" a="1"/>
  <c r="BB108" i="32" s="1"/>
  <c r="BB107" i="32" a="1"/>
  <c r="BB107" i="32" s="1"/>
  <c r="BB106" i="32" a="1"/>
  <c r="BB106" i="32" s="1"/>
  <c r="BB105" i="32" a="1"/>
  <c r="BB105" i="32" s="1"/>
  <c r="BB104" i="32" a="1"/>
  <c r="BB104" i="32" s="1"/>
  <c r="BB103" i="32" a="1"/>
  <c r="BB103" i="32" s="1"/>
  <c r="BB102" i="32" a="1"/>
  <c r="BB102" i="32" s="1"/>
  <c r="BB101" i="32" a="1"/>
  <c r="BB101" i="32" s="1"/>
  <c r="BB100" i="32" a="1"/>
  <c r="BB100" i="32" s="1"/>
  <c r="BB99" i="32" a="1"/>
  <c r="BB99" i="32" s="1"/>
  <c r="BB98" i="32" a="1"/>
  <c r="BB98" i="32" s="1"/>
  <c r="BB97" i="32" a="1"/>
  <c r="BB97" i="32" s="1"/>
  <c r="BB96" i="32" a="1"/>
  <c r="BB96" i="32" s="1"/>
  <c r="BB95" i="32" a="1"/>
  <c r="BB95" i="32" s="1"/>
  <c r="BB94" i="32" a="1"/>
  <c r="BB94" i="32" s="1"/>
  <c r="BB93" i="32" a="1"/>
  <c r="BB93" i="32" s="1"/>
  <c r="BB92" i="32" a="1"/>
  <c r="BB92" i="32" s="1"/>
  <c r="BB91" i="32" a="1"/>
  <c r="BB91" i="32" s="1"/>
  <c r="BB90" i="32" a="1"/>
  <c r="BB90" i="32" s="1"/>
  <c r="BB89" i="32" a="1"/>
  <c r="BB89" i="32" s="1"/>
  <c r="BB88" i="32" a="1"/>
  <c r="BB88" i="32" s="1"/>
  <c r="BB87" i="32" a="1"/>
  <c r="BB87" i="32" s="1"/>
  <c r="BB86" i="32" a="1"/>
  <c r="BB86" i="32" s="1"/>
  <c r="BB85" i="32" a="1"/>
  <c r="BB85" i="32" s="1"/>
  <c r="BB84" i="32" a="1"/>
  <c r="BB84" i="32" s="1"/>
  <c r="BB83" i="32" a="1"/>
  <c r="BB83" i="32" s="1"/>
  <c r="BB82" i="32" a="1"/>
  <c r="BB82" i="32" s="1"/>
  <c r="BB81" i="32" a="1"/>
  <c r="BB81" i="32" s="1"/>
  <c r="BB80" i="32" a="1"/>
  <c r="BB80" i="32" s="1"/>
  <c r="BB79" i="32" a="1"/>
  <c r="BB79" i="32" s="1"/>
  <c r="BB78" i="32" a="1"/>
  <c r="BB78" i="32" s="1"/>
  <c r="BB77" i="32" a="1"/>
  <c r="BB77" i="32" s="1"/>
  <c r="BB76" i="32" a="1"/>
  <c r="BB76" i="32" s="1"/>
  <c r="BB75" i="32" a="1"/>
  <c r="BB75" i="32" s="1"/>
  <c r="BB74" i="32" a="1"/>
  <c r="BB74" i="32" s="1"/>
  <c r="BB73" i="32" a="1"/>
  <c r="BB73" i="32" s="1"/>
  <c r="BB72" i="32" a="1"/>
  <c r="BB72" i="32" s="1"/>
  <c r="BB71" i="32" a="1"/>
  <c r="BB71" i="32" s="1"/>
  <c r="BB70" i="32" a="1"/>
  <c r="BB70" i="32" s="1"/>
  <c r="BB69" i="32" a="1"/>
  <c r="BB69" i="32" s="1"/>
  <c r="BB68" i="32" a="1"/>
  <c r="BB68" i="32" s="1"/>
  <c r="BB67" i="32" a="1"/>
  <c r="BB67" i="32" s="1"/>
  <c r="BB66" i="32" a="1"/>
  <c r="BB66" i="32" s="1"/>
  <c r="BB65" i="32" a="1"/>
  <c r="BB65" i="32" s="1"/>
  <c r="BB64" i="32" a="1"/>
  <c r="BB64" i="32" s="1"/>
  <c r="BB63" i="32" a="1"/>
  <c r="BB63" i="32" s="1"/>
  <c r="BB62" i="32" a="1"/>
  <c r="BB62" i="32" s="1"/>
  <c r="BB61" i="32" a="1"/>
  <c r="BB61" i="32" s="1"/>
  <c r="BB60" i="32" a="1"/>
  <c r="BB60" i="32" s="1"/>
  <c r="BB59" i="32" a="1"/>
  <c r="BB59" i="32" s="1"/>
  <c r="BB58" i="32" a="1"/>
  <c r="BB58" i="32" s="1"/>
  <c r="BB57" i="32" a="1"/>
  <c r="BB57" i="32" s="1"/>
  <c r="BB56" i="32" a="1"/>
  <c r="BB56" i="32" s="1"/>
  <c r="BB55" i="32" a="1"/>
  <c r="BB55" i="32" s="1"/>
  <c r="BB54" i="32" a="1"/>
  <c r="BB54" i="32" s="1"/>
  <c r="BB53" i="32" a="1"/>
  <c r="BB53" i="32" s="1"/>
  <c r="BB52" i="32" a="1"/>
  <c r="BB52" i="32" s="1"/>
  <c r="BB51" i="32" a="1"/>
  <c r="BB51" i="32" s="1"/>
  <c r="BB50" i="32" a="1"/>
  <c r="BB50" i="32" s="1"/>
  <c r="BB49" i="32" a="1"/>
  <c r="BB49" i="32" s="1"/>
  <c r="BB48" i="32" a="1"/>
  <c r="BB48" i="32" s="1"/>
  <c r="BB47" i="32" a="1"/>
  <c r="BB47" i="32" s="1"/>
  <c r="BB46" i="32" a="1"/>
  <c r="BB46" i="32" s="1"/>
  <c r="BB45" i="32" a="1"/>
  <c r="BB45" i="32" s="1"/>
  <c r="BB44" i="32" a="1"/>
  <c r="BB44" i="32" s="1"/>
  <c r="BB43" i="32" a="1"/>
  <c r="BB43" i="32" s="1"/>
  <c r="BB42" i="32" a="1"/>
  <c r="BB42" i="32" s="1"/>
  <c r="BB41" i="32" a="1"/>
  <c r="BB41" i="32" s="1"/>
  <c r="BB40" i="32" a="1"/>
  <c r="BB40" i="32" s="1"/>
  <c r="BB39" i="32" a="1"/>
  <c r="BB39" i="32" s="1"/>
  <c r="BB38" i="32" a="1"/>
  <c r="BB38" i="32" s="1"/>
  <c r="BB37" i="32" a="1"/>
  <c r="BB37" i="32" s="1"/>
  <c r="BB36" i="32" a="1"/>
  <c r="BB36" i="32" s="1"/>
  <c r="BB35" i="32" a="1"/>
  <c r="BB35" i="32" s="1"/>
  <c r="BB34" i="32" a="1"/>
  <c r="BB34" i="32" s="1"/>
  <c r="BB33" i="32" a="1"/>
  <c r="BB33" i="32" s="1"/>
  <c r="BB32" i="32" a="1"/>
  <c r="BB32" i="32" s="1"/>
  <c r="BB31" i="32" a="1"/>
  <c r="BB31" i="32" s="1"/>
  <c r="BB30" i="32" a="1"/>
  <c r="BB30" i="32" s="1"/>
  <c r="BB29" i="32" a="1"/>
  <c r="BB29" i="32" s="1"/>
  <c r="BB28" i="32" a="1"/>
  <c r="BB28" i="32" s="1"/>
  <c r="BB27" i="32" a="1"/>
  <c r="BB27" i="32" s="1"/>
  <c r="BB26" i="32" a="1"/>
  <c r="BB26" i="32" s="1"/>
  <c r="BB25" i="32" a="1"/>
  <c r="BB25" i="32" s="1"/>
  <c r="BB24" i="32" a="1"/>
  <c r="BB24" i="32" s="1"/>
  <c r="BB23" i="32" a="1"/>
  <c r="BB23" i="32" s="1"/>
  <c r="BB22" i="32" a="1"/>
  <c r="BB22" i="32" s="1"/>
  <c r="BB21" i="32" a="1"/>
  <c r="BB21" i="32" s="1"/>
  <c r="BB20" i="32" a="1"/>
  <c r="BB20" i="32" s="1"/>
  <c r="BB19" i="32" a="1"/>
  <c r="BB19" i="32" s="1"/>
  <c r="BB18" i="32" a="1"/>
  <c r="BB18" i="32" s="1"/>
  <c r="BB17" i="32" a="1"/>
  <c r="BB17" i="32" s="1"/>
  <c r="BB16" i="32" a="1"/>
  <c r="BB16" i="32" s="1"/>
  <c r="BB15" i="32" a="1"/>
  <c r="BB15" i="32" s="1"/>
  <c r="BB14" i="32" a="1"/>
  <c r="BB14" i="32" s="1"/>
  <c r="BB13" i="32" a="1"/>
  <c r="BB13" i="32" s="1"/>
  <c r="BB12" i="32" a="1"/>
  <c r="BB12" i="32" s="1"/>
  <c r="BB11" i="32" a="1"/>
  <c r="BB11" i="32" s="1"/>
  <c r="BB10" i="32" a="1"/>
  <c r="BB10" i="32" s="1"/>
  <c r="BB7" i="32" a="1"/>
  <c r="BB7" i="32" s="1"/>
  <c r="BB6" i="32" a="1"/>
  <c r="BB6" i="32" s="1"/>
  <c r="AX208" i="32" a="1"/>
  <c r="AX208" i="32" s="1"/>
  <c r="AX207" i="32" a="1"/>
  <c r="AX207" i="32" s="1"/>
  <c r="AX206" i="32" a="1"/>
  <c r="AX206" i="32" s="1"/>
  <c r="AX205" i="32" a="1"/>
  <c r="AX205" i="32" s="1"/>
  <c r="AX204" i="32" a="1"/>
  <c r="AX204" i="32" s="1"/>
  <c r="AX203" i="32" a="1"/>
  <c r="AX203" i="32" s="1"/>
  <c r="AX202" i="32" a="1"/>
  <c r="AX202" i="32" s="1"/>
  <c r="AX201" i="32" a="1"/>
  <c r="AX201" i="32" s="1"/>
  <c r="AX200" i="32" a="1"/>
  <c r="AX200" i="32" s="1"/>
  <c r="AX199" i="32" a="1"/>
  <c r="AX199" i="32" s="1"/>
  <c r="AX198" i="32" a="1"/>
  <c r="AX198" i="32" s="1"/>
  <c r="AX197" i="32" a="1"/>
  <c r="AX197" i="32" s="1"/>
  <c r="AX196" i="32" a="1"/>
  <c r="AX196" i="32" s="1"/>
  <c r="AX195" i="32" a="1"/>
  <c r="AX195" i="32" s="1"/>
  <c r="AX194" i="32" a="1"/>
  <c r="AX194" i="32" s="1"/>
  <c r="AX193" i="32" a="1"/>
  <c r="AX193" i="32" s="1"/>
  <c r="AX192" i="32" a="1"/>
  <c r="AX192" i="32" s="1"/>
  <c r="AX191" i="32" a="1"/>
  <c r="AX191" i="32" s="1"/>
  <c r="AX190" i="32" a="1"/>
  <c r="AX190" i="32" s="1"/>
  <c r="AX189" i="32" a="1"/>
  <c r="AX189" i="32" s="1"/>
  <c r="AX188" i="32" a="1"/>
  <c r="AX188" i="32" s="1"/>
  <c r="AX187" i="32" a="1"/>
  <c r="AX187" i="32" s="1"/>
  <c r="AX186" i="32" a="1"/>
  <c r="AX186" i="32" s="1"/>
  <c r="AX185" i="32" a="1"/>
  <c r="AX185" i="32" s="1"/>
  <c r="AX184" i="32" a="1"/>
  <c r="AX184" i="32" s="1"/>
  <c r="AX183" i="32" a="1"/>
  <c r="AX183" i="32" s="1"/>
  <c r="AX182" i="32" a="1"/>
  <c r="AX182" i="32" s="1"/>
  <c r="AX181" i="32" a="1"/>
  <c r="AX181" i="32" s="1"/>
  <c r="AX180" i="32" a="1"/>
  <c r="AX180" i="32" s="1"/>
  <c r="AX179" i="32" a="1"/>
  <c r="AX179" i="32" s="1"/>
  <c r="AX178" i="32" a="1"/>
  <c r="AX178" i="32" s="1"/>
  <c r="AX177" i="32" a="1"/>
  <c r="AX177" i="32" s="1"/>
  <c r="AX176" i="32" a="1"/>
  <c r="AX176" i="32" s="1"/>
  <c r="AX175" i="32" a="1"/>
  <c r="AX175" i="32" s="1"/>
  <c r="AX174" i="32" a="1"/>
  <c r="AX174" i="32" s="1"/>
  <c r="AX173" i="32" a="1"/>
  <c r="AX173" i="32" s="1"/>
  <c r="AX172" i="32" a="1"/>
  <c r="AX172" i="32" s="1"/>
  <c r="AX171" i="32" a="1"/>
  <c r="AX171" i="32" s="1"/>
  <c r="AX170" i="32" a="1"/>
  <c r="AX170" i="32" s="1"/>
  <c r="AX169" i="32" a="1"/>
  <c r="AX169" i="32" s="1"/>
  <c r="AX168" i="32" a="1"/>
  <c r="AX168" i="32" s="1"/>
  <c r="AX167" i="32" a="1"/>
  <c r="AX167" i="32" s="1"/>
  <c r="AX166" i="32" a="1"/>
  <c r="AX166" i="32" s="1"/>
  <c r="AX165" i="32" a="1"/>
  <c r="AX165" i="32" s="1"/>
  <c r="AX164" i="32" a="1"/>
  <c r="AX164" i="32" s="1"/>
  <c r="AX163" i="32" a="1"/>
  <c r="AX163" i="32" s="1"/>
  <c r="AX162" i="32" a="1"/>
  <c r="AX162" i="32" s="1"/>
  <c r="AX161" i="32" a="1"/>
  <c r="AX161" i="32" s="1"/>
  <c r="AX160" i="32" a="1"/>
  <c r="AX160" i="32" s="1"/>
  <c r="AX159" i="32" a="1"/>
  <c r="AX159" i="32" s="1"/>
  <c r="AX158" i="32" a="1"/>
  <c r="AX158" i="32" s="1"/>
  <c r="AX157" i="32" a="1"/>
  <c r="AX157" i="32" s="1"/>
  <c r="AX156" i="32" a="1"/>
  <c r="AX156" i="32" s="1"/>
  <c r="AX155" i="32" a="1"/>
  <c r="AX155" i="32" s="1"/>
  <c r="AX154" i="32" a="1"/>
  <c r="AX154" i="32" s="1"/>
  <c r="AX153" i="32" a="1"/>
  <c r="AX153" i="32" s="1"/>
  <c r="AX152" i="32" a="1"/>
  <c r="AX152" i="32" s="1"/>
  <c r="AX151" i="32" a="1"/>
  <c r="AX151" i="32" s="1"/>
  <c r="AX150" i="32" a="1"/>
  <c r="AX150" i="32" s="1"/>
  <c r="AX149" i="32" a="1"/>
  <c r="AX149" i="32" s="1"/>
  <c r="AX148" i="32" a="1"/>
  <c r="AX148" i="32" s="1"/>
  <c r="AX147" i="32" a="1"/>
  <c r="AX147" i="32" s="1"/>
  <c r="AX146" i="32" a="1"/>
  <c r="AX146" i="32" s="1"/>
  <c r="AX145" i="32" a="1"/>
  <c r="AX145" i="32" s="1"/>
  <c r="AX144" i="32" a="1"/>
  <c r="AX144" i="32" s="1"/>
  <c r="AX143" i="32" a="1"/>
  <c r="AX143" i="32" s="1"/>
  <c r="AX142" i="32" a="1"/>
  <c r="AX142" i="32" s="1"/>
  <c r="AX141" i="32" a="1"/>
  <c r="AX141" i="32" s="1"/>
  <c r="AX140" i="32" a="1"/>
  <c r="AX140" i="32" s="1"/>
  <c r="AX139" i="32" a="1"/>
  <c r="AX139" i="32" s="1"/>
  <c r="AX138" i="32" a="1"/>
  <c r="AX138" i="32" s="1"/>
  <c r="AX137" i="32" a="1"/>
  <c r="AX137" i="32" s="1"/>
  <c r="AX136" i="32" a="1"/>
  <c r="AX136" i="32" s="1"/>
  <c r="AX135" i="32" a="1"/>
  <c r="AX135" i="32" s="1"/>
  <c r="AX134" i="32" a="1"/>
  <c r="AX134" i="32" s="1"/>
  <c r="AX133" i="32" a="1"/>
  <c r="AX133" i="32" s="1"/>
  <c r="AX132" i="32" a="1"/>
  <c r="AX132" i="32" s="1"/>
  <c r="AX131" i="32" a="1"/>
  <c r="AX131" i="32" s="1"/>
  <c r="AX130" i="32" a="1"/>
  <c r="AX130" i="32" s="1"/>
  <c r="AX129" i="32" a="1"/>
  <c r="AX129" i="32" s="1"/>
  <c r="AX128" i="32" a="1"/>
  <c r="AX128" i="32" s="1"/>
  <c r="AX127" i="32" a="1"/>
  <c r="AX127" i="32" s="1"/>
  <c r="AX126" i="32" a="1"/>
  <c r="AX126" i="32" s="1"/>
  <c r="AX125" i="32" a="1"/>
  <c r="AX125" i="32" s="1"/>
  <c r="AX124" i="32" a="1"/>
  <c r="AX124" i="32" s="1"/>
  <c r="AX123" i="32" a="1"/>
  <c r="AX123" i="32" s="1"/>
  <c r="AX122" i="32" a="1"/>
  <c r="AX122" i="32" s="1"/>
  <c r="AX121" i="32" a="1"/>
  <c r="AX121" i="32" s="1"/>
  <c r="AX120" i="32" a="1"/>
  <c r="AX120" i="32" s="1"/>
  <c r="AX119" i="32" a="1"/>
  <c r="AX119" i="32" s="1"/>
  <c r="AX118" i="32" a="1"/>
  <c r="AX118" i="32" s="1"/>
  <c r="AX117" i="32" a="1"/>
  <c r="AX117" i="32" s="1"/>
  <c r="AX116" i="32" a="1"/>
  <c r="AX116" i="32" s="1"/>
  <c r="AX115" i="32" a="1"/>
  <c r="AX115" i="32" s="1"/>
  <c r="AX114" i="32" a="1"/>
  <c r="AX114" i="32" s="1"/>
  <c r="AX113" i="32" a="1"/>
  <c r="AX113" i="32" s="1"/>
  <c r="AX112" i="32" a="1"/>
  <c r="AX112" i="32" s="1"/>
  <c r="AX111" i="32" a="1"/>
  <c r="AX111" i="32" s="1"/>
  <c r="AX110" i="32" a="1"/>
  <c r="AX110" i="32" s="1"/>
  <c r="AX109" i="32" a="1"/>
  <c r="AX109" i="32" s="1"/>
  <c r="AX108" i="32" a="1"/>
  <c r="AX108" i="32" s="1"/>
  <c r="AX107" i="32" a="1"/>
  <c r="AX107" i="32" s="1"/>
  <c r="AX106" i="32" a="1"/>
  <c r="AX106" i="32" s="1"/>
  <c r="AX105" i="32" a="1"/>
  <c r="AX105" i="32" s="1"/>
  <c r="AX104" i="32" a="1"/>
  <c r="AX104" i="32" s="1"/>
  <c r="AX103" i="32" a="1"/>
  <c r="AX103" i="32" s="1"/>
  <c r="AX102" i="32" a="1"/>
  <c r="AX102" i="32" s="1"/>
  <c r="AX101" i="32" a="1"/>
  <c r="AX101" i="32" s="1"/>
  <c r="AX100" i="32" a="1"/>
  <c r="AX100" i="32" s="1"/>
  <c r="AX99" i="32" a="1"/>
  <c r="AX99" i="32" s="1"/>
  <c r="AX98" i="32" a="1"/>
  <c r="AX98" i="32" s="1"/>
  <c r="AX97" i="32" a="1"/>
  <c r="AX97" i="32" s="1"/>
  <c r="AX96" i="32" a="1"/>
  <c r="AX96" i="32" s="1"/>
  <c r="AX95" i="32" a="1"/>
  <c r="AX95" i="32" s="1"/>
  <c r="AX94" i="32" a="1"/>
  <c r="AX94" i="32" s="1"/>
  <c r="AX93" i="32" a="1"/>
  <c r="AX93" i="32" s="1"/>
  <c r="AX92" i="32" a="1"/>
  <c r="AX92" i="32" s="1"/>
  <c r="AX91" i="32" a="1"/>
  <c r="AX91" i="32" s="1"/>
  <c r="AX90" i="32" a="1"/>
  <c r="AX90" i="32" s="1"/>
  <c r="AX89" i="32" a="1"/>
  <c r="AX89" i="32" s="1"/>
  <c r="AX88" i="32" a="1"/>
  <c r="AX88" i="32" s="1"/>
  <c r="AX87" i="32" a="1"/>
  <c r="AX87" i="32" s="1"/>
  <c r="AX86" i="32" a="1"/>
  <c r="AX86" i="32" s="1"/>
  <c r="AX85" i="32" a="1"/>
  <c r="AX85" i="32" s="1"/>
  <c r="AX84" i="32" a="1"/>
  <c r="AX84" i="32" s="1"/>
  <c r="AX83" i="32" a="1"/>
  <c r="AX83" i="32" s="1"/>
  <c r="AX82" i="32" a="1"/>
  <c r="AX82" i="32" s="1"/>
  <c r="AX81" i="32" a="1"/>
  <c r="AX81" i="32" s="1"/>
  <c r="AX80" i="32" a="1"/>
  <c r="AX80" i="32" s="1"/>
  <c r="AX79" i="32" a="1"/>
  <c r="AX79" i="32" s="1"/>
  <c r="AX78" i="32" a="1"/>
  <c r="AX78" i="32" s="1"/>
  <c r="AX77" i="32" a="1"/>
  <c r="AX77" i="32" s="1"/>
  <c r="AX76" i="32" a="1"/>
  <c r="AX76" i="32" s="1"/>
  <c r="AX75" i="32" a="1"/>
  <c r="AX75" i="32" s="1"/>
  <c r="AX74" i="32" a="1"/>
  <c r="AX74" i="32" s="1"/>
  <c r="AX73" i="32" a="1"/>
  <c r="AX73" i="32" s="1"/>
  <c r="AX72" i="32" a="1"/>
  <c r="AX72" i="32" s="1"/>
  <c r="AX71" i="32" a="1"/>
  <c r="AX71" i="32" s="1"/>
  <c r="AX70" i="32" a="1"/>
  <c r="AX70" i="32" s="1"/>
  <c r="AX69" i="32" a="1"/>
  <c r="AX69" i="32" s="1"/>
  <c r="AX68" i="32" a="1"/>
  <c r="AX68" i="32" s="1"/>
  <c r="AX67" i="32" a="1"/>
  <c r="AX67" i="32" s="1"/>
  <c r="AX66" i="32" a="1"/>
  <c r="AX66" i="32" s="1"/>
  <c r="AX65" i="32" a="1"/>
  <c r="AX65" i="32" s="1"/>
  <c r="AX64" i="32" a="1"/>
  <c r="AX64" i="32" s="1"/>
  <c r="AX63" i="32" a="1"/>
  <c r="AX63" i="32" s="1"/>
  <c r="AX62" i="32" a="1"/>
  <c r="AX62" i="32" s="1"/>
  <c r="AX61" i="32" a="1"/>
  <c r="AX61" i="32" s="1"/>
  <c r="AX60" i="32" a="1"/>
  <c r="AX60" i="32" s="1"/>
  <c r="AX59" i="32" a="1"/>
  <c r="AX59" i="32" s="1"/>
  <c r="AX58" i="32" a="1"/>
  <c r="AX58" i="32" s="1"/>
  <c r="AX57" i="32" a="1"/>
  <c r="AX57" i="32" s="1"/>
  <c r="AX56" i="32" a="1"/>
  <c r="AX56" i="32" s="1"/>
  <c r="AX55" i="32" a="1"/>
  <c r="AX55" i="32" s="1"/>
  <c r="AX54" i="32" a="1"/>
  <c r="AX54" i="32" s="1"/>
  <c r="AX53" i="32" a="1"/>
  <c r="AX53" i="32" s="1"/>
  <c r="AX52" i="32" a="1"/>
  <c r="AX52" i="32" s="1"/>
  <c r="AX51" i="32" a="1"/>
  <c r="AX51" i="32" s="1"/>
  <c r="AX50" i="32" a="1"/>
  <c r="AX50" i="32" s="1"/>
  <c r="AX49" i="32" a="1"/>
  <c r="AX49" i="32" s="1"/>
  <c r="AX48" i="32" a="1"/>
  <c r="AX48" i="32" s="1"/>
  <c r="AX47" i="32" a="1"/>
  <c r="AX47" i="32" s="1"/>
  <c r="AX46" i="32" a="1"/>
  <c r="AX46" i="32" s="1"/>
  <c r="AX45" i="32" a="1"/>
  <c r="AX45" i="32" s="1"/>
  <c r="AX44" i="32" a="1"/>
  <c r="AX44" i="32" s="1"/>
  <c r="AX43" i="32" a="1"/>
  <c r="AX43" i="32" s="1"/>
  <c r="AX42" i="32" a="1"/>
  <c r="AX42" i="32" s="1"/>
  <c r="AX41" i="32" a="1"/>
  <c r="AX41" i="32" s="1"/>
  <c r="AX40" i="32" a="1"/>
  <c r="AX40" i="32" s="1"/>
  <c r="AX39" i="32" a="1"/>
  <c r="AX39" i="32" s="1"/>
  <c r="AX38" i="32" a="1"/>
  <c r="AX38" i="32" s="1"/>
  <c r="AX37" i="32" a="1"/>
  <c r="AX37" i="32" s="1"/>
  <c r="AX36" i="32" a="1"/>
  <c r="AX36" i="32" s="1"/>
  <c r="AX35" i="32" a="1"/>
  <c r="AX35" i="32" s="1"/>
  <c r="AX34" i="32" a="1"/>
  <c r="AX34" i="32" s="1"/>
  <c r="AX33" i="32" a="1"/>
  <c r="AX33" i="32" s="1"/>
  <c r="AX32" i="32" a="1"/>
  <c r="AX32" i="32" s="1"/>
  <c r="AX31" i="32" a="1"/>
  <c r="AX31" i="32" s="1"/>
  <c r="AX30" i="32" a="1"/>
  <c r="AX30" i="32" s="1"/>
  <c r="AX29" i="32" a="1"/>
  <c r="AX29" i="32" s="1"/>
  <c r="AX28" i="32" a="1"/>
  <c r="AX28" i="32" s="1"/>
  <c r="AX27" i="32" a="1"/>
  <c r="AX27" i="32" s="1"/>
  <c r="AX26" i="32" a="1"/>
  <c r="AX26" i="32" s="1"/>
  <c r="AX25" i="32" a="1"/>
  <c r="AX25" i="32" s="1"/>
  <c r="AX24" i="32" a="1"/>
  <c r="AX24" i="32" s="1"/>
  <c r="AX23" i="32" a="1"/>
  <c r="AX23" i="32" s="1"/>
  <c r="AX22" i="32" a="1"/>
  <c r="AX22" i="32" s="1"/>
  <c r="AX21" i="32" a="1"/>
  <c r="AX21" i="32" s="1"/>
  <c r="AX20" i="32" a="1"/>
  <c r="AX20" i="32" s="1"/>
  <c r="AX19" i="32" a="1"/>
  <c r="AX19" i="32" s="1"/>
  <c r="AX18" i="32" a="1"/>
  <c r="AX18" i="32" s="1"/>
  <c r="AX17" i="32" a="1"/>
  <c r="AX17" i="32" s="1"/>
  <c r="AX16" i="32" a="1"/>
  <c r="AX16" i="32" s="1"/>
  <c r="AX15" i="32" a="1"/>
  <c r="AX15" i="32" s="1"/>
  <c r="AX14" i="32" a="1"/>
  <c r="AX14" i="32" s="1"/>
  <c r="AX13" i="32" a="1"/>
  <c r="AX13" i="32" s="1"/>
  <c r="AX12" i="32" a="1"/>
  <c r="AX12" i="32" s="1"/>
  <c r="AX11" i="32" a="1"/>
  <c r="AX11" i="32" s="1"/>
  <c r="AX10" i="32" a="1"/>
  <c r="AX10" i="32" s="1"/>
  <c r="AX7" i="32" a="1"/>
  <c r="AX7" i="32" s="1"/>
  <c r="AX6" i="32" a="1"/>
  <c r="AX6" i="32" s="1"/>
  <c r="AT208" i="32" a="1"/>
  <c r="AT208" i="32" s="1"/>
  <c r="AT207" i="32" a="1"/>
  <c r="AT207" i="32" s="1"/>
  <c r="AT206" i="32" a="1"/>
  <c r="AT206" i="32" s="1"/>
  <c r="AT205" i="32" a="1"/>
  <c r="AT205" i="32" s="1"/>
  <c r="AT204" i="32" a="1"/>
  <c r="AT204" i="32" s="1"/>
  <c r="AT203" i="32" a="1"/>
  <c r="AT203" i="32" s="1"/>
  <c r="AT202" i="32" a="1"/>
  <c r="AT202" i="32" s="1"/>
  <c r="AT201" i="32" a="1"/>
  <c r="AT201" i="32" s="1"/>
  <c r="AT200" i="32" a="1"/>
  <c r="AT200" i="32" s="1"/>
  <c r="AT199" i="32" a="1"/>
  <c r="AT199" i="32" s="1"/>
  <c r="AT198" i="32" a="1"/>
  <c r="AT198" i="32" s="1"/>
  <c r="AT197" i="32" a="1"/>
  <c r="AT197" i="32" s="1"/>
  <c r="AT196" i="32" a="1"/>
  <c r="AT196" i="32" s="1"/>
  <c r="AT195" i="32" a="1"/>
  <c r="AT195" i="32" s="1"/>
  <c r="AT194" i="32" a="1"/>
  <c r="AT194" i="32" s="1"/>
  <c r="AT193" i="32" a="1"/>
  <c r="AT193" i="32" s="1"/>
  <c r="AT192" i="32" a="1"/>
  <c r="AT192" i="32" s="1"/>
  <c r="AT191" i="32" a="1"/>
  <c r="AT191" i="32" s="1"/>
  <c r="AT190" i="32" a="1"/>
  <c r="AT190" i="32" s="1"/>
  <c r="AT189" i="32" a="1"/>
  <c r="AT189" i="32" s="1"/>
  <c r="AT188" i="32" a="1"/>
  <c r="AT188" i="32" s="1"/>
  <c r="AT187" i="32" a="1"/>
  <c r="AT187" i="32" s="1"/>
  <c r="AT186" i="32" a="1"/>
  <c r="AT186" i="32" s="1"/>
  <c r="AT185" i="32" a="1"/>
  <c r="AT185" i="32" s="1"/>
  <c r="AT184" i="32" a="1"/>
  <c r="AT184" i="32" s="1"/>
  <c r="AT183" i="32" a="1"/>
  <c r="AT183" i="32" s="1"/>
  <c r="AT182" i="32" a="1"/>
  <c r="AT182" i="32" s="1"/>
  <c r="AT181" i="32" a="1"/>
  <c r="AT181" i="32" s="1"/>
  <c r="AT180" i="32" a="1"/>
  <c r="AT180" i="32" s="1"/>
  <c r="AT179" i="32" a="1"/>
  <c r="AT179" i="32" s="1"/>
  <c r="AT178" i="32" a="1"/>
  <c r="AT178" i="32" s="1"/>
  <c r="AT177" i="32" a="1"/>
  <c r="AT177" i="32" s="1"/>
  <c r="AT176" i="32" a="1"/>
  <c r="AT176" i="32" s="1"/>
  <c r="AT175" i="32" a="1"/>
  <c r="AT175" i="32" s="1"/>
  <c r="AT174" i="32" a="1"/>
  <c r="AT174" i="32" s="1"/>
  <c r="AT173" i="32" a="1"/>
  <c r="AT173" i="32" s="1"/>
  <c r="AT172" i="32" a="1"/>
  <c r="AT172" i="32" s="1"/>
  <c r="AT171" i="32" a="1"/>
  <c r="AT171" i="32" s="1"/>
  <c r="AT170" i="32" a="1"/>
  <c r="AT170" i="32" s="1"/>
  <c r="AT169" i="32" a="1"/>
  <c r="AT169" i="32" s="1"/>
  <c r="AT168" i="32" a="1"/>
  <c r="AT168" i="32" s="1"/>
  <c r="AT167" i="32" a="1"/>
  <c r="AT167" i="32" s="1"/>
  <c r="AT166" i="32" a="1"/>
  <c r="AT166" i="32" s="1"/>
  <c r="AT165" i="32" a="1"/>
  <c r="AT165" i="32" s="1"/>
  <c r="AT164" i="32" a="1"/>
  <c r="AT164" i="32" s="1"/>
  <c r="AT163" i="32" a="1"/>
  <c r="AT163" i="32" s="1"/>
  <c r="AT162" i="32" a="1"/>
  <c r="AT162" i="32" s="1"/>
  <c r="AT161" i="32" a="1"/>
  <c r="AT161" i="32" s="1"/>
  <c r="AT160" i="32" a="1"/>
  <c r="AT160" i="32" s="1"/>
  <c r="AT159" i="32" a="1"/>
  <c r="AT159" i="32" s="1"/>
  <c r="AT158" i="32" a="1"/>
  <c r="AT158" i="32" s="1"/>
  <c r="AT157" i="32" a="1"/>
  <c r="AT157" i="32" s="1"/>
  <c r="AT156" i="32" a="1"/>
  <c r="AT156" i="32" s="1"/>
  <c r="AT155" i="32" a="1"/>
  <c r="AT155" i="32" s="1"/>
  <c r="AT154" i="32" a="1"/>
  <c r="AT154" i="32" s="1"/>
  <c r="AT153" i="32" a="1"/>
  <c r="AT153" i="32" s="1"/>
  <c r="AT152" i="32" a="1"/>
  <c r="AT152" i="32" s="1"/>
  <c r="AT151" i="32" a="1"/>
  <c r="AT151" i="32" s="1"/>
  <c r="AT150" i="32" a="1"/>
  <c r="AT150" i="32" s="1"/>
  <c r="AT149" i="32" a="1"/>
  <c r="AT149" i="32" s="1"/>
  <c r="AT148" i="32" a="1"/>
  <c r="AT148" i="32" s="1"/>
  <c r="AT147" i="32" a="1"/>
  <c r="AT147" i="32" s="1"/>
  <c r="AT146" i="32" a="1"/>
  <c r="AT146" i="32" s="1"/>
  <c r="AT145" i="32" a="1"/>
  <c r="AT145" i="32" s="1"/>
  <c r="AT144" i="32" a="1"/>
  <c r="AT144" i="32" s="1"/>
  <c r="AT143" i="32" a="1"/>
  <c r="AT143" i="32" s="1"/>
  <c r="AT142" i="32" a="1"/>
  <c r="AT142" i="32" s="1"/>
  <c r="AT141" i="32" a="1"/>
  <c r="AT141" i="32" s="1"/>
  <c r="AT140" i="32" a="1"/>
  <c r="AT140" i="32" s="1"/>
  <c r="AT139" i="32" a="1"/>
  <c r="AT139" i="32" s="1"/>
  <c r="AT138" i="32" a="1"/>
  <c r="AT138" i="32" s="1"/>
  <c r="AT137" i="32" a="1"/>
  <c r="AT137" i="32" s="1"/>
  <c r="AT136" i="32" a="1"/>
  <c r="AT136" i="32" s="1"/>
  <c r="AT135" i="32" a="1"/>
  <c r="AT135" i="32" s="1"/>
  <c r="AT134" i="32" a="1"/>
  <c r="AT134" i="32" s="1"/>
  <c r="AT133" i="32" a="1"/>
  <c r="AT133" i="32" s="1"/>
  <c r="AT132" i="32" a="1"/>
  <c r="AT132" i="32" s="1"/>
  <c r="AT131" i="32" a="1"/>
  <c r="AT131" i="32" s="1"/>
  <c r="AT130" i="32" a="1"/>
  <c r="AT130" i="32" s="1"/>
  <c r="AT129" i="32" a="1"/>
  <c r="AT129" i="32" s="1"/>
  <c r="AT128" i="32" a="1"/>
  <c r="AT128" i="32" s="1"/>
  <c r="AT127" i="32" a="1"/>
  <c r="AT127" i="32" s="1"/>
  <c r="AT126" i="32" a="1"/>
  <c r="AT126" i="32" s="1"/>
  <c r="AT125" i="32" a="1"/>
  <c r="AT125" i="32" s="1"/>
  <c r="AT124" i="32" a="1"/>
  <c r="AT124" i="32" s="1"/>
  <c r="AT123" i="32" a="1"/>
  <c r="AT123" i="32" s="1"/>
  <c r="AT122" i="32" a="1"/>
  <c r="AT122" i="32" s="1"/>
  <c r="AT121" i="32" a="1"/>
  <c r="AT121" i="32" s="1"/>
  <c r="AT120" i="32" a="1"/>
  <c r="AT120" i="32" s="1"/>
  <c r="AT119" i="32" a="1"/>
  <c r="AT119" i="32" s="1"/>
  <c r="AT118" i="32" a="1"/>
  <c r="AT118" i="32" s="1"/>
  <c r="AT117" i="32" a="1"/>
  <c r="AT117" i="32" s="1"/>
  <c r="AT116" i="32" a="1"/>
  <c r="AT116" i="32" s="1"/>
  <c r="AT115" i="32" a="1"/>
  <c r="AT115" i="32" s="1"/>
  <c r="AT114" i="32" a="1"/>
  <c r="AT114" i="32" s="1"/>
  <c r="AT113" i="32" a="1"/>
  <c r="AT113" i="32" s="1"/>
  <c r="AT112" i="32" a="1"/>
  <c r="AT112" i="32" s="1"/>
  <c r="AT111" i="32" a="1"/>
  <c r="AT111" i="32" s="1"/>
  <c r="AT110" i="32" a="1"/>
  <c r="AT110" i="32" s="1"/>
  <c r="AT109" i="32" a="1"/>
  <c r="AT109" i="32" s="1"/>
  <c r="AT108" i="32" a="1"/>
  <c r="AT108" i="32" s="1"/>
  <c r="AT107" i="32" a="1"/>
  <c r="AT107" i="32" s="1"/>
  <c r="AT106" i="32" a="1"/>
  <c r="AT106" i="32" s="1"/>
  <c r="AT105" i="32" a="1"/>
  <c r="AT105" i="32" s="1"/>
  <c r="AT104" i="32" a="1"/>
  <c r="AT104" i="32" s="1"/>
  <c r="AT103" i="32" a="1"/>
  <c r="AT103" i="32" s="1"/>
  <c r="AT102" i="32" a="1"/>
  <c r="AT102" i="32" s="1"/>
  <c r="AT101" i="32" a="1"/>
  <c r="AT101" i="32" s="1"/>
  <c r="AT100" i="32" a="1"/>
  <c r="AT100" i="32" s="1"/>
  <c r="AT99" i="32" a="1"/>
  <c r="AT99" i="32" s="1"/>
  <c r="AT98" i="32" a="1"/>
  <c r="AT98" i="32" s="1"/>
  <c r="AT97" i="32" a="1"/>
  <c r="AT97" i="32" s="1"/>
  <c r="AT96" i="32" a="1"/>
  <c r="AT96" i="32" s="1"/>
  <c r="AT95" i="32" a="1"/>
  <c r="AT95" i="32" s="1"/>
  <c r="AT94" i="32" a="1"/>
  <c r="AT94" i="32" s="1"/>
  <c r="AT93" i="32" a="1"/>
  <c r="AT93" i="32" s="1"/>
  <c r="AT92" i="32" a="1"/>
  <c r="AT92" i="32" s="1"/>
  <c r="AT91" i="32" a="1"/>
  <c r="AT91" i="32" s="1"/>
  <c r="AT90" i="32" a="1"/>
  <c r="AT90" i="32" s="1"/>
  <c r="AT89" i="32" a="1"/>
  <c r="AT89" i="32" s="1"/>
  <c r="AT88" i="32" a="1"/>
  <c r="AT88" i="32" s="1"/>
  <c r="AT87" i="32" a="1"/>
  <c r="AT87" i="32" s="1"/>
  <c r="AT86" i="32" a="1"/>
  <c r="AT86" i="32" s="1"/>
  <c r="AT85" i="32" a="1"/>
  <c r="AT85" i="32" s="1"/>
  <c r="AT84" i="32" a="1"/>
  <c r="AT84" i="32" s="1"/>
  <c r="AT83" i="32" a="1"/>
  <c r="AT83" i="32" s="1"/>
  <c r="AT82" i="32" a="1"/>
  <c r="AT82" i="32" s="1"/>
  <c r="AT81" i="32" a="1"/>
  <c r="AT81" i="32" s="1"/>
  <c r="AT80" i="32" a="1"/>
  <c r="AT80" i="32" s="1"/>
  <c r="AT79" i="32" a="1"/>
  <c r="AT79" i="32" s="1"/>
  <c r="AT78" i="32" a="1"/>
  <c r="AT78" i="32" s="1"/>
  <c r="AT77" i="32" a="1"/>
  <c r="AT77" i="32" s="1"/>
  <c r="AT76" i="32" a="1"/>
  <c r="AT76" i="32" s="1"/>
  <c r="AT75" i="32" a="1"/>
  <c r="AT75" i="32" s="1"/>
  <c r="AT74" i="32" a="1"/>
  <c r="AT74" i="32" s="1"/>
  <c r="AT73" i="32" a="1"/>
  <c r="AT73" i="32" s="1"/>
  <c r="AT72" i="32" a="1"/>
  <c r="AT72" i="32" s="1"/>
  <c r="AT71" i="32" a="1"/>
  <c r="AT71" i="32" s="1"/>
  <c r="AT70" i="32" a="1"/>
  <c r="AT70" i="32" s="1"/>
  <c r="AT69" i="32" a="1"/>
  <c r="AT69" i="32" s="1"/>
  <c r="AT68" i="32" a="1"/>
  <c r="AT68" i="32" s="1"/>
  <c r="AT67" i="32" a="1"/>
  <c r="AT67" i="32" s="1"/>
  <c r="AT66" i="32" a="1"/>
  <c r="AT66" i="32" s="1"/>
  <c r="AT65" i="32" a="1"/>
  <c r="AT65" i="32" s="1"/>
  <c r="AT64" i="32" a="1"/>
  <c r="AT64" i="32" s="1"/>
  <c r="AT63" i="32" a="1"/>
  <c r="AT63" i="32" s="1"/>
  <c r="AT62" i="32" a="1"/>
  <c r="AT62" i="32" s="1"/>
  <c r="AT61" i="32" a="1"/>
  <c r="AT61" i="32" s="1"/>
  <c r="AT60" i="32" a="1"/>
  <c r="AT60" i="32" s="1"/>
  <c r="AT59" i="32" a="1"/>
  <c r="AT59" i="32" s="1"/>
  <c r="AT58" i="32" a="1"/>
  <c r="AT58" i="32" s="1"/>
  <c r="AT57" i="32" a="1"/>
  <c r="AT57" i="32" s="1"/>
  <c r="AT56" i="32" a="1"/>
  <c r="AT56" i="32" s="1"/>
  <c r="AT55" i="32" a="1"/>
  <c r="AT55" i="32" s="1"/>
  <c r="AT54" i="32" a="1"/>
  <c r="AT54" i="32" s="1"/>
  <c r="AT53" i="32" a="1"/>
  <c r="AT53" i="32" s="1"/>
  <c r="AT52" i="32" a="1"/>
  <c r="AT52" i="32" s="1"/>
  <c r="AT51" i="32" a="1"/>
  <c r="AT51" i="32" s="1"/>
  <c r="AT50" i="32" a="1"/>
  <c r="AT50" i="32" s="1"/>
  <c r="AT49" i="32" a="1"/>
  <c r="AT49" i="32" s="1"/>
  <c r="AT48" i="32" a="1"/>
  <c r="AT48" i="32" s="1"/>
  <c r="AT47" i="32" a="1"/>
  <c r="AT47" i="32" s="1"/>
  <c r="AT46" i="32" a="1"/>
  <c r="AT46" i="32" s="1"/>
  <c r="AT45" i="32" a="1"/>
  <c r="AT45" i="32" s="1"/>
  <c r="AT44" i="32" a="1"/>
  <c r="AT44" i="32" s="1"/>
  <c r="AT43" i="32" a="1"/>
  <c r="AT43" i="32" s="1"/>
  <c r="AT42" i="32" a="1"/>
  <c r="AT42" i="32" s="1"/>
  <c r="AT41" i="32" a="1"/>
  <c r="AT41" i="32" s="1"/>
  <c r="AT40" i="32" a="1"/>
  <c r="AT40" i="32" s="1"/>
  <c r="AT39" i="32" a="1"/>
  <c r="AT39" i="32" s="1"/>
  <c r="AT38" i="32" a="1"/>
  <c r="AT38" i="32" s="1"/>
  <c r="AT37" i="32" a="1"/>
  <c r="AT37" i="32" s="1"/>
  <c r="AT36" i="32" a="1"/>
  <c r="AT36" i="32" s="1"/>
  <c r="AT35" i="32" a="1"/>
  <c r="AT35" i="32" s="1"/>
  <c r="AT34" i="32" a="1"/>
  <c r="AT34" i="32" s="1"/>
  <c r="AT33" i="32" a="1"/>
  <c r="AT33" i="32" s="1"/>
  <c r="AT32" i="32" a="1"/>
  <c r="AT32" i="32" s="1"/>
  <c r="AT31" i="32" a="1"/>
  <c r="AT31" i="32" s="1"/>
  <c r="AT30" i="32" a="1"/>
  <c r="AT30" i="32" s="1"/>
  <c r="AT29" i="32" a="1"/>
  <c r="AT29" i="32" s="1"/>
  <c r="AT28" i="32" a="1"/>
  <c r="AT28" i="32" s="1"/>
  <c r="AT27" i="32" a="1"/>
  <c r="AT27" i="32" s="1"/>
  <c r="AT26" i="32" a="1"/>
  <c r="AT26" i="32" s="1"/>
  <c r="AT25" i="32" a="1"/>
  <c r="AT25" i="32" s="1"/>
  <c r="AT24" i="32" a="1"/>
  <c r="AT24" i="32" s="1"/>
  <c r="AT23" i="32" a="1"/>
  <c r="AT23" i="32" s="1"/>
  <c r="AT22" i="32" a="1"/>
  <c r="AT22" i="32" s="1"/>
  <c r="AT21" i="32" a="1"/>
  <c r="AT21" i="32" s="1"/>
  <c r="AT20" i="32" a="1"/>
  <c r="AT20" i="32" s="1"/>
  <c r="AT19" i="32" a="1"/>
  <c r="AT19" i="32" s="1"/>
  <c r="AT18" i="32" a="1"/>
  <c r="AT18" i="32" s="1"/>
  <c r="AT17" i="32" a="1"/>
  <c r="AT17" i="32" s="1"/>
  <c r="AT16" i="32" a="1"/>
  <c r="AT16" i="32" s="1"/>
  <c r="AT15" i="32" a="1"/>
  <c r="AT15" i="32" s="1"/>
  <c r="AT14" i="32" a="1"/>
  <c r="AT14" i="32" s="1"/>
  <c r="AT13" i="32" a="1"/>
  <c r="AT13" i="32" s="1"/>
  <c r="AT12" i="32" a="1"/>
  <c r="AT12" i="32" s="1"/>
  <c r="AT11" i="32" a="1"/>
  <c r="AT11" i="32" s="1"/>
  <c r="AT10" i="32" a="1"/>
  <c r="AT10" i="32" s="1"/>
  <c r="AT7" i="32" a="1"/>
  <c r="AT7" i="32" s="1"/>
  <c r="AT6" i="32" a="1"/>
  <c r="AT6" i="32" s="1"/>
  <c r="AP208" i="32" a="1"/>
  <c r="AP208" i="32" s="1"/>
  <c r="AP207" i="32" a="1"/>
  <c r="AP207" i="32" s="1"/>
  <c r="AP206" i="32" a="1"/>
  <c r="AP206" i="32" s="1"/>
  <c r="AP205" i="32" a="1"/>
  <c r="AP205" i="32" s="1"/>
  <c r="AP204" i="32" a="1"/>
  <c r="AP204" i="32" s="1"/>
  <c r="AP203" i="32" a="1"/>
  <c r="AP203" i="32" s="1"/>
  <c r="AP202" i="32" a="1"/>
  <c r="AP202" i="32" s="1"/>
  <c r="AP201" i="32" a="1"/>
  <c r="AP201" i="32" s="1"/>
  <c r="AP200" i="32" a="1"/>
  <c r="AP200" i="32" s="1"/>
  <c r="AP199" i="32" a="1"/>
  <c r="AP199" i="32" s="1"/>
  <c r="AP198" i="32" a="1"/>
  <c r="AP198" i="32" s="1"/>
  <c r="AP197" i="32" a="1"/>
  <c r="AP197" i="32" s="1"/>
  <c r="AP196" i="32" a="1"/>
  <c r="AP196" i="32" s="1"/>
  <c r="AP195" i="32" a="1"/>
  <c r="AP195" i="32" s="1"/>
  <c r="AP194" i="32" a="1"/>
  <c r="AP194" i="32" s="1"/>
  <c r="AP193" i="32" a="1"/>
  <c r="AP193" i="32" s="1"/>
  <c r="AP192" i="32" a="1"/>
  <c r="AP192" i="32" s="1"/>
  <c r="AP191" i="32" a="1"/>
  <c r="AP191" i="32" s="1"/>
  <c r="AP190" i="32" a="1"/>
  <c r="AP190" i="32" s="1"/>
  <c r="AP189" i="32" a="1"/>
  <c r="AP189" i="32" s="1"/>
  <c r="AP188" i="32" a="1"/>
  <c r="AP188" i="32" s="1"/>
  <c r="AP187" i="32" a="1"/>
  <c r="AP187" i="32" s="1"/>
  <c r="AP186" i="32" a="1"/>
  <c r="AP186" i="32" s="1"/>
  <c r="AP185" i="32" a="1"/>
  <c r="AP185" i="32" s="1"/>
  <c r="AP184" i="32" a="1"/>
  <c r="AP184" i="32" s="1"/>
  <c r="AP183" i="32" a="1"/>
  <c r="AP183" i="32" s="1"/>
  <c r="AP182" i="32" a="1"/>
  <c r="AP182" i="32" s="1"/>
  <c r="AP181" i="32" a="1"/>
  <c r="AP181" i="32" s="1"/>
  <c r="AP180" i="32" a="1"/>
  <c r="AP180" i="32" s="1"/>
  <c r="AP179" i="32" a="1"/>
  <c r="AP179" i="32" s="1"/>
  <c r="AP178" i="32" a="1"/>
  <c r="AP178" i="32" s="1"/>
  <c r="AP177" i="32" a="1"/>
  <c r="AP177" i="32" s="1"/>
  <c r="AP176" i="32" a="1"/>
  <c r="AP176" i="32" s="1"/>
  <c r="AP175" i="32" a="1"/>
  <c r="AP175" i="32" s="1"/>
  <c r="AP174" i="32" a="1"/>
  <c r="AP174" i="32" s="1"/>
  <c r="AP173" i="32" a="1"/>
  <c r="AP173" i="32" s="1"/>
  <c r="AP172" i="32" a="1"/>
  <c r="AP172" i="32" s="1"/>
  <c r="AP171" i="32" a="1"/>
  <c r="AP171" i="32" s="1"/>
  <c r="AP170" i="32" a="1"/>
  <c r="AP170" i="32" s="1"/>
  <c r="AP169" i="32" a="1"/>
  <c r="AP169" i="32" s="1"/>
  <c r="AP168" i="32" a="1"/>
  <c r="AP168" i="32" s="1"/>
  <c r="AP167" i="32" a="1"/>
  <c r="AP167" i="32" s="1"/>
  <c r="AP166" i="32" a="1"/>
  <c r="AP166" i="32" s="1"/>
  <c r="AP165" i="32" a="1"/>
  <c r="AP165" i="32" s="1"/>
  <c r="AP164" i="32" a="1"/>
  <c r="AP164" i="32" s="1"/>
  <c r="AP163" i="32" a="1"/>
  <c r="AP163" i="32" s="1"/>
  <c r="AP162" i="32" a="1"/>
  <c r="AP162" i="32" s="1"/>
  <c r="AP161" i="32" a="1"/>
  <c r="AP161" i="32" s="1"/>
  <c r="AP160" i="32" a="1"/>
  <c r="AP160" i="32" s="1"/>
  <c r="AP159" i="32" a="1"/>
  <c r="AP159" i="32" s="1"/>
  <c r="AP158" i="32" a="1"/>
  <c r="AP158" i="32" s="1"/>
  <c r="AP157" i="32" a="1"/>
  <c r="AP157" i="32" s="1"/>
  <c r="AP156" i="32" a="1"/>
  <c r="AP156" i="32" s="1"/>
  <c r="AP155" i="32" a="1"/>
  <c r="AP155" i="32" s="1"/>
  <c r="AP154" i="32" a="1"/>
  <c r="AP154" i="32" s="1"/>
  <c r="AP153" i="32" a="1"/>
  <c r="AP153" i="32" s="1"/>
  <c r="AP152" i="32" a="1"/>
  <c r="AP152" i="32" s="1"/>
  <c r="AP151" i="32" a="1"/>
  <c r="AP151" i="32" s="1"/>
  <c r="AP150" i="32" a="1"/>
  <c r="AP150" i="32" s="1"/>
  <c r="AP149" i="32" a="1"/>
  <c r="AP149" i="32" s="1"/>
  <c r="AP148" i="32" a="1"/>
  <c r="AP148" i="32" s="1"/>
  <c r="AP147" i="32" a="1"/>
  <c r="AP147" i="32" s="1"/>
  <c r="AP146" i="32" a="1"/>
  <c r="AP146" i="32" s="1"/>
  <c r="AP145" i="32" a="1"/>
  <c r="AP145" i="32" s="1"/>
  <c r="AP144" i="32" a="1"/>
  <c r="AP144" i="32" s="1"/>
  <c r="AP143" i="32" a="1"/>
  <c r="AP143" i="32" s="1"/>
  <c r="AP142" i="32" a="1"/>
  <c r="AP142" i="32" s="1"/>
  <c r="AP141" i="32" a="1"/>
  <c r="AP141" i="32" s="1"/>
  <c r="AP140" i="32" a="1"/>
  <c r="AP140" i="32" s="1"/>
  <c r="AP139" i="32" a="1"/>
  <c r="AP139" i="32" s="1"/>
  <c r="AP138" i="32" a="1"/>
  <c r="AP138" i="32" s="1"/>
  <c r="AP137" i="32" a="1"/>
  <c r="AP137" i="32" s="1"/>
  <c r="AP136" i="32" a="1"/>
  <c r="AP136" i="32" s="1"/>
  <c r="AP135" i="32" a="1"/>
  <c r="AP135" i="32" s="1"/>
  <c r="AP134" i="32" a="1"/>
  <c r="AP134" i="32" s="1"/>
  <c r="AP133" i="32" a="1"/>
  <c r="AP133" i="32" s="1"/>
  <c r="AP132" i="32" a="1"/>
  <c r="AP132" i="32" s="1"/>
  <c r="AP131" i="32" a="1"/>
  <c r="AP131" i="32" s="1"/>
  <c r="AP130" i="32" a="1"/>
  <c r="AP130" i="32" s="1"/>
  <c r="AP129" i="32" a="1"/>
  <c r="AP129" i="32" s="1"/>
  <c r="AP128" i="32" a="1"/>
  <c r="AP128" i="32" s="1"/>
  <c r="AP127" i="32" a="1"/>
  <c r="AP127" i="32" s="1"/>
  <c r="AP126" i="32" a="1"/>
  <c r="AP126" i="32" s="1"/>
  <c r="AP125" i="32" a="1"/>
  <c r="AP125" i="32" s="1"/>
  <c r="AP124" i="32" a="1"/>
  <c r="AP124" i="32" s="1"/>
  <c r="AP123" i="32" a="1"/>
  <c r="AP123" i="32" s="1"/>
  <c r="AP122" i="32" a="1"/>
  <c r="AP122" i="32" s="1"/>
  <c r="AP121" i="32" a="1"/>
  <c r="AP121" i="32" s="1"/>
  <c r="AP120" i="32" a="1"/>
  <c r="AP120" i="32" s="1"/>
  <c r="AP119" i="32" a="1"/>
  <c r="AP119" i="32" s="1"/>
  <c r="AP118" i="32" a="1"/>
  <c r="AP118" i="32" s="1"/>
  <c r="AP117" i="32" a="1"/>
  <c r="AP117" i="32" s="1"/>
  <c r="AP116" i="32" a="1"/>
  <c r="AP116" i="32" s="1"/>
  <c r="AP115" i="32" a="1"/>
  <c r="AP115" i="32" s="1"/>
  <c r="AP114" i="32" a="1"/>
  <c r="AP114" i="32" s="1"/>
  <c r="AP113" i="32" a="1"/>
  <c r="AP113" i="32" s="1"/>
  <c r="AP112" i="32" a="1"/>
  <c r="AP112" i="32" s="1"/>
  <c r="AP111" i="32" a="1"/>
  <c r="AP111" i="32" s="1"/>
  <c r="AP110" i="32" a="1"/>
  <c r="AP110" i="32" s="1"/>
  <c r="AP109" i="32" a="1"/>
  <c r="AP109" i="32" s="1"/>
  <c r="AP108" i="32" a="1"/>
  <c r="AP108" i="32" s="1"/>
  <c r="AP107" i="32" a="1"/>
  <c r="AP107" i="32" s="1"/>
  <c r="AP106" i="32" a="1"/>
  <c r="AP106" i="32" s="1"/>
  <c r="AP105" i="32" a="1"/>
  <c r="AP105" i="32" s="1"/>
  <c r="AP104" i="32" a="1"/>
  <c r="AP104" i="32" s="1"/>
  <c r="AP103" i="32" a="1"/>
  <c r="AP103" i="32" s="1"/>
  <c r="AP102" i="32" a="1"/>
  <c r="AP102" i="32" s="1"/>
  <c r="AP101" i="32" a="1"/>
  <c r="AP101" i="32" s="1"/>
  <c r="AP100" i="32" a="1"/>
  <c r="AP100" i="32" s="1"/>
  <c r="AP99" i="32" a="1"/>
  <c r="AP99" i="32" s="1"/>
  <c r="AP98" i="32" a="1"/>
  <c r="AP98" i="32" s="1"/>
  <c r="AP97" i="32" a="1"/>
  <c r="AP97" i="32" s="1"/>
  <c r="AP96" i="32" a="1"/>
  <c r="AP96" i="32" s="1"/>
  <c r="AP95" i="32" a="1"/>
  <c r="AP95" i="32" s="1"/>
  <c r="AP94" i="32" a="1"/>
  <c r="AP94" i="32" s="1"/>
  <c r="AP93" i="32" a="1"/>
  <c r="AP93" i="32" s="1"/>
  <c r="AP92" i="32" a="1"/>
  <c r="AP92" i="32" s="1"/>
  <c r="AP91" i="32" a="1"/>
  <c r="AP91" i="32" s="1"/>
  <c r="AP90" i="32" a="1"/>
  <c r="AP90" i="32" s="1"/>
  <c r="AP89" i="32" a="1"/>
  <c r="AP89" i="32" s="1"/>
  <c r="AP88" i="32" a="1"/>
  <c r="AP88" i="32" s="1"/>
  <c r="AP87" i="32" a="1"/>
  <c r="AP87" i="32" s="1"/>
  <c r="AP86" i="32" a="1"/>
  <c r="AP86" i="32" s="1"/>
  <c r="AP85" i="32" a="1"/>
  <c r="AP85" i="32" s="1"/>
  <c r="AP84" i="32" a="1"/>
  <c r="AP84" i="32" s="1"/>
  <c r="AP83" i="32" a="1"/>
  <c r="AP83" i="32" s="1"/>
  <c r="AP82" i="32" a="1"/>
  <c r="AP82" i="32" s="1"/>
  <c r="AP81" i="32" a="1"/>
  <c r="AP81" i="32" s="1"/>
  <c r="AP80" i="32" a="1"/>
  <c r="AP80" i="32" s="1"/>
  <c r="AP79" i="32" a="1"/>
  <c r="AP79" i="32" s="1"/>
  <c r="AP78" i="32" a="1"/>
  <c r="AP78" i="32" s="1"/>
  <c r="AP77" i="32" a="1"/>
  <c r="AP77" i="32" s="1"/>
  <c r="AP76" i="32" a="1"/>
  <c r="AP76" i="32" s="1"/>
  <c r="AP75" i="32" a="1"/>
  <c r="AP75" i="32" s="1"/>
  <c r="AP74" i="32" a="1"/>
  <c r="AP74" i="32" s="1"/>
  <c r="AP73" i="32" a="1"/>
  <c r="AP73" i="32" s="1"/>
  <c r="AP72" i="32" a="1"/>
  <c r="AP72" i="32" s="1"/>
  <c r="AP71" i="32" a="1"/>
  <c r="AP71" i="32" s="1"/>
  <c r="AP70" i="32" a="1"/>
  <c r="AP70" i="32" s="1"/>
  <c r="AP69" i="32" a="1"/>
  <c r="AP69" i="32" s="1"/>
  <c r="AP68" i="32" a="1"/>
  <c r="AP68" i="32" s="1"/>
  <c r="AP67" i="32" a="1"/>
  <c r="AP67" i="32" s="1"/>
  <c r="AP66" i="32" a="1"/>
  <c r="AP66" i="32" s="1"/>
  <c r="AP65" i="32" a="1"/>
  <c r="AP65" i="32" s="1"/>
  <c r="AP64" i="32" a="1"/>
  <c r="AP64" i="32" s="1"/>
  <c r="AP63" i="32" a="1"/>
  <c r="AP63" i="32" s="1"/>
  <c r="AP62" i="32" a="1"/>
  <c r="AP62" i="32" s="1"/>
  <c r="AP61" i="32" a="1"/>
  <c r="AP61" i="32" s="1"/>
  <c r="AP60" i="32" a="1"/>
  <c r="AP60" i="32" s="1"/>
  <c r="AP59" i="32" a="1"/>
  <c r="AP59" i="32" s="1"/>
  <c r="AP58" i="32" a="1"/>
  <c r="AP58" i="32" s="1"/>
  <c r="AP57" i="32" a="1"/>
  <c r="AP57" i="32" s="1"/>
  <c r="AP56" i="32" a="1"/>
  <c r="AP56" i="32" s="1"/>
  <c r="AP55" i="32" a="1"/>
  <c r="AP55" i="32" s="1"/>
  <c r="AP54" i="32" a="1"/>
  <c r="AP54" i="32" s="1"/>
  <c r="AP53" i="32" a="1"/>
  <c r="AP53" i="32" s="1"/>
  <c r="AP52" i="32" a="1"/>
  <c r="AP52" i="32" s="1"/>
  <c r="AP51" i="32" a="1"/>
  <c r="AP51" i="32" s="1"/>
  <c r="AP50" i="32" a="1"/>
  <c r="AP50" i="32" s="1"/>
  <c r="AP49" i="32" a="1"/>
  <c r="AP49" i="32" s="1"/>
  <c r="AP48" i="32" a="1"/>
  <c r="AP48" i="32" s="1"/>
  <c r="AP47" i="32" a="1"/>
  <c r="AP47" i="32" s="1"/>
  <c r="AP46" i="32" a="1"/>
  <c r="AP46" i="32" s="1"/>
  <c r="AP45" i="32" a="1"/>
  <c r="AP45" i="32" s="1"/>
  <c r="AP44" i="32" a="1"/>
  <c r="AP44" i="32" s="1"/>
  <c r="AP43" i="32" a="1"/>
  <c r="AP43" i="32" s="1"/>
  <c r="AP42" i="32" a="1"/>
  <c r="AP42" i="32" s="1"/>
  <c r="AP41" i="32" a="1"/>
  <c r="AP41" i="32" s="1"/>
  <c r="AP40" i="32" a="1"/>
  <c r="AP40" i="32" s="1"/>
  <c r="AP39" i="32" a="1"/>
  <c r="AP39" i="32" s="1"/>
  <c r="AP38" i="32" a="1"/>
  <c r="AP38" i="32" s="1"/>
  <c r="AP37" i="32" a="1"/>
  <c r="AP37" i="32" s="1"/>
  <c r="AP36" i="32" a="1"/>
  <c r="AP36" i="32" s="1"/>
  <c r="AP35" i="32" a="1"/>
  <c r="AP35" i="32" s="1"/>
  <c r="AP34" i="32" a="1"/>
  <c r="AP34" i="32" s="1"/>
  <c r="AP33" i="32" a="1"/>
  <c r="AP33" i="32" s="1"/>
  <c r="AP32" i="32" a="1"/>
  <c r="AP32" i="32" s="1"/>
  <c r="AP31" i="32" a="1"/>
  <c r="AP31" i="32" s="1"/>
  <c r="AP30" i="32" a="1"/>
  <c r="AP30" i="32" s="1"/>
  <c r="AP29" i="32" a="1"/>
  <c r="AP29" i="32" s="1"/>
  <c r="AP28" i="32" a="1"/>
  <c r="AP28" i="32" s="1"/>
  <c r="AP27" i="32" a="1"/>
  <c r="AP27" i="32" s="1"/>
  <c r="AP26" i="32" a="1"/>
  <c r="AP26" i="32" s="1"/>
  <c r="AP25" i="32" a="1"/>
  <c r="AP25" i="32" s="1"/>
  <c r="AP24" i="32" a="1"/>
  <c r="AP24" i="32" s="1"/>
  <c r="AP23" i="32" a="1"/>
  <c r="AP23" i="32" s="1"/>
  <c r="AP22" i="32" a="1"/>
  <c r="AP22" i="32" s="1"/>
  <c r="AP21" i="32" a="1"/>
  <c r="AP21" i="32" s="1"/>
  <c r="AP20" i="32" a="1"/>
  <c r="AP20" i="32" s="1"/>
  <c r="AP19" i="32" a="1"/>
  <c r="AP19" i="32" s="1"/>
  <c r="AP18" i="32" a="1"/>
  <c r="AP18" i="32" s="1"/>
  <c r="AP17" i="32" a="1"/>
  <c r="AP17" i="32" s="1"/>
  <c r="AP16" i="32" a="1"/>
  <c r="AP16" i="32" s="1"/>
  <c r="AP15" i="32" a="1"/>
  <c r="AP15" i="32" s="1"/>
  <c r="AP14" i="32" a="1"/>
  <c r="AP14" i="32" s="1"/>
  <c r="AP13" i="32" a="1"/>
  <c r="AP13" i="32" s="1"/>
  <c r="AP12" i="32" a="1"/>
  <c r="AP12" i="32" s="1"/>
  <c r="AP11" i="32" a="1"/>
  <c r="AP11" i="32" s="1"/>
  <c r="AP10" i="32" a="1"/>
  <c r="AP10" i="32" s="1"/>
  <c r="AP7" i="32" a="1"/>
  <c r="AP7" i="32" s="1"/>
  <c r="AP6" i="32" a="1"/>
  <c r="AP6" i="32" s="1"/>
  <c r="AL208" i="32" a="1"/>
  <c r="AL208" i="32" s="1"/>
  <c r="AL207" i="32" a="1"/>
  <c r="AL207" i="32" s="1"/>
  <c r="AL206" i="32" a="1"/>
  <c r="AL206" i="32" s="1"/>
  <c r="AL205" i="32" a="1"/>
  <c r="AL205" i="32" s="1"/>
  <c r="AL204" i="32" a="1"/>
  <c r="AL204" i="32" s="1"/>
  <c r="AL203" i="32" a="1"/>
  <c r="AL203" i="32" s="1"/>
  <c r="AL202" i="32" a="1"/>
  <c r="AL202" i="32" s="1"/>
  <c r="AL201" i="32" a="1"/>
  <c r="AL201" i="32" s="1"/>
  <c r="AL200" i="32" a="1"/>
  <c r="AL200" i="32" s="1"/>
  <c r="AL199" i="32" a="1"/>
  <c r="AL199" i="32" s="1"/>
  <c r="AL198" i="32" a="1"/>
  <c r="AL198" i="32" s="1"/>
  <c r="AL197" i="32" a="1"/>
  <c r="AL197" i="32" s="1"/>
  <c r="AL196" i="32" a="1"/>
  <c r="AL196" i="32" s="1"/>
  <c r="AL195" i="32" a="1"/>
  <c r="AL195" i="32" s="1"/>
  <c r="AL194" i="32" a="1"/>
  <c r="AL194" i="32" s="1"/>
  <c r="AL193" i="32" a="1"/>
  <c r="AL193" i="32" s="1"/>
  <c r="AL192" i="32" a="1"/>
  <c r="AL192" i="32" s="1"/>
  <c r="AL191" i="32" a="1"/>
  <c r="AL191" i="32" s="1"/>
  <c r="AL190" i="32" a="1"/>
  <c r="AL190" i="32" s="1"/>
  <c r="AL189" i="32" a="1"/>
  <c r="AL189" i="32" s="1"/>
  <c r="AL188" i="32" a="1"/>
  <c r="AL188" i="32" s="1"/>
  <c r="AL187" i="32" a="1"/>
  <c r="AL187" i="32" s="1"/>
  <c r="AL186" i="32" a="1"/>
  <c r="AL186" i="32" s="1"/>
  <c r="AL185" i="32" a="1"/>
  <c r="AL185" i="32" s="1"/>
  <c r="AL184" i="32" a="1"/>
  <c r="AL184" i="32" s="1"/>
  <c r="AL183" i="32" a="1"/>
  <c r="AL183" i="32" s="1"/>
  <c r="AL182" i="32" a="1"/>
  <c r="AL182" i="32" s="1"/>
  <c r="AL181" i="32" a="1"/>
  <c r="AL181" i="32" s="1"/>
  <c r="AL180" i="32" a="1"/>
  <c r="AL180" i="32" s="1"/>
  <c r="AL179" i="32" a="1"/>
  <c r="AL179" i="32" s="1"/>
  <c r="AL178" i="32" a="1"/>
  <c r="AL178" i="32" s="1"/>
  <c r="AL177" i="32" a="1"/>
  <c r="AL177" i="32" s="1"/>
  <c r="AL176" i="32" a="1"/>
  <c r="AL176" i="32" s="1"/>
  <c r="AL175" i="32" a="1"/>
  <c r="AL175" i="32" s="1"/>
  <c r="AL174" i="32" a="1"/>
  <c r="AL174" i="32" s="1"/>
  <c r="AL173" i="32" a="1"/>
  <c r="AL173" i="32" s="1"/>
  <c r="AL172" i="32" a="1"/>
  <c r="AL172" i="32" s="1"/>
  <c r="AL171" i="32" a="1"/>
  <c r="AL171" i="32" s="1"/>
  <c r="AL170" i="32" a="1"/>
  <c r="AL170" i="32" s="1"/>
  <c r="AL169" i="32" a="1"/>
  <c r="AL169" i="32" s="1"/>
  <c r="AL168" i="32" a="1"/>
  <c r="AL168" i="32" s="1"/>
  <c r="AL167" i="32" a="1"/>
  <c r="AL167" i="32" s="1"/>
  <c r="AL166" i="32" a="1"/>
  <c r="AL166" i="32" s="1"/>
  <c r="AL165" i="32" a="1"/>
  <c r="AL165" i="32" s="1"/>
  <c r="AL164" i="32" a="1"/>
  <c r="AL164" i="32" s="1"/>
  <c r="AL163" i="32" a="1"/>
  <c r="AL163" i="32" s="1"/>
  <c r="AL162" i="32" a="1"/>
  <c r="AL162" i="32" s="1"/>
  <c r="AL161" i="32" a="1"/>
  <c r="AL161" i="32" s="1"/>
  <c r="AL160" i="32" a="1"/>
  <c r="AL160" i="32" s="1"/>
  <c r="AL159" i="32" a="1"/>
  <c r="AL159" i="32" s="1"/>
  <c r="AL158" i="32" a="1"/>
  <c r="AL158" i="32" s="1"/>
  <c r="AL157" i="32" a="1"/>
  <c r="AL157" i="32" s="1"/>
  <c r="AL156" i="32" a="1"/>
  <c r="AL156" i="32" s="1"/>
  <c r="AL155" i="32" a="1"/>
  <c r="AL155" i="32" s="1"/>
  <c r="AL154" i="32" a="1"/>
  <c r="AL154" i="32" s="1"/>
  <c r="AL153" i="32" a="1"/>
  <c r="AL153" i="32" s="1"/>
  <c r="AL152" i="32" a="1"/>
  <c r="AL152" i="32" s="1"/>
  <c r="AL151" i="32" a="1"/>
  <c r="AL151" i="32" s="1"/>
  <c r="AL150" i="32" a="1"/>
  <c r="AL150" i="32" s="1"/>
  <c r="AL149" i="32" a="1"/>
  <c r="AL149" i="32" s="1"/>
  <c r="AL148" i="32" a="1"/>
  <c r="AL148" i="32" s="1"/>
  <c r="AL147" i="32" a="1"/>
  <c r="AL147" i="32" s="1"/>
  <c r="AL146" i="32" a="1"/>
  <c r="AL146" i="32" s="1"/>
  <c r="AL145" i="32" a="1"/>
  <c r="AL145" i="32" s="1"/>
  <c r="AL144" i="32" a="1"/>
  <c r="AL144" i="32" s="1"/>
  <c r="AL143" i="32" a="1"/>
  <c r="AL143" i="32" s="1"/>
  <c r="AL142" i="32" a="1"/>
  <c r="AL142" i="32" s="1"/>
  <c r="AL141" i="32" a="1"/>
  <c r="AL141" i="32" s="1"/>
  <c r="AL140" i="32" a="1"/>
  <c r="AL140" i="32" s="1"/>
  <c r="AL139" i="32" a="1"/>
  <c r="AL139" i="32" s="1"/>
  <c r="AL138" i="32" a="1"/>
  <c r="AL138" i="32" s="1"/>
  <c r="AL137" i="32" a="1"/>
  <c r="AL137" i="32" s="1"/>
  <c r="AL136" i="32" a="1"/>
  <c r="AL136" i="32" s="1"/>
  <c r="AL135" i="32" a="1"/>
  <c r="AL135" i="32" s="1"/>
  <c r="AL134" i="32" a="1"/>
  <c r="AL134" i="32" s="1"/>
  <c r="AL133" i="32" a="1"/>
  <c r="AL133" i="32" s="1"/>
  <c r="AL132" i="32" a="1"/>
  <c r="AL132" i="32" s="1"/>
  <c r="AL131" i="32" a="1"/>
  <c r="AL131" i="32" s="1"/>
  <c r="AL130" i="32" a="1"/>
  <c r="AL130" i="32" s="1"/>
  <c r="AL129" i="32" a="1"/>
  <c r="AL129" i="32" s="1"/>
  <c r="AL128" i="32" a="1"/>
  <c r="AL128" i="32" s="1"/>
  <c r="AL127" i="32" a="1"/>
  <c r="AL127" i="32" s="1"/>
  <c r="AL126" i="32" a="1"/>
  <c r="AL126" i="32" s="1"/>
  <c r="AL125" i="32" a="1"/>
  <c r="AL125" i="32" s="1"/>
  <c r="AL124" i="32" a="1"/>
  <c r="AL124" i="32" s="1"/>
  <c r="AL123" i="32" a="1"/>
  <c r="AL123" i="32" s="1"/>
  <c r="AL122" i="32" a="1"/>
  <c r="AL122" i="32" s="1"/>
  <c r="AL121" i="32" a="1"/>
  <c r="AL121" i="32" s="1"/>
  <c r="AL120" i="32" a="1"/>
  <c r="AL120" i="32" s="1"/>
  <c r="AL119" i="32" a="1"/>
  <c r="AL119" i="32" s="1"/>
  <c r="AL118" i="32" a="1"/>
  <c r="AL118" i="32" s="1"/>
  <c r="AL117" i="32" a="1"/>
  <c r="AL117" i="32" s="1"/>
  <c r="AL116" i="32" a="1"/>
  <c r="AL116" i="32" s="1"/>
  <c r="AL115" i="32" a="1"/>
  <c r="AL115" i="32" s="1"/>
  <c r="AL114" i="32" a="1"/>
  <c r="AL114" i="32" s="1"/>
  <c r="AL113" i="32" a="1"/>
  <c r="AL113" i="32" s="1"/>
  <c r="AL112" i="32" a="1"/>
  <c r="AL112" i="32" s="1"/>
  <c r="AL111" i="32" a="1"/>
  <c r="AL111" i="32" s="1"/>
  <c r="AL110" i="32" a="1"/>
  <c r="AL110" i="32" s="1"/>
  <c r="AL109" i="32" a="1"/>
  <c r="AL109" i="32" s="1"/>
  <c r="AL108" i="32" a="1"/>
  <c r="AL108" i="32" s="1"/>
  <c r="AL107" i="32" a="1"/>
  <c r="AL107" i="32" s="1"/>
  <c r="AL106" i="32" a="1"/>
  <c r="AL106" i="32" s="1"/>
  <c r="AL105" i="32" a="1"/>
  <c r="AL105" i="32" s="1"/>
  <c r="AL104" i="32" a="1"/>
  <c r="AL104" i="32" s="1"/>
  <c r="AL103" i="32" a="1"/>
  <c r="AL103" i="32" s="1"/>
  <c r="AL102" i="32" a="1"/>
  <c r="AL102" i="32" s="1"/>
  <c r="AL101" i="32" a="1"/>
  <c r="AL101" i="32" s="1"/>
  <c r="AL100" i="32" a="1"/>
  <c r="AL100" i="32" s="1"/>
  <c r="AL99" i="32" a="1"/>
  <c r="AL99" i="32" s="1"/>
  <c r="AL98" i="32" a="1"/>
  <c r="AL98" i="32" s="1"/>
  <c r="AL97" i="32" a="1"/>
  <c r="AL97" i="32" s="1"/>
  <c r="AL96" i="32" a="1"/>
  <c r="AL96" i="32" s="1"/>
  <c r="AL95" i="32" a="1"/>
  <c r="AL95" i="32" s="1"/>
  <c r="AL94" i="32" a="1"/>
  <c r="AL94" i="32" s="1"/>
  <c r="AL93" i="32" a="1"/>
  <c r="AL93" i="32" s="1"/>
  <c r="AL92" i="32" a="1"/>
  <c r="AL92" i="32" s="1"/>
  <c r="AL91" i="32" a="1"/>
  <c r="AL91" i="32" s="1"/>
  <c r="AL90" i="32" a="1"/>
  <c r="AL90" i="32" s="1"/>
  <c r="AL89" i="32" a="1"/>
  <c r="AL89" i="32" s="1"/>
  <c r="AL88" i="32" a="1"/>
  <c r="AL88" i="32" s="1"/>
  <c r="AL87" i="32" a="1"/>
  <c r="AL87" i="32" s="1"/>
  <c r="AL86" i="32" a="1"/>
  <c r="AL86" i="32" s="1"/>
  <c r="AL85" i="32" a="1"/>
  <c r="AL85" i="32" s="1"/>
  <c r="AL84" i="32" a="1"/>
  <c r="AL84" i="32" s="1"/>
  <c r="AL83" i="32" a="1"/>
  <c r="AL83" i="32" s="1"/>
  <c r="AL82" i="32" a="1"/>
  <c r="AL82" i="32" s="1"/>
  <c r="AL81" i="32" a="1"/>
  <c r="AL81" i="32" s="1"/>
  <c r="AL80" i="32" a="1"/>
  <c r="AL80" i="32" s="1"/>
  <c r="AL79" i="32" a="1"/>
  <c r="AL79" i="32" s="1"/>
  <c r="AL78" i="32" a="1"/>
  <c r="AL78" i="32" s="1"/>
  <c r="AL77" i="32" a="1"/>
  <c r="AL77" i="32" s="1"/>
  <c r="AL76" i="32" a="1"/>
  <c r="AL76" i="32" s="1"/>
  <c r="AL75" i="32" a="1"/>
  <c r="AL75" i="32" s="1"/>
  <c r="AL74" i="32" a="1"/>
  <c r="AL74" i="32" s="1"/>
  <c r="AL73" i="32" a="1"/>
  <c r="AL73" i="32" s="1"/>
  <c r="AL72" i="32" a="1"/>
  <c r="AL72" i="32" s="1"/>
  <c r="AL71" i="32" a="1"/>
  <c r="AL71" i="32" s="1"/>
  <c r="AL70" i="32" a="1"/>
  <c r="AL70" i="32" s="1"/>
  <c r="AL69" i="32" a="1"/>
  <c r="AL69" i="32" s="1"/>
  <c r="AL68" i="32" a="1"/>
  <c r="AL68" i="32" s="1"/>
  <c r="AL67" i="32" a="1"/>
  <c r="AL67" i="32" s="1"/>
  <c r="AL66" i="32" a="1"/>
  <c r="AL66" i="32" s="1"/>
  <c r="AL65" i="32" a="1"/>
  <c r="AL65" i="32" s="1"/>
  <c r="AL64" i="32" a="1"/>
  <c r="AL64" i="32" s="1"/>
  <c r="AL63" i="32" a="1"/>
  <c r="AL63" i="32" s="1"/>
  <c r="AL62" i="32" a="1"/>
  <c r="AL62" i="32" s="1"/>
  <c r="AL61" i="32" a="1"/>
  <c r="AL61" i="32" s="1"/>
  <c r="AL60" i="32" a="1"/>
  <c r="AL60" i="32" s="1"/>
  <c r="AL59" i="32" a="1"/>
  <c r="AL59" i="32" s="1"/>
  <c r="AL58" i="32" a="1"/>
  <c r="AL58" i="32" s="1"/>
  <c r="AL57" i="32" a="1"/>
  <c r="AL57" i="32" s="1"/>
  <c r="AL56" i="32" a="1"/>
  <c r="AL56" i="32" s="1"/>
  <c r="AL55" i="32" a="1"/>
  <c r="AL55" i="32" s="1"/>
  <c r="AL54" i="32" a="1"/>
  <c r="AL54" i="32" s="1"/>
  <c r="AL53" i="32" a="1"/>
  <c r="AL53" i="32" s="1"/>
  <c r="AL52" i="32" a="1"/>
  <c r="AL52" i="32" s="1"/>
  <c r="AL51" i="32" a="1"/>
  <c r="AL51" i="32" s="1"/>
  <c r="AL50" i="32" a="1"/>
  <c r="AL50" i="32" s="1"/>
  <c r="AL49" i="32" a="1"/>
  <c r="AL49" i="32" s="1"/>
  <c r="AL48" i="32" a="1"/>
  <c r="AL48" i="32" s="1"/>
  <c r="AL47" i="32" a="1"/>
  <c r="AL47" i="32" s="1"/>
  <c r="AL46" i="32" a="1"/>
  <c r="AL46" i="32" s="1"/>
  <c r="AL45" i="32" a="1"/>
  <c r="AL45" i="32" s="1"/>
  <c r="AL44" i="32" a="1"/>
  <c r="AL44" i="32" s="1"/>
  <c r="AL43" i="32" a="1"/>
  <c r="AL43" i="32" s="1"/>
  <c r="AL42" i="32" a="1"/>
  <c r="AL42" i="32" s="1"/>
  <c r="AL41" i="32" a="1"/>
  <c r="AL41" i="32" s="1"/>
  <c r="AL40" i="32" a="1"/>
  <c r="AL40" i="32" s="1"/>
  <c r="AL39" i="32" a="1"/>
  <c r="AL39" i="32" s="1"/>
  <c r="AL38" i="32" a="1"/>
  <c r="AL38" i="32" s="1"/>
  <c r="AL37" i="32" a="1"/>
  <c r="AL37" i="32" s="1"/>
  <c r="AL36" i="32" a="1"/>
  <c r="AL36" i="32" s="1"/>
  <c r="AL35" i="32" a="1"/>
  <c r="AL35" i="32" s="1"/>
  <c r="AL34" i="32" a="1"/>
  <c r="AL34" i="32" s="1"/>
  <c r="AL33" i="32" a="1"/>
  <c r="AL33" i="32" s="1"/>
  <c r="AL32" i="32" a="1"/>
  <c r="AL32" i="32" s="1"/>
  <c r="AL31" i="32" a="1"/>
  <c r="AL31" i="32" s="1"/>
  <c r="AL30" i="32" a="1"/>
  <c r="AL30" i="32" s="1"/>
  <c r="AL29" i="32" a="1"/>
  <c r="AL29" i="32" s="1"/>
  <c r="AL28" i="32" a="1"/>
  <c r="AL28" i="32" s="1"/>
  <c r="AL27" i="32" a="1"/>
  <c r="AL27" i="32" s="1"/>
  <c r="AL26" i="32" a="1"/>
  <c r="AL26" i="32" s="1"/>
  <c r="AL25" i="32" a="1"/>
  <c r="AL25" i="32" s="1"/>
  <c r="AL24" i="32" a="1"/>
  <c r="AL24" i="32" s="1"/>
  <c r="AL23" i="32" a="1"/>
  <c r="AL23" i="32" s="1"/>
  <c r="AL22" i="32" a="1"/>
  <c r="AL22" i="32" s="1"/>
  <c r="AL21" i="32" a="1"/>
  <c r="AL21" i="32" s="1"/>
  <c r="AL20" i="32" a="1"/>
  <c r="AL20" i="32" s="1"/>
  <c r="AL19" i="32" a="1"/>
  <c r="AL19" i="32" s="1"/>
  <c r="AL18" i="32" a="1"/>
  <c r="AL18" i="32" s="1"/>
  <c r="AL17" i="32" a="1"/>
  <c r="AL17" i="32" s="1"/>
  <c r="AL16" i="32" a="1"/>
  <c r="AL16" i="32" s="1"/>
  <c r="AL15" i="32" a="1"/>
  <c r="AL15" i="32" s="1"/>
  <c r="AL14" i="32" a="1"/>
  <c r="AL14" i="32" s="1"/>
  <c r="AL13" i="32" a="1"/>
  <c r="AL13" i="32" s="1"/>
  <c r="AL12" i="32" a="1"/>
  <c r="AL12" i="32" s="1"/>
  <c r="AL11" i="32" a="1"/>
  <c r="AL11" i="32" s="1"/>
  <c r="AL10" i="32" a="1"/>
  <c r="AL10" i="32" s="1"/>
  <c r="AL7" i="32" a="1"/>
  <c r="AL7" i="32" s="1"/>
  <c r="AL6" i="32" a="1"/>
  <c r="AL6" i="32" s="1"/>
  <c r="AH208" i="32" a="1"/>
  <c r="AH208" i="32" s="1"/>
  <c r="AH207" i="32" a="1"/>
  <c r="AH207" i="32" s="1"/>
  <c r="AH206" i="32" a="1"/>
  <c r="AH206" i="32" s="1"/>
  <c r="AH205" i="32" a="1"/>
  <c r="AH205" i="32" s="1"/>
  <c r="AH204" i="32" a="1"/>
  <c r="AH204" i="32" s="1"/>
  <c r="AH203" i="32" a="1"/>
  <c r="AH203" i="32" s="1"/>
  <c r="AH202" i="32" a="1"/>
  <c r="AH202" i="32" s="1"/>
  <c r="AH201" i="32" a="1"/>
  <c r="AH201" i="32" s="1"/>
  <c r="AH200" i="32" a="1"/>
  <c r="AH200" i="32" s="1"/>
  <c r="AH199" i="32" a="1"/>
  <c r="AH199" i="32" s="1"/>
  <c r="AH198" i="32" a="1"/>
  <c r="AH198" i="32" s="1"/>
  <c r="AH197" i="32" a="1"/>
  <c r="AH197" i="32" s="1"/>
  <c r="AH196" i="32" a="1"/>
  <c r="AH196" i="32" s="1"/>
  <c r="AH195" i="32" a="1"/>
  <c r="AH195" i="32" s="1"/>
  <c r="AH194" i="32" a="1"/>
  <c r="AH194" i="32" s="1"/>
  <c r="AH193" i="32" a="1"/>
  <c r="AH193" i="32" s="1"/>
  <c r="AH192" i="32" a="1"/>
  <c r="AH192" i="32" s="1"/>
  <c r="AH191" i="32" a="1"/>
  <c r="AH191" i="32" s="1"/>
  <c r="AH190" i="32" a="1"/>
  <c r="AH190" i="32" s="1"/>
  <c r="AH189" i="32" a="1"/>
  <c r="AH189" i="32" s="1"/>
  <c r="AH188" i="32" a="1"/>
  <c r="AH188" i="32" s="1"/>
  <c r="AH187" i="32" a="1"/>
  <c r="AH187" i="32" s="1"/>
  <c r="AH186" i="32" a="1"/>
  <c r="AH186" i="32" s="1"/>
  <c r="AH185" i="32" a="1"/>
  <c r="AH185" i="32" s="1"/>
  <c r="AH184" i="32" a="1"/>
  <c r="AH184" i="32" s="1"/>
  <c r="AH183" i="32" a="1"/>
  <c r="AH183" i="32" s="1"/>
  <c r="AH182" i="32" a="1"/>
  <c r="AH182" i="32" s="1"/>
  <c r="AH181" i="32" a="1"/>
  <c r="AH181" i="32" s="1"/>
  <c r="AH180" i="32" a="1"/>
  <c r="AH180" i="32" s="1"/>
  <c r="AH179" i="32" a="1"/>
  <c r="AH179" i="32" s="1"/>
  <c r="AH178" i="32" a="1"/>
  <c r="AH178" i="32" s="1"/>
  <c r="AH177" i="32" a="1"/>
  <c r="AH177" i="32" s="1"/>
  <c r="AH176" i="32" a="1"/>
  <c r="AH176" i="32" s="1"/>
  <c r="AH175" i="32" a="1"/>
  <c r="AH175" i="32" s="1"/>
  <c r="AH174" i="32" a="1"/>
  <c r="AH174" i="32" s="1"/>
  <c r="AH173" i="32" a="1"/>
  <c r="AH173" i="32" s="1"/>
  <c r="AH172" i="32" a="1"/>
  <c r="AH172" i="32" s="1"/>
  <c r="AH171" i="32" a="1"/>
  <c r="AH171" i="32" s="1"/>
  <c r="AH170" i="32" a="1"/>
  <c r="AH170" i="32" s="1"/>
  <c r="AH169" i="32" a="1"/>
  <c r="AH169" i="32" s="1"/>
  <c r="AH168" i="32" a="1"/>
  <c r="AH168" i="32" s="1"/>
  <c r="AH167" i="32" a="1"/>
  <c r="AH167" i="32" s="1"/>
  <c r="AH166" i="32" a="1"/>
  <c r="AH166" i="32" s="1"/>
  <c r="AH165" i="32" a="1"/>
  <c r="AH165" i="32" s="1"/>
  <c r="AH164" i="32" a="1"/>
  <c r="AH164" i="32" s="1"/>
  <c r="AH163" i="32" a="1"/>
  <c r="AH163" i="32" s="1"/>
  <c r="AH162" i="32" a="1"/>
  <c r="AH162" i="32" s="1"/>
  <c r="AH161" i="32" a="1"/>
  <c r="AH161" i="32" s="1"/>
  <c r="AH160" i="32" a="1"/>
  <c r="AH160" i="32" s="1"/>
  <c r="AH159" i="32" a="1"/>
  <c r="AH159" i="32" s="1"/>
  <c r="AH158" i="32" a="1"/>
  <c r="AH158" i="32" s="1"/>
  <c r="AH157" i="32" a="1"/>
  <c r="AH157" i="32" s="1"/>
  <c r="AH156" i="32" a="1"/>
  <c r="AH156" i="32" s="1"/>
  <c r="AH155" i="32" a="1"/>
  <c r="AH155" i="32" s="1"/>
  <c r="AH154" i="32" a="1"/>
  <c r="AH154" i="32" s="1"/>
  <c r="AH153" i="32" a="1"/>
  <c r="AH153" i="32" s="1"/>
  <c r="AH152" i="32" a="1"/>
  <c r="AH152" i="32" s="1"/>
  <c r="AH151" i="32" a="1"/>
  <c r="AH151" i="32" s="1"/>
  <c r="AH150" i="32" a="1"/>
  <c r="AH150" i="32" s="1"/>
  <c r="AH149" i="32" a="1"/>
  <c r="AH149" i="32" s="1"/>
  <c r="AH148" i="32" a="1"/>
  <c r="AH148" i="32" s="1"/>
  <c r="AH147" i="32" a="1"/>
  <c r="AH147" i="32" s="1"/>
  <c r="AH146" i="32" a="1"/>
  <c r="AH146" i="32" s="1"/>
  <c r="AH145" i="32" a="1"/>
  <c r="AH145" i="32" s="1"/>
  <c r="AH144" i="32" a="1"/>
  <c r="AH144" i="32" s="1"/>
  <c r="AH143" i="32" a="1"/>
  <c r="AH143" i="32" s="1"/>
  <c r="AH142" i="32" a="1"/>
  <c r="AH142" i="32" s="1"/>
  <c r="AH141" i="32" a="1"/>
  <c r="AH141" i="32" s="1"/>
  <c r="AH140" i="32" a="1"/>
  <c r="AH140" i="32" s="1"/>
  <c r="AH139" i="32" a="1"/>
  <c r="AH139" i="32" s="1"/>
  <c r="AH138" i="32" a="1"/>
  <c r="AH138" i="32" s="1"/>
  <c r="AH137" i="32" a="1"/>
  <c r="AH137" i="32" s="1"/>
  <c r="AH136" i="32" a="1"/>
  <c r="AH136" i="32" s="1"/>
  <c r="AH135" i="32" a="1"/>
  <c r="AH135" i="32" s="1"/>
  <c r="AH134" i="32" a="1"/>
  <c r="AH134" i="32" s="1"/>
  <c r="AH133" i="32" a="1"/>
  <c r="AH133" i="32" s="1"/>
  <c r="AH132" i="32" a="1"/>
  <c r="AH132" i="32" s="1"/>
  <c r="AH131" i="32" a="1"/>
  <c r="AH131" i="32" s="1"/>
  <c r="AH130" i="32" a="1"/>
  <c r="AH130" i="32" s="1"/>
  <c r="AH129" i="32" a="1"/>
  <c r="AH129" i="32" s="1"/>
  <c r="AH128" i="32" a="1"/>
  <c r="AH128" i="32" s="1"/>
  <c r="AH127" i="32" a="1"/>
  <c r="AH127" i="32" s="1"/>
  <c r="AH126" i="32" a="1"/>
  <c r="AH126" i="32" s="1"/>
  <c r="AH125" i="32" a="1"/>
  <c r="AH125" i="32" s="1"/>
  <c r="AH124" i="32" a="1"/>
  <c r="AH124" i="32" s="1"/>
  <c r="AH123" i="32" a="1"/>
  <c r="AH123" i="32" s="1"/>
  <c r="AH122" i="32" a="1"/>
  <c r="AH122" i="32" s="1"/>
  <c r="AH121" i="32" a="1"/>
  <c r="AH121" i="32" s="1"/>
  <c r="AH120" i="32" a="1"/>
  <c r="AH120" i="32" s="1"/>
  <c r="AH119" i="32" a="1"/>
  <c r="AH119" i="32" s="1"/>
  <c r="AH118" i="32" a="1"/>
  <c r="AH118" i="32" s="1"/>
  <c r="AH117" i="32" a="1"/>
  <c r="AH117" i="32" s="1"/>
  <c r="AH116" i="32" a="1"/>
  <c r="AH116" i="32" s="1"/>
  <c r="AH115" i="32" a="1"/>
  <c r="AH115" i="32" s="1"/>
  <c r="AH114" i="32" a="1"/>
  <c r="AH114" i="32" s="1"/>
  <c r="AH113" i="32" a="1"/>
  <c r="AH113" i="32" s="1"/>
  <c r="AH112" i="32" a="1"/>
  <c r="AH112" i="32" s="1"/>
  <c r="AH111" i="32" a="1"/>
  <c r="AH111" i="32" s="1"/>
  <c r="AH110" i="32" a="1"/>
  <c r="AH110" i="32" s="1"/>
  <c r="AH109" i="32" a="1"/>
  <c r="AH109" i="32" s="1"/>
  <c r="AH108" i="32" a="1"/>
  <c r="AH108" i="32" s="1"/>
  <c r="AH107" i="32" a="1"/>
  <c r="AH107" i="32" s="1"/>
  <c r="AH106" i="32" a="1"/>
  <c r="AH106" i="32" s="1"/>
  <c r="AH105" i="32" a="1"/>
  <c r="AH105" i="32" s="1"/>
  <c r="AH104" i="32" a="1"/>
  <c r="AH104" i="32" s="1"/>
  <c r="AH103" i="32" a="1"/>
  <c r="AH103" i="32" s="1"/>
  <c r="AH102" i="32" a="1"/>
  <c r="AH102" i="32" s="1"/>
  <c r="AH101" i="32" a="1"/>
  <c r="AH101" i="32" s="1"/>
  <c r="AH100" i="32" a="1"/>
  <c r="AH100" i="32" s="1"/>
  <c r="AH99" i="32" a="1"/>
  <c r="AH99" i="32" s="1"/>
  <c r="AH98" i="32" a="1"/>
  <c r="AH98" i="32" s="1"/>
  <c r="AH97" i="32" a="1"/>
  <c r="AH97" i="32" s="1"/>
  <c r="AH96" i="32" a="1"/>
  <c r="AH96" i="32" s="1"/>
  <c r="AH95" i="32" a="1"/>
  <c r="AH95" i="32" s="1"/>
  <c r="AH94" i="32" a="1"/>
  <c r="AH94" i="32" s="1"/>
  <c r="AH93" i="32" a="1"/>
  <c r="AH93" i="32" s="1"/>
  <c r="AH92" i="32" a="1"/>
  <c r="AH92" i="32" s="1"/>
  <c r="AH91" i="32" a="1"/>
  <c r="AH91" i="32" s="1"/>
  <c r="AH90" i="32" a="1"/>
  <c r="AH90" i="32" s="1"/>
  <c r="AH89" i="32" a="1"/>
  <c r="AH89" i="32" s="1"/>
  <c r="AH88" i="32" a="1"/>
  <c r="AH88" i="32" s="1"/>
  <c r="AH87" i="32" a="1"/>
  <c r="AH87" i="32" s="1"/>
  <c r="AH86" i="32" a="1"/>
  <c r="AH86" i="32" s="1"/>
  <c r="AH85" i="32" a="1"/>
  <c r="AH85" i="32" s="1"/>
  <c r="AH84" i="32" a="1"/>
  <c r="AH84" i="32" s="1"/>
  <c r="AH83" i="32" a="1"/>
  <c r="AH83" i="32" s="1"/>
  <c r="AH82" i="32" a="1"/>
  <c r="AH82" i="32" s="1"/>
  <c r="AH81" i="32" a="1"/>
  <c r="AH81" i="32" s="1"/>
  <c r="AH80" i="32" a="1"/>
  <c r="AH80" i="32" s="1"/>
  <c r="AH79" i="32" a="1"/>
  <c r="AH79" i="32" s="1"/>
  <c r="AH78" i="32" a="1"/>
  <c r="AH78" i="32" s="1"/>
  <c r="AH77" i="32" a="1"/>
  <c r="AH77" i="32" s="1"/>
  <c r="AH76" i="32" a="1"/>
  <c r="AH76" i="32" s="1"/>
  <c r="AH75" i="32" a="1"/>
  <c r="AH75" i="32" s="1"/>
  <c r="AH74" i="32" a="1"/>
  <c r="AH74" i="32" s="1"/>
  <c r="AH73" i="32" a="1"/>
  <c r="AH73" i="32" s="1"/>
  <c r="AH72" i="32" a="1"/>
  <c r="AH72" i="32" s="1"/>
  <c r="AH71" i="32" a="1"/>
  <c r="AH71" i="32" s="1"/>
  <c r="AH70" i="32" a="1"/>
  <c r="AH70" i="32" s="1"/>
  <c r="AH69" i="32" a="1"/>
  <c r="AH69" i="32" s="1"/>
  <c r="AH68" i="32" a="1"/>
  <c r="AH68" i="32" s="1"/>
  <c r="AH67" i="32" a="1"/>
  <c r="AH67" i="32" s="1"/>
  <c r="AH66" i="32" a="1"/>
  <c r="AH66" i="32" s="1"/>
  <c r="AH65" i="32" a="1"/>
  <c r="AH65" i="32" s="1"/>
  <c r="AH64" i="32" a="1"/>
  <c r="AH64" i="32" s="1"/>
  <c r="AH63" i="32" a="1"/>
  <c r="AH63" i="32" s="1"/>
  <c r="AH62" i="32" a="1"/>
  <c r="AH62" i="32" s="1"/>
  <c r="AH61" i="32" a="1"/>
  <c r="AH61" i="32" s="1"/>
  <c r="AH60" i="32" a="1"/>
  <c r="AH60" i="32" s="1"/>
  <c r="AH59" i="32" a="1"/>
  <c r="AH59" i="32" s="1"/>
  <c r="AH58" i="32" a="1"/>
  <c r="AH58" i="32" s="1"/>
  <c r="AH57" i="32" a="1"/>
  <c r="AH57" i="32" s="1"/>
  <c r="AH56" i="32" a="1"/>
  <c r="AH56" i="32" s="1"/>
  <c r="AH55" i="32" a="1"/>
  <c r="AH55" i="32" s="1"/>
  <c r="AH54" i="32" a="1"/>
  <c r="AH54" i="32" s="1"/>
  <c r="AH53" i="32" a="1"/>
  <c r="AH53" i="32" s="1"/>
  <c r="AH52" i="32" a="1"/>
  <c r="AH52" i="32" s="1"/>
  <c r="AH51" i="32" a="1"/>
  <c r="AH51" i="32" s="1"/>
  <c r="AH50" i="32" a="1"/>
  <c r="AH50" i="32" s="1"/>
  <c r="AH49" i="32" a="1"/>
  <c r="AH49" i="32" s="1"/>
  <c r="AH48" i="32" a="1"/>
  <c r="AH48" i="32" s="1"/>
  <c r="AH47" i="32" a="1"/>
  <c r="AH47" i="32" s="1"/>
  <c r="AH46" i="32" a="1"/>
  <c r="AH46" i="32" s="1"/>
  <c r="AH45" i="32" a="1"/>
  <c r="AH45" i="32" s="1"/>
  <c r="AH44" i="32" a="1"/>
  <c r="AH44" i="32" s="1"/>
  <c r="AH43" i="32" a="1"/>
  <c r="AH43" i="32" s="1"/>
  <c r="AH42" i="32" a="1"/>
  <c r="AH42" i="32" s="1"/>
  <c r="AH41" i="32" a="1"/>
  <c r="AH41" i="32" s="1"/>
  <c r="AH40" i="32" a="1"/>
  <c r="AH40" i="32" s="1"/>
  <c r="AH39" i="32" a="1"/>
  <c r="AH39" i="32" s="1"/>
  <c r="AH38" i="32" a="1"/>
  <c r="AH38" i="32" s="1"/>
  <c r="AH37" i="32" a="1"/>
  <c r="AH37" i="32" s="1"/>
  <c r="AH36" i="32" a="1"/>
  <c r="AH36" i="32" s="1"/>
  <c r="AH35" i="32" a="1"/>
  <c r="AH35" i="32" s="1"/>
  <c r="AH34" i="32" a="1"/>
  <c r="AH34" i="32" s="1"/>
  <c r="AH33" i="32" a="1"/>
  <c r="AH33" i="32" s="1"/>
  <c r="AH32" i="32" a="1"/>
  <c r="AH32" i="32" s="1"/>
  <c r="AH31" i="32" a="1"/>
  <c r="AH31" i="32" s="1"/>
  <c r="AH30" i="32" a="1"/>
  <c r="AH30" i="32" s="1"/>
  <c r="AH29" i="32" a="1"/>
  <c r="AH29" i="32" s="1"/>
  <c r="AH28" i="32" a="1"/>
  <c r="AH28" i="32" s="1"/>
  <c r="AH27" i="32" a="1"/>
  <c r="AH27" i="32" s="1"/>
  <c r="AH26" i="32" a="1"/>
  <c r="AH26" i="32" s="1"/>
  <c r="AH25" i="32" a="1"/>
  <c r="AH25" i="32" s="1"/>
  <c r="AH24" i="32" a="1"/>
  <c r="AH24" i="32" s="1"/>
  <c r="AH23" i="32" a="1"/>
  <c r="AH23" i="32" s="1"/>
  <c r="AH22" i="32" a="1"/>
  <c r="AH22" i="32" s="1"/>
  <c r="AH21" i="32" a="1"/>
  <c r="AH21" i="32" s="1"/>
  <c r="AH20" i="32" a="1"/>
  <c r="AH20" i="32" s="1"/>
  <c r="AH19" i="32" a="1"/>
  <c r="AH19" i="32" s="1"/>
  <c r="AH18" i="32" a="1"/>
  <c r="AH18" i="32" s="1"/>
  <c r="AH17" i="32" a="1"/>
  <c r="AH17" i="32" s="1"/>
  <c r="AH16" i="32" a="1"/>
  <c r="AH16" i="32" s="1"/>
  <c r="AH15" i="32" a="1"/>
  <c r="AH15" i="32" s="1"/>
  <c r="AH14" i="32" a="1"/>
  <c r="AH14" i="32" s="1"/>
  <c r="AH13" i="32" a="1"/>
  <c r="AH13" i="32" s="1"/>
  <c r="AH12" i="32" a="1"/>
  <c r="AH12" i="32" s="1"/>
  <c r="AH11" i="32" a="1"/>
  <c r="AH11" i="32" s="1"/>
  <c r="AH10" i="32" a="1"/>
  <c r="AH10" i="32" s="1"/>
  <c r="AH7" i="32" a="1"/>
  <c r="AH7" i="32" s="1"/>
  <c r="AH6" i="32" a="1"/>
  <c r="AH6" i="32" s="1"/>
  <c r="AD208" i="32" a="1"/>
  <c r="AD208" i="32" s="1"/>
  <c r="AD207" i="32" a="1"/>
  <c r="AD207" i="32" s="1"/>
  <c r="AD206" i="32" a="1"/>
  <c r="AD206" i="32" s="1"/>
  <c r="AD205" i="32" a="1"/>
  <c r="AD205" i="32" s="1"/>
  <c r="AD204" i="32" a="1"/>
  <c r="AD204" i="32" s="1"/>
  <c r="AD203" i="32" a="1"/>
  <c r="AD203" i="32" s="1"/>
  <c r="AD202" i="32" a="1"/>
  <c r="AD202" i="32" s="1"/>
  <c r="AD201" i="32" a="1"/>
  <c r="AD201" i="32" s="1"/>
  <c r="AD200" i="32" a="1"/>
  <c r="AD200" i="32" s="1"/>
  <c r="AD199" i="32" a="1"/>
  <c r="AD199" i="32" s="1"/>
  <c r="AD198" i="32" a="1"/>
  <c r="AD198" i="32" s="1"/>
  <c r="AD197" i="32" a="1"/>
  <c r="AD197" i="32" s="1"/>
  <c r="AD196" i="32" a="1"/>
  <c r="AD196" i="32" s="1"/>
  <c r="AD195" i="32" a="1"/>
  <c r="AD195" i="32" s="1"/>
  <c r="AD194" i="32" a="1"/>
  <c r="AD194" i="32" s="1"/>
  <c r="AD193" i="32" a="1"/>
  <c r="AD193" i="32" s="1"/>
  <c r="AD192" i="32" a="1"/>
  <c r="AD192" i="32" s="1"/>
  <c r="AD191" i="32" a="1"/>
  <c r="AD191" i="32" s="1"/>
  <c r="AD190" i="32" a="1"/>
  <c r="AD190" i="32" s="1"/>
  <c r="AD189" i="32" a="1"/>
  <c r="AD189" i="32" s="1"/>
  <c r="AD188" i="32" a="1"/>
  <c r="AD188" i="32" s="1"/>
  <c r="AD187" i="32" a="1"/>
  <c r="AD187" i="32" s="1"/>
  <c r="AD186" i="32" a="1"/>
  <c r="AD186" i="32" s="1"/>
  <c r="AD185" i="32" a="1"/>
  <c r="AD185" i="32" s="1"/>
  <c r="AD184" i="32" a="1"/>
  <c r="AD184" i="32" s="1"/>
  <c r="AD183" i="32" a="1"/>
  <c r="AD183" i="32" s="1"/>
  <c r="AD182" i="32" a="1"/>
  <c r="AD182" i="32" s="1"/>
  <c r="AD181" i="32" a="1"/>
  <c r="AD181" i="32" s="1"/>
  <c r="AD180" i="32" a="1"/>
  <c r="AD180" i="32" s="1"/>
  <c r="AD179" i="32" a="1"/>
  <c r="AD179" i="32" s="1"/>
  <c r="AD178" i="32" a="1"/>
  <c r="AD178" i="32" s="1"/>
  <c r="AD177" i="32" a="1"/>
  <c r="AD177" i="32" s="1"/>
  <c r="AD176" i="32" a="1"/>
  <c r="AD176" i="32" s="1"/>
  <c r="AD175" i="32" a="1"/>
  <c r="AD175" i="32" s="1"/>
  <c r="AD174" i="32" a="1"/>
  <c r="AD174" i="32" s="1"/>
  <c r="AD173" i="32" a="1"/>
  <c r="AD173" i="32" s="1"/>
  <c r="AD172" i="32" a="1"/>
  <c r="AD172" i="32" s="1"/>
  <c r="AD171" i="32" a="1"/>
  <c r="AD171" i="32" s="1"/>
  <c r="AD170" i="32" a="1"/>
  <c r="AD170" i="32" s="1"/>
  <c r="AD169" i="32" a="1"/>
  <c r="AD169" i="32" s="1"/>
  <c r="AD168" i="32" a="1"/>
  <c r="AD168" i="32" s="1"/>
  <c r="AD167" i="32" a="1"/>
  <c r="AD167" i="32" s="1"/>
  <c r="AD166" i="32" a="1"/>
  <c r="AD166" i="32" s="1"/>
  <c r="AD165" i="32" a="1"/>
  <c r="AD165" i="32" s="1"/>
  <c r="AD164" i="32" a="1"/>
  <c r="AD164" i="32" s="1"/>
  <c r="AD163" i="32" a="1"/>
  <c r="AD163" i="32" s="1"/>
  <c r="AD162" i="32" a="1"/>
  <c r="AD162" i="32" s="1"/>
  <c r="AD161" i="32" a="1"/>
  <c r="AD161" i="32" s="1"/>
  <c r="AD160" i="32" a="1"/>
  <c r="AD160" i="32" s="1"/>
  <c r="AD159" i="32" a="1"/>
  <c r="AD159" i="32" s="1"/>
  <c r="AD158" i="32" a="1"/>
  <c r="AD158" i="32" s="1"/>
  <c r="AD157" i="32" a="1"/>
  <c r="AD157" i="32" s="1"/>
  <c r="AD156" i="32" a="1"/>
  <c r="AD156" i="32" s="1"/>
  <c r="AD155" i="32" a="1"/>
  <c r="AD155" i="32" s="1"/>
  <c r="AD154" i="32" a="1"/>
  <c r="AD154" i="32" s="1"/>
  <c r="AD153" i="32" a="1"/>
  <c r="AD153" i="32" s="1"/>
  <c r="AD152" i="32" a="1"/>
  <c r="AD152" i="32" s="1"/>
  <c r="AD151" i="32" a="1"/>
  <c r="AD151" i="32" s="1"/>
  <c r="AD150" i="32" a="1"/>
  <c r="AD150" i="32" s="1"/>
  <c r="AD149" i="32" a="1"/>
  <c r="AD149" i="32" s="1"/>
  <c r="AD148" i="32" a="1"/>
  <c r="AD148" i="32" s="1"/>
  <c r="AD147" i="32" a="1"/>
  <c r="AD147" i="32" s="1"/>
  <c r="AD146" i="32" a="1"/>
  <c r="AD146" i="32" s="1"/>
  <c r="AD145" i="32" a="1"/>
  <c r="AD145" i="32" s="1"/>
  <c r="AD144" i="32" a="1"/>
  <c r="AD144" i="32" s="1"/>
  <c r="AD143" i="32" a="1"/>
  <c r="AD143" i="32" s="1"/>
  <c r="AD142" i="32" a="1"/>
  <c r="AD142" i="32" s="1"/>
  <c r="AD141" i="32" a="1"/>
  <c r="AD141" i="32" s="1"/>
  <c r="AD140" i="32" a="1"/>
  <c r="AD140" i="32" s="1"/>
  <c r="AD139" i="32" a="1"/>
  <c r="AD139" i="32" s="1"/>
  <c r="AD138" i="32" a="1"/>
  <c r="AD138" i="32" s="1"/>
  <c r="AD137" i="32" a="1"/>
  <c r="AD137" i="32" s="1"/>
  <c r="AD136" i="32" a="1"/>
  <c r="AD136" i="32" s="1"/>
  <c r="AD135" i="32" a="1"/>
  <c r="AD135" i="32" s="1"/>
  <c r="AD134" i="32" a="1"/>
  <c r="AD134" i="32" s="1"/>
  <c r="AD133" i="32" a="1"/>
  <c r="AD133" i="32" s="1"/>
  <c r="AD132" i="32" a="1"/>
  <c r="AD132" i="32" s="1"/>
  <c r="AD131" i="32" a="1"/>
  <c r="AD131" i="32" s="1"/>
  <c r="AD130" i="32" a="1"/>
  <c r="AD130" i="32" s="1"/>
  <c r="AD129" i="32" a="1"/>
  <c r="AD129" i="32" s="1"/>
  <c r="AD128" i="32" a="1"/>
  <c r="AD128" i="32" s="1"/>
  <c r="AD127" i="32" a="1"/>
  <c r="AD127" i="32" s="1"/>
  <c r="AD126" i="32" a="1"/>
  <c r="AD126" i="32" s="1"/>
  <c r="AD125" i="32" a="1"/>
  <c r="AD125" i="32" s="1"/>
  <c r="AD124" i="32" a="1"/>
  <c r="AD124" i="32" s="1"/>
  <c r="AD123" i="32" a="1"/>
  <c r="AD123" i="32" s="1"/>
  <c r="AD122" i="32" a="1"/>
  <c r="AD122" i="32" s="1"/>
  <c r="AD121" i="32" a="1"/>
  <c r="AD121" i="32" s="1"/>
  <c r="AD120" i="32" a="1"/>
  <c r="AD120" i="32" s="1"/>
  <c r="AD119" i="32" a="1"/>
  <c r="AD119" i="32" s="1"/>
  <c r="AD118" i="32" a="1"/>
  <c r="AD118" i="32" s="1"/>
  <c r="AD117" i="32" a="1"/>
  <c r="AD117" i="32" s="1"/>
  <c r="AD116" i="32" a="1"/>
  <c r="AD116" i="32" s="1"/>
  <c r="AD115" i="32" a="1"/>
  <c r="AD115" i="32" s="1"/>
  <c r="AD114" i="32" a="1"/>
  <c r="AD114" i="32" s="1"/>
  <c r="AD113" i="32" a="1"/>
  <c r="AD113" i="32" s="1"/>
  <c r="AD112" i="32" a="1"/>
  <c r="AD112" i="32" s="1"/>
  <c r="AD111" i="32" a="1"/>
  <c r="AD111" i="32" s="1"/>
  <c r="AD110" i="32" a="1"/>
  <c r="AD110" i="32" s="1"/>
  <c r="AD109" i="32" a="1"/>
  <c r="AD109" i="32" s="1"/>
  <c r="AD108" i="32" a="1"/>
  <c r="AD108" i="32" s="1"/>
  <c r="AD107" i="32" a="1"/>
  <c r="AD107" i="32" s="1"/>
  <c r="AD106" i="32" a="1"/>
  <c r="AD106" i="32" s="1"/>
  <c r="AD105" i="32" a="1"/>
  <c r="AD105" i="32" s="1"/>
  <c r="AD104" i="32" a="1"/>
  <c r="AD104" i="32" s="1"/>
  <c r="AD103" i="32" a="1"/>
  <c r="AD103" i="32" s="1"/>
  <c r="AD102" i="32" a="1"/>
  <c r="AD102" i="32" s="1"/>
  <c r="AD101" i="32" a="1"/>
  <c r="AD101" i="32" s="1"/>
  <c r="AD100" i="32" a="1"/>
  <c r="AD100" i="32" s="1"/>
  <c r="AD99" i="32" a="1"/>
  <c r="AD99" i="32" s="1"/>
  <c r="AD98" i="32" a="1"/>
  <c r="AD98" i="32" s="1"/>
  <c r="AD97" i="32" a="1"/>
  <c r="AD97" i="32" s="1"/>
  <c r="AD96" i="32" a="1"/>
  <c r="AD96" i="32" s="1"/>
  <c r="AD95" i="32" a="1"/>
  <c r="AD95" i="32" s="1"/>
  <c r="AD94" i="32" a="1"/>
  <c r="AD94" i="32" s="1"/>
  <c r="AD93" i="32" a="1"/>
  <c r="AD93" i="32" s="1"/>
  <c r="AD92" i="32" a="1"/>
  <c r="AD92" i="32" s="1"/>
  <c r="AD91" i="32" a="1"/>
  <c r="AD91" i="32" s="1"/>
  <c r="AD90" i="32" a="1"/>
  <c r="AD90" i="32" s="1"/>
  <c r="AD89" i="32" a="1"/>
  <c r="AD89" i="32" s="1"/>
  <c r="AD88" i="32" a="1"/>
  <c r="AD88" i="32" s="1"/>
  <c r="AD87" i="32" a="1"/>
  <c r="AD87" i="32" s="1"/>
  <c r="AD86" i="32" a="1"/>
  <c r="AD86" i="32" s="1"/>
  <c r="AD85" i="32" a="1"/>
  <c r="AD85" i="32" s="1"/>
  <c r="AD84" i="32" a="1"/>
  <c r="AD84" i="32" s="1"/>
  <c r="AD83" i="32" a="1"/>
  <c r="AD83" i="32" s="1"/>
  <c r="AD82" i="32" a="1"/>
  <c r="AD82" i="32" s="1"/>
  <c r="AD81" i="32" a="1"/>
  <c r="AD81" i="32" s="1"/>
  <c r="AD80" i="32" a="1"/>
  <c r="AD80" i="32" s="1"/>
  <c r="AD79" i="32" a="1"/>
  <c r="AD79" i="32" s="1"/>
  <c r="AD78" i="32" a="1"/>
  <c r="AD78" i="32" s="1"/>
  <c r="AD77" i="32" a="1"/>
  <c r="AD77" i="32" s="1"/>
  <c r="AD76" i="32" a="1"/>
  <c r="AD76" i="32" s="1"/>
  <c r="AD75" i="32" a="1"/>
  <c r="AD75" i="32" s="1"/>
  <c r="AD74" i="32" a="1"/>
  <c r="AD74" i="32" s="1"/>
  <c r="AD73" i="32" a="1"/>
  <c r="AD73" i="32" s="1"/>
  <c r="AD72" i="32" a="1"/>
  <c r="AD72" i="32" s="1"/>
  <c r="AD71" i="32" a="1"/>
  <c r="AD71" i="32" s="1"/>
  <c r="AD70" i="32" a="1"/>
  <c r="AD70" i="32" s="1"/>
  <c r="AD69" i="32" a="1"/>
  <c r="AD69" i="32" s="1"/>
  <c r="AD68" i="32" a="1"/>
  <c r="AD68" i="32" s="1"/>
  <c r="AD67" i="32" a="1"/>
  <c r="AD67" i="32" s="1"/>
  <c r="AD66" i="32" a="1"/>
  <c r="AD66" i="32" s="1"/>
  <c r="AD65" i="32" a="1"/>
  <c r="AD65" i="32" s="1"/>
  <c r="AD64" i="32" a="1"/>
  <c r="AD64" i="32" s="1"/>
  <c r="AD63" i="32" a="1"/>
  <c r="AD63" i="32" s="1"/>
  <c r="AD62" i="32" a="1"/>
  <c r="AD62" i="32" s="1"/>
  <c r="AD61" i="32" a="1"/>
  <c r="AD61" i="32" s="1"/>
  <c r="AD60" i="32" a="1"/>
  <c r="AD60" i="32" s="1"/>
  <c r="AD59" i="32" a="1"/>
  <c r="AD59" i="32" s="1"/>
  <c r="AD58" i="32" a="1"/>
  <c r="AD58" i="32" s="1"/>
  <c r="AD57" i="32" a="1"/>
  <c r="AD57" i="32" s="1"/>
  <c r="AD56" i="32" a="1"/>
  <c r="AD56" i="32" s="1"/>
  <c r="AD55" i="32" a="1"/>
  <c r="AD55" i="32" s="1"/>
  <c r="AD54" i="32" a="1"/>
  <c r="AD54" i="32" s="1"/>
  <c r="AD53" i="32" a="1"/>
  <c r="AD53" i="32" s="1"/>
  <c r="AD52" i="32" a="1"/>
  <c r="AD52" i="32" s="1"/>
  <c r="AD51" i="32" a="1"/>
  <c r="AD51" i="32" s="1"/>
  <c r="AD50" i="32" a="1"/>
  <c r="AD50" i="32" s="1"/>
  <c r="AD49" i="32" a="1"/>
  <c r="AD49" i="32" s="1"/>
  <c r="AD48" i="32" a="1"/>
  <c r="AD48" i="32" s="1"/>
  <c r="AD47" i="32" a="1"/>
  <c r="AD47" i="32" s="1"/>
  <c r="AD46" i="32" a="1"/>
  <c r="AD46" i="32" s="1"/>
  <c r="AD45" i="32" a="1"/>
  <c r="AD45" i="32" s="1"/>
  <c r="AD44" i="32" a="1"/>
  <c r="AD44" i="32" s="1"/>
  <c r="AD43" i="32" a="1"/>
  <c r="AD43" i="32" s="1"/>
  <c r="AD42" i="32" a="1"/>
  <c r="AD42" i="32" s="1"/>
  <c r="AD41" i="32" a="1"/>
  <c r="AD41" i="32" s="1"/>
  <c r="AD40" i="32" a="1"/>
  <c r="AD40" i="32" s="1"/>
  <c r="AD39" i="32" a="1"/>
  <c r="AD39" i="32" s="1"/>
  <c r="AD38" i="32" a="1"/>
  <c r="AD38" i="32" s="1"/>
  <c r="AD37" i="32" a="1"/>
  <c r="AD37" i="32" s="1"/>
  <c r="AD36" i="32" a="1"/>
  <c r="AD36" i="32" s="1"/>
  <c r="AD35" i="32" a="1"/>
  <c r="AD35" i="32" s="1"/>
  <c r="AD34" i="32" a="1"/>
  <c r="AD34" i="32" s="1"/>
  <c r="AD33" i="32" a="1"/>
  <c r="AD33" i="32" s="1"/>
  <c r="AD32" i="32" a="1"/>
  <c r="AD32" i="32" s="1"/>
  <c r="AD31" i="32" a="1"/>
  <c r="AD31" i="32" s="1"/>
  <c r="AD30" i="32" a="1"/>
  <c r="AD30" i="32" s="1"/>
  <c r="AD29" i="32" a="1"/>
  <c r="AD29" i="32" s="1"/>
  <c r="AD28" i="32" a="1"/>
  <c r="AD28" i="32" s="1"/>
  <c r="AD27" i="32" a="1"/>
  <c r="AD27" i="32" s="1"/>
  <c r="AD26" i="32" a="1"/>
  <c r="AD26" i="32" s="1"/>
  <c r="AD25" i="32" a="1"/>
  <c r="AD25" i="32" s="1"/>
  <c r="AD24" i="32" a="1"/>
  <c r="AD24" i="32" s="1"/>
  <c r="AD23" i="32" a="1"/>
  <c r="AD23" i="32" s="1"/>
  <c r="AD22" i="32" a="1"/>
  <c r="AD22" i="32" s="1"/>
  <c r="AD21" i="32" a="1"/>
  <c r="AD21" i="32" s="1"/>
  <c r="AD20" i="32" a="1"/>
  <c r="AD20" i="32" s="1"/>
  <c r="AD19" i="32" a="1"/>
  <c r="AD19" i="32" s="1"/>
  <c r="AD18" i="32" a="1"/>
  <c r="AD18" i="32" s="1"/>
  <c r="AD17" i="32" a="1"/>
  <c r="AD17" i="32" s="1"/>
  <c r="AD16" i="32" a="1"/>
  <c r="AD16" i="32" s="1"/>
  <c r="AD15" i="32" a="1"/>
  <c r="AD15" i="32" s="1"/>
  <c r="AD14" i="32" a="1"/>
  <c r="AD14" i="32" s="1"/>
  <c r="AD13" i="32" a="1"/>
  <c r="AD13" i="32" s="1"/>
  <c r="AD12" i="32" a="1"/>
  <c r="AD12" i="32" s="1"/>
  <c r="AD11" i="32" a="1"/>
  <c r="AD11" i="32" s="1"/>
  <c r="AD10" i="32" a="1"/>
  <c r="AD10" i="32" s="1"/>
  <c r="AD7" i="32" a="1"/>
  <c r="AD7" i="32" s="1"/>
  <c r="AD6" i="32" a="1"/>
  <c r="AD6" i="32" s="1"/>
  <c r="Z208" i="32" a="1"/>
  <c r="Z208" i="32" s="1"/>
  <c r="Z207" i="32" a="1"/>
  <c r="Z207" i="32" s="1"/>
  <c r="Z206" i="32" a="1"/>
  <c r="Z206" i="32" s="1"/>
  <c r="Z205" i="32" a="1"/>
  <c r="Z205" i="32" s="1"/>
  <c r="Z204" i="32" a="1"/>
  <c r="Z204" i="32" s="1"/>
  <c r="Z203" i="32" a="1"/>
  <c r="Z203" i="32" s="1"/>
  <c r="Z202" i="32" a="1"/>
  <c r="Z202" i="32" s="1"/>
  <c r="Z201" i="32" a="1"/>
  <c r="Z201" i="32" s="1"/>
  <c r="Z200" i="32" a="1"/>
  <c r="Z200" i="32" s="1"/>
  <c r="Z199" i="32" a="1"/>
  <c r="Z199" i="32" s="1"/>
  <c r="Z198" i="32" a="1"/>
  <c r="Z198" i="32" s="1"/>
  <c r="Z197" i="32" a="1"/>
  <c r="Z197" i="32" s="1"/>
  <c r="Z196" i="32" a="1"/>
  <c r="Z196" i="32" s="1"/>
  <c r="Z195" i="32" a="1"/>
  <c r="Z195" i="32" s="1"/>
  <c r="Z194" i="32" a="1"/>
  <c r="Z194" i="32" s="1"/>
  <c r="Z193" i="32" a="1"/>
  <c r="Z193" i="32" s="1"/>
  <c r="Z192" i="32" a="1"/>
  <c r="Z192" i="32" s="1"/>
  <c r="Z191" i="32" a="1"/>
  <c r="Z191" i="32" s="1"/>
  <c r="Z190" i="32" a="1"/>
  <c r="Z190" i="32" s="1"/>
  <c r="Z189" i="32" a="1"/>
  <c r="Z189" i="32" s="1"/>
  <c r="Z188" i="32" a="1"/>
  <c r="Z188" i="32" s="1"/>
  <c r="Z187" i="32" a="1"/>
  <c r="Z187" i="32" s="1"/>
  <c r="Z186" i="32" a="1"/>
  <c r="Z186" i="32" s="1"/>
  <c r="Z185" i="32" a="1"/>
  <c r="Z185" i="32" s="1"/>
  <c r="Z184" i="32" a="1"/>
  <c r="Z184" i="32" s="1"/>
  <c r="Z183" i="32" a="1"/>
  <c r="Z183" i="32" s="1"/>
  <c r="Z182" i="32" a="1"/>
  <c r="Z182" i="32" s="1"/>
  <c r="Z181" i="32" a="1"/>
  <c r="Z181" i="32" s="1"/>
  <c r="Z180" i="32" a="1"/>
  <c r="Z180" i="32" s="1"/>
  <c r="Z179" i="32" a="1"/>
  <c r="Z179" i="32" s="1"/>
  <c r="Z178" i="32" a="1"/>
  <c r="Z178" i="32" s="1"/>
  <c r="Z177" i="32" a="1"/>
  <c r="Z177" i="32" s="1"/>
  <c r="Z176" i="32" a="1"/>
  <c r="Z176" i="32" s="1"/>
  <c r="Z175" i="32" a="1"/>
  <c r="Z175" i="32" s="1"/>
  <c r="Z174" i="32" a="1"/>
  <c r="Z174" i="32" s="1"/>
  <c r="Z173" i="32" a="1"/>
  <c r="Z173" i="32" s="1"/>
  <c r="Z172" i="32" a="1"/>
  <c r="Z172" i="32" s="1"/>
  <c r="Z171" i="32" a="1"/>
  <c r="Z171" i="32" s="1"/>
  <c r="Z170" i="32" a="1"/>
  <c r="Z170" i="32" s="1"/>
  <c r="Z169" i="32" a="1"/>
  <c r="Z169" i="32" s="1"/>
  <c r="Z168" i="32" a="1"/>
  <c r="Z168" i="32" s="1"/>
  <c r="Z167" i="32" a="1"/>
  <c r="Z167" i="32" s="1"/>
  <c r="Z166" i="32" a="1"/>
  <c r="Z166" i="32" s="1"/>
  <c r="Z165" i="32" a="1"/>
  <c r="Z165" i="32" s="1"/>
  <c r="Z164" i="32" a="1"/>
  <c r="Z164" i="32" s="1"/>
  <c r="Z163" i="32" a="1"/>
  <c r="Z163" i="32" s="1"/>
  <c r="Z162" i="32" a="1"/>
  <c r="Z162" i="32" s="1"/>
  <c r="Z161" i="32" a="1"/>
  <c r="Z161" i="32" s="1"/>
  <c r="Z160" i="32" a="1"/>
  <c r="Z160" i="32" s="1"/>
  <c r="Z159" i="32" a="1"/>
  <c r="Z159" i="32" s="1"/>
  <c r="Z158" i="32" a="1"/>
  <c r="Z158" i="32" s="1"/>
  <c r="Z157" i="32" a="1"/>
  <c r="Z157" i="32" s="1"/>
  <c r="Z156" i="32" a="1"/>
  <c r="Z156" i="32" s="1"/>
  <c r="Z155" i="32" a="1"/>
  <c r="Z155" i="32" s="1"/>
  <c r="Z154" i="32" a="1"/>
  <c r="Z154" i="32" s="1"/>
  <c r="Z153" i="32" a="1"/>
  <c r="Z153" i="32" s="1"/>
  <c r="Z152" i="32" a="1"/>
  <c r="Z152" i="32" s="1"/>
  <c r="Z151" i="32" a="1"/>
  <c r="Z151" i="32" s="1"/>
  <c r="Z150" i="32" a="1"/>
  <c r="Z150" i="32" s="1"/>
  <c r="Z149" i="32" a="1"/>
  <c r="Z149" i="32" s="1"/>
  <c r="Z148" i="32" a="1"/>
  <c r="Z148" i="32" s="1"/>
  <c r="Z147" i="32" a="1"/>
  <c r="Z147" i="32" s="1"/>
  <c r="Z146" i="32" a="1"/>
  <c r="Z146" i="32" s="1"/>
  <c r="Z145" i="32" a="1"/>
  <c r="Z145" i="32" s="1"/>
  <c r="Z144" i="32" a="1"/>
  <c r="Z144" i="32" s="1"/>
  <c r="Z143" i="32" a="1"/>
  <c r="Z143" i="32" s="1"/>
  <c r="Z142" i="32" a="1"/>
  <c r="Z142" i="32" s="1"/>
  <c r="Z141" i="32" a="1"/>
  <c r="Z141" i="32" s="1"/>
  <c r="Z140" i="32" a="1"/>
  <c r="Z140" i="32" s="1"/>
  <c r="Z139" i="32" a="1"/>
  <c r="Z139" i="32" s="1"/>
  <c r="Z138" i="32" a="1"/>
  <c r="Z138" i="32" s="1"/>
  <c r="Z137" i="32" a="1"/>
  <c r="Z137" i="32" s="1"/>
  <c r="Z136" i="32" a="1"/>
  <c r="Z136" i="32" s="1"/>
  <c r="Z135" i="32" a="1"/>
  <c r="Z135" i="32" s="1"/>
  <c r="Z134" i="32" a="1"/>
  <c r="Z134" i="32" s="1"/>
  <c r="Z133" i="32" a="1"/>
  <c r="Z133" i="32" s="1"/>
  <c r="Z132" i="32" a="1"/>
  <c r="Z132" i="32" s="1"/>
  <c r="Z131" i="32" a="1"/>
  <c r="Z131" i="32" s="1"/>
  <c r="Z130" i="32" a="1"/>
  <c r="Z130" i="32" s="1"/>
  <c r="Z129" i="32" a="1"/>
  <c r="Z129" i="32" s="1"/>
  <c r="Z128" i="32" a="1"/>
  <c r="Z128" i="32" s="1"/>
  <c r="Z127" i="32" a="1"/>
  <c r="Z127" i="32" s="1"/>
  <c r="Z126" i="32" a="1"/>
  <c r="Z126" i="32" s="1"/>
  <c r="Z125" i="32" a="1"/>
  <c r="Z125" i="32" s="1"/>
  <c r="Z124" i="32" a="1"/>
  <c r="Z124" i="32" s="1"/>
  <c r="Z123" i="32" a="1"/>
  <c r="Z123" i="32" s="1"/>
  <c r="Z122" i="32" a="1"/>
  <c r="Z122" i="32" s="1"/>
  <c r="Z121" i="32" a="1"/>
  <c r="Z121" i="32" s="1"/>
  <c r="Z120" i="32" a="1"/>
  <c r="Z120" i="32" s="1"/>
  <c r="Z119" i="32" a="1"/>
  <c r="Z119" i="32" s="1"/>
  <c r="Z118" i="32" a="1"/>
  <c r="Z118" i="32" s="1"/>
  <c r="Z117" i="32" a="1"/>
  <c r="Z117" i="32" s="1"/>
  <c r="Z116" i="32" a="1"/>
  <c r="Z116" i="32" s="1"/>
  <c r="Z115" i="32" a="1"/>
  <c r="Z115" i="32" s="1"/>
  <c r="Z114" i="32" a="1"/>
  <c r="Z114" i="32" s="1"/>
  <c r="Z113" i="32" a="1"/>
  <c r="Z113" i="32" s="1"/>
  <c r="Z112" i="32" a="1"/>
  <c r="Z112" i="32" s="1"/>
  <c r="Z111" i="32" a="1"/>
  <c r="Z111" i="32" s="1"/>
  <c r="Z110" i="32" a="1"/>
  <c r="Z110" i="32" s="1"/>
  <c r="Z109" i="32" a="1"/>
  <c r="Z109" i="32" s="1"/>
  <c r="Z108" i="32" a="1"/>
  <c r="Z108" i="32" s="1"/>
  <c r="Z107" i="32" a="1"/>
  <c r="Z107" i="32" s="1"/>
  <c r="Z106" i="32" a="1"/>
  <c r="Z106" i="32" s="1"/>
  <c r="Z105" i="32" a="1"/>
  <c r="Z105" i="32" s="1"/>
  <c r="Z104" i="32" a="1"/>
  <c r="Z104" i="32" s="1"/>
  <c r="Z103" i="32" a="1"/>
  <c r="Z103" i="32" s="1"/>
  <c r="Z102" i="32" a="1"/>
  <c r="Z102" i="32" s="1"/>
  <c r="Z101" i="32" a="1"/>
  <c r="Z101" i="32" s="1"/>
  <c r="Z100" i="32" a="1"/>
  <c r="Z100" i="32" s="1"/>
  <c r="Z99" i="32" a="1"/>
  <c r="Z99" i="32" s="1"/>
  <c r="Z98" i="32" a="1"/>
  <c r="Z98" i="32" s="1"/>
  <c r="Z97" i="32" a="1"/>
  <c r="Z97" i="32" s="1"/>
  <c r="Z96" i="32" a="1"/>
  <c r="Z96" i="32" s="1"/>
  <c r="Z95" i="32" a="1"/>
  <c r="Z95" i="32" s="1"/>
  <c r="Z94" i="32" a="1"/>
  <c r="Z94" i="32" s="1"/>
  <c r="Z93" i="32" a="1"/>
  <c r="Z93" i="32" s="1"/>
  <c r="Z92" i="32" a="1"/>
  <c r="Z92" i="32" s="1"/>
  <c r="Z91" i="32" a="1"/>
  <c r="Z91" i="32" s="1"/>
  <c r="Z90" i="32" a="1"/>
  <c r="Z90" i="32" s="1"/>
  <c r="Z89" i="32" a="1"/>
  <c r="Z89" i="32" s="1"/>
  <c r="Z88" i="32" a="1"/>
  <c r="Z88" i="32" s="1"/>
  <c r="Z87" i="32" a="1"/>
  <c r="Z87" i="32" s="1"/>
  <c r="Z86" i="32" a="1"/>
  <c r="Z86" i="32" s="1"/>
  <c r="Z85" i="32" a="1"/>
  <c r="Z85" i="32" s="1"/>
  <c r="Z84" i="32" a="1"/>
  <c r="Z84" i="32" s="1"/>
  <c r="Z83" i="32" a="1"/>
  <c r="Z83" i="32" s="1"/>
  <c r="Z82" i="32" a="1"/>
  <c r="Z82" i="32" s="1"/>
  <c r="Z81" i="32" a="1"/>
  <c r="Z81" i="32" s="1"/>
  <c r="Z80" i="32" a="1"/>
  <c r="Z80" i="32" s="1"/>
  <c r="Z79" i="32" a="1"/>
  <c r="Z79" i="32" s="1"/>
  <c r="Z78" i="32" a="1"/>
  <c r="Z78" i="32" s="1"/>
  <c r="Z77" i="32" a="1"/>
  <c r="Z77" i="32" s="1"/>
  <c r="Z76" i="32" a="1"/>
  <c r="Z76" i="32" s="1"/>
  <c r="Z75" i="32" a="1"/>
  <c r="Z75" i="32" s="1"/>
  <c r="Z74" i="32" a="1"/>
  <c r="Z74" i="32" s="1"/>
  <c r="Z73" i="32" a="1"/>
  <c r="Z73" i="32" s="1"/>
  <c r="Z72" i="32" a="1"/>
  <c r="Z72" i="32" s="1"/>
  <c r="Z71" i="32" a="1"/>
  <c r="Z71" i="32" s="1"/>
  <c r="Z70" i="32" a="1"/>
  <c r="Z70" i="32" s="1"/>
  <c r="Z69" i="32" a="1"/>
  <c r="Z69" i="32" s="1"/>
  <c r="Z68" i="32" a="1"/>
  <c r="Z68" i="32" s="1"/>
  <c r="Z67" i="32" a="1"/>
  <c r="Z67" i="32" s="1"/>
  <c r="Z66" i="32" a="1"/>
  <c r="Z66" i="32" s="1"/>
  <c r="Z65" i="32" a="1"/>
  <c r="Z65" i="32" s="1"/>
  <c r="Z64" i="32" a="1"/>
  <c r="Z64" i="32" s="1"/>
  <c r="Z63" i="32" a="1"/>
  <c r="Z63" i="32" s="1"/>
  <c r="Z62" i="32" a="1"/>
  <c r="Z62" i="32" s="1"/>
  <c r="Z61" i="32" a="1"/>
  <c r="Z61" i="32" s="1"/>
  <c r="Z60" i="32" a="1"/>
  <c r="Z60" i="32" s="1"/>
  <c r="Z59" i="32" a="1"/>
  <c r="Z59" i="32" s="1"/>
  <c r="Z58" i="32" a="1"/>
  <c r="Z58" i="32" s="1"/>
  <c r="Z57" i="32" a="1"/>
  <c r="Z57" i="32" s="1"/>
  <c r="Z56" i="32" a="1"/>
  <c r="Z56" i="32" s="1"/>
  <c r="Z55" i="32" a="1"/>
  <c r="Z55" i="32" s="1"/>
  <c r="Z54" i="32" a="1"/>
  <c r="Z54" i="32" s="1"/>
  <c r="Z53" i="32" a="1"/>
  <c r="Z53" i="32" s="1"/>
  <c r="Z52" i="32" a="1"/>
  <c r="Z52" i="32" s="1"/>
  <c r="Z51" i="32" a="1"/>
  <c r="Z51" i="32" s="1"/>
  <c r="Z50" i="32" a="1"/>
  <c r="Z50" i="32" s="1"/>
  <c r="Z49" i="32" a="1"/>
  <c r="Z49" i="32" s="1"/>
  <c r="Z48" i="32" a="1"/>
  <c r="Z48" i="32" s="1"/>
  <c r="Z47" i="32" a="1"/>
  <c r="Z47" i="32" s="1"/>
  <c r="Z46" i="32" a="1"/>
  <c r="Z46" i="32" s="1"/>
  <c r="Z45" i="32" a="1"/>
  <c r="Z45" i="32" s="1"/>
  <c r="Z44" i="32" a="1"/>
  <c r="Z44" i="32" s="1"/>
  <c r="Z43" i="32" a="1"/>
  <c r="Z43" i="32" s="1"/>
  <c r="Z42" i="32" a="1"/>
  <c r="Z42" i="32" s="1"/>
  <c r="Z41" i="32" a="1"/>
  <c r="Z41" i="32" s="1"/>
  <c r="Z40" i="32" a="1"/>
  <c r="Z40" i="32" s="1"/>
  <c r="Z39" i="32" a="1"/>
  <c r="Z39" i="32" s="1"/>
  <c r="Z38" i="32" a="1"/>
  <c r="Z38" i="32" s="1"/>
  <c r="Z37" i="32" a="1"/>
  <c r="Z37" i="32" s="1"/>
  <c r="Z36" i="32" a="1"/>
  <c r="Z36" i="32" s="1"/>
  <c r="Z35" i="32" a="1"/>
  <c r="Z35" i="32" s="1"/>
  <c r="Z34" i="32" a="1"/>
  <c r="Z34" i="32" s="1"/>
  <c r="Z33" i="32" a="1"/>
  <c r="Z33" i="32" s="1"/>
  <c r="Z32" i="32" a="1"/>
  <c r="Z32" i="32" s="1"/>
  <c r="Z31" i="32" a="1"/>
  <c r="Z31" i="32" s="1"/>
  <c r="Z30" i="32" a="1"/>
  <c r="Z30" i="32" s="1"/>
  <c r="Z29" i="32" a="1"/>
  <c r="Z29" i="32" s="1"/>
  <c r="Z28" i="32" a="1"/>
  <c r="Z28" i="32" s="1"/>
  <c r="Z27" i="32" a="1"/>
  <c r="Z27" i="32" s="1"/>
  <c r="Z26" i="32" a="1"/>
  <c r="Z26" i="32" s="1"/>
  <c r="Z25" i="32" a="1"/>
  <c r="Z25" i="32" s="1"/>
  <c r="Z24" i="32" a="1"/>
  <c r="Z24" i="32" s="1"/>
  <c r="Z23" i="32" a="1"/>
  <c r="Z23" i="32" s="1"/>
  <c r="Z22" i="32" a="1"/>
  <c r="Z22" i="32" s="1"/>
  <c r="Z21" i="32" a="1"/>
  <c r="Z21" i="32" s="1"/>
  <c r="Z20" i="32" a="1"/>
  <c r="Z20" i="32" s="1"/>
  <c r="Z19" i="32" a="1"/>
  <c r="Z19" i="32" s="1"/>
  <c r="Z18" i="32" a="1"/>
  <c r="Z18" i="32" s="1"/>
  <c r="Z17" i="32" a="1"/>
  <c r="Z17" i="32" s="1"/>
  <c r="Z16" i="32" a="1"/>
  <c r="Z16" i="32" s="1"/>
  <c r="Z15" i="32" a="1"/>
  <c r="Z15" i="32" s="1"/>
  <c r="Z14" i="32" a="1"/>
  <c r="Z14" i="32" s="1"/>
  <c r="Z13" i="32" a="1"/>
  <c r="Z13" i="32" s="1"/>
  <c r="Z12" i="32" a="1"/>
  <c r="Z12" i="32" s="1"/>
  <c r="Z11" i="32" a="1"/>
  <c r="Z11" i="32" s="1"/>
  <c r="Z10" i="32" a="1"/>
  <c r="Z10" i="32" s="1"/>
  <c r="Z7" i="32" a="1"/>
  <c r="Z7" i="32" s="1"/>
  <c r="Z6" i="32" a="1"/>
  <c r="Z6" i="32" s="1"/>
  <c r="V208" i="32" a="1"/>
  <c r="V208" i="32" s="1"/>
  <c r="V207" i="32" a="1"/>
  <c r="V207" i="32" s="1"/>
  <c r="V206" i="32" a="1"/>
  <c r="V206" i="32" s="1"/>
  <c r="V205" i="32" a="1"/>
  <c r="V205" i="32" s="1"/>
  <c r="V204" i="32" a="1"/>
  <c r="V204" i="32" s="1"/>
  <c r="V203" i="32" a="1"/>
  <c r="V203" i="32" s="1"/>
  <c r="V202" i="32" a="1"/>
  <c r="V202" i="32" s="1"/>
  <c r="V201" i="32" a="1"/>
  <c r="V201" i="32" s="1"/>
  <c r="V200" i="32" a="1"/>
  <c r="V200" i="32" s="1"/>
  <c r="V199" i="32" a="1"/>
  <c r="V199" i="32" s="1"/>
  <c r="V198" i="32" a="1"/>
  <c r="V198" i="32" s="1"/>
  <c r="V197" i="32" a="1"/>
  <c r="V197" i="32" s="1"/>
  <c r="V196" i="32" a="1"/>
  <c r="V196" i="32" s="1"/>
  <c r="V195" i="32" a="1"/>
  <c r="V195" i="32" s="1"/>
  <c r="V194" i="32" a="1"/>
  <c r="V194" i="32" s="1"/>
  <c r="V193" i="32" a="1"/>
  <c r="V193" i="32" s="1"/>
  <c r="V192" i="32" a="1"/>
  <c r="V192" i="32" s="1"/>
  <c r="V191" i="32" a="1"/>
  <c r="V191" i="32" s="1"/>
  <c r="V190" i="32" a="1"/>
  <c r="V190" i="32" s="1"/>
  <c r="V189" i="32" a="1"/>
  <c r="V189" i="32" s="1"/>
  <c r="V188" i="32" a="1"/>
  <c r="V188" i="32" s="1"/>
  <c r="V187" i="32" a="1"/>
  <c r="V187" i="32" s="1"/>
  <c r="V186" i="32" a="1"/>
  <c r="V186" i="32" s="1"/>
  <c r="V185" i="32" a="1"/>
  <c r="V185" i="32" s="1"/>
  <c r="V184" i="32" a="1"/>
  <c r="V184" i="32" s="1"/>
  <c r="V183" i="32" a="1"/>
  <c r="V183" i="32" s="1"/>
  <c r="V182" i="32" a="1"/>
  <c r="V182" i="32" s="1"/>
  <c r="V181" i="32" a="1"/>
  <c r="V181" i="32" s="1"/>
  <c r="V180" i="32" a="1"/>
  <c r="V180" i="32" s="1"/>
  <c r="V179" i="32" a="1"/>
  <c r="V179" i="32" s="1"/>
  <c r="V178" i="32" a="1"/>
  <c r="V178" i="32" s="1"/>
  <c r="V177" i="32" a="1"/>
  <c r="V177" i="32" s="1"/>
  <c r="V176" i="32" a="1"/>
  <c r="V176" i="32" s="1"/>
  <c r="V175" i="32" a="1"/>
  <c r="V175" i="32" s="1"/>
  <c r="V174" i="32" a="1"/>
  <c r="V174" i="32" s="1"/>
  <c r="V173" i="32" a="1"/>
  <c r="V173" i="32" s="1"/>
  <c r="V172" i="32" a="1"/>
  <c r="V172" i="32" s="1"/>
  <c r="V171" i="32" a="1"/>
  <c r="V171" i="32" s="1"/>
  <c r="V170" i="32" a="1"/>
  <c r="V170" i="32" s="1"/>
  <c r="V169" i="32" a="1"/>
  <c r="V169" i="32" s="1"/>
  <c r="V168" i="32" a="1"/>
  <c r="V168" i="32" s="1"/>
  <c r="V167" i="32" a="1"/>
  <c r="V167" i="32" s="1"/>
  <c r="V166" i="32" a="1"/>
  <c r="V166" i="32" s="1"/>
  <c r="V165" i="32" a="1"/>
  <c r="V165" i="32" s="1"/>
  <c r="V164" i="32" a="1"/>
  <c r="V164" i="32" s="1"/>
  <c r="V163" i="32" a="1"/>
  <c r="V163" i="32" s="1"/>
  <c r="V162" i="32" a="1"/>
  <c r="V162" i="32" s="1"/>
  <c r="V161" i="32" a="1"/>
  <c r="V161" i="32" s="1"/>
  <c r="V160" i="32" a="1"/>
  <c r="V160" i="32" s="1"/>
  <c r="V159" i="32" a="1"/>
  <c r="V159" i="32" s="1"/>
  <c r="V158" i="32" a="1"/>
  <c r="V158" i="32" s="1"/>
  <c r="V157" i="32" a="1"/>
  <c r="V157" i="32" s="1"/>
  <c r="V156" i="32" a="1"/>
  <c r="V156" i="32" s="1"/>
  <c r="V155" i="32" a="1"/>
  <c r="V155" i="32" s="1"/>
  <c r="V154" i="32" a="1"/>
  <c r="V154" i="32" s="1"/>
  <c r="V153" i="32" a="1"/>
  <c r="V153" i="32" s="1"/>
  <c r="V152" i="32" a="1"/>
  <c r="V152" i="32" s="1"/>
  <c r="V151" i="32" a="1"/>
  <c r="V151" i="32" s="1"/>
  <c r="V150" i="32" a="1"/>
  <c r="V150" i="32" s="1"/>
  <c r="V149" i="32" a="1"/>
  <c r="V149" i="32" s="1"/>
  <c r="V148" i="32" a="1"/>
  <c r="V148" i="32" s="1"/>
  <c r="V147" i="32" a="1"/>
  <c r="V147" i="32" s="1"/>
  <c r="V146" i="32" a="1"/>
  <c r="V146" i="32" s="1"/>
  <c r="V145" i="32" a="1"/>
  <c r="V145" i="32" s="1"/>
  <c r="V144" i="32" a="1"/>
  <c r="V144" i="32" s="1"/>
  <c r="V143" i="32" a="1"/>
  <c r="V143" i="32" s="1"/>
  <c r="V142" i="32" a="1"/>
  <c r="V142" i="32" s="1"/>
  <c r="V141" i="32" a="1"/>
  <c r="V141" i="32" s="1"/>
  <c r="V140" i="32" a="1"/>
  <c r="V140" i="32" s="1"/>
  <c r="V139" i="32" a="1"/>
  <c r="V139" i="32" s="1"/>
  <c r="V138" i="32" a="1"/>
  <c r="V138" i="32" s="1"/>
  <c r="V137" i="32" a="1"/>
  <c r="V137" i="32" s="1"/>
  <c r="V136" i="32" a="1"/>
  <c r="V136" i="32" s="1"/>
  <c r="V135" i="32" a="1"/>
  <c r="V135" i="32" s="1"/>
  <c r="V134" i="32" a="1"/>
  <c r="V134" i="32" s="1"/>
  <c r="V133" i="32" a="1"/>
  <c r="V133" i="32" s="1"/>
  <c r="V132" i="32" a="1"/>
  <c r="V132" i="32" s="1"/>
  <c r="V131" i="32" a="1"/>
  <c r="V131" i="32" s="1"/>
  <c r="V130" i="32" a="1"/>
  <c r="V130" i="32" s="1"/>
  <c r="V129" i="32" a="1"/>
  <c r="V129" i="32" s="1"/>
  <c r="V128" i="32" a="1"/>
  <c r="V128" i="32" s="1"/>
  <c r="V127" i="32" a="1"/>
  <c r="V127" i="32" s="1"/>
  <c r="V126" i="32" a="1"/>
  <c r="V126" i="32" s="1"/>
  <c r="V125" i="32" a="1"/>
  <c r="V125" i="32" s="1"/>
  <c r="V124" i="32" a="1"/>
  <c r="V124" i="32" s="1"/>
  <c r="V123" i="32" a="1"/>
  <c r="V123" i="32" s="1"/>
  <c r="V122" i="32" a="1"/>
  <c r="V122" i="32" s="1"/>
  <c r="V121" i="32" a="1"/>
  <c r="V121" i="32" s="1"/>
  <c r="V120" i="32" a="1"/>
  <c r="V120" i="32" s="1"/>
  <c r="V119" i="32" a="1"/>
  <c r="V119" i="32" s="1"/>
  <c r="V118" i="32" a="1"/>
  <c r="V118" i="32" s="1"/>
  <c r="V117" i="32" a="1"/>
  <c r="V117" i="32" s="1"/>
  <c r="V116" i="32" a="1"/>
  <c r="V116" i="32" s="1"/>
  <c r="V115" i="32" a="1"/>
  <c r="V115" i="32" s="1"/>
  <c r="V114" i="32" a="1"/>
  <c r="V114" i="32" s="1"/>
  <c r="V113" i="32" a="1"/>
  <c r="V113" i="32" s="1"/>
  <c r="V112" i="32" a="1"/>
  <c r="V112" i="32" s="1"/>
  <c r="V111" i="32" a="1"/>
  <c r="V111" i="32" s="1"/>
  <c r="V110" i="32" a="1"/>
  <c r="V110" i="32" s="1"/>
  <c r="V109" i="32" a="1"/>
  <c r="V109" i="32" s="1"/>
  <c r="V108" i="32" a="1"/>
  <c r="V108" i="32" s="1"/>
  <c r="V107" i="32" a="1"/>
  <c r="V107" i="32" s="1"/>
  <c r="V106" i="32" a="1"/>
  <c r="V106" i="32" s="1"/>
  <c r="V105" i="32" a="1"/>
  <c r="V105" i="32" s="1"/>
  <c r="V104" i="32" a="1"/>
  <c r="V104" i="32" s="1"/>
  <c r="V103" i="32" a="1"/>
  <c r="V103" i="32" s="1"/>
  <c r="V102" i="32" a="1"/>
  <c r="V102" i="32" s="1"/>
  <c r="V101" i="32" a="1"/>
  <c r="V101" i="32" s="1"/>
  <c r="V100" i="32" a="1"/>
  <c r="V100" i="32" s="1"/>
  <c r="V99" i="32" a="1"/>
  <c r="V99" i="32" s="1"/>
  <c r="V98" i="32" a="1"/>
  <c r="V98" i="32" s="1"/>
  <c r="V97" i="32" a="1"/>
  <c r="V97" i="32" s="1"/>
  <c r="V96" i="32" a="1"/>
  <c r="V96" i="32" s="1"/>
  <c r="V95" i="32" a="1"/>
  <c r="V95" i="32" s="1"/>
  <c r="V94" i="32" a="1"/>
  <c r="V94" i="32" s="1"/>
  <c r="V93" i="32" a="1"/>
  <c r="V93" i="32" s="1"/>
  <c r="V92" i="32" a="1"/>
  <c r="V92" i="32" s="1"/>
  <c r="V91" i="32" a="1"/>
  <c r="V91" i="32" s="1"/>
  <c r="V90" i="32" a="1"/>
  <c r="V90" i="32" s="1"/>
  <c r="V89" i="32" a="1"/>
  <c r="V89" i="32" s="1"/>
  <c r="V88" i="32" a="1"/>
  <c r="V88" i="32" s="1"/>
  <c r="V87" i="32" a="1"/>
  <c r="V87" i="32" s="1"/>
  <c r="V86" i="32" a="1"/>
  <c r="V86" i="32" s="1"/>
  <c r="V85" i="32" a="1"/>
  <c r="V85" i="32" s="1"/>
  <c r="V84" i="32" a="1"/>
  <c r="V84" i="32" s="1"/>
  <c r="V83" i="32" a="1"/>
  <c r="V83" i="32" s="1"/>
  <c r="V82" i="32" a="1"/>
  <c r="V82" i="32" s="1"/>
  <c r="V81" i="32" a="1"/>
  <c r="V81" i="32" s="1"/>
  <c r="V80" i="32" a="1"/>
  <c r="V80" i="32" s="1"/>
  <c r="V79" i="32" a="1"/>
  <c r="V79" i="32" s="1"/>
  <c r="V78" i="32" a="1"/>
  <c r="V78" i="32" s="1"/>
  <c r="V77" i="32" a="1"/>
  <c r="V77" i="32" s="1"/>
  <c r="V76" i="32" a="1"/>
  <c r="V76" i="32" s="1"/>
  <c r="V75" i="32" a="1"/>
  <c r="V75" i="32" s="1"/>
  <c r="V74" i="32" a="1"/>
  <c r="V74" i="32" s="1"/>
  <c r="V73" i="32" a="1"/>
  <c r="V73" i="32" s="1"/>
  <c r="V72" i="32" a="1"/>
  <c r="V72" i="32" s="1"/>
  <c r="V71" i="32" a="1"/>
  <c r="V71" i="32" s="1"/>
  <c r="V70" i="32" a="1"/>
  <c r="V70" i="32" s="1"/>
  <c r="V69" i="32" a="1"/>
  <c r="V69" i="32" s="1"/>
  <c r="V68" i="32" a="1"/>
  <c r="V68" i="32" s="1"/>
  <c r="V67" i="32" a="1"/>
  <c r="V67" i="32" s="1"/>
  <c r="V66" i="32" a="1"/>
  <c r="V66" i="32" s="1"/>
  <c r="V65" i="32" a="1"/>
  <c r="V65" i="32" s="1"/>
  <c r="V64" i="32" a="1"/>
  <c r="V64" i="32" s="1"/>
  <c r="V63" i="32" a="1"/>
  <c r="V63" i="32" s="1"/>
  <c r="V62" i="32" a="1"/>
  <c r="V62" i="32" s="1"/>
  <c r="V61" i="32" a="1"/>
  <c r="V61" i="32" s="1"/>
  <c r="V60" i="32" a="1"/>
  <c r="V60" i="32" s="1"/>
  <c r="V59" i="32" a="1"/>
  <c r="V59" i="32" s="1"/>
  <c r="V58" i="32" a="1"/>
  <c r="V58" i="32" s="1"/>
  <c r="V57" i="32" a="1"/>
  <c r="V57" i="32" s="1"/>
  <c r="V56" i="32" a="1"/>
  <c r="V56" i="32" s="1"/>
  <c r="V55" i="32" a="1"/>
  <c r="V55" i="32" s="1"/>
  <c r="V54" i="32" a="1"/>
  <c r="V54" i="32" s="1"/>
  <c r="V53" i="32" a="1"/>
  <c r="V53" i="32" s="1"/>
  <c r="V52" i="32" a="1"/>
  <c r="V52" i="32" s="1"/>
  <c r="V51" i="32" a="1"/>
  <c r="V51" i="32" s="1"/>
  <c r="V50" i="32" a="1"/>
  <c r="V50" i="32" s="1"/>
  <c r="V49" i="32" a="1"/>
  <c r="V49" i="32" s="1"/>
  <c r="V48" i="32" a="1"/>
  <c r="V48" i="32" s="1"/>
  <c r="V47" i="32" a="1"/>
  <c r="V47" i="32" s="1"/>
  <c r="V46" i="32" a="1"/>
  <c r="V46" i="32" s="1"/>
  <c r="V45" i="32" a="1"/>
  <c r="V45" i="32" s="1"/>
  <c r="V44" i="32" a="1"/>
  <c r="V44" i="32" s="1"/>
  <c r="V43" i="32" a="1"/>
  <c r="V43" i="32" s="1"/>
  <c r="V42" i="32" a="1"/>
  <c r="V42" i="32" s="1"/>
  <c r="V41" i="32" a="1"/>
  <c r="V41" i="32" s="1"/>
  <c r="V40" i="32" a="1"/>
  <c r="V40" i="32" s="1"/>
  <c r="V39" i="32" a="1"/>
  <c r="V39" i="32" s="1"/>
  <c r="V38" i="32" a="1"/>
  <c r="V38" i="32" s="1"/>
  <c r="V37" i="32" a="1"/>
  <c r="V37" i="32" s="1"/>
  <c r="V36" i="32" a="1"/>
  <c r="V36" i="32" s="1"/>
  <c r="V35" i="32" a="1"/>
  <c r="V35" i="32" s="1"/>
  <c r="V34" i="32" a="1"/>
  <c r="V34" i="32" s="1"/>
  <c r="V33" i="32" a="1"/>
  <c r="V33" i="32" s="1"/>
  <c r="V32" i="32" a="1"/>
  <c r="V32" i="32" s="1"/>
  <c r="V31" i="32" a="1"/>
  <c r="V31" i="32" s="1"/>
  <c r="V30" i="32" a="1"/>
  <c r="V30" i="32" s="1"/>
  <c r="V29" i="32" a="1"/>
  <c r="V29" i="32" s="1"/>
  <c r="V28" i="32" a="1"/>
  <c r="V28" i="32" s="1"/>
  <c r="V27" i="32" a="1"/>
  <c r="V27" i="32" s="1"/>
  <c r="V26" i="32" a="1"/>
  <c r="V26" i="32" s="1"/>
  <c r="V25" i="32" a="1"/>
  <c r="V25" i="32" s="1"/>
  <c r="V24" i="32" a="1"/>
  <c r="V24" i="32" s="1"/>
  <c r="V23" i="32" a="1"/>
  <c r="V23" i="32" s="1"/>
  <c r="V22" i="32" a="1"/>
  <c r="V22" i="32" s="1"/>
  <c r="V21" i="32" a="1"/>
  <c r="V21" i="32" s="1"/>
  <c r="V20" i="32" a="1"/>
  <c r="V20" i="32" s="1"/>
  <c r="V19" i="32" a="1"/>
  <c r="V19" i="32" s="1"/>
  <c r="V18" i="32" a="1"/>
  <c r="V18" i="32" s="1"/>
  <c r="V17" i="32" a="1"/>
  <c r="V17" i="32" s="1"/>
  <c r="V16" i="32" a="1"/>
  <c r="V16" i="32" s="1"/>
  <c r="V15" i="32" a="1"/>
  <c r="V15" i="32" s="1"/>
  <c r="V14" i="32" a="1"/>
  <c r="V14" i="32" s="1"/>
  <c r="V13" i="32" a="1"/>
  <c r="V13" i="32" s="1"/>
  <c r="V12" i="32" a="1"/>
  <c r="V12" i="32" s="1"/>
  <c r="V11" i="32" a="1"/>
  <c r="V11" i="32" s="1"/>
  <c r="V10" i="32" a="1"/>
  <c r="V10" i="32" s="1"/>
  <c r="V8" i="32" a="1"/>
  <c r="V8" i="32" s="1"/>
  <c r="V7" i="32" a="1"/>
  <c r="V7" i="32" s="1"/>
  <c r="V6" i="32" a="1"/>
  <c r="V6" i="32" s="1"/>
  <c r="R208" i="32" a="1"/>
  <c r="R208" i="32" s="1"/>
  <c r="R207" i="32" a="1"/>
  <c r="R207" i="32" s="1"/>
  <c r="R206" i="32" a="1"/>
  <c r="R206" i="32" s="1"/>
  <c r="R205" i="32" a="1"/>
  <c r="R205" i="32" s="1"/>
  <c r="R204" i="32" a="1"/>
  <c r="R204" i="32" s="1"/>
  <c r="R203" i="32" a="1"/>
  <c r="R203" i="32" s="1"/>
  <c r="R202" i="32" a="1"/>
  <c r="R202" i="32" s="1"/>
  <c r="R201" i="32" a="1"/>
  <c r="R201" i="32" s="1"/>
  <c r="R200" i="32" a="1"/>
  <c r="R200" i="32" s="1"/>
  <c r="R199" i="32" a="1"/>
  <c r="R199" i="32" s="1"/>
  <c r="R198" i="32" a="1"/>
  <c r="R198" i="32" s="1"/>
  <c r="R197" i="32" a="1"/>
  <c r="R197" i="32" s="1"/>
  <c r="R196" i="32" a="1"/>
  <c r="R196" i="32" s="1"/>
  <c r="R195" i="32" a="1"/>
  <c r="R195" i="32" s="1"/>
  <c r="R194" i="32" a="1"/>
  <c r="R194" i="32" s="1"/>
  <c r="R193" i="32" a="1"/>
  <c r="R193" i="32" s="1"/>
  <c r="R192" i="32" a="1"/>
  <c r="R192" i="32" s="1"/>
  <c r="R191" i="32" a="1"/>
  <c r="R191" i="32" s="1"/>
  <c r="R190" i="32" a="1"/>
  <c r="R190" i="32" s="1"/>
  <c r="R189" i="32" a="1"/>
  <c r="R189" i="32" s="1"/>
  <c r="R188" i="32" a="1"/>
  <c r="R188" i="32" s="1"/>
  <c r="R187" i="32" a="1"/>
  <c r="R187" i="32" s="1"/>
  <c r="R186" i="32" a="1"/>
  <c r="R186" i="32" s="1"/>
  <c r="R185" i="32" a="1"/>
  <c r="R185" i="32" s="1"/>
  <c r="R184" i="32" a="1"/>
  <c r="R184" i="32" s="1"/>
  <c r="R183" i="32" a="1"/>
  <c r="R183" i="32" s="1"/>
  <c r="R182" i="32" a="1"/>
  <c r="R182" i="32" s="1"/>
  <c r="R181" i="32" a="1"/>
  <c r="R181" i="32" s="1"/>
  <c r="R180" i="32" a="1"/>
  <c r="R180" i="32" s="1"/>
  <c r="R179" i="32" a="1"/>
  <c r="R179" i="32" s="1"/>
  <c r="R178" i="32" a="1"/>
  <c r="R178" i="32" s="1"/>
  <c r="R177" i="32" a="1"/>
  <c r="R177" i="32" s="1"/>
  <c r="R176" i="32" a="1"/>
  <c r="R176" i="32" s="1"/>
  <c r="R175" i="32" a="1"/>
  <c r="R175" i="32" s="1"/>
  <c r="R174" i="32" a="1"/>
  <c r="R174" i="32" s="1"/>
  <c r="R173" i="32" a="1"/>
  <c r="R173" i="32" s="1"/>
  <c r="R172" i="32" a="1"/>
  <c r="R172" i="32" s="1"/>
  <c r="R171" i="32" a="1"/>
  <c r="R171" i="32" s="1"/>
  <c r="R170" i="32" a="1"/>
  <c r="R170" i="32" s="1"/>
  <c r="R169" i="32" a="1"/>
  <c r="R169" i="32" s="1"/>
  <c r="R168" i="32" a="1"/>
  <c r="R168" i="32" s="1"/>
  <c r="R167" i="32" a="1"/>
  <c r="R167" i="32" s="1"/>
  <c r="R166" i="32" a="1"/>
  <c r="R166" i="32" s="1"/>
  <c r="R165" i="32" a="1"/>
  <c r="R165" i="32" s="1"/>
  <c r="R164" i="32" a="1"/>
  <c r="R164" i="32" s="1"/>
  <c r="R163" i="32" a="1"/>
  <c r="R163" i="32" s="1"/>
  <c r="R162" i="32" a="1"/>
  <c r="R162" i="32" s="1"/>
  <c r="R161" i="32" a="1"/>
  <c r="R161" i="32" s="1"/>
  <c r="R160" i="32" a="1"/>
  <c r="R160" i="32" s="1"/>
  <c r="R159" i="32" a="1"/>
  <c r="R159" i="32" s="1"/>
  <c r="R158" i="32" a="1"/>
  <c r="R158" i="32" s="1"/>
  <c r="R157" i="32" a="1"/>
  <c r="R157" i="32" s="1"/>
  <c r="R156" i="32" a="1"/>
  <c r="R156" i="32" s="1"/>
  <c r="R155" i="32" a="1"/>
  <c r="R155" i="32" s="1"/>
  <c r="R154" i="32" a="1"/>
  <c r="R154" i="32" s="1"/>
  <c r="R153" i="32" a="1"/>
  <c r="R153" i="32" s="1"/>
  <c r="R152" i="32" a="1"/>
  <c r="R152" i="32" s="1"/>
  <c r="R151" i="32" a="1"/>
  <c r="R151" i="32" s="1"/>
  <c r="R150" i="32" a="1"/>
  <c r="R150" i="32" s="1"/>
  <c r="R149" i="32" a="1"/>
  <c r="R149" i="32" s="1"/>
  <c r="R148" i="32" a="1"/>
  <c r="R148" i="32" s="1"/>
  <c r="R147" i="32" a="1"/>
  <c r="R147" i="32" s="1"/>
  <c r="R146" i="32" a="1"/>
  <c r="R146" i="32" s="1"/>
  <c r="R145" i="32" a="1"/>
  <c r="R145" i="32" s="1"/>
  <c r="R144" i="32" a="1"/>
  <c r="R144" i="32" s="1"/>
  <c r="R143" i="32" a="1"/>
  <c r="R143" i="32" s="1"/>
  <c r="R142" i="32" a="1"/>
  <c r="R142" i="32" s="1"/>
  <c r="R141" i="32" a="1"/>
  <c r="R141" i="32" s="1"/>
  <c r="R140" i="32" a="1"/>
  <c r="R140" i="32" s="1"/>
  <c r="R139" i="32" a="1"/>
  <c r="R139" i="32" s="1"/>
  <c r="R138" i="32" a="1"/>
  <c r="R138" i="32" s="1"/>
  <c r="R137" i="32" a="1"/>
  <c r="R137" i="32" s="1"/>
  <c r="R136" i="32" a="1"/>
  <c r="R136" i="32" s="1"/>
  <c r="R135" i="32" a="1"/>
  <c r="R135" i="32" s="1"/>
  <c r="R134" i="32" a="1"/>
  <c r="R134" i="32" s="1"/>
  <c r="R133" i="32" a="1"/>
  <c r="R133" i="32" s="1"/>
  <c r="R132" i="32" a="1"/>
  <c r="R132" i="32" s="1"/>
  <c r="R131" i="32" a="1"/>
  <c r="R131" i="32" s="1"/>
  <c r="R130" i="32" a="1"/>
  <c r="R130" i="32" s="1"/>
  <c r="R129" i="32" a="1"/>
  <c r="R129" i="32" s="1"/>
  <c r="R128" i="32" a="1"/>
  <c r="R128" i="32" s="1"/>
  <c r="R127" i="32" a="1"/>
  <c r="R127" i="32" s="1"/>
  <c r="R126" i="32" a="1"/>
  <c r="R126" i="32" s="1"/>
  <c r="R125" i="32" a="1"/>
  <c r="R125" i="32" s="1"/>
  <c r="R124" i="32" a="1"/>
  <c r="R124" i="32" s="1"/>
  <c r="R123" i="32" a="1"/>
  <c r="R123" i="32" s="1"/>
  <c r="R122" i="32" a="1"/>
  <c r="R122" i="32" s="1"/>
  <c r="R121" i="32" a="1"/>
  <c r="R121" i="32" s="1"/>
  <c r="R120" i="32" a="1"/>
  <c r="R120" i="32" s="1"/>
  <c r="R119" i="32" a="1"/>
  <c r="R119" i="32" s="1"/>
  <c r="R118" i="32" a="1"/>
  <c r="R118" i="32" s="1"/>
  <c r="R117" i="32" a="1"/>
  <c r="R117" i="32" s="1"/>
  <c r="R116" i="32" a="1"/>
  <c r="R116" i="32" s="1"/>
  <c r="R115" i="32" a="1"/>
  <c r="R115" i="32" s="1"/>
  <c r="R114" i="32" a="1"/>
  <c r="R114" i="32" s="1"/>
  <c r="R113" i="32" a="1"/>
  <c r="R113" i="32" s="1"/>
  <c r="R112" i="32" a="1"/>
  <c r="R112" i="32" s="1"/>
  <c r="R111" i="32" a="1"/>
  <c r="R111" i="32" s="1"/>
  <c r="R110" i="32" a="1"/>
  <c r="R110" i="32" s="1"/>
  <c r="R109" i="32" a="1"/>
  <c r="R109" i="32" s="1"/>
  <c r="R108" i="32" a="1"/>
  <c r="R108" i="32" s="1"/>
  <c r="R107" i="32" a="1"/>
  <c r="R107" i="32" s="1"/>
  <c r="R106" i="32" a="1"/>
  <c r="R106" i="32" s="1"/>
  <c r="R105" i="32" a="1"/>
  <c r="R105" i="32" s="1"/>
  <c r="R104" i="32" a="1"/>
  <c r="R104" i="32" s="1"/>
  <c r="R103" i="32" a="1"/>
  <c r="R103" i="32" s="1"/>
  <c r="R102" i="32" a="1"/>
  <c r="R102" i="32" s="1"/>
  <c r="R101" i="32" a="1"/>
  <c r="R101" i="32" s="1"/>
  <c r="R100" i="32" a="1"/>
  <c r="R100" i="32" s="1"/>
  <c r="R99" i="32" a="1"/>
  <c r="R99" i="32" s="1"/>
  <c r="R98" i="32" a="1"/>
  <c r="R98" i="32" s="1"/>
  <c r="R97" i="32" a="1"/>
  <c r="R97" i="32" s="1"/>
  <c r="R96" i="32" a="1"/>
  <c r="R96" i="32" s="1"/>
  <c r="R95" i="32" a="1"/>
  <c r="R95" i="32" s="1"/>
  <c r="R94" i="32" a="1"/>
  <c r="R94" i="32" s="1"/>
  <c r="R93" i="32" a="1"/>
  <c r="R93" i="32" s="1"/>
  <c r="R92" i="32" a="1"/>
  <c r="R92" i="32" s="1"/>
  <c r="R91" i="32" a="1"/>
  <c r="R91" i="32" s="1"/>
  <c r="R90" i="32" a="1"/>
  <c r="R90" i="32" s="1"/>
  <c r="R89" i="32" a="1"/>
  <c r="R89" i="32" s="1"/>
  <c r="R88" i="32" a="1"/>
  <c r="R88" i="32" s="1"/>
  <c r="R87" i="32" a="1"/>
  <c r="R87" i="32" s="1"/>
  <c r="R86" i="32" a="1"/>
  <c r="R86" i="32" s="1"/>
  <c r="R85" i="32" a="1"/>
  <c r="R85" i="32" s="1"/>
  <c r="R84" i="32" a="1"/>
  <c r="R84" i="32" s="1"/>
  <c r="R83" i="32" a="1"/>
  <c r="R83" i="32" s="1"/>
  <c r="R82" i="32" a="1"/>
  <c r="R82" i="32" s="1"/>
  <c r="R81" i="32" a="1"/>
  <c r="R81" i="32" s="1"/>
  <c r="R80" i="32" a="1"/>
  <c r="R80" i="32" s="1"/>
  <c r="R79" i="32" a="1"/>
  <c r="R79" i="32" s="1"/>
  <c r="R78" i="32" a="1"/>
  <c r="R78" i="32" s="1"/>
  <c r="R77" i="32" a="1"/>
  <c r="R77" i="32" s="1"/>
  <c r="R76" i="32" a="1"/>
  <c r="R76" i="32" s="1"/>
  <c r="R75" i="32" a="1"/>
  <c r="R75" i="32" s="1"/>
  <c r="R74" i="32" a="1"/>
  <c r="R74" i="32" s="1"/>
  <c r="R73" i="32" a="1"/>
  <c r="R73" i="32" s="1"/>
  <c r="R72" i="32" a="1"/>
  <c r="R72" i="32" s="1"/>
  <c r="R71" i="32" a="1"/>
  <c r="R71" i="32" s="1"/>
  <c r="R70" i="32" a="1"/>
  <c r="R70" i="32" s="1"/>
  <c r="R69" i="32" a="1"/>
  <c r="R69" i="32" s="1"/>
  <c r="R68" i="32" a="1"/>
  <c r="R68" i="32" s="1"/>
  <c r="R67" i="32" a="1"/>
  <c r="R67" i="32" s="1"/>
  <c r="R66" i="32" a="1"/>
  <c r="R66" i="32" s="1"/>
  <c r="R65" i="32" a="1"/>
  <c r="R65" i="32" s="1"/>
  <c r="R64" i="32" a="1"/>
  <c r="R64" i="32" s="1"/>
  <c r="R63" i="32" a="1"/>
  <c r="R63" i="32" s="1"/>
  <c r="R62" i="32" a="1"/>
  <c r="R62" i="32" s="1"/>
  <c r="R61" i="32" a="1"/>
  <c r="R61" i="32" s="1"/>
  <c r="R60" i="32" a="1"/>
  <c r="R60" i="32" s="1"/>
  <c r="R59" i="32" a="1"/>
  <c r="R59" i="32" s="1"/>
  <c r="R58" i="32" a="1"/>
  <c r="R58" i="32" s="1"/>
  <c r="R57" i="32" a="1"/>
  <c r="R57" i="32" s="1"/>
  <c r="R56" i="32" a="1"/>
  <c r="R56" i="32" s="1"/>
  <c r="R55" i="32" a="1"/>
  <c r="R55" i="32" s="1"/>
  <c r="R54" i="32" a="1"/>
  <c r="R54" i="32" s="1"/>
  <c r="R53" i="32" a="1"/>
  <c r="R53" i="32" s="1"/>
  <c r="R52" i="32" a="1"/>
  <c r="R52" i="32" s="1"/>
  <c r="R51" i="32" a="1"/>
  <c r="R51" i="32" s="1"/>
  <c r="R50" i="32" a="1"/>
  <c r="R50" i="32" s="1"/>
  <c r="R49" i="32" a="1"/>
  <c r="R49" i="32" s="1"/>
  <c r="R48" i="32" a="1"/>
  <c r="R48" i="32" s="1"/>
  <c r="R47" i="32" a="1"/>
  <c r="R47" i="32" s="1"/>
  <c r="R46" i="32" a="1"/>
  <c r="R46" i="32" s="1"/>
  <c r="R45" i="32" a="1"/>
  <c r="R45" i="32" s="1"/>
  <c r="R44" i="32" a="1"/>
  <c r="R44" i="32" s="1"/>
  <c r="R43" i="32" a="1"/>
  <c r="R43" i="32" s="1"/>
  <c r="R42" i="32" a="1"/>
  <c r="R42" i="32" s="1"/>
  <c r="R41" i="32" a="1"/>
  <c r="R41" i="32" s="1"/>
  <c r="R40" i="32" a="1"/>
  <c r="R40" i="32" s="1"/>
  <c r="R39" i="32" a="1"/>
  <c r="R39" i="32" s="1"/>
  <c r="R38" i="32" a="1"/>
  <c r="R38" i="32" s="1"/>
  <c r="R37" i="32" a="1"/>
  <c r="R37" i="32" s="1"/>
  <c r="R36" i="32" a="1"/>
  <c r="R36" i="32" s="1"/>
  <c r="R35" i="32" a="1"/>
  <c r="R35" i="32" s="1"/>
  <c r="R34" i="32" a="1"/>
  <c r="R34" i="32" s="1"/>
  <c r="R33" i="32" a="1"/>
  <c r="R33" i="32" s="1"/>
  <c r="R32" i="32" a="1"/>
  <c r="R32" i="32" s="1"/>
  <c r="R31" i="32" a="1"/>
  <c r="R31" i="32" s="1"/>
  <c r="R30" i="32" a="1"/>
  <c r="R30" i="32" s="1"/>
  <c r="R29" i="32" a="1"/>
  <c r="R29" i="32" s="1"/>
  <c r="R28" i="32" a="1"/>
  <c r="R28" i="32" s="1"/>
  <c r="R27" i="32" a="1"/>
  <c r="R27" i="32" s="1"/>
  <c r="R26" i="32" a="1"/>
  <c r="R26" i="32" s="1"/>
  <c r="R25" i="32" a="1"/>
  <c r="R25" i="32" s="1"/>
  <c r="R24" i="32" a="1"/>
  <c r="R24" i="32" s="1"/>
  <c r="R23" i="32" a="1"/>
  <c r="R23" i="32" s="1"/>
  <c r="R22" i="32" a="1"/>
  <c r="R22" i="32" s="1"/>
  <c r="R21" i="32" a="1"/>
  <c r="R21" i="32" s="1"/>
  <c r="R20" i="32" a="1"/>
  <c r="R20" i="32" s="1"/>
  <c r="R19" i="32" a="1"/>
  <c r="R19" i="32" s="1"/>
  <c r="R18" i="32" a="1"/>
  <c r="R18" i="32" s="1"/>
  <c r="R17" i="32" a="1"/>
  <c r="R17" i="32" s="1"/>
  <c r="R16" i="32" a="1"/>
  <c r="R16" i="32" s="1"/>
  <c r="R15" i="32" a="1"/>
  <c r="R15" i="32" s="1"/>
  <c r="R14" i="32" a="1"/>
  <c r="R14" i="32" s="1"/>
  <c r="R13" i="32" a="1"/>
  <c r="R13" i="32" s="1"/>
  <c r="R12" i="32" a="1"/>
  <c r="R12" i="32" s="1"/>
  <c r="R11" i="32" a="1"/>
  <c r="R11" i="32" s="1"/>
  <c r="R10" i="32" a="1"/>
  <c r="R10" i="32" s="1"/>
  <c r="R7" i="32" a="1"/>
  <c r="R7" i="32" s="1"/>
  <c r="R6" i="32" a="1"/>
  <c r="R6" i="32" s="1"/>
  <c r="N208" i="32" a="1"/>
  <c r="N208" i="32" s="1"/>
  <c r="N207" i="32" a="1"/>
  <c r="N207" i="32" s="1"/>
  <c r="N206" i="32" a="1"/>
  <c r="N206" i="32" s="1"/>
  <c r="N205" i="32" a="1"/>
  <c r="N205" i="32" s="1"/>
  <c r="N204" i="32" a="1"/>
  <c r="N204" i="32" s="1"/>
  <c r="N203" i="32" a="1"/>
  <c r="N203" i="32" s="1"/>
  <c r="N202" i="32" a="1"/>
  <c r="N202" i="32" s="1"/>
  <c r="N201" i="32" a="1"/>
  <c r="N201" i="32" s="1"/>
  <c r="N200" i="32" a="1"/>
  <c r="N200" i="32" s="1"/>
  <c r="N199" i="32" a="1"/>
  <c r="N199" i="32" s="1"/>
  <c r="N198" i="32" a="1"/>
  <c r="N198" i="32" s="1"/>
  <c r="N197" i="32" a="1"/>
  <c r="N197" i="32" s="1"/>
  <c r="N196" i="32" a="1"/>
  <c r="N196" i="32" s="1"/>
  <c r="N195" i="32" a="1"/>
  <c r="N195" i="32" s="1"/>
  <c r="N194" i="32" a="1"/>
  <c r="N194" i="32" s="1"/>
  <c r="N193" i="32" a="1"/>
  <c r="N193" i="32" s="1"/>
  <c r="N192" i="32" a="1"/>
  <c r="N192" i="32" s="1"/>
  <c r="N191" i="32" a="1"/>
  <c r="N191" i="32" s="1"/>
  <c r="N190" i="32" a="1"/>
  <c r="N190" i="32" s="1"/>
  <c r="N189" i="32" a="1"/>
  <c r="N189" i="32" s="1"/>
  <c r="N188" i="32" a="1"/>
  <c r="N188" i="32" s="1"/>
  <c r="N187" i="32" a="1"/>
  <c r="N187" i="32" s="1"/>
  <c r="N186" i="32" a="1"/>
  <c r="N186" i="32" s="1"/>
  <c r="N185" i="32" a="1"/>
  <c r="N185" i="32" s="1"/>
  <c r="N184" i="32" a="1"/>
  <c r="N184" i="32" s="1"/>
  <c r="N183" i="32" a="1"/>
  <c r="N183" i="32" s="1"/>
  <c r="N182" i="32" a="1"/>
  <c r="N182" i="32" s="1"/>
  <c r="N181" i="32" a="1"/>
  <c r="N181" i="32" s="1"/>
  <c r="N180" i="32" a="1"/>
  <c r="N180" i="32" s="1"/>
  <c r="N179" i="32" a="1"/>
  <c r="N179" i="32" s="1"/>
  <c r="N178" i="32" a="1"/>
  <c r="N178" i="32" s="1"/>
  <c r="N177" i="32" a="1"/>
  <c r="N177" i="32" s="1"/>
  <c r="N176" i="32" a="1"/>
  <c r="N176" i="32" s="1"/>
  <c r="N175" i="32" a="1"/>
  <c r="N175" i="32" s="1"/>
  <c r="N174" i="32" a="1"/>
  <c r="N174" i="32" s="1"/>
  <c r="N173" i="32" a="1"/>
  <c r="N173" i="32" s="1"/>
  <c r="N172" i="32" a="1"/>
  <c r="N172" i="32" s="1"/>
  <c r="N171" i="32" a="1"/>
  <c r="N171" i="32" s="1"/>
  <c r="N170" i="32" a="1"/>
  <c r="N170" i="32" s="1"/>
  <c r="N169" i="32" a="1"/>
  <c r="N169" i="32" s="1"/>
  <c r="N168" i="32" a="1"/>
  <c r="N168" i="32" s="1"/>
  <c r="N167" i="32" a="1"/>
  <c r="N167" i="32" s="1"/>
  <c r="N166" i="32" a="1"/>
  <c r="N166" i="32" s="1"/>
  <c r="N165" i="32" a="1"/>
  <c r="N165" i="32" s="1"/>
  <c r="N164" i="32" a="1"/>
  <c r="N164" i="32" s="1"/>
  <c r="N163" i="32" a="1"/>
  <c r="N163" i="32" s="1"/>
  <c r="N162" i="32" a="1"/>
  <c r="N162" i="32" s="1"/>
  <c r="N161" i="32" a="1"/>
  <c r="N161" i="32" s="1"/>
  <c r="N160" i="32" a="1"/>
  <c r="N160" i="32" s="1"/>
  <c r="N159" i="32" a="1"/>
  <c r="N159" i="32" s="1"/>
  <c r="N158" i="32" a="1"/>
  <c r="N158" i="32" s="1"/>
  <c r="N157" i="32" a="1"/>
  <c r="N157" i="32" s="1"/>
  <c r="N156" i="32" a="1"/>
  <c r="N156" i="32" s="1"/>
  <c r="N155" i="32" a="1"/>
  <c r="N155" i="32" s="1"/>
  <c r="N154" i="32" a="1"/>
  <c r="N154" i="32" s="1"/>
  <c r="N153" i="32" a="1"/>
  <c r="N153" i="32" s="1"/>
  <c r="N152" i="32" a="1"/>
  <c r="N152" i="32" s="1"/>
  <c r="N151" i="32" a="1"/>
  <c r="N151" i="32" s="1"/>
  <c r="N150" i="32" a="1"/>
  <c r="N150" i="32" s="1"/>
  <c r="N149" i="32" a="1"/>
  <c r="N149" i="32" s="1"/>
  <c r="N148" i="32" a="1"/>
  <c r="N148" i="32" s="1"/>
  <c r="N147" i="32" a="1"/>
  <c r="N147" i="32" s="1"/>
  <c r="N146" i="32" a="1"/>
  <c r="N146" i="32" s="1"/>
  <c r="N145" i="32" a="1"/>
  <c r="N145" i="32" s="1"/>
  <c r="N144" i="32" a="1"/>
  <c r="N144" i="32" s="1"/>
  <c r="N143" i="32" a="1"/>
  <c r="N143" i="32" s="1"/>
  <c r="N142" i="32" a="1"/>
  <c r="N142" i="32" s="1"/>
  <c r="N141" i="32" a="1"/>
  <c r="N141" i="32" s="1"/>
  <c r="N140" i="32" a="1"/>
  <c r="N140" i="32" s="1"/>
  <c r="N139" i="32" a="1"/>
  <c r="N139" i="32" s="1"/>
  <c r="N138" i="32" a="1"/>
  <c r="N138" i="32" s="1"/>
  <c r="N137" i="32" a="1"/>
  <c r="N137" i="32" s="1"/>
  <c r="N136" i="32" a="1"/>
  <c r="N136" i="32" s="1"/>
  <c r="N135" i="32" a="1"/>
  <c r="N135" i="32" s="1"/>
  <c r="N134" i="32" a="1"/>
  <c r="N134" i="32" s="1"/>
  <c r="N133" i="32" a="1"/>
  <c r="N133" i="32" s="1"/>
  <c r="N132" i="32" a="1"/>
  <c r="N132" i="32" s="1"/>
  <c r="N131" i="32" a="1"/>
  <c r="N131" i="32" s="1"/>
  <c r="N130" i="32" a="1"/>
  <c r="N130" i="32" s="1"/>
  <c r="N129" i="32" a="1"/>
  <c r="N129" i="32" s="1"/>
  <c r="N128" i="32" a="1"/>
  <c r="N128" i="32" s="1"/>
  <c r="N127" i="32" a="1"/>
  <c r="N127" i="32" s="1"/>
  <c r="N126" i="32" a="1"/>
  <c r="N126" i="32" s="1"/>
  <c r="N125" i="32" a="1"/>
  <c r="N125" i="32" s="1"/>
  <c r="N124" i="32" a="1"/>
  <c r="N124" i="32" s="1"/>
  <c r="N123" i="32" a="1"/>
  <c r="N123" i="32" s="1"/>
  <c r="N122" i="32" a="1"/>
  <c r="N122" i="32" s="1"/>
  <c r="N121" i="32" a="1"/>
  <c r="N121" i="32" s="1"/>
  <c r="N120" i="32" a="1"/>
  <c r="N120" i="32" s="1"/>
  <c r="N119" i="32" a="1"/>
  <c r="N119" i="32" s="1"/>
  <c r="N118" i="32" a="1"/>
  <c r="N118" i="32" s="1"/>
  <c r="N117" i="32" a="1"/>
  <c r="N117" i="32" s="1"/>
  <c r="N116" i="32" a="1"/>
  <c r="N116" i="32" s="1"/>
  <c r="N115" i="32" a="1"/>
  <c r="N115" i="32" s="1"/>
  <c r="N114" i="32" a="1"/>
  <c r="N114" i="32" s="1"/>
  <c r="N113" i="32" a="1"/>
  <c r="N113" i="32" s="1"/>
  <c r="N112" i="32" a="1"/>
  <c r="N112" i="32" s="1"/>
  <c r="N111" i="32" a="1"/>
  <c r="N111" i="32" s="1"/>
  <c r="N110" i="32" a="1"/>
  <c r="N110" i="32" s="1"/>
  <c r="N109" i="32" a="1"/>
  <c r="N109" i="32" s="1"/>
  <c r="N108" i="32" a="1"/>
  <c r="N108" i="32" s="1"/>
  <c r="N107" i="32" a="1"/>
  <c r="N107" i="32" s="1"/>
  <c r="N106" i="32" a="1"/>
  <c r="N106" i="32" s="1"/>
  <c r="N105" i="32" a="1"/>
  <c r="N105" i="32" s="1"/>
  <c r="N104" i="32" a="1"/>
  <c r="N104" i="32" s="1"/>
  <c r="N103" i="32" a="1"/>
  <c r="N103" i="32" s="1"/>
  <c r="N102" i="32" a="1"/>
  <c r="N102" i="32" s="1"/>
  <c r="N101" i="32" a="1"/>
  <c r="N101" i="32" s="1"/>
  <c r="N100" i="32" a="1"/>
  <c r="N100" i="32" s="1"/>
  <c r="N99" i="32" a="1"/>
  <c r="N99" i="32" s="1"/>
  <c r="N98" i="32" a="1"/>
  <c r="N98" i="32" s="1"/>
  <c r="N97" i="32" a="1"/>
  <c r="N97" i="32" s="1"/>
  <c r="N96" i="32" a="1"/>
  <c r="N96" i="32" s="1"/>
  <c r="N95" i="32" a="1"/>
  <c r="N95" i="32" s="1"/>
  <c r="N94" i="32" a="1"/>
  <c r="N94" i="32" s="1"/>
  <c r="N93" i="32" a="1"/>
  <c r="N93" i="32" s="1"/>
  <c r="N92" i="32" a="1"/>
  <c r="N92" i="32" s="1"/>
  <c r="N91" i="32" a="1"/>
  <c r="N91" i="32" s="1"/>
  <c r="N90" i="32" a="1"/>
  <c r="N90" i="32" s="1"/>
  <c r="N89" i="32" a="1"/>
  <c r="N89" i="32" s="1"/>
  <c r="N88" i="32" a="1"/>
  <c r="N88" i="32" s="1"/>
  <c r="N87" i="32" a="1"/>
  <c r="N87" i="32" s="1"/>
  <c r="N86" i="32" a="1"/>
  <c r="N86" i="32" s="1"/>
  <c r="N85" i="32" a="1"/>
  <c r="N85" i="32" s="1"/>
  <c r="N84" i="32" a="1"/>
  <c r="N84" i="32" s="1"/>
  <c r="N83" i="32" a="1"/>
  <c r="N83" i="32" s="1"/>
  <c r="N82" i="32" a="1"/>
  <c r="N82" i="32" s="1"/>
  <c r="N81" i="32" a="1"/>
  <c r="N81" i="32" s="1"/>
  <c r="N80" i="32" a="1"/>
  <c r="N80" i="32" s="1"/>
  <c r="N79" i="32" a="1"/>
  <c r="N79" i="32" s="1"/>
  <c r="N78" i="32" a="1"/>
  <c r="N78" i="32" s="1"/>
  <c r="N77" i="32" a="1"/>
  <c r="N77" i="32" s="1"/>
  <c r="N76" i="32" a="1"/>
  <c r="N76" i="32" s="1"/>
  <c r="N75" i="32" a="1"/>
  <c r="N75" i="32" s="1"/>
  <c r="N74" i="32" a="1"/>
  <c r="N74" i="32" s="1"/>
  <c r="N73" i="32" a="1"/>
  <c r="N73" i="32" s="1"/>
  <c r="N72" i="32" a="1"/>
  <c r="N72" i="32" s="1"/>
  <c r="N71" i="32" a="1"/>
  <c r="N71" i="32" s="1"/>
  <c r="N70" i="32" a="1"/>
  <c r="N70" i="32" s="1"/>
  <c r="N69" i="32" a="1"/>
  <c r="N69" i="32" s="1"/>
  <c r="N68" i="32" a="1"/>
  <c r="N68" i="32" s="1"/>
  <c r="N67" i="32" a="1"/>
  <c r="N67" i="32" s="1"/>
  <c r="N66" i="32" a="1"/>
  <c r="N66" i="32" s="1"/>
  <c r="N65" i="32" a="1"/>
  <c r="N65" i="32" s="1"/>
  <c r="N64" i="32" a="1"/>
  <c r="N64" i="32" s="1"/>
  <c r="N63" i="32" a="1"/>
  <c r="N63" i="32" s="1"/>
  <c r="N62" i="32" a="1"/>
  <c r="N62" i="32" s="1"/>
  <c r="N61" i="32" a="1"/>
  <c r="N61" i="32" s="1"/>
  <c r="N60" i="32" a="1"/>
  <c r="N60" i="32" s="1"/>
  <c r="N59" i="32" a="1"/>
  <c r="N59" i="32" s="1"/>
  <c r="N58" i="32" a="1"/>
  <c r="N58" i="32" s="1"/>
  <c r="N57" i="32" a="1"/>
  <c r="N57" i="32" s="1"/>
  <c r="N56" i="32" a="1"/>
  <c r="N56" i="32" s="1"/>
  <c r="N55" i="32" a="1"/>
  <c r="N55" i="32" s="1"/>
  <c r="N54" i="32" a="1"/>
  <c r="N54" i="32" s="1"/>
  <c r="N53" i="32" a="1"/>
  <c r="N53" i="32" s="1"/>
  <c r="N52" i="32" a="1"/>
  <c r="N52" i="32" s="1"/>
  <c r="N51" i="32" a="1"/>
  <c r="N51" i="32" s="1"/>
  <c r="N50" i="32" a="1"/>
  <c r="N50" i="32" s="1"/>
  <c r="N49" i="32" a="1"/>
  <c r="N49" i="32" s="1"/>
  <c r="N48" i="32" a="1"/>
  <c r="N48" i="32" s="1"/>
  <c r="N47" i="32" a="1"/>
  <c r="N47" i="32" s="1"/>
  <c r="N46" i="32" a="1"/>
  <c r="N46" i="32" s="1"/>
  <c r="N45" i="32" a="1"/>
  <c r="N45" i="32" s="1"/>
  <c r="N44" i="32" a="1"/>
  <c r="N44" i="32" s="1"/>
  <c r="N43" i="32" a="1"/>
  <c r="N43" i="32" s="1"/>
  <c r="N42" i="32" a="1"/>
  <c r="N42" i="32" s="1"/>
  <c r="N41" i="32" a="1"/>
  <c r="N41" i="32" s="1"/>
  <c r="N40" i="32" a="1"/>
  <c r="N40" i="32" s="1"/>
  <c r="N39" i="32" a="1"/>
  <c r="N39" i="32" s="1"/>
  <c r="N38" i="32" a="1"/>
  <c r="N38" i="32" s="1"/>
  <c r="N37" i="32" a="1"/>
  <c r="N37" i="32" s="1"/>
  <c r="N36" i="32" a="1"/>
  <c r="N36" i="32" s="1"/>
  <c r="N35" i="32" a="1"/>
  <c r="N35" i="32" s="1"/>
  <c r="N34" i="32" a="1"/>
  <c r="N34" i="32" s="1"/>
  <c r="N33" i="32" a="1"/>
  <c r="N33" i="32" s="1"/>
  <c r="N32" i="32" a="1"/>
  <c r="N32" i="32" s="1"/>
  <c r="N31" i="32" a="1"/>
  <c r="N31" i="32" s="1"/>
  <c r="N30" i="32" a="1"/>
  <c r="N30" i="32" s="1"/>
  <c r="N29" i="32" a="1"/>
  <c r="N29" i="32" s="1"/>
  <c r="N28" i="32" a="1"/>
  <c r="N28" i="32" s="1"/>
  <c r="N27" i="32" a="1"/>
  <c r="N27" i="32" s="1"/>
  <c r="N26" i="32" a="1"/>
  <c r="N26" i="32" s="1"/>
  <c r="N25" i="32" a="1"/>
  <c r="N25" i="32" s="1"/>
  <c r="N24" i="32" a="1"/>
  <c r="N24" i="32" s="1"/>
  <c r="N23" i="32" a="1"/>
  <c r="N23" i="32" s="1"/>
  <c r="N22" i="32" a="1"/>
  <c r="N22" i="32" s="1"/>
  <c r="N21" i="32" a="1"/>
  <c r="N21" i="32" s="1"/>
  <c r="N20" i="32" a="1"/>
  <c r="N20" i="32" s="1"/>
  <c r="N19" i="32" a="1"/>
  <c r="N19" i="32" s="1"/>
  <c r="N18" i="32" a="1"/>
  <c r="N18" i="32" s="1"/>
  <c r="N17" i="32" a="1"/>
  <c r="N17" i="32" s="1"/>
  <c r="N16" i="32" a="1"/>
  <c r="N16" i="32" s="1"/>
  <c r="N15" i="32" a="1"/>
  <c r="N15" i="32" s="1"/>
  <c r="N14" i="32" a="1"/>
  <c r="N14" i="32" s="1"/>
  <c r="N13" i="32" a="1"/>
  <c r="N13" i="32" s="1"/>
  <c r="N12" i="32" a="1"/>
  <c r="N12" i="32" s="1"/>
  <c r="N11" i="32" a="1"/>
  <c r="N11" i="32" s="1"/>
  <c r="N10" i="32" a="1"/>
  <c r="N10" i="32" s="1"/>
  <c r="N7" i="32" a="1"/>
  <c r="N7" i="32" s="1"/>
  <c r="N6" i="32" a="1"/>
  <c r="N6" i="32" s="1"/>
  <c r="N5" i="32" a="1"/>
  <c r="N5" i="32" s="1"/>
  <c r="J208" i="32" a="1"/>
  <c r="J208" i="32" s="1"/>
  <c r="J207" i="32" a="1"/>
  <c r="J207" i="32" s="1"/>
  <c r="J206" i="32" a="1"/>
  <c r="J206" i="32" s="1"/>
  <c r="J205" i="32" a="1"/>
  <c r="J205" i="32" s="1"/>
  <c r="J204" i="32" a="1"/>
  <c r="J204" i="32" s="1"/>
  <c r="J203" i="32" a="1"/>
  <c r="J203" i="32" s="1"/>
  <c r="J202" i="32" a="1"/>
  <c r="J202" i="32" s="1"/>
  <c r="J201" i="32" a="1"/>
  <c r="J201" i="32" s="1"/>
  <c r="J200" i="32" a="1"/>
  <c r="J200" i="32" s="1"/>
  <c r="J199" i="32" a="1"/>
  <c r="J199" i="32" s="1"/>
  <c r="J198" i="32" a="1"/>
  <c r="J198" i="32" s="1"/>
  <c r="J197" i="32" a="1"/>
  <c r="J197" i="32" s="1"/>
  <c r="J196" i="32" a="1"/>
  <c r="J196" i="32" s="1"/>
  <c r="J195" i="32" a="1"/>
  <c r="J195" i="32" s="1"/>
  <c r="J194" i="32" a="1"/>
  <c r="J194" i="32" s="1"/>
  <c r="J193" i="32" a="1"/>
  <c r="J193" i="32" s="1"/>
  <c r="J192" i="32" a="1"/>
  <c r="J192" i="32" s="1"/>
  <c r="J191" i="32" a="1"/>
  <c r="J191" i="32" s="1"/>
  <c r="J190" i="32" a="1"/>
  <c r="J190" i="32" s="1"/>
  <c r="J189" i="32" a="1"/>
  <c r="J189" i="32" s="1"/>
  <c r="J188" i="32" a="1"/>
  <c r="J188" i="32" s="1"/>
  <c r="J187" i="32" a="1"/>
  <c r="J187" i="32" s="1"/>
  <c r="J186" i="32" a="1"/>
  <c r="J186" i="32" s="1"/>
  <c r="J185" i="32" a="1"/>
  <c r="J185" i="32" s="1"/>
  <c r="J184" i="32" a="1"/>
  <c r="J184" i="32" s="1"/>
  <c r="J183" i="32" a="1"/>
  <c r="J183" i="32" s="1"/>
  <c r="J182" i="32" a="1"/>
  <c r="J182" i="32" s="1"/>
  <c r="J181" i="32" a="1"/>
  <c r="J181" i="32" s="1"/>
  <c r="J180" i="32" a="1"/>
  <c r="J180" i="32" s="1"/>
  <c r="J179" i="32" a="1"/>
  <c r="J179" i="32" s="1"/>
  <c r="J178" i="32" a="1"/>
  <c r="J178" i="32" s="1"/>
  <c r="J177" i="32" a="1"/>
  <c r="J177" i="32" s="1"/>
  <c r="J176" i="32" a="1"/>
  <c r="J176" i="32" s="1"/>
  <c r="J175" i="32" a="1"/>
  <c r="J175" i="32" s="1"/>
  <c r="J174" i="32" a="1"/>
  <c r="J174" i="32" s="1"/>
  <c r="J173" i="32" a="1"/>
  <c r="J173" i="32" s="1"/>
  <c r="J172" i="32" a="1"/>
  <c r="J172" i="32" s="1"/>
  <c r="J171" i="32" a="1"/>
  <c r="J171" i="32" s="1"/>
  <c r="J170" i="32" a="1"/>
  <c r="J170" i="32" s="1"/>
  <c r="J169" i="32" a="1"/>
  <c r="J169" i="32" s="1"/>
  <c r="J168" i="32" a="1"/>
  <c r="J168" i="32" s="1"/>
  <c r="J167" i="32" a="1"/>
  <c r="J167" i="32" s="1"/>
  <c r="J166" i="32" a="1"/>
  <c r="J166" i="32" s="1"/>
  <c r="J165" i="32" a="1"/>
  <c r="J165" i="32" s="1"/>
  <c r="J164" i="32" a="1"/>
  <c r="J164" i="32" s="1"/>
  <c r="J163" i="32" a="1"/>
  <c r="J163" i="32" s="1"/>
  <c r="J162" i="32" a="1"/>
  <c r="J162" i="32" s="1"/>
  <c r="J161" i="32" a="1"/>
  <c r="J161" i="32" s="1"/>
  <c r="J160" i="32" a="1"/>
  <c r="J160" i="32" s="1"/>
  <c r="J159" i="32" a="1"/>
  <c r="J159" i="32" s="1"/>
  <c r="J158" i="32" a="1"/>
  <c r="J158" i="32" s="1"/>
  <c r="J157" i="32" a="1"/>
  <c r="J157" i="32" s="1"/>
  <c r="J156" i="32" a="1"/>
  <c r="J156" i="32" s="1"/>
  <c r="J155" i="32" a="1"/>
  <c r="J155" i="32" s="1"/>
  <c r="J154" i="32" a="1"/>
  <c r="J154" i="32" s="1"/>
  <c r="J153" i="32" a="1"/>
  <c r="J153" i="32" s="1"/>
  <c r="J152" i="32" a="1"/>
  <c r="J152" i="32" s="1"/>
  <c r="J151" i="32" a="1"/>
  <c r="J151" i="32" s="1"/>
  <c r="J150" i="32" a="1"/>
  <c r="J150" i="32" s="1"/>
  <c r="J149" i="32" a="1"/>
  <c r="J149" i="32" s="1"/>
  <c r="J148" i="32" a="1"/>
  <c r="J148" i="32" s="1"/>
  <c r="J147" i="32" a="1"/>
  <c r="J147" i="32" s="1"/>
  <c r="J146" i="32" a="1"/>
  <c r="J146" i="32" s="1"/>
  <c r="J145" i="32" a="1"/>
  <c r="J145" i="32" s="1"/>
  <c r="J144" i="32" a="1"/>
  <c r="J144" i="32" s="1"/>
  <c r="J143" i="32" a="1"/>
  <c r="J143" i="32" s="1"/>
  <c r="J142" i="32" a="1"/>
  <c r="J142" i="32" s="1"/>
  <c r="J141" i="32" a="1"/>
  <c r="J141" i="32" s="1"/>
  <c r="J140" i="32" a="1"/>
  <c r="J140" i="32" s="1"/>
  <c r="J139" i="32" a="1"/>
  <c r="J139" i="32" s="1"/>
  <c r="J138" i="32" a="1"/>
  <c r="J138" i="32" s="1"/>
  <c r="J137" i="32" a="1"/>
  <c r="J137" i="32" s="1"/>
  <c r="J136" i="32" a="1"/>
  <c r="J136" i="32" s="1"/>
  <c r="J135" i="32" a="1"/>
  <c r="J135" i="32" s="1"/>
  <c r="J134" i="32" a="1"/>
  <c r="J134" i="32" s="1"/>
  <c r="J133" i="32" a="1"/>
  <c r="J133" i="32" s="1"/>
  <c r="J132" i="32" a="1"/>
  <c r="J132" i="32" s="1"/>
  <c r="J131" i="32" a="1"/>
  <c r="J131" i="32" s="1"/>
  <c r="J130" i="32" a="1"/>
  <c r="J130" i="32" s="1"/>
  <c r="J129" i="32" a="1"/>
  <c r="J129" i="32" s="1"/>
  <c r="J128" i="32" a="1"/>
  <c r="J128" i="32" s="1"/>
  <c r="J127" i="32" a="1"/>
  <c r="J127" i="32" s="1"/>
  <c r="J126" i="32" a="1"/>
  <c r="J126" i="32" s="1"/>
  <c r="J125" i="32" a="1"/>
  <c r="J125" i="32" s="1"/>
  <c r="J124" i="32" a="1"/>
  <c r="J124" i="32" s="1"/>
  <c r="J123" i="32" a="1"/>
  <c r="J123" i="32" s="1"/>
  <c r="J122" i="32" a="1"/>
  <c r="J122" i="32" s="1"/>
  <c r="J121" i="32" a="1"/>
  <c r="J121" i="32" s="1"/>
  <c r="J120" i="32" a="1"/>
  <c r="J120" i="32" s="1"/>
  <c r="J119" i="32" a="1"/>
  <c r="J119" i="32" s="1"/>
  <c r="J118" i="32" a="1"/>
  <c r="J118" i="32" s="1"/>
  <c r="J117" i="32" a="1"/>
  <c r="J117" i="32" s="1"/>
  <c r="J116" i="32" a="1"/>
  <c r="J116" i="32" s="1"/>
  <c r="J115" i="32" a="1"/>
  <c r="J115" i="32" s="1"/>
  <c r="J114" i="32" a="1"/>
  <c r="J114" i="32" s="1"/>
  <c r="J113" i="32" a="1"/>
  <c r="J113" i="32" s="1"/>
  <c r="J112" i="32" a="1"/>
  <c r="J112" i="32" s="1"/>
  <c r="J111" i="32" a="1"/>
  <c r="J111" i="32" s="1"/>
  <c r="J110" i="32" a="1"/>
  <c r="J110" i="32" s="1"/>
  <c r="J109" i="32" a="1"/>
  <c r="J109" i="32" s="1"/>
  <c r="J108" i="32" a="1"/>
  <c r="J108" i="32" s="1"/>
  <c r="J107" i="32" a="1"/>
  <c r="J107" i="32" s="1"/>
  <c r="J106" i="32" a="1"/>
  <c r="J106" i="32" s="1"/>
  <c r="J105" i="32" a="1"/>
  <c r="J105" i="32" s="1"/>
  <c r="J104" i="32" a="1"/>
  <c r="J104" i="32" s="1"/>
  <c r="J103" i="32" a="1"/>
  <c r="J103" i="32" s="1"/>
  <c r="J102" i="32" a="1"/>
  <c r="J102" i="32" s="1"/>
  <c r="J101" i="32" a="1"/>
  <c r="J101" i="32" s="1"/>
  <c r="J100" i="32" a="1"/>
  <c r="J100" i="32" s="1"/>
  <c r="J99" i="32" a="1"/>
  <c r="J99" i="32" s="1"/>
  <c r="J98" i="32" a="1"/>
  <c r="J98" i="32" s="1"/>
  <c r="J97" i="32" a="1"/>
  <c r="J97" i="32" s="1"/>
  <c r="J96" i="32" a="1"/>
  <c r="J96" i="32" s="1"/>
  <c r="J95" i="32" a="1"/>
  <c r="J95" i="32" s="1"/>
  <c r="J94" i="32" a="1"/>
  <c r="J94" i="32" s="1"/>
  <c r="J93" i="32" a="1"/>
  <c r="J93" i="32" s="1"/>
  <c r="J92" i="32" a="1"/>
  <c r="J92" i="32" s="1"/>
  <c r="J91" i="32" a="1"/>
  <c r="J91" i="32" s="1"/>
  <c r="J90" i="32" a="1"/>
  <c r="J90" i="32" s="1"/>
  <c r="J89" i="32" a="1"/>
  <c r="J89" i="32" s="1"/>
  <c r="J88" i="32" a="1"/>
  <c r="J88" i="32" s="1"/>
  <c r="J87" i="32" a="1"/>
  <c r="J87" i="32" s="1"/>
  <c r="J86" i="32" a="1"/>
  <c r="J86" i="32" s="1"/>
  <c r="J85" i="32" a="1"/>
  <c r="J85" i="32" s="1"/>
  <c r="J84" i="32" a="1"/>
  <c r="J84" i="32" s="1"/>
  <c r="J83" i="32" a="1"/>
  <c r="J83" i="32" s="1"/>
  <c r="J82" i="32" a="1"/>
  <c r="J82" i="32" s="1"/>
  <c r="J81" i="32" a="1"/>
  <c r="J81" i="32" s="1"/>
  <c r="J80" i="32" a="1"/>
  <c r="J80" i="32" s="1"/>
  <c r="J79" i="32" a="1"/>
  <c r="J79" i="32" s="1"/>
  <c r="J78" i="32" a="1"/>
  <c r="J78" i="32" s="1"/>
  <c r="J77" i="32" a="1"/>
  <c r="J77" i="32" s="1"/>
  <c r="J76" i="32" a="1"/>
  <c r="J76" i="32" s="1"/>
  <c r="J75" i="32" a="1"/>
  <c r="J75" i="32" s="1"/>
  <c r="J74" i="32" a="1"/>
  <c r="J74" i="32" s="1"/>
  <c r="J73" i="32" a="1"/>
  <c r="J73" i="32" s="1"/>
  <c r="J72" i="32" a="1"/>
  <c r="J72" i="32" s="1"/>
  <c r="J71" i="32" a="1"/>
  <c r="J71" i="32" s="1"/>
  <c r="J70" i="32" a="1"/>
  <c r="J70" i="32" s="1"/>
  <c r="J69" i="32" a="1"/>
  <c r="J69" i="32" s="1"/>
  <c r="J68" i="32" a="1"/>
  <c r="J68" i="32" s="1"/>
  <c r="J67" i="32" a="1"/>
  <c r="J67" i="32" s="1"/>
  <c r="J66" i="32" a="1"/>
  <c r="J66" i="32" s="1"/>
  <c r="J65" i="32" a="1"/>
  <c r="J65" i="32" s="1"/>
  <c r="J64" i="32" a="1"/>
  <c r="J64" i="32" s="1"/>
  <c r="J63" i="32" a="1"/>
  <c r="J63" i="32" s="1"/>
  <c r="J62" i="32" a="1"/>
  <c r="J62" i="32" s="1"/>
  <c r="J61" i="32" a="1"/>
  <c r="J61" i="32" s="1"/>
  <c r="J60" i="32" a="1"/>
  <c r="J60" i="32" s="1"/>
  <c r="J59" i="32" a="1"/>
  <c r="J59" i="32" s="1"/>
  <c r="J58" i="32" a="1"/>
  <c r="J58" i="32" s="1"/>
  <c r="J57" i="32" a="1"/>
  <c r="J57" i="32" s="1"/>
  <c r="J56" i="32" a="1"/>
  <c r="J56" i="32" s="1"/>
  <c r="J55" i="32" a="1"/>
  <c r="J55" i="32" s="1"/>
  <c r="J54" i="32" a="1"/>
  <c r="J54" i="32" s="1"/>
  <c r="J53" i="32" a="1"/>
  <c r="J53" i="32" s="1"/>
  <c r="J52" i="32" a="1"/>
  <c r="J52" i="32" s="1"/>
  <c r="J51" i="32" a="1"/>
  <c r="J51" i="32" s="1"/>
  <c r="J50" i="32" a="1"/>
  <c r="J50" i="32" s="1"/>
  <c r="J49" i="32" a="1"/>
  <c r="J49" i="32" s="1"/>
  <c r="J48" i="32" a="1"/>
  <c r="J48" i="32" s="1"/>
  <c r="J47" i="32" a="1"/>
  <c r="J47" i="32" s="1"/>
  <c r="J46" i="32" a="1"/>
  <c r="J46" i="32" s="1"/>
  <c r="J45" i="32" a="1"/>
  <c r="J45" i="32" s="1"/>
  <c r="J44" i="32" a="1"/>
  <c r="J44" i="32" s="1"/>
  <c r="J43" i="32" a="1"/>
  <c r="J43" i="32" s="1"/>
  <c r="J42" i="32" a="1"/>
  <c r="J42" i="32" s="1"/>
  <c r="J41" i="32" a="1"/>
  <c r="J41" i="32" s="1"/>
  <c r="J40" i="32" a="1"/>
  <c r="J40" i="32" s="1"/>
  <c r="J39" i="32" a="1"/>
  <c r="J39" i="32" s="1"/>
  <c r="J38" i="32" a="1"/>
  <c r="J38" i="32" s="1"/>
  <c r="J37" i="32" a="1"/>
  <c r="J37" i="32" s="1"/>
  <c r="J36" i="32" a="1"/>
  <c r="J36" i="32" s="1"/>
  <c r="J35" i="32" a="1"/>
  <c r="J35" i="32" s="1"/>
  <c r="J34" i="32" a="1"/>
  <c r="J34" i="32" s="1"/>
  <c r="J33" i="32" a="1"/>
  <c r="J33" i="32" s="1"/>
  <c r="J32" i="32" a="1"/>
  <c r="J32" i="32" s="1"/>
  <c r="J31" i="32" a="1"/>
  <c r="J31" i="32" s="1"/>
  <c r="J30" i="32" a="1"/>
  <c r="J30" i="32" s="1"/>
  <c r="J29" i="32" a="1"/>
  <c r="J29" i="32" s="1"/>
  <c r="J28" i="32" a="1"/>
  <c r="J28" i="32" s="1"/>
  <c r="J27" i="32" a="1"/>
  <c r="J27" i="32" s="1"/>
  <c r="J26" i="32" a="1"/>
  <c r="J26" i="32" s="1"/>
  <c r="J25" i="32" a="1"/>
  <c r="J25" i="32" s="1"/>
  <c r="J24" i="32" a="1"/>
  <c r="J24" i="32" s="1"/>
  <c r="J23" i="32" a="1"/>
  <c r="J23" i="32" s="1"/>
  <c r="J22" i="32" a="1"/>
  <c r="J22" i="32" s="1"/>
  <c r="J21" i="32" a="1"/>
  <c r="J21" i="32" s="1"/>
  <c r="J20" i="32" a="1"/>
  <c r="J20" i="32" s="1"/>
  <c r="J19" i="32" a="1"/>
  <c r="J19" i="32" s="1"/>
  <c r="J18" i="32" a="1"/>
  <c r="J18" i="32" s="1"/>
  <c r="J17" i="32" a="1"/>
  <c r="J17" i="32" s="1"/>
  <c r="J16" i="32" a="1"/>
  <c r="J16" i="32" s="1"/>
  <c r="J15" i="32" a="1"/>
  <c r="J15" i="32" s="1"/>
  <c r="J14" i="32" a="1"/>
  <c r="J14" i="32" s="1"/>
  <c r="J13" i="32" a="1"/>
  <c r="J13" i="32" s="1"/>
  <c r="J12" i="32" a="1"/>
  <c r="J12" i="32" s="1"/>
  <c r="J11" i="32" a="1"/>
  <c r="J11" i="32" s="1"/>
  <c r="J10" i="32" a="1"/>
  <c r="J10" i="32" s="1"/>
  <c r="J7" i="32" a="1"/>
  <c r="J7" i="32" s="1"/>
  <c r="J6" i="32" a="1"/>
  <c r="J6" i="32" s="1"/>
  <c r="F208" i="32" a="1"/>
  <c r="F208" i="32" s="1"/>
  <c r="F207" i="32" a="1"/>
  <c r="F207" i="32" s="1"/>
  <c r="F206" i="32" a="1"/>
  <c r="F206" i="32" s="1"/>
  <c r="F205" i="32" a="1"/>
  <c r="F205" i="32" s="1"/>
  <c r="F204" i="32" a="1"/>
  <c r="F204" i="32" s="1"/>
  <c r="F203" i="32" a="1"/>
  <c r="F203" i="32" s="1"/>
  <c r="F202" i="32" a="1"/>
  <c r="F202" i="32" s="1"/>
  <c r="F201" i="32" a="1"/>
  <c r="F201" i="32" s="1"/>
  <c r="F200" i="32" a="1"/>
  <c r="F200" i="32" s="1"/>
  <c r="F199" i="32" a="1"/>
  <c r="F199" i="32" s="1"/>
  <c r="F198" i="32" a="1"/>
  <c r="F198" i="32" s="1"/>
  <c r="F197" i="32" a="1"/>
  <c r="F197" i="32" s="1"/>
  <c r="F196" i="32" a="1"/>
  <c r="F196" i="32" s="1"/>
  <c r="F195" i="32" a="1"/>
  <c r="F195" i="32" s="1"/>
  <c r="F194" i="32" a="1"/>
  <c r="F194" i="32" s="1"/>
  <c r="F193" i="32" a="1"/>
  <c r="F193" i="32" s="1"/>
  <c r="F192" i="32" a="1"/>
  <c r="F192" i="32" s="1"/>
  <c r="F191" i="32" a="1"/>
  <c r="F191" i="32" s="1"/>
  <c r="F190" i="32" a="1"/>
  <c r="F190" i="32" s="1"/>
  <c r="F189" i="32" a="1"/>
  <c r="F189" i="32" s="1"/>
  <c r="F188" i="32" a="1"/>
  <c r="F188" i="32" s="1"/>
  <c r="F187" i="32" a="1"/>
  <c r="F187" i="32" s="1"/>
  <c r="F186" i="32" a="1"/>
  <c r="F186" i="32" s="1"/>
  <c r="F185" i="32" a="1"/>
  <c r="F185" i="32" s="1"/>
  <c r="F184" i="32" a="1"/>
  <c r="F184" i="32" s="1"/>
  <c r="F183" i="32" a="1"/>
  <c r="F183" i="32" s="1"/>
  <c r="F182" i="32" a="1"/>
  <c r="F182" i="32" s="1"/>
  <c r="F181" i="32" a="1"/>
  <c r="F181" i="32" s="1"/>
  <c r="F180" i="32" a="1"/>
  <c r="F180" i="32" s="1"/>
  <c r="F179" i="32" a="1"/>
  <c r="F179" i="32" s="1"/>
  <c r="F178" i="32" a="1"/>
  <c r="F178" i="32" s="1"/>
  <c r="F177" i="32" a="1"/>
  <c r="F177" i="32" s="1"/>
  <c r="F176" i="32" a="1"/>
  <c r="F176" i="32" s="1"/>
  <c r="F175" i="32" a="1"/>
  <c r="F175" i="32" s="1"/>
  <c r="F174" i="32" a="1"/>
  <c r="F174" i="32" s="1"/>
  <c r="F173" i="32" a="1"/>
  <c r="F173" i="32" s="1"/>
  <c r="F172" i="32" a="1"/>
  <c r="F172" i="32" s="1"/>
  <c r="F171" i="32" a="1"/>
  <c r="F171" i="32" s="1"/>
  <c r="F170" i="32" a="1"/>
  <c r="F170" i="32" s="1"/>
  <c r="F169" i="32" a="1"/>
  <c r="F169" i="32" s="1"/>
  <c r="F168" i="32" a="1"/>
  <c r="F168" i="32" s="1"/>
  <c r="F167" i="32" a="1"/>
  <c r="F167" i="32" s="1"/>
  <c r="F166" i="32" a="1"/>
  <c r="F166" i="32" s="1"/>
  <c r="F165" i="32" a="1"/>
  <c r="F165" i="32" s="1"/>
  <c r="F164" i="32" a="1"/>
  <c r="F164" i="32" s="1"/>
  <c r="F163" i="32" a="1"/>
  <c r="F163" i="32" s="1"/>
  <c r="F162" i="32" a="1"/>
  <c r="F162" i="32" s="1"/>
  <c r="F161" i="32" a="1"/>
  <c r="F161" i="32" s="1"/>
  <c r="F160" i="32" a="1"/>
  <c r="F160" i="32" s="1"/>
  <c r="F159" i="32" a="1"/>
  <c r="F159" i="32" s="1"/>
  <c r="F158" i="32" a="1"/>
  <c r="F158" i="32" s="1"/>
  <c r="F157" i="32" a="1"/>
  <c r="F157" i="32" s="1"/>
  <c r="F156" i="32" a="1"/>
  <c r="F156" i="32" s="1"/>
  <c r="F155" i="32" a="1"/>
  <c r="F155" i="32" s="1"/>
  <c r="F154" i="32" a="1"/>
  <c r="F154" i="32" s="1"/>
  <c r="F153" i="32" a="1"/>
  <c r="F153" i="32" s="1"/>
  <c r="F152" i="32" a="1"/>
  <c r="F152" i="32" s="1"/>
  <c r="F151" i="32" a="1"/>
  <c r="F151" i="32" s="1"/>
  <c r="F150" i="32" a="1"/>
  <c r="F150" i="32" s="1"/>
  <c r="F149" i="32" a="1"/>
  <c r="F149" i="32" s="1"/>
  <c r="F148" i="32" a="1"/>
  <c r="F148" i="32" s="1"/>
  <c r="F147" i="32" a="1"/>
  <c r="F147" i="32" s="1"/>
  <c r="F146" i="32" a="1"/>
  <c r="F146" i="32" s="1"/>
  <c r="F145" i="32" a="1"/>
  <c r="F145" i="32" s="1"/>
  <c r="F144" i="32" a="1"/>
  <c r="F144" i="32" s="1"/>
  <c r="F143" i="32" a="1"/>
  <c r="F143" i="32" s="1"/>
  <c r="F142" i="32" a="1"/>
  <c r="F142" i="32" s="1"/>
  <c r="F141" i="32" a="1"/>
  <c r="F141" i="32" s="1"/>
  <c r="F140" i="32" a="1"/>
  <c r="F140" i="32" s="1"/>
  <c r="F139" i="32" a="1"/>
  <c r="F139" i="32" s="1"/>
  <c r="F138" i="32" a="1"/>
  <c r="F138" i="32" s="1"/>
  <c r="F137" i="32" a="1"/>
  <c r="F137" i="32" s="1"/>
  <c r="F136" i="32" a="1"/>
  <c r="F136" i="32" s="1"/>
  <c r="F135" i="32" a="1"/>
  <c r="F135" i="32" s="1"/>
  <c r="F134" i="32" a="1"/>
  <c r="F134" i="32" s="1"/>
  <c r="F133" i="32" a="1"/>
  <c r="F133" i="32" s="1"/>
  <c r="F132" i="32" a="1"/>
  <c r="F132" i="32" s="1"/>
  <c r="F131" i="32" a="1"/>
  <c r="F131" i="32" s="1"/>
  <c r="F130" i="32" a="1"/>
  <c r="F130" i="32" s="1"/>
  <c r="F129" i="32" a="1"/>
  <c r="F129" i="32" s="1"/>
  <c r="F128" i="32" a="1"/>
  <c r="F128" i="32" s="1"/>
  <c r="F127" i="32" a="1"/>
  <c r="F127" i="32" s="1"/>
  <c r="F126" i="32" a="1"/>
  <c r="F126" i="32" s="1"/>
  <c r="F125" i="32" a="1"/>
  <c r="F125" i="32" s="1"/>
  <c r="F124" i="32" a="1"/>
  <c r="F124" i="32" s="1"/>
  <c r="F123" i="32" a="1"/>
  <c r="F123" i="32" s="1"/>
  <c r="F122" i="32" a="1"/>
  <c r="F122" i="32" s="1"/>
  <c r="F121" i="32" a="1"/>
  <c r="F121" i="32" s="1"/>
  <c r="F120" i="32" a="1"/>
  <c r="F120" i="32" s="1"/>
  <c r="F119" i="32" a="1"/>
  <c r="F119" i="32" s="1"/>
  <c r="F118" i="32" a="1"/>
  <c r="F118" i="32" s="1"/>
  <c r="F117" i="32" a="1"/>
  <c r="F117" i="32" s="1"/>
  <c r="F116" i="32" a="1"/>
  <c r="F116" i="32" s="1"/>
  <c r="F115" i="32" a="1"/>
  <c r="F115" i="32" s="1"/>
  <c r="F114" i="32" a="1"/>
  <c r="F114" i="32" s="1"/>
  <c r="F113" i="32" a="1"/>
  <c r="F113" i="32" s="1"/>
  <c r="F112" i="32" a="1"/>
  <c r="F112" i="32" s="1"/>
  <c r="F111" i="32" a="1"/>
  <c r="F111" i="32" s="1"/>
  <c r="F110" i="32" a="1"/>
  <c r="F110" i="32" s="1"/>
  <c r="F109" i="32" a="1"/>
  <c r="F109" i="32" s="1"/>
  <c r="F108" i="32" a="1"/>
  <c r="F108" i="32" s="1"/>
  <c r="F107" i="32" a="1"/>
  <c r="F107" i="32" s="1"/>
  <c r="F106" i="32" a="1"/>
  <c r="F106" i="32" s="1"/>
  <c r="F105" i="32" a="1"/>
  <c r="F105" i="32" s="1"/>
  <c r="F104" i="32" a="1"/>
  <c r="F104" i="32" s="1"/>
  <c r="F103" i="32" a="1"/>
  <c r="F103" i="32" s="1"/>
  <c r="F102" i="32" a="1"/>
  <c r="F102" i="32" s="1"/>
  <c r="F101" i="32" a="1"/>
  <c r="F101" i="32" s="1"/>
  <c r="F100" i="32" a="1"/>
  <c r="F100" i="32" s="1"/>
  <c r="F99" i="32" a="1"/>
  <c r="F99" i="32" s="1"/>
  <c r="F98" i="32" a="1"/>
  <c r="F98" i="32" s="1"/>
  <c r="F97" i="32" a="1"/>
  <c r="F97" i="32" s="1"/>
  <c r="F96" i="32" a="1"/>
  <c r="F96" i="32" s="1"/>
  <c r="F95" i="32" a="1"/>
  <c r="F95" i="32" s="1"/>
  <c r="F94" i="32" a="1"/>
  <c r="F94" i="32" s="1"/>
  <c r="F93" i="32" a="1"/>
  <c r="F93" i="32" s="1"/>
  <c r="F92" i="32" a="1"/>
  <c r="F92" i="32" s="1"/>
  <c r="F91" i="32" a="1"/>
  <c r="F91" i="32" s="1"/>
  <c r="F90" i="32" a="1"/>
  <c r="F90" i="32" s="1"/>
  <c r="F89" i="32" a="1"/>
  <c r="F89" i="32" s="1"/>
  <c r="F88" i="32" a="1"/>
  <c r="F88" i="32" s="1"/>
  <c r="F87" i="32" a="1"/>
  <c r="F87" i="32" s="1"/>
  <c r="F86" i="32" a="1"/>
  <c r="F86" i="32" s="1"/>
  <c r="F85" i="32" a="1"/>
  <c r="F85" i="32" s="1"/>
  <c r="F84" i="32" a="1"/>
  <c r="F84" i="32" s="1"/>
  <c r="F83" i="32" a="1"/>
  <c r="F83" i="32" s="1"/>
  <c r="F82" i="32" a="1"/>
  <c r="F82" i="32" s="1"/>
  <c r="F81" i="32" a="1"/>
  <c r="F81" i="32" s="1"/>
  <c r="F80" i="32" a="1"/>
  <c r="F80" i="32" s="1"/>
  <c r="F79" i="32" a="1"/>
  <c r="F79" i="32" s="1"/>
  <c r="F78" i="32" a="1"/>
  <c r="F78" i="32" s="1"/>
  <c r="F77" i="32" a="1"/>
  <c r="F77" i="32" s="1"/>
  <c r="F76" i="32" a="1"/>
  <c r="F76" i="32" s="1"/>
  <c r="F75" i="32" a="1"/>
  <c r="F75" i="32" s="1"/>
  <c r="F74" i="32" a="1"/>
  <c r="F74" i="32" s="1"/>
  <c r="F73" i="32" a="1"/>
  <c r="F73" i="32" s="1"/>
  <c r="F72" i="32" a="1"/>
  <c r="F72" i="32" s="1"/>
  <c r="F71" i="32" a="1"/>
  <c r="F71" i="32" s="1"/>
  <c r="F70" i="32" a="1"/>
  <c r="F70" i="32" s="1"/>
  <c r="F69" i="32" a="1"/>
  <c r="F69" i="32" s="1"/>
  <c r="F68" i="32" a="1"/>
  <c r="F68" i="32" s="1"/>
  <c r="F67" i="32" a="1"/>
  <c r="F67" i="32" s="1"/>
  <c r="F66" i="32" a="1"/>
  <c r="F66" i="32" s="1"/>
  <c r="F65" i="32" a="1"/>
  <c r="F65" i="32" s="1"/>
  <c r="F64" i="32" a="1"/>
  <c r="F64" i="32" s="1"/>
  <c r="F63" i="32" a="1"/>
  <c r="F63" i="32" s="1"/>
  <c r="F62" i="32" a="1"/>
  <c r="F62" i="32" s="1"/>
  <c r="F61" i="32" a="1"/>
  <c r="F61" i="32" s="1"/>
  <c r="F60" i="32" a="1"/>
  <c r="F60" i="32" s="1"/>
  <c r="F59" i="32" a="1"/>
  <c r="F59" i="32" s="1"/>
  <c r="F58" i="32" a="1"/>
  <c r="F58" i="32" s="1"/>
  <c r="F57" i="32" a="1"/>
  <c r="F57" i="32" s="1"/>
  <c r="F56" i="32" a="1"/>
  <c r="F56" i="32" s="1"/>
  <c r="F55" i="32" a="1"/>
  <c r="F55" i="32" s="1"/>
  <c r="F54" i="32" a="1"/>
  <c r="F54" i="32" s="1"/>
  <c r="F53" i="32" a="1"/>
  <c r="F53" i="32" s="1"/>
  <c r="F52" i="32" a="1"/>
  <c r="F52" i="32" s="1"/>
  <c r="F51" i="32" a="1"/>
  <c r="F51" i="32" s="1"/>
  <c r="F50" i="32" a="1"/>
  <c r="F50" i="32" s="1"/>
  <c r="F49" i="32" a="1"/>
  <c r="F49" i="32" s="1"/>
  <c r="F48" i="32" a="1"/>
  <c r="F48" i="32" s="1"/>
  <c r="F47" i="32" a="1"/>
  <c r="F47" i="32" s="1"/>
  <c r="F46" i="32" a="1"/>
  <c r="F46" i="32" s="1"/>
  <c r="F45" i="32" a="1"/>
  <c r="F45" i="32" s="1"/>
  <c r="F44" i="32" a="1"/>
  <c r="F44" i="32" s="1"/>
  <c r="F43" i="32" a="1"/>
  <c r="F43" i="32" s="1"/>
  <c r="F42" i="32" a="1"/>
  <c r="F42" i="32" s="1"/>
  <c r="F41" i="32" a="1"/>
  <c r="F41" i="32" s="1"/>
  <c r="F40" i="32" a="1"/>
  <c r="F40" i="32" s="1"/>
  <c r="F39" i="32" a="1"/>
  <c r="F39" i="32" s="1"/>
  <c r="F38" i="32" a="1"/>
  <c r="F38" i="32" s="1"/>
  <c r="F37" i="32" a="1"/>
  <c r="F37" i="32" s="1"/>
  <c r="F36" i="32" a="1"/>
  <c r="F36" i="32" s="1"/>
  <c r="F35" i="32" a="1"/>
  <c r="F35" i="32" s="1"/>
  <c r="F34" i="32" a="1"/>
  <c r="F34" i="32" s="1"/>
  <c r="F33" i="32" a="1"/>
  <c r="F33" i="32" s="1"/>
  <c r="F32" i="32" a="1"/>
  <c r="F32" i="32" s="1"/>
  <c r="F31" i="32" a="1"/>
  <c r="F31" i="32" s="1"/>
  <c r="F30" i="32" a="1"/>
  <c r="F30" i="32" s="1"/>
  <c r="F29" i="32" a="1"/>
  <c r="F29" i="32" s="1"/>
  <c r="F28" i="32" a="1"/>
  <c r="F28" i="32" s="1"/>
  <c r="F27" i="32" a="1"/>
  <c r="F27" i="32" s="1"/>
  <c r="F26" i="32" a="1"/>
  <c r="F26" i="32" s="1"/>
  <c r="F25" i="32" a="1"/>
  <c r="F25" i="32" s="1"/>
  <c r="F24" i="32" a="1"/>
  <c r="F24" i="32" s="1"/>
  <c r="F23" i="32" a="1"/>
  <c r="F23" i="32" s="1"/>
  <c r="F22" i="32" a="1"/>
  <c r="F22" i="32" s="1"/>
  <c r="F21" i="32" a="1"/>
  <c r="F21" i="32" s="1"/>
  <c r="F20" i="32" a="1"/>
  <c r="F20" i="32" s="1"/>
  <c r="F19" i="32" a="1"/>
  <c r="F19" i="32" s="1"/>
  <c r="F18" i="32" a="1"/>
  <c r="F18" i="32" s="1"/>
  <c r="F17" i="32" a="1"/>
  <c r="F17" i="32" s="1"/>
  <c r="F16" i="32" a="1"/>
  <c r="F16" i="32" s="1"/>
  <c r="F15" i="32" a="1"/>
  <c r="F15" i="32" s="1"/>
  <c r="F14" i="32" a="1"/>
  <c r="F14" i="32" s="1"/>
  <c r="F13" i="32" a="1"/>
  <c r="F13" i="32" s="1"/>
  <c r="F12" i="32" a="1"/>
  <c r="F12" i="32" s="1"/>
  <c r="F11" i="32" a="1"/>
  <c r="F11" i="32" s="1"/>
  <c r="F10" i="32" a="1"/>
  <c r="F10" i="32" s="1"/>
  <c r="B208" i="32" a="1"/>
  <c r="B208" i="32" s="1"/>
  <c r="B207" i="32" a="1"/>
  <c r="B207" i="32" s="1"/>
  <c r="B206" i="32" a="1"/>
  <c r="B206" i="32" s="1"/>
  <c r="B205" i="32" a="1"/>
  <c r="B205" i="32" s="1"/>
  <c r="B204" i="32" a="1"/>
  <c r="B204" i="32" s="1"/>
  <c r="B203" i="32" a="1"/>
  <c r="B203" i="32" s="1"/>
  <c r="B202" i="32" a="1"/>
  <c r="B202" i="32" s="1"/>
  <c r="B201" i="32" a="1"/>
  <c r="B201" i="32" s="1"/>
  <c r="B200" i="32" a="1"/>
  <c r="B200" i="32" s="1"/>
  <c r="B199" i="32" a="1"/>
  <c r="B199" i="32" s="1"/>
  <c r="B198" i="32" a="1"/>
  <c r="B198" i="32" s="1"/>
  <c r="B197" i="32" a="1"/>
  <c r="B197" i="32" s="1"/>
  <c r="B196" i="32" a="1"/>
  <c r="B196" i="32" s="1"/>
  <c r="B195" i="32" a="1"/>
  <c r="B195" i="32" s="1"/>
  <c r="B194" i="32" a="1"/>
  <c r="B194" i="32" s="1"/>
  <c r="B193" i="32" a="1"/>
  <c r="B193" i="32" s="1"/>
  <c r="B192" i="32" a="1"/>
  <c r="B192" i="32" s="1"/>
  <c r="B191" i="32" a="1"/>
  <c r="B191" i="32" s="1"/>
  <c r="B190" i="32" a="1"/>
  <c r="B190" i="32" s="1"/>
  <c r="B189" i="32" a="1"/>
  <c r="B189" i="32" s="1"/>
  <c r="B188" i="32" a="1"/>
  <c r="B188" i="32" s="1"/>
  <c r="B187" i="32" a="1"/>
  <c r="B187" i="32" s="1"/>
  <c r="B186" i="32" a="1"/>
  <c r="B186" i="32" s="1"/>
  <c r="B185" i="32" a="1"/>
  <c r="B185" i="32" s="1"/>
  <c r="B184" i="32" a="1"/>
  <c r="B184" i="32" s="1"/>
  <c r="B183" i="32" a="1"/>
  <c r="B183" i="32" s="1"/>
  <c r="B182" i="32" a="1"/>
  <c r="B182" i="32" s="1"/>
  <c r="B181" i="32" a="1"/>
  <c r="B181" i="32" s="1"/>
  <c r="B180" i="32" a="1"/>
  <c r="B180" i="32" s="1"/>
  <c r="B179" i="32" a="1"/>
  <c r="B179" i="32" s="1"/>
  <c r="B178" i="32" a="1"/>
  <c r="B178" i="32" s="1"/>
  <c r="B177" i="32" a="1"/>
  <c r="B177" i="32" s="1"/>
  <c r="B176" i="32" a="1"/>
  <c r="B176" i="32" s="1"/>
  <c r="B175" i="32" a="1"/>
  <c r="B175" i="32" s="1"/>
  <c r="B174" i="32" a="1"/>
  <c r="B174" i="32" s="1"/>
  <c r="B173" i="32" a="1"/>
  <c r="B173" i="32" s="1"/>
  <c r="B172" i="32" a="1"/>
  <c r="B172" i="32" s="1"/>
  <c r="B171" i="32" a="1"/>
  <c r="B171" i="32" s="1"/>
  <c r="B170" i="32" a="1"/>
  <c r="B170" i="32" s="1"/>
  <c r="B169" i="32" a="1"/>
  <c r="B169" i="32" s="1"/>
  <c r="B168" i="32" a="1"/>
  <c r="B168" i="32" s="1"/>
  <c r="B167" i="32" a="1"/>
  <c r="B167" i="32" s="1"/>
  <c r="B165" i="32" a="1"/>
  <c r="B165" i="32" s="1"/>
  <c r="B164" i="32" a="1"/>
  <c r="B164" i="32" s="1"/>
  <c r="B163" i="32" a="1"/>
  <c r="B163" i="32" s="1"/>
  <c r="B162" i="32" a="1"/>
  <c r="B162" i="32" s="1"/>
  <c r="B161" i="32" a="1"/>
  <c r="B161" i="32" s="1"/>
  <c r="B160" i="32" a="1"/>
  <c r="B160" i="32" s="1"/>
  <c r="B159" i="32" a="1"/>
  <c r="B159" i="32" s="1"/>
  <c r="B158" i="32" a="1"/>
  <c r="B158" i="32" s="1"/>
  <c r="B157" i="32" a="1"/>
  <c r="B157" i="32" s="1"/>
  <c r="B156" i="32" a="1"/>
  <c r="B156" i="32" s="1"/>
  <c r="B155" i="32" a="1"/>
  <c r="B155" i="32" s="1"/>
  <c r="B154" i="32" a="1"/>
  <c r="B154" i="32" s="1"/>
  <c r="B153" i="32" a="1"/>
  <c r="B153" i="32" s="1"/>
  <c r="B152" i="32" a="1"/>
  <c r="B152" i="32" s="1"/>
  <c r="B151" i="32" a="1"/>
  <c r="B151" i="32" s="1"/>
  <c r="B150" i="32" a="1"/>
  <c r="B150" i="32" s="1"/>
  <c r="B149" i="32" a="1"/>
  <c r="B149" i="32" s="1"/>
  <c r="B148" i="32" a="1"/>
  <c r="B148" i="32" s="1"/>
  <c r="B147" i="32" a="1"/>
  <c r="B147" i="32" s="1"/>
  <c r="B146" i="32" a="1"/>
  <c r="B146" i="32" s="1"/>
  <c r="B145" i="32" a="1"/>
  <c r="B145" i="32" s="1"/>
  <c r="B144" i="32" a="1"/>
  <c r="B144" i="32" s="1"/>
  <c r="B143" i="32" a="1"/>
  <c r="B143" i="32" s="1"/>
  <c r="B142" i="32" a="1"/>
  <c r="B142" i="32" s="1"/>
  <c r="B141" i="32" a="1"/>
  <c r="B141" i="32" s="1"/>
  <c r="B140" i="32" a="1"/>
  <c r="B140" i="32" s="1"/>
  <c r="B139" i="32" a="1"/>
  <c r="B139" i="32" s="1"/>
  <c r="B138" i="32" a="1"/>
  <c r="B138" i="32" s="1"/>
  <c r="B137" i="32" a="1"/>
  <c r="B137" i="32" s="1"/>
  <c r="B136" i="32" a="1"/>
  <c r="B136" i="32" s="1"/>
  <c r="B135" i="32" a="1"/>
  <c r="B135" i="32" s="1"/>
  <c r="B134" i="32" a="1"/>
  <c r="B134" i="32" s="1"/>
  <c r="B133" i="32" a="1"/>
  <c r="B133" i="32" s="1"/>
  <c r="B132" i="32" a="1"/>
  <c r="B132" i="32" s="1"/>
  <c r="B131" i="32" a="1"/>
  <c r="B131" i="32" s="1"/>
  <c r="B130" i="32" a="1"/>
  <c r="B130" i="32" s="1"/>
  <c r="B129" i="32" a="1"/>
  <c r="B129" i="32" s="1"/>
  <c r="B128" i="32" a="1"/>
  <c r="B128" i="32" s="1"/>
  <c r="B127" i="32" a="1"/>
  <c r="B127" i="32" s="1"/>
  <c r="B126" i="32" a="1"/>
  <c r="B126" i="32" s="1"/>
  <c r="B125" i="32" a="1"/>
  <c r="B125" i="32" s="1"/>
  <c r="B124" i="32" a="1"/>
  <c r="B124" i="32" s="1"/>
  <c r="B123" i="32" a="1"/>
  <c r="B123" i="32" s="1"/>
  <c r="B122" i="32" a="1"/>
  <c r="B122" i="32" s="1"/>
  <c r="B121" i="32" a="1"/>
  <c r="B121" i="32" s="1"/>
  <c r="B120" i="32" a="1"/>
  <c r="B120" i="32" s="1"/>
  <c r="B119" i="32" a="1"/>
  <c r="B119" i="32" s="1"/>
  <c r="B118" i="32" a="1"/>
  <c r="B118" i="32" s="1"/>
  <c r="B117" i="32" a="1"/>
  <c r="B117" i="32" s="1"/>
  <c r="B116" i="32" a="1"/>
  <c r="B116" i="32" s="1"/>
  <c r="B115" i="32" a="1"/>
  <c r="B115" i="32" s="1"/>
  <c r="B114" i="32" a="1"/>
  <c r="B114" i="32" s="1"/>
  <c r="B113" i="32" a="1"/>
  <c r="B113" i="32" s="1"/>
  <c r="B112" i="32" a="1"/>
  <c r="B112" i="32" s="1"/>
  <c r="B111" i="32" a="1"/>
  <c r="B111" i="32" s="1"/>
  <c r="B110" i="32" a="1"/>
  <c r="B110" i="32" s="1"/>
  <c r="B109" i="32" a="1"/>
  <c r="B109" i="32" s="1"/>
  <c r="B108" i="32" a="1"/>
  <c r="B108" i="32" s="1"/>
  <c r="B107" i="32" a="1"/>
  <c r="B107" i="32" s="1"/>
  <c r="B106" i="32" a="1"/>
  <c r="B106" i="32" s="1"/>
  <c r="B105" i="32" a="1"/>
  <c r="B105" i="32" s="1"/>
  <c r="B104" i="32" a="1"/>
  <c r="B104" i="32" s="1"/>
  <c r="B103" i="32" a="1"/>
  <c r="B103" i="32" s="1"/>
  <c r="B102" i="32" a="1"/>
  <c r="B102" i="32" s="1"/>
  <c r="B101" i="32" a="1"/>
  <c r="B101" i="32" s="1"/>
  <c r="B100" i="32" a="1"/>
  <c r="B100" i="32" s="1"/>
  <c r="B99" i="32" a="1"/>
  <c r="B99" i="32" s="1"/>
  <c r="B98" i="32" a="1"/>
  <c r="B98" i="32" s="1"/>
  <c r="B97" i="32" a="1"/>
  <c r="B97" i="32" s="1"/>
  <c r="B96" i="32" a="1"/>
  <c r="B96" i="32" s="1"/>
  <c r="B95" i="32" a="1"/>
  <c r="B95" i="32" s="1"/>
  <c r="B94" i="32" a="1"/>
  <c r="B94" i="32" s="1"/>
  <c r="B93" i="32" a="1"/>
  <c r="B93" i="32" s="1"/>
  <c r="B92" i="32" a="1"/>
  <c r="B92" i="32" s="1"/>
  <c r="B91" i="32" a="1"/>
  <c r="B91" i="32" s="1"/>
  <c r="B90" i="32" a="1"/>
  <c r="B90" i="32" s="1"/>
  <c r="B89" i="32" a="1"/>
  <c r="B89" i="32" s="1"/>
  <c r="B88" i="32" a="1"/>
  <c r="B88" i="32" s="1"/>
  <c r="B87" i="32" a="1"/>
  <c r="B87" i="32" s="1"/>
  <c r="B86" i="32" a="1"/>
  <c r="B86" i="32" s="1"/>
  <c r="B85" i="32" a="1"/>
  <c r="B85" i="32" s="1"/>
  <c r="B84" i="32" a="1"/>
  <c r="B84" i="32" s="1"/>
  <c r="B83" i="32" a="1"/>
  <c r="B83" i="32" s="1"/>
  <c r="B82" i="32" a="1"/>
  <c r="B82" i="32" s="1"/>
  <c r="B81" i="32" a="1"/>
  <c r="B81" i="32" s="1"/>
  <c r="B80" i="32" a="1"/>
  <c r="B80" i="32" s="1"/>
  <c r="B79" i="32" a="1"/>
  <c r="B79" i="32" s="1"/>
  <c r="B78" i="32" a="1"/>
  <c r="B78" i="32" s="1"/>
  <c r="B77" i="32" a="1"/>
  <c r="B77" i="32" s="1"/>
  <c r="B76" i="32" a="1"/>
  <c r="B76" i="32" s="1"/>
  <c r="B75" i="32" a="1"/>
  <c r="B75" i="32" s="1"/>
  <c r="B74" i="32" a="1"/>
  <c r="B74" i="32" s="1"/>
  <c r="B73" i="32" a="1"/>
  <c r="B73" i="32" s="1"/>
  <c r="B72" i="32" a="1"/>
  <c r="B72" i="32" s="1"/>
  <c r="B71" i="32" a="1"/>
  <c r="B71" i="32" s="1"/>
  <c r="B70" i="32" a="1"/>
  <c r="B70" i="32" s="1"/>
  <c r="B69" i="32" a="1"/>
  <c r="B69" i="32" s="1"/>
  <c r="B68" i="32" a="1"/>
  <c r="B68" i="32" s="1"/>
  <c r="B67" i="32" a="1"/>
  <c r="B67" i="32" s="1"/>
  <c r="B66" i="32" a="1"/>
  <c r="B66" i="32" s="1"/>
  <c r="B65" i="32" a="1"/>
  <c r="B65" i="32" s="1"/>
  <c r="B64" i="32" a="1"/>
  <c r="B64" i="32" s="1"/>
  <c r="B63" i="32" a="1"/>
  <c r="B63" i="32" s="1"/>
  <c r="B62" i="32" a="1"/>
  <c r="B62" i="32" s="1"/>
  <c r="B61" i="32" a="1"/>
  <c r="B61" i="32" s="1"/>
  <c r="B60" i="32" a="1"/>
  <c r="B60" i="32" s="1"/>
  <c r="B59" i="32" a="1"/>
  <c r="B59" i="32" s="1"/>
  <c r="B58" i="32" a="1"/>
  <c r="B58" i="32" s="1"/>
  <c r="B57" i="32" a="1"/>
  <c r="B57" i="32" s="1"/>
  <c r="B56" i="32" a="1"/>
  <c r="B56" i="32" s="1"/>
  <c r="B55" i="32" a="1"/>
  <c r="B55" i="32" s="1"/>
  <c r="B54" i="32" a="1"/>
  <c r="B54" i="32" s="1"/>
  <c r="B53" i="32" a="1"/>
  <c r="B53" i="32" s="1"/>
  <c r="B52" i="32" a="1"/>
  <c r="B52" i="32" s="1"/>
  <c r="B51" i="32" a="1"/>
  <c r="B51" i="32" s="1"/>
  <c r="B50" i="32" a="1"/>
  <c r="B50" i="32" s="1"/>
  <c r="B49" i="32" a="1"/>
  <c r="B49" i="32" s="1"/>
  <c r="B48" i="32" a="1"/>
  <c r="B48" i="32" s="1"/>
  <c r="B47" i="32" a="1"/>
  <c r="B47" i="32" s="1"/>
  <c r="B46" i="32" a="1"/>
  <c r="B46" i="32" s="1"/>
  <c r="B45" i="32" a="1"/>
  <c r="B45" i="32" s="1"/>
  <c r="B44" i="32" a="1"/>
  <c r="B44" i="32" s="1"/>
  <c r="B43" i="32" a="1"/>
  <c r="B43" i="32" s="1"/>
  <c r="B42" i="32" a="1"/>
  <c r="B42" i="32" s="1"/>
  <c r="B41" i="32" a="1"/>
  <c r="B41" i="32" s="1"/>
  <c r="B40" i="32" a="1"/>
  <c r="B40" i="32" s="1"/>
  <c r="B39" i="32" a="1"/>
  <c r="B39" i="32" s="1"/>
  <c r="B38" i="32" a="1"/>
  <c r="B38" i="32" s="1"/>
  <c r="B37" i="32" a="1"/>
  <c r="B37" i="32" s="1"/>
  <c r="B36" i="32" a="1"/>
  <c r="B36" i="32" s="1"/>
  <c r="B35" i="32" a="1"/>
  <c r="B35" i="32" s="1"/>
  <c r="B34" i="32" a="1"/>
  <c r="B34" i="32" s="1"/>
  <c r="B33" i="32" a="1"/>
  <c r="B33" i="32" s="1"/>
  <c r="B32" i="32" a="1"/>
  <c r="B32" i="32" s="1"/>
  <c r="B31" i="32" a="1"/>
  <c r="B31" i="32" s="1"/>
  <c r="B30" i="32" a="1"/>
  <c r="B30" i="32" s="1"/>
  <c r="B29" i="32" a="1"/>
  <c r="B29" i="32" s="1"/>
  <c r="B28" i="32" a="1"/>
  <c r="B28" i="32" s="1"/>
  <c r="B27" i="32" a="1"/>
  <c r="B27" i="32" s="1"/>
  <c r="B26" i="32" a="1"/>
  <c r="B26" i="32" s="1"/>
  <c r="B25" i="32" a="1"/>
  <c r="B25" i="32" s="1"/>
  <c r="B24" i="32" a="1"/>
  <c r="B24" i="32" s="1"/>
  <c r="B23" i="32" a="1"/>
  <c r="B23" i="32" s="1"/>
  <c r="B22" i="32" a="1"/>
  <c r="B22" i="32" s="1"/>
  <c r="B21" i="32" a="1"/>
  <c r="B21" i="32" s="1"/>
  <c r="B20" i="32" a="1"/>
  <c r="B20" i="32" s="1"/>
  <c r="B19" i="32" a="1"/>
  <c r="B19" i="32" s="1"/>
  <c r="B18" i="32" a="1"/>
  <c r="B18" i="32" s="1"/>
  <c r="B17" i="32" a="1"/>
  <c r="B17" i="32" s="1"/>
  <c r="B16" i="32" a="1"/>
  <c r="B16" i="32" s="1"/>
  <c r="B15" i="32" a="1"/>
  <c r="B15" i="32" s="1"/>
  <c r="B14" i="32" a="1"/>
  <c r="B14" i="32" s="1"/>
  <c r="B13" i="32" a="1"/>
  <c r="B13" i="32" s="1"/>
  <c r="B12" i="32" a="1"/>
  <c r="B12" i="32" s="1"/>
  <c r="B11" i="32" a="1"/>
  <c r="B11" i="32" s="1"/>
  <c r="B10" i="32" a="1"/>
  <c r="B10" i="32" s="1"/>
  <c r="BY2" i="32"/>
  <c r="BU208" i="32"/>
  <c r="BU207" i="32"/>
  <c r="BU206" i="32"/>
  <c r="BU205" i="32"/>
  <c r="BU204" i="32"/>
  <c r="BU203" i="32"/>
  <c r="BU202" i="32"/>
  <c r="BU201" i="32"/>
  <c r="BU200" i="32"/>
  <c r="BU199" i="32"/>
  <c r="BU198" i="32"/>
  <c r="BU197" i="32"/>
  <c r="BU196" i="32"/>
  <c r="BU195" i="32"/>
  <c r="BU194" i="32"/>
  <c r="BU193" i="32"/>
  <c r="BU192" i="32"/>
  <c r="BU191" i="32"/>
  <c r="BU190" i="32"/>
  <c r="BU189" i="32"/>
  <c r="BU188" i="32"/>
  <c r="BU187" i="32"/>
  <c r="BU186" i="32"/>
  <c r="BU185" i="32"/>
  <c r="BU184" i="32"/>
  <c r="BU183" i="32"/>
  <c r="BU182" i="32"/>
  <c r="BU181" i="32"/>
  <c r="BU180" i="32"/>
  <c r="BU179" i="32"/>
  <c r="BU178" i="32"/>
  <c r="BU177" i="32"/>
  <c r="BU176" i="32"/>
  <c r="BU175" i="32"/>
  <c r="BU174" i="32"/>
  <c r="BU173" i="32"/>
  <c r="BU172" i="32"/>
  <c r="BU171" i="32"/>
  <c r="BU170" i="32"/>
  <c r="BU169" i="32"/>
  <c r="BU168" i="32"/>
  <c r="BU167" i="32"/>
  <c r="BU166" i="32"/>
  <c r="BU165" i="32"/>
  <c r="BU164" i="32"/>
  <c r="BU163" i="32"/>
  <c r="BU162" i="32"/>
  <c r="BU161" i="32"/>
  <c r="BU160" i="32"/>
  <c r="BU159" i="32"/>
  <c r="BU158" i="32"/>
  <c r="BU157" i="32"/>
  <c r="BU156" i="32"/>
  <c r="BU155" i="32"/>
  <c r="BU154" i="32"/>
  <c r="BU153" i="32"/>
  <c r="BU152" i="32"/>
  <c r="BU151" i="32"/>
  <c r="BU150" i="32"/>
  <c r="BU149" i="32"/>
  <c r="BU148" i="32"/>
  <c r="BU147" i="32"/>
  <c r="BU146" i="32"/>
  <c r="BU145" i="32"/>
  <c r="BU144" i="32"/>
  <c r="BU143" i="32"/>
  <c r="BU142" i="32"/>
  <c r="BU141" i="32"/>
  <c r="BU140" i="32"/>
  <c r="BU139" i="32"/>
  <c r="BU138" i="32"/>
  <c r="BU137" i="32"/>
  <c r="BU136" i="32"/>
  <c r="BU135" i="32"/>
  <c r="BU134" i="32"/>
  <c r="BU133" i="32"/>
  <c r="BU132" i="32"/>
  <c r="BU131" i="32"/>
  <c r="BU130" i="32"/>
  <c r="BU129" i="32"/>
  <c r="BU128" i="32"/>
  <c r="BU127" i="32"/>
  <c r="BU126" i="32"/>
  <c r="BU125" i="32"/>
  <c r="BU124" i="32"/>
  <c r="BU123" i="32"/>
  <c r="BU122" i="32"/>
  <c r="BU121" i="32"/>
  <c r="BU120" i="32"/>
  <c r="BU119" i="32"/>
  <c r="BU118" i="32"/>
  <c r="BU117" i="32"/>
  <c r="BU116" i="32"/>
  <c r="BU115" i="32"/>
  <c r="BU114" i="32"/>
  <c r="BU113" i="32"/>
  <c r="BU112" i="32"/>
  <c r="BU111" i="32"/>
  <c r="BU110" i="32"/>
  <c r="BU109" i="32"/>
  <c r="BU108" i="32"/>
  <c r="BU107" i="32"/>
  <c r="BU106" i="32"/>
  <c r="BU105" i="32"/>
  <c r="BU104" i="32"/>
  <c r="BU103" i="32"/>
  <c r="BU102" i="32"/>
  <c r="BU101" i="32"/>
  <c r="BU100" i="32"/>
  <c r="BU99" i="32"/>
  <c r="BU98" i="32"/>
  <c r="BU97" i="32"/>
  <c r="BU96" i="32"/>
  <c r="BU95" i="32"/>
  <c r="BU94" i="32"/>
  <c r="BU93" i="32"/>
  <c r="BU92" i="32"/>
  <c r="BU91" i="32"/>
  <c r="BU90" i="32"/>
  <c r="BU89" i="32"/>
  <c r="BU88" i="32"/>
  <c r="BU87" i="32"/>
  <c r="BU86" i="32"/>
  <c r="BU85" i="32"/>
  <c r="BU84" i="32"/>
  <c r="BU83" i="32"/>
  <c r="BU82" i="32"/>
  <c r="BU81" i="32"/>
  <c r="BU80" i="32"/>
  <c r="BU79" i="32"/>
  <c r="BU78" i="32"/>
  <c r="BU77" i="32"/>
  <c r="BU76" i="32"/>
  <c r="BU75" i="32"/>
  <c r="BU74" i="32"/>
  <c r="BU73" i="32"/>
  <c r="BU72" i="32"/>
  <c r="BU71" i="32"/>
  <c r="BU70" i="32"/>
  <c r="BU69" i="32"/>
  <c r="BU68" i="32"/>
  <c r="BU67" i="32"/>
  <c r="BU66" i="32"/>
  <c r="BU65" i="32"/>
  <c r="BU64" i="32"/>
  <c r="BU63" i="32"/>
  <c r="BU62" i="32"/>
  <c r="BU61" i="32"/>
  <c r="BU60" i="32"/>
  <c r="BU59" i="32"/>
  <c r="BU58" i="32"/>
  <c r="BU57" i="32"/>
  <c r="BU56" i="32"/>
  <c r="BU55" i="32"/>
  <c r="BU54" i="32"/>
  <c r="BU53" i="32"/>
  <c r="BU52" i="32"/>
  <c r="BU51" i="32"/>
  <c r="BU50" i="32"/>
  <c r="BU49" i="32"/>
  <c r="BU48" i="32"/>
  <c r="BU47" i="32"/>
  <c r="BU46" i="32"/>
  <c r="BU45" i="32"/>
  <c r="BU44" i="32"/>
  <c r="BU43" i="32"/>
  <c r="BU42" i="32"/>
  <c r="BU41" i="32"/>
  <c r="BU40" i="32"/>
  <c r="BU39" i="32"/>
  <c r="BU38" i="32"/>
  <c r="BU37" i="32"/>
  <c r="BU36" i="32"/>
  <c r="BU35" i="32"/>
  <c r="BU34" i="32"/>
  <c r="BU33" i="32"/>
  <c r="BU32" i="32"/>
  <c r="BU31" i="32"/>
  <c r="BU30" i="32"/>
  <c r="BU29" i="32"/>
  <c r="BU28" i="32"/>
  <c r="BU27" i="32"/>
  <c r="BU26" i="32"/>
  <c r="BU25" i="32"/>
  <c r="BU24" i="32"/>
  <c r="BU23" i="32"/>
  <c r="BU22" i="32"/>
  <c r="BU21" i="32"/>
  <c r="BU20" i="32"/>
  <c r="BU19" i="32"/>
  <c r="BU18" i="32"/>
  <c r="BU17" i="32"/>
  <c r="BU16" i="32"/>
  <c r="BU15" i="32"/>
  <c r="BU14" i="32"/>
  <c r="BU13" i="32"/>
  <c r="BU12" i="32"/>
  <c r="BU11" i="32"/>
  <c r="BU10" i="32"/>
  <c r="BV10" i="32" s="1" a="1"/>
  <c r="BV10" i="32" s="1"/>
  <c r="BU9" i="32"/>
  <c r="BV9" i="32" s="1" a="1"/>
  <c r="BV9" i="32" s="1"/>
  <c r="BU8" i="32"/>
  <c r="BV8" i="32" s="1" a="1"/>
  <c r="BV8" i="32" s="1"/>
  <c r="BU7" i="32"/>
  <c r="BU6" i="32"/>
  <c r="BU5" i="32"/>
  <c r="BV5" i="32" s="1" a="1"/>
  <c r="BV5" i="32" s="1"/>
  <c r="BU4" i="32"/>
  <c r="BV4" i="32" s="1" a="1"/>
  <c r="BV4" i="32" s="1"/>
  <c r="BU3" i="32"/>
  <c r="BU2" i="32"/>
  <c r="BQ208" i="32"/>
  <c r="BQ207" i="32"/>
  <c r="BQ206" i="32"/>
  <c r="BQ205" i="32"/>
  <c r="BQ204" i="32"/>
  <c r="BQ203" i="32"/>
  <c r="BQ202" i="32"/>
  <c r="BQ201" i="32"/>
  <c r="BQ200" i="32"/>
  <c r="BQ199" i="32"/>
  <c r="BQ198" i="32"/>
  <c r="BQ197" i="32"/>
  <c r="BQ196" i="32"/>
  <c r="BQ195" i="32"/>
  <c r="BQ194" i="32"/>
  <c r="BQ193" i="32"/>
  <c r="BQ192" i="32"/>
  <c r="BQ191" i="32"/>
  <c r="BQ190" i="32"/>
  <c r="BQ189" i="32"/>
  <c r="BQ188" i="32"/>
  <c r="BQ187" i="32"/>
  <c r="BQ186" i="32"/>
  <c r="BQ185" i="32"/>
  <c r="BQ184" i="32"/>
  <c r="BQ183" i="32"/>
  <c r="BQ182" i="32"/>
  <c r="BQ181" i="32"/>
  <c r="BQ180" i="32"/>
  <c r="BQ179" i="32"/>
  <c r="BQ178" i="32"/>
  <c r="BQ177" i="32"/>
  <c r="BQ176" i="32"/>
  <c r="BQ175" i="32"/>
  <c r="BQ174" i="32"/>
  <c r="BQ173" i="32"/>
  <c r="BQ172" i="32"/>
  <c r="BQ171" i="32"/>
  <c r="BQ170" i="32"/>
  <c r="BQ169" i="32"/>
  <c r="BQ168" i="32"/>
  <c r="BQ167" i="32"/>
  <c r="BQ166" i="32"/>
  <c r="BQ165" i="32"/>
  <c r="BQ164" i="32"/>
  <c r="BQ163" i="32"/>
  <c r="BQ162" i="32"/>
  <c r="BQ161" i="32"/>
  <c r="BQ160" i="32"/>
  <c r="BQ159" i="32"/>
  <c r="BQ158" i="32"/>
  <c r="BQ157" i="32"/>
  <c r="BQ156" i="32"/>
  <c r="BQ155" i="32"/>
  <c r="BQ154" i="32"/>
  <c r="BQ153" i="32"/>
  <c r="BQ152" i="32"/>
  <c r="BQ151" i="32"/>
  <c r="BQ150" i="32"/>
  <c r="BQ149" i="32"/>
  <c r="BQ148" i="32"/>
  <c r="BQ147" i="32"/>
  <c r="BQ146" i="32"/>
  <c r="BQ145" i="32"/>
  <c r="BQ144" i="32"/>
  <c r="BQ143" i="32"/>
  <c r="BQ142" i="32"/>
  <c r="BQ141" i="32"/>
  <c r="BQ140" i="32"/>
  <c r="BQ139" i="32"/>
  <c r="BQ138" i="32"/>
  <c r="BQ137" i="32"/>
  <c r="BQ136" i="32"/>
  <c r="BQ135" i="32"/>
  <c r="BQ134" i="32"/>
  <c r="BQ133" i="32"/>
  <c r="BQ132" i="32"/>
  <c r="BQ131" i="32"/>
  <c r="BQ130" i="32"/>
  <c r="BQ129" i="32"/>
  <c r="BQ128" i="32"/>
  <c r="BQ127" i="32"/>
  <c r="BQ126" i="32"/>
  <c r="BQ125" i="32"/>
  <c r="BQ124" i="32"/>
  <c r="BQ123" i="32"/>
  <c r="BQ122" i="32"/>
  <c r="BQ121" i="32"/>
  <c r="BQ120" i="32"/>
  <c r="BQ119" i="32"/>
  <c r="BQ118" i="32"/>
  <c r="BQ117" i="32"/>
  <c r="BQ116" i="32"/>
  <c r="BQ115" i="32"/>
  <c r="BQ114" i="32"/>
  <c r="BQ113" i="32"/>
  <c r="BQ112" i="32"/>
  <c r="BQ111" i="32"/>
  <c r="BQ110" i="32"/>
  <c r="BQ109" i="32"/>
  <c r="BQ108" i="32"/>
  <c r="BQ107" i="32"/>
  <c r="BQ106" i="32"/>
  <c r="BQ105" i="32"/>
  <c r="BQ104" i="32"/>
  <c r="BQ103" i="32"/>
  <c r="BQ102" i="32"/>
  <c r="BQ101" i="32"/>
  <c r="BQ100" i="32"/>
  <c r="BQ99" i="32"/>
  <c r="BQ98" i="32"/>
  <c r="BQ97" i="32"/>
  <c r="BQ96" i="32"/>
  <c r="BQ95" i="32"/>
  <c r="BQ94" i="32"/>
  <c r="BQ93" i="32"/>
  <c r="BQ92" i="32"/>
  <c r="BQ91" i="32"/>
  <c r="BQ90" i="32"/>
  <c r="BQ89" i="32"/>
  <c r="BQ88" i="32"/>
  <c r="BQ87" i="32"/>
  <c r="BQ86" i="32"/>
  <c r="BQ85" i="32"/>
  <c r="BQ84" i="32"/>
  <c r="BQ83" i="32"/>
  <c r="BQ82" i="32"/>
  <c r="BQ81" i="32"/>
  <c r="BQ80" i="32"/>
  <c r="BQ79" i="32"/>
  <c r="BQ78" i="32"/>
  <c r="BQ77" i="32"/>
  <c r="BQ76" i="32"/>
  <c r="BQ75" i="32"/>
  <c r="BQ74" i="32"/>
  <c r="BQ73" i="32"/>
  <c r="BQ72" i="32"/>
  <c r="BQ71" i="32"/>
  <c r="BQ70" i="32"/>
  <c r="BQ69" i="32"/>
  <c r="BQ68" i="32"/>
  <c r="BQ67" i="32"/>
  <c r="BQ66" i="32"/>
  <c r="BQ65" i="32"/>
  <c r="BQ64" i="32"/>
  <c r="BQ63" i="32"/>
  <c r="BQ62" i="32"/>
  <c r="BQ61" i="32"/>
  <c r="BQ60" i="32"/>
  <c r="BQ59" i="32"/>
  <c r="BQ58" i="32"/>
  <c r="BQ57" i="32"/>
  <c r="BQ56" i="32"/>
  <c r="BQ55" i="32"/>
  <c r="BQ54" i="32"/>
  <c r="BQ53" i="32"/>
  <c r="BQ52" i="32"/>
  <c r="BQ51" i="32"/>
  <c r="BQ50" i="32"/>
  <c r="BQ49" i="32"/>
  <c r="BQ48" i="32"/>
  <c r="BQ47" i="32"/>
  <c r="BQ46" i="32"/>
  <c r="BQ45" i="32"/>
  <c r="BQ44" i="32"/>
  <c r="BQ43" i="32"/>
  <c r="BQ42" i="32"/>
  <c r="BQ41" i="32"/>
  <c r="BQ40" i="32"/>
  <c r="BQ39" i="32"/>
  <c r="BQ38" i="32"/>
  <c r="BQ37" i="32"/>
  <c r="BQ36" i="32"/>
  <c r="BQ35" i="32"/>
  <c r="BQ34" i="32"/>
  <c r="BQ33" i="32"/>
  <c r="BQ32" i="32"/>
  <c r="BQ31" i="32"/>
  <c r="BQ30" i="32"/>
  <c r="BQ29" i="32"/>
  <c r="BQ28" i="32"/>
  <c r="BQ27" i="32"/>
  <c r="BQ26" i="32"/>
  <c r="BQ25" i="32"/>
  <c r="BQ24" i="32"/>
  <c r="BQ23" i="32"/>
  <c r="BQ22" i="32"/>
  <c r="BQ21" i="32"/>
  <c r="BQ20" i="32"/>
  <c r="BQ19" i="32"/>
  <c r="BQ18" i="32"/>
  <c r="BQ17" i="32"/>
  <c r="BQ16" i="32"/>
  <c r="BQ15" i="32"/>
  <c r="BQ14" i="32"/>
  <c r="BQ13" i="32"/>
  <c r="BQ12" i="32"/>
  <c r="BQ11" i="32"/>
  <c r="BQ10" i="32"/>
  <c r="BQ9" i="32"/>
  <c r="BR9" i="32" s="1" a="1"/>
  <c r="BR9" i="32" s="1"/>
  <c r="BQ8" i="32"/>
  <c r="BR8" i="32" s="1" a="1"/>
  <c r="BR8" i="32" s="1"/>
  <c r="BQ7" i="32"/>
  <c r="BQ6" i="32"/>
  <c r="BQ5" i="32"/>
  <c r="BQ4" i="32"/>
  <c r="BR4" i="32" s="1" a="1"/>
  <c r="BR4" i="32" s="1"/>
  <c r="BQ3" i="32"/>
  <c r="BQ2" i="32"/>
  <c r="BM208" i="32"/>
  <c r="BM207" i="32"/>
  <c r="BM206" i="32"/>
  <c r="BM205" i="32"/>
  <c r="BM204" i="32"/>
  <c r="BM203" i="32"/>
  <c r="BM202" i="32"/>
  <c r="BM201" i="32"/>
  <c r="BM200" i="32"/>
  <c r="BM199" i="32"/>
  <c r="BM198" i="32"/>
  <c r="BM197" i="32"/>
  <c r="BM196" i="32"/>
  <c r="BM195" i="32"/>
  <c r="BM194" i="32"/>
  <c r="BM193" i="32"/>
  <c r="BM192" i="32"/>
  <c r="BM191" i="32"/>
  <c r="BM190" i="32"/>
  <c r="BM189" i="32"/>
  <c r="BM188" i="32"/>
  <c r="BM187" i="32"/>
  <c r="BM186" i="32"/>
  <c r="BM185" i="32"/>
  <c r="BM184" i="32"/>
  <c r="BM183" i="32"/>
  <c r="BM182" i="32"/>
  <c r="BM181" i="32"/>
  <c r="BM180" i="32"/>
  <c r="BM179" i="32"/>
  <c r="BM178" i="32"/>
  <c r="BM177" i="32"/>
  <c r="BM176" i="32"/>
  <c r="BM175" i="32"/>
  <c r="BM174" i="32"/>
  <c r="BM173" i="32"/>
  <c r="BM172" i="32"/>
  <c r="BM171" i="32"/>
  <c r="BM170" i="32"/>
  <c r="BM169" i="32"/>
  <c r="BM168" i="32"/>
  <c r="BM167" i="32"/>
  <c r="BM166" i="32"/>
  <c r="BM165" i="32"/>
  <c r="BM164" i="32"/>
  <c r="BM163" i="32"/>
  <c r="BM162" i="32"/>
  <c r="BM161" i="32"/>
  <c r="BM160" i="32"/>
  <c r="BM159" i="32"/>
  <c r="BM158" i="32"/>
  <c r="BM157" i="32"/>
  <c r="BM156" i="32"/>
  <c r="BM155" i="32"/>
  <c r="BM154" i="32"/>
  <c r="BM153" i="32"/>
  <c r="BM152" i="32"/>
  <c r="BM151" i="32"/>
  <c r="BM150" i="32"/>
  <c r="BM149" i="32"/>
  <c r="BM148" i="32"/>
  <c r="BM147" i="32"/>
  <c r="BM146" i="32"/>
  <c r="BM145" i="32"/>
  <c r="BM144" i="32"/>
  <c r="BM143" i="32"/>
  <c r="BM142" i="32"/>
  <c r="BM141" i="32"/>
  <c r="BM140" i="32"/>
  <c r="BM139" i="32"/>
  <c r="BM138" i="32"/>
  <c r="BM137" i="32"/>
  <c r="BM136" i="32"/>
  <c r="BM135" i="32"/>
  <c r="BM134" i="32"/>
  <c r="BM133" i="32"/>
  <c r="BM132" i="32"/>
  <c r="BM131" i="32"/>
  <c r="BM130" i="32"/>
  <c r="BM129" i="32"/>
  <c r="BM128" i="32"/>
  <c r="BM127" i="32"/>
  <c r="BM126" i="32"/>
  <c r="BM125" i="32"/>
  <c r="BM124" i="32"/>
  <c r="BM123" i="32"/>
  <c r="BM122" i="32"/>
  <c r="BM121" i="32"/>
  <c r="BM120" i="32"/>
  <c r="BM119" i="32"/>
  <c r="BM118" i="32"/>
  <c r="BM117" i="32"/>
  <c r="BM116" i="32"/>
  <c r="BM115" i="32"/>
  <c r="BM114" i="32"/>
  <c r="BM113" i="32"/>
  <c r="BM112" i="32"/>
  <c r="BM111" i="32"/>
  <c r="BM110" i="32"/>
  <c r="BM109" i="32"/>
  <c r="BM108" i="32"/>
  <c r="BM107" i="32"/>
  <c r="BM106" i="32"/>
  <c r="BM105" i="32"/>
  <c r="BM104" i="32"/>
  <c r="BM103" i="32"/>
  <c r="BM102" i="32"/>
  <c r="BM101" i="32"/>
  <c r="BM100" i="32"/>
  <c r="BM99" i="32"/>
  <c r="BM98" i="32"/>
  <c r="BM97" i="32"/>
  <c r="BM96" i="32"/>
  <c r="BM95" i="32"/>
  <c r="BM94" i="32"/>
  <c r="BM93" i="32"/>
  <c r="BM92" i="32"/>
  <c r="BM91" i="32"/>
  <c r="BM90" i="32"/>
  <c r="BM89" i="32"/>
  <c r="BM88" i="32"/>
  <c r="BM87" i="32"/>
  <c r="BM86" i="32"/>
  <c r="BM85" i="32"/>
  <c r="BM84" i="32"/>
  <c r="BM83" i="32"/>
  <c r="BM82" i="32"/>
  <c r="BM81" i="32"/>
  <c r="BM80" i="32"/>
  <c r="BM79" i="32"/>
  <c r="BM78" i="32"/>
  <c r="BM77" i="32"/>
  <c r="BM76" i="32"/>
  <c r="BM75" i="32"/>
  <c r="BM74" i="32"/>
  <c r="BM73" i="32"/>
  <c r="BM72" i="32"/>
  <c r="BM71" i="32"/>
  <c r="BM70" i="32"/>
  <c r="BM69" i="32"/>
  <c r="BM68" i="32"/>
  <c r="BM67" i="32"/>
  <c r="BM66" i="32"/>
  <c r="BM65" i="32"/>
  <c r="BM64" i="32"/>
  <c r="BM63" i="32"/>
  <c r="BM62" i="32"/>
  <c r="BM61" i="32"/>
  <c r="BM60" i="32"/>
  <c r="BM59" i="32"/>
  <c r="BM58" i="32"/>
  <c r="BM57" i="32"/>
  <c r="BM56" i="32"/>
  <c r="BM55" i="32"/>
  <c r="BM54" i="32"/>
  <c r="BM53" i="32"/>
  <c r="BM52" i="32"/>
  <c r="BM51" i="32"/>
  <c r="BM50" i="32"/>
  <c r="BM49" i="32"/>
  <c r="BM48" i="32"/>
  <c r="BM47" i="32"/>
  <c r="BM46" i="32"/>
  <c r="BM45" i="32"/>
  <c r="BM44" i="32"/>
  <c r="BM43" i="32"/>
  <c r="BM42" i="32"/>
  <c r="BM41" i="32"/>
  <c r="BM40" i="32"/>
  <c r="BM39" i="32"/>
  <c r="BM38" i="32"/>
  <c r="BM37" i="32"/>
  <c r="BM36" i="32"/>
  <c r="BM35" i="32"/>
  <c r="BM34" i="32"/>
  <c r="BM33" i="32"/>
  <c r="BM32" i="32"/>
  <c r="BM31" i="32"/>
  <c r="BM30" i="32"/>
  <c r="BM29" i="32"/>
  <c r="BM28" i="32"/>
  <c r="BM27" i="32"/>
  <c r="BM26" i="32"/>
  <c r="BM25" i="32"/>
  <c r="BM24" i="32"/>
  <c r="BM23" i="32"/>
  <c r="BM22" i="32"/>
  <c r="BM21" i="32"/>
  <c r="BM20" i="32"/>
  <c r="BM19" i="32"/>
  <c r="BM18" i="32"/>
  <c r="BM17" i="32"/>
  <c r="BM16" i="32"/>
  <c r="BM15" i="32"/>
  <c r="BM14" i="32"/>
  <c r="BM13" i="32"/>
  <c r="BM12" i="32"/>
  <c r="BM11" i="32"/>
  <c r="BM10" i="32"/>
  <c r="BM9" i="32"/>
  <c r="BM8" i="32"/>
  <c r="BN8" i="32" s="1" a="1"/>
  <c r="BN8" i="32" s="1"/>
  <c r="BM7" i="32"/>
  <c r="BM6" i="32"/>
  <c r="BM5" i="32"/>
  <c r="BM4" i="32"/>
  <c r="BM3" i="32"/>
  <c r="BM2" i="32"/>
  <c r="BI208" i="32"/>
  <c r="BI207" i="32"/>
  <c r="BI206" i="32"/>
  <c r="BI205" i="32"/>
  <c r="BI204" i="32"/>
  <c r="BI203" i="32"/>
  <c r="BI202" i="32"/>
  <c r="BI201" i="32"/>
  <c r="BI200" i="32"/>
  <c r="BI199" i="32"/>
  <c r="BI198" i="32"/>
  <c r="BI197" i="32"/>
  <c r="BI196" i="32"/>
  <c r="BI195" i="32"/>
  <c r="BI194" i="32"/>
  <c r="BI193" i="32"/>
  <c r="BI192" i="32"/>
  <c r="BI191" i="32"/>
  <c r="BI190" i="32"/>
  <c r="BI189" i="32"/>
  <c r="BI188" i="32"/>
  <c r="BI187" i="32"/>
  <c r="BI186" i="32"/>
  <c r="BI185" i="32"/>
  <c r="BI184" i="32"/>
  <c r="BI183" i="32"/>
  <c r="BI182" i="32"/>
  <c r="BI181" i="32"/>
  <c r="BI180" i="32"/>
  <c r="BI179" i="32"/>
  <c r="BI178" i="32"/>
  <c r="BI177" i="32"/>
  <c r="BI176" i="32"/>
  <c r="BI175" i="32"/>
  <c r="BI174" i="32"/>
  <c r="BI173" i="32"/>
  <c r="BI172" i="32"/>
  <c r="BI171" i="32"/>
  <c r="BI170" i="32"/>
  <c r="BI169" i="32"/>
  <c r="BI168" i="32"/>
  <c r="BI167" i="32"/>
  <c r="BI166" i="32"/>
  <c r="BI165" i="32"/>
  <c r="BI164" i="32"/>
  <c r="BI163" i="32"/>
  <c r="BI162" i="32"/>
  <c r="BI161" i="32"/>
  <c r="BI160" i="32"/>
  <c r="BI159" i="32"/>
  <c r="BI158" i="32"/>
  <c r="BI157" i="32"/>
  <c r="BI156" i="32"/>
  <c r="BI155" i="32"/>
  <c r="BI154" i="32"/>
  <c r="BI153" i="32"/>
  <c r="BI152" i="32"/>
  <c r="BI151" i="32"/>
  <c r="BI150" i="32"/>
  <c r="BI149" i="32"/>
  <c r="BI148" i="32"/>
  <c r="BI147" i="32"/>
  <c r="BI146" i="32"/>
  <c r="BI145" i="32"/>
  <c r="BI144" i="32"/>
  <c r="BI143" i="32"/>
  <c r="BI142" i="32"/>
  <c r="BI141" i="32"/>
  <c r="BI140" i="32"/>
  <c r="BI139" i="32"/>
  <c r="BI138" i="32"/>
  <c r="BI137" i="32"/>
  <c r="BI136" i="32"/>
  <c r="BI135" i="32"/>
  <c r="BI134" i="32"/>
  <c r="BI133" i="32"/>
  <c r="BI132" i="32"/>
  <c r="BI131" i="32"/>
  <c r="BI130" i="32"/>
  <c r="BI129" i="32"/>
  <c r="BI128" i="32"/>
  <c r="BI127" i="32"/>
  <c r="BI126" i="32"/>
  <c r="BI125" i="32"/>
  <c r="BI124" i="32"/>
  <c r="BI123" i="32"/>
  <c r="BI122" i="32"/>
  <c r="BI121" i="32"/>
  <c r="BI120" i="32"/>
  <c r="BI119" i="32"/>
  <c r="BI118" i="32"/>
  <c r="BI117" i="32"/>
  <c r="BI116" i="32"/>
  <c r="BI115" i="32"/>
  <c r="BI114" i="32"/>
  <c r="BI113" i="32"/>
  <c r="BI112" i="32"/>
  <c r="BI111" i="32"/>
  <c r="BI110" i="32"/>
  <c r="BI109" i="32"/>
  <c r="BI108" i="32"/>
  <c r="BI107" i="32"/>
  <c r="BI106" i="32"/>
  <c r="BI105" i="32"/>
  <c r="BI104" i="32"/>
  <c r="BI103" i="32"/>
  <c r="BI102" i="32"/>
  <c r="BI101" i="32"/>
  <c r="BI100" i="32"/>
  <c r="BI99" i="32"/>
  <c r="BI98" i="32"/>
  <c r="BI97" i="32"/>
  <c r="BI96" i="32"/>
  <c r="BI95" i="32"/>
  <c r="BI94" i="32"/>
  <c r="BI93" i="32"/>
  <c r="BI92" i="32"/>
  <c r="BI91" i="32"/>
  <c r="BI90" i="32"/>
  <c r="BI89" i="32"/>
  <c r="BI88" i="32"/>
  <c r="BI87" i="32"/>
  <c r="BI86" i="32"/>
  <c r="BI85" i="32"/>
  <c r="BI84" i="32"/>
  <c r="BI83" i="32"/>
  <c r="BI82" i="32"/>
  <c r="BI81" i="32"/>
  <c r="BI80" i="32"/>
  <c r="BI79" i="32"/>
  <c r="BI78" i="32"/>
  <c r="BI77" i="32"/>
  <c r="BI76" i="32"/>
  <c r="BI75" i="32"/>
  <c r="BI74" i="32"/>
  <c r="BI73" i="32"/>
  <c r="BI72" i="32"/>
  <c r="BI71" i="32"/>
  <c r="BI70" i="32"/>
  <c r="BI69" i="32"/>
  <c r="BI68" i="32"/>
  <c r="BI67" i="32"/>
  <c r="BI66" i="32"/>
  <c r="BI65" i="32"/>
  <c r="BI64" i="32"/>
  <c r="BI63" i="32"/>
  <c r="BI62" i="32"/>
  <c r="BI61" i="32"/>
  <c r="BI60" i="32"/>
  <c r="BI59" i="32"/>
  <c r="BI58" i="32"/>
  <c r="BI57" i="32"/>
  <c r="BI56" i="32"/>
  <c r="BI55" i="32"/>
  <c r="BI54" i="32"/>
  <c r="BI53" i="32"/>
  <c r="BI52" i="32"/>
  <c r="BI51" i="32"/>
  <c r="BI50" i="32"/>
  <c r="BI49" i="32"/>
  <c r="BI48" i="32"/>
  <c r="BI47" i="32"/>
  <c r="BI46" i="32"/>
  <c r="BI45" i="32"/>
  <c r="BI44" i="32"/>
  <c r="BI43" i="32"/>
  <c r="BI42" i="32"/>
  <c r="BI41" i="32"/>
  <c r="BI40" i="32"/>
  <c r="BI39" i="32"/>
  <c r="BI38" i="32"/>
  <c r="BI37" i="32"/>
  <c r="BI36" i="32"/>
  <c r="BI35" i="32"/>
  <c r="BI34" i="32"/>
  <c r="BI33" i="32"/>
  <c r="BI32" i="32"/>
  <c r="BI31" i="32"/>
  <c r="BI30" i="32"/>
  <c r="BI29" i="32"/>
  <c r="BI28" i="32"/>
  <c r="BI27" i="32"/>
  <c r="BI26" i="32"/>
  <c r="BI25" i="32"/>
  <c r="BI24" i="32"/>
  <c r="BI23" i="32"/>
  <c r="BI22" i="32"/>
  <c r="BI21" i="32"/>
  <c r="BI20" i="32"/>
  <c r="BI19" i="32"/>
  <c r="BI18" i="32"/>
  <c r="BI17" i="32"/>
  <c r="BI16" i="32"/>
  <c r="BI15" i="32"/>
  <c r="BI14" i="32"/>
  <c r="BI13" i="32"/>
  <c r="BI12" i="32"/>
  <c r="BI11" i="32"/>
  <c r="BI10" i="32"/>
  <c r="BI9" i="32"/>
  <c r="BJ9" i="32" s="1" a="1"/>
  <c r="BJ9" i="32" s="1"/>
  <c r="BI8" i="32"/>
  <c r="BJ8" i="32" s="1" a="1"/>
  <c r="BJ8" i="32" s="1"/>
  <c r="BI7" i="32"/>
  <c r="BI6" i="32"/>
  <c r="BI5" i="32"/>
  <c r="BI4" i="32"/>
  <c r="BI3" i="32"/>
  <c r="BI2" i="32"/>
  <c r="BE208" i="32"/>
  <c r="BE207" i="32"/>
  <c r="BE206" i="32"/>
  <c r="BE205" i="32"/>
  <c r="BE204" i="32"/>
  <c r="BE203" i="32"/>
  <c r="BE202" i="32"/>
  <c r="BE201" i="32"/>
  <c r="BE200" i="32"/>
  <c r="BE199" i="32"/>
  <c r="BE198" i="32"/>
  <c r="BE197" i="32"/>
  <c r="BE196" i="32"/>
  <c r="BE195" i="32"/>
  <c r="BE194" i="32"/>
  <c r="BE193" i="32"/>
  <c r="BE192" i="32"/>
  <c r="BE191" i="32"/>
  <c r="BE190" i="32"/>
  <c r="BE189" i="32"/>
  <c r="BE188" i="32"/>
  <c r="BE187" i="32"/>
  <c r="BE186" i="32"/>
  <c r="BE185" i="32"/>
  <c r="BE184" i="32"/>
  <c r="BE183" i="32"/>
  <c r="BE182" i="32"/>
  <c r="BE181" i="32"/>
  <c r="BE180" i="32"/>
  <c r="BE179" i="32"/>
  <c r="BE178" i="32"/>
  <c r="BE177" i="32"/>
  <c r="BE176" i="32"/>
  <c r="BE175" i="32"/>
  <c r="BE174" i="32"/>
  <c r="BE173" i="32"/>
  <c r="BE172" i="32"/>
  <c r="BE171" i="32"/>
  <c r="BE170" i="32"/>
  <c r="BE169" i="32"/>
  <c r="BE168" i="32"/>
  <c r="BE167" i="32"/>
  <c r="BE166" i="32"/>
  <c r="BE165" i="32"/>
  <c r="BE164" i="32"/>
  <c r="BE163" i="32"/>
  <c r="BE162" i="32"/>
  <c r="BE161" i="32"/>
  <c r="BE160" i="32"/>
  <c r="BE159" i="32"/>
  <c r="BE158" i="32"/>
  <c r="BE157" i="32"/>
  <c r="BE156" i="32"/>
  <c r="BE155" i="32"/>
  <c r="BE154" i="32"/>
  <c r="BE153" i="32"/>
  <c r="BE152" i="32"/>
  <c r="BE151" i="32"/>
  <c r="BE150" i="32"/>
  <c r="BE149" i="32"/>
  <c r="BE148" i="32"/>
  <c r="BE147" i="32"/>
  <c r="BE146" i="32"/>
  <c r="BE145" i="32"/>
  <c r="BE144" i="32"/>
  <c r="BE143" i="32"/>
  <c r="BE142" i="32"/>
  <c r="BE141" i="32"/>
  <c r="BE140" i="32"/>
  <c r="BE139" i="32"/>
  <c r="BE138" i="32"/>
  <c r="BE137" i="32"/>
  <c r="BE136" i="32"/>
  <c r="BE135" i="32"/>
  <c r="BE134" i="32"/>
  <c r="BE133" i="32"/>
  <c r="BE132" i="32"/>
  <c r="BE131" i="32"/>
  <c r="BE130" i="32"/>
  <c r="BE129" i="32"/>
  <c r="BE128" i="32"/>
  <c r="BE127" i="32"/>
  <c r="BE126" i="32"/>
  <c r="BE125" i="32"/>
  <c r="BE124" i="32"/>
  <c r="BE123" i="32"/>
  <c r="BE122" i="32"/>
  <c r="BE121" i="32"/>
  <c r="BE120" i="32"/>
  <c r="BE119" i="32"/>
  <c r="BE118" i="32"/>
  <c r="BE117" i="32"/>
  <c r="BE116" i="32"/>
  <c r="BE115" i="32"/>
  <c r="BE114" i="32"/>
  <c r="BE113" i="32"/>
  <c r="BE112" i="32"/>
  <c r="BE111" i="32"/>
  <c r="BE110" i="32"/>
  <c r="BE109" i="32"/>
  <c r="BE108" i="32"/>
  <c r="BE107" i="32"/>
  <c r="BE106" i="32"/>
  <c r="BE105" i="32"/>
  <c r="BE104" i="32"/>
  <c r="BE103" i="32"/>
  <c r="BE102" i="32"/>
  <c r="BE101" i="32"/>
  <c r="BE100" i="32"/>
  <c r="BE99" i="32"/>
  <c r="BE98" i="32"/>
  <c r="BE97" i="32"/>
  <c r="BE96" i="32"/>
  <c r="BE95" i="32"/>
  <c r="BE94" i="32"/>
  <c r="BE93" i="32"/>
  <c r="BE92" i="32"/>
  <c r="BE91" i="32"/>
  <c r="BE90" i="32"/>
  <c r="BE89" i="32"/>
  <c r="BE88" i="32"/>
  <c r="BE87" i="32"/>
  <c r="BE86" i="32"/>
  <c r="BE85" i="32"/>
  <c r="BE84" i="32"/>
  <c r="BE83" i="32"/>
  <c r="BE82" i="32"/>
  <c r="BE81" i="32"/>
  <c r="BE80" i="32"/>
  <c r="BE79" i="32"/>
  <c r="BE78" i="32"/>
  <c r="BE77" i="32"/>
  <c r="BE76" i="32"/>
  <c r="BE75" i="32"/>
  <c r="BE74" i="32"/>
  <c r="BE73" i="32"/>
  <c r="BE72" i="32"/>
  <c r="BE71" i="32"/>
  <c r="BE70" i="32"/>
  <c r="BE69" i="32"/>
  <c r="BE68" i="32"/>
  <c r="BE67" i="32"/>
  <c r="BE66" i="32"/>
  <c r="BE65" i="32"/>
  <c r="BE64" i="32"/>
  <c r="BE63" i="32"/>
  <c r="BE62" i="32"/>
  <c r="BE61" i="32"/>
  <c r="BE60" i="32"/>
  <c r="BE59" i="32"/>
  <c r="BE58" i="32"/>
  <c r="BE57" i="32"/>
  <c r="BE56" i="32"/>
  <c r="BE55" i="32"/>
  <c r="BE54" i="32"/>
  <c r="BE53" i="32"/>
  <c r="BE52" i="32"/>
  <c r="BE51" i="32"/>
  <c r="BE50" i="32"/>
  <c r="BE49" i="32"/>
  <c r="BE48" i="32"/>
  <c r="BE47" i="32"/>
  <c r="BE46" i="32"/>
  <c r="BE45" i="32"/>
  <c r="BE44" i="32"/>
  <c r="BE43" i="32"/>
  <c r="BE42" i="32"/>
  <c r="BE41" i="32"/>
  <c r="BE40" i="32"/>
  <c r="BE39" i="32"/>
  <c r="BE38" i="32"/>
  <c r="BE37" i="32"/>
  <c r="BE36" i="32"/>
  <c r="BE35" i="32"/>
  <c r="BE34" i="32"/>
  <c r="BE33" i="32"/>
  <c r="BE32" i="32"/>
  <c r="BE31" i="32"/>
  <c r="BE30" i="32"/>
  <c r="BE29" i="32"/>
  <c r="BE28" i="32"/>
  <c r="BE27" i="32"/>
  <c r="BE26" i="32"/>
  <c r="BE25" i="32"/>
  <c r="BE24" i="32"/>
  <c r="BE23" i="32"/>
  <c r="BE22" i="32"/>
  <c r="BE21" i="32"/>
  <c r="BE20" i="32"/>
  <c r="BE19" i="32"/>
  <c r="BE18" i="32"/>
  <c r="BE17" i="32"/>
  <c r="BE16" i="32"/>
  <c r="BE15" i="32"/>
  <c r="BE14" i="32"/>
  <c r="BE13" i="32"/>
  <c r="BE12" i="32"/>
  <c r="BE11" i="32"/>
  <c r="BE10" i="32"/>
  <c r="BE9" i="32"/>
  <c r="BF9" i="32" s="1" a="1"/>
  <c r="BF9" i="32" s="1"/>
  <c r="BE8" i="32"/>
  <c r="BF8" i="32" s="1" a="1"/>
  <c r="BF8" i="32" s="1"/>
  <c r="BE7" i="32"/>
  <c r="BE6" i="32"/>
  <c r="BF4" i="32" s="1" a="1"/>
  <c r="BF4" i="32" s="1"/>
  <c r="BE5" i="32"/>
  <c r="BF5" i="32" s="1" a="1"/>
  <c r="BF5" i="32" s="1"/>
  <c r="BE4" i="32"/>
  <c r="BE3" i="32"/>
  <c r="BE2" i="32"/>
  <c r="BA208" i="32"/>
  <c r="BA207" i="32"/>
  <c r="BA206" i="32"/>
  <c r="BA205" i="32"/>
  <c r="BA204" i="32"/>
  <c r="BA203" i="32"/>
  <c r="BA202" i="32"/>
  <c r="BA201" i="32"/>
  <c r="BA200" i="32"/>
  <c r="BA199" i="32"/>
  <c r="BA198" i="32"/>
  <c r="BA197" i="32"/>
  <c r="BA196" i="32"/>
  <c r="BA195" i="32"/>
  <c r="BA194" i="32"/>
  <c r="BA193" i="32"/>
  <c r="BA192" i="32"/>
  <c r="BA191" i="32"/>
  <c r="BA190" i="32"/>
  <c r="BA189" i="32"/>
  <c r="BA188" i="32"/>
  <c r="BA187" i="32"/>
  <c r="BA186" i="32"/>
  <c r="BA185" i="32"/>
  <c r="BA184" i="32"/>
  <c r="BA183" i="32"/>
  <c r="BA182" i="32"/>
  <c r="BA181" i="32"/>
  <c r="BA180" i="32"/>
  <c r="BA179" i="32"/>
  <c r="BA178" i="32"/>
  <c r="BA177" i="32"/>
  <c r="BA176" i="32"/>
  <c r="BA175" i="32"/>
  <c r="BA174" i="32"/>
  <c r="BA173" i="32"/>
  <c r="BA172" i="32"/>
  <c r="BA171" i="32"/>
  <c r="BA170" i="32"/>
  <c r="BA169" i="32"/>
  <c r="BA168" i="32"/>
  <c r="BA167" i="32"/>
  <c r="BA166" i="32"/>
  <c r="BA165" i="32"/>
  <c r="BA164" i="32"/>
  <c r="BA163" i="32"/>
  <c r="BA162" i="32"/>
  <c r="BA161" i="32"/>
  <c r="BA160" i="32"/>
  <c r="BA159" i="32"/>
  <c r="BA158" i="32"/>
  <c r="BA157" i="32"/>
  <c r="BA156" i="32"/>
  <c r="BA155" i="32"/>
  <c r="BA154" i="32"/>
  <c r="BA153" i="32"/>
  <c r="BA152" i="32"/>
  <c r="BA151" i="32"/>
  <c r="BA150" i="32"/>
  <c r="BA149" i="32"/>
  <c r="BA148" i="32"/>
  <c r="BA147" i="32"/>
  <c r="BA146" i="32"/>
  <c r="BA145" i="32"/>
  <c r="BA144" i="32"/>
  <c r="BA143" i="32"/>
  <c r="BA142" i="32"/>
  <c r="BA141" i="32"/>
  <c r="BA140" i="32"/>
  <c r="BA139" i="32"/>
  <c r="BA138" i="32"/>
  <c r="BA137" i="32"/>
  <c r="BA136" i="32"/>
  <c r="BA135" i="32"/>
  <c r="BA134" i="32"/>
  <c r="BA133" i="32"/>
  <c r="BA132" i="32"/>
  <c r="BA131" i="32"/>
  <c r="BA130" i="32"/>
  <c r="BA129" i="32"/>
  <c r="BA128" i="32"/>
  <c r="BA127" i="32"/>
  <c r="BA126" i="32"/>
  <c r="BA125" i="32"/>
  <c r="BA124" i="32"/>
  <c r="BA123" i="32"/>
  <c r="BA122" i="32"/>
  <c r="BA121" i="32"/>
  <c r="BA120" i="32"/>
  <c r="BA119" i="32"/>
  <c r="BA118" i="32"/>
  <c r="BA117" i="32"/>
  <c r="BA116" i="32"/>
  <c r="BA115" i="32"/>
  <c r="BA114" i="32"/>
  <c r="BA113" i="32"/>
  <c r="BA112" i="32"/>
  <c r="BA111" i="32"/>
  <c r="BA110" i="32"/>
  <c r="BA109" i="32"/>
  <c r="BA108" i="32"/>
  <c r="BA107" i="32"/>
  <c r="BA106" i="32"/>
  <c r="BA105" i="32"/>
  <c r="BA104" i="32"/>
  <c r="BA103" i="32"/>
  <c r="BA102" i="32"/>
  <c r="BA101" i="32"/>
  <c r="BA100" i="32"/>
  <c r="BA99" i="32"/>
  <c r="BA98" i="32"/>
  <c r="BA97" i="32"/>
  <c r="BA96" i="32"/>
  <c r="BA95" i="32"/>
  <c r="BA94" i="32"/>
  <c r="BA93" i="32"/>
  <c r="BA92" i="32"/>
  <c r="BA91" i="32"/>
  <c r="BA90" i="32"/>
  <c r="BA89" i="32"/>
  <c r="BA88" i="32"/>
  <c r="BA87" i="32"/>
  <c r="BA86" i="32"/>
  <c r="BA85" i="32"/>
  <c r="BA84" i="32"/>
  <c r="BA83" i="32"/>
  <c r="BA82" i="32"/>
  <c r="BA81" i="32"/>
  <c r="BA80" i="32"/>
  <c r="BA79" i="32"/>
  <c r="BA78" i="32"/>
  <c r="BA77" i="32"/>
  <c r="BA76" i="32"/>
  <c r="BA75" i="32"/>
  <c r="BA74" i="32"/>
  <c r="BA73" i="32"/>
  <c r="BA72" i="32"/>
  <c r="BA71" i="32"/>
  <c r="BA70" i="32"/>
  <c r="BA69" i="32"/>
  <c r="BA68" i="32"/>
  <c r="BA67" i="32"/>
  <c r="BA66" i="32"/>
  <c r="BA65" i="32"/>
  <c r="BA64" i="32"/>
  <c r="BA63" i="32"/>
  <c r="BA62" i="32"/>
  <c r="BA61" i="32"/>
  <c r="BA60" i="32"/>
  <c r="BA59" i="32"/>
  <c r="BA58" i="32"/>
  <c r="BA57" i="32"/>
  <c r="BA56" i="32"/>
  <c r="BA55" i="32"/>
  <c r="BA54" i="32"/>
  <c r="BA53" i="32"/>
  <c r="BA52" i="32"/>
  <c r="BA51" i="32"/>
  <c r="BA50" i="32"/>
  <c r="BA49" i="32"/>
  <c r="BA48" i="32"/>
  <c r="BA47" i="32"/>
  <c r="BA46" i="32"/>
  <c r="BA45" i="32"/>
  <c r="BA44" i="32"/>
  <c r="BA43" i="32"/>
  <c r="BA42" i="32"/>
  <c r="BA41" i="32"/>
  <c r="BA40" i="32"/>
  <c r="BA39" i="32"/>
  <c r="BA38" i="32"/>
  <c r="BA37" i="32"/>
  <c r="BA36" i="32"/>
  <c r="BA35" i="32"/>
  <c r="BA34" i="32"/>
  <c r="BA33" i="32"/>
  <c r="BA32" i="32"/>
  <c r="BA31" i="32"/>
  <c r="BA30" i="32"/>
  <c r="BA29" i="32"/>
  <c r="BA28" i="32"/>
  <c r="BA27" i="32"/>
  <c r="BA26" i="32"/>
  <c r="BA25" i="32"/>
  <c r="BA24" i="32"/>
  <c r="BA23" i="32"/>
  <c r="BA22" i="32"/>
  <c r="BA21" i="32"/>
  <c r="BA20" i="32"/>
  <c r="BA19" i="32"/>
  <c r="BA18" i="32"/>
  <c r="BA17" i="32"/>
  <c r="BA16" i="32"/>
  <c r="BA15" i="32"/>
  <c r="BA14" i="32"/>
  <c r="BA13" i="32"/>
  <c r="BA12" i="32"/>
  <c r="BA11" i="32"/>
  <c r="BA10" i="32"/>
  <c r="BA9" i="32"/>
  <c r="BA8" i="32"/>
  <c r="BB8" i="32" s="1" a="1"/>
  <c r="BB8" i="32" s="1"/>
  <c r="BA7" i="32"/>
  <c r="BA6" i="32"/>
  <c r="BA5" i="32"/>
  <c r="BB5" i="32" s="1" a="1"/>
  <c r="BB5" i="32" s="1"/>
  <c r="BA4" i="32"/>
  <c r="BA3" i="32"/>
  <c r="BA2" i="32"/>
  <c r="AW208" i="32"/>
  <c r="AW207" i="32"/>
  <c r="AW206" i="32"/>
  <c r="AW205" i="32"/>
  <c r="AW204" i="32"/>
  <c r="AW203" i="32"/>
  <c r="AW202" i="32"/>
  <c r="AW201" i="32"/>
  <c r="AW200" i="32"/>
  <c r="AW199" i="32"/>
  <c r="AW198" i="32"/>
  <c r="AW197" i="32"/>
  <c r="AW196" i="32"/>
  <c r="AW195" i="32"/>
  <c r="AW194" i="32"/>
  <c r="AW193" i="32"/>
  <c r="AW192" i="32"/>
  <c r="AW191" i="32"/>
  <c r="AW190" i="32"/>
  <c r="AW189" i="32"/>
  <c r="AW188" i="32"/>
  <c r="AW187" i="32"/>
  <c r="AW186" i="32"/>
  <c r="AW185" i="32"/>
  <c r="AW184" i="32"/>
  <c r="AW183" i="32"/>
  <c r="AW182" i="32"/>
  <c r="AW181" i="32"/>
  <c r="AW180" i="32"/>
  <c r="AW179" i="32"/>
  <c r="AW178" i="32"/>
  <c r="AW177" i="32"/>
  <c r="AW176" i="32"/>
  <c r="AW175" i="32"/>
  <c r="AW174" i="32"/>
  <c r="AW173" i="32"/>
  <c r="AW172" i="32"/>
  <c r="AW171" i="32"/>
  <c r="AW170" i="32"/>
  <c r="AW169" i="32"/>
  <c r="AW168" i="32"/>
  <c r="AW167" i="32"/>
  <c r="AW166" i="32"/>
  <c r="AW165" i="32"/>
  <c r="AW164" i="32"/>
  <c r="AW163" i="32"/>
  <c r="AW162" i="32"/>
  <c r="AW161" i="32"/>
  <c r="AW160" i="32"/>
  <c r="AW159" i="32"/>
  <c r="AW158" i="32"/>
  <c r="AW157" i="32"/>
  <c r="AW156" i="32"/>
  <c r="AW155" i="32"/>
  <c r="AW154" i="32"/>
  <c r="AW153" i="32"/>
  <c r="AW152" i="32"/>
  <c r="AW151" i="32"/>
  <c r="AW150" i="32"/>
  <c r="AW149" i="32"/>
  <c r="AW148" i="32"/>
  <c r="AW147" i="32"/>
  <c r="AW146" i="32"/>
  <c r="AW145" i="32"/>
  <c r="AW144" i="32"/>
  <c r="AW143" i="32"/>
  <c r="AW142" i="32"/>
  <c r="AW141" i="32"/>
  <c r="AW140" i="32"/>
  <c r="AW139" i="32"/>
  <c r="AW138" i="32"/>
  <c r="AW137" i="32"/>
  <c r="AW136" i="32"/>
  <c r="AW135" i="32"/>
  <c r="AW134" i="32"/>
  <c r="AW133" i="32"/>
  <c r="AW132" i="32"/>
  <c r="AW131" i="32"/>
  <c r="AW130" i="32"/>
  <c r="AW129" i="32"/>
  <c r="AW128" i="32"/>
  <c r="AW127" i="32"/>
  <c r="AW126" i="32"/>
  <c r="AW125" i="32"/>
  <c r="AW124" i="32"/>
  <c r="AW123" i="32"/>
  <c r="AW122" i="32"/>
  <c r="AW121" i="32"/>
  <c r="AW120" i="32"/>
  <c r="AW119" i="32"/>
  <c r="AW118" i="32"/>
  <c r="AW117" i="32"/>
  <c r="AW116" i="32"/>
  <c r="AW115" i="32"/>
  <c r="AW114" i="32"/>
  <c r="AW113" i="32"/>
  <c r="AW112" i="32"/>
  <c r="AW111" i="32"/>
  <c r="AW110" i="32"/>
  <c r="AW109" i="32"/>
  <c r="AW108" i="32"/>
  <c r="AW107" i="32"/>
  <c r="AW106" i="32"/>
  <c r="AW105" i="32"/>
  <c r="AW104" i="32"/>
  <c r="AW103" i="32"/>
  <c r="AW102" i="32"/>
  <c r="AW101" i="32"/>
  <c r="AW100" i="32"/>
  <c r="AW99" i="32"/>
  <c r="AW98" i="32"/>
  <c r="AW97" i="32"/>
  <c r="AW96" i="32"/>
  <c r="AW95" i="32"/>
  <c r="AW94" i="32"/>
  <c r="AW93" i="32"/>
  <c r="AW92" i="32"/>
  <c r="AW91" i="32"/>
  <c r="AW90" i="32"/>
  <c r="AW89" i="32"/>
  <c r="AW88" i="32"/>
  <c r="AW87" i="32"/>
  <c r="AW86" i="32"/>
  <c r="AW85" i="32"/>
  <c r="AW84" i="32"/>
  <c r="AW83" i="32"/>
  <c r="AW82" i="32"/>
  <c r="AW81" i="32"/>
  <c r="AW80" i="32"/>
  <c r="AW79" i="32"/>
  <c r="AW78" i="32"/>
  <c r="AW77" i="32"/>
  <c r="AW76" i="32"/>
  <c r="AW75" i="32"/>
  <c r="AW74" i="32"/>
  <c r="AW73" i="32"/>
  <c r="AW72" i="32"/>
  <c r="AW71" i="32"/>
  <c r="AW70" i="32"/>
  <c r="AW69" i="32"/>
  <c r="AW68" i="32"/>
  <c r="AW67" i="32"/>
  <c r="AW66" i="32"/>
  <c r="AW65" i="32"/>
  <c r="AW64" i="32"/>
  <c r="AW63" i="32"/>
  <c r="AW62" i="32"/>
  <c r="AW61" i="32"/>
  <c r="AW60" i="32"/>
  <c r="AW59" i="32"/>
  <c r="AW58" i="32"/>
  <c r="AW57" i="32"/>
  <c r="AW56" i="32"/>
  <c r="AW55" i="32"/>
  <c r="AW54" i="32"/>
  <c r="AW53" i="32"/>
  <c r="AW52" i="32"/>
  <c r="AW51" i="32"/>
  <c r="AW50" i="32"/>
  <c r="AW49" i="32"/>
  <c r="AW48" i="32"/>
  <c r="AW47" i="32"/>
  <c r="AW46" i="32"/>
  <c r="AW45" i="32"/>
  <c r="AW44" i="32"/>
  <c r="AW43" i="32"/>
  <c r="AW42" i="32"/>
  <c r="AW41" i="32"/>
  <c r="AW40" i="32"/>
  <c r="AW39" i="32"/>
  <c r="AW38" i="32"/>
  <c r="AW37" i="32"/>
  <c r="AW36" i="32"/>
  <c r="AW35" i="32"/>
  <c r="AW34" i="32"/>
  <c r="AW33" i="32"/>
  <c r="AW32" i="32"/>
  <c r="AW31" i="32"/>
  <c r="AW30" i="32"/>
  <c r="AW29" i="32"/>
  <c r="AW28" i="32"/>
  <c r="AW27" i="32"/>
  <c r="AW26" i="32"/>
  <c r="AW25" i="32"/>
  <c r="AW24" i="32"/>
  <c r="AW23" i="32"/>
  <c r="AW22" i="32"/>
  <c r="AW21" i="32"/>
  <c r="AW20" i="32"/>
  <c r="AW19" i="32"/>
  <c r="AW18" i="32"/>
  <c r="AW17" i="32"/>
  <c r="AW16" i="32"/>
  <c r="AW15" i="32"/>
  <c r="AW14" i="32"/>
  <c r="AW13" i="32"/>
  <c r="AW12" i="32"/>
  <c r="AW11" i="32"/>
  <c r="AW10" i="32"/>
  <c r="AW9" i="32"/>
  <c r="AX9" i="32" s="1" a="1"/>
  <c r="AX9" i="32" s="1"/>
  <c r="AW8" i="32"/>
  <c r="AX8" i="32" s="1" a="1"/>
  <c r="AX8" i="32" s="1"/>
  <c r="AW7" i="32"/>
  <c r="AW6" i="32"/>
  <c r="AW5" i="32"/>
  <c r="AX5" i="32" s="1" a="1"/>
  <c r="AX5" i="32" s="1"/>
  <c r="AW4" i="32"/>
  <c r="AX4" i="32" s="1" a="1"/>
  <c r="AX4" i="32" s="1"/>
  <c r="AW3" i="32"/>
  <c r="AW2" i="32"/>
  <c r="AS208" i="32"/>
  <c r="AS207" i="32"/>
  <c r="AS206" i="32"/>
  <c r="AS205" i="32"/>
  <c r="AS204" i="32"/>
  <c r="AS203" i="32"/>
  <c r="AS202" i="32"/>
  <c r="AS201" i="32"/>
  <c r="AS200" i="32"/>
  <c r="AS199" i="32"/>
  <c r="AS198" i="32"/>
  <c r="AS197" i="32"/>
  <c r="AS196" i="32"/>
  <c r="AS195" i="32"/>
  <c r="AS194" i="32"/>
  <c r="AS193" i="32"/>
  <c r="AS192" i="32"/>
  <c r="AS191" i="32"/>
  <c r="AS190" i="32"/>
  <c r="AS189" i="32"/>
  <c r="AS188" i="32"/>
  <c r="AS187" i="32"/>
  <c r="AS186" i="32"/>
  <c r="AS185" i="32"/>
  <c r="AS184" i="32"/>
  <c r="AS183" i="32"/>
  <c r="AS182" i="32"/>
  <c r="AS181" i="32"/>
  <c r="AS180" i="32"/>
  <c r="AS179" i="32"/>
  <c r="AS178" i="32"/>
  <c r="AS177" i="32"/>
  <c r="AS176" i="32"/>
  <c r="AS175" i="32"/>
  <c r="AS174" i="32"/>
  <c r="AS173" i="32"/>
  <c r="AS172" i="32"/>
  <c r="AS171" i="32"/>
  <c r="AS170" i="32"/>
  <c r="AS169" i="32"/>
  <c r="AS168" i="32"/>
  <c r="AS167" i="32"/>
  <c r="AS166" i="32"/>
  <c r="AS165" i="32"/>
  <c r="AS164" i="32"/>
  <c r="AS163" i="32"/>
  <c r="AS162" i="32"/>
  <c r="AS161" i="32"/>
  <c r="AS160" i="32"/>
  <c r="AS159" i="32"/>
  <c r="AS158" i="32"/>
  <c r="AS157" i="32"/>
  <c r="AS156" i="32"/>
  <c r="AS155" i="32"/>
  <c r="AS154" i="32"/>
  <c r="AS153" i="32"/>
  <c r="AS152" i="32"/>
  <c r="AS151" i="32"/>
  <c r="AS150" i="32"/>
  <c r="AS149" i="32"/>
  <c r="AS148" i="32"/>
  <c r="AS147" i="32"/>
  <c r="AS146" i="32"/>
  <c r="AS145" i="32"/>
  <c r="AS144" i="32"/>
  <c r="AS143" i="32"/>
  <c r="AS142" i="32"/>
  <c r="AS141" i="32"/>
  <c r="AS140" i="32"/>
  <c r="AS139" i="32"/>
  <c r="AS138" i="32"/>
  <c r="AS137" i="32"/>
  <c r="AS136" i="32"/>
  <c r="AS135" i="32"/>
  <c r="AS134" i="32"/>
  <c r="AS133" i="32"/>
  <c r="AS132" i="32"/>
  <c r="AS131" i="32"/>
  <c r="AS130" i="32"/>
  <c r="AS129" i="32"/>
  <c r="AS128" i="32"/>
  <c r="AS127" i="32"/>
  <c r="AS126" i="32"/>
  <c r="AS125" i="32"/>
  <c r="AS124" i="32"/>
  <c r="AS123" i="32"/>
  <c r="AS122" i="32"/>
  <c r="AS121" i="32"/>
  <c r="AS120" i="32"/>
  <c r="AS119" i="32"/>
  <c r="AS118" i="32"/>
  <c r="AS117" i="32"/>
  <c r="AS116" i="32"/>
  <c r="AS115" i="32"/>
  <c r="AS114" i="32"/>
  <c r="AS113" i="32"/>
  <c r="AS112" i="32"/>
  <c r="AS111" i="32"/>
  <c r="AS110" i="32"/>
  <c r="AS109" i="32"/>
  <c r="AS108" i="32"/>
  <c r="AS107" i="32"/>
  <c r="AS106" i="32"/>
  <c r="AS105" i="32"/>
  <c r="AS104" i="32"/>
  <c r="AS103" i="32"/>
  <c r="AS102" i="32"/>
  <c r="AS101" i="32"/>
  <c r="AS100" i="32"/>
  <c r="AS99" i="32"/>
  <c r="AS98" i="32"/>
  <c r="AS97" i="32"/>
  <c r="AS96" i="32"/>
  <c r="AS95" i="32"/>
  <c r="AS94" i="32"/>
  <c r="AS93" i="32"/>
  <c r="AS92" i="32"/>
  <c r="AS91" i="32"/>
  <c r="AS90" i="32"/>
  <c r="AS89" i="32"/>
  <c r="AS88" i="32"/>
  <c r="AS87" i="32"/>
  <c r="AS86" i="32"/>
  <c r="AS85" i="32"/>
  <c r="AS84" i="32"/>
  <c r="AS83" i="32"/>
  <c r="AS82" i="32"/>
  <c r="AS81" i="32"/>
  <c r="AS80" i="32"/>
  <c r="AS79" i="32"/>
  <c r="AS78" i="32"/>
  <c r="AS77" i="32"/>
  <c r="AS76" i="32"/>
  <c r="AS75" i="32"/>
  <c r="AS74" i="32"/>
  <c r="AS73" i="32"/>
  <c r="AS72" i="32"/>
  <c r="AS71" i="32"/>
  <c r="AS70" i="32"/>
  <c r="AS69" i="32"/>
  <c r="AS68" i="32"/>
  <c r="AS67" i="32"/>
  <c r="AS66" i="32"/>
  <c r="AS65" i="32"/>
  <c r="AS64" i="32"/>
  <c r="AS63" i="32"/>
  <c r="AS62" i="32"/>
  <c r="AS61" i="32"/>
  <c r="AS60" i="32"/>
  <c r="AS59" i="32"/>
  <c r="AS58" i="32"/>
  <c r="AS57" i="32"/>
  <c r="AS56" i="32"/>
  <c r="AS55" i="32"/>
  <c r="AS54" i="32"/>
  <c r="AS53" i="32"/>
  <c r="AS52" i="32"/>
  <c r="AS51" i="32"/>
  <c r="AS50" i="32"/>
  <c r="AS49" i="32"/>
  <c r="AS48" i="32"/>
  <c r="AS47" i="32"/>
  <c r="AS46" i="32"/>
  <c r="AS45" i="32"/>
  <c r="AS44" i="32"/>
  <c r="AS43" i="32"/>
  <c r="AS42" i="32"/>
  <c r="AS41" i="32"/>
  <c r="AS40" i="32"/>
  <c r="AS39" i="32"/>
  <c r="AS38" i="32"/>
  <c r="AS37" i="32"/>
  <c r="AS36" i="32"/>
  <c r="AS35" i="32"/>
  <c r="AS34" i="32"/>
  <c r="AS33" i="32"/>
  <c r="AS32" i="32"/>
  <c r="AS31" i="32"/>
  <c r="AS30" i="32"/>
  <c r="AS29" i="32"/>
  <c r="AS28" i="32"/>
  <c r="AS27" i="32"/>
  <c r="AS26" i="32"/>
  <c r="AS25" i="32"/>
  <c r="AS24" i="32"/>
  <c r="AS23" i="32"/>
  <c r="AS22" i="32"/>
  <c r="AS21" i="32"/>
  <c r="AS20" i="32"/>
  <c r="AS19" i="32"/>
  <c r="AS18" i="32"/>
  <c r="AS17" i="32"/>
  <c r="AS16" i="32"/>
  <c r="AS15" i="32"/>
  <c r="AS14" i="32"/>
  <c r="AS13" i="32"/>
  <c r="AS12" i="32"/>
  <c r="AS11" i="32"/>
  <c r="AS10" i="32"/>
  <c r="AS9" i="32"/>
  <c r="AT9" i="32" s="1" a="1"/>
  <c r="AT9" i="32" s="1"/>
  <c r="AS8" i="32"/>
  <c r="AT8" i="32" s="1" a="1"/>
  <c r="AT8" i="32" s="1"/>
  <c r="AS7" i="32"/>
  <c r="AS6" i="32"/>
  <c r="AS5" i="32"/>
  <c r="AT5" i="32" s="1" a="1"/>
  <c r="AT5" i="32" s="1"/>
  <c r="AS4" i="32"/>
  <c r="AS3" i="32"/>
  <c r="AS2" i="32"/>
  <c r="AO208" i="32"/>
  <c r="AO207" i="32"/>
  <c r="AO206" i="32"/>
  <c r="AO205" i="32"/>
  <c r="AO204" i="32"/>
  <c r="AO203" i="32"/>
  <c r="AO202" i="32"/>
  <c r="AO201" i="32"/>
  <c r="AO200" i="32"/>
  <c r="AO199" i="32"/>
  <c r="AO198" i="32"/>
  <c r="AO197" i="32"/>
  <c r="AO196" i="32"/>
  <c r="AO195" i="32"/>
  <c r="AO194" i="32"/>
  <c r="AO193" i="32"/>
  <c r="AO192" i="32"/>
  <c r="AO191" i="32"/>
  <c r="AO190" i="32"/>
  <c r="AO189" i="32"/>
  <c r="AO188" i="32"/>
  <c r="AO187" i="32"/>
  <c r="AO186" i="32"/>
  <c r="AO185" i="32"/>
  <c r="AO184" i="32"/>
  <c r="AO183" i="32"/>
  <c r="AO182" i="32"/>
  <c r="AO181" i="32"/>
  <c r="AO180" i="32"/>
  <c r="AO179" i="32"/>
  <c r="AO178" i="32"/>
  <c r="AO177" i="32"/>
  <c r="AO176" i="32"/>
  <c r="AO175" i="32"/>
  <c r="AO174" i="32"/>
  <c r="AO173" i="32"/>
  <c r="AO172" i="32"/>
  <c r="AO171" i="32"/>
  <c r="AO170" i="32"/>
  <c r="AO169" i="32"/>
  <c r="AO168" i="32"/>
  <c r="AO167" i="32"/>
  <c r="AO166" i="32"/>
  <c r="AO165" i="32"/>
  <c r="AO164" i="32"/>
  <c r="AO163" i="32"/>
  <c r="AO162" i="32"/>
  <c r="AO161" i="32"/>
  <c r="AO160" i="32"/>
  <c r="AO159" i="32"/>
  <c r="AO158" i="32"/>
  <c r="AO157" i="32"/>
  <c r="AO156" i="32"/>
  <c r="AO155" i="32"/>
  <c r="AO154" i="32"/>
  <c r="AO153" i="32"/>
  <c r="AO152" i="32"/>
  <c r="AO151" i="32"/>
  <c r="AO150" i="32"/>
  <c r="AO149" i="32"/>
  <c r="AO148" i="32"/>
  <c r="AO147" i="32"/>
  <c r="AO146" i="32"/>
  <c r="AO145" i="32"/>
  <c r="AO144" i="32"/>
  <c r="AO143" i="32"/>
  <c r="AO142" i="32"/>
  <c r="AO141" i="32"/>
  <c r="AO140" i="32"/>
  <c r="AO139" i="32"/>
  <c r="AO138" i="32"/>
  <c r="AO137" i="32"/>
  <c r="AO136" i="32"/>
  <c r="AO135" i="32"/>
  <c r="AO134" i="32"/>
  <c r="AO133" i="32"/>
  <c r="AO132" i="32"/>
  <c r="AO131" i="32"/>
  <c r="AO130" i="32"/>
  <c r="AO129" i="32"/>
  <c r="AO128" i="32"/>
  <c r="AO127" i="32"/>
  <c r="AO126" i="32"/>
  <c r="AO125" i="32"/>
  <c r="AO124" i="32"/>
  <c r="AO123" i="32"/>
  <c r="AO122" i="32"/>
  <c r="AO121" i="32"/>
  <c r="AO120" i="32"/>
  <c r="AO119" i="32"/>
  <c r="AO118" i="32"/>
  <c r="AO117" i="32"/>
  <c r="AO116" i="32"/>
  <c r="AO115" i="32"/>
  <c r="AO114" i="32"/>
  <c r="AO113" i="32"/>
  <c r="AO112" i="32"/>
  <c r="AO111" i="32"/>
  <c r="AO110" i="32"/>
  <c r="AO109" i="32"/>
  <c r="AO108" i="32"/>
  <c r="AO107" i="32"/>
  <c r="AO106" i="32"/>
  <c r="AO105" i="32"/>
  <c r="AO104" i="32"/>
  <c r="AO103" i="32"/>
  <c r="AO102" i="32"/>
  <c r="AO101" i="32"/>
  <c r="AO100" i="32"/>
  <c r="AO99" i="32"/>
  <c r="AO98" i="32"/>
  <c r="AO97" i="32"/>
  <c r="AO96" i="32"/>
  <c r="AO95" i="32"/>
  <c r="AO94" i="32"/>
  <c r="AO93" i="32"/>
  <c r="AO92" i="32"/>
  <c r="AO91" i="32"/>
  <c r="AO90" i="32"/>
  <c r="AO89" i="32"/>
  <c r="AO88" i="32"/>
  <c r="AO87" i="32"/>
  <c r="AO86" i="32"/>
  <c r="AO85" i="32"/>
  <c r="AO84" i="32"/>
  <c r="AO83" i="32"/>
  <c r="AO82" i="32"/>
  <c r="AO81" i="32"/>
  <c r="AO80" i="32"/>
  <c r="AO79" i="32"/>
  <c r="AO78" i="32"/>
  <c r="AO77" i="32"/>
  <c r="AO76" i="32"/>
  <c r="AO75" i="32"/>
  <c r="AO74" i="32"/>
  <c r="AO73" i="32"/>
  <c r="AO72" i="32"/>
  <c r="AO71" i="32"/>
  <c r="AO70" i="32"/>
  <c r="AO69" i="32"/>
  <c r="AO68" i="32"/>
  <c r="AO67" i="32"/>
  <c r="AO66" i="32"/>
  <c r="AO65" i="32"/>
  <c r="AO64" i="32"/>
  <c r="AO63" i="32"/>
  <c r="AO62" i="32"/>
  <c r="AO61" i="32"/>
  <c r="AO60" i="32"/>
  <c r="AO59" i="32"/>
  <c r="AO58" i="32"/>
  <c r="AO57" i="32"/>
  <c r="AO56" i="32"/>
  <c r="AO55" i="32"/>
  <c r="AO54" i="32"/>
  <c r="AO53" i="32"/>
  <c r="AO52" i="32"/>
  <c r="AO51" i="32"/>
  <c r="AO50" i="32"/>
  <c r="AO49" i="32"/>
  <c r="AO48" i="32"/>
  <c r="AO47" i="32"/>
  <c r="AO46" i="32"/>
  <c r="AO45" i="32"/>
  <c r="AO44" i="32"/>
  <c r="AO43" i="32"/>
  <c r="AO42" i="32"/>
  <c r="AO41" i="32"/>
  <c r="AO40" i="32"/>
  <c r="AO39" i="32"/>
  <c r="AO38" i="32"/>
  <c r="AO37" i="32"/>
  <c r="AO36" i="32"/>
  <c r="AO35" i="32"/>
  <c r="AO34" i="32"/>
  <c r="AO33" i="32"/>
  <c r="AO32" i="32"/>
  <c r="AO31" i="32"/>
  <c r="AO30" i="32"/>
  <c r="AO29" i="32"/>
  <c r="AO28" i="32"/>
  <c r="AO27" i="32"/>
  <c r="AO26" i="32"/>
  <c r="AO25" i="32"/>
  <c r="AO24" i="32"/>
  <c r="AO23" i="32"/>
  <c r="AO22" i="32"/>
  <c r="AO21" i="32"/>
  <c r="AO20" i="32"/>
  <c r="AO19" i="32"/>
  <c r="AO18" i="32"/>
  <c r="AO17" i="32"/>
  <c r="AO16" i="32"/>
  <c r="AO15" i="32"/>
  <c r="AO14" i="32"/>
  <c r="AO13" i="32"/>
  <c r="AO12" i="32"/>
  <c r="AO11" i="32"/>
  <c r="AO10" i="32"/>
  <c r="AO9" i="32"/>
  <c r="AP9" i="32" s="1" a="1"/>
  <c r="AP9" i="32" s="1"/>
  <c r="AO8" i="32"/>
  <c r="AP8" i="32" s="1" a="1"/>
  <c r="AP8" i="32" s="1"/>
  <c r="AO7" i="32"/>
  <c r="AO6" i="32"/>
  <c r="AO5" i="32"/>
  <c r="AP5" i="32" s="1" a="1"/>
  <c r="AP5" i="32" s="1"/>
  <c r="AO4" i="32"/>
  <c r="AO3" i="32"/>
  <c r="AO2" i="32"/>
  <c r="AK208" i="32"/>
  <c r="AK207" i="32"/>
  <c r="AK206" i="32"/>
  <c r="AK205" i="32"/>
  <c r="AK204" i="32"/>
  <c r="AK203" i="32"/>
  <c r="AK202" i="32"/>
  <c r="AK201" i="32"/>
  <c r="AK200" i="32"/>
  <c r="AK199" i="32"/>
  <c r="AK198" i="32"/>
  <c r="AK197" i="32"/>
  <c r="AK196" i="32"/>
  <c r="AK195" i="32"/>
  <c r="AK194" i="32"/>
  <c r="AK193" i="32"/>
  <c r="AK192" i="32"/>
  <c r="AK191" i="32"/>
  <c r="AK190" i="32"/>
  <c r="AK189" i="32"/>
  <c r="AK188" i="32"/>
  <c r="AK187" i="32"/>
  <c r="AK186" i="32"/>
  <c r="AK185" i="32"/>
  <c r="AK184" i="32"/>
  <c r="AK183" i="32"/>
  <c r="AK182" i="32"/>
  <c r="AK181" i="32"/>
  <c r="AK180" i="32"/>
  <c r="AK179" i="32"/>
  <c r="AK178" i="32"/>
  <c r="AK177" i="32"/>
  <c r="AK176" i="32"/>
  <c r="AK175" i="32"/>
  <c r="AK174" i="32"/>
  <c r="AK173" i="32"/>
  <c r="AK172" i="32"/>
  <c r="AK171" i="32"/>
  <c r="AK170" i="32"/>
  <c r="AK169" i="32"/>
  <c r="AK168" i="32"/>
  <c r="AK167" i="32"/>
  <c r="AK166" i="32"/>
  <c r="AK165" i="32"/>
  <c r="AK164" i="32"/>
  <c r="AK163" i="32"/>
  <c r="AK162" i="32"/>
  <c r="AK161" i="32"/>
  <c r="AK160" i="32"/>
  <c r="AK159" i="32"/>
  <c r="AK158" i="32"/>
  <c r="AK157" i="32"/>
  <c r="AK156" i="32"/>
  <c r="AK155" i="32"/>
  <c r="AK154" i="32"/>
  <c r="AK153" i="32"/>
  <c r="AK152" i="32"/>
  <c r="AK151" i="32"/>
  <c r="AK150" i="32"/>
  <c r="AK149" i="32"/>
  <c r="AK148" i="32"/>
  <c r="AK147" i="32"/>
  <c r="AK146" i="32"/>
  <c r="AK145" i="32"/>
  <c r="AK144" i="32"/>
  <c r="AK143" i="32"/>
  <c r="AK142" i="32"/>
  <c r="AK141" i="32"/>
  <c r="AK140" i="32"/>
  <c r="AK139" i="32"/>
  <c r="AK138" i="32"/>
  <c r="AK137" i="32"/>
  <c r="AK136" i="32"/>
  <c r="AK135" i="32"/>
  <c r="AK134" i="32"/>
  <c r="AK133" i="32"/>
  <c r="AK132" i="32"/>
  <c r="AK131" i="32"/>
  <c r="AK130" i="32"/>
  <c r="AK129" i="32"/>
  <c r="AK128" i="32"/>
  <c r="AK127" i="32"/>
  <c r="AK126" i="32"/>
  <c r="AK125" i="32"/>
  <c r="AK124" i="32"/>
  <c r="AK123" i="32"/>
  <c r="AK122" i="32"/>
  <c r="AK121" i="32"/>
  <c r="AK120" i="32"/>
  <c r="AK119" i="32"/>
  <c r="AK118" i="32"/>
  <c r="AK117" i="32"/>
  <c r="AK116" i="32"/>
  <c r="AK115" i="32"/>
  <c r="AK114" i="32"/>
  <c r="AK113" i="32"/>
  <c r="AK112" i="32"/>
  <c r="AK111" i="32"/>
  <c r="AK110" i="32"/>
  <c r="AK109" i="32"/>
  <c r="AK108" i="32"/>
  <c r="AK107" i="32"/>
  <c r="AK106" i="32"/>
  <c r="AK105" i="32"/>
  <c r="AK104" i="32"/>
  <c r="AK103" i="32"/>
  <c r="AK102" i="32"/>
  <c r="AK101" i="32"/>
  <c r="AK100" i="32"/>
  <c r="AK99" i="32"/>
  <c r="AK98" i="32"/>
  <c r="AK97" i="32"/>
  <c r="AK96" i="32"/>
  <c r="AK95" i="32"/>
  <c r="AK94" i="32"/>
  <c r="AK93" i="32"/>
  <c r="AK92" i="32"/>
  <c r="AK91" i="32"/>
  <c r="AK90" i="32"/>
  <c r="AK89" i="32"/>
  <c r="AK88" i="32"/>
  <c r="AK87" i="32"/>
  <c r="AK86" i="32"/>
  <c r="AK85" i="32"/>
  <c r="AK84" i="32"/>
  <c r="AK83" i="32"/>
  <c r="AK82" i="32"/>
  <c r="AK81" i="32"/>
  <c r="AK80" i="32"/>
  <c r="AK79" i="32"/>
  <c r="AK78" i="32"/>
  <c r="AK77" i="32"/>
  <c r="AK76" i="32"/>
  <c r="AK75" i="32"/>
  <c r="AK74" i="32"/>
  <c r="AK73" i="32"/>
  <c r="AK72" i="32"/>
  <c r="AK71" i="32"/>
  <c r="AK70" i="32"/>
  <c r="AK69" i="32"/>
  <c r="AK68" i="32"/>
  <c r="AK67" i="32"/>
  <c r="AK66" i="32"/>
  <c r="AK65" i="32"/>
  <c r="AK64" i="32"/>
  <c r="AK63" i="32"/>
  <c r="AK62" i="32"/>
  <c r="AK61" i="32"/>
  <c r="AK60" i="32"/>
  <c r="AK59" i="32"/>
  <c r="AK58" i="32"/>
  <c r="AK57" i="32"/>
  <c r="AK56" i="32"/>
  <c r="AK55" i="32"/>
  <c r="AK54" i="32"/>
  <c r="AK53" i="32"/>
  <c r="AK52" i="32"/>
  <c r="AK51" i="32"/>
  <c r="AK50" i="32"/>
  <c r="AK49" i="32"/>
  <c r="AK48" i="32"/>
  <c r="AK47" i="32"/>
  <c r="AK46" i="32"/>
  <c r="AK45" i="32"/>
  <c r="AK44" i="32"/>
  <c r="AK43" i="32"/>
  <c r="AK42" i="32"/>
  <c r="AK41" i="32"/>
  <c r="AK40" i="32"/>
  <c r="AK39" i="32"/>
  <c r="AK38" i="32"/>
  <c r="AK37" i="32"/>
  <c r="AK36" i="32"/>
  <c r="AK35" i="32"/>
  <c r="AK34" i="32"/>
  <c r="AK33" i="32"/>
  <c r="AK32" i="32"/>
  <c r="AK31" i="32"/>
  <c r="AK30" i="32"/>
  <c r="AK29" i="32"/>
  <c r="AK28" i="32"/>
  <c r="AK27" i="32"/>
  <c r="AK26" i="32"/>
  <c r="AK25" i="32"/>
  <c r="AK24" i="32"/>
  <c r="AK23" i="32"/>
  <c r="AK22" i="32"/>
  <c r="AK21" i="32"/>
  <c r="AK20" i="32"/>
  <c r="AK19" i="32"/>
  <c r="AK18" i="32"/>
  <c r="AK17" i="32"/>
  <c r="AK16" i="32"/>
  <c r="AK15" i="32"/>
  <c r="AK14" i="32"/>
  <c r="AK13" i="32"/>
  <c r="AK12" i="32"/>
  <c r="AK11" i="32"/>
  <c r="AK10" i="32"/>
  <c r="AK9" i="32"/>
  <c r="AK8" i="32"/>
  <c r="AL8" i="32" s="1" a="1"/>
  <c r="AL8" i="32" s="1"/>
  <c r="AK7" i="32"/>
  <c r="AK6" i="32"/>
  <c r="AK5" i="32"/>
  <c r="AL5" i="32" s="1" a="1"/>
  <c r="AL5" i="32" s="1"/>
  <c r="AK4" i="32"/>
  <c r="AK3" i="32"/>
  <c r="AK2" i="32"/>
  <c r="AG208" i="32"/>
  <c r="AG207" i="32"/>
  <c r="AG206" i="32"/>
  <c r="AG205" i="32"/>
  <c r="AG204" i="32"/>
  <c r="AG203" i="32"/>
  <c r="AG202" i="32"/>
  <c r="AG201" i="32"/>
  <c r="AG200" i="32"/>
  <c r="AG199" i="32"/>
  <c r="AG198" i="32"/>
  <c r="AG197" i="32"/>
  <c r="AG196" i="32"/>
  <c r="AG195" i="32"/>
  <c r="AG194" i="32"/>
  <c r="AG193" i="32"/>
  <c r="AG192" i="32"/>
  <c r="AG191" i="32"/>
  <c r="AG190" i="32"/>
  <c r="AG189" i="32"/>
  <c r="AG188" i="32"/>
  <c r="AG187" i="32"/>
  <c r="AG186" i="32"/>
  <c r="AG185" i="32"/>
  <c r="AG184" i="32"/>
  <c r="AG183" i="32"/>
  <c r="AG182" i="32"/>
  <c r="AG181" i="32"/>
  <c r="AG180" i="32"/>
  <c r="AG179" i="32"/>
  <c r="AG178" i="32"/>
  <c r="AG177" i="32"/>
  <c r="AG176" i="32"/>
  <c r="AG175" i="32"/>
  <c r="AG174" i="32"/>
  <c r="AG173" i="32"/>
  <c r="AG172" i="32"/>
  <c r="AG171" i="32"/>
  <c r="AG170" i="32"/>
  <c r="AG169" i="32"/>
  <c r="AG168" i="32"/>
  <c r="AG167" i="32"/>
  <c r="AG166" i="32"/>
  <c r="AG165" i="32"/>
  <c r="AG164" i="32"/>
  <c r="AG163" i="32"/>
  <c r="AG162" i="32"/>
  <c r="AG161" i="32"/>
  <c r="AG160" i="32"/>
  <c r="AG159" i="32"/>
  <c r="AG158" i="32"/>
  <c r="AG157" i="32"/>
  <c r="AG156" i="32"/>
  <c r="AG155" i="32"/>
  <c r="AG154" i="32"/>
  <c r="AG153" i="32"/>
  <c r="AG152" i="32"/>
  <c r="AG151" i="32"/>
  <c r="AG150" i="32"/>
  <c r="AG149" i="32"/>
  <c r="AG148" i="32"/>
  <c r="AG147" i="32"/>
  <c r="AG146" i="32"/>
  <c r="AG145" i="32"/>
  <c r="AG144" i="32"/>
  <c r="AG143" i="32"/>
  <c r="AG142" i="32"/>
  <c r="AG141" i="32"/>
  <c r="AG140" i="32"/>
  <c r="AG139" i="32"/>
  <c r="AG138" i="32"/>
  <c r="AG137" i="32"/>
  <c r="AG136" i="32"/>
  <c r="AG135" i="32"/>
  <c r="AG134" i="32"/>
  <c r="AG133" i="32"/>
  <c r="AG132" i="32"/>
  <c r="AG131" i="32"/>
  <c r="AG130" i="32"/>
  <c r="AG129" i="32"/>
  <c r="AG128" i="32"/>
  <c r="AG127" i="32"/>
  <c r="AG126" i="32"/>
  <c r="AG125" i="32"/>
  <c r="AG124" i="32"/>
  <c r="AG123" i="32"/>
  <c r="AG122" i="32"/>
  <c r="AG121" i="32"/>
  <c r="AG120" i="32"/>
  <c r="AG119" i="32"/>
  <c r="AG118" i="32"/>
  <c r="AG117" i="32"/>
  <c r="AG116" i="32"/>
  <c r="AG115" i="32"/>
  <c r="AG114" i="32"/>
  <c r="AG113" i="32"/>
  <c r="AG112" i="32"/>
  <c r="AG111" i="32"/>
  <c r="AG110" i="32"/>
  <c r="AG109" i="32"/>
  <c r="AG108" i="32"/>
  <c r="AG107" i="32"/>
  <c r="AG106" i="32"/>
  <c r="AG105" i="32"/>
  <c r="AG104" i="32"/>
  <c r="AG103" i="32"/>
  <c r="AG102" i="32"/>
  <c r="AG101" i="32"/>
  <c r="AG100" i="32"/>
  <c r="AG99" i="32"/>
  <c r="AG98" i="32"/>
  <c r="AG97" i="32"/>
  <c r="AG96" i="32"/>
  <c r="AG95" i="32"/>
  <c r="AG94" i="32"/>
  <c r="AG93" i="32"/>
  <c r="AG92" i="32"/>
  <c r="AG91" i="32"/>
  <c r="AG90" i="32"/>
  <c r="AG89" i="32"/>
  <c r="AG88" i="32"/>
  <c r="AG87" i="32"/>
  <c r="AG86" i="32"/>
  <c r="AG85" i="32"/>
  <c r="AG84" i="32"/>
  <c r="AG83" i="32"/>
  <c r="AG82" i="32"/>
  <c r="AG81" i="32"/>
  <c r="AG80" i="32"/>
  <c r="AG79" i="32"/>
  <c r="AG78" i="32"/>
  <c r="AG77" i="32"/>
  <c r="AG76" i="32"/>
  <c r="AG75" i="32"/>
  <c r="AG74" i="32"/>
  <c r="AG73" i="32"/>
  <c r="AG72" i="32"/>
  <c r="AG71" i="32"/>
  <c r="AG70" i="32"/>
  <c r="AG69" i="32"/>
  <c r="AG68" i="32"/>
  <c r="AG67" i="32"/>
  <c r="AG66" i="32"/>
  <c r="AG65" i="32"/>
  <c r="AG64" i="32"/>
  <c r="AG63" i="32"/>
  <c r="AG62" i="32"/>
  <c r="AG61" i="32"/>
  <c r="AG60" i="32"/>
  <c r="AG59" i="32"/>
  <c r="AG58" i="32"/>
  <c r="AG57" i="32"/>
  <c r="AG56" i="32"/>
  <c r="AG55" i="32"/>
  <c r="AG54" i="32"/>
  <c r="AG53" i="32"/>
  <c r="AG52" i="32"/>
  <c r="AG51" i="32"/>
  <c r="AG50" i="32"/>
  <c r="AG49" i="32"/>
  <c r="AG48" i="32"/>
  <c r="AG47" i="32"/>
  <c r="AG46" i="32"/>
  <c r="AG45" i="32"/>
  <c r="AG44" i="32"/>
  <c r="AG43" i="32"/>
  <c r="AG42" i="32"/>
  <c r="AG41" i="32"/>
  <c r="AG40" i="32"/>
  <c r="AG39" i="32"/>
  <c r="AG38" i="32"/>
  <c r="AG37" i="32"/>
  <c r="AG36" i="32"/>
  <c r="AG35" i="32"/>
  <c r="AG34" i="32"/>
  <c r="AG33" i="32"/>
  <c r="AG32" i="32"/>
  <c r="AG31" i="32"/>
  <c r="AG30" i="32"/>
  <c r="AG29" i="32"/>
  <c r="AG28" i="32"/>
  <c r="AG27" i="32"/>
  <c r="AG26" i="32"/>
  <c r="AG25" i="32"/>
  <c r="AG24" i="32"/>
  <c r="AG23" i="32"/>
  <c r="AG22" i="32"/>
  <c r="AG21" i="32"/>
  <c r="AG20" i="32"/>
  <c r="AG19" i="32"/>
  <c r="AG18" i="32"/>
  <c r="AG17" i="32"/>
  <c r="AG16" i="32"/>
  <c r="AG15" i="32"/>
  <c r="AG14" i="32"/>
  <c r="AG13" i="32"/>
  <c r="AG12" i="32"/>
  <c r="AG11" i="32"/>
  <c r="AG10" i="32"/>
  <c r="AG9" i="32"/>
  <c r="AH9" i="32" s="1" a="1"/>
  <c r="AH9" i="32" s="1"/>
  <c r="AG8" i="32"/>
  <c r="AH8" i="32" s="1" a="1"/>
  <c r="AH8" i="32" s="1"/>
  <c r="AG7" i="32"/>
  <c r="AG6" i="32"/>
  <c r="AG5" i="32"/>
  <c r="AH5" i="32" s="1" a="1"/>
  <c r="AH5" i="32" s="1"/>
  <c r="AG4" i="32"/>
  <c r="AG3" i="32"/>
  <c r="AG2" i="32"/>
  <c r="AC208" i="32"/>
  <c r="AC207" i="32"/>
  <c r="AC206" i="32"/>
  <c r="AC205" i="32"/>
  <c r="AC204" i="32"/>
  <c r="AC203" i="32"/>
  <c r="AC202" i="32"/>
  <c r="AC201" i="32"/>
  <c r="AC200" i="32"/>
  <c r="AC199" i="32"/>
  <c r="AC198" i="32"/>
  <c r="AC197" i="32"/>
  <c r="AC196" i="32"/>
  <c r="AC195" i="32"/>
  <c r="AC194" i="32"/>
  <c r="AC193" i="32"/>
  <c r="AC192" i="32"/>
  <c r="AC191" i="32"/>
  <c r="AC190" i="32"/>
  <c r="AC189" i="32"/>
  <c r="AC188" i="32"/>
  <c r="AC187" i="32"/>
  <c r="AC186" i="32"/>
  <c r="AC185" i="32"/>
  <c r="AC184" i="32"/>
  <c r="AC183" i="32"/>
  <c r="AC182" i="32"/>
  <c r="AC181" i="32"/>
  <c r="AC180" i="32"/>
  <c r="AC179" i="32"/>
  <c r="AC178" i="32"/>
  <c r="AC177" i="32"/>
  <c r="AC176" i="32"/>
  <c r="AC175" i="32"/>
  <c r="AC174" i="32"/>
  <c r="AC173" i="32"/>
  <c r="AC172" i="32"/>
  <c r="AC171" i="32"/>
  <c r="AC170" i="32"/>
  <c r="AC169" i="32"/>
  <c r="AC168" i="32"/>
  <c r="AC167" i="32"/>
  <c r="AC166" i="32"/>
  <c r="AC165" i="32"/>
  <c r="AC164" i="32"/>
  <c r="AC163" i="32"/>
  <c r="AC162" i="32"/>
  <c r="AC161" i="32"/>
  <c r="AC160" i="32"/>
  <c r="AC159" i="32"/>
  <c r="AC158" i="32"/>
  <c r="AC157" i="32"/>
  <c r="AC156" i="32"/>
  <c r="AC155" i="32"/>
  <c r="AC154" i="32"/>
  <c r="AC153" i="32"/>
  <c r="AC152" i="32"/>
  <c r="AC151" i="32"/>
  <c r="AC150" i="32"/>
  <c r="AC149" i="32"/>
  <c r="AC148" i="32"/>
  <c r="AC147" i="32"/>
  <c r="AC146" i="32"/>
  <c r="AC145" i="32"/>
  <c r="AC144" i="32"/>
  <c r="AC143" i="32"/>
  <c r="AC142" i="32"/>
  <c r="AC141" i="32"/>
  <c r="AC140" i="32"/>
  <c r="AC139" i="32"/>
  <c r="AC138" i="32"/>
  <c r="AC137" i="32"/>
  <c r="AC136" i="32"/>
  <c r="AC135" i="32"/>
  <c r="AC134" i="32"/>
  <c r="AC133" i="32"/>
  <c r="AC132" i="32"/>
  <c r="AC131" i="32"/>
  <c r="AC130" i="32"/>
  <c r="AC129" i="32"/>
  <c r="AC128" i="32"/>
  <c r="AC127" i="32"/>
  <c r="AC126" i="32"/>
  <c r="AC125" i="32"/>
  <c r="AC124" i="32"/>
  <c r="AC123" i="32"/>
  <c r="AC122" i="32"/>
  <c r="AC121" i="32"/>
  <c r="AC120" i="32"/>
  <c r="AC119" i="32"/>
  <c r="AC118" i="32"/>
  <c r="AC117" i="32"/>
  <c r="AC116" i="32"/>
  <c r="AC115" i="32"/>
  <c r="AC114" i="32"/>
  <c r="AC113" i="32"/>
  <c r="AC112" i="32"/>
  <c r="AC111" i="32"/>
  <c r="AC110" i="32"/>
  <c r="AC109" i="32"/>
  <c r="AC108" i="32"/>
  <c r="AC107" i="32"/>
  <c r="AC106" i="32"/>
  <c r="AC105" i="32"/>
  <c r="AC104" i="32"/>
  <c r="AC103" i="32"/>
  <c r="AC102" i="32"/>
  <c r="AC101" i="32"/>
  <c r="AC100" i="32"/>
  <c r="AC99" i="32"/>
  <c r="AC98" i="32"/>
  <c r="AC97" i="32"/>
  <c r="AC96" i="32"/>
  <c r="AC95" i="32"/>
  <c r="AC94" i="32"/>
  <c r="AC93" i="32"/>
  <c r="AC92" i="32"/>
  <c r="AC91" i="32"/>
  <c r="AC90" i="32"/>
  <c r="AC89" i="32"/>
  <c r="AC88" i="32"/>
  <c r="AC87" i="32"/>
  <c r="AC86" i="32"/>
  <c r="AC85" i="32"/>
  <c r="AC84" i="32"/>
  <c r="AC83" i="32"/>
  <c r="AC82" i="32"/>
  <c r="AC81" i="32"/>
  <c r="AC80" i="32"/>
  <c r="AC79" i="32"/>
  <c r="AC78" i="32"/>
  <c r="AC77" i="32"/>
  <c r="AC76" i="32"/>
  <c r="AC75" i="32"/>
  <c r="AC74" i="32"/>
  <c r="AC73" i="32"/>
  <c r="AC72" i="32"/>
  <c r="AC71" i="32"/>
  <c r="AC70" i="32"/>
  <c r="AC69" i="32"/>
  <c r="AC68" i="32"/>
  <c r="AC67" i="32"/>
  <c r="AC66" i="32"/>
  <c r="AC65" i="32"/>
  <c r="AC64" i="32"/>
  <c r="AC63" i="32"/>
  <c r="AC62" i="32"/>
  <c r="AC61" i="32"/>
  <c r="AC60" i="32"/>
  <c r="AC59" i="32"/>
  <c r="AC58" i="32"/>
  <c r="AC57" i="32"/>
  <c r="AC56" i="32"/>
  <c r="AC55" i="32"/>
  <c r="AC54" i="32"/>
  <c r="AC53" i="32"/>
  <c r="AC52" i="32"/>
  <c r="AC51" i="32"/>
  <c r="AC50" i="32"/>
  <c r="AC49" i="32"/>
  <c r="AC48" i="32"/>
  <c r="AC47" i="32"/>
  <c r="AC46" i="32"/>
  <c r="AC45" i="32"/>
  <c r="AC44" i="32"/>
  <c r="AC43" i="32"/>
  <c r="AC42" i="32"/>
  <c r="AC41" i="32"/>
  <c r="AC40" i="32"/>
  <c r="AC39" i="32"/>
  <c r="AC38" i="32"/>
  <c r="AC37" i="32"/>
  <c r="AC36" i="32"/>
  <c r="AC35" i="32"/>
  <c r="AC34" i="32"/>
  <c r="AC33" i="32"/>
  <c r="AC32" i="32"/>
  <c r="AC31" i="32"/>
  <c r="AC30" i="32"/>
  <c r="AC29" i="32"/>
  <c r="AC28" i="32"/>
  <c r="AC27" i="32"/>
  <c r="AC26" i="32"/>
  <c r="AC25" i="32"/>
  <c r="AC24" i="32"/>
  <c r="AC23" i="32"/>
  <c r="AC22" i="32"/>
  <c r="AC21" i="32"/>
  <c r="AC20" i="32"/>
  <c r="AC19" i="32"/>
  <c r="AC18" i="32"/>
  <c r="AC17" i="32"/>
  <c r="AC16" i="32"/>
  <c r="AC15" i="32"/>
  <c r="AC14" i="32"/>
  <c r="AC13" i="32"/>
  <c r="AC12" i="32"/>
  <c r="AC11" i="32"/>
  <c r="AC10" i="32"/>
  <c r="AC9" i="32"/>
  <c r="AD9" i="32" s="1" a="1"/>
  <c r="AD9" i="32" s="1"/>
  <c r="AC8" i="32"/>
  <c r="AD8" i="32" s="1" a="1"/>
  <c r="AD8" i="32" s="1"/>
  <c r="AC7" i="32"/>
  <c r="AC6" i="32"/>
  <c r="AC5" i="32"/>
  <c r="AD5" i="32" s="1" a="1"/>
  <c r="AD5" i="32" s="1"/>
  <c r="AC4" i="32"/>
  <c r="AC3" i="32"/>
  <c r="AC2" i="32"/>
  <c r="Y208" i="32"/>
  <c r="Y207" i="32"/>
  <c r="Y206" i="32"/>
  <c r="Y205" i="32"/>
  <c r="Y204" i="32"/>
  <c r="Y203" i="32"/>
  <c r="Y202" i="32"/>
  <c r="Y201" i="32"/>
  <c r="Y200" i="32"/>
  <c r="Y199" i="32"/>
  <c r="Y198" i="32"/>
  <c r="Y197" i="32"/>
  <c r="Y196" i="32"/>
  <c r="Y195" i="32"/>
  <c r="Y194" i="32"/>
  <c r="Y193" i="32"/>
  <c r="Y192" i="32"/>
  <c r="Y191" i="32"/>
  <c r="Y190" i="32"/>
  <c r="Y189" i="32"/>
  <c r="Y188" i="32"/>
  <c r="Y187" i="32"/>
  <c r="Y186" i="32"/>
  <c r="Y185" i="32"/>
  <c r="Y184" i="32"/>
  <c r="Y183" i="32"/>
  <c r="Y182" i="32"/>
  <c r="Y181" i="32"/>
  <c r="Y180" i="32"/>
  <c r="Y179" i="32"/>
  <c r="Y178" i="32"/>
  <c r="Y177" i="32"/>
  <c r="Y176" i="32"/>
  <c r="Y175" i="32"/>
  <c r="Y174" i="32"/>
  <c r="Y173" i="32"/>
  <c r="Y172" i="32"/>
  <c r="Y171" i="32"/>
  <c r="Y170" i="32"/>
  <c r="Y169" i="32"/>
  <c r="Y168" i="32"/>
  <c r="Y167" i="32"/>
  <c r="Y166" i="32"/>
  <c r="Y165" i="32"/>
  <c r="Y164" i="32"/>
  <c r="Y163" i="32"/>
  <c r="Y162" i="32"/>
  <c r="Y161" i="32"/>
  <c r="Y160" i="32"/>
  <c r="Y159" i="32"/>
  <c r="Y158" i="32"/>
  <c r="Y157" i="32"/>
  <c r="Y156" i="32"/>
  <c r="Y155" i="32"/>
  <c r="Y154" i="32"/>
  <c r="Y153" i="32"/>
  <c r="Y152" i="32"/>
  <c r="Y151" i="32"/>
  <c r="Y150" i="32"/>
  <c r="Y149" i="32"/>
  <c r="Y148" i="32"/>
  <c r="Y147" i="32"/>
  <c r="Y146" i="32"/>
  <c r="Y145" i="32"/>
  <c r="Y144" i="32"/>
  <c r="Y143" i="32"/>
  <c r="Y142" i="32"/>
  <c r="Y141" i="32"/>
  <c r="Y140" i="32"/>
  <c r="Y139" i="32"/>
  <c r="Y138" i="32"/>
  <c r="Y137" i="32"/>
  <c r="Y136" i="32"/>
  <c r="Y135" i="32"/>
  <c r="Y134" i="32"/>
  <c r="Y133" i="32"/>
  <c r="Y132" i="32"/>
  <c r="Y131" i="32"/>
  <c r="Y130" i="32"/>
  <c r="Y129" i="32"/>
  <c r="Y128" i="32"/>
  <c r="Y127" i="32"/>
  <c r="Y126" i="32"/>
  <c r="Y125" i="32"/>
  <c r="Y124" i="32"/>
  <c r="Y123" i="32"/>
  <c r="Y122" i="32"/>
  <c r="Y121" i="32"/>
  <c r="Y120" i="32"/>
  <c r="Y119" i="32"/>
  <c r="Y118" i="32"/>
  <c r="Y117" i="32"/>
  <c r="Y116" i="32"/>
  <c r="Y115" i="32"/>
  <c r="Y114" i="32"/>
  <c r="Y113" i="32"/>
  <c r="Y112" i="32"/>
  <c r="Y111" i="32"/>
  <c r="Y110" i="32"/>
  <c r="Y109" i="32"/>
  <c r="Y108" i="32"/>
  <c r="Y107" i="32"/>
  <c r="Y106" i="32"/>
  <c r="Y105" i="32"/>
  <c r="Y104" i="32"/>
  <c r="Y103" i="32"/>
  <c r="Y102" i="32"/>
  <c r="Y101" i="32"/>
  <c r="Y100" i="32"/>
  <c r="Y99" i="32"/>
  <c r="Y98" i="32"/>
  <c r="Y97" i="32"/>
  <c r="Y96" i="32"/>
  <c r="Y95" i="32"/>
  <c r="Y94" i="32"/>
  <c r="Y93" i="32"/>
  <c r="Y92" i="32"/>
  <c r="Y91" i="32"/>
  <c r="Y90" i="32"/>
  <c r="Y89" i="32"/>
  <c r="Y88" i="32"/>
  <c r="Y87" i="32"/>
  <c r="Y86" i="32"/>
  <c r="Y85" i="32"/>
  <c r="Y84" i="32"/>
  <c r="Y83" i="32"/>
  <c r="Y82" i="32"/>
  <c r="Y81" i="32"/>
  <c r="Y80" i="32"/>
  <c r="Y79" i="32"/>
  <c r="Y78" i="32"/>
  <c r="Y77" i="32"/>
  <c r="Y76" i="32"/>
  <c r="Y75" i="32"/>
  <c r="Y74" i="32"/>
  <c r="Y73" i="32"/>
  <c r="Y72" i="32"/>
  <c r="Y71" i="32"/>
  <c r="Y70" i="32"/>
  <c r="Y69" i="32"/>
  <c r="Y68" i="32"/>
  <c r="Y67" i="32"/>
  <c r="Y66" i="32"/>
  <c r="Y65" i="32"/>
  <c r="Y64" i="32"/>
  <c r="Y63" i="32"/>
  <c r="Y62" i="32"/>
  <c r="Y61" i="32"/>
  <c r="Y60" i="32"/>
  <c r="Y59" i="32"/>
  <c r="Y58" i="32"/>
  <c r="Y57" i="32"/>
  <c r="Y56" i="32"/>
  <c r="Y55" i="32"/>
  <c r="Y54" i="32"/>
  <c r="Y53" i="32"/>
  <c r="Y52" i="32"/>
  <c r="Y51" i="32"/>
  <c r="Y50" i="32"/>
  <c r="Y49" i="32"/>
  <c r="Y48" i="32"/>
  <c r="Y47" i="32"/>
  <c r="Y46" i="32"/>
  <c r="Y45" i="32"/>
  <c r="Y44" i="32"/>
  <c r="Y43" i="32"/>
  <c r="Y42" i="32"/>
  <c r="Y41" i="32"/>
  <c r="Y40" i="32"/>
  <c r="Y39" i="32"/>
  <c r="Y38" i="32"/>
  <c r="Y37" i="32"/>
  <c r="Y36" i="32"/>
  <c r="Y35" i="32"/>
  <c r="Y34" i="32"/>
  <c r="Y33" i="32"/>
  <c r="Y32" i="32"/>
  <c r="Y31" i="32"/>
  <c r="Y30" i="32"/>
  <c r="Y29" i="32"/>
  <c r="Y28" i="32"/>
  <c r="Y27" i="32"/>
  <c r="Y26" i="32"/>
  <c r="Y25" i="32"/>
  <c r="Y24" i="32"/>
  <c r="Y23" i="32"/>
  <c r="Y22" i="32"/>
  <c r="Y21" i="32"/>
  <c r="Y20" i="32"/>
  <c r="Y19" i="32"/>
  <c r="Y18" i="32"/>
  <c r="Y17" i="32"/>
  <c r="Y16" i="32"/>
  <c r="Y15" i="32"/>
  <c r="Y14" i="32"/>
  <c r="Y13" i="32"/>
  <c r="Y12" i="32"/>
  <c r="Y11" i="32"/>
  <c r="Y10" i="32"/>
  <c r="Y9" i="32"/>
  <c r="Z9" i="32" s="1" a="1"/>
  <c r="Z9" i="32" s="1"/>
  <c r="Y8" i="32"/>
  <c r="Z8" i="32" s="1" a="1"/>
  <c r="Z8" i="32" s="1"/>
  <c r="Y7" i="32"/>
  <c r="Y6" i="32"/>
  <c r="Y5" i="32"/>
  <c r="Z5" i="32" s="1" a="1"/>
  <c r="Z5" i="32" s="1"/>
  <c r="Y4" i="32"/>
  <c r="Y3" i="32"/>
  <c r="Y2" i="32"/>
  <c r="U208" i="32"/>
  <c r="U207" i="32"/>
  <c r="U206" i="32"/>
  <c r="U205" i="32"/>
  <c r="U204" i="32"/>
  <c r="U203" i="32"/>
  <c r="U202" i="32"/>
  <c r="U201" i="32"/>
  <c r="U200" i="32"/>
  <c r="U199" i="32"/>
  <c r="U198" i="32"/>
  <c r="U197" i="32"/>
  <c r="U196" i="32"/>
  <c r="U195" i="32"/>
  <c r="U194" i="32"/>
  <c r="U193" i="32"/>
  <c r="U192" i="32"/>
  <c r="U191" i="32"/>
  <c r="U190" i="32"/>
  <c r="U189" i="32"/>
  <c r="U188" i="32"/>
  <c r="U187" i="32"/>
  <c r="U186" i="32"/>
  <c r="U185" i="32"/>
  <c r="U184" i="32"/>
  <c r="U183" i="32"/>
  <c r="U182" i="32"/>
  <c r="U181" i="32"/>
  <c r="U180" i="32"/>
  <c r="U179" i="32"/>
  <c r="U178" i="32"/>
  <c r="U177" i="32"/>
  <c r="U176" i="32"/>
  <c r="U175" i="32"/>
  <c r="U174" i="32"/>
  <c r="U173" i="32"/>
  <c r="U172" i="32"/>
  <c r="U171" i="32"/>
  <c r="U170" i="32"/>
  <c r="U169" i="32"/>
  <c r="U168" i="32"/>
  <c r="U167" i="32"/>
  <c r="U166" i="32"/>
  <c r="U165" i="32"/>
  <c r="U164" i="32"/>
  <c r="U163" i="32"/>
  <c r="U162" i="32"/>
  <c r="U161" i="32"/>
  <c r="U160" i="32"/>
  <c r="U159" i="32"/>
  <c r="U158" i="32"/>
  <c r="U157" i="32"/>
  <c r="U156" i="32"/>
  <c r="U155" i="32"/>
  <c r="U154" i="32"/>
  <c r="U153" i="32"/>
  <c r="U152" i="32"/>
  <c r="U151" i="32"/>
  <c r="U150" i="32"/>
  <c r="U149" i="32"/>
  <c r="U148" i="32"/>
  <c r="U147" i="32"/>
  <c r="U146" i="32"/>
  <c r="U145" i="32"/>
  <c r="U144" i="32"/>
  <c r="U143" i="32"/>
  <c r="U142" i="32"/>
  <c r="U141" i="32"/>
  <c r="U140" i="32"/>
  <c r="U139" i="32"/>
  <c r="U138" i="32"/>
  <c r="U137" i="32"/>
  <c r="U136" i="32"/>
  <c r="U135" i="32"/>
  <c r="U134" i="32"/>
  <c r="U133" i="32"/>
  <c r="U132" i="32"/>
  <c r="U131" i="32"/>
  <c r="U130" i="32"/>
  <c r="U129" i="32"/>
  <c r="U128" i="32"/>
  <c r="U127" i="32"/>
  <c r="U126" i="32"/>
  <c r="U125" i="32"/>
  <c r="U124" i="32"/>
  <c r="U123" i="32"/>
  <c r="U122" i="32"/>
  <c r="U121" i="32"/>
  <c r="U120" i="32"/>
  <c r="U119" i="32"/>
  <c r="U118" i="32"/>
  <c r="U117" i="32"/>
  <c r="U116" i="32"/>
  <c r="U115" i="32"/>
  <c r="U114" i="32"/>
  <c r="U113" i="32"/>
  <c r="U112" i="32"/>
  <c r="U111" i="32"/>
  <c r="U110" i="32"/>
  <c r="U109" i="32"/>
  <c r="U108" i="32"/>
  <c r="U107" i="32"/>
  <c r="U106" i="32"/>
  <c r="U105" i="32"/>
  <c r="U104" i="32"/>
  <c r="U103" i="32"/>
  <c r="U102" i="32"/>
  <c r="U101" i="32"/>
  <c r="U100" i="32"/>
  <c r="U99" i="32"/>
  <c r="U98" i="32"/>
  <c r="U97" i="32"/>
  <c r="U96" i="32"/>
  <c r="U95" i="32"/>
  <c r="U94" i="32"/>
  <c r="U93" i="32"/>
  <c r="U92" i="32"/>
  <c r="U91" i="32"/>
  <c r="U90" i="32"/>
  <c r="U89" i="32"/>
  <c r="U88" i="32"/>
  <c r="U87" i="32"/>
  <c r="U86" i="32"/>
  <c r="U85" i="32"/>
  <c r="U84" i="32"/>
  <c r="U83" i="32"/>
  <c r="U82" i="32"/>
  <c r="U81" i="32"/>
  <c r="U80" i="32"/>
  <c r="U79" i="32"/>
  <c r="U78" i="32"/>
  <c r="U77" i="32"/>
  <c r="U76" i="32"/>
  <c r="U75" i="32"/>
  <c r="U74" i="32"/>
  <c r="U73" i="32"/>
  <c r="U72" i="32"/>
  <c r="U71" i="32"/>
  <c r="U70" i="32"/>
  <c r="U69" i="32"/>
  <c r="U68" i="32"/>
  <c r="U67" i="32"/>
  <c r="U66" i="32"/>
  <c r="U65" i="32"/>
  <c r="U64" i="32"/>
  <c r="U63" i="32"/>
  <c r="U62" i="32"/>
  <c r="U61" i="32"/>
  <c r="U60" i="32"/>
  <c r="U59" i="32"/>
  <c r="U58" i="32"/>
  <c r="U57" i="32"/>
  <c r="U56" i="32"/>
  <c r="U55" i="32"/>
  <c r="U54" i="32"/>
  <c r="U53" i="32"/>
  <c r="U52" i="32"/>
  <c r="U51" i="32"/>
  <c r="U50" i="32"/>
  <c r="U49" i="32"/>
  <c r="U48" i="32"/>
  <c r="U47" i="32"/>
  <c r="U46" i="32"/>
  <c r="U45" i="32"/>
  <c r="U44" i="32"/>
  <c r="U43" i="32"/>
  <c r="U42" i="32"/>
  <c r="U41" i="32"/>
  <c r="U40" i="32"/>
  <c r="U39" i="32"/>
  <c r="U38" i="32"/>
  <c r="U37" i="32"/>
  <c r="U36" i="32"/>
  <c r="U35" i="32"/>
  <c r="U34" i="32"/>
  <c r="U33" i="32"/>
  <c r="U32" i="32"/>
  <c r="U31" i="32"/>
  <c r="U30" i="32"/>
  <c r="U29" i="32"/>
  <c r="U28" i="32"/>
  <c r="U27" i="32"/>
  <c r="U26" i="32"/>
  <c r="U25" i="32"/>
  <c r="U24" i="32"/>
  <c r="U23" i="32"/>
  <c r="U22" i="32"/>
  <c r="U21" i="32"/>
  <c r="U20" i="32"/>
  <c r="U19" i="32"/>
  <c r="U18" i="32"/>
  <c r="U17" i="32"/>
  <c r="U16" i="32"/>
  <c r="U15" i="32"/>
  <c r="U14" i="32"/>
  <c r="U13" i="32"/>
  <c r="U12" i="32"/>
  <c r="U11" i="32"/>
  <c r="U10" i="32"/>
  <c r="U9" i="32"/>
  <c r="V9" i="32" s="1" a="1"/>
  <c r="V9" i="32" s="1"/>
  <c r="U8" i="32"/>
  <c r="U7" i="32"/>
  <c r="U6" i="32"/>
  <c r="U5" i="32"/>
  <c r="V5" i="32" s="1" a="1"/>
  <c r="V5" i="32" s="1"/>
  <c r="U4" i="32"/>
  <c r="U3" i="32"/>
  <c r="U2" i="32"/>
  <c r="Q208" i="32"/>
  <c r="Q207" i="32"/>
  <c r="Q206" i="32"/>
  <c r="Q205" i="32"/>
  <c r="Q204" i="32"/>
  <c r="Q203" i="32"/>
  <c r="Q202" i="32"/>
  <c r="Q201" i="32"/>
  <c r="Q200" i="32"/>
  <c r="Q199" i="32"/>
  <c r="Q198" i="32"/>
  <c r="Q197" i="32"/>
  <c r="Q196" i="32"/>
  <c r="Q195" i="32"/>
  <c r="Q194" i="32"/>
  <c r="Q193" i="32"/>
  <c r="Q192" i="32"/>
  <c r="Q191" i="32"/>
  <c r="Q190" i="32"/>
  <c r="Q189" i="32"/>
  <c r="Q188" i="32"/>
  <c r="Q187" i="32"/>
  <c r="Q186" i="32"/>
  <c r="Q185" i="32"/>
  <c r="Q184" i="32"/>
  <c r="Q183" i="32"/>
  <c r="Q182" i="32"/>
  <c r="Q181" i="32"/>
  <c r="Q180" i="32"/>
  <c r="Q179" i="32"/>
  <c r="Q178" i="32"/>
  <c r="Q177" i="32"/>
  <c r="Q176" i="32"/>
  <c r="Q175" i="32"/>
  <c r="Q174" i="32"/>
  <c r="Q173" i="32"/>
  <c r="Q172" i="32"/>
  <c r="Q171" i="32"/>
  <c r="Q170" i="32"/>
  <c r="Q169" i="32"/>
  <c r="Q168" i="32"/>
  <c r="Q167" i="32"/>
  <c r="Q166" i="32"/>
  <c r="Q165" i="32"/>
  <c r="Q164" i="32"/>
  <c r="Q163" i="32"/>
  <c r="Q162" i="32"/>
  <c r="Q161" i="32"/>
  <c r="Q160" i="32"/>
  <c r="Q159" i="32"/>
  <c r="Q158" i="32"/>
  <c r="Q157" i="32"/>
  <c r="Q156" i="32"/>
  <c r="Q155" i="32"/>
  <c r="Q154" i="32"/>
  <c r="Q153" i="32"/>
  <c r="Q152" i="32"/>
  <c r="Q151" i="32"/>
  <c r="Q150" i="32"/>
  <c r="Q149" i="32"/>
  <c r="Q148" i="32"/>
  <c r="Q147" i="32"/>
  <c r="Q146" i="32"/>
  <c r="Q145" i="32"/>
  <c r="Q144" i="32"/>
  <c r="Q143" i="32"/>
  <c r="Q142" i="32"/>
  <c r="Q141" i="32"/>
  <c r="Q140" i="32"/>
  <c r="Q139" i="32"/>
  <c r="Q138" i="32"/>
  <c r="Q137" i="32"/>
  <c r="Q136" i="32"/>
  <c r="Q135" i="32"/>
  <c r="Q134" i="32"/>
  <c r="Q133" i="32"/>
  <c r="Q132" i="32"/>
  <c r="Q131" i="32"/>
  <c r="Q130" i="32"/>
  <c r="Q129" i="32"/>
  <c r="Q128" i="32"/>
  <c r="Q127" i="32"/>
  <c r="Q126" i="32"/>
  <c r="Q125" i="32"/>
  <c r="Q124" i="32"/>
  <c r="Q123" i="32"/>
  <c r="Q122" i="32"/>
  <c r="Q121" i="32"/>
  <c r="Q120" i="32"/>
  <c r="Q119" i="32"/>
  <c r="Q118" i="32"/>
  <c r="Q117" i="32"/>
  <c r="Q116" i="32"/>
  <c r="Q115" i="32"/>
  <c r="Q114" i="32"/>
  <c r="Q113" i="32"/>
  <c r="Q112" i="32"/>
  <c r="Q111" i="32"/>
  <c r="Q110" i="32"/>
  <c r="Q109" i="32"/>
  <c r="Q108" i="32"/>
  <c r="Q107" i="32"/>
  <c r="Q106" i="32"/>
  <c r="Q105" i="32"/>
  <c r="Q104" i="32"/>
  <c r="Q103" i="32"/>
  <c r="Q102" i="32"/>
  <c r="Q101" i="32"/>
  <c r="Q100" i="32"/>
  <c r="Q99" i="32"/>
  <c r="Q98" i="32"/>
  <c r="Q97" i="32"/>
  <c r="Q96" i="32"/>
  <c r="Q95" i="32"/>
  <c r="Q94" i="32"/>
  <c r="Q93" i="32"/>
  <c r="Q92" i="32"/>
  <c r="Q91" i="32"/>
  <c r="Q90" i="32"/>
  <c r="Q89" i="32"/>
  <c r="Q88" i="32"/>
  <c r="Q87" i="32"/>
  <c r="Q86" i="32"/>
  <c r="Q85" i="32"/>
  <c r="Q84" i="32"/>
  <c r="Q83" i="32"/>
  <c r="Q82" i="32"/>
  <c r="Q81" i="32"/>
  <c r="Q80" i="32"/>
  <c r="Q79" i="32"/>
  <c r="Q78" i="32"/>
  <c r="Q77" i="32"/>
  <c r="Q76" i="32"/>
  <c r="Q75" i="32"/>
  <c r="Q74" i="32"/>
  <c r="Q73" i="32"/>
  <c r="Q72" i="32"/>
  <c r="Q71" i="32"/>
  <c r="Q70" i="32"/>
  <c r="Q69" i="32"/>
  <c r="Q68" i="32"/>
  <c r="Q67" i="32"/>
  <c r="Q66" i="32"/>
  <c r="Q65" i="32"/>
  <c r="Q64" i="32"/>
  <c r="Q63" i="32"/>
  <c r="Q62" i="32"/>
  <c r="Q61" i="32"/>
  <c r="Q60" i="32"/>
  <c r="Q59" i="32"/>
  <c r="Q58" i="32"/>
  <c r="Q57" i="32"/>
  <c r="Q56" i="32"/>
  <c r="Q55" i="32"/>
  <c r="Q54" i="32"/>
  <c r="Q53" i="32"/>
  <c r="Q52" i="32"/>
  <c r="Q51" i="32"/>
  <c r="Q50" i="32"/>
  <c r="Q49" i="32"/>
  <c r="Q48" i="32"/>
  <c r="Q47" i="32"/>
  <c r="Q46" i="32"/>
  <c r="Q45" i="32"/>
  <c r="Q44" i="32"/>
  <c r="Q43" i="32"/>
  <c r="Q42" i="32"/>
  <c r="Q41" i="32"/>
  <c r="Q40" i="32"/>
  <c r="Q39" i="32"/>
  <c r="Q38" i="32"/>
  <c r="Q37" i="32"/>
  <c r="Q36" i="32"/>
  <c r="Q35" i="32"/>
  <c r="Q34" i="32"/>
  <c r="Q33" i="32"/>
  <c r="Q32" i="32"/>
  <c r="Q31" i="32"/>
  <c r="Q30" i="32"/>
  <c r="Q29" i="32"/>
  <c r="Q28" i="32"/>
  <c r="Q27" i="32"/>
  <c r="Q26" i="32"/>
  <c r="Q25" i="32"/>
  <c r="Q24" i="32"/>
  <c r="Q23" i="32"/>
  <c r="Q22" i="32"/>
  <c r="Q21" i="32"/>
  <c r="Q20" i="32"/>
  <c r="Q19" i="32"/>
  <c r="Q18" i="32"/>
  <c r="Q17" i="32"/>
  <c r="Q16" i="32"/>
  <c r="Q15" i="32"/>
  <c r="Q14" i="32"/>
  <c r="Q13" i="32"/>
  <c r="Q12" i="32"/>
  <c r="Q11" i="32"/>
  <c r="Q10" i="32"/>
  <c r="Q9" i="32"/>
  <c r="R9" i="32" s="1" a="1"/>
  <c r="R9" i="32" s="1"/>
  <c r="Q8" i="32"/>
  <c r="R8" i="32" s="1" a="1"/>
  <c r="R8" i="32" s="1"/>
  <c r="Q7" i="32"/>
  <c r="Q6" i="32"/>
  <c r="Q5" i="32"/>
  <c r="R5" i="32" s="1" a="1"/>
  <c r="R5" i="32" s="1"/>
  <c r="Q4" i="32"/>
  <c r="Q3" i="32"/>
  <c r="Q2" i="32"/>
  <c r="M208" i="32"/>
  <c r="M207" i="32"/>
  <c r="M206" i="32"/>
  <c r="M205" i="32"/>
  <c r="M204" i="32"/>
  <c r="M203" i="32"/>
  <c r="M202" i="32"/>
  <c r="M201" i="32"/>
  <c r="M200" i="32"/>
  <c r="M199" i="32"/>
  <c r="M198" i="32"/>
  <c r="M197" i="32"/>
  <c r="M196" i="32"/>
  <c r="M195" i="32"/>
  <c r="M194" i="32"/>
  <c r="M193" i="32"/>
  <c r="M192" i="32"/>
  <c r="M191" i="32"/>
  <c r="M190" i="32"/>
  <c r="M189" i="32"/>
  <c r="M188" i="32"/>
  <c r="M187" i="32"/>
  <c r="M186" i="32"/>
  <c r="M185" i="32"/>
  <c r="M184" i="32"/>
  <c r="M183" i="32"/>
  <c r="M182" i="32"/>
  <c r="M181" i="32"/>
  <c r="M180" i="32"/>
  <c r="M179" i="32"/>
  <c r="M178" i="32"/>
  <c r="M177" i="32"/>
  <c r="M176" i="32"/>
  <c r="M175" i="32"/>
  <c r="M174" i="32"/>
  <c r="M173" i="32"/>
  <c r="M172" i="32"/>
  <c r="M171" i="32"/>
  <c r="M170" i="32"/>
  <c r="M169" i="32"/>
  <c r="M168" i="32"/>
  <c r="M167" i="32"/>
  <c r="M166" i="32"/>
  <c r="M165" i="32"/>
  <c r="M164" i="32"/>
  <c r="M163" i="32"/>
  <c r="M162" i="32"/>
  <c r="M161" i="32"/>
  <c r="M160" i="32"/>
  <c r="M159" i="32"/>
  <c r="M158" i="32"/>
  <c r="M157" i="32"/>
  <c r="M156" i="32"/>
  <c r="M155" i="32"/>
  <c r="M154" i="32"/>
  <c r="M153" i="32"/>
  <c r="M152" i="32"/>
  <c r="M151" i="32"/>
  <c r="M150" i="32"/>
  <c r="M149" i="32"/>
  <c r="M148" i="32"/>
  <c r="M147" i="32"/>
  <c r="M146" i="32"/>
  <c r="M145" i="32"/>
  <c r="M144" i="32"/>
  <c r="M143" i="32"/>
  <c r="M142" i="32"/>
  <c r="M141" i="32"/>
  <c r="M140" i="32"/>
  <c r="M139" i="32"/>
  <c r="M138" i="32"/>
  <c r="M137" i="32"/>
  <c r="M136" i="32"/>
  <c r="M135" i="32"/>
  <c r="M134" i="32"/>
  <c r="M133" i="32"/>
  <c r="M132" i="32"/>
  <c r="M131" i="32"/>
  <c r="M130" i="32"/>
  <c r="M129" i="32"/>
  <c r="M128" i="32"/>
  <c r="M127" i="32"/>
  <c r="M126" i="32"/>
  <c r="M125" i="32"/>
  <c r="M124" i="32"/>
  <c r="M123" i="32"/>
  <c r="M122" i="32"/>
  <c r="M121" i="32"/>
  <c r="M120" i="32"/>
  <c r="M119" i="32"/>
  <c r="M118" i="32"/>
  <c r="M117" i="32"/>
  <c r="M116" i="32"/>
  <c r="M115" i="32"/>
  <c r="M114" i="32"/>
  <c r="M113" i="32"/>
  <c r="M112" i="32"/>
  <c r="M111" i="32"/>
  <c r="M110" i="32"/>
  <c r="M109" i="32"/>
  <c r="M108" i="32"/>
  <c r="M107" i="32"/>
  <c r="M106" i="32"/>
  <c r="M105" i="32"/>
  <c r="M104" i="32"/>
  <c r="M103" i="32"/>
  <c r="M102" i="32"/>
  <c r="M101" i="32"/>
  <c r="M100" i="32"/>
  <c r="M99" i="32"/>
  <c r="M98" i="32"/>
  <c r="M97" i="32"/>
  <c r="M96" i="32"/>
  <c r="M95" i="32"/>
  <c r="M94" i="32"/>
  <c r="M93" i="32"/>
  <c r="M92" i="32"/>
  <c r="M91" i="32"/>
  <c r="M90" i="32"/>
  <c r="M89" i="32"/>
  <c r="M88" i="32"/>
  <c r="M87" i="32"/>
  <c r="M86" i="32"/>
  <c r="M85" i="32"/>
  <c r="M84" i="32"/>
  <c r="M83" i="32"/>
  <c r="M82" i="32"/>
  <c r="M81" i="32"/>
  <c r="M80" i="32"/>
  <c r="M79" i="32"/>
  <c r="M78" i="32"/>
  <c r="M77" i="32"/>
  <c r="M76" i="32"/>
  <c r="M75" i="32"/>
  <c r="M74" i="32"/>
  <c r="M73" i="32"/>
  <c r="M72" i="32"/>
  <c r="M71" i="32"/>
  <c r="M70" i="32"/>
  <c r="M69" i="32"/>
  <c r="M68" i="32"/>
  <c r="M67" i="32"/>
  <c r="M66" i="32"/>
  <c r="M65" i="32"/>
  <c r="M64" i="32"/>
  <c r="M63" i="32"/>
  <c r="M62" i="32"/>
  <c r="M61" i="32"/>
  <c r="M60" i="32"/>
  <c r="M59" i="32"/>
  <c r="M58" i="32"/>
  <c r="M57" i="32"/>
  <c r="M56" i="32"/>
  <c r="M55" i="32"/>
  <c r="M54" i="32"/>
  <c r="M53" i="32"/>
  <c r="M52" i="32"/>
  <c r="M51" i="32"/>
  <c r="M50" i="32"/>
  <c r="M49" i="32"/>
  <c r="M48" i="32"/>
  <c r="M47" i="32"/>
  <c r="M46" i="32"/>
  <c r="M45" i="32"/>
  <c r="M44" i="32"/>
  <c r="M43" i="32"/>
  <c r="M42" i="32"/>
  <c r="M41" i="32"/>
  <c r="M40" i="32"/>
  <c r="M39" i="32"/>
  <c r="M38" i="32"/>
  <c r="M37" i="32"/>
  <c r="M36" i="32"/>
  <c r="M35" i="32"/>
  <c r="M34" i="32"/>
  <c r="M33" i="32"/>
  <c r="M32" i="32"/>
  <c r="M31" i="32"/>
  <c r="M30" i="32"/>
  <c r="M29" i="32"/>
  <c r="M28" i="32"/>
  <c r="M27" i="32"/>
  <c r="M26" i="32"/>
  <c r="M25" i="32"/>
  <c r="M24" i="32"/>
  <c r="M23" i="32"/>
  <c r="M22" i="32"/>
  <c r="M21" i="32"/>
  <c r="M20" i="32"/>
  <c r="M19" i="32"/>
  <c r="M18" i="32"/>
  <c r="M17" i="32"/>
  <c r="M16" i="32"/>
  <c r="M15" i="32"/>
  <c r="M14" i="32"/>
  <c r="M13" i="32"/>
  <c r="M12" i="32"/>
  <c r="M11" i="32"/>
  <c r="M10" i="32"/>
  <c r="M9" i="32"/>
  <c r="N9" i="32" s="1" a="1"/>
  <c r="N9" i="32" s="1"/>
  <c r="M8" i="32"/>
  <c r="N8" i="32" s="1" a="1"/>
  <c r="N8" i="32" s="1"/>
  <c r="M7" i="32"/>
  <c r="M6" i="32"/>
  <c r="M5" i="32"/>
  <c r="M4" i="32"/>
  <c r="M3" i="32"/>
  <c r="M2" i="32"/>
  <c r="I208" i="32"/>
  <c r="I207" i="32"/>
  <c r="I206" i="32"/>
  <c r="I205" i="32"/>
  <c r="I204" i="32"/>
  <c r="I203" i="32"/>
  <c r="I202" i="32"/>
  <c r="I201" i="32"/>
  <c r="I200" i="32"/>
  <c r="I199" i="32"/>
  <c r="I198" i="32"/>
  <c r="I197" i="32"/>
  <c r="I196" i="32"/>
  <c r="I195" i="32"/>
  <c r="I194" i="32"/>
  <c r="I193" i="32"/>
  <c r="I192" i="32"/>
  <c r="I191" i="32"/>
  <c r="I190" i="32"/>
  <c r="I189" i="32"/>
  <c r="I188" i="32"/>
  <c r="I187" i="32"/>
  <c r="I186" i="32"/>
  <c r="I185" i="32"/>
  <c r="I184" i="32"/>
  <c r="I183" i="32"/>
  <c r="I182" i="32"/>
  <c r="I181" i="32"/>
  <c r="I180" i="32"/>
  <c r="I179" i="32"/>
  <c r="I178" i="32"/>
  <c r="I177" i="32"/>
  <c r="I176" i="32"/>
  <c r="I175" i="32"/>
  <c r="I174" i="32"/>
  <c r="I173" i="32"/>
  <c r="I172" i="32"/>
  <c r="I171" i="32"/>
  <c r="I170" i="32"/>
  <c r="I169" i="32"/>
  <c r="I168" i="32"/>
  <c r="I167" i="32"/>
  <c r="I166" i="32"/>
  <c r="I165" i="32"/>
  <c r="I164" i="32"/>
  <c r="I163" i="32"/>
  <c r="I162" i="32"/>
  <c r="I161" i="32"/>
  <c r="I160" i="32"/>
  <c r="I159" i="32"/>
  <c r="I158" i="32"/>
  <c r="I157" i="32"/>
  <c r="I156" i="32"/>
  <c r="I155" i="32"/>
  <c r="I154" i="32"/>
  <c r="I153" i="32"/>
  <c r="I152" i="32"/>
  <c r="I151" i="32"/>
  <c r="I150" i="32"/>
  <c r="I149" i="32"/>
  <c r="I148" i="32"/>
  <c r="I147" i="32"/>
  <c r="I146" i="32"/>
  <c r="I145" i="32"/>
  <c r="I144" i="32"/>
  <c r="I143" i="32"/>
  <c r="I142" i="32"/>
  <c r="I141" i="32"/>
  <c r="I140" i="32"/>
  <c r="I139" i="32"/>
  <c r="I138" i="32"/>
  <c r="I137" i="32"/>
  <c r="I136" i="32"/>
  <c r="I135" i="32"/>
  <c r="I134" i="32"/>
  <c r="I133" i="32"/>
  <c r="I132" i="32"/>
  <c r="I131" i="32"/>
  <c r="I130" i="32"/>
  <c r="I129" i="32"/>
  <c r="I128" i="32"/>
  <c r="I127" i="32"/>
  <c r="I126" i="32"/>
  <c r="I125" i="32"/>
  <c r="I124" i="32"/>
  <c r="I123" i="32"/>
  <c r="I122" i="32"/>
  <c r="I121" i="32"/>
  <c r="I120" i="32"/>
  <c r="I119" i="32"/>
  <c r="I118" i="32"/>
  <c r="I117" i="32"/>
  <c r="I116" i="32"/>
  <c r="I115" i="32"/>
  <c r="I114" i="32"/>
  <c r="I113" i="32"/>
  <c r="I112" i="32"/>
  <c r="I111" i="32"/>
  <c r="I110" i="32"/>
  <c r="I109" i="32"/>
  <c r="I108" i="32"/>
  <c r="I107" i="32"/>
  <c r="I106" i="32"/>
  <c r="I105" i="32"/>
  <c r="I104" i="32"/>
  <c r="I103" i="32"/>
  <c r="I102" i="32"/>
  <c r="I101" i="32"/>
  <c r="I100" i="32"/>
  <c r="I99" i="32"/>
  <c r="I98" i="32"/>
  <c r="I97" i="32"/>
  <c r="I96" i="32"/>
  <c r="I95" i="32"/>
  <c r="I94" i="32"/>
  <c r="I93" i="32"/>
  <c r="I92" i="32"/>
  <c r="I91" i="32"/>
  <c r="I90" i="32"/>
  <c r="I89" i="32"/>
  <c r="I88" i="32"/>
  <c r="I87" i="32"/>
  <c r="I86" i="32"/>
  <c r="I85" i="32"/>
  <c r="I84" i="32"/>
  <c r="I83" i="32"/>
  <c r="I82" i="32"/>
  <c r="I81" i="32"/>
  <c r="I80" i="32"/>
  <c r="I79" i="32"/>
  <c r="I78" i="32"/>
  <c r="I77" i="32"/>
  <c r="I76" i="32"/>
  <c r="I75" i="32"/>
  <c r="I74" i="32"/>
  <c r="I73" i="32"/>
  <c r="I72" i="32"/>
  <c r="I71" i="32"/>
  <c r="I70" i="32"/>
  <c r="I69" i="32"/>
  <c r="I68" i="32"/>
  <c r="I67" i="32"/>
  <c r="I66" i="32"/>
  <c r="I65" i="32"/>
  <c r="I64" i="32"/>
  <c r="I63" i="32"/>
  <c r="I62" i="32"/>
  <c r="I61" i="32"/>
  <c r="I60" i="32"/>
  <c r="I59" i="32"/>
  <c r="I58" i="32"/>
  <c r="I57" i="32"/>
  <c r="I56" i="32"/>
  <c r="I55" i="32"/>
  <c r="I54" i="32"/>
  <c r="I53" i="32"/>
  <c r="I52" i="32"/>
  <c r="I51" i="32"/>
  <c r="I50" i="32"/>
  <c r="I49" i="32"/>
  <c r="I48" i="32"/>
  <c r="I47" i="32"/>
  <c r="I46" i="32"/>
  <c r="I45" i="32"/>
  <c r="I44" i="32"/>
  <c r="I43" i="32"/>
  <c r="I42" i="32"/>
  <c r="I41" i="32"/>
  <c r="I40" i="32"/>
  <c r="I39" i="32"/>
  <c r="I38" i="32"/>
  <c r="I37" i="32"/>
  <c r="I36" i="32"/>
  <c r="I35" i="32"/>
  <c r="I34" i="32"/>
  <c r="I33" i="32"/>
  <c r="I32" i="32"/>
  <c r="I31" i="32"/>
  <c r="I30" i="32"/>
  <c r="I29" i="32"/>
  <c r="I28" i="32"/>
  <c r="I27" i="32"/>
  <c r="I26" i="32"/>
  <c r="I25" i="32"/>
  <c r="I24" i="32"/>
  <c r="I23" i="32"/>
  <c r="I22" i="32"/>
  <c r="I21" i="32"/>
  <c r="I20" i="32"/>
  <c r="I19" i="32"/>
  <c r="I18" i="32"/>
  <c r="I17" i="32"/>
  <c r="I16" i="32"/>
  <c r="I15" i="32"/>
  <c r="I14" i="32"/>
  <c r="I13" i="32"/>
  <c r="I12" i="32"/>
  <c r="I11" i="32"/>
  <c r="I10" i="32"/>
  <c r="I9" i="32"/>
  <c r="J9" i="32" s="1" a="1"/>
  <c r="J9" i="32" s="1"/>
  <c r="I8" i="32"/>
  <c r="J8" i="32" s="1" a="1"/>
  <c r="J8" i="32" s="1"/>
  <c r="I7" i="32"/>
  <c r="I6" i="32"/>
  <c r="I5" i="32"/>
  <c r="J5" i="32" s="1" a="1"/>
  <c r="J5" i="32" s="1"/>
  <c r="I4" i="32"/>
  <c r="J4" i="32" s="1" a="1"/>
  <c r="J4" i="32" s="1"/>
  <c r="I3" i="32"/>
  <c r="J3" i="32" s="1" a="1"/>
  <c r="J3" i="32" s="1"/>
  <c r="I2" i="32"/>
  <c r="E208" i="32"/>
  <c r="E207" i="32"/>
  <c r="E206" i="32"/>
  <c r="E205" i="32"/>
  <c r="E204" i="32"/>
  <c r="E203" i="32"/>
  <c r="E202" i="32"/>
  <c r="E201" i="32"/>
  <c r="E200" i="32"/>
  <c r="E199" i="32"/>
  <c r="E198" i="32"/>
  <c r="E197" i="32"/>
  <c r="E196" i="32"/>
  <c r="E195" i="32"/>
  <c r="E194" i="32"/>
  <c r="E193" i="32"/>
  <c r="E192" i="32"/>
  <c r="E191" i="32"/>
  <c r="E190" i="32"/>
  <c r="E189" i="32"/>
  <c r="E188" i="32"/>
  <c r="E187" i="32"/>
  <c r="E186" i="32"/>
  <c r="E185" i="32"/>
  <c r="E184" i="32"/>
  <c r="E183" i="32"/>
  <c r="E182" i="32"/>
  <c r="E181" i="32"/>
  <c r="E180" i="32"/>
  <c r="E179" i="32"/>
  <c r="E178" i="32"/>
  <c r="E177" i="32"/>
  <c r="E176" i="32"/>
  <c r="E175" i="32"/>
  <c r="E174" i="32"/>
  <c r="E173" i="32"/>
  <c r="E172" i="32"/>
  <c r="E171" i="32"/>
  <c r="E170" i="32"/>
  <c r="E169" i="32"/>
  <c r="E168" i="32"/>
  <c r="E167" i="32"/>
  <c r="E166" i="32"/>
  <c r="E165" i="32"/>
  <c r="E164" i="32"/>
  <c r="E163" i="32"/>
  <c r="E162" i="32"/>
  <c r="E161" i="32"/>
  <c r="E160" i="32"/>
  <c r="E159" i="32"/>
  <c r="E158" i="32"/>
  <c r="E157" i="32"/>
  <c r="E156" i="32"/>
  <c r="E155" i="32"/>
  <c r="E154" i="32"/>
  <c r="E153" i="32"/>
  <c r="E152" i="32"/>
  <c r="E151" i="32"/>
  <c r="E150" i="32"/>
  <c r="E149" i="32"/>
  <c r="E148" i="32"/>
  <c r="E147" i="32"/>
  <c r="E146" i="32"/>
  <c r="E145" i="32"/>
  <c r="E144" i="32"/>
  <c r="E143" i="32"/>
  <c r="E142" i="32"/>
  <c r="E141" i="32"/>
  <c r="E140" i="32"/>
  <c r="E139" i="32"/>
  <c r="E138" i="32"/>
  <c r="E137" i="32"/>
  <c r="E136" i="32"/>
  <c r="E135" i="32"/>
  <c r="E134" i="32"/>
  <c r="E133" i="32"/>
  <c r="E132" i="32"/>
  <c r="E131" i="32"/>
  <c r="E130" i="32"/>
  <c r="E129" i="32"/>
  <c r="E128" i="32"/>
  <c r="E127" i="32"/>
  <c r="E126" i="32"/>
  <c r="E125" i="32"/>
  <c r="E124" i="32"/>
  <c r="E123" i="32"/>
  <c r="E122" i="32"/>
  <c r="E121" i="32"/>
  <c r="E120" i="32"/>
  <c r="E119" i="32"/>
  <c r="E118" i="32"/>
  <c r="E117" i="32"/>
  <c r="E116" i="32"/>
  <c r="E115" i="32"/>
  <c r="E114" i="32"/>
  <c r="E113" i="32"/>
  <c r="E112" i="32"/>
  <c r="E111" i="32"/>
  <c r="E110" i="32"/>
  <c r="E109" i="32"/>
  <c r="E108" i="32"/>
  <c r="E107" i="32"/>
  <c r="E106" i="32"/>
  <c r="E105" i="32"/>
  <c r="E104" i="32"/>
  <c r="E103" i="32"/>
  <c r="E102" i="32"/>
  <c r="E101" i="32"/>
  <c r="E100" i="32"/>
  <c r="E99" i="32"/>
  <c r="E98" i="32"/>
  <c r="E97" i="32"/>
  <c r="E96" i="32"/>
  <c r="E95" i="32"/>
  <c r="E94" i="32"/>
  <c r="E93" i="32"/>
  <c r="E92" i="32"/>
  <c r="E91" i="32"/>
  <c r="E90" i="32"/>
  <c r="E89" i="32"/>
  <c r="E88" i="32"/>
  <c r="E87" i="32"/>
  <c r="E86" i="32"/>
  <c r="E85" i="32"/>
  <c r="E84" i="32"/>
  <c r="E83" i="32"/>
  <c r="E82" i="32"/>
  <c r="E81" i="32"/>
  <c r="E80" i="32"/>
  <c r="E79" i="32"/>
  <c r="E78" i="32"/>
  <c r="E77" i="32"/>
  <c r="E76" i="32"/>
  <c r="E75" i="32"/>
  <c r="E74" i="32"/>
  <c r="E73" i="32"/>
  <c r="E72" i="32"/>
  <c r="E71" i="32"/>
  <c r="E70" i="32"/>
  <c r="E69" i="32"/>
  <c r="E68" i="32"/>
  <c r="E67" i="32"/>
  <c r="E66" i="32"/>
  <c r="E65" i="32"/>
  <c r="E64" i="32"/>
  <c r="E63" i="32"/>
  <c r="E62" i="32"/>
  <c r="E61" i="32"/>
  <c r="E60" i="32"/>
  <c r="E59" i="32"/>
  <c r="E58" i="32"/>
  <c r="E57" i="32"/>
  <c r="E56" i="32"/>
  <c r="E55" i="32"/>
  <c r="E54" i="32"/>
  <c r="E53" i="32"/>
  <c r="E52" i="32"/>
  <c r="E51" i="32"/>
  <c r="E50" i="32"/>
  <c r="E49" i="32"/>
  <c r="E48" i="32"/>
  <c r="E47" i="32"/>
  <c r="E46" i="32"/>
  <c r="E45" i="32"/>
  <c r="E44" i="32"/>
  <c r="E43" i="32"/>
  <c r="E42" i="32"/>
  <c r="E41" i="32"/>
  <c r="E40" i="32"/>
  <c r="E39" i="32"/>
  <c r="E38" i="32"/>
  <c r="E37" i="32"/>
  <c r="E36" i="32"/>
  <c r="E35" i="32"/>
  <c r="E34" i="32"/>
  <c r="E33" i="32"/>
  <c r="E32" i="32"/>
  <c r="E31" i="32"/>
  <c r="E30" i="32"/>
  <c r="E29" i="32"/>
  <c r="E28" i="32"/>
  <c r="E27" i="32"/>
  <c r="E26" i="32"/>
  <c r="E25" i="32"/>
  <c r="E24" i="32"/>
  <c r="E23" i="32"/>
  <c r="E22" i="32"/>
  <c r="E21" i="32"/>
  <c r="E20" i="32"/>
  <c r="E19" i="32"/>
  <c r="E18" i="32"/>
  <c r="E17" i="32"/>
  <c r="E16" i="32"/>
  <c r="E15" i="32"/>
  <c r="E14" i="32"/>
  <c r="E13" i="32"/>
  <c r="E12" i="32"/>
  <c r="E11" i="32"/>
  <c r="E10" i="32"/>
  <c r="E9" i="32"/>
  <c r="F9" i="32" s="1" a="1"/>
  <c r="F9" i="32" s="1"/>
  <c r="E8" i="32"/>
  <c r="F8" i="32" s="1" a="1"/>
  <c r="F8" i="32" s="1"/>
  <c r="E7" i="32"/>
  <c r="E6" i="32"/>
  <c r="E5" i="32"/>
  <c r="E4" i="32"/>
  <c r="E3" i="32"/>
  <c r="E2" i="32"/>
  <c r="A208" i="32"/>
  <c r="A207" i="32"/>
  <c r="A206" i="32"/>
  <c r="A205" i="32"/>
  <c r="A204" i="32"/>
  <c r="A203" i="32"/>
  <c r="A202" i="32"/>
  <c r="A201" i="32"/>
  <c r="A200" i="32"/>
  <c r="A199" i="32"/>
  <c r="A198" i="32"/>
  <c r="A197" i="32"/>
  <c r="A196" i="32"/>
  <c r="A195" i="32"/>
  <c r="A194" i="32"/>
  <c r="A193" i="32"/>
  <c r="A192" i="32"/>
  <c r="A191" i="32"/>
  <c r="A190" i="32"/>
  <c r="A189" i="32"/>
  <c r="A188" i="32"/>
  <c r="A187" i="32"/>
  <c r="A186" i="32"/>
  <c r="A185" i="32"/>
  <c r="A184" i="32"/>
  <c r="A183" i="32"/>
  <c r="A182" i="32"/>
  <c r="A181" i="32"/>
  <c r="A180" i="32"/>
  <c r="A179" i="32"/>
  <c r="A178" i="32"/>
  <c r="A177" i="32"/>
  <c r="A176" i="32"/>
  <c r="A175" i="32"/>
  <c r="A174" i="32"/>
  <c r="A173" i="32"/>
  <c r="A172" i="32"/>
  <c r="A171" i="32"/>
  <c r="A170" i="32"/>
  <c r="A169" i="32"/>
  <c r="A168" i="32"/>
  <c r="A167" i="32"/>
  <c r="A166" i="32"/>
  <c r="B166" i="32" s="1" a="1"/>
  <c r="B166" i="32" s="1"/>
  <c r="A165" i="32"/>
  <c r="A164" i="32"/>
  <c r="A163" i="32"/>
  <c r="A162" i="32"/>
  <c r="A161" i="32"/>
  <c r="A160" i="32"/>
  <c r="A159" i="32"/>
  <c r="A158" i="32"/>
  <c r="A157" i="32"/>
  <c r="A156" i="32"/>
  <c r="A155" i="32"/>
  <c r="A154" i="32"/>
  <c r="A153" i="32"/>
  <c r="A152" i="32"/>
  <c r="A151" i="32"/>
  <c r="A150" i="32"/>
  <c r="A149" i="32"/>
  <c r="A148" i="32"/>
  <c r="A147" i="32"/>
  <c r="A146" i="32"/>
  <c r="A145" i="32"/>
  <c r="A144" i="32"/>
  <c r="A143" i="32"/>
  <c r="A142" i="32"/>
  <c r="A141" i="32"/>
  <c r="A140" i="32"/>
  <c r="A139" i="32"/>
  <c r="A138" i="32"/>
  <c r="A137" i="32"/>
  <c r="A136" i="32"/>
  <c r="A135" i="32"/>
  <c r="A134" i="32"/>
  <c r="A133" i="32"/>
  <c r="A132" i="32"/>
  <c r="A131" i="32"/>
  <c r="A130" i="32"/>
  <c r="A129" i="32"/>
  <c r="A128" i="32"/>
  <c r="A127" i="32"/>
  <c r="A126" i="32"/>
  <c r="A125" i="32"/>
  <c r="A124" i="32"/>
  <c r="A123" i="32"/>
  <c r="A122" i="32"/>
  <c r="A121" i="32"/>
  <c r="A120" i="32"/>
  <c r="A119" i="32"/>
  <c r="A118" i="32"/>
  <c r="A117" i="32"/>
  <c r="A116" i="32"/>
  <c r="A115" i="32"/>
  <c r="A114" i="32"/>
  <c r="A113" i="32"/>
  <c r="A112" i="32"/>
  <c r="A111" i="32"/>
  <c r="A110" i="32"/>
  <c r="A109" i="32"/>
  <c r="A108" i="32"/>
  <c r="A107" i="32"/>
  <c r="A106" i="32"/>
  <c r="A105" i="32"/>
  <c r="A104" i="32"/>
  <c r="A103" i="32"/>
  <c r="A102" i="32"/>
  <c r="A101" i="32"/>
  <c r="A100" i="32"/>
  <c r="A99" i="32"/>
  <c r="A98" i="32"/>
  <c r="A97" i="32"/>
  <c r="A96" i="32"/>
  <c r="A95" i="32"/>
  <c r="A94" i="32"/>
  <c r="A93" i="32"/>
  <c r="A92" i="32"/>
  <c r="A91" i="32"/>
  <c r="A90" i="32"/>
  <c r="A89" i="32"/>
  <c r="A88" i="32"/>
  <c r="A87" i="32"/>
  <c r="A86" i="32"/>
  <c r="A85" i="32"/>
  <c r="A84" i="32"/>
  <c r="A83" i="32"/>
  <c r="A82" i="32"/>
  <c r="A81" i="32"/>
  <c r="A80" i="32"/>
  <c r="A79" i="32"/>
  <c r="A78" i="32"/>
  <c r="A77" i="32"/>
  <c r="A76" i="32"/>
  <c r="A75" i="32"/>
  <c r="A74" i="32"/>
  <c r="A73" i="32"/>
  <c r="A72" i="32"/>
  <c r="A71" i="32"/>
  <c r="A70" i="32"/>
  <c r="A69" i="32"/>
  <c r="A68" i="32"/>
  <c r="A67" i="32"/>
  <c r="A66" i="32"/>
  <c r="A65" i="32"/>
  <c r="A64" i="32"/>
  <c r="A63" i="32"/>
  <c r="A62" i="32"/>
  <c r="A61" i="32"/>
  <c r="A60" i="32"/>
  <c r="A59" i="32"/>
  <c r="A58" i="32"/>
  <c r="A57" i="32"/>
  <c r="A56" i="32"/>
  <c r="A55" i="32"/>
  <c r="A54" i="32"/>
  <c r="A53" i="32"/>
  <c r="A52" i="32"/>
  <c r="A51" i="32"/>
  <c r="A50" i="32"/>
  <c r="A49" i="32"/>
  <c r="A48" i="32"/>
  <c r="A47" i="32"/>
  <c r="A46" i="32"/>
  <c r="A45" i="32"/>
  <c r="A44" i="32"/>
  <c r="A43" i="32"/>
  <c r="A42" i="32"/>
  <c r="A41" i="32"/>
  <c r="A40" i="32"/>
  <c r="A39" i="32"/>
  <c r="A38" i="32"/>
  <c r="A37" i="32"/>
  <c r="A36" i="32"/>
  <c r="A35" i="32"/>
  <c r="A34" i="32"/>
  <c r="A33" i="32"/>
  <c r="A32" i="32"/>
  <c r="A31" i="32"/>
  <c r="A30" i="32"/>
  <c r="A29" i="32"/>
  <c r="A28" i="32"/>
  <c r="A27" i="32"/>
  <c r="A26" i="32"/>
  <c r="A25" i="32"/>
  <c r="A24" i="32"/>
  <c r="A23" i="32"/>
  <c r="A22" i="32"/>
  <c r="A21" i="32"/>
  <c r="A20" i="32"/>
  <c r="A19" i="32"/>
  <c r="A18" i="32"/>
  <c r="A17" i="32"/>
  <c r="A16" i="32"/>
  <c r="A15" i="32"/>
  <c r="A14" i="32"/>
  <c r="A13" i="32"/>
  <c r="A12" i="32"/>
  <c r="A11" i="32"/>
  <c r="A10" i="32"/>
  <c r="A9" i="32"/>
  <c r="A8" i="32"/>
  <c r="A7" i="32"/>
  <c r="A6" i="32"/>
  <c r="A5" i="32"/>
  <c r="A4" i="32"/>
  <c r="A3" i="32"/>
  <c r="A2" i="32"/>
  <c r="B8" i="32" l="1" a="1"/>
  <c r="B8" i="32" s="1"/>
  <c r="B6" i="32" a="1"/>
  <c r="B6" i="32" s="1"/>
  <c r="B7" i="32" a="1"/>
  <c r="B7" i="32" s="1"/>
  <c r="B9" i="32" a="1"/>
  <c r="B9" i="32" s="1"/>
  <c r="F6" i="32" a="1"/>
  <c r="F6" i="32" s="1"/>
  <c r="F7" i="32" a="1"/>
  <c r="F7" i="32" s="1"/>
  <c r="F5" i="32" a="1"/>
  <c r="F5" i="32" s="1"/>
  <c r="B5" i="32" a="1"/>
  <c r="B5" i="32" s="1"/>
  <c r="AE1621" i="29"/>
  <c r="AD4" i="32" a="1"/>
  <c r="AD4" i="32" s="1"/>
  <c r="T45" i="18"/>
  <c r="S45" i="18" s="1"/>
  <c r="BJ4" i="32" a="1"/>
  <c r="BJ4" i="32" s="1"/>
  <c r="F4" i="32" a="1"/>
  <c r="F4" i="32" s="1"/>
  <c r="BZ3" i="32" a="1"/>
  <c r="BZ3" i="32" s="1"/>
  <c r="BZ4" i="32" a="1"/>
  <c r="BZ4" i="32" s="1"/>
  <c r="BN4" i="32" a="1"/>
  <c r="BN4" i="32" s="1"/>
  <c r="BB9" i="32" a="1"/>
  <c r="BB9" i="32" s="1"/>
  <c r="BB4" i="32" a="1"/>
  <c r="BB4" i="32" s="1"/>
  <c r="AT4" i="32" a="1"/>
  <c r="AT4" i="32" s="1"/>
  <c r="AP4" i="32" a="1"/>
  <c r="AP4" i="32" s="1"/>
  <c r="AL4" i="32" a="1"/>
  <c r="AL4" i="32" s="1"/>
  <c r="AL9" i="32" a="1"/>
  <c r="AL9" i="32" s="1"/>
  <c r="AH4" i="32" a="1"/>
  <c r="AH4" i="32" s="1"/>
  <c r="Z4" i="32" a="1"/>
  <c r="Z4" i="32" s="1"/>
  <c r="V4" i="32" a="1"/>
  <c r="V4" i="32" s="1"/>
  <c r="R3" i="32" a="1"/>
  <c r="R3" i="32" s="1"/>
  <c r="N4" i="32" a="1"/>
  <c r="N4" i="32" s="1"/>
  <c r="R4" i="32" a="1"/>
  <c r="R4" i="32" s="1"/>
  <c r="N3" i="32" a="1"/>
  <c r="N3" i="32" s="1"/>
  <c r="B3" i="32" a="1"/>
  <c r="B3" i="32" s="1"/>
  <c r="B4" i="32" a="1"/>
  <c r="B4" i="32" s="1"/>
  <c r="BZ2" i="32" a="1"/>
  <c r="BZ2" i="32" s="1"/>
  <c r="BV2" i="32" a="1"/>
  <c r="BV2" i="32" s="1"/>
  <c r="BR2" i="32" a="1"/>
  <c r="BR2" i="32" s="1"/>
  <c r="BN2" i="32" a="1"/>
  <c r="BN2" i="32" s="1"/>
  <c r="BJ2" i="32" a="1"/>
  <c r="BJ2" i="32" s="1"/>
  <c r="BF2" i="32" a="1"/>
  <c r="BF2" i="32" s="1"/>
  <c r="BB2" i="32" a="1"/>
  <c r="BB2" i="32" s="1"/>
  <c r="AX2" i="32" a="1"/>
  <c r="AX2" i="32" s="1"/>
  <c r="AT2" i="32" a="1"/>
  <c r="AT2" i="32" s="1"/>
  <c r="AP2" i="32" a="1"/>
  <c r="AP2" i="32" s="1"/>
  <c r="AL2" i="32" a="1"/>
  <c r="AL2" i="32" s="1"/>
  <c r="AH2" i="32" a="1"/>
  <c r="AH2" i="32" s="1"/>
  <c r="AD2" i="32" a="1"/>
  <c r="AD2" i="32" s="1"/>
  <c r="Z2" i="32" a="1"/>
  <c r="Z2" i="32" s="1"/>
  <c r="V2" i="32" a="1"/>
  <c r="V2" i="32" s="1"/>
  <c r="R2" i="32" a="1"/>
  <c r="R2" i="32" s="1"/>
  <c r="N2" i="32" a="1"/>
  <c r="N2" i="32" s="1"/>
  <c r="J2" i="32" a="1"/>
  <c r="J2" i="32" s="1"/>
  <c r="F2" i="32" a="1"/>
  <c r="F2" i="32" s="1"/>
  <c r="B2" i="32" a="1"/>
  <c r="B2" i="32" s="1"/>
  <c r="AD3" i="32" a="1"/>
  <c r="AD3" i="32" s="1"/>
  <c r="F3" i="32" a="1"/>
  <c r="F3" i="32" s="1"/>
  <c r="BV3" i="32" a="1"/>
  <c r="BV3" i="32" s="1"/>
  <c r="BR3" i="32" a="1"/>
  <c r="BR3" i="32" s="1"/>
  <c r="BN3" i="32" a="1"/>
  <c r="BN3" i="32" s="1"/>
  <c r="BF3" i="32" a="1"/>
  <c r="BF3" i="32" s="1"/>
  <c r="BJ3" i="32" a="1"/>
  <c r="BJ3" i="32" s="1"/>
  <c r="BB3" i="32" a="1"/>
  <c r="BB3" i="32" s="1"/>
  <c r="AT3" i="32" a="1"/>
  <c r="AT3" i="32" s="1"/>
  <c r="AX3" i="32" a="1"/>
  <c r="AX3" i="32" s="1"/>
  <c r="AP3" i="32" a="1"/>
  <c r="AP3" i="32" s="1"/>
  <c r="AL3" i="32" a="1"/>
  <c r="AL3" i="32" s="1"/>
  <c r="AH3" i="32" a="1"/>
  <c r="AH3" i="32" s="1"/>
  <c r="Z3" i="32" a="1"/>
  <c r="Z3" i="32" s="1"/>
  <c r="V3" i="32" a="1"/>
  <c r="V3" i="32" s="1"/>
  <c r="AE1622" i="29" l="1"/>
  <c r="U46" i="18"/>
  <c r="T46" i="18" s="1"/>
  <c r="S46" i="18" s="1"/>
  <c r="F88" i="1"/>
  <c r="F87" i="1"/>
  <c r="AE1623" i="29" l="1"/>
  <c r="AF41" i="29"/>
  <c r="AF40" i="29"/>
  <c r="AF39" i="29"/>
  <c r="AF38" i="29"/>
  <c r="AF37" i="29"/>
  <c r="AF36" i="29"/>
  <c r="AF35" i="29"/>
  <c r="AF34" i="29"/>
  <c r="AF33" i="29"/>
  <c r="AF32" i="29"/>
  <c r="AF31" i="29"/>
  <c r="AF30" i="29"/>
  <c r="AF29" i="29"/>
  <c r="AF28" i="29"/>
  <c r="AF27" i="29"/>
  <c r="AF26" i="29"/>
  <c r="AF25" i="29"/>
  <c r="AF24" i="29"/>
  <c r="AF23" i="29"/>
  <c r="AF22" i="29"/>
  <c r="AF21" i="29"/>
  <c r="AF20" i="29"/>
  <c r="AF19" i="29"/>
  <c r="AF18" i="29"/>
  <c r="AF17" i="29"/>
  <c r="AE1624" i="29" l="1"/>
  <c r="CA208" i="32"/>
  <c r="CA207" i="32"/>
  <c r="CA206" i="32"/>
  <c r="CA205" i="32"/>
  <c r="CA204" i="32"/>
  <c r="CA203" i="32"/>
  <c r="CA202" i="32"/>
  <c r="CA201" i="32"/>
  <c r="CA200" i="32"/>
  <c r="CA199" i="32"/>
  <c r="CA198" i="32"/>
  <c r="CA197" i="32"/>
  <c r="CA196" i="32"/>
  <c r="CA195" i="32"/>
  <c r="CA194" i="32"/>
  <c r="CA193" i="32"/>
  <c r="CA192" i="32"/>
  <c r="CA191" i="32"/>
  <c r="CA190" i="32"/>
  <c r="CA189" i="32"/>
  <c r="CA188" i="32"/>
  <c r="CA187" i="32"/>
  <c r="CA186" i="32"/>
  <c r="CA185" i="32"/>
  <c r="CA184" i="32"/>
  <c r="CA183" i="32"/>
  <c r="CA182" i="32"/>
  <c r="CA181" i="32"/>
  <c r="CA180" i="32"/>
  <c r="CA179" i="32"/>
  <c r="CA178" i="32"/>
  <c r="CA177" i="32"/>
  <c r="CA176" i="32"/>
  <c r="CA175" i="32"/>
  <c r="CA174" i="32"/>
  <c r="CA173" i="32"/>
  <c r="CA172" i="32"/>
  <c r="CA171" i="32"/>
  <c r="CA170" i="32"/>
  <c r="CA169" i="32"/>
  <c r="CA168" i="32"/>
  <c r="CA167" i="32"/>
  <c r="CA166" i="32"/>
  <c r="CA165" i="32"/>
  <c r="CA164" i="32"/>
  <c r="CA163" i="32"/>
  <c r="CA162" i="32"/>
  <c r="CA161" i="32"/>
  <c r="CA160" i="32"/>
  <c r="CA159" i="32"/>
  <c r="CA158" i="32"/>
  <c r="CA157" i="32"/>
  <c r="CA156" i="32"/>
  <c r="CA155" i="32"/>
  <c r="CA154" i="32"/>
  <c r="CA153" i="32"/>
  <c r="CA152" i="32"/>
  <c r="CA151" i="32"/>
  <c r="CA150" i="32"/>
  <c r="CA149" i="32"/>
  <c r="CA148" i="32"/>
  <c r="CA147" i="32"/>
  <c r="CA146" i="32"/>
  <c r="CA145" i="32"/>
  <c r="CA144" i="32"/>
  <c r="CA143" i="32"/>
  <c r="CA142" i="32"/>
  <c r="CA141" i="32"/>
  <c r="CA140" i="32"/>
  <c r="CA139" i="32"/>
  <c r="CA138" i="32"/>
  <c r="CA137" i="32"/>
  <c r="CA136" i="32"/>
  <c r="CA135" i="32"/>
  <c r="CA134" i="32"/>
  <c r="CA133" i="32"/>
  <c r="CA132" i="32"/>
  <c r="CA131" i="32"/>
  <c r="CA130" i="32"/>
  <c r="CA129" i="32"/>
  <c r="CA128" i="32"/>
  <c r="CA127" i="32"/>
  <c r="CA126" i="32"/>
  <c r="CA125" i="32"/>
  <c r="CA124" i="32"/>
  <c r="CA123" i="32"/>
  <c r="CA122" i="32"/>
  <c r="CA121" i="32"/>
  <c r="CA120" i="32"/>
  <c r="CA119" i="32"/>
  <c r="CA118" i="32"/>
  <c r="CA117" i="32"/>
  <c r="CA116" i="32"/>
  <c r="CA115" i="32"/>
  <c r="CA114" i="32"/>
  <c r="CA113" i="32"/>
  <c r="CA112" i="32"/>
  <c r="CA111" i="32"/>
  <c r="CA110" i="32"/>
  <c r="CA109" i="32"/>
  <c r="CA108" i="32"/>
  <c r="CA107" i="32"/>
  <c r="CA106" i="32"/>
  <c r="CA105" i="32"/>
  <c r="CA104" i="32"/>
  <c r="CA103" i="32"/>
  <c r="CA102" i="32"/>
  <c r="CA101" i="32"/>
  <c r="CA100" i="32"/>
  <c r="CA99" i="32"/>
  <c r="CA98" i="32"/>
  <c r="CA97" i="32"/>
  <c r="CA96" i="32"/>
  <c r="CA95" i="32"/>
  <c r="CA94" i="32"/>
  <c r="CA93" i="32"/>
  <c r="CA92" i="32"/>
  <c r="CA91" i="32"/>
  <c r="CA90" i="32"/>
  <c r="CA89" i="32"/>
  <c r="CA88" i="32"/>
  <c r="CA87" i="32"/>
  <c r="CA86" i="32"/>
  <c r="CA85" i="32"/>
  <c r="CA84" i="32"/>
  <c r="CA83" i="32"/>
  <c r="CA82" i="32"/>
  <c r="CA81" i="32"/>
  <c r="CA80" i="32"/>
  <c r="CA79" i="32"/>
  <c r="CA78" i="32"/>
  <c r="CA77" i="32"/>
  <c r="CA76" i="32"/>
  <c r="CA75" i="32"/>
  <c r="CA74" i="32"/>
  <c r="CA73" i="32"/>
  <c r="CA72" i="32"/>
  <c r="CA71" i="32"/>
  <c r="CA70" i="32"/>
  <c r="CA69" i="32"/>
  <c r="CA68" i="32"/>
  <c r="CA67" i="32"/>
  <c r="CA66" i="32"/>
  <c r="CA65" i="32"/>
  <c r="CA64" i="32"/>
  <c r="CA63" i="32"/>
  <c r="CA62" i="32"/>
  <c r="CA61" i="32"/>
  <c r="CA60" i="32"/>
  <c r="CA59" i="32"/>
  <c r="CA58" i="32"/>
  <c r="CA57" i="32"/>
  <c r="CA56" i="32"/>
  <c r="CA55" i="32"/>
  <c r="CA54" i="32"/>
  <c r="CA53" i="32"/>
  <c r="CA52" i="32"/>
  <c r="CA51" i="32"/>
  <c r="CA50" i="32"/>
  <c r="CA49" i="32"/>
  <c r="CA48" i="32"/>
  <c r="CA47" i="32"/>
  <c r="CA46" i="32"/>
  <c r="CA45" i="32"/>
  <c r="CA44" i="32"/>
  <c r="CA43" i="32"/>
  <c r="CA42" i="32"/>
  <c r="CA41" i="32"/>
  <c r="CA40" i="32"/>
  <c r="CA39" i="32"/>
  <c r="CA38" i="32"/>
  <c r="CA37" i="32"/>
  <c r="CA36" i="32"/>
  <c r="CA35" i="32"/>
  <c r="CA34" i="32"/>
  <c r="CA33" i="32"/>
  <c r="CA32" i="32"/>
  <c r="CA31" i="32"/>
  <c r="CA30" i="32"/>
  <c r="CA29" i="32"/>
  <c r="CA28" i="32"/>
  <c r="CA27" i="32"/>
  <c r="CA26" i="32"/>
  <c r="CA25" i="32"/>
  <c r="CA24" i="32"/>
  <c r="CA23" i="32"/>
  <c r="CA22" i="32"/>
  <c r="CA21" i="32"/>
  <c r="CA20" i="32"/>
  <c r="CA19" i="32"/>
  <c r="CA18" i="32"/>
  <c r="CA17" i="32"/>
  <c r="CA16" i="32"/>
  <c r="CA15" i="32"/>
  <c r="CA14" i="32"/>
  <c r="CA13" i="32"/>
  <c r="CA12" i="32"/>
  <c r="CA11" i="32"/>
  <c r="CA10" i="32"/>
  <c r="CA9" i="32"/>
  <c r="CA8" i="32"/>
  <c r="CA7" i="32"/>
  <c r="CA6" i="32"/>
  <c r="CA5" i="32"/>
  <c r="CA4" i="32"/>
  <c r="CA3" i="32"/>
  <c r="BW208" i="32"/>
  <c r="BW207" i="32"/>
  <c r="BW206" i="32"/>
  <c r="BW205" i="32"/>
  <c r="BW204" i="32"/>
  <c r="BW203" i="32"/>
  <c r="BW202" i="32"/>
  <c r="BW201" i="32"/>
  <c r="BW200" i="32"/>
  <c r="BW199" i="32"/>
  <c r="BW198" i="32"/>
  <c r="BW197" i="32"/>
  <c r="BW196" i="32"/>
  <c r="BW195" i="32"/>
  <c r="BW194" i="32"/>
  <c r="BW193" i="32"/>
  <c r="BW192" i="32"/>
  <c r="BW191" i="32"/>
  <c r="BW190" i="32"/>
  <c r="BW189" i="32"/>
  <c r="BW188" i="32"/>
  <c r="BW187" i="32"/>
  <c r="BW186" i="32"/>
  <c r="BW185" i="32"/>
  <c r="BW184" i="32"/>
  <c r="BW183" i="32"/>
  <c r="BW182" i="32"/>
  <c r="BW181" i="32"/>
  <c r="BW180" i="32"/>
  <c r="BW179" i="32"/>
  <c r="BW178" i="32"/>
  <c r="BW177" i="32"/>
  <c r="BW176" i="32"/>
  <c r="BW175" i="32"/>
  <c r="BW174" i="32"/>
  <c r="BW173" i="32"/>
  <c r="BW172" i="32"/>
  <c r="BW171" i="32"/>
  <c r="BW170" i="32"/>
  <c r="BW169" i="32"/>
  <c r="BW168" i="32"/>
  <c r="BW167" i="32"/>
  <c r="BW166" i="32"/>
  <c r="BW165" i="32"/>
  <c r="BW164" i="32"/>
  <c r="BW163" i="32"/>
  <c r="BW162" i="32"/>
  <c r="BW161" i="32"/>
  <c r="BW160" i="32"/>
  <c r="BW159" i="32"/>
  <c r="BW158" i="32"/>
  <c r="BW157" i="32"/>
  <c r="BW156" i="32"/>
  <c r="BW155" i="32"/>
  <c r="BW154" i="32"/>
  <c r="BW153" i="32"/>
  <c r="BW152" i="32"/>
  <c r="BW151" i="32"/>
  <c r="BW150" i="32"/>
  <c r="BW149" i="32"/>
  <c r="BW148" i="32"/>
  <c r="BW147" i="32"/>
  <c r="BW146" i="32"/>
  <c r="BW145" i="32"/>
  <c r="BW144" i="32"/>
  <c r="BW143" i="32"/>
  <c r="BW142" i="32"/>
  <c r="BW141" i="32"/>
  <c r="BW140" i="32"/>
  <c r="BW139" i="32"/>
  <c r="BW138" i="32"/>
  <c r="BW137" i="32"/>
  <c r="BW136" i="32"/>
  <c r="BW135" i="32"/>
  <c r="BW134" i="32"/>
  <c r="BW133" i="32"/>
  <c r="BW132" i="32"/>
  <c r="BW131" i="32"/>
  <c r="BW130" i="32"/>
  <c r="BW129" i="32"/>
  <c r="BW128" i="32"/>
  <c r="BW127" i="32"/>
  <c r="BW126" i="32"/>
  <c r="BW125" i="32"/>
  <c r="BW124" i="32"/>
  <c r="BW123" i="32"/>
  <c r="BW122" i="32"/>
  <c r="BW121" i="32"/>
  <c r="BW120" i="32"/>
  <c r="BW119" i="32"/>
  <c r="BW118" i="32"/>
  <c r="BW117" i="32"/>
  <c r="BW116" i="32"/>
  <c r="BW115" i="32"/>
  <c r="BW114" i="32"/>
  <c r="BW113" i="32"/>
  <c r="BW112" i="32"/>
  <c r="BW111" i="32"/>
  <c r="BW110" i="32"/>
  <c r="BW109" i="32"/>
  <c r="BW108" i="32"/>
  <c r="BW107" i="32"/>
  <c r="BW106" i="32"/>
  <c r="BW105" i="32"/>
  <c r="BW104" i="32"/>
  <c r="BW103" i="32"/>
  <c r="BW102" i="32"/>
  <c r="BW101" i="32"/>
  <c r="BW100" i="32"/>
  <c r="BW99" i="32"/>
  <c r="BW98" i="32"/>
  <c r="BW97" i="32"/>
  <c r="BW96" i="32"/>
  <c r="BW95" i="32"/>
  <c r="BW94" i="32"/>
  <c r="BW93" i="32"/>
  <c r="BW92" i="32"/>
  <c r="BW91" i="32"/>
  <c r="BW90" i="32"/>
  <c r="BW89" i="32"/>
  <c r="BW88" i="32"/>
  <c r="BW87" i="32"/>
  <c r="BW86" i="32"/>
  <c r="BW85" i="32"/>
  <c r="BW84" i="32"/>
  <c r="BW83" i="32"/>
  <c r="BW82" i="32"/>
  <c r="BW81" i="32"/>
  <c r="BW80" i="32"/>
  <c r="BW79" i="32"/>
  <c r="BW78" i="32"/>
  <c r="BW77" i="32"/>
  <c r="BW76" i="32"/>
  <c r="BW75" i="32"/>
  <c r="BW74" i="32"/>
  <c r="BW73" i="32"/>
  <c r="BW72" i="32"/>
  <c r="BW71" i="32"/>
  <c r="BW70" i="32"/>
  <c r="BW69" i="32"/>
  <c r="BW68" i="32"/>
  <c r="BW67" i="32"/>
  <c r="BW66" i="32"/>
  <c r="BW65" i="32"/>
  <c r="BW64" i="32"/>
  <c r="BW63" i="32"/>
  <c r="BW62" i="32"/>
  <c r="BW61" i="32"/>
  <c r="BW60" i="32"/>
  <c r="BW59" i="32"/>
  <c r="BW58" i="32"/>
  <c r="BW57" i="32"/>
  <c r="BW56" i="32"/>
  <c r="BW55" i="32"/>
  <c r="BW54" i="32"/>
  <c r="BW53" i="32"/>
  <c r="BW52" i="32"/>
  <c r="BW51" i="32"/>
  <c r="BW50" i="32"/>
  <c r="BW49" i="32"/>
  <c r="BW48" i="32"/>
  <c r="BW47" i="32"/>
  <c r="BW46" i="32"/>
  <c r="BW45" i="32"/>
  <c r="BW44" i="32"/>
  <c r="BW43" i="32"/>
  <c r="BW42" i="32"/>
  <c r="BW41" i="32"/>
  <c r="BW40" i="32"/>
  <c r="BW39" i="32"/>
  <c r="BW38" i="32"/>
  <c r="BW37" i="32"/>
  <c r="BW36" i="32"/>
  <c r="BW35" i="32"/>
  <c r="BW34" i="32"/>
  <c r="BW33" i="32"/>
  <c r="BW32" i="32"/>
  <c r="BW31" i="32"/>
  <c r="BW30" i="32"/>
  <c r="BW29" i="32"/>
  <c r="BW28" i="32"/>
  <c r="BW27" i="32"/>
  <c r="BW26" i="32"/>
  <c r="BW25" i="32"/>
  <c r="BW24" i="32"/>
  <c r="BW23" i="32"/>
  <c r="BW22" i="32"/>
  <c r="BW21" i="32"/>
  <c r="BW20" i="32"/>
  <c r="BW19" i="32"/>
  <c r="BW18" i="32"/>
  <c r="BW17" i="32"/>
  <c r="BW16" i="32"/>
  <c r="BW15" i="32"/>
  <c r="BW14" i="32"/>
  <c r="BW13" i="32"/>
  <c r="BW12" i="32"/>
  <c r="BW11" i="32"/>
  <c r="BW10" i="32"/>
  <c r="BW9" i="32"/>
  <c r="BW8" i="32"/>
  <c r="BW7" i="32"/>
  <c r="BW6" i="32"/>
  <c r="BW5" i="32"/>
  <c r="BW4" i="32"/>
  <c r="BW3" i="32"/>
  <c r="CA2" i="32"/>
  <c r="BW2" i="32"/>
  <c r="BS208" i="32"/>
  <c r="BS207" i="32"/>
  <c r="BS206" i="32"/>
  <c r="BS205" i="32"/>
  <c r="BS204" i="32"/>
  <c r="BS203" i="32"/>
  <c r="BS202" i="32"/>
  <c r="BS201" i="32"/>
  <c r="BS200" i="32"/>
  <c r="BS199" i="32"/>
  <c r="BS198" i="32"/>
  <c r="BS197" i="32"/>
  <c r="BS196" i="32"/>
  <c r="BS195" i="32"/>
  <c r="BS194" i="32"/>
  <c r="BS193" i="32"/>
  <c r="BS192" i="32"/>
  <c r="BS191" i="32"/>
  <c r="BS190" i="32"/>
  <c r="BS189" i="32"/>
  <c r="BS188" i="32"/>
  <c r="BS187" i="32"/>
  <c r="BS186" i="32"/>
  <c r="BS185" i="32"/>
  <c r="BS184" i="32"/>
  <c r="BS183" i="32"/>
  <c r="BS182" i="32"/>
  <c r="BS181" i="32"/>
  <c r="BS180" i="32"/>
  <c r="BS179" i="32"/>
  <c r="BS178" i="32"/>
  <c r="BS177" i="32"/>
  <c r="BS176" i="32"/>
  <c r="BS175" i="32"/>
  <c r="BS174" i="32"/>
  <c r="BS173" i="32"/>
  <c r="BS172" i="32"/>
  <c r="BS171" i="32"/>
  <c r="BS170" i="32"/>
  <c r="BS169" i="32"/>
  <c r="BS168" i="32"/>
  <c r="BS167" i="32"/>
  <c r="BS166" i="32"/>
  <c r="BS165" i="32"/>
  <c r="BS164" i="32"/>
  <c r="BS163" i="32"/>
  <c r="BS162" i="32"/>
  <c r="BS161" i="32"/>
  <c r="BS160" i="32"/>
  <c r="BS159" i="32"/>
  <c r="BS158" i="32"/>
  <c r="BS157" i="32"/>
  <c r="BS156" i="32"/>
  <c r="BS155" i="32"/>
  <c r="BS154" i="32"/>
  <c r="BS153" i="32"/>
  <c r="BS152" i="32"/>
  <c r="BS151" i="32"/>
  <c r="BS150" i="32"/>
  <c r="BS149" i="32"/>
  <c r="BS148" i="32"/>
  <c r="BS147" i="32"/>
  <c r="BS146" i="32"/>
  <c r="BS145" i="32"/>
  <c r="BS144" i="32"/>
  <c r="BS143" i="32"/>
  <c r="BS142" i="32"/>
  <c r="BS141" i="32"/>
  <c r="BS140" i="32"/>
  <c r="BS139" i="32"/>
  <c r="BS138" i="32"/>
  <c r="BS137" i="32"/>
  <c r="BS136" i="32"/>
  <c r="BS135" i="32"/>
  <c r="BS134" i="32"/>
  <c r="BS133" i="32"/>
  <c r="BS132" i="32"/>
  <c r="BS131" i="32"/>
  <c r="BS130" i="32"/>
  <c r="BS129" i="32"/>
  <c r="BS128" i="32"/>
  <c r="BS127" i="32"/>
  <c r="BS126" i="32"/>
  <c r="BS125" i="32"/>
  <c r="BS124" i="32"/>
  <c r="BS123" i="32"/>
  <c r="BS122" i="32"/>
  <c r="BS121" i="32"/>
  <c r="BS120" i="32"/>
  <c r="BS119" i="32"/>
  <c r="BS118" i="32"/>
  <c r="BS117" i="32"/>
  <c r="BS116" i="32"/>
  <c r="BS115" i="32"/>
  <c r="BS114" i="32"/>
  <c r="BS113" i="32"/>
  <c r="BS112" i="32"/>
  <c r="BS111" i="32"/>
  <c r="BS110" i="32"/>
  <c r="BS109" i="32"/>
  <c r="BS108" i="32"/>
  <c r="BS107" i="32"/>
  <c r="BS106" i="32"/>
  <c r="BS105" i="32"/>
  <c r="BS104" i="32"/>
  <c r="BS103" i="32"/>
  <c r="BS102" i="32"/>
  <c r="BS101" i="32"/>
  <c r="BS100" i="32"/>
  <c r="BS99" i="32"/>
  <c r="BS98" i="32"/>
  <c r="BS97" i="32"/>
  <c r="BS96" i="32"/>
  <c r="BS95" i="32"/>
  <c r="BS94" i="32"/>
  <c r="BS93" i="32"/>
  <c r="BS92" i="32"/>
  <c r="BS91" i="32"/>
  <c r="BS90" i="32"/>
  <c r="BS89" i="32"/>
  <c r="BS88" i="32"/>
  <c r="BS87" i="32"/>
  <c r="BS86" i="32"/>
  <c r="BS85" i="32"/>
  <c r="BS84" i="32"/>
  <c r="BS83" i="32"/>
  <c r="BS82" i="32"/>
  <c r="BS81" i="32"/>
  <c r="BS80" i="32"/>
  <c r="BS79" i="32"/>
  <c r="BS78" i="32"/>
  <c r="BS77" i="32"/>
  <c r="BS76" i="32"/>
  <c r="BS75" i="32"/>
  <c r="BS74" i="32"/>
  <c r="BS73" i="32"/>
  <c r="BS72" i="32"/>
  <c r="BS71" i="32"/>
  <c r="BS70" i="32"/>
  <c r="BS69" i="32"/>
  <c r="BS68" i="32"/>
  <c r="BS67" i="32"/>
  <c r="BS66" i="32"/>
  <c r="BS65" i="32"/>
  <c r="BS64" i="32"/>
  <c r="BS63" i="32"/>
  <c r="BS62" i="32"/>
  <c r="BS61" i="32"/>
  <c r="BS60" i="32"/>
  <c r="BS59" i="32"/>
  <c r="BS58" i="32"/>
  <c r="BS57" i="32"/>
  <c r="BS56" i="32"/>
  <c r="BS55" i="32"/>
  <c r="BS54" i="32"/>
  <c r="BS53" i="32"/>
  <c r="BS52" i="32"/>
  <c r="BS51" i="32"/>
  <c r="BS50" i="32"/>
  <c r="BS49" i="32"/>
  <c r="BS48" i="32"/>
  <c r="BS47" i="32"/>
  <c r="BS46" i="32"/>
  <c r="BS45" i="32"/>
  <c r="BS44" i="32"/>
  <c r="BS43" i="32"/>
  <c r="BS42" i="32"/>
  <c r="BS41" i="32"/>
  <c r="BS40" i="32"/>
  <c r="BS39" i="32"/>
  <c r="BS38" i="32"/>
  <c r="BS37" i="32"/>
  <c r="BS36" i="32"/>
  <c r="BS35" i="32"/>
  <c r="BS34" i="32"/>
  <c r="BS33" i="32"/>
  <c r="BS32" i="32"/>
  <c r="BS31" i="32"/>
  <c r="BS30" i="32"/>
  <c r="BS29" i="32"/>
  <c r="BS28" i="32"/>
  <c r="BS27" i="32"/>
  <c r="BS26" i="32"/>
  <c r="BS25" i="32"/>
  <c r="BS24" i="32"/>
  <c r="BS23" i="32"/>
  <c r="BS22" i="32"/>
  <c r="BS21" i="32"/>
  <c r="BS20" i="32"/>
  <c r="BS19" i="32"/>
  <c r="BS18" i="32"/>
  <c r="BS17" i="32"/>
  <c r="BS16" i="32"/>
  <c r="BS15" i="32"/>
  <c r="BS14" i="32"/>
  <c r="BS13" i="32"/>
  <c r="BS12" i="32"/>
  <c r="BS11" i="32"/>
  <c r="BS10" i="32"/>
  <c r="BS9" i="32"/>
  <c r="BS8" i="32"/>
  <c r="BS7" i="32"/>
  <c r="BS6" i="32"/>
  <c r="BS5" i="32"/>
  <c r="BS4" i="32"/>
  <c r="BS3" i="32"/>
  <c r="BS2" i="32"/>
  <c r="BO208" i="32"/>
  <c r="BO207" i="32"/>
  <c r="BO206" i="32"/>
  <c r="BO205" i="32"/>
  <c r="BO204" i="32"/>
  <c r="BO203" i="32"/>
  <c r="BO202" i="32"/>
  <c r="BO201" i="32"/>
  <c r="BO200" i="32"/>
  <c r="BO199" i="32"/>
  <c r="BO198" i="32"/>
  <c r="BO197" i="32"/>
  <c r="BO196" i="32"/>
  <c r="BO195" i="32"/>
  <c r="BO194" i="32"/>
  <c r="BO193" i="32"/>
  <c r="BO192" i="32"/>
  <c r="BO191" i="32"/>
  <c r="BO190" i="32"/>
  <c r="BO189" i="32"/>
  <c r="BO188" i="32"/>
  <c r="BO187" i="32"/>
  <c r="BO186" i="32"/>
  <c r="BO185" i="32"/>
  <c r="BO184" i="32"/>
  <c r="BO183" i="32"/>
  <c r="BO182" i="32"/>
  <c r="BO181" i="32"/>
  <c r="BO180" i="32"/>
  <c r="BO179" i="32"/>
  <c r="BO178" i="32"/>
  <c r="BO177" i="32"/>
  <c r="BO176" i="32"/>
  <c r="BO175" i="32"/>
  <c r="BO174" i="32"/>
  <c r="BO173" i="32"/>
  <c r="BO172" i="32"/>
  <c r="BO171" i="32"/>
  <c r="BO170" i="32"/>
  <c r="BO169" i="32"/>
  <c r="BO168" i="32"/>
  <c r="BO167" i="32"/>
  <c r="BO166" i="32"/>
  <c r="BO165" i="32"/>
  <c r="BO164" i="32"/>
  <c r="BO163" i="32"/>
  <c r="BO162" i="32"/>
  <c r="BO161" i="32"/>
  <c r="BO160" i="32"/>
  <c r="BO159" i="32"/>
  <c r="BO158" i="32"/>
  <c r="BO157" i="32"/>
  <c r="BO156" i="32"/>
  <c r="BO155" i="32"/>
  <c r="BO154" i="32"/>
  <c r="BO153" i="32"/>
  <c r="BO152" i="32"/>
  <c r="BO151" i="32"/>
  <c r="BO150" i="32"/>
  <c r="BO149" i="32"/>
  <c r="BO148" i="32"/>
  <c r="BO147" i="32"/>
  <c r="BO146" i="32"/>
  <c r="BO145" i="32"/>
  <c r="BO144" i="32"/>
  <c r="BO143" i="32"/>
  <c r="BO142" i="32"/>
  <c r="BO141" i="32"/>
  <c r="BO140" i="32"/>
  <c r="BO139" i="32"/>
  <c r="BO138" i="32"/>
  <c r="BO137" i="32"/>
  <c r="BO136" i="32"/>
  <c r="BO135" i="32"/>
  <c r="BO134" i="32"/>
  <c r="BO133" i="32"/>
  <c r="BO132" i="32"/>
  <c r="BO131" i="32"/>
  <c r="BO130" i="32"/>
  <c r="BO129" i="32"/>
  <c r="BO128" i="32"/>
  <c r="BO127" i="32"/>
  <c r="BO126" i="32"/>
  <c r="BO125" i="32"/>
  <c r="BO124" i="32"/>
  <c r="BO123" i="32"/>
  <c r="BO122" i="32"/>
  <c r="BO121" i="32"/>
  <c r="BO120" i="32"/>
  <c r="BO119" i="32"/>
  <c r="BO118" i="32"/>
  <c r="BO117" i="32"/>
  <c r="BO116" i="32"/>
  <c r="BO115" i="32"/>
  <c r="BO114" i="32"/>
  <c r="BO113" i="32"/>
  <c r="BO112" i="32"/>
  <c r="BO111" i="32"/>
  <c r="BO110" i="32"/>
  <c r="BO109" i="32"/>
  <c r="BO108" i="32"/>
  <c r="BO107" i="32"/>
  <c r="BO106" i="32"/>
  <c r="BO105" i="32"/>
  <c r="BO104" i="32"/>
  <c r="BO103" i="32"/>
  <c r="BO102" i="32"/>
  <c r="BO101" i="32"/>
  <c r="BO100" i="32"/>
  <c r="BO99" i="32"/>
  <c r="BO98" i="32"/>
  <c r="BO97" i="32"/>
  <c r="BO96" i="32"/>
  <c r="BO95" i="32"/>
  <c r="BO94" i="32"/>
  <c r="BO93" i="32"/>
  <c r="BO92" i="32"/>
  <c r="BO91" i="32"/>
  <c r="BO90" i="32"/>
  <c r="BO89" i="32"/>
  <c r="BO88" i="32"/>
  <c r="BO87" i="32"/>
  <c r="BO86" i="32"/>
  <c r="BO85" i="32"/>
  <c r="BO84" i="32"/>
  <c r="BO83" i="32"/>
  <c r="BO82" i="32"/>
  <c r="BO81" i="32"/>
  <c r="BO80" i="32"/>
  <c r="BO79" i="32"/>
  <c r="BO78" i="32"/>
  <c r="BO77" i="32"/>
  <c r="BO76" i="32"/>
  <c r="BO75" i="32"/>
  <c r="BO74" i="32"/>
  <c r="BO73" i="32"/>
  <c r="BO72" i="32"/>
  <c r="BO71" i="32"/>
  <c r="BO70" i="32"/>
  <c r="BO69" i="32"/>
  <c r="BO68" i="32"/>
  <c r="BO67" i="32"/>
  <c r="BO66" i="32"/>
  <c r="BO65" i="32"/>
  <c r="BO64" i="32"/>
  <c r="BO63" i="32"/>
  <c r="BO62" i="32"/>
  <c r="BO61" i="32"/>
  <c r="BO60" i="32"/>
  <c r="BO59" i="32"/>
  <c r="BO58" i="32"/>
  <c r="BO57" i="32"/>
  <c r="BO56" i="32"/>
  <c r="BO55" i="32"/>
  <c r="BO54" i="32"/>
  <c r="BO53" i="32"/>
  <c r="BO52" i="32"/>
  <c r="BO51" i="32"/>
  <c r="BO50" i="32"/>
  <c r="BO49" i="32"/>
  <c r="BO48" i="32"/>
  <c r="BO47" i="32"/>
  <c r="BO46" i="32"/>
  <c r="BO45" i="32"/>
  <c r="BO44" i="32"/>
  <c r="BO43" i="32"/>
  <c r="BO42" i="32"/>
  <c r="BO41" i="32"/>
  <c r="BO40" i="32"/>
  <c r="BO39" i="32"/>
  <c r="BO38" i="32"/>
  <c r="BO37" i="32"/>
  <c r="BO36" i="32"/>
  <c r="BO35" i="32"/>
  <c r="BO34" i="32"/>
  <c r="BO33" i="32"/>
  <c r="BO32" i="32"/>
  <c r="BO31" i="32"/>
  <c r="BO30" i="32"/>
  <c r="BO29" i="32"/>
  <c r="BO28" i="32"/>
  <c r="BO27" i="32"/>
  <c r="BO26" i="32"/>
  <c r="BO25" i="32"/>
  <c r="BO24" i="32"/>
  <c r="BO23" i="32"/>
  <c r="BO22" i="32"/>
  <c r="BO21" i="32"/>
  <c r="BO20" i="32"/>
  <c r="BO19" i="32"/>
  <c r="BO18" i="32"/>
  <c r="BO17" i="32"/>
  <c r="BO16" i="32"/>
  <c r="BO15" i="32"/>
  <c r="BO14" i="32"/>
  <c r="BO13" i="32"/>
  <c r="BO12" i="32"/>
  <c r="BO11" i="32"/>
  <c r="BO10" i="32"/>
  <c r="BO9" i="32"/>
  <c r="BO8" i="32"/>
  <c r="BO7" i="32"/>
  <c r="BO6" i="32"/>
  <c r="BO5" i="32"/>
  <c r="BO4" i="32"/>
  <c r="BO3" i="32"/>
  <c r="BO2" i="32"/>
  <c r="BK208" i="32"/>
  <c r="BK207" i="32"/>
  <c r="BK206" i="32"/>
  <c r="BK205" i="32"/>
  <c r="BK204" i="32"/>
  <c r="BK203" i="32"/>
  <c r="BK202" i="32"/>
  <c r="BK201" i="32"/>
  <c r="BK200" i="32"/>
  <c r="BK199" i="32"/>
  <c r="BK198" i="32"/>
  <c r="BK197" i="32"/>
  <c r="BK196" i="32"/>
  <c r="BK195" i="32"/>
  <c r="BK194" i="32"/>
  <c r="BK193" i="32"/>
  <c r="BK192" i="32"/>
  <c r="BK191" i="32"/>
  <c r="BK190" i="32"/>
  <c r="BK189" i="32"/>
  <c r="BK188" i="32"/>
  <c r="BK187" i="32"/>
  <c r="BK186" i="32"/>
  <c r="BK185" i="32"/>
  <c r="BK184" i="32"/>
  <c r="BK183" i="32"/>
  <c r="BK182" i="32"/>
  <c r="BK181" i="32"/>
  <c r="BK180" i="32"/>
  <c r="BK179" i="32"/>
  <c r="BK178" i="32"/>
  <c r="BK177" i="32"/>
  <c r="BK176" i="32"/>
  <c r="BK175" i="32"/>
  <c r="BK174" i="32"/>
  <c r="BK173" i="32"/>
  <c r="BK172" i="32"/>
  <c r="BK171" i="32"/>
  <c r="BK170" i="32"/>
  <c r="BK169" i="32"/>
  <c r="BK168" i="32"/>
  <c r="BK167" i="32"/>
  <c r="BK166" i="32"/>
  <c r="BK165" i="32"/>
  <c r="BK164" i="32"/>
  <c r="BK163" i="32"/>
  <c r="BK162" i="32"/>
  <c r="BK161" i="32"/>
  <c r="BK160" i="32"/>
  <c r="BK159" i="32"/>
  <c r="BK158" i="32"/>
  <c r="BK157" i="32"/>
  <c r="BK156" i="32"/>
  <c r="BK155" i="32"/>
  <c r="BK154" i="32"/>
  <c r="BK153" i="32"/>
  <c r="BK152" i="32"/>
  <c r="BK151" i="32"/>
  <c r="BK150" i="32"/>
  <c r="BK149" i="32"/>
  <c r="BK148" i="32"/>
  <c r="BK147" i="32"/>
  <c r="BK146" i="32"/>
  <c r="BK145" i="32"/>
  <c r="BK144" i="32"/>
  <c r="BK143" i="32"/>
  <c r="BK142" i="32"/>
  <c r="BK141" i="32"/>
  <c r="BK140" i="32"/>
  <c r="BK139" i="32"/>
  <c r="BK138" i="32"/>
  <c r="BK137" i="32"/>
  <c r="BK136" i="32"/>
  <c r="BK135" i="32"/>
  <c r="BK134" i="32"/>
  <c r="BK133" i="32"/>
  <c r="BK132" i="32"/>
  <c r="BK131" i="32"/>
  <c r="BK130" i="32"/>
  <c r="BK129" i="32"/>
  <c r="BK128" i="32"/>
  <c r="BK127" i="32"/>
  <c r="BK126" i="32"/>
  <c r="BK125" i="32"/>
  <c r="BK124" i="32"/>
  <c r="BK123" i="32"/>
  <c r="BK122" i="32"/>
  <c r="BK121" i="32"/>
  <c r="BK120" i="32"/>
  <c r="BK119" i="32"/>
  <c r="BK118" i="32"/>
  <c r="BK117" i="32"/>
  <c r="BK116" i="32"/>
  <c r="BK115" i="32"/>
  <c r="BK114" i="32"/>
  <c r="BK113" i="32"/>
  <c r="BK112" i="32"/>
  <c r="BK111" i="32"/>
  <c r="BK110" i="32"/>
  <c r="BK109" i="32"/>
  <c r="BK108" i="32"/>
  <c r="BK107" i="32"/>
  <c r="BK106" i="32"/>
  <c r="BK105" i="32"/>
  <c r="BK104" i="32"/>
  <c r="BK103" i="32"/>
  <c r="BK102" i="32"/>
  <c r="BK101" i="32"/>
  <c r="BK100" i="32"/>
  <c r="BK99" i="32"/>
  <c r="BK98" i="32"/>
  <c r="BK97" i="32"/>
  <c r="BK96" i="32"/>
  <c r="BK95" i="32"/>
  <c r="BK94" i="32"/>
  <c r="BK93" i="32"/>
  <c r="BK92" i="32"/>
  <c r="BK91" i="32"/>
  <c r="BK90" i="32"/>
  <c r="BK89" i="32"/>
  <c r="BK88" i="32"/>
  <c r="BK87" i="32"/>
  <c r="BK86" i="32"/>
  <c r="BK85" i="32"/>
  <c r="BK84" i="32"/>
  <c r="BK83" i="32"/>
  <c r="BK82" i="32"/>
  <c r="BK81" i="32"/>
  <c r="BK80" i="32"/>
  <c r="BK79" i="32"/>
  <c r="BK78" i="32"/>
  <c r="BK77" i="32"/>
  <c r="BK76" i="32"/>
  <c r="BK75" i="32"/>
  <c r="BK74" i="32"/>
  <c r="BK73" i="32"/>
  <c r="BK72" i="32"/>
  <c r="BK71" i="32"/>
  <c r="BK70" i="32"/>
  <c r="BK69" i="32"/>
  <c r="BK68" i="32"/>
  <c r="BK67" i="32"/>
  <c r="BK66" i="32"/>
  <c r="BK65" i="32"/>
  <c r="BK64" i="32"/>
  <c r="BK63" i="32"/>
  <c r="BK62" i="32"/>
  <c r="BK61" i="32"/>
  <c r="BK60" i="32"/>
  <c r="BK59" i="32"/>
  <c r="BK58" i="32"/>
  <c r="BK57" i="32"/>
  <c r="BK56" i="32"/>
  <c r="BK55" i="32"/>
  <c r="BK54" i="32"/>
  <c r="BK53" i="32"/>
  <c r="BK52" i="32"/>
  <c r="BK51" i="32"/>
  <c r="BK50" i="32"/>
  <c r="BK49" i="32"/>
  <c r="BK48" i="32"/>
  <c r="BK47" i="32"/>
  <c r="BK46" i="32"/>
  <c r="BK45" i="32"/>
  <c r="BK44" i="32"/>
  <c r="BK43" i="32"/>
  <c r="BK42" i="32"/>
  <c r="BK41" i="32"/>
  <c r="BK40" i="32"/>
  <c r="BK39" i="32"/>
  <c r="BK38" i="32"/>
  <c r="BK37" i="32"/>
  <c r="BK36" i="32"/>
  <c r="BK35" i="32"/>
  <c r="BK34" i="32"/>
  <c r="BK33" i="32"/>
  <c r="BK32" i="32"/>
  <c r="BK31" i="32"/>
  <c r="BK30" i="32"/>
  <c r="BK29" i="32"/>
  <c r="BK28" i="32"/>
  <c r="BK27" i="32"/>
  <c r="BK26" i="32"/>
  <c r="BK25" i="32"/>
  <c r="BK24" i="32"/>
  <c r="BK23" i="32"/>
  <c r="BK22" i="32"/>
  <c r="BK21" i="32"/>
  <c r="BK20" i="32"/>
  <c r="BK19" i="32"/>
  <c r="BK18" i="32"/>
  <c r="BK17" i="32"/>
  <c r="BK16" i="32"/>
  <c r="BK15" i="32"/>
  <c r="BK14" i="32"/>
  <c r="BK13" i="32"/>
  <c r="BK12" i="32"/>
  <c r="BK11" i="32"/>
  <c r="BK10" i="32"/>
  <c r="BK9" i="32"/>
  <c r="BK8" i="32"/>
  <c r="BK7" i="32"/>
  <c r="BK6" i="32"/>
  <c r="BK5" i="32"/>
  <c r="BK4" i="32"/>
  <c r="BK3" i="32"/>
  <c r="BK2" i="32"/>
  <c r="BG208" i="32"/>
  <c r="BG207" i="32"/>
  <c r="BG206" i="32"/>
  <c r="BG205" i="32"/>
  <c r="BG204" i="32"/>
  <c r="BG203" i="32"/>
  <c r="BG202" i="32"/>
  <c r="BG201" i="32"/>
  <c r="BG200" i="32"/>
  <c r="BG199" i="32"/>
  <c r="BG198" i="32"/>
  <c r="BG197" i="32"/>
  <c r="BG196" i="32"/>
  <c r="BG195" i="32"/>
  <c r="BG194" i="32"/>
  <c r="BG193" i="32"/>
  <c r="BG192" i="32"/>
  <c r="BG191" i="32"/>
  <c r="BG190" i="32"/>
  <c r="BG189" i="32"/>
  <c r="BG188" i="32"/>
  <c r="BG187" i="32"/>
  <c r="BG186" i="32"/>
  <c r="BG185" i="32"/>
  <c r="BG184" i="32"/>
  <c r="BG183" i="32"/>
  <c r="BG182" i="32"/>
  <c r="BG181" i="32"/>
  <c r="BG180" i="32"/>
  <c r="BG179" i="32"/>
  <c r="BG178" i="32"/>
  <c r="BG177" i="32"/>
  <c r="BG176" i="32"/>
  <c r="BG175" i="32"/>
  <c r="BG174" i="32"/>
  <c r="BG173" i="32"/>
  <c r="BG172" i="32"/>
  <c r="BG171" i="32"/>
  <c r="BG170" i="32"/>
  <c r="BG169" i="32"/>
  <c r="BG168" i="32"/>
  <c r="BG167" i="32"/>
  <c r="BG166" i="32"/>
  <c r="BG165" i="32"/>
  <c r="BG164" i="32"/>
  <c r="BG163" i="32"/>
  <c r="BG162" i="32"/>
  <c r="BG161" i="32"/>
  <c r="BG160" i="32"/>
  <c r="BG159" i="32"/>
  <c r="BG158" i="32"/>
  <c r="BG157" i="32"/>
  <c r="BG156" i="32"/>
  <c r="BG155" i="32"/>
  <c r="BG154" i="32"/>
  <c r="BG153" i="32"/>
  <c r="BG152" i="32"/>
  <c r="BG151" i="32"/>
  <c r="BG150" i="32"/>
  <c r="BG149" i="32"/>
  <c r="BG148" i="32"/>
  <c r="BG147" i="32"/>
  <c r="BG146" i="32"/>
  <c r="BG145" i="32"/>
  <c r="BG144" i="32"/>
  <c r="BG143" i="32"/>
  <c r="BG142" i="32"/>
  <c r="BG141" i="32"/>
  <c r="BG140" i="32"/>
  <c r="BG139" i="32"/>
  <c r="BG138" i="32"/>
  <c r="BG137" i="32"/>
  <c r="BG136" i="32"/>
  <c r="BG135" i="32"/>
  <c r="BG134" i="32"/>
  <c r="BG133" i="32"/>
  <c r="BG132" i="32"/>
  <c r="BG131" i="32"/>
  <c r="BG130" i="32"/>
  <c r="BG129" i="32"/>
  <c r="BG128" i="32"/>
  <c r="BG127" i="32"/>
  <c r="BG126" i="32"/>
  <c r="BG125" i="32"/>
  <c r="BG124" i="32"/>
  <c r="BG123" i="32"/>
  <c r="BG122" i="32"/>
  <c r="BG121" i="32"/>
  <c r="BG120" i="32"/>
  <c r="BG119" i="32"/>
  <c r="BG118" i="32"/>
  <c r="BG117" i="32"/>
  <c r="BG116" i="32"/>
  <c r="BG115" i="32"/>
  <c r="BG114" i="32"/>
  <c r="BG113" i="32"/>
  <c r="BG112" i="32"/>
  <c r="BG111" i="32"/>
  <c r="BG110" i="32"/>
  <c r="BG109" i="32"/>
  <c r="BG108" i="32"/>
  <c r="BG107" i="32"/>
  <c r="BG106" i="32"/>
  <c r="BG105" i="32"/>
  <c r="BG104" i="32"/>
  <c r="BG103" i="32"/>
  <c r="BG102" i="32"/>
  <c r="BG101" i="32"/>
  <c r="BG100" i="32"/>
  <c r="BG99" i="32"/>
  <c r="BG98" i="32"/>
  <c r="BG97" i="32"/>
  <c r="BG96" i="32"/>
  <c r="BG95" i="32"/>
  <c r="BG94" i="32"/>
  <c r="BG93" i="32"/>
  <c r="BG92" i="32"/>
  <c r="BG91" i="32"/>
  <c r="BG90" i="32"/>
  <c r="BG89" i="32"/>
  <c r="BG88" i="32"/>
  <c r="BG87" i="32"/>
  <c r="BG86" i="32"/>
  <c r="BG85" i="32"/>
  <c r="BG84" i="32"/>
  <c r="BG83" i="32"/>
  <c r="BG82" i="32"/>
  <c r="BG81" i="32"/>
  <c r="BG80" i="32"/>
  <c r="BG79" i="32"/>
  <c r="BG78" i="32"/>
  <c r="BG77" i="32"/>
  <c r="BG76" i="32"/>
  <c r="BG75" i="32"/>
  <c r="BG74" i="32"/>
  <c r="BG73" i="32"/>
  <c r="BG72" i="32"/>
  <c r="BG71" i="32"/>
  <c r="BG70" i="32"/>
  <c r="BG69" i="32"/>
  <c r="BG68" i="32"/>
  <c r="BG67" i="32"/>
  <c r="BG66" i="32"/>
  <c r="BG65" i="32"/>
  <c r="BG64" i="32"/>
  <c r="BG63" i="32"/>
  <c r="BG62" i="32"/>
  <c r="BG61" i="32"/>
  <c r="BG60" i="32"/>
  <c r="BG59" i="32"/>
  <c r="BG58" i="32"/>
  <c r="BG57" i="32"/>
  <c r="BG56" i="32"/>
  <c r="BG55" i="32"/>
  <c r="BG54" i="32"/>
  <c r="BG53" i="32"/>
  <c r="BG52" i="32"/>
  <c r="BG51" i="32"/>
  <c r="BG50" i="32"/>
  <c r="BG49" i="32"/>
  <c r="BG48" i="32"/>
  <c r="BG47" i="32"/>
  <c r="BG46" i="32"/>
  <c r="BG45" i="32"/>
  <c r="BG44" i="32"/>
  <c r="BG43" i="32"/>
  <c r="BG42" i="32"/>
  <c r="BG41" i="32"/>
  <c r="BG40" i="32"/>
  <c r="BG39" i="32"/>
  <c r="BG38" i="32"/>
  <c r="BG37" i="32"/>
  <c r="BG36" i="32"/>
  <c r="BG35" i="32"/>
  <c r="BG34" i="32"/>
  <c r="BG33" i="32"/>
  <c r="BG32" i="32"/>
  <c r="BG31" i="32"/>
  <c r="BG30" i="32"/>
  <c r="BG29" i="32"/>
  <c r="BG28" i="32"/>
  <c r="BG27" i="32"/>
  <c r="BG26" i="32"/>
  <c r="BG25" i="32"/>
  <c r="BG24" i="32"/>
  <c r="BG23" i="32"/>
  <c r="BG22" i="32"/>
  <c r="BG21" i="32"/>
  <c r="BG20" i="32"/>
  <c r="BG19" i="32"/>
  <c r="BG18" i="32"/>
  <c r="BG17" i="32"/>
  <c r="BG16" i="32"/>
  <c r="BG15" i="32"/>
  <c r="BG14" i="32"/>
  <c r="BG13" i="32"/>
  <c r="BG12" i="32"/>
  <c r="BG11" i="32"/>
  <c r="BG10" i="32"/>
  <c r="BG9" i="32"/>
  <c r="BG8" i="32"/>
  <c r="BG7" i="32"/>
  <c r="BG6" i="32"/>
  <c r="BG5" i="32"/>
  <c r="BG4" i="32"/>
  <c r="BG3" i="32"/>
  <c r="BG2" i="32"/>
  <c r="AY208" i="32"/>
  <c r="AY207" i="32"/>
  <c r="AY206" i="32"/>
  <c r="AY205" i="32"/>
  <c r="AY204" i="32"/>
  <c r="AY203" i="32"/>
  <c r="AY202" i="32"/>
  <c r="AY201" i="32"/>
  <c r="AY200" i="32"/>
  <c r="AY199" i="32"/>
  <c r="AY198" i="32"/>
  <c r="AY197" i="32"/>
  <c r="AY196" i="32"/>
  <c r="AY195" i="32"/>
  <c r="AY194" i="32"/>
  <c r="AY193" i="32"/>
  <c r="AY192" i="32"/>
  <c r="AY191" i="32"/>
  <c r="AY190" i="32"/>
  <c r="AY189" i="32"/>
  <c r="AY188" i="32"/>
  <c r="AY187" i="32"/>
  <c r="AY186" i="32"/>
  <c r="AY185" i="32"/>
  <c r="AY184" i="32"/>
  <c r="AY183" i="32"/>
  <c r="AY182" i="32"/>
  <c r="AY181" i="32"/>
  <c r="AY180" i="32"/>
  <c r="AY179" i="32"/>
  <c r="AY178" i="32"/>
  <c r="AY177" i="32"/>
  <c r="AY176" i="32"/>
  <c r="AY175" i="32"/>
  <c r="AY174" i="32"/>
  <c r="AY173" i="32"/>
  <c r="AY172" i="32"/>
  <c r="AY171" i="32"/>
  <c r="AY170" i="32"/>
  <c r="AY169" i="32"/>
  <c r="AY168" i="32"/>
  <c r="AY167" i="32"/>
  <c r="AY166" i="32"/>
  <c r="AY165" i="32"/>
  <c r="AY164" i="32"/>
  <c r="AY163" i="32"/>
  <c r="AY162" i="32"/>
  <c r="AY161" i="32"/>
  <c r="AY160" i="32"/>
  <c r="AY159" i="32"/>
  <c r="AY158" i="32"/>
  <c r="AY157" i="32"/>
  <c r="AY156" i="32"/>
  <c r="AY155" i="32"/>
  <c r="AY154" i="32"/>
  <c r="AY153" i="32"/>
  <c r="AY152" i="32"/>
  <c r="AY151" i="32"/>
  <c r="AY150" i="32"/>
  <c r="AY149" i="32"/>
  <c r="AY148" i="32"/>
  <c r="AY147" i="32"/>
  <c r="AY146" i="32"/>
  <c r="AY145" i="32"/>
  <c r="AY144" i="32"/>
  <c r="AY143" i="32"/>
  <c r="AY142" i="32"/>
  <c r="AY141" i="32"/>
  <c r="AY140" i="32"/>
  <c r="AY139" i="32"/>
  <c r="AY138" i="32"/>
  <c r="AY137" i="32"/>
  <c r="AY136" i="32"/>
  <c r="AY135" i="32"/>
  <c r="AY134" i="32"/>
  <c r="AY133" i="32"/>
  <c r="AY132" i="32"/>
  <c r="AY131" i="32"/>
  <c r="AY130" i="32"/>
  <c r="AY129" i="32"/>
  <c r="AY128" i="32"/>
  <c r="AY127" i="32"/>
  <c r="AY126" i="32"/>
  <c r="AY125" i="32"/>
  <c r="AY124" i="32"/>
  <c r="AY123" i="32"/>
  <c r="AY122" i="32"/>
  <c r="AY121" i="32"/>
  <c r="AY120" i="32"/>
  <c r="AY119" i="32"/>
  <c r="AY118" i="32"/>
  <c r="AY117" i="32"/>
  <c r="AY116" i="32"/>
  <c r="AY115" i="32"/>
  <c r="AY114" i="32"/>
  <c r="AY113" i="32"/>
  <c r="AY112" i="32"/>
  <c r="AY111" i="32"/>
  <c r="AY110" i="32"/>
  <c r="AY109" i="32"/>
  <c r="AY108" i="32"/>
  <c r="AY107" i="32"/>
  <c r="AY106" i="32"/>
  <c r="AY105" i="32"/>
  <c r="AY104" i="32"/>
  <c r="AY103" i="32"/>
  <c r="AY102" i="32"/>
  <c r="AY101" i="32"/>
  <c r="AY100" i="32"/>
  <c r="AY99" i="32"/>
  <c r="AY98" i="32"/>
  <c r="AY97" i="32"/>
  <c r="AY96" i="32"/>
  <c r="AY95" i="32"/>
  <c r="AY94" i="32"/>
  <c r="AY93" i="32"/>
  <c r="AY92" i="32"/>
  <c r="AY91" i="32"/>
  <c r="AY90" i="32"/>
  <c r="AY89" i="32"/>
  <c r="AY88" i="32"/>
  <c r="AY87" i="32"/>
  <c r="AY86" i="32"/>
  <c r="AY85" i="32"/>
  <c r="AY84" i="32"/>
  <c r="AY83" i="32"/>
  <c r="AY82" i="32"/>
  <c r="AY81" i="32"/>
  <c r="AY80" i="32"/>
  <c r="AY79" i="32"/>
  <c r="AY78" i="32"/>
  <c r="AY77" i="32"/>
  <c r="AY76" i="32"/>
  <c r="AY75" i="32"/>
  <c r="AY74" i="32"/>
  <c r="AY73" i="32"/>
  <c r="AY72" i="32"/>
  <c r="AY71" i="32"/>
  <c r="AY70" i="32"/>
  <c r="AY69" i="32"/>
  <c r="AY68" i="32"/>
  <c r="AY67" i="32"/>
  <c r="AY66" i="32"/>
  <c r="AY65" i="32"/>
  <c r="AY64" i="32"/>
  <c r="AY63" i="32"/>
  <c r="AY62" i="32"/>
  <c r="AY61" i="32"/>
  <c r="AY60" i="32"/>
  <c r="AY59" i="32"/>
  <c r="AY58" i="32"/>
  <c r="AY57" i="32"/>
  <c r="AY56" i="32"/>
  <c r="AY55" i="32"/>
  <c r="AY54" i="32"/>
  <c r="AY53" i="32"/>
  <c r="AY52" i="32"/>
  <c r="AY51" i="32"/>
  <c r="AY50" i="32"/>
  <c r="AY49" i="32"/>
  <c r="AY48" i="32"/>
  <c r="AY47" i="32"/>
  <c r="AY46" i="32"/>
  <c r="AY45" i="32"/>
  <c r="AY44" i="32"/>
  <c r="AY43" i="32"/>
  <c r="AY42" i="32"/>
  <c r="AY41" i="32"/>
  <c r="AY40" i="32"/>
  <c r="AY39" i="32"/>
  <c r="AY38" i="32"/>
  <c r="AY37" i="32"/>
  <c r="AY36" i="32"/>
  <c r="AY35" i="32"/>
  <c r="AY34" i="32"/>
  <c r="AY33" i="32"/>
  <c r="AY32" i="32"/>
  <c r="AY31" i="32"/>
  <c r="AY30" i="32"/>
  <c r="AY29" i="32"/>
  <c r="AY28" i="32"/>
  <c r="AY27" i="32"/>
  <c r="AY26" i="32"/>
  <c r="AY25" i="32"/>
  <c r="AY24" i="32"/>
  <c r="AY23" i="32"/>
  <c r="AY22" i="32"/>
  <c r="AY21" i="32"/>
  <c r="AY20" i="32"/>
  <c r="AY19" i="32"/>
  <c r="AY18" i="32"/>
  <c r="AY17" i="32"/>
  <c r="AY16" i="32"/>
  <c r="AY15" i="32"/>
  <c r="AY14" i="32"/>
  <c r="AY13" i="32"/>
  <c r="AY12" i="32"/>
  <c r="AY11" i="32"/>
  <c r="AY10" i="32"/>
  <c r="AY9" i="32"/>
  <c r="AY8" i="32"/>
  <c r="AY7" i="32"/>
  <c r="AY6" i="32"/>
  <c r="AY5" i="32"/>
  <c r="AY4" i="32"/>
  <c r="AY3" i="32"/>
  <c r="BC208" i="32"/>
  <c r="BC207" i="32"/>
  <c r="BC206" i="32"/>
  <c r="BC205" i="32"/>
  <c r="BC204" i="32"/>
  <c r="BC203" i="32"/>
  <c r="BC202" i="32"/>
  <c r="BC201" i="32"/>
  <c r="BC200" i="32"/>
  <c r="BC199" i="32"/>
  <c r="BC198" i="32"/>
  <c r="BC197" i="32"/>
  <c r="BC196" i="32"/>
  <c r="BC195" i="32"/>
  <c r="BC194" i="32"/>
  <c r="BC193" i="32"/>
  <c r="BC192" i="32"/>
  <c r="BC191" i="32"/>
  <c r="BC190" i="32"/>
  <c r="BC189" i="32"/>
  <c r="BC188" i="32"/>
  <c r="BC187" i="32"/>
  <c r="BC186" i="32"/>
  <c r="BC185" i="32"/>
  <c r="BC184" i="32"/>
  <c r="BC183" i="32"/>
  <c r="BC182" i="32"/>
  <c r="BC181" i="32"/>
  <c r="BC180" i="32"/>
  <c r="BC179" i="32"/>
  <c r="BC178" i="32"/>
  <c r="BC177" i="32"/>
  <c r="BC176" i="32"/>
  <c r="BC175" i="32"/>
  <c r="BC174" i="32"/>
  <c r="BC173" i="32"/>
  <c r="BC172" i="32"/>
  <c r="BC171" i="32"/>
  <c r="BC170" i="32"/>
  <c r="BC169" i="32"/>
  <c r="BC168" i="32"/>
  <c r="BC167" i="32"/>
  <c r="BC166" i="32"/>
  <c r="BC165" i="32"/>
  <c r="BC164" i="32"/>
  <c r="BC163" i="32"/>
  <c r="BC162" i="32"/>
  <c r="BC161" i="32"/>
  <c r="BC160" i="32"/>
  <c r="BC159" i="32"/>
  <c r="BC158" i="32"/>
  <c r="BC157" i="32"/>
  <c r="BC156" i="32"/>
  <c r="BC155" i="32"/>
  <c r="BC154" i="32"/>
  <c r="BC153" i="32"/>
  <c r="BC152" i="32"/>
  <c r="BC151" i="32"/>
  <c r="BC150" i="32"/>
  <c r="BC149" i="32"/>
  <c r="BC148" i="32"/>
  <c r="BC147" i="32"/>
  <c r="BC146" i="32"/>
  <c r="BC145" i="32"/>
  <c r="BC144" i="32"/>
  <c r="BC143" i="32"/>
  <c r="BC142" i="32"/>
  <c r="BC141" i="32"/>
  <c r="BC140" i="32"/>
  <c r="BC139" i="32"/>
  <c r="BC138" i="32"/>
  <c r="BC137" i="32"/>
  <c r="BC136" i="32"/>
  <c r="BC135" i="32"/>
  <c r="BC134" i="32"/>
  <c r="BC133" i="32"/>
  <c r="BC132" i="32"/>
  <c r="BC131" i="32"/>
  <c r="BC130" i="32"/>
  <c r="BC129" i="32"/>
  <c r="BC128" i="32"/>
  <c r="BC127" i="32"/>
  <c r="BC126" i="32"/>
  <c r="BC125" i="32"/>
  <c r="BC124" i="32"/>
  <c r="BC123" i="32"/>
  <c r="BC122" i="32"/>
  <c r="BC121" i="32"/>
  <c r="BC120" i="32"/>
  <c r="BC119" i="32"/>
  <c r="BC118" i="32"/>
  <c r="BC117" i="32"/>
  <c r="BC116" i="32"/>
  <c r="BC115" i="32"/>
  <c r="BC114" i="32"/>
  <c r="BC113" i="32"/>
  <c r="BC112" i="32"/>
  <c r="BC111" i="32"/>
  <c r="BC110" i="32"/>
  <c r="BC109" i="32"/>
  <c r="BC108" i="32"/>
  <c r="BC107" i="32"/>
  <c r="BC106" i="32"/>
  <c r="BC105" i="32"/>
  <c r="BC104" i="32"/>
  <c r="BC103" i="32"/>
  <c r="BC102" i="32"/>
  <c r="BC101" i="32"/>
  <c r="BC100" i="32"/>
  <c r="BC99" i="32"/>
  <c r="BC98" i="32"/>
  <c r="BC97" i="32"/>
  <c r="BC96" i="32"/>
  <c r="BC95" i="32"/>
  <c r="BC94" i="32"/>
  <c r="BC93" i="32"/>
  <c r="BC92" i="32"/>
  <c r="BC91" i="32"/>
  <c r="BC90" i="32"/>
  <c r="BC89" i="32"/>
  <c r="BC88" i="32"/>
  <c r="BC87" i="32"/>
  <c r="BC86" i="32"/>
  <c r="BC85" i="32"/>
  <c r="BC84" i="32"/>
  <c r="BC83" i="32"/>
  <c r="BC82" i="32"/>
  <c r="BC81" i="32"/>
  <c r="BC80" i="32"/>
  <c r="BC79" i="32"/>
  <c r="BC78" i="32"/>
  <c r="BC77" i="32"/>
  <c r="BC76" i="32"/>
  <c r="BC75" i="32"/>
  <c r="BC74" i="32"/>
  <c r="BC73" i="32"/>
  <c r="BC72" i="32"/>
  <c r="BC71" i="32"/>
  <c r="BC70" i="32"/>
  <c r="BC69" i="32"/>
  <c r="BC68" i="32"/>
  <c r="BC67" i="32"/>
  <c r="BC66" i="32"/>
  <c r="BC65" i="32"/>
  <c r="BC64" i="32"/>
  <c r="BC63" i="32"/>
  <c r="BC62" i="32"/>
  <c r="BC61" i="32"/>
  <c r="BC60" i="32"/>
  <c r="BC59" i="32"/>
  <c r="BC58" i="32"/>
  <c r="BC57" i="32"/>
  <c r="BC56" i="32"/>
  <c r="BC55" i="32"/>
  <c r="BC54" i="32"/>
  <c r="BC53" i="32"/>
  <c r="BC52" i="32"/>
  <c r="BC51" i="32"/>
  <c r="BC50" i="32"/>
  <c r="BC49" i="32"/>
  <c r="BC48" i="32"/>
  <c r="BC47" i="32"/>
  <c r="BC46" i="32"/>
  <c r="BC45" i="32"/>
  <c r="BC44" i="32"/>
  <c r="BC43" i="32"/>
  <c r="BC42" i="32"/>
  <c r="BC41" i="32"/>
  <c r="BC40" i="32"/>
  <c r="BC39" i="32"/>
  <c r="BC38" i="32"/>
  <c r="BC37" i="32"/>
  <c r="BC36" i="32"/>
  <c r="BC35" i="32"/>
  <c r="BC34" i="32"/>
  <c r="BC33" i="32"/>
  <c r="BC32" i="32"/>
  <c r="BC31" i="32"/>
  <c r="BC30" i="32"/>
  <c r="BC29" i="32"/>
  <c r="BC28" i="32"/>
  <c r="BC27" i="32"/>
  <c r="BC26" i="32"/>
  <c r="BC25" i="32"/>
  <c r="BC24" i="32"/>
  <c r="BC23" i="32"/>
  <c r="BC22" i="32"/>
  <c r="BC21" i="32"/>
  <c r="BC20" i="32"/>
  <c r="BC19" i="32"/>
  <c r="BC18" i="32"/>
  <c r="BC17" i="32"/>
  <c r="BC16" i="32"/>
  <c r="BC15" i="32"/>
  <c r="BC14" i="32"/>
  <c r="BC13" i="32"/>
  <c r="BC12" i="32"/>
  <c r="BC11" i="32"/>
  <c r="BC10" i="32"/>
  <c r="BC9" i="32"/>
  <c r="BC8" i="32"/>
  <c r="BC7" i="32"/>
  <c r="BC6" i="32"/>
  <c r="BC5" i="32"/>
  <c r="BC4" i="32"/>
  <c r="BC3" i="32"/>
  <c r="BC2" i="32"/>
  <c r="AY2" i="32"/>
  <c r="AU208" i="32"/>
  <c r="AU207" i="32"/>
  <c r="AU206" i="32"/>
  <c r="AU205" i="32"/>
  <c r="AU204" i="32"/>
  <c r="AU203" i="32"/>
  <c r="AU202" i="32"/>
  <c r="AU201" i="32"/>
  <c r="AU200" i="32"/>
  <c r="AU199" i="32"/>
  <c r="AU198" i="32"/>
  <c r="AU197" i="32"/>
  <c r="AU196" i="32"/>
  <c r="AU195" i="32"/>
  <c r="AU194" i="32"/>
  <c r="AU193" i="32"/>
  <c r="AU192" i="32"/>
  <c r="AU191" i="32"/>
  <c r="AU190" i="32"/>
  <c r="AU189" i="32"/>
  <c r="AU188" i="32"/>
  <c r="AU187" i="32"/>
  <c r="AU186" i="32"/>
  <c r="AU185" i="32"/>
  <c r="AU184" i="32"/>
  <c r="AU183" i="32"/>
  <c r="AU182" i="32"/>
  <c r="AU181" i="32"/>
  <c r="AU180" i="32"/>
  <c r="AU179" i="32"/>
  <c r="AU178" i="32"/>
  <c r="AU177" i="32"/>
  <c r="AU176" i="32"/>
  <c r="AU175" i="32"/>
  <c r="AU174" i="32"/>
  <c r="AU173" i="32"/>
  <c r="AU172" i="32"/>
  <c r="AU171" i="32"/>
  <c r="AU170" i="32"/>
  <c r="AU169" i="32"/>
  <c r="AU168" i="32"/>
  <c r="AU167" i="32"/>
  <c r="AU166" i="32"/>
  <c r="AU165" i="32"/>
  <c r="AU164" i="32"/>
  <c r="AU163" i="32"/>
  <c r="AU162" i="32"/>
  <c r="AU161" i="32"/>
  <c r="AU160" i="32"/>
  <c r="AU159" i="32"/>
  <c r="AU158" i="32"/>
  <c r="AU157" i="32"/>
  <c r="AU156" i="32"/>
  <c r="AU155" i="32"/>
  <c r="AU154" i="32"/>
  <c r="AU153" i="32"/>
  <c r="AU152" i="32"/>
  <c r="AU151" i="32"/>
  <c r="AU150" i="32"/>
  <c r="AU149" i="32"/>
  <c r="AU148" i="32"/>
  <c r="AU147" i="32"/>
  <c r="AU146" i="32"/>
  <c r="AU145" i="32"/>
  <c r="AU144" i="32"/>
  <c r="AU143" i="32"/>
  <c r="AU142" i="32"/>
  <c r="AU141" i="32"/>
  <c r="AU140" i="32"/>
  <c r="AU139" i="32"/>
  <c r="AU138" i="32"/>
  <c r="AU137" i="32"/>
  <c r="AU136" i="32"/>
  <c r="AU135" i="32"/>
  <c r="AU134" i="32"/>
  <c r="AU133" i="32"/>
  <c r="AU132" i="32"/>
  <c r="AU131" i="32"/>
  <c r="AU130" i="32"/>
  <c r="AU129" i="32"/>
  <c r="AU128" i="32"/>
  <c r="AU127" i="32"/>
  <c r="AU126" i="32"/>
  <c r="AU125" i="32"/>
  <c r="AU124" i="32"/>
  <c r="AU123" i="32"/>
  <c r="AU122" i="32"/>
  <c r="AU121" i="32"/>
  <c r="AU120" i="32"/>
  <c r="AU119" i="32"/>
  <c r="AU118" i="32"/>
  <c r="AU117" i="32"/>
  <c r="AU116" i="32"/>
  <c r="AU115" i="32"/>
  <c r="AU114" i="32"/>
  <c r="AU113" i="32"/>
  <c r="AU112" i="32"/>
  <c r="AU111" i="32"/>
  <c r="AU110" i="32"/>
  <c r="AU109" i="32"/>
  <c r="AU108" i="32"/>
  <c r="AU107" i="32"/>
  <c r="AU106" i="32"/>
  <c r="AU105" i="32"/>
  <c r="AU104" i="32"/>
  <c r="AU103" i="32"/>
  <c r="AU102" i="32"/>
  <c r="AU101" i="32"/>
  <c r="AU100" i="32"/>
  <c r="AU99" i="32"/>
  <c r="AU98" i="32"/>
  <c r="AU97" i="32"/>
  <c r="AU96" i="32"/>
  <c r="AU95" i="32"/>
  <c r="AU94" i="32"/>
  <c r="AU93" i="32"/>
  <c r="AU92" i="32"/>
  <c r="AU91" i="32"/>
  <c r="AU90" i="32"/>
  <c r="AU89" i="32"/>
  <c r="AU88" i="32"/>
  <c r="AU87" i="32"/>
  <c r="AU86" i="32"/>
  <c r="AU85" i="32"/>
  <c r="AU84" i="32"/>
  <c r="AU83" i="32"/>
  <c r="AU82" i="32"/>
  <c r="AU81" i="32"/>
  <c r="AU80" i="32"/>
  <c r="AU79" i="32"/>
  <c r="AU78" i="32"/>
  <c r="AU77" i="32"/>
  <c r="AU76" i="32"/>
  <c r="AU75" i="32"/>
  <c r="AU74" i="32"/>
  <c r="AU73" i="32"/>
  <c r="AU72" i="32"/>
  <c r="AU71" i="32"/>
  <c r="AU70" i="32"/>
  <c r="AU69" i="32"/>
  <c r="AU68" i="32"/>
  <c r="AU67" i="32"/>
  <c r="AU66" i="32"/>
  <c r="AU65" i="32"/>
  <c r="AU64" i="32"/>
  <c r="AU63" i="32"/>
  <c r="AU62" i="32"/>
  <c r="AU61" i="32"/>
  <c r="AU60" i="32"/>
  <c r="AU59" i="32"/>
  <c r="AU58" i="32"/>
  <c r="AU57" i="32"/>
  <c r="AU56" i="32"/>
  <c r="AU55" i="32"/>
  <c r="AU54" i="32"/>
  <c r="AU53" i="32"/>
  <c r="AU52" i="32"/>
  <c r="AU51" i="32"/>
  <c r="AU50" i="32"/>
  <c r="AU49" i="32"/>
  <c r="AU48" i="32"/>
  <c r="AU47" i="32"/>
  <c r="AU46" i="32"/>
  <c r="AU45" i="32"/>
  <c r="AU44" i="32"/>
  <c r="AU43" i="32"/>
  <c r="AU42" i="32"/>
  <c r="AU41" i="32"/>
  <c r="AU40" i="32"/>
  <c r="AU39" i="32"/>
  <c r="AU38" i="32"/>
  <c r="AU37" i="32"/>
  <c r="AU36" i="32"/>
  <c r="AU35" i="32"/>
  <c r="AU34" i="32"/>
  <c r="AU33" i="32"/>
  <c r="AU32" i="32"/>
  <c r="AU31" i="32"/>
  <c r="AU30" i="32"/>
  <c r="AU29" i="32"/>
  <c r="AU28" i="32"/>
  <c r="AU27" i="32"/>
  <c r="AU26" i="32"/>
  <c r="AU25" i="32"/>
  <c r="AU24" i="32"/>
  <c r="AU23" i="32"/>
  <c r="AU22" i="32"/>
  <c r="AU21" i="32"/>
  <c r="AU20" i="32"/>
  <c r="AU19" i="32"/>
  <c r="AU18" i="32"/>
  <c r="AU17" i="32"/>
  <c r="AU16" i="32"/>
  <c r="AU15" i="32"/>
  <c r="AU14" i="32"/>
  <c r="AU13" i="32"/>
  <c r="AU12" i="32"/>
  <c r="AU11" i="32"/>
  <c r="AU10" i="32"/>
  <c r="AU9" i="32"/>
  <c r="AU8" i="32"/>
  <c r="AU7" i="32"/>
  <c r="AU6" i="32"/>
  <c r="AU5" i="32"/>
  <c r="AU4" i="32"/>
  <c r="AU3" i="32"/>
  <c r="AU2" i="32"/>
  <c r="AQ208" i="32"/>
  <c r="AQ207" i="32"/>
  <c r="AQ206" i="32"/>
  <c r="AQ205" i="32"/>
  <c r="AQ204" i="32"/>
  <c r="AQ203" i="32"/>
  <c r="AQ202" i="32"/>
  <c r="AQ201" i="32"/>
  <c r="AQ200" i="32"/>
  <c r="AQ199" i="32"/>
  <c r="AQ198" i="32"/>
  <c r="AQ197" i="32"/>
  <c r="AQ196" i="32"/>
  <c r="AQ195" i="32"/>
  <c r="AQ194" i="32"/>
  <c r="AQ193" i="32"/>
  <c r="AQ192" i="32"/>
  <c r="AQ191" i="32"/>
  <c r="AQ190" i="32"/>
  <c r="AQ189" i="32"/>
  <c r="AQ188" i="32"/>
  <c r="AQ187" i="32"/>
  <c r="AQ186" i="32"/>
  <c r="AQ185" i="32"/>
  <c r="AQ184" i="32"/>
  <c r="AQ183" i="32"/>
  <c r="AQ182" i="32"/>
  <c r="AQ181" i="32"/>
  <c r="AQ180" i="32"/>
  <c r="AQ179" i="32"/>
  <c r="AQ178" i="32"/>
  <c r="AQ177" i="32"/>
  <c r="AQ176" i="32"/>
  <c r="AQ175" i="32"/>
  <c r="AQ174" i="32"/>
  <c r="AQ173" i="32"/>
  <c r="AQ172" i="32"/>
  <c r="AQ171" i="32"/>
  <c r="AQ170" i="32"/>
  <c r="AQ169" i="32"/>
  <c r="AQ168" i="32"/>
  <c r="AQ167" i="32"/>
  <c r="AQ166" i="32"/>
  <c r="AQ165" i="32"/>
  <c r="AQ164" i="32"/>
  <c r="AQ163" i="32"/>
  <c r="AQ162" i="32"/>
  <c r="AQ161" i="32"/>
  <c r="AQ160" i="32"/>
  <c r="AQ159" i="32"/>
  <c r="AQ158" i="32"/>
  <c r="AQ157" i="32"/>
  <c r="AQ156" i="32"/>
  <c r="AQ155" i="32"/>
  <c r="AQ154" i="32"/>
  <c r="AQ153" i="32"/>
  <c r="AQ152" i="32"/>
  <c r="AQ151" i="32"/>
  <c r="AQ150" i="32"/>
  <c r="AQ149" i="32"/>
  <c r="AQ148" i="32"/>
  <c r="AQ147" i="32"/>
  <c r="AQ146" i="32"/>
  <c r="AQ145" i="32"/>
  <c r="AQ144" i="32"/>
  <c r="AQ143" i="32"/>
  <c r="AQ142" i="32"/>
  <c r="AQ141" i="32"/>
  <c r="AQ140" i="32"/>
  <c r="AQ139" i="32"/>
  <c r="AQ138" i="32"/>
  <c r="AQ137" i="32"/>
  <c r="AQ136" i="32"/>
  <c r="AQ135" i="32"/>
  <c r="AQ134" i="32"/>
  <c r="AQ133" i="32"/>
  <c r="AQ132" i="32"/>
  <c r="AQ131" i="32"/>
  <c r="AQ130" i="32"/>
  <c r="AQ129" i="32"/>
  <c r="AQ128" i="32"/>
  <c r="AQ127" i="32"/>
  <c r="AQ126" i="32"/>
  <c r="AQ125" i="32"/>
  <c r="AQ124" i="32"/>
  <c r="AQ123" i="32"/>
  <c r="AQ122" i="32"/>
  <c r="AQ121" i="32"/>
  <c r="AQ120" i="32"/>
  <c r="AQ119" i="32"/>
  <c r="AQ118" i="32"/>
  <c r="AQ117" i="32"/>
  <c r="AQ116" i="32"/>
  <c r="AQ115" i="32"/>
  <c r="AQ114" i="32"/>
  <c r="AQ113" i="32"/>
  <c r="AQ112" i="32"/>
  <c r="AQ111" i="32"/>
  <c r="AQ110" i="32"/>
  <c r="AQ109" i="32"/>
  <c r="AQ108" i="32"/>
  <c r="AQ107" i="32"/>
  <c r="AQ106" i="32"/>
  <c r="AQ105" i="32"/>
  <c r="AQ104" i="32"/>
  <c r="AQ103" i="32"/>
  <c r="AQ102" i="32"/>
  <c r="AQ101" i="32"/>
  <c r="AQ100" i="32"/>
  <c r="AQ99" i="32"/>
  <c r="AQ98" i="32"/>
  <c r="AQ97" i="32"/>
  <c r="AQ96" i="32"/>
  <c r="AQ95" i="32"/>
  <c r="AQ94" i="32"/>
  <c r="AQ93" i="32"/>
  <c r="AQ92" i="32"/>
  <c r="AQ91" i="32"/>
  <c r="AQ90" i="32"/>
  <c r="AQ89" i="32"/>
  <c r="AQ88" i="32"/>
  <c r="AQ87" i="32"/>
  <c r="AQ86" i="32"/>
  <c r="AQ85" i="32"/>
  <c r="AQ84" i="32"/>
  <c r="AQ83" i="32"/>
  <c r="AQ82" i="32"/>
  <c r="AQ81" i="32"/>
  <c r="AQ80" i="32"/>
  <c r="AQ79" i="32"/>
  <c r="AQ78" i="32"/>
  <c r="AQ77" i="32"/>
  <c r="AQ76" i="32"/>
  <c r="AQ75" i="32"/>
  <c r="AQ74" i="32"/>
  <c r="AQ73" i="32"/>
  <c r="AQ72" i="32"/>
  <c r="AQ71" i="32"/>
  <c r="AQ70" i="32"/>
  <c r="AQ69" i="32"/>
  <c r="AQ68" i="32"/>
  <c r="AQ67" i="32"/>
  <c r="AQ66" i="32"/>
  <c r="AQ65" i="32"/>
  <c r="AQ64" i="32"/>
  <c r="AQ63" i="32"/>
  <c r="AQ62" i="32"/>
  <c r="AQ61" i="32"/>
  <c r="AQ60" i="32"/>
  <c r="AQ59" i="32"/>
  <c r="AQ58" i="32"/>
  <c r="AQ57" i="32"/>
  <c r="AQ56" i="32"/>
  <c r="AQ55" i="32"/>
  <c r="AQ54" i="32"/>
  <c r="AQ53" i="32"/>
  <c r="AQ52" i="32"/>
  <c r="AQ51" i="32"/>
  <c r="AQ50" i="32"/>
  <c r="AQ49" i="32"/>
  <c r="AQ48" i="32"/>
  <c r="AQ47" i="32"/>
  <c r="AQ46" i="32"/>
  <c r="AQ45" i="32"/>
  <c r="AQ44" i="32"/>
  <c r="AQ43" i="32"/>
  <c r="AQ42" i="32"/>
  <c r="AQ41" i="32"/>
  <c r="AQ40" i="32"/>
  <c r="AQ39" i="32"/>
  <c r="AQ38" i="32"/>
  <c r="AQ37" i="32"/>
  <c r="AQ36" i="32"/>
  <c r="AQ35" i="32"/>
  <c r="AQ34" i="32"/>
  <c r="AQ33" i="32"/>
  <c r="AQ32" i="32"/>
  <c r="AQ31" i="32"/>
  <c r="AQ30" i="32"/>
  <c r="AQ29" i="32"/>
  <c r="AQ28" i="32"/>
  <c r="AQ27" i="32"/>
  <c r="AQ26" i="32"/>
  <c r="AQ25" i="32"/>
  <c r="AQ24" i="32"/>
  <c r="AQ23" i="32"/>
  <c r="AQ22" i="32"/>
  <c r="AQ21" i="32"/>
  <c r="AQ20" i="32"/>
  <c r="AQ19" i="32"/>
  <c r="AQ18" i="32"/>
  <c r="AQ17" i="32"/>
  <c r="AQ16" i="32"/>
  <c r="AQ15" i="32"/>
  <c r="AQ14" i="32"/>
  <c r="AQ13" i="32"/>
  <c r="AQ12" i="32"/>
  <c r="AQ11" i="32"/>
  <c r="AQ10" i="32"/>
  <c r="AQ9" i="32"/>
  <c r="AQ8" i="32"/>
  <c r="AQ7" i="32"/>
  <c r="AQ6" i="32"/>
  <c r="AQ5" i="32"/>
  <c r="AQ4" i="32"/>
  <c r="AQ3" i="32"/>
  <c r="AQ2" i="32"/>
  <c r="AM208" i="32"/>
  <c r="AM207" i="32"/>
  <c r="AM206" i="32"/>
  <c r="AM205" i="32"/>
  <c r="AM204" i="32"/>
  <c r="AM203" i="32"/>
  <c r="AM202" i="32"/>
  <c r="AM201" i="32"/>
  <c r="AM200" i="32"/>
  <c r="AM199" i="32"/>
  <c r="AM198" i="32"/>
  <c r="AM197" i="32"/>
  <c r="AM196" i="32"/>
  <c r="AM195" i="32"/>
  <c r="AM194" i="32"/>
  <c r="AM193" i="32"/>
  <c r="AM192" i="32"/>
  <c r="AM191" i="32"/>
  <c r="AM190" i="32"/>
  <c r="AM189" i="32"/>
  <c r="AM188" i="32"/>
  <c r="AM187" i="32"/>
  <c r="AM186" i="32"/>
  <c r="AM185" i="32"/>
  <c r="AM184" i="32"/>
  <c r="AM183" i="32"/>
  <c r="AM182" i="32"/>
  <c r="AM181" i="32"/>
  <c r="AM180" i="32"/>
  <c r="AM179" i="32"/>
  <c r="AM178" i="32"/>
  <c r="AM177" i="32"/>
  <c r="AM176" i="32"/>
  <c r="AM175" i="32"/>
  <c r="AM174" i="32"/>
  <c r="AM173" i="32"/>
  <c r="AM172" i="32"/>
  <c r="AM171" i="32"/>
  <c r="AM170" i="32"/>
  <c r="AM169" i="32"/>
  <c r="AM168" i="32"/>
  <c r="AM167" i="32"/>
  <c r="AM166" i="32"/>
  <c r="AM165" i="32"/>
  <c r="AM164" i="32"/>
  <c r="AM163" i="32"/>
  <c r="AM162" i="32"/>
  <c r="AM161" i="32"/>
  <c r="AM160" i="32"/>
  <c r="AM159" i="32"/>
  <c r="AM158" i="32"/>
  <c r="AM157" i="32"/>
  <c r="AM156" i="32"/>
  <c r="AM155" i="32"/>
  <c r="AM154" i="32"/>
  <c r="AM153" i="32"/>
  <c r="AM152" i="32"/>
  <c r="AM151" i="32"/>
  <c r="AM150" i="32"/>
  <c r="AM149" i="32"/>
  <c r="AM148" i="32"/>
  <c r="AM147" i="32"/>
  <c r="AM146" i="32"/>
  <c r="AM145" i="32"/>
  <c r="AM144" i="32"/>
  <c r="AM143" i="32"/>
  <c r="AM142" i="32"/>
  <c r="AM141" i="32"/>
  <c r="AM140" i="32"/>
  <c r="AM139" i="32"/>
  <c r="AM138" i="32"/>
  <c r="AM137" i="32"/>
  <c r="AM136" i="32"/>
  <c r="AM135" i="32"/>
  <c r="AM134" i="32"/>
  <c r="AM133" i="32"/>
  <c r="AM132" i="32"/>
  <c r="AM131" i="32"/>
  <c r="AM130" i="32"/>
  <c r="AM129" i="32"/>
  <c r="AM128" i="32"/>
  <c r="AM127" i="32"/>
  <c r="AM126" i="32"/>
  <c r="AM125" i="32"/>
  <c r="AM124" i="32"/>
  <c r="AM123" i="32"/>
  <c r="AM122" i="32"/>
  <c r="AM121" i="32"/>
  <c r="AM120" i="32"/>
  <c r="AM119" i="32"/>
  <c r="AM118" i="32"/>
  <c r="AM117" i="32"/>
  <c r="AM116" i="32"/>
  <c r="AM115" i="32"/>
  <c r="AM114" i="32"/>
  <c r="AM113" i="32"/>
  <c r="AM112" i="32"/>
  <c r="AM111" i="32"/>
  <c r="AM110" i="32"/>
  <c r="AM109" i="32"/>
  <c r="AM108" i="32"/>
  <c r="AM107" i="32"/>
  <c r="AM106" i="32"/>
  <c r="AM105" i="32"/>
  <c r="AM104" i="32"/>
  <c r="AM103" i="32"/>
  <c r="AM102" i="32"/>
  <c r="AM101" i="32"/>
  <c r="AM100" i="32"/>
  <c r="AM99" i="32"/>
  <c r="AM98" i="32"/>
  <c r="AM97" i="32"/>
  <c r="AM96" i="32"/>
  <c r="AM95" i="32"/>
  <c r="AM94" i="32"/>
  <c r="AM93" i="32"/>
  <c r="AM92" i="32"/>
  <c r="AM91" i="32"/>
  <c r="AM90" i="32"/>
  <c r="AM89" i="32"/>
  <c r="AM88" i="32"/>
  <c r="AM87" i="32"/>
  <c r="AM86" i="32"/>
  <c r="AM85" i="32"/>
  <c r="AM84" i="32"/>
  <c r="AM83" i="32"/>
  <c r="AM82" i="32"/>
  <c r="AM81" i="32"/>
  <c r="AM80" i="32"/>
  <c r="AM79" i="32"/>
  <c r="AM78" i="32"/>
  <c r="AM77" i="32"/>
  <c r="AM76" i="32"/>
  <c r="AM75" i="32"/>
  <c r="AM74" i="32"/>
  <c r="AM73" i="32"/>
  <c r="AM72" i="32"/>
  <c r="AM71" i="32"/>
  <c r="AM70" i="32"/>
  <c r="AM69" i="32"/>
  <c r="AM68" i="32"/>
  <c r="AM67" i="32"/>
  <c r="AM66" i="32"/>
  <c r="AM65" i="32"/>
  <c r="AM64" i="32"/>
  <c r="AM63" i="32"/>
  <c r="AM62" i="32"/>
  <c r="AM61" i="32"/>
  <c r="AM60" i="32"/>
  <c r="AM59" i="32"/>
  <c r="AM58" i="32"/>
  <c r="AM57" i="32"/>
  <c r="AM56" i="32"/>
  <c r="AM55" i="32"/>
  <c r="AM54" i="32"/>
  <c r="AM53" i="32"/>
  <c r="AM52" i="32"/>
  <c r="AM51" i="32"/>
  <c r="AM50" i="32"/>
  <c r="AM49" i="32"/>
  <c r="AM48" i="32"/>
  <c r="AM47" i="32"/>
  <c r="AM46" i="32"/>
  <c r="AM45" i="32"/>
  <c r="AM44" i="32"/>
  <c r="AM43" i="32"/>
  <c r="AM42" i="32"/>
  <c r="AM41" i="32"/>
  <c r="AM40" i="32"/>
  <c r="AM39" i="32"/>
  <c r="AM38" i="32"/>
  <c r="AM37" i="32"/>
  <c r="AM36" i="32"/>
  <c r="AM35" i="32"/>
  <c r="AM34" i="32"/>
  <c r="AM33" i="32"/>
  <c r="AM32" i="32"/>
  <c r="AM31" i="32"/>
  <c r="AM30" i="32"/>
  <c r="AM29" i="32"/>
  <c r="AM28" i="32"/>
  <c r="AM27" i="32"/>
  <c r="AM26" i="32"/>
  <c r="AM25" i="32"/>
  <c r="AM24" i="32"/>
  <c r="AM23" i="32"/>
  <c r="AM22" i="32"/>
  <c r="AM21" i="32"/>
  <c r="AM20" i="32"/>
  <c r="AM19" i="32"/>
  <c r="AM18" i="32"/>
  <c r="AM17" i="32"/>
  <c r="AM16" i="32"/>
  <c r="AM15" i="32"/>
  <c r="AM14" i="32"/>
  <c r="AM13" i="32"/>
  <c r="AM12" i="32"/>
  <c r="AM11" i="32"/>
  <c r="AM10" i="32"/>
  <c r="AM9" i="32"/>
  <c r="AM8" i="32"/>
  <c r="AM7" i="32"/>
  <c r="AM6" i="32"/>
  <c r="AM5" i="32"/>
  <c r="AM4" i="32"/>
  <c r="AM3" i="32"/>
  <c r="AM2" i="32"/>
  <c r="AI208" i="32"/>
  <c r="AI207" i="32"/>
  <c r="AI206" i="32"/>
  <c r="AI205" i="32"/>
  <c r="AI204" i="32"/>
  <c r="AI203" i="32"/>
  <c r="AI202" i="32"/>
  <c r="AI201" i="32"/>
  <c r="AI200" i="32"/>
  <c r="AI199" i="32"/>
  <c r="AI198" i="32"/>
  <c r="AI197" i="32"/>
  <c r="AI196" i="32"/>
  <c r="AI195" i="32"/>
  <c r="AI194" i="32"/>
  <c r="AI193" i="32"/>
  <c r="AI192" i="32"/>
  <c r="AI191" i="32"/>
  <c r="AI190" i="32"/>
  <c r="AI189" i="32"/>
  <c r="AI188" i="32"/>
  <c r="AI187" i="32"/>
  <c r="AI186" i="32"/>
  <c r="AI185" i="32"/>
  <c r="AI184" i="32"/>
  <c r="AI183" i="32"/>
  <c r="AI182" i="32"/>
  <c r="AI181" i="32"/>
  <c r="AI180" i="32"/>
  <c r="AI179" i="32"/>
  <c r="AI178" i="32"/>
  <c r="AI177" i="32"/>
  <c r="AI176" i="32"/>
  <c r="AI175" i="32"/>
  <c r="AI174" i="32"/>
  <c r="AI173" i="32"/>
  <c r="AI172" i="32"/>
  <c r="AI171" i="32"/>
  <c r="AI170" i="32"/>
  <c r="AI169" i="32"/>
  <c r="AI168" i="32"/>
  <c r="AI167" i="32"/>
  <c r="AI166" i="32"/>
  <c r="AI165" i="32"/>
  <c r="AI164" i="32"/>
  <c r="AI163" i="32"/>
  <c r="AI162" i="32"/>
  <c r="AI161" i="32"/>
  <c r="AI160" i="32"/>
  <c r="AI159" i="32"/>
  <c r="AI158" i="32"/>
  <c r="AI157" i="32"/>
  <c r="AI156" i="32"/>
  <c r="AI155" i="32"/>
  <c r="AI154" i="32"/>
  <c r="AI153" i="32"/>
  <c r="AI152" i="32"/>
  <c r="AI151" i="32"/>
  <c r="AI150" i="32"/>
  <c r="AI149" i="32"/>
  <c r="AI148" i="32"/>
  <c r="AI147" i="32"/>
  <c r="AI146" i="32"/>
  <c r="AI145" i="32"/>
  <c r="AI144" i="32"/>
  <c r="AI143" i="32"/>
  <c r="AI142" i="32"/>
  <c r="AI141" i="32"/>
  <c r="AI140" i="32"/>
  <c r="AI139" i="32"/>
  <c r="AI138" i="32"/>
  <c r="AI137" i="32"/>
  <c r="AI136" i="32"/>
  <c r="AI135" i="32"/>
  <c r="AI134" i="32"/>
  <c r="AI133" i="32"/>
  <c r="AI132" i="32"/>
  <c r="AI131" i="32"/>
  <c r="AI130" i="32"/>
  <c r="AI129" i="32"/>
  <c r="AI128" i="32"/>
  <c r="AI127" i="32"/>
  <c r="AI126" i="32"/>
  <c r="AI125" i="32"/>
  <c r="AI124" i="32"/>
  <c r="AI123" i="32"/>
  <c r="AI122" i="32"/>
  <c r="AI121" i="32"/>
  <c r="AI120" i="32"/>
  <c r="AI119" i="32"/>
  <c r="AI118" i="32"/>
  <c r="AI117" i="32"/>
  <c r="AI116" i="32"/>
  <c r="AI115" i="32"/>
  <c r="AI114" i="32"/>
  <c r="AI113" i="32"/>
  <c r="AI112" i="32"/>
  <c r="AI111" i="32"/>
  <c r="AI110" i="32"/>
  <c r="AI109" i="32"/>
  <c r="AI108" i="32"/>
  <c r="AI107" i="32"/>
  <c r="AI106" i="32"/>
  <c r="AI105" i="32"/>
  <c r="AI104" i="32"/>
  <c r="AI103" i="32"/>
  <c r="AI102" i="32"/>
  <c r="AI101" i="32"/>
  <c r="AI100" i="32"/>
  <c r="AI99" i="32"/>
  <c r="AI98" i="32"/>
  <c r="AI97" i="32"/>
  <c r="AI96" i="32"/>
  <c r="AI95" i="32"/>
  <c r="AI94" i="32"/>
  <c r="AI93" i="32"/>
  <c r="AI92" i="32"/>
  <c r="AI91" i="32"/>
  <c r="AI90" i="32"/>
  <c r="AI89" i="32"/>
  <c r="AI88" i="32"/>
  <c r="AI87" i="32"/>
  <c r="AI86" i="32"/>
  <c r="AI85" i="32"/>
  <c r="AI84" i="32"/>
  <c r="AI83" i="32"/>
  <c r="AI82" i="32"/>
  <c r="AI81" i="32"/>
  <c r="AI80" i="32"/>
  <c r="AI79" i="32"/>
  <c r="AI78" i="32"/>
  <c r="AI77" i="32"/>
  <c r="AI76" i="32"/>
  <c r="AI75" i="32"/>
  <c r="AI74" i="32"/>
  <c r="AI73" i="32"/>
  <c r="AI72" i="32"/>
  <c r="AI71" i="32"/>
  <c r="AI70" i="32"/>
  <c r="AI69" i="32"/>
  <c r="AI68" i="32"/>
  <c r="AI67" i="32"/>
  <c r="AI66" i="32"/>
  <c r="AI65" i="32"/>
  <c r="AI64" i="32"/>
  <c r="AI63" i="32"/>
  <c r="AI62" i="32"/>
  <c r="AI61" i="32"/>
  <c r="AI60" i="32"/>
  <c r="AI59" i="32"/>
  <c r="AI58" i="32"/>
  <c r="AI57" i="32"/>
  <c r="AI56" i="32"/>
  <c r="AI55" i="32"/>
  <c r="AI54" i="32"/>
  <c r="AI53" i="32"/>
  <c r="AI52" i="32"/>
  <c r="AI51" i="32"/>
  <c r="AI50" i="32"/>
  <c r="AI49" i="32"/>
  <c r="AI48" i="32"/>
  <c r="AI47" i="32"/>
  <c r="AI46" i="32"/>
  <c r="AI45" i="32"/>
  <c r="AI44" i="32"/>
  <c r="AI43" i="32"/>
  <c r="AI42" i="32"/>
  <c r="AI41" i="32"/>
  <c r="AI40" i="32"/>
  <c r="AI39" i="32"/>
  <c r="AI38" i="32"/>
  <c r="AI37" i="32"/>
  <c r="AI36" i="32"/>
  <c r="AI35" i="32"/>
  <c r="AI34" i="32"/>
  <c r="AI33" i="32"/>
  <c r="AI32" i="32"/>
  <c r="AI31" i="32"/>
  <c r="AI30" i="32"/>
  <c r="AI29" i="32"/>
  <c r="AI28" i="32"/>
  <c r="AI27" i="32"/>
  <c r="AI26" i="32"/>
  <c r="AI25" i="32"/>
  <c r="AI24" i="32"/>
  <c r="AI23" i="32"/>
  <c r="AI22" i="32"/>
  <c r="AI21" i="32"/>
  <c r="AI20" i="32"/>
  <c r="AI19" i="32"/>
  <c r="AI18" i="32"/>
  <c r="AI17" i="32"/>
  <c r="AI16" i="32"/>
  <c r="AI15" i="32"/>
  <c r="AI14" i="32"/>
  <c r="AI13" i="32"/>
  <c r="AI12" i="32"/>
  <c r="AI11" i="32"/>
  <c r="AI10" i="32"/>
  <c r="AI9" i="32"/>
  <c r="AI8" i="32"/>
  <c r="AI7" i="32"/>
  <c r="AI6" i="32"/>
  <c r="AI5" i="32"/>
  <c r="AI4" i="32"/>
  <c r="AI3" i="32"/>
  <c r="AI2" i="32"/>
  <c r="AE208" i="32"/>
  <c r="AE207" i="32"/>
  <c r="AE206" i="32"/>
  <c r="AE205" i="32"/>
  <c r="AE204" i="32"/>
  <c r="AE203" i="32"/>
  <c r="AE202" i="32"/>
  <c r="AE201" i="32"/>
  <c r="AE200" i="32"/>
  <c r="AE199" i="32"/>
  <c r="AE198" i="32"/>
  <c r="AE197" i="32"/>
  <c r="AE196" i="32"/>
  <c r="AE195" i="32"/>
  <c r="AE194" i="32"/>
  <c r="AE193" i="32"/>
  <c r="AE192" i="32"/>
  <c r="AE191" i="32"/>
  <c r="AE190" i="32"/>
  <c r="AE189" i="32"/>
  <c r="AE188" i="32"/>
  <c r="AE187" i="32"/>
  <c r="AE186" i="32"/>
  <c r="AE185" i="32"/>
  <c r="AE184" i="32"/>
  <c r="AE183" i="32"/>
  <c r="AE182" i="32"/>
  <c r="AE181" i="32"/>
  <c r="AE180" i="32"/>
  <c r="AE179" i="32"/>
  <c r="AE178" i="32"/>
  <c r="AE177" i="32"/>
  <c r="AE176" i="32"/>
  <c r="AE175" i="32"/>
  <c r="AE174" i="32"/>
  <c r="AE173" i="32"/>
  <c r="AE172" i="32"/>
  <c r="AE171" i="32"/>
  <c r="AE170" i="32"/>
  <c r="AE169" i="32"/>
  <c r="AE168" i="32"/>
  <c r="AE167" i="32"/>
  <c r="AE166" i="32"/>
  <c r="AE165" i="32"/>
  <c r="AE164" i="32"/>
  <c r="AE163" i="32"/>
  <c r="AE162" i="32"/>
  <c r="AE161" i="32"/>
  <c r="AE160" i="32"/>
  <c r="AE159" i="32"/>
  <c r="AE158" i="32"/>
  <c r="AE157" i="32"/>
  <c r="AE156" i="32"/>
  <c r="AE155" i="32"/>
  <c r="AE154" i="32"/>
  <c r="AE153" i="32"/>
  <c r="AE152" i="32"/>
  <c r="AE151" i="32"/>
  <c r="AE150" i="32"/>
  <c r="AE149" i="32"/>
  <c r="AE148" i="32"/>
  <c r="AE147" i="32"/>
  <c r="AE146" i="32"/>
  <c r="AE145" i="32"/>
  <c r="AE144" i="32"/>
  <c r="AE143" i="32"/>
  <c r="AE142" i="32"/>
  <c r="AE141" i="32"/>
  <c r="AE140" i="32"/>
  <c r="AE139" i="32"/>
  <c r="AE138" i="32"/>
  <c r="AE137" i="32"/>
  <c r="AE136" i="32"/>
  <c r="AE135" i="32"/>
  <c r="AE134" i="32"/>
  <c r="AE133" i="32"/>
  <c r="AE132" i="32"/>
  <c r="AE131" i="32"/>
  <c r="AE130" i="32"/>
  <c r="AE129" i="32"/>
  <c r="AE128" i="32"/>
  <c r="AE127" i="32"/>
  <c r="AE126" i="32"/>
  <c r="AE125" i="32"/>
  <c r="AE124" i="32"/>
  <c r="AE123" i="32"/>
  <c r="AE122" i="32"/>
  <c r="AE121" i="32"/>
  <c r="AE120" i="32"/>
  <c r="AE119" i="32"/>
  <c r="AE118" i="32"/>
  <c r="AE117" i="32"/>
  <c r="AE116" i="32"/>
  <c r="AE115" i="32"/>
  <c r="AE114" i="32"/>
  <c r="AE113" i="32"/>
  <c r="AE112" i="32"/>
  <c r="AE111" i="32"/>
  <c r="AE110" i="32"/>
  <c r="AE109" i="32"/>
  <c r="AE108" i="32"/>
  <c r="AE107" i="32"/>
  <c r="AE106" i="32"/>
  <c r="AE105" i="32"/>
  <c r="AE104" i="32"/>
  <c r="AE103" i="32"/>
  <c r="AE102" i="32"/>
  <c r="AE101" i="32"/>
  <c r="AE100" i="32"/>
  <c r="AE99" i="32"/>
  <c r="AE98" i="32"/>
  <c r="AE97" i="32"/>
  <c r="AE96" i="32"/>
  <c r="AE95" i="32"/>
  <c r="AE94" i="32"/>
  <c r="AE93" i="32"/>
  <c r="AE92" i="32"/>
  <c r="AE91" i="32"/>
  <c r="AE90" i="32"/>
  <c r="AE89" i="32"/>
  <c r="AE88" i="32"/>
  <c r="AE87" i="32"/>
  <c r="AE86" i="32"/>
  <c r="AE85" i="32"/>
  <c r="AE84" i="32"/>
  <c r="AE83" i="32"/>
  <c r="AE82" i="32"/>
  <c r="AE81" i="32"/>
  <c r="AE80" i="32"/>
  <c r="AE79" i="32"/>
  <c r="AE78" i="32"/>
  <c r="AE77" i="32"/>
  <c r="AE76" i="32"/>
  <c r="AE75" i="32"/>
  <c r="AE74" i="32"/>
  <c r="AE73" i="32"/>
  <c r="AE72" i="32"/>
  <c r="AE71" i="32"/>
  <c r="AE70" i="32"/>
  <c r="AE69" i="32"/>
  <c r="AE68" i="32"/>
  <c r="AE67" i="32"/>
  <c r="AE66" i="32"/>
  <c r="AE65" i="32"/>
  <c r="AE64" i="32"/>
  <c r="AE63" i="32"/>
  <c r="AE62" i="32"/>
  <c r="AE61" i="32"/>
  <c r="AE60" i="32"/>
  <c r="AE59" i="32"/>
  <c r="AE58" i="32"/>
  <c r="AE57" i="32"/>
  <c r="AE56" i="32"/>
  <c r="AE55" i="32"/>
  <c r="AE54" i="32"/>
  <c r="AE53" i="32"/>
  <c r="AE52" i="32"/>
  <c r="AE51" i="32"/>
  <c r="AE50" i="32"/>
  <c r="AE49" i="32"/>
  <c r="AE48" i="32"/>
  <c r="AE47" i="32"/>
  <c r="AE46" i="32"/>
  <c r="AE45" i="32"/>
  <c r="AE44" i="32"/>
  <c r="AE43" i="32"/>
  <c r="AE42" i="32"/>
  <c r="AE41" i="32"/>
  <c r="AE40" i="32"/>
  <c r="AE39" i="32"/>
  <c r="AE38" i="32"/>
  <c r="AE37" i="32"/>
  <c r="AE36" i="32"/>
  <c r="AE35" i="32"/>
  <c r="AE34" i="32"/>
  <c r="AE33" i="32"/>
  <c r="AE32" i="32"/>
  <c r="AE31" i="32"/>
  <c r="AE30" i="32"/>
  <c r="AE29" i="32"/>
  <c r="AE28" i="32"/>
  <c r="AE27" i="32"/>
  <c r="AE26" i="32"/>
  <c r="AE25" i="32"/>
  <c r="AE24" i="32"/>
  <c r="AE23" i="32"/>
  <c r="AE22" i="32"/>
  <c r="AE21" i="32"/>
  <c r="AE20" i="32"/>
  <c r="AE19" i="32"/>
  <c r="AE18" i="32"/>
  <c r="AE17" i="32"/>
  <c r="AE16" i="32"/>
  <c r="AE15" i="32"/>
  <c r="AE14" i="32"/>
  <c r="AE13" i="32"/>
  <c r="AE12" i="32"/>
  <c r="AE11" i="32"/>
  <c r="AE10" i="32"/>
  <c r="AE9" i="32"/>
  <c r="AE8" i="32"/>
  <c r="AE7" i="32"/>
  <c r="AE6" i="32"/>
  <c r="AE5" i="32"/>
  <c r="AE4" i="32"/>
  <c r="AE3" i="32"/>
  <c r="AE2" i="32"/>
  <c r="AA208" i="32"/>
  <c r="AA207" i="32"/>
  <c r="AA206" i="32"/>
  <c r="AA205" i="32"/>
  <c r="AA204" i="32"/>
  <c r="AA203" i="32"/>
  <c r="AA202" i="32"/>
  <c r="AA201" i="32"/>
  <c r="AA200" i="32"/>
  <c r="AA199" i="32"/>
  <c r="AA198" i="32"/>
  <c r="AA197" i="32"/>
  <c r="AA196" i="32"/>
  <c r="AA195" i="32"/>
  <c r="AA194" i="32"/>
  <c r="AA193" i="32"/>
  <c r="AA192" i="32"/>
  <c r="AA191" i="32"/>
  <c r="AA190" i="32"/>
  <c r="AA189" i="32"/>
  <c r="AA188" i="32"/>
  <c r="AA187" i="32"/>
  <c r="AA186" i="32"/>
  <c r="AA185" i="32"/>
  <c r="AA184" i="32"/>
  <c r="AA183" i="32"/>
  <c r="AA182" i="32"/>
  <c r="AA181" i="32"/>
  <c r="AA180" i="32"/>
  <c r="AA179" i="32"/>
  <c r="AA178" i="32"/>
  <c r="AA177" i="32"/>
  <c r="AA176" i="32"/>
  <c r="AA175" i="32"/>
  <c r="AA174" i="32"/>
  <c r="AA173" i="32"/>
  <c r="AA172" i="32"/>
  <c r="AA171" i="32"/>
  <c r="AA170" i="32"/>
  <c r="AA169" i="32"/>
  <c r="AA168" i="32"/>
  <c r="AA167" i="32"/>
  <c r="AA166" i="32"/>
  <c r="AA165" i="32"/>
  <c r="AA164" i="32"/>
  <c r="AA163" i="32"/>
  <c r="AA162" i="32"/>
  <c r="AA161" i="32"/>
  <c r="AA160" i="32"/>
  <c r="AA159" i="32"/>
  <c r="AA158" i="32"/>
  <c r="AA157" i="32"/>
  <c r="AA156" i="32"/>
  <c r="AA155" i="32"/>
  <c r="AA154" i="32"/>
  <c r="AA153" i="32"/>
  <c r="AA152" i="32"/>
  <c r="AA151" i="32"/>
  <c r="AA150" i="32"/>
  <c r="AA149" i="32"/>
  <c r="AA148" i="32"/>
  <c r="AA147" i="32"/>
  <c r="AA146" i="32"/>
  <c r="AA145" i="32"/>
  <c r="AA144" i="32"/>
  <c r="AA143" i="32"/>
  <c r="AA142" i="32"/>
  <c r="AA141" i="32"/>
  <c r="AA140" i="32"/>
  <c r="AA139" i="32"/>
  <c r="AA138" i="32"/>
  <c r="AA137" i="32"/>
  <c r="AA136" i="32"/>
  <c r="AA135" i="32"/>
  <c r="AA134" i="32"/>
  <c r="AA133" i="32"/>
  <c r="AA132" i="32"/>
  <c r="AA131" i="32"/>
  <c r="AA130" i="32"/>
  <c r="AA129" i="32"/>
  <c r="AA128" i="32"/>
  <c r="AA127" i="32"/>
  <c r="AA126" i="32"/>
  <c r="AA125" i="32"/>
  <c r="AA124" i="32"/>
  <c r="AA123" i="32"/>
  <c r="AA122" i="32"/>
  <c r="AA121" i="32"/>
  <c r="AA120" i="32"/>
  <c r="AA119" i="32"/>
  <c r="AA118" i="32"/>
  <c r="AA117" i="32"/>
  <c r="AA116" i="32"/>
  <c r="AA115" i="32"/>
  <c r="AA114" i="32"/>
  <c r="AA113" i="32"/>
  <c r="AA112" i="32"/>
  <c r="AA111" i="32"/>
  <c r="AA110" i="32"/>
  <c r="AA109" i="32"/>
  <c r="AA108" i="32"/>
  <c r="AA107" i="32"/>
  <c r="AA106" i="32"/>
  <c r="AA105" i="32"/>
  <c r="AA104" i="32"/>
  <c r="AA103" i="32"/>
  <c r="AA102" i="32"/>
  <c r="AA101" i="32"/>
  <c r="AA100" i="32"/>
  <c r="AA99" i="32"/>
  <c r="AA98" i="32"/>
  <c r="AA97" i="32"/>
  <c r="AA96" i="32"/>
  <c r="AA95" i="32"/>
  <c r="AA94" i="32"/>
  <c r="AA93" i="32"/>
  <c r="AA92" i="32"/>
  <c r="AA91" i="32"/>
  <c r="AA90" i="32"/>
  <c r="AA89" i="32"/>
  <c r="AA88" i="32"/>
  <c r="AA87" i="32"/>
  <c r="AA86" i="32"/>
  <c r="AA85" i="32"/>
  <c r="AA84" i="32"/>
  <c r="AA83" i="32"/>
  <c r="AA82" i="32"/>
  <c r="AA81" i="32"/>
  <c r="AA80" i="32"/>
  <c r="AA79" i="32"/>
  <c r="AA78" i="32"/>
  <c r="AA77" i="32"/>
  <c r="AA76" i="32"/>
  <c r="AA75" i="32"/>
  <c r="AA74" i="32"/>
  <c r="AA73" i="32"/>
  <c r="AA72" i="32"/>
  <c r="AA71" i="32"/>
  <c r="AA70" i="32"/>
  <c r="AA69" i="32"/>
  <c r="AA68" i="32"/>
  <c r="AA67" i="32"/>
  <c r="AA66" i="32"/>
  <c r="AA65" i="32"/>
  <c r="AA64" i="32"/>
  <c r="AA63" i="32"/>
  <c r="AA62" i="32"/>
  <c r="AA61" i="32"/>
  <c r="AA60" i="32"/>
  <c r="AA59" i="32"/>
  <c r="AA58" i="32"/>
  <c r="AA57" i="32"/>
  <c r="AA56" i="32"/>
  <c r="AA55" i="32"/>
  <c r="AA54" i="32"/>
  <c r="AA53" i="32"/>
  <c r="AA52" i="32"/>
  <c r="AA51" i="32"/>
  <c r="AA50" i="32"/>
  <c r="AA49" i="32"/>
  <c r="AA48" i="32"/>
  <c r="AA47" i="32"/>
  <c r="AA46" i="32"/>
  <c r="AA45" i="32"/>
  <c r="AA44" i="32"/>
  <c r="AA43" i="32"/>
  <c r="AA42" i="32"/>
  <c r="AA41" i="32"/>
  <c r="AA40" i="32"/>
  <c r="AA39" i="32"/>
  <c r="AA38" i="32"/>
  <c r="AA37" i="32"/>
  <c r="AA36" i="32"/>
  <c r="AA35" i="32"/>
  <c r="AA34" i="32"/>
  <c r="AA33" i="32"/>
  <c r="AA32" i="32"/>
  <c r="AA31" i="32"/>
  <c r="AA30" i="32"/>
  <c r="AA29" i="32"/>
  <c r="AA28" i="32"/>
  <c r="AA27" i="32"/>
  <c r="AA26" i="32"/>
  <c r="AA25" i="32"/>
  <c r="AA24" i="32"/>
  <c r="AA23" i="32"/>
  <c r="AA22" i="32"/>
  <c r="AA21" i="32"/>
  <c r="AA20" i="32"/>
  <c r="AA19" i="32"/>
  <c r="AA18" i="32"/>
  <c r="AA17" i="32"/>
  <c r="AA16" i="32"/>
  <c r="AA15" i="32"/>
  <c r="AA14" i="32"/>
  <c r="AA13" i="32"/>
  <c r="AA12" i="32"/>
  <c r="AA11" i="32"/>
  <c r="AA10" i="32"/>
  <c r="AA9" i="32"/>
  <c r="AA8" i="32"/>
  <c r="AA7" i="32"/>
  <c r="AA6" i="32"/>
  <c r="AA5" i="32"/>
  <c r="AA4" i="32"/>
  <c r="AA3" i="32"/>
  <c r="AA2" i="32"/>
  <c r="W208" i="32"/>
  <c r="W207" i="32"/>
  <c r="W206" i="32"/>
  <c r="W205" i="32"/>
  <c r="W204" i="32"/>
  <c r="W203" i="32"/>
  <c r="W202" i="32"/>
  <c r="W201" i="32"/>
  <c r="W200" i="32"/>
  <c r="W199" i="32"/>
  <c r="W198" i="32"/>
  <c r="W197" i="32"/>
  <c r="W196" i="32"/>
  <c r="W195" i="32"/>
  <c r="W194" i="32"/>
  <c r="W193" i="32"/>
  <c r="W192" i="32"/>
  <c r="W191" i="32"/>
  <c r="W190" i="32"/>
  <c r="W189" i="32"/>
  <c r="W188" i="32"/>
  <c r="W187" i="32"/>
  <c r="W186" i="32"/>
  <c r="W185" i="32"/>
  <c r="W184" i="32"/>
  <c r="W183" i="32"/>
  <c r="W182" i="32"/>
  <c r="W181" i="32"/>
  <c r="W180" i="32"/>
  <c r="W179" i="32"/>
  <c r="W178" i="32"/>
  <c r="W177" i="32"/>
  <c r="W176" i="32"/>
  <c r="W175" i="32"/>
  <c r="W174" i="32"/>
  <c r="W173" i="32"/>
  <c r="W172" i="32"/>
  <c r="W171" i="32"/>
  <c r="W170" i="32"/>
  <c r="W169" i="32"/>
  <c r="W168" i="32"/>
  <c r="W167" i="32"/>
  <c r="W166" i="32"/>
  <c r="W165" i="32"/>
  <c r="W164" i="32"/>
  <c r="W163" i="32"/>
  <c r="W162" i="32"/>
  <c r="W161" i="32"/>
  <c r="W160" i="32"/>
  <c r="W159" i="32"/>
  <c r="W158" i="32"/>
  <c r="W157" i="32"/>
  <c r="W156" i="32"/>
  <c r="W155" i="32"/>
  <c r="W154" i="32"/>
  <c r="W153" i="32"/>
  <c r="W152" i="32"/>
  <c r="W151" i="32"/>
  <c r="W150" i="32"/>
  <c r="W149" i="32"/>
  <c r="W148" i="32"/>
  <c r="W147" i="32"/>
  <c r="W146" i="32"/>
  <c r="W145" i="32"/>
  <c r="W144" i="32"/>
  <c r="W143" i="32"/>
  <c r="W142" i="32"/>
  <c r="W141" i="32"/>
  <c r="W140" i="32"/>
  <c r="W139" i="32"/>
  <c r="W138" i="32"/>
  <c r="W137" i="32"/>
  <c r="W136" i="32"/>
  <c r="W135" i="32"/>
  <c r="W134" i="32"/>
  <c r="W133" i="32"/>
  <c r="W132" i="32"/>
  <c r="W131" i="32"/>
  <c r="W130" i="32"/>
  <c r="W129" i="32"/>
  <c r="W128" i="32"/>
  <c r="W127" i="32"/>
  <c r="W126" i="32"/>
  <c r="W125" i="32"/>
  <c r="W124" i="32"/>
  <c r="W123" i="32"/>
  <c r="W122" i="32"/>
  <c r="W121" i="32"/>
  <c r="W120" i="32"/>
  <c r="W119" i="32"/>
  <c r="W118" i="32"/>
  <c r="W117" i="32"/>
  <c r="W116" i="32"/>
  <c r="W115" i="32"/>
  <c r="W114" i="32"/>
  <c r="W113" i="32"/>
  <c r="W112" i="32"/>
  <c r="W111" i="32"/>
  <c r="W110" i="32"/>
  <c r="W109" i="32"/>
  <c r="W108" i="32"/>
  <c r="W107" i="32"/>
  <c r="W106" i="32"/>
  <c r="W105" i="32"/>
  <c r="W104" i="32"/>
  <c r="W103" i="32"/>
  <c r="W102" i="32"/>
  <c r="W101" i="32"/>
  <c r="W100" i="32"/>
  <c r="W99" i="32"/>
  <c r="W98" i="32"/>
  <c r="W97" i="32"/>
  <c r="W96" i="32"/>
  <c r="W95" i="32"/>
  <c r="W94" i="32"/>
  <c r="W93" i="32"/>
  <c r="W92" i="32"/>
  <c r="W91" i="32"/>
  <c r="W90" i="32"/>
  <c r="W89" i="32"/>
  <c r="W88" i="32"/>
  <c r="W87" i="32"/>
  <c r="W86" i="32"/>
  <c r="W85" i="32"/>
  <c r="W84" i="32"/>
  <c r="W83" i="32"/>
  <c r="W82" i="32"/>
  <c r="W81" i="32"/>
  <c r="W80" i="32"/>
  <c r="W79" i="32"/>
  <c r="W78" i="32"/>
  <c r="W77" i="32"/>
  <c r="W76" i="32"/>
  <c r="W75" i="32"/>
  <c r="W74" i="32"/>
  <c r="W73" i="32"/>
  <c r="W72" i="32"/>
  <c r="W71" i="32"/>
  <c r="W70" i="32"/>
  <c r="W69" i="32"/>
  <c r="W68" i="32"/>
  <c r="W67" i="32"/>
  <c r="W66" i="32"/>
  <c r="W65" i="32"/>
  <c r="W64" i="32"/>
  <c r="W63" i="32"/>
  <c r="W62" i="32"/>
  <c r="W61" i="32"/>
  <c r="W60" i="32"/>
  <c r="W59" i="32"/>
  <c r="W58" i="32"/>
  <c r="W57" i="32"/>
  <c r="W56" i="32"/>
  <c r="W55" i="32"/>
  <c r="W54" i="32"/>
  <c r="W53" i="32"/>
  <c r="W52" i="32"/>
  <c r="W51" i="32"/>
  <c r="W50" i="32"/>
  <c r="W49" i="32"/>
  <c r="W48" i="32"/>
  <c r="W47" i="32"/>
  <c r="W46" i="32"/>
  <c r="W45" i="32"/>
  <c r="W44" i="32"/>
  <c r="W43" i="32"/>
  <c r="W42" i="32"/>
  <c r="W41" i="32"/>
  <c r="W40" i="32"/>
  <c r="W39" i="32"/>
  <c r="W38" i="32"/>
  <c r="W37" i="32"/>
  <c r="W36" i="32"/>
  <c r="W35" i="32"/>
  <c r="W34" i="32"/>
  <c r="W33" i="32"/>
  <c r="W32" i="32"/>
  <c r="W31" i="32"/>
  <c r="W30" i="32"/>
  <c r="W29" i="32"/>
  <c r="W28" i="32"/>
  <c r="W27" i="32"/>
  <c r="W26" i="32"/>
  <c r="W25" i="32"/>
  <c r="W24" i="32"/>
  <c r="W23" i="32"/>
  <c r="W22" i="32"/>
  <c r="W21" i="32"/>
  <c r="W20" i="32"/>
  <c r="W19" i="32"/>
  <c r="W18" i="32"/>
  <c r="W17" i="32"/>
  <c r="W16" i="32"/>
  <c r="W15" i="32"/>
  <c r="W14" i="32"/>
  <c r="W13" i="32"/>
  <c r="W12" i="32"/>
  <c r="W11" i="32"/>
  <c r="W10" i="32"/>
  <c r="W9" i="32"/>
  <c r="W8" i="32"/>
  <c r="W7" i="32"/>
  <c r="W6" i="32"/>
  <c r="W5" i="32"/>
  <c r="W4" i="32"/>
  <c r="W3" i="32"/>
  <c r="W2" i="32"/>
  <c r="S208" i="32"/>
  <c r="S207" i="32"/>
  <c r="S206" i="32"/>
  <c r="S205" i="32"/>
  <c r="S204" i="32"/>
  <c r="S203" i="32"/>
  <c r="S202" i="32"/>
  <c r="S201" i="32"/>
  <c r="S200" i="32"/>
  <c r="S199" i="32"/>
  <c r="S198" i="32"/>
  <c r="S197" i="32"/>
  <c r="S196" i="32"/>
  <c r="S195" i="32"/>
  <c r="S194" i="32"/>
  <c r="S193" i="32"/>
  <c r="S192" i="32"/>
  <c r="S191" i="32"/>
  <c r="S190" i="32"/>
  <c r="S189" i="32"/>
  <c r="S188" i="32"/>
  <c r="S187" i="32"/>
  <c r="S186" i="32"/>
  <c r="S185" i="32"/>
  <c r="S184" i="32"/>
  <c r="S183" i="32"/>
  <c r="S182" i="32"/>
  <c r="S181" i="32"/>
  <c r="S180" i="32"/>
  <c r="S179" i="32"/>
  <c r="S178" i="32"/>
  <c r="S177" i="32"/>
  <c r="S176" i="32"/>
  <c r="S175" i="32"/>
  <c r="S174" i="32"/>
  <c r="S173" i="32"/>
  <c r="S172" i="32"/>
  <c r="S171" i="32"/>
  <c r="S170" i="32"/>
  <c r="S169" i="32"/>
  <c r="S168" i="32"/>
  <c r="S167" i="32"/>
  <c r="S166" i="32"/>
  <c r="S165" i="32"/>
  <c r="S164" i="32"/>
  <c r="S163" i="32"/>
  <c r="S162" i="32"/>
  <c r="S161" i="32"/>
  <c r="S160" i="32"/>
  <c r="S159" i="32"/>
  <c r="S158" i="32"/>
  <c r="S157" i="32"/>
  <c r="S156" i="32"/>
  <c r="S155" i="32"/>
  <c r="S154" i="32"/>
  <c r="S153" i="32"/>
  <c r="S152" i="32"/>
  <c r="S151" i="32"/>
  <c r="S150" i="32"/>
  <c r="S149" i="32"/>
  <c r="S148" i="32"/>
  <c r="S147" i="32"/>
  <c r="S146" i="32"/>
  <c r="S145" i="32"/>
  <c r="S144" i="32"/>
  <c r="S143" i="32"/>
  <c r="S142" i="32"/>
  <c r="S141" i="32"/>
  <c r="S140" i="32"/>
  <c r="S139" i="32"/>
  <c r="S138" i="32"/>
  <c r="S137" i="32"/>
  <c r="S136" i="32"/>
  <c r="S135" i="32"/>
  <c r="S134" i="32"/>
  <c r="S133" i="32"/>
  <c r="S132" i="32"/>
  <c r="S131" i="32"/>
  <c r="S130" i="32"/>
  <c r="S129" i="32"/>
  <c r="S128" i="32"/>
  <c r="S127" i="32"/>
  <c r="S126" i="32"/>
  <c r="S125" i="32"/>
  <c r="S124" i="32"/>
  <c r="S123" i="32"/>
  <c r="S122" i="32"/>
  <c r="S121" i="32"/>
  <c r="S120" i="32"/>
  <c r="S119" i="32"/>
  <c r="S118" i="32"/>
  <c r="S117" i="32"/>
  <c r="S116" i="32"/>
  <c r="S115" i="32"/>
  <c r="S114" i="32"/>
  <c r="S113" i="32"/>
  <c r="S112" i="32"/>
  <c r="S111" i="32"/>
  <c r="S110" i="32"/>
  <c r="S109" i="32"/>
  <c r="S108" i="32"/>
  <c r="S107" i="32"/>
  <c r="S106" i="32"/>
  <c r="S105" i="32"/>
  <c r="S104" i="32"/>
  <c r="S103" i="32"/>
  <c r="S102" i="32"/>
  <c r="S101" i="32"/>
  <c r="S100" i="32"/>
  <c r="S99" i="32"/>
  <c r="S98" i="32"/>
  <c r="S97" i="32"/>
  <c r="S96" i="32"/>
  <c r="S95" i="32"/>
  <c r="S94" i="32"/>
  <c r="S93" i="32"/>
  <c r="S92" i="32"/>
  <c r="S91" i="32"/>
  <c r="S90" i="32"/>
  <c r="S89" i="32"/>
  <c r="S88" i="32"/>
  <c r="S87" i="32"/>
  <c r="S86" i="32"/>
  <c r="S85" i="32"/>
  <c r="S84" i="32"/>
  <c r="S83" i="32"/>
  <c r="S82" i="32"/>
  <c r="S81" i="32"/>
  <c r="S80" i="32"/>
  <c r="S79" i="32"/>
  <c r="S78" i="32"/>
  <c r="S77" i="32"/>
  <c r="S76" i="32"/>
  <c r="S75" i="32"/>
  <c r="S74" i="32"/>
  <c r="S73" i="32"/>
  <c r="S72" i="32"/>
  <c r="S71" i="32"/>
  <c r="S70" i="32"/>
  <c r="S69" i="32"/>
  <c r="S68" i="32"/>
  <c r="S67" i="32"/>
  <c r="S66" i="32"/>
  <c r="S65" i="32"/>
  <c r="S64" i="32"/>
  <c r="S63" i="32"/>
  <c r="S62" i="32"/>
  <c r="S61" i="32"/>
  <c r="S60" i="32"/>
  <c r="S59" i="32"/>
  <c r="S58" i="32"/>
  <c r="S57" i="32"/>
  <c r="S56" i="32"/>
  <c r="S55" i="32"/>
  <c r="S54" i="32"/>
  <c r="S53" i="32"/>
  <c r="S52" i="32"/>
  <c r="S51" i="32"/>
  <c r="S50" i="32"/>
  <c r="S49" i="32"/>
  <c r="S48" i="32"/>
  <c r="S47" i="32"/>
  <c r="S46" i="32"/>
  <c r="S45" i="32"/>
  <c r="S44" i="32"/>
  <c r="S43" i="32"/>
  <c r="S42" i="32"/>
  <c r="S41" i="32"/>
  <c r="S40" i="32"/>
  <c r="S39" i="32"/>
  <c r="S38" i="32"/>
  <c r="S37" i="32"/>
  <c r="S36" i="32"/>
  <c r="S35" i="32"/>
  <c r="S34" i="32"/>
  <c r="S33" i="32"/>
  <c r="S32" i="32"/>
  <c r="S31" i="32"/>
  <c r="S30" i="32"/>
  <c r="S29" i="32"/>
  <c r="S28" i="32"/>
  <c r="S27" i="32"/>
  <c r="S26" i="32"/>
  <c r="S25" i="32"/>
  <c r="S24" i="32"/>
  <c r="S23" i="32"/>
  <c r="S22" i="32"/>
  <c r="S21" i="32"/>
  <c r="S20" i="32"/>
  <c r="S19" i="32"/>
  <c r="S18" i="32"/>
  <c r="S17" i="32"/>
  <c r="S16" i="32"/>
  <c r="S15" i="32"/>
  <c r="S14" i="32"/>
  <c r="S13" i="32"/>
  <c r="S12" i="32"/>
  <c r="S11" i="32"/>
  <c r="S10" i="32"/>
  <c r="S9" i="32"/>
  <c r="S8" i="32"/>
  <c r="S7" i="32"/>
  <c r="S6" i="32"/>
  <c r="S5" i="32"/>
  <c r="S4" i="32"/>
  <c r="S3" i="32"/>
  <c r="S2" i="32"/>
  <c r="O208" i="32"/>
  <c r="O207" i="32"/>
  <c r="O206" i="32"/>
  <c r="O205" i="32"/>
  <c r="O204" i="32"/>
  <c r="O203" i="32"/>
  <c r="O202" i="32"/>
  <c r="O201" i="32"/>
  <c r="O200" i="32"/>
  <c r="O199" i="32"/>
  <c r="O198" i="32"/>
  <c r="O197" i="32"/>
  <c r="O196" i="32"/>
  <c r="O195" i="32"/>
  <c r="O194" i="32"/>
  <c r="O193" i="32"/>
  <c r="O192" i="32"/>
  <c r="O191" i="32"/>
  <c r="O190" i="32"/>
  <c r="O189" i="32"/>
  <c r="O188" i="32"/>
  <c r="O187" i="32"/>
  <c r="O186" i="32"/>
  <c r="O185" i="32"/>
  <c r="O184" i="32"/>
  <c r="O183" i="32"/>
  <c r="O182" i="32"/>
  <c r="O181" i="32"/>
  <c r="O180" i="32"/>
  <c r="O179" i="32"/>
  <c r="O178" i="32"/>
  <c r="O177" i="32"/>
  <c r="O176" i="32"/>
  <c r="O175" i="32"/>
  <c r="O174" i="32"/>
  <c r="O173" i="32"/>
  <c r="O172" i="32"/>
  <c r="O171" i="32"/>
  <c r="O170" i="32"/>
  <c r="O169" i="32"/>
  <c r="O168" i="32"/>
  <c r="O167" i="32"/>
  <c r="O166" i="32"/>
  <c r="O165" i="32"/>
  <c r="O164" i="32"/>
  <c r="O163" i="32"/>
  <c r="O162" i="32"/>
  <c r="O161" i="32"/>
  <c r="O160" i="32"/>
  <c r="O159" i="32"/>
  <c r="O158" i="32"/>
  <c r="O157" i="32"/>
  <c r="O156" i="32"/>
  <c r="O155" i="32"/>
  <c r="O154" i="32"/>
  <c r="O153" i="32"/>
  <c r="O152" i="32"/>
  <c r="O151" i="32"/>
  <c r="O150" i="32"/>
  <c r="O149" i="32"/>
  <c r="O148" i="32"/>
  <c r="O147" i="32"/>
  <c r="O146" i="32"/>
  <c r="O145" i="32"/>
  <c r="O144" i="32"/>
  <c r="O143" i="32"/>
  <c r="O142" i="32"/>
  <c r="O141" i="32"/>
  <c r="O140" i="32"/>
  <c r="O139" i="32"/>
  <c r="O138" i="32"/>
  <c r="O137" i="32"/>
  <c r="O136" i="32"/>
  <c r="O135" i="32"/>
  <c r="O134" i="32"/>
  <c r="O133" i="32"/>
  <c r="O132" i="32"/>
  <c r="O131" i="32"/>
  <c r="O130" i="32"/>
  <c r="O129" i="32"/>
  <c r="O128" i="32"/>
  <c r="O127" i="32"/>
  <c r="O126" i="32"/>
  <c r="O125" i="32"/>
  <c r="O124" i="32"/>
  <c r="O123" i="32"/>
  <c r="O122" i="32"/>
  <c r="O121" i="32"/>
  <c r="O120" i="32"/>
  <c r="O119" i="32"/>
  <c r="O118" i="32"/>
  <c r="O117" i="32"/>
  <c r="O116" i="32"/>
  <c r="O115" i="32"/>
  <c r="O114" i="32"/>
  <c r="O113" i="32"/>
  <c r="O112" i="32"/>
  <c r="O111" i="32"/>
  <c r="O110" i="32"/>
  <c r="O109" i="32"/>
  <c r="O108" i="32"/>
  <c r="O107" i="32"/>
  <c r="O106" i="32"/>
  <c r="O105" i="32"/>
  <c r="O104" i="32"/>
  <c r="O103" i="32"/>
  <c r="O102" i="32"/>
  <c r="O101" i="32"/>
  <c r="O100" i="32"/>
  <c r="O99" i="32"/>
  <c r="O98" i="32"/>
  <c r="O97" i="32"/>
  <c r="O96" i="32"/>
  <c r="O95" i="32"/>
  <c r="O94" i="32"/>
  <c r="O93" i="32"/>
  <c r="O92" i="32"/>
  <c r="O91" i="32"/>
  <c r="O90" i="32"/>
  <c r="O89" i="32"/>
  <c r="O88" i="32"/>
  <c r="O87" i="32"/>
  <c r="O86" i="32"/>
  <c r="O85" i="32"/>
  <c r="O84" i="32"/>
  <c r="O83" i="32"/>
  <c r="O82" i="32"/>
  <c r="O81" i="32"/>
  <c r="O80" i="32"/>
  <c r="O79" i="32"/>
  <c r="O78" i="32"/>
  <c r="O77" i="32"/>
  <c r="O76" i="32"/>
  <c r="O75" i="32"/>
  <c r="O74" i="32"/>
  <c r="O73" i="32"/>
  <c r="O72" i="32"/>
  <c r="O71" i="32"/>
  <c r="O70" i="32"/>
  <c r="O69" i="32"/>
  <c r="O68" i="32"/>
  <c r="O67" i="32"/>
  <c r="O66" i="32"/>
  <c r="O65" i="32"/>
  <c r="O64" i="32"/>
  <c r="O63" i="32"/>
  <c r="O62" i="32"/>
  <c r="O61" i="32"/>
  <c r="O60" i="32"/>
  <c r="O59" i="32"/>
  <c r="O58" i="32"/>
  <c r="O57" i="32"/>
  <c r="O56" i="32"/>
  <c r="O55" i="32"/>
  <c r="O54" i="32"/>
  <c r="O53" i="32"/>
  <c r="O52" i="32"/>
  <c r="O51" i="32"/>
  <c r="O50" i="32"/>
  <c r="O49" i="32"/>
  <c r="O48" i="32"/>
  <c r="O47" i="32"/>
  <c r="O46" i="32"/>
  <c r="O45" i="32"/>
  <c r="O44" i="32"/>
  <c r="O43" i="32"/>
  <c r="O42" i="32"/>
  <c r="O41" i="32"/>
  <c r="O40" i="32"/>
  <c r="O39" i="32"/>
  <c r="O38" i="32"/>
  <c r="O37" i="32"/>
  <c r="O36" i="32"/>
  <c r="O35" i="32"/>
  <c r="O34" i="32"/>
  <c r="O33" i="32"/>
  <c r="O32" i="32"/>
  <c r="O31" i="32"/>
  <c r="O30" i="32"/>
  <c r="O29" i="32"/>
  <c r="O28" i="32"/>
  <c r="O27" i="32"/>
  <c r="O26" i="32"/>
  <c r="O25" i="32"/>
  <c r="O24" i="32"/>
  <c r="O23" i="32"/>
  <c r="O22" i="32"/>
  <c r="O21" i="32"/>
  <c r="O20" i="32"/>
  <c r="O19" i="32"/>
  <c r="O18" i="32"/>
  <c r="O17" i="32"/>
  <c r="O16" i="32"/>
  <c r="O15" i="32"/>
  <c r="O14" i="32"/>
  <c r="O13" i="32"/>
  <c r="O12" i="32"/>
  <c r="O11" i="32"/>
  <c r="O10" i="32"/>
  <c r="O9" i="32"/>
  <c r="O8" i="32"/>
  <c r="O7" i="32"/>
  <c r="O6" i="32"/>
  <c r="O5" i="32"/>
  <c r="O4" i="32"/>
  <c r="O3" i="32"/>
  <c r="O2" i="32"/>
  <c r="K208" i="32"/>
  <c r="K207" i="32"/>
  <c r="K206" i="32"/>
  <c r="K205" i="32"/>
  <c r="K204" i="32"/>
  <c r="K203" i="32"/>
  <c r="K202" i="32"/>
  <c r="K201" i="32"/>
  <c r="K200" i="32"/>
  <c r="K199" i="32"/>
  <c r="K198" i="32"/>
  <c r="K197" i="32"/>
  <c r="K196" i="32"/>
  <c r="K195" i="32"/>
  <c r="K194" i="32"/>
  <c r="K193" i="32"/>
  <c r="K192" i="32"/>
  <c r="K191" i="32"/>
  <c r="K190" i="32"/>
  <c r="K189" i="32"/>
  <c r="K188" i="32"/>
  <c r="K187" i="32"/>
  <c r="K186" i="32"/>
  <c r="K185" i="32"/>
  <c r="K184" i="32"/>
  <c r="K183" i="32"/>
  <c r="K182" i="32"/>
  <c r="K181" i="32"/>
  <c r="K180" i="32"/>
  <c r="K179" i="32"/>
  <c r="K178" i="32"/>
  <c r="K177" i="32"/>
  <c r="K176" i="32"/>
  <c r="K175" i="32"/>
  <c r="K174" i="32"/>
  <c r="K173" i="32"/>
  <c r="K172" i="32"/>
  <c r="K171" i="32"/>
  <c r="K170" i="32"/>
  <c r="K169" i="32"/>
  <c r="K168" i="32"/>
  <c r="K167" i="32"/>
  <c r="K166" i="32"/>
  <c r="K165" i="32"/>
  <c r="K164" i="32"/>
  <c r="K163" i="32"/>
  <c r="K162" i="32"/>
  <c r="K161" i="32"/>
  <c r="K160" i="32"/>
  <c r="K159" i="32"/>
  <c r="K158" i="32"/>
  <c r="K157" i="32"/>
  <c r="K156" i="32"/>
  <c r="K155" i="32"/>
  <c r="K154" i="32"/>
  <c r="K153" i="32"/>
  <c r="K152" i="32"/>
  <c r="K151" i="32"/>
  <c r="K150" i="32"/>
  <c r="K149" i="32"/>
  <c r="K148" i="32"/>
  <c r="K147" i="32"/>
  <c r="K146" i="32"/>
  <c r="K145" i="32"/>
  <c r="K144" i="32"/>
  <c r="K143" i="32"/>
  <c r="K142" i="32"/>
  <c r="K141" i="32"/>
  <c r="K140" i="32"/>
  <c r="K139" i="32"/>
  <c r="K138" i="32"/>
  <c r="K137" i="32"/>
  <c r="K136" i="32"/>
  <c r="K135" i="32"/>
  <c r="K134" i="32"/>
  <c r="K133" i="32"/>
  <c r="K132" i="32"/>
  <c r="K131" i="32"/>
  <c r="K130" i="32"/>
  <c r="K129" i="32"/>
  <c r="K128" i="32"/>
  <c r="K127" i="32"/>
  <c r="K126" i="32"/>
  <c r="K125" i="32"/>
  <c r="K124" i="32"/>
  <c r="K123" i="32"/>
  <c r="K122" i="32"/>
  <c r="K121" i="32"/>
  <c r="K120" i="32"/>
  <c r="K119" i="32"/>
  <c r="K118" i="32"/>
  <c r="K117" i="32"/>
  <c r="K116" i="32"/>
  <c r="K115" i="32"/>
  <c r="K114" i="32"/>
  <c r="K113" i="32"/>
  <c r="K112" i="32"/>
  <c r="K111" i="32"/>
  <c r="K110" i="32"/>
  <c r="K109" i="32"/>
  <c r="K108" i="32"/>
  <c r="K107" i="32"/>
  <c r="K106" i="32"/>
  <c r="K105" i="32"/>
  <c r="K104" i="32"/>
  <c r="K103" i="32"/>
  <c r="K102" i="32"/>
  <c r="K101" i="32"/>
  <c r="K100" i="32"/>
  <c r="K99" i="32"/>
  <c r="K98" i="32"/>
  <c r="K97" i="32"/>
  <c r="K96" i="32"/>
  <c r="K95" i="32"/>
  <c r="K94" i="32"/>
  <c r="K93" i="32"/>
  <c r="K92" i="32"/>
  <c r="K91" i="32"/>
  <c r="K90" i="32"/>
  <c r="K89" i="32"/>
  <c r="K88" i="32"/>
  <c r="K87" i="32"/>
  <c r="K86" i="32"/>
  <c r="K85" i="32"/>
  <c r="K84" i="32"/>
  <c r="K83" i="32"/>
  <c r="K82" i="32"/>
  <c r="K81" i="32"/>
  <c r="K80" i="32"/>
  <c r="K79" i="32"/>
  <c r="K78" i="32"/>
  <c r="K77" i="32"/>
  <c r="K76" i="32"/>
  <c r="K75" i="32"/>
  <c r="K74" i="32"/>
  <c r="K73" i="32"/>
  <c r="K72" i="32"/>
  <c r="K71" i="32"/>
  <c r="K70" i="32"/>
  <c r="K69" i="32"/>
  <c r="K68" i="32"/>
  <c r="K67" i="32"/>
  <c r="K66" i="32"/>
  <c r="K65" i="32"/>
  <c r="K64" i="32"/>
  <c r="K63" i="32"/>
  <c r="K62" i="32"/>
  <c r="K61" i="32"/>
  <c r="K60" i="32"/>
  <c r="K59" i="32"/>
  <c r="K58" i="32"/>
  <c r="K57" i="32"/>
  <c r="K56" i="32"/>
  <c r="K55" i="32"/>
  <c r="K54" i="32"/>
  <c r="K53" i="32"/>
  <c r="K52" i="32"/>
  <c r="K51" i="32"/>
  <c r="K50" i="32"/>
  <c r="K49" i="32"/>
  <c r="K48" i="32"/>
  <c r="K47" i="32"/>
  <c r="K46" i="32"/>
  <c r="K45" i="32"/>
  <c r="K44" i="32"/>
  <c r="K43" i="32"/>
  <c r="K42" i="32"/>
  <c r="K41" i="32"/>
  <c r="K40" i="32"/>
  <c r="K39" i="32"/>
  <c r="K38" i="32"/>
  <c r="K37" i="32"/>
  <c r="K36" i="32"/>
  <c r="K35" i="32"/>
  <c r="K34" i="32"/>
  <c r="K33" i="32"/>
  <c r="K32" i="32"/>
  <c r="K31" i="32"/>
  <c r="K30" i="32"/>
  <c r="K29" i="32"/>
  <c r="K28" i="32"/>
  <c r="K27" i="32"/>
  <c r="K26" i="32"/>
  <c r="K25" i="32"/>
  <c r="K24" i="32"/>
  <c r="K23" i="32"/>
  <c r="K22" i="32"/>
  <c r="K21" i="32"/>
  <c r="K20" i="32"/>
  <c r="K19" i="32"/>
  <c r="K18" i="32"/>
  <c r="K17" i="32"/>
  <c r="K16" i="32"/>
  <c r="K15" i="32"/>
  <c r="K14" i="32"/>
  <c r="K13" i="32"/>
  <c r="K12" i="32"/>
  <c r="K11" i="32"/>
  <c r="K10" i="32"/>
  <c r="K9" i="32"/>
  <c r="K8" i="32"/>
  <c r="K7" i="32"/>
  <c r="K6" i="32"/>
  <c r="K5" i="32"/>
  <c r="K4" i="32"/>
  <c r="K3" i="32"/>
  <c r="K2" i="32"/>
  <c r="AE1625" i="29" l="1"/>
  <c r="AF6" i="32" a="1"/>
  <c r="AF6" i="32" s="1"/>
  <c r="AF2" i="32" a="1"/>
  <c r="AF2" i="32" s="1"/>
  <c r="AF5" i="32" a="1"/>
  <c r="AF5" i="32" s="1"/>
  <c r="AF4" i="32" a="1"/>
  <c r="AF4" i="32" s="1"/>
  <c r="AF3" i="32" a="1"/>
  <c r="AF3" i="32" s="1"/>
  <c r="AJ4" i="32" a="1"/>
  <c r="AJ4" i="32" s="1"/>
  <c r="AJ3" i="32" a="1"/>
  <c r="AJ3" i="32" s="1"/>
  <c r="AJ6" i="32" a="1"/>
  <c r="AJ6" i="32" s="1"/>
  <c r="AJ2" i="32" a="1"/>
  <c r="AJ2" i="32" s="1"/>
  <c r="AJ5" i="32" a="1"/>
  <c r="AJ5" i="32" s="1"/>
  <c r="AN4" i="32" a="1"/>
  <c r="AN4" i="32" s="1"/>
  <c r="AN6" i="32" a="1"/>
  <c r="AN6" i="32" s="1"/>
  <c r="AN3" i="32" a="1"/>
  <c r="AN3" i="32" s="1"/>
  <c r="AN5" i="32" a="1"/>
  <c r="AN5" i="32" s="1"/>
  <c r="AN2" i="32" a="1"/>
  <c r="AN2" i="32" s="1"/>
  <c r="AR5" i="32" a="1"/>
  <c r="AR5" i="32" s="1"/>
  <c r="AR2" i="32" a="1"/>
  <c r="AR2" i="32" s="1"/>
  <c r="AR4" i="32" a="1"/>
  <c r="AR4" i="32" s="1"/>
  <c r="AR6" i="32" a="1"/>
  <c r="AR6" i="32" s="1"/>
  <c r="AR3" i="32" a="1"/>
  <c r="AR3" i="32" s="1"/>
  <c r="AV4" i="32" a="1"/>
  <c r="AV4" i="32" s="1"/>
  <c r="AV6" i="32" a="1"/>
  <c r="AV6" i="32" s="1"/>
  <c r="AV3" i="32" a="1"/>
  <c r="AV3" i="32" s="1"/>
  <c r="AV5" i="32" a="1"/>
  <c r="AV5" i="32" s="1"/>
  <c r="AV2" i="32" a="1"/>
  <c r="AV2" i="32" s="1"/>
  <c r="AZ6" i="32" a="1"/>
  <c r="AZ6" i="32" s="1"/>
  <c r="AZ2" i="32" a="1"/>
  <c r="AZ2" i="32" s="1"/>
  <c r="AZ5" i="32" a="1"/>
  <c r="AZ5" i="32" s="1"/>
  <c r="AZ4" i="32" a="1"/>
  <c r="AZ4" i="32" s="1"/>
  <c r="AZ3" i="32" a="1"/>
  <c r="AZ3" i="32" s="1"/>
  <c r="BH2" i="32" a="1"/>
  <c r="BH2" i="32" s="1"/>
  <c r="BH6" i="32" a="1"/>
  <c r="BH6" i="32" s="1"/>
  <c r="BH3" i="32" a="1"/>
  <c r="BH3" i="32" s="1"/>
  <c r="BH5" i="32" a="1"/>
  <c r="BH5" i="32" s="1"/>
  <c r="BH4" i="32" a="1"/>
  <c r="BH4" i="32" s="1"/>
  <c r="BX4" i="32" a="1"/>
  <c r="BX4" i="32" s="1"/>
  <c r="BX6" i="32" a="1"/>
  <c r="BX6" i="32" s="1"/>
  <c r="BX3" i="32" a="1"/>
  <c r="BX3" i="32" s="1"/>
  <c r="BX5" i="32" a="1"/>
  <c r="BX5" i="32" s="1"/>
  <c r="BX2" i="32" a="1"/>
  <c r="BX2" i="32" s="1"/>
  <c r="BP6" i="32" a="1"/>
  <c r="BP6" i="32" s="1"/>
  <c r="BP3" i="32" a="1"/>
  <c r="BP3" i="32" s="1"/>
  <c r="BP4" i="32" a="1"/>
  <c r="BP4" i="32" s="1"/>
  <c r="BP5" i="32" a="1"/>
  <c r="BP5" i="32" s="1"/>
  <c r="BP2" i="32" a="1"/>
  <c r="BP2" i="32" s="1"/>
  <c r="BD6" i="32" a="1"/>
  <c r="BD6" i="32" s="1"/>
  <c r="BD2" i="32" a="1"/>
  <c r="BD2" i="32" s="1"/>
  <c r="BD4" i="32" a="1"/>
  <c r="BD4" i="32" s="1"/>
  <c r="BD3" i="32" a="1"/>
  <c r="BD3" i="32" s="1"/>
  <c r="BD5" i="32" a="1"/>
  <c r="BD5" i="32" s="1"/>
  <c r="BL5" i="32" a="1"/>
  <c r="BL5" i="32" s="1"/>
  <c r="BL2" i="32" a="1"/>
  <c r="BL2" i="32" s="1"/>
  <c r="BL6" i="32" a="1"/>
  <c r="BL6" i="32" s="1"/>
  <c r="BL3" i="32" a="1"/>
  <c r="BL3" i="32" s="1"/>
  <c r="BL4" i="32" a="1"/>
  <c r="BL4" i="32" s="1"/>
  <c r="BT4" i="32" a="1"/>
  <c r="BT4" i="32" s="1"/>
  <c r="BT2" i="32" a="1"/>
  <c r="BT2" i="32" s="1"/>
  <c r="BT5" i="32" a="1"/>
  <c r="BT5" i="32" s="1"/>
  <c r="BT3" i="32" a="1"/>
  <c r="BT3" i="32" s="1"/>
  <c r="BT6" i="32" a="1"/>
  <c r="BT6" i="32" s="1"/>
  <c r="CB4" i="32" a="1"/>
  <c r="CB4" i="32" s="1"/>
  <c r="CB2" i="32" a="1"/>
  <c r="CB2" i="32" s="1"/>
  <c r="CB6" i="32" a="1"/>
  <c r="CB6" i="32" s="1"/>
  <c r="CB5" i="32" a="1"/>
  <c r="CB5" i="32" s="1"/>
  <c r="CB3" i="32" a="1"/>
  <c r="CB3" i="32" s="1"/>
  <c r="L4" i="32" a="1"/>
  <c r="L4" i="32" s="1"/>
  <c r="P5" i="32" a="1"/>
  <c r="P5" i="32" s="1"/>
  <c r="P4" i="32" a="1"/>
  <c r="P4" i="32" s="1"/>
  <c r="P3" i="32" a="1"/>
  <c r="P3" i="32" s="1"/>
  <c r="P2" i="32" a="1"/>
  <c r="P2" i="32" s="1"/>
  <c r="P6" i="32" a="1"/>
  <c r="P6" i="32" s="1"/>
  <c r="AB6" i="32" a="1"/>
  <c r="AB6" i="32" s="1"/>
  <c r="AB3" i="32" a="1"/>
  <c r="AB3" i="32" s="1"/>
  <c r="AB5" i="32" a="1"/>
  <c r="AB5" i="32" s="1"/>
  <c r="AB2" i="32" a="1"/>
  <c r="AB2" i="32" s="1"/>
  <c r="AB4" i="32" a="1"/>
  <c r="AB4" i="32" s="1"/>
  <c r="X4" i="32" a="1"/>
  <c r="X4" i="32" s="1"/>
  <c r="T4" i="32" a="1"/>
  <c r="T4" i="32" s="1"/>
  <c r="T3" i="32" a="1"/>
  <c r="T3" i="32" s="1"/>
  <c r="T2" i="32" a="1"/>
  <c r="T2" i="32" s="1"/>
  <c r="X3" i="32" a="1"/>
  <c r="X3" i="32" s="1"/>
  <c r="T5" i="32" a="1"/>
  <c r="T5" i="32" s="1"/>
  <c r="L3" i="32" a="1"/>
  <c r="L3" i="32" s="1"/>
  <c r="L6" i="32" a="1"/>
  <c r="L6" i="32" s="1"/>
  <c r="L2" i="32" a="1"/>
  <c r="L2" i="32" s="1"/>
  <c r="L5" i="32" a="1"/>
  <c r="L5" i="32" s="1"/>
  <c r="X6" i="32" a="1"/>
  <c r="X6" i="32" s="1"/>
  <c r="X2" i="32" a="1"/>
  <c r="X2" i="32" s="1"/>
  <c r="X5" i="32" a="1"/>
  <c r="X5" i="32" s="1"/>
  <c r="T6" i="32" a="1"/>
  <c r="T6" i="32" s="1"/>
  <c r="G208" i="32"/>
  <c r="G207" i="32"/>
  <c r="G206" i="32"/>
  <c r="G205" i="32"/>
  <c r="G204" i="32"/>
  <c r="G203" i="32"/>
  <c r="G202" i="32"/>
  <c r="G201" i="32"/>
  <c r="G200" i="32"/>
  <c r="G199" i="32"/>
  <c r="G198" i="32"/>
  <c r="G197" i="32"/>
  <c r="G196" i="32"/>
  <c r="G195" i="32"/>
  <c r="G194" i="32"/>
  <c r="G193" i="32"/>
  <c r="G192" i="32"/>
  <c r="G191" i="32"/>
  <c r="G190" i="32"/>
  <c r="G189" i="32"/>
  <c r="G188" i="32"/>
  <c r="G187" i="32"/>
  <c r="G186" i="32"/>
  <c r="G185" i="32"/>
  <c r="G184" i="32"/>
  <c r="G183" i="32"/>
  <c r="G182" i="32"/>
  <c r="G181" i="32"/>
  <c r="G180" i="32"/>
  <c r="G179" i="32"/>
  <c r="G178" i="32"/>
  <c r="G177" i="32"/>
  <c r="G176" i="32"/>
  <c r="G175" i="32"/>
  <c r="G174" i="32"/>
  <c r="G173" i="32"/>
  <c r="G172" i="32"/>
  <c r="G171" i="32"/>
  <c r="G170" i="32"/>
  <c r="G169" i="32"/>
  <c r="G168" i="32"/>
  <c r="G167" i="32"/>
  <c r="G166" i="32"/>
  <c r="G165" i="32"/>
  <c r="G164" i="32"/>
  <c r="G163" i="32"/>
  <c r="G162" i="32"/>
  <c r="G161" i="32"/>
  <c r="G160" i="32"/>
  <c r="G159" i="32"/>
  <c r="G158" i="32"/>
  <c r="G157" i="32"/>
  <c r="G156" i="32"/>
  <c r="G155" i="32"/>
  <c r="G154" i="32"/>
  <c r="G153" i="32"/>
  <c r="G152" i="32"/>
  <c r="G151" i="32"/>
  <c r="G150" i="32"/>
  <c r="G149" i="32"/>
  <c r="G148" i="32"/>
  <c r="G147" i="32"/>
  <c r="G146" i="32"/>
  <c r="G145" i="32"/>
  <c r="G144" i="32"/>
  <c r="G143" i="32"/>
  <c r="G142" i="32"/>
  <c r="G141" i="32"/>
  <c r="G140" i="32"/>
  <c r="G139" i="32"/>
  <c r="G138" i="32"/>
  <c r="G137" i="32"/>
  <c r="G136" i="32"/>
  <c r="G135" i="32"/>
  <c r="G134" i="32"/>
  <c r="G133" i="32"/>
  <c r="G132" i="32"/>
  <c r="G131" i="32"/>
  <c r="G130" i="32"/>
  <c r="G129" i="32"/>
  <c r="G128" i="32"/>
  <c r="G127" i="32"/>
  <c r="G126" i="32"/>
  <c r="G125" i="32"/>
  <c r="G124" i="32"/>
  <c r="G123" i="32"/>
  <c r="G122" i="32"/>
  <c r="G121" i="32"/>
  <c r="G120" i="32"/>
  <c r="G119" i="32"/>
  <c r="G118" i="32"/>
  <c r="G117" i="32"/>
  <c r="G116" i="32"/>
  <c r="G115" i="32"/>
  <c r="G114" i="32"/>
  <c r="G113" i="32"/>
  <c r="G112" i="32"/>
  <c r="G111" i="32"/>
  <c r="G110" i="32"/>
  <c r="G109" i="32"/>
  <c r="G108" i="32"/>
  <c r="G107" i="32"/>
  <c r="G106" i="32"/>
  <c r="G105" i="32"/>
  <c r="G104" i="32"/>
  <c r="G103" i="32"/>
  <c r="G102" i="32"/>
  <c r="G101" i="32"/>
  <c r="G100" i="32"/>
  <c r="G99" i="32"/>
  <c r="G98" i="32"/>
  <c r="G97" i="32"/>
  <c r="G96" i="32"/>
  <c r="G95" i="32"/>
  <c r="G94" i="32"/>
  <c r="G93" i="32"/>
  <c r="G92" i="32"/>
  <c r="G91" i="32"/>
  <c r="G90" i="32"/>
  <c r="G89" i="32"/>
  <c r="G88" i="32"/>
  <c r="G87" i="32"/>
  <c r="G86" i="32"/>
  <c r="G85" i="32"/>
  <c r="G84" i="32"/>
  <c r="G83" i="32"/>
  <c r="G82" i="32"/>
  <c r="G81" i="32"/>
  <c r="G80" i="32"/>
  <c r="G79" i="32"/>
  <c r="G78" i="32"/>
  <c r="G77" i="32"/>
  <c r="G76" i="32"/>
  <c r="G75" i="32"/>
  <c r="G74" i="32"/>
  <c r="G73" i="32"/>
  <c r="G72" i="32"/>
  <c r="G71" i="32"/>
  <c r="G70" i="32"/>
  <c r="G69" i="32"/>
  <c r="G68" i="32"/>
  <c r="G67" i="32"/>
  <c r="G66" i="32"/>
  <c r="G65" i="32"/>
  <c r="G64" i="32"/>
  <c r="G63" i="32"/>
  <c r="G62" i="32"/>
  <c r="G61" i="32"/>
  <c r="G60" i="32"/>
  <c r="G59" i="32"/>
  <c r="G58" i="32"/>
  <c r="G57" i="32"/>
  <c r="G56" i="32"/>
  <c r="G55" i="32"/>
  <c r="G54" i="32"/>
  <c r="G53" i="32"/>
  <c r="G52" i="32"/>
  <c r="G51" i="32"/>
  <c r="G50" i="32"/>
  <c r="G49" i="32"/>
  <c r="G48" i="32"/>
  <c r="G47" i="32"/>
  <c r="G46" i="32"/>
  <c r="G45" i="32"/>
  <c r="G44" i="32"/>
  <c r="G43" i="32"/>
  <c r="G42" i="32"/>
  <c r="G41" i="32"/>
  <c r="G40" i="32"/>
  <c r="G39" i="32"/>
  <c r="G38" i="32"/>
  <c r="G37" i="32"/>
  <c r="G36" i="32"/>
  <c r="G35" i="32"/>
  <c r="G34" i="32"/>
  <c r="G33" i="32"/>
  <c r="G32" i="32"/>
  <c r="G31" i="32"/>
  <c r="G30" i="32"/>
  <c r="G29" i="32"/>
  <c r="G28" i="32"/>
  <c r="G27" i="32"/>
  <c r="G26" i="32"/>
  <c r="G25" i="32"/>
  <c r="G24" i="32"/>
  <c r="G23" i="32"/>
  <c r="G22" i="32"/>
  <c r="G21" i="32"/>
  <c r="G20" i="32"/>
  <c r="G19" i="32"/>
  <c r="G18" i="32"/>
  <c r="G17" i="32"/>
  <c r="G16" i="32"/>
  <c r="G15" i="32"/>
  <c r="G14" i="32"/>
  <c r="G13" i="32"/>
  <c r="G12" i="32"/>
  <c r="G11" i="32"/>
  <c r="G10" i="32"/>
  <c r="G9" i="32"/>
  <c r="G8" i="32"/>
  <c r="G7" i="32"/>
  <c r="G6" i="32"/>
  <c r="G5" i="32"/>
  <c r="G4" i="32"/>
  <c r="G3" i="32"/>
  <c r="G2" i="32"/>
  <c r="AE1626" i="29" l="1"/>
  <c r="H5" i="32" a="1"/>
  <c r="H5" i="32" s="1"/>
  <c r="H4" i="32" a="1"/>
  <c r="H4" i="32" s="1"/>
  <c r="H3" i="32" a="1"/>
  <c r="H3" i="32" s="1"/>
  <c r="H6" i="32" a="1"/>
  <c r="H6" i="32" s="1"/>
  <c r="H2" i="32" a="1"/>
  <c r="H2" i="32" s="1"/>
  <c r="C208" i="32"/>
  <c r="C207" i="32"/>
  <c r="C206" i="32"/>
  <c r="C205" i="32"/>
  <c r="C204" i="32"/>
  <c r="C203" i="32"/>
  <c r="C202" i="32"/>
  <c r="C201" i="32"/>
  <c r="C200" i="32"/>
  <c r="C199" i="32"/>
  <c r="C198" i="32"/>
  <c r="C197" i="32"/>
  <c r="C196" i="32"/>
  <c r="C195" i="32"/>
  <c r="C194" i="32"/>
  <c r="C193" i="32"/>
  <c r="C192" i="32"/>
  <c r="C191" i="32"/>
  <c r="C190" i="32"/>
  <c r="C189" i="32"/>
  <c r="C188" i="32"/>
  <c r="C187" i="32"/>
  <c r="C186" i="32"/>
  <c r="C185" i="32"/>
  <c r="C184" i="32"/>
  <c r="C183" i="32"/>
  <c r="C182" i="32"/>
  <c r="C181" i="32"/>
  <c r="C180" i="32"/>
  <c r="C179" i="32"/>
  <c r="C178" i="32"/>
  <c r="C177" i="32"/>
  <c r="C176" i="32"/>
  <c r="C175" i="32"/>
  <c r="C174" i="32"/>
  <c r="C173" i="32"/>
  <c r="C172" i="32"/>
  <c r="C171" i="32"/>
  <c r="C170" i="32"/>
  <c r="C169" i="32"/>
  <c r="C168" i="32"/>
  <c r="C167" i="32"/>
  <c r="C166" i="32"/>
  <c r="C165" i="32"/>
  <c r="C164" i="32"/>
  <c r="C163" i="32"/>
  <c r="C162" i="32"/>
  <c r="C161" i="32"/>
  <c r="C160" i="32"/>
  <c r="C159" i="32"/>
  <c r="C158" i="32"/>
  <c r="C157" i="32"/>
  <c r="C156" i="32"/>
  <c r="C155" i="32"/>
  <c r="C154" i="32"/>
  <c r="C153" i="32"/>
  <c r="C152" i="32"/>
  <c r="C151" i="32"/>
  <c r="C150" i="32"/>
  <c r="C149" i="32"/>
  <c r="C148" i="32"/>
  <c r="C147" i="32"/>
  <c r="C146" i="32"/>
  <c r="C145" i="32"/>
  <c r="C144" i="32"/>
  <c r="C143" i="32"/>
  <c r="C142" i="32"/>
  <c r="C141" i="32"/>
  <c r="C140" i="32"/>
  <c r="C139" i="32"/>
  <c r="C138" i="32"/>
  <c r="C137" i="32"/>
  <c r="C136" i="32"/>
  <c r="C135" i="32"/>
  <c r="C134" i="32"/>
  <c r="C133" i="32"/>
  <c r="C132" i="32"/>
  <c r="C131" i="32"/>
  <c r="C130" i="32"/>
  <c r="C129" i="32"/>
  <c r="C128" i="32"/>
  <c r="C127" i="32"/>
  <c r="C126" i="32"/>
  <c r="C125" i="32"/>
  <c r="C124" i="32"/>
  <c r="C123" i="32"/>
  <c r="C122" i="32"/>
  <c r="C121" i="32"/>
  <c r="C120" i="32"/>
  <c r="C119" i="32"/>
  <c r="C118" i="32"/>
  <c r="C117" i="32"/>
  <c r="C116" i="32"/>
  <c r="C115" i="32"/>
  <c r="C114" i="32"/>
  <c r="C113" i="32"/>
  <c r="C112" i="32"/>
  <c r="C111" i="32"/>
  <c r="C110" i="32"/>
  <c r="C109" i="32"/>
  <c r="C108" i="32"/>
  <c r="C107" i="32"/>
  <c r="C106" i="32"/>
  <c r="C105" i="32"/>
  <c r="C104" i="32"/>
  <c r="C103" i="32"/>
  <c r="C102" i="32"/>
  <c r="C101" i="32"/>
  <c r="C100" i="32"/>
  <c r="C99" i="32"/>
  <c r="C98" i="32"/>
  <c r="C97" i="32"/>
  <c r="C96" i="32"/>
  <c r="C95" i="32"/>
  <c r="C94" i="32"/>
  <c r="C93" i="32"/>
  <c r="C92" i="32"/>
  <c r="C91" i="32"/>
  <c r="C90" i="32"/>
  <c r="C89" i="32"/>
  <c r="C88" i="32"/>
  <c r="C87" i="32"/>
  <c r="C86" i="32"/>
  <c r="C85" i="32"/>
  <c r="C84" i="32"/>
  <c r="C83" i="32"/>
  <c r="C82" i="32"/>
  <c r="C81" i="32"/>
  <c r="C80" i="32"/>
  <c r="C79" i="32"/>
  <c r="C78" i="32"/>
  <c r="C77" i="32"/>
  <c r="C76" i="32"/>
  <c r="C75" i="32"/>
  <c r="C74" i="32"/>
  <c r="C73" i="32"/>
  <c r="C72" i="32"/>
  <c r="C71" i="32"/>
  <c r="C70" i="32"/>
  <c r="C69" i="32"/>
  <c r="C68" i="32"/>
  <c r="C67" i="32"/>
  <c r="C66" i="32"/>
  <c r="C65" i="32"/>
  <c r="C64" i="32"/>
  <c r="C63" i="32"/>
  <c r="C62" i="32"/>
  <c r="C61" i="32"/>
  <c r="C60" i="32"/>
  <c r="C59" i="32"/>
  <c r="C58" i="32"/>
  <c r="C57" i="32"/>
  <c r="C56" i="32"/>
  <c r="C55" i="32"/>
  <c r="C54" i="32"/>
  <c r="C53" i="32"/>
  <c r="C52" i="32"/>
  <c r="C51" i="32"/>
  <c r="C50" i="32"/>
  <c r="C49" i="32"/>
  <c r="C48" i="32"/>
  <c r="C47" i="32"/>
  <c r="C46" i="32"/>
  <c r="C45" i="32"/>
  <c r="C44" i="32"/>
  <c r="C43" i="32"/>
  <c r="C42" i="32"/>
  <c r="C41" i="32"/>
  <c r="C40" i="32"/>
  <c r="C39" i="32"/>
  <c r="C38" i="32"/>
  <c r="C37" i="32"/>
  <c r="C36" i="32"/>
  <c r="C35" i="32"/>
  <c r="C34" i="32"/>
  <c r="C33" i="32"/>
  <c r="C32" i="32"/>
  <c r="C31" i="32"/>
  <c r="C30" i="32"/>
  <c r="C29" i="32"/>
  <c r="C28" i="32"/>
  <c r="C27" i="32"/>
  <c r="C26" i="32"/>
  <c r="C25" i="32"/>
  <c r="C24" i="32"/>
  <c r="C23" i="32"/>
  <c r="C22" i="32"/>
  <c r="C21" i="32"/>
  <c r="C20" i="32"/>
  <c r="C19" i="32"/>
  <c r="C18" i="32"/>
  <c r="C17" i="32"/>
  <c r="C16" i="32"/>
  <c r="C15" i="32"/>
  <c r="C14" i="32"/>
  <c r="C13" i="32"/>
  <c r="C12" i="32"/>
  <c r="C11" i="32"/>
  <c r="C10" i="32"/>
  <c r="C9" i="32"/>
  <c r="C8" i="32"/>
  <c r="C7" i="32"/>
  <c r="C6" i="32"/>
  <c r="C5" i="32"/>
  <c r="C4" i="32"/>
  <c r="C3" i="32"/>
  <c r="C2" i="32"/>
  <c r="AE1627" i="29" l="1"/>
  <c r="D6" i="32" a="1"/>
  <c r="D6" i="32" s="1"/>
  <c r="D2" i="32" a="1"/>
  <c r="D2" i="32" s="1"/>
  <c r="D5" i="32" a="1"/>
  <c r="D5" i="32" s="1"/>
  <c r="D4" i="32" a="1"/>
  <c r="D4" i="32" s="1"/>
  <c r="D3" i="32" a="1"/>
  <c r="D3" i="32" s="1"/>
  <c r="AE1628" i="29" l="1"/>
  <c r="S4" i="18" l="1"/>
  <c r="S3" i="18" s="1"/>
  <c r="AE1629" i="29"/>
  <c r="AC4" i="18" l="1"/>
  <c r="AC3" i="18" s="1"/>
  <c r="AE1630" i="29"/>
  <c r="AE1631" i="29" l="1"/>
  <c r="AE1632" i="29" l="1"/>
  <c r="AS48" i="29" l="1"/>
  <c r="AS50" i="29"/>
  <c r="AS49" i="29"/>
  <c r="AS213" i="29"/>
  <c r="AS212" i="29"/>
  <c r="AS214" i="29"/>
  <c r="AS378" i="29"/>
  <c r="AV378" i="29" s="1"/>
  <c r="AS376" i="29"/>
  <c r="AS377" i="29"/>
  <c r="AV377" i="29" s="1"/>
  <c r="AS542" i="29"/>
  <c r="AV542" i="29" s="1"/>
  <c r="AS540" i="29"/>
  <c r="AS541" i="29"/>
  <c r="AV541" i="29" s="1"/>
  <c r="AS706" i="29"/>
  <c r="AS704" i="29"/>
  <c r="AS705" i="29"/>
  <c r="AS254" i="29"/>
  <c r="AS255" i="29"/>
  <c r="AS253" i="29"/>
  <c r="AS581" i="29"/>
  <c r="AX581" i="29" s="1"/>
  <c r="AS583" i="29"/>
  <c r="AX583" i="29" s="1"/>
  <c r="AS582" i="29"/>
  <c r="AX582" i="29" s="1"/>
  <c r="AS132" i="29"/>
  <c r="AU132" i="29" s="1"/>
  <c r="AS131" i="29"/>
  <c r="AU131" i="29" s="1"/>
  <c r="AS130" i="29"/>
  <c r="AU130" i="29" s="1"/>
  <c r="AS295" i="29"/>
  <c r="AV295" i="29" s="1"/>
  <c r="AS296" i="29"/>
  <c r="AV296" i="29" s="1"/>
  <c r="AS294" i="29"/>
  <c r="AS460" i="29"/>
  <c r="AU460" i="29" s="1"/>
  <c r="AS458" i="29"/>
  <c r="AU458" i="29" s="1"/>
  <c r="AS459" i="29"/>
  <c r="AU459" i="29" s="1"/>
  <c r="AS624" i="29"/>
  <c r="AW624" i="29" s="1"/>
  <c r="AS622" i="29"/>
  <c r="AW622" i="29" s="1"/>
  <c r="AS623" i="29"/>
  <c r="AW623" i="29" s="1"/>
  <c r="AS788" i="29"/>
  <c r="AS786" i="29"/>
  <c r="AS787" i="29"/>
  <c r="AS90" i="29"/>
  <c r="AS89" i="29"/>
  <c r="AV89" i="29" s="1"/>
  <c r="AS91" i="29"/>
  <c r="AV91" i="29" s="1"/>
  <c r="AS417" i="29"/>
  <c r="AS419" i="29"/>
  <c r="AS418" i="29"/>
  <c r="AS745" i="29"/>
  <c r="AV745" i="29" s="1"/>
  <c r="AS747" i="29"/>
  <c r="AV747" i="29" s="1"/>
  <c r="AS746" i="29"/>
  <c r="AV746" i="29" s="1"/>
  <c r="AS172" i="29"/>
  <c r="AW172" i="29" s="1"/>
  <c r="AS173" i="29"/>
  <c r="AW173" i="29" s="1"/>
  <c r="AS171" i="29"/>
  <c r="AS335" i="29"/>
  <c r="AS337" i="29"/>
  <c r="AS336" i="29"/>
  <c r="AS499" i="29"/>
  <c r="AS501" i="29"/>
  <c r="AS500" i="29"/>
  <c r="AS663" i="29"/>
  <c r="AW663" i="29" s="1"/>
  <c r="AS665" i="29"/>
  <c r="AW665" i="29" s="1"/>
  <c r="AS664" i="29"/>
  <c r="AW664" i="29" s="1"/>
  <c r="AS9" i="29"/>
  <c r="AS8" i="29"/>
  <c r="AS7" i="29"/>
  <c r="AE1633" i="29"/>
  <c r="BA819" i="29"/>
  <c r="BA818" i="29"/>
  <c r="BA817" i="29"/>
  <c r="BA815" i="29"/>
  <c r="BA814" i="29"/>
  <c r="BA813" i="29"/>
  <c r="BA812" i="29"/>
  <c r="BA811" i="29"/>
  <c r="BA810" i="29"/>
  <c r="BA809" i="29"/>
  <c r="BA808" i="29"/>
  <c r="BA807" i="29"/>
  <c r="BA806" i="29"/>
  <c r="BA805" i="29"/>
  <c r="BA804" i="29"/>
  <c r="BA803" i="29"/>
  <c r="BA802" i="29"/>
  <c r="BA801" i="29"/>
  <c r="BA800" i="29"/>
  <c r="BA799" i="29"/>
  <c r="BA798" i="29"/>
  <c r="BA797" i="29"/>
  <c r="AE796" i="29"/>
  <c r="BA796" i="29"/>
  <c r="BA778" i="29"/>
  <c r="BA777" i="29"/>
  <c r="BA776" i="29"/>
  <c r="BA774" i="29"/>
  <c r="BA773" i="29"/>
  <c r="BA772" i="29"/>
  <c r="BA771" i="29"/>
  <c r="BA770" i="29"/>
  <c r="BA769" i="29"/>
  <c r="BA768" i="29"/>
  <c r="BA767" i="29"/>
  <c r="BA766" i="29"/>
  <c r="BA765" i="29"/>
  <c r="BA764" i="29"/>
  <c r="BA763" i="29"/>
  <c r="BA762" i="29"/>
  <c r="BA761" i="29"/>
  <c r="BA760" i="29"/>
  <c r="BA759" i="29"/>
  <c r="BA758" i="29"/>
  <c r="BA757" i="29"/>
  <c r="BA756" i="29"/>
  <c r="J757" i="29" s="1"/>
  <c r="AE755" i="29"/>
  <c r="BA755" i="29"/>
  <c r="J756" i="29" s="1"/>
  <c r="BA737" i="29"/>
  <c r="BA736" i="29"/>
  <c r="BA735" i="29"/>
  <c r="BA733" i="29"/>
  <c r="BA732" i="29"/>
  <c r="BA731" i="29"/>
  <c r="BA730" i="29"/>
  <c r="BA729" i="29"/>
  <c r="BA728" i="29"/>
  <c r="BA727" i="29"/>
  <c r="BA726" i="29"/>
  <c r="BA725" i="29"/>
  <c r="BA724" i="29"/>
  <c r="BA723" i="29"/>
  <c r="BA722" i="29"/>
  <c r="BA721" i="29"/>
  <c r="BA720" i="29"/>
  <c r="BA719" i="29"/>
  <c r="BA718" i="29"/>
  <c r="BA717" i="29"/>
  <c r="BA716" i="29"/>
  <c r="BA715" i="29"/>
  <c r="AE714" i="29"/>
  <c r="BA714" i="29"/>
  <c r="BA696" i="29"/>
  <c r="BA695" i="29"/>
  <c r="BA694" i="29"/>
  <c r="BA692" i="29"/>
  <c r="BA691" i="29"/>
  <c r="BA690" i="29"/>
  <c r="BA689" i="29"/>
  <c r="BA688" i="29"/>
  <c r="BA687" i="29"/>
  <c r="BA686" i="29"/>
  <c r="BA685" i="29"/>
  <c r="BA684" i="29"/>
  <c r="BA683" i="29"/>
  <c r="BA682" i="29"/>
  <c r="BA681" i="29"/>
  <c r="BA680" i="29"/>
  <c r="BA679" i="29"/>
  <c r="BA678" i="29"/>
  <c r="BA677" i="29"/>
  <c r="BA676" i="29"/>
  <c r="BA675" i="29"/>
  <c r="BA674" i="29"/>
  <c r="AE673" i="29"/>
  <c r="BA673" i="29"/>
  <c r="J674" i="29" s="1"/>
  <c r="BA655" i="29"/>
  <c r="BA654" i="29"/>
  <c r="BA653" i="29"/>
  <c r="BA651" i="29"/>
  <c r="BA650" i="29"/>
  <c r="BA649" i="29"/>
  <c r="BA648" i="29"/>
  <c r="BA647" i="29"/>
  <c r="BA646" i="29"/>
  <c r="BA645" i="29"/>
  <c r="BA644" i="29"/>
  <c r="BA643" i="29"/>
  <c r="BA642" i="29"/>
  <c r="BA641" i="29"/>
  <c r="BA640" i="29"/>
  <c r="BA639" i="29"/>
  <c r="BA638" i="29"/>
  <c r="BA637" i="29"/>
  <c r="BA636" i="29"/>
  <c r="BA635" i="29"/>
  <c r="BA634" i="29"/>
  <c r="J635" i="29" s="1"/>
  <c r="BA633" i="29"/>
  <c r="J634" i="29" s="1"/>
  <c r="AE632" i="29"/>
  <c r="BA632" i="29"/>
  <c r="J633" i="29" s="1"/>
  <c r="BA614" i="29"/>
  <c r="BA613" i="29"/>
  <c r="BA612" i="29"/>
  <c r="BA610" i="29"/>
  <c r="BA609" i="29"/>
  <c r="BA608" i="29"/>
  <c r="BA607" i="29"/>
  <c r="BA606" i="29"/>
  <c r="BA605" i="29"/>
  <c r="BA604" i="29"/>
  <c r="BA603" i="29"/>
  <c r="BA602" i="29"/>
  <c r="BA601" i="29"/>
  <c r="BA600" i="29"/>
  <c r="BA599" i="29"/>
  <c r="BA598" i="29"/>
  <c r="BA597" i="29"/>
  <c r="BA596" i="29"/>
  <c r="BA595" i="29"/>
  <c r="BA594" i="29"/>
  <c r="J595" i="29" s="1"/>
  <c r="BA593" i="29"/>
  <c r="J594" i="29" s="1"/>
  <c r="BA592" i="29"/>
  <c r="J593" i="29" s="1"/>
  <c r="AE591" i="29"/>
  <c r="BA591" i="29"/>
  <c r="J592" i="29" s="1"/>
  <c r="BA573" i="29"/>
  <c r="BA572" i="29"/>
  <c r="BA571" i="29"/>
  <c r="BA569" i="29"/>
  <c r="BA568" i="29"/>
  <c r="BA567" i="29"/>
  <c r="BA566" i="29"/>
  <c r="BA565" i="29"/>
  <c r="BA564" i="29"/>
  <c r="BA563" i="29"/>
  <c r="BA562" i="29"/>
  <c r="BA561" i="29"/>
  <c r="BA560" i="29"/>
  <c r="BA559" i="29"/>
  <c r="BA558" i="29"/>
  <c r="BA557" i="29"/>
  <c r="BA556" i="29"/>
  <c r="BA555" i="29"/>
  <c r="BA554" i="29"/>
  <c r="BA553" i="29"/>
  <c r="BA552" i="29"/>
  <c r="BA551" i="29"/>
  <c r="J552" i="29" s="1"/>
  <c r="AE550" i="29"/>
  <c r="BA550" i="29"/>
  <c r="J551" i="29" s="1"/>
  <c r="BA532" i="29"/>
  <c r="BA531" i="29"/>
  <c r="BA530" i="29"/>
  <c r="BA528" i="29"/>
  <c r="BA527" i="29"/>
  <c r="BA526" i="29"/>
  <c r="BA525" i="29"/>
  <c r="BA524" i="29"/>
  <c r="BA523" i="29"/>
  <c r="BA522" i="29"/>
  <c r="BA521" i="29"/>
  <c r="BA520" i="29"/>
  <c r="BA519" i="29"/>
  <c r="BA518" i="29"/>
  <c r="BA517" i="29"/>
  <c r="BA516" i="29"/>
  <c r="BA515" i="29"/>
  <c r="BA514" i="29"/>
  <c r="BA513" i="29"/>
  <c r="BA512" i="29"/>
  <c r="BA511" i="29"/>
  <c r="BA510" i="29"/>
  <c r="AE509" i="29"/>
  <c r="BA509" i="29"/>
  <c r="BA491" i="29"/>
  <c r="BA490" i="29"/>
  <c r="BA489" i="29"/>
  <c r="BA487" i="29"/>
  <c r="BA486" i="29"/>
  <c r="BA485" i="29"/>
  <c r="BA484" i="29"/>
  <c r="BA483" i="29"/>
  <c r="BA482" i="29"/>
  <c r="BA481" i="29"/>
  <c r="BA480" i="29"/>
  <c r="BA479" i="29"/>
  <c r="BA478" i="29"/>
  <c r="BA477" i="29"/>
  <c r="BA476" i="29"/>
  <c r="BA475" i="29"/>
  <c r="BA474" i="29"/>
  <c r="BA473" i="29"/>
  <c r="BA472" i="29"/>
  <c r="BA471" i="29"/>
  <c r="BA470" i="29"/>
  <c r="BA469" i="29"/>
  <c r="AE468" i="29"/>
  <c r="BA468" i="29"/>
  <c r="BA450" i="29"/>
  <c r="BA449" i="29"/>
  <c r="BA448" i="29"/>
  <c r="BA446" i="29"/>
  <c r="BA445" i="29"/>
  <c r="BA444" i="29"/>
  <c r="BA443" i="29"/>
  <c r="BA442" i="29"/>
  <c r="BA441" i="29"/>
  <c r="BA440" i="29"/>
  <c r="BA439" i="29"/>
  <c r="BA438" i="29"/>
  <c r="BA437" i="29"/>
  <c r="BA436" i="29"/>
  <c r="BA435" i="29"/>
  <c r="BA434" i="29"/>
  <c r="BA433" i="29"/>
  <c r="BA432" i="29"/>
  <c r="BA431" i="29"/>
  <c r="BA430" i="29"/>
  <c r="BA429" i="29"/>
  <c r="J430" i="29" s="1"/>
  <c r="BA428" i="29"/>
  <c r="J429" i="29" s="1"/>
  <c r="AE427" i="29"/>
  <c r="BA427" i="29"/>
  <c r="J428" i="29" s="1"/>
  <c r="BA409" i="29"/>
  <c r="BA408" i="29"/>
  <c r="BA407" i="29"/>
  <c r="BA405" i="29"/>
  <c r="BA404" i="29"/>
  <c r="BA403" i="29"/>
  <c r="BA402" i="29"/>
  <c r="BA401" i="29"/>
  <c r="BA400" i="29"/>
  <c r="BA399" i="29"/>
  <c r="BA398" i="29"/>
  <c r="BA397" i="29"/>
  <c r="BA396" i="29"/>
  <c r="BA395" i="29"/>
  <c r="BA394" i="29"/>
  <c r="BA393" i="29"/>
  <c r="BA392" i="29"/>
  <c r="BA391" i="29"/>
  <c r="BA390" i="29"/>
  <c r="BA389" i="29"/>
  <c r="J390" i="29" s="1"/>
  <c r="BA388" i="29"/>
  <c r="J389" i="29" s="1"/>
  <c r="BA387" i="29"/>
  <c r="J388" i="29" s="1"/>
  <c r="AE386" i="29"/>
  <c r="BA386" i="29"/>
  <c r="J387" i="29" s="1"/>
  <c r="BA368" i="29"/>
  <c r="BA367" i="29"/>
  <c r="BA366" i="29"/>
  <c r="BA364" i="29"/>
  <c r="BA363" i="29"/>
  <c r="BA362" i="29"/>
  <c r="BA361" i="29"/>
  <c r="BA360" i="29"/>
  <c r="BA359" i="29"/>
  <c r="BA358" i="29"/>
  <c r="BA357" i="29"/>
  <c r="BA356" i="29"/>
  <c r="BA355" i="29"/>
  <c r="BA354" i="29"/>
  <c r="BA353" i="29"/>
  <c r="BA352" i="29"/>
  <c r="BA351" i="29"/>
  <c r="BA350" i="29"/>
  <c r="BA349" i="29"/>
  <c r="BA348" i="29"/>
  <c r="BA347" i="29"/>
  <c r="J348" i="29" s="1"/>
  <c r="BA346" i="29"/>
  <c r="J347" i="29" s="1"/>
  <c r="AE345" i="29"/>
  <c r="BA345" i="29"/>
  <c r="J346" i="29" s="1"/>
  <c r="BA327" i="29"/>
  <c r="BA326" i="29"/>
  <c r="BA325" i="29"/>
  <c r="BA323" i="29"/>
  <c r="BA322" i="29"/>
  <c r="BA321" i="29"/>
  <c r="BA320" i="29"/>
  <c r="BA319" i="29"/>
  <c r="BA318" i="29"/>
  <c r="BA317" i="29"/>
  <c r="BA316" i="29"/>
  <c r="BA315" i="29"/>
  <c r="BA314" i="29"/>
  <c r="BA313" i="29"/>
  <c r="BA312" i="29"/>
  <c r="BA311" i="29"/>
  <c r="BA310" i="29"/>
  <c r="BA309" i="29"/>
  <c r="BA308" i="29"/>
  <c r="BA307" i="29"/>
  <c r="BA306" i="29"/>
  <c r="BA305" i="29"/>
  <c r="J306" i="29" s="1"/>
  <c r="AE304" i="29"/>
  <c r="BA304" i="29"/>
  <c r="J305" i="29" s="1"/>
  <c r="BA286" i="29"/>
  <c r="BA285" i="29"/>
  <c r="BA284" i="29"/>
  <c r="BA282" i="29"/>
  <c r="BA281" i="29"/>
  <c r="BA280" i="29"/>
  <c r="BA279" i="29"/>
  <c r="BA278" i="29"/>
  <c r="BA277" i="29"/>
  <c r="BA276" i="29"/>
  <c r="BA275" i="29"/>
  <c r="BA274" i="29"/>
  <c r="BA273" i="29"/>
  <c r="BA272" i="29"/>
  <c r="BA271" i="29"/>
  <c r="BA270" i="29"/>
  <c r="BA269" i="29"/>
  <c r="BA268" i="29"/>
  <c r="BA267" i="29"/>
  <c r="BA266" i="29"/>
  <c r="BA265" i="29"/>
  <c r="J266" i="29" s="1"/>
  <c r="BA264" i="29"/>
  <c r="J265" i="29" s="1"/>
  <c r="AE263" i="29"/>
  <c r="BA263" i="29"/>
  <c r="J264" i="29" s="1"/>
  <c r="BA245" i="29"/>
  <c r="BA244" i="29"/>
  <c r="BA243" i="29"/>
  <c r="BA241" i="29"/>
  <c r="BA240" i="29"/>
  <c r="BA239" i="29"/>
  <c r="BA238" i="29"/>
  <c r="BA237" i="29"/>
  <c r="BA236" i="29"/>
  <c r="BA235" i="29"/>
  <c r="BA234" i="29"/>
  <c r="BA233" i="29"/>
  <c r="BA232" i="29"/>
  <c r="BA231" i="29"/>
  <c r="BA230" i="29"/>
  <c r="BA229" i="29"/>
  <c r="BA228" i="29"/>
  <c r="BA227" i="29"/>
  <c r="BA226" i="29"/>
  <c r="BA225" i="29"/>
  <c r="BA224" i="29"/>
  <c r="J225" i="29" s="1"/>
  <c r="BA223" i="29"/>
  <c r="J224" i="29" s="1"/>
  <c r="BA222" i="29"/>
  <c r="J223" i="29" s="1"/>
  <c r="BA204" i="29"/>
  <c r="BA203" i="29"/>
  <c r="BA202" i="29"/>
  <c r="BA200" i="29"/>
  <c r="BA199" i="29"/>
  <c r="BA198" i="29"/>
  <c r="BA197" i="29"/>
  <c r="BA196" i="29"/>
  <c r="BA195" i="29"/>
  <c r="BA194" i="29"/>
  <c r="BA193" i="29"/>
  <c r="BA192" i="29"/>
  <c r="BA191" i="29"/>
  <c r="BA190" i="29"/>
  <c r="BA189" i="29"/>
  <c r="BA188" i="29"/>
  <c r="J189" i="29" s="1"/>
  <c r="BA187" i="29"/>
  <c r="J188" i="29" s="1"/>
  <c r="BA186" i="29"/>
  <c r="J187" i="29" s="1"/>
  <c r="BA185" i="29"/>
  <c r="J186" i="29" s="1"/>
  <c r="BA184" i="29"/>
  <c r="J185" i="29" s="1"/>
  <c r="BA183" i="29"/>
  <c r="J184" i="29" s="1"/>
  <c r="BA182" i="29"/>
  <c r="J183" i="29" s="1"/>
  <c r="BA181" i="29"/>
  <c r="J182" i="29" s="1"/>
  <c r="BA163" i="29"/>
  <c r="BA162" i="29"/>
  <c r="BA161" i="29"/>
  <c r="BA159" i="29"/>
  <c r="BA158" i="29"/>
  <c r="BA157" i="29"/>
  <c r="BA156" i="29"/>
  <c r="BA155" i="29"/>
  <c r="BA154" i="29"/>
  <c r="BA153" i="29"/>
  <c r="BA152" i="29"/>
  <c r="BA151" i="29"/>
  <c r="BA150" i="29"/>
  <c r="BA149" i="29"/>
  <c r="BA148" i="29"/>
  <c r="BA147" i="29"/>
  <c r="BA146" i="29"/>
  <c r="J147" i="29" s="1"/>
  <c r="BA145" i="29"/>
  <c r="J146" i="29" s="1"/>
  <c r="BA144" i="29"/>
  <c r="J145" i="29" s="1"/>
  <c r="BA143" i="29"/>
  <c r="J144" i="29" s="1"/>
  <c r="BA142" i="29"/>
  <c r="J143" i="29" s="1"/>
  <c r="BA141" i="29"/>
  <c r="J142" i="29" s="1"/>
  <c r="BA140" i="29"/>
  <c r="J141" i="29" s="1"/>
  <c r="BA122" i="29"/>
  <c r="BA121" i="29"/>
  <c r="BA120" i="29"/>
  <c r="BA118" i="29"/>
  <c r="BA117" i="29"/>
  <c r="BA116" i="29"/>
  <c r="BA115" i="29"/>
  <c r="BA114" i="29"/>
  <c r="BA113" i="29"/>
  <c r="J114" i="29" s="1"/>
  <c r="BA112" i="29"/>
  <c r="J113" i="29" s="1"/>
  <c r="BA111" i="29"/>
  <c r="J112" i="29" s="1"/>
  <c r="BA110" i="29"/>
  <c r="J111" i="29" s="1"/>
  <c r="BA109" i="29"/>
  <c r="J110" i="29" s="1"/>
  <c r="BA108" i="29"/>
  <c r="J109" i="29" s="1"/>
  <c r="BA107" i="29"/>
  <c r="J108" i="29" s="1"/>
  <c r="BA106" i="29"/>
  <c r="J107" i="29" s="1"/>
  <c r="BA105" i="29"/>
  <c r="J106" i="29" s="1"/>
  <c r="BA104" i="29"/>
  <c r="J105" i="29" s="1"/>
  <c r="BA103" i="29"/>
  <c r="J104" i="29" s="1"/>
  <c r="BA102" i="29"/>
  <c r="J103" i="29" s="1"/>
  <c r="BA101" i="29"/>
  <c r="J102" i="29" s="1"/>
  <c r="BA100" i="29"/>
  <c r="J101" i="29" s="1"/>
  <c r="BA99" i="29"/>
  <c r="J100" i="29" s="1"/>
  <c r="BA81" i="29"/>
  <c r="BA80" i="29"/>
  <c r="BA79" i="29"/>
  <c r="BA77" i="29"/>
  <c r="BA76" i="29"/>
  <c r="BA75" i="29"/>
  <c r="BA74" i="29"/>
  <c r="BA73" i="29"/>
  <c r="BA72" i="29"/>
  <c r="BA71" i="29"/>
  <c r="BA70" i="29"/>
  <c r="BA69" i="29"/>
  <c r="BA68" i="29"/>
  <c r="BA67" i="29"/>
  <c r="BA66" i="29"/>
  <c r="BA65" i="29"/>
  <c r="BA64" i="29"/>
  <c r="BA63" i="29"/>
  <c r="BA62" i="29"/>
  <c r="J63" i="29" s="1"/>
  <c r="BA61" i="29"/>
  <c r="J62" i="29" s="1"/>
  <c r="BA60" i="29"/>
  <c r="J61" i="29" s="1"/>
  <c r="BA59" i="29"/>
  <c r="J60" i="29" s="1"/>
  <c r="BA58" i="29"/>
  <c r="J59" i="29" s="1"/>
  <c r="AA3" i="2"/>
  <c r="AA4" i="2" s="1"/>
  <c r="AA5" i="2" s="1"/>
  <c r="AA6" i="2" s="1"/>
  <c r="AA7" i="2" s="1"/>
  <c r="AA8" i="2" s="1"/>
  <c r="AA9" i="2" s="1"/>
  <c r="AA10" i="2" s="1"/>
  <c r="AA11" i="2" s="1"/>
  <c r="AA12" i="2" s="1"/>
  <c r="AA13" i="2" s="1"/>
  <c r="AA14" i="2" s="1"/>
  <c r="AA15" i="2" s="1"/>
  <c r="AA16" i="2" s="1"/>
  <c r="AA17" i="2" s="1"/>
  <c r="AA18" i="2" s="1"/>
  <c r="AA19" i="2" s="1"/>
  <c r="AA20" i="2" s="1"/>
  <c r="AA21" i="2" s="1"/>
  <c r="AA22" i="2" s="1"/>
  <c r="AA23" i="2" s="1"/>
  <c r="AA24" i="2" s="1"/>
  <c r="E792" i="29" l="1"/>
  <c r="E546" i="29"/>
  <c r="AV540" i="29"/>
  <c r="AV500" i="29"/>
  <c r="AX500" i="29"/>
  <c r="AV501" i="29"/>
  <c r="AX501" i="29"/>
  <c r="AV499" i="29"/>
  <c r="AX499" i="29"/>
  <c r="AW418" i="29"/>
  <c r="AX418" i="29"/>
  <c r="AW419" i="29"/>
  <c r="AX419" i="29"/>
  <c r="AW417" i="29"/>
  <c r="AX417" i="29"/>
  <c r="AX376" i="29"/>
  <c r="AV376" i="29"/>
  <c r="AU294" i="29"/>
  <c r="AV294" i="29"/>
  <c r="AV171" i="29"/>
  <c r="AW171" i="29"/>
  <c r="AV336" i="29"/>
  <c r="AX336" i="29"/>
  <c r="AV337" i="29"/>
  <c r="AX337" i="29"/>
  <c r="AV335" i="29"/>
  <c r="AX335" i="29"/>
  <c r="E259" i="29"/>
  <c r="AW377" i="29"/>
  <c r="AX377" i="29"/>
  <c r="AW378" i="29"/>
  <c r="AX378" i="29"/>
  <c r="AX296" i="29"/>
  <c r="AU296" i="29"/>
  <c r="AX295" i="29"/>
  <c r="AU295" i="29"/>
  <c r="AX173" i="29"/>
  <c r="AV173" i="29"/>
  <c r="AX172" i="29"/>
  <c r="AV172" i="29"/>
  <c r="E628" i="29"/>
  <c r="E464" i="29"/>
  <c r="E710" i="29"/>
  <c r="E218" i="29"/>
  <c r="AX90" i="29"/>
  <c r="AV90" i="29"/>
  <c r="E751" i="29"/>
  <c r="E669" i="29"/>
  <c r="E587" i="29"/>
  <c r="E505" i="29"/>
  <c r="E423" i="29"/>
  <c r="AW376" i="29"/>
  <c r="E382" i="29"/>
  <c r="E341" i="29"/>
  <c r="AX294" i="29"/>
  <c r="E300" i="29"/>
  <c r="AX171" i="29"/>
  <c r="E177" i="29"/>
  <c r="AW130" i="29"/>
  <c r="E136" i="29"/>
  <c r="AX89" i="29"/>
  <c r="E95" i="29"/>
  <c r="E54" i="29"/>
  <c r="AW253" i="29"/>
  <c r="AX253" i="29"/>
  <c r="AW254" i="29"/>
  <c r="AX254" i="29"/>
  <c r="AW255" i="29"/>
  <c r="AX255" i="29"/>
  <c r="AW213" i="29"/>
  <c r="AX213" i="29"/>
  <c r="AW214" i="29"/>
  <c r="AX214" i="29"/>
  <c r="AW212" i="29"/>
  <c r="AX212" i="29"/>
  <c r="AU91" i="29"/>
  <c r="AX91" i="29"/>
  <c r="AW89" i="29"/>
  <c r="AU89" i="29"/>
  <c r="AW90" i="29"/>
  <c r="AU90" i="29"/>
  <c r="AU50" i="29"/>
  <c r="AX50" i="29"/>
  <c r="AU49" i="29"/>
  <c r="AX49" i="29"/>
  <c r="AU48" i="29"/>
  <c r="AX48" i="29"/>
  <c r="AX131" i="29"/>
  <c r="AW131" i="29"/>
  <c r="AX132" i="29"/>
  <c r="AW132" i="29"/>
  <c r="AV50" i="29"/>
  <c r="AW50" i="29"/>
  <c r="AV48" i="29"/>
  <c r="AW48" i="29"/>
  <c r="AV49" i="29"/>
  <c r="AW49" i="29"/>
  <c r="AE607" i="29"/>
  <c r="AE612" i="29"/>
  <c r="AE645" i="29"/>
  <c r="AE603" i="29"/>
  <c r="AE649" i="29"/>
  <c r="AE654" i="29"/>
  <c r="AE558" i="29"/>
  <c r="AE559" i="29"/>
  <c r="AE560" i="29"/>
  <c r="AE561" i="29"/>
  <c r="AE565" i="29"/>
  <c r="AE767" i="29"/>
  <c r="AE776" i="29"/>
  <c r="AE680" i="29"/>
  <c r="AE687" i="29"/>
  <c r="AE691" i="29"/>
  <c r="AE696" i="29"/>
  <c r="AE771" i="29"/>
  <c r="AE809" i="29"/>
  <c r="AE813" i="29"/>
  <c r="AE817" i="29"/>
  <c r="AX130" i="29"/>
  <c r="AV88" i="29"/>
  <c r="AW91" i="29"/>
  <c r="AE557" i="29"/>
  <c r="AE564" i="29"/>
  <c r="AE568" i="29"/>
  <c r="AE573" i="29"/>
  <c r="AE574" i="29"/>
  <c r="AE599" i="29"/>
  <c r="AE600" i="29"/>
  <c r="AE601" i="29"/>
  <c r="AE602" i="29"/>
  <c r="AE606" i="29"/>
  <c r="AE610" i="29"/>
  <c r="AE611" i="29"/>
  <c r="AE644" i="29"/>
  <c r="AE648" i="29"/>
  <c r="AE653" i="29"/>
  <c r="AE686" i="29"/>
  <c r="AE690" i="29"/>
  <c r="AE695" i="29"/>
  <c r="AE721" i="29"/>
  <c r="AE728" i="29"/>
  <c r="AE732" i="29"/>
  <c r="AE737" i="29"/>
  <c r="AE738" i="29"/>
  <c r="AE763" i="29"/>
  <c r="AE764" i="29"/>
  <c r="AE765" i="29"/>
  <c r="AE766" i="29"/>
  <c r="AE770" i="29"/>
  <c r="AE774" i="29"/>
  <c r="AE775" i="29"/>
  <c r="AE808" i="29"/>
  <c r="AE812" i="29"/>
  <c r="AE563" i="29"/>
  <c r="AE567" i="29"/>
  <c r="AE572" i="29"/>
  <c r="AE598" i="29"/>
  <c r="AE605" i="29"/>
  <c r="AE609" i="29"/>
  <c r="AE614" i="29"/>
  <c r="AE615" i="29"/>
  <c r="AE640" i="29"/>
  <c r="AE641" i="29"/>
  <c r="AE642" i="29"/>
  <c r="AE643" i="29"/>
  <c r="AE647" i="29"/>
  <c r="AE651" i="29"/>
  <c r="AE652" i="29"/>
  <c r="AE685" i="29"/>
  <c r="AE689" i="29"/>
  <c r="AE694" i="29"/>
  <c r="AE727" i="29"/>
  <c r="AE731" i="29"/>
  <c r="AE736" i="29"/>
  <c r="AE762" i="29"/>
  <c r="AE769" i="29"/>
  <c r="AE773" i="29"/>
  <c r="AE778" i="29"/>
  <c r="AE779" i="29"/>
  <c r="AE804" i="29"/>
  <c r="AE805" i="29"/>
  <c r="AE806" i="29"/>
  <c r="AE807" i="29"/>
  <c r="AE811" i="29"/>
  <c r="AE815" i="29"/>
  <c r="AE816" i="29"/>
  <c r="AU662" i="29"/>
  <c r="AU580" i="29"/>
  <c r="AE697" i="29"/>
  <c r="AV498" i="29"/>
  <c r="AW498" i="29"/>
  <c r="AX498" i="29"/>
  <c r="AU621" i="29"/>
  <c r="AU375" i="29"/>
  <c r="AE569" i="29"/>
  <c r="AE570" i="29"/>
  <c r="AE722" i="29"/>
  <c r="AE723" i="29"/>
  <c r="AE724" i="29"/>
  <c r="AE725" i="29"/>
  <c r="AE729" i="29"/>
  <c r="AE733" i="29"/>
  <c r="AE734" i="29"/>
  <c r="AE818" i="29"/>
  <c r="AU498" i="29"/>
  <c r="AW88" i="29"/>
  <c r="AU88" i="29"/>
  <c r="AX88" i="29"/>
  <c r="AU785" i="29"/>
  <c r="AU457" i="29"/>
  <c r="AV129" i="29"/>
  <c r="AW252" i="29"/>
  <c r="AX252" i="29"/>
  <c r="AU252" i="29"/>
  <c r="AV703" i="29"/>
  <c r="AW703" i="29"/>
  <c r="AU703" i="29"/>
  <c r="AU539" i="29"/>
  <c r="AU211" i="29"/>
  <c r="AU47" i="29"/>
  <c r="AW170" i="29"/>
  <c r="AX170" i="29"/>
  <c r="AU170" i="29"/>
  <c r="AV416" i="29"/>
  <c r="AW416" i="29"/>
  <c r="AU416" i="29"/>
  <c r="AV621" i="29"/>
  <c r="AW621" i="29"/>
  <c r="AX621" i="29"/>
  <c r="AW129" i="29"/>
  <c r="AU129" i="29"/>
  <c r="AX129" i="29"/>
  <c r="AV375" i="29"/>
  <c r="AW375" i="29"/>
  <c r="AX375" i="29"/>
  <c r="AV662" i="29"/>
  <c r="AW662" i="29"/>
  <c r="AX662" i="29"/>
  <c r="AV170" i="29"/>
  <c r="AV744" i="29"/>
  <c r="AW744" i="29"/>
  <c r="AX744" i="29"/>
  <c r="AV785" i="29"/>
  <c r="AW785" i="29"/>
  <c r="AX785" i="29"/>
  <c r="AV293" i="29"/>
  <c r="AW293" i="29"/>
  <c r="AX293" i="29"/>
  <c r="AV580" i="29"/>
  <c r="AW580" i="29"/>
  <c r="AX580" i="29"/>
  <c r="AV539" i="29"/>
  <c r="AW539" i="29"/>
  <c r="AX539" i="29"/>
  <c r="AE562" i="29"/>
  <c r="AE566" i="29"/>
  <c r="AE571" i="29"/>
  <c r="AE604" i="29"/>
  <c r="AE608" i="29"/>
  <c r="AE613" i="29"/>
  <c r="AE639" i="29"/>
  <c r="AE646" i="29"/>
  <c r="AE650" i="29"/>
  <c r="AE655" i="29"/>
  <c r="AE656" i="29"/>
  <c r="AE681" i="29"/>
  <c r="AE682" i="29"/>
  <c r="AE683" i="29"/>
  <c r="AE684" i="29"/>
  <c r="AE688" i="29"/>
  <c r="AE692" i="29"/>
  <c r="AE693" i="29"/>
  <c r="AE726" i="29"/>
  <c r="AE730" i="29"/>
  <c r="AE735" i="29"/>
  <c r="AE768" i="29"/>
  <c r="AE772" i="29"/>
  <c r="AE777" i="29"/>
  <c r="AE803" i="29"/>
  <c r="AE810" i="29"/>
  <c r="AE814" i="29"/>
  <c r="AE819" i="29"/>
  <c r="AE820" i="29"/>
  <c r="AV334" i="29"/>
  <c r="AU334" i="29"/>
  <c r="AW334" i="29"/>
  <c r="AX334" i="29"/>
  <c r="AU744" i="29"/>
  <c r="AX416" i="29"/>
  <c r="AV457" i="29"/>
  <c r="AX457" i="29"/>
  <c r="AW457" i="29"/>
  <c r="AU293" i="29"/>
  <c r="AV252" i="29"/>
  <c r="AX703" i="29"/>
  <c r="AV211" i="29"/>
  <c r="AW211" i="29"/>
  <c r="AX211" i="29"/>
  <c r="AV47" i="29"/>
  <c r="AW47" i="29"/>
  <c r="AX47" i="29"/>
  <c r="AX8" i="29"/>
  <c r="AU8" i="29"/>
  <c r="AX9" i="29"/>
  <c r="AU9" i="29"/>
  <c r="AX6" i="29"/>
  <c r="AA248" i="29"/>
  <c r="AX7" i="29"/>
  <c r="AD575" i="29"/>
  <c r="AV6" i="29"/>
  <c r="AU6" i="29"/>
  <c r="AU7" i="29"/>
  <c r="AA452" i="29"/>
  <c r="AA616" i="29"/>
  <c r="AA657" i="29"/>
  <c r="AA739" i="29"/>
  <c r="AA289" i="29"/>
  <c r="AA412" i="29"/>
  <c r="AA453" i="29"/>
  <c r="G546" i="36"/>
  <c r="AA576" i="29"/>
  <c r="AA617" i="29"/>
  <c r="AA780" i="29"/>
  <c r="AA370" i="29"/>
  <c r="AA493" i="29"/>
  <c r="AA698" i="29"/>
  <c r="AA781" i="29"/>
  <c r="AA821" i="29"/>
  <c r="AA288" i="29"/>
  <c r="AA411" i="29"/>
  <c r="AA575" i="29"/>
  <c r="G792" i="36"/>
  <c r="G218" i="36"/>
  <c r="G382" i="36"/>
  <c r="AA658" i="29"/>
  <c r="AA740" i="29"/>
  <c r="AA247" i="29"/>
  <c r="G259" i="36"/>
  <c r="G341" i="36"/>
  <c r="AA371" i="29"/>
  <c r="G423" i="36"/>
  <c r="G464" i="36"/>
  <c r="AA494" i="29"/>
  <c r="G587" i="36"/>
  <c r="G628" i="36"/>
  <c r="AA699" i="29"/>
  <c r="G751" i="36"/>
  <c r="AA822" i="29"/>
  <c r="AA534" i="29"/>
  <c r="AA535" i="29"/>
  <c r="G505" i="36"/>
  <c r="G300" i="36"/>
  <c r="AA329" i="29"/>
  <c r="AA330" i="29"/>
  <c r="AA206" i="29"/>
  <c r="AA207" i="29"/>
  <c r="G177" i="36"/>
  <c r="AA165" i="29"/>
  <c r="G136" i="36"/>
  <c r="AA166" i="29"/>
  <c r="AA124" i="29"/>
  <c r="AA125" i="29"/>
  <c r="AW9" i="29"/>
  <c r="AV9" i="29"/>
  <c r="AW6" i="29"/>
  <c r="AV7" i="29"/>
  <c r="AW8" i="29"/>
  <c r="AV8" i="29"/>
  <c r="AW7" i="29"/>
  <c r="E13" i="29"/>
  <c r="AE1634" i="29"/>
  <c r="AA84" i="29"/>
  <c r="AA83" i="29"/>
  <c r="AE222" i="29"/>
  <c r="AE140" i="29"/>
  <c r="G54" i="36"/>
  <c r="AD370" i="29"/>
  <c r="AE797" i="29"/>
  <c r="AE756" i="29"/>
  <c r="AE715" i="29"/>
  <c r="AE674" i="29"/>
  <c r="AE633" i="29"/>
  <c r="AE592" i="29"/>
  <c r="AE551" i="29"/>
  <c r="AE510" i="29"/>
  <c r="AE469" i="29"/>
  <c r="AE428" i="29"/>
  <c r="AE387" i="29"/>
  <c r="AE346" i="29"/>
  <c r="AE305" i="29"/>
  <c r="AE264" i="29"/>
  <c r="AD83" i="29"/>
  <c r="AD247" i="29"/>
  <c r="G669" i="36"/>
  <c r="AD657" i="29"/>
  <c r="AD698" i="29"/>
  <c r="AD329" i="29"/>
  <c r="AD411" i="29"/>
  <c r="AD288" i="29"/>
  <c r="AD493" i="29"/>
  <c r="AD534" i="29"/>
  <c r="G710" i="36"/>
  <c r="AD124" i="29"/>
  <c r="AD165" i="29"/>
  <c r="AD206" i="29"/>
  <c r="AD452" i="29"/>
  <c r="AD616" i="29"/>
  <c r="AD739" i="29"/>
  <c r="AD821" i="29"/>
  <c r="AD780" i="29"/>
  <c r="AE181" i="29"/>
  <c r="J54" i="29" l="1"/>
  <c r="K97" i="2"/>
  <c r="L96" i="2"/>
  <c r="K90" i="2"/>
  <c r="I102" i="2"/>
  <c r="L98" i="2"/>
  <c r="G121" i="2"/>
  <c r="G108" i="2"/>
  <c r="N108" i="2" s="1"/>
  <c r="G117" i="2"/>
  <c r="G88" i="2"/>
  <c r="I96" i="2"/>
  <c r="H102" i="2"/>
  <c r="G115" i="2"/>
  <c r="H97" i="2"/>
  <c r="H94" i="2"/>
  <c r="J88" i="2"/>
  <c r="I111" i="2"/>
  <c r="G128" i="2"/>
  <c r="G111" i="2"/>
  <c r="H91" i="2"/>
  <c r="H88" i="2"/>
  <c r="G3" i="2"/>
  <c r="H115" i="2"/>
  <c r="G107" i="2"/>
  <c r="H118" i="2"/>
  <c r="H5" i="2"/>
  <c r="H133" i="2"/>
  <c r="G112" i="2"/>
  <c r="N112" i="2" s="1"/>
  <c r="H129" i="2"/>
  <c r="G94" i="2"/>
  <c r="H114" i="2"/>
  <c r="H134" i="2"/>
  <c r="I127" i="2"/>
  <c r="L99" i="2"/>
  <c r="H125" i="2"/>
  <c r="G90" i="2"/>
  <c r="I112" i="2"/>
  <c r="I107" i="2"/>
  <c r="H111" i="2"/>
  <c r="K92" i="2"/>
  <c r="I119" i="2"/>
  <c r="G125" i="2"/>
  <c r="L95" i="2"/>
  <c r="K91" i="2"/>
  <c r="I110" i="2"/>
  <c r="G134" i="2"/>
  <c r="K88" i="2"/>
  <c r="I108" i="2"/>
  <c r="I106" i="2"/>
  <c r="I101" i="2"/>
  <c r="I104" i="2"/>
  <c r="G119" i="2"/>
  <c r="G2" i="2"/>
  <c r="G89" i="2"/>
  <c r="I114" i="2"/>
  <c r="H110" i="2"/>
  <c r="H119" i="2"/>
  <c r="L89" i="2"/>
  <c r="I105" i="2"/>
  <c r="H108" i="2"/>
  <c r="K89" i="2"/>
  <c r="K94" i="2"/>
  <c r="G129" i="2"/>
  <c r="J90" i="2"/>
  <c r="G100" i="2"/>
  <c r="I116" i="2"/>
  <c r="G98" i="2"/>
  <c r="H126" i="2"/>
  <c r="I131" i="2"/>
  <c r="H127" i="2"/>
  <c r="G126" i="2"/>
  <c r="G103" i="2"/>
  <c r="H106" i="2"/>
  <c r="I2" i="2"/>
  <c r="I99" i="2"/>
  <c r="H4" i="2"/>
  <c r="H130" i="2"/>
  <c r="G130" i="2"/>
  <c r="L94" i="2"/>
  <c r="G116" i="2"/>
  <c r="N116" i="2" s="1"/>
  <c r="H121" i="2"/>
  <c r="H3" i="2"/>
  <c r="G113" i="2"/>
  <c r="L2" i="2"/>
  <c r="L97" i="2"/>
  <c r="I100" i="2"/>
  <c r="H2" i="2"/>
  <c r="L92" i="2"/>
  <c r="I94" i="2"/>
  <c r="G109" i="2"/>
  <c r="N109" i="2" s="1"/>
  <c r="I5" i="2"/>
  <c r="I98" i="2"/>
  <c r="I135" i="2"/>
  <c r="J99" i="2"/>
  <c r="H99" i="2"/>
  <c r="H103" i="2"/>
  <c r="I97" i="2"/>
  <c r="G114" i="2"/>
  <c r="N114" i="2" s="1"/>
  <c r="H93" i="2"/>
  <c r="I133" i="2"/>
  <c r="G104" i="2"/>
  <c r="H117" i="2"/>
  <c r="H120" i="2"/>
  <c r="H135" i="2"/>
  <c r="J97" i="2"/>
  <c r="H95" i="2"/>
  <c r="K93" i="2"/>
  <c r="I95" i="2"/>
  <c r="G102" i="2"/>
  <c r="N102" i="2" s="1"/>
  <c r="G122" i="2"/>
  <c r="I129" i="2"/>
  <c r="L90" i="2"/>
  <c r="G96" i="2"/>
  <c r="H113" i="2"/>
  <c r="I90" i="2"/>
  <c r="G105" i="2"/>
  <c r="H104" i="2"/>
  <c r="H107" i="2"/>
  <c r="H116" i="2"/>
  <c r="J96" i="2"/>
  <c r="K2" i="2"/>
  <c r="I109" i="2"/>
  <c r="J92" i="2"/>
  <c r="H131" i="2"/>
  <c r="J95" i="2"/>
  <c r="H89" i="2"/>
  <c r="I134" i="2"/>
  <c r="I93" i="2"/>
  <c r="G93" i="2"/>
  <c r="G106" i="2"/>
  <c r="N106" i="2" s="1"/>
  <c r="I125" i="2"/>
  <c r="L88" i="2"/>
  <c r="G92" i="2"/>
  <c r="H109" i="2"/>
  <c r="H132" i="2"/>
  <c r="G101" i="2"/>
  <c r="H96" i="2"/>
  <c r="K95" i="2"/>
  <c r="H100" i="2"/>
  <c r="G132" i="2"/>
  <c r="H122" i="2"/>
  <c r="H128" i="2"/>
  <c r="K96" i="2"/>
  <c r="I120" i="2"/>
  <c r="G135" i="2"/>
  <c r="J93" i="2"/>
  <c r="G118" i="2"/>
  <c r="N118" i="2" s="1"/>
  <c r="I130" i="2"/>
  <c r="I91" i="2"/>
  <c r="G4" i="2"/>
  <c r="G97" i="2"/>
  <c r="I121" i="2"/>
  <c r="I3" i="2"/>
  <c r="I115" i="2"/>
  <c r="H105" i="2"/>
  <c r="H124" i="2"/>
  <c r="J98" i="2"/>
  <c r="H90" i="2"/>
  <c r="I132" i="2"/>
  <c r="H92" i="2"/>
  <c r="I128" i="2"/>
  <c r="I118" i="2"/>
  <c r="K99" i="2"/>
  <c r="G133" i="2"/>
  <c r="G131" i="2"/>
  <c r="J91" i="2"/>
  <c r="G110" i="2"/>
  <c r="I126" i="2"/>
  <c r="I89" i="2"/>
  <c r="I123" i="2"/>
  <c r="G91" i="2"/>
  <c r="I117" i="2"/>
  <c r="I92" i="2"/>
  <c r="L93" i="2"/>
  <c r="H101" i="2"/>
  <c r="H112" i="2"/>
  <c r="G127" i="2"/>
  <c r="J89" i="2"/>
  <c r="G99" i="2"/>
  <c r="I122" i="2"/>
  <c r="I4" i="2"/>
  <c r="I103" i="2"/>
  <c r="J2" i="2"/>
  <c r="I113" i="2"/>
  <c r="I88" i="2"/>
  <c r="H123" i="2"/>
  <c r="K98" i="2"/>
  <c r="H98" i="2"/>
  <c r="J94" i="2"/>
  <c r="G124" i="2"/>
  <c r="I124" i="2"/>
  <c r="G120" i="2"/>
  <c r="N120" i="2" s="1"/>
  <c r="G123" i="2"/>
  <c r="N123" i="2" s="1"/>
  <c r="G5" i="2"/>
  <c r="G95" i="2"/>
  <c r="L91" i="2"/>
  <c r="J628" i="29"/>
  <c r="J792" i="29"/>
  <c r="J669" i="29"/>
  <c r="J300" i="29"/>
  <c r="J464" i="29"/>
  <c r="J423" i="29"/>
  <c r="J95" i="29"/>
  <c r="J505" i="29"/>
  <c r="J751" i="29"/>
  <c r="J710" i="29"/>
  <c r="J587" i="29"/>
  <c r="J546" i="29"/>
  <c r="J382" i="29"/>
  <c r="J341" i="29"/>
  <c r="J259" i="29"/>
  <c r="J218" i="29"/>
  <c r="J177" i="29"/>
  <c r="J136" i="29"/>
  <c r="B52" i="1"/>
  <c r="G95" i="36"/>
  <c r="AE141" i="29"/>
  <c r="B56" i="1"/>
  <c r="B51" i="1"/>
  <c r="B54" i="1"/>
  <c r="B62" i="1"/>
  <c r="B55" i="1"/>
  <c r="B53" i="1"/>
  <c r="B49" i="1"/>
  <c r="B63" i="1"/>
  <c r="B61" i="1"/>
  <c r="B50" i="1"/>
  <c r="B60" i="1"/>
  <c r="B58" i="1"/>
  <c r="B64" i="1"/>
  <c r="B57" i="1"/>
  <c r="B59" i="1"/>
  <c r="AE223" i="29"/>
  <c r="AE182" i="29"/>
  <c r="AE99" i="29"/>
  <c r="AE1635" i="29"/>
  <c r="AE798" i="29"/>
  <c r="AE757" i="29"/>
  <c r="AE675" i="29"/>
  <c r="AE593" i="29"/>
  <c r="AE511" i="29"/>
  <c r="AE429" i="29"/>
  <c r="AE388" i="29"/>
  <c r="AE265" i="29"/>
  <c r="AE58" i="29"/>
  <c r="AE802" i="29"/>
  <c r="AE761" i="29"/>
  <c r="AE716" i="29"/>
  <c r="AE634" i="29"/>
  <c r="AE597" i="29"/>
  <c r="AE552" i="29"/>
  <c r="AE470" i="29"/>
  <c r="AE347" i="29"/>
  <c r="AE306" i="29"/>
  <c r="AE142" i="29"/>
  <c r="G61" i="2" l="1"/>
  <c r="G66" i="2"/>
  <c r="B12" i="1" s="1"/>
  <c r="E66" i="2" s="1"/>
  <c r="F66" i="2" s="1"/>
  <c r="O103" i="2"/>
  <c r="O121" i="2"/>
  <c r="O122" i="2"/>
  <c r="O111" i="2"/>
  <c r="O107" i="2"/>
  <c r="O126" i="2"/>
  <c r="N97" i="2"/>
  <c r="O124" i="2"/>
  <c r="N99" i="2"/>
  <c r="O110" i="2"/>
  <c r="O90" i="2"/>
  <c r="O128" i="2"/>
  <c r="O92" i="2"/>
  <c r="O94" i="2"/>
  <c r="O101" i="2"/>
  <c r="O113" i="2"/>
  <c r="O96" i="2"/>
  <c r="O119" i="2"/>
  <c r="O105" i="2"/>
  <c r="O89" i="2"/>
  <c r="N88" i="2"/>
  <c r="E88" i="2"/>
  <c r="G5" i="1" s="1"/>
  <c r="O100" i="2"/>
  <c r="O133" i="2"/>
  <c r="O91" i="2"/>
  <c r="E90" i="2"/>
  <c r="G7" i="1" s="1"/>
  <c r="N90" i="2"/>
  <c r="N89" i="2"/>
  <c r="E89" i="2"/>
  <c r="G6" i="1" s="1"/>
  <c r="O93" i="2"/>
  <c r="N92" i="2"/>
  <c r="E92" i="2"/>
  <c r="G9" i="1" s="1"/>
  <c r="E91" i="2"/>
  <c r="G8" i="1" s="1"/>
  <c r="N91" i="2"/>
  <c r="O95" i="2"/>
  <c r="E94" i="2"/>
  <c r="G11" i="1" s="1"/>
  <c r="N94" i="2"/>
  <c r="N93" i="2"/>
  <c r="E93" i="2"/>
  <c r="G10" i="1" s="1"/>
  <c r="E96" i="2"/>
  <c r="G13" i="1" s="1"/>
  <c r="N96" i="2"/>
  <c r="O125" i="2"/>
  <c r="E95" i="2"/>
  <c r="G12" i="1" s="1"/>
  <c r="N95" i="2"/>
  <c r="O88" i="2"/>
  <c r="O104" i="2"/>
  <c r="O97" i="2"/>
  <c r="E97" i="2"/>
  <c r="G14" i="1" s="1"/>
  <c r="N101" i="2"/>
  <c r="E101" i="2"/>
  <c r="G18" i="1" s="1"/>
  <c r="N110" i="2"/>
  <c r="E110" i="2"/>
  <c r="G27" i="1" s="1"/>
  <c r="E98" i="2"/>
  <c r="G15" i="1" s="1"/>
  <c r="N98" i="2"/>
  <c r="N105" i="2"/>
  <c r="E105" i="2"/>
  <c r="G22" i="1" s="1"/>
  <c r="N100" i="2"/>
  <c r="E100" i="2"/>
  <c r="G17" i="1" s="1"/>
  <c r="E109" i="2"/>
  <c r="G26" i="1" s="1"/>
  <c r="O109" i="2"/>
  <c r="N104" i="2"/>
  <c r="E104" i="2"/>
  <c r="G21" i="1" s="1"/>
  <c r="O129" i="2"/>
  <c r="E99" i="2"/>
  <c r="G16" i="1" s="1"/>
  <c r="O99" i="2"/>
  <c r="N103" i="2"/>
  <c r="E103" i="2"/>
  <c r="G20" i="1" s="1"/>
  <c r="O98" i="2"/>
  <c r="E102" i="2"/>
  <c r="G19" i="1" s="1"/>
  <c r="O102" i="2"/>
  <c r="N107" i="2"/>
  <c r="E107" i="2"/>
  <c r="G24" i="1" s="1"/>
  <c r="O131" i="2"/>
  <c r="O115" i="2"/>
  <c r="E106" i="2"/>
  <c r="G23" i="1" s="1"/>
  <c r="O106" i="2"/>
  <c r="O117" i="2"/>
  <c r="O135" i="2"/>
  <c r="N117" i="2"/>
  <c r="E117" i="2"/>
  <c r="G34" i="1" s="1"/>
  <c r="O130" i="2"/>
  <c r="O127" i="2"/>
  <c r="N111" i="2"/>
  <c r="E111" i="2"/>
  <c r="G28" i="1" s="1"/>
  <c r="N115" i="2"/>
  <c r="E115" i="2"/>
  <c r="G32" i="1" s="1"/>
  <c r="O112" i="2"/>
  <c r="E112" i="2"/>
  <c r="G29" i="1" s="1"/>
  <c r="N119" i="2"/>
  <c r="E119" i="2"/>
  <c r="G36" i="1" s="1"/>
  <c r="E116" i="2"/>
  <c r="G33" i="1" s="1"/>
  <c r="O116" i="2"/>
  <c r="O114" i="2"/>
  <c r="E114" i="2"/>
  <c r="G31" i="1" s="1"/>
  <c r="E118" i="2"/>
  <c r="G35" i="1" s="1"/>
  <c r="O118" i="2"/>
  <c r="O108" i="2"/>
  <c r="E108" i="2"/>
  <c r="G25" i="1" s="1"/>
  <c r="E123" i="2"/>
  <c r="G40" i="1" s="1"/>
  <c r="O123" i="2"/>
  <c r="N125" i="2"/>
  <c r="E125" i="2"/>
  <c r="G42" i="1" s="1"/>
  <c r="N121" i="2"/>
  <c r="E121" i="2"/>
  <c r="G38" i="1" s="1"/>
  <c r="N113" i="2"/>
  <c r="E113" i="2"/>
  <c r="G30" i="1" s="1"/>
  <c r="N127" i="2"/>
  <c r="E127" i="2"/>
  <c r="G44" i="1" s="1"/>
  <c r="N134" i="2"/>
  <c r="E134" i="2"/>
  <c r="G51" i="1" s="1"/>
  <c r="N124" i="2"/>
  <c r="E124" i="2"/>
  <c r="G41" i="1" s="1"/>
  <c r="N128" i="2"/>
  <c r="E128" i="2"/>
  <c r="G45" i="1" s="1"/>
  <c r="N132" i="2"/>
  <c r="E132" i="2"/>
  <c r="G49" i="1" s="1"/>
  <c r="O132" i="2"/>
  <c r="O134" i="2"/>
  <c r="E120" i="2"/>
  <c r="G37" i="1" s="1"/>
  <c r="O120" i="2"/>
  <c r="N131" i="2"/>
  <c r="E131" i="2"/>
  <c r="G48" i="1" s="1"/>
  <c r="N135" i="2"/>
  <c r="E135" i="2"/>
  <c r="G52" i="1" s="1"/>
  <c r="N129" i="2"/>
  <c r="E129" i="2"/>
  <c r="G46" i="1" s="1"/>
  <c r="N122" i="2"/>
  <c r="E122" i="2"/>
  <c r="G39" i="1" s="1"/>
  <c r="N133" i="2"/>
  <c r="E133" i="2"/>
  <c r="G50" i="1" s="1"/>
  <c r="N126" i="2"/>
  <c r="E126" i="2"/>
  <c r="G43" i="1" s="1"/>
  <c r="N130" i="2"/>
  <c r="E130" i="2"/>
  <c r="G47" i="1" s="1"/>
  <c r="O4" i="2"/>
  <c r="O5" i="2"/>
  <c r="E47" i="2"/>
  <c r="F47" i="2" s="1"/>
  <c r="E53" i="2"/>
  <c r="F53" i="2" s="1"/>
  <c r="E48" i="2"/>
  <c r="F48" i="2" s="1"/>
  <c r="E45" i="2"/>
  <c r="F45" i="2" s="1"/>
  <c r="E58" i="2"/>
  <c r="F58" i="2" s="1"/>
  <c r="E50" i="2"/>
  <c r="F50" i="2" s="1"/>
  <c r="E52" i="2"/>
  <c r="F52" i="2" s="1"/>
  <c r="E54" i="2"/>
  <c r="F54" i="2" s="1"/>
  <c r="E56" i="2"/>
  <c r="F56" i="2" s="1"/>
  <c r="E44" i="2"/>
  <c r="F44" i="2" s="1"/>
  <c r="E49" i="2"/>
  <c r="F49" i="2" s="1"/>
  <c r="E55" i="2"/>
  <c r="F55" i="2" s="1"/>
  <c r="E51" i="2"/>
  <c r="F51" i="2" s="1"/>
  <c r="E57" i="2"/>
  <c r="F57" i="2" s="1"/>
  <c r="E43" i="2"/>
  <c r="F43" i="2" s="1"/>
  <c r="E46" i="2"/>
  <c r="F46" i="2" s="1"/>
  <c r="O3" i="2"/>
  <c r="E60" i="2"/>
  <c r="F60" i="2" s="1"/>
  <c r="O2" i="2"/>
  <c r="E3" i="2"/>
  <c r="F3" i="2" s="1"/>
  <c r="N3" i="2"/>
  <c r="E4" i="2"/>
  <c r="D14" i="18" s="1"/>
  <c r="N4" i="2"/>
  <c r="E2" i="2"/>
  <c r="B5" i="1" s="1"/>
  <c r="N2" i="2"/>
  <c r="E5" i="2"/>
  <c r="D15" i="18" s="1"/>
  <c r="N5" i="2"/>
  <c r="AE224" i="29"/>
  <c r="AE183" i="29"/>
  <c r="AE100" i="29"/>
  <c r="AE1636" i="29"/>
  <c r="AE59" i="29"/>
  <c r="AE799" i="29"/>
  <c r="AE758" i="29"/>
  <c r="AE676" i="29"/>
  <c r="AE594" i="29"/>
  <c r="AE512" i="29"/>
  <c r="AE430" i="29"/>
  <c r="AE389" i="29"/>
  <c r="AE266" i="29"/>
  <c r="AE717" i="29"/>
  <c r="AE635" i="29"/>
  <c r="AE553" i="29"/>
  <c r="AE471" i="29"/>
  <c r="AE348" i="29"/>
  <c r="AE307" i="29"/>
  <c r="AE143" i="29"/>
  <c r="P2" i="2" l="1"/>
  <c r="B10" i="1"/>
  <c r="AE225" i="29"/>
  <c r="AE184" i="29"/>
  <c r="D21" i="18"/>
  <c r="B9" i="1" s="1"/>
  <c r="B7" i="1"/>
  <c r="B8" i="1"/>
  <c r="F4" i="2"/>
  <c r="B6" i="1"/>
  <c r="D13" i="18"/>
  <c r="F5" i="2"/>
  <c r="F2" i="2"/>
  <c r="D12" i="18"/>
  <c r="AE101" i="29"/>
  <c r="AE1637" i="29"/>
  <c r="AE60" i="29"/>
  <c r="AE800" i="29"/>
  <c r="AE759" i="29"/>
  <c r="AE677" i="29"/>
  <c r="AE595" i="29"/>
  <c r="AE513" i="29"/>
  <c r="AE431" i="29"/>
  <c r="AE390" i="29"/>
  <c r="AE267" i="29"/>
  <c r="AE718" i="29"/>
  <c r="AE636" i="29"/>
  <c r="AE554" i="29"/>
  <c r="AE472" i="29"/>
  <c r="AE349" i="29"/>
  <c r="AE308" i="29"/>
  <c r="AE144" i="29"/>
  <c r="E61" i="2" l="1"/>
  <c r="D20" i="18" s="1"/>
  <c r="I10" i="21"/>
  <c r="AE226" i="29"/>
  <c r="AE185" i="29"/>
  <c r="AE102" i="29"/>
  <c r="AE61" i="29"/>
  <c r="AE801" i="29"/>
  <c r="AE760" i="29"/>
  <c r="AE678" i="29"/>
  <c r="AE596" i="29"/>
  <c r="AE514" i="29"/>
  <c r="AE719" i="29"/>
  <c r="AE637" i="29"/>
  <c r="AE555" i="29"/>
  <c r="AE473" i="29"/>
  <c r="AE350" i="29"/>
  <c r="AE309" i="29"/>
  <c r="AE227" i="29"/>
  <c r="AE186" i="29"/>
  <c r="AE145" i="29"/>
  <c r="F61" i="2" l="1"/>
  <c r="Q2" i="2" s="1"/>
  <c r="AE268" i="29"/>
  <c r="AE432" i="29"/>
  <c r="AE391" i="29"/>
  <c r="AE103" i="29"/>
  <c r="AE62" i="29"/>
  <c r="AE679" i="29"/>
  <c r="AE720" i="29"/>
  <c r="AE638" i="29"/>
  <c r="AE556" i="29"/>
  <c r="AE187" i="29"/>
  <c r="Y41" i="29"/>
  <c r="Y40" i="29"/>
  <c r="BA40" i="29"/>
  <c r="Y39" i="29"/>
  <c r="BA39" i="29"/>
  <c r="Y38" i="29"/>
  <c r="BA38" i="29"/>
  <c r="Y37" i="29"/>
  <c r="Y36" i="29"/>
  <c r="BA36" i="29"/>
  <c r="Y35" i="29"/>
  <c r="BA35" i="29"/>
  <c r="Y34" i="29"/>
  <c r="BA34" i="29"/>
  <c r="Y33" i="29"/>
  <c r="BA33" i="29"/>
  <c r="Y32" i="29"/>
  <c r="BA32" i="29"/>
  <c r="Y31" i="29"/>
  <c r="BA31" i="29"/>
  <c r="Y30" i="29"/>
  <c r="BA30" i="29"/>
  <c r="Y29" i="29"/>
  <c r="BA29" i="29"/>
  <c r="W28" i="29"/>
  <c r="BA28" i="29"/>
  <c r="BA27" i="29"/>
  <c r="BA26" i="29"/>
  <c r="BA25" i="29"/>
  <c r="Z24" i="29"/>
  <c r="Z25" i="29" s="1"/>
  <c r="Z26" i="29" s="1"/>
  <c r="BA24" i="29"/>
  <c r="BA23" i="29"/>
  <c r="BA22" i="29"/>
  <c r="J23" i="29" s="1"/>
  <c r="AB21" i="29"/>
  <c r="AB22" i="29" s="1"/>
  <c r="AA21" i="29"/>
  <c r="BA21" i="29"/>
  <c r="J22" i="29" s="1"/>
  <c r="BA20" i="29"/>
  <c r="J21" i="29" s="1"/>
  <c r="BA19" i="29"/>
  <c r="J20" i="29" s="1"/>
  <c r="BA18" i="29"/>
  <c r="J19" i="29" s="1"/>
  <c r="BA17" i="29"/>
  <c r="J18" i="29" s="1"/>
  <c r="W12" i="29"/>
  <c r="M12" i="29"/>
  <c r="E11" i="29"/>
  <c r="I10" i="29"/>
  <c r="I9" i="29"/>
  <c r="I6" i="29"/>
  <c r="AE515" i="29" l="1"/>
  <c r="AE228" i="29"/>
  <c r="AE269" i="29"/>
  <c r="AE310" i="29"/>
  <c r="AE351" i="29"/>
  <c r="AE433" i="29"/>
  <c r="AE474" i="29"/>
  <c r="AE146" i="29"/>
  <c r="AE392" i="29"/>
  <c r="AE188" i="29"/>
  <c r="Z41" i="29"/>
  <c r="AE104" i="29"/>
  <c r="Z34" i="29"/>
  <c r="Z38" i="29"/>
  <c r="Z30" i="29"/>
  <c r="Z29" i="29"/>
  <c r="Z33" i="29"/>
  <c r="Z37" i="29"/>
  <c r="Z32" i="29"/>
  <c r="Z36" i="29"/>
  <c r="Z40" i="29"/>
  <c r="Z31" i="29"/>
  <c r="Z35" i="29"/>
  <c r="Z39" i="29"/>
  <c r="AA31" i="29"/>
  <c r="W32" i="29"/>
  <c r="AA35" i="29" s="1"/>
  <c r="W36" i="29"/>
  <c r="AA39" i="29" s="1"/>
  <c r="W40" i="29"/>
  <c r="AA43" i="29" s="1"/>
  <c r="W31" i="29"/>
  <c r="AA34" i="29" s="1"/>
  <c r="W35" i="29"/>
  <c r="AA38" i="29" s="1"/>
  <c r="W39" i="29"/>
  <c r="AA42" i="29" s="1"/>
  <c r="W30" i="29"/>
  <c r="AA33" i="29" s="1"/>
  <c r="W34" i="29"/>
  <c r="AA37" i="29" s="1"/>
  <c r="W38" i="29"/>
  <c r="AA41" i="29" s="1"/>
  <c r="W29" i="29"/>
  <c r="AA32" i="29" s="1"/>
  <c r="W33" i="29"/>
  <c r="AA36" i="29" s="1"/>
  <c r="W37" i="29"/>
  <c r="AA40" i="29" s="1"/>
  <c r="AE63" i="29"/>
  <c r="I8" i="29"/>
  <c r="C13" i="29"/>
  <c r="G13" i="36" s="1"/>
  <c r="AD42" i="29"/>
  <c r="AB23" i="29"/>
  <c r="AA23" i="29"/>
  <c r="I7" i="29"/>
  <c r="AA22" i="29"/>
  <c r="J1000" i="36" l="1" a="1"/>
  <c r="J1000" i="36" s="1"/>
  <c r="K1000" i="36" s="1"/>
  <c r="J883" i="36" a="1"/>
  <c r="J883" i="36" s="1"/>
  <c r="K883" i="36" s="1"/>
  <c r="J953" i="36" a="1"/>
  <c r="J953" i="36" s="1"/>
  <c r="K953" i="36" s="1"/>
  <c r="J744" i="36" a="1"/>
  <c r="J744" i="36" s="1"/>
  <c r="K744" i="36" s="1"/>
  <c r="J822" i="36" a="1"/>
  <c r="J822" i="36" s="1"/>
  <c r="K822" i="36" s="1"/>
  <c r="J685" i="36" a="1"/>
  <c r="J685" i="36" s="1"/>
  <c r="K685" i="36" s="1"/>
  <c r="J9" i="36" a="1"/>
  <c r="J9" i="36" s="1"/>
  <c r="K9" i="36" s="1"/>
  <c r="J51" i="36" a="1"/>
  <c r="J51" i="36" s="1"/>
  <c r="K51" i="36" s="1"/>
  <c r="J78" i="36" a="1"/>
  <c r="J78" i="36" s="1"/>
  <c r="K78" i="36" s="1"/>
  <c r="J551" i="36" a="1"/>
  <c r="J551" i="36" s="1"/>
  <c r="K551" i="36" s="1"/>
  <c r="J955" i="36" a="1"/>
  <c r="J955" i="36" s="1"/>
  <c r="K955" i="36" s="1"/>
  <c r="J747" i="36" a="1"/>
  <c r="J747" i="36" s="1"/>
  <c r="K747" i="36" s="1"/>
  <c r="J817" i="36" a="1"/>
  <c r="J817" i="36" s="1"/>
  <c r="K817" i="36" s="1"/>
  <c r="J911" i="36" a="1"/>
  <c r="J911" i="36" s="1"/>
  <c r="K911" i="36" s="1"/>
  <c r="J989" i="36" a="1"/>
  <c r="J989" i="36" s="1"/>
  <c r="K989" i="36" s="1"/>
  <c r="J63" i="36" a="1"/>
  <c r="J63" i="36" s="1"/>
  <c r="K63" i="36" s="1"/>
  <c r="J145" i="36" a="1"/>
  <c r="J145" i="36" s="1"/>
  <c r="K145" i="36" s="1"/>
  <c r="J187" i="36" a="1"/>
  <c r="J187" i="36" s="1"/>
  <c r="K187" i="36" s="1"/>
  <c r="J214" i="36" a="1"/>
  <c r="J214" i="36" s="1"/>
  <c r="K214" i="36" s="1"/>
  <c r="J682" i="36" a="1"/>
  <c r="J682" i="36" s="1"/>
  <c r="K682" i="36" s="1"/>
  <c r="J36" i="36" a="1"/>
  <c r="J36" i="36" s="1"/>
  <c r="K36" i="36" s="1"/>
  <c r="J867" i="36" a="1"/>
  <c r="J867" i="36" s="1"/>
  <c r="K867" i="36" s="1"/>
  <c r="J937" i="36" a="1"/>
  <c r="J937" i="36" s="1"/>
  <c r="K937" i="36" s="1"/>
  <c r="J728" i="36" a="1"/>
  <c r="J728" i="36" s="1"/>
  <c r="K728" i="36" s="1"/>
  <c r="J806" i="36" a="1"/>
  <c r="J806" i="36" s="1"/>
  <c r="K806" i="36" s="1"/>
  <c r="J610" i="36" a="1"/>
  <c r="J610" i="36" s="1"/>
  <c r="K610" i="36" s="1"/>
  <c r="J25" i="36" a="1"/>
  <c r="J25" i="36" s="1"/>
  <c r="K25" i="36" s="1"/>
  <c r="J67" i="36" a="1"/>
  <c r="J67" i="36" s="1"/>
  <c r="K67" i="36" s="1"/>
  <c r="J94" i="36" a="1"/>
  <c r="J94" i="36" s="1"/>
  <c r="K94" i="36" s="1"/>
  <c r="J562" i="36" a="1"/>
  <c r="J562" i="36" s="1"/>
  <c r="K562" i="36" s="1"/>
  <c r="J574" i="36" a="1"/>
  <c r="J574" i="36" s="1"/>
  <c r="K574" i="36" s="1"/>
  <c r="J932" i="36" a="1"/>
  <c r="J932" i="36" s="1"/>
  <c r="K932" i="36" s="1"/>
  <c r="J962" i="36" a="1"/>
  <c r="J962" i="36" s="1"/>
  <c r="K962" i="36" s="1"/>
  <c r="J737" i="36" a="1"/>
  <c r="J737" i="36" s="1"/>
  <c r="K737" i="36" s="1"/>
  <c r="J831" i="36" a="1"/>
  <c r="J831" i="36" s="1"/>
  <c r="K831" i="36" s="1"/>
  <c r="J909" i="36" a="1"/>
  <c r="J909" i="36" s="1"/>
  <c r="K909" i="36" s="1"/>
  <c r="J143" i="36" a="1"/>
  <c r="J143" i="36" s="1"/>
  <c r="K143" i="36" s="1"/>
  <c r="J225" i="36" a="1"/>
  <c r="J225" i="36" s="1"/>
  <c r="K225" i="36" s="1"/>
  <c r="J29" i="36" a="1"/>
  <c r="J29" i="36" s="1"/>
  <c r="K29" i="36" s="1"/>
  <c r="J248" i="36" a="1"/>
  <c r="J248" i="36" s="1"/>
  <c r="K248" i="36" s="1"/>
  <c r="J257" i="36" a="1"/>
  <c r="J257" i="36" s="1"/>
  <c r="K257" i="36" s="1"/>
  <c r="J290" i="36" a="1"/>
  <c r="J290" i="36" s="1"/>
  <c r="K290" i="36" s="1"/>
  <c r="J732" i="36" a="1"/>
  <c r="J732" i="36" s="1"/>
  <c r="K732" i="36" s="1"/>
  <c r="J762" i="36" a="1"/>
  <c r="J762" i="36" s="1"/>
  <c r="K762" i="36" s="1"/>
  <c r="J840" i="36" a="1"/>
  <c r="J840" i="36" s="1"/>
  <c r="K840" i="36" s="1"/>
  <c r="J918" i="36" a="1"/>
  <c r="J918" i="36" s="1"/>
  <c r="K918" i="36" s="1"/>
  <c r="J680" i="36" a="1"/>
  <c r="J680" i="36" s="1"/>
  <c r="K680" i="36" s="1"/>
  <c r="J120" i="36" a="1"/>
  <c r="J120" i="36" s="1"/>
  <c r="K120" i="36" s="1"/>
  <c r="J186" i="36" a="1"/>
  <c r="J186" i="36" s="1"/>
  <c r="K186" i="36" s="1"/>
  <c r="J229" i="36" a="1"/>
  <c r="J229" i="36" s="1"/>
  <c r="K229" i="36" s="1"/>
  <c r="J451" i="36" a="1"/>
  <c r="J451" i="36" s="1"/>
  <c r="K451" i="36" s="1"/>
  <c r="J452" i="36" a="1"/>
  <c r="J452" i="36" s="1"/>
  <c r="K452" i="36" s="1"/>
  <c r="J852" i="36" a="1"/>
  <c r="J852" i="36" s="1"/>
  <c r="K852" i="36" s="1"/>
  <c r="J882" i="36" a="1"/>
  <c r="J882" i="36" s="1"/>
  <c r="K882" i="36" s="1"/>
  <c r="J960" i="36" a="1"/>
  <c r="J960" i="36" s="1"/>
  <c r="K960" i="36" s="1"/>
  <c r="J751" i="36" a="1"/>
  <c r="J751" i="36" s="1"/>
  <c r="K751" i="36" s="1"/>
  <c r="J829" i="36" a="1"/>
  <c r="J829" i="36" s="1"/>
  <c r="K829" i="36" s="1"/>
  <c r="J2" i="36" a="1"/>
  <c r="J2" i="36" s="1"/>
  <c r="K2" i="36" s="1"/>
  <c r="J66" i="36" a="1"/>
  <c r="J66" i="36" s="1"/>
  <c r="K66" i="36" s="1"/>
  <c r="J109" i="36" a="1"/>
  <c r="J109" i="36" s="1"/>
  <c r="K109" i="36" s="1"/>
  <c r="J327" i="36" a="1"/>
  <c r="J327" i="36" s="1"/>
  <c r="K327" i="36" s="1"/>
  <c r="J336" i="36" a="1"/>
  <c r="J336" i="36" s="1"/>
  <c r="K336" i="36" s="1"/>
  <c r="J370" i="36" a="1"/>
  <c r="J370" i="36" s="1"/>
  <c r="K370" i="36" s="1"/>
  <c r="J899" i="36" a="1"/>
  <c r="J899" i="36" s="1"/>
  <c r="K899" i="36" s="1"/>
  <c r="J969" i="36" a="1"/>
  <c r="J969" i="36" s="1"/>
  <c r="K969" i="36" s="1"/>
  <c r="J760" i="36" a="1"/>
  <c r="J760" i="36" s="1"/>
  <c r="K760" i="36" s="1"/>
  <c r="J838" i="36" a="1"/>
  <c r="J838" i="36" s="1"/>
  <c r="K838" i="36" s="1"/>
  <c r="J615" i="36" a="1"/>
  <c r="J615" i="36" s="1"/>
  <c r="K615" i="36" s="1"/>
  <c r="J200" i="36" a="1"/>
  <c r="J200" i="36" s="1"/>
  <c r="K200" i="36" s="1"/>
  <c r="J35" i="36" a="1"/>
  <c r="J35" i="36" s="1"/>
  <c r="K35" i="36" s="1"/>
  <c r="J62" i="36" a="1"/>
  <c r="J62" i="36" s="1"/>
  <c r="K62" i="36" s="1"/>
  <c r="J533" i="36" a="1"/>
  <c r="J533" i="36" s="1"/>
  <c r="K533" i="36" s="1"/>
  <c r="J836" i="36" a="1"/>
  <c r="J836" i="36" s="1"/>
  <c r="K836" i="36" s="1"/>
  <c r="J866" i="36" a="1"/>
  <c r="J866" i="36" s="1"/>
  <c r="K866" i="36" s="1"/>
  <c r="J944" i="36" a="1"/>
  <c r="J944" i="36" s="1"/>
  <c r="K944" i="36" s="1"/>
  <c r="J735" i="36" a="1"/>
  <c r="J735" i="36" s="1"/>
  <c r="K735" i="36" s="1"/>
  <c r="J813" i="36" a="1"/>
  <c r="J813" i="36" s="1"/>
  <c r="K813" i="36" s="1"/>
  <c r="J16" i="36" a="1"/>
  <c r="J16" i="36" s="1"/>
  <c r="K16" i="36" s="1"/>
  <c r="J82" i="36" a="1"/>
  <c r="J82" i="36" s="1"/>
  <c r="K82" i="36" s="1"/>
  <c r="J125" i="36" a="1"/>
  <c r="J125" i="36" s="1"/>
  <c r="K125" i="36" s="1"/>
  <c r="J529" i="36" a="1"/>
  <c r="J529" i="36" s="1"/>
  <c r="K529" i="36" s="1"/>
  <c r="J575" i="36" a="1"/>
  <c r="J575" i="36" s="1"/>
  <c r="K575" i="36" s="1"/>
  <c r="J532" i="36" a="1"/>
  <c r="J532" i="36" s="1"/>
  <c r="K532" i="36" s="1"/>
  <c r="J819" i="36" a="1"/>
  <c r="J819" i="36" s="1"/>
  <c r="K819" i="36" s="1"/>
  <c r="J889" i="36" a="1"/>
  <c r="J889" i="36" s="1"/>
  <c r="K889" i="36" s="1"/>
  <c r="J983" i="36" a="1"/>
  <c r="J983" i="36" s="1"/>
  <c r="K983" i="36" s="1"/>
  <c r="J758" i="36" a="1"/>
  <c r="J758" i="36" s="1"/>
  <c r="K758" i="36" s="1"/>
  <c r="J631" i="36" a="1"/>
  <c r="J631" i="36" s="1"/>
  <c r="K631" i="36" s="1"/>
  <c r="J73" i="36" a="1"/>
  <c r="J73" i="36" s="1"/>
  <c r="K73" i="36" s="1"/>
  <c r="J115" i="36" a="1"/>
  <c r="J115" i="36" s="1"/>
  <c r="K115" i="36" s="1"/>
  <c r="J142" i="36" a="1"/>
  <c r="J142" i="36" s="1"/>
  <c r="K142" i="36" s="1"/>
  <c r="J617" i="36" a="1"/>
  <c r="J617" i="36" s="1"/>
  <c r="K617" i="36" s="1"/>
  <c r="J948" i="36" a="1"/>
  <c r="J948" i="36" s="1"/>
  <c r="K948" i="36" s="1"/>
  <c r="J978" i="36" a="1"/>
  <c r="J978" i="36" s="1"/>
  <c r="K978" i="36" s="1"/>
  <c r="J753" i="36" a="1"/>
  <c r="J753" i="36" s="1"/>
  <c r="K753" i="36" s="1"/>
  <c r="J847" i="36" a="1"/>
  <c r="J847" i="36" s="1"/>
  <c r="K847" i="36" s="1"/>
  <c r="J925" i="36" a="1"/>
  <c r="J925" i="36" s="1"/>
  <c r="K925" i="36" s="1"/>
  <c r="J127" i="36" a="1"/>
  <c r="J127" i="36" s="1"/>
  <c r="K127" i="36" s="1"/>
  <c r="J209" i="36" a="1"/>
  <c r="J209" i="36" s="1"/>
  <c r="K209" i="36" s="1"/>
  <c r="J13" i="36" a="1"/>
  <c r="J13" i="36" s="1"/>
  <c r="K13" i="36" s="1"/>
  <c r="J208" i="36" a="1"/>
  <c r="J208" i="36" s="1"/>
  <c r="K208" i="36" s="1"/>
  <c r="J236" i="36" a="1"/>
  <c r="J236" i="36" s="1"/>
  <c r="K236" i="36" s="1"/>
  <c r="J995" i="36" a="1"/>
  <c r="J995" i="36" s="1"/>
  <c r="K995" i="36" s="1"/>
  <c r="J803" i="36" a="1"/>
  <c r="J803" i="36" s="1"/>
  <c r="K803" i="36" s="1"/>
  <c r="J873" i="36" a="1"/>
  <c r="J873" i="36" s="1"/>
  <c r="K873" i="36" s="1"/>
  <c r="J967" i="36" a="1"/>
  <c r="J967" i="36" s="1"/>
  <c r="K967" i="36" s="1"/>
  <c r="J742" i="36" a="1"/>
  <c r="J742" i="36" s="1"/>
  <c r="K742" i="36" s="1"/>
  <c r="J7" i="36" a="1"/>
  <c r="J7" i="36" s="1"/>
  <c r="K7" i="36" s="1"/>
  <c r="J89" i="36" a="1"/>
  <c r="J89" i="36" s="1"/>
  <c r="K89" i="36" s="1"/>
  <c r="J131" i="36" a="1"/>
  <c r="J131" i="36" s="1"/>
  <c r="K131" i="36" s="1"/>
  <c r="J158" i="36" a="1"/>
  <c r="J158" i="36" s="1"/>
  <c r="K158" i="36" s="1"/>
  <c r="J627" i="36" a="1"/>
  <c r="J627" i="36" s="1"/>
  <c r="K627" i="36" s="1"/>
  <c r="J639" i="36" a="1"/>
  <c r="J639" i="36" s="1"/>
  <c r="K639" i="36" s="1"/>
  <c r="J868" i="36" a="1"/>
  <c r="J868" i="36" s="1"/>
  <c r="K868" i="36" s="1"/>
  <c r="J898" i="36" a="1"/>
  <c r="J898" i="36" s="1"/>
  <c r="K898" i="36" s="1"/>
  <c r="J976" i="36" a="1"/>
  <c r="J976" i="36" s="1"/>
  <c r="K976" i="36" s="1"/>
  <c r="J767" i="36" a="1"/>
  <c r="J767" i="36" s="1"/>
  <c r="K767" i="36" s="1"/>
  <c r="J845" i="36" a="1"/>
  <c r="J845" i="36" s="1"/>
  <c r="K845" i="36" s="1"/>
  <c r="J207" i="36" a="1"/>
  <c r="J207" i="36" s="1"/>
  <c r="K207" i="36" s="1"/>
  <c r="J50" i="36" a="1"/>
  <c r="J50" i="36" s="1"/>
  <c r="K50" i="36" s="1"/>
  <c r="J93" i="36" a="1"/>
  <c r="J93" i="36" s="1"/>
  <c r="K93" i="36" s="1"/>
  <c r="J311" i="36" a="1"/>
  <c r="J311" i="36" s="1"/>
  <c r="K311" i="36" s="1"/>
  <c r="J320" i="36" a="1"/>
  <c r="J320" i="36" s="1"/>
  <c r="K320" i="36" s="1"/>
  <c r="J357" i="36" a="1"/>
  <c r="J357" i="36" s="1"/>
  <c r="K357" i="36" s="1"/>
  <c r="J915" i="36" a="1"/>
  <c r="J915" i="36" s="1"/>
  <c r="K915" i="36" s="1"/>
  <c r="J985" i="36" a="1"/>
  <c r="J985" i="36" s="1"/>
  <c r="K985" i="36" s="1"/>
  <c r="J776" i="36" a="1"/>
  <c r="J776" i="36" s="1"/>
  <c r="K776" i="36" s="1"/>
  <c r="J854" i="36" a="1"/>
  <c r="J854" i="36" s="1"/>
  <c r="K854" i="36" s="1"/>
  <c r="J654" i="36" a="1"/>
  <c r="J654" i="36" s="1"/>
  <c r="K654" i="36" s="1"/>
  <c r="J184" i="36" a="1"/>
  <c r="J184" i="36" s="1"/>
  <c r="K184" i="36" s="1"/>
  <c r="J19" i="36" a="1"/>
  <c r="J19" i="36" s="1"/>
  <c r="K19" i="36" s="1"/>
  <c r="J46" i="36" a="1"/>
  <c r="J46" i="36" s="1"/>
  <c r="K46" i="36" s="1"/>
  <c r="J515" i="36" a="1"/>
  <c r="J515" i="36" s="1"/>
  <c r="K515" i="36" s="1"/>
  <c r="J516" i="36" a="1"/>
  <c r="J516" i="36" s="1"/>
  <c r="K516" i="36" s="1"/>
  <c r="J788" i="36" a="1"/>
  <c r="J788" i="36" s="1"/>
  <c r="K788" i="36" s="1"/>
  <c r="J818" i="36" a="1"/>
  <c r="J818" i="36" s="1"/>
  <c r="K818" i="36" s="1"/>
  <c r="J896" i="36" a="1"/>
  <c r="J896" i="36" s="1"/>
  <c r="K896" i="36" s="1"/>
  <c r="J974" i="36" a="1"/>
  <c r="J974" i="36" s="1"/>
  <c r="K974" i="36" s="1"/>
  <c r="J765" i="36" a="1"/>
  <c r="J765" i="36" s="1"/>
  <c r="K765" i="36" s="1"/>
  <c r="J64" i="36" a="1"/>
  <c r="J64" i="36" s="1"/>
  <c r="K64" i="36" s="1"/>
  <c r="J130" i="36" a="1"/>
  <c r="J130" i="36" s="1"/>
  <c r="K130" i="36" s="1"/>
  <c r="J173" i="36" a="1"/>
  <c r="J173" i="36" s="1"/>
  <c r="K173" i="36" s="1"/>
  <c r="J394" i="36" a="1"/>
  <c r="J394" i="36" s="1"/>
  <c r="K394" i="36" s="1"/>
  <c r="J401" i="36" a="1"/>
  <c r="J401" i="36" s="1"/>
  <c r="K401" i="36" s="1"/>
  <c r="J434" i="36" a="1"/>
  <c r="J434" i="36" s="1"/>
  <c r="K434" i="36" s="1"/>
  <c r="J835" i="36" a="1"/>
  <c r="J835" i="36" s="1"/>
  <c r="K835" i="36" s="1"/>
  <c r="J905" i="36" a="1"/>
  <c r="J905" i="36" s="1"/>
  <c r="K905" i="36" s="1"/>
  <c r="J999" i="36" a="1"/>
  <c r="J999" i="36" s="1"/>
  <c r="K999" i="36" s="1"/>
  <c r="J774" i="36" a="1"/>
  <c r="J774" i="36" s="1"/>
  <c r="K774" i="36" s="1"/>
  <c r="J675" i="36" a="1"/>
  <c r="J675" i="36" s="1"/>
  <c r="K675" i="36" s="1"/>
  <c r="J57" i="36" a="1"/>
  <c r="J57" i="36" s="1"/>
  <c r="K57" i="36" s="1"/>
  <c r="J99" i="36" a="1"/>
  <c r="J99" i="36" s="1"/>
  <c r="K99" i="36" s="1"/>
  <c r="J126" i="36" a="1"/>
  <c r="J126" i="36" s="1"/>
  <c r="K126" i="36" s="1"/>
  <c r="J589" i="36" a="1"/>
  <c r="J589" i="36" s="1"/>
  <c r="K589" i="36" s="1"/>
  <c r="J772" i="36" a="1"/>
  <c r="J772" i="36" s="1"/>
  <c r="K772" i="36" s="1"/>
  <c r="J802" i="36" a="1"/>
  <c r="J802" i="36" s="1"/>
  <c r="K802" i="36" s="1"/>
  <c r="J880" i="36" a="1"/>
  <c r="J880" i="36" s="1"/>
  <c r="K880" i="36" s="1"/>
  <c r="J958" i="36" a="1"/>
  <c r="J958" i="36" s="1"/>
  <c r="K958" i="36" s="1"/>
  <c r="J749" i="36" a="1"/>
  <c r="J749" i="36" s="1"/>
  <c r="K749" i="36" s="1"/>
  <c r="J80" i="36" a="1"/>
  <c r="J80" i="36" s="1"/>
  <c r="K80" i="36" s="1"/>
  <c r="J146" i="36" a="1"/>
  <c r="J146" i="36" s="1"/>
  <c r="K146" i="36" s="1"/>
  <c r="J189" i="36" a="1"/>
  <c r="J189" i="36" s="1"/>
  <c r="K189" i="36" s="1"/>
  <c r="J591" i="36" a="1"/>
  <c r="J591" i="36" s="1"/>
  <c r="K591" i="36" s="1"/>
  <c r="J646" i="36" a="1"/>
  <c r="J646" i="36" s="1"/>
  <c r="K646" i="36" s="1"/>
  <c r="J641" i="36" a="1"/>
  <c r="J641" i="36" s="1"/>
  <c r="K641" i="36" s="1"/>
  <c r="J963" i="36" a="1"/>
  <c r="J963" i="36" s="1"/>
  <c r="K963" i="36" s="1"/>
  <c r="J755" i="36" a="1"/>
  <c r="J755" i="36" s="1"/>
  <c r="K755" i="36" s="1"/>
  <c r="J825" i="36" a="1"/>
  <c r="J825" i="36" s="1"/>
  <c r="K825" i="36" s="1"/>
  <c r="J919" i="36" a="1"/>
  <c r="J919" i="36" s="1"/>
  <c r="K919" i="36" s="1"/>
  <c r="J997" i="36" a="1"/>
  <c r="J997" i="36" s="1"/>
  <c r="K997" i="36" s="1"/>
  <c r="J55" i="36" a="1"/>
  <c r="J55" i="36" s="1"/>
  <c r="K55" i="36" s="1"/>
  <c r="J137" i="36" a="1"/>
  <c r="J137" i="36" s="1"/>
  <c r="K137" i="36" s="1"/>
  <c r="J179" i="36" a="1"/>
  <c r="J179" i="36" s="1"/>
  <c r="K179" i="36" s="1"/>
  <c r="J206" i="36" a="1"/>
  <c r="J206" i="36" s="1"/>
  <c r="K206" i="36" s="1"/>
  <c r="J676" i="36" a="1"/>
  <c r="J676" i="36" s="1"/>
  <c r="K676" i="36" s="1"/>
  <c r="J884" i="36" a="1"/>
  <c r="J884" i="36" s="1"/>
  <c r="K884" i="36" s="1"/>
  <c r="J914" i="36" a="1"/>
  <c r="J914" i="36" s="1"/>
  <c r="K914" i="36" s="1"/>
  <c r="J992" i="36" a="1"/>
  <c r="J992" i="36" s="1"/>
  <c r="K992" i="36" s="1"/>
  <c r="J783" i="36" a="1"/>
  <c r="J783" i="36" s="1"/>
  <c r="K783" i="36" s="1"/>
  <c r="J861" i="36" a="1"/>
  <c r="J861" i="36" s="1"/>
  <c r="K861" i="36" s="1"/>
  <c r="J191" i="36" a="1"/>
  <c r="J191" i="36" s="1"/>
  <c r="K191" i="36" s="1"/>
  <c r="J34" i="36" a="1"/>
  <c r="J34" i="36" s="1"/>
  <c r="K34" i="36" s="1"/>
  <c r="J77" i="36" a="1"/>
  <c r="J77" i="36" s="1"/>
  <c r="K77" i="36" s="1"/>
  <c r="J295" i="36" a="1"/>
  <c r="J295" i="36" s="1"/>
  <c r="K295" i="36" s="1"/>
  <c r="J304" i="36" a="1"/>
  <c r="J304" i="36" s="1"/>
  <c r="K304" i="36" s="1"/>
  <c r="J998" i="36" a="1"/>
  <c r="J998" i="36" s="1"/>
  <c r="K998" i="36" s="1"/>
  <c r="J739" i="36" a="1"/>
  <c r="J739" i="36" s="1"/>
  <c r="K739" i="36" s="1"/>
  <c r="J809" i="36" a="1"/>
  <c r="J809" i="36" s="1"/>
  <c r="K809" i="36" s="1"/>
  <c r="J903" i="36" a="1"/>
  <c r="J903" i="36" s="1"/>
  <c r="K903" i="36" s="1"/>
  <c r="J981" i="36" a="1"/>
  <c r="J981" i="36" s="1"/>
  <c r="K981" i="36" s="1"/>
  <c r="J71" i="36" a="1"/>
  <c r="J71" i="36" s="1"/>
  <c r="K71" i="36" s="1"/>
  <c r="J153" i="36" a="1"/>
  <c r="J153" i="36" s="1"/>
  <c r="K153" i="36" s="1"/>
  <c r="J195" i="36" a="1"/>
  <c r="J195" i="36" s="1"/>
  <c r="K195" i="36" s="1"/>
  <c r="J222" i="36" a="1"/>
  <c r="J222" i="36" s="1"/>
  <c r="K222" i="36" s="1"/>
  <c r="J688" i="36" a="1"/>
  <c r="J688" i="36" s="1"/>
  <c r="K688" i="36" s="1"/>
  <c r="J100" i="36" a="1"/>
  <c r="J100" i="36" s="1"/>
  <c r="K100" i="36" s="1"/>
  <c r="J804" i="36" a="1"/>
  <c r="J804" i="36" s="1"/>
  <c r="K804" i="36" s="1"/>
  <c r="J834" i="36" a="1"/>
  <c r="J834" i="36" s="1"/>
  <c r="K834" i="36" s="1"/>
  <c r="J912" i="36" a="1"/>
  <c r="J912" i="36" s="1"/>
  <c r="K912" i="36" s="1"/>
  <c r="J990" i="36" a="1"/>
  <c r="J990" i="36" s="1"/>
  <c r="K990" i="36" s="1"/>
  <c r="J781" i="36" a="1"/>
  <c r="J781" i="36" s="1"/>
  <c r="K781" i="36" s="1"/>
  <c r="J48" i="36" a="1"/>
  <c r="J48" i="36" s="1"/>
  <c r="K48" i="36" s="1"/>
  <c r="J114" i="36" a="1"/>
  <c r="J114" i="36" s="1"/>
  <c r="K114" i="36" s="1"/>
  <c r="J157" i="36" a="1"/>
  <c r="J157" i="36" s="1"/>
  <c r="K157" i="36" s="1"/>
  <c r="J381" i="36" a="1"/>
  <c r="J381" i="36" s="1"/>
  <c r="K381" i="36" s="1"/>
  <c r="J382" i="36" a="1"/>
  <c r="J382" i="36" s="1"/>
  <c r="K382" i="36" s="1"/>
  <c r="J421" i="36" a="1"/>
  <c r="J421" i="36" s="1"/>
  <c r="K421" i="36" s="1"/>
  <c r="J851" i="36" a="1"/>
  <c r="J851" i="36" s="1"/>
  <c r="K851" i="36" s="1"/>
  <c r="J921" i="36" a="1"/>
  <c r="J921" i="36" s="1"/>
  <c r="K921" i="36" s="1"/>
  <c r="J713" i="36" a="1"/>
  <c r="J713" i="36" s="1"/>
  <c r="K713" i="36" s="1"/>
  <c r="J790" i="36" a="1"/>
  <c r="J790" i="36" s="1"/>
  <c r="K790" i="36" s="1"/>
  <c r="J538" i="36" a="1"/>
  <c r="J538" i="36" s="1"/>
  <c r="K538" i="36" s="1"/>
  <c r="J41" i="36" a="1"/>
  <c r="J41" i="36" s="1"/>
  <c r="K41" i="36" s="1"/>
  <c r="J83" i="36" a="1"/>
  <c r="J83" i="36" s="1"/>
  <c r="K83" i="36" s="1"/>
  <c r="J110" i="36" a="1"/>
  <c r="J110" i="36" s="1"/>
  <c r="K110" i="36" s="1"/>
  <c r="J573" i="36" a="1"/>
  <c r="J573" i="36" s="1"/>
  <c r="K573" i="36" s="1"/>
  <c r="J590" i="36" a="1"/>
  <c r="J590" i="36" s="1"/>
  <c r="K590" i="36" s="1"/>
  <c r="J724" i="36" a="1"/>
  <c r="J724" i="36" s="1"/>
  <c r="K724" i="36" s="1"/>
  <c r="J754" i="36" a="1"/>
  <c r="J754" i="36" s="1"/>
  <c r="K754" i="36" s="1"/>
  <c r="J832" i="36" a="1"/>
  <c r="J832" i="36" s="1"/>
  <c r="K832" i="36" s="1"/>
  <c r="J910" i="36" a="1"/>
  <c r="J910" i="36" s="1"/>
  <c r="K910" i="36" s="1"/>
  <c r="J669" i="36" a="1"/>
  <c r="J669" i="36" s="1"/>
  <c r="K669" i="36" s="1"/>
  <c r="J128" i="36" a="1"/>
  <c r="J128" i="36" s="1"/>
  <c r="K128" i="36" s="1"/>
  <c r="J194" i="36" a="1"/>
  <c r="J194" i="36" s="1"/>
  <c r="K194" i="36" s="1"/>
  <c r="J237" i="36" a="1"/>
  <c r="J237" i="36" s="1"/>
  <c r="K237" i="36" s="1"/>
  <c r="J458" i="36" a="1"/>
  <c r="J458" i="36" s="1"/>
  <c r="K458" i="36" s="1"/>
  <c r="J465" i="36" a="1"/>
  <c r="J465" i="36" s="1"/>
  <c r="K465" i="36" s="1"/>
  <c r="J979" i="36" a="1"/>
  <c r="J979" i="36" s="1"/>
  <c r="K979" i="36" s="1"/>
  <c r="J771" i="36" a="1"/>
  <c r="J771" i="36" s="1"/>
  <c r="K771" i="36" s="1"/>
  <c r="J841" i="36" a="1"/>
  <c r="J841" i="36" s="1"/>
  <c r="K841" i="36" s="1"/>
  <c r="J935" i="36" a="1"/>
  <c r="J935" i="36" s="1"/>
  <c r="K935" i="36" s="1"/>
  <c r="J712" i="36" a="1"/>
  <c r="J712" i="36" s="1"/>
  <c r="K712" i="36" s="1"/>
  <c r="J39" i="36" a="1"/>
  <c r="J39" i="36" s="1"/>
  <c r="K39" i="36" s="1"/>
  <c r="J121" i="36" a="1"/>
  <c r="J121" i="36" s="1"/>
  <c r="K121" i="36" s="1"/>
  <c r="J163" i="36" a="1"/>
  <c r="J163" i="36" s="1"/>
  <c r="K163" i="36" s="1"/>
  <c r="J190" i="36" a="1"/>
  <c r="J190" i="36" s="1"/>
  <c r="K190" i="36" s="1"/>
  <c r="J660" i="36" a="1"/>
  <c r="J660" i="36" s="1"/>
  <c r="K660" i="36" s="1"/>
  <c r="J704" i="36" a="1"/>
  <c r="J704" i="36" s="1"/>
  <c r="K704" i="36" s="1"/>
  <c r="J738" i="36" a="1"/>
  <c r="J738" i="36" s="1"/>
  <c r="K738" i="36" s="1"/>
  <c r="J816" i="36" a="1"/>
  <c r="J816" i="36" s="1"/>
  <c r="K816" i="36" s="1"/>
  <c r="J894" i="36" a="1"/>
  <c r="J894" i="36" s="1"/>
  <c r="K894" i="36" s="1"/>
  <c r="J594" i="36" a="1"/>
  <c r="J594" i="36" s="1"/>
  <c r="K594" i="36" s="1"/>
  <c r="J144" i="36" a="1"/>
  <c r="J144" i="36" s="1"/>
  <c r="K144" i="36" s="1"/>
  <c r="J210" i="36" a="1"/>
  <c r="J210" i="36" s="1"/>
  <c r="K210" i="36" s="1"/>
  <c r="J413" i="36" a="1"/>
  <c r="J413" i="36" s="1"/>
  <c r="K413" i="36" s="1"/>
  <c r="J640" i="36" a="1"/>
  <c r="J640" i="36" s="1"/>
  <c r="K640" i="36" s="1"/>
  <c r="J695" i="36" a="1"/>
  <c r="J695" i="36" s="1"/>
  <c r="K695" i="36" s="1"/>
  <c r="J242" i="36" a="1"/>
  <c r="J242" i="36" s="1"/>
  <c r="K242" i="36" s="1"/>
  <c r="J379" i="36" a="1"/>
  <c r="J379" i="36" s="1"/>
  <c r="K379" i="36" s="1"/>
  <c r="J380" i="36" a="1"/>
  <c r="J380" i="36" s="1"/>
  <c r="K380" i="36" s="1"/>
  <c r="J956" i="36" a="1"/>
  <c r="J956" i="36" s="1"/>
  <c r="K956" i="36" s="1"/>
  <c r="J986" i="36" a="1"/>
  <c r="J986" i="36" s="1"/>
  <c r="K986" i="36" s="1"/>
  <c r="J761" i="36" a="1"/>
  <c r="J761" i="36" s="1"/>
  <c r="K761" i="36" s="1"/>
  <c r="J855" i="36" a="1"/>
  <c r="J855" i="36" s="1"/>
  <c r="K855" i="36" s="1"/>
  <c r="J933" i="36" a="1"/>
  <c r="J933" i="36" s="1"/>
  <c r="K933" i="36" s="1"/>
  <c r="J119" i="36" a="1"/>
  <c r="J119" i="36" s="1"/>
  <c r="K119" i="36" s="1"/>
  <c r="J201" i="36" a="1"/>
  <c r="J201" i="36" s="1"/>
  <c r="K201" i="36" s="1"/>
  <c r="J243" i="36" a="1"/>
  <c r="J243" i="36" s="1"/>
  <c r="K243" i="36" s="1"/>
  <c r="J148" i="36" a="1"/>
  <c r="J148" i="36" s="1"/>
  <c r="K148" i="36" s="1"/>
  <c r="J212" i="36" a="1"/>
  <c r="J212" i="36" s="1"/>
  <c r="K212" i="36" s="1"/>
  <c r="J820" i="36" a="1"/>
  <c r="J820" i="36" s="1"/>
  <c r="K820" i="36" s="1"/>
  <c r="J850" i="36" a="1"/>
  <c r="J850" i="36" s="1"/>
  <c r="K850" i="36" s="1"/>
  <c r="J928" i="36" a="1"/>
  <c r="J928" i="36" s="1"/>
  <c r="K928" i="36" s="1"/>
  <c r="J719" i="36" a="1"/>
  <c r="J719" i="36" s="1"/>
  <c r="K719" i="36" s="1"/>
  <c r="J797" i="36" a="1"/>
  <c r="J797" i="36" s="1"/>
  <c r="K797" i="36" s="1"/>
  <c r="J32" i="36" a="1"/>
  <c r="J32" i="36" s="1"/>
  <c r="K32" i="36" s="1"/>
  <c r="J98" i="36" a="1"/>
  <c r="J98" i="36" s="1"/>
  <c r="K98" i="36" s="1"/>
  <c r="J141" i="36" a="1"/>
  <c r="J141" i="36" s="1"/>
  <c r="K141" i="36" s="1"/>
  <c r="J362" i="36" a="1"/>
  <c r="J362" i="36" s="1"/>
  <c r="K362" i="36" s="1"/>
  <c r="J369" i="36" a="1"/>
  <c r="J369" i="36" s="1"/>
  <c r="K369" i="36" s="1"/>
  <c r="J940" i="36" a="1"/>
  <c r="J940" i="36" s="1"/>
  <c r="K940" i="36" s="1"/>
  <c r="J970" i="36" a="1"/>
  <c r="J970" i="36" s="1"/>
  <c r="K970" i="36" s="1"/>
  <c r="J745" i="36" a="1"/>
  <c r="J745" i="36" s="1"/>
  <c r="K745" i="36" s="1"/>
  <c r="J839" i="36" a="1"/>
  <c r="J839" i="36" s="1"/>
  <c r="K839" i="36" s="1"/>
  <c r="J917" i="36" a="1"/>
  <c r="J917" i="36" s="1"/>
  <c r="K917" i="36" s="1"/>
  <c r="J135" i="36" a="1"/>
  <c r="J135" i="36" s="1"/>
  <c r="K135" i="36" s="1"/>
  <c r="J217" i="36" a="1"/>
  <c r="J217" i="36" s="1"/>
  <c r="K217" i="36" s="1"/>
  <c r="J21" i="36" a="1"/>
  <c r="J21" i="36" s="1"/>
  <c r="K21" i="36" s="1"/>
  <c r="J232" i="36" a="1"/>
  <c r="J232" i="36" s="1"/>
  <c r="K232" i="36" s="1"/>
  <c r="J249" i="36" a="1"/>
  <c r="J249" i="36" s="1"/>
  <c r="K249" i="36" s="1"/>
  <c r="J282" i="36" a="1"/>
  <c r="J282" i="36" s="1"/>
  <c r="K282" i="36" s="1"/>
  <c r="J740" i="36" a="1"/>
  <c r="J740" i="36" s="1"/>
  <c r="K740" i="36" s="1"/>
  <c r="J770" i="36" a="1"/>
  <c r="J770" i="36" s="1"/>
  <c r="K770" i="36" s="1"/>
  <c r="J848" i="36" a="1"/>
  <c r="J848" i="36" s="1"/>
  <c r="K848" i="36" s="1"/>
  <c r="J926" i="36" a="1"/>
  <c r="J926" i="36" s="1"/>
  <c r="K926" i="36" s="1"/>
  <c r="J717" i="36" a="1"/>
  <c r="J717" i="36" s="1"/>
  <c r="K717" i="36" s="1"/>
  <c r="J112" i="36" a="1"/>
  <c r="J112" i="36" s="1"/>
  <c r="K112" i="36" s="1"/>
  <c r="J178" i="36" a="1"/>
  <c r="J178" i="36" s="1"/>
  <c r="K178" i="36" s="1"/>
  <c r="J221" i="36" a="1"/>
  <c r="J221" i="36" s="1"/>
  <c r="K221" i="36" s="1"/>
  <c r="J445" i="36" a="1"/>
  <c r="J445" i="36" s="1"/>
  <c r="K445" i="36" s="1"/>
  <c r="J446" i="36" a="1"/>
  <c r="J446" i="36" s="1"/>
  <c r="K446" i="36" s="1"/>
  <c r="J993" i="36" a="1"/>
  <c r="J993" i="36" s="1"/>
  <c r="K993" i="36" s="1"/>
  <c r="J787" i="36" a="1"/>
  <c r="J787" i="36" s="1"/>
  <c r="K787" i="36" s="1"/>
  <c r="J857" i="36" a="1"/>
  <c r="J857" i="36" s="1"/>
  <c r="K857" i="36" s="1"/>
  <c r="J951" i="36" a="1"/>
  <c r="J951" i="36" s="1"/>
  <c r="K951" i="36" s="1"/>
  <c r="J726" i="36" a="1"/>
  <c r="J726" i="36" s="1"/>
  <c r="K726" i="36" s="1"/>
  <c r="J23" i="36" a="1"/>
  <c r="J23" i="36" s="1"/>
  <c r="K23" i="36" s="1"/>
  <c r="J105" i="36" a="1"/>
  <c r="J105" i="36" s="1"/>
  <c r="K105" i="36" s="1"/>
  <c r="J147" i="36" a="1"/>
  <c r="J147" i="36" s="1"/>
  <c r="K147" i="36" s="1"/>
  <c r="J174" i="36" a="1"/>
  <c r="J174" i="36" s="1"/>
  <c r="K174" i="36" s="1"/>
  <c r="J643" i="36" a="1"/>
  <c r="J643" i="36" s="1"/>
  <c r="K643" i="36" s="1"/>
  <c r="J650" i="36" a="1"/>
  <c r="J650" i="36" s="1"/>
  <c r="K650" i="36" s="1"/>
  <c r="J907" i="36" a="1"/>
  <c r="J907" i="36" s="1"/>
  <c r="K907" i="36" s="1"/>
  <c r="J977" i="36" a="1"/>
  <c r="J977" i="36" s="1"/>
  <c r="K977" i="36" s="1"/>
  <c r="J768" i="36" a="1"/>
  <c r="J768" i="36" s="1"/>
  <c r="K768" i="36" s="1"/>
  <c r="J846" i="36" a="1"/>
  <c r="J846" i="36" s="1"/>
  <c r="K846" i="36" s="1"/>
  <c r="J636" i="36" a="1"/>
  <c r="J636" i="36" s="1"/>
  <c r="K636" i="36" s="1"/>
  <c r="J192" i="36" a="1"/>
  <c r="J192" i="36" s="1"/>
  <c r="K192" i="36" s="1"/>
  <c r="J27" i="36" a="1"/>
  <c r="J27" i="36" s="1"/>
  <c r="K27" i="36" s="1"/>
  <c r="J54" i="36" a="1"/>
  <c r="J54" i="36" s="1"/>
  <c r="K54" i="36" s="1"/>
  <c r="J528" i="36" a="1"/>
  <c r="J528" i="36" s="1"/>
  <c r="K528" i="36" s="1"/>
  <c r="J522" i="36" a="1"/>
  <c r="J522" i="36" s="1"/>
  <c r="K522" i="36" s="1"/>
  <c r="J972" i="36" a="1"/>
  <c r="J972" i="36" s="1"/>
  <c r="K972" i="36" s="1"/>
  <c r="J709" i="36" a="1"/>
  <c r="J709" i="36" s="1"/>
  <c r="K709" i="36" s="1"/>
  <c r="J777" i="36" a="1"/>
  <c r="J777" i="36" s="1"/>
  <c r="K777" i="36" s="1"/>
  <c r="J871" i="36" a="1"/>
  <c r="J871" i="36" s="1"/>
  <c r="K871" i="36" s="1"/>
  <c r="J949" i="36" a="1"/>
  <c r="J949" i="36" s="1"/>
  <c r="K949" i="36" s="1"/>
  <c r="J103" i="36" a="1"/>
  <c r="J103" i="36" s="1"/>
  <c r="K103" i="36" s="1"/>
  <c r="J185" i="36" a="1"/>
  <c r="J185" i="36" s="1"/>
  <c r="K185" i="36" s="1"/>
  <c r="J227" i="36" a="1"/>
  <c r="J227" i="36" s="1"/>
  <c r="K227" i="36" s="1"/>
  <c r="J20" i="36" a="1"/>
  <c r="J20" i="36" s="1"/>
  <c r="K20" i="36" s="1"/>
  <c r="J92" i="36" a="1"/>
  <c r="J92" i="36" s="1"/>
  <c r="K92" i="36" s="1"/>
  <c r="J891" i="36" a="1"/>
  <c r="J891" i="36" s="1"/>
  <c r="K891" i="36" s="1"/>
  <c r="J961" i="36" a="1"/>
  <c r="J961" i="36" s="1"/>
  <c r="K961" i="36" s="1"/>
  <c r="J752" i="36" a="1"/>
  <c r="J752" i="36" s="1"/>
  <c r="K752" i="36" s="1"/>
  <c r="J830" i="36" a="1"/>
  <c r="J830" i="36" s="1"/>
  <c r="K830" i="36" s="1"/>
  <c r="J694" i="36" a="1"/>
  <c r="J694" i="36" s="1"/>
  <c r="K694" i="36" s="1"/>
  <c r="J3" i="36" a="1"/>
  <c r="J3" i="36" s="1"/>
  <c r="K3" i="36" s="1"/>
  <c r="J43" i="36" a="1"/>
  <c r="J43" i="36" s="1"/>
  <c r="K43" i="36" s="1"/>
  <c r="J350" i="36" a="1"/>
  <c r="J350" i="36" s="1"/>
  <c r="K350" i="36" s="1"/>
  <c r="J259" i="36" a="1"/>
  <c r="J259" i="36" s="1"/>
  <c r="K259" i="36" s="1"/>
  <c r="J260" i="36" a="1"/>
  <c r="J260" i="36" s="1"/>
  <c r="K260" i="36" s="1"/>
  <c r="J316" i="36" a="1"/>
  <c r="J316" i="36" s="1"/>
  <c r="K316" i="36" s="1"/>
  <c r="J892" i="36" a="1"/>
  <c r="J892" i="36" s="1"/>
  <c r="K892" i="36" s="1"/>
  <c r="J922" i="36" a="1"/>
  <c r="J922" i="36" s="1"/>
  <c r="K922" i="36" s="1"/>
  <c r="J701" i="36" a="1"/>
  <c r="J701" i="36" s="1"/>
  <c r="K701" i="36" s="1"/>
  <c r="J791" i="36" a="1"/>
  <c r="J791" i="36" s="1"/>
  <c r="K791" i="36" s="1"/>
  <c r="J869" i="36" a="1"/>
  <c r="J869" i="36" s="1"/>
  <c r="K869" i="36" s="1"/>
  <c r="J183" i="36" a="1"/>
  <c r="J183" i="36" s="1"/>
  <c r="K183" i="36" s="1"/>
  <c r="J26" i="36" a="1"/>
  <c r="J26" i="36" s="1"/>
  <c r="K26" i="36" s="1"/>
  <c r="J69" i="36" a="1"/>
  <c r="J69" i="36" s="1"/>
  <c r="K69" i="36" s="1"/>
  <c r="J288" i="36" a="1"/>
  <c r="J288" i="36" s="1"/>
  <c r="K288" i="36" s="1"/>
  <c r="J296" i="36" a="1"/>
  <c r="J296" i="36" s="1"/>
  <c r="K296" i="36" s="1"/>
  <c r="J756" i="36" a="1"/>
  <c r="J756" i="36" s="1"/>
  <c r="K756" i="36" s="1"/>
  <c r="J786" i="36" a="1"/>
  <c r="J786" i="36" s="1"/>
  <c r="K786" i="36" s="1"/>
  <c r="J864" i="36" a="1"/>
  <c r="J864" i="36" s="1"/>
  <c r="K864" i="36" s="1"/>
  <c r="J942" i="36" a="1"/>
  <c r="J942" i="36" s="1"/>
  <c r="K942" i="36" s="1"/>
  <c r="J733" i="36" a="1"/>
  <c r="J733" i="36" s="1"/>
  <c r="K733" i="36" s="1"/>
  <c r="J96" i="36" a="1"/>
  <c r="J96" i="36" s="1"/>
  <c r="K96" i="36" s="1"/>
  <c r="J162" i="36" a="1"/>
  <c r="J162" i="36" s="1"/>
  <c r="K162" i="36" s="1"/>
  <c r="J205" i="36" a="1"/>
  <c r="J205" i="36" s="1"/>
  <c r="K205" i="36" s="1"/>
  <c r="J426" i="36" a="1"/>
  <c r="J426" i="36" s="1"/>
  <c r="K426" i="36" s="1"/>
  <c r="J433" i="36" a="1"/>
  <c r="J433" i="36" s="1"/>
  <c r="K433" i="36" s="1"/>
  <c r="J876" i="36" a="1"/>
  <c r="J876" i="36" s="1"/>
  <c r="K876" i="36" s="1"/>
  <c r="J906" i="36" a="1"/>
  <c r="J906" i="36" s="1"/>
  <c r="K906" i="36" s="1"/>
  <c r="J984" i="36" a="1"/>
  <c r="J984" i="36" s="1"/>
  <c r="K984" i="36" s="1"/>
  <c r="J775" i="36" a="1"/>
  <c r="J775" i="36" s="1"/>
  <c r="K775" i="36" s="1"/>
  <c r="J853" i="36" a="1"/>
  <c r="J853" i="36" s="1"/>
  <c r="K853" i="36" s="1"/>
  <c r="J199" i="36" a="1"/>
  <c r="J199" i="36" s="1"/>
  <c r="K199" i="36" s="1"/>
  <c r="J42" i="36" a="1"/>
  <c r="J42" i="36" s="1"/>
  <c r="K42" i="36" s="1"/>
  <c r="J85" i="36" a="1"/>
  <c r="J85" i="36" s="1"/>
  <c r="K85" i="36" s="1"/>
  <c r="J303" i="36" a="1"/>
  <c r="J303" i="36" s="1"/>
  <c r="K303" i="36" s="1"/>
  <c r="J312" i="36" a="1"/>
  <c r="J312" i="36" s="1"/>
  <c r="K312" i="36" s="1"/>
  <c r="J344" i="36" a="1"/>
  <c r="J344" i="36" s="1"/>
  <c r="K344" i="36" s="1"/>
  <c r="J923" i="36" a="1"/>
  <c r="J923" i="36" s="1"/>
  <c r="K923" i="36" s="1"/>
  <c r="J702" i="36" a="1"/>
  <c r="J702" i="36" s="1"/>
  <c r="K702" i="36" s="1"/>
  <c r="J784" i="36" a="1"/>
  <c r="J784" i="36" s="1"/>
  <c r="K784" i="36" s="1"/>
  <c r="J862" i="36" a="1"/>
  <c r="J862" i="36" s="1"/>
  <c r="K862" i="36" s="1"/>
  <c r="J668" i="36" a="1"/>
  <c r="J668" i="36" s="1"/>
  <c r="K668" i="36" s="1"/>
  <c r="J176" i="36" a="1"/>
  <c r="J176" i="36" s="1"/>
  <c r="K176" i="36" s="1"/>
  <c r="J11" i="36" a="1"/>
  <c r="J11" i="36" s="1"/>
  <c r="K11" i="36" s="1"/>
  <c r="J38" i="36" a="1"/>
  <c r="J38" i="36" s="1"/>
  <c r="K38" i="36" s="1"/>
  <c r="J509" i="36" a="1"/>
  <c r="J509" i="36" s="1"/>
  <c r="K509" i="36" s="1"/>
  <c r="J510" i="36" a="1"/>
  <c r="J510" i="36" s="1"/>
  <c r="K510" i="36" s="1"/>
  <c r="J988" i="36" a="1"/>
  <c r="J988" i="36" s="1"/>
  <c r="K988" i="36" s="1"/>
  <c r="J723" i="36" a="1"/>
  <c r="J723" i="36" s="1"/>
  <c r="K723" i="36" s="1"/>
  <c r="J793" i="36" a="1"/>
  <c r="J793" i="36" s="1"/>
  <c r="K793" i="36" s="1"/>
  <c r="J887" i="36" a="1"/>
  <c r="J887" i="36" s="1"/>
  <c r="K887" i="36" s="1"/>
  <c r="J965" i="36" a="1"/>
  <c r="J965" i="36" s="1"/>
  <c r="K965" i="36" s="1"/>
  <c r="J87" i="36" a="1"/>
  <c r="J87" i="36" s="1"/>
  <c r="K87" i="36" s="1"/>
  <c r="J169" i="36" a="1"/>
  <c r="J169" i="36" s="1"/>
  <c r="K169" i="36" s="1"/>
  <c r="J211" i="36" a="1"/>
  <c r="J211" i="36" s="1"/>
  <c r="K211" i="36" s="1"/>
  <c r="J238" i="36" a="1"/>
  <c r="J238" i="36" s="1"/>
  <c r="K238" i="36" s="1"/>
  <c r="J698" i="36" a="1"/>
  <c r="J698" i="36" s="1"/>
  <c r="K698" i="36" s="1"/>
  <c r="J216" i="36" a="1"/>
  <c r="J216" i="36" s="1"/>
  <c r="K216" i="36" s="1"/>
  <c r="J843" i="36" a="1"/>
  <c r="J843" i="36" s="1"/>
  <c r="K843" i="36" s="1"/>
  <c r="J913" i="36" a="1"/>
  <c r="J913" i="36" s="1"/>
  <c r="K913" i="36" s="1"/>
  <c r="J707" i="36" a="1"/>
  <c r="J707" i="36" s="1"/>
  <c r="K707" i="36" s="1"/>
  <c r="J782" i="36" a="1"/>
  <c r="J782" i="36" s="1"/>
  <c r="K782" i="36" s="1"/>
  <c r="J696" i="36" a="1"/>
  <c r="J696" i="36" s="1"/>
  <c r="K696" i="36" s="1"/>
  <c r="J49" i="36" a="1"/>
  <c r="J49" i="36" s="1"/>
  <c r="K49" i="36" s="1"/>
  <c r="J91" i="36" a="1"/>
  <c r="J91" i="36" s="1"/>
  <c r="K91" i="36" s="1"/>
  <c r="J118" i="36" a="1"/>
  <c r="J118" i="36" s="1"/>
  <c r="K118" i="36" s="1"/>
  <c r="J578" i="36" a="1"/>
  <c r="J578" i="36" s="1"/>
  <c r="K578" i="36" s="1"/>
  <c r="J595" i="36" a="1"/>
  <c r="J595" i="36" s="1"/>
  <c r="K595" i="36" s="1"/>
  <c r="J908" i="36" a="1"/>
  <c r="J908" i="36" s="1"/>
  <c r="K908" i="36" s="1"/>
  <c r="J938" i="36" a="1"/>
  <c r="J938" i="36" s="1"/>
  <c r="K938" i="36" s="1"/>
  <c r="J714" i="36" a="1"/>
  <c r="J714" i="36" s="1"/>
  <c r="K714" i="36" s="1"/>
  <c r="J807" i="36" a="1"/>
  <c r="J807" i="36" s="1"/>
  <c r="K807" i="36" s="1"/>
  <c r="J885" i="36" a="1"/>
  <c r="J885" i="36" s="1"/>
  <c r="K885" i="36" s="1"/>
  <c r="J167" i="36" a="1"/>
  <c r="J167" i="36" s="1"/>
  <c r="K167" i="36" s="1"/>
  <c r="J10" i="36" a="1"/>
  <c r="J10" i="36" s="1"/>
  <c r="K10" i="36" s="1"/>
  <c r="J53" i="36" a="1"/>
  <c r="J53" i="36" s="1"/>
  <c r="K53" i="36" s="1"/>
  <c r="J272" i="36" a="1"/>
  <c r="J272" i="36" s="1"/>
  <c r="K272" i="36" s="1"/>
  <c r="J281" i="36" a="1"/>
  <c r="J281" i="36" s="1"/>
  <c r="K281" i="36" s="1"/>
  <c r="J827" i="36" a="1"/>
  <c r="J827" i="36" s="1"/>
  <c r="K827" i="36" s="1"/>
  <c r="J897" i="36" a="1"/>
  <c r="J897" i="36" s="1"/>
  <c r="K897" i="36" s="1"/>
  <c r="J991" i="36" a="1"/>
  <c r="J991" i="36" s="1"/>
  <c r="K991" i="36" s="1"/>
  <c r="J766" i="36" a="1"/>
  <c r="J766" i="36" s="1"/>
  <c r="K766" i="36" s="1"/>
  <c r="J665" i="36" a="1"/>
  <c r="J665" i="36" s="1"/>
  <c r="K665" i="36" s="1"/>
  <c r="J828" i="36" a="1"/>
  <c r="J828" i="36" s="1"/>
  <c r="K828" i="36" s="1"/>
  <c r="J858" i="36" a="1"/>
  <c r="J858" i="36" s="1"/>
  <c r="K858" i="36" s="1"/>
  <c r="J936" i="36" a="1"/>
  <c r="J936" i="36" s="1"/>
  <c r="K936" i="36" s="1"/>
  <c r="J727" i="36" a="1"/>
  <c r="J727" i="36" s="1"/>
  <c r="K727" i="36" s="1"/>
  <c r="J805" i="36" a="1"/>
  <c r="J805" i="36" s="1"/>
  <c r="K805" i="36" s="1"/>
  <c r="J24" i="36" a="1"/>
  <c r="J24" i="36" s="1"/>
  <c r="K24" i="36" s="1"/>
  <c r="J90" i="36" a="1"/>
  <c r="J90" i="36" s="1"/>
  <c r="K90" i="36" s="1"/>
  <c r="J133" i="36" a="1"/>
  <c r="J133" i="36" s="1"/>
  <c r="K133" i="36" s="1"/>
  <c r="J355" i="36" a="1"/>
  <c r="J355" i="36" s="1"/>
  <c r="K355" i="36" s="1"/>
  <c r="J356" i="36" a="1"/>
  <c r="J356" i="36" s="1"/>
  <c r="K356" i="36" s="1"/>
  <c r="J939" i="36" a="1"/>
  <c r="J939" i="36" s="1"/>
  <c r="K939" i="36" s="1"/>
  <c r="J722" i="36" a="1"/>
  <c r="J722" i="36" s="1"/>
  <c r="K722" i="36" s="1"/>
  <c r="J800" i="36" a="1"/>
  <c r="J800" i="36" s="1"/>
  <c r="K800" i="36" s="1"/>
  <c r="J878" i="36" a="1"/>
  <c r="J878" i="36" s="1"/>
  <c r="K878" i="36" s="1"/>
  <c r="J687" i="36" a="1"/>
  <c r="J687" i="36" s="1"/>
  <c r="K687" i="36" s="1"/>
  <c r="J160" i="36" a="1"/>
  <c r="J160" i="36" s="1"/>
  <c r="K160" i="36" s="1"/>
  <c r="J226" i="36" a="1"/>
  <c r="J226" i="36" s="1"/>
  <c r="K226" i="36" s="1"/>
  <c r="J22" i="36" a="1"/>
  <c r="J22" i="36" s="1"/>
  <c r="K22" i="36" s="1"/>
  <c r="J490" i="36" a="1"/>
  <c r="J490" i="36" s="1"/>
  <c r="K490" i="36" s="1"/>
  <c r="J497" i="36" a="1"/>
  <c r="J497" i="36" s="1"/>
  <c r="K497" i="36" s="1"/>
  <c r="J812" i="36" a="1"/>
  <c r="J812" i="36" s="1"/>
  <c r="K812" i="36" s="1"/>
  <c r="J842" i="36" a="1"/>
  <c r="J842" i="36" s="1"/>
  <c r="K842" i="36" s="1"/>
  <c r="J920" i="36" a="1"/>
  <c r="J920" i="36" s="1"/>
  <c r="K920" i="36" s="1"/>
  <c r="J706" i="36" a="1"/>
  <c r="J706" i="36" s="1"/>
  <c r="K706" i="36" s="1"/>
  <c r="J789" i="36" a="1"/>
  <c r="J789" i="36" s="1"/>
  <c r="K789" i="36" s="1"/>
  <c r="J40" i="36" a="1"/>
  <c r="J40" i="36" s="1"/>
  <c r="K40" i="36" s="1"/>
  <c r="J106" i="36" a="1"/>
  <c r="J106" i="36" s="1"/>
  <c r="K106" i="36" s="1"/>
  <c r="J149" i="36" a="1"/>
  <c r="J149" i="36" s="1"/>
  <c r="K149" i="36" s="1"/>
  <c r="J368" i="36" a="1"/>
  <c r="J368" i="36" s="1"/>
  <c r="K368" i="36" s="1"/>
  <c r="J375" i="36" a="1"/>
  <c r="J375" i="36" s="1"/>
  <c r="K375" i="36" s="1"/>
  <c r="J408" i="36" a="1"/>
  <c r="J408" i="36" s="1"/>
  <c r="K408" i="36" s="1"/>
  <c r="J859" i="36" a="1"/>
  <c r="J859" i="36" s="1"/>
  <c r="K859" i="36" s="1"/>
  <c r="J929" i="36" a="1"/>
  <c r="J929" i="36" s="1"/>
  <c r="K929" i="36" s="1"/>
  <c r="J720" i="36" a="1"/>
  <c r="J720" i="36" s="1"/>
  <c r="K720" i="36" s="1"/>
  <c r="J798" i="36" a="1"/>
  <c r="J798" i="36" s="1"/>
  <c r="K798" i="36" s="1"/>
  <c r="J584" i="36" a="1"/>
  <c r="J584" i="36" s="1"/>
  <c r="K584" i="36" s="1"/>
  <c r="J33" i="36" a="1"/>
  <c r="J33" i="36" s="1"/>
  <c r="K33" i="36" s="1"/>
  <c r="J75" i="36" a="1"/>
  <c r="J75" i="36" s="1"/>
  <c r="K75" i="36" s="1"/>
  <c r="J102" i="36" a="1"/>
  <c r="J102" i="36" s="1"/>
  <c r="K102" i="36" s="1"/>
  <c r="J568" i="36" a="1"/>
  <c r="J568" i="36" s="1"/>
  <c r="K568" i="36" s="1"/>
  <c r="J585" i="36" a="1"/>
  <c r="J585" i="36" s="1"/>
  <c r="K585" i="36" s="1"/>
  <c r="J924" i="36" a="1"/>
  <c r="J924" i="36" s="1"/>
  <c r="K924" i="36" s="1"/>
  <c r="J954" i="36" a="1"/>
  <c r="J954" i="36" s="1"/>
  <c r="K954" i="36" s="1"/>
  <c r="J729" i="36" a="1"/>
  <c r="J729" i="36" s="1"/>
  <c r="K729" i="36" s="1"/>
  <c r="J823" i="36" a="1"/>
  <c r="J823" i="36" s="1"/>
  <c r="K823" i="36" s="1"/>
  <c r="J901" i="36" a="1"/>
  <c r="J901" i="36" s="1"/>
  <c r="K901" i="36" s="1"/>
  <c r="J151" i="36" a="1"/>
  <c r="J151" i="36" s="1"/>
  <c r="K151" i="36" s="1"/>
  <c r="J233" i="36" a="1"/>
  <c r="J233" i="36" s="1"/>
  <c r="K233" i="36" s="1"/>
  <c r="J37" i="36" a="1"/>
  <c r="J37" i="36" s="1"/>
  <c r="K37" i="36" s="1"/>
  <c r="J256" i="36" a="1"/>
  <c r="J256" i="36" s="1"/>
  <c r="K256" i="36" s="1"/>
  <c r="J265" i="36" a="1"/>
  <c r="J265" i="36" s="1"/>
  <c r="K265" i="36" s="1"/>
  <c r="J987" i="36" a="1"/>
  <c r="J987" i="36" s="1"/>
  <c r="K987" i="36" s="1"/>
  <c r="J779" i="36" a="1"/>
  <c r="J779" i="36" s="1"/>
  <c r="K779" i="36" s="1"/>
  <c r="J849" i="36" a="1"/>
  <c r="J849" i="36" s="1"/>
  <c r="K849" i="36" s="1"/>
  <c r="J943" i="36" a="1"/>
  <c r="J943" i="36" s="1"/>
  <c r="K943" i="36" s="1"/>
  <c r="J718" i="36" a="1"/>
  <c r="J718" i="36" s="1"/>
  <c r="K718" i="36" s="1"/>
  <c r="J31" i="36" a="1"/>
  <c r="J31" i="36" s="1"/>
  <c r="K31" i="36" s="1"/>
  <c r="J113" i="36" a="1"/>
  <c r="J113" i="36" s="1"/>
  <c r="K113" i="36" s="1"/>
  <c r="J155" i="36" a="1"/>
  <c r="J155" i="36" s="1"/>
  <c r="K155" i="36" s="1"/>
  <c r="J182" i="36" a="1"/>
  <c r="J182" i="36" s="1"/>
  <c r="K182" i="36" s="1"/>
  <c r="J655" i="36" a="1"/>
  <c r="J655" i="36" s="1"/>
  <c r="K655" i="36" s="1"/>
  <c r="J656" i="36" a="1"/>
  <c r="J656" i="36" s="1"/>
  <c r="K656" i="36" s="1"/>
  <c r="J844" i="36" a="1"/>
  <c r="J844" i="36" s="1"/>
  <c r="K844" i="36" s="1"/>
  <c r="J874" i="36" a="1"/>
  <c r="J874" i="36" s="1"/>
  <c r="K874" i="36" s="1"/>
  <c r="J952" i="36" a="1"/>
  <c r="J952" i="36" s="1"/>
  <c r="K952" i="36" s="1"/>
  <c r="J743" i="36" a="1"/>
  <c r="J743" i="36" s="1"/>
  <c r="K743" i="36" s="1"/>
  <c r="J821" i="36" a="1"/>
  <c r="J821" i="36" s="1"/>
  <c r="K821" i="36" s="1"/>
  <c r="J8" i="36" a="1"/>
  <c r="J8" i="36" s="1"/>
  <c r="K8" i="36" s="1"/>
  <c r="J74" i="36" a="1"/>
  <c r="J74" i="36" s="1"/>
  <c r="K74" i="36" s="1"/>
  <c r="J117" i="36" a="1"/>
  <c r="J117" i="36" s="1"/>
  <c r="K117" i="36" s="1"/>
  <c r="J335" i="36" a="1"/>
  <c r="J335" i="36" s="1"/>
  <c r="K335" i="36" s="1"/>
  <c r="J971" i="36" a="1"/>
  <c r="J971" i="36" s="1"/>
  <c r="K971" i="36" s="1"/>
  <c r="J763" i="36" a="1"/>
  <c r="J763" i="36" s="1"/>
  <c r="K763" i="36" s="1"/>
  <c r="J833" i="36" a="1"/>
  <c r="J833" i="36" s="1"/>
  <c r="K833" i="36" s="1"/>
  <c r="J927" i="36" a="1"/>
  <c r="J927" i="36" s="1"/>
  <c r="K927" i="36" s="1"/>
  <c r="J705" i="36" a="1"/>
  <c r="J705" i="36" s="1"/>
  <c r="K705" i="36" s="1"/>
  <c r="J47" i="36" a="1"/>
  <c r="J47" i="36" s="1"/>
  <c r="K47" i="36" s="1"/>
  <c r="J129" i="36" a="1"/>
  <c r="J129" i="36" s="1"/>
  <c r="K129" i="36" s="1"/>
  <c r="J171" i="36" a="1"/>
  <c r="J171" i="36" s="1"/>
  <c r="K171" i="36" s="1"/>
  <c r="J258" i="36" a="1"/>
  <c r="J258" i="36" s="1"/>
  <c r="K258" i="36" s="1"/>
  <c r="J383" i="36" a="1"/>
  <c r="J383" i="36" s="1"/>
  <c r="K383" i="36" s="1"/>
  <c r="J384" i="36" a="1"/>
  <c r="J384" i="36" s="1"/>
  <c r="K384" i="36" s="1"/>
  <c r="J449" i="36" a="1"/>
  <c r="J449" i="36" s="1"/>
  <c r="K449" i="36" s="1"/>
  <c r="J571" i="36" a="1"/>
  <c r="J571" i="36" s="1"/>
  <c r="K571" i="36" s="1"/>
  <c r="J648" i="36" a="1"/>
  <c r="J648" i="36" s="1"/>
  <c r="K648" i="36" s="1"/>
  <c r="J764" i="36" a="1"/>
  <c r="J764" i="36" s="1"/>
  <c r="K764" i="36" s="1"/>
  <c r="J794" i="36" a="1"/>
  <c r="J794" i="36" s="1"/>
  <c r="K794" i="36" s="1"/>
  <c r="J872" i="36" a="1"/>
  <c r="J872" i="36" s="1"/>
  <c r="K872" i="36" s="1"/>
  <c r="J950" i="36" a="1"/>
  <c r="J950" i="36" s="1"/>
  <c r="K950" i="36" s="1"/>
  <c r="J741" i="36" a="1"/>
  <c r="J741" i="36" s="1"/>
  <c r="K741" i="36" s="1"/>
  <c r="J88" i="36" a="1"/>
  <c r="J88" i="36" s="1"/>
  <c r="K88" i="36" s="1"/>
  <c r="J154" i="36" a="1"/>
  <c r="J154" i="36" s="1"/>
  <c r="K154" i="36" s="1"/>
  <c r="J197" i="36" a="1"/>
  <c r="J197" i="36" s="1"/>
  <c r="K197" i="36" s="1"/>
  <c r="J419" i="36" a="1"/>
  <c r="J419" i="36" s="1"/>
  <c r="K419" i="36" s="1"/>
  <c r="J420" i="36" a="1"/>
  <c r="J420" i="36" s="1"/>
  <c r="K420" i="36" s="1"/>
  <c r="J875" i="36" a="1"/>
  <c r="J875" i="36" s="1"/>
  <c r="K875" i="36" s="1"/>
  <c r="J945" i="36" a="1"/>
  <c r="J945" i="36" s="1"/>
  <c r="K945" i="36" s="1"/>
  <c r="J736" i="36" a="1"/>
  <c r="J736" i="36" s="1"/>
  <c r="K736" i="36" s="1"/>
  <c r="J814" i="36" a="1"/>
  <c r="J814" i="36" s="1"/>
  <c r="K814" i="36" s="1"/>
  <c r="J677" i="36" a="1"/>
  <c r="J677" i="36" s="1"/>
  <c r="K677" i="36" s="1"/>
  <c r="J17" i="36" a="1"/>
  <c r="J17" i="36" s="1"/>
  <c r="K17" i="36" s="1"/>
  <c r="J59" i="36" a="1"/>
  <c r="J59" i="36" s="1"/>
  <c r="K59" i="36" s="1"/>
  <c r="J86" i="36" a="1"/>
  <c r="J86" i="36" s="1"/>
  <c r="K86" i="36" s="1"/>
  <c r="J556" i="36" a="1"/>
  <c r="J556" i="36" s="1"/>
  <c r="K556" i="36" s="1"/>
  <c r="J557" i="36" a="1"/>
  <c r="J557" i="36" s="1"/>
  <c r="K557" i="36" s="1"/>
  <c r="J748" i="36" a="1"/>
  <c r="J748" i="36" s="1"/>
  <c r="K748" i="36" s="1"/>
  <c r="J778" i="36" a="1"/>
  <c r="J778" i="36" s="1"/>
  <c r="K778" i="36" s="1"/>
  <c r="J856" i="36" a="1"/>
  <c r="J856" i="36" s="1"/>
  <c r="K856" i="36" s="1"/>
  <c r="J934" i="36" a="1"/>
  <c r="J934" i="36" s="1"/>
  <c r="K934" i="36" s="1"/>
  <c r="J725" i="36" a="1"/>
  <c r="J725" i="36" s="1"/>
  <c r="K725" i="36" s="1"/>
  <c r="J104" i="36" a="1"/>
  <c r="J104" i="36" s="1"/>
  <c r="K104" i="36" s="1"/>
  <c r="J170" i="36" a="1"/>
  <c r="J170" i="36" s="1"/>
  <c r="K170" i="36" s="1"/>
  <c r="J213" i="36" a="1"/>
  <c r="J213" i="36" s="1"/>
  <c r="K213" i="36" s="1"/>
  <c r="J432" i="36" a="1"/>
  <c r="J432" i="36" s="1"/>
  <c r="K432" i="36" s="1"/>
  <c r="J439" i="36" a="1"/>
  <c r="J439" i="36" s="1"/>
  <c r="K439" i="36" s="1"/>
  <c r="J994" i="36" a="1"/>
  <c r="J994" i="36" s="1"/>
  <c r="K994" i="36" s="1"/>
  <c r="J795" i="36" a="1"/>
  <c r="J795" i="36" s="1"/>
  <c r="K795" i="36" s="1"/>
  <c r="J865" i="36" a="1"/>
  <c r="J865" i="36" s="1"/>
  <c r="K865" i="36" s="1"/>
  <c r="J959" i="36" a="1"/>
  <c r="J959" i="36" s="1"/>
  <c r="K959" i="36" s="1"/>
  <c r="J734" i="36" a="1"/>
  <c r="J734" i="36" s="1"/>
  <c r="K734" i="36" s="1"/>
  <c r="J15" i="36" a="1"/>
  <c r="J15" i="36" s="1"/>
  <c r="K15" i="36" s="1"/>
  <c r="J97" i="36" a="1"/>
  <c r="J97" i="36" s="1"/>
  <c r="K97" i="36" s="1"/>
  <c r="J139" i="36" a="1"/>
  <c r="J139" i="36" s="1"/>
  <c r="K139" i="36" s="1"/>
  <c r="J166" i="36" a="1"/>
  <c r="J166" i="36" s="1"/>
  <c r="K166" i="36" s="1"/>
  <c r="J633" i="36" a="1"/>
  <c r="J633" i="36" s="1"/>
  <c r="K633" i="36" s="1"/>
  <c r="J644" i="36" a="1"/>
  <c r="J644" i="36" s="1"/>
  <c r="K644" i="36" s="1"/>
  <c r="J860" i="36" a="1"/>
  <c r="J860" i="36" s="1"/>
  <c r="K860" i="36" s="1"/>
  <c r="J890" i="36" a="1"/>
  <c r="J890" i="36" s="1"/>
  <c r="K890" i="36" s="1"/>
  <c r="J968" i="36" a="1"/>
  <c r="J968" i="36" s="1"/>
  <c r="K968" i="36" s="1"/>
  <c r="J759" i="36" a="1"/>
  <c r="J759" i="36" s="1"/>
  <c r="K759" i="36" s="1"/>
  <c r="J837" i="36" a="1"/>
  <c r="J837" i="36" s="1"/>
  <c r="K837" i="36" s="1"/>
  <c r="J215" i="36" a="1"/>
  <c r="J215" i="36" s="1"/>
  <c r="K215" i="36" s="1"/>
  <c r="J58" i="36" a="1"/>
  <c r="J58" i="36" s="1"/>
  <c r="K58" i="36" s="1"/>
  <c r="J101" i="36" a="1"/>
  <c r="J101" i="36" s="1"/>
  <c r="K101" i="36" s="1"/>
  <c r="J319" i="36" a="1"/>
  <c r="J319" i="36" s="1"/>
  <c r="K319" i="36" s="1"/>
  <c r="J328" i="36" a="1"/>
  <c r="J328" i="36" s="1"/>
  <c r="K328" i="36" s="1"/>
  <c r="J980" i="36" a="1"/>
  <c r="J980" i="36" s="1"/>
  <c r="K980" i="36" s="1"/>
  <c r="J716" i="36" a="1"/>
  <c r="J716" i="36" s="1"/>
  <c r="K716" i="36" s="1"/>
  <c r="J785" i="36" a="1"/>
  <c r="J785" i="36" s="1"/>
  <c r="K785" i="36" s="1"/>
  <c r="J879" i="36" a="1"/>
  <c r="J879" i="36" s="1"/>
  <c r="K879" i="36" s="1"/>
  <c r="J957" i="36" a="1"/>
  <c r="J957" i="36" s="1"/>
  <c r="K957" i="36" s="1"/>
  <c r="J95" i="36" a="1"/>
  <c r="J95" i="36" s="1"/>
  <c r="K95" i="36" s="1"/>
  <c r="J177" i="36" a="1"/>
  <c r="J177" i="36" s="1"/>
  <c r="K177" i="36" s="1"/>
  <c r="J219" i="36" a="1"/>
  <c r="J219" i="36" s="1"/>
  <c r="K219" i="36" s="1"/>
  <c r="J246" i="36" a="1"/>
  <c r="J246" i="36" s="1"/>
  <c r="K246" i="36" s="1"/>
  <c r="J28" i="36" a="1"/>
  <c r="J28" i="36" s="1"/>
  <c r="K28" i="36" s="1"/>
  <c r="J239" i="36" a="1"/>
  <c r="J239" i="36" s="1"/>
  <c r="K239" i="36" s="1"/>
  <c r="J780" i="36" a="1"/>
  <c r="J780" i="36" s="1"/>
  <c r="K780" i="36" s="1"/>
  <c r="J810" i="36" a="1"/>
  <c r="J810" i="36" s="1"/>
  <c r="K810" i="36" s="1"/>
  <c r="J888" i="36" a="1"/>
  <c r="J888" i="36" s="1"/>
  <c r="K888" i="36" s="1"/>
  <c r="J966" i="36" a="1"/>
  <c r="J966" i="36" s="1"/>
  <c r="K966" i="36" s="1"/>
  <c r="J757" i="36" a="1"/>
  <c r="J757" i="36" s="1"/>
  <c r="K757" i="36" s="1"/>
  <c r="J72" i="36" a="1"/>
  <c r="J72" i="36" s="1"/>
  <c r="K72" i="36" s="1"/>
  <c r="J138" i="36" a="1"/>
  <c r="J138" i="36" s="1"/>
  <c r="K138" i="36" s="1"/>
  <c r="J181" i="36" a="1"/>
  <c r="J181" i="36" s="1"/>
  <c r="K181" i="36" s="1"/>
  <c r="J400" i="36" a="1"/>
  <c r="J400" i="36" s="1"/>
  <c r="K400" i="36" s="1"/>
  <c r="J964" i="36" a="1"/>
  <c r="J964" i="36" s="1"/>
  <c r="K964" i="36" s="1"/>
  <c r="J703" i="36" a="1"/>
  <c r="J703" i="36" s="1"/>
  <c r="K703" i="36" s="1"/>
  <c r="J769" i="36" a="1"/>
  <c r="J769" i="36" s="1"/>
  <c r="K769" i="36" s="1"/>
  <c r="J863" i="36" a="1"/>
  <c r="J863" i="36" s="1"/>
  <c r="K863" i="36" s="1"/>
  <c r="J941" i="36" a="1"/>
  <c r="J941" i="36" s="1"/>
  <c r="K941" i="36" s="1"/>
  <c r="J111" i="36" a="1"/>
  <c r="J111" i="36" s="1"/>
  <c r="K111" i="36" s="1"/>
  <c r="J193" i="36" a="1"/>
  <c r="J193" i="36" s="1"/>
  <c r="K193" i="36" s="1"/>
  <c r="J235" i="36" a="1"/>
  <c r="J235" i="36" s="1"/>
  <c r="K235" i="36" s="1"/>
  <c r="J363" i="36" a="1"/>
  <c r="J363" i="36" s="1"/>
  <c r="K363" i="36" s="1"/>
  <c r="J447" i="36" a="1"/>
  <c r="J447" i="36" s="1"/>
  <c r="K447" i="36" s="1"/>
  <c r="J448" i="36" a="1"/>
  <c r="J448" i="36" s="1"/>
  <c r="K448" i="36" s="1"/>
  <c r="J513" i="36" a="1"/>
  <c r="J513" i="36" s="1"/>
  <c r="K513" i="36" s="1"/>
  <c r="J632" i="36" a="1"/>
  <c r="J632" i="36" s="1"/>
  <c r="K632" i="36" s="1"/>
  <c r="J947" i="36" a="1"/>
  <c r="J947" i="36" s="1"/>
  <c r="K947" i="36" s="1"/>
  <c r="J730" i="36" a="1"/>
  <c r="J730" i="36" s="1"/>
  <c r="K730" i="36" s="1"/>
  <c r="J808" i="36" a="1"/>
  <c r="J808" i="36" s="1"/>
  <c r="K808" i="36" s="1"/>
  <c r="J886" i="36" a="1"/>
  <c r="J886" i="36" s="1"/>
  <c r="K886" i="36" s="1"/>
  <c r="J550" i="36" a="1"/>
  <c r="J550" i="36" s="1"/>
  <c r="K550" i="36" s="1"/>
  <c r="J152" i="36" a="1"/>
  <c r="J152" i="36" s="1"/>
  <c r="K152" i="36" s="1"/>
  <c r="J218" i="36" a="1"/>
  <c r="J218" i="36" s="1"/>
  <c r="K218" i="36" s="1"/>
  <c r="J14" i="36" a="1"/>
  <c r="J14" i="36" s="1"/>
  <c r="K14" i="36" s="1"/>
  <c r="J483" i="36" a="1"/>
  <c r="J483" i="36" s="1"/>
  <c r="K483" i="36" s="1"/>
  <c r="J711" i="36" a="1"/>
  <c r="J711" i="36" s="1"/>
  <c r="K711" i="36" s="1"/>
  <c r="J811" i="36" a="1"/>
  <c r="J811" i="36" s="1"/>
  <c r="K811" i="36" s="1"/>
  <c r="J881" i="36" a="1"/>
  <c r="J881" i="36" s="1"/>
  <c r="K881" i="36" s="1"/>
  <c r="J975" i="36" a="1"/>
  <c r="J975" i="36" s="1"/>
  <c r="K975" i="36" s="1"/>
  <c r="J750" i="36" a="1"/>
  <c r="J750" i="36" s="1"/>
  <c r="K750" i="36" s="1"/>
  <c r="J609" i="36" a="1"/>
  <c r="J609" i="36" s="1"/>
  <c r="K609" i="36" s="1"/>
  <c r="J81" i="36" a="1"/>
  <c r="J81" i="36" s="1"/>
  <c r="K81" i="36" s="1"/>
  <c r="J123" i="36" a="1"/>
  <c r="J123" i="36" s="1"/>
  <c r="K123" i="36" s="1"/>
  <c r="J150" i="36" a="1"/>
  <c r="J150" i="36" s="1"/>
  <c r="K150" i="36" s="1"/>
  <c r="J622" i="36" a="1"/>
  <c r="J622" i="36" s="1"/>
  <c r="K622" i="36" s="1"/>
  <c r="J628" i="36" a="1"/>
  <c r="J628" i="36" s="1"/>
  <c r="K628" i="36" s="1"/>
  <c r="J931" i="36" a="1"/>
  <c r="J931" i="36" s="1"/>
  <c r="K931" i="36" s="1"/>
  <c r="J715" i="36" a="1"/>
  <c r="J715" i="36" s="1"/>
  <c r="K715" i="36" s="1"/>
  <c r="J792" i="36" a="1"/>
  <c r="J792" i="36" s="1"/>
  <c r="K792" i="36" s="1"/>
  <c r="J870" i="36" a="1"/>
  <c r="J870" i="36" s="1"/>
  <c r="K870" i="36" s="1"/>
  <c r="J678" i="36" a="1"/>
  <c r="J678" i="36" s="1"/>
  <c r="K678" i="36" s="1"/>
  <c r="J168" i="36" a="1"/>
  <c r="J168" i="36" s="1"/>
  <c r="K168" i="36" s="1"/>
  <c r="J234" i="36" a="1"/>
  <c r="J234" i="36" s="1"/>
  <c r="K234" i="36" s="1"/>
  <c r="J30" i="36" a="1"/>
  <c r="J30" i="36" s="1"/>
  <c r="K30" i="36" s="1"/>
  <c r="J496" i="36" a="1"/>
  <c r="J496" i="36" s="1"/>
  <c r="K496" i="36" s="1"/>
  <c r="J503" i="36" a="1"/>
  <c r="J503" i="36" s="1"/>
  <c r="K503" i="36" s="1"/>
  <c r="J996" i="36" a="1"/>
  <c r="J996" i="36" s="1"/>
  <c r="K996" i="36" s="1"/>
  <c r="J731" i="36" a="1"/>
  <c r="J731" i="36" s="1"/>
  <c r="K731" i="36" s="1"/>
  <c r="J801" i="36" a="1"/>
  <c r="J801" i="36" s="1"/>
  <c r="K801" i="36" s="1"/>
  <c r="J895" i="36" a="1"/>
  <c r="J895" i="36" s="1"/>
  <c r="K895" i="36" s="1"/>
  <c r="J973" i="36" a="1"/>
  <c r="J973" i="36" s="1"/>
  <c r="K973" i="36" s="1"/>
  <c r="J79" i="36" a="1"/>
  <c r="J79" i="36" s="1"/>
  <c r="K79" i="36" s="1"/>
  <c r="J161" i="36" a="1"/>
  <c r="J161" i="36" s="1"/>
  <c r="K161" i="36" s="1"/>
  <c r="J203" i="36" a="1"/>
  <c r="J203" i="36" s="1"/>
  <c r="K203" i="36" s="1"/>
  <c r="J230" i="36" a="1"/>
  <c r="J230" i="36" s="1"/>
  <c r="K230" i="36" s="1"/>
  <c r="J693" i="36" a="1"/>
  <c r="J693" i="36" s="1"/>
  <c r="K693" i="36" s="1"/>
  <c r="J164" i="36" a="1"/>
  <c r="J164" i="36" s="1"/>
  <c r="K164" i="36" s="1"/>
  <c r="J796" i="36" a="1"/>
  <c r="J796" i="36" s="1"/>
  <c r="K796" i="36" s="1"/>
  <c r="J826" i="36" a="1"/>
  <c r="J826" i="36" s="1"/>
  <c r="K826" i="36" s="1"/>
  <c r="J904" i="36" a="1"/>
  <c r="J904" i="36" s="1"/>
  <c r="K904" i="36" s="1"/>
  <c r="J982" i="36" a="1"/>
  <c r="J982" i="36" s="1"/>
  <c r="K982" i="36" s="1"/>
  <c r="J773" i="36" a="1"/>
  <c r="J773" i="36" s="1"/>
  <c r="K773" i="36" s="1"/>
  <c r="J56" i="36" a="1"/>
  <c r="J56" i="36" s="1"/>
  <c r="K56" i="36" s="1"/>
  <c r="J122" i="36" a="1"/>
  <c r="J122" i="36" s="1"/>
  <c r="K122" i="36" s="1"/>
  <c r="J165" i="36" a="1"/>
  <c r="J165" i="36" s="1"/>
  <c r="K165" i="36" s="1"/>
  <c r="J387" i="36" a="1"/>
  <c r="J387" i="36" s="1"/>
  <c r="K387" i="36" s="1"/>
  <c r="J388" i="36" a="1"/>
  <c r="J388" i="36" s="1"/>
  <c r="K388" i="36" s="1"/>
  <c r="J916" i="36" a="1"/>
  <c r="J916" i="36" s="1"/>
  <c r="K916" i="36" s="1"/>
  <c r="J946" i="36" a="1"/>
  <c r="J946" i="36" s="1"/>
  <c r="K946" i="36" s="1"/>
  <c r="J721" i="36" a="1"/>
  <c r="J721" i="36" s="1"/>
  <c r="K721" i="36" s="1"/>
  <c r="J815" i="36" a="1"/>
  <c r="J815" i="36" s="1"/>
  <c r="K815" i="36" s="1"/>
  <c r="J893" i="36" a="1"/>
  <c r="J893" i="36" s="1"/>
  <c r="K893" i="36" s="1"/>
  <c r="J159" i="36" a="1"/>
  <c r="J159" i="36" s="1"/>
  <c r="K159" i="36" s="1"/>
  <c r="J4" i="36" a="1"/>
  <c r="J4" i="36" s="1"/>
  <c r="K4" i="36" s="1"/>
  <c r="J45" i="36" a="1"/>
  <c r="J45" i="36" s="1"/>
  <c r="K45" i="36" s="1"/>
  <c r="J264" i="36" a="1"/>
  <c r="J264" i="36" s="1"/>
  <c r="K264" i="36" s="1"/>
  <c r="J273" i="36" a="1"/>
  <c r="J273" i="36" s="1"/>
  <c r="K273" i="36" s="1"/>
  <c r="J305" i="36" a="1"/>
  <c r="J305" i="36" s="1"/>
  <c r="K305" i="36" s="1"/>
  <c r="J710" i="36" a="1"/>
  <c r="J710" i="36" s="1"/>
  <c r="K710" i="36" s="1"/>
  <c r="J746" i="36" a="1"/>
  <c r="J746" i="36" s="1"/>
  <c r="K746" i="36" s="1"/>
  <c r="J824" i="36" a="1"/>
  <c r="J824" i="36" s="1"/>
  <c r="K824" i="36" s="1"/>
  <c r="J902" i="36" a="1"/>
  <c r="J902" i="36" s="1"/>
  <c r="K902" i="36" s="1"/>
  <c r="J638" i="36" a="1"/>
  <c r="J638" i="36" s="1"/>
  <c r="K638" i="36" s="1"/>
  <c r="J136" i="36" a="1"/>
  <c r="J136" i="36" s="1"/>
  <c r="K136" i="36" s="1"/>
  <c r="J202" i="36" a="1"/>
  <c r="J202" i="36" s="1"/>
  <c r="K202" i="36" s="1"/>
  <c r="J245" i="36" a="1"/>
  <c r="J245" i="36" s="1"/>
  <c r="K245" i="36" s="1"/>
  <c r="J464" i="36" a="1"/>
  <c r="J464" i="36" s="1"/>
  <c r="K464" i="36" s="1"/>
  <c r="J900" i="36" a="1"/>
  <c r="J900" i="36" s="1"/>
  <c r="K900" i="36" s="1"/>
  <c r="J930" i="36" a="1"/>
  <c r="J930" i="36" s="1"/>
  <c r="K930" i="36" s="1"/>
  <c r="J708" i="36" a="1"/>
  <c r="J708" i="36" s="1"/>
  <c r="K708" i="36" s="1"/>
  <c r="J799" i="36" a="1"/>
  <c r="J799" i="36" s="1"/>
  <c r="K799" i="36" s="1"/>
  <c r="J459" i="36" a="1"/>
  <c r="J459" i="36" s="1"/>
  <c r="K459" i="36" s="1"/>
  <c r="J254" i="36" a="1"/>
  <c r="J254" i="36" s="1"/>
  <c r="K254" i="36" s="1"/>
  <c r="J692" i="36" a="1"/>
  <c r="J692" i="36" s="1"/>
  <c r="K692" i="36" s="1"/>
  <c r="J376" i="36" a="1"/>
  <c r="J376" i="36" s="1"/>
  <c r="K376" i="36" s="1"/>
  <c r="J454" i="36" a="1"/>
  <c r="J454" i="36" s="1"/>
  <c r="K454" i="36" s="1"/>
  <c r="J461" i="36" a="1"/>
  <c r="J461" i="36" s="1"/>
  <c r="K461" i="36" s="1"/>
  <c r="J520" i="36" a="1"/>
  <c r="J520" i="36" s="1"/>
  <c r="K520" i="36" s="1"/>
  <c r="J637" i="36" a="1"/>
  <c r="J637" i="36" s="1"/>
  <c r="K637" i="36" s="1"/>
  <c r="J689" i="36" a="1"/>
  <c r="J689" i="36" s="1"/>
  <c r="K689" i="36" s="1"/>
  <c r="J472" i="36" a="1"/>
  <c r="J472" i="36" s="1"/>
  <c r="K472" i="36" s="1"/>
  <c r="J523" i="36" a="1"/>
  <c r="J523" i="36" s="1"/>
  <c r="K523" i="36" s="1"/>
  <c r="J524" i="36" a="1"/>
  <c r="J524" i="36" s="1"/>
  <c r="K524" i="36" s="1"/>
  <c r="J5" i="36" a="1"/>
  <c r="J5" i="36" s="1"/>
  <c r="K5" i="36" s="1"/>
  <c r="J12" i="36" a="1"/>
  <c r="J12" i="36" s="1"/>
  <c r="K12" i="36" s="1"/>
  <c r="J342" i="36" a="1"/>
  <c r="J342" i="36" s="1"/>
  <c r="K342" i="36" s="1"/>
  <c r="J546" i="36" a="1"/>
  <c r="J546" i="36" s="1"/>
  <c r="K546" i="36" s="1"/>
  <c r="J592" i="36" a="1"/>
  <c r="J592" i="36" s="1"/>
  <c r="K592" i="36" s="1"/>
  <c r="J614" i="36" a="1"/>
  <c r="J614" i="36" s="1"/>
  <c r="K614" i="36" s="1"/>
  <c r="J278" i="36" a="1"/>
  <c r="J278" i="36" s="1"/>
  <c r="K278" i="36" s="1"/>
  <c r="J279" i="36" a="1"/>
  <c r="J279" i="36" s="1"/>
  <c r="K279" i="36" s="1"/>
  <c r="J491" i="36" a="1"/>
  <c r="J491" i="36" s="1"/>
  <c r="K491" i="36" s="1"/>
  <c r="J541" i="36" a="1"/>
  <c r="J541" i="36" s="1"/>
  <c r="K541" i="36" s="1"/>
  <c r="J542" i="36" a="1"/>
  <c r="J542" i="36" s="1"/>
  <c r="K542" i="36" s="1"/>
  <c r="J132" i="36" a="1"/>
  <c r="J132" i="36" s="1"/>
  <c r="K132" i="36" s="1"/>
  <c r="J140" i="36" a="1"/>
  <c r="J140" i="36" s="1"/>
  <c r="K140" i="36" s="1"/>
  <c r="J156" i="36" a="1"/>
  <c r="J156" i="36" s="1"/>
  <c r="K156" i="36" s="1"/>
  <c r="J220" i="36" a="1"/>
  <c r="J220" i="36" s="1"/>
  <c r="K220" i="36" s="1"/>
  <c r="J223" i="36" a="1"/>
  <c r="J223" i="36" s="1"/>
  <c r="K223" i="36" s="1"/>
  <c r="J285" i="36" a="1"/>
  <c r="J285" i="36" s="1"/>
  <c r="K285" i="36" s="1"/>
  <c r="J418" i="36" a="1"/>
  <c r="J418" i="36" s="1"/>
  <c r="K418" i="36" s="1"/>
  <c r="J425" i="36" a="1"/>
  <c r="J425" i="36" s="1"/>
  <c r="K425" i="36" s="1"/>
  <c r="J534" i="36" a="1"/>
  <c r="J534" i="36" s="1"/>
  <c r="K534" i="36" s="1"/>
  <c r="J306" i="36" a="1"/>
  <c r="J306" i="36" s="1"/>
  <c r="K306" i="36" s="1"/>
  <c r="J307" i="36" a="1"/>
  <c r="J307" i="36" s="1"/>
  <c r="K307" i="36" s="1"/>
  <c r="J366" i="36" a="1"/>
  <c r="J366" i="36" s="1"/>
  <c r="K366" i="36" s="1"/>
  <c r="J488" i="36" a="1"/>
  <c r="J488" i="36" s="1"/>
  <c r="K488" i="36" s="1"/>
  <c r="J495" i="36" a="1"/>
  <c r="J495" i="36" s="1"/>
  <c r="K495" i="36" s="1"/>
  <c r="J250" i="36" a="1"/>
  <c r="J250" i="36" s="1"/>
  <c r="K250" i="36" s="1"/>
  <c r="J377" i="36" a="1"/>
  <c r="J377" i="36" s="1"/>
  <c r="K377" i="36" s="1"/>
  <c r="J378" i="36" a="1"/>
  <c r="J378" i="36" s="1"/>
  <c r="K378" i="36" s="1"/>
  <c r="J436" i="36" a="1"/>
  <c r="J436" i="36" s="1"/>
  <c r="K436" i="36" s="1"/>
  <c r="J566" i="36" a="1"/>
  <c r="J566" i="36" s="1"/>
  <c r="K566" i="36" s="1"/>
  <c r="J699" i="36" a="1"/>
  <c r="J699" i="36" s="1"/>
  <c r="K699" i="36" s="1"/>
  <c r="J314" i="36" a="1"/>
  <c r="J314" i="36" s="1"/>
  <c r="K314" i="36" s="1"/>
  <c r="J877" i="36" a="1"/>
  <c r="J877" i="36" s="1"/>
  <c r="K877" i="36" s="1"/>
  <c r="J322" i="36" a="1"/>
  <c r="J322" i="36" s="1"/>
  <c r="K322" i="36" s="1"/>
  <c r="J317" i="36" a="1"/>
  <c r="J317" i="36" s="1"/>
  <c r="K317" i="36" s="1"/>
  <c r="J600" i="36" a="1"/>
  <c r="J600" i="36" s="1"/>
  <c r="K600" i="36" s="1"/>
  <c r="J466" i="36" a="1"/>
  <c r="J466" i="36" s="1"/>
  <c r="K466" i="36" s="1"/>
  <c r="J518" i="36" a="1"/>
  <c r="J518" i="36" s="1"/>
  <c r="K518" i="36" s="1"/>
  <c r="J519" i="36" a="1"/>
  <c r="J519" i="36" s="1"/>
  <c r="K519" i="36" s="1"/>
  <c r="J593" i="36" a="1"/>
  <c r="J593" i="36" s="1"/>
  <c r="K593" i="36" s="1"/>
  <c r="J1" i="36" a="1"/>
  <c r="J1" i="36" s="1"/>
  <c r="K1" i="36" s="1"/>
  <c r="I2" i="36" s="1"/>
  <c r="J406" i="36" a="1"/>
  <c r="J406" i="36" s="1"/>
  <c r="K406" i="36" s="1"/>
  <c r="J540" i="36" a="1"/>
  <c r="J540" i="36" s="1"/>
  <c r="K540" i="36" s="1"/>
  <c r="J586" i="36" a="1"/>
  <c r="J586" i="36" s="1"/>
  <c r="K586" i="36" s="1"/>
  <c r="J581" i="36" a="1"/>
  <c r="J581" i="36" s="1"/>
  <c r="K581" i="36" s="1"/>
  <c r="J270" i="36" a="1"/>
  <c r="J270" i="36" s="1"/>
  <c r="K270" i="36" s="1"/>
  <c r="J271" i="36" a="1"/>
  <c r="J271" i="36" s="1"/>
  <c r="K271" i="36" s="1"/>
  <c r="J134" i="36" a="1"/>
  <c r="J134" i="36" s="1"/>
  <c r="K134" i="36" s="1"/>
  <c r="J612" i="36" a="1"/>
  <c r="J612" i="36" s="1"/>
  <c r="K612" i="36" s="1"/>
  <c r="J662" i="36" a="1"/>
  <c r="J662" i="36" s="1"/>
  <c r="K662" i="36" s="1"/>
  <c r="J663" i="36" a="1"/>
  <c r="J663" i="36" s="1"/>
  <c r="K663" i="36" s="1"/>
  <c r="J341" i="36" a="1"/>
  <c r="J341" i="36" s="1"/>
  <c r="K341" i="36" s="1"/>
  <c r="J598" i="36" a="1"/>
  <c r="J598" i="36" s="1"/>
  <c r="K598" i="36" s="1"/>
  <c r="J558" i="36" a="1"/>
  <c r="J558" i="36" s="1"/>
  <c r="K558" i="36" s="1"/>
  <c r="J597" i="36" a="1"/>
  <c r="J597" i="36" s="1"/>
  <c r="K597" i="36" s="1"/>
  <c r="J619" i="36" a="1"/>
  <c r="J619" i="36" s="1"/>
  <c r="K619" i="36" s="1"/>
  <c r="J286" i="36" a="1"/>
  <c r="J286" i="36" s="1"/>
  <c r="K286" i="36" s="1"/>
  <c r="J287" i="36" a="1"/>
  <c r="J287" i="36" s="1"/>
  <c r="K287" i="36" s="1"/>
  <c r="J484" i="36" a="1"/>
  <c r="J484" i="36" s="1"/>
  <c r="K484" i="36" s="1"/>
  <c r="J298" i="36" a="1"/>
  <c r="J298" i="36" s="1"/>
  <c r="K298" i="36" s="1"/>
  <c r="J299" i="36" a="1"/>
  <c r="J299" i="36" s="1"/>
  <c r="K299" i="36" s="1"/>
  <c r="J359" i="36" a="1"/>
  <c r="J359" i="36" s="1"/>
  <c r="K359" i="36" s="1"/>
  <c r="J482" i="36" a="1"/>
  <c r="J482" i="36" s="1"/>
  <c r="K482" i="36" s="1"/>
  <c r="J489" i="36" a="1"/>
  <c r="J489" i="36" s="1"/>
  <c r="K489" i="36" s="1"/>
  <c r="J672" i="36" a="1"/>
  <c r="J672" i="36" s="1"/>
  <c r="K672" i="36" s="1"/>
  <c r="J364" i="36" a="1"/>
  <c r="J364" i="36" s="1"/>
  <c r="K364" i="36" s="1"/>
  <c r="J371" i="36" a="1"/>
  <c r="J371" i="36" s="1"/>
  <c r="K371" i="36" s="1"/>
  <c r="J430" i="36" a="1"/>
  <c r="J430" i="36" s="1"/>
  <c r="K430" i="36" s="1"/>
  <c r="J561" i="36" a="1"/>
  <c r="J561" i="36" s="1"/>
  <c r="K561" i="36" s="1"/>
  <c r="J683" i="36" a="1"/>
  <c r="J683" i="36" s="1"/>
  <c r="K683" i="36" s="1"/>
  <c r="J337" i="36" a="1"/>
  <c r="J337" i="36" s="1"/>
  <c r="K337" i="36" s="1"/>
  <c r="J441" i="36" a="1"/>
  <c r="J441" i="36" s="1"/>
  <c r="K441" i="36" s="1"/>
  <c r="J442" i="36" a="1"/>
  <c r="J442" i="36" s="1"/>
  <c r="K442" i="36" s="1"/>
  <c r="J500" i="36" a="1"/>
  <c r="J500" i="36" s="1"/>
  <c r="K500" i="36" s="1"/>
  <c r="J626" i="36" a="1"/>
  <c r="J626" i="36" s="1"/>
  <c r="K626" i="36" s="1"/>
  <c r="J621" i="36" a="1"/>
  <c r="J621" i="36" s="1"/>
  <c r="K621" i="36" s="1"/>
  <c r="J175" i="36" a="1"/>
  <c r="J175" i="36" s="1"/>
  <c r="K175" i="36" s="1"/>
  <c r="J511" i="36" a="1"/>
  <c r="J511" i="36" s="1"/>
  <c r="K511" i="36" s="1"/>
  <c r="J443" i="36" a="1"/>
  <c r="J443" i="36" s="1"/>
  <c r="K443" i="36" s="1"/>
  <c r="J470" i="36" a="1"/>
  <c r="J470" i="36" s="1"/>
  <c r="K470" i="36" s="1"/>
  <c r="J535" i="36" a="1"/>
  <c r="J535" i="36" s="1"/>
  <c r="K535" i="36" s="1"/>
  <c r="J580" i="36" a="1"/>
  <c r="J580" i="36" s="1"/>
  <c r="K580" i="36" s="1"/>
  <c r="J576" i="36" a="1"/>
  <c r="J576" i="36" s="1"/>
  <c r="K576" i="36" s="1"/>
  <c r="J262" i="36" a="1"/>
  <c r="J262" i="36" s="1"/>
  <c r="K262" i="36" s="1"/>
  <c r="J263" i="36" a="1"/>
  <c r="J263" i="36" s="1"/>
  <c r="K263" i="36" s="1"/>
  <c r="J70" i="36" a="1"/>
  <c r="J70" i="36" s="1"/>
  <c r="K70" i="36" s="1"/>
  <c r="J607" i="36" a="1"/>
  <c r="J607" i="36" s="1"/>
  <c r="K607" i="36" s="1"/>
  <c r="J657" i="36" a="1"/>
  <c r="J657" i="36" s="1"/>
  <c r="K657" i="36" s="1"/>
  <c r="J652" i="36" a="1"/>
  <c r="J652" i="36" s="1"/>
  <c r="K652" i="36" s="1"/>
  <c r="J333" i="36" a="1"/>
  <c r="J333" i="36" s="1"/>
  <c r="K333" i="36" s="1"/>
  <c r="J334" i="36" a="1"/>
  <c r="J334" i="36" s="1"/>
  <c r="K334" i="36" s="1"/>
  <c r="J606" i="36" a="1"/>
  <c r="J606" i="36" s="1"/>
  <c r="K606" i="36" s="1"/>
  <c r="J108" i="36" a="1"/>
  <c r="J108" i="36" s="1"/>
  <c r="K108" i="36" s="1"/>
  <c r="J116" i="36" a="1"/>
  <c r="J116" i="36" s="1"/>
  <c r="K116" i="36" s="1"/>
  <c r="J269" i="36" a="1"/>
  <c r="J269" i="36" s="1"/>
  <c r="K269" i="36" s="1"/>
  <c r="J405" i="36" a="1"/>
  <c r="J405" i="36" s="1"/>
  <c r="K405" i="36" s="1"/>
  <c r="J198" i="36" a="1"/>
  <c r="J198" i="36" s="1"/>
  <c r="K198" i="36" s="1"/>
  <c r="J618" i="36" a="1"/>
  <c r="J618" i="36" s="1"/>
  <c r="K618" i="36" s="1"/>
  <c r="J667" i="36" a="1"/>
  <c r="J667" i="36" s="1"/>
  <c r="K667" i="36" s="1"/>
  <c r="J60" i="36" a="1"/>
  <c r="J60" i="36" s="1"/>
  <c r="K60" i="36" s="1"/>
  <c r="J347" i="36" a="1"/>
  <c r="J347" i="36" s="1"/>
  <c r="K347" i="36" s="1"/>
  <c r="J348" i="36" a="1"/>
  <c r="J348" i="36" s="1"/>
  <c r="K348" i="36" s="1"/>
  <c r="J666" i="36" a="1"/>
  <c r="J666" i="36" s="1"/>
  <c r="K666" i="36" s="1"/>
  <c r="J358" i="36" a="1"/>
  <c r="J358" i="36" s="1"/>
  <c r="K358" i="36" s="1"/>
  <c r="J365" i="36" a="1"/>
  <c r="J365" i="36" s="1"/>
  <c r="K365" i="36" s="1"/>
  <c r="J423" i="36" a="1"/>
  <c r="J423" i="36" s="1"/>
  <c r="K423" i="36" s="1"/>
  <c r="J549" i="36" a="1"/>
  <c r="J549" i="36" s="1"/>
  <c r="K549" i="36" s="1"/>
  <c r="J527" i="36" a="1"/>
  <c r="J527" i="36" s="1"/>
  <c r="K527" i="36" s="1"/>
  <c r="J329" i="36" a="1"/>
  <c r="J329" i="36" s="1"/>
  <c r="K329" i="36" s="1"/>
  <c r="J428" i="36" a="1"/>
  <c r="J428" i="36" s="1"/>
  <c r="K428" i="36" s="1"/>
  <c r="J435" i="36" a="1"/>
  <c r="J435" i="36" s="1"/>
  <c r="K435" i="36" s="1"/>
  <c r="J494" i="36" a="1"/>
  <c r="J494" i="36" s="1"/>
  <c r="K494" i="36" s="1"/>
  <c r="J616" i="36" a="1"/>
  <c r="J616" i="36" s="1"/>
  <c r="K616" i="36" s="1"/>
  <c r="J659" i="36" a="1"/>
  <c r="J659" i="36" s="1"/>
  <c r="K659" i="36" s="1"/>
  <c r="J453" i="36" a="1"/>
  <c r="J453" i="36" s="1"/>
  <c r="K453" i="36" s="1"/>
  <c r="J505" i="36" a="1"/>
  <c r="J505" i="36" s="1"/>
  <c r="K505" i="36" s="1"/>
  <c r="J506" i="36" a="1"/>
  <c r="J506" i="36" s="1"/>
  <c r="K506" i="36" s="1"/>
  <c r="J582" i="36" a="1"/>
  <c r="J582" i="36" s="1"/>
  <c r="K582" i="36" s="1"/>
  <c r="J691" i="36" a="1"/>
  <c r="J691" i="36" s="1"/>
  <c r="K691" i="36" s="1"/>
  <c r="J521" i="36" a="1"/>
  <c r="J521" i="36" s="1"/>
  <c r="K521" i="36" s="1"/>
  <c r="J424" i="36" a="1"/>
  <c r="J424" i="36" s="1"/>
  <c r="K424" i="36" s="1"/>
  <c r="J501" i="36" a="1"/>
  <c r="J501" i="36" s="1"/>
  <c r="K501" i="36" s="1"/>
  <c r="J65" i="36" a="1"/>
  <c r="J65" i="36" s="1"/>
  <c r="K65" i="36" s="1"/>
  <c r="J323" i="36" a="1"/>
  <c r="J323" i="36" s="1"/>
  <c r="K323" i="36" s="1"/>
  <c r="J507" i="36" a="1"/>
  <c r="J507" i="36" s="1"/>
  <c r="K507" i="36" s="1"/>
  <c r="J6" i="36" a="1"/>
  <c r="J6" i="36" s="1"/>
  <c r="K6" i="36" s="1"/>
  <c r="J596" i="36" a="1"/>
  <c r="J596" i="36" s="1"/>
  <c r="K596" i="36" s="1"/>
  <c r="J651" i="36" a="1"/>
  <c r="J651" i="36" s="1"/>
  <c r="K651" i="36" s="1"/>
  <c r="J647" i="36" a="1"/>
  <c r="J647" i="36" s="1"/>
  <c r="K647" i="36" s="1"/>
  <c r="J325" i="36" a="1"/>
  <c r="J325" i="36" s="1"/>
  <c r="K325" i="36" s="1"/>
  <c r="J326" i="36" a="1"/>
  <c r="J326" i="36" s="1"/>
  <c r="K326" i="36" s="1"/>
  <c r="J545" i="36" a="1"/>
  <c r="J545" i="36" s="1"/>
  <c r="K545" i="36" s="1"/>
  <c r="J44" i="36" a="1"/>
  <c r="J44" i="36" s="1"/>
  <c r="K44" i="36" s="1"/>
  <c r="J52" i="36" a="1"/>
  <c r="J52" i="36" s="1"/>
  <c r="K52" i="36" s="1"/>
  <c r="J261" i="36" a="1"/>
  <c r="J261" i="36" s="1"/>
  <c r="K261" i="36" s="1"/>
  <c r="J392" i="36" a="1"/>
  <c r="J392" i="36" s="1"/>
  <c r="K392" i="36" s="1"/>
  <c r="J399" i="36" a="1"/>
  <c r="J399" i="36" s="1"/>
  <c r="K399" i="36" s="1"/>
  <c r="J471" i="36" a="1"/>
  <c r="J471" i="36" s="1"/>
  <c r="K471" i="36" s="1"/>
  <c r="J283" i="36" a="1"/>
  <c r="J283" i="36" s="1"/>
  <c r="K283" i="36" s="1"/>
  <c r="J284" i="36" a="1"/>
  <c r="J284" i="36" s="1"/>
  <c r="K284" i="36" s="1"/>
  <c r="J340" i="36" a="1"/>
  <c r="J340" i="36" s="1"/>
  <c r="K340" i="36" s="1"/>
  <c r="J469" i="36" a="1"/>
  <c r="J469" i="36" s="1"/>
  <c r="K469" i="36" s="1"/>
  <c r="J671" i="36" a="1"/>
  <c r="J671" i="36" s="1"/>
  <c r="K671" i="36" s="1"/>
  <c r="J172" i="36" a="1"/>
  <c r="J172" i="36" s="1"/>
  <c r="K172" i="36" s="1"/>
  <c r="J180" i="36" a="1"/>
  <c r="J180" i="36" s="1"/>
  <c r="K180" i="36" s="1"/>
  <c r="J277" i="36" a="1"/>
  <c r="J277" i="36" s="1"/>
  <c r="K277" i="36" s="1"/>
  <c r="J411" i="36" a="1"/>
  <c r="J411" i="36" s="1"/>
  <c r="K411" i="36" s="1"/>
  <c r="J412" i="36" a="1"/>
  <c r="J412" i="36" s="1"/>
  <c r="K412" i="36" s="1"/>
  <c r="J321" i="36" a="1"/>
  <c r="J321" i="36" s="1"/>
  <c r="K321" i="36" s="1"/>
  <c r="J422" i="36" a="1"/>
  <c r="J422" i="36" s="1"/>
  <c r="K422" i="36" s="1"/>
  <c r="J429" i="36" a="1"/>
  <c r="J429" i="36" s="1"/>
  <c r="K429" i="36" s="1"/>
  <c r="J487" i="36" a="1"/>
  <c r="J487" i="36" s="1"/>
  <c r="K487" i="36" s="1"/>
  <c r="J604" i="36" a="1"/>
  <c r="J604" i="36" s="1"/>
  <c r="K604" i="36" s="1"/>
  <c r="J690" i="36" a="1"/>
  <c r="J690" i="36" s="1"/>
  <c r="K690" i="36" s="1"/>
  <c r="J440" i="36" a="1"/>
  <c r="J440" i="36" s="1"/>
  <c r="K440" i="36" s="1"/>
  <c r="J492" i="36" a="1"/>
  <c r="J492" i="36" s="1"/>
  <c r="K492" i="36" s="1"/>
  <c r="J499" i="36" a="1"/>
  <c r="J499" i="36" s="1"/>
  <c r="K499" i="36" s="1"/>
  <c r="J554" i="36" a="1"/>
  <c r="J554" i="36" s="1"/>
  <c r="K554" i="36" s="1"/>
  <c r="J686" i="36" a="1"/>
  <c r="J686" i="36" s="1"/>
  <c r="K686" i="36" s="1"/>
  <c r="J508" i="36" a="1"/>
  <c r="J508" i="36" s="1"/>
  <c r="K508" i="36" s="1"/>
  <c r="J517" i="36" a="1"/>
  <c r="J517" i="36" s="1"/>
  <c r="K517" i="36" s="1"/>
  <c r="J564" i="36" a="1"/>
  <c r="J564" i="36" s="1"/>
  <c r="K564" i="36" s="1"/>
  <c r="J565" i="36" a="1"/>
  <c r="J565" i="36" s="1"/>
  <c r="K565" i="36" s="1"/>
  <c r="J244" i="36" a="1"/>
  <c r="J244" i="36" s="1"/>
  <c r="K244" i="36" s="1"/>
  <c r="J247" i="36" a="1"/>
  <c r="J247" i="36" s="1"/>
  <c r="K247" i="36" s="1"/>
  <c r="J431" i="36" a="1"/>
  <c r="J431" i="36" s="1"/>
  <c r="K431" i="36" s="1"/>
  <c r="J502" i="36" a="1"/>
  <c r="J502" i="36" s="1"/>
  <c r="K502" i="36" s="1"/>
  <c r="J18" i="36" a="1"/>
  <c r="J18" i="36" s="1"/>
  <c r="K18" i="36" s="1"/>
  <c r="J512" i="36" a="1"/>
  <c r="J512" i="36" s="1"/>
  <c r="K512" i="36" s="1"/>
  <c r="J697" i="36" a="1"/>
  <c r="J697" i="36" s="1"/>
  <c r="K697" i="36" s="1"/>
  <c r="J477" i="36" a="1"/>
  <c r="J477" i="36" s="1"/>
  <c r="K477" i="36" s="1"/>
  <c r="J645" i="36" a="1"/>
  <c r="J645" i="36" s="1"/>
  <c r="K645" i="36" s="1"/>
  <c r="J700" i="36" a="1"/>
  <c r="J700" i="36" s="1"/>
  <c r="K700" i="36" s="1"/>
  <c r="J253" i="36" a="1"/>
  <c r="J253" i="36" s="1"/>
  <c r="K253" i="36" s="1"/>
  <c r="J386" i="36" a="1"/>
  <c r="J386" i="36" s="1"/>
  <c r="K386" i="36" s="1"/>
  <c r="J393" i="36" a="1"/>
  <c r="J393" i="36" s="1"/>
  <c r="K393" i="36" s="1"/>
  <c r="J414" i="36" a="1"/>
  <c r="J414" i="36" s="1"/>
  <c r="K414" i="36" s="1"/>
  <c r="J275" i="36" a="1"/>
  <c r="J275" i="36" s="1"/>
  <c r="K275" i="36" s="1"/>
  <c r="J276" i="36" a="1"/>
  <c r="J276" i="36" s="1"/>
  <c r="K276" i="36" s="1"/>
  <c r="J332" i="36" a="1"/>
  <c r="J332" i="36" s="1"/>
  <c r="K332" i="36" s="1"/>
  <c r="J456" i="36" a="1"/>
  <c r="J456" i="36" s="1"/>
  <c r="K456" i="36" s="1"/>
  <c r="J463" i="36" a="1"/>
  <c r="J463" i="36" s="1"/>
  <c r="K463" i="36" s="1"/>
  <c r="J623" i="36" a="1"/>
  <c r="J623" i="36" s="1"/>
  <c r="K623" i="36" s="1"/>
  <c r="J345" i="36" a="1"/>
  <c r="J345" i="36" s="1"/>
  <c r="K345" i="36" s="1"/>
  <c r="J346" i="36" a="1"/>
  <c r="J346" i="36" s="1"/>
  <c r="K346" i="36" s="1"/>
  <c r="J404" i="36" a="1"/>
  <c r="J404" i="36" s="1"/>
  <c r="K404" i="36" s="1"/>
  <c r="J531" i="36" a="1"/>
  <c r="J531" i="36" s="1"/>
  <c r="K531" i="36" s="1"/>
  <c r="J478" i="36" a="1"/>
  <c r="J478" i="36" s="1"/>
  <c r="K478" i="36" s="1"/>
  <c r="J291" i="36" a="1"/>
  <c r="J291" i="36" s="1"/>
  <c r="K291" i="36" s="1"/>
  <c r="J292" i="36" a="1"/>
  <c r="J292" i="36" s="1"/>
  <c r="K292" i="36" s="1"/>
  <c r="J353" i="36" a="1"/>
  <c r="J353" i="36" s="1"/>
  <c r="K353" i="36" s="1"/>
  <c r="J475" i="36" a="1"/>
  <c r="J475" i="36" s="1"/>
  <c r="K475" i="36" s="1"/>
  <c r="J476" i="36" a="1"/>
  <c r="J476" i="36" s="1"/>
  <c r="K476" i="36" s="1"/>
  <c r="J427" i="36" a="1"/>
  <c r="J427" i="36" s="1"/>
  <c r="K427" i="36" s="1"/>
  <c r="J486" i="36" a="1"/>
  <c r="J486" i="36" s="1"/>
  <c r="K486" i="36" s="1"/>
  <c r="J493" i="36" a="1"/>
  <c r="J493" i="36" s="1"/>
  <c r="K493" i="36" s="1"/>
  <c r="J548" i="36" a="1"/>
  <c r="J548" i="36" s="1"/>
  <c r="K548" i="36" s="1"/>
  <c r="J681" i="36" a="1"/>
  <c r="J681" i="36" s="1"/>
  <c r="K681" i="36" s="1"/>
  <c r="J555" i="36" a="1"/>
  <c r="J555" i="36" s="1"/>
  <c r="K555" i="36" s="1"/>
  <c r="J504" i="36" a="1"/>
  <c r="J504" i="36" s="1"/>
  <c r="K504" i="36" s="1"/>
  <c r="J559" i="36" a="1"/>
  <c r="J559" i="36" s="1"/>
  <c r="K559" i="36" s="1"/>
  <c r="J560" i="36" a="1"/>
  <c r="J560" i="36" s="1"/>
  <c r="K560" i="36" s="1"/>
  <c r="J228" i="36" a="1"/>
  <c r="J228" i="36" s="1"/>
  <c r="K228" i="36" s="1"/>
  <c r="J231" i="36" a="1"/>
  <c r="J231" i="36" s="1"/>
  <c r="K231" i="36" s="1"/>
  <c r="J620" i="36" a="1"/>
  <c r="J620" i="36" s="1"/>
  <c r="K620" i="36" s="1"/>
  <c r="J579" i="36" a="1"/>
  <c r="J579" i="36" s="1"/>
  <c r="K579" i="36" s="1"/>
  <c r="J613" i="36" a="1"/>
  <c r="J613" i="36" s="1"/>
  <c r="K613" i="36" s="1"/>
  <c r="J635" i="36" a="1"/>
  <c r="J635" i="36" s="1"/>
  <c r="K635" i="36" s="1"/>
  <c r="J309" i="36" a="1"/>
  <c r="J309" i="36" s="1"/>
  <c r="K309" i="36" s="1"/>
  <c r="J310" i="36" a="1"/>
  <c r="J310" i="36" s="1"/>
  <c r="K310" i="36" s="1"/>
  <c r="J300" i="36" a="1"/>
  <c r="J300" i="36" s="1"/>
  <c r="K300" i="36" s="1"/>
  <c r="J372" i="36" a="1"/>
  <c r="J372" i="36" s="1"/>
  <c r="K372" i="36" s="1"/>
  <c r="J107" i="36" a="1"/>
  <c r="J107" i="36" s="1"/>
  <c r="K107" i="36" s="1"/>
  <c r="J570" i="36" a="1"/>
  <c r="J570" i="36" s="1"/>
  <c r="K570" i="36" s="1"/>
  <c r="J255" i="36" a="1"/>
  <c r="J255" i="36" s="1"/>
  <c r="K255" i="36" s="1"/>
  <c r="J407" i="36" a="1"/>
  <c r="J407" i="36" s="1"/>
  <c r="K407" i="36" s="1"/>
  <c r="J267" i="36" a="1"/>
  <c r="J267" i="36" s="1"/>
  <c r="K267" i="36" s="1"/>
  <c r="J268" i="36" a="1"/>
  <c r="J268" i="36" s="1"/>
  <c r="K268" i="36" s="1"/>
  <c r="J324" i="36" a="1"/>
  <c r="J324" i="36" s="1"/>
  <c r="K324" i="36" s="1"/>
  <c r="J450" i="36" a="1"/>
  <c r="J450" i="36" s="1"/>
  <c r="K450" i="36" s="1"/>
  <c r="J457" i="36" a="1"/>
  <c r="J457" i="36" s="1"/>
  <c r="K457" i="36" s="1"/>
  <c r="J611" i="36" a="1"/>
  <c r="J611" i="36" s="1"/>
  <c r="K611" i="36" s="1"/>
  <c r="J338" i="36" a="1"/>
  <c r="J338" i="36" s="1"/>
  <c r="K338" i="36" s="1"/>
  <c r="J339" i="36" a="1"/>
  <c r="J339" i="36" s="1"/>
  <c r="K339" i="36" s="1"/>
  <c r="J398" i="36" a="1"/>
  <c r="J398" i="36" s="1"/>
  <c r="K398" i="36" s="1"/>
  <c r="J526" i="36" a="1"/>
  <c r="J526" i="36" s="1"/>
  <c r="K526" i="36" s="1"/>
  <c r="J649" i="36" a="1"/>
  <c r="J649" i="36" s="1"/>
  <c r="K649" i="36" s="1"/>
  <c r="J297" i="36" a="1"/>
  <c r="J297" i="36" s="1"/>
  <c r="K297" i="36" s="1"/>
  <c r="J409" i="36" a="1"/>
  <c r="J409" i="36" s="1"/>
  <c r="K409" i="36" s="1"/>
  <c r="J410" i="36" a="1"/>
  <c r="J410" i="36" s="1"/>
  <c r="K410" i="36" s="1"/>
  <c r="J468" i="36" a="1"/>
  <c r="J468" i="36" s="1"/>
  <c r="K468" i="36" s="1"/>
  <c r="J588" i="36" a="1"/>
  <c r="J588" i="36" s="1"/>
  <c r="K588" i="36" s="1"/>
  <c r="J661" i="36" a="1"/>
  <c r="J661" i="36" s="1"/>
  <c r="K661" i="36" s="1"/>
  <c r="J351" i="36" a="1"/>
  <c r="J351" i="36" s="1"/>
  <c r="K351" i="36" s="1"/>
  <c r="J352" i="36" a="1"/>
  <c r="J352" i="36" s="1"/>
  <c r="K352" i="36" s="1"/>
  <c r="J417" i="36" a="1"/>
  <c r="J417" i="36" s="1"/>
  <c r="K417" i="36" s="1"/>
  <c r="J544" i="36" a="1"/>
  <c r="J544" i="36" s="1"/>
  <c r="K544" i="36" s="1"/>
  <c r="J572" i="36" a="1"/>
  <c r="J572" i="36" s="1"/>
  <c r="K572" i="36" s="1"/>
  <c r="J498" i="36" a="1"/>
  <c r="J498" i="36" s="1"/>
  <c r="K498" i="36" s="1"/>
  <c r="J553" i="36" a="1"/>
  <c r="J553" i="36" s="1"/>
  <c r="K553" i="36" s="1"/>
  <c r="J547" i="36" a="1"/>
  <c r="J547" i="36" s="1"/>
  <c r="K547" i="36" s="1"/>
  <c r="J196" i="36" a="1"/>
  <c r="J196" i="36" s="1"/>
  <c r="K196" i="36" s="1"/>
  <c r="J204" i="36" a="1"/>
  <c r="J204" i="36" s="1"/>
  <c r="K204" i="36" s="1"/>
  <c r="J605" i="36" a="1"/>
  <c r="J605" i="36" s="1"/>
  <c r="K605" i="36" s="1"/>
  <c r="J569" i="36" a="1"/>
  <c r="J569" i="36" s="1"/>
  <c r="K569" i="36" s="1"/>
  <c r="J608" i="36" a="1"/>
  <c r="J608" i="36" s="1"/>
  <c r="K608" i="36" s="1"/>
  <c r="J630" i="36" a="1"/>
  <c r="J630" i="36" s="1"/>
  <c r="K630" i="36" s="1"/>
  <c r="J301" i="36" a="1"/>
  <c r="J301" i="36" s="1"/>
  <c r="K301" i="36" s="1"/>
  <c r="J302" i="36" a="1"/>
  <c r="J302" i="36" s="1"/>
  <c r="K302" i="36" s="1"/>
  <c r="J349" i="36" a="1"/>
  <c r="J349" i="36" s="1"/>
  <c r="K349" i="36" s="1"/>
  <c r="J634" i="36" a="1"/>
  <c r="J634" i="36" s="1"/>
  <c r="K634" i="36" s="1"/>
  <c r="J684" i="36" a="1"/>
  <c r="J684" i="36" s="1"/>
  <c r="K684" i="36" s="1"/>
  <c r="J224" i="36" a="1"/>
  <c r="J224" i="36" s="1"/>
  <c r="K224" i="36" s="1"/>
  <c r="J373" i="36" a="1"/>
  <c r="J373" i="36" s="1"/>
  <c r="K373" i="36" s="1"/>
  <c r="J374" i="36" a="1"/>
  <c r="J374" i="36" s="1"/>
  <c r="K374" i="36" s="1"/>
  <c r="J438" i="36" a="1"/>
  <c r="J438" i="36" s="1"/>
  <c r="K438" i="36" s="1"/>
  <c r="J315" i="36" a="1"/>
  <c r="J315" i="36" s="1"/>
  <c r="K315" i="36" s="1"/>
  <c r="J61" i="36" a="1"/>
  <c r="J61" i="36" s="1"/>
  <c r="K61" i="36" s="1"/>
  <c r="J385" i="36" a="1"/>
  <c r="J385" i="36" s="1"/>
  <c r="K385" i="36" s="1"/>
  <c r="J318" i="36" a="1"/>
  <c r="J318" i="36" s="1"/>
  <c r="K318" i="36" s="1"/>
  <c r="J601" i="36" a="1"/>
  <c r="J601" i="36" s="1"/>
  <c r="K601" i="36" s="1"/>
  <c r="J330" i="36" a="1"/>
  <c r="J330" i="36" s="1"/>
  <c r="K330" i="36" s="1"/>
  <c r="J331" i="36" a="1"/>
  <c r="J331" i="36" s="1"/>
  <c r="K331" i="36" s="1"/>
  <c r="J391" i="36" a="1"/>
  <c r="J391" i="36" s="1"/>
  <c r="K391" i="36" s="1"/>
  <c r="J514" i="36" a="1"/>
  <c r="J514" i="36" s="1"/>
  <c r="K514" i="36" s="1"/>
  <c r="J664" i="36" a="1"/>
  <c r="J664" i="36" s="1"/>
  <c r="K664" i="36" s="1"/>
  <c r="J274" i="36" a="1"/>
  <c r="J274" i="36" s="1"/>
  <c r="K274" i="36" s="1"/>
  <c r="J396" i="36" a="1"/>
  <c r="J396" i="36" s="1"/>
  <c r="K396" i="36" s="1"/>
  <c r="J403" i="36" a="1"/>
  <c r="J403" i="36" s="1"/>
  <c r="K403" i="36" s="1"/>
  <c r="J462" i="36" a="1"/>
  <c r="J462" i="36" s="1"/>
  <c r="K462" i="36" s="1"/>
  <c r="J583" i="36" a="1"/>
  <c r="J583" i="36" s="1"/>
  <c r="K583" i="36" s="1"/>
  <c r="J567" i="36" a="1"/>
  <c r="J567" i="36" s="1"/>
  <c r="K567" i="36" s="1"/>
  <c r="J395" i="36" a="1"/>
  <c r="J395" i="36" s="1"/>
  <c r="K395" i="36" s="1"/>
  <c r="J473" i="36" a="1"/>
  <c r="J473" i="36" s="1"/>
  <c r="K473" i="36" s="1"/>
  <c r="J474" i="36" a="1"/>
  <c r="J474" i="36" s="1"/>
  <c r="K474" i="36" s="1"/>
  <c r="J537" i="36" a="1"/>
  <c r="J537" i="36" s="1"/>
  <c r="K537" i="36" s="1"/>
  <c r="J653" i="36" a="1"/>
  <c r="J653" i="36" s="1"/>
  <c r="K653" i="36" s="1"/>
  <c r="J313" i="36" a="1"/>
  <c r="J313" i="36" s="1"/>
  <c r="K313" i="36" s="1"/>
  <c r="J415" i="36" a="1"/>
  <c r="J415" i="36" s="1"/>
  <c r="K415" i="36" s="1"/>
  <c r="J416" i="36" a="1"/>
  <c r="J416" i="36" s="1"/>
  <c r="K416" i="36" s="1"/>
  <c r="J481" i="36" a="1"/>
  <c r="J481" i="36" s="1"/>
  <c r="K481" i="36" s="1"/>
  <c r="J599" i="36" a="1"/>
  <c r="J599" i="36" s="1"/>
  <c r="K599" i="36" s="1"/>
  <c r="J674" i="36" a="1"/>
  <c r="J674" i="36" s="1"/>
  <c r="K674" i="36" s="1"/>
  <c r="J563" i="36" a="1"/>
  <c r="J563" i="36" s="1"/>
  <c r="K563" i="36" s="1"/>
  <c r="J602" i="36" a="1"/>
  <c r="J602" i="36" s="1"/>
  <c r="K602" i="36" s="1"/>
  <c r="J625" i="36" a="1"/>
  <c r="J625" i="36" s="1"/>
  <c r="K625" i="36" s="1"/>
  <c r="J293" i="36" a="1"/>
  <c r="J293" i="36" s="1"/>
  <c r="K293" i="36" s="1"/>
  <c r="J294" i="36" a="1"/>
  <c r="J294" i="36" s="1"/>
  <c r="K294" i="36" s="1"/>
  <c r="J280" i="36" a="1"/>
  <c r="J280" i="36" s="1"/>
  <c r="K280" i="36" s="1"/>
  <c r="J629" i="36" a="1"/>
  <c r="J629" i="36" s="1"/>
  <c r="K629" i="36" s="1"/>
  <c r="J679" i="36" a="1"/>
  <c r="J679" i="36" s="1"/>
  <c r="K679" i="36" s="1"/>
  <c r="J188" i="36" a="1"/>
  <c r="J188" i="36" s="1"/>
  <c r="K188" i="36" s="1"/>
  <c r="J360" i="36" a="1"/>
  <c r="J360" i="36" s="1"/>
  <c r="K360" i="36" s="1"/>
  <c r="J367" i="36" a="1"/>
  <c r="J367" i="36" s="1"/>
  <c r="K367" i="36" s="1"/>
  <c r="J343" i="36" a="1"/>
  <c r="J343" i="36" s="1"/>
  <c r="K343" i="36" s="1"/>
  <c r="J251" i="36" a="1"/>
  <c r="J251" i="36" s="1"/>
  <c r="K251" i="36" s="1"/>
  <c r="J252" i="36" a="1"/>
  <c r="J252" i="36" s="1"/>
  <c r="K252" i="36" s="1"/>
  <c r="J308" i="36" a="1"/>
  <c r="J308" i="36" s="1"/>
  <c r="K308" i="36" s="1"/>
  <c r="J437" i="36" a="1"/>
  <c r="J437" i="36" s="1"/>
  <c r="K437" i="36" s="1"/>
  <c r="J539" i="36" a="1"/>
  <c r="J539" i="36" s="1"/>
  <c r="K539" i="36" s="1"/>
  <c r="J552" i="36" a="1"/>
  <c r="J552" i="36" s="1"/>
  <c r="K552" i="36" s="1"/>
  <c r="J587" i="36" a="1"/>
  <c r="J587" i="36" s="1"/>
  <c r="K587" i="36" s="1"/>
  <c r="J444" i="36" a="1"/>
  <c r="J444" i="36" s="1"/>
  <c r="K444" i="36" s="1"/>
  <c r="J266" i="36" a="1"/>
  <c r="J266" i="36" s="1"/>
  <c r="K266" i="36" s="1"/>
  <c r="J390" i="36" a="1"/>
  <c r="J390" i="36" s="1"/>
  <c r="K390" i="36" s="1"/>
  <c r="J397" i="36" a="1"/>
  <c r="J397" i="36" s="1"/>
  <c r="K397" i="36" s="1"/>
  <c r="J455" i="36" a="1"/>
  <c r="J455" i="36" s="1"/>
  <c r="K455" i="36" s="1"/>
  <c r="J577" i="36" a="1"/>
  <c r="J577" i="36" s="1"/>
  <c r="K577" i="36" s="1"/>
  <c r="J603" i="36" a="1"/>
  <c r="J603" i="36" s="1"/>
  <c r="K603" i="36" s="1"/>
  <c r="J389" i="36" a="1"/>
  <c r="J389" i="36" s="1"/>
  <c r="K389" i="36" s="1"/>
  <c r="J460" i="36" a="1"/>
  <c r="J460" i="36" s="1"/>
  <c r="K460" i="36" s="1"/>
  <c r="J467" i="36" a="1"/>
  <c r="J467" i="36" s="1"/>
  <c r="K467" i="36" s="1"/>
  <c r="J525" i="36" a="1"/>
  <c r="J525" i="36" s="1"/>
  <c r="K525" i="36" s="1"/>
  <c r="J642" i="36" a="1"/>
  <c r="J642" i="36" s="1"/>
  <c r="K642" i="36" s="1"/>
  <c r="J658" i="36" a="1"/>
  <c r="J658" i="36" s="1"/>
  <c r="K658" i="36" s="1"/>
  <c r="J485" i="36" a="1"/>
  <c r="J485" i="36" s="1"/>
  <c r="K485" i="36" s="1"/>
  <c r="J536" i="36" a="1"/>
  <c r="J536" i="36" s="1"/>
  <c r="K536" i="36" s="1"/>
  <c r="J530" i="36" a="1"/>
  <c r="J530" i="36" s="1"/>
  <c r="K530" i="36" s="1"/>
  <c r="J68" i="36" a="1"/>
  <c r="J68" i="36" s="1"/>
  <c r="K68" i="36" s="1"/>
  <c r="J76" i="36" a="1"/>
  <c r="J76" i="36" s="1"/>
  <c r="K76" i="36" s="1"/>
  <c r="J402" i="36" a="1"/>
  <c r="J402" i="36" s="1"/>
  <c r="K402" i="36" s="1"/>
  <c r="J479" i="36" a="1"/>
  <c r="J479" i="36" s="1"/>
  <c r="K479" i="36" s="1"/>
  <c r="J480" i="36" a="1"/>
  <c r="J480" i="36" s="1"/>
  <c r="K480" i="36" s="1"/>
  <c r="J543" i="36" a="1"/>
  <c r="J543" i="36" s="1"/>
  <c r="K543" i="36" s="1"/>
  <c r="J670" i="36" a="1"/>
  <c r="J670" i="36" s="1"/>
  <c r="K670" i="36" s="1"/>
  <c r="J84" i="36" a="1"/>
  <c r="J84" i="36" s="1"/>
  <c r="K84" i="36" s="1"/>
  <c r="J624" i="36" a="1"/>
  <c r="J624" i="36" s="1"/>
  <c r="K624" i="36" s="1"/>
  <c r="J673" i="36" a="1"/>
  <c r="J673" i="36" s="1"/>
  <c r="K673" i="36" s="1"/>
  <c r="J124" i="36" a="1"/>
  <c r="J124" i="36" s="1"/>
  <c r="K124" i="36" s="1"/>
  <c r="J354" i="36" a="1"/>
  <c r="J354" i="36" s="1"/>
  <c r="K354" i="36" s="1"/>
  <c r="J361" i="36" a="1"/>
  <c r="J361" i="36" s="1"/>
  <c r="K361" i="36" s="1"/>
  <c r="J289" i="36" a="1"/>
  <c r="J289" i="36" s="1"/>
  <c r="K289" i="36" s="1"/>
  <c r="J240" i="36" a="1"/>
  <c r="J240" i="36" s="1"/>
  <c r="K240" i="36" s="1"/>
  <c r="J241" i="36" a="1"/>
  <c r="J241" i="36" s="1"/>
  <c r="K241" i="36" s="1"/>
  <c r="J13" i="29"/>
  <c r="AE516" i="29"/>
  <c r="AE229" i="29"/>
  <c r="AE270" i="29"/>
  <c r="AE311" i="29"/>
  <c r="AE352" i="29"/>
  <c r="AE434" i="29"/>
  <c r="AE475" i="29"/>
  <c r="AE147" i="29"/>
  <c r="AE393" i="29"/>
  <c r="AE105" i="29"/>
  <c r="AE189" i="29"/>
  <c r="AE64" i="29"/>
  <c r="AB24" i="29"/>
  <c r="AA24" i="29"/>
  <c r="I3" i="36" l="1"/>
  <c r="I4" i="36" s="1"/>
  <c r="I5" i="36" s="1"/>
  <c r="I6" i="36" s="1"/>
  <c r="I7" i="36" s="1"/>
  <c r="I8" i="36" s="1"/>
  <c r="I9" i="36" s="1"/>
  <c r="I10" i="36" s="1"/>
  <c r="I11" i="36" s="1"/>
  <c r="I12" i="36" s="1"/>
  <c r="I13" i="36" s="1"/>
  <c r="I14" i="36" s="1"/>
  <c r="I15" i="36" s="1"/>
  <c r="I16" i="36" s="1"/>
  <c r="I17" i="36" s="1"/>
  <c r="I18" i="36" s="1"/>
  <c r="I19" i="36" s="1"/>
  <c r="I20" i="36" s="1"/>
  <c r="I21" i="36" s="1"/>
  <c r="I22" i="36" s="1"/>
  <c r="I23" i="36" s="1"/>
  <c r="I24" i="36" s="1"/>
  <c r="I25" i="36" s="1"/>
  <c r="I26" i="36" s="1"/>
  <c r="I27" i="36" s="1"/>
  <c r="I28" i="36" s="1"/>
  <c r="I29" i="36" s="1"/>
  <c r="I30" i="36" s="1"/>
  <c r="I31" i="36" s="1"/>
  <c r="I32" i="36" s="1"/>
  <c r="I33" i="36" s="1"/>
  <c r="I34" i="36" s="1"/>
  <c r="I35" i="36" s="1"/>
  <c r="I36" i="36" s="1"/>
  <c r="I37" i="36" s="1"/>
  <c r="I38" i="36" s="1"/>
  <c r="I39" i="36" s="1"/>
  <c r="I40" i="36" s="1"/>
  <c r="I41" i="36" s="1"/>
  <c r="I42" i="36" s="1"/>
  <c r="I43" i="36" s="1"/>
  <c r="I44" i="36" s="1"/>
  <c r="I45" i="36" s="1"/>
  <c r="I46" i="36" s="1"/>
  <c r="I47" i="36" s="1"/>
  <c r="I48" i="36" s="1"/>
  <c r="I49" i="36" s="1"/>
  <c r="I50" i="36" s="1"/>
  <c r="I51" i="36" s="1"/>
  <c r="I52" i="36" s="1"/>
  <c r="I53" i="36" s="1"/>
  <c r="I54" i="36" s="1"/>
  <c r="I55" i="36" s="1"/>
  <c r="I56" i="36" s="1"/>
  <c r="I57" i="36" s="1"/>
  <c r="I58" i="36" s="1"/>
  <c r="I59" i="36" s="1"/>
  <c r="I60" i="36" s="1"/>
  <c r="I61" i="36" s="1"/>
  <c r="I62" i="36" s="1"/>
  <c r="I63" i="36" s="1"/>
  <c r="I64" i="36" s="1"/>
  <c r="I65" i="36" s="1"/>
  <c r="I66" i="36" s="1"/>
  <c r="I67" i="36" s="1"/>
  <c r="I68" i="36" s="1"/>
  <c r="I69" i="36" s="1"/>
  <c r="I70" i="36" s="1"/>
  <c r="I71" i="36" s="1"/>
  <c r="I72" i="36" s="1"/>
  <c r="I73" i="36" s="1"/>
  <c r="I74" i="36" s="1"/>
  <c r="I75" i="36" s="1"/>
  <c r="I76" i="36" s="1"/>
  <c r="I77" i="36" s="1"/>
  <c r="I78" i="36" s="1"/>
  <c r="I79" i="36" s="1"/>
  <c r="I80" i="36" s="1"/>
  <c r="I81" i="36" s="1"/>
  <c r="I82" i="36" s="1"/>
  <c r="I83" i="36" s="1"/>
  <c r="I84" i="36" s="1"/>
  <c r="I85" i="36" s="1"/>
  <c r="I86" i="36" s="1"/>
  <c r="I87" i="36" s="1"/>
  <c r="I88" i="36" s="1"/>
  <c r="I89" i="36" s="1"/>
  <c r="I90" i="36" s="1"/>
  <c r="I91" i="36" s="1"/>
  <c r="I92" i="36" s="1"/>
  <c r="I93" i="36" s="1"/>
  <c r="I94" i="36" s="1"/>
  <c r="I95" i="36" s="1"/>
  <c r="I96" i="36" s="1"/>
  <c r="I97" i="36" s="1"/>
  <c r="I98" i="36" s="1"/>
  <c r="I99" i="36" s="1"/>
  <c r="I100" i="36" s="1"/>
  <c r="I101" i="36" s="1"/>
  <c r="I102" i="36" s="1"/>
  <c r="I103" i="36" s="1"/>
  <c r="I104" i="36" s="1"/>
  <c r="I105" i="36" s="1"/>
  <c r="I106" i="36" s="1"/>
  <c r="I107" i="36" s="1"/>
  <c r="I108" i="36" s="1"/>
  <c r="I109" i="36" s="1"/>
  <c r="I110" i="36" s="1"/>
  <c r="I111" i="36" s="1"/>
  <c r="I112" i="36" s="1"/>
  <c r="I113" i="36" s="1"/>
  <c r="I114" i="36" s="1"/>
  <c r="I115" i="36" s="1"/>
  <c r="I116" i="36" s="1"/>
  <c r="I117" i="36" s="1"/>
  <c r="I118" i="36" s="1"/>
  <c r="I119" i="36" s="1"/>
  <c r="I120" i="36" s="1"/>
  <c r="I121" i="36" s="1"/>
  <c r="I122" i="36" s="1"/>
  <c r="I123" i="36" s="1"/>
  <c r="I124" i="36" s="1"/>
  <c r="I125" i="36" s="1"/>
  <c r="I126" i="36" s="1"/>
  <c r="I127" i="36" s="1"/>
  <c r="I128" i="36" s="1"/>
  <c r="I129" i="36" s="1"/>
  <c r="I130" i="36" s="1"/>
  <c r="I131" i="36" s="1"/>
  <c r="I132" i="36" s="1"/>
  <c r="I133" i="36" s="1"/>
  <c r="I134" i="36" s="1"/>
  <c r="I135" i="36" s="1"/>
  <c r="I136" i="36" s="1"/>
  <c r="I137" i="36" s="1"/>
  <c r="I138" i="36" s="1"/>
  <c r="I139" i="36" s="1"/>
  <c r="I140" i="36" s="1"/>
  <c r="I141" i="36" s="1"/>
  <c r="I142" i="36" s="1"/>
  <c r="I143" i="36" s="1"/>
  <c r="I144" i="36" s="1"/>
  <c r="I145" i="36" s="1"/>
  <c r="I146" i="36" s="1"/>
  <c r="I147" i="36" s="1"/>
  <c r="I148" i="36" s="1"/>
  <c r="I149" i="36" s="1"/>
  <c r="I150" i="36" s="1"/>
  <c r="I151" i="36" s="1"/>
  <c r="I152" i="36" s="1"/>
  <c r="I153" i="36" s="1"/>
  <c r="I154" i="36" s="1"/>
  <c r="I155" i="36" s="1"/>
  <c r="I156" i="36" s="1"/>
  <c r="I157" i="36" s="1"/>
  <c r="I158" i="36" s="1"/>
  <c r="I159" i="36" s="1"/>
  <c r="I160" i="36" s="1"/>
  <c r="I161" i="36" s="1"/>
  <c r="I162" i="36" s="1"/>
  <c r="I163" i="36" s="1"/>
  <c r="I164" i="36" s="1"/>
  <c r="I165" i="36" s="1"/>
  <c r="I166" i="36" s="1"/>
  <c r="I167" i="36" s="1"/>
  <c r="I168" i="36" s="1"/>
  <c r="I169" i="36" s="1"/>
  <c r="I170" i="36" s="1"/>
  <c r="I171" i="36" s="1"/>
  <c r="I172" i="36" s="1"/>
  <c r="I173" i="36" s="1"/>
  <c r="I174" i="36" s="1"/>
  <c r="I175" i="36" s="1"/>
  <c r="I176" i="36" s="1"/>
  <c r="I177" i="36" s="1"/>
  <c r="I178" i="36" s="1"/>
  <c r="I179" i="36" s="1"/>
  <c r="I180" i="36" s="1"/>
  <c r="I181" i="36" s="1"/>
  <c r="I182" i="36" s="1"/>
  <c r="I183" i="36" s="1"/>
  <c r="I184" i="36" s="1"/>
  <c r="I185" i="36" s="1"/>
  <c r="I186" i="36" s="1"/>
  <c r="I187" i="36" s="1"/>
  <c r="I188" i="36" s="1"/>
  <c r="I189" i="36" s="1"/>
  <c r="I190" i="36" s="1"/>
  <c r="I191" i="36" s="1"/>
  <c r="I192" i="36" s="1"/>
  <c r="I193" i="36" s="1"/>
  <c r="I194" i="36" s="1"/>
  <c r="I195" i="36" s="1"/>
  <c r="I196" i="36" s="1"/>
  <c r="I197" i="36" s="1"/>
  <c r="I198" i="36" s="1"/>
  <c r="I199" i="36" s="1"/>
  <c r="I200" i="36" s="1"/>
  <c r="I201" i="36" s="1"/>
  <c r="I202" i="36" s="1"/>
  <c r="I203" i="36" s="1"/>
  <c r="I204" i="36" s="1"/>
  <c r="I205" i="36" s="1"/>
  <c r="I206" i="36" s="1"/>
  <c r="I207" i="36" s="1"/>
  <c r="I208" i="36" s="1"/>
  <c r="I209" i="36" s="1"/>
  <c r="I210" i="36" s="1"/>
  <c r="I211" i="36" s="1"/>
  <c r="I212" i="36" s="1"/>
  <c r="I213" i="36" s="1"/>
  <c r="I214" i="36" s="1"/>
  <c r="I215" i="36" s="1"/>
  <c r="I216" i="36" s="1"/>
  <c r="I217" i="36" s="1"/>
  <c r="I218" i="36" s="1"/>
  <c r="I219" i="36" s="1"/>
  <c r="I220" i="36" s="1"/>
  <c r="I221" i="36" s="1"/>
  <c r="I222" i="36" s="1"/>
  <c r="I223" i="36" s="1"/>
  <c r="I224" i="36" s="1"/>
  <c r="I225" i="36" s="1"/>
  <c r="I226" i="36" s="1"/>
  <c r="I227" i="36" s="1"/>
  <c r="I228" i="36" s="1"/>
  <c r="I229" i="36" s="1"/>
  <c r="I230" i="36" s="1"/>
  <c r="I231" i="36" s="1"/>
  <c r="I232" i="36" s="1"/>
  <c r="I233" i="36" s="1"/>
  <c r="I234" i="36" s="1"/>
  <c r="I235" i="36" s="1"/>
  <c r="I236" i="36" s="1"/>
  <c r="I237" i="36" s="1"/>
  <c r="I238" i="36" s="1"/>
  <c r="I239" i="36" s="1"/>
  <c r="I240" i="36" s="1"/>
  <c r="I241" i="36" s="1"/>
  <c r="I242" i="36" s="1"/>
  <c r="I243" i="36" s="1"/>
  <c r="I244" i="36" s="1"/>
  <c r="I245" i="36" s="1"/>
  <c r="I246" i="36" s="1"/>
  <c r="I247" i="36" s="1"/>
  <c r="I248" i="36" s="1"/>
  <c r="I249" i="36" s="1"/>
  <c r="I250" i="36" s="1"/>
  <c r="I251" i="36" s="1"/>
  <c r="I252" i="36" s="1"/>
  <c r="I253" i="36" s="1"/>
  <c r="I254" i="36" s="1"/>
  <c r="I255" i="36" s="1"/>
  <c r="I256" i="36" s="1"/>
  <c r="I257" i="36" s="1"/>
  <c r="I258" i="36" s="1"/>
  <c r="I259" i="36" s="1"/>
  <c r="I260" i="36" s="1"/>
  <c r="I261" i="36" s="1"/>
  <c r="I262" i="36" s="1"/>
  <c r="I263" i="36" s="1"/>
  <c r="I264" i="36" s="1"/>
  <c r="I265" i="36" s="1"/>
  <c r="I266" i="36" s="1"/>
  <c r="I267" i="36" s="1"/>
  <c r="I268" i="36" s="1"/>
  <c r="I269" i="36" s="1"/>
  <c r="I270" i="36" s="1"/>
  <c r="I271" i="36" s="1"/>
  <c r="I272" i="36" s="1"/>
  <c r="I273" i="36" s="1"/>
  <c r="I274" i="36" s="1"/>
  <c r="I275" i="36" s="1"/>
  <c r="I276" i="36" s="1"/>
  <c r="I277" i="36" s="1"/>
  <c r="I278" i="36" s="1"/>
  <c r="I279" i="36" s="1"/>
  <c r="I280" i="36" s="1"/>
  <c r="I281" i="36" s="1"/>
  <c r="I282" i="36" s="1"/>
  <c r="I283" i="36" s="1"/>
  <c r="I284" i="36" s="1"/>
  <c r="I285" i="36" s="1"/>
  <c r="I286" i="36" s="1"/>
  <c r="I287" i="36" s="1"/>
  <c r="I288" i="36" s="1"/>
  <c r="I289" i="36" s="1"/>
  <c r="I290" i="36" s="1"/>
  <c r="I291" i="36" s="1"/>
  <c r="I292" i="36" s="1"/>
  <c r="I293" i="36" s="1"/>
  <c r="I294" i="36" s="1"/>
  <c r="I295" i="36" s="1"/>
  <c r="I296" i="36" s="1"/>
  <c r="I297" i="36" s="1"/>
  <c r="I298" i="36" s="1"/>
  <c r="I299" i="36" s="1"/>
  <c r="I300" i="36" s="1"/>
  <c r="I301" i="36" s="1"/>
  <c r="I302" i="36" s="1"/>
  <c r="I303" i="36" s="1"/>
  <c r="I304" i="36" s="1"/>
  <c r="I305" i="36" s="1"/>
  <c r="I306" i="36" s="1"/>
  <c r="I307" i="36" s="1"/>
  <c r="I308" i="36" s="1"/>
  <c r="I309" i="36" s="1"/>
  <c r="I310" i="36" s="1"/>
  <c r="I311" i="36" s="1"/>
  <c r="I312" i="36" s="1"/>
  <c r="I313" i="36" s="1"/>
  <c r="I314" i="36" s="1"/>
  <c r="I315" i="36" s="1"/>
  <c r="I316" i="36" s="1"/>
  <c r="I317" i="36" s="1"/>
  <c r="I318" i="36" s="1"/>
  <c r="I319" i="36" s="1"/>
  <c r="I320" i="36" s="1"/>
  <c r="I321" i="36" s="1"/>
  <c r="I322" i="36" s="1"/>
  <c r="I323" i="36" s="1"/>
  <c r="I324" i="36" s="1"/>
  <c r="I325" i="36" s="1"/>
  <c r="I326" i="36" s="1"/>
  <c r="I327" i="36" s="1"/>
  <c r="I328" i="36" s="1"/>
  <c r="I329" i="36" s="1"/>
  <c r="I330" i="36" s="1"/>
  <c r="I331" i="36" s="1"/>
  <c r="I332" i="36" s="1"/>
  <c r="I333" i="36" s="1"/>
  <c r="I334" i="36" s="1"/>
  <c r="I335" i="36" s="1"/>
  <c r="I336" i="36" s="1"/>
  <c r="I337" i="36" s="1"/>
  <c r="I338" i="36" s="1"/>
  <c r="I339" i="36" s="1"/>
  <c r="I340" i="36" s="1"/>
  <c r="I341" i="36" s="1"/>
  <c r="I342" i="36" s="1"/>
  <c r="I343" i="36" s="1"/>
  <c r="I344" i="36" s="1"/>
  <c r="I345" i="36" s="1"/>
  <c r="I346" i="36" s="1"/>
  <c r="I347" i="36" s="1"/>
  <c r="I348" i="36" s="1"/>
  <c r="I349" i="36" s="1"/>
  <c r="I350" i="36" s="1"/>
  <c r="I351" i="36" s="1"/>
  <c r="I352" i="36" s="1"/>
  <c r="I353" i="36" s="1"/>
  <c r="I354" i="36" s="1"/>
  <c r="I355" i="36" s="1"/>
  <c r="I356" i="36" s="1"/>
  <c r="I357" i="36" s="1"/>
  <c r="I358" i="36" s="1"/>
  <c r="I359" i="36" s="1"/>
  <c r="I360" i="36" s="1"/>
  <c r="I361" i="36" s="1"/>
  <c r="I362" i="36" s="1"/>
  <c r="I363" i="36" s="1"/>
  <c r="I364" i="36" s="1"/>
  <c r="I365" i="36" s="1"/>
  <c r="I366" i="36" s="1"/>
  <c r="I367" i="36" s="1"/>
  <c r="I368" i="36" s="1"/>
  <c r="I369" i="36" s="1"/>
  <c r="I370" i="36" s="1"/>
  <c r="I371" i="36" s="1"/>
  <c r="I372" i="36" s="1"/>
  <c r="I373" i="36" s="1"/>
  <c r="I374" i="36" s="1"/>
  <c r="I375" i="36" s="1"/>
  <c r="I376" i="36" s="1"/>
  <c r="I377" i="36" s="1"/>
  <c r="I378" i="36" s="1"/>
  <c r="I379" i="36" s="1"/>
  <c r="I380" i="36" s="1"/>
  <c r="I381" i="36" s="1"/>
  <c r="I382" i="36" s="1"/>
  <c r="I383" i="36" s="1"/>
  <c r="I384" i="36" s="1"/>
  <c r="I385" i="36" s="1"/>
  <c r="I386" i="36" s="1"/>
  <c r="I387" i="36" s="1"/>
  <c r="I388" i="36" s="1"/>
  <c r="I389" i="36" s="1"/>
  <c r="I390" i="36" s="1"/>
  <c r="I391" i="36" s="1"/>
  <c r="I392" i="36" s="1"/>
  <c r="I393" i="36" s="1"/>
  <c r="I394" i="36" s="1"/>
  <c r="I395" i="36" s="1"/>
  <c r="I396" i="36" s="1"/>
  <c r="I397" i="36" s="1"/>
  <c r="I398" i="36" s="1"/>
  <c r="I399" i="36" s="1"/>
  <c r="I400" i="36" s="1"/>
  <c r="I401" i="36" s="1"/>
  <c r="I402" i="36" s="1"/>
  <c r="I403" i="36" s="1"/>
  <c r="I404" i="36" s="1"/>
  <c r="I405" i="36" s="1"/>
  <c r="I406" i="36" s="1"/>
  <c r="I407" i="36" s="1"/>
  <c r="I408" i="36" s="1"/>
  <c r="I409" i="36" s="1"/>
  <c r="I410" i="36" s="1"/>
  <c r="I411" i="36" s="1"/>
  <c r="I412" i="36" s="1"/>
  <c r="I413" i="36" s="1"/>
  <c r="I414" i="36" s="1"/>
  <c r="I415" i="36" s="1"/>
  <c r="I416" i="36" s="1"/>
  <c r="I417" i="36" s="1"/>
  <c r="I418" i="36" s="1"/>
  <c r="I419" i="36" s="1"/>
  <c r="I420" i="36" s="1"/>
  <c r="I421" i="36" s="1"/>
  <c r="I422" i="36" s="1"/>
  <c r="I423" i="36" s="1"/>
  <c r="I424" i="36" s="1"/>
  <c r="I425" i="36" s="1"/>
  <c r="I426" i="36" s="1"/>
  <c r="I427" i="36" s="1"/>
  <c r="I428" i="36" s="1"/>
  <c r="I429" i="36" s="1"/>
  <c r="I430" i="36" s="1"/>
  <c r="I431" i="36" s="1"/>
  <c r="I432" i="36" s="1"/>
  <c r="I433" i="36" s="1"/>
  <c r="I434" i="36" s="1"/>
  <c r="I435" i="36" s="1"/>
  <c r="I436" i="36" s="1"/>
  <c r="I437" i="36" s="1"/>
  <c r="I438" i="36" s="1"/>
  <c r="I439" i="36" s="1"/>
  <c r="I440" i="36" s="1"/>
  <c r="I441" i="36" s="1"/>
  <c r="I442" i="36" s="1"/>
  <c r="I443" i="36" s="1"/>
  <c r="I444" i="36" s="1"/>
  <c r="I445" i="36" s="1"/>
  <c r="I446" i="36" s="1"/>
  <c r="I447" i="36" s="1"/>
  <c r="I448" i="36" s="1"/>
  <c r="I449" i="36" s="1"/>
  <c r="I450" i="36" s="1"/>
  <c r="I451" i="36" s="1"/>
  <c r="I452" i="36" s="1"/>
  <c r="I453" i="36" s="1"/>
  <c r="I454" i="36" s="1"/>
  <c r="I455" i="36" s="1"/>
  <c r="I456" i="36" s="1"/>
  <c r="I457" i="36" s="1"/>
  <c r="I458" i="36" s="1"/>
  <c r="I459" i="36" s="1"/>
  <c r="I460" i="36" s="1"/>
  <c r="I461" i="36" s="1"/>
  <c r="I462" i="36" s="1"/>
  <c r="I463" i="36" s="1"/>
  <c r="I464" i="36" s="1"/>
  <c r="I465" i="36" s="1"/>
  <c r="I466" i="36" s="1"/>
  <c r="I467" i="36" s="1"/>
  <c r="I468" i="36" s="1"/>
  <c r="I469" i="36" s="1"/>
  <c r="I470" i="36" s="1"/>
  <c r="I471" i="36" s="1"/>
  <c r="I472" i="36" s="1"/>
  <c r="I473" i="36" s="1"/>
  <c r="I474" i="36" s="1"/>
  <c r="I475" i="36" s="1"/>
  <c r="I476" i="36" s="1"/>
  <c r="I477" i="36" s="1"/>
  <c r="I478" i="36" s="1"/>
  <c r="I479" i="36" s="1"/>
  <c r="I480" i="36" s="1"/>
  <c r="I481" i="36" s="1"/>
  <c r="I482" i="36" s="1"/>
  <c r="I483" i="36" s="1"/>
  <c r="I484" i="36" s="1"/>
  <c r="I485" i="36" s="1"/>
  <c r="I486" i="36" s="1"/>
  <c r="I487" i="36" s="1"/>
  <c r="I488" i="36" s="1"/>
  <c r="I489" i="36" s="1"/>
  <c r="I490" i="36" s="1"/>
  <c r="I491" i="36" s="1"/>
  <c r="I492" i="36" s="1"/>
  <c r="I493" i="36" s="1"/>
  <c r="I494" i="36" s="1"/>
  <c r="I495" i="36" s="1"/>
  <c r="I496" i="36" s="1"/>
  <c r="I497" i="36" s="1"/>
  <c r="I498" i="36" s="1"/>
  <c r="I499" i="36" s="1"/>
  <c r="I500" i="36" s="1"/>
  <c r="I501" i="36" s="1"/>
  <c r="I502" i="36" s="1"/>
  <c r="I503" i="36" s="1"/>
  <c r="I504" i="36" s="1"/>
  <c r="I505" i="36" s="1"/>
  <c r="I506" i="36" s="1"/>
  <c r="I507" i="36" s="1"/>
  <c r="I508" i="36" s="1"/>
  <c r="I509" i="36" s="1"/>
  <c r="I510" i="36" s="1"/>
  <c r="I511" i="36" s="1"/>
  <c r="I512" i="36" s="1"/>
  <c r="I513" i="36" s="1"/>
  <c r="I514" i="36" s="1"/>
  <c r="I515" i="36" s="1"/>
  <c r="I516" i="36" s="1"/>
  <c r="I517" i="36" s="1"/>
  <c r="I518" i="36" s="1"/>
  <c r="I519" i="36" s="1"/>
  <c r="I520" i="36" s="1"/>
  <c r="I521" i="36" s="1"/>
  <c r="I522" i="36" s="1"/>
  <c r="I523" i="36" s="1"/>
  <c r="I524" i="36" s="1"/>
  <c r="I525" i="36" s="1"/>
  <c r="I526" i="36" s="1"/>
  <c r="I527" i="36" s="1"/>
  <c r="I528" i="36" s="1"/>
  <c r="I529" i="36" s="1"/>
  <c r="I530" i="36" s="1"/>
  <c r="I531" i="36" s="1"/>
  <c r="I532" i="36" s="1"/>
  <c r="I533" i="36" s="1"/>
  <c r="I534" i="36" s="1"/>
  <c r="I535" i="36" s="1"/>
  <c r="I536" i="36" s="1"/>
  <c r="I537" i="36" s="1"/>
  <c r="I538" i="36" s="1"/>
  <c r="I539" i="36" s="1"/>
  <c r="I540" i="36" s="1"/>
  <c r="I541" i="36" s="1"/>
  <c r="I542" i="36" s="1"/>
  <c r="I543" i="36" s="1"/>
  <c r="I544" i="36" s="1"/>
  <c r="I545" i="36" s="1"/>
  <c r="I546" i="36" s="1"/>
  <c r="I547" i="36" s="1"/>
  <c r="I548" i="36" s="1"/>
  <c r="I549" i="36" s="1"/>
  <c r="I550" i="36" s="1"/>
  <c r="I551" i="36" s="1"/>
  <c r="I552" i="36" s="1"/>
  <c r="I553" i="36" s="1"/>
  <c r="I554" i="36" s="1"/>
  <c r="I555" i="36" s="1"/>
  <c r="I556" i="36" s="1"/>
  <c r="I557" i="36" s="1"/>
  <c r="I558" i="36" s="1"/>
  <c r="AE517" i="29"/>
  <c r="AE230" i="29"/>
  <c r="AE271" i="29"/>
  <c r="AE312" i="29"/>
  <c r="AE353" i="29"/>
  <c r="AE435" i="29"/>
  <c r="AE476" i="29"/>
  <c r="AE148" i="29"/>
  <c r="AE394" i="29"/>
  <c r="AE106" i="29"/>
  <c r="AE190" i="29"/>
  <c r="AE65" i="29"/>
  <c r="AB25" i="29"/>
  <c r="AA25" i="29"/>
  <c r="I559" i="36" l="1"/>
  <c r="AE518" i="29"/>
  <c r="AE231" i="29"/>
  <c r="AE272" i="29"/>
  <c r="AE313" i="29"/>
  <c r="AE354" i="29"/>
  <c r="AE436" i="29"/>
  <c r="AE477" i="29"/>
  <c r="AE149" i="29"/>
  <c r="AE395" i="29"/>
  <c r="AE107" i="29"/>
  <c r="AE191" i="29"/>
  <c r="AE66" i="29"/>
  <c r="AB26" i="29"/>
  <c r="AA26" i="29"/>
  <c r="I560" i="36" l="1"/>
  <c r="AE519" i="29"/>
  <c r="AE232" i="29"/>
  <c r="AE273" i="29"/>
  <c r="AE314" i="29"/>
  <c r="AE355" i="29"/>
  <c r="AE437" i="29"/>
  <c r="AE478" i="29"/>
  <c r="AE150" i="29"/>
  <c r="AE396" i="29"/>
  <c r="AE192" i="29"/>
  <c r="AE108" i="29"/>
  <c r="AE67" i="29"/>
  <c r="I561" i="36" l="1"/>
  <c r="I562" i="36" s="1"/>
  <c r="I563" i="36" s="1"/>
  <c r="I564" i="36" s="1"/>
  <c r="I565" i="36" s="1"/>
  <c r="I566" i="36" s="1"/>
  <c r="I567" i="36" s="1"/>
  <c r="I568" i="36" s="1"/>
  <c r="I569" i="36" s="1"/>
  <c r="I570" i="36" s="1"/>
  <c r="I571" i="36" s="1"/>
  <c r="I572" i="36" s="1"/>
  <c r="I573" i="36" s="1"/>
  <c r="I574" i="36" s="1"/>
  <c r="I575" i="36" s="1"/>
  <c r="I576" i="36" s="1"/>
  <c r="I577" i="36" s="1"/>
  <c r="I578" i="36" s="1"/>
  <c r="I579" i="36" s="1"/>
  <c r="I580" i="36" s="1"/>
  <c r="I581" i="36" s="1"/>
  <c r="I582" i="36" s="1"/>
  <c r="I583" i="36" s="1"/>
  <c r="I584" i="36" s="1"/>
  <c r="I585" i="36" s="1"/>
  <c r="I586" i="36" s="1"/>
  <c r="I587" i="36" s="1"/>
  <c r="I588" i="36" s="1"/>
  <c r="I589" i="36" s="1"/>
  <c r="I590" i="36" s="1"/>
  <c r="I591" i="36" s="1"/>
  <c r="I592" i="36" s="1"/>
  <c r="I593" i="36" s="1"/>
  <c r="I594" i="36" s="1"/>
  <c r="I595" i="36" s="1"/>
  <c r="I596" i="36" s="1"/>
  <c r="I597" i="36" s="1"/>
  <c r="I598" i="36" s="1"/>
  <c r="I599" i="36" s="1"/>
  <c r="I600" i="36" s="1"/>
  <c r="I601" i="36" s="1"/>
  <c r="I602" i="36" s="1"/>
  <c r="I603" i="36" s="1"/>
  <c r="I604" i="36" s="1"/>
  <c r="I605" i="36" s="1"/>
  <c r="I606" i="36" s="1"/>
  <c r="I607" i="36" s="1"/>
  <c r="I608" i="36" s="1"/>
  <c r="I609" i="36" s="1"/>
  <c r="I610" i="36" s="1"/>
  <c r="I611" i="36" s="1"/>
  <c r="I612" i="36" s="1"/>
  <c r="I613" i="36" s="1"/>
  <c r="I614" i="36" s="1"/>
  <c r="I615" i="36" s="1"/>
  <c r="I616" i="36" s="1"/>
  <c r="I617" i="36" s="1"/>
  <c r="I618" i="36" s="1"/>
  <c r="I619" i="36" s="1"/>
  <c r="I620" i="36" s="1"/>
  <c r="I621" i="36" s="1"/>
  <c r="I622" i="36" s="1"/>
  <c r="I623" i="36" s="1"/>
  <c r="I624" i="36" s="1"/>
  <c r="I625" i="36" s="1"/>
  <c r="I626" i="36" s="1"/>
  <c r="I627" i="36" s="1"/>
  <c r="I628" i="36" s="1"/>
  <c r="I629" i="36" s="1"/>
  <c r="I630" i="36" s="1"/>
  <c r="I631" i="36" s="1"/>
  <c r="I632" i="36" s="1"/>
  <c r="I633" i="36" s="1"/>
  <c r="I634" i="36" s="1"/>
  <c r="I635" i="36" s="1"/>
  <c r="I636" i="36" s="1"/>
  <c r="I637" i="36" s="1"/>
  <c r="I638" i="36" s="1"/>
  <c r="I639" i="36" s="1"/>
  <c r="I640" i="36" s="1"/>
  <c r="I641" i="36" s="1"/>
  <c r="I642" i="36" s="1"/>
  <c r="I643" i="36" s="1"/>
  <c r="I644" i="36" s="1"/>
  <c r="I645" i="36" s="1"/>
  <c r="I646" i="36" s="1"/>
  <c r="I647" i="36" s="1"/>
  <c r="I648" i="36" s="1"/>
  <c r="I649" i="36" s="1"/>
  <c r="I650" i="36" s="1"/>
  <c r="I651" i="36" s="1"/>
  <c r="I652" i="36" s="1"/>
  <c r="I653" i="36" s="1"/>
  <c r="I654" i="36" s="1"/>
  <c r="I655" i="36" s="1"/>
  <c r="I656" i="36" s="1"/>
  <c r="I657" i="36" s="1"/>
  <c r="I658" i="36" s="1"/>
  <c r="I659" i="36" s="1"/>
  <c r="I660" i="36" s="1"/>
  <c r="I661" i="36" s="1"/>
  <c r="I662" i="36" s="1"/>
  <c r="I663" i="36" s="1"/>
  <c r="I664" i="36" s="1"/>
  <c r="I665" i="36" s="1"/>
  <c r="I666" i="36" s="1"/>
  <c r="I667" i="36" s="1"/>
  <c r="I668" i="36" s="1"/>
  <c r="I669" i="36" s="1"/>
  <c r="I670" i="36" s="1"/>
  <c r="I671" i="36" s="1"/>
  <c r="I672" i="36" s="1"/>
  <c r="I673" i="36" s="1"/>
  <c r="I674" i="36" s="1"/>
  <c r="I675" i="36" s="1"/>
  <c r="I676" i="36" s="1"/>
  <c r="I677" i="36" s="1"/>
  <c r="I678" i="36" s="1"/>
  <c r="I679" i="36" s="1"/>
  <c r="I680" i="36" s="1"/>
  <c r="I681" i="36" s="1"/>
  <c r="I682" i="36" s="1"/>
  <c r="I683" i="36" s="1"/>
  <c r="I684" i="36" s="1"/>
  <c r="I685" i="36" s="1"/>
  <c r="I686" i="36" s="1"/>
  <c r="I687" i="36" s="1"/>
  <c r="I688" i="36" s="1"/>
  <c r="I689" i="36" s="1"/>
  <c r="I690" i="36" s="1"/>
  <c r="I691" i="36" s="1"/>
  <c r="I692" i="36" s="1"/>
  <c r="I693" i="36" s="1"/>
  <c r="I694" i="36" s="1"/>
  <c r="I695" i="36" s="1"/>
  <c r="I696" i="36" s="1"/>
  <c r="I697" i="36" s="1"/>
  <c r="I698" i="36" s="1"/>
  <c r="I699" i="36" s="1"/>
  <c r="I700" i="36" s="1"/>
  <c r="AE520" i="29"/>
  <c r="AE233" i="29"/>
  <c r="AE274" i="29"/>
  <c r="AE315" i="29"/>
  <c r="AE356" i="29"/>
  <c r="AE438" i="29"/>
  <c r="AE479" i="29"/>
  <c r="AE151" i="29"/>
  <c r="AE397" i="29"/>
  <c r="AE193" i="29"/>
  <c r="AE109" i="29"/>
  <c r="AE68" i="29"/>
  <c r="F85" i="2"/>
  <c r="F84" i="2"/>
  <c r="I701" i="36" l="1"/>
  <c r="I702" i="36" s="1"/>
  <c r="I703" i="36" s="1"/>
  <c r="I704" i="36" s="1"/>
  <c r="I705" i="36" s="1"/>
  <c r="I706" i="36" s="1"/>
  <c r="I707" i="36" s="1"/>
  <c r="I708" i="36" s="1"/>
  <c r="I709" i="36" s="1"/>
  <c r="I710" i="36" s="1"/>
  <c r="I711" i="36" s="1"/>
  <c r="I712" i="36" s="1"/>
  <c r="I713" i="36" s="1"/>
  <c r="I714" i="36" s="1"/>
  <c r="I715" i="36" s="1"/>
  <c r="I716" i="36" s="1"/>
  <c r="I717" i="36" s="1"/>
  <c r="I718" i="36" s="1"/>
  <c r="I719" i="36" s="1"/>
  <c r="I720" i="36" s="1"/>
  <c r="I721" i="36" s="1"/>
  <c r="I722" i="36" s="1"/>
  <c r="I723" i="36" s="1"/>
  <c r="I724" i="36" s="1"/>
  <c r="I725" i="36" s="1"/>
  <c r="I726" i="36" s="1"/>
  <c r="I727" i="36" s="1"/>
  <c r="I728" i="36" s="1"/>
  <c r="I729" i="36" s="1"/>
  <c r="I730" i="36" s="1"/>
  <c r="I731" i="36" s="1"/>
  <c r="I732" i="36" s="1"/>
  <c r="I733" i="36" s="1"/>
  <c r="I734" i="36" s="1"/>
  <c r="I735" i="36" s="1"/>
  <c r="I736" i="36" s="1"/>
  <c r="I737" i="36" s="1"/>
  <c r="I738" i="36" s="1"/>
  <c r="I739" i="36" s="1"/>
  <c r="I740" i="36" s="1"/>
  <c r="I741" i="36" s="1"/>
  <c r="I742" i="36" s="1"/>
  <c r="I743" i="36" s="1"/>
  <c r="I744" i="36" s="1"/>
  <c r="I745" i="36" s="1"/>
  <c r="I746" i="36" s="1"/>
  <c r="I747" i="36" s="1"/>
  <c r="I748" i="36" s="1"/>
  <c r="I749" i="36" s="1"/>
  <c r="I750" i="36" s="1"/>
  <c r="I751" i="36" s="1"/>
  <c r="I752" i="36" s="1"/>
  <c r="I753" i="36" s="1"/>
  <c r="I754" i="36" s="1"/>
  <c r="I755" i="36" s="1"/>
  <c r="I756" i="36" s="1"/>
  <c r="I757" i="36" s="1"/>
  <c r="I758" i="36" s="1"/>
  <c r="I759" i="36" s="1"/>
  <c r="I760" i="36" s="1"/>
  <c r="I761" i="36" s="1"/>
  <c r="I762" i="36" s="1"/>
  <c r="I763" i="36" s="1"/>
  <c r="I764" i="36" s="1"/>
  <c r="I765" i="36" s="1"/>
  <c r="I766" i="36" s="1"/>
  <c r="I767" i="36" s="1"/>
  <c r="I768" i="36" s="1"/>
  <c r="I769" i="36" s="1"/>
  <c r="I770" i="36" s="1"/>
  <c r="I771" i="36" s="1"/>
  <c r="I772" i="36" s="1"/>
  <c r="I773" i="36" s="1"/>
  <c r="I774" i="36" s="1"/>
  <c r="I775" i="36" s="1"/>
  <c r="I776" i="36" s="1"/>
  <c r="I777" i="36" s="1"/>
  <c r="I778" i="36" s="1"/>
  <c r="I779" i="36" s="1"/>
  <c r="I780" i="36" s="1"/>
  <c r="I781" i="36" s="1"/>
  <c r="I782" i="36" s="1"/>
  <c r="I783" i="36" s="1"/>
  <c r="I784" i="36" s="1"/>
  <c r="I785" i="36" s="1"/>
  <c r="I786" i="36" s="1"/>
  <c r="I787" i="36" s="1"/>
  <c r="I788" i="36" s="1"/>
  <c r="I789" i="36" s="1"/>
  <c r="I790" i="36" s="1"/>
  <c r="I791" i="36" s="1"/>
  <c r="I792" i="36" s="1"/>
  <c r="I793" i="36" s="1"/>
  <c r="I794" i="36" s="1"/>
  <c r="I795" i="36" s="1"/>
  <c r="I796" i="36" s="1"/>
  <c r="I797" i="36" s="1"/>
  <c r="I798" i="36" s="1"/>
  <c r="I799" i="36" s="1"/>
  <c r="I800" i="36" s="1"/>
  <c r="I801" i="36" s="1"/>
  <c r="I802" i="36" s="1"/>
  <c r="I803" i="36" s="1"/>
  <c r="I804" i="36" s="1"/>
  <c r="I805" i="36" s="1"/>
  <c r="I806" i="36" s="1"/>
  <c r="I807" i="36" s="1"/>
  <c r="I808" i="36" s="1"/>
  <c r="I809" i="36" s="1"/>
  <c r="I810" i="36" s="1"/>
  <c r="I811" i="36" s="1"/>
  <c r="I812" i="36" s="1"/>
  <c r="I813" i="36" s="1"/>
  <c r="I814" i="36" s="1"/>
  <c r="I815" i="36" s="1"/>
  <c r="I816" i="36" s="1"/>
  <c r="I817" i="36" s="1"/>
  <c r="I818" i="36" s="1"/>
  <c r="I819" i="36" s="1"/>
  <c r="I820" i="36" s="1"/>
  <c r="I821" i="36" s="1"/>
  <c r="I822" i="36" s="1"/>
  <c r="I823" i="36" s="1"/>
  <c r="I824" i="36" s="1"/>
  <c r="I825" i="36" s="1"/>
  <c r="I826" i="36" s="1"/>
  <c r="I827" i="36" s="1"/>
  <c r="I828" i="36" s="1"/>
  <c r="I829" i="36" s="1"/>
  <c r="I830" i="36" s="1"/>
  <c r="I831" i="36" s="1"/>
  <c r="I832" i="36" s="1"/>
  <c r="I833" i="36" s="1"/>
  <c r="I834" i="36" s="1"/>
  <c r="I835" i="36" s="1"/>
  <c r="I836" i="36" s="1"/>
  <c r="I837" i="36" s="1"/>
  <c r="I838" i="36" s="1"/>
  <c r="I839" i="36" s="1"/>
  <c r="I840" i="36" s="1"/>
  <c r="I841" i="36" s="1"/>
  <c r="I842" i="36" s="1"/>
  <c r="I843" i="36" s="1"/>
  <c r="I844" i="36" s="1"/>
  <c r="I845" i="36" s="1"/>
  <c r="I846" i="36" s="1"/>
  <c r="I847" i="36" s="1"/>
  <c r="I848" i="36" s="1"/>
  <c r="I849" i="36" s="1"/>
  <c r="I850" i="36" s="1"/>
  <c r="I851" i="36" s="1"/>
  <c r="I852" i="36" s="1"/>
  <c r="I853" i="36" s="1"/>
  <c r="I854" i="36" s="1"/>
  <c r="I855" i="36" s="1"/>
  <c r="I856" i="36" s="1"/>
  <c r="I857" i="36" s="1"/>
  <c r="I858" i="36" s="1"/>
  <c r="I859" i="36" s="1"/>
  <c r="I860" i="36" s="1"/>
  <c r="I861" i="36" s="1"/>
  <c r="I862" i="36" s="1"/>
  <c r="I863" i="36" s="1"/>
  <c r="I864" i="36" s="1"/>
  <c r="I865" i="36" s="1"/>
  <c r="I866" i="36" s="1"/>
  <c r="I867" i="36" s="1"/>
  <c r="I868" i="36" s="1"/>
  <c r="I869" i="36" s="1"/>
  <c r="I870" i="36" s="1"/>
  <c r="I871" i="36" s="1"/>
  <c r="I872" i="36" s="1"/>
  <c r="I873" i="36" s="1"/>
  <c r="I874" i="36" s="1"/>
  <c r="I875" i="36" s="1"/>
  <c r="I876" i="36" s="1"/>
  <c r="I877" i="36" s="1"/>
  <c r="I878" i="36" s="1"/>
  <c r="I879" i="36" s="1"/>
  <c r="I880" i="36" s="1"/>
  <c r="I881" i="36" s="1"/>
  <c r="I882" i="36" s="1"/>
  <c r="I883" i="36" s="1"/>
  <c r="I884" i="36" s="1"/>
  <c r="I885" i="36" s="1"/>
  <c r="I886" i="36" s="1"/>
  <c r="I887" i="36" s="1"/>
  <c r="I888" i="36" s="1"/>
  <c r="I889" i="36" s="1"/>
  <c r="I890" i="36" s="1"/>
  <c r="I891" i="36" s="1"/>
  <c r="I892" i="36" s="1"/>
  <c r="I893" i="36" s="1"/>
  <c r="I894" i="36" s="1"/>
  <c r="I895" i="36" s="1"/>
  <c r="I896" i="36" s="1"/>
  <c r="I897" i="36" s="1"/>
  <c r="I898" i="36" s="1"/>
  <c r="I899" i="36" s="1"/>
  <c r="I900" i="36" s="1"/>
  <c r="I901" i="36" s="1"/>
  <c r="I902" i="36" s="1"/>
  <c r="I903" i="36" s="1"/>
  <c r="I904" i="36" s="1"/>
  <c r="I905" i="36" s="1"/>
  <c r="I906" i="36" s="1"/>
  <c r="I907" i="36" s="1"/>
  <c r="I908" i="36" s="1"/>
  <c r="I909" i="36" s="1"/>
  <c r="I910" i="36" s="1"/>
  <c r="I911" i="36" s="1"/>
  <c r="I912" i="36" s="1"/>
  <c r="I913" i="36" s="1"/>
  <c r="I914" i="36" s="1"/>
  <c r="I915" i="36" s="1"/>
  <c r="I916" i="36" s="1"/>
  <c r="I917" i="36" s="1"/>
  <c r="I918" i="36" s="1"/>
  <c r="I919" i="36" s="1"/>
  <c r="I920" i="36" s="1"/>
  <c r="I921" i="36" s="1"/>
  <c r="I922" i="36" s="1"/>
  <c r="I923" i="36" s="1"/>
  <c r="I924" i="36" s="1"/>
  <c r="I925" i="36" s="1"/>
  <c r="I926" i="36" s="1"/>
  <c r="I927" i="36" s="1"/>
  <c r="I928" i="36" s="1"/>
  <c r="I929" i="36" s="1"/>
  <c r="I930" i="36" s="1"/>
  <c r="I931" i="36" s="1"/>
  <c r="I932" i="36" s="1"/>
  <c r="I933" i="36" s="1"/>
  <c r="I934" i="36" s="1"/>
  <c r="I935" i="36" s="1"/>
  <c r="I936" i="36" s="1"/>
  <c r="I937" i="36" s="1"/>
  <c r="I938" i="36" s="1"/>
  <c r="I939" i="36" s="1"/>
  <c r="I940" i="36" s="1"/>
  <c r="I941" i="36" s="1"/>
  <c r="I942" i="36" s="1"/>
  <c r="I943" i="36" s="1"/>
  <c r="I944" i="36" s="1"/>
  <c r="I945" i="36" s="1"/>
  <c r="I946" i="36" s="1"/>
  <c r="I947" i="36" s="1"/>
  <c r="I948" i="36" s="1"/>
  <c r="I949" i="36" s="1"/>
  <c r="I950" i="36" s="1"/>
  <c r="I951" i="36" s="1"/>
  <c r="I952" i="36" s="1"/>
  <c r="I953" i="36" s="1"/>
  <c r="I954" i="36" s="1"/>
  <c r="I955" i="36" s="1"/>
  <c r="I956" i="36" s="1"/>
  <c r="I957" i="36" s="1"/>
  <c r="I958" i="36" s="1"/>
  <c r="I959" i="36" s="1"/>
  <c r="I960" i="36" s="1"/>
  <c r="I961" i="36" s="1"/>
  <c r="I962" i="36" s="1"/>
  <c r="I963" i="36" s="1"/>
  <c r="I964" i="36" s="1"/>
  <c r="I965" i="36" s="1"/>
  <c r="I966" i="36" s="1"/>
  <c r="I967" i="36" s="1"/>
  <c r="I968" i="36" s="1"/>
  <c r="I969" i="36" s="1"/>
  <c r="I970" i="36" s="1"/>
  <c r="I971" i="36" s="1"/>
  <c r="I972" i="36" s="1"/>
  <c r="I973" i="36" s="1"/>
  <c r="I974" i="36" s="1"/>
  <c r="I975" i="36" s="1"/>
  <c r="I976" i="36" s="1"/>
  <c r="I977" i="36" s="1"/>
  <c r="I978" i="36" s="1"/>
  <c r="I979" i="36" s="1"/>
  <c r="I980" i="36" s="1"/>
  <c r="I981" i="36" s="1"/>
  <c r="I982" i="36" s="1"/>
  <c r="I983" i="36" s="1"/>
  <c r="I984" i="36" s="1"/>
  <c r="I985" i="36" s="1"/>
  <c r="I986" i="36" s="1"/>
  <c r="I987" i="36" s="1"/>
  <c r="I988" i="36" s="1"/>
  <c r="I989" i="36" s="1"/>
  <c r="I990" i="36" s="1"/>
  <c r="I991" i="36" s="1"/>
  <c r="I992" i="36" s="1"/>
  <c r="I993" i="36" s="1"/>
  <c r="I994" i="36" s="1"/>
  <c r="I995" i="36" s="1"/>
  <c r="I996" i="36" s="1"/>
  <c r="I997" i="36" s="1"/>
  <c r="I998" i="36" s="1"/>
  <c r="I999" i="36" s="1"/>
  <c r="I1000" i="36" s="1"/>
  <c r="AE521" i="29"/>
  <c r="AE234" i="29"/>
  <c r="AE275" i="29"/>
  <c r="AE316" i="29"/>
  <c r="AE357" i="29"/>
  <c r="AE439" i="29"/>
  <c r="AE480" i="29"/>
  <c r="AE152" i="29"/>
  <c r="AE398" i="29"/>
  <c r="AE110" i="29"/>
  <c r="AE194" i="29"/>
  <c r="AE69" i="29"/>
  <c r="A904" i="36" l="1"/>
  <c r="A293" i="36"/>
  <c r="A753" i="36"/>
  <c r="A688" i="36"/>
  <c r="A489" i="36"/>
  <c r="A346" i="36"/>
  <c r="A528" i="36"/>
  <c r="A243" i="36"/>
  <c r="A466" i="36"/>
  <c r="A185" i="36"/>
  <c r="A430" i="36"/>
  <c r="A726" i="36"/>
  <c r="A83" i="36"/>
  <c r="A935" i="36"/>
  <c r="A259" i="36"/>
  <c r="A981" i="36"/>
  <c r="A170" i="36"/>
  <c r="A963" i="36"/>
  <c r="A863" i="36"/>
  <c r="A567" i="36"/>
  <c r="A814" i="36"/>
  <c r="A103" i="36"/>
  <c r="A27" i="36"/>
  <c r="A158" i="36"/>
  <c r="A504" i="36"/>
  <c r="A122" i="36"/>
  <c r="A593" i="36"/>
  <c r="A427" i="36"/>
  <c r="A873" i="36"/>
  <c r="A15" i="36"/>
  <c r="A954" i="36"/>
  <c r="A644" i="36"/>
  <c r="A245" i="36"/>
  <c r="A350" i="36"/>
  <c r="A969" i="36"/>
  <c r="A686" i="36"/>
  <c r="A223" i="36"/>
  <c r="A456" i="36"/>
  <c r="A433" i="36"/>
  <c r="A282" i="36"/>
  <c r="A171" i="36"/>
  <c r="A94" i="36"/>
  <c r="A169" i="36"/>
  <c r="A947" i="36"/>
  <c r="A597" i="36"/>
  <c r="A752" i="36"/>
  <c r="A276" i="36"/>
  <c r="A166" i="36"/>
  <c r="A174" i="36"/>
  <c r="A982" i="36"/>
  <c r="A980" i="36"/>
  <c r="A352" i="36"/>
  <c r="A570" i="36"/>
  <c r="A682" i="36"/>
  <c r="A435" i="36"/>
  <c r="A490" i="36"/>
  <c r="A46" i="36"/>
  <c r="A625" i="36"/>
  <c r="A735" i="36"/>
  <c r="A7" i="36"/>
  <c r="A302" i="36"/>
  <c r="A635" i="36"/>
  <c r="A951" i="36"/>
  <c r="A148" i="36"/>
  <c r="A511" i="36"/>
  <c r="A286" i="36"/>
  <c r="A577" i="36"/>
  <c r="A104" i="36"/>
  <c r="A87" i="36"/>
  <c r="A86" i="36"/>
  <c r="A541" i="36"/>
  <c r="A896" i="36"/>
  <c r="A583" i="36"/>
  <c r="A757" i="36"/>
  <c r="A999" i="36"/>
  <c r="A857" i="36"/>
  <c r="A515" i="36"/>
  <c r="A537" i="36"/>
  <c r="A566" i="36"/>
  <c r="A211" i="36"/>
  <c r="A668" i="36"/>
  <c r="A710" i="36"/>
  <c r="A399" i="36"/>
  <c r="A206" i="36"/>
  <c r="A454" i="36"/>
  <c r="A526" i="36"/>
  <c r="A948" i="36"/>
  <c r="A474" i="36"/>
  <c r="A565" i="36"/>
  <c r="A745" i="36"/>
  <c r="A656" i="36"/>
  <c r="A50" i="36"/>
  <c r="A295" i="36"/>
  <c r="A996" i="36"/>
  <c r="A801" i="36"/>
  <c r="A901" i="36"/>
  <c r="A326" i="36"/>
  <c r="A214" i="36"/>
  <c r="A698" i="36"/>
  <c r="A312" i="36"/>
  <c r="A368" i="36"/>
  <c r="A55" i="36"/>
  <c r="A88" i="36"/>
  <c r="A979" i="36"/>
  <c r="A189" i="36"/>
  <c r="A608" i="36"/>
  <c r="A423" i="36"/>
  <c r="A188" i="36"/>
  <c r="A407" i="36"/>
  <c r="A637" i="36"/>
  <c r="A439" i="36"/>
  <c r="A389" i="36"/>
  <c r="A592" i="36"/>
  <c r="A983" i="36"/>
  <c r="A369" i="36"/>
  <c r="A619" i="36"/>
  <c r="A384" i="36"/>
  <c r="A758" i="36"/>
  <c r="A486" i="36"/>
  <c r="A131" i="36"/>
  <c r="A262" i="36"/>
  <c r="A318" i="36"/>
  <c r="A561" i="36"/>
  <c r="A693" i="36"/>
  <c r="A750" i="36"/>
  <c r="A574" i="36"/>
  <c r="A225" i="36"/>
  <c r="A138" i="36"/>
  <c r="A324" i="36"/>
  <c r="A353" i="36"/>
  <c r="A274" i="36"/>
  <c r="A829" i="36"/>
  <c r="A20" i="36"/>
  <c r="A621" i="36"/>
  <c r="A746" i="36"/>
  <c r="A285" i="36"/>
  <c r="A30" i="36"/>
  <c r="A599" i="36"/>
  <c r="A666" i="36"/>
  <c r="A868" i="36"/>
  <c r="A632" i="36"/>
  <c r="A321" i="36"/>
  <c r="A331" i="36"/>
  <c r="A266" i="36"/>
  <c r="A200" i="36"/>
  <c r="A270" i="36"/>
  <c r="A53" i="36"/>
  <c r="A730" i="36"/>
  <c r="A28" i="36"/>
  <c r="A905" i="36"/>
  <c r="A658" i="36"/>
  <c r="A834" i="36"/>
  <c r="A477" i="36"/>
  <c r="A697" i="36"/>
  <c r="A198" i="36"/>
  <c r="A347" i="36"/>
  <c r="A374" i="36"/>
  <c r="A554" i="36"/>
  <c r="A907" i="36"/>
  <c r="A749" i="36"/>
  <c r="A588" i="36"/>
  <c r="A676" i="36"/>
  <c r="A685" i="36"/>
  <c r="A367" i="36"/>
  <c r="A111" i="36"/>
  <c r="A142" i="36"/>
  <c r="A194" i="36"/>
  <c r="A26" i="36"/>
  <c r="A678" i="36"/>
  <c r="A19" i="36"/>
  <c r="A469" i="36"/>
  <c r="A845" i="36"/>
  <c r="A2" i="36"/>
  <c r="A71" i="36"/>
  <c r="A510" i="36"/>
  <c r="A576" i="36"/>
  <c r="A242" i="36"/>
  <c r="A533" i="36"/>
  <c r="A340" i="36"/>
  <c r="A675" i="36"/>
  <c r="A869" i="36"/>
  <c r="A440" i="36"/>
  <c r="A488" i="36"/>
  <c r="A672" i="36"/>
  <c r="A875" i="36"/>
  <c r="A788" i="36"/>
  <c r="A401" i="36"/>
  <c r="A150" i="36"/>
  <c r="A687" i="36"/>
  <c r="A332" i="36"/>
  <c r="A277" i="36"/>
  <c r="A267" i="36"/>
  <c r="A648" i="36"/>
  <c r="A496" i="36"/>
  <c r="A933" i="36"/>
  <c r="A943" i="36"/>
  <c r="A704" i="36"/>
  <c r="A602" i="36"/>
  <c r="A925" i="36"/>
  <c r="A25" i="36"/>
  <c r="A803" i="36"/>
  <c r="A130" i="36"/>
  <c r="A280" i="36"/>
  <c r="A958" i="36"/>
  <c r="A550" i="36"/>
  <c r="A209" i="36"/>
  <c r="A379" i="36"/>
  <c r="A484" i="36"/>
  <c r="A695" i="36"/>
  <c r="A805" i="36"/>
  <c r="A883" i="36"/>
  <c r="A149" i="36"/>
  <c r="A986" i="36"/>
  <c r="A706" i="36"/>
  <c r="A248" i="36"/>
  <c r="A874" i="36"/>
  <c r="A82" i="36"/>
  <c r="A591" i="36"/>
  <c r="A677" i="36"/>
  <c r="A125" i="36"/>
  <c r="A204" i="36"/>
  <c r="A773" i="36"/>
  <c r="A895" i="36"/>
  <c r="A751" i="36"/>
  <c r="A712" i="36"/>
  <c r="A301" i="36"/>
  <c r="A955" i="36"/>
  <c r="A153" i="36"/>
  <c r="A426" i="36"/>
  <c r="A275" i="36"/>
  <c r="A43" i="36"/>
  <c r="A734" i="36"/>
  <c r="A809" i="36"/>
  <c r="A21" i="36"/>
  <c r="A377" i="36"/>
  <c r="A232" i="36"/>
  <c r="A827" i="36"/>
  <c r="A67" i="36"/>
  <c r="A35" i="36"/>
  <c r="A563" i="36"/>
  <c r="A624" i="36"/>
  <c r="A768" i="36"/>
  <c r="A691" i="36"/>
  <c r="A782" i="36"/>
  <c r="A762" i="36"/>
  <c r="A491" i="36"/>
  <c r="A944" i="36"/>
  <c r="A572" i="36"/>
  <c r="A428" i="36"/>
  <c r="A156" i="36"/>
  <c r="A38" i="36"/>
  <c r="A202" i="36"/>
  <c r="A180" i="36"/>
  <c r="A314" i="36"/>
  <c r="A812" i="36"/>
  <c r="A48" i="36"/>
  <c r="A61" i="36"/>
  <c r="A100" i="36"/>
  <c r="A3" i="36"/>
  <c r="A436" i="36"/>
  <c r="A382" i="36"/>
  <c r="A413" i="36"/>
  <c r="A348" i="36"/>
  <c r="A244" i="36"/>
  <c r="A425" i="36"/>
  <c r="A479" i="36"/>
  <c r="A728" i="36"/>
  <c r="A966" i="36"/>
  <c r="A356" i="36"/>
  <c r="A727" i="36"/>
  <c r="A241" i="36"/>
  <c r="A457" i="36"/>
  <c r="A434" i="36"/>
  <c r="A716" i="36"/>
  <c r="A607" i="36"/>
  <c r="A133" i="36"/>
  <c r="A897" i="36"/>
  <c r="A172" i="36"/>
  <c r="A945" i="36"/>
  <c r="A383" i="36"/>
  <c r="A815" i="36"/>
  <c r="A366" i="36"/>
  <c r="A493" i="36"/>
  <c r="A633" i="36"/>
  <c r="A268" i="36"/>
  <c r="A722" i="36"/>
  <c r="A798" i="36"/>
  <c r="A970" i="36"/>
  <c r="A11" i="36"/>
  <c r="A136" i="36"/>
  <c r="A160" i="36"/>
  <c r="A627" i="36"/>
  <c r="A349" i="36"/>
  <c r="A562" i="36"/>
  <c r="A738" i="36"/>
  <c r="A823" i="36"/>
  <c r="A227" i="36"/>
  <c r="A95" i="36"/>
  <c r="A831" i="36"/>
  <c r="A362" i="36"/>
  <c r="A72" i="36"/>
  <c r="A643" i="36"/>
  <c r="A47" i="36"/>
  <c r="A871" i="36"/>
  <c r="A924" i="36"/>
  <c r="A364" i="36"/>
  <c r="A250" i="36"/>
  <c r="A967" i="36"/>
  <c r="A76" i="36"/>
  <c r="A877" i="36"/>
  <c r="A595" i="36"/>
  <c r="A891" i="36"/>
  <c r="A878" i="36"/>
  <c r="A864" i="36"/>
  <c r="A253" i="36"/>
  <c r="A520" i="36"/>
  <c r="A910" i="36"/>
  <c r="A254" i="36"/>
  <c r="A860" i="36"/>
  <c r="A535" i="36"/>
  <c r="A228" i="36"/>
  <c r="A934" i="36"/>
  <c r="A422" i="36"/>
  <c r="A205" i="36"/>
  <c r="A60" i="36"/>
  <c r="A129" i="36"/>
  <c r="A360" i="36"/>
  <c r="A305" i="36"/>
  <c r="A916" i="36"/>
  <c r="A914" i="36"/>
  <c r="A459" i="36"/>
  <c r="A418" i="36"/>
  <c r="A229" i="36"/>
  <c r="A708" i="36"/>
  <c r="A647" i="36"/>
  <c r="A121" i="36"/>
  <c r="A453" i="36"/>
  <c r="A271" i="36"/>
  <c r="A842" i="36"/>
  <c r="A77" i="36"/>
  <c r="A894" i="36"/>
  <c r="A553" i="36"/>
  <c r="A421" i="36"/>
  <c r="A240" i="36"/>
  <c r="A159" i="36"/>
  <c r="A152" i="36"/>
  <c r="A482" i="36"/>
  <c r="A106" i="36"/>
  <c r="A288" i="36"/>
  <c r="A774" i="36"/>
  <c r="A988" i="36"/>
  <c r="A120" i="36"/>
  <c r="A521" i="36"/>
  <c r="A781" i="36"/>
  <c r="A207" i="36"/>
  <c r="A283" i="36"/>
  <c r="A811" i="36"/>
  <c r="A711" i="36"/>
  <c r="A579" i="36"/>
  <c r="A674" i="36"/>
  <c r="A441" i="36"/>
  <c r="A470" i="36"/>
  <c r="A376" i="36"/>
  <c r="A342" i="36"/>
  <c r="A690" i="36"/>
  <c r="A443" i="36"/>
  <c r="A8" i="36"/>
  <c r="A258" i="36"/>
  <c r="A930" i="36"/>
  <c r="A408" i="36"/>
  <c r="A45" i="36"/>
  <c r="A694" i="36"/>
  <c r="A173" i="36"/>
  <c r="A989" i="36"/>
  <c r="A720" i="36"/>
  <c r="A70" i="36"/>
  <c r="A24" i="36"/>
  <c r="A556" i="36"/>
  <c r="A938" i="36"/>
  <c r="A546" i="36"/>
  <c r="A700" i="36"/>
  <c r="A415" i="36"/>
  <c r="A538" i="36"/>
  <c r="A110" i="36"/>
  <c r="A941" i="36"/>
  <c r="A199" i="36"/>
  <c r="A861" i="36"/>
  <c r="A124" i="36"/>
  <c r="A161" i="36"/>
  <c r="A552" i="36"/>
  <c r="A655" i="36"/>
  <c r="A743" i="36"/>
  <c r="A107" i="36"/>
  <c r="A835" i="36"/>
  <c r="A338" i="36"/>
  <c r="A793" i="36"/>
  <c r="A311" i="36"/>
  <c r="A500" i="36"/>
  <c r="A429" i="36"/>
  <c r="A432" i="36"/>
  <c r="A398" i="36"/>
  <c r="A14" i="36"/>
  <c r="A729" i="36"/>
  <c r="A785" i="36"/>
  <c r="A99" i="36"/>
  <c r="A145" i="36"/>
  <c r="A799" i="36"/>
  <c r="A825" i="36"/>
  <c r="A65" i="36"/>
  <c r="A210" i="36"/>
  <c r="A298" i="36"/>
  <c r="A606" i="36"/>
  <c r="A235" i="36"/>
  <c r="A278" i="36"/>
  <c r="A794" i="36"/>
  <c r="A974" i="36"/>
  <c r="A179" i="36"/>
  <c r="A611" i="36"/>
  <c r="A641" i="36"/>
  <c r="A876" i="36"/>
  <c r="A719" i="36"/>
  <c r="A299" i="36"/>
  <c r="A770" i="36"/>
  <c r="A113" i="36"/>
  <c r="A899" i="36"/>
  <c r="A662" i="36"/>
  <c r="A317" i="36"/>
  <c r="A713" i="36"/>
  <c r="A833" i="36"/>
  <c r="A462" i="36"/>
  <c r="A732" i="36"/>
  <c r="A44" i="36"/>
  <c r="A717" i="36"/>
  <c r="A585" i="36"/>
  <c r="A307" i="36"/>
  <c r="A739" i="36"/>
  <c r="A660" i="36"/>
  <c r="A527" i="36"/>
  <c r="A446" i="36"/>
  <c r="A737" i="36"/>
  <c r="A273" i="36"/>
  <c r="A920" i="36"/>
  <c r="A292" i="36"/>
  <c r="A998" i="36"/>
  <c r="A175" i="36"/>
  <c r="A381" i="36"/>
  <c r="A804" i="36"/>
  <c r="A114" i="36"/>
  <c r="A480" i="36"/>
  <c r="A405" i="36"/>
  <c r="A590" i="36"/>
  <c r="A119" i="36"/>
  <c r="A913" i="36"/>
  <c r="A390" i="36"/>
  <c r="A598" i="36"/>
  <c r="A492" i="36"/>
  <c r="A406" i="36"/>
  <c r="A303" i="36"/>
  <c r="A524" i="36"/>
  <c r="A731" i="36"/>
  <c r="A792" i="36"/>
  <c r="A388" i="36"/>
  <c r="A865" i="36"/>
  <c r="A146" i="36"/>
  <c r="A654" i="36"/>
  <c r="A471" i="36"/>
  <c r="A949" i="36"/>
  <c r="A334" i="36"/>
  <c r="A333" i="36"/>
  <c r="A81" i="36"/>
  <c r="A671" i="36"/>
  <c r="A195" i="36"/>
  <c r="A184" i="36"/>
  <c r="A203" i="36"/>
  <c r="A707" i="36"/>
  <c r="A313" i="36"/>
  <c r="A927" i="36"/>
  <c r="A824" i="36"/>
  <c r="A571" i="36"/>
  <c r="A816" i="36"/>
  <c r="A699" i="36"/>
  <c r="A412" i="36"/>
  <c r="A372" i="36"/>
  <c r="A849" i="36"/>
  <c r="A968" i="36"/>
  <c r="A341" i="36"/>
  <c r="A822" i="36"/>
  <c r="A557" i="36"/>
  <c r="A922" i="36"/>
  <c r="A992" i="36"/>
  <c r="A499" i="36"/>
  <c r="A741" i="36"/>
  <c r="A141" i="36"/>
  <c r="A775" i="36"/>
  <c r="A626" i="36"/>
  <c r="A919" i="36"/>
  <c r="A898" i="36"/>
  <c r="A224" i="36"/>
  <c r="A257" i="36"/>
  <c r="A932" i="36"/>
  <c r="A409" i="36"/>
  <c r="A134" i="36"/>
  <c r="A580" i="36"/>
  <c r="A780" i="36"/>
  <c r="A568" i="36"/>
  <c r="A614" i="36"/>
  <c r="A74" i="36"/>
  <c r="A881" i="36"/>
  <c r="A852" i="36"/>
  <c r="A513" i="36"/>
  <c r="A777" i="36"/>
  <c r="A151" i="36"/>
  <c r="A507" i="36"/>
  <c r="A36" i="36"/>
  <c r="A760" i="36"/>
  <c r="A316" i="36"/>
  <c r="A640" i="36"/>
  <c r="A105" i="36"/>
  <c r="A233" i="36"/>
  <c r="A264" i="36"/>
  <c r="A629" i="36"/>
  <c r="A157" i="36"/>
  <c r="A112" i="36"/>
  <c r="A10" i="36"/>
  <c r="A143" i="36"/>
  <c r="A962" i="36"/>
  <c r="A78" i="36"/>
  <c r="A810" i="36"/>
  <c r="A291" i="36"/>
  <c r="A702" i="36"/>
  <c r="A841" i="36"/>
  <c r="A140" i="36"/>
  <c r="A879" i="36"/>
  <c r="A514" i="36"/>
  <c r="A584" i="36"/>
  <c r="A345" i="36"/>
  <c r="A994" i="36"/>
  <c r="A985" i="36"/>
  <c r="A304" i="36"/>
  <c r="A351" i="36"/>
  <c r="A403" i="36"/>
  <c r="A468" i="36"/>
  <c r="A22" i="36"/>
  <c r="A846" i="36"/>
  <c r="A939" i="36"/>
  <c r="A844" i="36"/>
  <c r="A116" i="36"/>
  <c r="A163" i="36"/>
  <c r="A977" i="36"/>
  <c r="A866" i="36"/>
  <c r="A764" i="36"/>
  <c r="A176" i="36"/>
  <c r="A306" i="36"/>
  <c r="A39" i="36"/>
  <c r="A57" i="36"/>
  <c r="A319" i="36"/>
  <c r="A154" i="36"/>
  <c r="A392" i="36"/>
  <c r="A886" i="36"/>
  <c r="A807" i="36"/>
  <c r="A322" i="36"/>
  <c r="A279" i="36"/>
  <c r="A531" i="36"/>
  <c r="A56" i="36"/>
  <c r="A529" i="36"/>
  <c r="A893" i="36"/>
  <c r="A940" i="36"/>
  <c r="A790" i="36"/>
  <c r="A616" i="36"/>
  <c r="A523" i="36"/>
  <c r="A766" i="36"/>
  <c r="A92" i="36"/>
  <c r="A40" i="36"/>
  <c r="A634" i="36"/>
  <c r="A516" i="36"/>
  <c r="A495" i="36"/>
  <c r="A838" i="36"/>
  <c r="A851" i="36"/>
  <c r="A294" i="36"/>
  <c r="A548" i="36"/>
  <c r="A724" i="36"/>
  <c r="A679" i="36"/>
  <c r="A569" i="36"/>
  <c r="A532" i="36"/>
  <c r="A942" i="36"/>
  <c r="A498" i="36"/>
  <c r="A603" i="36"/>
  <c r="A300" i="36"/>
  <c r="A37" i="36"/>
  <c r="A856" i="36"/>
  <c r="A31" i="36"/>
  <c r="A832" i="36"/>
  <c r="A33" i="36"/>
  <c r="A357" i="36"/>
  <c r="A402" i="36"/>
  <c r="A487" i="36"/>
  <c r="A255" i="36"/>
  <c r="A287" i="36"/>
  <c r="A476" i="36"/>
  <c r="A902" i="36"/>
  <c r="A926" i="36"/>
  <c r="A395" i="36"/>
  <c r="A6" i="36"/>
  <c r="A759" i="36"/>
  <c r="A139" i="36"/>
  <c r="A978" i="36"/>
  <c r="A555" i="36"/>
  <c r="A236" i="36"/>
  <c r="A505" i="36"/>
  <c r="A657" i="36"/>
  <c r="A308" i="36"/>
  <c r="A213" i="36"/>
  <c r="A497" i="36"/>
  <c r="A117" i="36"/>
  <c r="A62" i="36"/>
  <c r="A665" i="36"/>
  <c r="A155" i="36"/>
  <c r="A230" i="36"/>
  <c r="A420" i="36"/>
  <c r="A618" i="36"/>
  <c r="A802" i="36"/>
  <c r="A594" i="36"/>
  <c r="A371" i="36"/>
  <c r="A252" i="36"/>
  <c r="A631" i="36"/>
  <c r="A701" i="36"/>
  <c r="A447" i="36"/>
  <c r="A917" i="36"/>
  <c r="A587" i="36"/>
  <c r="A952" i="36"/>
  <c r="A549" i="36"/>
  <c r="A771" i="36"/>
  <c r="A54" i="36"/>
  <c r="A779" i="36"/>
  <c r="A819" i="36"/>
  <c r="A450" i="36"/>
  <c r="A653" i="36"/>
  <c r="A234" i="36"/>
  <c r="A219" i="36"/>
  <c r="A359" i="36"/>
  <c r="A137" i="36"/>
  <c r="A96" i="36"/>
  <c r="A696" i="36"/>
  <c r="A29" i="36"/>
  <c r="A481" i="36"/>
  <c r="A957" i="36"/>
  <c r="A796" i="36"/>
  <c r="A289" i="36"/>
  <c r="A90" i="36"/>
  <c r="A431" i="36"/>
  <c r="A190" i="36"/>
  <c r="A636" i="36"/>
  <c r="A610" i="36"/>
  <c r="A396" i="36"/>
  <c r="A410" i="36"/>
  <c r="A769" i="36"/>
  <c r="A23" i="36"/>
  <c r="A465" i="36"/>
  <c r="A791" i="36"/>
  <c r="A168" i="36"/>
  <c r="A365" i="36"/>
  <c r="A394" i="36"/>
  <c r="A178" i="36"/>
  <c r="A343" i="36"/>
  <c r="A52" i="36"/>
  <c r="A330" i="36"/>
  <c r="A778" i="36"/>
  <c r="A518" i="36"/>
  <c r="A221" i="36"/>
  <c r="A451" i="36"/>
  <c r="A596" i="36"/>
  <c r="A862" i="36"/>
  <c r="A543" i="36"/>
  <c r="A859" i="36"/>
  <c r="A58" i="36"/>
  <c r="A638" i="36"/>
  <c r="A218" i="36"/>
  <c r="A855" i="36"/>
  <c r="A42" i="36"/>
  <c r="A915" i="36"/>
  <c r="A795" i="36"/>
  <c r="A880" i="36"/>
  <c r="A115" i="36"/>
  <c r="A559" i="36"/>
  <c r="A501" i="36"/>
  <c r="A101" i="36"/>
  <c r="A755" i="36"/>
  <c r="A784" i="36"/>
  <c r="A325" i="36"/>
  <c r="A165" i="36"/>
  <c r="A216" i="36"/>
  <c r="A884" i="36"/>
  <c r="A1" i="36"/>
  <c r="A66" i="36"/>
  <c r="A393" i="36"/>
  <c r="A284" i="36"/>
  <c r="A437" i="36"/>
  <c r="A458" i="36"/>
  <c r="A5" i="36"/>
  <c r="A705" i="36"/>
  <c r="A297" i="36"/>
  <c r="A84" i="36"/>
  <c r="A953" i="36"/>
  <c r="A249" i="36"/>
  <c r="A9" i="36"/>
  <c r="A765" i="36"/>
  <c r="A534" i="36"/>
  <c r="A544" i="36"/>
  <c r="A296" i="36"/>
  <c r="A763" i="36"/>
  <c r="A328" i="36"/>
  <c r="A850" i="36"/>
  <c r="A683" i="36"/>
  <c r="A193" i="36"/>
  <c r="A612" i="36"/>
  <c r="A51" i="36"/>
  <c r="A972" i="36"/>
  <c r="A858" i="36"/>
  <c r="A508" i="36"/>
  <c r="A404" i="36"/>
  <c r="A265" i="36"/>
  <c r="A272" i="36"/>
  <c r="A68" i="36"/>
  <c r="A839" i="36"/>
  <c r="A13" i="36"/>
  <c r="A411" i="36"/>
  <c r="A601" i="36"/>
  <c r="A956" i="36"/>
  <c r="A320" i="36"/>
  <c r="A144" i="36"/>
  <c r="A560" i="36"/>
  <c r="A609" i="36"/>
  <c r="A605" i="36"/>
  <c r="A703" i="36"/>
  <c r="A733" i="36"/>
  <c r="A993" i="36"/>
  <c r="A261" i="36"/>
  <c r="A192" i="36"/>
  <c r="A339" i="36"/>
  <c r="A212" i="36"/>
  <c r="A709" i="36"/>
  <c r="A715" i="36"/>
  <c r="A848" i="36"/>
  <c r="A162" i="36"/>
  <c r="A885" i="36"/>
  <c r="A617" i="36"/>
  <c r="A69" i="36"/>
  <c r="A310" i="36"/>
  <c r="A118" i="36"/>
  <c r="A386" i="36"/>
  <c r="A575" i="36"/>
  <c r="A830" i="36"/>
  <c r="A684" i="36"/>
  <c r="A882" i="36"/>
  <c r="A725" i="36"/>
  <c r="A961" i="36"/>
  <c r="A75" i="36"/>
  <c r="A906" i="36"/>
  <c r="A525" i="36"/>
  <c r="A950" i="36"/>
  <c r="A32" i="36"/>
  <c r="A581" i="36"/>
  <c r="A400" i="36"/>
  <c r="A840" i="36"/>
  <c r="A984" i="36"/>
  <c r="A936" i="36"/>
  <c r="A246" i="36"/>
  <c r="A564" i="36"/>
  <c r="A680" i="36"/>
  <c r="A167" i="36"/>
  <c r="A208" i="36"/>
  <c r="A651" i="36"/>
  <c r="A98" i="36"/>
  <c r="A664" i="36"/>
  <c r="A4" i="36"/>
  <c r="A391" i="36"/>
  <c r="A475" i="36"/>
  <c r="A344" i="36"/>
  <c r="A847" i="36"/>
  <c r="A222" i="36"/>
  <c r="A380" i="36"/>
  <c r="A622" i="36"/>
  <c r="A502" i="36"/>
  <c r="A789" i="36"/>
  <c r="A358" i="36"/>
  <c r="A586" i="36"/>
  <c r="A385" i="36"/>
  <c r="A460" i="36"/>
  <c r="A808" i="36"/>
  <c r="A473" i="36"/>
  <c r="A485" i="36"/>
  <c r="A444" i="36"/>
  <c r="A786" i="36"/>
  <c r="A604" i="36"/>
  <c r="A853" i="36"/>
  <c r="A649" i="36"/>
  <c r="A817" i="36"/>
  <c r="A478" i="36"/>
  <c r="A628" i="36"/>
  <c r="A787" i="36"/>
  <c r="A536" i="36"/>
  <c r="A315" i="36"/>
  <c r="A892" i="36"/>
  <c r="A867" i="36"/>
  <c r="A918" i="36"/>
  <c r="A494" i="36"/>
  <c r="A196" i="36"/>
  <c r="A995" i="36"/>
  <c r="A93" i="36"/>
  <c r="A971" i="36"/>
  <c r="A821" i="36"/>
  <c r="A964" i="36"/>
  <c r="A714" i="36"/>
  <c r="A623" i="36"/>
  <c r="A888" i="36"/>
  <c r="A355" i="36"/>
  <c r="A269" i="36"/>
  <c r="A689" i="36"/>
  <c r="A800" i="36"/>
  <c r="A455" i="36"/>
  <c r="A767" i="36"/>
  <c r="A442" i="36"/>
  <c r="A102" i="36"/>
  <c r="A329" i="36"/>
  <c r="A375" i="36"/>
  <c r="A854" i="36"/>
  <c r="A669" i="36"/>
  <c r="A806" i="36"/>
  <c r="A182" i="36"/>
  <c r="A761" i="36"/>
  <c r="A327" i="36"/>
  <c r="A247" i="36"/>
  <c r="A903" i="36"/>
  <c r="A387" i="36"/>
  <c r="A181" i="36"/>
  <c r="A997" i="36"/>
  <c r="A97" i="36"/>
  <c r="A323" i="36"/>
  <c r="A397" i="36"/>
  <c r="A49" i="36"/>
  <c r="A783" i="36"/>
  <c r="A226" i="36"/>
  <c r="A973" i="36"/>
  <c r="A921" i="36"/>
  <c r="A220" i="36"/>
  <c r="A370" i="36"/>
  <c r="A542" i="36"/>
  <c r="A89" i="36"/>
  <c r="A558" i="36"/>
  <c r="A747" i="36"/>
  <c r="A64" i="36"/>
  <c r="A147" i="36"/>
  <c r="A108" i="36"/>
  <c r="A652" i="36"/>
  <c r="A73" i="36"/>
  <c r="A290" i="36"/>
  <c r="A912" i="36"/>
  <c r="A16" i="36"/>
  <c r="A718" i="36"/>
  <c r="A373" i="36"/>
  <c r="A449" i="36"/>
  <c r="A870" i="36"/>
  <c r="A615" i="36"/>
  <c r="A445" i="36"/>
  <c r="A667" i="36"/>
  <c r="A539" i="36"/>
  <c r="A17" i="36"/>
  <c r="A503" i="36"/>
  <c r="A132" i="36"/>
  <c r="A828" i="36"/>
  <c r="A483" i="36"/>
  <c r="A645" i="36"/>
  <c r="A613" i="36"/>
  <c r="A448" i="36"/>
  <c r="A126" i="36"/>
  <c r="A928" i="36"/>
  <c r="A797" i="36"/>
  <c r="A109" i="36"/>
  <c r="A463" i="36"/>
  <c r="A281" i="36"/>
  <c r="A237" i="36"/>
  <c r="A900" i="36"/>
  <c r="A843" i="36"/>
  <c r="A965" i="36"/>
  <c r="A889" i="36"/>
  <c r="A416" i="36"/>
  <c r="A461" i="36"/>
  <c r="A177" i="36"/>
  <c r="A736" i="36"/>
  <c r="A467" i="36"/>
  <c r="A929" i="36"/>
  <c r="A197" i="36"/>
  <c r="A378" i="36"/>
  <c r="A946" i="36"/>
  <c r="A923" i="36"/>
  <c r="A818" i="36"/>
  <c r="A186" i="36"/>
  <c r="A582" i="36"/>
  <c r="A127" i="36"/>
  <c r="A472" i="36"/>
  <c r="A975" i="36"/>
  <c r="A438" i="36"/>
  <c r="A931" i="36"/>
  <c r="A748" i="36"/>
  <c r="A506" i="36"/>
  <c r="A837" i="36"/>
  <c r="A80" i="36"/>
  <c r="A820" i="36"/>
  <c r="A187" i="36"/>
  <c r="A937" i="36"/>
  <c r="A600" i="36"/>
  <c r="A723" i="36"/>
  <c r="A309" i="36"/>
  <c r="A650" i="36"/>
  <c r="A335" i="36"/>
  <c r="A663" i="36"/>
  <c r="A79" i="36"/>
  <c r="A890" i="36"/>
  <c r="A959" i="36"/>
  <c r="A987" i="36"/>
  <c r="A12" i="36"/>
  <c r="A251" i="36"/>
  <c r="A91" i="36"/>
  <c r="A589" i="36"/>
  <c r="A217" i="36"/>
  <c r="A744" i="36"/>
  <c r="A256" i="36"/>
  <c r="A419" i="36"/>
  <c r="A908" i="36"/>
  <c r="A661" i="36"/>
  <c r="A692" i="36"/>
  <c r="A191" i="36"/>
  <c r="A547" i="36"/>
  <c r="A361" i="36"/>
  <c r="A63" i="36"/>
  <c r="A545" i="36"/>
  <c r="A464" i="36"/>
  <c r="A337" i="36"/>
  <c r="A41" i="36"/>
  <c r="A1000" i="36"/>
  <c r="A201" i="36"/>
  <c r="A740" i="36"/>
  <c r="A363" i="36"/>
  <c r="A872" i="36"/>
  <c r="A836" i="36"/>
  <c r="A673" i="36"/>
  <c r="A721" i="36"/>
  <c r="A813" i="36"/>
  <c r="A911" i="36"/>
  <c r="A354" i="36"/>
  <c r="A509" i="36"/>
  <c r="A135" i="36"/>
  <c r="A215" i="36"/>
  <c r="A336" i="36"/>
  <c r="A59" i="36"/>
  <c r="A128" i="36"/>
  <c r="A756" i="36"/>
  <c r="A887" i="36"/>
  <c r="A573" i="36"/>
  <c r="A519" i="36"/>
  <c r="A772" i="36"/>
  <c r="A578" i="36"/>
  <c r="A512" i="36"/>
  <c r="A183" i="36"/>
  <c r="A85" i="36"/>
  <c r="A530" i="36"/>
  <c r="A754" i="36"/>
  <c r="A659" i="36"/>
  <c r="A452" i="36"/>
  <c r="A551" i="36"/>
  <c r="A826" i="36"/>
  <c r="A630" i="36"/>
  <c r="A34" i="36"/>
  <c r="A776" i="36"/>
  <c r="A976" i="36"/>
  <c r="A991" i="36"/>
  <c r="A960" i="36"/>
  <c r="A424" i="36"/>
  <c r="A540" i="36"/>
  <c r="A620" i="36"/>
  <c r="A417" i="36"/>
  <c r="A670" i="36"/>
  <c r="A260" i="36"/>
  <c r="A239" i="36"/>
  <c r="A164" i="36"/>
  <c r="A231" i="36"/>
  <c r="A123" i="36"/>
  <c r="A742" i="36"/>
  <c r="A639" i="36"/>
  <c r="A909" i="36"/>
  <c r="A18" i="36"/>
  <c r="A238" i="36"/>
  <c r="A522" i="36"/>
  <c r="A642" i="36"/>
  <c r="A646" i="36"/>
  <c r="A263" i="36"/>
  <c r="A414" i="36"/>
  <c r="A681" i="36"/>
  <c r="A517" i="36"/>
  <c r="A990" i="36"/>
  <c r="AE522" i="29"/>
  <c r="AE235" i="29"/>
  <c r="AE276" i="29"/>
  <c r="AE317" i="29"/>
  <c r="AE358" i="29"/>
  <c r="AE440" i="29"/>
  <c r="AE481" i="29"/>
  <c r="AE153" i="29"/>
  <c r="AE399" i="29"/>
  <c r="AE111" i="29"/>
  <c r="AE70" i="29"/>
  <c r="AE523" i="29" l="1"/>
  <c r="AE236" i="29"/>
  <c r="AE277" i="29"/>
  <c r="AE318" i="29"/>
  <c r="AE359" i="29"/>
  <c r="AE400" i="29"/>
  <c r="AE441" i="29"/>
  <c r="AE482" i="29"/>
  <c r="AE195" i="29"/>
  <c r="AE154" i="29"/>
  <c r="AE112" i="29"/>
  <c r="AE71" i="29"/>
  <c r="AC27" i="18"/>
  <c r="X27" i="18"/>
  <c r="S27" i="18"/>
  <c r="N27" i="18"/>
  <c r="I27" i="18"/>
  <c r="AC17" i="18"/>
  <c r="AC16" i="18" s="1"/>
  <c r="X17" i="18"/>
  <c r="X16" i="18" s="1"/>
  <c r="S17" i="18"/>
  <c r="S16" i="18" s="1"/>
  <c r="N17" i="18"/>
  <c r="N16" i="18" s="1"/>
  <c r="I17" i="18"/>
  <c r="I16" i="18" s="1"/>
  <c r="AC12" i="18"/>
  <c r="AC11" i="18" s="1"/>
  <c r="X12" i="18"/>
  <c r="X11" i="18" s="1"/>
  <c r="S12" i="18"/>
  <c r="S11" i="18" s="1"/>
  <c r="N12" i="18"/>
  <c r="N11" i="18" s="1"/>
  <c r="I12" i="18"/>
  <c r="I11" i="18" s="1"/>
  <c r="AE524" i="29" l="1"/>
  <c r="AE237" i="29"/>
  <c r="AE278" i="29"/>
  <c r="AE319" i="29"/>
  <c r="AE360" i="29"/>
  <c r="AE401" i="29"/>
  <c r="AE442" i="29"/>
  <c r="AE483" i="29"/>
  <c r="AE196" i="29"/>
  <c r="AE155" i="29"/>
  <c r="AE113" i="29"/>
  <c r="AE72" i="29"/>
  <c r="AC5" i="18"/>
  <c r="AC28" i="18"/>
  <c r="X28" i="18"/>
  <c r="S28" i="18"/>
  <c r="N28" i="18"/>
  <c r="I28" i="18"/>
  <c r="AC18" i="18"/>
  <c r="X18" i="18"/>
  <c r="S18" i="18"/>
  <c r="N18" i="18"/>
  <c r="I18" i="18"/>
  <c r="AC13" i="18"/>
  <c r="X13" i="18"/>
  <c r="S13" i="18"/>
  <c r="N13" i="18"/>
  <c r="I13" i="18"/>
  <c r="AE525" i="29" l="1"/>
  <c r="AE238" i="29"/>
  <c r="AE279" i="29"/>
  <c r="AE320" i="29"/>
  <c r="AE361" i="29"/>
  <c r="AE402" i="29"/>
  <c r="AE443" i="29"/>
  <c r="AE484" i="29"/>
  <c r="AE197" i="29"/>
  <c r="AE156" i="29"/>
  <c r="AE114" i="29"/>
  <c r="AE73" i="29"/>
  <c r="AE29" i="18"/>
  <c r="AD29" i="18" s="1"/>
  <c r="AC29" i="18" s="1"/>
  <c r="Z29" i="18"/>
  <c r="Y29" i="18" s="1"/>
  <c r="X29" i="18" s="1"/>
  <c r="U29" i="18"/>
  <c r="T29" i="18" s="1"/>
  <c r="S29" i="18" s="1"/>
  <c r="P29" i="18"/>
  <c r="O29" i="18" s="1"/>
  <c r="N29" i="18" s="1"/>
  <c r="K29" i="18"/>
  <c r="J29" i="18" s="1"/>
  <c r="I29" i="18" s="1"/>
  <c r="AE15" i="18"/>
  <c r="AD15" i="18" s="1"/>
  <c r="AC15" i="18" s="1"/>
  <c r="Z15" i="18"/>
  <c r="Y15" i="18" s="1"/>
  <c r="X15" i="18" s="1"/>
  <c r="U15" i="18"/>
  <c r="T15" i="18" s="1"/>
  <c r="S15" i="18" s="1"/>
  <c r="P15" i="18"/>
  <c r="O15" i="18" s="1"/>
  <c r="N15" i="18" s="1"/>
  <c r="K15" i="18"/>
  <c r="J15" i="18" s="1"/>
  <c r="I15" i="18" s="1"/>
  <c r="AE6" i="18"/>
  <c r="AD6" i="18" s="1"/>
  <c r="AC6" i="18" s="1"/>
  <c r="AE526" i="29" l="1"/>
  <c r="AE239" i="29"/>
  <c r="AE280" i="29"/>
  <c r="AE321" i="29"/>
  <c r="AE362" i="29"/>
  <c r="AE403" i="29"/>
  <c r="AE444" i="29"/>
  <c r="AE485" i="29"/>
  <c r="AE198" i="29"/>
  <c r="AE157" i="29"/>
  <c r="AE115" i="29"/>
  <c r="AE74" i="29"/>
  <c r="AE30" i="18"/>
  <c r="AD30" i="18" s="1"/>
  <c r="AC30" i="18" s="1"/>
  <c r="Z30" i="18"/>
  <c r="Y30" i="18" s="1"/>
  <c r="X30" i="18" s="1"/>
  <c r="U30" i="18"/>
  <c r="T30" i="18" s="1"/>
  <c r="S30" i="18" s="1"/>
  <c r="P30" i="18"/>
  <c r="O30" i="18" s="1"/>
  <c r="N30" i="18" s="1"/>
  <c r="K30" i="18"/>
  <c r="J30" i="18" s="1"/>
  <c r="I30" i="18" s="1"/>
  <c r="AE23" i="18"/>
  <c r="AD23" i="18" s="1"/>
  <c r="AC23" i="18" s="1"/>
  <c r="Z23" i="18"/>
  <c r="Y23" i="18" s="1"/>
  <c r="X23" i="18" s="1"/>
  <c r="U23" i="18"/>
  <c r="T23" i="18" s="1"/>
  <c r="S23" i="18" s="1"/>
  <c r="P23" i="18"/>
  <c r="O23" i="18" s="1"/>
  <c r="N23" i="18" s="1"/>
  <c r="K23" i="18"/>
  <c r="J23" i="18" s="1"/>
  <c r="I23" i="18" s="1"/>
  <c r="AE7" i="18"/>
  <c r="AD7" i="18" s="1"/>
  <c r="AC7" i="18" s="1"/>
  <c r="AE527" i="29" l="1"/>
  <c r="AE240" i="29"/>
  <c r="AE281" i="29"/>
  <c r="AE322" i="29"/>
  <c r="AE363" i="29"/>
  <c r="AE404" i="29"/>
  <c r="AE445" i="29"/>
  <c r="AE486" i="29"/>
  <c r="AE199" i="29"/>
  <c r="AE158" i="29"/>
  <c r="AE116" i="29"/>
  <c r="AE75" i="29"/>
  <c r="X4" i="18" l="1"/>
  <c r="X3" i="18" s="1"/>
  <c r="N4" i="18"/>
  <c r="N3" i="18" s="1"/>
  <c r="AE528" i="29"/>
  <c r="AE241" i="29"/>
  <c r="AE282" i="29"/>
  <c r="AE323" i="29"/>
  <c r="AE364" i="29"/>
  <c r="AE405" i="29"/>
  <c r="AE446" i="29"/>
  <c r="AE487" i="29"/>
  <c r="AE200" i="29"/>
  <c r="AE159" i="29"/>
  <c r="AE117" i="29"/>
  <c r="AE76" i="29"/>
  <c r="AE529" i="29" l="1"/>
  <c r="AE242" i="29"/>
  <c r="AE283" i="29"/>
  <c r="AE324" i="29"/>
  <c r="AE365" i="29"/>
  <c r="AE406" i="29"/>
  <c r="AE447" i="29"/>
  <c r="AE488" i="29"/>
  <c r="AE201" i="29"/>
  <c r="AE160" i="29"/>
  <c r="AE118" i="29"/>
  <c r="AE77" i="29"/>
  <c r="I4" i="18"/>
  <c r="I3" i="18" s="1"/>
  <c r="X5" i="18"/>
  <c r="S5" i="18"/>
  <c r="N5" i="18"/>
  <c r="AE530" i="29" l="1"/>
  <c r="AE243" i="29"/>
  <c r="AE284" i="29"/>
  <c r="AE325" i="29"/>
  <c r="AE366" i="29"/>
  <c r="AE407" i="29"/>
  <c r="AE448" i="29"/>
  <c r="AE489" i="29"/>
  <c r="AE202" i="29"/>
  <c r="AE161" i="29"/>
  <c r="AE119" i="29"/>
  <c r="AE78" i="29"/>
  <c r="K6" i="18"/>
  <c r="J37" i="18"/>
  <c r="I37" i="18" s="1"/>
  <c r="Z6" i="18"/>
  <c r="Y6" i="18" s="1"/>
  <c r="X6" i="18" s="1"/>
  <c r="U6" i="18"/>
  <c r="T6" i="18" s="1"/>
  <c r="S6" i="18" s="1"/>
  <c r="P6" i="18"/>
  <c r="O6" i="18" s="1"/>
  <c r="N6" i="18" s="1"/>
  <c r="F80" i="1"/>
  <c r="F79" i="1"/>
  <c r="F76" i="1"/>
  <c r="AE531" i="29" l="1"/>
  <c r="AE244" i="29"/>
  <c r="AE285" i="29"/>
  <c r="AE326" i="29"/>
  <c r="AE367" i="29"/>
  <c r="AE408" i="29"/>
  <c r="AE449" i="29"/>
  <c r="AE490" i="29"/>
  <c r="AE203" i="29"/>
  <c r="AE162" i="29"/>
  <c r="AE120" i="29"/>
  <c r="AE79" i="29"/>
  <c r="K38" i="18"/>
  <c r="J38" i="18" s="1"/>
  <c r="I38" i="18" s="1"/>
  <c r="Z7" i="18"/>
  <c r="Y7" i="18" s="1"/>
  <c r="X7" i="18" s="1"/>
  <c r="U7" i="18"/>
  <c r="T7" i="18" s="1"/>
  <c r="S7" i="18" s="1"/>
  <c r="P7" i="18"/>
  <c r="O7" i="18" s="1"/>
  <c r="N7" i="18" s="1"/>
  <c r="F92" i="1"/>
  <c r="AE533" i="29" l="1"/>
  <c r="AE532" i="29"/>
  <c r="AE246" i="29"/>
  <c r="AE245" i="29"/>
  <c r="AE287" i="29"/>
  <c r="AE286" i="29"/>
  <c r="AE327" i="29"/>
  <c r="AE328" i="29"/>
  <c r="AE369" i="29"/>
  <c r="AE368" i="29"/>
  <c r="AE409" i="29"/>
  <c r="AE410" i="29"/>
  <c r="AE451" i="29"/>
  <c r="AE450" i="29"/>
  <c r="AE492" i="29"/>
  <c r="AE491" i="29"/>
  <c r="AE205" i="29"/>
  <c r="AE204" i="29"/>
  <c r="AE164" i="29"/>
  <c r="AE163" i="29"/>
  <c r="AE121" i="29"/>
  <c r="AE80" i="29"/>
  <c r="K39" i="18"/>
  <c r="AE122" i="29" l="1"/>
  <c r="AE81" i="29"/>
  <c r="AE123" i="29" l="1"/>
  <c r="AE82" i="29"/>
  <c r="D6" i="18"/>
  <c r="D5" i="18" l="1"/>
  <c r="I7" i="21" l="1"/>
  <c r="D4" i="18"/>
  <c r="F75" i="1"/>
  <c r="F75" i="2" l="1"/>
  <c r="F74" i="2" l="1"/>
  <c r="I5" i="21" l="1"/>
  <c r="I4" i="21"/>
  <c r="I5" i="18" l="1"/>
  <c r="J6" i="18"/>
  <c r="I6" i="18" s="1"/>
  <c r="K7" i="18" l="1"/>
  <c r="J7" i="18" s="1"/>
  <c r="I7" i="18" s="1"/>
  <c r="K8" i="18" l="1"/>
  <c r="L8" i="29" l="1"/>
  <c r="I17" i="29"/>
  <c r="H17" i="29" s="1"/>
  <c r="L7" i="29"/>
  <c r="AE17" i="29" l="1"/>
  <c r="I18" i="29"/>
  <c r="H18" i="29" s="1"/>
  <c r="AE18" i="29" l="1"/>
  <c r="I19" i="29"/>
  <c r="H19" i="29" s="1"/>
  <c r="AE19" i="29" l="1"/>
  <c r="I20" i="29"/>
  <c r="H20" i="29" s="1"/>
  <c r="AE20" i="29" l="1"/>
  <c r="I21" i="29"/>
  <c r="H21" i="29" s="1"/>
  <c r="AE21" i="29" l="1"/>
  <c r="I22" i="29"/>
  <c r="H22" i="29" s="1"/>
  <c r="AE22" i="29" l="1"/>
  <c r="I23" i="29"/>
  <c r="H23" i="29" s="1"/>
  <c r="AE23" i="29" l="1"/>
  <c r="I24" i="29"/>
  <c r="H24" i="29" s="1"/>
  <c r="AE24" i="29" l="1"/>
  <c r="I25" i="29"/>
  <c r="H25" i="29" s="1"/>
  <c r="AE25" i="29" l="1"/>
  <c r="I26" i="29"/>
  <c r="H26" i="29" s="1"/>
  <c r="AE26" i="29" l="1"/>
  <c r="I27" i="29"/>
  <c r="H27" i="29" s="1"/>
  <c r="AE27" i="29" l="1"/>
  <c r="I28" i="29"/>
  <c r="H28" i="29" s="1"/>
  <c r="AE28" i="29" l="1"/>
  <c r="I29" i="29"/>
  <c r="H29" i="29" s="1"/>
  <c r="AE29" i="29" l="1"/>
  <c r="I30" i="29"/>
  <c r="H30" i="29" s="1"/>
  <c r="AE30" i="29" l="1"/>
  <c r="I31" i="29"/>
  <c r="H31" i="29" s="1"/>
  <c r="AE31" i="29" l="1"/>
  <c r="I32" i="29"/>
  <c r="H32" i="29" s="1"/>
  <c r="AE32" i="29" l="1"/>
  <c r="I33" i="29"/>
  <c r="H33" i="29" s="1"/>
  <c r="AE33" i="29" l="1"/>
  <c r="I34" i="29"/>
  <c r="H34" i="29" s="1"/>
  <c r="AE34" i="29" l="1"/>
  <c r="I35" i="29"/>
  <c r="H35" i="29" s="1"/>
  <c r="AE35" i="29" l="1"/>
  <c r="I36" i="29"/>
  <c r="H36" i="29" s="1"/>
  <c r="AE36" i="29" l="1"/>
  <c r="I37" i="29"/>
  <c r="H37" i="29" s="1"/>
  <c r="AE37" i="29" l="1"/>
  <c r="I38" i="29"/>
  <c r="H38" i="29" s="1"/>
  <c r="AE38" i="29" l="1"/>
  <c r="I39" i="29"/>
  <c r="H39" i="29" s="1"/>
  <c r="AE39" i="29" l="1"/>
  <c r="I40" i="29"/>
  <c r="H40" i="29" s="1"/>
  <c r="AE40" i="29" l="1"/>
  <c r="I41" i="29"/>
  <c r="H41" i="29" s="1"/>
  <c r="AE41" i="2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ELLER, SCOTT</author>
    <author>LEWIS, CHARLES E</author>
    <author>LEWIS, CHUCK</author>
  </authors>
  <commentList>
    <comment ref="I4" authorId="0" shapeId="0" xr:uid="{00000000-0006-0000-0400-000001000000}">
      <text>
        <r>
          <rPr>
            <b/>
            <sz val="9"/>
            <color indexed="81"/>
            <rFont val="Tahoma"/>
            <family val="2"/>
          </rPr>
          <t>Multiple locations of IDUC require multiple steps! Only DBOR can be aggregated!</t>
        </r>
      </text>
    </comment>
    <comment ref="N4" authorId="0" shapeId="0" xr:uid="{00000000-0006-0000-0400-000002000000}">
      <text>
        <r>
          <rPr>
            <b/>
            <sz val="9"/>
            <color indexed="81"/>
            <rFont val="Tahoma"/>
            <family val="2"/>
          </rPr>
          <t>Multiple locations of IDUC require multiple steps! Only DBOR can be aggregated!</t>
        </r>
      </text>
    </comment>
    <comment ref="S4" authorId="0" shapeId="0" xr:uid="{00000000-0006-0000-0400-000003000000}">
      <text>
        <r>
          <rPr>
            <b/>
            <sz val="9"/>
            <color indexed="81"/>
            <rFont val="Tahoma"/>
            <family val="2"/>
          </rPr>
          <t>Multiple locations of IDUC require multiple steps! Only DBOR can be aggregated!</t>
        </r>
      </text>
    </comment>
    <comment ref="X4" authorId="0" shapeId="0" xr:uid="{00000000-0006-0000-0400-000004000000}">
      <text>
        <r>
          <rPr>
            <b/>
            <sz val="9"/>
            <color indexed="81"/>
            <rFont val="Tahoma"/>
            <family val="2"/>
          </rPr>
          <t>Multiple locations of IDUC require multiple steps! Only DBOR can be aggregated!</t>
        </r>
      </text>
    </comment>
    <comment ref="AC4" authorId="0" shapeId="0" xr:uid="{00000000-0006-0000-0400-000005000000}">
      <text>
        <r>
          <rPr>
            <b/>
            <sz val="9"/>
            <color indexed="81"/>
            <rFont val="Tahoma"/>
            <family val="2"/>
          </rPr>
          <t>Multiple locations of IDUC require multiple steps! Only DBOR can be aggregated!</t>
        </r>
      </text>
    </comment>
    <comment ref="I6" authorId="0" shapeId="0" xr:uid="{00000000-0006-0000-0400-000006000000}">
      <text>
        <r>
          <rPr>
            <b/>
            <sz val="9"/>
            <color indexed="81"/>
            <rFont val="Tahoma"/>
            <family val="2"/>
          </rPr>
          <t>ORD QTY</t>
        </r>
      </text>
    </comment>
    <comment ref="J6" authorId="0" shapeId="0" xr:uid="{00000000-0006-0000-0400-000007000000}">
      <text>
        <r>
          <rPr>
            <b/>
            <sz val="9"/>
            <color indexed="81"/>
            <rFont val="Tahoma"/>
            <family val="2"/>
          </rPr>
          <t>REC QTY</t>
        </r>
      </text>
    </comment>
    <comment ref="N6" authorId="0" shapeId="0" xr:uid="{00000000-0006-0000-0400-000008000000}">
      <text>
        <r>
          <rPr>
            <b/>
            <sz val="9"/>
            <color indexed="81"/>
            <rFont val="Tahoma"/>
            <family val="2"/>
          </rPr>
          <t>ORD QTY</t>
        </r>
      </text>
    </comment>
    <comment ref="O6" authorId="0" shapeId="0" xr:uid="{00000000-0006-0000-0400-000009000000}">
      <text>
        <r>
          <rPr>
            <b/>
            <sz val="9"/>
            <color indexed="81"/>
            <rFont val="Tahoma"/>
            <family val="2"/>
          </rPr>
          <t>REC QTY</t>
        </r>
      </text>
    </comment>
    <comment ref="S6" authorId="0" shapeId="0" xr:uid="{00000000-0006-0000-0400-00000A000000}">
      <text>
        <r>
          <rPr>
            <b/>
            <sz val="9"/>
            <color indexed="81"/>
            <rFont val="Tahoma"/>
            <family val="2"/>
          </rPr>
          <t>ORD QTY</t>
        </r>
      </text>
    </comment>
    <comment ref="T6" authorId="0" shapeId="0" xr:uid="{00000000-0006-0000-0400-00000B000000}">
      <text>
        <r>
          <rPr>
            <b/>
            <sz val="9"/>
            <color indexed="81"/>
            <rFont val="Tahoma"/>
            <family val="2"/>
          </rPr>
          <t>REC QTY</t>
        </r>
      </text>
    </comment>
    <comment ref="X6" authorId="0" shapeId="0" xr:uid="{00000000-0006-0000-0400-00000C000000}">
      <text>
        <r>
          <rPr>
            <b/>
            <sz val="9"/>
            <color indexed="81"/>
            <rFont val="Tahoma"/>
            <family val="2"/>
          </rPr>
          <t>ORD QTY</t>
        </r>
      </text>
    </comment>
    <comment ref="Y6" authorId="0" shapeId="0" xr:uid="{00000000-0006-0000-0400-00000D000000}">
      <text>
        <r>
          <rPr>
            <b/>
            <sz val="9"/>
            <color indexed="81"/>
            <rFont val="Tahoma"/>
            <family val="2"/>
          </rPr>
          <t>REC QTY</t>
        </r>
      </text>
    </comment>
    <comment ref="AC6" authorId="0" shapeId="0" xr:uid="{00000000-0006-0000-0400-00000E000000}">
      <text>
        <r>
          <rPr>
            <b/>
            <sz val="9"/>
            <color indexed="81"/>
            <rFont val="Tahoma"/>
            <family val="2"/>
          </rPr>
          <t>ORD QTY</t>
        </r>
      </text>
    </comment>
    <comment ref="AD6" authorId="0" shapeId="0" xr:uid="{00000000-0006-0000-0400-00000F000000}">
      <text>
        <r>
          <rPr>
            <b/>
            <sz val="9"/>
            <color indexed="81"/>
            <rFont val="Tahoma"/>
            <family val="2"/>
          </rPr>
          <t>REC QTY</t>
        </r>
      </text>
    </comment>
    <comment ref="I7" authorId="0" shapeId="0" xr:uid="{00000000-0006-0000-0400-000010000000}">
      <text>
        <r>
          <rPr>
            <b/>
            <sz val="9"/>
            <color indexed="81"/>
            <rFont val="Tahoma"/>
            <family val="2"/>
          </rPr>
          <t>ORD QTY</t>
        </r>
      </text>
    </comment>
    <comment ref="N7" authorId="0" shapeId="0" xr:uid="{00000000-0006-0000-0400-000011000000}">
      <text>
        <r>
          <rPr>
            <b/>
            <sz val="9"/>
            <color indexed="81"/>
            <rFont val="Tahoma"/>
            <family val="2"/>
          </rPr>
          <t>ORD QTY</t>
        </r>
      </text>
    </comment>
    <comment ref="S7" authorId="0" shapeId="0" xr:uid="{00000000-0006-0000-0400-000012000000}">
      <text>
        <r>
          <rPr>
            <b/>
            <sz val="9"/>
            <color indexed="81"/>
            <rFont val="Tahoma"/>
            <family val="2"/>
          </rPr>
          <t>ORD QTY</t>
        </r>
      </text>
    </comment>
    <comment ref="X7" authorId="0" shapeId="0" xr:uid="{00000000-0006-0000-0400-000013000000}">
      <text>
        <r>
          <rPr>
            <b/>
            <sz val="9"/>
            <color indexed="81"/>
            <rFont val="Tahoma"/>
            <family val="2"/>
          </rPr>
          <t>ORD QTY</t>
        </r>
      </text>
    </comment>
    <comment ref="AC7" authorId="0" shapeId="0" xr:uid="{00000000-0006-0000-0400-000014000000}">
      <text>
        <r>
          <rPr>
            <b/>
            <sz val="9"/>
            <color indexed="81"/>
            <rFont val="Tahoma"/>
            <family val="2"/>
          </rPr>
          <t>ORD QTY</t>
        </r>
      </text>
    </comment>
    <comment ref="I12" authorId="0" shapeId="0" xr:uid="{00000000-0006-0000-0400-000015000000}">
      <text>
        <r>
          <rPr>
            <b/>
            <sz val="9"/>
            <color indexed="81"/>
            <rFont val="Tahoma"/>
            <family val="2"/>
          </rPr>
          <t>Multiple locations of IDUC require multiple steps! Only DBOR can be aggregated!</t>
        </r>
      </text>
    </comment>
    <comment ref="N12" authorId="0" shapeId="0" xr:uid="{00000000-0006-0000-0400-000016000000}">
      <text>
        <r>
          <rPr>
            <b/>
            <sz val="9"/>
            <color indexed="81"/>
            <rFont val="Tahoma"/>
            <family val="2"/>
          </rPr>
          <t>Multiple locations of IDUC require multiple steps! Only DBOR can be aggregated!</t>
        </r>
      </text>
    </comment>
    <comment ref="S12" authorId="0" shapeId="0" xr:uid="{00000000-0006-0000-0400-000017000000}">
      <text>
        <r>
          <rPr>
            <b/>
            <sz val="9"/>
            <color indexed="81"/>
            <rFont val="Tahoma"/>
            <family val="2"/>
          </rPr>
          <t>Multiple locations of IDUC require multiple steps! Only DBOR can be aggregated!</t>
        </r>
      </text>
    </comment>
    <comment ref="X12" authorId="0" shapeId="0" xr:uid="{00000000-0006-0000-0400-000018000000}">
      <text>
        <r>
          <rPr>
            <b/>
            <sz val="9"/>
            <color indexed="81"/>
            <rFont val="Tahoma"/>
            <family val="2"/>
          </rPr>
          <t>Multiple locations of IDUC require multiple steps! Only DBOR can be aggregated!</t>
        </r>
      </text>
    </comment>
    <comment ref="AC12" authorId="0" shapeId="0" xr:uid="{00000000-0006-0000-0400-000019000000}">
      <text>
        <r>
          <rPr>
            <b/>
            <sz val="9"/>
            <color indexed="81"/>
            <rFont val="Tahoma"/>
            <family val="2"/>
          </rPr>
          <t>Multiple locations of IDUC require multiple steps! Only DBOR can be aggregated!</t>
        </r>
      </text>
    </comment>
    <comment ref="I15" authorId="0" shapeId="0" xr:uid="{00000000-0006-0000-0400-00001A000000}">
      <text>
        <r>
          <rPr>
            <b/>
            <sz val="9"/>
            <color indexed="81"/>
            <rFont val="Tahoma"/>
            <family val="2"/>
          </rPr>
          <t>ORD QTY</t>
        </r>
      </text>
    </comment>
    <comment ref="J15" authorId="0" shapeId="0" xr:uid="{00000000-0006-0000-0400-00001B000000}">
      <text>
        <r>
          <rPr>
            <b/>
            <sz val="9"/>
            <color indexed="81"/>
            <rFont val="Tahoma"/>
            <family val="2"/>
          </rPr>
          <t>REC QTY</t>
        </r>
      </text>
    </comment>
    <comment ref="N15" authorId="0" shapeId="0" xr:uid="{00000000-0006-0000-0400-00001C000000}">
      <text>
        <r>
          <rPr>
            <b/>
            <sz val="9"/>
            <color indexed="81"/>
            <rFont val="Tahoma"/>
            <family val="2"/>
          </rPr>
          <t>ORD QTY</t>
        </r>
      </text>
    </comment>
    <comment ref="O15" authorId="0" shapeId="0" xr:uid="{00000000-0006-0000-0400-00001D000000}">
      <text>
        <r>
          <rPr>
            <b/>
            <sz val="9"/>
            <color indexed="81"/>
            <rFont val="Tahoma"/>
            <family val="2"/>
          </rPr>
          <t>REC QTY</t>
        </r>
      </text>
    </comment>
    <comment ref="S15" authorId="0" shapeId="0" xr:uid="{00000000-0006-0000-0400-00001E000000}">
      <text>
        <r>
          <rPr>
            <b/>
            <sz val="9"/>
            <color indexed="81"/>
            <rFont val="Tahoma"/>
            <family val="2"/>
          </rPr>
          <t>ORD QTY</t>
        </r>
      </text>
    </comment>
    <comment ref="T15" authorId="0" shapeId="0" xr:uid="{00000000-0006-0000-0400-00001F000000}">
      <text>
        <r>
          <rPr>
            <b/>
            <sz val="9"/>
            <color indexed="81"/>
            <rFont val="Tahoma"/>
            <family val="2"/>
          </rPr>
          <t>REC QTY</t>
        </r>
      </text>
    </comment>
    <comment ref="X15" authorId="0" shapeId="0" xr:uid="{00000000-0006-0000-0400-000020000000}">
      <text>
        <r>
          <rPr>
            <b/>
            <sz val="9"/>
            <color indexed="81"/>
            <rFont val="Tahoma"/>
            <family val="2"/>
          </rPr>
          <t>ORD QTY</t>
        </r>
      </text>
    </comment>
    <comment ref="Y15" authorId="0" shapeId="0" xr:uid="{00000000-0006-0000-0400-000021000000}">
      <text>
        <r>
          <rPr>
            <b/>
            <sz val="9"/>
            <color indexed="81"/>
            <rFont val="Tahoma"/>
            <family val="2"/>
          </rPr>
          <t>REC QTY</t>
        </r>
      </text>
    </comment>
    <comment ref="AC15" authorId="0" shapeId="0" xr:uid="{00000000-0006-0000-0400-000022000000}">
      <text>
        <r>
          <rPr>
            <b/>
            <sz val="9"/>
            <color indexed="81"/>
            <rFont val="Tahoma"/>
            <family val="2"/>
          </rPr>
          <t>ORD QTY</t>
        </r>
      </text>
    </comment>
    <comment ref="AD15" authorId="0" shapeId="0" xr:uid="{00000000-0006-0000-0400-000023000000}">
      <text>
        <r>
          <rPr>
            <b/>
            <sz val="9"/>
            <color indexed="81"/>
            <rFont val="Tahoma"/>
            <family val="2"/>
          </rPr>
          <t>REC QTY</t>
        </r>
      </text>
    </comment>
    <comment ref="I17" authorId="0" shapeId="0" xr:uid="{00000000-0006-0000-0400-000024000000}">
      <text>
        <r>
          <rPr>
            <b/>
            <sz val="9"/>
            <color indexed="81"/>
            <rFont val="Tahoma"/>
            <family val="2"/>
          </rPr>
          <t>Multiple locations of IDUC require multiple steps! Only DBOR can be aggregated!</t>
        </r>
      </text>
    </comment>
    <comment ref="N17" authorId="0" shapeId="0" xr:uid="{00000000-0006-0000-0400-000025000000}">
      <text>
        <r>
          <rPr>
            <b/>
            <sz val="9"/>
            <color indexed="81"/>
            <rFont val="Tahoma"/>
            <family val="2"/>
          </rPr>
          <t>Multiple locations of IDUC require multiple steps! Only DBOR can be aggregated!</t>
        </r>
      </text>
    </comment>
    <comment ref="S17" authorId="0" shapeId="0" xr:uid="{00000000-0006-0000-0400-000026000000}">
      <text>
        <r>
          <rPr>
            <b/>
            <sz val="9"/>
            <color indexed="81"/>
            <rFont val="Tahoma"/>
            <family val="2"/>
          </rPr>
          <t>Multiple locations of IDUC require multiple steps! Only DBOR can be aggregated!</t>
        </r>
      </text>
    </comment>
    <comment ref="X17" authorId="0" shapeId="0" xr:uid="{00000000-0006-0000-0400-000027000000}">
      <text>
        <r>
          <rPr>
            <b/>
            <sz val="9"/>
            <color indexed="81"/>
            <rFont val="Tahoma"/>
            <family val="2"/>
          </rPr>
          <t>Multiple locations of IDUC require multiple steps! Only DBOR can be aggregated!</t>
        </r>
      </text>
    </comment>
    <comment ref="AC17" authorId="0" shapeId="0" xr:uid="{00000000-0006-0000-0400-000028000000}">
      <text>
        <r>
          <rPr>
            <b/>
            <sz val="9"/>
            <color indexed="81"/>
            <rFont val="Tahoma"/>
            <family val="2"/>
          </rPr>
          <t>Multiple locations of IDUC require multiple steps! Only DBOR can be aggregated!</t>
        </r>
      </text>
    </comment>
    <comment ref="I23" authorId="0" shapeId="0" xr:uid="{00000000-0006-0000-0400-000029000000}">
      <text>
        <r>
          <rPr>
            <b/>
            <sz val="9"/>
            <color indexed="81"/>
            <rFont val="Tahoma"/>
            <family val="2"/>
          </rPr>
          <t>ORD QTY</t>
        </r>
      </text>
    </comment>
    <comment ref="J23" authorId="0" shapeId="0" xr:uid="{00000000-0006-0000-0400-00002A000000}">
      <text>
        <r>
          <rPr>
            <b/>
            <sz val="9"/>
            <color indexed="81"/>
            <rFont val="Tahoma"/>
            <family val="2"/>
          </rPr>
          <t>REC QTY</t>
        </r>
      </text>
    </comment>
    <comment ref="N23" authorId="0" shapeId="0" xr:uid="{00000000-0006-0000-0400-00002B000000}">
      <text>
        <r>
          <rPr>
            <b/>
            <sz val="9"/>
            <color indexed="81"/>
            <rFont val="Tahoma"/>
            <family val="2"/>
          </rPr>
          <t>ORD QTY</t>
        </r>
      </text>
    </comment>
    <comment ref="O23" authorId="0" shapeId="0" xr:uid="{00000000-0006-0000-0400-00002C000000}">
      <text>
        <r>
          <rPr>
            <b/>
            <sz val="9"/>
            <color indexed="81"/>
            <rFont val="Tahoma"/>
            <family val="2"/>
          </rPr>
          <t>REC QTY</t>
        </r>
      </text>
    </comment>
    <comment ref="S23" authorId="0" shapeId="0" xr:uid="{00000000-0006-0000-0400-00002D000000}">
      <text>
        <r>
          <rPr>
            <b/>
            <sz val="9"/>
            <color indexed="81"/>
            <rFont val="Tahoma"/>
            <family val="2"/>
          </rPr>
          <t>ORD QTY</t>
        </r>
      </text>
    </comment>
    <comment ref="T23" authorId="0" shapeId="0" xr:uid="{00000000-0006-0000-0400-00002E000000}">
      <text>
        <r>
          <rPr>
            <b/>
            <sz val="9"/>
            <color indexed="81"/>
            <rFont val="Tahoma"/>
            <family val="2"/>
          </rPr>
          <t>REC QTY</t>
        </r>
      </text>
    </comment>
    <comment ref="X23" authorId="0" shapeId="0" xr:uid="{00000000-0006-0000-0400-00002F000000}">
      <text>
        <r>
          <rPr>
            <b/>
            <sz val="9"/>
            <color indexed="81"/>
            <rFont val="Tahoma"/>
            <family val="2"/>
          </rPr>
          <t>ORD QTY</t>
        </r>
      </text>
    </comment>
    <comment ref="Y23" authorId="0" shapeId="0" xr:uid="{00000000-0006-0000-0400-000030000000}">
      <text>
        <r>
          <rPr>
            <b/>
            <sz val="9"/>
            <color indexed="81"/>
            <rFont val="Tahoma"/>
            <family val="2"/>
          </rPr>
          <t>REC QTY</t>
        </r>
      </text>
    </comment>
    <comment ref="AC23" authorId="0" shapeId="0" xr:uid="{00000000-0006-0000-0400-000031000000}">
      <text>
        <r>
          <rPr>
            <b/>
            <sz val="9"/>
            <color indexed="81"/>
            <rFont val="Tahoma"/>
            <family val="2"/>
          </rPr>
          <t>ORD QTY</t>
        </r>
      </text>
    </comment>
    <comment ref="AD23" authorId="0" shapeId="0" xr:uid="{00000000-0006-0000-0400-000032000000}">
      <text>
        <r>
          <rPr>
            <b/>
            <sz val="9"/>
            <color indexed="81"/>
            <rFont val="Tahoma"/>
            <family val="2"/>
          </rPr>
          <t>REC QTY</t>
        </r>
      </text>
    </comment>
    <comment ref="B25" authorId="0" shapeId="0" xr:uid="{00000000-0006-0000-0400-000033000000}">
      <text>
        <r>
          <rPr>
            <b/>
            <sz val="9"/>
            <color indexed="81"/>
            <rFont val="Tahoma"/>
            <family val="2"/>
          </rPr>
          <t>Number of 30x48 HH placed that DO NOT contain an FST in the same HH as the splice/Rev T</t>
        </r>
      </text>
    </comment>
    <comment ref="B26" authorId="0" shapeId="0" xr:uid="{00000000-0006-0000-0400-000034000000}">
      <text>
        <r>
          <rPr>
            <b/>
            <sz val="9"/>
            <color indexed="81"/>
            <rFont val="Tahoma"/>
            <family val="2"/>
          </rPr>
          <t>Number of 17x30 HH placed that DO NOT contain an FST in the same HH as the splice/Rev T</t>
        </r>
      </text>
    </comment>
    <comment ref="B27" authorId="1" shapeId="0" xr:uid="{00000000-0006-0000-0400-000035000000}">
      <text>
        <r>
          <rPr>
            <b/>
            <sz val="9"/>
            <color indexed="81"/>
            <rFont val="Tahoma"/>
            <family val="2"/>
          </rPr>
          <t>Number of 30X48 HH placed that DO contain a  FST in the same HH as the splice/Rev T</t>
        </r>
      </text>
    </comment>
    <comment ref="B28" authorId="0" shapeId="0" xr:uid="{00000000-0006-0000-0400-000036000000}">
      <text>
        <r>
          <rPr>
            <b/>
            <sz val="9"/>
            <color indexed="81"/>
            <rFont val="Tahoma"/>
            <family val="2"/>
          </rPr>
          <t>Number of 17x30 HH placed that DO contain a  FST in the same HH as the splice/Rev T</t>
        </r>
      </text>
    </comment>
    <comment ref="B29" authorId="2" shapeId="0" xr:uid="{00000000-0006-0000-0400-000037000000}">
      <text>
        <r>
          <rPr>
            <b/>
            <sz val="9"/>
            <color indexed="81"/>
            <rFont val="Tahoma"/>
            <family val="2"/>
          </rPr>
          <t>Number of load rated 10X15" HHs for FST location in required areas</t>
        </r>
      </text>
    </comment>
    <comment ref="I29" authorId="0" shapeId="0" xr:uid="{00000000-0006-0000-0400-000038000000}">
      <text>
        <r>
          <rPr>
            <b/>
            <sz val="9"/>
            <color indexed="81"/>
            <rFont val="Tahoma"/>
            <family val="2"/>
          </rPr>
          <t>ORD QTY</t>
        </r>
      </text>
    </comment>
    <comment ref="J29" authorId="0" shapeId="0" xr:uid="{00000000-0006-0000-0400-000039000000}">
      <text>
        <r>
          <rPr>
            <b/>
            <sz val="9"/>
            <color indexed="81"/>
            <rFont val="Tahoma"/>
            <family val="2"/>
          </rPr>
          <t>REC QTY</t>
        </r>
      </text>
    </comment>
    <comment ref="N29" authorId="0" shapeId="0" xr:uid="{00000000-0006-0000-0400-00003A000000}">
      <text>
        <r>
          <rPr>
            <b/>
            <sz val="9"/>
            <color indexed="81"/>
            <rFont val="Tahoma"/>
            <family val="2"/>
          </rPr>
          <t>ORD QTY</t>
        </r>
      </text>
    </comment>
    <comment ref="O29" authorId="0" shapeId="0" xr:uid="{00000000-0006-0000-0400-00003B000000}">
      <text>
        <r>
          <rPr>
            <b/>
            <sz val="9"/>
            <color indexed="81"/>
            <rFont val="Tahoma"/>
            <family val="2"/>
          </rPr>
          <t>REC QTY</t>
        </r>
      </text>
    </comment>
    <comment ref="S29" authorId="0" shapeId="0" xr:uid="{00000000-0006-0000-0400-00003C000000}">
      <text>
        <r>
          <rPr>
            <b/>
            <sz val="9"/>
            <color indexed="81"/>
            <rFont val="Tahoma"/>
            <family val="2"/>
          </rPr>
          <t>ORD QTY</t>
        </r>
      </text>
    </comment>
    <comment ref="T29" authorId="0" shapeId="0" xr:uid="{00000000-0006-0000-0400-00003D000000}">
      <text>
        <r>
          <rPr>
            <b/>
            <sz val="9"/>
            <color indexed="81"/>
            <rFont val="Tahoma"/>
            <family val="2"/>
          </rPr>
          <t>REC QTY</t>
        </r>
      </text>
    </comment>
    <comment ref="X29" authorId="0" shapeId="0" xr:uid="{00000000-0006-0000-0400-00003E000000}">
      <text>
        <r>
          <rPr>
            <b/>
            <sz val="9"/>
            <color indexed="81"/>
            <rFont val="Tahoma"/>
            <family val="2"/>
          </rPr>
          <t>ORD QTY</t>
        </r>
      </text>
    </comment>
    <comment ref="Y29" authorId="0" shapeId="0" xr:uid="{00000000-0006-0000-0400-00003F000000}">
      <text>
        <r>
          <rPr>
            <b/>
            <sz val="9"/>
            <color indexed="81"/>
            <rFont val="Tahoma"/>
            <family val="2"/>
          </rPr>
          <t>REC QTY</t>
        </r>
      </text>
    </comment>
    <comment ref="AC29" authorId="0" shapeId="0" xr:uid="{00000000-0006-0000-0400-000040000000}">
      <text>
        <r>
          <rPr>
            <b/>
            <sz val="9"/>
            <color indexed="81"/>
            <rFont val="Tahoma"/>
            <family val="2"/>
          </rPr>
          <t>ORD QTY</t>
        </r>
      </text>
    </comment>
    <comment ref="AD29" authorId="0" shapeId="0" xr:uid="{00000000-0006-0000-0400-000041000000}">
      <text>
        <r>
          <rPr>
            <b/>
            <sz val="9"/>
            <color indexed="81"/>
            <rFont val="Tahoma"/>
            <family val="2"/>
          </rPr>
          <t>REC QTY</t>
        </r>
      </text>
    </comment>
    <comment ref="I30" authorId="0" shapeId="0" xr:uid="{00000000-0006-0000-0400-000042000000}">
      <text>
        <r>
          <rPr>
            <b/>
            <sz val="9"/>
            <color indexed="81"/>
            <rFont val="Tahoma"/>
            <family val="2"/>
          </rPr>
          <t>ORD QTY</t>
        </r>
      </text>
    </comment>
    <comment ref="J30" authorId="0" shapeId="0" xr:uid="{00000000-0006-0000-0400-000043000000}">
      <text>
        <r>
          <rPr>
            <b/>
            <sz val="9"/>
            <color indexed="81"/>
            <rFont val="Tahoma"/>
            <family val="2"/>
          </rPr>
          <t>REC QTY</t>
        </r>
      </text>
    </comment>
    <comment ref="N30" authorId="0" shapeId="0" xr:uid="{00000000-0006-0000-0400-000044000000}">
      <text>
        <r>
          <rPr>
            <b/>
            <sz val="9"/>
            <color indexed="81"/>
            <rFont val="Tahoma"/>
            <family val="2"/>
          </rPr>
          <t>ORD QTY</t>
        </r>
      </text>
    </comment>
    <comment ref="O30" authorId="0" shapeId="0" xr:uid="{00000000-0006-0000-0400-000045000000}">
      <text>
        <r>
          <rPr>
            <b/>
            <sz val="9"/>
            <color indexed="81"/>
            <rFont val="Tahoma"/>
            <family val="2"/>
          </rPr>
          <t>REC QTY</t>
        </r>
      </text>
    </comment>
    <comment ref="S30" authorId="0" shapeId="0" xr:uid="{00000000-0006-0000-0400-000046000000}">
      <text>
        <r>
          <rPr>
            <b/>
            <sz val="9"/>
            <color indexed="81"/>
            <rFont val="Tahoma"/>
            <family val="2"/>
          </rPr>
          <t>ORD QTY</t>
        </r>
      </text>
    </comment>
    <comment ref="T30" authorId="0" shapeId="0" xr:uid="{00000000-0006-0000-0400-000047000000}">
      <text>
        <r>
          <rPr>
            <b/>
            <sz val="9"/>
            <color indexed="81"/>
            <rFont val="Tahoma"/>
            <family val="2"/>
          </rPr>
          <t>REC QTY</t>
        </r>
      </text>
    </comment>
    <comment ref="X30" authorId="0" shapeId="0" xr:uid="{00000000-0006-0000-0400-000048000000}">
      <text>
        <r>
          <rPr>
            <b/>
            <sz val="9"/>
            <color indexed="81"/>
            <rFont val="Tahoma"/>
            <family val="2"/>
          </rPr>
          <t>ORD QTY</t>
        </r>
      </text>
    </comment>
    <comment ref="Y30" authorId="0" shapeId="0" xr:uid="{00000000-0006-0000-0400-000049000000}">
      <text>
        <r>
          <rPr>
            <b/>
            <sz val="9"/>
            <color indexed="81"/>
            <rFont val="Tahoma"/>
            <family val="2"/>
          </rPr>
          <t>REC QTY</t>
        </r>
      </text>
    </comment>
    <comment ref="AC30" authorId="0" shapeId="0" xr:uid="{00000000-0006-0000-0400-00004A000000}">
      <text>
        <r>
          <rPr>
            <b/>
            <sz val="9"/>
            <color indexed="81"/>
            <rFont val="Tahoma"/>
            <family val="2"/>
          </rPr>
          <t>ORD QTY</t>
        </r>
      </text>
    </comment>
    <comment ref="AD30" authorId="0" shapeId="0" xr:uid="{00000000-0006-0000-0400-00004B000000}">
      <text>
        <r>
          <rPr>
            <b/>
            <sz val="9"/>
            <color indexed="81"/>
            <rFont val="Tahoma"/>
            <family val="2"/>
          </rPr>
          <t>REC QTY</t>
        </r>
      </text>
    </comment>
    <comment ref="I35" authorId="0" shapeId="0" xr:uid="{00000000-0006-0000-0400-00004C000000}">
      <text>
        <r>
          <rPr>
            <b/>
            <sz val="9"/>
            <color indexed="81"/>
            <rFont val="Tahoma"/>
            <family val="2"/>
          </rPr>
          <t>Multiple locations of IDUC require multiple steps! Only DBOR can be aggregated!</t>
        </r>
      </text>
    </comment>
    <comment ref="N35" authorId="0" shapeId="0" xr:uid="{00000000-0006-0000-0400-00004D000000}">
      <text>
        <r>
          <rPr>
            <b/>
            <sz val="9"/>
            <color indexed="81"/>
            <rFont val="Tahoma"/>
            <family val="2"/>
          </rPr>
          <t>Multiple locations of IDUC require multiple steps! Only DBOR can be aggregated!</t>
        </r>
      </text>
    </comment>
    <comment ref="S35" authorId="0" shapeId="0" xr:uid="{00000000-0006-0000-0400-00004E000000}">
      <text>
        <r>
          <rPr>
            <b/>
            <sz val="9"/>
            <color indexed="81"/>
            <rFont val="Tahoma"/>
            <family val="2"/>
          </rPr>
          <t>Multiple locations of IDUC require multiple steps! Only DBOR can be aggregated!</t>
        </r>
      </text>
    </comment>
    <comment ref="X35" authorId="0" shapeId="0" xr:uid="{00000000-0006-0000-0400-00004F000000}">
      <text>
        <r>
          <rPr>
            <b/>
            <sz val="9"/>
            <color indexed="81"/>
            <rFont val="Tahoma"/>
            <family val="2"/>
          </rPr>
          <t>Multiple locations of IDUC require multiple steps! Only DBOR can be aggregated!</t>
        </r>
      </text>
    </comment>
    <comment ref="AC35" authorId="0" shapeId="0" xr:uid="{00000000-0006-0000-0400-000050000000}">
      <text>
        <r>
          <rPr>
            <b/>
            <sz val="9"/>
            <color indexed="81"/>
            <rFont val="Tahoma"/>
            <family val="2"/>
          </rPr>
          <t>Multiple locations of IDUC require multiple steps! Only DBOR can be aggregated!</t>
        </r>
      </text>
    </comment>
    <comment ref="I37" authorId="0" shapeId="0" xr:uid="{00000000-0006-0000-0400-000051000000}">
      <text>
        <r>
          <rPr>
            <b/>
            <sz val="9"/>
            <color indexed="81"/>
            <rFont val="Tahoma"/>
            <family val="2"/>
          </rPr>
          <t>ORD QTY</t>
        </r>
      </text>
    </comment>
    <comment ref="J37" authorId="0" shapeId="0" xr:uid="{00000000-0006-0000-0400-000052000000}">
      <text>
        <r>
          <rPr>
            <b/>
            <sz val="9"/>
            <color indexed="81"/>
            <rFont val="Tahoma"/>
            <family val="2"/>
          </rPr>
          <t>REC QTY</t>
        </r>
      </text>
    </comment>
    <comment ref="N37" authorId="0" shapeId="0" xr:uid="{00000000-0006-0000-0400-000053000000}">
      <text>
        <r>
          <rPr>
            <b/>
            <sz val="9"/>
            <color indexed="81"/>
            <rFont val="Tahoma"/>
            <family val="2"/>
          </rPr>
          <t>ORD QTY</t>
        </r>
      </text>
    </comment>
    <comment ref="O37" authorId="0" shapeId="0" xr:uid="{00000000-0006-0000-0400-000054000000}">
      <text>
        <r>
          <rPr>
            <b/>
            <sz val="9"/>
            <color indexed="81"/>
            <rFont val="Tahoma"/>
            <family val="2"/>
          </rPr>
          <t>REC QTY</t>
        </r>
      </text>
    </comment>
    <comment ref="S37" authorId="0" shapeId="0" xr:uid="{00000000-0006-0000-0400-000055000000}">
      <text>
        <r>
          <rPr>
            <b/>
            <sz val="9"/>
            <color indexed="81"/>
            <rFont val="Tahoma"/>
            <family val="2"/>
          </rPr>
          <t>ORD QTY</t>
        </r>
      </text>
    </comment>
    <comment ref="T37" authorId="0" shapeId="0" xr:uid="{00000000-0006-0000-0400-000056000000}">
      <text>
        <r>
          <rPr>
            <b/>
            <sz val="9"/>
            <color indexed="81"/>
            <rFont val="Tahoma"/>
            <family val="2"/>
          </rPr>
          <t>REC QTY</t>
        </r>
      </text>
    </comment>
    <comment ref="X37" authorId="0" shapeId="0" xr:uid="{00000000-0006-0000-0400-000057000000}">
      <text>
        <r>
          <rPr>
            <b/>
            <sz val="9"/>
            <color indexed="81"/>
            <rFont val="Tahoma"/>
            <family val="2"/>
          </rPr>
          <t>ORD QTY</t>
        </r>
      </text>
    </comment>
    <comment ref="Y37" authorId="0" shapeId="0" xr:uid="{00000000-0006-0000-0400-000058000000}">
      <text>
        <r>
          <rPr>
            <b/>
            <sz val="9"/>
            <color indexed="81"/>
            <rFont val="Tahoma"/>
            <family val="2"/>
          </rPr>
          <t>REC QTY</t>
        </r>
      </text>
    </comment>
    <comment ref="AC37" authorId="0" shapeId="0" xr:uid="{00000000-0006-0000-0400-000059000000}">
      <text>
        <r>
          <rPr>
            <b/>
            <sz val="9"/>
            <color indexed="81"/>
            <rFont val="Tahoma"/>
            <family val="2"/>
          </rPr>
          <t>ORD QTY</t>
        </r>
      </text>
    </comment>
    <comment ref="AD37" authorId="0" shapeId="0" xr:uid="{00000000-0006-0000-0400-00005A000000}">
      <text>
        <r>
          <rPr>
            <b/>
            <sz val="9"/>
            <color indexed="81"/>
            <rFont val="Tahoma"/>
            <family val="2"/>
          </rPr>
          <t>REC QTY</t>
        </r>
      </text>
    </comment>
    <comment ref="I38" authorId="0" shapeId="0" xr:uid="{00000000-0006-0000-0400-00005B000000}">
      <text>
        <r>
          <rPr>
            <b/>
            <sz val="9"/>
            <color indexed="81"/>
            <rFont val="Tahoma"/>
            <family val="2"/>
          </rPr>
          <t>ORD QTY</t>
        </r>
      </text>
    </comment>
    <comment ref="N38" authorId="0" shapeId="0" xr:uid="{00000000-0006-0000-0400-00005C000000}">
      <text>
        <r>
          <rPr>
            <b/>
            <sz val="9"/>
            <color indexed="81"/>
            <rFont val="Tahoma"/>
            <family val="2"/>
          </rPr>
          <t>ORD QTY</t>
        </r>
      </text>
    </comment>
    <comment ref="S38" authorId="0" shapeId="0" xr:uid="{00000000-0006-0000-0400-00005D000000}">
      <text>
        <r>
          <rPr>
            <b/>
            <sz val="9"/>
            <color indexed="81"/>
            <rFont val="Tahoma"/>
            <family val="2"/>
          </rPr>
          <t>ORD QTY</t>
        </r>
      </text>
    </comment>
    <comment ref="X38" authorId="0" shapeId="0" xr:uid="{00000000-0006-0000-0400-00005E000000}">
      <text>
        <r>
          <rPr>
            <b/>
            <sz val="9"/>
            <color indexed="81"/>
            <rFont val="Tahoma"/>
            <family val="2"/>
          </rPr>
          <t>ORD QTY</t>
        </r>
      </text>
    </comment>
    <comment ref="AC38" authorId="0" shapeId="0" xr:uid="{00000000-0006-0000-0400-00005F000000}">
      <text>
        <r>
          <rPr>
            <b/>
            <sz val="9"/>
            <color indexed="81"/>
            <rFont val="Tahoma"/>
            <family val="2"/>
          </rPr>
          <t>ORD QTY</t>
        </r>
      </text>
    </comment>
    <comment ref="I43" authorId="0" shapeId="0" xr:uid="{00000000-0006-0000-0400-000060000000}">
      <text>
        <r>
          <rPr>
            <b/>
            <sz val="9"/>
            <color indexed="81"/>
            <rFont val="Tahoma"/>
            <family val="2"/>
          </rPr>
          <t>Multiple locations of IDUC require multiple steps! Only DBOR can be aggregated!</t>
        </r>
      </text>
    </comment>
    <comment ref="N43" authorId="0" shapeId="0" xr:uid="{00000000-0006-0000-0400-000061000000}">
      <text>
        <r>
          <rPr>
            <b/>
            <sz val="9"/>
            <color indexed="81"/>
            <rFont val="Tahoma"/>
            <family val="2"/>
          </rPr>
          <t>Multiple locations of IDUC require multiple steps! Only DBOR can be aggregated!</t>
        </r>
      </text>
    </comment>
    <comment ref="S43" authorId="0" shapeId="0" xr:uid="{00000000-0006-0000-0400-000062000000}">
      <text>
        <r>
          <rPr>
            <b/>
            <sz val="9"/>
            <color indexed="81"/>
            <rFont val="Tahoma"/>
            <family val="2"/>
          </rPr>
          <t>Multiple locations of IDUC require multiple steps! Only DBOR can be aggregated!</t>
        </r>
      </text>
    </comment>
    <comment ref="X43" authorId="0" shapeId="0" xr:uid="{00000000-0006-0000-0400-000063000000}">
      <text>
        <r>
          <rPr>
            <b/>
            <sz val="9"/>
            <color indexed="81"/>
            <rFont val="Tahoma"/>
            <family val="2"/>
          </rPr>
          <t>Multiple locations of IDUC require multiple steps! Only DBOR can be aggregated!</t>
        </r>
      </text>
    </comment>
    <comment ref="AC43" authorId="0" shapeId="0" xr:uid="{00000000-0006-0000-0400-000064000000}">
      <text>
        <r>
          <rPr>
            <b/>
            <sz val="9"/>
            <color indexed="81"/>
            <rFont val="Tahoma"/>
            <family val="2"/>
          </rPr>
          <t>Multiple locations of IDUC require multiple steps! Only DBOR can be aggregated!</t>
        </r>
      </text>
    </comment>
    <comment ref="I45" authorId="0" shapeId="0" xr:uid="{00000000-0006-0000-0400-000065000000}">
      <text>
        <r>
          <rPr>
            <b/>
            <sz val="9"/>
            <color indexed="81"/>
            <rFont val="Tahoma"/>
            <family val="2"/>
          </rPr>
          <t>ORD QTY</t>
        </r>
      </text>
    </comment>
    <comment ref="J45" authorId="0" shapeId="0" xr:uid="{00000000-0006-0000-0400-000066000000}">
      <text>
        <r>
          <rPr>
            <b/>
            <sz val="9"/>
            <color indexed="81"/>
            <rFont val="Tahoma"/>
            <family val="2"/>
          </rPr>
          <t>REC QTY</t>
        </r>
      </text>
    </comment>
    <comment ref="N45" authorId="0" shapeId="0" xr:uid="{00000000-0006-0000-0400-000067000000}">
      <text>
        <r>
          <rPr>
            <b/>
            <sz val="9"/>
            <color indexed="81"/>
            <rFont val="Tahoma"/>
            <family val="2"/>
          </rPr>
          <t>ORD QTY</t>
        </r>
      </text>
    </comment>
    <comment ref="O45" authorId="0" shapeId="0" xr:uid="{00000000-0006-0000-0400-000068000000}">
      <text>
        <r>
          <rPr>
            <b/>
            <sz val="9"/>
            <color indexed="81"/>
            <rFont val="Tahoma"/>
            <family val="2"/>
          </rPr>
          <t>REC QTY</t>
        </r>
      </text>
    </comment>
    <comment ref="S45" authorId="0" shapeId="0" xr:uid="{00000000-0006-0000-0400-000069000000}">
      <text>
        <r>
          <rPr>
            <b/>
            <sz val="9"/>
            <color indexed="81"/>
            <rFont val="Tahoma"/>
            <family val="2"/>
          </rPr>
          <t>ORD QTY</t>
        </r>
      </text>
    </comment>
    <comment ref="T45" authorId="0" shapeId="0" xr:uid="{00000000-0006-0000-0400-00006A000000}">
      <text>
        <r>
          <rPr>
            <b/>
            <sz val="9"/>
            <color indexed="81"/>
            <rFont val="Tahoma"/>
            <family val="2"/>
          </rPr>
          <t>REC QTY</t>
        </r>
      </text>
    </comment>
    <comment ref="X45" authorId="0" shapeId="0" xr:uid="{00000000-0006-0000-0400-00006B000000}">
      <text>
        <r>
          <rPr>
            <b/>
            <sz val="9"/>
            <color indexed="81"/>
            <rFont val="Tahoma"/>
            <family val="2"/>
          </rPr>
          <t>ORD QTY</t>
        </r>
      </text>
    </comment>
    <comment ref="Y45" authorId="0" shapeId="0" xr:uid="{00000000-0006-0000-0400-00006C000000}">
      <text>
        <r>
          <rPr>
            <b/>
            <sz val="9"/>
            <color indexed="81"/>
            <rFont val="Tahoma"/>
            <family val="2"/>
          </rPr>
          <t>REC QTY</t>
        </r>
      </text>
    </comment>
    <comment ref="AC45" authorId="0" shapeId="0" xr:uid="{00000000-0006-0000-0400-00006D000000}">
      <text>
        <r>
          <rPr>
            <b/>
            <sz val="9"/>
            <color indexed="81"/>
            <rFont val="Tahoma"/>
            <family val="2"/>
          </rPr>
          <t>ORD QTY</t>
        </r>
      </text>
    </comment>
    <comment ref="AD45" authorId="0" shapeId="0" xr:uid="{00000000-0006-0000-0400-00006E000000}">
      <text>
        <r>
          <rPr>
            <b/>
            <sz val="9"/>
            <color indexed="81"/>
            <rFont val="Tahoma"/>
            <family val="2"/>
          </rPr>
          <t>REC QTY</t>
        </r>
      </text>
    </comment>
    <comment ref="I46" authorId="0" shapeId="0" xr:uid="{00000000-0006-0000-0400-00006F000000}">
      <text>
        <r>
          <rPr>
            <b/>
            <sz val="9"/>
            <color indexed="81"/>
            <rFont val="Tahoma"/>
            <family val="2"/>
          </rPr>
          <t>ORD QTY</t>
        </r>
      </text>
    </comment>
    <comment ref="J46" authorId="0" shapeId="0" xr:uid="{00000000-0006-0000-0400-000070000000}">
      <text>
        <r>
          <rPr>
            <b/>
            <sz val="9"/>
            <color indexed="81"/>
            <rFont val="Tahoma"/>
            <family val="2"/>
          </rPr>
          <t>REC QTY</t>
        </r>
      </text>
    </comment>
    <comment ref="N46" authorId="0" shapeId="0" xr:uid="{00000000-0006-0000-0400-000071000000}">
      <text>
        <r>
          <rPr>
            <b/>
            <sz val="9"/>
            <color indexed="81"/>
            <rFont val="Tahoma"/>
            <family val="2"/>
          </rPr>
          <t>ORD QTY</t>
        </r>
      </text>
    </comment>
    <comment ref="O46" authorId="0" shapeId="0" xr:uid="{00000000-0006-0000-0400-000072000000}">
      <text>
        <r>
          <rPr>
            <b/>
            <sz val="9"/>
            <color indexed="81"/>
            <rFont val="Tahoma"/>
            <family val="2"/>
          </rPr>
          <t>REC QTY</t>
        </r>
      </text>
    </comment>
    <comment ref="S46" authorId="0" shapeId="0" xr:uid="{00000000-0006-0000-0400-000073000000}">
      <text>
        <r>
          <rPr>
            <b/>
            <sz val="9"/>
            <color indexed="81"/>
            <rFont val="Tahoma"/>
            <family val="2"/>
          </rPr>
          <t>ORD QTY</t>
        </r>
      </text>
    </comment>
    <comment ref="T46" authorId="0" shapeId="0" xr:uid="{00000000-0006-0000-0400-000074000000}">
      <text>
        <r>
          <rPr>
            <b/>
            <sz val="9"/>
            <color indexed="81"/>
            <rFont val="Tahoma"/>
            <family val="2"/>
          </rPr>
          <t>REC QTY</t>
        </r>
      </text>
    </comment>
    <comment ref="X46" authorId="0" shapeId="0" xr:uid="{00000000-0006-0000-0400-000075000000}">
      <text>
        <r>
          <rPr>
            <b/>
            <sz val="9"/>
            <color indexed="81"/>
            <rFont val="Tahoma"/>
            <family val="2"/>
          </rPr>
          <t>ORD QTY</t>
        </r>
      </text>
    </comment>
    <comment ref="Y46" authorId="0" shapeId="0" xr:uid="{00000000-0006-0000-0400-000076000000}">
      <text>
        <r>
          <rPr>
            <b/>
            <sz val="9"/>
            <color indexed="81"/>
            <rFont val="Tahoma"/>
            <family val="2"/>
          </rPr>
          <t>REC QTY</t>
        </r>
      </text>
    </comment>
    <comment ref="AC46" authorId="0" shapeId="0" xr:uid="{00000000-0006-0000-0400-000077000000}">
      <text>
        <r>
          <rPr>
            <b/>
            <sz val="9"/>
            <color indexed="81"/>
            <rFont val="Tahoma"/>
            <family val="2"/>
          </rPr>
          <t>ORD QTY</t>
        </r>
      </text>
    </comment>
    <comment ref="AD46" authorId="0" shapeId="0" xr:uid="{00000000-0006-0000-0400-000078000000}">
      <text>
        <r>
          <rPr>
            <b/>
            <sz val="9"/>
            <color indexed="81"/>
            <rFont val="Tahoma"/>
            <family val="2"/>
          </rPr>
          <t>REC QTY</t>
        </r>
      </text>
    </comment>
    <comment ref="I51" authorId="0" shapeId="0" xr:uid="{00000000-0006-0000-0400-000079000000}">
      <text>
        <r>
          <rPr>
            <b/>
            <sz val="9"/>
            <color indexed="81"/>
            <rFont val="Tahoma"/>
            <family val="2"/>
          </rPr>
          <t>Multiple locations of IDUC require multiple steps! Only DBOR can be aggregated!</t>
        </r>
      </text>
    </comment>
    <comment ref="N51" authorId="0" shapeId="0" xr:uid="{00000000-0006-0000-0400-00007A000000}">
      <text>
        <r>
          <rPr>
            <b/>
            <sz val="9"/>
            <color indexed="81"/>
            <rFont val="Tahoma"/>
            <family val="2"/>
          </rPr>
          <t>Multiple locations of IDUC require multiple steps! Only DBOR can be aggregated!</t>
        </r>
      </text>
    </comment>
    <comment ref="S51" authorId="0" shapeId="0" xr:uid="{00000000-0006-0000-0400-00007B000000}">
      <text>
        <r>
          <rPr>
            <b/>
            <sz val="9"/>
            <color indexed="81"/>
            <rFont val="Tahoma"/>
            <family val="2"/>
          </rPr>
          <t>Multiple locations of IDUC require multiple steps! Only DBOR can be aggregated!</t>
        </r>
      </text>
    </comment>
    <comment ref="X51" authorId="0" shapeId="0" xr:uid="{00000000-0006-0000-0400-00007C000000}">
      <text>
        <r>
          <rPr>
            <b/>
            <sz val="9"/>
            <color indexed="81"/>
            <rFont val="Tahoma"/>
            <family val="2"/>
          </rPr>
          <t>Multiple locations of IDUC require multiple steps! Only DBOR can be aggregated!</t>
        </r>
      </text>
    </comment>
    <comment ref="AC51" authorId="0" shapeId="0" xr:uid="{00000000-0006-0000-0400-00007D000000}">
      <text>
        <r>
          <rPr>
            <b/>
            <sz val="9"/>
            <color indexed="81"/>
            <rFont val="Tahoma"/>
            <family val="2"/>
          </rPr>
          <t>Multiple locations of IDUC require multiple steps! Only DBOR can be aggregated!</t>
        </r>
      </text>
    </comment>
    <comment ref="I53" authorId="0" shapeId="0" xr:uid="{00000000-0006-0000-0400-00007E000000}">
      <text>
        <r>
          <rPr>
            <b/>
            <sz val="9"/>
            <color indexed="81"/>
            <rFont val="Tahoma"/>
            <family val="2"/>
          </rPr>
          <t>ORD QTY</t>
        </r>
      </text>
    </comment>
    <comment ref="J53" authorId="0" shapeId="0" xr:uid="{00000000-0006-0000-0400-00007F000000}">
      <text>
        <r>
          <rPr>
            <b/>
            <sz val="9"/>
            <color indexed="81"/>
            <rFont val="Tahoma"/>
            <family val="2"/>
          </rPr>
          <t>REC QTY</t>
        </r>
      </text>
    </comment>
    <comment ref="N53" authorId="0" shapeId="0" xr:uid="{00000000-0006-0000-0400-000080000000}">
      <text>
        <r>
          <rPr>
            <b/>
            <sz val="9"/>
            <color indexed="81"/>
            <rFont val="Tahoma"/>
            <family val="2"/>
          </rPr>
          <t>ORD QTY</t>
        </r>
      </text>
    </comment>
    <comment ref="O53" authorId="0" shapeId="0" xr:uid="{00000000-0006-0000-0400-000081000000}">
      <text>
        <r>
          <rPr>
            <b/>
            <sz val="9"/>
            <color indexed="81"/>
            <rFont val="Tahoma"/>
            <family val="2"/>
          </rPr>
          <t>REC QTY</t>
        </r>
      </text>
    </comment>
    <comment ref="S53" authorId="0" shapeId="0" xr:uid="{00000000-0006-0000-0400-000082000000}">
      <text>
        <r>
          <rPr>
            <b/>
            <sz val="9"/>
            <color indexed="81"/>
            <rFont val="Tahoma"/>
            <family val="2"/>
          </rPr>
          <t>ORD QTY</t>
        </r>
      </text>
    </comment>
    <comment ref="T53" authorId="0" shapeId="0" xr:uid="{00000000-0006-0000-0400-000083000000}">
      <text>
        <r>
          <rPr>
            <b/>
            <sz val="9"/>
            <color indexed="81"/>
            <rFont val="Tahoma"/>
            <family val="2"/>
          </rPr>
          <t>REC QTY</t>
        </r>
      </text>
    </comment>
    <comment ref="X53" authorId="0" shapeId="0" xr:uid="{00000000-0006-0000-0400-000084000000}">
      <text>
        <r>
          <rPr>
            <b/>
            <sz val="9"/>
            <color indexed="81"/>
            <rFont val="Tahoma"/>
            <family val="2"/>
          </rPr>
          <t>ORD QTY</t>
        </r>
      </text>
    </comment>
    <comment ref="Y53" authorId="0" shapeId="0" xr:uid="{00000000-0006-0000-0400-000085000000}">
      <text>
        <r>
          <rPr>
            <b/>
            <sz val="9"/>
            <color indexed="81"/>
            <rFont val="Tahoma"/>
            <family val="2"/>
          </rPr>
          <t>REC QTY</t>
        </r>
      </text>
    </comment>
    <comment ref="AC53" authorId="0" shapeId="0" xr:uid="{00000000-0006-0000-0400-000086000000}">
      <text>
        <r>
          <rPr>
            <b/>
            <sz val="9"/>
            <color indexed="81"/>
            <rFont val="Tahoma"/>
            <family val="2"/>
          </rPr>
          <t>ORD QTY</t>
        </r>
      </text>
    </comment>
    <comment ref="AD53" authorId="0" shapeId="0" xr:uid="{00000000-0006-0000-0400-000087000000}">
      <text>
        <r>
          <rPr>
            <b/>
            <sz val="9"/>
            <color indexed="81"/>
            <rFont val="Tahoma"/>
            <family val="2"/>
          </rPr>
          <t>REC QTY</t>
        </r>
      </text>
    </comment>
    <comment ref="I54" authorId="0" shapeId="0" xr:uid="{00000000-0006-0000-0400-000088000000}">
      <text>
        <r>
          <rPr>
            <b/>
            <sz val="9"/>
            <color indexed="81"/>
            <rFont val="Tahoma"/>
            <family val="2"/>
          </rPr>
          <t>ORD QTY</t>
        </r>
      </text>
    </comment>
    <comment ref="J54" authorId="0" shapeId="0" xr:uid="{00000000-0006-0000-0400-000089000000}">
      <text>
        <r>
          <rPr>
            <b/>
            <sz val="9"/>
            <color indexed="81"/>
            <rFont val="Tahoma"/>
            <family val="2"/>
          </rPr>
          <t>REC QTY</t>
        </r>
      </text>
    </comment>
    <comment ref="N54" authorId="0" shapeId="0" xr:uid="{00000000-0006-0000-0400-00008A000000}">
      <text>
        <r>
          <rPr>
            <b/>
            <sz val="9"/>
            <color indexed="81"/>
            <rFont val="Tahoma"/>
            <family val="2"/>
          </rPr>
          <t>ORD QTY</t>
        </r>
      </text>
    </comment>
    <comment ref="O54" authorId="0" shapeId="0" xr:uid="{00000000-0006-0000-0400-00008B000000}">
      <text>
        <r>
          <rPr>
            <b/>
            <sz val="9"/>
            <color indexed="81"/>
            <rFont val="Tahoma"/>
            <family val="2"/>
          </rPr>
          <t>REC QTY</t>
        </r>
      </text>
    </comment>
    <comment ref="S54" authorId="0" shapeId="0" xr:uid="{00000000-0006-0000-0400-00008C000000}">
      <text>
        <r>
          <rPr>
            <b/>
            <sz val="9"/>
            <color indexed="81"/>
            <rFont val="Tahoma"/>
            <family val="2"/>
          </rPr>
          <t>ORD QTY</t>
        </r>
      </text>
    </comment>
    <comment ref="T54" authorId="0" shapeId="0" xr:uid="{00000000-0006-0000-0400-00008D000000}">
      <text>
        <r>
          <rPr>
            <b/>
            <sz val="9"/>
            <color indexed="81"/>
            <rFont val="Tahoma"/>
            <family val="2"/>
          </rPr>
          <t>REC QTY</t>
        </r>
      </text>
    </comment>
    <comment ref="X54" authorId="0" shapeId="0" xr:uid="{00000000-0006-0000-0400-00008E000000}">
      <text>
        <r>
          <rPr>
            <b/>
            <sz val="9"/>
            <color indexed="81"/>
            <rFont val="Tahoma"/>
            <family val="2"/>
          </rPr>
          <t>ORD QTY</t>
        </r>
      </text>
    </comment>
    <comment ref="Y54" authorId="0" shapeId="0" xr:uid="{00000000-0006-0000-0400-00008F000000}">
      <text>
        <r>
          <rPr>
            <b/>
            <sz val="9"/>
            <color indexed="81"/>
            <rFont val="Tahoma"/>
            <family val="2"/>
          </rPr>
          <t>REC QTY</t>
        </r>
      </text>
    </comment>
    <comment ref="AC54" authorId="0" shapeId="0" xr:uid="{00000000-0006-0000-0400-000090000000}">
      <text>
        <r>
          <rPr>
            <b/>
            <sz val="9"/>
            <color indexed="81"/>
            <rFont val="Tahoma"/>
            <family val="2"/>
          </rPr>
          <t>ORD QTY</t>
        </r>
      </text>
    </comment>
    <comment ref="AD54" authorId="0" shapeId="0" xr:uid="{00000000-0006-0000-0400-000091000000}">
      <text>
        <r>
          <rPr>
            <b/>
            <sz val="9"/>
            <color indexed="81"/>
            <rFont val="Tahoma"/>
            <family val="2"/>
          </rPr>
          <t>REC QTY</t>
        </r>
      </text>
    </comment>
    <comment ref="I59" authorId="0" shapeId="0" xr:uid="{00000000-0006-0000-0400-000092000000}">
      <text>
        <r>
          <rPr>
            <b/>
            <sz val="9"/>
            <color indexed="81"/>
            <rFont val="Tahoma"/>
            <family val="2"/>
          </rPr>
          <t>Multiple locations of IDUC require multiple steps! Only DBOR can be aggregated!</t>
        </r>
      </text>
    </comment>
    <comment ref="N59" authorId="0" shapeId="0" xr:uid="{00000000-0006-0000-0400-000093000000}">
      <text>
        <r>
          <rPr>
            <b/>
            <sz val="9"/>
            <color indexed="81"/>
            <rFont val="Tahoma"/>
            <family val="2"/>
          </rPr>
          <t>Multiple locations of IDUC require multiple steps! Only DBOR can be aggregated!</t>
        </r>
      </text>
    </comment>
    <comment ref="S59" authorId="0" shapeId="0" xr:uid="{00000000-0006-0000-0400-000094000000}">
      <text>
        <r>
          <rPr>
            <b/>
            <sz val="9"/>
            <color indexed="81"/>
            <rFont val="Tahoma"/>
            <family val="2"/>
          </rPr>
          <t>Multiple locations of IDUC require multiple steps! Only DBOR can be aggregated!</t>
        </r>
      </text>
    </comment>
    <comment ref="X59" authorId="0" shapeId="0" xr:uid="{00000000-0006-0000-0400-000095000000}">
      <text>
        <r>
          <rPr>
            <b/>
            <sz val="9"/>
            <color indexed="81"/>
            <rFont val="Tahoma"/>
            <family val="2"/>
          </rPr>
          <t>Multiple locations of IDUC require multiple steps! Only DBOR can be aggregated!</t>
        </r>
      </text>
    </comment>
    <comment ref="AC59" authorId="0" shapeId="0" xr:uid="{00000000-0006-0000-0400-000096000000}">
      <text>
        <r>
          <rPr>
            <b/>
            <sz val="9"/>
            <color indexed="81"/>
            <rFont val="Tahoma"/>
            <family val="2"/>
          </rPr>
          <t>Multiple locations of IDUC require multiple steps! Only DBOR can be aggregated!</t>
        </r>
      </text>
    </comment>
    <comment ref="I61" authorId="0" shapeId="0" xr:uid="{00000000-0006-0000-0400-000097000000}">
      <text>
        <r>
          <rPr>
            <b/>
            <sz val="9"/>
            <color indexed="81"/>
            <rFont val="Tahoma"/>
            <family val="2"/>
          </rPr>
          <t>ORD QTY</t>
        </r>
      </text>
    </comment>
    <comment ref="J61" authorId="0" shapeId="0" xr:uid="{00000000-0006-0000-0400-000098000000}">
      <text>
        <r>
          <rPr>
            <b/>
            <sz val="9"/>
            <color indexed="81"/>
            <rFont val="Tahoma"/>
            <family val="2"/>
          </rPr>
          <t>REC QTY</t>
        </r>
      </text>
    </comment>
    <comment ref="N61" authorId="0" shapeId="0" xr:uid="{00000000-0006-0000-0400-000099000000}">
      <text>
        <r>
          <rPr>
            <b/>
            <sz val="9"/>
            <color indexed="81"/>
            <rFont val="Tahoma"/>
            <family val="2"/>
          </rPr>
          <t>ORD QTY</t>
        </r>
      </text>
    </comment>
    <comment ref="O61" authorId="0" shapeId="0" xr:uid="{00000000-0006-0000-0400-00009A000000}">
      <text>
        <r>
          <rPr>
            <b/>
            <sz val="9"/>
            <color indexed="81"/>
            <rFont val="Tahoma"/>
            <family val="2"/>
          </rPr>
          <t>REC QTY</t>
        </r>
      </text>
    </comment>
    <comment ref="S61" authorId="0" shapeId="0" xr:uid="{00000000-0006-0000-0400-00009B000000}">
      <text>
        <r>
          <rPr>
            <b/>
            <sz val="9"/>
            <color indexed="81"/>
            <rFont val="Tahoma"/>
            <family val="2"/>
          </rPr>
          <t>ORD QTY</t>
        </r>
      </text>
    </comment>
    <comment ref="T61" authorId="0" shapeId="0" xr:uid="{00000000-0006-0000-0400-00009C000000}">
      <text>
        <r>
          <rPr>
            <b/>
            <sz val="9"/>
            <color indexed="81"/>
            <rFont val="Tahoma"/>
            <family val="2"/>
          </rPr>
          <t>REC QTY</t>
        </r>
      </text>
    </comment>
    <comment ref="X61" authorId="0" shapeId="0" xr:uid="{00000000-0006-0000-0400-00009D000000}">
      <text>
        <r>
          <rPr>
            <b/>
            <sz val="9"/>
            <color indexed="81"/>
            <rFont val="Tahoma"/>
            <family val="2"/>
          </rPr>
          <t>ORD QTY</t>
        </r>
      </text>
    </comment>
    <comment ref="Y61" authorId="0" shapeId="0" xr:uid="{00000000-0006-0000-0400-00009E000000}">
      <text>
        <r>
          <rPr>
            <b/>
            <sz val="9"/>
            <color indexed="81"/>
            <rFont val="Tahoma"/>
            <family val="2"/>
          </rPr>
          <t>REC QTY</t>
        </r>
      </text>
    </comment>
    <comment ref="AC61" authorId="0" shapeId="0" xr:uid="{00000000-0006-0000-0400-00009F000000}">
      <text>
        <r>
          <rPr>
            <b/>
            <sz val="9"/>
            <color indexed="81"/>
            <rFont val="Tahoma"/>
            <family val="2"/>
          </rPr>
          <t>ORD QTY</t>
        </r>
      </text>
    </comment>
    <comment ref="AD61" authorId="0" shapeId="0" xr:uid="{00000000-0006-0000-0400-0000A0000000}">
      <text>
        <r>
          <rPr>
            <b/>
            <sz val="9"/>
            <color indexed="81"/>
            <rFont val="Tahoma"/>
            <family val="2"/>
          </rPr>
          <t>REC QTY</t>
        </r>
      </text>
    </comment>
    <comment ref="I62" authorId="0" shapeId="0" xr:uid="{00000000-0006-0000-0400-0000A1000000}">
      <text>
        <r>
          <rPr>
            <b/>
            <sz val="9"/>
            <color indexed="81"/>
            <rFont val="Tahoma"/>
            <family val="2"/>
          </rPr>
          <t>ORD QTY</t>
        </r>
      </text>
    </comment>
    <comment ref="J62" authorId="0" shapeId="0" xr:uid="{00000000-0006-0000-0400-0000A2000000}">
      <text>
        <r>
          <rPr>
            <b/>
            <sz val="9"/>
            <color indexed="81"/>
            <rFont val="Tahoma"/>
            <family val="2"/>
          </rPr>
          <t>REC QTY</t>
        </r>
      </text>
    </comment>
    <comment ref="N62" authorId="0" shapeId="0" xr:uid="{00000000-0006-0000-0400-0000A3000000}">
      <text>
        <r>
          <rPr>
            <b/>
            <sz val="9"/>
            <color indexed="81"/>
            <rFont val="Tahoma"/>
            <family val="2"/>
          </rPr>
          <t>ORD QTY</t>
        </r>
      </text>
    </comment>
    <comment ref="O62" authorId="0" shapeId="0" xr:uid="{00000000-0006-0000-0400-0000A4000000}">
      <text>
        <r>
          <rPr>
            <b/>
            <sz val="9"/>
            <color indexed="81"/>
            <rFont val="Tahoma"/>
            <family val="2"/>
          </rPr>
          <t>REC QTY</t>
        </r>
      </text>
    </comment>
    <comment ref="S62" authorId="0" shapeId="0" xr:uid="{00000000-0006-0000-0400-0000A5000000}">
      <text>
        <r>
          <rPr>
            <b/>
            <sz val="9"/>
            <color indexed="81"/>
            <rFont val="Tahoma"/>
            <family val="2"/>
          </rPr>
          <t>ORD QTY</t>
        </r>
      </text>
    </comment>
    <comment ref="T62" authorId="0" shapeId="0" xr:uid="{00000000-0006-0000-0400-0000A6000000}">
      <text>
        <r>
          <rPr>
            <b/>
            <sz val="9"/>
            <color indexed="81"/>
            <rFont val="Tahoma"/>
            <family val="2"/>
          </rPr>
          <t>REC QTY</t>
        </r>
      </text>
    </comment>
    <comment ref="X62" authorId="0" shapeId="0" xr:uid="{00000000-0006-0000-0400-0000A7000000}">
      <text>
        <r>
          <rPr>
            <b/>
            <sz val="9"/>
            <color indexed="81"/>
            <rFont val="Tahoma"/>
            <family val="2"/>
          </rPr>
          <t>ORD QTY</t>
        </r>
      </text>
    </comment>
    <comment ref="Y62" authorId="0" shapeId="0" xr:uid="{00000000-0006-0000-0400-0000A8000000}">
      <text>
        <r>
          <rPr>
            <b/>
            <sz val="9"/>
            <color indexed="81"/>
            <rFont val="Tahoma"/>
            <family val="2"/>
          </rPr>
          <t>REC QTY</t>
        </r>
      </text>
    </comment>
    <comment ref="AC62" authorId="0" shapeId="0" xr:uid="{00000000-0006-0000-0400-0000A9000000}">
      <text>
        <r>
          <rPr>
            <b/>
            <sz val="9"/>
            <color indexed="81"/>
            <rFont val="Tahoma"/>
            <family val="2"/>
          </rPr>
          <t>ORD QTY</t>
        </r>
      </text>
    </comment>
    <comment ref="AD62" authorId="0" shapeId="0" xr:uid="{00000000-0006-0000-0400-0000AA000000}">
      <text>
        <r>
          <rPr>
            <b/>
            <sz val="9"/>
            <color indexed="81"/>
            <rFont val="Tahoma"/>
            <family val="2"/>
          </rPr>
          <t>REC QTY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ELLER, SCOTT</author>
  </authors>
  <commentList>
    <comment ref="A4" authorId="0" shapeId="0" xr:uid="{00000000-0006-0000-0500-000001000000}">
      <text>
        <r>
          <rPr>
            <b/>
            <sz val="9"/>
            <color indexed="81"/>
            <rFont val="Tahoma"/>
            <family val="2"/>
          </rPr>
          <t>Corning FlexNAP cable=Y
Regular fiber cable=N</t>
        </r>
        <r>
          <rPr>
            <sz val="9"/>
            <color indexed="81"/>
            <rFont val="Tahoma"/>
            <family val="2"/>
          </rPr>
          <t xml:space="preserve">
</t>
        </r>
      </text>
    </comment>
    <comment ref="F4" authorId="0" shapeId="0" xr:uid="{00000000-0006-0000-0500-000002000000}">
      <text>
        <r>
          <rPr>
            <b/>
            <sz val="9"/>
            <color indexed="81"/>
            <rFont val="Tahoma"/>
            <family val="2"/>
          </rPr>
          <t>Corning FlexNAP cable=Y
Regular fiber cable=N</t>
        </r>
        <r>
          <rPr>
            <sz val="9"/>
            <color indexed="81"/>
            <rFont val="Tahoma"/>
            <family val="2"/>
          </rPr>
          <t xml:space="preserve">
</t>
        </r>
      </text>
    </comment>
    <comment ref="K4" authorId="0" shapeId="0" xr:uid="{00000000-0006-0000-0500-000003000000}">
      <text>
        <r>
          <rPr>
            <b/>
            <sz val="9"/>
            <color indexed="81"/>
            <rFont val="Tahoma"/>
            <family val="2"/>
          </rPr>
          <t>Corning FlexNAP cable=Y
Regular fiber cable=N</t>
        </r>
        <r>
          <rPr>
            <sz val="9"/>
            <color indexed="81"/>
            <rFont val="Tahoma"/>
            <family val="2"/>
          </rPr>
          <t xml:space="preserve">
</t>
        </r>
      </text>
    </comment>
    <comment ref="P4" authorId="0" shapeId="0" xr:uid="{00000000-0006-0000-0500-000004000000}">
      <text>
        <r>
          <rPr>
            <b/>
            <sz val="9"/>
            <color indexed="81"/>
            <rFont val="Tahoma"/>
            <family val="2"/>
          </rPr>
          <t>Corning FlexNAP cable=Y
Regular fiber cable=N</t>
        </r>
        <r>
          <rPr>
            <sz val="9"/>
            <color indexed="81"/>
            <rFont val="Tahoma"/>
            <family val="2"/>
          </rPr>
          <t xml:space="preserve">
</t>
        </r>
      </text>
    </comment>
    <comment ref="U4" authorId="0" shapeId="0" xr:uid="{00000000-0006-0000-0500-000005000000}">
      <text>
        <r>
          <rPr>
            <b/>
            <sz val="9"/>
            <color indexed="81"/>
            <rFont val="Tahoma"/>
            <family val="2"/>
          </rPr>
          <t>Corning FlexNAP cable=Y
Regular fiber cable=N</t>
        </r>
        <r>
          <rPr>
            <sz val="9"/>
            <color indexed="81"/>
            <rFont val="Tahoma"/>
            <family val="2"/>
          </rPr>
          <t xml:space="preserve">
</t>
        </r>
      </text>
    </comment>
    <comment ref="Z4" authorId="0" shapeId="0" xr:uid="{00000000-0006-0000-0500-000006000000}">
      <text>
        <r>
          <rPr>
            <b/>
            <sz val="9"/>
            <color indexed="81"/>
            <rFont val="Tahoma"/>
            <family val="2"/>
          </rPr>
          <t>Corning FlexNAP cable=Y
Regular fiber cable=N</t>
        </r>
        <r>
          <rPr>
            <sz val="9"/>
            <color indexed="81"/>
            <rFont val="Tahoma"/>
            <family val="2"/>
          </rPr>
          <t xml:space="preserve">
</t>
        </r>
      </text>
    </comment>
    <comment ref="AE4" authorId="0" shapeId="0" xr:uid="{00000000-0006-0000-0500-000007000000}">
      <text>
        <r>
          <rPr>
            <b/>
            <sz val="9"/>
            <color indexed="81"/>
            <rFont val="Tahoma"/>
            <family val="2"/>
          </rPr>
          <t>Corning FlexNAP cable=Y
Regular fiber cable=N</t>
        </r>
        <r>
          <rPr>
            <sz val="9"/>
            <color indexed="81"/>
            <rFont val="Tahoma"/>
            <family val="2"/>
          </rPr>
          <t xml:space="preserve">
</t>
        </r>
      </text>
    </comment>
    <comment ref="AJ4" authorId="0" shapeId="0" xr:uid="{00000000-0006-0000-0500-000008000000}">
      <text>
        <r>
          <rPr>
            <b/>
            <sz val="9"/>
            <color indexed="81"/>
            <rFont val="Tahoma"/>
            <family val="2"/>
          </rPr>
          <t>Corning FlexNAP cable=Y
Regular fiber cable=N</t>
        </r>
        <r>
          <rPr>
            <sz val="9"/>
            <color indexed="81"/>
            <rFont val="Tahoma"/>
            <family val="2"/>
          </rPr>
          <t xml:space="preserve">
</t>
        </r>
      </text>
    </comment>
    <comment ref="AO4" authorId="0" shapeId="0" xr:uid="{00000000-0006-0000-0500-000009000000}">
      <text>
        <r>
          <rPr>
            <b/>
            <sz val="9"/>
            <color indexed="81"/>
            <rFont val="Tahoma"/>
            <family val="2"/>
          </rPr>
          <t>Corning FlexNAP cable=Y
Regular fiber cable=N</t>
        </r>
        <r>
          <rPr>
            <sz val="9"/>
            <color indexed="81"/>
            <rFont val="Tahoma"/>
            <family val="2"/>
          </rPr>
          <t xml:space="preserve">
</t>
        </r>
      </text>
    </comment>
    <comment ref="AT4" authorId="0" shapeId="0" xr:uid="{00000000-0006-0000-0500-00000A000000}">
      <text>
        <r>
          <rPr>
            <b/>
            <sz val="9"/>
            <color indexed="81"/>
            <rFont val="Tahoma"/>
            <family val="2"/>
          </rPr>
          <t>Corning FlexNAP cable=Y
Regular fiber cable=N</t>
        </r>
        <r>
          <rPr>
            <sz val="9"/>
            <color indexed="81"/>
            <rFont val="Tahoma"/>
            <family val="2"/>
          </rPr>
          <t xml:space="preserve">
</t>
        </r>
      </text>
    </comment>
    <comment ref="AY4" authorId="0" shapeId="0" xr:uid="{00000000-0006-0000-0500-00000B000000}">
      <text>
        <r>
          <rPr>
            <b/>
            <sz val="9"/>
            <color indexed="81"/>
            <rFont val="Tahoma"/>
            <family val="2"/>
          </rPr>
          <t>Corning FlexNAP cable=Y
Regular fiber cable=N</t>
        </r>
        <r>
          <rPr>
            <sz val="9"/>
            <color indexed="81"/>
            <rFont val="Tahoma"/>
            <family val="2"/>
          </rPr>
          <t xml:space="preserve">
</t>
        </r>
      </text>
    </comment>
    <comment ref="BD4" authorId="0" shapeId="0" xr:uid="{00000000-0006-0000-0500-00000C000000}">
      <text>
        <r>
          <rPr>
            <b/>
            <sz val="9"/>
            <color indexed="81"/>
            <rFont val="Tahoma"/>
            <family val="2"/>
          </rPr>
          <t>Corning FlexNAP cable=Y
Regular fiber cable=N</t>
        </r>
        <r>
          <rPr>
            <sz val="9"/>
            <color indexed="81"/>
            <rFont val="Tahoma"/>
            <family val="2"/>
          </rPr>
          <t xml:space="preserve">
</t>
        </r>
      </text>
    </comment>
    <comment ref="BI4" authorId="0" shapeId="0" xr:uid="{00000000-0006-0000-0500-00000D000000}">
      <text>
        <r>
          <rPr>
            <b/>
            <sz val="9"/>
            <color indexed="81"/>
            <rFont val="Tahoma"/>
            <family val="2"/>
          </rPr>
          <t>Corning FlexNAP cable=Y
Regular fiber cable=N</t>
        </r>
        <r>
          <rPr>
            <sz val="9"/>
            <color indexed="81"/>
            <rFont val="Tahoma"/>
            <family val="2"/>
          </rPr>
          <t xml:space="preserve">
</t>
        </r>
      </text>
    </comment>
    <comment ref="BN4" authorId="0" shapeId="0" xr:uid="{00000000-0006-0000-0500-00000E000000}">
      <text>
        <r>
          <rPr>
            <b/>
            <sz val="9"/>
            <color indexed="81"/>
            <rFont val="Tahoma"/>
            <family val="2"/>
          </rPr>
          <t>Corning FlexNAP cable=Y
Regular fiber cable=N</t>
        </r>
        <r>
          <rPr>
            <sz val="9"/>
            <color indexed="81"/>
            <rFont val="Tahoma"/>
            <family val="2"/>
          </rPr>
          <t xml:space="preserve">
</t>
        </r>
      </text>
    </comment>
    <comment ref="BS4" authorId="0" shapeId="0" xr:uid="{00000000-0006-0000-0500-00000F000000}">
      <text>
        <r>
          <rPr>
            <b/>
            <sz val="9"/>
            <color indexed="81"/>
            <rFont val="Tahoma"/>
            <family val="2"/>
          </rPr>
          <t>Corning FlexNAP cable=Y
Regular fiber cable=N</t>
        </r>
        <r>
          <rPr>
            <sz val="9"/>
            <color indexed="81"/>
            <rFont val="Tahoma"/>
            <family val="2"/>
          </rPr>
          <t xml:space="preserve">
</t>
        </r>
      </text>
    </comment>
    <comment ref="BX4" authorId="0" shapeId="0" xr:uid="{00000000-0006-0000-0500-000010000000}">
      <text>
        <r>
          <rPr>
            <b/>
            <sz val="9"/>
            <color indexed="81"/>
            <rFont val="Tahoma"/>
            <family val="2"/>
          </rPr>
          <t>Corning FlexNAP cable=Y
Regular fiber cable=N</t>
        </r>
        <r>
          <rPr>
            <sz val="9"/>
            <color indexed="81"/>
            <rFont val="Tahoma"/>
            <family val="2"/>
          </rPr>
          <t xml:space="preserve">
</t>
        </r>
      </text>
    </comment>
    <comment ref="CC4" authorId="0" shapeId="0" xr:uid="{00000000-0006-0000-0500-000011000000}">
      <text>
        <r>
          <rPr>
            <b/>
            <sz val="9"/>
            <color indexed="81"/>
            <rFont val="Tahoma"/>
            <family val="2"/>
          </rPr>
          <t>Corning FlexNAP cable=Y
Regular fiber cable=N</t>
        </r>
        <r>
          <rPr>
            <sz val="9"/>
            <color indexed="81"/>
            <rFont val="Tahoma"/>
            <family val="2"/>
          </rPr>
          <t xml:space="preserve">
</t>
        </r>
      </text>
    </comment>
    <comment ref="CH4" authorId="0" shapeId="0" xr:uid="{00000000-0006-0000-0500-000012000000}">
      <text>
        <r>
          <rPr>
            <b/>
            <sz val="9"/>
            <color indexed="81"/>
            <rFont val="Tahoma"/>
            <family val="2"/>
          </rPr>
          <t>Corning FlexNAP cable=Y
Regular fiber cable=N</t>
        </r>
        <r>
          <rPr>
            <sz val="9"/>
            <color indexed="81"/>
            <rFont val="Tahoma"/>
            <family val="2"/>
          </rPr>
          <t xml:space="preserve">
</t>
        </r>
      </text>
    </comment>
    <comment ref="CM4" authorId="0" shapeId="0" xr:uid="{00000000-0006-0000-0500-000013000000}">
      <text>
        <r>
          <rPr>
            <b/>
            <sz val="9"/>
            <color indexed="81"/>
            <rFont val="Tahoma"/>
            <family val="2"/>
          </rPr>
          <t>Corning FlexNAP cable=Y
Regular fiber cable=N</t>
        </r>
        <r>
          <rPr>
            <sz val="9"/>
            <color indexed="81"/>
            <rFont val="Tahoma"/>
            <family val="2"/>
          </rPr>
          <t xml:space="preserve">
</t>
        </r>
      </text>
    </comment>
    <comment ref="CR4" authorId="0" shapeId="0" xr:uid="{00000000-0006-0000-0500-000014000000}">
      <text>
        <r>
          <rPr>
            <b/>
            <sz val="9"/>
            <color indexed="81"/>
            <rFont val="Tahoma"/>
            <family val="2"/>
          </rPr>
          <t>Corning FlexNAP cable=Y
Regular fiber cable=N</t>
        </r>
        <r>
          <rPr>
            <sz val="9"/>
            <color indexed="81"/>
            <rFont val="Tahoma"/>
            <family val="2"/>
          </rPr>
          <t xml:space="preserve">
</t>
        </r>
      </text>
    </comment>
    <comment ref="CW4" authorId="0" shapeId="0" xr:uid="{00000000-0006-0000-0500-000015000000}">
      <text>
        <r>
          <rPr>
            <b/>
            <sz val="9"/>
            <color indexed="81"/>
            <rFont val="Tahoma"/>
            <family val="2"/>
          </rPr>
          <t>Corning FlexNAP cable=Y
Regular fiber cable=N</t>
        </r>
        <r>
          <rPr>
            <sz val="9"/>
            <color indexed="81"/>
            <rFont val="Tahoma"/>
            <family val="2"/>
          </rPr>
          <t xml:space="preserve">
</t>
        </r>
      </text>
    </comment>
    <comment ref="DB4" authorId="0" shapeId="0" xr:uid="{00000000-0006-0000-0500-000016000000}">
      <text>
        <r>
          <rPr>
            <b/>
            <sz val="9"/>
            <color indexed="81"/>
            <rFont val="Tahoma"/>
            <family val="2"/>
          </rPr>
          <t>Corning FlexNAP cable=Y
Regular fiber cable=N</t>
        </r>
        <r>
          <rPr>
            <sz val="9"/>
            <color indexed="81"/>
            <rFont val="Tahoma"/>
            <family val="2"/>
          </rPr>
          <t xml:space="preserve">
</t>
        </r>
      </text>
    </comment>
    <comment ref="DG4" authorId="0" shapeId="0" xr:uid="{00000000-0006-0000-0500-000017000000}">
      <text>
        <r>
          <rPr>
            <b/>
            <sz val="9"/>
            <color indexed="81"/>
            <rFont val="Tahoma"/>
            <family val="2"/>
          </rPr>
          <t>Corning FlexNAP cable=Y
Regular fiber cable=N</t>
        </r>
        <r>
          <rPr>
            <sz val="9"/>
            <color indexed="81"/>
            <rFont val="Tahoma"/>
            <family val="2"/>
          </rPr>
          <t xml:space="preserve">
</t>
        </r>
      </text>
    </comment>
    <comment ref="DL4" authorId="0" shapeId="0" xr:uid="{00000000-0006-0000-0500-000018000000}">
      <text>
        <r>
          <rPr>
            <b/>
            <sz val="9"/>
            <color indexed="81"/>
            <rFont val="Tahoma"/>
            <family val="2"/>
          </rPr>
          <t>Corning FlexNAP cable=Y
Regular fiber cable=N</t>
        </r>
        <r>
          <rPr>
            <sz val="9"/>
            <color indexed="81"/>
            <rFont val="Tahoma"/>
            <family val="2"/>
          </rPr>
          <t xml:space="preserve">
</t>
        </r>
      </text>
    </comment>
    <comment ref="DQ4" authorId="0" shapeId="0" xr:uid="{00000000-0006-0000-0500-000019000000}">
      <text>
        <r>
          <rPr>
            <b/>
            <sz val="9"/>
            <color indexed="81"/>
            <rFont val="Tahoma"/>
            <family val="2"/>
          </rPr>
          <t>Corning FlexNAP cable=Y
Regular fiber cable=N</t>
        </r>
        <r>
          <rPr>
            <sz val="9"/>
            <color indexed="81"/>
            <rFont val="Tahoma"/>
            <family val="2"/>
          </rPr>
          <t xml:space="preserve">
</t>
        </r>
      </text>
    </comment>
    <comment ref="DV4" authorId="0" shapeId="0" xr:uid="{00000000-0006-0000-0500-00001A000000}">
      <text>
        <r>
          <rPr>
            <b/>
            <sz val="9"/>
            <color indexed="81"/>
            <rFont val="Tahoma"/>
            <family val="2"/>
          </rPr>
          <t>Corning FlexNAP cable=Y
Regular fiber cable=N</t>
        </r>
        <r>
          <rPr>
            <sz val="9"/>
            <color indexed="81"/>
            <rFont val="Tahoma"/>
            <family val="2"/>
          </rPr>
          <t xml:space="preserve">
</t>
        </r>
      </text>
    </comment>
    <comment ref="EA4" authorId="0" shapeId="0" xr:uid="{00000000-0006-0000-0500-00001B000000}">
      <text>
        <r>
          <rPr>
            <b/>
            <sz val="9"/>
            <color indexed="81"/>
            <rFont val="Tahoma"/>
            <family val="2"/>
          </rPr>
          <t>Corning FlexNAP cable=Y
Regular fiber cable=N</t>
        </r>
        <r>
          <rPr>
            <sz val="9"/>
            <color indexed="81"/>
            <rFont val="Tahoma"/>
            <family val="2"/>
          </rPr>
          <t xml:space="preserve">
</t>
        </r>
      </text>
    </comment>
    <comment ref="EF4" authorId="0" shapeId="0" xr:uid="{00000000-0006-0000-0500-00001C000000}">
      <text>
        <r>
          <rPr>
            <b/>
            <sz val="9"/>
            <color indexed="81"/>
            <rFont val="Tahoma"/>
            <family val="2"/>
          </rPr>
          <t>Corning FlexNAP cable=Y
Regular fiber cable=N</t>
        </r>
        <r>
          <rPr>
            <sz val="9"/>
            <color indexed="81"/>
            <rFont val="Tahoma"/>
            <family val="2"/>
          </rPr>
          <t xml:space="preserve">
</t>
        </r>
      </text>
    </comment>
    <comment ref="EK4" authorId="0" shapeId="0" xr:uid="{00000000-0006-0000-0500-00001D000000}">
      <text>
        <r>
          <rPr>
            <b/>
            <sz val="9"/>
            <color indexed="81"/>
            <rFont val="Tahoma"/>
            <family val="2"/>
          </rPr>
          <t>Corning FlexNAP cable=Y
Regular fiber cable=N</t>
        </r>
        <r>
          <rPr>
            <sz val="9"/>
            <color indexed="81"/>
            <rFont val="Tahoma"/>
            <family val="2"/>
          </rPr>
          <t xml:space="preserve">
</t>
        </r>
      </text>
    </comment>
    <comment ref="EP4" authorId="0" shapeId="0" xr:uid="{00000000-0006-0000-0500-00001E000000}">
      <text>
        <r>
          <rPr>
            <b/>
            <sz val="9"/>
            <color indexed="81"/>
            <rFont val="Tahoma"/>
            <family val="2"/>
          </rPr>
          <t>Corning FlexNAP cable=Y
Regular fiber cable=N</t>
        </r>
        <r>
          <rPr>
            <sz val="9"/>
            <color indexed="81"/>
            <rFont val="Tahoma"/>
            <family val="2"/>
          </rPr>
          <t xml:space="preserve">
</t>
        </r>
      </text>
    </comment>
    <comment ref="EU4" authorId="0" shapeId="0" xr:uid="{00000000-0006-0000-0500-00001F000000}">
      <text>
        <r>
          <rPr>
            <b/>
            <sz val="9"/>
            <color indexed="81"/>
            <rFont val="Tahoma"/>
            <family val="2"/>
          </rPr>
          <t>Corning FlexNAP cable=Y
Regular fiber cable=N</t>
        </r>
        <r>
          <rPr>
            <sz val="9"/>
            <color indexed="81"/>
            <rFont val="Tahoma"/>
            <family val="2"/>
          </rPr>
          <t xml:space="preserve">
</t>
        </r>
      </text>
    </comment>
    <comment ref="EZ4" authorId="0" shapeId="0" xr:uid="{00000000-0006-0000-0500-000020000000}">
      <text>
        <r>
          <rPr>
            <b/>
            <sz val="9"/>
            <color indexed="81"/>
            <rFont val="Tahoma"/>
            <family val="2"/>
          </rPr>
          <t>Corning FlexNAP cable=Y
Regular fiber cable=N</t>
        </r>
        <r>
          <rPr>
            <sz val="9"/>
            <color indexed="81"/>
            <rFont val="Tahoma"/>
            <family val="2"/>
          </rPr>
          <t xml:space="preserve">
</t>
        </r>
      </text>
    </comment>
    <comment ref="FE4" authorId="0" shapeId="0" xr:uid="{00000000-0006-0000-0500-000021000000}">
      <text>
        <r>
          <rPr>
            <b/>
            <sz val="9"/>
            <color indexed="81"/>
            <rFont val="Tahoma"/>
            <family val="2"/>
          </rPr>
          <t>Corning FlexNAP cable=Y
Regular fiber cable=N</t>
        </r>
        <r>
          <rPr>
            <sz val="9"/>
            <color indexed="81"/>
            <rFont val="Tahoma"/>
            <family val="2"/>
          </rPr>
          <t xml:space="preserve">
</t>
        </r>
      </text>
    </comment>
    <comment ref="FJ4" authorId="0" shapeId="0" xr:uid="{00000000-0006-0000-0500-000022000000}">
      <text>
        <r>
          <rPr>
            <b/>
            <sz val="9"/>
            <color indexed="81"/>
            <rFont val="Tahoma"/>
            <family val="2"/>
          </rPr>
          <t>Corning FlexNAP cable=Y
Regular fiber cable=N</t>
        </r>
        <r>
          <rPr>
            <sz val="9"/>
            <color indexed="81"/>
            <rFont val="Tahoma"/>
            <family val="2"/>
          </rPr>
          <t xml:space="preserve">
</t>
        </r>
      </text>
    </comment>
    <comment ref="FO4" authorId="0" shapeId="0" xr:uid="{00000000-0006-0000-0500-000023000000}">
      <text>
        <r>
          <rPr>
            <b/>
            <sz val="9"/>
            <color indexed="81"/>
            <rFont val="Tahoma"/>
            <family val="2"/>
          </rPr>
          <t>Corning FlexNAP cable=Y
Regular fiber cable=N</t>
        </r>
        <r>
          <rPr>
            <sz val="9"/>
            <color indexed="81"/>
            <rFont val="Tahoma"/>
            <family val="2"/>
          </rPr>
          <t xml:space="preserve">
</t>
        </r>
      </text>
    </comment>
    <comment ref="FT4" authorId="0" shapeId="0" xr:uid="{00000000-0006-0000-0500-000024000000}">
      <text>
        <r>
          <rPr>
            <b/>
            <sz val="9"/>
            <color indexed="81"/>
            <rFont val="Tahoma"/>
            <family val="2"/>
          </rPr>
          <t>Corning FlexNAP cable=Y
Regular fiber cable=N</t>
        </r>
        <r>
          <rPr>
            <sz val="9"/>
            <color indexed="81"/>
            <rFont val="Tahoma"/>
            <family val="2"/>
          </rPr>
          <t xml:space="preserve">
</t>
        </r>
      </text>
    </comment>
    <comment ref="FY4" authorId="0" shapeId="0" xr:uid="{00000000-0006-0000-0500-000025000000}">
      <text>
        <r>
          <rPr>
            <b/>
            <sz val="9"/>
            <color indexed="81"/>
            <rFont val="Tahoma"/>
            <family val="2"/>
          </rPr>
          <t>Corning FlexNAP cable=Y
Regular fiber cable=N</t>
        </r>
        <r>
          <rPr>
            <sz val="9"/>
            <color indexed="81"/>
            <rFont val="Tahoma"/>
            <family val="2"/>
          </rPr>
          <t xml:space="preserve">
</t>
        </r>
      </text>
    </comment>
    <comment ref="GD4" authorId="0" shapeId="0" xr:uid="{00000000-0006-0000-0500-000026000000}">
      <text>
        <r>
          <rPr>
            <b/>
            <sz val="9"/>
            <color indexed="81"/>
            <rFont val="Tahoma"/>
            <family val="2"/>
          </rPr>
          <t>Corning FlexNAP cable=Y
Regular fiber cable=N</t>
        </r>
        <r>
          <rPr>
            <sz val="9"/>
            <color indexed="81"/>
            <rFont val="Tahoma"/>
            <family val="2"/>
          </rPr>
          <t xml:space="preserve">
</t>
        </r>
      </text>
    </comment>
    <comment ref="GI4" authorId="0" shapeId="0" xr:uid="{00000000-0006-0000-0500-000027000000}">
      <text>
        <r>
          <rPr>
            <b/>
            <sz val="9"/>
            <color indexed="81"/>
            <rFont val="Tahoma"/>
            <family val="2"/>
          </rPr>
          <t>Corning FlexNAP cable=Y
Regular fiber cable=N</t>
        </r>
        <r>
          <rPr>
            <sz val="9"/>
            <color indexed="81"/>
            <rFont val="Tahoma"/>
            <family val="2"/>
          </rPr>
          <t xml:space="preserve">
</t>
        </r>
      </text>
    </comment>
    <comment ref="GN4" authorId="0" shapeId="0" xr:uid="{00000000-0006-0000-0500-000028000000}">
      <text>
        <r>
          <rPr>
            <b/>
            <sz val="9"/>
            <color indexed="81"/>
            <rFont val="Tahoma"/>
            <family val="2"/>
          </rPr>
          <t>Corning FlexNAP cable=Y
Regular fiber cable=N</t>
        </r>
        <r>
          <rPr>
            <sz val="9"/>
            <color indexed="81"/>
            <rFont val="Tahoma"/>
            <family val="2"/>
          </rPr>
          <t xml:space="preserve">
</t>
        </r>
      </text>
    </comment>
    <comment ref="GS4" authorId="0" shapeId="0" xr:uid="{00000000-0006-0000-0500-000029000000}">
      <text>
        <r>
          <rPr>
            <b/>
            <sz val="9"/>
            <color indexed="81"/>
            <rFont val="Tahoma"/>
            <family val="2"/>
          </rPr>
          <t>Corning FlexNAP cable=Y
Regular fiber cable=N</t>
        </r>
        <r>
          <rPr>
            <sz val="9"/>
            <color indexed="81"/>
            <rFont val="Tahoma"/>
            <family val="2"/>
          </rPr>
          <t xml:space="preserve">
</t>
        </r>
      </text>
    </comment>
    <comment ref="GX4" authorId="0" shapeId="0" xr:uid="{00000000-0006-0000-0500-00002A000000}">
      <text>
        <r>
          <rPr>
            <b/>
            <sz val="9"/>
            <color indexed="81"/>
            <rFont val="Tahoma"/>
            <family val="2"/>
          </rPr>
          <t>Corning FlexNAP cable=Y
Regular fiber cable=N</t>
        </r>
        <r>
          <rPr>
            <sz val="9"/>
            <color indexed="81"/>
            <rFont val="Tahoma"/>
            <family val="2"/>
          </rPr>
          <t xml:space="preserve">
</t>
        </r>
      </text>
    </comment>
    <comment ref="HC4" authorId="0" shapeId="0" xr:uid="{00000000-0006-0000-0500-00002B000000}">
      <text>
        <r>
          <rPr>
            <b/>
            <sz val="9"/>
            <color indexed="81"/>
            <rFont val="Tahoma"/>
            <family val="2"/>
          </rPr>
          <t>Corning FlexNAP cable=Y
Regular fiber cable=N</t>
        </r>
        <r>
          <rPr>
            <sz val="9"/>
            <color indexed="81"/>
            <rFont val="Tahoma"/>
            <family val="2"/>
          </rPr>
          <t xml:space="preserve">
</t>
        </r>
      </text>
    </comment>
    <comment ref="HH4" authorId="0" shapeId="0" xr:uid="{00000000-0006-0000-0500-00002C000000}">
      <text>
        <r>
          <rPr>
            <b/>
            <sz val="9"/>
            <color indexed="81"/>
            <rFont val="Tahoma"/>
            <family val="2"/>
          </rPr>
          <t>Corning FlexNAP cable=Y
Regular fiber cable=N</t>
        </r>
        <r>
          <rPr>
            <sz val="9"/>
            <color indexed="81"/>
            <rFont val="Tahoma"/>
            <family val="2"/>
          </rPr>
          <t xml:space="preserve">
</t>
        </r>
      </text>
    </comment>
    <comment ref="HM4" authorId="0" shapeId="0" xr:uid="{00000000-0006-0000-0500-00002D000000}">
      <text>
        <r>
          <rPr>
            <b/>
            <sz val="9"/>
            <color indexed="81"/>
            <rFont val="Tahoma"/>
            <family val="2"/>
          </rPr>
          <t>Corning FlexNAP cable=Y
Regular fiber cable=N</t>
        </r>
        <r>
          <rPr>
            <sz val="9"/>
            <color indexed="81"/>
            <rFont val="Tahoma"/>
            <family val="2"/>
          </rPr>
          <t xml:space="preserve">
</t>
        </r>
      </text>
    </comment>
    <comment ref="HR4" authorId="0" shapeId="0" xr:uid="{00000000-0006-0000-0500-00002E000000}">
      <text>
        <r>
          <rPr>
            <b/>
            <sz val="9"/>
            <color indexed="81"/>
            <rFont val="Tahoma"/>
            <family val="2"/>
          </rPr>
          <t>Corning FlexNAP cable=Y
Regular fiber cable=N</t>
        </r>
        <r>
          <rPr>
            <sz val="9"/>
            <color indexed="81"/>
            <rFont val="Tahoma"/>
            <family val="2"/>
          </rPr>
          <t xml:space="preserve">
</t>
        </r>
      </text>
    </comment>
    <comment ref="HW4" authorId="0" shapeId="0" xr:uid="{00000000-0006-0000-0500-00002F000000}">
      <text>
        <r>
          <rPr>
            <b/>
            <sz val="9"/>
            <color indexed="81"/>
            <rFont val="Tahoma"/>
            <family val="2"/>
          </rPr>
          <t>Corning FlexNAP cable=Y
Regular fiber cable=N</t>
        </r>
        <r>
          <rPr>
            <sz val="9"/>
            <color indexed="81"/>
            <rFont val="Tahoma"/>
            <family val="2"/>
          </rPr>
          <t xml:space="preserve">
</t>
        </r>
      </text>
    </comment>
    <comment ref="IB4" authorId="0" shapeId="0" xr:uid="{00000000-0006-0000-0500-000030000000}">
      <text>
        <r>
          <rPr>
            <b/>
            <sz val="9"/>
            <color indexed="81"/>
            <rFont val="Tahoma"/>
            <family val="2"/>
          </rPr>
          <t>Corning FlexNAP cable=Y
Regular fiber cable=N</t>
        </r>
        <r>
          <rPr>
            <sz val="9"/>
            <color indexed="81"/>
            <rFont val="Tahoma"/>
            <family val="2"/>
          </rPr>
          <t xml:space="preserve">
</t>
        </r>
      </text>
    </comment>
    <comment ref="IG4" authorId="0" shapeId="0" xr:uid="{00000000-0006-0000-0500-000031000000}">
      <text>
        <r>
          <rPr>
            <b/>
            <sz val="9"/>
            <color indexed="81"/>
            <rFont val="Tahoma"/>
            <family val="2"/>
          </rPr>
          <t>Corning FlexNAP cable=Y
Regular fiber cable=N</t>
        </r>
        <r>
          <rPr>
            <sz val="9"/>
            <color indexed="81"/>
            <rFont val="Tahoma"/>
            <family val="2"/>
          </rPr>
          <t xml:space="preserve">
</t>
        </r>
      </text>
    </comment>
    <comment ref="IL4" authorId="0" shapeId="0" xr:uid="{00000000-0006-0000-0500-000032000000}">
      <text>
        <r>
          <rPr>
            <b/>
            <sz val="9"/>
            <color indexed="81"/>
            <rFont val="Tahoma"/>
            <family val="2"/>
          </rPr>
          <t>Corning FlexNAP cable=Y
Regular fiber cable=N</t>
        </r>
        <r>
          <rPr>
            <sz val="9"/>
            <color indexed="81"/>
            <rFont val="Tahoma"/>
            <family val="2"/>
          </rPr>
          <t xml:space="preserve">
</t>
        </r>
      </text>
    </comment>
    <comment ref="A5" authorId="0" shapeId="0" xr:uid="{00000000-0006-0000-0500-000033000000}">
      <text>
        <r>
          <rPr>
            <b/>
            <sz val="9"/>
            <color indexed="81"/>
            <rFont val="Tahoma"/>
            <family val="2"/>
          </rPr>
          <t>"Connectorized" SPL=Y
"BAU" SPL=N
Reminder: Don't forget to add the (R) to the prints!</t>
        </r>
        <r>
          <rPr>
            <sz val="9"/>
            <color indexed="81"/>
            <rFont val="Tahoma"/>
            <family val="2"/>
          </rPr>
          <t xml:space="preserve">
</t>
        </r>
      </text>
    </comment>
    <comment ref="F5" authorId="0" shapeId="0" xr:uid="{00000000-0006-0000-0500-000034000000}">
      <text>
        <r>
          <rPr>
            <b/>
            <sz val="9"/>
            <color indexed="81"/>
            <rFont val="Tahoma"/>
            <family val="2"/>
          </rPr>
          <t>"Connectorized" SPL=Y
"BAU" SPL=N
Reminder: Don't forget to add the (R) to the prints!</t>
        </r>
        <r>
          <rPr>
            <sz val="9"/>
            <color indexed="81"/>
            <rFont val="Tahoma"/>
            <family val="2"/>
          </rPr>
          <t xml:space="preserve">
</t>
        </r>
      </text>
    </comment>
    <comment ref="K5" authorId="0" shapeId="0" xr:uid="{00000000-0006-0000-0500-000035000000}">
      <text>
        <r>
          <rPr>
            <b/>
            <sz val="9"/>
            <color indexed="81"/>
            <rFont val="Tahoma"/>
            <family val="2"/>
          </rPr>
          <t>"Connectorized" SPL=Y
"BAU" SPL=N
Reminder: Don't forget to add the (R) to the prints!</t>
        </r>
        <r>
          <rPr>
            <sz val="9"/>
            <color indexed="81"/>
            <rFont val="Tahoma"/>
            <family val="2"/>
          </rPr>
          <t xml:space="preserve">
</t>
        </r>
      </text>
    </comment>
    <comment ref="P5" authorId="0" shapeId="0" xr:uid="{00000000-0006-0000-0500-000036000000}">
      <text>
        <r>
          <rPr>
            <b/>
            <sz val="9"/>
            <color indexed="81"/>
            <rFont val="Tahoma"/>
            <family val="2"/>
          </rPr>
          <t>"Connectorized" SPL=Y
"BAU" SPL=N
Reminder: Don't forget to add the (R) to the prints!</t>
        </r>
        <r>
          <rPr>
            <sz val="9"/>
            <color indexed="81"/>
            <rFont val="Tahoma"/>
            <family val="2"/>
          </rPr>
          <t xml:space="preserve">
</t>
        </r>
      </text>
    </comment>
    <comment ref="U5" authorId="0" shapeId="0" xr:uid="{00000000-0006-0000-0500-000037000000}">
      <text>
        <r>
          <rPr>
            <b/>
            <sz val="9"/>
            <color indexed="81"/>
            <rFont val="Tahoma"/>
            <family val="2"/>
          </rPr>
          <t>"Connectorized" SPL=Y
"BAU" SPL=N
Reminder: Don't forget to add the (R) to the prints!</t>
        </r>
        <r>
          <rPr>
            <sz val="9"/>
            <color indexed="81"/>
            <rFont val="Tahoma"/>
            <family val="2"/>
          </rPr>
          <t xml:space="preserve">
</t>
        </r>
      </text>
    </comment>
    <comment ref="Z5" authorId="0" shapeId="0" xr:uid="{00000000-0006-0000-0500-000038000000}">
      <text>
        <r>
          <rPr>
            <b/>
            <sz val="9"/>
            <color indexed="81"/>
            <rFont val="Tahoma"/>
            <family val="2"/>
          </rPr>
          <t>"Connectorized" SPL=Y
"BAU" SPL=N
Reminder: Don't forget to add the (R) to the prints!</t>
        </r>
        <r>
          <rPr>
            <sz val="9"/>
            <color indexed="81"/>
            <rFont val="Tahoma"/>
            <family val="2"/>
          </rPr>
          <t xml:space="preserve">
</t>
        </r>
      </text>
    </comment>
    <comment ref="AE5" authorId="0" shapeId="0" xr:uid="{00000000-0006-0000-0500-000039000000}">
      <text>
        <r>
          <rPr>
            <b/>
            <sz val="9"/>
            <color indexed="81"/>
            <rFont val="Tahoma"/>
            <family val="2"/>
          </rPr>
          <t>"Connectorized" SPL=Y
"BAU" SPL=N
Reminder: Don't forget to add the (R) to the prints!</t>
        </r>
        <r>
          <rPr>
            <sz val="9"/>
            <color indexed="81"/>
            <rFont val="Tahoma"/>
            <family val="2"/>
          </rPr>
          <t xml:space="preserve">
</t>
        </r>
      </text>
    </comment>
    <comment ref="AJ5" authorId="0" shapeId="0" xr:uid="{00000000-0006-0000-0500-00003A000000}">
      <text>
        <r>
          <rPr>
            <b/>
            <sz val="9"/>
            <color indexed="81"/>
            <rFont val="Tahoma"/>
            <family val="2"/>
          </rPr>
          <t>"Connectorized" SPL=Y
"BAU" SPL=N
Reminder: Don't forget to add the (R) to the prints!</t>
        </r>
        <r>
          <rPr>
            <sz val="9"/>
            <color indexed="81"/>
            <rFont val="Tahoma"/>
            <family val="2"/>
          </rPr>
          <t xml:space="preserve">
</t>
        </r>
      </text>
    </comment>
    <comment ref="AO5" authorId="0" shapeId="0" xr:uid="{00000000-0006-0000-0500-00003B000000}">
      <text>
        <r>
          <rPr>
            <b/>
            <sz val="9"/>
            <color indexed="81"/>
            <rFont val="Tahoma"/>
            <family val="2"/>
          </rPr>
          <t>"Connectorized" SPL=Y
"BAU" SPL=N
Reminder: Don't forget to add the (R) to the prints!</t>
        </r>
        <r>
          <rPr>
            <sz val="9"/>
            <color indexed="81"/>
            <rFont val="Tahoma"/>
            <family val="2"/>
          </rPr>
          <t xml:space="preserve">
</t>
        </r>
      </text>
    </comment>
    <comment ref="AT5" authorId="0" shapeId="0" xr:uid="{00000000-0006-0000-0500-00003C000000}">
      <text>
        <r>
          <rPr>
            <b/>
            <sz val="9"/>
            <color indexed="81"/>
            <rFont val="Tahoma"/>
            <family val="2"/>
          </rPr>
          <t>"Connectorized" SPL=Y
"BAU" SPL=N
Reminder: Don't forget to add the (R) to the prints!</t>
        </r>
        <r>
          <rPr>
            <sz val="9"/>
            <color indexed="81"/>
            <rFont val="Tahoma"/>
            <family val="2"/>
          </rPr>
          <t xml:space="preserve">
</t>
        </r>
      </text>
    </comment>
    <comment ref="AY5" authorId="0" shapeId="0" xr:uid="{00000000-0006-0000-0500-00003D000000}">
      <text>
        <r>
          <rPr>
            <b/>
            <sz val="9"/>
            <color indexed="81"/>
            <rFont val="Tahoma"/>
            <family val="2"/>
          </rPr>
          <t>"Connectorized" SPL=Y
"BAU" SPL=N
Reminder: Don't forget to add the (R) to the prints!</t>
        </r>
        <r>
          <rPr>
            <sz val="9"/>
            <color indexed="81"/>
            <rFont val="Tahoma"/>
            <family val="2"/>
          </rPr>
          <t xml:space="preserve">
</t>
        </r>
      </text>
    </comment>
    <comment ref="BD5" authorId="0" shapeId="0" xr:uid="{00000000-0006-0000-0500-00003E000000}">
      <text>
        <r>
          <rPr>
            <b/>
            <sz val="9"/>
            <color indexed="81"/>
            <rFont val="Tahoma"/>
            <family val="2"/>
          </rPr>
          <t>"Connectorized" SPL=Y
"BAU" SPL=N
Reminder: Don't forget to add the (R) to the prints!</t>
        </r>
        <r>
          <rPr>
            <sz val="9"/>
            <color indexed="81"/>
            <rFont val="Tahoma"/>
            <family val="2"/>
          </rPr>
          <t xml:space="preserve">
</t>
        </r>
      </text>
    </comment>
    <comment ref="BI5" authorId="0" shapeId="0" xr:uid="{00000000-0006-0000-0500-00003F000000}">
      <text>
        <r>
          <rPr>
            <b/>
            <sz val="9"/>
            <color indexed="81"/>
            <rFont val="Tahoma"/>
            <family val="2"/>
          </rPr>
          <t>"Connectorized" SPL=Y
"BAU" SPL=N
Reminder: Don't forget to add the (R) to the prints!</t>
        </r>
        <r>
          <rPr>
            <sz val="9"/>
            <color indexed="81"/>
            <rFont val="Tahoma"/>
            <family val="2"/>
          </rPr>
          <t xml:space="preserve">
</t>
        </r>
      </text>
    </comment>
    <comment ref="BN5" authorId="0" shapeId="0" xr:uid="{00000000-0006-0000-0500-000040000000}">
      <text>
        <r>
          <rPr>
            <b/>
            <sz val="9"/>
            <color indexed="81"/>
            <rFont val="Tahoma"/>
            <family val="2"/>
          </rPr>
          <t>"Connectorized" SPL=Y
"BAU" SPL=N
Reminder: Don't forget to add the (R) to the prints!</t>
        </r>
        <r>
          <rPr>
            <sz val="9"/>
            <color indexed="81"/>
            <rFont val="Tahoma"/>
            <family val="2"/>
          </rPr>
          <t xml:space="preserve">
</t>
        </r>
      </text>
    </comment>
    <comment ref="BS5" authorId="0" shapeId="0" xr:uid="{00000000-0006-0000-0500-000041000000}">
      <text>
        <r>
          <rPr>
            <b/>
            <sz val="9"/>
            <color indexed="81"/>
            <rFont val="Tahoma"/>
            <family val="2"/>
          </rPr>
          <t>"Connectorized" SPL=Y
"BAU" SPL=N
Reminder: Don't forget to add the (R) to the prints!</t>
        </r>
        <r>
          <rPr>
            <sz val="9"/>
            <color indexed="81"/>
            <rFont val="Tahoma"/>
            <family val="2"/>
          </rPr>
          <t xml:space="preserve">
</t>
        </r>
      </text>
    </comment>
    <comment ref="BX5" authorId="0" shapeId="0" xr:uid="{00000000-0006-0000-0500-000042000000}">
      <text>
        <r>
          <rPr>
            <b/>
            <sz val="9"/>
            <color indexed="81"/>
            <rFont val="Tahoma"/>
            <family val="2"/>
          </rPr>
          <t>"Connectorized" SPL=Y
"BAU" SPL=N
Reminder: Don't forget to add the (R) to the prints!</t>
        </r>
        <r>
          <rPr>
            <sz val="9"/>
            <color indexed="81"/>
            <rFont val="Tahoma"/>
            <family val="2"/>
          </rPr>
          <t xml:space="preserve">
</t>
        </r>
      </text>
    </comment>
    <comment ref="CC5" authorId="0" shapeId="0" xr:uid="{00000000-0006-0000-0500-000043000000}">
      <text>
        <r>
          <rPr>
            <b/>
            <sz val="9"/>
            <color indexed="81"/>
            <rFont val="Tahoma"/>
            <family val="2"/>
          </rPr>
          <t>"Connectorized" SPL=Y
"BAU" SPL=N
Reminder: Don't forget to add the (R) to the prints!</t>
        </r>
        <r>
          <rPr>
            <sz val="9"/>
            <color indexed="81"/>
            <rFont val="Tahoma"/>
            <family val="2"/>
          </rPr>
          <t xml:space="preserve">
</t>
        </r>
      </text>
    </comment>
    <comment ref="CH5" authorId="0" shapeId="0" xr:uid="{00000000-0006-0000-0500-000044000000}">
      <text>
        <r>
          <rPr>
            <b/>
            <sz val="9"/>
            <color indexed="81"/>
            <rFont val="Tahoma"/>
            <family val="2"/>
          </rPr>
          <t>"Connectorized" SPL=Y
"BAU" SPL=N
Reminder: Don't forget to add the (R) to the prints!</t>
        </r>
        <r>
          <rPr>
            <sz val="9"/>
            <color indexed="81"/>
            <rFont val="Tahoma"/>
            <family val="2"/>
          </rPr>
          <t xml:space="preserve">
</t>
        </r>
      </text>
    </comment>
    <comment ref="CM5" authorId="0" shapeId="0" xr:uid="{00000000-0006-0000-0500-000045000000}">
      <text>
        <r>
          <rPr>
            <b/>
            <sz val="9"/>
            <color indexed="81"/>
            <rFont val="Tahoma"/>
            <family val="2"/>
          </rPr>
          <t>"Connectorized" SPL=Y
"BAU" SPL=N
Reminder: Don't forget to add the (R) to the prints!</t>
        </r>
        <r>
          <rPr>
            <sz val="9"/>
            <color indexed="81"/>
            <rFont val="Tahoma"/>
            <family val="2"/>
          </rPr>
          <t xml:space="preserve">
</t>
        </r>
      </text>
    </comment>
    <comment ref="CR5" authorId="0" shapeId="0" xr:uid="{00000000-0006-0000-0500-000046000000}">
      <text>
        <r>
          <rPr>
            <b/>
            <sz val="9"/>
            <color indexed="81"/>
            <rFont val="Tahoma"/>
            <family val="2"/>
          </rPr>
          <t>"Connectorized" SPL=Y
"BAU" SPL=N
Reminder: Don't forget to add the (R) to the prints!</t>
        </r>
        <r>
          <rPr>
            <sz val="9"/>
            <color indexed="81"/>
            <rFont val="Tahoma"/>
            <family val="2"/>
          </rPr>
          <t xml:space="preserve">
</t>
        </r>
      </text>
    </comment>
    <comment ref="CW5" authorId="0" shapeId="0" xr:uid="{00000000-0006-0000-0500-000047000000}">
      <text>
        <r>
          <rPr>
            <b/>
            <sz val="9"/>
            <color indexed="81"/>
            <rFont val="Tahoma"/>
            <family val="2"/>
          </rPr>
          <t>"Connectorized" SPL=Y
"BAU" SPL=N
Reminder: Don't forget to add the (R) to the prints!</t>
        </r>
        <r>
          <rPr>
            <sz val="9"/>
            <color indexed="81"/>
            <rFont val="Tahoma"/>
            <family val="2"/>
          </rPr>
          <t xml:space="preserve">
</t>
        </r>
      </text>
    </comment>
    <comment ref="DB5" authorId="0" shapeId="0" xr:uid="{00000000-0006-0000-0500-000048000000}">
      <text>
        <r>
          <rPr>
            <b/>
            <sz val="9"/>
            <color indexed="81"/>
            <rFont val="Tahoma"/>
            <family val="2"/>
          </rPr>
          <t>"Connectorized" SPL=Y
"BAU" SPL=N
Reminder: Don't forget to add the (R) to the prints!</t>
        </r>
        <r>
          <rPr>
            <sz val="9"/>
            <color indexed="81"/>
            <rFont val="Tahoma"/>
            <family val="2"/>
          </rPr>
          <t xml:space="preserve">
</t>
        </r>
      </text>
    </comment>
    <comment ref="DG5" authorId="0" shapeId="0" xr:uid="{00000000-0006-0000-0500-000049000000}">
      <text>
        <r>
          <rPr>
            <b/>
            <sz val="9"/>
            <color indexed="81"/>
            <rFont val="Tahoma"/>
            <family val="2"/>
          </rPr>
          <t>"Connectorized" SPL=Y
"BAU" SPL=N
Reminder: Don't forget to add the (R) to the prints!</t>
        </r>
        <r>
          <rPr>
            <sz val="9"/>
            <color indexed="81"/>
            <rFont val="Tahoma"/>
            <family val="2"/>
          </rPr>
          <t xml:space="preserve">
</t>
        </r>
      </text>
    </comment>
    <comment ref="DL5" authorId="0" shapeId="0" xr:uid="{00000000-0006-0000-0500-00004A000000}">
      <text>
        <r>
          <rPr>
            <b/>
            <sz val="9"/>
            <color indexed="81"/>
            <rFont val="Tahoma"/>
            <family val="2"/>
          </rPr>
          <t>"Connectorized" SPL=Y
"BAU" SPL=N
Reminder: Don't forget to add the (R) to the prints!</t>
        </r>
        <r>
          <rPr>
            <sz val="9"/>
            <color indexed="81"/>
            <rFont val="Tahoma"/>
            <family val="2"/>
          </rPr>
          <t xml:space="preserve">
</t>
        </r>
      </text>
    </comment>
    <comment ref="DQ5" authorId="0" shapeId="0" xr:uid="{00000000-0006-0000-0500-00004B000000}">
      <text>
        <r>
          <rPr>
            <b/>
            <sz val="9"/>
            <color indexed="81"/>
            <rFont val="Tahoma"/>
            <family val="2"/>
          </rPr>
          <t>"Connectorized" SPL=Y
"BAU" SPL=N
Reminder: Don't forget to add the (R) to the prints!</t>
        </r>
        <r>
          <rPr>
            <sz val="9"/>
            <color indexed="81"/>
            <rFont val="Tahoma"/>
            <family val="2"/>
          </rPr>
          <t xml:space="preserve">
</t>
        </r>
      </text>
    </comment>
    <comment ref="DV5" authorId="0" shapeId="0" xr:uid="{00000000-0006-0000-0500-00004C000000}">
      <text>
        <r>
          <rPr>
            <b/>
            <sz val="9"/>
            <color indexed="81"/>
            <rFont val="Tahoma"/>
            <family val="2"/>
          </rPr>
          <t>"Connectorized" SPL=Y
"BAU" SPL=N
Reminder: Don't forget to add the (R) to the prints!</t>
        </r>
        <r>
          <rPr>
            <sz val="9"/>
            <color indexed="81"/>
            <rFont val="Tahoma"/>
            <family val="2"/>
          </rPr>
          <t xml:space="preserve">
</t>
        </r>
      </text>
    </comment>
    <comment ref="EA5" authorId="0" shapeId="0" xr:uid="{00000000-0006-0000-0500-00004D000000}">
      <text>
        <r>
          <rPr>
            <b/>
            <sz val="9"/>
            <color indexed="81"/>
            <rFont val="Tahoma"/>
            <family val="2"/>
          </rPr>
          <t>"Connectorized" SPL=Y
"BAU" SPL=N
Reminder: Don't forget to add the (R) to the prints!</t>
        </r>
        <r>
          <rPr>
            <sz val="9"/>
            <color indexed="81"/>
            <rFont val="Tahoma"/>
            <family val="2"/>
          </rPr>
          <t xml:space="preserve">
</t>
        </r>
      </text>
    </comment>
    <comment ref="EF5" authorId="0" shapeId="0" xr:uid="{00000000-0006-0000-0500-00004E000000}">
      <text>
        <r>
          <rPr>
            <b/>
            <sz val="9"/>
            <color indexed="81"/>
            <rFont val="Tahoma"/>
            <family val="2"/>
          </rPr>
          <t>"Connectorized" SPL=Y
"BAU" SPL=N
Reminder: Don't forget to add the (R) to the prints!</t>
        </r>
        <r>
          <rPr>
            <sz val="9"/>
            <color indexed="81"/>
            <rFont val="Tahoma"/>
            <family val="2"/>
          </rPr>
          <t xml:space="preserve">
</t>
        </r>
      </text>
    </comment>
    <comment ref="EK5" authorId="0" shapeId="0" xr:uid="{00000000-0006-0000-0500-00004F000000}">
      <text>
        <r>
          <rPr>
            <b/>
            <sz val="9"/>
            <color indexed="81"/>
            <rFont val="Tahoma"/>
            <family val="2"/>
          </rPr>
          <t>"Connectorized" SPL=Y
"BAU" SPL=N
Reminder: Don't forget to add the (R) to the prints!</t>
        </r>
        <r>
          <rPr>
            <sz val="9"/>
            <color indexed="81"/>
            <rFont val="Tahoma"/>
            <family val="2"/>
          </rPr>
          <t xml:space="preserve">
</t>
        </r>
      </text>
    </comment>
    <comment ref="EP5" authorId="0" shapeId="0" xr:uid="{00000000-0006-0000-0500-000050000000}">
      <text>
        <r>
          <rPr>
            <b/>
            <sz val="9"/>
            <color indexed="81"/>
            <rFont val="Tahoma"/>
            <family val="2"/>
          </rPr>
          <t>"Connectorized" SPL=Y
"BAU" SPL=N
Reminder: Don't forget to add the (R) to the prints!</t>
        </r>
        <r>
          <rPr>
            <sz val="9"/>
            <color indexed="81"/>
            <rFont val="Tahoma"/>
            <family val="2"/>
          </rPr>
          <t xml:space="preserve">
</t>
        </r>
      </text>
    </comment>
    <comment ref="EU5" authorId="0" shapeId="0" xr:uid="{00000000-0006-0000-0500-000051000000}">
      <text>
        <r>
          <rPr>
            <b/>
            <sz val="9"/>
            <color indexed="81"/>
            <rFont val="Tahoma"/>
            <family val="2"/>
          </rPr>
          <t>"Connectorized" SPL=Y
"BAU" SPL=N
Reminder: Don't forget to add the (R) to the prints!</t>
        </r>
        <r>
          <rPr>
            <sz val="9"/>
            <color indexed="81"/>
            <rFont val="Tahoma"/>
            <family val="2"/>
          </rPr>
          <t xml:space="preserve">
</t>
        </r>
      </text>
    </comment>
    <comment ref="EZ5" authorId="0" shapeId="0" xr:uid="{00000000-0006-0000-0500-000052000000}">
      <text>
        <r>
          <rPr>
            <b/>
            <sz val="9"/>
            <color indexed="81"/>
            <rFont val="Tahoma"/>
            <family val="2"/>
          </rPr>
          <t>"Connectorized" SPL=Y
"BAU" SPL=N
Reminder: Don't forget to add the (R) to the prints!</t>
        </r>
        <r>
          <rPr>
            <sz val="9"/>
            <color indexed="81"/>
            <rFont val="Tahoma"/>
            <family val="2"/>
          </rPr>
          <t xml:space="preserve">
</t>
        </r>
      </text>
    </comment>
    <comment ref="FE5" authorId="0" shapeId="0" xr:uid="{00000000-0006-0000-0500-000053000000}">
      <text>
        <r>
          <rPr>
            <b/>
            <sz val="9"/>
            <color indexed="81"/>
            <rFont val="Tahoma"/>
            <family val="2"/>
          </rPr>
          <t>"Connectorized" SPL=Y
"BAU" SPL=N
Reminder: Don't forget to add the (R) to the prints!</t>
        </r>
        <r>
          <rPr>
            <sz val="9"/>
            <color indexed="81"/>
            <rFont val="Tahoma"/>
            <family val="2"/>
          </rPr>
          <t xml:space="preserve">
</t>
        </r>
      </text>
    </comment>
    <comment ref="FJ5" authorId="0" shapeId="0" xr:uid="{00000000-0006-0000-0500-000054000000}">
      <text>
        <r>
          <rPr>
            <b/>
            <sz val="9"/>
            <color indexed="81"/>
            <rFont val="Tahoma"/>
            <family val="2"/>
          </rPr>
          <t>"Connectorized" SPL=Y
"BAU" SPL=N
Reminder: Don't forget to add the (R) to the prints!</t>
        </r>
        <r>
          <rPr>
            <sz val="9"/>
            <color indexed="81"/>
            <rFont val="Tahoma"/>
            <family val="2"/>
          </rPr>
          <t xml:space="preserve">
</t>
        </r>
      </text>
    </comment>
    <comment ref="FO5" authorId="0" shapeId="0" xr:uid="{00000000-0006-0000-0500-000055000000}">
      <text>
        <r>
          <rPr>
            <b/>
            <sz val="9"/>
            <color indexed="81"/>
            <rFont val="Tahoma"/>
            <family val="2"/>
          </rPr>
          <t>"Connectorized" SPL=Y
"BAU" SPL=N
Reminder: Don't forget to add the (R) to the prints!</t>
        </r>
        <r>
          <rPr>
            <sz val="9"/>
            <color indexed="81"/>
            <rFont val="Tahoma"/>
            <family val="2"/>
          </rPr>
          <t xml:space="preserve">
</t>
        </r>
      </text>
    </comment>
    <comment ref="FT5" authorId="0" shapeId="0" xr:uid="{00000000-0006-0000-0500-000056000000}">
      <text>
        <r>
          <rPr>
            <b/>
            <sz val="9"/>
            <color indexed="81"/>
            <rFont val="Tahoma"/>
            <family val="2"/>
          </rPr>
          <t>"Connectorized" SPL=Y
"BAU" SPL=N
Reminder: Don't forget to add the (R) to the prints!</t>
        </r>
        <r>
          <rPr>
            <sz val="9"/>
            <color indexed="81"/>
            <rFont val="Tahoma"/>
            <family val="2"/>
          </rPr>
          <t xml:space="preserve">
</t>
        </r>
      </text>
    </comment>
    <comment ref="FY5" authorId="0" shapeId="0" xr:uid="{00000000-0006-0000-0500-000057000000}">
      <text>
        <r>
          <rPr>
            <b/>
            <sz val="9"/>
            <color indexed="81"/>
            <rFont val="Tahoma"/>
            <family val="2"/>
          </rPr>
          <t>"Connectorized" SPL=Y
"BAU" SPL=N
Reminder: Don't forget to add the (R) to the prints!</t>
        </r>
        <r>
          <rPr>
            <sz val="9"/>
            <color indexed="81"/>
            <rFont val="Tahoma"/>
            <family val="2"/>
          </rPr>
          <t xml:space="preserve">
</t>
        </r>
      </text>
    </comment>
    <comment ref="GD5" authorId="0" shapeId="0" xr:uid="{00000000-0006-0000-0500-000058000000}">
      <text>
        <r>
          <rPr>
            <b/>
            <sz val="9"/>
            <color indexed="81"/>
            <rFont val="Tahoma"/>
            <family val="2"/>
          </rPr>
          <t>"Connectorized" SPL=Y
"BAU" SPL=N
Reminder: Don't forget to add the (R) to the prints!</t>
        </r>
        <r>
          <rPr>
            <sz val="9"/>
            <color indexed="81"/>
            <rFont val="Tahoma"/>
            <family val="2"/>
          </rPr>
          <t xml:space="preserve">
</t>
        </r>
      </text>
    </comment>
    <comment ref="GI5" authorId="0" shapeId="0" xr:uid="{00000000-0006-0000-0500-000059000000}">
      <text>
        <r>
          <rPr>
            <b/>
            <sz val="9"/>
            <color indexed="81"/>
            <rFont val="Tahoma"/>
            <family val="2"/>
          </rPr>
          <t>"Connectorized" SPL=Y
"BAU" SPL=N
Reminder: Don't forget to add the (R) to the prints!</t>
        </r>
        <r>
          <rPr>
            <sz val="9"/>
            <color indexed="81"/>
            <rFont val="Tahoma"/>
            <family val="2"/>
          </rPr>
          <t xml:space="preserve">
</t>
        </r>
      </text>
    </comment>
    <comment ref="GN5" authorId="0" shapeId="0" xr:uid="{00000000-0006-0000-0500-00005A000000}">
      <text>
        <r>
          <rPr>
            <b/>
            <sz val="9"/>
            <color indexed="81"/>
            <rFont val="Tahoma"/>
            <family val="2"/>
          </rPr>
          <t>"Connectorized" SPL=Y
"BAU" SPL=N
Reminder: Don't forget to add the (R) to the prints!</t>
        </r>
        <r>
          <rPr>
            <sz val="9"/>
            <color indexed="81"/>
            <rFont val="Tahoma"/>
            <family val="2"/>
          </rPr>
          <t xml:space="preserve">
</t>
        </r>
      </text>
    </comment>
    <comment ref="GS5" authorId="0" shapeId="0" xr:uid="{00000000-0006-0000-0500-00005B000000}">
      <text>
        <r>
          <rPr>
            <b/>
            <sz val="9"/>
            <color indexed="81"/>
            <rFont val="Tahoma"/>
            <family val="2"/>
          </rPr>
          <t>"Connectorized" SPL=Y
"BAU" SPL=N
Reminder: Don't forget to add the (R) to the prints!</t>
        </r>
        <r>
          <rPr>
            <sz val="9"/>
            <color indexed="81"/>
            <rFont val="Tahoma"/>
            <family val="2"/>
          </rPr>
          <t xml:space="preserve">
</t>
        </r>
      </text>
    </comment>
    <comment ref="GX5" authorId="0" shapeId="0" xr:uid="{00000000-0006-0000-0500-00005C000000}">
      <text>
        <r>
          <rPr>
            <b/>
            <sz val="9"/>
            <color indexed="81"/>
            <rFont val="Tahoma"/>
            <family val="2"/>
          </rPr>
          <t>"Connectorized" SPL=Y
"BAU" SPL=N
Reminder: Don't forget to add the (R) to the prints!</t>
        </r>
        <r>
          <rPr>
            <sz val="9"/>
            <color indexed="81"/>
            <rFont val="Tahoma"/>
            <family val="2"/>
          </rPr>
          <t xml:space="preserve">
</t>
        </r>
      </text>
    </comment>
    <comment ref="HC5" authorId="0" shapeId="0" xr:uid="{00000000-0006-0000-0500-00005D000000}">
      <text>
        <r>
          <rPr>
            <b/>
            <sz val="9"/>
            <color indexed="81"/>
            <rFont val="Tahoma"/>
            <family val="2"/>
          </rPr>
          <t>"Connectorized" SPL=Y
"BAU" SPL=N
Reminder: Don't forget to add the (R) to the prints!</t>
        </r>
        <r>
          <rPr>
            <sz val="9"/>
            <color indexed="81"/>
            <rFont val="Tahoma"/>
            <family val="2"/>
          </rPr>
          <t xml:space="preserve">
</t>
        </r>
      </text>
    </comment>
    <comment ref="HH5" authorId="0" shapeId="0" xr:uid="{00000000-0006-0000-0500-00005E000000}">
      <text>
        <r>
          <rPr>
            <b/>
            <sz val="9"/>
            <color indexed="81"/>
            <rFont val="Tahoma"/>
            <family val="2"/>
          </rPr>
          <t>"Connectorized" SPL=Y
"BAU" SPL=N
Reminder: Don't forget to add the (R) to the prints!</t>
        </r>
        <r>
          <rPr>
            <sz val="9"/>
            <color indexed="81"/>
            <rFont val="Tahoma"/>
            <family val="2"/>
          </rPr>
          <t xml:space="preserve">
</t>
        </r>
      </text>
    </comment>
    <comment ref="HM5" authorId="0" shapeId="0" xr:uid="{00000000-0006-0000-0500-00005F000000}">
      <text>
        <r>
          <rPr>
            <b/>
            <sz val="9"/>
            <color indexed="81"/>
            <rFont val="Tahoma"/>
            <family val="2"/>
          </rPr>
          <t>"Connectorized" SPL=Y
"BAU" SPL=N
Reminder: Don't forget to add the (R) to the prints!</t>
        </r>
        <r>
          <rPr>
            <sz val="9"/>
            <color indexed="81"/>
            <rFont val="Tahoma"/>
            <family val="2"/>
          </rPr>
          <t xml:space="preserve">
</t>
        </r>
      </text>
    </comment>
    <comment ref="HR5" authorId="0" shapeId="0" xr:uid="{00000000-0006-0000-0500-000060000000}">
      <text>
        <r>
          <rPr>
            <b/>
            <sz val="9"/>
            <color indexed="81"/>
            <rFont val="Tahoma"/>
            <family val="2"/>
          </rPr>
          <t>"Connectorized" SPL=Y
"BAU" SPL=N
Reminder: Don't forget to add the (R) to the prints!</t>
        </r>
        <r>
          <rPr>
            <sz val="9"/>
            <color indexed="81"/>
            <rFont val="Tahoma"/>
            <family val="2"/>
          </rPr>
          <t xml:space="preserve">
</t>
        </r>
      </text>
    </comment>
    <comment ref="HW5" authorId="0" shapeId="0" xr:uid="{00000000-0006-0000-0500-000061000000}">
      <text>
        <r>
          <rPr>
            <b/>
            <sz val="9"/>
            <color indexed="81"/>
            <rFont val="Tahoma"/>
            <family val="2"/>
          </rPr>
          <t>"Connectorized" SPL=Y
"BAU" SPL=N
Reminder: Don't forget to add the (R) to the prints!</t>
        </r>
        <r>
          <rPr>
            <sz val="9"/>
            <color indexed="81"/>
            <rFont val="Tahoma"/>
            <family val="2"/>
          </rPr>
          <t xml:space="preserve">
</t>
        </r>
      </text>
    </comment>
    <comment ref="IB5" authorId="0" shapeId="0" xr:uid="{00000000-0006-0000-0500-000062000000}">
      <text>
        <r>
          <rPr>
            <b/>
            <sz val="9"/>
            <color indexed="81"/>
            <rFont val="Tahoma"/>
            <family val="2"/>
          </rPr>
          <t>"Connectorized" SPL=Y
"BAU" SPL=N
Reminder: Don't forget to add the (R) to the prints!</t>
        </r>
        <r>
          <rPr>
            <sz val="9"/>
            <color indexed="81"/>
            <rFont val="Tahoma"/>
            <family val="2"/>
          </rPr>
          <t xml:space="preserve">
</t>
        </r>
      </text>
    </comment>
    <comment ref="IG5" authorId="0" shapeId="0" xr:uid="{00000000-0006-0000-0500-000063000000}">
      <text>
        <r>
          <rPr>
            <b/>
            <sz val="9"/>
            <color indexed="81"/>
            <rFont val="Tahoma"/>
            <family val="2"/>
          </rPr>
          <t>"Connectorized" SPL=Y
"BAU" SPL=N
Reminder: Don't forget to add the (R) to the prints!</t>
        </r>
        <r>
          <rPr>
            <sz val="9"/>
            <color indexed="81"/>
            <rFont val="Tahoma"/>
            <family val="2"/>
          </rPr>
          <t xml:space="preserve">
</t>
        </r>
      </text>
    </comment>
    <comment ref="IL5" authorId="0" shapeId="0" xr:uid="{00000000-0006-0000-0500-000064000000}">
      <text>
        <r>
          <rPr>
            <b/>
            <sz val="9"/>
            <color indexed="81"/>
            <rFont val="Tahoma"/>
            <family val="2"/>
          </rPr>
          <t>"Connectorized" SPL=Y
"BAU" SPL=N
Reminder: Don't forget to add the (R) to the prints!</t>
        </r>
        <r>
          <rPr>
            <sz val="9"/>
            <color indexed="81"/>
            <rFont val="Tahoma"/>
            <family val="2"/>
          </rPr>
          <t xml:space="preserve">
</t>
        </r>
      </text>
    </comment>
    <comment ref="A6" authorId="0" shapeId="0" xr:uid="{00000000-0006-0000-0500-000065000000}">
      <text>
        <r>
          <rPr>
            <b/>
            <sz val="9"/>
            <color indexed="81"/>
            <rFont val="Tahoma"/>
            <family val="2"/>
          </rPr>
          <t>Select "Y" if the field end of the cable will be field spliced to another cable.
Reminder: Don't forget to add the (R) to the prints!</t>
        </r>
      </text>
    </comment>
    <comment ref="F6" authorId="0" shapeId="0" xr:uid="{00000000-0006-0000-0500-000066000000}">
      <text>
        <r>
          <rPr>
            <b/>
            <sz val="9"/>
            <color indexed="81"/>
            <rFont val="Tahoma"/>
            <family val="2"/>
          </rPr>
          <t>Select "Y" if the field end of the cable will be field spliced to another cable.
Reminder: Don't forget to add the (R) to the prints!</t>
        </r>
      </text>
    </comment>
    <comment ref="K6" authorId="0" shapeId="0" xr:uid="{00000000-0006-0000-0500-000067000000}">
      <text>
        <r>
          <rPr>
            <b/>
            <sz val="9"/>
            <color indexed="81"/>
            <rFont val="Tahoma"/>
            <family val="2"/>
          </rPr>
          <t>Select "Y" if the field end of the cable will be field spliced to another cable.
Reminder: Don't forget to add the (R) to the prints!</t>
        </r>
      </text>
    </comment>
    <comment ref="P6" authorId="0" shapeId="0" xr:uid="{00000000-0006-0000-0500-000068000000}">
      <text>
        <r>
          <rPr>
            <b/>
            <sz val="9"/>
            <color indexed="81"/>
            <rFont val="Tahoma"/>
            <family val="2"/>
          </rPr>
          <t>Select "Y" if the field end of the cable will be field spliced to another cable.
Reminder: Don't forget to add the (R) to the prints!</t>
        </r>
      </text>
    </comment>
    <comment ref="U6" authorId="0" shapeId="0" xr:uid="{00000000-0006-0000-0500-000069000000}">
      <text>
        <r>
          <rPr>
            <b/>
            <sz val="9"/>
            <color indexed="81"/>
            <rFont val="Tahoma"/>
            <family val="2"/>
          </rPr>
          <t>Select "Y" if the field end of the cable will be field spliced to another cable.
Reminder: Don't forget to add the (R) to the prints!</t>
        </r>
      </text>
    </comment>
    <comment ref="Z6" authorId="0" shapeId="0" xr:uid="{00000000-0006-0000-0500-00006A000000}">
      <text>
        <r>
          <rPr>
            <b/>
            <sz val="9"/>
            <color indexed="81"/>
            <rFont val="Tahoma"/>
            <family val="2"/>
          </rPr>
          <t>Select "Y" if the field end of the cable will be field spliced to another cable.
Reminder: Don't forget to add the (R) to the prints!</t>
        </r>
      </text>
    </comment>
    <comment ref="AE6" authorId="0" shapeId="0" xr:uid="{00000000-0006-0000-0500-00006B000000}">
      <text>
        <r>
          <rPr>
            <b/>
            <sz val="9"/>
            <color indexed="81"/>
            <rFont val="Tahoma"/>
            <family val="2"/>
          </rPr>
          <t>Select "Y" if the field end of the cable will be field spliced to another cable.
Reminder: Don't forget to add the (R) to the prints!</t>
        </r>
      </text>
    </comment>
    <comment ref="AJ6" authorId="0" shapeId="0" xr:uid="{00000000-0006-0000-0500-00006C000000}">
      <text>
        <r>
          <rPr>
            <b/>
            <sz val="9"/>
            <color indexed="81"/>
            <rFont val="Tahoma"/>
            <family val="2"/>
          </rPr>
          <t>Select "Y" if the field end of the cable will be field spliced to another cable.
Reminder: Don't forget to add the (R) to the prints!</t>
        </r>
      </text>
    </comment>
    <comment ref="AO6" authorId="0" shapeId="0" xr:uid="{00000000-0006-0000-0500-00006D000000}">
      <text>
        <r>
          <rPr>
            <b/>
            <sz val="9"/>
            <color indexed="81"/>
            <rFont val="Tahoma"/>
            <family val="2"/>
          </rPr>
          <t>Select "Y" if the field end of the cable will be field spliced to another cable.
Reminder: Don't forget to add the (R) to the prints!</t>
        </r>
      </text>
    </comment>
    <comment ref="AT6" authorId="0" shapeId="0" xr:uid="{00000000-0006-0000-0500-00006E000000}">
      <text>
        <r>
          <rPr>
            <b/>
            <sz val="9"/>
            <color indexed="81"/>
            <rFont val="Tahoma"/>
            <family val="2"/>
          </rPr>
          <t>Select "Y" if the field end of the cable will be field spliced to another cable.
Reminder: Don't forget to add the (R) to the prints!</t>
        </r>
      </text>
    </comment>
    <comment ref="AY6" authorId="0" shapeId="0" xr:uid="{00000000-0006-0000-0500-00006F000000}">
      <text>
        <r>
          <rPr>
            <b/>
            <sz val="9"/>
            <color indexed="81"/>
            <rFont val="Tahoma"/>
            <family val="2"/>
          </rPr>
          <t>Select "Y" if the field end of the cable will be field spliced to another cable.
Reminder: Don't forget to add the (R) to the prints!</t>
        </r>
      </text>
    </comment>
    <comment ref="BD6" authorId="0" shapeId="0" xr:uid="{00000000-0006-0000-0500-000070000000}">
      <text>
        <r>
          <rPr>
            <b/>
            <sz val="9"/>
            <color indexed="81"/>
            <rFont val="Tahoma"/>
            <family val="2"/>
          </rPr>
          <t>Select "Y" if the field end of the cable will be field spliced to another cable.
Reminder: Don't forget to add the (R) to the prints!</t>
        </r>
      </text>
    </comment>
    <comment ref="BI6" authorId="0" shapeId="0" xr:uid="{00000000-0006-0000-0500-000071000000}">
      <text>
        <r>
          <rPr>
            <b/>
            <sz val="9"/>
            <color indexed="81"/>
            <rFont val="Tahoma"/>
            <family val="2"/>
          </rPr>
          <t>Select "Y" if the field end of the cable will be field spliced to another cable.
Reminder: Don't forget to add the (R) to the prints!</t>
        </r>
      </text>
    </comment>
    <comment ref="BN6" authorId="0" shapeId="0" xr:uid="{00000000-0006-0000-0500-000072000000}">
      <text>
        <r>
          <rPr>
            <b/>
            <sz val="9"/>
            <color indexed="81"/>
            <rFont val="Tahoma"/>
            <family val="2"/>
          </rPr>
          <t>Select "Y" if the field end of the cable will be field spliced to another cable.
Reminder: Don't forget to add the (R) to the prints!</t>
        </r>
      </text>
    </comment>
    <comment ref="BS6" authorId="0" shapeId="0" xr:uid="{00000000-0006-0000-0500-000073000000}">
      <text>
        <r>
          <rPr>
            <b/>
            <sz val="9"/>
            <color indexed="81"/>
            <rFont val="Tahoma"/>
            <family val="2"/>
          </rPr>
          <t>Select "Y" if the field end of the cable will be field spliced to another cable.
Reminder: Don't forget to add the (R) to the prints!</t>
        </r>
      </text>
    </comment>
    <comment ref="BX6" authorId="0" shapeId="0" xr:uid="{00000000-0006-0000-0500-000074000000}">
      <text>
        <r>
          <rPr>
            <b/>
            <sz val="9"/>
            <color indexed="81"/>
            <rFont val="Tahoma"/>
            <family val="2"/>
          </rPr>
          <t>Select "Y" if the field end of the cable will be field spliced to another cable.
Reminder: Don't forget to add the (R) to the prints!</t>
        </r>
      </text>
    </comment>
    <comment ref="CC6" authorId="0" shapeId="0" xr:uid="{00000000-0006-0000-0500-000075000000}">
      <text>
        <r>
          <rPr>
            <b/>
            <sz val="9"/>
            <color indexed="81"/>
            <rFont val="Tahoma"/>
            <family val="2"/>
          </rPr>
          <t>Select "Y" if the field end of the cable will be field spliced to another cable.
Reminder: Don't forget to add the (R) to the prints!</t>
        </r>
      </text>
    </comment>
    <comment ref="CH6" authorId="0" shapeId="0" xr:uid="{00000000-0006-0000-0500-000076000000}">
      <text>
        <r>
          <rPr>
            <b/>
            <sz val="9"/>
            <color indexed="81"/>
            <rFont val="Tahoma"/>
            <family val="2"/>
          </rPr>
          <t>Select "Y" if the field end of the cable will be field spliced to another cable.
Reminder: Don't forget to add the (R) to the prints!</t>
        </r>
      </text>
    </comment>
    <comment ref="CM6" authorId="0" shapeId="0" xr:uid="{00000000-0006-0000-0500-000077000000}">
      <text>
        <r>
          <rPr>
            <b/>
            <sz val="9"/>
            <color indexed="81"/>
            <rFont val="Tahoma"/>
            <family val="2"/>
          </rPr>
          <t>Select "Y" if the field end of the cable will be field spliced to another cable.
Reminder: Don't forget to add the (R) to the prints!</t>
        </r>
      </text>
    </comment>
    <comment ref="CR6" authorId="0" shapeId="0" xr:uid="{00000000-0006-0000-0500-000078000000}">
      <text>
        <r>
          <rPr>
            <b/>
            <sz val="9"/>
            <color indexed="81"/>
            <rFont val="Tahoma"/>
            <family val="2"/>
          </rPr>
          <t>Select "Y" if the field end of the cable will be field spliced to another cable.
Reminder: Don't forget to add the (R) to the prints!</t>
        </r>
      </text>
    </comment>
    <comment ref="CW6" authorId="0" shapeId="0" xr:uid="{00000000-0006-0000-0500-000079000000}">
      <text>
        <r>
          <rPr>
            <b/>
            <sz val="9"/>
            <color indexed="81"/>
            <rFont val="Tahoma"/>
            <family val="2"/>
          </rPr>
          <t>Select "Y" if the field end of the cable will be field spliced to another cable.
Reminder: Don't forget to add the (R) to the prints!</t>
        </r>
      </text>
    </comment>
    <comment ref="DB6" authorId="0" shapeId="0" xr:uid="{00000000-0006-0000-0500-00007A000000}">
      <text>
        <r>
          <rPr>
            <b/>
            <sz val="9"/>
            <color indexed="81"/>
            <rFont val="Tahoma"/>
            <family val="2"/>
          </rPr>
          <t>Select "Y" if the field end of the cable will be field spliced to another cable.
Reminder: Don't forget to add the (R) to the prints!</t>
        </r>
      </text>
    </comment>
    <comment ref="DG6" authorId="0" shapeId="0" xr:uid="{00000000-0006-0000-0500-00007B000000}">
      <text>
        <r>
          <rPr>
            <b/>
            <sz val="9"/>
            <color indexed="81"/>
            <rFont val="Tahoma"/>
            <family val="2"/>
          </rPr>
          <t>Select "Y" if the field end of the cable will be field spliced to another cable.
Reminder: Don't forget to add the (R) to the prints!</t>
        </r>
      </text>
    </comment>
    <comment ref="DL6" authorId="0" shapeId="0" xr:uid="{00000000-0006-0000-0500-00007C000000}">
      <text>
        <r>
          <rPr>
            <b/>
            <sz val="9"/>
            <color indexed="81"/>
            <rFont val="Tahoma"/>
            <family val="2"/>
          </rPr>
          <t>Select "Y" if the field end of the cable will be field spliced to another cable.
Reminder: Don't forget to add the (R) to the prints!</t>
        </r>
      </text>
    </comment>
    <comment ref="DQ6" authorId="0" shapeId="0" xr:uid="{00000000-0006-0000-0500-00007D000000}">
      <text>
        <r>
          <rPr>
            <b/>
            <sz val="9"/>
            <color indexed="81"/>
            <rFont val="Tahoma"/>
            <family val="2"/>
          </rPr>
          <t>Select "Y" if the field end of the cable will be field spliced to another cable.
Reminder: Don't forget to add the (R) to the prints!</t>
        </r>
      </text>
    </comment>
    <comment ref="DV6" authorId="0" shapeId="0" xr:uid="{00000000-0006-0000-0500-00007E000000}">
      <text>
        <r>
          <rPr>
            <b/>
            <sz val="9"/>
            <color indexed="81"/>
            <rFont val="Tahoma"/>
            <family val="2"/>
          </rPr>
          <t>Select "Y" if the field end of the cable will be field spliced to another cable.
Reminder: Don't forget to add the (R) to the prints!</t>
        </r>
      </text>
    </comment>
    <comment ref="EA6" authorId="0" shapeId="0" xr:uid="{00000000-0006-0000-0500-00007F000000}">
      <text>
        <r>
          <rPr>
            <b/>
            <sz val="9"/>
            <color indexed="81"/>
            <rFont val="Tahoma"/>
            <family val="2"/>
          </rPr>
          <t>Select "Y" if the field end of the cable will be field spliced to another cable.
Reminder: Don't forget to add the (R) to the prints!</t>
        </r>
      </text>
    </comment>
    <comment ref="EF6" authorId="0" shapeId="0" xr:uid="{00000000-0006-0000-0500-000080000000}">
      <text>
        <r>
          <rPr>
            <b/>
            <sz val="9"/>
            <color indexed="81"/>
            <rFont val="Tahoma"/>
            <family val="2"/>
          </rPr>
          <t>Select "Y" if the field end of the cable will be field spliced to another cable.
Reminder: Don't forget to add the (R) to the prints!</t>
        </r>
      </text>
    </comment>
    <comment ref="EK6" authorId="0" shapeId="0" xr:uid="{00000000-0006-0000-0500-000081000000}">
      <text>
        <r>
          <rPr>
            <b/>
            <sz val="9"/>
            <color indexed="81"/>
            <rFont val="Tahoma"/>
            <family val="2"/>
          </rPr>
          <t>Select "Y" if the field end of the cable will be field spliced to another cable.
Reminder: Don't forget to add the (R) to the prints!</t>
        </r>
      </text>
    </comment>
    <comment ref="EP6" authorId="0" shapeId="0" xr:uid="{00000000-0006-0000-0500-000082000000}">
      <text>
        <r>
          <rPr>
            <b/>
            <sz val="9"/>
            <color indexed="81"/>
            <rFont val="Tahoma"/>
            <family val="2"/>
          </rPr>
          <t>Select "Y" if the field end of the cable will be field spliced to another cable.
Reminder: Don't forget to add the (R) to the prints!</t>
        </r>
      </text>
    </comment>
    <comment ref="EU6" authorId="0" shapeId="0" xr:uid="{00000000-0006-0000-0500-000083000000}">
      <text>
        <r>
          <rPr>
            <b/>
            <sz val="9"/>
            <color indexed="81"/>
            <rFont val="Tahoma"/>
            <family val="2"/>
          </rPr>
          <t>Select "Y" if the field end of the cable will be field spliced to another cable.
Reminder: Don't forget to add the (R) to the prints!</t>
        </r>
      </text>
    </comment>
    <comment ref="EZ6" authorId="0" shapeId="0" xr:uid="{00000000-0006-0000-0500-000084000000}">
      <text>
        <r>
          <rPr>
            <b/>
            <sz val="9"/>
            <color indexed="81"/>
            <rFont val="Tahoma"/>
            <family val="2"/>
          </rPr>
          <t>Select "Y" if the field end of the cable will be field spliced to another cable.
Reminder: Don't forget to add the (R) to the prints!</t>
        </r>
      </text>
    </comment>
    <comment ref="FE6" authorId="0" shapeId="0" xr:uid="{00000000-0006-0000-0500-000085000000}">
      <text>
        <r>
          <rPr>
            <b/>
            <sz val="9"/>
            <color indexed="81"/>
            <rFont val="Tahoma"/>
            <family val="2"/>
          </rPr>
          <t>Select "Y" if the field end of the cable will be field spliced to another cable.
Reminder: Don't forget to add the (R) to the prints!</t>
        </r>
      </text>
    </comment>
    <comment ref="FJ6" authorId="0" shapeId="0" xr:uid="{00000000-0006-0000-0500-000086000000}">
      <text>
        <r>
          <rPr>
            <b/>
            <sz val="9"/>
            <color indexed="81"/>
            <rFont val="Tahoma"/>
            <family val="2"/>
          </rPr>
          <t>Select "Y" if the field end of the cable will be field spliced to another cable.
Reminder: Don't forget to add the (R) to the prints!</t>
        </r>
      </text>
    </comment>
    <comment ref="FO6" authorId="0" shapeId="0" xr:uid="{00000000-0006-0000-0500-000087000000}">
      <text>
        <r>
          <rPr>
            <b/>
            <sz val="9"/>
            <color indexed="81"/>
            <rFont val="Tahoma"/>
            <family val="2"/>
          </rPr>
          <t>Select "Y" if the field end of the cable will be field spliced to another cable.
Reminder: Don't forget to add the (R) to the prints!</t>
        </r>
      </text>
    </comment>
    <comment ref="FT6" authorId="0" shapeId="0" xr:uid="{00000000-0006-0000-0500-000088000000}">
      <text>
        <r>
          <rPr>
            <b/>
            <sz val="9"/>
            <color indexed="81"/>
            <rFont val="Tahoma"/>
            <family val="2"/>
          </rPr>
          <t>Select "Y" if the field end of the cable will be field spliced to another cable.
Reminder: Don't forget to add the (R) to the prints!</t>
        </r>
      </text>
    </comment>
    <comment ref="FY6" authorId="0" shapeId="0" xr:uid="{00000000-0006-0000-0500-000089000000}">
      <text>
        <r>
          <rPr>
            <b/>
            <sz val="9"/>
            <color indexed="81"/>
            <rFont val="Tahoma"/>
            <family val="2"/>
          </rPr>
          <t>Select "Y" if the field end of the cable will be field spliced to another cable.
Reminder: Don't forget to add the (R) to the prints!</t>
        </r>
      </text>
    </comment>
    <comment ref="GD6" authorId="0" shapeId="0" xr:uid="{00000000-0006-0000-0500-00008A000000}">
      <text>
        <r>
          <rPr>
            <b/>
            <sz val="9"/>
            <color indexed="81"/>
            <rFont val="Tahoma"/>
            <family val="2"/>
          </rPr>
          <t>Select "Y" if the field end of the cable will be field spliced to another cable.
Reminder: Don't forget to add the (R) to the prints!</t>
        </r>
      </text>
    </comment>
    <comment ref="GI6" authorId="0" shapeId="0" xr:uid="{00000000-0006-0000-0500-00008B000000}">
      <text>
        <r>
          <rPr>
            <b/>
            <sz val="9"/>
            <color indexed="81"/>
            <rFont val="Tahoma"/>
            <family val="2"/>
          </rPr>
          <t>Select "Y" if the field end of the cable will be field spliced to another cable.
Reminder: Don't forget to add the (R) to the prints!</t>
        </r>
      </text>
    </comment>
    <comment ref="GN6" authorId="0" shapeId="0" xr:uid="{00000000-0006-0000-0500-00008C000000}">
      <text>
        <r>
          <rPr>
            <b/>
            <sz val="9"/>
            <color indexed="81"/>
            <rFont val="Tahoma"/>
            <family val="2"/>
          </rPr>
          <t>Select "Y" if the field end of the cable will be field spliced to another cable.
Reminder: Don't forget to add the (R) to the prints!</t>
        </r>
      </text>
    </comment>
    <comment ref="GS6" authorId="0" shapeId="0" xr:uid="{00000000-0006-0000-0500-00008D000000}">
      <text>
        <r>
          <rPr>
            <b/>
            <sz val="9"/>
            <color indexed="81"/>
            <rFont val="Tahoma"/>
            <family val="2"/>
          </rPr>
          <t>Select "Y" if the field end of the cable will be field spliced to another cable.
Reminder: Don't forget to add the (R) to the prints!</t>
        </r>
      </text>
    </comment>
    <comment ref="GX6" authorId="0" shapeId="0" xr:uid="{00000000-0006-0000-0500-00008E000000}">
      <text>
        <r>
          <rPr>
            <b/>
            <sz val="9"/>
            <color indexed="81"/>
            <rFont val="Tahoma"/>
            <family val="2"/>
          </rPr>
          <t>Select "Y" if the field end of the cable will be field spliced to another cable.
Reminder: Don't forget to add the (R) to the prints!</t>
        </r>
      </text>
    </comment>
    <comment ref="HC6" authorId="0" shapeId="0" xr:uid="{00000000-0006-0000-0500-00008F000000}">
      <text>
        <r>
          <rPr>
            <b/>
            <sz val="9"/>
            <color indexed="81"/>
            <rFont val="Tahoma"/>
            <family val="2"/>
          </rPr>
          <t>Select "Y" if the field end of the cable will be field spliced to another cable.
Reminder: Don't forget to add the (R) to the prints!</t>
        </r>
      </text>
    </comment>
    <comment ref="HH6" authorId="0" shapeId="0" xr:uid="{00000000-0006-0000-0500-000090000000}">
      <text>
        <r>
          <rPr>
            <b/>
            <sz val="9"/>
            <color indexed="81"/>
            <rFont val="Tahoma"/>
            <family val="2"/>
          </rPr>
          <t>Select "Y" if the field end of the cable will be field spliced to another cable.
Reminder: Don't forget to add the (R) to the prints!</t>
        </r>
      </text>
    </comment>
    <comment ref="HM6" authorId="0" shapeId="0" xr:uid="{00000000-0006-0000-0500-000091000000}">
      <text>
        <r>
          <rPr>
            <b/>
            <sz val="9"/>
            <color indexed="81"/>
            <rFont val="Tahoma"/>
            <family val="2"/>
          </rPr>
          <t>Select "Y" if the field end of the cable will be field spliced to another cable.
Reminder: Don't forget to add the (R) to the prints!</t>
        </r>
      </text>
    </comment>
    <comment ref="HR6" authorId="0" shapeId="0" xr:uid="{00000000-0006-0000-0500-000092000000}">
      <text>
        <r>
          <rPr>
            <b/>
            <sz val="9"/>
            <color indexed="81"/>
            <rFont val="Tahoma"/>
            <family val="2"/>
          </rPr>
          <t>Select "Y" if the field end of the cable will be field spliced to another cable.
Reminder: Don't forget to add the (R) to the prints!</t>
        </r>
      </text>
    </comment>
    <comment ref="HW6" authorId="0" shapeId="0" xr:uid="{00000000-0006-0000-0500-000093000000}">
      <text>
        <r>
          <rPr>
            <b/>
            <sz val="9"/>
            <color indexed="81"/>
            <rFont val="Tahoma"/>
            <family val="2"/>
          </rPr>
          <t>Select "Y" if the field end of the cable will be field spliced to another cable.
Reminder: Don't forget to add the (R) to the prints!</t>
        </r>
      </text>
    </comment>
    <comment ref="IB6" authorId="0" shapeId="0" xr:uid="{00000000-0006-0000-0500-000094000000}">
      <text>
        <r>
          <rPr>
            <b/>
            <sz val="9"/>
            <color indexed="81"/>
            <rFont val="Tahoma"/>
            <family val="2"/>
          </rPr>
          <t>Select "Y" if the field end of the cable will be field spliced to another cable.
Reminder: Don't forget to add the (R) to the prints!</t>
        </r>
      </text>
    </comment>
    <comment ref="IG6" authorId="0" shapeId="0" xr:uid="{00000000-0006-0000-0500-000095000000}">
      <text>
        <r>
          <rPr>
            <b/>
            <sz val="9"/>
            <color indexed="81"/>
            <rFont val="Tahoma"/>
            <family val="2"/>
          </rPr>
          <t>Select "Y" if the field end of the cable will be field spliced to another cable.
Reminder: Don't forget to add the (R) to the prints!</t>
        </r>
      </text>
    </comment>
    <comment ref="IL6" authorId="0" shapeId="0" xr:uid="{00000000-0006-0000-0500-000096000000}">
      <text>
        <r>
          <rPr>
            <b/>
            <sz val="9"/>
            <color indexed="81"/>
            <rFont val="Tahoma"/>
            <family val="2"/>
          </rPr>
          <t>Select "Y" if the field end of the cable will be field spliced to another cable.
Reminder: Don't forget to add the (R) to the prints!</t>
        </r>
      </text>
    </comment>
    <comment ref="A7" authorId="0" shapeId="0" xr:uid="{00000000-0006-0000-0500-000097000000}">
      <text>
        <r>
          <rPr>
            <b/>
            <sz val="9"/>
            <color indexed="81"/>
            <rFont val="Tahoma"/>
            <family val="2"/>
          </rPr>
          <t>Select the TYPE of cable, regardless of placing WE.</t>
        </r>
      </text>
    </comment>
    <comment ref="F7" authorId="0" shapeId="0" xr:uid="{00000000-0006-0000-0500-000098000000}">
      <text>
        <r>
          <rPr>
            <b/>
            <sz val="9"/>
            <color indexed="81"/>
            <rFont val="Tahoma"/>
            <family val="2"/>
          </rPr>
          <t>Select the TYPE of cable, regardless of placing WE.</t>
        </r>
      </text>
    </comment>
    <comment ref="K7" authorId="0" shapeId="0" xr:uid="{00000000-0006-0000-0500-000099000000}">
      <text>
        <r>
          <rPr>
            <b/>
            <sz val="9"/>
            <color indexed="81"/>
            <rFont val="Tahoma"/>
            <family val="2"/>
          </rPr>
          <t>Select the TYPE of cable, regardless of placing WE.</t>
        </r>
      </text>
    </comment>
    <comment ref="P7" authorId="0" shapeId="0" xr:uid="{00000000-0006-0000-0500-00009A000000}">
      <text>
        <r>
          <rPr>
            <b/>
            <sz val="9"/>
            <color indexed="81"/>
            <rFont val="Tahoma"/>
            <family val="2"/>
          </rPr>
          <t>Select the TYPE of cable, regardless of placing WE.</t>
        </r>
      </text>
    </comment>
    <comment ref="U7" authorId="0" shapeId="0" xr:uid="{00000000-0006-0000-0500-00009B000000}">
      <text>
        <r>
          <rPr>
            <b/>
            <sz val="9"/>
            <color indexed="81"/>
            <rFont val="Tahoma"/>
            <family val="2"/>
          </rPr>
          <t>Select the TYPE of cable, regardless of placing WE.</t>
        </r>
      </text>
    </comment>
    <comment ref="Z7" authorId="0" shapeId="0" xr:uid="{00000000-0006-0000-0500-00009C000000}">
      <text>
        <r>
          <rPr>
            <b/>
            <sz val="9"/>
            <color indexed="81"/>
            <rFont val="Tahoma"/>
            <family val="2"/>
          </rPr>
          <t>Select the TYPE of cable, regardless of placing WE.</t>
        </r>
      </text>
    </comment>
    <comment ref="AE7" authorId="0" shapeId="0" xr:uid="{00000000-0006-0000-0500-00009D000000}">
      <text>
        <r>
          <rPr>
            <b/>
            <sz val="9"/>
            <color indexed="81"/>
            <rFont val="Tahoma"/>
            <family val="2"/>
          </rPr>
          <t>Select the TYPE of cable, regardless of placing WE.</t>
        </r>
      </text>
    </comment>
    <comment ref="AJ7" authorId="0" shapeId="0" xr:uid="{00000000-0006-0000-0500-00009E000000}">
      <text>
        <r>
          <rPr>
            <b/>
            <sz val="9"/>
            <color indexed="81"/>
            <rFont val="Tahoma"/>
            <family val="2"/>
          </rPr>
          <t>Select the TYPE of cable, regardless of placing WE.</t>
        </r>
      </text>
    </comment>
    <comment ref="AO7" authorId="0" shapeId="0" xr:uid="{00000000-0006-0000-0500-00009F000000}">
      <text>
        <r>
          <rPr>
            <b/>
            <sz val="9"/>
            <color indexed="81"/>
            <rFont val="Tahoma"/>
            <family val="2"/>
          </rPr>
          <t>Select the TYPE of cable, regardless of placing WE.</t>
        </r>
      </text>
    </comment>
    <comment ref="AT7" authorId="0" shapeId="0" xr:uid="{00000000-0006-0000-0500-0000A0000000}">
      <text>
        <r>
          <rPr>
            <b/>
            <sz val="9"/>
            <color indexed="81"/>
            <rFont val="Tahoma"/>
            <family val="2"/>
          </rPr>
          <t>Select the TYPE of cable, regardless of placing WE.</t>
        </r>
      </text>
    </comment>
    <comment ref="AY7" authorId="0" shapeId="0" xr:uid="{00000000-0006-0000-0500-0000A1000000}">
      <text>
        <r>
          <rPr>
            <b/>
            <sz val="9"/>
            <color indexed="81"/>
            <rFont val="Tahoma"/>
            <family val="2"/>
          </rPr>
          <t>Select the TYPE of cable, regardless of placing WE.</t>
        </r>
      </text>
    </comment>
    <comment ref="BD7" authorId="0" shapeId="0" xr:uid="{00000000-0006-0000-0500-0000A2000000}">
      <text>
        <r>
          <rPr>
            <b/>
            <sz val="9"/>
            <color indexed="81"/>
            <rFont val="Tahoma"/>
            <family val="2"/>
          </rPr>
          <t>Select the TYPE of cable, regardless of placing WE.</t>
        </r>
      </text>
    </comment>
    <comment ref="BI7" authorId="0" shapeId="0" xr:uid="{00000000-0006-0000-0500-0000A3000000}">
      <text>
        <r>
          <rPr>
            <b/>
            <sz val="9"/>
            <color indexed="81"/>
            <rFont val="Tahoma"/>
            <family val="2"/>
          </rPr>
          <t>Select the TYPE of cable, regardless of placing WE.</t>
        </r>
      </text>
    </comment>
    <comment ref="BN7" authorId="0" shapeId="0" xr:uid="{00000000-0006-0000-0500-0000A4000000}">
      <text>
        <r>
          <rPr>
            <b/>
            <sz val="9"/>
            <color indexed="81"/>
            <rFont val="Tahoma"/>
            <family val="2"/>
          </rPr>
          <t>Select the TYPE of cable, regardless of placing WE.</t>
        </r>
      </text>
    </comment>
    <comment ref="BS7" authorId="0" shapeId="0" xr:uid="{00000000-0006-0000-0500-0000A5000000}">
      <text>
        <r>
          <rPr>
            <b/>
            <sz val="9"/>
            <color indexed="81"/>
            <rFont val="Tahoma"/>
            <family val="2"/>
          </rPr>
          <t>Select the TYPE of cable, regardless of placing WE.</t>
        </r>
      </text>
    </comment>
    <comment ref="BX7" authorId="0" shapeId="0" xr:uid="{00000000-0006-0000-0500-0000A6000000}">
      <text>
        <r>
          <rPr>
            <b/>
            <sz val="9"/>
            <color indexed="81"/>
            <rFont val="Tahoma"/>
            <family val="2"/>
          </rPr>
          <t>Select the TYPE of cable, regardless of placing WE.</t>
        </r>
      </text>
    </comment>
    <comment ref="CC7" authorId="0" shapeId="0" xr:uid="{00000000-0006-0000-0500-0000A7000000}">
      <text>
        <r>
          <rPr>
            <b/>
            <sz val="9"/>
            <color indexed="81"/>
            <rFont val="Tahoma"/>
            <family val="2"/>
          </rPr>
          <t>Select the TYPE of cable, regardless of placing WE.</t>
        </r>
      </text>
    </comment>
    <comment ref="CH7" authorId="0" shapeId="0" xr:uid="{00000000-0006-0000-0500-0000A8000000}">
      <text>
        <r>
          <rPr>
            <b/>
            <sz val="9"/>
            <color indexed="81"/>
            <rFont val="Tahoma"/>
            <family val="2"/>
          </rPr>
          <t>Select the TYPE of cable, regardless of placing WE.</t>
        </r>
      </text>
    </comment>
    <comment ref="CM7" authorId="0" shapeId="0" xr:uid="{00000000-0006-0000-0500-0000A9000000}">
      <text>
        <r>
          <rPr>
            <b/>
            <sz val="9"/>
            <color indexed="81"/>
            <rFont val="Tahoma"/>
            <family val="2"/>
          </rPr>
          <t>Select the TYPE of cable, regardless of placing WE.</t>
        </r>
      </text>
    </comment>
    <comment ref="CR7" authorId="0" shapeId="0" xr:uid="{00000000-0006-0000-0500-0000AA000000}">
      <text>
        <r>
          <rPr>
            <b/>
            <sz val="9"/>
            <color indexed="81"/>
            <rFont val="Tahoma"/>
            <family val="2"/>
          </rPr>
          <t>Select the TYPE of cable, regardless of placing WE.</t>
        </r>
      </text>
    </comment>
    <comment ref="CW7" authorId="0" shapeId="0" xr:uid="{00000000-0006-0000-0500-0000AB000000}">
      <text>
        <r>
          <rPr>
            <b/>
            <sz val="9"/>
            <color indexed="81"/>
            <rFont val="Tahoma"/>
            <family val="2"/>
          </rPr>
          <t>Select the TYPE of cable, regardless of placing WE.</t>
        </r>
      </text>
    </comment>
    <comment ref="DB7" authorId="0" shapeId="0" xr:uid="{00000000-0006-0000-0500-0000AC000000}">
      <text>
        <r>
          <rPr>
            <b/>
            <sz val="9"/>
            <color indexed="81"/>
            <rFont val="Tahoma"/>
            <family val="2"/>
          </rPr>
          <t>Select the TYPE of cable, regardless of placing WE.</t>
        </r>
      </text>
    </comment>
    <comment ref="DG7" authorId="0" shapeId="0" xr:uid="{00000000-0006-0000-0500-0000AD000000}">
      <text>
        <r>
          <rPr>
            <b/>
            <sz val="9"/>
            <color indexed="81"/>
            <rFont val="Tahoma"/>
            <family val="2"/>
          </rPr>
          <t>Select the TYPE of cable, regardless of placing WE.</t>
        </r>
      </text>
    </comment>
    <comment ref="DL7" authorId="0" shapeId="0" xr:uid="{00000000-0006-0000-0500-0000AE000000}">
      <text>
        <r>
          <rPr>
            <b/>
            <sz val="9"/>
            <color indexed="81"/>
            <rFont val="Tahoma"/>
            <family val="2"/>
          </rPr>
          <t>Select the TYPE of cable, regardless of placing WE.</t>
        </r>
      </text>
    </comment>
    <comment ref="DQ7" authorId="0" shapeId="0" xr:uid="{00000000-0006-0000-0500-0000AF000000}">
      <text>
        <r>
          <rPr>
            <b/>
            <sz val="9"/>
            <color indexed="81"/>
            <rFont val="Tahoma"/>
            <family val="2"/>
          </rPr>
          <t>Select the TYPE of cable, regardless of placing WE.</t>
        </r>
      </text>
    </comment>
    <comment ref="DV7" authorId="0" shapeId="0" xr:uid="{00000000-0006-0000-0500-0000B0000000}">
      <text>
        <r>
          <rPr>
            <b/>
            <sz val="9"/>
            <color indexed="81"/>
            <rFont val="Tahoma"/>
            <family val="2"/>
          </rPr>
          <t>Select the TYPE of cable, regardless of placing WE.</t>
        </r>
      </text>
    </comment>
    <comment ref="EA7" authorId="0" shapeId="0" xr:uid="{00000000-0006-0000-0500-0000B1000000}">
      <text>
        <r>
          <rPr>
            <b/>
            <sz val="9"/>
            <color indexed="81"/>
            <rFont val="Tahoma"/>
            <family val="2"/>
          </rPr>
          <t>Select the TYPE of cable, regardless of placing WE.</t>
        </r>
      </text>
    </comment>
    <comment ref="EF7" authorId="0" shapeId="0" xr:uid="{00000000-0006-0000-0500-0000B2000000}">
      <text>
        <r>
          <rPr>
            <b/>
            <sz val="9"/>
            <color indexed="81"/>
            <rFont val="Tahoma"/>
            <family val="2"/>
          </rPr>
          <t>Select the TYPE of cable, regardless of placing WE.</t>
        </r>
      </text>
    </comment>
    <comment ref="EK7" authorId="0" shapeId="0" xr:uid="{00000000-0006-0000-0500-0000B3000000}">
      <text>
        <r>
          <rPr>
            <b/>
            <sz val="9"/>
            <color indexed="81"/>
            <rFont val="Tahoma"/>
            <family val="2"/>
          </rPr>
          <t>Select the TYPE of cable, regardless of placing WE.</t>
        </r>
      </text>
    </comment>
    <comment ref="EP7" authorId="0" shapeId="0" xr:uid="{00000000-0006-0000-0500-0000B4000000}">
      <text>
        <r>
          <rPr>
            <b/>
            <sz val="9"/>
            <color indexed="81"/>
            <rFont val="Tahoma"/>
            <family val="2"/>
          </rPr>
          <t>Select the TYPE of cable, regardless of placing WE.</t>
        </r>
      </text>
    </comment>
    <comment ref="EU7" authorId="0" shapeId="0" xr:uid="{00000000-0006-0000-0500-0000B5000000}">
      <text>
        <r>
          <rPr>
            <b/>
            <sz val="9"/>
            <color indexed="81"/>
            <rFont val="Tahoma"/>
            <family val="2"/>
          </rPr>
          <t>Select the TYPE of cable, regardless of placing WE.</t>
        </r>
      </text>
    </comment>
    <comment ref="EZ7" authorId="0" shapeId="0" xr:uid="{00000000-0006-0000-0500-0000B6000000}">
      <text>
        <r>
          <rPr>
            <b/>
            <sz val="9"/>
            <color indexed="81"/>
            <rFont val="Tahoma"/>
            <family val="2"/>
          </rPr>
          <t>Select the TYPE of cable, regardless of placing WE.</t>
        </r>
      </text>
    </comment>
    <comment ref="FE7" authorId="0" shapeId="0" xr:uid="{00000000-0006-0000-0500-0000B7000000}">
      <text>
        <r>
          <rPr>
            <b/>
            <sz val="9"/>
            <color indexed="81"/>
            <rFont val="Tahoma"/>
            <family val="2"/>
          </rPr>
          <t>Select the TYPE of cable, regardless of placing WE.</t>
        </r>
      </text>
    </comment>
    <comment ref="FJ7" authorId="0" shapeId="0" xr:uid="{00000000-0006-0000-0500-0000B8000000}">
      <text>
        <r>
          <rPr>
            <b/>
            <sz val="9"/>
            <color indexed="81"/>
            <rFont val="Tahoma"/>
            <family val="2"/>
          </rPr>
          <t>Select the TYPE of cable, regardless of placing WE.</t>
        </r>
      </text>
    </comment>
    <comment ref="FO7" authorId="0" shapeId="0" xr:uid="{00000000-0006-0000-0500-0000B9000000}">
      <text>
        <r>
          <rPr>
            <b/>
            <sz val="9"/>
            <color indexed="81"/>
            <rFont val="Tahoma"/>
            <family val="2"/>
          </rPr>
          <t>Select the TYPE of cable, regardless of placing WE.</t>
        </r>
      </text>
    </comment>
    <comment ref="FT7" authorId="0" shapeId="0" xr:uid="{00000000-0006-0000-0500-0000BA000000}">
      <text>
        <r>
          <rPr>
            <b/>
            <sz val="9"/>
            <color indexed="81"/>
            <rFont val="Tahoma"/>
            <family val="2"/>
          </rPr>
          <t>Select the TYPE of cable, regardless of placing WE.</t>
        </r>
      </text>
    </comment>
    <comment ref="FY7" authorId="0" shapeId="0" xr:uid="{00000000-0006-0000-0500-0000BB000000}">
      <text>
        <r>
          <rPr>
            <b/>
            <sz val="9"/>
            <color indexed="81"/>
            <rFont val="Tahoma"/>
            <family val="2"/>
          </rPr>
          <t>Select the TYPE of cable, regardless of placing WE.</t>
        </r>
      </text>
    </comment>
    <comment ref="GD7" authorId="0" shapeId="0" xr:uid="{00000000-0006-0000-0500-0000BC000000}">
      <text>
        <r>
          <rPr>
            <b/>
            <sz val="9"/>
            <color indexed="81"/>
            <rFont val="Tahoma"/>
            <family val="2"/>
          </rPr>
          <t>Select the TYPE of cable, regardless of placing WE.</t>
        </r>
      </text>
    </comment>
    <comment ref="GI7" authorId="0" shapeId="0" xr:uid="{00000000-0006-0000-0500-0000BD000000}">
      <text>
        <r>
          <rPr>
            <b/>
            <sz val="9"/>
            <color indexed="81"/>
            <rFont val="Tahoma"/>
            <family val="2"/>
          </rPr>
          <t>Select the TYPE of cable, regardless of placing WE.</t>
        </r>
      </text>
    </comment>
    <comment ref="GN7" authorId="0" shapeId="0" xr:uid="{00000000-0006-0000-0500-0000BE000000}">
      <text>
        <r>
          <rPr>
            <b/>
            <sz val="9"/>
            <color indexed="81"/>
            <rFont val="Tahoma"/>
            <family val="2"/>
          </rPr>
          <t>Select the TYPE of cable, regardless of placing WE.</t>
        </r>
      </text>
    </comment>
    <comment ref="GS7" authorId="0" shapeId="0" xr:uid="{00000000-0006-0000-0500-0000BF000000}">
      <text>
        <r>
          <rPr>
            <b/>
            <sz val="9"/>
            <color indexed="81"/>
            <rFont val="Tahoma"/>
            <family val="2"/>
          </rPr>
          <t>Select the TYPE of cable, regardless of placing WE.</t>
        </r>
      </text>
    </comment>
    <comment ref="GX7" authorId="0" shapeId="0" xr:uid="{00000000-0006-0000-0500-0000C0000000}">
      <text>
        <r>
          <rPr>
            <b/>
            <sz val="9"/>
            <color indexed="81"/>
            <rFont val="Tahoma"/>
            <family val="2"/>
          </rPr>
          <t>Select the TYPE of cable, regardless of placing WE.</t>
        </r>
      </text>
    </comment>
    <comment ref="HC7" authorId="0" shapeId="0" xr:uid="{00000000-0006-0000-0500-0000C1000000}">
      <text>
        <r>
          <rPr>
            <b/>
            <sz val="9"/>
            <color indexed="81"/>
            <rFont val="Tahoma"/>
            <family val="2"/>
          </rPr>
          <t>Select the TYPE of cable, regardless of placing WE.</t>
        </r>
      </text>
    </comment>
    <comment ref="HH7" authorId="0" shapeId="0" xr:uid="{00000000-0006-0000-0500-0000C2000000}">
      <text>
        <r>
          <rPr>
            <b/>
            <sz val="9"/>
            <color indexed="81"/>
            <rFont val="Tahoma"/>
            <family val="2"/>
          </rPr>
          <t>Select the TYPE of cable, regardless of placing WE.</t>
        </r>
      </text>
    </comment>
    <comment ref="HM7" authorId="0" shapeId="0" xr:uid="{00000000-0006-0000-0500-0000C3000000}">
      <text>
        <r>
          <rPr>
            <b/>
            <sz val="9"/>
            <color indexed="81"/>
            <rFont val="Tahoma"/>
            <family val="2"/>
          </rPr>
          <t>Select the TYPE of cable, regardless of placing WE.</t>
        </r>
      </text>
    </comment>
    <comment ref="HR7" authorId="0" shapeId="0" xr:uid="{00000000-0006-0000-0500-0000C4000000}">
      <text>
        <r>
          <rPr>
            <b/>
            <sz val="9"/>
            <color indexed="81"/>
            <rFont val="Tahoma"/>
            <family val="2"/>
          </rPr>
          <t>Select the TYPE of cable, regardless of placing WE.</t>
        </r>
      </text>
    </comment>
    <comment ref="HW7" authorId="0" shapeId="0" xr:uid="{00000000-0006-0000-0500-0000C5000000}">
      <text>
        <r>
          <rPr>
            <b/>
            <sz val="9"/>
            <color indexed="81"/>
            <rFont val="Tahoma"/>
            <family val="2"/>
          </rPr>
          <t>Select the TYPE of cable, regardless of placing WE.</t>
        </r>
      </text>
    </comment>
    <comment ref="IB7" authorId="0" shapeId="0" xr:uid="{00000000-0006-0000-0500-0000C6000000}">
      <text>
        <r>
          <rPr>
            <b/>
            <sz val="9"/>
            <color indexed="81"/>
            <rFont val="Tahoma"/>
            <family val="2"/>
          </rPr>
          <t>Select the TYPE of cable, regardless of placing WE.</t>
        </r>
      </text>
    </comment>
    <comment ref="IG7" authorId="0" shapeId="0" xr:uid="{00000000-0006-0000-0500-0000C7000000}">
      <text>
        <r>
          <rPr>
            <b/>
            <sz val="9"/>
            <color indexed="81"/>
            <rFont val="Tahoma"/>
            <family val="2"/>
          </rPr>
          <t>Select the TYPE of cable, regardless of placing WE.</t>
        </r>
      </text>
    </comment>
    <comment ref="IL7" authorId="0" shapeId="0" xr:uid="{00000000-0006-0000-0500-0000C8000000}">
      <text>
        <r>
          <rPr>
            <b/>
            <sz val="9"/>
            <color indexed="81"/>
            <rFont val="Tahoma"/>
            <family val="2"/>
          </rPr>
          <t>Select the TYPE of cable, regardless of placing WE.</t>
        </r>
      </text>
    </comment>
    <comment ref="A8" authorId="0" shapeId="0" xr:uid="{00000000-0006-0000-0500-0000C9000000}">
      <text>
        <r>
          <rPr>
            <b/>
            <sz val="9"/>
            <color indexed="81"/>
            <rFont val="Tahoma"/>
            <family val="2"/>
          </rPr>
          <t>Only use PAM to PAM to ensure Point to Point measurements are correct for Corning. Think linear measurements.</t>
        </r>
      </text>
    </comment>
    <comment ref="B8" authorId="0" shapeId="0" xr:uid="{00000000-0006-0000-0500-0000CA000000}">
      <text>
        <r>
          <rPr>
            <b/>
            <sz val="9"/>
            <color indexed="81"/>
            <rFont val="Tahoma"/>
            <family val="2"/>
          </rPr>
          <t>Dip up/down pole must be shown as a loop for this calculator to accurately capture  measurements</t>
        </r>
      </text>
    </comment>
    <comment ref="F8" authorId="0" shapeId="0" xr:uid="{00000000-0006-0000-0500-0000CB000000}">
      <text>
        <r>
          <rPr>
            <b/>
            <sz val="9"/>
            <color indexed="81"/>
            <rFont val="Tahoma"/>
            <family val="2"/>
          </rPr>
          <t>Only use PAM to PAM to ensure Point to Point measurements are correct for Corning. Think linear measurements.</t>
        </r>
      </text>
    </comment>
    <comment ref="G8" authorId="0" shapeId="0" xr:uid="{00000000-0006-0000-0500-0000CC000000}">
      <text>
        <r>
          <rPr>
            <b/>
            <sz val="9"/>
            <color indexed="81"/>
            <rFont val="Tahoma"/>
            <family val="2"/>
          </rPr>
          <t>Dip up/down pole must be shown as a loop for this calculator to accurately capture  measurements</t>
        </r>
      </text>
    </comment>
    <comment ref="K8" authorId="0" shapeId="0" xr:uid="{00000000-0006-0000-0500-0000CD000000}">
      <text>
        <r>
          <rPr>
            <b/>
            <sz val="9"/>
            <color indexed="81"/>
            <rFont val="Tahoma"/>
            <family val="2"/>
          </rPr>
          <t>Only use PAM to PAM to ensure Point to Point measurements are correct for Corning. Think linear measurements.</t>
        </r>
      </text>
    </comment>
    <comment ref="L8" authorId="0" shapeId="0" xr:uid="{00000000-0006-0000-0500-0000CE000000}">
      <text>
        <r>
          <rPr>
            <b/>
            <sz val="9"/>
            <color indexed="81"/>
            <rFont val="Tahoma"/>
            <family val="2"/>
          </rPr>
          <t>Dip up/down pole must be shown as a loop for this calculator to accurately capture  measurements</t>
        </r>
      </text>
    </comment>
    <comment ref="P8" authorId="0" shapeId="0" xr:uid="{00000000-0006-0000-0500-0000CF000000}">
      <text>
        <r>
          <rPr>
            <b/>
            <sz val="9"/>
            <color indexed="81"/>
            <rFont val="Tahoma"/>
            <family val="2"/>
          </rPr>
          <t>Only use PAM to PAM to ensure Point to Point measurements are correct for Corning. Think linear measurements.</t>
        </r>
      </text>
    </comment>
    <comment ref="Q8" authorId="0" shapeId="0" xr:uid="{00000000-0006-0000-0500-0000D0000000}">
      <text>
        <r>
          <rPr>
            <b/>
            <sz val="9"/>
            <color indexed="81"/>
            <rFont val="Tahoma"/>
            <family val="2"/>
          </rPr>
          <t>Dip up/down pole must be shown as a loop for this calculator to accurately capture  measurements</t>
        </r>
      </text>
    </comment>
    <comment ref="U8" authorId="0" shapeId="0" xr:uid="{00000000-0006-0000-0500-0000D1000000}">
      <text>
        <r>
          <rPr>
            <b/>
            <sz val="9"/>
            <color indexed="81"/>
            <rFont val="Tahoma"/>
            <family val="2"/>
          </rPr>
          <t>Only use PAM to PAM to ensure Point to Point measurements are correct for Corning. Think linear measurements.</t>
        </r>
      </text>
    </comment>
    <comment ref="V8" authorId="0" shapeId="0" xr:uid="{00000000-0006-0000-0500-0000D2000000}">
      <text>
        <r>
          <rPr>
            <b/>
            <sz val="9"/>
            <color indexed="81"/>
            <rFont val="Tahoma"/>
            <family val="2"/>
          </rPr>
          <t>Dip up/down pole must be shown as a loop for this calculator to accurately capture  measurements</t>
        </r>
      </text>
    </comment>
    <comment ref="Z8" authorId="0" shapeId="0" xr:uid="{00000000-0006-0000-0500-0000D3000000}">
      <text>
        <r>
          <rPr>
            <b/>
            <sz val="9"/>
            <color indexed="81"/>
            <rFont val="Tahoma"/>
            <family val="2"/>
          </rPr>
          <t>Only use PAM to PAM to ensure Point to Point measurements are correct for Corning. Think linear measurements.</t>
        </r>
      </text>
    </comment>
    <comment ref="AA8" authorId="0" shapeId="0" xr:uid="{00000000-0006-0000-0500-0000D4000000}">
      <text>
        <r>
          <rPr>
            <b/>
            <sz val="9"/>
            <color indexed="81"/>
            <rFont val="Tahoma"/>
            <family val="2"/>
          </rPr>
          <t>Dip up/down pole must be shown as a loop for this calculator to accurately capture  measurements</t>
        </r>
      </text>
    </comment>
    <comment ref="AE8" authorId="0" shapeId="0" xr:uid="{00000000-0006-0000-0500-0000D5000000}">
      <text>
        <r>
          <rPr>
            <b/>
            <sz val="9"/>
            <color indexed="81"/>
            <rFont val="Tahoma"/>
            <family val="2"/>
          </rPr>
          <t>Only use PAM to PAM to ensure Point to Point measurements are correct for Corning. Think linear measurements.</t>
        </r>
      </text>
    </comment>
    <comment ref="AF8" authorId="0" shapeId="0" xr:uid="{00000000-0006-0000-0500-0000D6000000}">
      <text>
        <r>
          <rPr>
            <b/>
            <sz val="9"/>
            <color indexed="81"/>
            <rFont val="Tahoma"/>
            <family val="2"/>
          </rPr>
          <t>Dip up/down pole must be shown as a loop for this calculator to accurately capture  measurements</t>
        </r>
      </text>
    </comment>
    <comment ref="AJ8" authorId="0" shapeId="0" xr:uid="{00000000-0006-0000-0500-0000D7000000}">
      <text>
        <r>
          <rPr>
            <b/>
            <sz val="9"/>
            <color indexed="81"/>
            <rFont val="Tahoma"/>
            <family val="2"/>
          </rPr>
          <t>Only use PAM to PAM to ensure Point to Point measurements are correct for Corning. Think linear measurements.</t>
        </r>
      </text>
    </comment>
    <comment ref="AK8" authorId="0" shapeId="0" xr:uid="{00000000-0006-0000-0500-0000D8000000}">
      <text>
        <r>
          <rPr>
            <b/>
            <sz val="9"/>
            <color indexed="81"/>
            <rFont val="Tahoma"/>
            <family val="2"/>
          </rPr>
          <t>Dip up/down pole must be shown as a loop for this calculator to accurately capture  measurements</t>
        </r>
      </text>
    </comment>
    <comment ref="AO8" authorId="0" shapeId="0" xr:uid="{00000000-0006-0000-0500-0000D9000000}">
      <text>
        <r>
          <rPr>
            <b/>
            <sz val="9"/>
            <color indexed="81"/>
            <rFont val="Tahoma"/>
            <family val="2"/>
          </rPr>
          <t>Only use PAM to PAM to ensure Point to Point measurements are correct for Corning. Think linear measurements.</t>
        </r>
      </text>
    </comment>
    <comment ref="AP8" authorId="0" shapeId="0" xr:uid="{00000000-0006-0000-0500-0000DA000000}">
      <text>
        <r>
          <rPr>
            <b/>
            <sz val="9"/>
            <color indexed="81"/>
            <rFont val="Tahoma"/>
            <family val="2"/>
          </rPr>
          <t>Dip up/down pole must be shown as a loop for this calculator to accurately capture  measurements</t>
        </r>
      </text>
    </comment>
    <comment ref="AT8" authorId="0" shapeId="0" xr:uid="{00000000-0006-0000-0500-0000DB000000}">
      <text>
        <r>
          <rPr>
            <b/>
            <sz val="9"/>
            <color indexed="81"/>
            <rFont val="Tahoma"/>
            <family val="2"/>
          </rPr>
          <t>Only use PAM to PAM to ensure Point to Point measurements are correct for Corning. Think linear measurements.</t>
        </r>
      </text>
    </comment>
    <comment ref="AU8" authorId="0" shapeId="0" xr:uid="{00000000-0006-0000-0500-0000DC000000}">
      <text>
        <r>
          <rPr>
            <b/>
            <sz val="9"/>
            <color indexed="81"/>
            <rFont val="Tahoma"/>
            <family val="2"/>
          </rPr>
          <t>Dip up/down pole must be shown as a loop for this calculator to accurately capture  measurements</t>
        </r>
      </text>
    </comment>
    <comment ref="AY8" authorId="0" shapeId="0" xr:uid="{00000000-0006-0000-0500-0000DD000000}">
      <text>
        <r>
          <rPr>
            <b/>
            <sz val="9"/>
            <color indexed="81"/>
            <rFont val="Tahoma"/>
            <family val="2"/>
          </rPr>
          <t>Only use PAM to PAM to ensure Point to Point measurements are correct for Corning. Think linear measurements.</t>
        </r>
      </text>
    </comment>
    <comment ref="AZ8" authorId="0" shapeId="0" xr:uid="{00000000-0006-0000-0500-0000DE000000}">
      <text>
        <r>
          <rPr>
            <b/>
            <sz val="9"/>
            <color indexed="81"/>
            <rFont val="Tahoma"/>
            <family val="2"/>
          </rPr>
          <t>Dip up/down pole must be shown as a loop for this calculator to accurately capture  measurements</t>
        </r>
      </text>
    </comment>
    <comment ref="BD8" authorId="0" shapeId="0" xr:uid="{00000000-0006-0000-0500-0000DF000000}">
      <text>
        <r>
          <rPr>
            <b/>
            <sz val="9"/>
            <color indexed="81"/>
            <rFont val="Tahoma"/>
            <family val="2"/>
          </rPr>
          <t>Only use PAM to PAM to ensure Point to Point measurements are correct for Corning. Think linear measurements.</t>
        </r>
      </text>
    </comment>
    <comment ref="BE8" authorId="0" shapeId="0" xr:uid="{00000000-0006-0000-0500-0000E0000000}">
      <text>
        <r>
          <rPr>
            <b/>
            <sz val="9"/>
            <color indexed="81"/>
            <rFont val="Tahoma"/>
            <family val="2"/>
          </rPr>
          <t>Dip up/down pole must be shown as a loop for this calculator to accurately capture  measurements</t>
        </r>
      </text>
    </comment>
    <comment ref="BI8" authorId="0" shapeId="0" xr:uid="{00000000-0006-0000-0500-0000E1000000}">
      <text>
        <r>
          <rPr>
            <b/>
            <sz val="9"/>
            <color indexed="81"/>
            <rFont val="Tahoma"/>
            <family val="2"/>
          </rPr>
          <t>Only use PAM to PAM to ensure Point to Point measurements are correct for Corning. Think linear measurements.</t>
        </r>
      </text>
    </comment>
    <comment ref="BJ8" authorId="0" shapeId="0" xr:uid="{00000000-0006-0000-0500-0000E2000000}">
      <text>
        <r>
          <rPr>
            <b/>
            <sz val="9"/>
            <color indexed="81"/>
            <rFont val="Tahoma"/>
            <family val="2"/>
          </rPr>
          <t>Dip up/down pole must be shown as a loop for this calculator to accurately capture  measurements</t>
        </r>
      </text>
    </comment>
    <comment ref="BN8" authorId="0" shapeId="0" xr:uid="{00000000-0006-0000-0500-0000E3000000}">
      <text>
        <r>
          <rPr>
            <b/>
            <sz val="9"/>
            <color indexed="81"/>
            <rFont val="Tahoma"/>
            <family val="2"/>
          </rPr>
          <t>Only use PAM to PAM to ensure Point to Point measurements are correct for Corning. Think linear measurements.</t>
        </r>
      </text>
    </comment>
    <comment ref="BO8" authorId="0" shapeId="0" xr:uid="{00000000-0006-0000-0500-0000E4000000}">
      <text>
        <r>
          <rPr>
            <b/>
            <sz val="9"/>
            <color indexed="81"/>
            <rFont val="Tahoma"/>
            <family val="2"/>
          </rPr>
          <t>Dip up/down pole must be shown as a loop for this calculator to accurately capture  measurements</t>
        </r>
      </text>
    </comment>
    <comment ref="BS8" authorId="0" shapeId="0" xr:uid="{00000000-0006-0000-0500-0000E5000000}">
      <text>
        <r>
          <rPr>
            <b/>
            <sz val="9"/>
            <color indexed="81"/>
            <rFont val="Tahoma"/>
            <family val="2"/>
          </rPr>
          <t>Only use PAM to PAM to ensure Point to Point measurements are correct for Corning. Think linear measurements.</t>
        </r>
      </text>
    </comment>
    <comment ref="BT8" authorId="0" shapeId="0" xr:uid="{00000000-0006-0000-0500-0000E6000000}">
      <text>
        <r>
          <rPr>
            <b/>
            <sz val="9"/>
            <color indexed="81"/>
            <rFont val="Tahoma"/>
            <family val="2"/>
          </rPr>
          <t>Dip up/down pole must be shown as a loop for this calculator to accurately capture  measurements</t>
        </r>
      </text>
    </comment>
    <comment ref="BX8" authorId="0" shapeId="0" xr:uid="{00000000-0006-0000-0500-0000E7000000}">
      <text>
        <r>
          <rPr>
            <b/>
            <sz val="9"/>
            <color indexed="81"/>
            <rFont val="Tahoma"/>
            <family val="2"/>
          </rPr>
          <t>Only use PAM to PAM to ensure Point to Point measurements are correct for Corning. Think linear measurements.</t>
        </r>
      </text>
    </comment>
    <comment ref="BY8" authorId="0" shapeId="0" xr:uid="{00000000-0006-0000-0500-0000E8000000}">
      <text>
        <r>
          <rPr>
            <b/>
            <sz val="9"/>
            <color indexed="81"/>
            <rFont val="Tahoma"/>
            <family val="2"/>
          </rPr>
          <t>Dip up/down pole must be shown as a loop for this calculator to accurately capture  measurements</t>
        </r>
      </text>
    </comment>
    <comment ref="CC8" authorId="0" shapeId="0" xr:uid="{00000000-0006-0000-0500-0000E9000000}">
      <text>
        <r>
          <rPr>
            <b/>
            <sz val="9"/>
            <color indexed="81"/>
            <rFont val="Tahoma"/>
            <family val="2"/>
          </rPr>
          <t>Only use PAM to PAM to ensure Point to Point measurements are correct for Corning. Think linear measurements.</t>
        </r>
      </text>
    </comment>
    <comment ref="CD8" authorId="0" shapeId="0" xr:uid="{00000000-0006-0000-0500-0000EA000000}">
      <text>
        <r>
          <rPr>
            <b/>
            <sz val="9"/>
            <color indexed="81"/>
            <rFont val="Tahoma"/>
            <family val="2"/>
          </rPr>
          <t>Dip up/down pole must be shown as a loop for this calculator to accurately capture  measurements</t>
        </r>
      </text>
    </comment>
    <comment ref="CH8" authorId="0" shapeId="0" xr:uid="{00000000-0006-0000-0500-0000EB000000}">
      <text>
        <r>
          <rPr>
            <b/>
            <sz val="9"/>
            <color indexed="81"/>
            <rFont val="Tahoma"/>
            <family val="2"/>
          </rPr>
          <t>Only use PAM to PAM to ensure Point to Point measurements are correct for Corning. Think linear measurements.</t>
        </r>
      </text>
    </comment>
    <comment ref="CI8" authorId="0" shapeId="0" xr:uid="{00000000-0006-0000-0500-0000EC000000}">
      <text>
        <r>
          <rPr>
            <b/>
            <sz val="9"/>
            <color indexed="81"/>
            <rFont val="Tahoma"/>
            <family val="2"/>
          </rPr>
          <t>Dip up/down pole must be shown as a loop for this calculator to accurately capture  measurements</t>
        </r>
      </text>
    </comment>
    <comment ref="CM8" authorId="0" shapeId="0" xr:uid="{00000000-0006-0000-0500-0000ED000000}">
      <text>
        <r>
          <rPr>
            <b/>
            <sz val="9"/>
            <color indexed="81"/>
            <rFont val="Tahoma"/>
            <family val="2"/>
          </rPr>
          <t>Only use PAM to PAM to ensure Point to Point measurements are correct for Corning. Think linear measurements.</t>
        </r>
      </text>
    </comment>
    <comment ref="CN8" authorId="0" shapeId="0" xr:uid="{00000000-0006-0000-0500-0000EE000000}">
      <text>
        <r>
          <rPr>
            <b/>
            <sz val="9"/>
            <color indexed="81"/>
            <rFont val="Tahoma"/>
            <family val="2"/>
          </rPr>
          <t>Dip up/down pole must be shown as a loop for this calculator to accurately capture  measurements</t>
        </r>
      </text>
    </comment>
    <comment ref="CR8" authorId="0" shapeId="0" xr:uid="{00000000-0006-0000-0500-0000EF000000}">
      <text>
        <r>
          <rPr>
            <b/>
            <sz val="9"/>
            <color indexed="81"/>
            <rFont val="Tahoma"/>
            <family val="2"/>
          </rPr>
          <t>Only use PAM to PAM to ensure Point to Point measurements are correct for Corning. Think linear measurements.</t>
        </r>
      </text>
    </comment>
    <comment ref="CS8" authorId="0" shapeId="0" xr:uid="{00000000-0006-0000-0500-0000F0000000}">
      <text>
        <r>
          <rPr>
            <b/>
            <sz val="9"/>
            <color indexed="81"/>
            <rFont val="Tahoma"/>
            <family val="2"/>
          </rPr>
          <t>Dip up/down pole must be shown as a loop for this calculator to accurately capture  measurements</t>
        </r>
      </text>
    </comment>
    <comment ref="CW8" authorId="0" shapeId="0" xr:uid="{00000000-0006-0000-0500-0000F1000000}">
      <text>
        <r>
          <rPr>
            <b/>
            <sz val="9"/>
            <color indexed="81"/>
            <rFont val="Tahoma"/>
            <family val="2"/>
          </rPr>
          <t>Only use PAM to PAM to ensure Point to Point measurements are correct for Corning. Think linear measurements.</t>
        </r>
      </text>
    </comment>
    <comment ref="CX8" authorId="0" shapeId="0" xr:uid="{00000000-0006-0000-0500-0000F2000000}">
      <text>
        <r>
          <rPr>
            <b/>
            <sz val="9"/>
            <color indexed="81"/>
            <rFont val="Tahoma"/>
            <family val="2"/>
          </rPr>
          <t>Dip up/down pole must be shown as a loop for this calculator to accurately capture  measurements</t>
        </r>
      </text>
    </comment>
    <comment ref="DB8" authorId="0" shapeId="0" xr:uid="{00000000-0006-0000-0500-0000F3000000}">
      <text>
        <r>
          <rPr>
            <b/>
            <sz val="9"/>
            <color indexed="81"/>
            <rFont val="Tahoma"/>
            <family val="2"/>
          </rPr>
          <t>Only use PAM to PAM to ensure Point to Point measurements are correct for Corning. Think linear measurements.</t>
        </r>
      </text>
    </comment>
    <comment ref="DC8" authorId="0" shapeId="0" xr:uid="{00000000-0006-0000-0500-0000F4000000}">
      <text>
        <r>
          <rPr>
            <b/>
            <sz val="9"/>
            <color indexed="81"/>
            <rFont val="Tahoma"/>
            <family val="2"/>
          </rPr>
          <t>Dip up/down pole must be shown as a loop for this calculator to accurately capture  measurements</t>
        </r>
      </text>
    </comment>
    <comment ref="DG8" authorId="0" shapeId="0" xr:uid="{00000000-0006-0000-0500-0000F5000000}">
      <text>
        <r>
          <rPr>
            <b/>
            <sz val="9"/>
            <color indexed="81"/>
            <rFont val="Tahoma"/>
            <family val="2"/>
          </rPr>
          <t>Only use PAM to PAM to ensure Point to Point measurements are correct for Corning. Think linear measurements.</t>
        </r>
      </text>
    </comment>
    <comment ref="DH8" authorId="0" shapeId="0" xr:uid="{00000000-0006-0000-0500-0000F6000000}">
      <text>
        <r>
          <rPr>
            <b/>
            <sz val="9"/>
            <color indexed="81"/>
            <rFont val="Tahoma"/>
            <family val="2"/>
          </rPr>
          <t>Dip up/down pole must be shown as a loop for this calculator to accurately capture  measurements</t>
        </r>
      </text>
    </comment>
    <comment ref="DL8" authorId="0" shapeId="0" xr:uid="{00000000-0006-0000-0500-0000F7000000}">
      <text>
        <r>
          <rPr>
            <b/>
            <sz val="9"/>
            <color indexed="81"/>
            <rFont val="Tahoma"/>
            <family val="2"/>
          </rPr>
          <t>Only use PAM to PAM to ensure Point to Point measurements are correct for Corning. Think linear measurements.</t>
        </r>
      </text>
    </comment>
    <comment ref="DM8" authorId="0" shapeId="0" xr:uid="{00000000-0006-0000-0500-0000F8000000}">
      <text>
        <r>
          <rPr>
            <b/>
            <sz val="9"/>
            <color indexed="81"/>
            <rFont val="Tahoma"/>
            <family val="2"/>
          </rPr>
          <t>Dip up/down pole must be shown as a loop for this calculator to accurately capture  measurements</t>
        </r>
      </text>
    </comment>
    <comment ref="DQ8" authorId="0" shapeId="0" xr:uid="{00000000-0006-0000-0500-0000F9000000}">
      <text>
        <r>
          <rPr>
            <b/>
            <sz val="9"/>
            <color indexed="81"/>
            <rFont val="Tahoma"/>
            <family val="2"/>
          </rPr>
          <t>Only use PAM to PAM to ensure Point to Point measurements are correct for Corning. Think linear measurements.</t>
        </r>
      </text>
    </comment>
    <comment ref="DR8" authorId="0" shapeId="0" xr:uid="{00000000-0006-0000-0500-0000FA000000}">
      <text>
        <r>
          <rPr>
            <b/>
            <sz val="9"/>
            <color indexed="81"/>
            <rFont val="Tahoma"/>
            <family val="2"/>
          </rPr>
          <t>Dip up/down pole must be shown as a loop for this calculator to accurately capture  measurements</t>
        </r>
      </text>
    </comment>
    <comment ref="DV8" authorId="0" shapeId="0" xr:uid="{00000000-0006-0000-0500-0000FB000000}">
      <text>
        <r>
          <rPr>
            <b/>
            <sz val="9"/>
            <color indexed="81"/>
            <rFont val="Tahoma"/>
            <family val="2"/>
          </rPr>
          <t>Only use PAM to PAM to ensure Point to Point measurements are correct for Corning. Think linear measurements.</t>
        </r>
      </text>
    </comment>
    <comment ref="DW8" authorId="0" shapeId="0" xr:uid="{00000000-0006-0000-0500-0000FC000000}">
      <text>
        <r>
          <rPr>
            <b/>
            <sz val="9"/>
            <color indexed="81"/>
            <rFont val="Tahoma"/>
            <family val="2"/>
          </rPr>
          <t>Dip up/down pole must be shown as a loop for this calculator to accurately capture  measurements</t>
        </r>
      </text>
    </comment>
    <comment ref="EA8" authorId="0" shapeId="0" xr:uid="{00000000-0006-0000-0500-0000FD000000}">
      <text>
        <r>
          <rPr>
            <b/>
            <sz val="9"/>
            <color indexed="81"/>
            <rFont val="Tahoma"/>
            <family val="2"/>
          </rPr>
          <t>Only use PAM to PAM to ensure Point to Point measurements are correct for Corning. Think linear measurements.</t>
        </r>
      </text>
    </comment>
    <comment ref="EB8" authorId="0" shapeId="0" xr:uid="{00000000-0006-0000-0500-0000FE000000}">
      <text>
        <r>
          <rPr>
            <b/>
            <sz val="9"/>
            <color indexed="81"/>
            <rFont val="Tahoma"/>
            <family val="2"/>
          </rPr>
          <t>Dip up/down pole must be shown as a loop for this calculator to accurately capture  measurements</t>
        </r>
      </text>
    </comment>
    <comment ref="EF8" authorId="0" shapeId="0" xr:uid="{00000000-0006-0000-0500-0000FF000000}">
      <text>
        <r>
          <rPr>
            <b/>
            <sz val="9"/>
            <color indexed="81"/>
            <rFont val="Tahoma"/>
            <family val="2"/>
          </rPr>
          <t>Only use PAM to PAM to ensure Point to Point measurements are correct for Corning. Think linear measurements.</t>
        </r>
      </text>
    </comment>
    <comment ref="EG8" authorId="0" shapeId="0" xr:uid="{00000000-0006-0000-0500-000000010000}">
      <text>
        <r>
          <rPr>
            <b/>
            <sz val="9"/>
            <color indexed="81"/>
            <rFont val="Tahoma"/>
            <family val="2"/>
          </rPr>
          <t>Dip up/down pole must be shown as a loop for this calculator to accurately capture  measurements</t>
        </r>
      </text>
    </comment>
    <comment ref="EK8" authorId="0" shapeId="0" xr:uid="{00000000-0006-0000-0500-000001010000}">
      <text>
        <r>
          <rPr>
            <b/>
            <sz val="9"/>
            <color indexed="81"/>
            <rFont val="Tahoma"/>
            <family val="2"/>
          </rPr>
          <t>Only use PAM to PAM to ensure Point to Point measurements are correct for Corning. Think linear measurements.</t>
        </r>
      </text>
    </comment>
    <comment ref="EL8" authorId="0" shapeId="0" xr:uid="{00000000-0006-0000-0500-000002010000}">
      <text>
        <r>
          <rPr>
            <b/>
            <sz val="9"/>
            <color indexed="81"/>
            <rFont val="Tahoma"/>
            <family val="2"/>
          </rPr>
          <t>Dip up/down pole must be shown as a loop for this calculator to accurately capture  measurements</t>
        </r>
      </text>
    </comment>
    <comment ref="EP8" authorId="0" shapeId="0" xr:uid="{00000000-0006-0000-0500-000003010000}">
      <text>
        <r>
          <rPr>
            <b/>
            <sz val="9"/>
            <color indexed="81"/>
            <rFont val="Tahoma"/>
            <family val="2"/>
          </rPr>
          <t>Only use PAM to PAM to ensure Point to Point measurements are correct for Corning. Think linear measurements.</t>
        </r>
      </text>
    </comment>
    <comment ref="EQ8" authorId="0" shapeId="0" xr:uid="{00000000-0006-0000-0500-000004010000}">
      <text>
        <r>
          <rPr>
            <b/>
            <sz val="9"/>
            <color indexed="81"/>
            <rFont val="Tahoma"/>
            <family val="2"/>
          </rPr>
          <t>Dip up/down pole must be shown as a loop for this calculator to accurately capture  measurements</t>
        </r>
      </text>
    </comment>
    <comment ref="EU8" authorId="0" shapeId="0" xr:uid="{00000000-0006-0000-0500-000005010000}">
      <text>
        <r>
          <rPr>
            <b/>
            <sz val="9"/>
            <color indexed="81"/>
            <rFont val="Tahoma"/>
            <family val="2"/>
          </rPr>
          <t>Only use PAM to PAM to ensure Point to Point measurements are correct for Corning. Think linear measurements.</t>
        </r>
      </text>
    </comment>
    <comment ref="EV8" authorId="0" shapeId="0" xr:uid="{00000000-0006-0000-0500-000006010000}">
      <text>
        <r>
          <rPr>
            <b/>
            <sz val="9"/>
            <color indexed="81"/>
            <rFont val="Tahoma"/>
            <family val="2"/>
          </rPr>
          <t>Dip up/down pole must be shown as a loop for this calculator to accurately capture  measurements</t>
        </r>
      </text>
    </comment>
    <comment ref="EZ8" authorId="0" shapeId="0" xr:uid="{00000000-0006-0000-0500-000007010000}">
      <text>
        <r>
          <rPr>
            <b/>
            <sz val="9"/>
            <color indexed="81"/>
            <rFont val="Tahoma"/>
            <family val="2"/>
          </rPr>
          <t>Only use PAM to PAM to ensure Point to Point measurements are correct for Corning. Think linear measurements.</t>
        </r>
      </text>
    </comment>
    <comment ref="FA8" authorId="0" shapeId="0" xr:uid="{00000000-0006-0000-0500-000008010000}">
      <text>
        <r>
          <rPr>
            <b/>
            <sz val="9"/>
            <color indexed="81"/>
            <rFont val="Tahoma"/>
            <family val="2"/>
          </rPr>
          <t>Dip up/down pole must be shown as a loop for this calculator to accurately capture  measurements</t>
        </r>
      </text>
    </comment>
    <comment ref="FE8" authorId="0" shapeId="0" xr:uid="{00000000-0006-0000-0500-000009010000}">
      <text>
        <r>
          <rPr>
            <b/>
            <sz val="9"/>
            <color indexed="81"/>
            <rFont val="Tahoma"/>
            <family val="2"/>
          </rPr>
          <t>Only use PAM to PAM to ensure Point to Point measurements are correct for Corning. Think linear measurements.</t>
        </r>
      </text>
    </comment>
    <comment ref="FF8" authorId="0" shapeId="0" xr:uid="{00000000-0006-0000-0500-00000A010000}">
      <text>
        <r>
          <rPr>
            <b/>
            <sz val="9"/>
            <color indexed="81"/>
            <rFont val="Tahoma"/>
            <family val="2"/>
          </rPr>
          <t>Dip up/down pole must be shown as a loop for this calculator to accurately capture  measurements</t>
        </r>
      </text>
    </comment>
    <comment ref="FJ8" authorId="0" shapeId="0" xr:uid="{00000000-0006-0000-0500-00000B010000}">
      <text>
        <r>
          <rPr>
            <b/>
            <sz val="9"/>
            <color indexed="81"/>
            <rFont val="Tahoma"/>
            <family val="2"/>
          </rPr>
          <t>Only use PAM to PAM to ensure Point to Point measurements are correct for Corning. Think linear measurements.</t>
        </r>
      </text>
    </comment>
    <comment ref="FK8" authorId="0" shapeId="0" xr:uid="{00000000-0006-0000-0500-00000C010000}">
      <text>
        <r>
          <rPr>
            <b/>
            <sz val="9"/>
            <color indexed="81"/>
            <rFont val="Tahoma"/>
            <family val="2"/>
          </rPr>
          <t>Dip up/down pole must be shown as a loop for this calculator to accurately capture  measurements</t>
        </r>
      </text>
    </comment>
    <comment ref="FO8" authorId="0" shapeId="0" xr:uid="{00000000-0006-0000-0500-00000D010000}">
      <text>
        <r>
          <rPr>
            <b/>
            <sz val="9"/>
            <color indexed="81"/>
            <rFont val="Tahoma"/>
            <family val="2"/>
          </rPr>
          <t>Only use PAM to PAM to ensure Point to Point measurements are correct for Corning. Think linear measurements.</t>
        </r>
      </text>
    </comment>
    <comment ref="FP8" authorId="0" shapeId="0" xr:uid="{00000000-0006-0000-0500-00000E010000}">
      <text>
        <r>
          <rPr>
            <b/>
            <sz val="9"/>
            <color indexed="81"/>
            <rFont val="Tahoma"/>
            <family val="2"/>
          </rPr>
          <t>Dip up/down pole must be shown as a loop for this calculator to accurately capture  measurements</t>
        </r>
      </text>
    </comment>
    <comment ref="FT8" authorId="0" shapeId="0" xr:uid="{00000000-0006-0000-0500-00000F010000}">
      <text>
        <r>
          <rPr>
            <b/>
            <sz val="9"/>
            <color indexed="81"/>
            <rFont val="Tahoma"/>
            <family val="2"/>
          </rPr>
          <t>Only use PAM to PAM to ensure Point to Point measurements are correct for Corning. Think linear measurements.</t>
        </r>
      </text>
    </comment>
    <comment ref="FU8" authorId="0" shapeId="0" xr:uid="{00000000-0006-0000-0500-000010010000}">
      <text>
        <r>
          <rPr>
            <b/>
            <sz val="9"/>
            <color indexed="81"/>
            <rFont val="Tahoma"/>
            <family val="2"/>
          </rPr>
          <t>Dip up/down pole must be shown as a loop for this calculator to accurately capture  measurements</t>
        </r>
      </text>
    </comment>
    <comment ref="FY8" authorId="0" shapeId="0" xr:uid="{00000000-0006-0000-0500-000011010000}">
      <text>
        <r>
          <rPr>
            <b/>
            <sz val="9"/>
            <color indexed="81"/>
            <rFont val="Tahoma"/>
            <family val="2"/>
          </rPr>
          <t>Only use PAM to PAM to ensure Point to Point measurements are correct for Corning. Think linear measurements.</t>
        </r>
      </text>
    </comment>
    <comment ref="FZ8" authorId="0" shapeId="0" xr:uid="{00000000-0006-0000-0500-000012010000}">
      <text>
        <r>
          <rPr>
            <b/>
            <sz val="9"/>
            <color indexed="81"/>
            <rFont val="Tahoma"/>
            <family val="2"/>
          </rPr>
          <t>Dip up/down pole must be shown as a loop for this calculator to accurately capture  measurements</t>
        </r>
      </text>
    </comment>
    <comment ref="GD8" authorId="0" shapeId="0" xr:uid="{00000000-0006-0000-0500-000013010000}">
      <text>
        <r>
          <rPr>
            <b/>
            <sz val="9"/>
            <color indexed="81"/>
            <rFont val="Tahoma"/>
            <family val="2"/>
          </rPr>
          <t>Only use PAM to PAM to ensure Point to Point measurements are correct for Corning. Think linear measurements.</t>
        </r>
      </text>
    </comment>
    <comment ref="GE8" authorId="0" shapeId="0" xr:uid="{00000000-0006-0000-0500-000014010000}">
      <text>
        <r>
          <rPr>
            <b/>
            <sz val="9"/>
            <color indexed="81"/>
            <rFont val="Tahoma"/>
            <family val="2"/>
          </rPr>
          <t>Dip up/down pole must be shown as a loop for this calculator to accurately capture  measurements</t>
        </r>
      </text>
    </comment>
    <comment ref="GI8" authorId="0" shapeId="0" xr:uid="{00000000-0006-0000-0500-000015010000}">
      <text>
        <r>
          <rPr>
            <b/>
            <sz val="9"/>
            <color indexed="81"/>
            <rFont val="Tahoma"/>
            <family val="2"/>
          </rPr>
          <t>Only use PAM to PAM to ensure Point to Point measurements are correct for Corning. Think linear measurements.</t>
        </r>
      </text>
    </comment>
    <comment ref="GJ8" authorId="0" shapeId="0" xr:uid="{00000000-0006-0000-0500-000016010000}">
      <text>
        <r>
          <rPr>
            <b/>
            <sz val="9"/>
            <color indexed="81"/>
            <rFont val="Tahoma"/>
            <family val="2"/>
          </rPr>
          <t>Dip up/down pole must be shown as a loop for this calculator to accurately capture  measurements</t>
        </r>
      </text>
    </comment>
    <comment ref="GN8" authorId="0" shapeId="0" xr:uid="{00000000-0006-0000-0500-000017010000}">
      <text>
        <r>
          <rPr>
            <b/>
            <sz val="9"/>
            <color indexed="81"/>
            <rFont val="Tahoma"/>
            <family val="2"/>
          </rPr>
          <t>Only use PAM to PAM to ensure Point to Point measurements are correct for Corning. Think linear measurements.</t>
        </r>
      </text>
    </comment>
    <comment ref="GO8" authorId="0" shapeId="0" xr:uid="{00000000-0006-0000-0500-000018010000}">
      <text>
        <r>
          <rPr>
            <b/>
            <sz val="9"/>
            <color indexed="81"/>
            <rFont val="Tahoma"/>
            <family val="2"/>
          </rPr>
          <t>Dip up/down pole must be shown as a loop for this calculator to accurately capture  measurements</t>
        </r>
      </text>
    </comment>
    <comment ref="GS8" authorId="0" shapeId="0" xr:uid="{00000000-0006-0000-0500-000019010000}">
      <text>
        <r>
          <rPr>
            <b/>
            <sz val="9"/>
            <color indexed="81"/>
            <rFont val="Tahoma"/>
            <family val="2"/>
          </rPr>
          <t>Only use PAM to PAM to ensure Point to Point measurements are correct for Corning. Think linear measurements.</t>
        </r>
      </text>
    </comment>
    <comment ref="GT8" authorId="0" shapeId="0" xr:uid="{00000000-0006-0000-0500-00001A010000}">
      <text>
        <r>
          <rPr>
            <b/>
            <sz val="9"/>
            <color indexed="81"/>
            <rFont val="Tahoma"/>
            <family val="2"/>
          </rPr>
          <t>Dip up/down pole must be shown as a loop for this calculator to accurately capture  measurements</t>
        </r>
      </text>
    </comment>
    <comment ref="GX8" authorId="0" shapeId="0" xr:uid="{00000000-0006-0000-0500-00001B010000}">
      <text>
        <r>
          <rPr>
            <b/>
            <sz val="9"/>
            <color indexed="81"/>
            <rFont val="Tahoma"/>
            <family val="2"/>
          </rPr>
          <t>Only use PAM to PAM to ensure Point to Point measurements are correct for Corning. Think linear measurements.</t>
        </r>
      </text>
    </comment>
    <comment ref="GY8" authorId="0" shapeId="0" xr:uid="{00000000-0006-0000-0500-00001C010000}">
      <text>
        <r>
          <rPr>
            <b/>
            <sz val="9"/>
            <color indexed="81"/>
            <rFont val="Tahoma"/>
            <family val="2"/>
          </rPr>
          <t>Dip up/down pole must be shown as a loop for this calculator to accurately capture  measurements</t>
        </r>
      </text>
    </comment>
    <comment ref="HC8" authorId="0" shapeId="0" xr:uid="{00000000-0006-0000-0500-00001D010000}">
      <text>
        <r>
          <rPr>
            <b/>
            <sz val="9"/>
            <color indexed="81"/>
            <rFont val="Tahoma"/>
            <family val="2"/>
          </rPr>
          <t>Only use PAM to PAM to ensure Point to Point measurements are correct for Corning. Think linear measurements.</t>
        </r>
      </text>
    </comment>
    <comment ref="HD8" authorId="0" shapeId="0" xr:uid="{00000000-0006-0000-0500-00001E010000}">
      <text>
        <r>
          <rPr>
            <b/>
            <sz val="9"/>
            <color indexed="81"/>
            <rFont val="Tahoma"/>
            <family val="2"/>
          </rPr>
          <t>Dip up/down pole must be shown as a loop for this calculator to accurately capture  measurements</t>
        </r>
      </text>
    </comment>
    <comment ref="HH8" authorId="0" shapeId="0" xr:uid="{00000000-0006-0000-0500-00001F010000}">
      <text>
        <r>
          <rPr>
            <b/>
            <sz val="9"/>
            <color indexed="81"/>
            <rFont val="Tahoma"/>
            <family val="2"/>
          </rPr>
          <t>Only use PAM to PAM to ensure Point to Point measurements are correct for Corning. Think linear measurements.</t>
        </r>
      </text>
    </comment>
    <comment ref="HI8" authorId="0" shapeId="0" xr:uid="{00000000-0006-0000-0500-000020010000}">
      <text>
        <r>
          <rPr>
            <b/>
            <sz val="9"/>
            <color indexed="81"/>
            <rFont val="Tahoma"/>
            <family val="2"/>
          </rPr>
          <t>Dip up/down pole must be shown as a loop for this calculator to accurately capture  measurements</t>
        </r>
      </text>
    </comment>
    <comment ref="HM8" authorId="0" shapeId="0" xr:uid="{00000000-0006-0000-0500-000021010000}">
      <text>
        <r>
          <rPr>
            <b/>
            <sz val="9"/>
            <color indexed="81"/>
            <rFont val="Tahoma"/>
            <family val="2"/>
          </rPr>
          <t>Only use PAM to PAM to ensure Point to Point measurements are correct for Corning. Think linear measurements.</t>
        </r>
      </text>
    </comment>
    <comment ref="HN8" authorId="0" shapeId="0" xr:uid="{00000000-0006-0000-0500-000022010000}">
      <text>
        <r>
          <rPr>
            <b/>
            <sz val="9"/>
            <color indexed="81"/>
            <rFont val="Tahoma"/>
            <family val="2"/>
          </rPr>
          <t>Dip up/down pole must be shown as a loop for this calculator to accurately capture  measurements</t>
        </r>
      </text>
    </comment>
    <comment ref="HR8" authorId="0" shapeId="0" xr:uid="{00000000-0006-0000-0500-000023010000}">
      <text>
        <r>
          <rPr>
            <b/>
            <sz val="9"/>
            <color indexed="81"/>
            <rFont val="Tahoma"/>
            <family val="2"/>
          </rPr>
          <t>Only use PAM to PAM to ensure Point to Point measurements are correct for Corning. Think linear measurements.</t>
        </r>
      </text>
    </comment>
    <comment ref="HS8" authorId="0" shapeId="0" xr:uid="{00000000-0006-0000-0500-000024010000}">
      <text>
        <r>
          <rPr>
            <b/>
            <sz val="9"/>
            <color indexed="81"/>
            <rFont val="Tahoma"/>
            <family val="2"/>
          </rPr>
          <t>Dip up/down pole must be shown as a loop for this calculator to accurately capture  measurements</t>
        </r>
      </text>
    </comment>
    <comment ref="HW8" authorId="0" shapeId="0" xr:uid="{00000000-0006-0000-0500-000025010000}">
      <text>
        <r>
          <rPr>
            <b/>
            <sz val="9"/>
            <color indexed="81"/>
            <rFont val="Tahoma"/>
            <family val="2"/>
          </rPr>
          <t>Only use PAM to PAM to ensure Point to Point measurements are correct for Corning. Think linear measurements.</t>
        </r>
      </text>
    </comment>
    <comment ref="HX8" authorId="0" shapeId="0" xr:uid="{00000000-0006-0000-0500-000026010000}">
      <text>
        <r>
          <rPr>
            <b/>
            <sz val="9"/>
            <color indexed="81"/>
            <rFont val="Tahoma"/>
            <family val="2"/>
          </rPr>
          <t>Dip up/down pole must be shown as a loop for this calculator to accurately capture  measurements</t>
        </r>
      </text>
    </comment>
    <comment ref="IB8" authorId="0" shapeId="0" xr:uid="{00000000-0006-0000-0500-000027010000}">
      <text>
        <r>
          <rPr>
            <b/>
            <sz val="9"/>
            <color indexed="81"/>
            <rFont val="Tahoma"/>
            <family val="2"/>
          </rPr>
          <t>Only use PAM to PAM to ensure Point to Point measurements are correct for Corning. Think linear measurements.</t>
        </r>
      </text>
    </comment>
    <comment ref="IC8" authorId="0" shapeId="0" xr:uid="{00000000-0006-0000-0500-000028010000}">
      <text>
        <r>
          <rPr>
            <b/>
            <sz val="9"/>
            <color indexed="81"/>
            <rFont val="Tahoma"/>
            <family val="2"/>
          </rPr>
          <t>Dip up/down pole must be shown as a loop for this calculator to accurately capture  measurements</t>
        </r>
      </text>
    </comment>
    <comment ref="IG8" authorId="0" shapeId="0" xr:uid="{00000000-0006-0000-0500-000029010000}">
      <text>
        <r>
          <rPr>
            <b/>
            <sz val="9"/>
            <color indexed="81"/>
            <rFont val="Tahoma"/>
            <family val="2"/>
          </rPr>
          <t>Only use PAM to PAM to ensure Point to Point measurements are correct for Corning. Think linear measurements.</t>
        </r>
      </text>
    </comment>
    <comment ref="IH8" authorId="0" shapeId="0" xr:uid="{00000000-0006-0000-0500-00002A010000}">
      <text>
        <r>
          <rPr>
            <b/>
            <sz val="9"/>
            <color indexed="81"/>
            <rFont val="Tahoma"/>
            <family val="2"/>
          </rPr>
          <t>Dip up/down pole must be shown as a loop for this calculator to accurately capture  measurements</t>
        </r>
      </text>
    </comment>
    <comment ref="IL8" authorId="0" shapeId="0" xr:uid="{00000000-0006-0000-0500-00002B010000}">
      <text>
        <r>
          <rPr>
            <b/>
            <sz val="9"/>
            <color indexed="81"/>
            <rFont val="Tahoma"/>
            <family val="2"/>
          </rPr>
          <t>Only use PAM to PAM to ensure Point to Point measurements are correct for Corning. Think linear measurements.</t>
        </r>
      </text>
    </comment>
    <comment ref="IM8" authorId="0" shapeId="0" xr:uid="{00000000-0006-0000-0500-00002C010000}">
      <text>
        <r>
          <rPr>
            <b/>
            <sz val="9"/>
            <color indexed="81"/>
            <rFont val="Tahoma"/>
            <family val="2"/>
          </rPr>
          <t>Dip up/down pole must be shown as a loop for this calculator to accurately capture  measurements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CDT User</author>
    <author>ELLER, SCOTT</author>
    <author>LEWIS, CHARLES E</author>
  </authors>
  <commentList>
    <comment ref="B6" authorId="0" shapeId="0" xr:uid="{00000000-0006-0000-0600-000001000000}">
      <text>
        <r>
          <rPr>
            <b/>
            <sz val="8"/>
            <color indexed="81"/>
            <rFont val="Tahoma"/>
            <family val="2"/>
          </rPr>
          <t>This information will be used to satisfy your distribution planning requirement.</t>
        </r>
        <r>
          <rPr>
            <sz val="8"/>
            <color indexed="81"/>
            <rFont val="Tahoma"/>
            <family val="2"/>
          </rPr>
          <t xml:space="preserve">
</t>
        </r>
      </text>
    </comment>
    <comment ref="G6" authorId="0" shapeId="0" xr:uid="{00000000-0006-0000-0600-000002000000}">
      <text>
        <r>
          <rPr>
            <b/>
            <sz val="8"/>
            <color indexed="81"/>
            <rFont val="Tahoma"/>
            <family val="2"/>
          </rPr>
          <t>This is total fibers that have been assigned to this Reel based on Tether sizes picked</t>
        </r>
        <r>
          <rPr>
            <sz val="8"/>
            <color indexed="81"/>
            <rFont val="Tahoma"/>
            <family val="2"/>
          </rPr>
          <t xml:space="preserve">
</t>
        </r>
      </text>
    </comment>
    <comment ref="I6" authorId="0" shapeId="0" xr:uid="{00000000-0006-0000-0600-000003000000}">
      <text>
        <r>
          <rPr>
            <b/>
            <sz val="8"/>
            <color indexed="81"/>
            <rFont val="Tahoma"/>
            <family val="2"/>
          </rPr>
          <t>This will be added to Planning Load Block A for TOTAL</t>
        </r>
        <r>
          <rPr>
            <sz val="8"/>
            <color indexed="81"/>
            <rFont val="Tahoma"/>
            <family val="2"/>
          </rPr>
          <t xml:space="preserve">
</t>
        </r>
      </text>
    </comment>
    <comment ref="J6" authorId="0" shapeId="0" xr:uid="{00000000-0006-0000-0600-000004000000}">
      <text>
        <r>
          <rPr>
            <b/>
            <sz val="8"/>
            <color indexed="81"/>
            <rFont val="Tahoma"/>
            <family val="2"/>
          </rPr>
          <t>This is the PON OUT count that is not assigned in this cable reel.</t>
        </r>
        <r>
          <rPr>
            <sz val="8"/>
            <color indexed="81"/>
            <rFont val="Tahoma"/>
            <family val="2"/>
          </rPr>
          <t xml:space="preserve">
</t>
        </r>
      </text>
    </comment>
    <comment ref="P6" authorId="1" shapeId="0" xr:uid="{00000000-0006-0000-0600-000005000000}">
      <text>
        <r>
          <rPr>
            <b/>
            <sz val="9"/>
            <color indexed="81"/>
            <rFont val="Tahoma"/>
            <family val="2"/>
          </rPr>
          <t>REMEMBER: 2-Fbr Tethers are NOT available for RPX CABLE!</t>
        </r>
      </text>
    </comment>
    <comment ref="Q6" authorId="1" shapeId="0" xr:uid="{00000000-0006-0000-0600-000006000000}">
      <text>
        <r>
          <rPr>
            <b/>
            <sz val="9"/>
            <color indexed="81"/>
            <rFont val="Tahoma"/>
            <family val="2"/>
          </rPr>
          <t>REMEMBER: 2-Fbr Tethers are NOT available for RPX CABLE!</t>
        </r>
      </text>
    </comment>
    <comment ref="S6" authorId="1" shapeId="0" xr:uid="{00000000-0006-0000-0600-000007000000}">
      <text>
        <r>
          <rPr>
            <b/>
            <sz val="9"/>
            <color indexed="81"/>
            <rFont val="Tahoma"/>
            <family val="2"/>
          </rPr>
          <t>REMEMBER: 2-Fbr Tethers are NOT available for RPX CABLE!</t>
        </r>
      </text>
    </comment>
    <comment ref="T6" authorId="1" shapeId="0" xr:uid="{00000000-0006-0000-0600-000008000000}">
      <text>
        <r>
          <rPr>
            <b/>
            <sz val="9"/>
            <color indexed="81"/>
            <rFont val="Tahoma"/>
            <family val="2"/>
          </rPr>
          <t>REMEMBER: 2-Fbr Tethers are NOT available for RPX CABLE!</t>
        </r>
      </text>
    </comment>
    <comment ref="B7" authorId="0" shapeId="0" xr:uid="{00000000-0006-0000-0600-00000900000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 authorId="0" shapeId="0" xr:uid="{00000000-0006-0000-0600-00000A000000}">
      <text>
        <r>
          <rPr>
            <b/>
            <sz val="8"/>
            <color indexed="81"/>
            <rFont val="Tahoma"/>
            <family val="2"/>
          </rPr>
          <t>Make sure you add this number to "TAT FIBERS ASSIGNED" for the total required in the Load Block on the prints.</t>
        </r>
      </text>
    </comment>
    <comment ref="G7" authorId="0" shapeId="0" xr:uid="{00000000-0006-0000-0600-00000B000000}">
      <text>
        <r>
          <rPr>
            <b/>
            <sz val="8"/>
            <color indexed="81"/>
            <rFont val="Tahoma"/>
            <family val="2"/>
          </rPr>
          <t>Includes "DEAD" Count (No PON count assigned)</t>
        </r>
      </text>
    </comment>
    <comment ref="I7" authorId="0" shapeId="0" xr:uid="{00000000-0006-0000-0600-00000C000000}">
      <text>
        <r>
          <rPr>
            <b/>
            <sz val="8"/>
            <color indexed="81"/>
            <rFont val="Tahoma"/>
            <family val="2"/>
          </rPr>
          <t xml:space="preserve">If this number is negative- you need to upsize your cable sheath </t>
        </r>
        <r>
          <rPr>
            <sz val="8"/>
            <color indexed="81"/>
            <rFont val="Tahoma"/>
            <family val="2"/>
          </rPr>
          <t xml:space="preserve">
</t>
        </r>
      </text>
    </comment>
    <comment ref="Z7" authorId="0" shapeId="0" xr:uid="{00000000-0006-0000-0600-00000D00000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8" authorId="0" shapeId="0" xr:uid="{00000000-0006-0000-0600-00000E00000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8" authorId="0" shapeId="0" xr:uid="{00000000-0006-0000-0600-00000F00000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8" authorId="0" shapeId="0" xr:uid="{00000000-0006-0000-0600-00001000000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8" authorId="1" shapeId="0" xr:uid="{00000000-0006-0000-0600-000011000000}">
      <text>
        <r>
          <rPr>
            <b/>
            <sz val="9"/>
            <color indexed="81"/>
            <rFont val="Tahoma"/>
            <family val="2"/>
          </rPr>
          <t>REMEMBER: 6-Fbr Tethers are NOT available for RPX CABLE!</t>
        </r>
      </text>
    </comment>
    <comment ref="Q8" authorId="1" shapeId="0" xr:uid="{00000000-0006-0000-0600-000012000000}">
      <text>
        <r>
          <rPr>
            <b/>
            <sz val="9"/>
            <color indexed="81"/>
            <rFont val="Tahoma"/>
            <family val="2"/>
          </rPr>
          <t>REMEMBER: 6-Fbr Tethers are NOT available for RPX CABLE!</t>
        </r>
      </text>
    </comment>
    <comment ref="S8" authorId="1" shapeId="0" xr:uid="{00000000-0006-0000-0600-000013000000}">
      <text>
        <r>
          <rPr>
            <b/>
            <sz val="9"/>
            <color indexed="81"/>
            <rFont val="Tahoma"/>
            <family val="2"/>
          </rPr>
          <t>REMEMBER: 6-Fbr Tethers are NOT available for RPX CABLE!</t>
        </r>
      </text>
    </comment>
    <comment ref="T8" authorId="1" shapeId="0" xr:uid="{00000000-0006-0000-0600-000014000000}">
      <text>
        <r>
          <rPr>
            <b/>
            <sz val="9"/>
            <color indexed="81"/>
            <rFont val="Tahoma"/>
            <family val="2"/>
          </rPr>
          <t>REMEMBER: 6-Fbr Tethers are NOT available for AERIAL CABLE!</t>
        </r>
      </text>
    </comment>
    <comment ref="B9" authorId="0" shapeId="0" xr:uid="{00000000-0006-0000-0600-00001500000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 authorId="0" shapeId="0" xr:uid="{00000000-0006-0000-0600-00001600000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0" authorId="0" shapeId="0" xr:uid="{00000000-0006-0000-0600-00001700000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1" authorId="0" shapeId="0" xr:uid="{00000000-0006-0000-0600-000018000000}">
      <text>
        <r>
          <rPr>
            <b/>
            <sz val="8"/>
            <color indexed="81"/>
            <rFont val="Tahoma"/>
            <family val="2"/>
          </rPr>
          <t>Include any existing, planned, or expected wireless locations to be fed by this reel of cable.</t>
        </r>
        <r>
          <rPr>
            <sz val="8"/>
            <color indexed="81"/>
            <rFont val="Tahoma"/>
            <family val="2"/>
          </rPr>
          <t xml:space="preserve">
</t>
        </r>
      </text>
    </comment>
    <comment ref="E11" authorId="0" shapeId="0" xr:uid="{00000000-0006-0000-0600-00001900000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1" authorId="0" shapeId="0" xr:uid="{00000000-0006-0000-0600-00001A000000}">
      <text>
        <r>
          <rPr>
            <b/>
            <sz val="8"/>
            <color indexed="81"/>
            <rFont val="Tahoma"/>
            <family val="2"/>
          </rPr>
          <t>These are "manufacturing rules" and general warnings</t>
        </r>
        <r>
          <rPr>
            <sz val="8"/>
            <color indexed="81"/>
            <rFont val="Tahoma"/>
            <family val="2"/>
          </rPr>
          <t xml:space="preserve">
</t>
        </r>
      </text>
    </comment>
    <comment ref="B12" authorId="0" shapeId="0" xr:uid="{00000000-0006-0000-0600-00001B000000}">
      <text>
        <r>
          <rPr>
            <b/>
            <sz val="8"/>
            <color indexed="81"/>
            <rFont val="Tahoma"/>
            <family val="2"/>
          </rPr>
          <t>Field end section(s) requirements that this section of cable will feed (not fed by TETHERS)</t>
        </r>
        <r>
          <rPr>
            <sz val="8"/>
            <color indexed="81"/>
            <rFont val="Tahoma"/>
            <family val="2"/>
          </rPr>
          <t xml:space="preserve">
</t>
        </r>
      </text>
    </comment>
    <comment ref="B13" authorId="0" shapeId="0" xr:uid="{00000000-0006-0000-0600-00001C000000}">
      <text>
        <r>
          <rPr>
            <b/>
            <sz val="8"/>
            <color indexed="81"/>
            <rFont val="Tahoma"/>
            <family val="2"/>
          </rPr>
          <t>This number is a sum of TOTAL PLANNED plus the ASSIGNED TO TETHERS</t>
        </r>
        <r>
          <rPr>
            <sz val="8"/>
            <color indexed="81"/>
            <rFont val="Tahoma"/>
            <family val="2"/>
          </rPr>
          <t xml:space="preserve">
</t>
        </r>
      </text>
    </comment>
    <comment ref="Z14" authorId="0" shapeId="0" xr:uid="{00000000-0006-0000-0600-00001D000000}">
      <text>
        <r>
          <rPr>
            <b/>
            <sz val="8"/>
            <color indexed="81"/>
            <rFont val="Tahoma"/>
            <family val="2"/>
          </rPr>
          <t>When using a 216, these are the 2-buffer tubes that can't be cross-assigned</t>
        </r>
        <r>
          <rPr>
            <sz val="8"/>
            <color indexed="81"/>
            <rFont val="Tahoma"/>
            <family val="2"/>
          </rPr>
          <t xml:space="preserve">
</t>
        </r>
      </text>
    </comment>
    <comment ref="AA14" authorId="0" shapeId="0" xr:uid="{00000000-0006-0000-0600-00001E000000}">
      <text>
        <r>
          <rPr>
            <b/>
            <sz val="8"/>
            <color indexed="81"/>
            <rFont val="Tahoma"/>
            <family val="2"/>
          </rPr>
          <t>Counting from High count Backwards- this is Fiber Strand 133</t>
        </r>
      </text>
    </comment>
    <comment ref="AB14" authorId="0" shapeId="0" xr:uid="{00000000-0006-0000-0600-00001F000000}">
      <text>
        <r>
          <rPr>
            <b/>
            <sz val="8"/>
            <color indexed="81"/>
            <rFont val="Tahoma"/>
            <family val="2"/>
          </rPr>
          <t>Counting from High count Backwards- this is Fiber Strand 144</t>
        </r>
        <r>
          <rPr>
            <sz val="8"/>
            <color indexed="81"/>
            <rFont val="Tahoma"/>
            <family val="2"/>
          </rPr>
          <t xml:space="preserve">
</t>
        </r>
      </text>
    </comment>
    <comment ref="C15" authorId="0" shapeId="0" xr:uid="{00000000-0006-0000-0600-000020000000}">
      <text>
        <r>
          <rPr>
            <b/>
            <sz val="8"/>
            <color indexed="81"/>
            <rFont val="Tahoma"/>
            <family val="2"/>
          </rPr>
          <t xml:space="preserve">Select if this tether will be used to feed a CFST or a lateral cable. </t>
        </r>
      </text>
    </comment>
    <comment ref="D15" authorId="0" shapeId="0" xr:uid="{00000000-0006-0000-0600-000021000000}">
      <text>
        <r>
          <rPr>
            <b/>
            <sz val="8"/>
            <color indexed="81"/>
            <rFont val="Tahoma"/>
            <family val="2"/>
          </rPr>
          <t>Note the Terminal Address to keep your locations straight</t>
        </r>
        <r>
          <rPr>
            <sz val="8"/>
            <color indexed="81"/>
            <rFont val="Tahoma"/>
            <family val="2"/>
          </rPr>
          <t xml:space="preserve">
</t>
        </r>
      </text>
    </comment>
    <comment ref="E15" authorId="0" shapeId="0" xr:uid="{00000000-0006-0000-0600-000022000000}">
      <text>
        <r>
          <rPr>
            <b/>
            <sz val="9"/>
            <color indexed="81"/>
            <rFont val="Calibri"/>
            <family val="2"/>
            <scheme val="minor"/>
          </rPr>
          <t>Pick the Tether Size for the location</t>
        </r>
        <r>
          <rPr>
            <sz val="8"/>
            <color indexed="81"/>
            <rFont val="Tahoma"/>
            <family val="2"/>
          </rPr>
          <t xml:space="preserve">
</t>
        </r>
      </text>
    </comment>
    <comment ref="F15" authorId="2" shapeId="0" xr:uid="{9E64E8E7-2731-465D-9BD6-50422B4F464A}">
      <text>
        <r>
          <rPr>
            <b/>
            <sz val="9"/>
            <color indexed="81"/>
            <rFont val="Tahoma"/>
            <family val="2"/>
          </rPr>
          <t>Identify TCF or FST location.
Leave blank if tether is NOT for a TCF or FST!</t>
        </r>
      </text>
    </comment>
    <comment ref="H15" authorId="0" shapeId="0" xr:uid="{00000000-0006-0000-0600-000023000000}">
      <text>
        <r>
          <rPr>
            <b/>
            <sz val="8"/>
            <color indexed="81"/>
            <rFont val="Tahoma"/>
            <family val="2"/>
          </rPr>
          <t>If any of these numbers are negative, check your PON count and Cable size</t>
        </r>
        <r>
          <rPr>
            <sz val="8"/>
            <color indexed="81"/>
            <rFont val="Tahoma"/>
            <family val="2"/>
          </rPr>
          <t xml:space="preserve">
</t>
        </r>
      </text>
    </comment>
    <comment ref="I15" authorId="0" shapeId="0" xr:uid="{00000000-0006-0000-0600-000024000000}">
      <text>
        <r>
          <rPr>
            <b/>
            <sz val="8"/>
            <color indexed="81"/>
            <rFont val="Tahoma"/>
            <family val="2"/>
          </rPr>
          <t>If any of these numbers are negative, check your PON count and Cable size</t>
        </r>
      </text>
    </comment>
    <comment ref="J15" authorId="0" shapeId="0" xr:uid="{00000000-0006-0000-0600-00002500000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5" authorId="2" shapeId="0" xr:uid="{79A7048B-5D2D-4073-BEE2-A66980800B92}">
      <text>
        <r>
          <rPr>
            <b/>
            <sz val="9"/>
            <color indexed="81"/>
            <rFont val="Tahoma"/>
            <family val="2"/>
          </rPr>
          <t>Leave blank if using 10' Terminal Tail
Enter Tail length if greater than 10'</t>
        </r>
      </text>
    </comment>
    <comment ref="M15" authorId="0" shapeId="0" xr:uid="{00000000-0006-0000-0600-000026000000}">
      <text>
        <r>
          <rPr>
            <b/>
            <sz val="8"/>
            <color indexed="81"/>
            <rFont val="Tahoma"/>
            <family val="2"/>
          </rPr>
          <t>Make design notes such as slack coils, realingment loops,  or location notes</t>
        </r>
      </text>
    </comment>
    <comment ref="Z15" authorId="0" shapeId="0" xr:uid="{00000000-0006-0000-0600-000027000000}">
      <text>
        <r>
          <rPr>
            <b/>
            <sz val="8"/>
            <color indexed="81"/>
            <rFont val="Tahoma"/>
            <family val="2"/>
          </rPr>
          <t>When using a 216, these are the 2-buffer tubes that can't be cross-assigned</t>
        </r>
        <r>
          <rPr>
            <sz val="8"/>
            <color indexed="81"/>
            <rFont val="Tahoma"/>
            <family val="2"/>
          </rPr>
          <t xml:space="preserve">
</t>
        </r>
      </text>
    </comment>
    <comment ref="AA15" authorId="0" shapeId="0" xr:uid="{00000000-0006-0000-0600-000028000000}">
      <text>
        <r>
          <rPr>
            <b/>
            <sz val="8"/>
            <color indexed="81"/>
            <rFont val="Tahoma"/>
            <family val="2"/>
          </rPr>
          <t xml:space="preserve">Counting from High count Backwards- this is Fiber Strand 145
</t>
        </r>
      </text>
    </comment>
    <comment ref="AB15" authorId="0" shapeId="0" xr:uid="{00000000-0006-0000-0600-000029000000}">
      <text>
        <r>
          <rPr>
            <b/>
            <sz val="8"/>
            <color indexed="81"/>
            <rFont val="Tahoma"/>
            <family val="2"/>
          </rPr>
          <t>Counting from High count Backwards- this is Fiber Strand 156</t>
        </r>
      </text>
    </comment>
    <comment ref="J17" authorId="1" shapeId="0" xr:uid="{00000000-0006-0000-0600-00002A000000}">
      <text>
        <r>
          <rPr>
            <b/>
            <sz val="9"/>
            <color indexed="81"/>
            <rFont val="Tahoma"/>
            <family val="2"/>
          </rPr>
          <t>If this highlights as an error, consider upsizing the Tether size for better ribbon utilization</t>
        </r>
      </text>
    </comment>
    <comment ref="J18" authorId="1" shapeId="0" xr:uid="{00000000-0006-0000-0600-00002B000000}">
      <text>
        <r>
          <rPr>
            <b/>
            <sz val="9"/>
            <color indexed="81"/>
            <rFont val="Tahoma"/>
            <family val="2"/>
          </rPr>
          <t>If this highlights as an error, consider upsizing the Tether size for better ribbon utilization</t>
        </r>
      </text>
    </comment>
    <comment ref="J19" authorId="1" shapeId="0" xr:uid="{00000000-0006-0000-0600-00002C000000}">
      <text>
        <r>
          <rPr>
            <b/>
            <sz val="9"/>
            <color indexed="81"/>
            <rFont val="Tahoma"/>
            <family val="2"/>
          </rPr>
          <t>If this highlights as an error, consider upsizing the Tether size for better ribbon utilization</t>
        </r>
      </text>
    </comment>
    <comment ref="J20" authorId="1" shapeId="0" xr:uid="{00000000-0006-0000-0600-00002D000000}">
      <text>
        <r>
          <rPr>
            <b/>
            <sz val="9"/>
            <color indexed="81"/>
            <rFont val="Tahoma"/>
            <family val="2"/>
          </rPr>
          <t>If this highlights as an error, consider upsizing the Tether size for better ribbon utilization</t>
        </r>
      </text>
    </comment>
    <comment ref="J21" authorId="1" shapeId="0" xr:uid="{00000000-0006-0000-0600-00002E000000}">
      <text>
        <r>
          <rPr>
            <b/>
            <sz val="9"/>
            <color indexed="81"/>
            <rFont val="Tahoma"/>
            <family val="2"/>
          </rPr>
          <t>If this highlights as an error, consider upsizing the Tether size for better ribbon utilization</t>
        </r>
      </text>
    </comment>
    <comment ref="J22" authorId="1" shapeId="0" xr:uid="{00000000-0006-0000-0600-00002F000000}">
      <text>
        <r>
          <rPr>
            <b/>
            <sz val="9"/>
            <color indexed="81"/>
            <rFont val="Tahoma"/>
            <family val="2"/>
          </rPr>
          <t>If this highlights as an error, consider upsizing the Tether size for better ribbon utilization</t>
        </r>
      </text>
    </comment>
    <comment ref="J23" authorId="1" shapeId="0" xr:uid="{00000000-0006-0000-0600-000030000000}">
      <text>
        <r>
          <rPr>
            <b/>
            <sz val="9"/>
            <color indexed="81"/>
            <rFont val="Tahoma"/>
            <family val="2"/>
          </rPr>
          <t>If this highlights as an error, consider upsizing the Tether size for better ribbon utilization</t>
        </r>
      </text>
    </comment>
    <comment ref="J24" authorId="1" shapeId="0" xr:uid="{00000000-0006-0000-0600-000031000000}">
      <text>
        <r>
          <rPr>
            <b/>
            <sz val="9"/>
            <color indexed="81"/>
            <rFont val="Tahoma"/>
            <family val="2"/>
          </rPr>
          <t>If this highlights as an error, consider upsizing the Tether size for better ribbon utilization</t>
        </r>
      </text>
    </comment>
    <comment ref="J25" authorId="1" shapeId="0" xr:uid="{00000000-0006-0000-0600-000032000000}">
      <text>
        <r>
          <rPr>
            <b/>
            <sz val="9"/>
            <color indexed="81"/>
            <rFont val="Tahoma"/>
            <family val="2"/>
          </rPr>
          <t>If this highlights as an error, consider upsizing the Tether size for better ribbon utilization</t>
        </r>
      </text>
    </comment>
    <comment ref="J26" authorId="1" shapeId="0" xr:uid="{00000000-0006-0000-0600-000033000000}">
      <text>
        <r>
          <rPr>
            <b/>
            <sz val="9"/>
            <color indexed="81"/>
            <rFont val="Tahoma"/>
            <family val="2"/>
          </rPr>
          <t>If this highlights as an error, consider upsizing the Tether size for better ribbon utilization</t>
        </r>
      </text>
    </comment>
    <comment ref="J27" authorId="1" shapeId="0" xr:uid="{00000000-0006-0000-0600-000034000000}">
      <text>
        <r>
          <rPr>
            <b/>
            <sz val="9"/>
            <color indexed="81"/>
            <rFont val="Tahoma"/>
            <family val="2"/>
          </rPr>
          <t>If this highlights as an error, consider upsizing the Tether size for better ribbon utilization</t>
        </r>
      </text>
    </comment>
    <comment ref="J28" authorId="1" shapeId="0" xr:uid="{00000000-0006-0000-0600-000035000000}">
      <text>
        <r>
          <rPr>
            <b/>
            <sz val="9"/>
            <color indexed="81"/>
            <rFont val="Tahoma"/>
            <family val="2"/>
          </rPr>
          <t>If this highlights as an error, consider upsizing the Tether size for better ribbon utilization</t>
        </r>
      </text>
    </comment>
    <comment ref="J29" authorId="1" shapeId="0" xr:uid="{00000000-0006-0000-0600-000036000000}">
      <text>
        <r>
          <rPr>
            <b/>
            <sz val="9"/>
            <color indexed="81"/>
            <rFont val="Tahoma"/>
            <family val="2"/>
          </rPr>
          <t>If this highlights as an error, consider upsizing the Tether size for better ribbon utilization</t>
        </r>
      </text>
    </comment>
    <comment ref="J30" authorId="1" shapeId="0" xr:uid="{00000000-0006-0000-0600-000037000000}">
      <text>
        <r>
          <rPr>
            <b/>
            <sz val="9"/>
            <color indexed="81"/>
            <rFont val="Tahoma"/>
            <family val="2"/>
          </rPr>
          <t>If this highlights as an error, consider upsizing the Tether size for better ribbon utilization</t>
        </r>
      </text>
    </comment>
    <comment ref="J31" authorId="1" shapeId="0" xr:uid="{00000000-0006-0000-0600-000038000000}">
      <text>
        <r>
          <rPr>
            <b/>
            <sz val="9"/>
            <color indexed="81"/>
            <rFont val="Tahoma"/>
            <family val="2"/>
          </rPr>
          <t>If this highlights as an error, consider upsizing the Tether size for better ribbon utilization</t>
        </r>
      </text>
    </comment>
    <comment ref="J32" authorId="1" shapeId="0" xr:uid="{00000000-0006-0000-0600-000039000000}">
      <text>
        <r>
          <rPr>
            <b/>
            <sz val="9"/>
            <color indexed="81"/>
            <rFont val="Tahoma"/>
            <family val="2"/>
          </rPr>
          <t>If this highlights as an error, consider upsizing the Tether size for better ribbon utilization</t>
        </r>
      </text>
    </comment>
    <comment ref="J33" authorId="1" shapeId="0" xr:uid="{00000000-0006-0000-0600-00003A000000}">
      <text>
        <r>
          <rPr>
            <b/>
            <sz val="9"/>
            <color indexed="81"/>
            <rFont val="Tahoma"/>
            <family val="2"/>
          </rPr>
          <t>If this highlights as an error, consider upsizing the Tether size for better ribbon utilization</t>
        </r>
      </text>
    </comment>
    <comment ref="J34" authorId="1" shapeId="0" xr:uid="{00000000-0006-0000-0600-00003B000000}">
      <text>
        <r>
          <rPr>
            <b/>
            <sz val="9"/>
            <color indexed="81"/>
            <rFont val="Tahoma"/>
            <family val="2"/>
          </rPr>
          <t>If this highlights as an error, consider upsizing the Tether size for better ribbon utilization</t>
        </r>
      </text>
    </comment>
    <comment ref="C35" authorId="1" shapeId="0" xr:uid="{00000000-0006-0000-0600-00003C000000}">
      <text>
        <r>
          <rPr>
            <b/>
            <sz val="9"/>
            <color indexed="81"/>
            <rFont val="Tahoma"/>
            <family val="2"/>
          </rPr>
          <t>DBL REV requires TWO rows!
TPL REV requires THREE rows!
QD REV requires FOUR rows!</t>
        </r>
      </text>
    </comment>
    <comment ref="J35" authorId="1" shapeId="0" xr:uid="{00000000-0006-0000-0600-00003D000000}">
      <text>
        <r>
          <rPr>
            <b/>
            <sz val="9"/>
            <color indexed="81"/>
            <rFont val="Tahoma"/>
            <family val="2"/>
          </rPr>
          <t>If this highlights as an error, consider upsizing the Tether size for better ribbon utilization</t>
        </r>
      </text>
    </comment>
    <comment ref="C36" authorId="1" shapeId="0" xr:uid="{00000000-0006-0000-0600-00003E000000}">
      <text>
        <r>
          <rPr>
            <b/>
            <sz val="9"/>
            <color indexed="81"/>
            <rFont val="Tahoma"/>
            <family val="2"/>
          </rPr>
          <t>DBL REV requires TWO rows!
TPL REV requires THREE rows!
QD REV requires FOUR rows!</t>
        </r>
      </text>
    </comment>
    <comment ref="J36" authorId="1" shapeId="0" xr:uid="{00000000-0006-0000-0600-00003F000000}">
      <text>
        <r>
          <rPr>
            <b/>
            <sz val="9"/>
            <color indexed="81"/>
            <rFont val="Tahoma"/>
            <family val="2"/>
          </rPr>
          <t>If this highlights as an error, consider upsizing the Tether size for better ribbon utilization</t>
        </r>
      </text>
    </comment>
    <comment ref="C37" authorId="1" shapeId="0" xr:uid="{00000000-0006-0000-0600-000040000000}">
      <text>
        <r>
          <rPr>
            <b/>
            <sz val="9"/>
            <color indexed="81"/>
            <rFont val="Tahoma"/>
            <family val="2"/>
          </rPr>
          <t>DBL REV requires TWO rows!
TPL REV requires THREE rows!
QD REV requires FOUR rows!</t>
        </r>
      </text>
    </comment>
    <comment ref="J37" authorId="1" shapeId="0" xr:uid="{00000000-0006-0000-0600-000041000000}">
      <text>
        <r>
          <rPr>
            <b/>
            <sz val="9"/>
            <color indexed="81"/>
            <rFont val="Tahoma"/>
            <family val="2"/>
          </rPr>
          <t>If this highlights as an error, consider upsizing the Tether size for better ribbon utilization</t>
        </r>
      </text>
    </comment>
    <comment ref="C38" authorId="1" shapeId="0" xr:uid="{00000000-0006-0000-0600-000042000000}">
      <text>
        <r>
          <rPr>
            <b/>
            <sz val="9"/>
            <color indexed="81"/>
            <rFont val="Tahoma"/>
            <family val="2"/>
          </rPr>
          <t>DBL REV requires TWO rows!
TPL REV requires THREE rows!
QD REV requires FOUR rows!</t>
        </r>
      </text>
    </comment>
    <comment ref="J38" authorId="1" shapeId="0" xr:uid="{00000000-0006-0000-0600-000044000000}">
      <text>
        <r>
          <rPr>
            <b/>
            <sz val="9"/>
            <color indexed="81"/>
            <rFont val="Tahoma"/>
            <family val="2"/>
          </rPr>
          <t>If this highlights as an error, consider upsizing the Tether size for better ribbon utilization</t>
        </r>
      </text>
    </comment>
    <comment ref="C39" authorId="1" shapeId="0" xr:uid="{00000000-0006-0000-0600-000045000000}">
      <text>
        <r>
          <rPr>
            <b/>
            <sz val="9"/>
            <color indexed="81"/>
            <rFont val="Tahoma"/>
            <family val="2"/>
          </rPr>
          <t>DBL REV requires TWO rows!
TPL REV requires THREE rows!
QD REV requires FOUR rows!</t>
        </r>
      </text>
    </comment>
    <comment ref="J39" authorId="1" shapeId="0" xr:uid="{00000000-0006-0000-0600-000047000000}">
      <text>
        <r>
          <rPr>
            <b/>
            <sz val="9"/>
            <color indexed="81"/>
            <rFont val="Tahoma"/>
            <family val="2"/>
          </rPr>
          <t>If this highlights as an error, consider upsizing the Tether size for better ribbon utilization</t>
        </r>
      </text>
    </comment>
    <comment ref="C40" authorId="1" shapeId="0" xr:uid="{00000000-0006-0000-0600-000048000000}">
      <text>
        <r>
          <rPr>
            <b/>
            <sz val="9"/>
            <color indexed="81"/>
            <rFont val="Tahoma"/>
            <family val="2"/>
          </rPr>
          <t>DBL REV requires TWO rows!
TPL REV requires THREE rows!
QD REV requires FOUR rows!</t>
        </r>
      </text>
    </comment>
    <comment ref="J40" authorId="1" shapeId="0" xr:uid="{00000000-0006-0000-0600-00004A000000}">
      <text>
        <r>
          <rPr>
            <b/>
            <sz val="9"/>
            <color indexed="81"/>
            <rFont val="Tahoma"/>
            <family val="2"/>
          </rPr>
          <t>If this highlights as an error, consider upsizing the Tether size for better ribbon utilization</t>
        </r>
      </text>
    </comment>
    <comment ref="C41" authorId="1" shapeId="0" xr:uid="{00000000-0006-0000-0600-00004B000000}">
      <text>
        <r>
          <rPr>
            <b/>
            <sz val="9"/>
            <color indexed="81"/>
            <rFont val="Tahoma"/>
            <family val="2"/>
          </rPr>
          <t>DBL REV requires TWO rows!
TPL REV requires THREE rows!
QD REV requires FOUR rows!</t>
        </r>
      </text>
    </comment>
    <comment ref="J41" authorId="1" shapeId="0" xr:uid="{00000000-0006-0000-0600-00004D000000}">
      <text>
        <r>
          <rPr>
            <b/>
            <sz val="9"/>
            <color indexed="81"/>
            <rFont val="Tahoma"/>
            <family val="2"/>
          </rPr>
          <t>If this highlights as an error, consider upsizing the Tether size for better ribbon utilization</t>
        </r>
      </text>
    </comment>
    <comment ref="B47" authorId="0" shapeId="0" xr:uid="{CA0C7457-657A-4570-90D2-565EDA97E9DD}">
      <text>
        <r>
          <rPr>
            <b/>
            <sz val="8"/>
            <color indexed="81"/>
            <rFont val="Tahoma"/>
            <family val="2"/>
          </rPr>
          <t>This information will be used to satisfy your distribution planning requirement.</t>
        </r>
        <r>
          <rPr>
            <sz val="8"/>
            <color indexed="81"/>
            <rFont val="Tahoma"/>
            <family val="2"/>
          </rPr>
          <t xml:space="preserve">
</t>
        </r>
      </text>
    </comment>
    <comment ref="G47" authorId="0" shapeId="0" xr:uid="{479C6F5D-7C89-44D2-8A5D-E79CC7FEFDAD}">
      <text>
        <r>
          <rPr>
            <b/>
            <sz val="8"/>
            <color indexed="81"/>
            <rFont val="Tahoma"/>
            <family val="2"/>
          </rPr>
          <t>This is total fibers that have been assigned to this Reel based on Tether sizes picked</t>
        </r>
        <r>
          <rPr>
            <sz val="8"/>
            <color indexed="81"/>
            <rFont val="Tahoma"/>
            <family val="2"/>
          </rPr>
          <t xml:space="preserve">
</t>
        </r>
      </text>
    </comment>
    <comment ref="I47" authorId="0" shapeId="0" xr:uid="{E4467362-771F-46E7-BEED-1695E69C9421}">
      <text>
        <r>
          <rPr>
            <b/>
            <sz val="8"/>
            <color indexed="81"/>
            <rFont val="Tahoma"/>
            <family val="2"/>
          </rPr>
          <t>This will be added to Planning Load Block A for TOTAL</t>
        </r>
        <r>
          <rPr>
            <sz val="8"/>
            <color indexed="81"/>
            <rFont val="Tahoma"/>
            <family val="2"/>
          </rPr>
          <t xml:space="preserve">
</t>
        </r>
      </text>
    </comment>
    <comment ref="J47" authorId="0" shapeId="0" xr:uid="{C7C78DA7-D584-453C-BD8E-C44B84C5EC30}">
      <text>
        <r>
          <rPr>
            <b/>
            <sz val="8"/>
            <color indexed="81"/>
            <rFont val="Tahoma"/>
            <family val="2"/>
          </rPr>
          <t>This is the PON OUT count that is not assigned in this cable reel.</t>
        </r>
        <r>
          <rPr>
            <sz val="8"/>
            <color indexed="81"/>
            <rFont val="Tahoma"/>
            <family val="2"/>
          </rPr>
          <t xml:space="preserve">
</t>
        </r>
      </text>
    </comment>
    <comment ref="P47" authorId="1" shapeId="0" xr:uid="{BCC3A5C2-EC55-48B5-815F-5DE9C1018371}">
      <text>
        <r>
          <rPr>
            <b/>
            <sz val="9"/>
            <color indexed="81"/>
            <rFont val="Tahoma"/>
            <family val="2"/>
          </rPr>
          <t>REMEMBER: 2-Fbr Tethers are NOT available for RPX CABLE!</t>
        </r>
      </text>
    </comment>
    <comment ref="Q47" authorId="1" shapeId="0" xr:uid="{20DEE970-D488-46A4-BD1E-3F7E0D627AC4}">
      <text>
        <r>
          <rPr>
            <b/>
            <sz val="9"/>
            <color indexed="81"/>
            <rFont val="Tahoma"/>
            <family val="2"/>
          </rPr>
          <t>REMEMBER: 2-Fbr Tethers are NOT available for RPX CABLE!</t>
        </r>
      </text>
    </comment>
    <comment ref="S47" authorId="1" shapeId="0" xr:uid="{5681784F-5C14-477A-95D2-B97409846B79}">
      <text>
        <r>
          <rPr>
            <b/>
            <sz val="9"/>
            <color indexed="81"/>
            <rFont val="Tahoma"/>
            <family val="2"/>
          </rPr>
          <t>REMEMBER: 2-Fbr Tethers are NOT available for RPX CABLE!</t>
        </r>
      </text>
    </comment>
    <comment ref="T47" authorId="1" shapeId="0" xr:uid="{802D7441-6EEC-4C47-90CD-65F5DBE55540}">
      <text>
        <r>
          <rPr>
            <b/>
            <sz val="9"/>
            <color indexed="81"/>
            <rFont val="Tahoma"/>
            <family val="2"/>
          </rPr>
          <t>REMEMBER: 2-Fbr Tethers are NOT available for RPX CABLE!</t>
        </r>
      </text>
    </comment>
    <comment ref="B48" authorId="0" shapeId="0" xr:uid="{1EE8DEFC-9BEB-44FC-BF1C-8D3CCCFE479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8" authorId="0" shapeId="0" xr:uid="{3399CCB0-ABA8-41C2-8CC7-344979AE32DC}">
      <text>
        <r>
          <rPr>
            <b/>
            <sz val="8"/>
            <color indexed="81"/>
            <rFont val="Tahoma"/>
            <family val="2"/>
          </rPr>
          <t>Make sure you add this number to "TAT FIBERS ASSIGNED" for the total required in the Load Block on the prints.</t>
        </r>
      </text>
    </comment>
    <comment ref="G48" authorId="0" shapeId="0" xr:uid="{7677DDB2-FBF4-454E-B9E6-285C79877791}">
      <text>
        <r>
          <rPr>
            <b/>
            <sz val="8"/>
            <color indexed="81"/>
            <rFont val="Tahoma"/>
            <family val="2"/>
          </rPr>
          <t>Includes "DEAD" Count (No PON count assigned)</t>
        </r>
      </text>
    </comment>
    <comment ref="I48" authorId="0" shapeId="0" xr:uid="{6AC52F01-D82D-4022-A899-7B61B39FFF60}">
      <text>
        <r>
          <rPr>
            <b/>
            <sz val="8"/>
            <color indexed="81"/>
            <rFont val="Tahoma"/>
            <family val="2"/>
          </rPr>
          <t xml:space="preserve">If this number is negative- you need to upsize your cable sheath </t>
        </r>
        <r>
          <rPr>
            <sz val="8"/>
            <color indexed="81"/>
            <rFont val="Tahoma"/>
            <family val="2"/>
          </rPr>
          <t xml:space="preserve">
</t>
        </r>
      </text>
    </comment>
    <comment ref="Z48" authorId="0" shapeId="0" xr:uid="{B693E876-9D1D-46D3-B654-DAF02BA4E7A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49" authorId="0" shapeId="0" xr:uid="{5FA1C370-317F-45D2-85FC-B77B5F34FFA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49" authorId="0" shapeId="0" xr:uid="{CFF92110-364E-44BA-ABAE-9D347EE732DB}">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49" authorId="0" shapeId="0" xr:uid="{597B4158-F7EC-49BB-B442-2DD30626D69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49" authorId="1" shapeId="0" xr:uid="{3EA49D3E-8296-4667-A564-BD243C33D084}">
      <text>
        <r>
          <rPr>
            <b/>
            <sz val="9"/>
            <color indexed="81"/>
            <rFont val="Tahoma"/>
            <family val="2"/>
          </rPr>
          <t>REMEMBER: 6-Fbr Tethers are NOT available for RPX CABLE!</t>
        </r>
      </text>
    </comment>
    <comment ref="Q49" authorId="1" shapeId="0" xr:uid="{9711CB7F-6726-412D-A07C-1BDC23EEA428}">
      <text>
        <r>
          <rPr>
            <b/>
            <sz val="9"/>
            <color indexed="81"/>
            <rFont val="Tahoma"/>
            <family val="2"/>
          </rPr>
          <t>REMEMBER: 6-Fbr Tethers are NOT available for RPX CABLE!</t>
        </r>
      </text>
    </comment>
    <comment ref="S49" authorId="1" shapeId="0" xr:uid="{392F3B2F-7B41-40AC-8B14-1398AA97894E}">
      <text>
        <r>
          <rPr>
            <b/>
            <sz val="9"/>
            <color indexed="81"/>
            <rFont val="Tahoma"/>
            <family val="2"/>
          </rPr>
          <t>REMEMBER: 6-Fbr Tethers are NOT available for RPX CABLE!</t>
        </r>
      </text>
    </comment>
    <comment ref="T49" authorId="1" shapeId="0" xr:uid="{9ACFD484-B173-43D1-90B4-B4C5B2C5DF61}">
      <text>
        <r>
          <rPr>
            <b/>
            <sz val="9"/>
            <color indexed="81"/>
            <rFont val="Tahoma"/>
            <family val="2"/>
          </rPr>
          <t>REMEMBER: 6-Fbr Tethers are NOT available for AERIAL CABLE!</t>
        </r>
      </text>
    </comment>
    <comment ref="B50" authorId="0" shapeId="0" xr:uid="{5FD94842-D777-4C08-8774-427F19B5FFC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0" authorId="0" shapeId="0" xr:uid="{148C89BF-0D70-45E4-B568-BB9748738E0E}">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1" authorId="0" shapeId="0" xr:uid="{67569EEB-5B40-41AB-A9E6-5AAFB702829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2" authorId="0" shapeId="0" xr:uid="{2F4CFF27-E6B6-4E55-8E24-F3E03DBA0199}">
      <text>
        <r>
          <rPr>
            <b/>
            <sz val="8"/>
            <color indexed="81"/>
            <rFont val="Tahoma"/>
            <family val="2"/>
          </rPr>
          <t>Include any existing, planned, or expected wireless locations to be fed by this reel of cable.</t>
        </r>
        <r>
          <rPr>
            <sz val="8"/>
            <color indexed="81"/>
            <rFont val="Tahoma"/>
            <family val="2"/>
          </rPr>
          <t xml:space="preserve">
</t>
        </r>
      </text>
    </comment>
    <comment ref="E52" authorId="0" shapeId="0" xr:uid="{D6D574C5-73F1-401A-B60A-FE81BADF6D12}">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2" authorId="0" shapeId="0" xr:uid="{E566C7BB-C66A-4524-A832-1F8331D7FE54}">
      <text>
        <r>
          <rPr>
            <b/>
            <sz val="8"/>
            <color indexed="81"/>
            <rFont val="Tahoma"/>
            <family val="2"/>
          </rPr>
          <t>These are "manufacturing rules" and general warnings</t>
        </r>
        <r>
          <rPr>
            <sz val="8"/>
            <color indexed="81"/>
            <rFont val="Tahoma"/>
            <family val="2"/>
          </rPr>
          <t xml:space="preserve">
</t>
        </r>
      </text>
    </comment>
    <comment ref="B53" authorId="0" shapeId="0" xr:uid="{016A09BE-A480-4690-AD2E-47AFDC73F4D7}">
      <text>
        <r>
          <rPr>
            <b/>
            <sz val="8"/>
            <color indexed="81"/>
            <rFont val="Tahoma"/>
            <family val="2"/>
          </rPr>
          <t>Field end section(s) requirements that this section of cable will feed (not fed by TETHERS)</t>
        </r>
        <r>
          <rPr>
            <sz val="8"/>
            <color indexed="81"/>
            <rFont val="Tahoma"/>
            <family val="2"/>
          </rPr>
          <t xml:space="preserve">
</t>
        </r>
      </text>
    </comment>
    <comment ref="B54" authorId="0" shapeId="0" xr:uid="{B3657AF2-49EF-461E-A0E3-E6EF48D2BB00}">
      <text>
        <r>
          <rPr>
            <b/>
            <sz val="8"/>
            <color indexed="81"/>
            <rFont val="Tahoma"/>
            <family val="2"/>
          </rPr>
          <t>This number is a sum of TOTAL PLANNED plus the ASSIGNED TO TETHERS</t>
        </r>
        <r>
          <rPr>
            <sz val="8"/>
            <color indexed="81"/>
            <rFont val="Tahoma"/>
            <family val="2"/>
          </rPr>
          <t xml:space="preserve">
</t>
        </r>
      </text>
    </comment>
    <comment ref="Z55" authorId="0" shapeId="0" xr:uid="{5EC22656-8E55-4226-9C87-583620249E84}">
      <text>
        <r>
          <rPr>
            <b/>
            <sz val="8"/>
            <color indexed="81"/>
            <rFont val="Tahoma"/>
            <family val="2"/>
          </rPr>
          <t>When using a 216, these are the 2-buffer tubes that can't be cross-assigned</t>
        </r>
        <r>
          <rPr>
            <sz val="8"/>
            <color indexed="81"/>
            <rFont val="Tahoma"/>
            <family val="2"/>
          </rPr>
          <t xml:space="preserve">
</t>
        </r>
      </text>
    </comment>
    <comment ref="AA55" authorId="0" shapeId="0" xr:uid="{B310F8EE-CD2D-4DB0-80B3-9A1127FFC90E}">
      <text>
        <r>
          <rPr>
            <b/>
            <sz val="8"/>
            <color indexed="81"/>
            <rFont val="Tahoma"/>
            <family val="2"/>
          </rPr>
          <t>Counting from High count Backwards- this is Fiber Strand 133</t>
        </r>
      </text>
    </comment>
    <comment ref="AB55" authorId="0" shapeId="0" xr:uid="{EB279D7E-9BAB-4F41-A56C-7012D7840EDE}">
      <text>
        <r>
          <rPr>
            <b/>
            <sz val="8"/>
            <color indexed="81"/>
            <rFont val="Tahoma"/>
            <family val="2"/>
          </rPr>
          <t>Counting from High count Backwards- this is Fiber Strand 144</t>
        </r>
        <r>
          <rPr>
            <sz val="8"/>
            <color indexed="81"/>
            <rFont val="Tahoma"/>
            <family val="2"/>
          </rPr>
          <t xml:space="preserve">
</t>
        </r>
      </text>
    </comment>
    <comment ref="C56" authorId="0" shapeId="0" xr:uid="{18F1D2DE-208C-44B0-837D-1A4B0428E269}">
      <text>
        <r>
          <rPr>
            <b/>
            <sz val="8"/>
            <color indexed="81"/>
            <rFont val="Tahoma"/>
            <family val="2"/>
          </rPr>
          <t xml:space="preserve">Select if this tether will be used to feed a CFST or a lateral cable. </t>
        </r>
      </text>
    </comment>
    <comment ref="D56" authorId="0" shapeId="0" xr:uid="{7230A1C5-3D5E-49D7-9E2D-9EF97ECCE9F1}">
      <text>
        <r>
          <rPr>
            <b/>
            <sz val="8"/>
            <color indexed="81"/>
            <rFont val="Tahoma"/>
            <family val="2"/>
          </rPr>
          <t>Note the Terminal Address to keep your locations straight</t>
        </r>
        <r>
          <rPr>
            <sz val="8"/>
            <color indexed="81"/>
            <rFont val="Tahoma"/>
            <family val="2"/>
          </rPr>
          <t xml:space="preserve">
</t>
        </r>
      </text>
    </comment>
    <comment ref="E56" authorId="0" shapeId="0" xr:uid="{DD060F5E-F127-45D6-8179-97CB4FF3C1F8}">
      <text>
        <r>
          <rPr>
            <b/>
            <sz val="9"/>
            <color indexed="81"/>
            <rFont val="Calibri"/>
            <family val="2"/>
            <scheme val="minor"/>
          </rPr>
          <t>Pick the Tether Size for the location</t>
        </r>
        <r>
          <rPr>
            <sz val="8"/>
            <color indexed="81"/>
            <rFont val="Tahoma"/>
            <family val="2"/>
          </rPr>
          <t xml:space="preserve">
</t>
        </r>
      </text>
    </comment>
    <comment ref="F56" authorId="2" shapeId="0" xr:uid="{3F0140C1-A3C9-4263-B676-D2E20A28FF2C}">
      <text>
        <r>
          <rPr>
            <b/>
            <sz val="9"/>
            <color indexed="81"/>
            <rFont val="Tahoma"/>
            <family val="2"/>
          </rPr>
          <t>Identify TCF or FST location.
Leave blank if tether is NOT for a TCF or FST!</t>
        </r>
      </text>
    </comment>
    <comment ref="H56" authorId="0" shapeId="0" xr:uid="{78235C4D-DC6C-4FBF-AB55-88D5C32E39CB}">
      <text>
        <r>
          <rPr>
            <b/>
            <sz val="8"/>
            <color indexed="81"/>
            <rFont val="Tahoma"/>
            <family val="2"/>
          </rPr>
          <t>If any of these numbers are negative, check your PON count and Cable size</t>
        </r>
        <r>
          <rPr>
            <sz val="8"/>
            <color indexed="81"/>
            <rFont val="Tahoma"/>
            <family val="2"/>
          </rPr>
          <t xml:space="preserve">
</t>
        </r>
      </text>
    </comment>
    <comment ref="I56" authorId="0" shapeId="0" xr:uid="{E719EBAB-A304-44A6-9C34-94D91490B5AB}">
      <text>
        <r>
          <rPr>
            <b/>
            <sz val="8"/>
            <color indexed="81"/>
            <rFont val="Tahoma"/>
            <family val="2"/>
          </rPr>
          <t>If any of these numbers are negative, check your PON count and Cable size</t>
        </r>
      </text>
    </comment>
    <comment ref="J56" authorId="0" shapeId="0" xr:uid="{FEE39111-4363-4C42-AA59-6C057C46B86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6" authorId="2" shapeId="0" xr:uid="{7207F490-59D8-4E3F-8472-6968B573B339}">
      <text>
        <r>
          <rPr>
            <b/>
            <sz val="9"/>
            <color indexed="81"/>
            <rFont val="Tahoma"/>
            <family val="2"/>
          </rPr>
          <t>Leave blank if using 10' Terminal Tail
Enter Tail length if greater than 10'</t>
        </r>
      </text>
    </comment>
    <comment ref="M56" authorId="0" shapeId="0" xr:uid="{C6596FF0-ACEF-4A6F-BE8D-DF2E83AC4D64}">
      <text>
        <r>
          <rPr>
            <b/>
            <sz val="8"/>
            <color indexed="81"/>
            <rFont val="Tahoma"/>
            <family val="2"/>
          </rPr>
          <t>Make design notes such as slack coils, realingment loops,  or location notes</t>
        </r>
      </text>
    </comment>
    <comment ref="Z56" authorId="0" shapeId="0" xr:uid="{0CB45787-8D24-4E5C-B7C4-C59BBB730427}">
      <text>
        <r>
          <rPr>
            <b/>
            <sz val="8"/>
            <color indexed="81"/>
            <rFont val="Tahoma"/>
            <family val="2"/>
          </rPr>
          <t>When using a 216, these are the 2-buffer tubes that can't be cross-assigned</t>
        </r>
        <r>
          <rPr>
            <sz val="8"/>
            <color indexed="81"/>
            <rFont val="Tahoma"/>
            <family val="2"/>
          </rPr>
          <t xml:space="preserve">
</t>
        </r>
      </text>
    </comment>
    <comment ref="AA56" authorId="0" shapeId="0" xr:uid="{060159C6-4BDF-494B-A862-51036E17BDF9}">
      <text>
        <r>
          <rPr>
            <b/>
            <sz val="8"/>
            <color indexed="81"/>
            <rFont val="Tahoma"/>
            <family val="2"/>
          </rPr>
          <t xml:space="preserve">Counting from High count Backwards- this is Fiber Strand 145
</t>
        </r>
      </text>
    </comment>
    <comment ref="AB56" authorId="0" shapeId="0" xr:uid="{2F70A4CF-4F1C-4180-804F-88C8317F31AC}">
      <text>
        <r>
          <rPr>
            <b/>
            <sz val="8"/>
            <color indexed="81"/>
            <rFont val="Tahoma"/>
            <family val="2"/>
          </rPr>
          <t>Counting from High count Backwards- this is Fiber Strand 156</t>
        </r>
      </text>
    </comment>
    <comment ref="J58" authorId="1" shapeId="0" xr:uid="{CC8D8AA1-75A9-48AB-89DA-CB189EDD160F}">
      <text>
        <r>
          <rPr>
            <b/>
            <sz val="9"/>
            <color indexed="81"/>
            <rFont val="Tahoma"/>
            <family val="2"/>
          </rPr>
          <t>If this highlights as an error, consider upsizing the Tether size for better ribbon utilization</t>
        </r>
      </text>
    </comment>
    <comment ref="J59" authorId="1" shapeId="0" xr:uid="{D360653D-A408-4AEB-BE78-27E75D08B02C}">
      <text>
        <r>
          <rPr>
            <b/>
            <sz val="9"/>
            <color indexed="81"/>
            <rFont val="Tahoma"/>
            <family val="2"/>
          </rPr>
          <t>If this highlights as an error, consider upsizing the Tether size for better ribbon utilization</t>
        </r>
      </text>
    </comment>
    <comment ref="J60" authorId="1" shapeId="0" xr:uid="{C610BF04-8956-49DD-B07F-206914B9D36A}">
      <text>
        <r>
          <rPr>
            <b/>
            <sz val="9"/>
            <color indexed="81"/>
            <rFont val="Tahoma"/>
            <family val="2"/>
          </rPr>
          <t>If this highlights as an error, consider upsizing the Tether size for better ribbon utilization</t>
        </r>
      </text>
    </comment>
    <comment ref="J61" authorId="1" shapeId="0" xr:uid="{5A6B2EA8-33A7-4FDA-BB15-519F800E6109}">
      <text>
        <r>
          <rPr>
            <b/>
            <sz val="9"/>
            <color indexed="81"/>
            <rFont val="Tahoma"/>
            <family val="2"/>
          </rPr>
          <t>If this highlights as an error, consider upsizing the Tether size for better ribbon utilization</t>
        </r>
      </text>
    </comment>
    <comment ref="J62" authorId="1" shapeId="0" xr:uid="{72936E14-9830-4FB8-8530-FBEA49FF4875}">
      <text>
        <r>
          <rPr>
            <b/>
            <sz val="9"/>
            <color indexed="81"/>
            <rFont val="Tahoma"/>
            <family val="2"/>
          </rPr>
          <t>If this highlights as an error, consider upsizing the Tether size for better ribbon utilization</t>
        </r>
      </text>
    </comment>
    <comment ref="J63" authorId="1" shapeId="0" xr:uid="{0B2E58F2-F805-4CF0-AA67-389EA07D4273}">
      <text>
        <r>
          <rPr>
            <b/>
            <sz val="9"/>
            <color indexed="81"/>
            <rFont val="Tahoma"/>
            <family val="2"/>
          </rPr>
          <t>If this highlights as an error, consider upsizing the Tether size for better ribbon utilization</t>
        </r>
      </text>
    </comment>
    <comment ref="J64" authorId="1" shapeId="0" xr:uid="{1D6C9DE5-D83C-43D9-8277-BF708569E9B1}">
      <text>
        <r>
          <rPr>
            <b/>
            <sz val="9"/>
            <color indexed="81"/>
            <rFont val="Tahoma"/>
            <family val="2"/>
          </rPr>
          <t>If this highlights as an error, consider upsizing the Tether size for better ribbon utilization</t>
        </r>
      </text>
    </comment>
    <comment ref="J65" authorId="1" shapeId="0" xr:uid="{FF770924-0B86-469E-87D9-CCD7A74F54E9}">
      <text>
        <r>
          <rPr>
            <b/>
            <sz val="9"/>
            <color indexed="81"/>
            <rFont val="Tahoma"/>
            <family val="2"/>
          </rPr>
          <t>If this highlights as an error, consider upsizing the Tether size for better ribbon utilization</t>
        </r>
      </text>
    </comment>
    <comment ref="J66" authorId="1" shapeId="0" xr:uid="{31262118-8EB7-4B33-BD7F-46B8E8735408}">
      <text>
        <r>
          <rPr>
            <b/>
            <sz val="9"/>
            <color indexed="81"/>
            <rFont val="Tahoma"/>
            <family val="2"/>
          </rPr>
          <t>If this highlights as an error, consider upsizing the Tether size for better ribbon utilization</t>
        </r>
      </text>
    </comment>
    <comment ref="J67" authorId="1" shapeId="0" xr:uid="{65F016EB-522A-4CBF-A04E-EAF785A8701A}">
      <text>
        <r>
          <rPr>
            <b/>
            <sz val="9"/>
            <color indexed="81"/>
            <rFont val="Tahoma"/>
            <family val="2"/>
          </rPr>
          <t>If this highlights as an error, consider upsizing the Tether size for better ribbon utilization</t>
        </r>
      </text>
    </comment>
    <comment ref="J68" authorId="1" shapeId="0" xr:uid="{7A1360DB-CB5E-48C8-A8D8-33D9B44AA335}">
      <text>
        <r>
          <rPr>
            <b/>
            <sz val="9"/>
            <color indexed="81"/>
            <rFont val="Tahoma"/>
            <family val="2"/>
          </rPr>
          <t>If this highlights as an error, consider upsizing the Tether size for better ribbon utilization</t>
        </r>
      </text>
    </comment>
    <comment ref="J69" authorId="1" shapeId="0" xr:uid="{90430655-FEA7-4258-B068-EE9870603698}">
      <text>
        <r>
          <rPr>
            <b/>
            <sz val="9"/>
            <color indexed="81"/>
            <rFont val="Tahoma"/>
            <family val="2"/>
          </rPr>
          <t>If this highlights as an error, consider upsizing the Tether size for better ribbon utilization</t>
        </r>
      </text>
    </comment>
    <comment ref="J70" authorId="1" shapeId="0" xr:uid="{90668D57-2034-4E7B-9853-DACCFD0DF821}">
      <text>
        <r>
          <rPr>
            <b/>
            <sz val="9"/>
            <color indexed="81"/>
            <rFont val="Tahoma"/>
            <family val="2"/>
          </rPr>
          <t>If this highlights as an error, consider upsizing the Tether size for better ribbon utilization</t>
        </r>
      </text>
    </comment>
    <comment ref="J71" authorId="1" shapeId="0" xr:uid="{A1D6F143-A4E4-4595-9780-0ABB7AF2E1A7}">
      <text>
        <r>
          <rPr>
            <b/>
            <sz val="9"/>
            <color indexed="81"/>
            <rFont val="Tahoma"/>
            <family val="2"/>
          </rPr>
          <t>If this highlights as an error, consider upsizing the Tether size for better ribbon utilization</t>
        </r>
      </text>
    </comment>
    <comment ref="J72" authorId="1" shapeId="0" xr:uid="{8FABF52B-55DC-45F7-AFB8-E9A3C950B70C}">
      <text>
        <r>
          <rPr>
            <b/>
            <sz val="9"/>
            <color indexed="81"/>
            <rFont val="Tahoma"/>
            <family val="2"/>
          </rPr>
          <t>If this highlights as an error, consider upsizing the Tether size for better ribbon utilization</t>
        </r>
      </text>
    </comment>
    <comment ref="J73" authorId="1" shapeId="0" xr:uid="{59531178-4E2D-441D-A7D8-76D33C18BFF3}">
      <text>
        <r>
          <rPr>
            <b/>
            <sz val="9"/>
            <color indexed="81"/>
            <rFont val="Tahoma"/>
            <family val="2"/>
          </rPr>
          <t>If this highlights as an error, consider upsizing the Tether size for better ribbon utilization</t>
        </r>
      </text>
    </comment>
    <comment ref="J74" authorId="1" shapeId="0" xr:uid="{04B47F01-1A9F-469A-A8B8-E025A29A3E5E}">
      <text>
        <r>
          <rPr>
            <b/>
            <sz val="9"/>
            <color indexed="81"/>
            <rFont val="Tahoma"/>
            <family val="2"/>
          </rPr>
          <t>If this highlights as an error, consider upsizing the Tether size for better ribbon utilization</t>
        </r>
      </text>
    </comment>
    <comment ref="J75" authorId="1" shapeId="0" xr:uid="{74F3A859-AED2-46EF-8540-402C454E78EA}">
      <text>
        <r>
          <rPr>
            <b/>
            <sz val="9"/>
            <color indexed="81"/>
            <rFont val="Tahoma"/>
            <family val="2"/>
          </rPr>
          <t>If this highlights as an error, consider upsizing the Tether size for better ribbon utilization</t>
        </r>
      </text>
    </comment>
    <comment ref="C76" authorId="1" shapeId="0" xr:uid="{18EB3575-95CA-4989-956D-06C65D4AA571}">
      <text>
        <r>
          <rPr>
            <b/>
            <sz val="9"/>
            <color indexed="81"/>
            <rFont val="Tahoma"/>
            <family val="2"/>
          </rPr>
          <t>DBL REV requires TWO rows!
TPL REV requires THREE rows!
QD REV requires FOUR rows!</t>
        </r>
      </text>
    </comment>
    <comment ref="J76" authorId="1" shapeId="0" xr:uid="{939EF6FD-18E7-44E6-B451-EDABD657C9C7}">
      <text>
        <r>
          <rPr>
            <b/>
            <sz val="9"/>
            <color indexed="81"/>
            <rFont val="Tahoma"/>
            <family val="2"/>
          </rPr>
          <t>If this highlights as an error, consider upsizing the Tether size for better ribbon utilization</t>
        </r>
      </text>
    </comment>
    <comment ref="C77" authorId="1" shapeId="0" xr:uid="{FA9CAADE-3072-4FCA-B70D-5C1A9C307CC5}">
      <text>
        <r>
          <rPr>
            <b/>
            <sz val="9"/>
            <color indexed="81"/>
            <rFont val="Tahoma"/>
            <family val="2"/>
          </rPr>
          <t>DBL REV requires TWO rows!
TPL REV requires THREE rows!
QD REV requires FOUR rows!</t>
        </r>
      </text>
    </comment>
    <comment ref="J77" authorId="1" shapeId="0" xr:uid="{F0647630-7D1E-489F-8E86-54A75D461E78}">
      <text>
        <r>
          <rPr>
            <b/>
            <sz val="9"/>
            <color indexed="81"/>
            <rFont val="Tahoma"/>
            <family val="2"/>
          </rPr>
          <t>If this highlights as an error, consider upsizing the Tether size for better ribbon utilization</t>
        </r>
      </text>
    </comment>
    <comment ref="C78" authorId="1" shapeId="0" xr:uid="{3453D2E5-DA19-421A-AAAC-F91726121E0F}">
      <text>
        <r>
          <rPr>
            <b/>
            <sz val="9"/>
            <color indexed="81"/>
            <rFont val="Tahoma"/>
            <family val="2"/>
          </rPr>
          <t>DBL REV requires TWO rows!
TPL REV requires THREE rows!
QD REV requires FOUR rows!</t>
        </r>
      </text>
    </comment>
    <comment ref="J78" authorId="1" shapeId="0" xr:uid="{3707EB04-4EFE-4C8C-A903-E88A96C70CA7}">
      <text>
        <r>
          <rPr>
            <b/>
            <sz val="9"/>
            <color indexed="81"/>
            <rFont val="Tahoma"/>
            <family val="2"/>
          </rPr>
          <t>If this highlights as an error, consider upsizing the Tether size for better ribbon utilization</t>
        </r>
      </text>
    </comment>
    <comment ref="C79" authorId="1" shapeId="0" xr:uid="{602CBA18-DDCF-4495-A7E7-27CFF4BDBE25}">
      <text>
        <r>
          <rPr>
            <b/>
            <sz val="9"/>
            <color indexed="81"/>
            <rFont val="Tahoma"/>
            <family val="2"/>
          </rPr>
          <t>DBL REV requires TWO rows!
TPL REV requires THREE rows!
QD REV requires FOUR rows!</t>
        </r>
      </text>
    </comment>
    <comment ref="J79" authorId="1" shapeId="0" xr:uid="{29C664B3-8FD5-4060-9B03-D602A82BA7A9}">
      <text>
        <r>
          <rPr>
            <b/>
            <sz val="9"/>
            <color indexed="81"/>
            <rFont val="Tahoma"/>
            <family val="2"/>
          </rPr>
          <t>If this highlights as an error, consider upsizing the Tether size for better ribbon utilization</t>
        </r>
      </text>
    </comment>
    <comment ref="C80" authorId="1" shapeId="0" xr:uid="{E60C98E8-73A7-48E6-B455-81A4ADE06B01}">
      <text>
        <r>
          <rPr>
            <b/>
            <sz val="9"/>
            <color indexed="81"/>
            <rFont val="Tahoma"/>
            <family val="2"/>
          </rPr>
          <t>DBL REV requires TWO rows!
TPL REV requires THREE rows!
QD REV requires FOUR rows!</t>
        </r>
      </text>
    </comment>
    <comment ref="J80" authorId="1" shapeId="0" xr:uid="{705F426B-DD0A-4979-A416-D9D482B610A4}">
      <text>
        <r>
          <rPr>
            <b/>
            <sz val="9"/>
            <color indexed="81"/>
            <rFont val="Tahoma"/>
            <family val="2"/>
          </rPr>
          <t>If this highlights as an error, consider upsizing the Tether size for better ribbon utilization</t>
        </r>
      </text>
    </comment>
    <comment ref="C81" authorId="1" shapeId="0" xr:uid="{E5E4C3D1-89C1-43C2-A1FD-BAADB8A980A3}">
      <text>
        <r>
          <rPr>
            <b/>
            <sz val="9"/>
            <color indexed="81"/>
            <rFont val="Tahoma"/>
            <family val="2"/>
          </rPr>
          <t>DBL REV requires TWO rows!
TPL REV requires THREE rows!
QD REV requires FOUR rows!</t>
        </r>
      </text>
    </comment>
    <comment ref="J81" authorId="1" shapeId="0" xr:uid="{6242F859-C1C6-4615-8CFE-05918E1D3C31}">
      <text>
        <r>
          <rPr>
            <b/>
            <sz val="9"/>
            <color indexed="81"/>
            <rFont val="Tahoma"/>
            <family val="2"/>
          </rPr>
          <t>If this highlights as an error, consider upsizing the Tether size for better ribbon utilization</t>
        </r>
      </text>
    </comment>
    <comment ref="C82" authorId="1" shapeId="0" xr:uid="{56A85597-945A-4D9A-9998-B4B9E31B36D6}">
      <text>
        <r>
          <rPr>
            <b/>
            <sz val="9"/>
            <color indexed="81"/>
            <rFont val="Tahoma"/>
            <family val="2"/>
          </rPr>
          <t>DBL REV requires TWO rows!
TPL REV requires THREE rows!
QD REV requires FOUR rows!</t>
        </r>
      </text>
    </comment>
    <comment ref="J82" authorId="1" shapeId="0" xr:uid="{C0D19596-1DF4-4DD9-9BEA-31A566DB71C4}">
      <text>
        <r>
          <rPr>
            <b/>
            <sz val="9"/>
            <color indexed="81"/>
            <rFont val="Tahoma"/>
            <family val="2"/>
          </rPr>
          <t>If this highlights as an error, consider upsizing the Tether size for better ribbon utilization</t>
        </r>
      </text>
    </comment>
    <comment ref="B88" authorId="0" shapeId="0" xr:uid="{E759C2FB-D654-40E7-881E-674EB3F89152}">
      <text>
        <r>
          <rPr>
            <b/>
            <sz val="8"/>
            <color indexed="81"/>
            <rFont val="Tahoma"/>
            <family val="2"/>
          </rPr>
          <t>This information will be used to satisfy your distribution planning requirement.</t>
        </r>
        <r>
          <rPr>
            <sz val="8"/>
            <color indexed="81"/>
            <rFont val="Tahoma"/>
            <family val="2"/>
          </rPr>
          <t xml:space="preserve">
</t>
        </r>
      </text>
    </comment>
    <comment ref="G88" authorId="0" shapeId="0" xr:uid="{A79CDA4D-9653-41B9-846D-401381B32935}">
      <text>
        <r>
          <rPr>
            <b/>
            <sz val="8"/>
            <color indexed="81"/>
            <rFont val="Tahoma"/>
            <family val="2"/>
          </rPr>
          <t>This is total fibers that have been assigned to this Reel based on Tether sizes picked</t>
        </r>
        <r>
          <rPr>
            <sz val="8"/>
            <color indexed="81"/>
            <rFont val="Tahoma"/>
            <family val="2"/>
          </rPr>
          <t xml:space="preserve">
</t>
        </r>
      </text>
    </comment>
    <comment ref="I88" authorId="0" shapeId="0" xr:uid="{DFC9038D-5C4F-46B7-AEDF-77BBD4FE025E}">
      <text>
        <r>
          <rPr>
            <b/>
            <sz val="8"/>
            <color indexed="81"/>
            <rFont val="Tahoma"/>
            <family val="2"/>
          </rPr>
          <t>This will be added to Planning Load Block A for TOTAL</t>
        </r>
        <r>
          <rPr>
            <sz val="8"/>
            <color indexed="81"/>
            <rFont val="Tahoma"/>
            <family val="2"/>
          </rPr>
          <t xml:space="preserve">
</t>
        </r>
      </text>
    </comment>
    <comment ref="J88" authorId="0" shapeId="0" xr:uid="{0D04C7D6-3842-40D7-A629-73360922BF23}">
      <text>
        <r>
          <rPr>
            <b/>
            <sz val="8"/>
            <color indexed="81"/>
            <rFont val="Tahoma"/>
            <family val="2"/>
          </rPr>
          <t>This is the PON OUT count that is not assigned in this cable reel.</t>
        </r>
        <r>
          <rPr>
            <sz val="8"/>
            <color indexed="81"/>
            <rFont val="Tahoma"/>
            <family val="2"/>
          </rPr>
          <t xml:space="preserve">
</t>
        </r>
      </text>
    </comment>
    <comment ref="P88" authorId="1" shapeId="0" xr:uid="{4EFE2BB2-66C5-4161-9F91-184C59DA6C1D}">
      <text>
        <r>
          <rPr>
            <b/>
            <sz val="9"/>
            <color indexed="81"/>
            <rFont val="Tahoma"/>
            <family val="2"/>
          </rPr>
          <t>REMEMBER: 2-Fbr Tethers are NOT available for RPX CABLE!</t>
        </r>
      </text>
    </comment>
    <comment ref="Q88" authorId="1" shapeId="0" xr:uid="{C5297911-50D7-4E6F-8047-0964D3AF27FE}">
      <text>
        <r>
          <rPr>
            <b/>
            <sz val="9"/>
            <color indexed="81"/>
            <rFont val="Tahoma"/>
            <family val="2"/>
          </rPr>
          <t>REMEMBER: 2-Fbr Tethers are NOT available for RPX CABLE!</t>
        </r>
      </text>
    </comment>
    <comment ref="S88" authorId="1" shapeId="0" xr:uid="{81B4F6B6-E9A6-4C07-9BC6-4A1C2E9D3510}">
      <text>
        <r>
          <rPr>
            <b/>
            <sz val="9"/>
            <color indexed="81"/>
            <rFont val="Tahoma"/>
            <family val="2"/>
          </rPr>
          <t>REMEMBER: 2-Fbr Tethers are NOT available for RPX CABLE!</t>
        </r>
      </text>
    </comment>
    <comment ref="T88" authorId="1" shapeId="0" xr:uid="{A5124AB8-796C-4E08-B75C-976D46670342}">
      <text>
        <r>
          <rPr>
            <b/>
            <sz val="9"/>
            <color indexed="81"/>
            <rFont val="Tahoma"/>
            <family val="2"/>
          </rPr>
          <t>REMEMBER: 2-Fbr Tethers are NOT available for RPX CABLE!</t>
        </r>
      </text>
    </comment>
    <comment ref="B89" authorId="0" shapeId="0" xr:uid="{85EE20B9-8933-4118-AE0C-2DDE095BB10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89" authorId="0" shapeId="0" xr:uid="{A65A7FCE-D56F-44F1-BD9B-DC62D61CBB42}">
      <text>
        <r>
          <rPr>
            <b/>
            <sz val="8"/>
            <color indexed="81"/>
            <rFont val="Tahoma"/>
            <family val="2"/>
          </rPr>
          <t>Make sure you add this number to "TAT FIBERS ASSIGNED" for the total required in the Load Block on the prints.</t>
        </r>
      </text>
    </comment>
    <comment ref="G89" authorId="0" shapeId="0" xr:uid="{90D9E39C-63E5-4C69-A463-1F0694ACF367}">
      <text>
        <r>
          <rPr>
            <b/>
            <sz val="8"/>
            <color indexed="81"/>
            <rFont val="Tahoma"/>
            <family val="2"/>
          </rPr>
          <t>Includes "DEAD" Count (No PON count assigned)</t>
        </r>
      </text>
    </comment>
    <comment ref="I89" authorId="0" shapeId="0" xr:uid="{9E16A1ED-8322-4AE2-A3B1-244BCFBE71C6}">
      <text>
        <r>
          <rPr>
            <b/>
            <sz val="8"/>
            <color indexed="81"/>
            <rFont val="Tahoma"/>
            <family val="2"/>
          </rPr>
          <t xml:space="preserve">If this number is negative- you need to upsize your cable sheath </t>
        </r>
        <r>
          <rPr>
            <sz val="8"/>
            <color indexed="81"/>
            <rFont val="Tahoma"/>
            <family val="2"/>
          </rPr>
          <t xml:space="preserve">
</t>
        </r>
      </text>
    </comment>
    <comment ref="Z89" authorId="0" shapeId="0" xr:uid="{4AC0F092-ED8A-4E3D-A541-6C27B19479B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0" authorId="0" shapeId="0" xr:uid="{65CDBE4D-2A70-472D-B273-42970D244F4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0" authorId="0" shapeId="0" xr:uid="{D4475151-F085-4EAD-BEC1-8AD1CBA12869}">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0" authorId="0" shapeId="0" xr:uid="{2DA00ED3-6881-4443-AD76-772C1BC7E5E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0" authorId="1" shapeId="0" xr:uid="{33D2F045-F8F5-4FF8-83E0-25D7C29EC0F6}">
      <text>
        <r>
          <rPr>
            <b/>
            <sz val="9"/>
            <color indexed="81"/>
            <rFont val="Tahoma"/>
            <family val="2"/>
          </rPr>
          <t>REMEMBER: 6-Fbr Tethers are NOT available for RPX CABLE!</t>
        </r>
      </text>
    </comment>
    <comment ref="Q90" authorId="1" shapeId="0" xr:uid="{B13B715E-4B03-43C2-952E-AF7A8BE110BB}">
      <text>
        <r>
          <rPr>
            <b/>
            <sz val="9"/>
            <color indexed="81"/>
            <rFont val="Tahoma"/>
            <family val="2"/>
          </rPr>
          <t>REMEMBER: 6-Fbr Tethers are NOT available for RPX CABLE!</t>
        </r>
      </text>
    </comment>
    <comment ref="S90" authorId="1" shapeId="0" xr:uid="{38203516-1106-49C4-9D4F-827DEF700842}">
      <text>
        <r>
          <rPr>
            <b/>
            <sz val="9"/>
            <color indexed="81"/>
            <rFont val="Tahoma"/>
            <family val="2"/>
          </rPr>
          <t>REMEMBER: 6-Fbr Tethers are NOT available for RPX CABLE!</t>
        </r>
      </text>
    </comment>
    <comment ref="T90" authorId="1" shapeId="0" xr:uid="{8A34B1BB-4AF3-4623-8785-B085BEF020F5}">
      <text>
        <r>
          <rPr>
            <b/>
            <sz val="9"/>
            <color indexed="81"/>
            <rFont val="Tahoma"/>
            <family val="2"/>
          </rPr>
          <t>REMEMBER: 6-Fbr Tethers are NOT available for AERIAL CABLE!</t>
        </r>
      </text>
    </comment>
    <comment ref="B91" authorId="0" shapeId="0" xr:uid="{048C1EE8-DA0A-4C3A-BCED-0CCFBC91F36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1" authorId="0" shapeId="0" xr:uid="{ABDB5569-02E2-44E4-9AC5-B81EA1D32D5D}">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2" authorId="0" shapeId="0" xr:uid="{FD467FC7-5B67-4EF2-AEE3-E22AF76B35C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3" authorId="0" shapeId="0" xr:uid="{FD51F295-326B-4C33-AC0B-BCA3DF36C528}">
      <text>
        <r>
          <rPr>
            <b/>
            <sz val="8"/>
            <color indexed="81"/>
            <rFont val="Tahoma"/>
            <family val="2"/>
          </rPr>
          <t>Include any existing, planned, or expected wireless locations to be fed by this reel of cable.</t>
        </r>
        <r>
          <rPr>
            <sz val="8"/>
            <color indexed="81"/>
            <rFont val="Tahoma"/>
            <family val="2"/>
          </rPr>
          <t xml:space="preserve">
</t>
        </r>
      </text>
    </comment>
    <comment ref="E93" authorId="0" shapeId="0" xr:uid="{505B9C6B-5ED2-4F8A-B517-D6425FAD3CB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3" authorId="0" shapeId="0" xr:uid="{E6AA8A2A-8A98-44D8-880F-C0695EE6C856}">
      <text>
        <r>
          <rPr>
            <b/>
            <sz val="8"/>
            <color indexed="81"/>
            <rFont val="Tahoma"/>
            <family val="2"/>
          </rPr>
          <t>These are "manufacturing rules" and general warnings</t>
        </r>
        <r>
          <rPr>
            <sz val="8"/>
            <color indexed="81"/>
            <rFont val="Tahoma"/>
            <family val="2"/>
          </rPr>
          <t xml:space="preserve">
</t>
        </r>
      </text>
    </comment>
    <comment ref="B94" authorId="0" shapeId="0" xr:uid="{32BD148E-45B5-45FE-88CA-1F7D7D6FF297}">
      <text>
        <r>
          <rPr>
            <b/>
            <sz val="8"/>
            <color indexed="81"/>
            <rFont val="Tahoma"/>
            <family val="2"/>
          </rPr>
          <t>Field end section(s) requirements that this section of cable will feed (not fed by TETHERS)</t>
        </r>
        <r>
          <rPr>
            <sz val="8"/>
            <color indexed="81"/>
            <rFont val="Tahoma"/>
            <family val="2"/>
          </rPr>
          <t xml:space="preserve">
</t>
        </r>
      </text>
    </comment>
    <comment ref="B95" authorId="0" shapeId="0" xr:uid="{64F5CCA3-119A-4182-A319-74487E378543}">
      <text>
        <r>
          <rPr>
            <b/>
            <sz val="8"/>
            <color indexed="81"/>
            <rFont val="Tahoma"/>
            <family val="2"/>
          </rPr>
          <t>This number is a sum of TOTAL PLANNED plus the ASSIGNED TO TETHERS</t>
        </r>
        <r>
          <rPr>
            <sz val="8"/>
            <color indexed="81"/>
            <rFont val="Tahoma"/>
            <family val="2"/>
          </rPr>
          <t xml:space="preserve">
</t>
        </r>
      </text>
    </comment>
    <comment ref="Z96" authorId="0" shapeId="0" xr:uid="{54E1CEEA-DAF1-4C45-816E-2A1E8BBB97A0}">
      <text>
        <r>
          <rPr>
            <b/>
            <sz val="8"/>
            <color indexed="81"/>
            <rFont val="Tahoma"/>
            <family val="2"/>
          </rPr>
          <t>When using a 216, these are the 2-buffer tubes that can't be cross-assigned</t>
        </r>
        <r>
          <rPr>
            <sz val="8"/>
            <color indexed="81"/>
            <rFont val="Tahoma"/>
            <family val="2"/>
          </rPr>
          <t xml:space="preserve">
</t>
        </r>
      </text>
    </comment>
    <comment ref="AA96" authorId="0" shapeId="0" xr:uid="{E5461AFD-99D3-4D34-A396-65F9CE41BCA1}">
      <text>
        <r>
          <rPr>
            <b/>
            <sz val="8"/>
            <color indexed="81"/>
            <rFont val="Tahoma"/>
            <family val="2"/>
          </rPr>
          <t>Counting from High count Backwards- this is Fiber Strand 133</t>
        </r>
      </text>
    </comment>
    <comment ref="AB96" authorId="0" shapeId="0" xr:uid="{9E4340DC-8292-4180-A853-E8771C32F15C}">
      <text>
        <r>
          <rPr>
            <b/>
            <sz val="8"/>
            <color indexed="81"/>
            <rFont val="Tahoma"/>
            <family val="2"/>
          </rPr>
          <t>Counting from High count Backwards- this is Fiber Strand 144</t>
        </r>
        <r>
          <rPr>
            <sz val="8"/>
            <color indexed="81"/>
            <rFont val="Tahoma"/>
            <family val="2"/>
          </rPr>
          <t xml:space="preserve">
</t>
        </r>
      </text>
    </comment>
    <comment ref="C97" authorId="0" shapeId="0" xr:uid="{EF3968C7-5A09-46D1-975F-28C67845B2E3}">
      <text>
        <r>
          <rPr>
            <b/>
            <sz val="8"/>
            <color indexed="81"/>
            <rFont val="Tahoma"/>
            <family val="2"/>
          </rPr>
          <t xml:space="preserve">Select if this tether will be used to feed a CFST or a lateral cable. </t>
        </r>
      </text>
    </comment>
    <comment ref="D97" authorId="0" shapeId="0" xr:uid="{9AB3F00E-E913-4B3E-BE3D-711D298C6C17}">
      <text>
        <r>
          <rPr>
            <b/>
            <sz val="8"/>
            <color indexed="81"/>
            <rFont val="Tahoma"/>
            <family val="2"/>
          </rPr>
          <t>Note the Terminal Address to keep your locations straight</t>
        </r>
        <r>
          <rPr>
            <sz val="8"/>
            <color indexed="81"/>
            <rFont val="Tahoma"/>
            <family val="2"/>
          </rPr>
          <t xml:space="preserve">
</t>
        </r>
      </text>
    </comment>
    <comment ref="E97" authorId="0" shapeId="0" xr:uid="{9E9D2164-0ABA-40CD-AF86-48F991CB8BE5}">
      <text>
        <r>
          <rPr>
            <b/>
            <sz val="9"/>
            <color indexed="81"/>
            <rFont val="Calibri"/>
            <family val="2"/>
            <scheme val="minor"/>
          </rPr>
          <t>Pick the Tether Size for the location</t>
        </r>
        <r>
          <rPr>
            <sz val="8"/>
            <color indexed="81"/>
            <rFont val="Tahoma"/>
            <family val="2"/>
          </rPr>
          <t xml:space="preserve">
</t>
        </r>
      </text>
    </comment>
    <comment ref="F97" authorId="2" shapeId="0" xr:uid="{E0FD23A6-F12E-4C4F-9243-9937F765CEAF}">
      <text>
        <r>
          <rPr>
            <b/>
            <sz val="9"/>
            <color indexed="81"/>
            <rFont val="Tahoma"/>
            <family val="2"/>
          </rPr>
          <t>Identify TCF or FST location.
Leave blank if tether is NOT for a TCF or FST!</t>
        </r>
      </text>
    </comment>
    <comment ref="H97" authorId="0" shapeId="0" xr:uid="{081AAF64-E3B4-4AE6-A4EA-12FC6B251006}">
      <text>
        <r>
          <rPr>
            <b/>
            <sz val="8"/>
            <color indexed="81"/>
            <rFont val="Tahoma"/>
            <family val="2"/>
          </rPr>
          <t>If any of these numbers are negative, check your PON count and Cable size</t>
        </r>
        <r>
          <rPr>
            <sz val="8"/>
            <color indexed="81"/>
            <rFont val="Tahoma"/>
            <family val="2"/>
          </rPr>
          <t xml:space="preserve">
</t>
        </r>
      </text>
    </comment>
    <comment ref="I97" authorId="0" shapeId="0" xr:uid="{6098E234-35E9-4F12-A704-AB41611CE0EF}">
      <text>
        <r>
          <rPr>
            <b/>
            <sz val="8"/>
            <color indexed="81"/>
            <rFont val="Tahoma"/>
            <family val="2"/>
          </rPr>
          <t>If any of these numbers are negative, check your PON count and Cable size</t>
        </r>
      </text>
    </comment>
    <comment ref="J97" authorId="0" shapeId="0" xr:uid="{A3C985DB-48FE-431E-BC3C-81C6523A655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7" authorId="2" shapeId="0" xr:uid="{A8689B20-E487-42DC-8D63-AB9AAC27F179}">
      <text>
        <r>
          <rPr>
            <b/>
            <sz val="9"/>
            <color indexed="81"/>
            <rFont val="Tahoma"/>
            <family val="2"/>
          </rPr>
          <t>Leave blank if using 10' Terminal Tail
Enter Tail length if greater than 10'</t>
        </r>
      </text>
    </comment>
    <comment ref="M97" authorId="0" shapeId="0" xr:uid="{D657DBEF-CA9D-49BB-96BC-8AB427A98A75}">
      <text>
        <r>
          <rPr>
            <b/>
            <sz val="8"/>
            <color indexed="81"/>
            <rFont val="Tahoma"/>
            <family val="2"/>
          </rPr>
          <t>Make design notes such as slack coils, realingment loops,  or location notes</t>
        </r>
      </text>
    </comment>
    <comment ref="Z97" authorId="0" shapeId="0" xr:uid="{E99778CC-04E2-4DEB-9CEA-3113759BE127}">
      <text>
        <r>
          <rPr>
            <b/>
            <sz val="8"/>
            <color indexed="81"/>
            <rFont val="Tahoma"/>
            <family val="2"/>
          </rPr>
          <t>When using a 216, these are the 2-buffer tubes that can't be cross-assigned</t>
        </r>
        <r>
          <rPr>
            <sz val="8"/>
            <color indexed="81"/>
            <rFont val="Tahoma"/>
            <family val="2"/>
          </rPr>
          <t xml:space="preserve">
</t>
        </r>
      </text>
    </comment>
    <comment ref="AA97" authorId="0" shapeId="0" xr:uid="{0BD0D841-3FF4-47C0-9182-E3A800F69E79}">
      <text>
        <r>
          <rPr>
            <b/>
            <sz val="8"/>
            <color indexed="81"/>
            <rFont val="Tahoma"/>
            <family val="2"/>
          </rPr>
          <t xml:space="preserve">Counting from High count Backwards- this is Fiber Strand 145
</t>
        </r>
      </text>
    </comment>
    <comment ref="AB97" authorId="0" shapeId="0" xr:uid="{A3A984E5-5B20-47C1-BECF-1484102075AB}">
      <text>
        <r>
          <rPr>
            <b/>
            <sz val="8"/>
            <color indexed="81"/>
            <rFont val="Tahoma"/>
            <family val="2"/>
          </rPr>
          <t>Counting from High count Backwards- this is Fiber Strand 156</t>
        </r>
      </text>
    </comment>
    <comment ref="J99" authorId="1" shapeId="0" xr:uid="{EC5A54FF-F13B-4BCE-B33C-C23539AC8454}">
      <text>
        <r>
          <rPr>
            <b/>
            <sz val="9"/>
            <color indexed="81"/>
            <rFont val="Tahoma"/>
            <family val="2"/>
          </rPr>
          <t>If this highlights as an error, consider upsizing the Tether size for better ribbon utilization</t>
        </r>
      </text>
    </comment>
    <comment ref="J100" authorId="1" shapeId="0" xr:uid="{BCE7ACF3-29C1-40A6-A374-34AAD59DD638}">
      <text>
        <r>
          <rPr>
            <b/>
            <sz val="9"/>
            <color indexed="81"/>
            <rFont val="Tahoma"/>
            <family val="2"/>
          </rPr>
          <t>If this highlights as an error, consider upsizing the Tether size for better ribbon utilization</t>
        </r>
      </text>
    </comment>
    <comment ref="J101" authorId="1" shapeId="0" xr:uid="{E8E1858A-B42A-4C6F-86CA-958664A14812}">
      <text>
        <r>
          <rPr>
            <b/>
            <sz val="9"/>
            <color indexed="81"/>
            <rFont val="Tahoma"/>
            <family val="2"/>
          </rPr>
          <t>If this highlights as an error, consider upsizing the Tether size for better ribbon utilization</t>
        </r>
      </text>
    </comment>
    <comment ref="J102" authorId="1" shapeId="0" xr:uid="{2306D7AF-F2B3-48FE-B3D9-F1820C4A6004}">
      <text>
        <r>
          <rPr>
            <b/>
            <sz val="9"/>
            <color indexed="81"/>
            <rFont val="Tahoma"/>
            <family val="2"/>
          </rPr>
          <t>If this highlights as an error, consider upsizing the Tether size for better ribbon utilization</t>
        </r>
      </text>
    </comment>
    <comment ref="J103" authorId="1" shapeId="0" xr:uid="{025D66F0-F330-48C0-9F7B-321E1BF55757}">
      <text>
        <r>
          <rPr>
            <b/>
            <sz val="9"/>
            <color indexed="81"/>
            <rFont val="Tahoma"/>
            <family val="2"/>
          </rPr>
          <t>If this highlights as an error, consider upsizing the Tether size for better ribbon utilization</t>
        </r>
      </text>
    </comment>
    <comment ref="J104" authorId="1" shapeId="0" xr:uid="{525C5F15-2BD0-4378-822C-E52560D79890}">
      <text>
        <r>
          <rPr>
            <b/>
            <sz val="9"/>
            <color indexed="81"/>
            <rFont val="Tahoma"/>
            <family val="2"/>
          </rPr>
          <t>If this highlights as an error, consider upsizing the Tether size for better ribbon utilization</t>
        </r>
      </text>
    </comment>
    <comment ref="J105" authorId="1" shapeId="0" xr:uid="{B3E6CEDF-BCDC-4271-9DCD-F128DA09419E}">
      <text>
        <r>
          <rPr>
            <b/>
            <sz val="9"/>
            <color indexed="81"/>
            <rFont val="Tahoma"/>
            <family val="2"/>
          </rPr>
          <t>If this highlights as an error, consider upsizing the Tether size for better ribbon utilization</t>
        </r>
      </text>
    </comment>
    <comment ref="J106" authorId="1" shapeId="0" xr:uid="{35D62EBB-E170-4F00-A320-E950973DE0A8}">
      <text>
        <r>
          <rPr>
            <b/>
            <sz val="9"/>
            <color indexed="81"/>
            <rFont val="Tahoma"/>
            <family val="2"/>
          </rPr>
          <t>If this highlights as an error, consider upsizing the Tether size for better ribbon utilization</t>
        </r>
      </text>
    </comment>
    <comment ref="J107" authorId="1" shapeId="0" xr:uid="{FDEC3946-D929-42C8-A275-778E79CF4135}">
      <text>
        <r>
          <rPr>
            <b/>
            <sz val="9"/>
            <color indexed="81"/>
            <rFont val="Tahoma"/>
            <family val="2"/>
          </rPr>
          <t>If this highlights as an error, consider upsizing the Tether size for better ribbon utilization</t>
        </r>
      </text>
    </comment>
    <comment ref="J108" authorId="1" shapeId="0" xr:uid="{95EDE2A5-407A-44EC-A399-C47E64EF39B4}">
      <text>
        <r>
          <rPr>
            <b/>
            <sz val="9"/>
            <color indexed="81"/>
            <rFont val="Tahoma"/>
            <family val="2"/>
          </rPr>
          <t>If this highlights as an error, consider upsizing the Tether size for better ribbon utilization</t>
        </r>
      </text>
    </comment>
    <comment ref="J109" authorId="1" shapeId="0" xr:uid="{43006EE3-8A5C-436F-94CF-218D7C00603C}">
      <text>
        <r>
          <rPr>
            <b/>
            <sz val="9"/>
            <color indexed="81"/>
            <rFont val="Tahoma"/>
            <family val="2"/>
          </rPr>
          <t>If this highlights as an error, consider upsizing the Tether size for better ribbon utilization</t>
        </r>
      </text>
    </comment>
    <comment ref="J110" authorId="1" shapeId="0" xr:uid="{65AC0323-2AEC-40C0-83D3-82C87C48ACC9}">
      <text>
        <r>
          <rPr>
            <b/>
            <sz val="9"/>
            <color indexed="81"/>
            <rFont val="Tahoma"/>
            <family val="2"/>
          </rPr>
          <t>If this highlights as an error, consider upsizing the Tether size for better ribbon utilization</t>
        </r>
      </text>
    </comment>
    <comment ref="J111" authorId="1" shapeId="0" xr:uid="{1D548E59-A078-4C2B-AA9D-6BD34C6D5F5E}">
      <text>
        <r>
          <rPr>
            <b/>
            <sz val="9"/>
            <color indexed="81"/>
            <rFont val="Tahoma"/>
            <family val="2"/>
          </rPr>
          <t>If this highlights as an error, consider upsizing the Tether size for better ribbon utilization</t>
        </r>
      </text>
    </comment>
    <comment ref="J112" authorId="1" shapeId="0" xr:uid="{B4ADC811-D9DE-4AE8-A443-FB475A67F861}">
      <text>
        <r>
          <rPr>
            <b/>
            <sz val="9"/>
            <color indexed="81"/>
            <rFont val="Tahoma"/>
            <family val="2"/>
          </rPr>
          <t>If this highlights as an error, consider upsizing the Tether size for better ribbon utilization</t>
        </r>
      </text>
    </comment>
    <comment ref="J113" authorId="1" shapeId="0" xr:uid="{02CE763A-E8C3-4478-81D4-67E093A91E99}">
      <text>
        <r>
          <rPr>
            <b/>
            <sz val="9"/>
            <color indexed="81"/>
            <rFont val="Tahoma"/>
            <family val="2"/>
          </rPr>
          <t>If this highlights as an error, consider upsizing the Tether size for better ribbon utilization</t>
        </r>
      </text>
    </comment>
    <comment ref="J114" authorId="1" shapeId="0" xr:uid="{C563745D-BD49-48E5-BB35-3C147D7D6BD7}">
      <text>
        <r>
          <rPr>
            <b/>
            <sz val="9"/>
            <color indexed="81"/>
            <rFont val="Tahoma"/>
            <family val="2"/>
          </rPr>
          <t>If this highlights as an error, consider upsizing the Tether size for better ribbon utilization</t>
        </r>
      </text>
    </comment>
    <comment ref="J115" authorId="1" shapeId="0" xr:uid="{AE28747E-ED43-4964-A2A4-5C1E8EB8DA0A}">
      <text>
        <r>
          <rPr>
            <b/>
            <sz val="9"/>
            <color indexed="81"/>
            <rFont val="Tahoma"/>
            <family val="2"/>
          </rPr>
          <t>If this highlights as an error, consider upsizing the Tether size for better ribbon utilization</t>
        </r>
      </text>
    </comment>
    <comment ref="J116" authorId="1" shapeId="0" xr:uid="{31DA524D-C1BD-4067-BF75-968BBA7E6865}">
      <text>
        <r>
          <rPr>
            <b/>
            <sz val="9"/>
            <color indexed="81"/>
            <rFont val="Tahoma"/>
            <family val="2"/>
          </rPr>
          <t>If this highlights as an error, consider upsizing the Tether size for better ribbon utilization</t>
        </r>
      </text>
    </comment>
    <comment ref="C117" authorId="1" shapeId="0" xr:uid="{6512A7C6-CA75-4D89-AA6F-8C6BDF0E6962}">
      <text>
        <r>
          <rPr>
            <b/>
            <sz val="9"/>
            <color indexed="81"/>
            <rFont val="Tahoma"/>
            <family val="2"/>
          </rPr>
          <t>DBL REV requires TWO rows!
TPL REV requires THREE rows!
QD REV requires FOUR rows!</t>
        </r>
      </text>
    </comment>
    <comment ref="J117" authorId="1" shapeId="0" xr:uid="{FED2A5FF-F06A-43A7-85BD-39D7E223905C}">
      <text>
        <r>
          <rPr>
            <b/>
            <sz val="9"/>
            <color indexed="81"/>
            <rFont val="Tahoma"/>
            <family val="2"/>
          </rPr>
          <t>If this highlights as an error, consider upsizing the Tether size for better ribbon utilization</t>
        </r>
      </text>
    </comment>
    <comment ref="C118" authorId="1" shapeId="0" xr:uid="{6681D6D4-8C7D-4FA6-9200-42493B0270FD}">
      <text>
        <r>
          <rPr>
            <b/>
            <sz val="9"/>
            <color indexed="81"/>
            <rFont val="Tahoma"/>
            <family val="2"/>
          </rPr>
          <t>DBL REV requires TWO rows!
TPL REV requires THREE rows!
QD REV requires FOUR rows!</t>
        </r>
      </text>
    </comment>
    <comment ref="J118" authorId="1" shapeId="0" xr:uid="{04FFE3D9-7E8F-42B5-91E9-A067DB35ABBB}">
      <text>
        <r>
          <rPr>
            <b/>
            <sz val="9"/>
            <color indexed="81"/>
            <rFont val="Tahoma"/>
            <family val="2"/>
          </rPr>
          <t>If this highlights as an error, consider upsizing the Tether size for better ribbon utilization</t>
        </r>
      </text>
    </comment>
    <comment ref="C119" authorId="1" shapeId="0" xr:uid="{8669D8B6-ABA1-46D1-9D92-BD65CDC40200}">
      <text>
        <r>
          <rPr>
            <b/>
            <sz val="9"/>
            <color indexed="81"/>
            <rFont val="Tahoma"/>
            <family val="2"/>
          </rPr>
          <t>DBL REV requires TWO rows!
TPL REV requires THREE rows!
QD REV requires FOUR rows!</t>
        </r>
      </text>
    </comment>
    <comment ref="J119" authorId="1" shapeId="0" xr:uid="{0A3CD31D-2E8A-4625-A599-B174BC7976AD}">
      <text>
        <r>
          <rPr>
            <b/>
            <sz val="9"/>
            <color indexed="81"/>
            <rFont val="Tahoma"/>
            <family val="2"/>
          </rPr>
          <t>If this highlights as an error, consider upsizing the Tether size for better ribbon utilization</t>
        </r>
      </text>
    </comment>
    <comment ref="C120" authorId="1" shapeId="0" xr:uid="{5BC633E4-2C89-4D3B-98BD-3D55CDB7700F}">
      <text>
        <r>
          <rPr>
            <b/>
            <sz val="9"/>
            <color indexed="81"/>
            <rFont val="Tahoma"/>
            <family val="2"/>
          </rPr>
          <t>DBL REV requires TWO rows!
TPL REV requires THREE rows!
QD REV requires FOUR rows!</t>
        </r>
      </text>
    </comment>
    <comment ref="J120" authorId="1" shapeId="0" xr:uid="{2DDBE8B8-DFA5-4976-952E-EAD1BF06E149}">
      <text>
        <r>
          <rPr>
            <b/>
            <sz val="9"/>
            <color indexed="81"/>
            <rFont val="Tahoma"/>
            <family val="2"/>
          </rPr>
          <t>If this highlights as an error, consider upsizing the Tether size for better ribbon utilization</t>
        </r>
      </text>
    </comment>
    <comment ref="C121" authorId="1" shapeId="0" xr:uid="{3E72B885-AC97-4362-9DBD-45C5947FEDF2}">
      <text>
        <r>
          <rPr>
            <b/>
            <sz val="9"/>
            <color indexed="81"/>
            <rFont val="Tahoma"/>
            <family val="2"/>
          </rPr>
          <t>DBL REV requires TWO rows!
TPL REV requires THREE rows!
QD REV requires FOUR rows!</t>
        </r>
      </text>
    </comment>
    <comment ref="J121" authorId="1" shapeId="0" xr:uid="{A16D1923-309C-4CF3-90FE-CB1337BA7404}">
      <text>
        <r>
          <rPr>
            <b/>
            <sz val="9"/>
            <color indexed="81"/>
            <rFont val="Tahoma"/>
            <family val="2"/>
          </rPr>
          <t>If this highlights as an error, consider upsizing the Tether size for better ribbon utilization</t>
        </r>
      </text>
    </comment>
    <comment ref="C122" authorId="1" shapeId="0" xr:uid="{DC2FE949-E564-46B7-AB22-FC7F2107B6A7}">
      <text>
        <r>
          <rPr>
            <b/>
            <sz val="9"/>
            <color indexed="81"/>
            <rFont val="Tahoma"/>
            <family val="2"/>
          </rPr>
          <t>DBL REV requires TWO rows!
TPL REV requires THREE rows!
QD REV requires FOUR rows!</t>
        </r>
      </text>
    </comment>
    <comment ref="J122" authorId="1" shapeId="0" xr:uid="{50D32D11-22A3-40E2-9666-F66FA2CD281C}">
      <text>
        <r>
          <rPr>
            <b/>
            <sz val="9"/>
            <color indexed="81"/>
            <rFont val="Tahoma"/>
            <family val="2"/>
          </rPr>
          <t>If this highlights as an error, consider upsizing the Tether size for better ribbon utilization</t>
        </r>
      </text>
    </comment>
    <comment ref="C123" authorId="1" shapeId="0" xr:uid="{E217E719-A6B8-429C-9118-699F11708BFC}">
      <text>
        <r>
          <rPr>
            <b/>
            <sz val="9"/>
            <color indexed="81"/>
            <rFont val="Tahoma"/>
            <family val="2"/>
          </rPr>
          <t>DBL REV requires TWO rows!
TPL REV requires THREE rows!
QD REV requires FOUR rows!</t>
        </r>
      </text>
    </comment>
    <comment ref="J123" authorId="1" shapeId="0" xr:uid="{69455A63-B067-4F38-B114-2761F68A74AD}">
      <text>
        <r>
          <rPr>
            <b/>
            <sz val="9"/>
            <color indexed="81"/>
            <rFont val="Tahoma"/>
            <family val="2"/>
          </rPr>
          <t>If this highlights as an error, consider upsizing the Tether size for better ribbon utilization</t>
        </r>
      </text>
    </comment>
    <comment ref="B129" authorId="0" shapeId="0" xr:uid="{40066EE6-B476-499D-874F-5A29DF3B9CCA}">
      <text>
        <r>
          <rPr>
            <b/>
            <sz val="8"/>
            <color indexed="81"/>
            <rFont val="Tahoma"/>
            <family val="2"/>
          </rPr>
          <t>This information will be used to satisfy your distribution planning requirement.</t>
        </r>
        <r>
          <rPr>
            <sz val="8"/>
            <color indexed="81"/>
            <rFont val="Tahoma"/>
            <family val="2"/>
          </rPr>
          <t xml:space="preserve">
</t>
        </r>
      </text>
    </comment>
    <comment ref="G129" authorId="0" shapeId="0" xr:uid="{03C491E2-DF41-49A0-8B2D-EF997AB6AA76}">
      <text>
        <r>
          <rPr>
            <b/>
            <sz val="8"/>
            <color indexed="81"/>
            <rFont val="Tahoma"/>
            <family val="2"/>
          </rPr>
          <t>This is total fibers that have been assigned to this Reel based on Tether sizes picked</t>
        </r>
        <r>
          <rPr>
            <sz val="8"/>
            <color indexed="81"/>
            <rFont val="Tahoma"/>
            <family val="2"/>
          </rPr>
          <t xml:space="preserve">
</t>
        </r>
      </text>
    </comment>
    <comment ref="I129" authorId="0" shapeId="0" xr:uid="{1EC742B7-FE9D-40D5-B430-DC39C05AD7A5}">
      <text>
        <r>
          <rPr>
            <b/>
            <sz val="8"/>
            <color indexed="81"/>
            <rFont val="Tahoma"/>
            <family val="2"/>
          </rPr>
          <t>This will be added to Planning Load Block A for TOTAL</t>
        </r>
        <r>
          <rPr>
            <sz val="8"/>
            <color indexed="81"/>
            <rFont val="Tahoma"/>
            <family val="2"/>
          </rPr>
          <t xml:space="preserve">
</t>
        </r>
      </text>
    </comment>
    <comment ref="J129" authorId="0" shapeId="0" xr:uid="{F96E3EB4-F44C-4BF5-8E30-6B87786AD79B}">
      <text>
        <r>
          <rPr>
            <b/>
            <sz val="8"/>
            <color indexed="81"/>
            <rFont val="Tahoma"/>
            <family val="2"/>
          </rPr>
          <t>This is the PON OUT count that is not assigned in this cable reel.</t>
        </r>
        <r>
          <rPr>
            <sz val="8"/>
            <color indexed="81"/>
            <rFont val="Tahoma"/>
            <family val="2"/>
          </rPr>
          <t xml:space="preserve">
</t>
        </r>
      </text>
    </comment>
    <comment ref="P129" authorId="1" shapeId="0" xr:uid="{B10927D1-FA7A-4F62-80B7-7DDF64FB894F}">
      <text>
        <r>
          <rPr>
            <b/>
            <sz val="9"/>
            <color indexed="81"/>
            <rFont val="Tahoma"/>
            <family val="2"/>
          </rPr>
          <t>REMEMBER: 2-Fbr Tethers are NOT available for RPX CABLE!</t>
        </r>
      </text>
    </comment>
    <comment ref="Q129" authorId="1" shapeId="0" xr:uid="{4CCC96B3-56ED-49EA-8CEE-359FAE2A728C}">
      <text>
        <r>
          <rPr>
            <b/>
            <sz val="9"/>
            <color indexed="81"/>
            <rFont val="Tahoma"/>
            <family val="2"/>
          </rPr>
          <t>REMEMBER: 2-Fbr Tethers are NOT available for RPX CABLE!</t>
        </r>
      </text>
    </comment>
    <comment ref="S129" authorId="1" shapeId="0" xr:uid="{C44CE6A8-B2B4-43C6-B03D-2A2828108579}">
      <text>
        <r>
          <rPr>
            <b/>
            <sz val="9"/>
            <color indexed="81"/>
            <rFont val="Tahoma"/>
            <family val="2"/>
          </rPr>
          <t>REMEMBER: 2-Fbr Tethers are NOT available for RPX CABLE!</t>
        </r>
      </text>
    </comment>
    <comment ref="T129" authorId="1" shapeId="0" xr:uid="{180AA0BE-1CA1-465B-ACD8-F018A395ABF1}">
      <text>
        <r>
          <rPr>
            <b/>
            <sz val="9"/>
            <color indexed="81"/>
            <rFont val="Tahoma"/>
            <family val="2"/>
          </rPr>
          <t>REMEMBER: 2-Fbr Tethers are NOT available for RPX CABLE!</t>
        </r>
      </text>
    </comment>
    <comment ref="B130" authorId="0" shapeId="0" xr:uid="{EA558C2E-D6F6-4E67-B83B-4EF8B7FC0A9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30" authorId="0" shapeId="0" xr:uid="{1D1F37C5-5D6C-4058-804F-FA142E5ADCBA}">
      <text>
        <r>
          <rPr>
            <b/>
            <sz val="8"/>
            <color indexed="81"/>
            <rFont val="Tahoma"/>
            <family val="2"/>
          </rPr>
          <t>Make sure you add this number to "TAT FIBERS ASSIGNED" for the total required in the Load Block on the prints.</t>
        </r>
      </text>
    </comment>
    <comment ref="G130" authorId="0" shapeId="0" xr:uid="{08D976DF-763F-4667-9735-B7E62BE616E3}">
      <text>
        <r>
          <rPr>
            <b/>
            <sz val="8"/>
            <color indexed="81"/>
            <rFont val="Tahoma"/>
            <family val="2"/>
          </rPr>
          <t>Includes "DEAD" Count (No PON count assigned)</t>
        </r>
      </text>
    </comment>
    <comment ref="I130" authorId="0" shapeId="0" xr:uid="{EFC54B9D-BDDD-47B9-B503-8B29A30211CC}">
      <text>
        <r>
          <rPr>
            <b/>
            <sz val="8"/>
            <color indexed="81"/>
            <rFont val="Tahoma"/>
            <family val="2"/>
          </rPr>
          <t xml:space="preserve">If this number is negative- you need to upsize your cable sheath </t>
        </r>
        <r>
          <rPr>
            <sz val="8"/>
            <color indexed="81"/>
            <rFont val="Tahoma"/>
            <family val="2"/>
          </rPr>
          <t xml:space="preserve">
</t>
        </r>
      </text>
    </comment>
    <comment ref="Z130" authorId="0" shapeId="0" xr:uid="{7A7D8C80-14AB-4ABC-8C88-2A9AE8D1864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31" authorId="0" shapeId="0" xr:uid="{8B4E1645-FBDF-4F75-8639-0FE4D5860C1D}">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31" authorId="0" shapeId="0" xr:uid="{F9890E56-95D1-4135-A391-1733DE877D9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31" authorId="0" shapeId="0" xr:uid="{931F6848-5953-49F9-9FA6-44792E9E2B5F}">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31" authorId="1" shapeId="0" xr:uid="{2FDA5BEA-EED3-446D-889C-9ACF5A878FD2}">
      <text>
        <r>
          <rPr>
            <b/>
            <sz val="9"/>
            <color indexed="81"/>
            <rFont val="Tahoma"/>
            <family val="2"/>
          </rPr>
          <t>REMEMBER: 6-Fbr Tethers are NOT available for RPX CABLE!</t>
        </r>
      </text>
    </comment>
    <comment ref="Q131" authorId="1" shapeId="0" xr:uid="{F1437046-D383-490C-872A-E8D9F7B2E7A0}">
      <text>
        <r>
          <rPr>
            <b/>
            <sz val="9"/>
            <color indexed="81"/>
            <rFont val="Tahoma"/>
            <family val="2"/>
          </rPr>
          <t>REMEMBER: 6-Fbr Tethers are NOT available for RPX CABLE!</t>
        </r>
      </text>
    </comment>
    <comment ref="S131" authorId="1" shapeId="0" xr:uid="{093EAC58-C841-4299-9455-6C7D4DFE6B85}">
      <text>
        <r>
          <rPr>
            <b/>
            <sz val="9"/>
            <color indexed="81"/>
            <rFont val="Tahoma"/>
            <family val="2"/>
          </rPr>
          <t>REMEMBER: 6-Fbr Tethers are NOT available for RPX CABLE!</t>
        </r>
      </text>
    </comment>
    <comment ref="T131" authorId="1" shapeId="0" xr:uid="{D10CDEF4-AE79-400B-9F93-62A8C0B9B1AE}">
      <text>
        <r>
          <rPr>
            <b/>
            <sz val="9"/>
            <color indexed="81"/>
            <rFont val="Tahoma"/>
            <family val="2"/>
          </rPr>
          <t>REMEMBER: 6-Fbr Tethers are NOT available for AERIAL CABLE!</t>
        </r>
      </text>
    </comment>
    <comment ref="B132" authorId="0" shapeId="0" xr:uid="{74387086-4653-40F1-9055-A4320B292CFF}">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32" authorId="0" shapeId="0" xr:uid="{82A529CE-D07A-40F4-9664-36CA7F2F81B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33" authorId="0" shapeId="0" xr:uid="{33DDCC65-D221-4A15-B3BF-534CC554BBE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34" authorId="0" shapeId="0" xr:uid="{892C0B5D-85B8-4A2E-9FD5-1AFF005ECE6C}">
      <text>
        <r>
          <rPr>
            <b/>
            <sz val="8"/>
            <color indexed="81"/>
            <rFont val="Tahoma"/>
            <family val="2"/>
          </rPr>
          <t>Include any existing, planned, or expected wireless locations to be fed by this reel of cable.</t>
        </r>
        <r>
          <rPr>
            <sz val="8"/>
            <color indexed="81"/>
            <rFont val="Tahoma"/>
            <family val="2"/>
          </rPr>
          <t xml:space="preserve">
</t>
        </r>
      </text>
    </comment>
    <comment ref="E134" authorId="0" shapeId="0" xr:uid="{30749998-2A4C-4851-B54D-8C031467511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34" authorId="0" shapeId="0" xr:uid="{1A2E00D0-3CA8-4400-BE86-105221906D6C}">
      <text>
        <r>
          <rPr>
            <b/>
            <sz val="8"/>
            <color indexed="81"/>
            <rFont val="Tahoma"/>
            <family val="2"/>
          </rPr>
          <t>These are "manufacturing rules" and general warnings</t>
        </r>
        <r>
          <rPr>
            <sz val="8"/>
            <color indexed="81"/>
            <rFont val="Tahoma"/>
            <family val="2"/>
          </rPr>
          <t xml:space="preserve">
</t>
        </r>
      </text>
    </comment>
    <comment ref="B135" authorId="0" shapeId="0" xr:uid="{B16B2577-67E9-46F0-ABC1-BB6770A201C1}">
      <text>
        <r>
          <rPr>
            <b/>
            <sz val="8"/>
            <color indexed="81"/>
            <rFont val="Tahoma"/>
            <family val="2"/>
          </rPr>
          <t>Field end section(s) requirements that this section of cable will feed (not fed by TETHERS)</t>
        </r>
        <r>
          <rPr>
            <sz val="8"/>
            <color indexed="81"/>
            <rFont val="Tahoma"/>
            <family val="2"/>
          </rPr>
          <t xml:space="preserve">
</t>
        </r>
      </text>
    </comment>
    <comment ref="B136" authorId="0" shapeId="0" xr:uid="{3C245402-B943-4B36-A0A0-2EB73EE70E55}">
      <text>
        <r>
          <rPr>
            <b/>
            <sz val="8"/>
            <color indexed="81"/>
            <rFont val="Tahoma"/>
            <family val="2"/>
          </rPr>
          <t>This number is a sum of TOTAL PLANNED plus the ASSIGNED TO TETHERS</t>
        </r>
        <r>
          <rPr>
            <sz val="8"/>
            <color indexed="81"/>
            <rFont val="Tahoma"/>
            <family val="2"/>
          </rPr>
          <t xml:space="preserve">
</t>
        </r>
      </text>
    </comment>
    <comment ref="Z137" authorId="0" shapeId="0" xr:uid="{34758F23-DA83-4A5E-8A6D-CCDA17ADA0FB}">
      <text>
        <r>
          <rPr>
            <b/>
            <sz val="8"/>
            <color indexed="81"/>
            <rFont val="Tahoma"/>
            <family val="2"/>
          </rPr>
          <t>When using a 216, these are the 2-buffer tubes that can't be cross-assigned</t>
        </r>
        <r>
          <rPr>
            <sz val="8"/>
            <color indexed="81"/>
            <rFont val="Tahoma"/>
            <family val="2"/>
          </rPr>
          <t xml:space="preserve">
</t>
        </r>
      </text>
    </comment>
    <comment ref="AA137" authorId="0" shapeId="0" xr:uid="{1525392C-778C-41C3-A402-7361950A6214}">
      <text>
        <r>
          <rPr>
            <b/>
            <sz val="8"/>
            <color indexed="81"/>
            <rFont val="Tahoma"/>
            <family val="2"/>
          </rPr>
          <t>Counting from High count Backwards- this is Fiber Strand 133</t>
        </r>
      </text>
    </comment>
    <comment ref="AB137" authorId="0" shapeId="0" xr:uid="{B0AC95B4-7CDD-4214-934B-9D5B96A7FDFE}">
      <text>
        <r>
          <rPr>
            <b/>
            <sz val="8"/>
            <color indexed="81"/>
            <rFont val="Tahoma"/>
            <family val="2"/>
          </rPr>
          <t>Counting from High count Backwards- this is Fiber Strand 144</t>
        </r>
        <r>
          <rPr>
            <sz val="8"/>
            <color indexed="81"/>
            <rFont val="Tahoma"/>
            <family val="2"/>
          </rPr>
          <t xml:space="preserve">
</t>
        </r>
      </text>
    </comment>
    <comment ref="C138" authorId="0" shapeId="0" xr:uid="{A53C81C5-FE62-4B21-82D1-30770E00E70C}">
      <text>
        <r>
          <rPr>
            <b/>
            <sz val="8"/>
            <color indexed="81"/>
            <rFont val="Tahoma"/>
            <family val="2"/>
          </rPr>
          <t xml:space="preserve">Select if this tether will be used to feed a CFST or a lateral cable. </t>
        </r>
      </text>
    </comment>
    <comment ref="D138" authorId="0" shapeId="0" xr:uid="{9313A05F-5FD3-4D8F-9920-CB8B5ACEB486}">
      <text>
        <r>
          <rPr>
            <b/>
            <sz val="8"/>
            <color indexed="81"/>
            <rFont val="Tahoma"/>
            <family val="2"/>
          </rPr>
          <t>Note the Terminal Address to keep your locations straight</t>
        </r>
        <r>
          <rPr>
            <sz val="8"/>
            <color indexed="81"/>
            <rFont val="Tahoma"/>
            <family val="2"/>
          </rPr>
          <t xml:space="preserve">
</t>
        </r>
      </text>
    </comment>
    <comment ref="E138" authorId="0" shapeId="0" xr:uid="{1489BC99-C201-4D44-8C3B-CE667B329E88}">
      <text>
        <r>
          <rPr>
            <b/>
            <sz val="9"/>
            <color indexed="81"/>
            <rFont val="Calibri"/>
            <family val="2"/>
            <scheme val="minor"/>
          </rPr>
          <t>Pick the Tether Size for the location</t>
        </r>
        <r>
          <rPr>
            <sz val="8"/>
            <color indexed="81"/>
            <rFont val="Tahoma"/>
            <family val="2"/>
          </rPr>
          <t xml:space="preserve">
</t>
        </r>
      </text>
    </comment>
    <comment ref="F138" authorId="2" shapeId="0" xr:uid="{CBEB95A2-553B-48B5-9085-572FBF407A5B}">
      <text>
        <r>
          <rPr>
            <b/>
            <sz val="9"/>
            <color indexed="81"/>
            <rFont val="Tahoma"/>
            <family val="2"/>
          </rPr>
          <t>Identify TCF or FST location.
Leave blank if tether is NOT for a TCF or FST!</t>
        </r>
      </text>
    </comment>
    <comment ref="H138" authorId="0" shapeId="0" xr:uid="{385AE97C-9DED-4D95-8821-42DEFF203970}">
      <text>
        <r>
          <rPr>
            <b/>
            <sz val="8"/>
            <color indexed="81"/>
            <rFont val="Tahoma"/>
            <family val="2"/>
          </rPr>
          <t>If any of these numbers are negative, check your PON count and Cable size</t>
        </r>
        <r>
          <rPr>
            <sz val="8"/>
            <color indexed="81"/>
            <rFont val="Tahoma"/>
            <family val="2"/>
          </rPr>
          <t xml:space="preserve">
</t>
        </r>
      </text>
    </comment>
    <comment ref="I138" authorId="0" shapeId="0" xr:uid="{0CAE751F-9E5E-42D8-9775-00898A6818BB}">
      <text>
        <r>
          <rPr>
            <b/>
            <sz val="8"/>
            <color indexed="81"/>
            <rFont val="Tahoma"/>
            <family val="2"/>
          </rPr>
          <t>If any of these numbers are negative, check your PON count and Cable size</t>
        </r>
      </text>
    </comment>
    <comment ref="J138" authorId="0" shapeId="0" xr:uid="{C440A6AF-8764-47C4-BE05-FE910C9BD4E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38" authorId="2" shapeId="0" xr:uid="{9E5039B4-2998-41B1-BF87-40F26AB42F52}">
      <text>
        <r>
          <rPr>
            <b/>
            <sz val="9"/>
            <color indexed="81"/>
            <rFont val="Tahoma"/>
            <family val="2"/>
          </rPr>
          <t>Leave blank if using 10' Terminal Tail
Enter Tail length if greater than 10'</t>
        </r>
      </text>
    </comment>
    <comment ref="M138" authorId="0" shapeId="0" xr:uid="{94933C9D-FBD8-46EA-BDA7-BF2DCFE0F626}">
      <text>
        <r>
          <rPr>
            <b/>
            <sz val="8"/>
            <color indexed="81"/>
            <rFont val="Tahoma"/>
            <family val="2"/>
          </rPr>
          <t>Make design notes such as slack coils, realingment loops,  or location notes</t>
        </r>
      </text>
    </comment>
    <comment ref="Z138" authorId="0" shapeId="0" xr:uid="{FC00CE0A-F873-4B07-B1A9-F2FC73F21FE7}">
      <text>
        <r>
          <rPr>
            <b/>
            <sz val="8"/>
            <color indexed="81"/>
            <rFont val="Tahoma"/>
            <family val="2"/>
          </rPr>
          <t>When using a 216, these are the 2-buffer tubes that can't be cross-assigned</t>
        </r>
        <r>
          <rPr>
            <sz val="8"/>
            <color indexed="81"/>
            <rFont val="Tahoma"/>
            <family val="2"/>
          </rPr>
          <t xml:space="preserve">
</t>
        </r>
      </text>
    </comment>
    <comment ref="AA138" authorId="0" shapeId="0" xr:uid="{E5138D9C-F111-4700-887A-7445B4D25AC1}">
      <text>
        <r>
          <rPr>
            <b/>
            <sz val="8"/>
            <color indexed="81"/>
            <rFont val="Tahoma"/>
            <family val="2"/>
          </rPr>
          <t xml:space="preserve">Counting from High count Backwards- this is Fiber Strand 145
</t>
        </r>
      </text>
    </comment>
    <comment ref="AB138" authorId="0" shapeId="0" xr:uid="{A4E0D1CD-5079-4469-8519-27E8CA311900}">
      <text>
        <r>
          <rPr>
            <b/>
            <sz val="8"/>
            <color indexed="81"/>
            <rFont val="Tahoma"/>
            <family val="2"/>
          </rPr>
          <t>Counting from High count Backwards- this is Fiber Strand 156</t>
        </r>
      </text>
    </comment>
    <comment ref="J140" authorId="1" shapeId="0" xr:uid="{2E71CED3-AB75-4901-AF24-96448FDBA2F0}">
      <text>
        <r>
          <rPr>
            <b/>
            <sz val="9"/>
            <color indexed="81"/>
            <rFont val="Tahoma"/>
            <family val="2"/>
          </rPr>
          <t>If this highlights as an error, consider upsizing the Tether size for better ribbon utilization</t>
        </r>
      </text>
    </comment>
    <comment ref="J141" authorId="1" shapeId="0" xr:uid="{46AC55C7-702A-4CD0-BBBA-B183594C09EE}">
      <text>
        <r>
          <rPr>
            <b/>
            <sz val="9"/>
            <color indexed="81"/>
            <rFont val="Tahoma"/>
            <family val="2"/>
          </rPr>
          <t>If this highlights as an error, consider upsizing the Tether size for better ribbon utilization</t>
        </r>
      </text>
    </comment>
    <comment ref="J142" authorId="1" shapeId="0" xr:uid="{F5B35525-C0CB-4FBC-84E5-F0920D0B47C9}">
      <text>
        <r>
          <rPr>
            <b/>
            <sz val="9"/>
            <color indexed="81"/>
            <rFont val="Tahoma"/>
            <family val="2"/>
          </rPr>
          <t>If this highlights as an error, consider upsizing the Tether size for better ribbon utilization</t>
        </r>
      </text>
    </comment>
    <comment ref="J143" authorId="1" shapeId="0" xr:uid="{B22C4DDF-9E3E-4FDB-8AFC-3BAF02541A8B}">
      <text>
        <r>
          <rPr>
            <b/>
            <sz val="9"/>
            <color indexed="81"/>
            <rFont val="Tahoma"/>
            <family val="2"/>
          </rPr>
          <t>If this highlights as an error, consider upsizing the Tether size for better ribbon utilization</t>
        </r>
      </text>
    </comment>
    <comment ref="J144" authorId="1" shapeId="0" xr:uid="{ABFA970E-389F-4442-96E2-F7E195D320F5}">
      <text>
        <r>
          <rPr>
            <b/>
            <sz val="9"/>
            <color indexed="81"/>
            <rFont val="Tahoma"/>
            <family val="2"/>
          </rPr>
          <t>If this highlights as an error, consider upsizing the Tether size for better ribbon utilization</t>
        </r>
      </text>
    </comment>
    <comment ref="J145" authorId="1" shapeId="0" xr:uid="{D31ACA40-2460-4A6D-9B4F-045D7DCCCFA9}">
      <text>
        <r>
          <rPr>
            <b/>
            <sz val="9"/>
            <color indexed="81"/>
            <rFont val="Tahoma"/>
            <family val="2"/>
          </rPr>
          <t>If this highlights as an error, consider upsizing the Tether size for better ribbon utilization</t>
        </r>
      </text>
    </comment>
    <comment ref="J146" authorId="1" shapeId="0" xr:uid="{8390BAAE-8ED3-4169-9AE8-9BF9F64E881B}">
      <text>
        <r>
          <rPr>
            <b/>
            <sz val="9"/>
            <color indexed="81"/>
            <rFont val="Tahoma"/>
            <family val="2"/>
          </rPr>
          <t>If this highlights as an error, consider upsizing the Tether size for better ribbon utilization</t>
        </r>
      </text>
    </comment>
    <comment ref="J147" authorId="1" shapeId="0" xr:uid="{C7B65801-6F5F-40D6-815A-3050178FC13B}">
      <text>
        <r>
          <rPr>
            <b/>
            <sz val="9"/>
            <color indexed="81"/>
            <rFont val="Tahoma"/>
            <family val="2"/>
          </rPr>
          <t>If this highlights as an error, consider upsizing the Tether size for better ribbon utilization</t>
        </r>
      </text>
    </comment>
    <comment ref="J148" authorId="1" shapeId="0" xr:uid="{884CA28E-EDC4-40DF-98C1-A04F37BDA198}">
      <text>
        <r>
          <rPr>
            <b/>
            <sz val="9"/>
            <color indexed="81"/>
            <rFont val="Tahoma"/>
            <family val="2"/>
          </rPr>
          <t>If this highlights as an error, consider upsizing the Tether size for better ribbon utilization</t>
        </r>
      </text>
    </comment>
    <comment ref="J149" authorId="1" shapeId="0" xr:uid="{C36EED1D-B455-4F30-9636-A89D4B3BB9F1}">
      <text>
        <r>
          <rPr>
            <b/>
            <sz val="9"/>
            <color indexed="81"/>
            <rFont val="Tahoma"/>
            <family val="2"/>
          </rPr>
          <t>If this highlights as an error, consider upsizing the Tether size for better ribbon utilization</t>
        </r>
      </text>
    </comment>
    <comment ref="J150" authorId="1" shapeId="0" xr:uid="{08F459CF-E606-4637-891A-DD7DBEEA0509}">
      <text>
        <r>
          <rPr>
            <b/>
            <sz val="9"/>
            <color indexed="81"/>
            <rFont val="Tahoma"/>
            <family val="2"/>
          </rPr>
          <t>If this highlights as an error, consider upsizing the Tether size for better ribbon utilization</t>
        </r>
      </text>
    </comment>
    <comment ref="J151" authorId="1" shapeId="0" xr:uid="{3EB31165-5E8A-4AFD-BF53-D1D7EDDCB094}">
      <text>
        <r>
          <rPr>
            <b/>
            <sz val="9"/>
            <color indexed="81"/>
            <rFont val="Tahoma"/>
            <family val="2"/>
          </rPr>
          <t>If this highlights as an error, consider upsizing the Tether size for better ribbon utilization</t>
        </r>
      </text>
    </comment>
    <comment ref="J152" authorId="1" shapeId="0" xr:uid="{03E297F6-945C-4FA0-9140-33B55B1BB8C4}">
      <text>
        <r>
          <rPr>
            <b/>
            <sz val="9"/>
            <color indexed="81"/>
            <rFont val="Tahoma"/>
            <family val="2"/>
          </rPr>
          <t>If this highlights as an error, consider upsizing the Tether size for better ribbon utilization</t>
        </r>
      </text>
    </comment>
    <comment ref="J153" authorId="1" shapeId="0" xr:uid="{1601265C-3A94-4E98-A0F9-D617BBA6A150}">
      <text>
        <r>
          <rPr>
            <b/>
            <sz val="9"/>
            <color indexed="81"/>
            <rFont val="Tahoma"/>
            <family val="2"/>
          </rPr>
          <t>If this highlights as an error, consider upsizing the Tether size for better ribbon utilization</t>
        </r>
      </text>
    </comment>
    <comment ref="J154" authorId="1" shapeId="0" xr:uid="{76E74B1D-81D6-471F-80BE-5FFF2E0B06C5}">
      <text>
        <r>
          <rPr>
            <b/>
            <sz val="9"/>
            <color indexed="81"/>
            <rFont val="Tahoma"/>
            <family val="2"/>
          </rPr>
          <t>If this highlights as an error, consider upsizing the Tether size for better ribbon utilization</t>
        </r>
      </text>
    </comment>
    <comment ref="J155" authorId="1" shapeId="0" xr:uid="{E8A9ABE1-9A57-4000-9CDE-416E1CF896F0}">
      <text>
        <r>
          <rPr>
            <b/>
            <sz val="9"/>
            <color indexed="81"/>
            <rFont val="Tahoma"/>
            <family val="2"/>
          </rPr>
          <t>If this highlights as an error, consider upsizing the Tether size for better ribbon utilization</t>
        </r>
      </text>
    </comment>
    <comment ref="J156" authorId="1" shapeId="0" xr:uid="{9D6EFAE9-9ECA-46EF-96F3-5A9722A2DE90}">
      <text>
        <r>
          <rPr>
            <b/>
            <sz val="9"/>
            <color indexed="81"/>
            <rFont val="Tahoma"/>
            <family val="2"/>
          </rPr>
          <t>If this highlights as an error, consider upsizing the Tether size for better ribbon utilization</t>
        </r>
      </text>
    </comment>
    <comment ref="J157" authorId="1" shapeId="0" xr:uid="{8E10DE7C-E062-4689-BF0B-DC0007886439}">
      <text>
        <r>
          <rPr>
            <b/>
            <sz val="9"/>
            <color indexed="81"/>
            <rFont val="Tahoma"/>
            <family val="2"/>
          </rPr>
          <t>If this highlights as an error, consider upsizing the Tether size for better ribbon utilization</t>
        </r>
      </text>
    </comment>
    <comment ref="C158" authorId="1" shapeId="0" xr:uid="{1C80EC20-3F7C-437A-9AA9-204F938188BB}">
      <text>
        <r>
          <rPr>
            <b/>
            <sz val="9"/>
            <color indexed="81"/>
            <rFont val="Tahoma"/>
            <family val="2"/>
          </rPr>
          <t>DBL REV requires TWO rows!
TPL REV requires THREE rows!
QD REV requires FOUR rows!</t>
        </r>
      </text>
    </comment>
    <comment ref="J158" authorId="1" shapeId="0" xr:uid="{A5E7F902-533A-483A-B0C3-84F1AC0915CE}">
      <text>
        <r>
          <rPr>
            <b/>
            <sz val="9"/>
            <color indexed="81"/>
            <rFont val="Tahoma"/>
            <family val="2"/>
          </rPr>
          <t>If this highlights as an error, consider upsizing the Tether size for better ribbon utilization</t>
        </r>
      </text>
    </comment>
    <comment ref="C159" authorId="1" shapeId="0" xr:uid="{F7947FB8-D090-469A-8093-C0BC66F7BA8A}">
      <text>
        <r>
          <rPr>
            <b/>
            <sz val="9"/>
            <color indexed="81"/>
            <rFont val="Tahoma"/>
            <family val="2"/>
          </rPr>
          <t>DBL REV requires TWO rows!
TPL REV requires THREE rows!
QD REV requires FOUR rows!</t>
        </r>
      </text>
    </comment>
    <comment ref="J159" authorId="1" shapeId="0" xr:uid="{AF75FE67-37BD-406F-8401-F69F63699C28}">
      <text>
        <r>
          <rPr>
            <b/>
            <sz val="9"/>
            <color indexed="81"/>
            <rFont val="Tahoma"/>
            <family val="2"/>
          </rPr>
          <t>If this highlights as an error, consider upsizing the Tether size for better ribbon utilization</t>
        </r>
      </text>
    </comment>
    <comment ref="C160" authorId="1" shapeId="0" xr:uid="{FF12B639-9C92-4F07-AA19-6A00E16A88D9}">
      <text>
        <r>
          <rPr>
            <b/>
            <sz val="9"/>
            <color indexed="81"/>
            <rFont val="Tahoma"/>
            <family val="2"/>
          </rPr>
          <t>DBL REV requires TWO rows!
TPL REV requires THREE rows!
QD REV requires FOUR rows!</t>
        </r>
      </text>
    </comment>
    <comment ref="J160" authorId="1" shapeId="0" xr:uid="{FBE6D354-3B97-4EB3-88BE-FA69218B1B56}">
      <text>
        <r>
          <rPr>
            <b/>
            <sz val="9"/>
            <color indexed="81"/>
            <rFont val="Tahoma"/>
            <family val="2"/>
          </rPr>
          <t>If this highlights as an error, consider upsizing the Tether size for better ribbon utilization</t>
        </r>
      </text>
    </comment>
    <comment ref="C161" authorId="1" shapeId="0" xr:uid="{E2C012CA-1099-4DD8-BED5-39F229223295}">
      <text>
        <r>
          <rPr>
            <b/>
            <sz val="9"/>
            <color indexed="81"/>
            <rFont val="Tahoma"/>
            <family val="2"/>
          </rPr>
          <t>DBL REV requires TWO rows!
TPL REV requires THREE rows!
QD REV requires FOUR rows!</t>
        </r>
      </text>
    </comment>
    <comment ref="J161" authorId="1" shapeId="0" xr:uid="{F920E591-90CD-4709-8DC4-15689DB91419}">
      <text>
        <r>
          <rPr>
            <b/>
            <sz val="9"/>
            <color indexed="81"/>
            <rFont val="Tahoma"/>
            <family val="2"/>
          </rPr>
          <t>If this highlights as an error, consider upsizing the Tether size for better ribbon utilization</t>
        </r>
      </text>
    </comment>
    <comment ref="C162" authorId="1" shapeId="0" xr:uid="{E707ABEC-51BF-4E1E-8930-8968A77DA490}">
      <text>
        <r>
          <rPr>
            <b/>
            <sz val="9"/>
            <color indexed="81"/>
            <rFont val="Tahoma"/>
            <family val="2"/>
          </rPr>
          <t>DBL REV requires TWO rows!
TPL REV requires THREE rows!
QD REV requires FOUR rows!</t>
        </r>
      </text>
    </comment>
    <comment ref="J162" authorId="1" shapeId="0" xr:uid="{94B28CD1-3D38-4BAF-8ED6-16390CD1BCFE}">
      <text>
        <r>
          <rPr>
            <b/>
            <sz val="9"/>
            <color indexed="81"/>
            <rFont val="Tahoma"/>
            <family val="2"/>
          </rPr>
          <t>If this highlights as an error, consider upsizing the Tether size for better ribbon utilization</t>
        </r>
      </text>
    </comment>
    <comment ref="C163" authorId="1" shapeId="0" xr:uid="{52217941-8CDF-4FA2-83D9-49EF0CA9F63C}">
      <text>
        <r>
          <rPr>
            <b/>
            <sz val="9"/>
            <color indexed="81"/>
            <rFont val="Tahoma"/>
            <family val="2"/>
          </rPr>
          <t>DBL REV requires TWO rows!
TPL REV requires THREE rows!
QD REV requires FOUR rows!</t>
        </r>
      </text>
    </comment>
    <comment ref="J163" authorId="1" shapeId="0" xr:uid="{CB6992D0-C80C-4BEB-9FD0-28A4B2150A65}">
      <text>
        <r>
          <rPr>
            <b/>
            <sz val="9"/>
            <color indexed="81"/>
            <rFont val="Tahoma"/>
            <family val="2"/>
          </rPr>
          <t>If this highlights as an error, consider upsizing the Tether size for better ribbon utilization</t>
        </r>
      </text>
    </comment>
    <comment ref="C164" authorId="1" shapeId="0" xr:uid="{7C56EC87-7241-411E-AA1E-CC134B8C8B5E}">
      <text>
        <r>
          <rPr>
            <b/>
            <sz val="9"/>
            <color indexed="81"/>
            <rFont val="Tahoma"/>
            <family val="2"/>
          </rPr>
          <t>DBL REV requires TWO rows!
TPL REV requires THREE rows!
QD REV requires FOUR rows!</t>
        </r>
      </text>
    </comment>
    <comment ref="J164" authorId="1" shapeId="0" xr:uid="{4B3E4098-8628-48B1-925A-74BE819B5590}">
      <text>
        <r>
          <rPr>
            <b/>
            <sz val="9"/>
            <color indexed="81"/>
            <rFont val="Tahoma"/>
            <family val="2"/>
          </rPr>
          <t>If this highlights as an error, consider upsizing the Tether size for better ribbon utilization</t>
        </r>
      </text>
    </comment>
    <comment ref="B170" authorId="0" shapeId="0" xr:uid="{187C68D0-1526-432D-8536-E71E81814F1A}">
      <text>
        <r>
          <rPr>
            <b/>
            <sz val="8"/>
            <color indexed="81"/>
            <rFont val="Tahoma"/>
            <family val="2"/>
          </rPr>
          <t>This information will be used to satisfy your distribution planning requirement.</t>
        </r>
        <r>
          <rPr>
            <sz val="8"/>
            <color indexed="81"/>
            <rFont val="Tahoma"/>
            <family val="2"/>
          </rPr>
          <t xml:space="preserve">
</t>
        </r>
      </text>
    </comment>
    <comment ref="G170" authorId="0" shapeId="0" xr:uid="{42E13EEE-2E3C-4D67-B508-F1431B28B3A9}">
      <text>
        <r>
          <rPr>
            <b/>
            <sz val="8"/>
            <color indexed="81"/>
            <rFont val="Tahoma"/>
            <family val="2"/>
          </rPr>
          <t>This is total fibers that have been assigned to this Reel based on Tether sizes picked</t>
        </r>
        <r>
          <rPr>
            <sz val="8"/>
            <color indexed="81"/>
            <rFont val="Tahoma"/>
            <family val="2"/>
          </rPr>
          <t xml:space="preserve">
</t>
        </r>
      </text>
    </comment>
    <comment ref="I170" authorId="0" shapeId="0" xr:uid="{FC003AA5-693C-4421-A298-E0E35E09424F}">
      <text>
        <r>
          <rPr>
            <b/>
            <sz val="8"/>
            <color indexed="81"/>
            <rFont val="Tahoma"/>
            <family val="2"/>
          </rPr>
          <t>This will be added to Planning Load Block A for TOTAL</t>
        </r>
        <r>
          <rPr>
            <sz val="8"/>
            <color indexed="81"/>
            <rFont val="Tahoma"/>
            <family val="2"/>
          </rPr>
          <t xml:space="preserve">
</t>
        </r>
      </text>
    </comment>
    <comment ref="J170" authorId="0" shapeId="0" xr:uid="{A2A3307C-DB27-423F-AEB7-1F6C7A885824}">
      <text>
        <r>
          <rPr>
            <b/>
            <sz val="8"/>
            <color indexed="81"/>
            <rFont val="Tahoma"/>
            <family val="2"/>
          </rPr>
          <t>This is the PON OUT count that is not assigned in this cable reel.</t>
        </r>
        <r>
          <rPr>
            <sz val="8"/>
            <color indexed="81"/>
            <rFont val="Tahoma"/>
            <family val="2"/>
          </rPr>
          <t xml:space="preserve">
</t>
        </r>
      </text>
    </comment>
    <comment ref="P170" authorId="1" shapeId="0" xr:uid="{26141015-8922-4F5B-9793-C162DEE05931}">
      <text>
        <r>
          <rPr>
            <b/>
            <sz val="9"/>
            <color indexed="81"/>
            <rFont val="Tahoma"/>
            <family val="2"/>
          </rPr>
          <t>REMEMBER: 2-Fbr Tethers are NOT available for RPX CABLE!</t>
        </r>
      </text>
    </comment>
    <comment ref="Q170" authorId="1" shapeId="0" xr:uid="{B0329475-C897-4F9B-AF9F-DE257FE371BA}">
      <text>
        <r>
          <rPr>
            <b/>
            <sz val="9"/>
            <color indexed="81"/>
            <rFont val="Tahoma"/>
            <family val="2"/>
          </rPr>
          <t>REMEMBER: 2-Fbr Tethers are NOT available for RPX CABLE!</t>
        </r>
      </text>
    </comment>
    <comment ref="S170" authorId="1" shapeId="0" xr:uid="{7673BC9B-0058-4A78-B999-2F3AE28A1A5A}">
      <text>
        <r>
          <rPr>
            <b/>
            <sz val="9"/>
            <color indexed="81"/>
            <rFont val="Tahoma"/>
            <family val="2"/>
          </rPr>
          <t>REMEMBER: 2-Fbr Tethers are NOT available for RPX CABLE!</t>
        </r>
      </text>
    </comment>
    <comment ref="T170" authorId="1" shapeId="0" xr:uid="{0A572EA6-9F1D-4698-A211-40EA6A11F0F8}">
      <text>
        <r>
          <rPr>
            <b/>
            <sz val="9"/>
            <color indexed="81"/>
            <rFont val="Tahoma"/>
            <family val="2"/>
          </rPr>
          <t>REMEMBER: 2-Fbr Tethers are NOT available for RPX CABLE!</t>
        </r>
      </text>
    </comment>
    <comment ref="B171" authorId="0" shapeId="0" xr:uid="{EB6B848F-2F17-4B30-8DEE-19FF832501C5}">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71" authorId="0" shapeId="0" xr:uid="{19D8BAE0-FC45-473D-9C26-CB65ABE3DE40}">
      <text>
        <r>
          <rPr>
            <b/>
            <sz val="8"/>
            <color indexed="81"/>
            <rFont val="Tahoma"/>
            <family val="2"/>
          </rPr>
          <t>Make sure you add this number to "TAT FIBERS ASSIGNED" for the total required in the Load Block on the prints.</t>
        </r>
      </text>
    </comment>
    <comment ref="G171" authorId="0" shapeId="0" xr:uid="{B0B18800-D277-4132-A4CB-D6D7971649AE}">
      <text>
        <r>
          <rPr>
            <b/>
            <sz val="8"/>
            <color indexed="81"/>
            <rFont val="Tahoma"/>
            <family val="2"/>
          </rPr>
          <t>Includes "DEAD" Count (No PON count assigned)</t>
        </r>
      </text>
    </comment>
    <comment ref="I171" authorId="0" shapeId="0" xr:uid="{AC37CB18-BB29-4517-864B-AC16805B5600}">
      <text>
        <r>
          <rPr>
            <b/>
            <sz val="8"/>
            <color indexed="81"/>
            <rFont val="Tahoma"/>
            <family val="2"/>
          </rPr>
          <t xml:space="preserve">If this number is negative- you need to upsize your cable sheath </t>
        </r>
        <r>
          <rPr>
            <sz val="8"/>
            <color indexed="81"/>
            <rFont val="Tahoma"/>
            <family val="2"/>
          </rPr>
          <t xml:space="preserve">
</t>
        </r>
      </text>
    </comment>
    <comment ref="Z171" authorId="0" shapeId="0" xr:uid="{4DABF804-06F8-40D8-A6E5-AA2AD3A10F1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72" authorId="0" shapeId="0" xr:uid="{2DD53AE5-BB64-4321-B4AB-7136AAD26A4D}">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72" authorId="0" shapeId="0" xr:uid="{DBF15BD9-DFDF-4F91-AD7C-B9DE4B2A4BA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72" authorId="0" shapeId="0" xr:uid="{000C53E3-7486-4C5A-8F8F-B0677E445B5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72" authorId="1" shapeId="0" xr:uid="{DCE74AF3-39EF-43E2-8EC0-156A152CC285}">
      <text>
        <r>
          <rPr>
            <b/>
            <sz val="9"/>
            <color indexed="81"/>
            <rFont val="Tahoma"/>
            <family val="2"/>
          </rPr>
          <t>REMEMBER: 6-Fbr Tethers are NOT available for RPX CABLE!</t>
        </r>
      </text>
    </comment>
    <comment ref="Q172" authorId="1" shapeId="0" xr:uid="{CA97AF63-8A49-4E8D-A3C4-7DD4A49A6567}">
      <text>
        <r>
          <rPr>
            <b/>
            <sz val="9"/>
            <color indexed="81"/>
            <rFont val="Tahoma"/>
            <family val="2"/>
          </rPr>
          <t>REMEMBER: 6-Fbr Tethers are NOT available for RPX CABLE!</t>
        </r>
      </text>
    </comment>
    <comment ref="S172" authorId="1" shapeId="0" xr:uid="{EDC97FD6-E693-45DD-A144-D2F6A1EA294F}">
      <text>
        <r>
          <rPr>
            <b/>
            <sz val="9"/>
            <color indexed="81"/>
            <rFont val="Tahoma"/>
            <family val="2"/>
          </rPr>
          <t>REMEMBER: 6-Fbr Tethers are NOT available for RPX CABLE!</t>
        </r>
      </text>
    </comment>
    <comment ref="T172" authorId="1" shapeId="0" xr:uid="{EB115FD9-D6E8-432E-A04C-9F90321C7A96}">
      <text>
        <r>
          <rPr>
            <b/>
            <sz val="9"/>
            <color indexed="81"/>
            <rFont val="Tahoma"/>
            <family val="2"/>
          </rPr>
          <t>REMEMBER: 6-Fbr Tethers are NOT available for AERIAL CABLE!</t>
        </r>
      </text>
    </comment>
    <comment ref="B173" authorId="0" shapeId="0" xr:uid="{DC66600C-356E-494F-B90A-6DB11EA043E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73" authorId="0" shapeId="0" xr:uid="{CCBE4308-8196-4A8F-A1B1-DC5699113D42}">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74" authorId="0" shapeId="0" xr:uid="{9ED3336C-8D81-43B0-A527-BBD4B8492FC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75" authorId="0" shapeId="0" xr:uid="{28C68EA4-E065-4A3E-903A-0B771757D6FD}">
      <text>
        <r>
          <rPr>
            <b/>
            <sz val="8"/>
            <color indexed="81"/>
            <rFont val="Tahoma"/>
            <family val="2"/>
          </rPr>
          <t>Include any existing, planned, or expected wireless locations to be fed by this reel of cable.</t>
        </r>
        <r>
          <rPr>
            <sz val="8"/>
            <color indexed="81"/>
            <rFont val="Tahoma"/>
            <family val="2"/>
          </rPr>
          <t xml:space="preserve">
</t>
        </r>
      </text>
    </comment>
    <comment ref="E175" authorId="0" shapeId="0" xr:uid="{190762D3-813E-4425-9C96-E57D969D5A09}">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75" authorId="0" shapeId="0" xr:uid="{1D62E92F-F5A1-4EF6-8563-011C4F20E40E}">
      <text>
        <r>
          <rPr>
            <b/>
            <sz val="8"/>
            <color indexed="81"/>
            <rFont val="Tahoma"/>
            <family val="2"/>
          </rPr>
          <t>These are "manufacturing rules" and general warnings</t>
        </r>
        <r>
          <rPr>
            <sz val="8"/>
            <color indexed="81"/>
            <rFont val="Tahoma"/>
            <family val="2"/>
          </rPr>
          <t xml:space="preserve">
</t>
        </r>
      </text>
    </comment>
    <comment ref="B176" authorId="0" shapeId="0" xr:uid="{02D1CE26-CEAF-4201-A577-BF3BE742A6B3}">
      <text>
        <r>
          <rPr>
            <b/>
            <sz val="8"/>
            <color indexed="81"/>
            <rFont val="Tahoma"/>
            <family val="2"/>
          </rPr>
          <t>Field end section(s) requirements that this section of cable will feed (not fed by TETHERS)</t>
        </r>
        <r>
          <rPr>
            <sz val="8"/>
            <color indexed="81"/>
            <rFont val="Tahoma"/>
            <family val="2"/>
          </rPr>
          <t xml:space="preserve">
</t>
        </r>
      </text>
    </comment>
    <comment ref="B177" authorId="0" shapeId="0" xr:uid="{7F16244F-830A-47F5-A538-4EC93E7F601E}">
      <text>
        <r>
          <rPr>
            <b/>
            <sz val="8"/>
            <color indexed="81"/>
            <rFont val="Tahoma"/>
            <family val="2"/>
          </rPr>
          <t>This number is a sum of TOTAL PLANNED plus the ASSIGNED TO TETHERS</t>
        </r>
        <r>
          <rPr>
            <sz val="8"/>
            <color indexed="81"/>
            <rFont val="Tahoma"/>
            <family val="2"/>
          </rPr>
          <t xml:space="preserve">
</t>
        </r>
      </text>
    </comment>
    <comment ref="Z178" authorId="0" shapeId="0" xr:uid="{D9657EEA-B90E-4339-91EC-ABA9E88EEE96}">
      <text>
        <r>
          <rPr>
            <b/>
            <sz val="8"/>
            <color indexed="81"/>
            <rFont val="Tahoma"/>
            <family val="2"/>
          </rPr>
          <t>When using a 216, these are the 2-buffer tubes that can't be cross-assigned</t>
        </r>
        <r>
          <rPr>
            <sz val="8"/>
            <color indexed="81"/>
            <rFont val="Tahoma"/>
            <family val="2"/>
          </rPr>
          <t xml:space="preserve">
</t>
        </r>
      </text>
    </comment>
    <comment ref="AA178" authorId="0" shapeId="0" xr:uid="{E8BF55AF-E5DD-4DAD-8705-5D6C692790DC}">
      <text>
        <r>
          <rPr>
            <b/>
            <sz val="8"/>
            <color indexed="81"/>
            <rFont val="Tahoma"/>
            <family val="2"/>
          </rPr>
          <t>Counting from High count Backwards- this is Fiber Strand 133</t>
        </r>
      </text>
    </comment>
    <comment ref="AB178" authorId="0" shapeId="0" xr:uid="{8A3DA8E0-B04D-4E8B-9A89-C780344E8544}">
      <text>
        <r>
          <rPr>
            <b/>
            <sz val="8"/>
            <color indexed="81"/>
            <rFont val="Tahoma"/>
            <family val="2"/>
          </rPr>
          <t>Counting from High count Backwards- this is Fiber Strand 144</t>
        </r>
        <r>
          <rPr>
            <sz val="8"/>
            <color indexed="81"/>
            <rFont val="Tahoma"/>
            <family val="2"/>
          </rPr>
          <t xml:space="preserve">
</t>
        </r>
      </text>
    </comment>
    <comment ref="C179" authorId="0" shapeId="0" xr:uid="{0FC53B6C-D214-4C08-969D-8AE644571AC4}">
      <text>
        <r>
          <rPr>
            <b/>
            <sz val="8"/>
            <color indexed="81"/>
            <rFont val="Tahoma"/>
            <family val="2"/>
          </rPr>
          <t xml:space="preserve">Select if this tether will be used to feed a CFST or a lateral cable. </t>
        </r>
      </text>
    </comment>
    <comment ref="D179" authorId="0" shapeId="0" xr:uid="{1C0BFBF9-A20F-497E-B339-F9AD38AA22B4}">
      <text>
        <r>
          <rPr>
            <b/>
            <sz val="8"/>
            <color indexed="81"/>
            <rFont val="Tahoma"/>
            <family val="2"/>
          </rPr>
          <t>Note the Terminal Address to keep your locations straight</t>
        </r>
        <r>
          <rPr>
            <sz val="8"/>
            <color indexed="81"/>
            <rFont val="Tahoma"/>
            <family val="2"/>
          </rPr>
          <t xml:space="preserve">
</t>
        </r>
      </text>
    </comment>
    <comment ref="E179" authorId="0" shapeId="0" xr:uid="{66F4D385-A208-4B04-99AA-7A01F81DC291}">
      <text>
        <r>
          <rPr>
            <b/>
            <sz val="9"/>
            <color indexed="81"/>
            <rFont val="Calibri"/>
            <family val="2"/>
            <scheme val="minor"/>
          </rPr>
          <t>Pick the Tether Size for the location</t>
        </r>
        <r>
          <rPr>
            <sz val="8"/>
            <color indexed="81"/>
            <rFont val="Tahoma"/>
            <family val="2"/>
          </rPr>
          <t xml:space="preserve">
</t>
        </r>
      </text>
    </comment>
    <comment ref="F179" authorId="2" shapeId="0" xr:uid="{F9DD7630-D7E1-4A87-AA46-1C5FA35C54B1}">
      <text>
        <r>
          <rPr>
            <b/>
            <sz val="9"/>
            <color indexed="81"/>
            <rFont val="Tahoma"/>
            <family val="2"/>
          </rPr>
          <t>Identify TCF or FST location.
Leave blank if tether is NOT for a TCF or FST!</t>
        </r>
      </text>
    </comment>
    <comment ref="H179" authorId="0" shapeId="0" xr:uid="{8D279C87-F0A2-44CC-B33D-2EEE6DD5AA48}">
      <text>
        <r>
          <rPr>
            <b/>
            <sz val="8"/>
            <color indexed="81"/>
            <rFont val="Tahoma"/>
            <family val="2"/>
          </rPr>
          <t>If any of these numbers are negative, check your PON count and Cable size</t>
        </r>
        <r>
          <rPr>
            <sz val="8"/>
            <color indexed="81"/>
            <rFont val="Tahoma"/>
            <family val="2"/>
          </rPr>
          <t xml:space="preserve">
</t>
        </r>
      </text>
    </comment>
    <comment ref="I179" authorId="0" shapeId="0" xr:uid="{B85013B4-1B31-4B88-9382-EF2A8CA249C3}">
      <text>
        <r>
          <rPr>
            <b/>
            <sz val="8"/>
            <color indexed="81"/>
            <rFont val="Tahoma"/>
            <family val="2"/>
          </rPr>
          <t>If any of these numbers are negative, check your PON count and Cable size</t>
        </r>
      </text>
    </comment>
    <comment ref="J179" authorId="0" shapeId="0" xr:uid="{68A8B41B-FB2D-4FBC-9FF5-1D2CCAA5E12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79" authorId="2" shapeId="0" xr:uid="{F5759506-3C84-4153-A515-245B5E67DC78}">
      <text>
        <r>
          <rPr>
            <b/>
            <sz val="9"/>
            <color indexed="81"/>
            <rFont val="Tahoma"/>
            <family val="2"/>
          </rPr>
          <t>Leave blank if using 10' Terminal Tail
Enter Tail length if greater than 10'</t>
        </r>
      </text>
    </comment>
    <comment ref="M179" authorId="0" shapeId="0" xr:uid="{1BCAAE19-A2DC-4AD0-A117-CB8D587613A4}">
      <text>
        <r>
          <rPr>
            <b/>
            <sz val="8"/>
            <color indexed="81"/>
            <rFont val="Tahoma"/>
            <family val="2"/>
          </rPr>
          <t>Make design notes such as slack coils, realingment loops,  or location notes</t>
        </r>
      </text>
    </comment>
    <comment ref="Z179" authorId="0" shapeId="0" xr:uid="{4C556DA9-DA34-4155-9A6A-79AD2ACA77B2}">
      <text>
        <r>
          <rPr>
            <b/>
            <sz val="8"/>
            <color indexed="81"/>
            <rFont val="Tahoma"/>
            <family val="2"/>
          </rPr>
          <t>When using a 216, these are the 2-buffer tubes that can't be cross-assigned</t>
        </r>
        <r>
          <rPr>
            <sz val="8"/>
            <color indexed="81"/>
            <rFont val="Tahoma"/>
            <family val="2"/>
          </rPr>
          <t xml:space="preserve">
</t>
        </r>
      </text>
    </comment>
    <comment ref="AA179" authorId="0" shapeId="0" xr:uid="{E51201DE-090D-42AD-AB65-47C0B794D50F}">
      <text>
        <r>
          <rPr>
            <b/>
            <sz val="8"/>
            <color indexed="81"/>
            <rFont val="Tahoma"/>
            <family val="2"/>
          </rPr>
          <t xml:space="preserve">Counting from High count Backwards- this is Fiber Strand 145
</t>
        </r>
      </text>
    </comment>
    <comment ref="AB179" authorId="0" shapeId="0" xr:uid="{5E04F3D2-A287-4FC6-AEC0-AFAA5D1F09F2}">
      <text>
        <r>
          <rPr>
            <b/>
            <sz val="8"/>
            <color indexed="81"/>
            <rFont val="Tahoma"/>
            <family val="2"/>
          </rPr>
          <t>Counting from High count Backwards- this is Fiber Strand 156</t>
        </r>
      </text>
    </comment>
    <comment ref="J181" authorId="1" shapeId="0" xr:uid="{53CD67F8-ADDF-4CE9-A436-AD885E760D51}">
      <text>
        <r>
          <rPr>
            <b/>
            <sz val="9"/>
            <color indexed="81"/>
            <rFont val="Tahoma"/>
            <family val="2"/>
          </rPr>
          <t>If this highlights as an error, consider upsizing the Tether size for better ribbon utilization</t>
        </r>
      </text>
    </comment>
    <comment ref="J182" authorId="1" shapeId="0" xr:uid="{3B8BEB22-0D22-4395-A505-F2A4E2FC5947}">
      <text>
        <r>
          <rPr>
            <b/>
            <sz val="9"/>
            <color indexed="81"/>
            <rFont val="Tahoma"/>
            <family val="2"/>
          </rPr>
          <t>If this highlights as an error, consider upsizing the Tether size for better ribbon utilization</t>
        </r>
      </text>
    </comment>
    <comment ref="J183" authorId="1" shapeId="0" xr:uid="{83DF954B-C0C3-49C1-AB10-EF76EFB0ADE0}">
      <text>
        <r>
          <rPr>
            <b/>
            <sz val="9"/>
            <color indexed="81"/>
            <rFont val="Tahoma"/>
            <family val="2"/>
          </rPr>
          <t>If this highlights as an error, consider upsizing the Tether size for better ribbon utilization</t>
        </r>
      </text>
    </comment>
    <comment ref="J184" authorId="1" shapeId="0" xr:uid="{22C3AA9E-D6AC-41C2-8744-FB5D7EE440E4}">
      <text>
        <r>
          <rPr>
            <b/>
            <sz val="9"/>
            <color indexed="81"/>
            <rFont val="Tahoma"/>
            <family val="2"/>
          </rPr>
          <t>If this highlights as an error, consider upsizing the Tether size for better ribbon utilization</t>
        </r>
      </text>
    </comment>
    <comment ref="J185" authorId="1" shapeId="0" xr:uid="{67A6CE61-65B9-4237-B1B9-F4D98BFCC7D5}">
      <text>
        <r>
          <rPr>
            <b/>
            <sz val="9"/>
            <color indexed="81"/>
            <rFont val="Tahoma"/>
            <family val="2"/>
          </rPr>
          <t>If this highlights as an error, consider upsizing the Tether size for better ribbon utilization</t>
        </r>
      </text>
    </comment>
    <comment ref="J186" authorId="1" shapeId="0" xr:uid="{D035C2FE-D10D-4F5C-BA8C-6B639323CBA0}">
      <text>
        <r>
          <rPr>
            <b/>
            <sz val="9"/>
            <color indexed="81"/>
            <rFont val="Tahoma"/>
            <family val="2"/>
          </rPr>
          <t>If this highlights as an error, consider upsizing the Tether size for better ribbon utilization</t>
        </r>
      </text>
    </comment>
    <comment ref="J187" authorId="1" shapeId="0" xr:uid="{ECC491A1-F5DE-4963-A713-177F39BBEC92}">
      <text>
        <r>
          <rPr>
            <b/>
            <sz val="9"/>
            <color indexed="81"/>
            <rFont val="Tahoma"/>
            <family val="2"/>
          </rPr>
          <t>If this highlights as an error, consider upsizing the Tether size for better ribbon utilization</t>
        </r>
      </text>
    </comment>
    <comment ref="J188" authorId="1" shapeId="0" xr:uid="{B79860B6-9852-4DF8-9595-28B59BBE1599}">
      <text>
        <r>
          <rPr>
            <b/>
            <sz val="9"/>
            <color indexed="81"/>
            <rFont val="Tahoma"/>
            <family val="2"/>
          </rPr>
          <t>If this highlights as an error, consider upsizing the Tether size for better ribbon utilization</t>
        </r>
      </text>
    </comment>
    <comment ref="J189" authorId="1" shapeId="0" xr:uid="{C0E3F514-FD39-41C3-83DA-9DB2CA7921F0}">
      <text>
        <r>
          <rPr>
            <b/>
            <sz val="9"/>
            <color indexed="81"/>
            <rFont val="Tahoma"/>
            <family val="2"/>
          </rPr>
          <t>If this highlights as an error, consider upsizing the Tether size for better ribbon utilization</t>
        </r>
      </text>
    </comment>
    <comment ref="J190" authorId="1" shapeId="0" xr:uid="{2260F9A7-6DC0-4156-A55A-86603B1BB227}">
      <text>
        <r>
          <rPr>
            <b/>
            <sz val="9"/>
            <color indexed="81"/>
            <rFont val="Tahoma"/>
            <family val="2"/>
          </rPr>
          <t>If this highlights as an error, consider upsizing the Tether size for better ribbon utilization</t>
        </r>
      </text>
    </comment>
    <comment ref="J191" authorId="1" shapeId="0" xr:uid="{22941B4D-DF89-444B-AA0F-85715C7A80BF}">
      <text>
        <r>
          <rPr>
            <b/>
            <sz val="9"/>
            <color indexed="81"/>
            <rFont val="Tahoma"/>
            <family val="2"/>
          </rPr>
          <t>If this highlights as an error, consider upsizing the Tether size for better ribbon utilization</t>
        </r>
      </text>
    </comment>
    <comment ref="J192" authorId="1" shapeId="0" xr:uid="{B3BAC576-C079-4414-A96D-B131CC1D050A}">
      <text>
        <r>
          <rPr>
            <b/>
            <sz val="9"/>
            <color indexed="81"/>
            <rFont val="Tahoma"/>
            <family val="2"/>
          </rPr>
          <t>If this highlights as an error, consider upsizing the Tether size for better ribbon utilization</t>
        </r>
      </text>
    </comment>
    <comment ref="J193" authorId="1" shapeId="0" xr:uid="{74186F2D-30BA-48A4-B64D-C1438EF0B9EB}">
      <text>
        <r>
          <rPr>
            <b/>
            <sz val="9"/>
            <color indexed="81"/>
            <rFont val="Tahoma"/>
            <family val="2"/>
          </rPr>
          <t>If this highlights as an error, consider upsizing the Tether size for better ribbon utilization</t>
        </r>
      </text>
    </comment>
    <comment ref="J194" authorId="1" shapeId="0" xr:uid="{7D5E64EA-E552-450F-AECA-FDA6E6CE5AD6}">
      <text>
        <r>
          <rPr>
            <b/>
            <sz val="9"/>
            <color indexed="81"/>
            <rFont val="Tahoma"/>
            <family val="2"/>
          </rPr>
          <t>If this highlights as an error, consider upsizing the Tether size for better ribbon utilization</t>
        </r>
      </text>
    </comment>
    <comment ref="J195" authorId="1" shapeId="0" xr:uid="{065D4FEF-A4B7-4A84-8972-F47A93B85FA0}">
      <text>
        <r>
          <rPr>
            <b/>
            <sz val="9"/>
            <color indexed="81"/>
            <rFont val="Tahoma"/>
            <family val="2"/>
          </rPr>
          <t>If this highlights as an error, consider upsizing the Tether size for better ribbon utilization</t>
        </r>
      </text>
    </comment>
    <comment ref="J196" authorId="1" shapeId="0" xr:uid="{5BA39AD7-2E7F-437A-9537-AD46E8D3761C}">
      <text>
        <r>
          <rPr>
            <b/>
            <sz val="9"/>
            <color indexed="81"/>
            <rFont val="Tahoma"/>
            <family val="2"/>
          </rPr>
          <t>If this highlights as an error, consider upsizing the Tether size for better ribbon utilization</t>
        </r>
      </text>
    </comment>
    <comment ref="J197" authorId="1" shapeId="0" xr:uid="{07AC6F9C-ADCB-4542-AC01-76588A76A84B}">
      <text>
        <r>
          <rPr>
            <b/>
            <sz val="9"/>
            <color indexed="81"/>
            <rFont val="Tahoma"/>
            <family val="2"/>
          </rPr>
          <t>If this highlights as an error, consider upsizing the Tether size for better ribbon utilization</t>
        </r>
      </text>
    </comment>
    <comment ref="J198" authorId="1" shapeId="0" xr:uid="{0CC7F40B-BDEC-4DBD-B0B0-CEDA00372F5E}">
      <text>
        <r>
          <rPr>
            <b/>
            <sz val="9"/>
            <color indexed="81"/>
            <rFont val="Tahoma"/>
            <family val="2"/>
          </rPr>
          <t>If this highlights as an error, consider upsizing the Tether size for better ribbon utilization</t>
        </r>
      </text>
    </comment>
    <comment ref="C199" authorId="1" shapeId="0" xr:uid="{5BD60EFC-B904-4DBB-A398-AB82AF05C449}">
      <text>
        <r>
          <rPr>
            <b/>
            <sz val="9"/>
            <color indexed="81"/>
            <rFont val="Tahoma"/>
            <family val="2"/>
          </rPr>
          <t>DBL REV requires TWO rows!
TPL REV requires THREE rows!
QD REV requires FOUR rows!</t>
        </r>
      </text>
    </comment>
    <comment ref="J199" authorId="1" shapeId="0" xr:uid="{2133A12F-88B9-4029-A013-D977EE3A2E81}">
      <text>
        <r>
          <rPr>
            <b/>
            <sz val="9"/>
            <color indexed="81"/>
            <rFont val="Tahoma"/>
            <family val="2"/>
          </rPr>
          <t>If this highlights as an error, consider upsizing the Tether size for better ribbon utilization</t>
        </r>
      </text>
    </comment>
    <comment ref="C200" authorId="1" shapeId="0" xr:uid="{DB38BB00-B0B1-4EF3-8319-6A7F8C38A9DB}">
      <text>
        <r>
          <rPr>
            <b/>
            <sz val="9"/>
            <color indexed="81"/>
            <rFont val="Tahoma"/>
            <family val="2"/>
          </rPr>
          <t>DBL REV requires TWO rows!
TPL REV requires THREE rows!
QD REV requires FOUR rows!</t>
        </r>
      </text>
    </comment>
    <comment ref="J200" authorId="1" shapeId="0" xr:uid="{648E7E4A-06B2-40DF-8357-1AF340D2D00B}">
      <text>
        <r>
          <rPr>
            <b/>
            <sz val="9"/>
            <color indexed="81"/>
            <rFont val="Tahoma"/>
            <family val="2"/>
          </rPr>
          <t>If this highlights as an error, consider upsizing the Tether size for better ribbon utilization</t>
        </r>
      </text>
    </comment>
    <comment ref="C201" authorId="1" shapeId="0" xr:uid="{600ADA5A-CA74-45D0-9F40-B5273FA744AD}">
      <text>
        <r>
          <rPr>
            <b/>
            <sz val="9"/>
            <color indexed="81"/>
            <rFont val="Tahoma"/>
            <family val="2"/>
          </rPr>
          <t>DBL REV requires TWO rows!
TPL REV requires THREE rows!
QD REV requires FOUR rows!</t>
        </r>
      </text>
    </comment>
    <comment ref="J201" authorId="1" shapeId="0" xr:uid="{2D26C438-30EE-43F0-BBA6-CEBECDA0DB3D}">
      <text>
        <r>
          <rPr>
            <b/>
            <sz val="9"/>
            <color indexed="81"/>
            <rFont val="Tahoma"/>
            <family val="2"/>
          </rPr>
          <t>If this highlights as an error, consider upsizing the Tether size for better ribbon utilization</t>
        </r>
      </text>
    </comment>
    <comment ref="C202" authorId="1" shapeId="0" xr:uid="{8537C87B-9764-4251-847E-385480E722FE}">
      <text>
        <r>
          <rPr>
            <b/>
            <sz val="9"/>
            <color indexed="81"/>
            <rFont val="Tahoma"/>
            <family val="2"/>
          </rPr>
          <t>DBL REV requires TWO rows!
TPL REV requires THREE rows!
QD REV requires FOUR rows!</t>
        </r>
      </text>
    </comment>
    <comment ref="J202" authorId="1" shapeId="0" xr:uid="{6BEC11CE-8170-4EFD-A5BF-2113D351578C}">
      <text>
        <r>
          <rPr>
            <b/>
            <sz val="9"/>
            <color indexed="81"/>
            <rFont val="Tahoma"/>
            <family val="2"/>
          </rPr>
          <t>If this highlights as an error, consider upsizing the Tether size for better ribbon utilization</t>
        </r>
      </text>
    </comment>
    <comment ref="C203" authorId="1" shapeId="0" xr:uid="{DB0C3204-0307-4506-89A8-06A05ADB18EE}">
      <text>
        <r>
          <rPr>
            <b/>
            <sz val="9"/>
            <color indexed="81"/>
            <rFont val="Tahoma"/>
            <family val="2"/>
          </rPr>
          <t>DBL REV requires TWO rows!
TPL REV requires THREE rows!
QD REV requires FOUR rows!</t>
        </r>
      </text>
    </comment>
    <comment ref="J203" authorId="1" shapeId="0" xr:uid="{D77A14B4-32D4-431F-BB93-4F6B4675724A}">
      <text>
        <r>
          <rPr>
            <b/>
            <sz val="9"/>
            <color indexed="81"/>
            <rFont val="Tahoma"/>
            <family val="2"/>
          </rPr>
          <t>If this highlights as an error, consider upsizing the Tether size for better ribbon utilization</t>
        </r>
      </text>
    </comment>
    <comment ref="C204" authorId="1" shapeId="0" xr:uid="{E0BE5AD5-868B-4B13-9C4C-70A70CF19E19}">
      <text>
        <r>
          <rPr>
            <b/>
            <sz val="9"/>
            <color indexed="81"/>
            <rFont val="Tahoma"/>
            <family val="2"/>
          </rPr>
          <t>DBL REV requires TWO rows!
TPL REV requires THREE rows!
QD REV requires FOUR rows!</t>
        </r>
      </text>
    </comment>
    <comment ref="J204" authorId="1" shapeId="0" xr:uid="{0EFA0311-9158-46F0-B289-0E65DA264F82}">
      <text>
        <r>
          <rPr>
            <b/>
            <sz val="9"/>
            <color indexed="81"/>
            <rFont val="Tahoma"/>
            <family val="2"/>
          </rPr>
          <t>If this highlights as an error, consider upsizing the Tether size for better ribbon utilization</t>
        </r>
      </text>
    </comment>
    <comment ref="C205" authorId="1" shapeId="0" xr:uid="{48065BEC-BEDE-4C7D-B58C-59A9931E0FE4}">
      <text>
        <r>
          <rPr>
            <b/>
            <sz val="9"/>
            <color indexed="81"/>
            <rFont val="Tahoma"/>
            <family val="2"/>
          </rPr>
          <t>DBL REV requires TWO rows!
TPL REV requires THREE rows!
QD REV requires FOUR rows!</t>
        </r>
      </text>
    </comment>
    <comment ref="J205" authorId="1" shapeId="0" xr:uid="{E013DC31-041E-41BE-A517-0648B9FB0028}">
      <text>
        <r>
          <rPr>
            <b/>
            <sz val="9"/>
            <color indexed="81"/>
            <rFont val="Tahoma"/>
            <family val="2"/>
          </rPr>
          <t>If this highlights as an error, consider upsizing the Tether size for better ribbon utilization</t>
        </r>
      </text>
    </comment>
    <comment ref="B211" authorId="0" shapeId="0" xr:uid="{97DCE720-1217-4110-80EE-BB7B30F5D322}">
      <text>
        <r>
          <rPr>
            <b/>
            <sz val="8"/>
            <color indexed="81"/>
            <rFont val="Tahoma"/>
            <family val="2"/>
          </rPr>
          <t>This information will be used to satisfy your distribution planning requirement.</t>
        </r>
        <r>
          <rPr>
            <sz val="8"/>
            <color indexed="81"/>
            <rFont val="Tahoma"/>
            <family val="2"/>
          </rPr>
          <t xml:space="preserve">
</t>
        </r>
      </text>
    </comment>
    <comment ref="G211" authorId="0" shapeId="0" xr:uid="{8266B377-5BB7-4183-BC78-2CF30012F68E}">
      <text>
        <r>
          <rPr>
            <b/>
            <sz val="8"/>
            <color indexed="81"/>
            <rFont val="Tahoma"/>
            <family val="2"/>
          </rPr>
          <t>This is total fibers that have been assigned to this Reel based on Tether sizes picked</t>
        </r>
        <r>
          <rPr>
            <sz val="8"/>
            <color indexed="81"/>
            <rFont val="Tahoma"/>
            <family val="2"/>
          </rPr>
          <t xml:space="preserve">
</t>
        </r>
      </text>
    </comment>
    <comment ref="I211" authorId="0" shapeId="0" xr:uid="{0EDBC662-2823-4026-9242-05A1F537E2A4}">
      <text>
        <r>
          <rPr>
            <b/>
            <sz val="8"/>
            <color indexed="81"/>
            <rFont val="Tahoma"/>
            <family val="2"/>
          </rPr>
          <t>This will be added to Planning Load Block A for TOTAL</t>
        </r>
        <r>
          <rPr>
            <sz val="8"/>
            <color indexed="81"/>
            <rFont val="Tahoma"/>
            <family val="2"/>
          </rPr>
          <t xml:space="preserve">
</t>
        </r>
      </text>
    </comment>
    <comment ref="J211" authorId="0" shapeId="0" xr:uid="{06D803A9-5ECD-450A-AA87-777431E0D2BA}">
      <text>
        <r>
          <rPr>
            <b/>
            <sz val="8"/>
            <color indexed="81"/>
            <rFont val="Tahoma"/>
            <family val="2"/>
          </rPr>
          <t>This is the PON OUT count that is not assigned in this cable reel.</t>
        </r>
        <r>
          <rPr>
            <sz val="8"/>
            <color indexed="81"/>
            <rFont val="Tahoma"/>
            <family val="2"/>
          </rPr>
          <t xml:space="preserve">
</t>
        </r>
      </text>
    </comment>
    <comment ref="P211" authorId="1" shapeId="0" xr:uid="{8FF8FD30-6768-43B0-8BAB-8B6F6CDB59C6}">
      <text>
        <r>
          <rPr>
            <b/>
            <sz val="9"/>
            <color indexed="81"/>
            <rFont val="Tahoma"/>
            <family val="2"/>
          </rPr>
          <t>REMEMBER: 2-Fbr Tethers are NOT available for RPX CABLE!</t>
        </r>
      </text>
    </comment>
    <comment ref="Q211" authorId="1" shapeId="0" xr:uid="{ED38D043-2A62-4969-9442-4FE381A1CA3E}">
      <text>
        <r>
          <rPr>
            <b/>
            <sz val="9"/>
            <color indexed="81"/>
            <rFont val="Tahoma"/>
            <family val="2"/>
          </rPr>
          <t>REMEMBER: 2-Fbr Tethers are NOT available for RPX CABLE!</t>
        </r>
      </text>
    </comment>
    <comment ref="S211" authorId="1" shapeId="0" xr:uid="{F0718D4F-3D03-4A0C-8DF5-2DFFEC7805BE}">
      <text>
        <r>
          <rPr>
            <b/>
            <sz val="9"/>
            <color indexed="81"/>
            <rFont val="Tahoma"/>
            <family val="2"/>
          </rPr>
          <t>REMEMBER: 2-Fbr Tethers are NOT available for RPX CABLE!</t>
        </r>
      </text>
    </comment>
    <comment ref="T211" authorId="1" shapeId="0" xr:uid="{16A380E6-3C60-4719-B82D-8094349CA264}">
      <text>
        <r>
          <rPr>
            <b/>
            <sz val="9"/>
            <color indexed="81"/>
            <rFont val="Tahoma"/>
            <family val="2"/>
          </rPr>
          <t>REMEMBER: 2-Fbr Tethers are NOT available for RPX CABLE!</t>
        </r>
      </text>
    </comment>
    <comment ref="B212" authorId="0" shapeId="0" xr:uid="{FA71CF70-398B-418B-9DDE-A6144432023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12" authorId="0" shapeId="0" xr:uid="{CF3E7654-C634-49C8-BF5C-5DA3A4EF3C5A}">
      <text>
        <r>
          <rPr>
            <b/>
            <sz val="8"/>
            <color indexed="81"/>
            <rFont val="Tahoma"/>
            <family val="2"/>
          </rPr>
          <t>Make sure you add this number to "TAT FIBERS ASSIGNED" for the total required in the Load Block on the prints.</t>
        </r>
      </text>
    </comment>
    <comment ref="G212" authorId="0" shapeId="0" xr:uid="{0629AEB1-0B1E-4875-ADE3-412C50EE9E4D}">
      <text>
        <r>
          <rPr>
            <b/>
            <sz val="8"/>
            <color indexed="81"/>
            <rFont val="Tahoma"/>
            <family val="2"/>
          </rPr>
          <t>Includes "DEAD" Count (No PON count assigned)</t>
        </r>
      </text>
    </comment>
    <comment ref="I212" authorId="0" shapeId="0" xr:uid="{454829A9-59F2-4ED9-8AF9-416F99EBE5EB}">
      <text>
        <r>
          <rPr>
            <b/>
            <sz val="8"/>
            <color indexed="81"/>
            <rFont val="Tahoma"/>
            <family val="2"/>
          </rPr>
          <t xml:space="preserve">If this number is negative- you need to upsize your cable sheath </t>
        </r>
        <r>
          <rPr>
            <sz val="8"/>
            <color indexed="81"/>
            <rFont val="Tahoma"/>
            <family val="2"/>
          </rPr>
          <t xml:space="preserve">
</t>
        </r>
      </text>
    </comment>
    <comment ref="Z212" authorId="0" shapeId="0" xr:uid="{AFE2445A-CC45-402D-AE4D-EE6F994ECC0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13" authorId="0" shapeId="0" xr:uid="{030D04B1-694F-4C75-B9DC-70270B8162E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13" authorId="0" shapeId="0" xr:uid="{5E8E847E-D74D-48E9-9EE3-228D57091C4F}">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13" authorId="0" shapeId="0" xr:uid="{299961DC-5F23-4EA0-B23B-CAC5E3845B3D}">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13" authorId="1" shapeId="0" xr:uid="{5F532246-731C-4DE0-BB03-182B94A3D8DC}">
      <text>
        <r>
          <rPr>
            <b/>
            <sz val="9"/>
            <color indexed="81"/>
            <rFont val="Tahoma"/>
            <family val="2"/>
          </rPr>
          <t>REMEMBER: 6-Fbr Tethers are NOT available for RPX CABLE!</t>
        </r>
      </text>
    </comment>
    <comment ref="Q213" authorId="1" shapeId="0" xr:uid="{898DA90A-C1EE-47C4-AFC6-F088B761CBE1}">
      <text>
        <r>
          <rPr>
            <b/>
            <sz val="9"/>
            <color indexed="81"/>
            <rFont val="Tahoma"/>
            <family val="2"/>
          </rPr>
          <t>REMEMBER: 6-Fbr Tethers are NOT available for RPX CABLE!</t>
        </r>
      </text>
    </comment>
    <comment ref="S213" authorId="1" shapeId="0" xr:uid="{C67E4541-60C2-4878-B9C1-753DE31437F8}">
      <text>
        <r>
          <rPr>
            <b/>
            <sz val="9"/>
            <color indexed="81"/>
            <rFont val="Tahoma"/>
            <family val="2"/>
          </rPr>
          <t>REMEMBER: 6-Fbr Tethers are NOT available for RPX CABLE!</t>
        </r>
      </text>
    </comment>
    <comment ref="T213" authorId="1" shapeId="0" xr:uid="{5881C6B7-C1E5-4B75-AC77-3F200DABCB6C}">
      <text>
        <r>
          <rPr>
            <b/>
            <sz val="9"/>
            <color indexed="81"/>
            <rFont val="Tahoma"/>
            <family val="2"/>
          </rPr>
          <t>REMEMBER: 6-Fbr Tethers are NOT available for AERIAL CABLE!</t>
        </r>
      </text>
    </comment>
    <comment ref="B214" authorId="0" shapeId="0" xr:uid="{4F9D2B2D-9E62-4053-AB3A-1B70EA42F96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14" authorId="0" shapeId="0" xr:uid="{008896CD-7347-4DDA-B73F-BD2721892D3D}">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15" authorId="0" shapeId="0" xr:uid="{436E8D6E-1D41-4DE2-A5D0-E77F29BC7FF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16" authorId="0" shapeId="0" xr:uid="{9CCC1B38-4AE5-42D3-A83B-F566865B39E5}">
      <text>
        <r>
          <rPr>
            <b/>
            <sz val="8"/>
            <color indexed="81"/>
            <rFont val="Tahoma"/>
            <family val="2"/>
          </rPr>
          <t>Include any existing, planned, or expected wireless locations to be fed by this reel of cable.</t>
        </r>
        <r>
          <rPr>
            <sz val="8"/>
            <color indexed="81"/>
            <rFont val="Tahoma"/>
            <family val="2"/>
          </rPr>
          <t xml:space="preserve">
</t>
        </r>
      </text>
    </comment>
    <comment ref="E216" authorId="0" shapeId="0" xr:uid="{5C5508A9-2D54-431A-A6B6-4FCCD0288E0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16" authorId="0" shapeId="0" xr:uid="{A4A308F0-1D5C-4F74-AED0-6C353ED5224C}">
      <text>
        <r>
          <rPr>
            <b/>
            <sz val="8"/>
            <color indexed="81"/>
            <rFont val="Tahoma"/>
            <family val="2"/>
          </rPr>
          <t>These are "manufacturing rules" and general warnings</t>
        </r>
        <r>
          <rPr>
            <sz val="8"/>
            <color indexed="81"/>
            <rFont val="Tahoma"/>
            <family val="2"/>
          </rPr>
          <t xml:space="preserve">
</t>
        </r>
      </text>
    </comment>
    <comment ref="B217" authorId="0" shapeId="0" xr:uid="{CE4A04F7-034D-4DB4-9D24-705F74F9D223}">
      <text>
        <r>
          <rPr>
            <b/>
            <sz val="8"/>
            <color indexed="81"/>
            <rFont val="Tahoma"/>
            <family val="2"/>
          </rPr>
          <t>Field end section(s) requirements that this section of cable will feed (not fed by TETHERS)</t>
        </r>
        <r>
          <rPr>
            <sz val="8"/>
            <color indexed="81"/>
            <rFont val="Tahoma"/>
            <family val="2"/>
          </rPr>
          <t xml:space="preserve">
</t>
        </r>
      </text>
    </comment>
    <comment ref="B218" authorId="0" shapeId="0" xr:uid="{49FD6B4D-244A-4289-B9A7-FA39A0786290}">
      <text>
        <r>
          <rPr>
            <b/>
            <sz val="8"/>
            <color indexed="81"/>
            <rFont val="Tahoma"/>
            <family val="2"/>
          </rPr>
          <t>This number is a sum of TOTAL PLANNED plus the ASSIGNED TO TETHERS</t>
        </r>
        <r>
          <rPr>
            <sz val="8"/>
            <color indexed="81"/>
            <rFont val="Tahoma"/>
            <family val="2"/>
          </rPr>
          <t xml:space="preserve">
</t>
        </r>
      </text>
    </comment>
    <comment ref="Z219" authorId="0" shapeId="0" xr:uid="{F2493A94-2AD8-48DD-8EBE-7E9D33912EAA}">
      <text>
        <r>
          <rPr>
            <b/>
            <sz val="8"/>
            <color indexed="81"/>
            <rFont val="Tahoma"/>
            <family val="2"/>
          </rPr>
          <t>When using a 216, these are the 2-buffer tubes that can't be cross-assigned</t>
        </r>
        <r>
          <rPr>
            <sz val="8"/>
            <color indexed="81"/>
            <rFont val="Tahoma"/>
            <family val="2"/>
          </rPr>
          <t xml:space="preserve">
</t>
        </r>
      </text>
    </comment>
    <comment ref="AA219" authorId="0" shapeId="0" xr:uid="{2AEAD276-5A16-4ADD-B91D-7FC53B2EB025}">
      <text>
        <r>
          <rPr>
            <b/>
            <sz val="8"/>
            <color indexed="81"/>
            <rFont val="Tahoma"/>
            <family val="2"/>
          </rPr>
          <t>Counting from High count Backwards- this is Fiber Strand 133</t>
        </r>
      </text>
    </comment>
    <comment ref="AB219" authorId="0" shapeId="0" xr:uid="{C4FD8687-F653-4667-AFC0-A1362A3A9516}">
      <text>
        <r>
          <rPr>
            <b/>
            <sz val="8"/>
            <color indexed="81"/>
            <rFont val="Tahoma"/>
            <family val="2"/>
          </rPr>
          <t>Counting from High count Backwards- this is Fiber Strand 144</t>
        </r>
        <r>
          <rPr>
            <sz val="8"/>
            <color indexed="81"/>
            <rFont val="Tahoma"/>
            <family val="2"/>
          </rPr>
          <t xml:space="preserve">
</t>
        </r>
      </text>
    </comment>
    <comment ref="C220" authorId="0" shapeId="0" xr:uid="{8A34EE9A-56DC-43DD-AA95-35B7539582F5}">
      <text>
        <r>
          <rPr>
            <b/>
            <sz val="8"/>
            <color indexed="81"/>
            <rFont val="Tahoma"/>
            <family val="2"/>
          </rPr>
          <t xml:space="preserve">Select if this tether will be used to feed a CFST or a lateral cable. </t>
        </r>
      </text>
    </comment>
    <comment ref="D220" authorId="0" shapeId="0" xr:uid="{75B00EC4-87D1-40F3-80F5-EC9817607662}">
      <text>
        <r>
          <rPr>
            <b/>
            <sz val="8"/>
            <color indexed="81"/>
            <rFont val="Tahoma"/>
            <family val="2"/>
          </rPr>
          <t>Note the Terminal Address to keep your locations straight</t>
        </r>
        <r>
          <rPr>
            <sz val="8"/>
            <color indexed="81"/>
            <rFont val="Tahoma"/>
            <family val="2"/>
          </rPr>
          <t xml:space="preserve">
</t>
        </r>
      </text>
    </comment>
    <comment ref="E220" authorId="0" shapeId="0" xr:uid="{D6E3016B-88F0-482E-89BB-9F31E903742C}">
      <text>
        <r>
          <rPr>
            <b/>
            <sz val="9"/>
            <color indexed="81"/>
            <rFont val="Calibri"/>
            <family val="2"/>
            <scheme val="minor"/>
          </rPr>
          <t>Pick the Tether Size for the location</t>
        </r>
        <r>
          <rPr>
            <sz val="8"/>
            <color indexed="81"/>
            <rFont val="Tahoma"/>
            <family val="2"/>
          </rPr>
          <t xml:space="preserve">
</t>
        </r>
      </text>
    </comment>
    <comment ref="F220" authorId="2" shapeId="0" xr:uid="{8CA3EFFF-1201-4865-9DDF-F2CAE1951C66}">
      <text>
        <r>
          <rPr>
            <b/>
            <sz val="9"/>
            <color indexed="81"/>
            <rFont val="Tahoma"/>
            <family val="2"/>
          </rPr>
          <t>Identify TCF or FST location.
Leave blank if tether is NOT for a TCF or FST!</t>
        </r>
      </text>
    </comment>
    <comment ref="H220" authorId="0" shapeId="0" xr:uid="{C777D58A-4756-4808-8E28-C7DFBFD73C85}">
      <text>
        <r>
          <rPr>
            <b/>
            <sz val="8"/>
            <color indexed="81"/>
            <rFont val="Tahoma"/>
            <family val="2"/>
          </rPr>
          <t>If any of these numbers are negative, check your PON count and Cable size</t>
        </r>
        <r>
          <rPr>
            <sz val="8"/>
            <color indexed="81"/>
            <rFont val="Tahoma"/>
            <family val="2"/>
          </rPr>
          <t xml:space="preserve">
</t>
        </r>
      </text>
    </comment>
    <comment ref="I220" authorId="0" shapeId="0" xr:uid="{EEF08513-7AF0-4C56-A6C5-DB520C38BE8D}">
      <text>
        <r>
          <rPr>
            <b/>
            <sz val="8"/>
            <color indexed="81"/>
            <rFont val="Tahoma"/>
            <family val="2"/>
          </rPr>
          <t>If any of these numbers are negative, check your PON count and Cable size</t>
        </r>
      </text>
    </comment>
    <comment ref="J220" authorId="0" shapeId="0" xr:uid="{945AEDEF-50D5-4F52-A1D5-3C0D43A5B66A}">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220" authorId="2" shapeId="0" xr:uid="{727ECFC4-0669-4194-AC95-53877A9D311E}">
      <text>
        <r>
          <rPr>
            <b/>
            <sz val="9"/>
            <color indexed="81"/>
            <rFont val="Tahoma"/>
            <family val="2"/>
          </rPr>
          <t>Leave blank if using 10' Terminal Tail
Enter Tail length if greater than 10'</t>
        </r>
      </text>
    </comment>
    <comment ref="M220" authorId="0" shapeId="0" xr:uid="{8348B03C-9147-4973-A7CC-42CBD33C9903}">
      <text>
        <r>
          <rPr>
            <b/>
            <sz val="8"/>
            <color indexed="81"/>
            <rFont val="Tahoma"/>
            <family val="2"/>
          </rPr>
          <t>Make design notes such as slack coils, realingment loops,  or location notes</t>
        </r>
      </text>
    </comment>
    <comment ref="Z220" authorId="0" shapeId="0" xr:uid="{1966FFD5-0C70-40D4-92B1-25171CD681A9}">
      <text>
        <r>
          <rPr>
            <b/>
            <sz val="8"/>
            <color indexed="81"/>
            <rFont val="Tahoma"/>
            <family val="2"/>
          </rPr>
          <t>When using a 216, these are the 2-buffer tubes that can't be cross-assigned</t>
        </r>
        <r>
          <rPr>
            <sz val="8"/>
            <color indexed="81"/>
            <rFont val="Tahoma"/>
            <family val="2"/>
          </rPr>
          <t xml:space="preserve">
</t>
        </r>
      </text>
    </comment>
    <comment ref="AA220" authorId="0" shapeId="0" xr:uid="{E076628F-F183-434B-9E2D-C2DC078F1494}">
      <text>
        <r>
          <rPr>
            <b/>
            <sz val="8"/>
            <color indexed="81"/>
            <rFont val="Tahoma"/>
            <family val="2"/>
          </rPr>
          <t xml:space="preserve">Counting from High count Backwards- this is Fiber Strand 145
</t>
        </r>
      </text>
    </comment>
    <comment ref="AB220" authorId="0" shapeId="0" xr:uid="{CA8FE542-0E98-4DF6-818D-A5E25955EAE2}">
      <text>
        <r>
          <rPr>
            <b/>
            <sz val="8"/>
            <color indexed="81"/>
            <rFont val="Tahoma"/>
            <family val="2"/>
          </rPr>
          <t>Counting from High count Backwards- this is Fiber Strand 156</t>
        </r>
      </text>
    </comment>
    <comment ref="J222" authorId="1" shapeId="0" xr:uid="{26931F91-227B-4D42-85C7-078535063580}">
      <text>
        <r>
          <rPr>
            <b/>
            <sz val="9"/>
            <color indexed="81"/>
            <rFont val="Tahoma"/>
            <family val="2"/>
          </rPr>
          <t>If this highlights as an error, consider upsizing the Tether size for better ribbon utilization</t>
        </r>
      </text>
    </comment>
    <comment ref="J223" authorId="1" shapeId="0" xr:uid="{B27DB5A9-A3D6-44E8-9A4A-C6BFE5DED034}">
      <text>
        <r>
          <rPr>
            <b/>
            <sz val="9"/>
            <color indexed="81"/>
            <rFont val="Tahoma"/>
            <family val="2"/>
          </rPr>
          <t>If this highlights as an error, consider upsizing the Tether size for better ribbon utilization</t>
        </r>
      </text>
    </comment>
    <comment ref="J224" authorId="1" shapeId="0" xr:uid="{9375FCE4-1599-4210-A803-10E888404CC5}">
      <text>
        <r>
          <rPr>
            <b/>
            <sz val="9"/>
            <color indexed="81"/>
            <rFont val="Tahoma"/>
            <family val="2"/>
          </rPr>
          <t>If this highlights as an error, consider upsizing the Tether size for better ribbon utilization</t>
        </r>
      </text>
    </comment>
    <comment ref="J225" authorId="1" shapeId="0" xr:uid="{8968559F-9056-47E9-B12E-6CBAB9CB3ADF}">
      <text>
        <r>
          <rPr>
            <b/>
            <sz val="9"/>
            <color indexed="81"/>
            <rFont val="Tahoma"/>
            <family val="2"/>
          </rPr>
          <t>If this highlights as an error, consider upsizing the Tether size for better ribbon utilization</t>
        </r>
      </text>
    </comment>
    <comment ref="J226" authorId="1" shapeId="0" xr:uid="{426BD089-BCD7-41A9-A89C-F5A06CC9C36C}">
      <text>
        <r>
          <rPr>
            <b/>
            <sz val="9"/>
            <color indexed="81"/>
            <rFont val="Tahoma"/>
            <family val="2"/>
          </rPr>
          <t>If this highlights as an error, consider upsizing the Tether size for better ribbon utilization</t>
        </r>
      </text>
    </comment>
    <comment ref="J227" authorId="1" shapeId="0" xr:uid="{ABC113FA-3FC5-470C-BDF5-43E4B802AFA6}">
      <text>
        <r>
          <rPr>
            <b/>
            <sz val="9"/>
            <color indexed="81"/>
            <rFont val="Tahoma"/>
            <family val="2"/>
          </rPr>
          <t>If this highlights as an error, consider upsizing the Tether size for better ribbon utilization</t>
        </r>
      </text>
    </comment>
    <comment ref="J228" authorId="1" shapeId="0" xr:uid="{8C0366CE-6394-498C-81B8-B30B9CD74F05}">
      <text>
        <r>
          <rPr>
            <b/>
            <sz val="9"/>
            <color indexed="81"/>
            <rFont val="Tahoma"/>
            <family val="2"/>
          </rPr>
          <t>If this highlights as an error, consider upsizing the Tether size for better ribbon utilization</t>
        </r>
      </text>
    </comment>
    <comment ref="J229" authorId="1" shapeId="0" xr:uid="{06ABF365-CDCA-412C-9869-8428F27CDDC0}">
      <text>
        <r>
          <rPr>
            <b/>
            <sz val="9"/>
            <color indexed="81"/>
            <rFont val="Tahoma"/>
            <family val="2"/>
          </rPr>
          <t>If this highlights as an error, consider upsizing the Tether size for better ribbon utilization</t>
        </r>
      </text>
    </comment>
    <comment ref="J230" authorId="1" shapeId="0" xr:uid="{1D34FCA2-7231-4407-8E68-FFADC1542CD6}">
      <text>
        <r>
          <rPr>
            <b/>
            <sz val="9"/>
            <color indexed="81"/>
            <rFont val="Tahoma"/>
            <family val="2"/>
          </rPr>
          <t>If this highlights as an error, consider upsizing the Tether size for better ribbon utilization</t>
        </r>
      </text>
    </comment>
    <comment ref="J231" authorId="1" shapeId="0" xr:uid="{C3F931F0-15EB-4CE8-B182-5FDB64764292}">
      <text>
        <r>
          <rPr>
            <b/>
            <sz val="9"/>
            <color indexed="81"/>
            <rFont val="Tahoma"/>
            <family val="2"/>
          </rPr>
          <t>If this highlights as an error, consider upsizing the Tether size for better ribbon utilization</t>
        </r>
      </text>
    </comment>
    <comment ref="J232" authorId="1" shapeId="0" xr:uid="{9D2DDD40-5AB0-46B6-9B25-D33B4ADE0DC8}">
      <text>
        <r>
          <rPr>
            <b/>
            <sz val="9"/>
            <color indexed="81"/>
            <rFont val="Tahoma"/>
            <family val="2"/>
          </rPr>
          <t>If this highlights as an error, consider upsizing the Tether size for better ribbon utilization</t>
        </r>
      </text>
    </comment>
    <comment ref="J233" authorId="1" shapeId="0" xr:uid="{F63B30BF-46C7-4FCA-9158-B3E2CB44D6AE}">
      <text>
        <r>
          <rPr>
            <b/>
            <sz val="9"/>
            <color indexed="81"/>
            <rFont val="Tahoma"/>
            <family val="2"/>
          </rPr>
          <t>If this highlights as an error, consider upsizing the Tether size for better ribbon utilization</t>
        </r>
      </text>
    </comment>
    <comment ref="J234" authorId="1" shapeId="0" xr:uid="{CE58FDC9-64BC-4A92-8D0C-6C1A354F97A4}">
      <text>
        <r>
          <rPr>
            <b/>
            <sz val="9"/>
            <color indexed="81"/>
            <rFont val="Tahoma"/>
            <family val="2"/>
          </rPr>
          <t>If this highlights as an error, consider upsizing the Tether size for better ribbon utilization</t>
        </r>
      </text>
    </comment>
    <comment ref="J235" authorId="1" shapeId="0" xr:uid="{0C8C0FF4-1C82-489D-B267-DF0FD79581BF}">
      <text>
        <r>
          <rPr>
            <b/>
            <sz val="9"/>
            <color indexed="81"/>
            <rFont val="Tahoma"/>
            <family val="2"/>
          </rPr>
          <t>If this highlights as an error, consider upsizing the Tether size for better ribbon utilization</t>
        </r>
      </text>
    </comment>
    <comment ref="J236" authorId="1" shapeId="0" xr:uid="{FB10FA17-48BB-4306-96B1-012D044927E0}">
      <text>
        <r>
          <rPr>
            <b/>
            <sz val="9"/>
            <color indexed="81"/>
            <rFont val="Tahoma"/>
            <family val="2"/>
          </rPr>
          <t>If this highlights as an error, consider upsizing the Tether size for better ribbon utilization</t>
        </r>
      </text>
    </comment>
    <comment ref="J237" authorId="1" shapeId="0" xr:uid="{C1F15E3A-EFBA-42AF-93AF-8E48B07D1AF0}">
      <text>
        <r>
          <rPr>
            <b/>
            <sz val="9"/>
            <color indexed="81"/>
            <rFont val="Tahoma"/>
            <family val="2"/>
          </rPr>
          <t>If this highlights as an error, consider upsizing the Tether size for better ribbon utilization</t>
        </r>
      </text>
    </comment>
    <comment ref="J238" authorId="1" shapeId="0" xr:uid="{FD6A8A43-5CBB-4575-A156-DD511B97080A}">
      <text>
        <r>
          <rPr>
            <b/>
            <sz val="9"/>
            <color indexed="81"/>
            <rFont val="Tahoma"/>
            <family val="2"/>
          </rPr>
          <t>If this highlights as an error, consider upsizing the Tether size for better ribbon utilization</t>
        </r>
      </text>
    </comment>
    <comment ref="J239" authorId="1" shapeId="0" xr:uid="{3AB2FBBA-1929-4A5D-AC90-F16E7025AE34}">
      <text>
        <r>
          <rPr>
            <b/>
            <sz val="9"/>
            <color indexed="81"/>
            <rFont val="Tahoma"/>
            <family val="2"/>
          </rPr>
          <t>If this highlights as an error, consider upsizing the Tether size for better ribbon utilization</t>
        </r>
      </text>
    </comment>
    <comment ref="C240" authorId="1" shapeId="0" xr:uid="{95B1569B-B444-49CA-842E-E82E63D0EE86}">
      <text>
        <r>
          <rPr>
            <b/>
            <sz val="9"/>
            <color indexed="81"/>
            <rFont val="Tahoma"/>
            <family val="2"/>
          </rPr>
          <t>DBL REV requires TWO rows!
TPL REV requires THREE rows!
QD REV requires FOUR rows!</t>
        </r>
      </text>
    </comment>
    <comment ref="J240" authorId="1" shapeId="0" xr:uid="{5B5A3667-D2E9-4746-A58D-840F14E4F6B5}">
      <text>
        <r>
          <rPr>
            <b/>
            <sz val="9"/>
            <color indexed="81"/>
            <rFont val="Tahoma"/>
            <family val="2"/>
          </rPr>
          <t>If this highlights as an error, consider upsizing the Tether size for better ribbon utilization</t>
        </r>
      </text>
    </comment>
    <comment ref="C241" authorId="1" shapeId="0" xr:uid="{E0EA6755-9D46-44A9-B859-C81F8C57113C}">
      <text>
        <r>
          <rPr>
            <b/>
            <sz val="9"/>
            <color indexed="81"/>
            <rFont val="Tahoma"/>
            <family val="2"/>
          </rPr>
          <t>DBL REV requires TWO rows!
TPL REV requires THREE rows!
QD REV requires FOUR rows!</t>
        </r>
      </text>
    </comment>
    <comment ref="J241" authorId="1" shapeId="0" xr:uid="{FBF5E47F-5EF5-40C5-8783-D6498FA21A0B}">
      <text>
        <r>
          <rPr>
            <b/>
            <sz val="9"/>
            <color indexed="81"/>
            <rFont val="Tahoma"/>
            <family val="2"/>
          </rPr>
          <t>If this highlights as an error, consider upsizing the Tether size for better ribbon utilization</t>
        </r>
      </text>
    </comment>
    <comment ref="C242" authorId="1" shapeId="0" xr:uid="{AB1F8F20-8DAB-4F43-B236-CEF4DA584001}">
      <text>
        <r>
          <rPr>
            <b/>
            <sz val="9"/>
            <color indexed="81"/>
            <rFont val="Tahoma"/>
            <family val="2"/>
          </rPr>
          <t>DBL REV requires TWO rows!
TPL REV requires THREE rows!
QD REV requires FOUR rows!</t>
        </r>
      </text>
    </comment>
    <comment ref="J242" authorId="1" shapeId="0" xr:uid="{C69489B9-8C10-423B-AA66-8405A3D697FF}">
      <text>
        <r>
          <rPr>
            <b/>
            <sz val="9"/>
            <color indexed="81"/>
            <rFont val="Tahoma"/>
            <family val="2"/>
          </rPr>
          <t>If this highlights as an error, consider upsizing the Tether size for better ribbon utilization</t>
        </r>
      </text>
    </comment>
    <comment ref="C243" authorId="1" shapeId="0" xr:uid="{296EF189-8C6B-48F0-B2CC-B5E6F1444F45}">
      <text>
        <r>
          <rPr>
            <b/>
            <sz val="9"/>
            <color indexed="81"/>
            <rFont val="Tahoma"/>
            <family val="2"/>
          </rPr>
          <t>DBL REV requires TWO rows!
TPL REV requires THREE rows!
QD REV requires FOUR rows!</t>
        </r>
      </text>
    </comment>
    <comment ref="J243" authorId="1" shapeId="0" xr:uid="{993E2A2B-CBCF-4D88-969A-D77B678059C1}">
      <text>
        <r>
          <rPr>
            <b/>
            <sz val="9"/>
            <color indexed="81"/>
            <rFont val="Tahoma"/>
            <family val="2"/>
          </rPr>
          <t>If this highlights as an error, consider upsizing the Tether size for better ribbon utilization</t>
        </r>
      </text>
    </comment>
    <comment ref="C244" authorId="1" shapeId="0" xr:uid="{16ADC56D-859D-4973-8F75-883D388275B2}">
      <text>
        <r>
          <rPr>
            <b/>
            <sz val="9"/>
            <color indexed="81"/>
            <rFont val="Tahoma"/>
            <family val="2"/>
          </rPr>
          <t>DBL REV requires TWO rows!
TPL REV requires THREE rows!
QD REV requires FOUR rows!</t>
        </r>
      </text>
    </comment>
    <comment ref="J244" authorId="1" shapeId="0" xr:uid="{367BF97C-ADB6-43EB-B169-DB919AA5B701}">
      <text>
        <r>
          <rPr>
            <b/>
            <sz val="9"/>
            <color indexed="81"/>
            <rFont val="Tahoma"/>
            <family val="2"/>
          </rPr>
          <t>If this highlights as an error, consider upsizing the Tether size for better ribbon utilization</t>
        </r>
      </text>
    </comment>
    <comment ref="C245" authorId="1" shapeId="0" xr:uid="{FBBA9F02-9CAF-4021-985B-7301E875FFB0}">
      <text>
        <r>
          <rPr>
            <b/>
            <sz val="9"/>
            <color indexed="81"/>
            <rFont val="Tahoma"/>
            <family val="2"/>
          </rPr>
          <t>DBL REV requires TWO rows!
TPL REV requires THREE rows!
QD REV requires FOUR rows!</t>
        </r>
      </text>
    </comment>
    <comment ref="J245" authorId="1" shapeId="0" xr:uid="{FFFE29B7-6302-4E68-A693-D0B00CE8A529}">
      <text>
        <r>
          <rPr>
            <b/>
            <sz val="9"/>
            <color indexed="81"/>
            <rFont val="Tahoma"/>
            <family val="2"/>
          </rPr>
          <t>If this highlights as an error, consider upsizing the Tether size for better ribbon utilization</t>
        </r>
      </text>
    </comment>
    <comment ref="C246" authorId="1" shapeId="0" xr:uid="{5681C699-FB8D-4133-8699-0A78516600FA}">
      <text>
        <r>
          <rPr>
            <b/>
            <sz val="9"/>
            <color indexed="81"/>
            <rFont val="Tahoma"/>
            <family val="2"/>
          </rPr>
          <t>DBL REV requires TWO rows!
TPL REV requires THREE rows!
QD REV requires FOUR rows!</t>
        </r>
      </text>
    </comment>
    <comment ref="J246" authorId="1" shapeId="0" xr:uid="{FE4B9AEB-052E-4D08-8E28-FF3485EB9011}">
      <text>
        <r>
          <rPr>
            <b/>
            <sz val="9"/>
            <color indexed="81"/>
            <rFont val="Tahoma"/>
            <family val="2"/>
          </rPr>
          <t>If this highlights as an error, consider upsizing the Tether size for better ribbon utilization</t>
        </r>
      </text>
    </comment>
    <comment ref="B252" authorId="0" shapeId="0" xr:uid="{30B22FDB-A419-4484-9168-9DFC90F080CC}">
      <text>
        <r>
          <rPr>
            <b/>
            <sz val="8"/>
            <color indexed="81"/>
            <rFont val="Tahoma"/>
            <family val="2"/>
          </rPr>
          <t>This information will be used to satisfy your distribution planning requirement.</t>
        </r>
        <r>
          <rPr>
            <sz val="8"/>
            <color indexed="81"/>
            <rFont val="Tahoma"/>
            <family val="2"/>
          </rPr>
          <t xml:space="preserve">
</t>
        </r>
      </text>
    </comment>
    <comment ref="G252" authorId="0" shapeId="0" xr:uid="{B050C43E-39E5-4277-82FD-CF7D1B384BA1}">
      <text>
        <r>
          <rPr>
            <b/>
            <sz val="8"/>
            <color indexed="81"/>
            <rFont val="Tahoma"/>
            <family val="2"/>
          </rPr>
          <t>This is total fibers that have been assigned to this Reel based on Tether sizes picked</t>
        </r>
        <r>
          <rPr>
            <sz val="8"/>
            <color indexed="81"/>
            <rFont val="Tahoma"/>
            <family val="2"/>
          </rPr>
          <t xml:space="preserve">
</t>
        </r>
      </text>
    </comment>
    <comment ref="I252" authorId="0" shapeId="0" xr:uid="{6159DD2D-70C3-40D4-AEDB-0611B8075095}">
      <text>
        <r>
          <rPr>
            <b/>
            <sz val="8"/>
            <color indexed="81"/>
            <rFont val="Tahoma"/>
            <family val="2"/>
          </rPr>
          <t>This will be added to Planning Load Block A for TOTAL</t>
        </r>
        <r>
          <rPr>
            <sz val="8"/>
            <color indexed="81"/>
            <rFont val="Tahoma"/>
            <family val="2"/>
          </rPr>
          <t xml:space="preserve">
</t>
        </r>
      </text>
    </comment>
    <comment ref="J252" authorId="0" shapeId="0" xr:uid="{6C3DEAE0-5A3F-4782-AD87-032C7FDAB992}">
      <text>
        <r>
          <rPr>
            <b/>
            <sz val="8"/>
            <color indexed="81"/>
            <rFont val="Tahoma"/>
            <family val="2"/>
          </rPr>
          <t>This is the PON OUT count that is not assigned in this cable reel.</t>
        </r>
        <r>
          <rPr>
            <sz val="8"/>
            <color indexed="81"/>
            <rFont val="Tahoma"/>
            <family val="2"/>
          </rPr>
          <t xml:space="preserve">
</t>
        </r>
      </text>
    </comment>
    <comment ref="P252" authorId="1" shapeId="0" xr:uid="{83EAB363-2CEA-4871-B3C3-3F5981EA7BED}">
      <text>
        <r>
          <rPr>
            <b/>
            <sz val="9"/>
            <color indexed="81"/>
            <rFont val="Tahoma"/>
            <family val="2"/>
          </rPr>
          <t>REMEMBER: 2-Fbr Tethers are NOT available for RPX CABLE!</t>
        </r>
      </text>
    </comment>
    <comment ref="Q252" authorId="1" shapeId="0" xr:uid="{0B825813-EC97-4786-A8EE-B6C827D3290F}">
      <text>
        <r>
          <rPr>
            <b/>
            <sz val="9"/>
            <color indexed="81"/>
            <rFont val="Tahoma"/>
            <family val="2"/>
          </rPr>
          <t>REMEMBER: 2-Fbr Tethers are NOT available for RPX CABLE!</t>
        </r>
      </text>
    </comment>
    <comment ref="S252" authorId="1" shapeId="0" xr:uid="{A01D6845-5C95-4146-B683-FF2FAAF89067}">
      <text>
        <r>
          <rPr>
            <b/>
            <sz val="9"/>
            <color indexed="81"/>
            <rFont val="Tahoma"/>
            <family val="2"/>
          </rPr>
          <t>REMEMBER: 2-Fbr Tethers are NOT available for RPX CABLE!</t>
        </r>
      </text>
    </comment>
    <comment ref="T252" authorId="1" shapeId="0" xr:uid="{648F05DF-E3A0-4F93-9DAC-9AFC2B0508A9}">
      <text>
        <r>
          <rPr>
            <b/>
            <sz val="9"/>
            <color indexed="81"/>
            <rFont val="Tahoma"/>
            <family val="2"/>
          </rPr>
          <t>REMEMBER: 2-Fbr Tethers are NOT available for RPX CABLE!</t>
        </r>
      </text>
    </comment>
    <comment ref="B253" authorId="0" shapeId="0" xr:uid="{8550D95D-41A6-4251-87A0-CCE6CC277378}">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53" authorId="0" shapeId="0" xr:uid="{42F9D23A-3C21-4BD6-8897-E4507BCC981B}">
      <text>
        <r>
          <rPr>
            <b/>
            <sz val="8"/>
            <color indexed="81"/>
            <rFont val="Tahoma"/>
            <family val="2"/>
          </rPr>
          <t>Make sure you add this number to "TAT FIBERS ASSIGNED" for the total required in the Load Block on the prints.</t>
        </r>
      </text>
    </comment>
    <comment ref="G253" authorId="0" shapeId="0" xr:uid="{F8CE63B4-13FD-4AA5-9C48-EE45538919D3}">
      <text>
        <r>
          <rPr>
            <b/>
            <sz val="8"/>
            <color indexed="81"/>
            <rFont val="Tahoma"/>
            <family val="2"/>
          </rPr>
          <t>Includes "DEAD" Count (No PON count assigned)</t>
        </r>
      </text>
    </comment>
    <comment ref="I253" authorId="0" shapeId="0" xr:uid="{B0E4CC04-308E-47C9-A396-1C1ECB20683D}">
      <text>
        <r>
          <rPr>
            <b/>
            <sz val="8"/>
            <color indexed="81"/>
            <rFont val="Tahoma"/>
            <family val="2"/>
          </rPr>
          <t xml:space="preserve">If this number is negative- you need to upsize your cable sheath </t>
        </r>
        <r>
          <rPr>
            <sz val="8"/>
            <color indexed="81"/>
            <rFont val="Tahoma"/>
            <family val="2"/>
          </rPr>
          <t xml:space="preserve">
</t>
        </r>
      </text>
    </comment>
    <comment ref="Z253" authorId="0" shapeId="0" xr:uid="{0433FE8F-A800-4FA0-A4D2-43EBBB574EC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54" authorId="0" shapeId="0" xr:uid="{37AC1F8F-DB6E-4207-A59A-18D2EE42002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54" authorId="0" shapeId="0" xr:uid="{04E6691C-38E2-4E68-8971-1FD4D4C0ACA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54" authorId="0" shapeId="0" xr:uid="{76039837-F363-4FD6-8904-20B1FF062BB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54" authorId="1" shapeId="0" xr:uid="{8E451D17-223B-4DD9-BDE1-4CFC979E575C}">
      <text>
        <r>
          <rPr>
            <b/>
            <sz val="9"/>
            <color indexed="81"/>
            <rFont val="Tahoma"/>
            <family val="2"/>
          </rPr>
          <t>REMEMBER: 6-Fbr Tethers are NOT available for RPX CABLE!</t>
        </r>
      </text>
    </comment>
    <comment ref="Q254" authorId="1" shapeId="0" xr:uid="{B75C3E7E-BC5A-4B21-851D-3E2DBA574831}">
      <text>
        <r>
          <rPr>
            <b/>
            <sz val="9"/>
            <color indexed="81"/>
            <rFont val="Tahoma"/>
            <family val="2"/>
          </rPr>
          <t>REMEMBER: 6-Fbr Tethers are NOT available for RPX CABLE!</t>
        </r>
      </text>
    </comment>
    <comment ref="S254" authorId="1" shapeId="0" xr:uid="{057B2FFB-E7BF-41B9-8497-3B360342DF6F}">
      <text>
        <r>
          <rPr>
            <b/>
            <sz val="9"/>
            <color indexed="81"/>
            <rFont val="Tahoma"/>
            <family val="2"/>
          </rPr>
          <t>REMEMBER: 6-Fbr Tethers are NOT available for RPX CABLE!</t>
        </r>
      </text>
    </comment>
    <comment ref="T254" authorId="1" shapeId="0" xr:uid="{D485B2C1-ED77-46A8-A870-D9BC0096DA22}">
      <text>
        <r>
          <rPr>
            <b/>
            <sz val="9"/>
            <color indexed="81"/>
            <rFont val="Tahoma"/>
            <family val="2"/>
          </rPr>
          <t>REMEMBER: 6-Fbr Tethers are NOT available for AERIAL CABLE!</t>
        </r>
      </text>
    </comment>
    <comment ref="B255" authorId="0" shapeId="0" xr:uid="{1ABD2495-8A76-49B1-9752-B1EE0E24D81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55" authorId="0" shapeId="0" xr:uid="{E81AC7FC-5607-4623-BE08-D82CC996B67A}">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56" authorId="0" shapeId="0" xr:uid="{456ED2DB-45E2-493A-BCC0-DBE65F2683D1}">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57" authorId="0" shapeId="0" xr:uid="{F6765B81-F1D0-4A0A-99A0-E0D8E2BD9867}">
      <text>
        <r>
          <rPr>
            <b/>
            <sz val="8"/>
            <color indexed="81"/>
            <rFont val="Tahoma"/>
            <family val="2"/>
          </rPr>
          <t>Include any existing, planned, or expected wireless locations to be fed by this reel of cable.</t>
        </r>
        <r>
          <rPr>
            <sz val="8"/>
            <color indexed="81"/>
            <rFont val="Tahoma"/>
            <family val="2"/>
          </rPr>
          <t xml:space="preserve">
</t>
        </r>
      </text>
    </comment>
    <comment ref="E257" authorId="0" shapeId="0" xr:uid="{8C5CC520-BF40-4E0A-9395-333110D85023}">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57" authorId="0" shapeId="0" xr:uid="{B09B4152-A5E8-46CC-8E95-6DF3E996F724}">
      <text>
        <r>
          <rPr>
            <b/>
            <sz val="8"/>
            <color indexed="81"/>
            <rFont val="Tahoma"/>
            <family val="2"/>
          </rPr>
          <t>These are "manufacturing rules" and general warnings</t>
        </r>
        <r>
          <rPr>
            <sz val="8"/>
            <color indexed="81"/>
            <rFont val="Tahoma"/>
            <family val="2"/>
          </rPr>
          <t xml:space="preserve">
</t>
        </r>
      </text>
    </comment>
    <comment ref="B258" authorId="0" shapeId="0" xr:uid="{879CF2FA-E62D-4A8A-8E90-811449C0D164}">
      <text>
        <r>
          <rPr>
            <b/>
            <sz val="8"/>
            <color indexed="81"/>
            <rFont val="Tahoma"/>
            <family val="2"/>
          </rPr>
          <t>Field end section(s) requirements that this section of cable will feed (not fed by TETHERS)</t>
        </r>
        <r>
          <rPr>
            <sz val="8"/>
            <color indexed="81"/>
            <rFont val="Tahoma"/>
            <family val="2"/>
          </rPr>
          <t xml:space="preserve">
</t>
        </r>
      </text>
    </comment>
    <comment ref="B259" authorId="0" shapeId="0" xr:uid="{ECF6A74F-102E-4172-9B91-22C931291116}">
      <text>
        <r>
          <rPr>
            <b/>
            <sz val="8"/>
            <color indexed="81"/>
            <rFont val="Tahoma"/>
            <family val="2"/>
          </rPr>
          <t>This number is a sum of TOTAL PLANNED plus the ASSIGNED TO TETHERS</t>
        </r>
        <r>
          <rPr>
            <sz val="8"/>
            <color indexed="81"/>
            <rFont val="Tahoma"/>
            <family val="2"/>
          </rPr>
          <t xml:space="preserve">
</t>
        </r>
      </text>
    </comment>
    <comment ref="Z260" authorId="0" shapeId="0" xr:uid="{8244AF5E-A2BF-4CDB-9BF2-233545FBA552}">
      <text>
        <r>
          <rPr>
            <b/>
            <sz val="8"/>
            <color indexed="81"/>
            <rFont val="Tahoma"/>
            <family val="2"/>
          </rPr>
          <t>When using a 216, these are the 2-buffer tubes that can't be cross-assigned</t>
        </r>
        <r>
          <rPr>
            <sz val="8"/>
            <color indexed="81"/>
            <rFont val="Tahoma"/>
            <family val="2"/>
          </rPr>
          <t xml:space="preserve">
</t>
        </r>
      </text>
    </comment>
    <comment ref="AA260" authorId="0" shapeId="0" xr:uid="{85691BDF-ECAE-454C-B1ED-E5DB41D69DB5}">
      <text>
        <r>
          <rPr>
            <b/>
            <sz val="8"/>
            <color indexed="81"/>
            <rFont val="Tahoma"/>
            <family val="2"/>
          </rPr>
          <t>Counting from High count Backwards- this is Fiber Strand 133</t>
        </r>
      </text>
    </comment>
    <comment ref="AB260" authorId="0" shapeId="0" xr:uid="{A9ACB58A-73CE-448A-A913-41A59BA32D9C}">
      <text>
        <r>
          <rPr>
            <b/>
            <sz val="8"/>
            <color indexed="81"/>
            <rFont val="Tahoma"/>
            <family val="2"/>
          </rPr>
          <t>Counting from High count Backwards- this is Fiber Strand 144</t>
        </r>
        <r>
          <rPr>
            <sz val="8"/>
            <color indexed="81"/>
            <rFont val="Tahoma"/>
            <family val="2"/>
          </rPr>
          <t xml:space="preserve">
</t>
        </r>
      </text>
    </comment>
    <comment ref="C261" authorId="0" shapeId="0" xr:uid="{7F3F8B7C-80BC-42F9-861E-DA185A616ED1}">
      <text>
        <r>
          <rPr>
            <b/>
            <sz val="8"/>
            <color indexed="81"/>
            <rFont val="Tahoma"/>
            <family val="2"/>
          </rPr>
          <t xml:space="preserve">Select if this tether will be used to feed a CFST or a lateral cable. </t>
        </r>
      </text>
    </comment>
    <comment ref="D261" authorId="0" shapeId="0" xr:uid="{C15FADEF-660F-4361-9D5E-38A6E5A1A62F}">
      <text>
        <r>
          <rPr>
            <b/>
            <sz val="8"/>
            <color indexed="81"/>
            <rFont val="Tahoma"/>
            <family val="2"/>
          </rPr>
          <t>Note the Terminal Address to keep your locations straight</t>
        </r>
        <r>
          <rPr>
            <sz val="8"/>
            <color indexed="81"/>
            <rFont val="Tahoma"/>
            <family val="2"/>
          </rPr>
          <t xml:space="preserve">
</t>
        </r>
      </text>
    </comment>
    <comment ref="E261" authorId="0" shapeId="0" xr:uid="{296FB995-6F32-4C13-87D9-E511A9F773CD}">
      <text>
        <r>
          <rPr>
            <b/>
            <sz val="9"/>
            <color indexed="81"/>
            <rFont val="Calibri"/>
            <family val="2"/>
            <scheme val="minor"/>
          </rPr>
          <t>Pick the Tether Size for the location</t>
        </r>
        <r>
          <rPr>
            <sz val="8"/>
            <color indexed="81"/>
            <rFont val="Tahoma"/>
            <family val="2"/>
          </rPr>
          <t xml:space="preserve">
</t>
        </r>
      </text>
    </comment>
    <comment ref="F261" authorId="2" shapeId="0" xr:uid="{978A5551-1597-4A4D-A8BF-F12BBF793F01}">
      <text>
        <r>
          <rPr>
            <b/>
            <sz val="9"/>
            <color indexed="81"/>
            <rFont val="Tahoma"/>
            <family val="2"/>
          </rPr>
          <t>Identify TCF or FST location.
Leave blank if tether is NOT for a TCF or FST!</t>
        </r>
      </text>
    </comment>
    <comment ref="H261" authorId="0" shapeId="0" xr:uid="{771BF7B3-0253-47BB-B44C-C5C731A28FF9}">
      <text>
        <r>
          <rPr>
            <b/>
            <sz val="8"/>
            <color indexed="81"/>
            <rFont val="Tahoma"/>
            <family val="2"/>
          </rPr>
          <t>If any of these numbers are negative, check your PON count and Cable size</t>
        </r>
        <r>
          <rPr>
            <sz val="8"/>
            <color indexed="81"/>
            <rFont val="Tahoma"/>
            <family val="2"/>
          </rPr>
          <t xml:space="preserve">
</t>
        </r>
      </text>
    </comment>
    <comment ref="I261" authorId="0" shapeId="0" xr:uid="{F8073A8F-AC6A-4786-AAE6-0FC1E02FAC17}">
      <text>
        <r>
          <rPr>
            <b/>
            <sz val="8"/>
            <color indexed="81"/>
            <rFont val="Tahoma"/>
            <family val="2"/>
          </rPr>
          <t>If any of these numbers are negative, check your PON count and Cable size</t>
        </r>
      </text>
    </comment>
    <comment ref="J261" authorId="0" shapeId="0" xr:uid="{9DBF2B9A-6E35-4518-BD65-5ACBBA94566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261" authorId="2" shapeId="0" xr:uid="{FE8F26DC-8C4E-44AE-93B2-2733815C6D34}">
      <text>
        <r>
          <rPr>
            <b/>
            <sz val="9"/>
            <color indexed="81"/>
            <rFont val="Tahoma"/>
            <family val="2"/>
          </rPr>
          <t>Leave blank if using 10' Terminal Tail
Enter Tail length if greater than 10'</t>
        </r>
      </text>
    </comment>
    <comment ref="M261" authorId="0" shapeId="0" xr:uid="{CACAF971-7996-4B28-ADFA-8C7A679EAB97}">
      <text>
        <r>
          <rPr>
            <b/>
            <sz val="8"/>
            <color indexed="81"/>
            <rFont val="Tahoma"/>
            <family val="2"/>
          </rPr>
          <t>Make design notes such as slack coils, realingment loops,  or location notes</t>
        </r>
      </text>
    </comment>
    <comment ref="Z261" authorId="0" shapeId="0" xr:uid="{B3998F67-5729-4B09-B082-19AF369A95FC}">
      <text>
        <r>
          <rPr>
            <b/>
            <sz val="8"/>
            <color indexed="81"/>
            <rFont val="Tahoma"/>
            <family val="2"/>
          </rPr>
          <t>When using a 216, these are the 2-buffer tubes that can't be cross-assigned</t>
        </r>
        <r>
          <rPr>
            <sz val="8"/>
            <color indexed="81"/>
            <rFont val="Tahoma"/>
            <family val="2"/>
          </rPr>
          <t xml:space="preserve">
</t>
        </r>
      </text>
    </comment>
    <comment ref="AA261" authorId="0" shapeId="0" xr:uid="{475B3E4E-F65D-4BFC-8E6F-9277C5516173}">
      <text>
        <r>
          <rPr>
            <b/>
            <sz val="8"/>
            <color indexed="81"/>
            <rFont val="Tahoma"/>
            <family val="2"/>
          </rPr>
          <t xml:space="preserve">Counting from High count Backwards- this is Fiber Strand 145
</t>
        </r>
      </text>
    </comment>
    <comment ref="AB261" authorId="0" shapeId="0" xr:uid="{CDD206A1-03EC-45D8-9BEC-14595870E5F9}">
      <text>
        <r>
          <rPr>
            <b/>
            <sz val="8"/>
            <color indexed="81"/>
            <rFont val="Tahoma"/>
            <family val="2"/>
          </rPr>
          <t>Counting from High count Backwards- this is Fiber Strand 156</t>
        </r>
      </text>
    </comment>
    <comment ref="J263" authorId="1" shapeId="0" xr:uid="{1AFCA14E-A74C-454E-877D-7E4464690FA7}">
      <text>
        <r>
          <rPr>
            <b/>
            <sz val="9"/>
            <color indexed="81"/>
            <rFont val="Tahoma"/>
            <family val="2"/>
          </rPr>
          <t>If this highlights as an error, consider upsizing the Tether size for better ribbon utilization</t>
        </r>
      </text>
    </comment>
    <comment ref="J264" authorId="1" shapeId="0" xr:uid="{640FA582-AC7C-45C1-B9E4-BEDAB83D7C85}">
      <text>
        <r>
          <rPr>
            <b/>
            <sz val="9"/>
            <color indexed="81"/>
            <rFont val="Tahoma"/>
            <family val="2"/>
          </rPr>
          <t>If this highlights as an error, consider upsizing the Tether size for better ribbon utilization</t>
        </r>
      </text>
    </comment>
    <comment ref="J265" authorId="1" shapeId="0" xr:uid="{4724520C-E5AB-4FB7-890F-DF7AE205D228}">
      <text>
        <r>
          <rPr>
            <b/>
            <sz val="9"/>
            <color indexed="81"/>
            <rFont val="Tahoma"/>
            <family val="2"/>
          </rPr>
          <t>If this highlights as an error, consider upsizing the Tether size for better ribbon utilization</t>
        </r>
      </text>
    </comment>
    <comment ref="J266" authorId="1" shapeId="0" xr:uid="{0DD953BF-5EE2-4921-84DA-0A492FBE5CB9}">
      <text>
        <r>
          <rPr>
            <b/>
            <sz val="9"/>
            <color indexed="81"/>
            <rFont val="Tahoma"/>
            <family val="2"/>
          </rPr>
          <t>If this highlights as an error, consider upsizing the Tether size for better ribbon utilization</t>
        </r>
      </text>
    </comment>
    <comment ref="J267" authorId="1" shapeId="0" xr:uid="{EA85B331-95D1-411A-B548-8CDE652F0D4D}">
      <text>
        <r>
          <rPr>
            <b/>
            <sz val="9"/>
            <color indexed="81"/>
            <rFont val="Tahoma"/>
            <family val="2"/>
          </rPr>
          <t>If this highlights as an error, consider upsizing the Tether size for better ribbon utilization</t>
        </r>
      </text>
    </comment>
    <comment ref="J268" authorId="1" shapeId="0" xr:uid="{31EDDA6E-45A4-4189-BC38-C3DB382E10AD}">
      <text>
        <r>
          <rPr>
            <b/>
            <sz val="9"/>
            <color indexed="81"/>
            <rFont val="Tahoma"/>
            <family val="2"/>
          </rPr>
          <t>If this highlights as an error, consider upsizing the Tether size for better ribbon utilization</t>
        </r>
      </text>
    </comment>
    <comment ref="J269" authorId="1" shapeId="0" xr:uid="{49872D60-C7FC-4B25-AC3A-034DF35DC87C}">
      <text>
        <r>
          <rPr>
            <b/>
            <sz val="9"/>
            <color indexed="81"/>
            <rFont val="Tahoma"/>
            <family val="2"/>
          </rPr>
          <t>If this highlights as an error, consider upsizing the Tether size for better ribbon utilization</t>
        </r>
      </text>
    </comment>
    <comment ref="J270" authorId="1" shapeId="0" xr:uid="{8AF50E3D-01A9-4434-9B81-A6380DF8DABF}">
      <text>
        <r>
          <rPr>
            <b/>
            <sz val="9"/>
            <color indexed="81"/>
            <rFont val="Tahoma"/>
            <family val="2"/>
          </rPr>
          <t>If this highlights as an error, consider upsizing the Tether size for better ribbon utilization</t>
        </r>
      </text>
    </comment>
    <comment ref="J271" authorId="1" shapeId="0" xr:uid="{1C8C2F4E-05F8-4349-AC33-5BF88E0FC4F6}">
      <text>
        <r>
          <rPr>
            <b/>
            <sz val="9"/>
            <color indexed="81"/>
            <rFont val="Tahoma"/>
            <family val="2"/>
          </rPr>
          <t>If this highlights as an error, consider upsizing the Tether size for better ribbon utilization</t>
        </r>
      </text>
    </comment>
    <comment ref="J272" authorId="1" shapeId="0" xr:uid="{4DE72F15-7861-4126-9C34-5A875B13E521}">
      <text>
        <r>
          <rPr>
            <b/>
            <sz val="9"/>
            <color indexed="81"/>
            <rFont val="Tahoma"/>
            <family val="2"/>
          </rPr>
          <t>If this highlights as an error, consider upsizing the Tether size for better ribbon utilization</t>
        </r>
      </text>
    </comment>
    <comment ref="J273" authorId="1" shapeId="0" xr:uid="{985FFBDA-A221-4A97-A118-F3E413BD526F}">
      <text>
        <r>
          <rPr>
            <b/>
            <sz val="9"/>
            <color indexed="81"/>
            <rFont val="Tahoma"/>
            <family val="2"/>
          </rPr>
          <t>If this highlights as an error, consider upsizing the Tether size for better ribbon utilization</t>
        </r>
      </text>
    </comment>
    <comment ref="J274" authorId="1" shapeId="0" xr:uid="{661B354C-2613-49AE-BC53-9A411906BE7B}">
      <text>
        <r>
          <rPr>
            <b/>
            <sz val="9"/>
            <color indexed="81"/>
            <rFont val="Tahoma"/>
            <family val="2"/>
          </rPr>
          <t>If this highlights as an error, consider upsizing the Tether size for better ribbon utilization</t>
        </r>
      </text>
    </comment>
    <comment ref="J275" authorId="1" shapeId="0" xr:uid="{EB499191-DE3F-402B-AE75-01B9F9B7CC0E}">
      <text>
        <r>
          <rPr>
            <b/>
            <sz val="9"/>
            <color indexed="81"/>
            <rFont val="Tahoma"/>
            <family val="2"/>
          </rPr>
          <t>If this highlights as an error, consider upsizing the Tether size for better ribbon utilization</t>
        </r>
      </text>
    </comment>
    <comment ref="J276" authorId="1" shapeId="0" xr:uid="{63EDE7F9-18BE-4294-9746-2FD8B07975AC}">
      <text>
        <r>
          <rPr>
            <b/>
            <sz val="9"/>
            <color indexed="81"/>
            <rFont val="Tahoma"/>
            <family val="2"/>
          </rPr>
          <t>If this highlights as an error, consider upsizing the Tether size for better ribbon utilization</t>
        </r>
      </text>
    </comment>
    <comment ref="J277" authorId="1" shapeId="0" xr:uid="{91702B73-720D-4CC7-A1CD-1DB4B0385D67}">
      <text>
        <r>
          <rPr>
            <b/>
            <sz val="9"/>
            <color indexed="81"/>
            <rFont val="Tahoma"/>
            <family val="2"/>
          </rPr>
          <t>If this highlights as an error, consider upsizing the Tether size for better ribbon utilization</t>
        </r>
      </text>
    </comment>
    <comment ref="J278" authorId="1" shapeId="0" xr:uid="{D24C2E30-4C50-458D-8042-C7281D8C493F}">
      <text>
        <r>
          <rPr>
            <b/>
            <sz val="9"/>
            <color indexed="81"/>
            <rFont val="Tahoma"/>
            <family val="2"/>
          </rPr>
          <t>If this highlights as an error, consider upsizing the Tether size for better ribbon utilization</t>
        </r>
      </text>
    </comment>
    <comment ref="J279" authorId="1" shapeId="0" xr:uid="{8B457FE5-291E-4235-B007-F164D990AF8C}">
      <text>
        <r>
          <rPr>
            <b/>
            <sz val="9"/>
            <color indexed="81"/>
            <rFont val="Tahoma"/>
            <family val="2"/>
          </rPr>
          <t>If this highlights as an error, consider upsizing the Tether size for better ribbon utilization</t>
        </r>
      </text>
    </comment>
    <comment ref="J280" authorId="1" shapeId="0" xr:uid="{4936BCFA-E939-4613-B428-0DE32B0BE9FD}">
      <text>
        <r>
          <rPr>
            <b/>
            <sz val="9"/>
            <color indexed="81"/>
            <rFont val="Tahoma"/>
            <family val="2"/>
          </rPr>
          <t>If this highlights as an error, consider upsizing the Tether size for better ribbon utilization</t>
        </r>
      </text>
    </comment>
    <comment ref="C281" authorId="1" shapeId="0" xr:uid="{2A0CA86C-4AEE-4989-B6D5-EEB8544EB0E8}">
      <text>
        <r>
          <rPr>
            <b/>
            <sz val="9"/>
            <color indexed="81"/>
            <rFont val="Tahoma"/>
            <family val="2"/>
          </rPr>
          <t>DBL REV requires TWO rows!
TPL REV requires THREE rows!
QD REV requires FOUR rows!</t>
        </r>
      </text>
    </comment>
    <comment ref="J281" authorId="1" shapeId="0" xr:uid="{6C06FAC0-B4E0-496A-807C-E2E3107229DF}">
      <text>
        <r>
          <rPr>
            <b/>
            <sz val="9"/>
            <color indexed="81"/>
            <rFont val="Tahoma"/>
            <family val="2"/>
          </rPr>
          <t>If this highlights as an error, consider upsizing the Tether size for better ribbon utilization</t>
        </r>
      </text>
    </comment>
    <comment ref="C282" authorId="1" shapeId="0" xr:uid="{D687D8AF-9686-494D-AF4C-2099F477BD9C}">
      <text>
        <r>
          <rPr>
            <b/>
            <sz val="9"/>
            <color indexed="81"/>
            <rFont val="Tahoma"/>
            <family val="2"/>
          </rPr>
          <t>DBL REV requires TWO rows!
TPL REV requires THREE rows!
QD REV requires FOUR rows!</t>
        </r>
      </text>
    </comment>
    <comment ref="J282" authorId="1" shapeId="0" xr:uid="{4445ABCB-EBE3-48D4-961E-CA44FD54CDAA}">
      <text>
        <r>
          <rPr>
            <b/>
            <sz val="9"/>
            <color indexed="81"/>
            <rFont val="Tahoma"/>
            <family val="2"/>
          </rPr>
          <t>If this highlights as an error, consider upsizing the Tether size for better ribbon utilization</t>
        </r>
      </text>
    </comment>
    <comment ref="C283" authorId="1" shapeId="0" xr:uid="{AC257F15-1525-47FC-B75F-4EC25C4749A7}">
      <text>
        <r>
          <rPr>
            <b/>
            <sz val="9"/>
            <color indexed="81"/>
            <rFont val="Tahoma"/>
            <family val="2"/>
          </rPr>
          <t>DBL REV requires TWO rows!
TPL REV requires THREE rows!
QD REV requires FOUR rows!</t>
        </r>
      </text>
    </comment>
    <comment ref="J283" authorId="1" shapeId="0" xr:uid="{9318A55F-1F5B-42EC-981F-E8FC3DE6A30E}">
      <text>
        <r>
          <rPr>
            <b/>
            <sz val="9"/>
            <color indexed="81"/>
            <rFont val="Tahoma"/>
            <family val="2"/>
          </rPr>
          <t>If this highlights as an error, consider upsizing the Tether size for better ribbon utilization</t>
        </r>
      </text>
    </comment>
    <comment ref="C284" authorId="1" shapeId="0" xr:uid="{00A79305-C913-4601-B2FB-69B49E3C4276}">
      <text>
        <r>
          <rPr>
            <b/>
            <sz val="9"/>
            <color indexed="81"/>
            <rFont val="Tahoma"/>
            <family val="2"/>
          </rPr>
          <t>DBL REV requires TWO rows!
TPL REV requires THREE rows!
QD REV requires FOUR rows!</t>
        </r>
      </text>
    </comment>
    <comment ref="J284" authorId="1" shapeId="0" xr:uid="{06B8A818-2A35-4084-B20C-9E823F9384C8}">
      <text>
        <r>
          <rPr>
            <b/>
            <sz val="9"/>
            <color indexed="81"/>
            <rFont val="Tahoma"/>
            <family val="2"/>
          </rPr>
          <t>If this highlights as an error, consider upsizing the Tether size for better ribbon utilization</t>
        </r>
      </text>
    </comment>
    <comment ref="C285" authorId="1" shapeId="0" xr:uid="{BBF914D3-7C9E-4A96-A5B8-6A70D99B84A1}">
      <text>
        <r>
          <rPr>
            <b/>
            <sz val="9"/>
            <color indexed="81"/>
            <rFont val="Tahoma"/>
            <family val="2"/>
          </rPr>
          <t>DBL REV requires TWO rows!
TPL REV requires THREE rows!
QD REV requires FOUR rows!</t>
        </r>
      </text>
    </comment>
    <comment ref="J285" authorId="1" shapeId="0" xr:uid="{785C4763-498B-4347-8F32-32CBAD0CED11}">
      <text>
        <r>
          <rPr>
            <b/>
            <sz val="9"/>
            <color indexed="81"/>
            <rFont val="Tahoma"/>
            <family val="2"/>
          </rPr>
          <t>If this highlights as an error, consider upsizing the Tether size for better ribbon utilization</t>
        </r>
      </text>
    </comment>
    <comment ref="C286" authorId="1" shapeId="0" xr:uid="{8B30F901-83D3-4C5C-8BD3-CF252E986DC9}">
      <text>
        <r>
          <rPr>
            <b/>
            <sz val="9"/>
            <color indexed="81"/>
            <rFont val="Tahoma"/>
            <family val="2"/>
          </rPr>
          <t>DBL REV requires TWO rows!
TPL REV requires THREE rows!
QD REV requires FOUR rows!</t>
        </r>
      </text>
    </comment>
    <comment ref="J286" authorId="1" shapeId="0" xr:uid="{1C9AF257-5ED2-4C62-A167-A70CA6479C38}">
      <text>
        <r>
          <rPr>
            <b/>
            <sz val="9"/>
            <color indexed="81"/>
            <rFont val="Tahoma"/>
            <family val="2"/>
          </rPr>
          <t>If this highlights as an error, consider upsizing the Tether size for better ribbon utilization</t>
        </r>
      </text>
    </comment>
    <comment ref="C287" authorId="1" shapeId="0" xr:uid="{1164DB2E-49FF-443A-BBA4-9F984D43ADEF}">
      <text>
        <r>
          <rPr>
            <b/>
            <sz val="9"/>
            <color indexed="81"/>
            <rFont val="Tahoma"/>
            <family val="2"/>
          </rPr>
          <t>DBL REV requires TWO rows!
TPL REV requires THREE rows!
QD REV requires FOUR rows!</t>
        </r>
      </text>
    </comment>
    <comment ref="J287" authorId="1" shapeId="0" xr:uid="{F7D2826D-3035-48E4-A8CF-3E214A7970D9}">
      <text>
        <r>
          <rPr>
            <b/>
            <sz val="9"/>
            <color indexed="81"/>
            <rFont val="Tahoma"/>
            <family val="2"/>
          </rPr>
          <t>If this highlights as an error, consider upsizing the Tether size for better ribbon utilization</t>
        </r>
      </text>
    </comment>
    <comment ref="B293" authorId="0" shapeId="0" xr:uid="{A95C4892-8B98-416C-98A2-CA8FB691373E}">
      <text>
        <r>
          <rPr>
            <b/>
            <sz val="8"/>
            <color indexed="81"/>
            <rFont val="Tahoma"/>
            <family val="2"/>
          </rPr>
          <t>This information will be used to satisfy your distribution planning requirement.</t>
        </r>
        <r>
          <rPr>
            <sz val="8"/>
            <color indexed="81"/>
            <rFont val="Tahoma"/>
            <family val="2"/>
          </rPr>
          <t xml:space="preserve">
</t>
        </r>
      </text>
    </comment>
    <comment ref="G293" authorId="0" shapeId="0" xr:uid="{55B286AF-9C41-4A96-8674-03D177D048C9}">
      <text>
        <r>
          <rPr>
            <b/>
            <sz val="8"/>
            <color indexed="81"/>
            <rFont val="Tahoma"/>
            <family val="2"/>
          </rPr>
          <t>This is total fibers that have been assigned to this Reel based on Tether sizes picked</t>
        </r>
        <r>
          <rPr>
            <sz val="8"/>
            <color indexed="81"/>
            <rFont val="Tahoma"/>
            <family val="2"/>
          </rPr>
          <t xml:space="preserve">
</t>
        </r>
      </text>
    </comment>
    <comment ref="I293" authorId="0" shapeId="0" xr:uid="{9978131E-06BC-45DB-9A2A-E87A30F95A62}">
      <text>
        <r>
          <rPr>
            <b/>
            <sz val="8"/>
            <color indexed="81"/>
            <rFont val="Tahoma"/>
            <family val="2"/>
          </rPr>
          <t>This will be added to Planning Load Block A for TOTAL</t>
        </r>
        <r>
          <rPr>
            <sz val="8"/>
            <color indexed="81"/>
            <rFont val="Tahoma"/>
            <family val="2"/>
          </rPr>
          <t xml:space="preserve">
</t>
        </r>
      </text>
    </comment>
    <comment ref="J293" authorId="0" shapeId="0" xr:uid="{FE86CBDE-715B-41BF-8909-36C169E40A25}">
      <text>
        <r>
          <rPr>
            <b/>
            <sz val="8"/>
            <color indexed="81"/>
            <rFont val="Tahoma"/>
            <family val="2"/>
          </rPr>
          <t>This is the PON OUT count that is not assigned in this cable reel.</t>
        </r>
        <r>
          <rPr>
            <sz val="8"/>
            <color indexed="81"/>
            <rFont val="Tahoma"/>
            <family val="2"/>
          </rPr>
          <t xml:space="preserve">
</t>
        </r>
      </text>
    </comment>
    <comment ref="P293" authorId="1" shapeId="0" xr:uid="{F8FD77CC-1E32-4673-9595-80A91980ECC4}">
      <text>
        <r>
          <rPr>
            <b/>
            <sz val="9"/>
            <color indexed="81"/>
            <rFont val="Tahoma"/>
            <family val="2"/>
          </rPr>
          <t>REMEMBER: 2-Fbr Tethers are NOT available for RPX CABLE!</t>
        </r>
      </text>
    </comment>
    <comment ref="Q293" authorId="1" shapeId="0" xr:uid="{B9A32C86-713D-4B23-BBA3-8702473376E7}">
      <text>
        <r>
          <rPr>
            <b/>
            <sz val="9"/>
            <color indexed="81"/>
            <rFont val="Tahoma"/>
            <family val="2"/>
          </rPr>
          <t>REMEMBER: 2-Fbr Tethers are NOT available for RPX CABLE!</t>
        </r>
      </text>
    </comment>
    <comment ref="S293" authorId="1" shapeId="0" xr:uid="{8FA437D9-40F3-47D6-BDD4-F79641B090A5}">
      <text>
        <r>
          <rPr>
            <b/>
            <sz val="9"/>
            <color indexed="81"/>
            <rFont val="Tahoma"/>
            <family val="2"/>
          </rPr>
          <t>REMEMBER: 2-Fbr Tethers are NOT available for RPX CABLE!</t>
        </r>
      </text>
    </comment>
    <comment ref="T293" authorId="1" shapeId="0" xr:uid="{B1608AA0-A764-47D3-9A3E-8FD01B0B1825}">
      <text>
        <r>
          <rPr>
            <b/>
            <sz val="9"/>
            <color indexed="81"/>
            <rFont val="Tahoma"/>
            <family val="2"/>
          </rPr>
          <t>REMEMBER: 2-Fbr Tethers are NOT available for RPX CABLE!</t>
        </r>
      </text>
    </comment>
    <comment ref="B294" authorId="0" shapeId="0" xr:uid="{D8A67A29-F457-411F-96C8-7ED0FA20A90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94" authorId="0" shapeId="0" xr:uid="{6C11652F-73DE-4CCB-90A2-8B53779DD9ED}">
      <text>
        <r>
          <rPr>
            <b/>
            <sz val="8"/>
            <color indexed="81"/>
            <rFont val="Tahoma"/>
            <family val="2"/>
          </rPr>
          <t>Make sure you add this number to "TAT FIBERS ASSIGNED" for the total required in the Load Block on the prints.</t>
        </r>
      </text>
    </comment>
    <comment ref="G294" authorId="0" shapeId="0" xr:uid="{E8A802D1-5E2B-47A5-94E9-3ED65D7455D2}">
      <text>
        <r>
          <rPr>
            <b/>
            <sz val="8"/>
            <color indexed="81"/>
            <rFont val="Tahoma"/>
            <family val="2"/>
          </rPr>
          <t>Includes "DEAD" Count (No PON count assigned)</t>
        </r>
      </text>
    </comment>
    <comment ref="I294" authorId="0" shapeId="0" xr:uid="{BE583B51-8C38-4AAC-BD57-27CCF1C8ACCD}">
      <text>
        <r>
          <rPr>
            <b/>
            <sz val="8"/>
            <color indexed="81"/>
            <rFont val="Tahoma"/>
            <family val="2"/>
          </rPr>
          <t xml:space="preserve">If this number is negative- you need to upsize your cable sheath </t>
        </r>
        <r>
          <rPr>
            <sz val="8"/>
            <color indexed="81"/>
            <rFont val="Tahoma"/>
            <family val="2"/>
          </rPr>
          <t xml:space="preserve">
</t>
        </r>
      </text>
    </comment>
    <comment ref="Z294" authorId="0" shapeId="0" xr:uid="{26B70A75-061A-4AF9-BAD7-FEFAB4C9954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95" authorId="0" shapeId="0" xr:uid="{8F0420DD-7DC3-41B9-B784-8229E2FE924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95" authorId="0" shapeId="0" xr:uid="{00C85272-CF09-47FA-A905-D74BF81FBDF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95" authorId="0" shapeId="0" xr:uid="{EBAD8816-AE46-44B0-BA9C-37E239014E5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95" authorId="1" shapeId="0" xr:uid="{6BF931D8-7092-408E-A97E-FC94BD0370EB}">
      <text>
        <r>
          <rPr>
            <b/>
            <sz val="9"/>
            <color indexed="81"/>
            <rFont val="Tahoma"/>
            <family val="2"/>
          </rPr>
          <t>REMEMBER: 6-Fbr Tethers are NOT available for RPX CABLE!</t>
        </r>
      </text>
    </comment>
    <comment ref="Q295" authorId="1" shapeId="0" xr:uid="{F05445C6-7303-40B8-8B26-28B39F372452}">
      <text>
        <r>
          <rPr>
            <b/>
            <sz val="9"/>
            <color indexed="81"/>
            <rFont val="Tahoma"/>
            <family val="2"/>
          </rPr>
          <t>REMEMBER: 6-Fbr Tethers are NOT available for RPX CABLE!</t>
        </r>
      </text>
    </comment>
    <comment ref="S295" authorId="1" shapeId="0" xr:uid="{825CD56B-068E-47C9-8ECD-70AB6DB3E82A}">
      <text>
        <r>
          <rPr>
            <b/>
            <sz val="9"/>
            <color indexed="81"/>
            <rFont val="Tahoma"/>
            <family val="2"/>
          </rPr>
          <t>REMEMBER: 6-Fbr Tethers are NOT available for RPX CABLE!</t>
        </r>
      </text>
    </comment>
    <comment ref="T295" authorId="1" shapeId="0" xr:uid="{9C83E5E1-FCB8-409D-9C8D-3A41819E220E}">
      <text>
        <r>
          <rPr>
            <b/>
            <sz val="9"/>
            <color indexed="81"/>
            <rFont val="Tahoma"/>
            <family val="2"/>
          </rPr>
          <t>REMEMBER: 6-Fbr Tethers are NOT available for AERIAL CABLE!</t>
        </r>
      </text>
    </comment>
    <comment ref="B296" authorId="0" shapeId="0" xr:uid="{830AF0BD-DA2B-4B1E-957F-01FFD3AD633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96" authorId="0" shapeId="0" xr:uid="{802FF180-18EC-48DE-BB90-93B75768ED86}">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97" authorId="0" shapeId="0" xr:uid="{1C1F75AC-1AAA-463A-909A-999AFC4976E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98" authorId="0" shapeId="0" xr:uid="{9B40BCA9-7610-4BAF-9A03-6FA424269502}">
      <text>
        <r>
          <rPr>
            <b/>
            <sz val="8"/>
            <color indexed="81"/>
            <rFont val="Tahoma"/>
            <family val="2"/>
          </rPr>
          <t>Include any existing, planned, or expected wireless locations to be fed by this reel of cable.</t>
        </r>
        <r>
          <rPr>
            <sz val="8"/>
            <color indexed="81"/>
            <rFont val="Tahoma"/>
            <family val="2"/>
          </rPr>
          <t xml:space="preserve">
</t>
        </r>
      </text>
    </comment>
    <comment ref="E298" authorId="0" shapeId="0" xr:uid="{B261BC6E-0C21-41EA-ADA4-D27BFAF2636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98" authorId="0" shapeId="0" xr:uid="{F686F461-83AB-4845-B7F3-2E293032032B}">
      <text>
        <r>
          <rPr>
            <b/>
            <sz val="8"/>
            <color indexed="81"/>
            <rFont val="Tahoma"/>
            <family val="2"/>
          </rPr>
          <t>These are "manufacturing rules" and general warnings</t>
        </r>
        <r>
          <rPr>
            <sz val="8"/>
            <color indexed="81"/>
            <rFont val="Tahoma"/>
            <family val="2"/>
          </rPr>
          <t xml:space="preserve">
</t>
        </r>
      </text>
    </comment>
    <comment ref="B299" authorId="0" shapeId="0" xr:uid="{535FC885-C024-4954-B574-C5ED8844259D}">
      <text>
        <r>
          <rPr>
            <b/>
            <sz val="8"/>
            <color indexed="81"/>
            <rFont val="Tahoma"/>
            <family val="2"/>
          </rPr>
          <t>Field end section(s) requirements that this section of cable will feed (not fed by TETHERS)</t>
        </r>
        <r>
          <rPr>
            <sz val="8"/>
            <color indexed="81"/>
            <rFont val="Tahoma"/>
            <family val="2"/>
          </rPr>
          <t xml:space="preserve">
</t>
        </r>
      </text>
    </comment>
    <comment ref="B300" authorId="0" shapeId="0" xr:uid="{E11561BE-37F3-450B-848F-BDB7A2E4913D}">
      <text>
        <r>
          <rPr>
            <b/>
            <sz val="8"/>
            <color indexed="81"/>
            <rFont val="Tahoma"/>
            <family val="2"/>
          </rPr>
          <t>This number is a sum of TOTAL PLANNED plus the ASSIGNED TO TETHERS</t>
        </r>
        <r>
          <rPr>
            <sz val="8"/>
            <color indexed="81"/>
            <rFont val="Tahoma"/>
            <family val="2"/>
          </rPr>
          <t xml:space="preserve">
</t>
        </r>
      </text>
    </comment>
    <comment ref="Z301" authorId="0" shapeId="0" xr:uid="{D3476F07-B0DE-4EE1-9D86-4FACB5239FCB}">
      <text>
        <r>
          <rPr>
            <b/>
            <sz val="8"/>
            <color indexed="81"/>
            <rFont val="Tahoma"/>
            <family val="2"/>
          </rPr>
          <t>When using a 216, these are the 2-buffer tubes that can't be cross-assigned</t>
        </r>
        <r>
          <rPr>
            <sz val="8"/>
            <color indexed="81"/>
            <rFont val="Tahoma"/>
            <family val="2"/>
          </rPr>
          <t xml:space="preserve">
</t>
        </r>
      </text>
    </comment>
    <comment ref="AA301" authorId="0" shapeId="0" xr:uid="{45F9EACC-D071-45CE-AE6C-8FA5B4FDA368}">
      <text>
        <r>
          <rPr>
            <b/>
            <sz val="8"/>
            <color indexed="81"/>
            <rFont val="Tahoma"/>
            <family val="2"/>
          </rPr>
          <t>Counting from High count Backwards- this is Fiber Strand 133</t>
        </r>
      </text>
    </comment>
    <comment ref="AB301" authorId="0" shapeId="0" xr:uid="{77304D81-80B3-4036-82B4-3B0EAECA686F}">
      <text>
        <r>
          <rPr>
            <b/>
            <sz val="8"/>
            <color indexed="81"/>
            <rFont val="Tahoma"/>
            <family val="2"/>
          </rPr>
          <t>Counting from High count Backwards- this is Fiber Strand 144</t>
        </r>
        <r>
          <rPr>
            <sz val="8"/>
            <color indexed="81"/>
            <rFont val="Tahoma"/>
            <family val="2"/>
          </rPr>
          <t xml:space="preserve">
</t>
        </r>
      </text>
    </comment>
    <comment ref="C302" authorId="0" shapeId="0" xr:uid="{EA45122E-2B0A-4025-AD59-F52EB1FBB77E}">
      <text>
        <r>
          <rPr>
            <b/>
            <sz val="8"/>
            <color indexed="81"/>
            <rFont val="Tahoma"/>
            <family val="2"/>
          </rPr>
          <t xml:space="preserve">Select if this tether will be used to feed a CFST or a lateral cable. </t>
        </r>
      </text>
    </comment>
    <comment ref="D302" authorId="0" shapeId="0" xr:uid="{FDC0AC19-CA81-4360-B506-172F6F0C7EB0}">
      <text>
        <r>
          <rPr>
            <b/>
            <sz val="8"/>
            <color indexed="81"/>
            <rFont val="Tahoma"/>
            <family val="2"/>
          </rPr>
          <t>Note the Terminal Address to keep your locations straight</t>
        </r>
        <r>
          <rPr>
            <sz val="8"/>
            <color indexed="81"/>
            <rFont val="Tahoma"/>
            <family val="2"/>
          </rPr>
          <t xml:space="preserve">
</t>
        </r>
      </text>
    </comment>
    <comment ref="E302" authorId="0" shapeId="0" xr:uid="{344365E2-853A-4AFC-B52C-6745AAF1FADC}">
      <text>
        <r>
          <rPr>
            <b/>
            <sz val="9"/>
            <color indexed="81"/>
            <rFont val="Calibri"/>
            <family val="2"/>
            <scheme val="minor"/>
          </rPr>
          <t>Pick the Tether Size for the location</t>
        </r>
        <r>
          <rPr>
            <sz val="8"/>
            <color indexed="81"/>
            <rFont val="Tahoma"/>
            <family val="2"/>
          </rPr>
          <t xml:space="preserve">
</t>
        </r>
      </text>
    </comment>
    <comment ref="F302" authorId="2" shapeId="0" xr:uid="{525AD307-1158-4C35-BE0A-B69AF146C085}">
      <text>
        <r>
          <rPr>
            <b/>
            <sz val="9"/>
            <color indexed="81"/>
            <rFont val="Tahoma"/>
            <family val="2"/>
          </rPr>
          <t>Identify TCF or FST location.
Leave blank if tether is NOT for a TCF or FST!</t>
        </r>
      </text>
    </comment>
    <comment ref="H302" authorId="0" shapeId="0" xr:uid="{B7E6BB12-BA49-4DC7-97F8-138AB0CA885A}">
      <text>
        <r>
          <rPr>
            <b/>
            <sz val="8"/>
            <color indexed="81"/>
            <rFont val="Tahoma"/>
            <family val="2"/>
          </rPr>
          <t>If any of these numbers are negative, check your PON count and Cable size</t>
        </r>
        <r>
          <rPr>
            <sz val="8"/>
            <color indexed="81"/>
            <rFont val="Tahoma"/>
            <family val="2"/>
          </rPr>
          <t xml:space="preserve">
</t>
        </r>
      </text>
    </comment>
    <comment ref="I302" authorId="0" shapeId="0" xr:uid="{F528D285-0586-47B0-9AC3-A0F6AA7ED2EB}">
      <text>
        <r>
          <rPr>
            <b/>
            <sz val="8"/>
            <color indexed="81"/>
            <rFont val="Tahoma"/>
            <family val="2"/>
          </rPr>
          <t>If any of these numbers are negative, check your PON count and Cable size</t>
        </r>
      </text>
    </comment>
    <comment ref="J302" authorId="0" shapeId="0" xr:uid="{D78BA7E5-B9FB-4E65-A42E-E37F7445533C}">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302" authorId="2" shapeId="0" xr:uid="{BC06B646-8065-4DE3-9D86-669772AC3DA8}">
      <text>
        <r>
          <rPr>
            <b/>
            <sz val="9"/>
            <color indexed="81"/>
            <rFont val="Tahoma"/>
            <family val="2"/>
          </rPr>
          <t>Leave blank if using 10' Terminal Tail
Enter Tail length if greater than 10'</t>
        </r>
      </text>
    </comment>
    <comment ref="M302" authorId="0" shapeId="0" xr:uid="{4D0769CE-3118-4465-8256-A87E2605FDF5}">
      <text>
        <r>
          <rPr>
            <b/>
            <sz val="8"/>
            <color indexed="81"/>
            <rFont val="Tahoma"/>
            <family val="2"/>
          </rPr>
          <t>Make design notes such as slack coils, realingment loops,  or location notes</t>
        </r>
      </text>
    </comment>
    <comment ref="Z302" authorId="0" shapeId="0" xr:uid="{362D5BEC-47C4-4F6F-A991-1E10E17B7C41}">
      <text>
        <r>
          <rPr>
            <b/>
            <sz val="8"/>
            <color indexed="81"/>
            <rFont val="Tahoma"/>
            <family val="2"/>
          </rPr>
          <t>When using a 216, these are the 2-buffer tubes that can't be cross-assigned</t>
        </r>
        <r>
          <rPr>
            <sz val="8"/>
            <color indexed="81"/>
            <rFont val="Tahoma"/>
            <family val="2"/>
          </rPr>
          <t xml:space="preserve">
</t>
        </r>
      </text>
    </comment>
    <comment ref="AA302" authorId="0" shapeId="0" xr:uid="{CE34AD22-199C-46C5-B9E9-4BDABA864167}">
      <text>
        <r>
          <rPr>
            <b/>
            <sz val="8"/>
            <color indexed="81"/>
            <rFont val="Tahoma"/>
            <family val="2"/>
          </rPr>
          <t xml:space="preserve">Counting from High count Backwards- this is Fiber Strand 145
</t>
        </r>
      </text>
    </comment>
    <comment ref="AB302" authorId="0" shapeId="0" xr:uid="{DA1DB5CF-432F-4D85-B5E1-3AA6A935061F}">
      <text>
        <r>
          <rPr>
            <b/>
            <sz val="8"/>
            <color indexed="81"/>
            <rFont val="Tahoma"/>
            <family val="2"/>
          </rPr>
          <t>Counting from High count Backwards- this is Fiber Strand 156</t>
        </r>
      </text>
    </comment>
    <comment ref="J304" authorId="1" shapeId="0" xr:uid="{7988FD33-1CB8-404C-8470-A6E629AA630A}">
      <text>
        <r>
          <rPr>
            <b/>
            <sz val="9"/>
            <color indexed="81"/>
            <rFont val="Tahoma"/>
            <family val="2"/>
          </rPr>
          <t>If this highlights as an error, consider upsizing the Tether size for better ribbon utilization</t>
        </r>
      </text>
    </comment>
    <comment ref="J305" authorId="1" shapeId="0" xr:uid="{ED27C489-B9C3-40CD-A917-F6FE3F1EE4D7}">
      <text>
        <r>
          <rPr>
            <b/>
            <sz val="9"/>
            <color indexed="81"/>
            <rFont val="Tahoma"/>
            <family val="2"/>
          </rPr>
          <t>If this highlights as an error, consider upsizing the Tether size for better ribbon utilization</t>
        </r>
      </text>
    </comment>
    <comment ref="J306" authorId="1" shapeId="0" xr:uid="{C67FA174-7E0F-41B7-A592-D56264B780B0}">
      <text>
        <r>
          <rPr>
            <b/>
            <sz val="9"/>
            <color indexed="81"/>
            <rFont val="Tahoma"/>
            <family val="2"/>
          </rPr>
          <t>If this highlights as an error, consider upsizing the Tether size for better ribbon utilization</t>
        </r>
      </text>
    </comment>
    <comment ref="J307" authorId="1" shapeId="0" xr:uid="{D46ADC5B-F6B7-443D-AB36-51A157B254D4}">
      <text>
        <r>
          <rPr>
            <b/>
            <sz val="9"/>
            <color indexed="81"/>
            <rFont val="Tahoma"/>
            <family val="2"/>
          </rPr>
          <t>If this highlights as an error, consider upsizing the Tether size for better ribbon utilization</t>
        </r>
      </text>
    </comment>
    <comment ref="J308" authorId="1" shapeId="0" xr:uid="{63A009AB-86AB-445B-9A7C-3AB3FF83FCBD}">
      <text>
        <r>
          <rPr>
            <b/>
            <sz val="9"/>
            <color indexed="81"/>
            <rFont val="Tahoma"/>
            <family val="2"/>
          </rPr>
          <t>If this highlights as an error, consider upsizing the Tether size for better ribbon utilization</t>
        </r>
      </text>
    </comment>
    <comment ref="J309" authorId="1" shapeId="0" xr:uid="{047AE482-18D9-44AC-96CD-51494E45DBE1}">
      <text>
        <r>
          <rPr>
            <b/>
            <sz val="9"/>
            <color indexed="81"/>
            <rFont val="Tahoma"/>
            <family val="2"/>
          </rPr>
          <t>If this highlights as an error, consider upsizing the Tether size for better ribbon utilization</t>
        </r>
      </text>
    </comment>
    <comment ref="J310" authorId="1" shapeId="0" xr:uid="{C43637FA-A4E4-4DF0-8F2F-1A6C63C41A6C}">
      <text>
        <r>
          <rPr>
            <b/>
            <sz val="9"/>
            <color indexed="81"/>
            <rFont val="Tahoma"/>
            <family val="2"/>
          </rPr>
          <t>If this highlights as an error, consider upsizing the Tether size for better ribbon utilization</t>
        </r>
      </text>
    </comment>
    <comment ref="J311" authorId="1" shapeId="0" xr:uid="{EEB881B2-C8C0-408C-9A2F-D01A6A903972}">
      <text>
        <r>
          <rPr>
            <b/>
            <sz val="9"/>
            <color indexed="81"/>
            <rFont val="Tahoma"/>
            <family val="2"/>
          </rPr>
          <t>If this highlights as an error, consider upsizing the Tether size for better ribbon utilization</t>
        </r>
      </text>
    </comment>
    <comment ref="J312" authorId="1" shapeId="0" xr:uid="{FFA6500C-E7C2-4D31-B2DF-B54BE800BE48}">
      <text>
        <r>
          <rPr>
            <b/>
            <sz val="9"/>
            <color indexed="81"/>
            <rFont val="Tahoma"/>
            <family val="2"/>
          </rPr>
          <t>If this highlights as an error, consider upsizing the Tether size for better ribbon utilization</t>
        </r>
      </text>
    </comment>
    <comment ref="J313" authorId="1" shapeId="0" xr:uid="{315AFFD7-9297-45C9-BB91-01654D35C662}">
      <text>
        <r>
          <rPr>
            <b/>
            <sz val="9"/>
            <color indexed="81"/>
            <rFont val="Tahoma"/>
            <family val="2"/>
          </rPr>
          <t>If this highlights as an error, consider upsizing the Tether size for better ribbon utilization</t>
        </r>
      </text>
    </comment>
    <comment ref="J314" authorId="1" shapeId="0" xr:uid="{614938BB-0E52-44E7-A1C5-B8C2BA1F68A3}">
      <text>
        <r>
          <rPr>
            <b/>
            <sz val="9"/>
            <color indexed="81"/>
            <rFont val="Tahoma"/>
            <family val="2"/>
          </rPr>
          <t>If this highlights as an error, consider upsizing the Tether size for better ribbon utilization</t>
        </r>
      </text>
    </comment>
    <comment ref="J315" authorId="1" shapeId="0" xr:uid="{9C1C04AD-DAE3-4DF6-AFB5-FFF032C9D619}">
      <text>
        <r>
          <rPr>
            <b/>
            <sz val="9"/>
            <color indexed="81"/>
            <rFont val="Tahoma"/>
            <family val="2"/>
          </rPr>
          <t>If this highlights as an error, consider upsizing the Tether size for better ribbon utilization</t>
        </r>
      </text>
    </comment>
    <comment ref="J316" authorId="1" shapeId="0" xr:uid="{A1706B3D-4B77-4053-ACF4-FE8D6CA1E13E}">
      <text>
        <r>
          <rPr>
            <b/>
            <sz val="9"/>
            <color indexed="81"/>
            <rFont val="Tahoma"/>
            <family val="2"/>
          </rPr>
          <t>If this highlights as an error, consider upsizing the Tether size for better ribbon utilization</t>
        </r>
      </text>
    </comment>
    <comment ref="J317" authorId="1" shapeId="0" xr:uid="{6E0C935C-5042-4DDE-9686-7544F1B0AB30}">
      <text>
        <r>
          <rPr>
            <b/>
            <sz val="9"/>
            <color indexed="81"/>
            <rFont val="Tahoma"/>
            <family val="2"/>
          </rPr>
          <t>If this highlights as an error, consider upsizing the Tether size for better ribbon utilization</t>
        </r>
      </text>
    </comment>
    <comment ref="J318" authorId="1" shapeId="0" xr:uid="{72B973DE-5A57-482C-9653-DEDB9CD09712}">
      <text>
        <r>
          <rPr>
            <b/>
            <sz val="9"/>
            <color indexed="81"/>
            <rFont val="Tahoma"/>
            <family val="2"/>
          </rPr>
          <t>If this highlights as an error, consider upsizing the Tether size for better ribbon utilization</t>
        </r>
      </text>
    </comment>
    <comment ref="J319" authorId="1" shapeId="0" xr:uid="{C7660444-A010-4ED3-9769-93E822886F4F}">
      <text>
        <r>
          <rPr>
            <b/>
            <sz val="9"/>
            <color indexed="81"/>
            <rFont val="Tahoma"/>
            <family val="2"/>
          </rPr>
          <t>If this highlights as an error, consider upsizing the Tether size for better ribbon utilization</t>
        </r>
      </text>
    </comment>
    <comment ref="J320" authorId="1" shapeId="0" xr:uid="{F56F583B-15D3-4AFE-B5BE-02A3F5F61011}">
      <text>
        <r>
          <rPr>
            <b/>
            <sz val="9"/>
            <color indexed="81"/>
            <rFont val="Tahoma"/>
            <family val="2"/>
          </rPr>
          <t>If this highlights as an error, consider upsizing the Tether size for better ribbon utilization</t>
        </r>
      </text>
    </comment>
    <comment ref="J321" authorId="1" shapeId="0" xr:uid="{248D738B-69E0-4A40-A3E6-78084DA4B13B}">
      <text>
        <r>
          <rPr>
            <b/>
            <sz val="9"/>
            <color indexed="81"/>
            <rFont val="Tahoma"/>
            <family val="2"/>
          </rPr>
          <t>If this highlights as an error, consider upsizing the Tether size for better ribbon utilization</t>
        </r>
      </text>
    </comment>
    <comment ref="C322" authorId="1" shapeId="0" xr:uid="{37874097-7C78-4B14-8FA5-488DE03B67DE}">
      <text>
        <r>
          <rPr>
            <b/>
            <sz val="9"/>
            <color indexed="81"/>
            <rFont val="Tahoma"/>
            <family val="2"/>
          </rPr>
          <t>DBL REV requires TWO rows!
TPL REV requires THREE rows!
QD REV requires FOUR rows!</t>
        </r>
      </text>
    </comment>
    <comment ref="J322" authorId="1" shapeId="0" xr:uid="{68FE60A7-B4EC-4284-9CCE-2C6705073395}">
      <text>
        <r>
          <rPr>
            <b/>
            <sz val="9"/>
            <color indexed="81"/>
            <rFont val="Tahoma"/>
            <family val="2"/>
          </rPr>
          <t>If this highlights as an error, consider upsizing the Tether size for better ribbon utilization</t>
        </r>
      </text>
    </comment>
    <comment ref="C323" authorId="1" shapeId="0" xr:uid="{AC098F24-3EA3-4B72-8B45-E680B9D8B391}">
      <text>
        <r>
          <rPr>
            <b/>
            <sz val="9"/>
            <color indexed="81"/>
            <rFont val="Tahoma"/>
            <family val="2"/>
          </rPr>
          <t>DBL REV requires TWO rows!
TPL REV requires THREE rows!
QD REV requires FOUR rows!</t>
        </r>
      </text>
    </comment>
    <comment ref="J323" authorId="1" shapeId="0" xr:uid="{54BB1986-57D4-4F37-AC83-6AEC445AE53C}">
      <text>
        <r>
          <rPr>
            <b/>
            <sz val="9"/>
            <color indexed="81"/>
            <rFont val="Tahoma"/>
            <family val="2"/>
          </rPr>
          <t>If this highlights as an error, consider upsizing the Tether size for better ribbon utilization</t>
        </r>
      </text>
    </comment>
    <comment ref="C324" authorId="1" shapeId="0" xr:uid="{840F8A9E-3EE4-44BF-9086-B28EA59DC5C2}">
      <text>
        <r>
          <rPr>
            <b/>
            <sz val="9"/>
            <color indexed="81"/>
            <rFont val="Tahoma"/>
            <family val="2"/>
          </rPr>
          <t>DBL REV requires TWO rows!
TPL REV requires THREE rows!
QD REV requires FOUR rows!</t>
        </r>
      </text>
    </comment>
    <comment ref="J324" authorId="1" shapeId="0" xr:uid="{9EF003F1-AD0E-4F9F-9EFB-C3D45203CB85}">
      <text>
        <r>
          <rPr>
            <b/>
            <sz val="9"/>
            <color indexed="81"/>
            <rFont val="Tahoma"/>
            <family val="2"/>
          </rPr>
          <t>If this highlights as an error, consider upsizing the Tether size for better ribbon utilization</t>
        </r>
      </text>
    </comment>
    <comment ref="C325" authorId="1" shapeId="0" xr:uid="{B623CC38-AAAD-4E4A-A603-3B731A9E20FB}">
      <text>
        <r>
          <rPr>
            <b/>
            <sz val="9"/>
            <color indexed="81"/>
            <rFont val="Tahoma"/>
            <family val="2"/>
          </rPr>
          <t>DBL REV requires TWO rows!
TPL REV requires THREE rows!
QD REV requires FOUR rows!</t>
        </r>
      </text>
    </comment>
    <comment ref="J325" authorId="1" shapeId="0" xr:uid="{3DB447FA-904F-4839-B0F1-6B626FBA99F3}">
      <text>
        <r>
          <rPr>
            <b/>
            <sz val="9"/>
            <color indexed="81"/>
            <rFont val="Tahoma"/>
            <family val="2"/>
          </rPr>
          <t>If this highlights as an error, consider upsizing the Tether size for better ribbon utilization</t>
        </r>
      </text>
    </comment>
    <comment ref="C326" authorId="1" shapeId="0" xr:uid="{F63093E5-342E-4654-8745-1927CA4D0282}">
      <text>
        <r>
          <rPr>
            <b/>
            <sz val="9"/>
            <color indexed="81"/>
            <rFont val="Tahoma"/>
            <family val="2"/>
          </rPr>
          <t>DBL REV requires TWO rows!
TPL REV requires THREE rows!
QD REV requires FOUR rows!</t>
        </r>
      </text>
    </comment>
    <comment ref="J326" authorId="1" shapeId="0" xr:uid="{53960FA3-E0E9-4319-9F1A-A579681F1BF4}">
      <text>
        <r>
          <rPr>
            <b/>
            <sz val="9"/>
            <color indexed="81"/>
            <rFont val="Tahoma"/>
            <family val="2"/>
          </rPr>
          <t>If this highlights as an error, consider upsizing the Tether size for better ribbon utilization</t>
        </r>
      </text>
    </comment>
    <comment ref="C327" authorId="1" shapeId="0" xr:uid="{DFE46AD8-BF34-4894-86E6-490903CA3A07}">
      <text>
        <r>
          <rPr>
            <b/>
            <sz val="9"/>
            <color indexed="81"/>
            <rFont val="Tahoma"/>
            <family val="2"/>
          </rPr>
          <t>DBL REV requires TWO rows!
TPL REV requires THREE rows!
QD REV requires FOUR rows!</t>
        </r>
      </text>
    </comment>
    <comment ref="J327" authorId="1" shapeId="0" xr:uid="{D4E8DD3B-55BA-43E2-940A-78F0F3F25DA0}">
      <text>
        <r>
          <rPr>
            <b/>
            <sz val="9"/>
            <color indexed="81"/>
            <rFont val="Tahoma"/>
            <family val="2"/>
          </rPr>
          <t>If this highlights as an error, consider upsizing the Tether size for better ribbon utilization</t>
        </r>
      </text>
    </comment>
    <comment ref="C328" authorId="1" shapeId="0" xr:uid="{C271E0B4-5C4E-4C9A-B041-D6B3C39F7DDB}">
      <text>
        <r>
          <rPr>
            <b/>
            <sz val="9"/>
            <color indexed="81"/>
            <rFont val="Tahoma"/>
            <family val="2"/>
          </rPr>
          <t>DBL REV requires TWO rows!
TPL REV requires THREE rows!
QD REV requires FOUR rows!</t>
        </r>
      </text>
    </comment>
    <comment ref="J328" authorId="1" shapeId="0" xr:uid="{BA355C43-7693-4A17-A213-49060AF0B7EE}">
      <text>
        <r>
          <rPr>
            <b/>
            <sz val="9"/>
            <color indexed="81"/>
            <rFont val="Tahoma"/>
            <family val="2"/>
          </rPr>
          <t>If this highlights as an error, consider upsizing the Tether size for better ribbon utilization</t>
        </r>
      </text>
    </comment>
    <comment ref="B334" authorId="0" shapeId="0" xr:uid="{321706DC-5614-492D-8E4B-647D6DA6F300}">
      <text>
        <r>
          <rPr>
            <b/>
            <sz val="8"/>
            <color indexed="81"/>
            <rFont val="Tahoma"/>
            <family val="2"/>
          </rPr>
          <t>This information will be used to satisfy your distribution planning requirement.</t>
        </r>
        <r>
          <rPr>
            <sz val="8"/>
            <color indexed="81"/>
            <rFont val="Tahoma"/>
            <family val="2"/>
          </rPr>
          <t xml:space="preserve">
</t>
        </r>
      </text>
    </comment>
    <comment ref="G334" authorId="0" shapeId="0" xr:uid="{68A9F54B-0921-47B4-903D-21C9724BC9C9}">
      <text>
        <r>
          <rPr>
            <b/>
            <sz val="8"/>
            <color indexed="81"/>
            <rFont val="Tahoma"/>
            <family val="2"/>
          </rPr>
          <t>This is total fibers that have been assigned to this Reel based on Tether sizes picked</t>
        </r>
        <r>
          <rPr>
            <sz val="8"/>
            <color indexed="81"/>
            <rFont val="Tahoma"/>
            <family val="2"/>
          </rPr>
          <t xml:space="preserve">
</t>
        </r>
      </text>
    </comment>
    <comment ref="I334" authorId="0" shapeId="0" xr:uid="{5E501FFF-B3B4-4E9A-A758-8D99FF7C76EF}">
      <text>
        <r>
          <rPr>
            <b/>
            <sz val="8"/>
            <color indexed="81"/>
            <rFont val="Tahoma"/>
            <family val="2"/>
          </rPr>
          <t>This will be added to Planning Load Block A for TOTAL</t>
        </r>
        <r>
          <rPr>
            <sz val="8"/>
            <color indexed="81"/>
            <rFont val="Tahoma"/>
            <family val="2"/>
          </rPr>
          <t xml:space="preserve">
</t>
        </r>
      </text>
    </comment>
    <comment ref="J334" authorId="0" shapeId="0" xr:uid="{F1FF7EB5-071B-452F-9793-F27A98532788}">
      <text>
        <r>
          <rPr>
            <b/>
            <sz val="8"/>
            <color indexed="81"/>
            <rFont val="Tahoma"/>
            <family val="2"/>
          </rPr>
          <t>This is the PON OUT count that is not assigned in this cable reel.</t>
        </r>
        <r>
          <rPr>
            <sz val="8"/>
            <color indexed="81"/>
            <rFont val="Tahoma"/>
            <family val="2"/>
          </rPr>
          <t xml:space="preserve">
</t>
        </r>
      </text>
    </comment>
    <comment ref="P334" authorId="1" shapeId="0" xr:uid="{96375D5F-7ECF-4C80-AF30-4FB41C9D211B}">
      <text>
        <r>
          <rPr>
            <b/>
            <sz val="9"/>
            <color indexed="81"/>
            <rFont val="Tahoma"/>
            <family val="2"/>
          </rPr>
          <t>REMEMBER: 2-Fbr Tethers are NOT available for RPX CABLE!</t>
        </r>
      </text>
    </comment>
    <comment ref="Q334" authorId="1" shapeId="0" xr:uid="{D085B9BC-3566-4667-B7E7-7387168E96B3}">
      <text>
        <r>
          <rPr>
            <b/>
            <sz val="9"/>
            <color indexed="81"/>
            <rFont val="Tahoma"/>
            <family val="2"/>
          </rPr>
          <t>REMEMBER: 2-Fbr Tethers are NOT available for RPX CABLE!</t>
        </r>
      </text>
    </comment>
    <comment ref="S334" authorId="1" shapeId="0" xr:uid="{0B3D97F0-E2A6-4D43-9E90-BABEAC79EA26}">
      <text>
        <r>
          <rPr>
            <b/>
            <sz val="9"/>
            <color indexed="81"/>
            <rFont val="Tahoma"/>
            <family val="2"/>
          </rPr>
          <t>REMEMBER: 2-Fbr Tethers are NOT available for RPX CABLE!</t>
        </r>
      </text>
    </comment>
    <comment ref="T334" authorId="1" shapeId="0" xr:uid="{BE0F2D1D-C617-499A-9C62-D3572F844AAF}">
      <text>
        <r>
          <rPr>
            <b/>
            <sz val="9"/>
            <color indexed="81"/>
            <rFont val="Tahoma"/>
            <family val="2"/>
          </rPr>
          <t>REMEMBER: 2-Fbr Tethers are NOT available for RPX CABLE!</t>
        </r>
      </text>
    </comment>
    <comment ref="B335" authorId="0" shapeId="0" xr:uid="{C3C0E3D7-43A5-44F6-8F14-10E2BE33FF8C}">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335" authorId="0" shapeId="0" xr:uid="{217365EE-1B75-4AD5-98D0-648062130E8A}">
      <text>
        <r>
          <rPr>
            <b/>
            <sz val="8"/>
            <color indexed="81"/>
            <rFont val="Tahoma"/>
            <family val="2"/>
          </rPr>
          <t>Make sure you add this number to "TAT FIBERS ASSIGNED" for the total required in the Load Block on the prints.</t>
        </r>
      </text>
    </comment>
    <comment ref="G335" authorId="0" shapeId="0" xr:uid="{4C2E0FD6-550B-404D-8986-D823F80175B6}">
      <text>
        <r>
          <rPr>
            <b/>
            <sz val="8"/>
            <color indexed="81"/>
            <rFont val="Tahoma"/>
            <family val="2"/>
          </rPr>
          <t>Includes "DEAD" Count (No PON count assigned)</t>
        </r>
      </text>
    </comment>
    <comment ref="I335" authorId="0" shapeId="0" xr:uid="{58ADB315-933B-4A5F-8149-7B389F2C34DF}">
      <text>
        <r>
          <rPr>
            <b/>
            <sz val="8"/>
            <color indexed="81"/>
            <rFont val="Tahoma"/>
            <family val="2"/>
          </rPr>
          <t xml:space="preserve">If this number is negative- you need to upsize your cable sheath </t>
        </r>
        <r>
          <rPr>
            <sz val="8"/>
            <color indexed="81"/>
            <rFont val="Tahoma"/>
            <family val="2"/>
          </rPr>
          <t xml:space="preserve">
</t>
        </r>
      </text>
    </comment>
    <comment ref="Z335" authorId="0" shapeId="0" xr:uid="{42FD3738-783A-4FBB-9868-C9BFE77CC97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336" authorId="0" shapeId="0" xr:uid="{BAB15330-0713-43E8-A29B-033B161F1FE5}">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336" authorId="0" shapeId="0" xr:uid="{25B259E9-430B-4BC1-A9B1-06E061861AA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336" authorId="0" shapeId="0" xr:uid="{9A409E2E-02C3-405B-8485-EC4D7B544B9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336" authorId="1" shapeId="0" xr:uid="{A537AEFA-A6EA-4E30-B115-E8B71A160C40}">
      <text>
        <r>
          <rPr>
            <b/>
            <sz val="9"/>
            <color indexed="81"/>
            <rFont val="Tahoma"/>
            <family val="2"/>
          </rPr>
          <t>REMEMBER: 6-Fbr Tethers are NOT available for RPX CABLE!</t>
        </r>
      </text>
    </comment>
    <comment ref="Q336" authorId="1" shapeId="0" xr:uid="{B2A99C33-5A2A-4993-81AF-2F4E0250CBB6}">
      <text>
        <r>
          <rPr>
            <b/>
            <sz val="9"/>
            <color indexed="81"/>
            <rFont val="Tahoma"/>
            <family val="2"/>
          </rPr>
          <t>REMEMBER: 6-Fbr Tethers are NOT available for RPX CABLE!</t>
        </r>
      </text>
    </comment>
    <comment ref="S336" authorId="1" shapeId="0" xr:uid="{314AFF52-5B31-421F-A7C5-CB9FCC4543D5}">
      <text>
        <r>
          <rPr>
            <b/>
            <sz val="9"/>
            <color indexed="81"/>
            <rFont val="Tahoma"/>
            <family val="2"/>
          </rPr>
          <t>REMEMBER: 6-Fbr Tethers are NOT available for RPX CABLE!</t>
        </r>
      </text>
    </comment>
    <comment ref="T336" authorId="1" shapeId="0" xr:uid="{1AC32FE9-6C25-46B6-A135-3A6CD6D0E2D3}">
      <text>
        <r>
          <rPr>
            <b/>
            <sz val="9"/>
            <color indexed="81"/>
            <rFont val="Tahoma"/>
            <family val="2"/>
          </rPr>
          <t>REMEMBER: 6-Fbr Tethers are NOT available for AERIAL CABLE!</t>
        </r>
      </text>
    </comment>
    <comment ref="B337" authorId="0" shapeId="0" xr:uid="{F7B9BADE-3B7B-4F16-AEE4-847B56BBF612}">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337" authorId="0" shapeId="0" xr:uid="{B2BBEAB9-3C6D-4664-9825-44B811286B9B}">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338" authorId="0" shapeId="0" xr:uid="{FB1763DE-821C-4172-94E1-6E33B8C59A2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339" authorId="0" shapeId="0" xr:uid="{09E30393-EEF1-4261-8A27-4F96F3A29244}">
      <text>
        <r>
          <rPr>
            <b/>
            <sz val="8"/>
            <color indexed="81"/>
            <rFont val="Tahoma"/>
            <family val="2"/>
          </rPr>
          <t>Include any existing, planned, or expected wireless locations to be fed by this reel of cable.</t>
        </r>
        <r>
          <rPr>
            <sz val="8"/>
            <color indexed="81"/>
            <rFont val="Tahoma"/>
            <family val="2"/>
          </rPr>
          <t xml:space="preserve">
</t>
        </r>
      </text>
    </comment>
    <comment ref="E339" authorId="0" shapeId="0" xr:uid="{AB8FC00B-9497-4A8F-AC3D-CD910B9E3C4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339" authorId="0" shapeId="0" xr:uid="{6E9703D9-7E1F-4031-B8AF-C0EF7B0D983D}">
      <text>
        <r>
          <rPr>
            <b/>
            <sz val="8"/>
            <color indexed="81"/>
            <rFont val="Tahoma"/>
            <family val="2"/>
          </rPr>
          <t>These are "manufacturing rules" and general warnings</t>
        </r>
        <r>
          <rPr>
            <sz val="8"/>
            <color indexed="81"/>
            <rFont val="Tahoma"/>
            <family val="2"/>
          </rPr>
          <t xml:space="preserve">
</t>
        </r>
      </text>
    </comment>
    <comment ref="B340" authorId="0" shapeId="0" xr:uid="{42D70FE9-DBFA-4106-81C4-65ECCDE4B197}">
      <text>
        <r>
          <rPr>
            <b/>
            <sz val="8"/>
            <color indexed="81"/>
            <rFont val="Tahoma"/>
            <family val="2"/>
          </rPr>
          <t>Field end section(s) requirements that this section of cable will feed (not fed by TETHERS)</t>
        </r>
        <r>
          <rPr>
            <sz val="8"/>
            <color indexed="81"/>
            <rFont val="Tahoma"/>
            <family val="2"/>
          </rPr>
          <t xml:space="preserve">
</t>
        </r>
      </text>
    </comment>
    <comment ref="B341" authorId="0" shapeId="0" xr:uid="{C838273F-81A2-40AD-BFAF-31130B436FE3}">
      <text>
        <r>
          <rPr>
            <b/>
            <sz val="8"/>
            <color indexed="81"/>
            <rFont val="Tahoma"/>
            <family val="2"/>
          </rPr>
          <t>This number is a sum of TOTAL PLANNED plus the ASSIGNED TO TETHERS</t>
        </r>
        <r>
          <rPr>
            <sz val="8"/>
            <color indexed="81"/>
            <rFont val="Tahoma"/>
            <family val="2"/>
          </rPr>
          <t xml:space="preserve">
</t>
        </r>
      </text>
    </comment>
    <comment ref="Z342" authorId="0" shapeId="0" xr:uid="{1EC42B28-6650-4EA2-977F-AC9C8B2386EA}">
      <text>
        <r>
          <rPr>
            <b/>
            <sz val="8"/>
            <color indexed="81"/>
            <rFont val="Tahoma"/>
            <family val="2"/>
          </rPr>
          <t>When using a 216, these are the 2-buffer tubes that can't be cross-assigned</t>
        </r>
        <r>
          <rPr>
            <sz val="8"/>
            <color indexed="81"/>
            <rFont val="Tahoma"/>
            <family val="2"/>
          </rPr>
          <t xml:space="preserve">
</t>
        </r>
      </text>
    </comment>
    <comment ref="AA342" authorId="0" shapeId="0" xr:uid="{7A4BB6DC-48F1-4B1D-9A68-3061761BA1EC}">
      <text>
        <r>
          <rPr>
            <b/>
            <sz val="8"/>
            <color indexed="81"/>
            <rFont val="Tahoma"/>
            <family val="2"/>
          </rPr>
          <t>Counting from High count Backwards- this is Fiber Strand 133</t>
        </r>
      </text>
    </comment>
    <comment ref="AB342" authorId="0" shapeId="0" xr:uid="{168389DD-5249-4DD1-B5ED-DAC8AC90412E}">
      <text>
        <r>
          <rPr>
            <b/>
            <sz val="8"/>
            <color indexed="81"/>
            <rFont val="Tahoma"/>
            <family val="2"/>
          </rPr>
          <t>Counting from High count Backwards- this is Fiber Strand 144</t>
        </r>
        <r>
          <rPr>
            <sz val="8"/>
            <color indexed="81"/>
            <rFont val="Tahoma"/>
            <family val="2"/>
          </rPr>
          <t xml:space="preserve">
</t>
        </r>
      </text>
    </comment>
    <comment ref="C343" authorId="0" shapeId="0" xr:uid="{514E1972-B361-4296-9679-E91B8708CE85}">
      <text>
        <r>
          <rPr>
            <b/>
            <sz val="8"/>
            <color indexed="81"/>
            <rFont val="Tahoma"/>
            <family val="2"/>
          </rPr>
          <t xml:space="preserve">Select if this tether will be used to feed a CFST or a lateral cable. </t>
        </r>
      </text>
    </comment>
    <comment ref="D343" authorId="0" shapeId="0" xr:uid="{C21B8935-6CD9-4591-88FE-32184133A743}">
      <text>
        <r>
          <rPr>
            <b/>
            <sz val="8"/>
            <color indexed="81"/>
            <rFont val="Tahoma"/>
            <family val="2"/>
          </rPr>
          <t>Note the Terminal Address to keep your locations straight</t>
        </r>
        <r>
          <rPr>
            <sz val="8"/>
            <color indexed="81"/>
            <rFont val="Tahoma"/>
            <family val="2"/>
          </rPr>
          <t xml:space="preserve">
</t>
        </r>
      </text>
    </comment>
    <comment ref="E343" authorId="0" shapeId="0" xr:uid="{9EF6983A-A89C-4C73-9D70-B79CCB413E2E}">
      <text>
        <r>
          <rPr>
            <b/>
            <sz val="9"/>
            <color indexed="81"/>
            <rFont val="Calibri"/>
            <family val="2"/>
            <scheme val="minor"/>
          </rPr>
          <t>Pick the Tether Size for the location</t>
        </r>
        <r>
          <rPr>
            <sz val="8"/>
            <color indexed="81"/>
            <rFont val="Tahoma"/>
            <family val="2"/>
          </rPr>
          <t xml:space="preserve">
</t>
        </r>
      </text>
    </comment>
    <comment ref="F343" authorId="2" shapeId="0" xr:uid="{981BA83C-8CEC-4939-A193-EADBA29E4D37}">
      <text>
        <r>
          <rPr>
            <b/>
            <sz val="9"/>
            <color indexed="81"/>
            <rFont val="Tahoma"/>
            <family val="2"/>
          </rPr>
          <t>Identify TCF or FST location.
Leave blank if tether is NOT for a TCF or FST!</t>
        </r>
      </text>
    </comment>
    <comment ref="H343" authorId="0" shapeId="0" xr:uid="{62DB37E1-9C67-409F-A18B-BB8B73A4B0EB}">
      <text>
        <r>
          <rPr>
            <b/>
            <sz val="8"/>
            <color indexed="81"/>
            <rFont val="Tahoma"/>
            <family val="2"/>
          </rPr>
          <t>If any of these numbers are negative, check your PON count and Cable size</t>
        </r>
        <r>
          <rPr>
            <sz val="8"/>
            <color indexed="81"/>
            <rFont val="Tahoma"/>
            <family val="2"/>
          </rPr>
          <t xml:space="preserve">
</t>
        </r>
      </text>
    </comment>
    <comment ref="I343" authorId="0" shapeId="0" xr:uid="{D16B0766-42CB-4FBE-857C-F7BE05D6DB40}">
      <text>
        <r>
          <rPr>
            <b/>
            <sz val="8"/>
            <color indexed="81"/>
            <rFont val="Tahoma"/>
            <family val="2"/>
          </rPr>
          <t>If any of these numbers are negative, check your PON count and Cable size</t>
        </r>
      </text>
    </comment>
    <comment ref="J343" authorId="0" shapeId="0" xr:uid="{E15D917F-D7C9-4804-BD34-83283B7B0BD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343" authorId="2" shapeId="0" xr:uid="{0E9C7A90-F8BF-422B-BD33-B620B40945FE}">
      <text>
        <r>
          <rPr>
            <b/>
            <sz val="9"/>
            <color indexed="81"/>
            <rFont val="Tahoma"/>
            <family val="2"/>
          </rPr>
          <t>Leave blank if using 10' Terminal Tail
Enter Tail length if greater than 10'</t>
        </r>
      </text>
    </comment>
    <comment ref="M343" authorId="0" shapeId="0" xr:uid="{11A1A748-BB24-415E-89E5-02D94683A32B}">
      <text>
        <r>
          <rPr>
            <b/>
            <sz val="8"/>
            <color indexed="81"/>
            <rFont val="Tahoma"/>
            <family val="2"/>
          </rPr>
          <t>Make design notes such as slack coils, realingment loops,  or location notes</t>
        </r>
      </text>
    </comment>
    <comment ref="Z343" authorId="0" shapeId="0" xr:uid="{5470BF3E-F0A5-4FE5-B266-6D306FCDBA52}">
      <text>
        <r>
          <rPr>
            <b/>
            <sz val="8"/>
            <color indexed="81"/>
            <rFont val="Tahoma"/>
            <family val="2"/>
          </rPr>
          <t>When using a 216, these are the 2-buffer tubes that can't be cross-assigned</t>
        </r>
        <r>
          <rPr>
            <sz val="8"/>
            <color indexed="81"/>
            <rFont val="Tahoma"/>
            <family val="2"/>
          </rPr>
          <t xml:space="preserve">
</t>
        </r>
      </text>
    </comment>
    <comment ref="AA343" authorId="0" shapeId="0" xr:uid="{637CF10B-6C38-44C9-93CB-D7893F7D173A}">
      <text>
        <r>
          <rPr>
            <b/>
            <sz val="8"/>
            <color indexed="81"/>
            <rFont val="Tahoma"/>
            <family val="2"/>
          </rPr>
          <t xml:space="preserve">Counting from High count Backwards- this is Fiber Strand 145
</t>
        </r>
      </text>
    </comment>
    <comment ref="AB343" authorId="0" shapeId="0" xr:uid="{BEFE0EE1-8C5D-45AC-BAFE-7D88E9D9B7E1}">
      <text>
        <r>
          <rPr>
            <b/>
            <sz val="8"/>
            <color indexed="81"/>
            <rFont val="Tahoma"/>
            <family val="2"/>
          </rPr>
          <t>Counting from High count Backwards- this is Fiber Strand 156</t>
        </r>
      </text>
    </comment>
    <comment ref="J345" authorId="1" shapeId="0" xr:uid="{676B47F7-B0C2-4EC6-B811-DB14C793306C}">
      <text>
        <r>
          <rPr>
            <b/>
            <sz val="9"/>
            <color indexed="81"/>
            <rFont val="Tahoma"/>
            <family val="2"/>
          </rPr>
          <t>If this highlights as an error, consider upsizing the Tether size for better ribbon utilization</t>
        </r>
      </text>
    </comment>
    <comment ref="J346" authorId="1" shapeId="0" xr:uid="{978EB470-EFD6-4418-95FB-FB7E422F43E0}">
      <text>
        <r>
          <rPr>
            <b/>
            <sz val="9"/>
            <color indexed="81"/>
            <rFont val="Tahoma"/>
            <family val="2"/>
          </rPr>
          <t>If this highlights as an error, consider upsizing the Tether size for better ribbon utilization</t>
        </r>
      </text>
    </comment>
    <comment ref="J347" authorId="1" shapeId="0" xr:uid="{D337B18B-D0F4-4BD5-8F56-0AA5816890A7}">
      <text>
        <r>
          <rPr>
            <b/>
            <sz val="9"/>
            <color indexed="81"/>
            <rFont val="Tahoma"/>
            <family val="2"/>
          </rPr>
          <t>If this highlights as an error, consider upsizing the Tether size for better ribbon utilization</t>
        </r>
      </text>
    </comment>
    <comment ref="J348" authorId="1" shapeId="0" xr:uid="{F7B236E1-B250-447F-B9F9-C2A8BDD5E89F}">
      <text>
        <r>
          <rPr>
            <b/>
            <sz val="9"/>
            <color indexed="81"/>
            <rFont val="Tahoma"/>
            <family val="2"/>
          </rPr>
          <t>If this highlights as an error, consider upsizing the Tether size for better ribbon utilization</t>
        </r>
      </text>
    </comment>
    <comment ref="J349" authorId="1" shapeId="0" xr:uid="{928CBAEC-A001-43F6-9882-BEF153ADF34B}">
      <text>
        <r>
          <rPr>
            <b/>
            <sz val="9"/>
            <color indexed="81"/>
            <rFont val="Tahoma"/>
            <family val="2"/>
          </rPr>
          <t>If this highlights as an error, consider upsizing the Tether size for better ribbon utilization</t>
        </r>
      </text>
    </comment>
    <comment ref="J350" authorId="1" shapeId="0" xr:uid="{DF5EC384-FFBD-46C4-B56A-2CF660F5D5C7}">
      <text>
        <r>
          <rPr>
            <b/>
            <sz val="9"/>
            <color indexed="81"/>
            <rFont val="Tahoma"/>
            <family val="2"/>
          </rPr>
          <t>If this highlights as an error, consider upsizing the Tether size for better ribbon utilization</t>
        </r>
      </text>
    </comment>
    <comment ref="J351" authorId="1" shapeId="0" xr:uid="{52422302-D6DE-4BF1-8939-02D0F9C838A7}">
      <text>
        <r>
          <rPr>
            <b/>
            <sz val="9"/>
            <color indexed="81"/>
            <rFont val="Tahoma"/>
            <family val="2"/>
          </rPr>
          <t>If this highlights as an error, consider upsizing the Tether size for better ribbon utilization</t>
        </r>
      </text>
    </comment>
    <comment ref="J352" authorId="1" shapeId="0" xr:uid="{C75C80A2-445D-4316-8C91-15D4D24C10BE}">
      <text>
        <r>
          <rPr>
            <b/>
            <sz val="9"/>
            <color indexed="81"/>
            <rFont val="Tahoma"/>
            <family val="2"/>
          </rPr>
          <t>If this highlights as an error, consider upsizing the Tether size for better ribbon utilization</t>
        </r>
      </text>
    </comment>
    <comment ref="J353" authorId="1" shapeId="0" xr:uid="{830DBCFD-5462-46D7-9EA4-C1C914193D4B}">
      <text>
        <r>
          <rPr>
            <b/>
            <sz val="9"/>
            <color indexed="81"/>
            <rFont val="Tahoma"/>
            <family val="2"/>
          </rPr>
          <t>If this highlights as an error, consider upsizing the Tether size for better ribbon utilization</t>
        </r>
      </text>
    </comment>
    <comment ref="J354" authorId="1" shapeId="0" xr:uid="{70556942-8680-48E5-9367-FE8DF1B91289}">
      <text>
        <r>
          <rPr>
            <b/>
            <sz val="9"/>
            <color indexed="81"/>
            <rFont val="Tahoma"/>
            <family val="2"/>
          </rPr>
          <t>If this highlights as an error, consider upsizing the Tether size for better ribbon utilization</t>
        </r>
      </text>
    </comment>
    <comment ref="J355" authorId="1" shapeId="0" xr:uid="{8AF2CF88-0E06-44A2-9359-663906D5D8D7}">
      <text>
        <r>
          <rPr>
            <b/>
            <sz val="9"/>
            <color indexed="81"/>
            <rFont val="Tahoma"/>
            <family val="2"/>
          </rPr>
          <t>If this highlights as an error, consider upsizing the Tether size for better ribbon utilization</t>
        </r>
      </text>
    </comment>
    <comment ref="J356" authorId="1" shapeId="0" xr:uid="{C31A55B1-100F-4260-9F95-B722B481E0D3}">
      <text>
        <r>
          <rPr>
            <b/>
            <sz val="9"/>
            <color indexed="81"/>
            <rFont val="Tahoma"/>
            <family val="2"/>
          </rPr>
          <t>If this highlights as an error, consider upsizing the Tether size for better ribbon utilization</t>
        </r>
      </text>
    </comment>
    <comment ref="J357" authorId="1" shapeId="0" xr:uid="{D884EAAB-B2DF-47B1-A525-1D63781B8D14}">
      <text>
        <r>
          <rPr>
            <b/>
            <sz val="9"/>
            <color indexed="81"/>
            <rFont val="Tahoma"/>
            <family val="2"/>
          </rPr>
          <t>If this highlights as an error, consider upsizing the Tether size for better ribbon utilization</t>
        </r>
      </text>
    </comment>
    <comment ref="J358" authorId="1" shapeId="0" xr:uid="{9CBE9719-5B62-48A0-9098-BAF993AEC1B7}">
      <text>
        <r>
          <rPr>
            <b/>
            <sz val="9"/>
            <color indexed="81"/>
            <rFont val="Tahoma"/>
            <family val="2"/>
          </rPr>
          <t>If this highlights as an error, consider upsizing the Tether size for better ribbon utilization</t>
        </r>
      </text>
    </comment>
    <comment ref="J359" authorId="1" shapeId="0" xr:uid="{33B25185-BB13-4383-A341-EFF25BBBF4DC}">
      <text>
        <r>
          <rPr>
            <b/>
            <sz val="9"/>
            <color indexed="81"/>
            <rFont val="Tahoma"/>
            <family val="2"/>
          </rPr>
          <t>If this highlights as an error, consider upsizing the Tether size for better ribbon utilization</t>
        </r>
      </text>
    </comment>
    <comment ref="J360" authorId="1" shapeId="0" xr:uid="{07F3A7D0-56D0-44AA-AE1E-657732735DF2}">
      <text>
        <r>
          <rPr>
            <b/>
            <sz val="9"/>
            <color indexed="81"/>
            <rFont val="Tahoma"/>
            <family val="2"/>
          </rPr>
          <t>If this highlights as an error, consider upsizing the Tether size for better ribbon utilization</t>
        </r>
      </text>
    </comment>
    <comment ref="J361" authorId="1" shapeId="0" xr:uid="{4DE0DF11-9E84-405C-8F19-EFD374803EC3}">
      <text>
        <r>
          <rPr>
            <b/>
            <sz val="9"/>
            <color indexed="81"/>
            <rFont val="Tahoma"/>
            <family val="2"/>
          </rPr>
          <t>If this highlights as an error, consider upsizing the Tether size for better ribbon utilization</t>
        </r>
      </text>
    </comment>
    <comment ref="J362" authorId="1" shapeId="0" xr:uid="{06AC2512-6DB1-4589-867C-BD9CA0E0EA2F}">
      <text>
        <r>
          <rPr>
            <b/>
            <sz val="9"/>
            <color indexed="81"/>
            <rFont val="Tahoma"/>
            <family val="2"/>
          </rPr>
          <t>If this highlights as an error, consider upsizing the Tether size for better ribbon utilization</t>
        </r>
      </text>
    </comment>
    <comment ref="C363" authorId="1" shapeId="0" xr:uid="{21AC90EF-90BC-4D5C-A00D-90FCDBC260F9}">
      <text>
        <r>
          <rPr>
            <b/>
            <sz val="9"/>
            <color indexed="81"/>
            <rFont val="Tahoma"/>
            <family val="2"/>
          </rPr>
          <t>DBL REV requires TWO rows!
TPL REV requires THREE rows!
QD REV requires FOUR rows!</t>
        </r>
      </text>
    </comment>
    <comment ref="J363" authorId="1" shapeId="0" xr:uid="{217458E8-FD5F-4183-A236-DD11C51B8AA9}">
      <text>
        <r>
          <rPr>
            <b/>
            <sz val="9"/>
            <color indexed="81"/>
            <rFont val="Tahoma"/>
            <family val="2"/>
          </rPr>
          <t>If this highlights as an error, consider upsizing the Tether size for better ribbon utilization</t>
        </r>
      </text>
    </comment>
    <comment ref="C364" authorId="1" shapeId="0" xr:uid="{8E22ECF0-15FE-4550-B697-554B5C78F3AC}">
      <text>
        <r>
          <rPr>
            <b/>
            <sz val="9"/>
            <color indexed="81"/>
            <rFont val="Tahoma"/>
            <family val="2"/>
          </rPr>
          <t>DBL REV requires TWO rows!
TPL REV requires THREE rows!
QD REV requires FOUR rows!</t>
        </r>
      </text>
    </comment>
    <comment ref="J364" authorId="1" shapeId="0" xr:uid="{A81C61F5-3C55-4529-86E3-34367BE36E76}">
      <text>
        <r>
          <rPr>
            <b/>
            <sz val="9"/>
            <color indexed="81"/>
            <rFont val="Tahoma"/>
            <family val="2"/>
          </rPr>
          <t>If this highlights as an error, consider upsizing the Tether size for better ribbon utilization</t>
        </r>
      </text>
    </comment>
    <comment ref="C365" authorId="1" shapeId="0" xr:uid="{F9C26165-2328-4E1D-947C-EE4138978C05}">
      <text>
        <r>
          <rPr>
            <b/>
            <sz val="9"/>
            <color indexed="81"/>
            <rFont val="Tahoma"/>
            <family val="2"/>
          </rPr>
          <t>DBL REV requires TWO rows!
TPL REV requires THREE rows!
QD REV requires FOUR rows!</t>
        </r>
      </text>
    </comment>
    <comment ref="J365" authorId="1" shapeId="0" xr:uid="{D61A831D-D5B9-4D15-8278-37EE80FFA7CC}">
      <text>
        <r>
          <rPr>
            <b/>
            <sz val="9"/>
            <color indexed="81"/>
            <rFont val="Tahoma"/>
            <family val="2"/>
          </rPr>
          <t>If this highlights as an error, consider upsizing the Tether size for better ribbon utilization</t>
        </r>
      </text>
    </comment>
    <comment ref="C366" authorId="1" shapeId="0" xr:uid="{51621601-1117-4EFF-AAAA-FECBA7E58281}">
      <text>
        <r>
          <rPr>
            <b/>
            <sz val="9"/>
            <color indexed="81"/>
            <rFont val="Tahoma"/>
            <family val="2"/>
          </rPr>
          <t>DBL REV requires TWO rows!
TPL REV requires THREE rows!
QD REV requires FOUR rows!</t>
        </r>
      </text>
    </comment>
    <comment ref="J366" authorId="1" shapeId="0" xr:uid="{45FD1E57-0268-4D1C-B694-B2D0341FBF50}">
      <text>
        <r>
          <rPr>
            <b/>
            <sz val="9"/>
            <color indexed="81"/>
            <rFont val="Tahoma"/>
            <family val="2"/>
          </rPr>
          <t>If this highlights as an error, consider upsizing the Tether size for better ribbon utilization</t>
        </r>
      </text>
    </comment>
    <comment ref="C367" authorId="1" shapeId="0" xr:uid="{16AFAF85-5690-48C8-B637-188CEBF9D780}">
      <text>
        <r>
          <rPr>
            <b/>
            <sz val="9"/>
            <color indexed="81"/>
            <rFont val="Tahoma"/>
            <family val="2"/>
          </rPr>
          <t>DBL REV requires TWO rows!
TPL REV requires THREE rows!
QD REV requires FOUR rows!</t>
        </r>
      </text>
    </comment>
    <comment ref="J367" authorId="1" shapeId="0" xr:uid="{9504E547-6818-4202-9067-A23A9313965B}">
      <text>
        <r>
          <rPr>
            <b/>
            <sz val="9"/>
            <color indexed="81"/>
            <rFont val="Tahoma"/>
            <family val="2"/>
          </rPr>
          <t>If this highlights as an error, consider upsizing the Tether size for better ribbon utilization</t>
        </r>
      </text>
    </comment>
    <comment ref="C368" authorId="1" shapeId="0" xr:uid="{DA90E1FC-24D0-4D02-B151-FBDD91201442}">
      <text>
        <r>
          <rPr>
            <b/>
            <sz val="9"/>
            <color indexed="81"/>
            <rFont val="Tahoma"/>
            <family val="2"/>
          </rPr>
          <t>DBL REV requires TWO rows!
TPL REV requires THREE rows!
QD REV requires FOUR rows!</t>
        </r>
      </text>
    </comment>
    <comment ref="J368" authorId="1" shapeId="0" xr:uid="{FE838273-2FCC-48C6-B272-EBD6140D7DEC}">
      <text>
        <r>
          <rPr>
            <b/>
            <sz val="9"/>
            <color indexed="81"/>
            <rFont val="Tahoma"/>
            <family val="2"/>
          </rPr>
          <t>If this highlights as an error, consider upsizing the Tether size for better ribbon utilization</t>
        </r>
      </text>
    </comment>
    <comment ref="C369" authorId="1" shapeId="0" xr:uid="{DF275516-FC52-45EB-B7CB-D922777F63CC}">
      <text>
        <r>
          <rPr>
            <b/>
            <sz val="9"/>
            <color indexed="81"/>
            <rFont val="Tahoma"/>
            <family val="2"/>
          </rPr>
          <t>DBL REV requires TWO rows!
TPL REV requires THREE rows!
QD REV requires FOUR rows!</t>
        </r>
      </text>
    </comment>
    <comment ref="J369" authorId="1" shapeId="0" xr:uid="{B299BEA9-5285-46A7-B609-0B53F1E70737}">
      <text>
        <r>
          <rPr>
            <b/>
            <sz val="9"/>
            <color indexed="81"/>
            <rFont val="Tahoma"/>
            <family val="2"/>
          </rPr>
          <t>If this highlights as an error, consider upsizing the Tether size for better ribbon utilization</t>
        </r>
      </text>
    </comment>
    <comment ref="B375" authorId="0" shapeId="0" xr:uid="{434E0AD9-026F-4730-A0AF-CCA742FB7D7D}">
      <text>
        <r>
          <rPr>
            <b/>
            <sz val="8"/>
            <color indexed="81"/>
            <rFont val="Tahoma"/>
            <family val="2"/>
          </rPr>
          <t>This information will be used to satisfy your distribution planning requirement.</t>
        </r>
        <r>
          <rPr>
            <sz val="8"/>
            <color indexed="81"/>
            <rFont val="Tahoma"/>
            <family val="2"/>
          </rPr>
          <t xml:space="preserve">
</t>
        </r>
      </text>
    </comment>
    <comment ref="G375" authorId="0" shapeId="0" xr:uid="{C0B41944-BD8E-42A7-8A90-67630D6C34F5}">
      <text>
        <r>
          <rPr>
            <b/>
            <sz val="8"/>
            <color indexed="81"/>
            <rFont val="Tahoma"/>
            <family val="2"/>
          </rPr>
          <t>This is total fibers that have been assigned to this Reel based on Tether sizes picked</t>
        </r>
        <r>
          <rPr>
            <sz val="8"/>
            <color indexed="81"/>
            <rFont val="Tahoma"/>
            <family val="2"/>
          </rPr>
          <t xml:space="preserve">
</t>
        </r>
      </text>
    </comment>
    <comment ref="I375" authorId="0" shapeId="0" xr:uid="{6CFCBD92-F7E8-42F7-A781-3B7127FB8BD3}">
      <text>
        <r>
          <rPr>
            <b/>
            <sz val="8"/>
            <color indexed="81"/>
            <rFont val="Tahoma"/>
            <family val="2"/>
          </rPr>
          <t>This will be added to Planning Load Block A for TOTAL</t>
        </r>
        <r>
          <rPr>
            <sz val="8"/>
            <color indexed="81"/>
            <rFont val="Tahoma"/>
            <family val="2"/>
          </rPr>
          <t xml:space="preserve">
</t>
        </r>
      </text>
    </comment>
    <comment ref="J375" authorId="0" shapeId="0" xr:uid="{8EDD898B-702A-404C-9B37-F4FA22671342}">
      <text>
        <r>
          <rPr>
            <b/>
            <sz val="8"/>
            <color indexed="81"/>
            <rFont val="Tahoma"/>
            <family val="2"/>
          </rPr>
          <t>This is the PON OUT count that is not assigned in this cable reel.</t>
        </r>
        <r>
          <rPr>
            <sz val="8"/>
            <color indexed="81"/>
            <rFont val="Tahoma"/>
            <family val="2"/>
          </rPr>
          <t xml:space="preserve">
</t>
        </r>
      </text>
    </comment>
    <comment ref="P375" authorId="1" shapeId="0" xr:uid="{7138DB5D-AC29-4E42-BCE5-8884ECB31D7F}">
      <text>
        <r>
          <rPr>
            <b/>
            <sz val="9"/>
            <color indexed="81"/>
            <rFont val="Tahoma"/>
            <family val="2"/>
          </rPr>
          <t>REMEMBER: 2-Fbr Tethers are NOT available for RPX CABLE!</t>
        </r>
      </text>
    </comment>
    <comment ref="Q375" authorId="1" shapeId="0" xr:uid="{0046BEEF-E1FC-4DBD-9D6C-5A42D1C1FB0B}">
      <text>
        <r>
          <rPr>
            <b/>
            <sz val="9"/>
            <color indexed="81"/>
            <rFont val="Tahoma"/>
            <family val="2"/>
          </rPr>
          <t>REMEMBER: 2-Fbr Tethers are NOT available for RPX CABLE!</t>
        </r>
      </text>
    </comment>
    <comment ref="S375" authorId="1" shapeId="0" xr:uid="{F5F9AE5D-FD72-4450-936B-2F06DFF5638C}">
      <text>
        <r>
          <rPr>
            <b/>
            <sz val="9"/>
            <color indexed="81"/>
            <rFont val="Tahoma"/>
            <family val="2"/>
          </rPr>
          <t>REMEMBER: 2-Fbr Tethers are NOT available for RPX CABLE!</t>
        </r>
      </text>
    </comment>
    <comment ref="T375" authorId="1" shapeId="0" xr:uid="{8C417625-1E47-426B-BE46-4FA42D3ECAF7}">
      <text>
        <r>
          <rPr>
            <b/>
            <sz val="9"/>
            <color indexed="81"/>
            <rFont val="Tahoma"/>
            <family val="2"/>
          </rPr>
          <t>REMEMBER: 2-Fbr Tethers are NOT available for RPX CABLE!</t>
        </r>
      </text>
    </comment>
    <comment ref="B376" authorId="0" shapeId="0" xr:uid="{3EAF68B4-9AE1-442F-A181-5843A519642D}">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376" authorId="0" shapeId="0" xr:uid="{1DC39D6F-EE9C-42B2-B2CB-5E91D5338ABD}">
      <text>
        <r>
          <rPr>
            <b/>
            <sz val="8"/>
            <color indexed="81"/>
            <rFont val="Tahoma"/>
            <family val="2"/>
          </rPr>
          <t>Make sure you add this number to "TAT FIBERS ASSIGNED" for the total required in the Load Block on the prints.</t>
        </r>
      </text>
    </comment>
    <comment ref="G376" authorId="0" shapeId="0" xr:uid="{B7D9480E-B948-48FA-81DD-FE1D721D1711}">
      <text>
        <r>
          <rPr>
            <b/>
            <sz val="8"/>
            <color indexed="81"/>
            <rFont val="Tahoma"/>
            <family val="2"/>
          </rPr>
          <t>Includes "DEAD" Count (No PON count assigned)</t>
        </r>
      </text>
    </comment>
    <comment ref="I376" authorId="0" shapeId="0" xr:uid="{D4AA71B0-CB7F-4D4B-980C-A55C5C1EB372}">
      <text>
        <r>
          <rPr>
            <b/>
            <sz val="8"/>
            <color indexed="81"/>
            <rFont val="Tahoma"/>
            <family val="2"/>
          </rPr>
          <t xml:space="preserve">If this number is negative- you need to upsize your cable sheath </t>
        </r>
        <r>
          <rPr>
            <sz val="8"/>
            <color indexed="81"/>
            <rFont val="Tahoma"/>
            <family val="2"/>
          </rPr>
          <t xml:space="preserve">
</t>
        </r>
      </text>
    </comment>
    <comment ref="Z376" authorId="0" shapeId="0" xr:uid="{97DB32FE-B492-4972-8405-D9D58D38434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377" authorId="0" shapeId="0" xr:uid="{BFF0F17C-6498-4723-9606-30ED0B9F6EB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377" authorId="0" shapeId="0" xr:uid="{A327E03C-BF1C-4161-B164-A0CD577D78D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377" authorId="0" shapeId="0" xr:uid="{D8480F23-638E-4EFC-AD0E-E2E9AC9C05A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377" authorId="1" shapeId="0" xr:uid="{055E3B77-9AC5-489D-B2F2-40D280449697}">
      <text>
        <r>
          <rPr>
            <b/>
            <sz val="9"/>
            <color indexed="81"/>
            <rFont val="Tahoma"/>
            <family val="2"/>
          </rPr>
          <t>REMEMBER: 6-Fbr Tethers are NOT available for RPX CABLE!</t>
        </r>
      </text>
    </comment>
    <comment ref="Q377" authorId="1" shapeId="0" xr:uid="{B20CDB11-2A5A-4BFF-A347-9A341ACA5041}">
      <text>
        <r>
          <rPr>
            <b/>
            <sz val="9"/>
            <color indexed="81"/>
            <rFont val="Tahoma"/>
            <family val="2"/>
          </rPr>
          <t>REMEMBER: 6-Fbr Tethers are NOT available for RPX CABLE!</t>
        </r>
      </text>
    </comment>
    <comment ref="S377" authorId="1" shapeId="0" xr:uid="{8E26A48D-5704-4104-9545-4BFD6BD2BDC4}">
      <text>
        <r>
          <rPr>
            <b/>
            <sz val="9"/>
            <color indexed="81"/>
            <rFont val="Tahoma"/>
            <family val="2"/>
          </rPr>
          <t>REMEMBER: 6-Fbr Tethers are NOT available for RPX CABLE!</t>
        </r>
      </text>
    </comment>
    <comment ref="T377" authorId="1" shapeId="0" xr:uid="{DC6767C6-89A7-478D-BB13-377E6FB2001F}">
      <text>
        <r>
          <rPr>
            <b/>
            <sz val="9"/>
            <color indexed="81"/>
            <rFont val="Tahoma"/>
            <family val="2"/>
          </rPr>
          <t>REMEMBER: 6-Fbr Tethers are NOT available for AERIAL CABLE!</t>
        </r>
      </text>
    </comment>
    <comment ref="B378" authorId="0" shapeId="0" xr:uid="{1D175E01-C6A0-435A-A819-C81FB54674E2}">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378" authorId="0" shapeId="0" xr:uid="{6F39C899-47B8-47FE-B4BD-0B776E0C62C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379" authorId="0" shapeId="0" xr:uid="{5ACFEDDD-FAA5-447E-A8A6-14806D79C5E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380" authorId="0" shapeId="0" xr:uid="{0265DAA1-77BF-4E13-81DE-58E3FCDAD266}">
      <text>
        <r>
          <rPr>
            <b/>
            <sz val="8"/>
            <color indexed="81"/>
            <rFont val="Tahoma"/>
            <family val="2"/>
          </rPr>
          <t>Include any existing, planned, or expected wireless locations to be fed by this reel of cable.</t>
        </r>
        <r>
          <rPr>
            <sz val="8"/>
            <color indexed="81"/>
            <rFont val="Tahoma"/>
            <family val="2"/>
          </rPr>
          <t xml:space="preserve">
</t>
        </r>
      </text>
    </comment>
    <comment ref="E380" authorId="0" shapeId="0" xr:uid="{AD1501C1-2D7F-46F3-A869-90DBE9DD9B7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380" authorId="0" shapeId="0" xr:uid="{9E15FE08-B76A-43FE-9BE3-B23217FC921D}">
      <text>
        <r>
          <rPr>
            <b/>
            <sz val="8"/>
            <color indexed="81"/>
            <rFont val="Tahoma"/>
            <family val="2"/>
          </rPr>
          <t>These are "manufacturing rules" and general warnings</t>
        </r>
        <r>
          <rPr>
            <sz val="8"/>
            <color indexed="81"/>
            <rFont val="Tahoma"/>
            <family val="2"/>
          </rPr>
          <t xml:space="preserve">
</t>
        </r>
      </text>
    </comment>
    <comment ref="B381" authorId="0" shapeId="0" xr:uid="{A8308A8D-4A1C-48A6-A67F-CCE8294BC820}">
      <text>
        <r>
          <rPr>
            <b/>
            <sz val="8"/>
            <color indexed="81"/>
            <rFont val="Tahoma"/>
            <family val="2"/>
          </rPr>
          <t>Field end section(s) requirements that this section of cable will feed (not fed by TETHERS)</t>
        </r>
        <r>
          <rPr>
            <sz val="8"/>
            <color indexed="81"/>
            <rFont val="Tahoma"/>
            <family val="2"/>
          </rPr>
          <t xml:space="preserve">
</t>
        </r>
      </text>
    </comment>
    <comment ref="B382" authorId="0" shapeId="0" xr:uid="{74F5CDC5-BC32-4CFB-80A8-779B0E8D7DB1}">
      <text>
        <r>
          <rPr>
            <b/>
            <sz val="8"/>
            <color indexed="81"/>
            <rFont val="Tahoma"/>
            <family val="2"/>
          </rPr>
          <t>This number is a sum of TOTAL PLANNED plus the ASSIGNED TO TETHERS</t>
        </r>
        <r>
          <rPr>
            <sz val="8"/>
            <color indexed="81"/>
            <rFont val="Tahoma"/>
            <family val="2"/>
          </rPr>
          <t xml:space="preserve">
</t>
        </r>
      </text>
    </comment>
    <comment ref="Z383" authorId="0" shapeId="0" xr:uid="{D355F0AA-C350-421B-B0A7-567677D70B60}">
      <text>
        <r>
          <rPr>
            <b/>
            <sz val="8"/>
            <color indexed="81"/>
            <rFont val="Tahoma"/>
            <family val="2"/>
          </rPr>
          <t>When using a 216, these are the 2-buffer tubes that can't be cross-assigned</t>
        </r>
        <r>
          <rPr>
            <sz val="8"/>
            <color indexed="81"/>
            <rFont val="Tahoma"/>
            <family val="2"/>
          </rPr>
          <t xml:space="preserve">
</t>
        </r>
      </text>
    </comment>
    <comment ref="AA383" authorId="0" shapeId="0" xr:uid="{F97177ED-AC80-4CA5-AC4F-1D6E299D0974}">
      <text>
        <r>
          <rPr>
            <b/>
            <sz val="8"/>
            <color indexed="81"/>
            <rFont val="Tahoma"/>
            <family val="2"/>
          </rPr>
          <t>Counting from High count Backwards- this is Fiber Strand 133</t>
        </r>
      </text>
    </comment>
    <comment ref="AB383" authorId="0" shapeId="0" xr:uid="{7197E1B0-D496-472F-8670-5C2B9B189D58}">
      <text>
        <r>
          <rPr>
            <b/>
            <sz val="8"/>
            <color indexed="81"/>
            <rFont val="Tahoma"/>
            <family val="2"/>
          </rPr>
          <t>Counting from High count Backwards- this is Fiber Strand 144</t>
        </r>
        <r>
          <rPr>
            <sz val="8"/>
            <color indexed="81"/>
            <rFont val="Tahoma"/>
            <family val="2"/>
          </rPr>
          <t xml:space="preserve">
</t>
        </r>
      </text>
    </comment>
    <comment ref="C384" authorId="0" shapeId="0" xr:uid="{067D257F-CEBE-4C79-A5C2-8863702FBE75}">
      <text>
        <r>
          <rPr>
            <b/>
            <sz val="8"/>
            <color indexed="81"/>
            <rFont val="Tahoma"/>
            <family val="2"/>
          </rPr>
          <t xml:space="preserve">Select if this tether will be used to feed a CFST or a lateral cable. </t>
        </r>
      </text>
    </comment>
    <comment ref="D384" authorId="0" shapeId="0" xr:uid="{FDA77BD2-19AD-478B-9846-39D4BDE15130}">
      <text>
        <r>
          <rPr>
            <b/>
            <sz val="8"/>
            <color indexed="81"/>
            <rFont val="Tahoma"/>
            <family val="2"/>
          </rPr>
          <t>Note the Terminal Address to keep your locations straight</t>
        </r>
        <r>
          <rPr>
            <sz val="8"/>
            <color indexed="81"/>
            <rFont val="Tahoma"/>
            <family val="2"/>
          </rPr>
          <t xml:space="preserve">
</t>
        </r>
      </text>
    </comment>
    <comment ref="E384" authorId="0" shapeId="0" xr:uid="{72B24896-CCA6-480C-818B-C591D522BD33}">
      <text>
        <r>
          <rPr>
            <b/>
            <sz val="9"/>
            <color indexed="81"/>
            <rFont val="Calibri"/>
            <family val="2"/>
            <scheme val="minor"/>
          </rPr>
          <t>Pick the Tether Size for the location</t>
        </r>
        <r>
          <rPr>
            <sz val="8"/>
            <color indexed="81"/>
            <rFont val="Tahoma"/>
            <family val="2"/>
          </rPr>
          <t xml:space="preserve">
</t>
        </r>
      </text>
    </comment>
    <comment ref="F384" authorId="2" shapeId="0" xr:uid="{9A62C485-40A3-4EF3-8CCE-E8149D00C225}">
      <text>
        <r>
          <rPr>
            <b/>
            <sz val="9"/>
            <color indexed="81"/>
            <rFont val="Tahoma"/>
            <family val="2"/>
          </rPr>
          <t>Identify TCF or FST location.
Leave blank if tether is NOT for a TCF or FST!</t>
        </r>
      </text>
    </comment>
    <comment ref="H384" authorId="0" shapeId="0" xr:uid="{4911CF04-5B39-4AF6-8BE0-DF16EC237301}">
      <text>
        <r>
          <rPr>
            <b/>
            <sz val="8"/>
            <color indexed="81"/>
            <rFont val="Tahoma"/>
            <family val="2"/>
          </rPr>
          <t>If any of these numbers are negative, check your PON count and Cable size</t>
        </r>
        <r>
          <rPr>
            <sz val="8"/>
            <color indexed="81"/>
            <rFont val="Tahoma"/>
            <family val="2"/>
          </rPr>
          <t xml:space="preserve">
</t>
        </r>
      </text>
    </comment>
    <comment ref="I384" authorId="0" shapeId="0" xr:uid="{C8E5BFB0-FCBC-4206-B546-E338FB87A2B2}">
      <text>
        <r>
          <rPr>
            <b/>
            <sz val="8"/>
            <color indexed="81"/>
            <rFont val="Tahoma"/>
            <family val="2"/>
          </rPr>
          <t>If any of these numbers are negative, check your PON count and Cable size</t>
        </r>
      </text>
    </comment>
    <comment ref="J384" authorId="0" shapeId="0" xr:uid="{E0477079-8D9D-4001-98F5-BDD9CF21289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384" authorId="2" shapeId="0" xr:uid="{31B0B1F4-B776-4FCC-84FD-A61985E286F0}">
      <text>
        <r>
          <rPr>
            <b/>
            <sz val="9"/>
            <color indexed="81"/>
            <rFont val="Tahoma"/>
            <family val="2"/>
          </rPr>
          <t>Leave blank if using 10' Terminal Tail
Enter Tail length if greater than 10'</t>
        </r>
      </text>
    </comment>
    <comment ref="M384" authorId="0" shapeId="0" xr:uid="{E6C96539-327C-4DA3-B56B-2BAB8C3C922C}">
      <text>
        <r>
          <rPr>
            <b/>
            <sz val="8"/>
            <color indexed="81"/>
            <rFont val="Tahoma"/>
            <family val="2"/>
          </rPr>
          <t>Make design notes such as slack coils, realingment loops,  or location notes</t>
        </r>
      </text>
    </comment>
    <comment ref="Z384" authorId="0" shapeId="0" xr:uid="{C97D5846-24ED-4A0D-9600-24536115B22B}">
      <text>
        <r>
          <rPr>
            <b/>
            <sz val="8"/>
            <color indexed="81"/>
            <rFont val="Tahoma"/>
            <family val="2"/>
          </rPr>
          <t>When using a 216, these are the 2-buffer tubes that can't be cross-assigned</t>
        </r>
        <r>
          <rPr>
            <sz val="8"/>
            <color indexed="81"/>
            <rFont val="Tahoma"/>
            <family val="2"/>
          </rPr>
          <t xml:space="preserve">
</t>
        </r>
      </text>
    </comment>
    <comment ref="AA384" authorId="0" shapeId="0" xr:uid="{C8CBC31E-EA18-4A2A-B849-7015E79FA1A5}">
      <text>
        <r>
          <rPr>
            <b/>
            <sz val="8"/>
            <color indexed="81"/>
            <rFont val="Tahoma"/>
            <family val="2"/>
          </rPr>
          <t xml:space="preserve">Counting from High count Backwards- this is Fiber Strand 145
</t>
        </r>
      </text>
    </comment>
    <comment ref="AB384" authorId="0" shapeId="0" xr:uid="{415F8DD2-2E01-4E06-AB8F-594931D282DF}">
      <text>
        <r>
          <rPr>
            <b/>
            <sz val="8"/>
            <color indexed="81"/>
            <rFont val="Tahoma"/>
            <family val="2"/>
          </rPr>
          <t>Counting from High count Backwards- this is Fiber Strand 156</t>
        </r>
      </text>
    </comment>
    <comment ref="J386" authorId="1" shapeId="0" xr:uid="{56F599E5-501A-4344-81D2-6ACE803BFF55}">
      <text>
        <r>
          <rPr>
            <b/>
            <sz val="9"/>
            <color indexed="81"/>
            <rFont val="Tahoma"/>
            <family val="2"/>
          </rPr>
          <t>If this highlights as an error, consider upsizing the Tether size for better ribbon utilization</t>
        </r>
      </text>
    </comment>
    <comment ref="J387" authorId="1" shapeId="0" xr:uid="{17372276-E22F-4D9C-9A9F-95B345E513DC}">
      <text>
        <r>
          <rPr>
            <b/>
            <sz val="9"/>
            <color indexed="81"/>
            <rFont val="Tahoma"/>
            <family val="2"/>
          </rPr>
          <t>If this highlights as an error, consider upsizing the Tether size for better ribbon utilization</t>
        </r>
      </text>
    </comment>
    <comment ref="J388" authorId="1" shapeId="0" xr:uid="{7794C0A2-BD34-4FBC-9C5E-A01CA0EE3F46}">
      <text>
        <r>
          <rPr>
            <b/>
            <sz val="9"/>
            <color indexed="81"/>
            <rFont val="Tahoma"/>
            <family val="2"/>
          </rPr>
          <t>If this highlights as an error, consider upsizing the Tether size for better ribbon utilization</t>
        </r>
      </text>
    </comment>
    <comment ref="J389" authorId="1" shapeId="0" xr:uid="{AF007721-C3D0-4A22-811F-4954FD9FDCB0}">
      <text>
        <r>
          <rPr>
            <b/>
            <sz val="9"/>
            <color indexed="81"/>
            <rFont val="Tahoma"/>
            <family val="2"/>
          </rPr>
          <t>If this highlights as an error, consider upsizing the Tether size for better ribbon utilization</t>
        </r>
      </text>
    </comment>
    <comment ref="J390" authorId="1" shapeId="0" xr:uid="{2718F2FC-B41D-4017-AAF2-8A1ADE98FACB}">
      <text>
        <r>
          <rPr>
            <b/>
            <sz val="9"/>
            <color indexed="81"/>
            <rFont val="Tahoma"/>
            <family val="2"/>
          </rPr>
          <t>If this highlights as an error, consider upsizing the Tether size for better ribbon utilization</t>
        </r>
      </text>
    </comment>
    <comment ref="J391" authorId="1" shapeId="0" xr:uid="{C84F7E53-902F-4575-8D69-192CF8338F21}">
      <text>
        <r>
          <rPr>
            <b/>
            <sz val="9"/>
            <color indexed="81"/>
            <rFont val="Tahoma"/>
            <family val="2"/>
          </rPr>
          <t>If this highlights as an error, consider upsizing the Tether size for better ribbon utilization</t>
        </r>
      </text>
    </comment>
    <comment ref="J392" authorId="1" shapeId="0" xr:uid="{753108F1-9744-4102-9134-A710530DCD38}">
      <text>
        <r>
          <rPr>
            <b/>
            <sz val="9"/>
            <color indexed="81"/>
            <rFont val="Tahoma"/>
            <family val="2"/>
          </rPr>
          <t>If this highlights as an error, consider upsizing the Tether size for better ribbon utilization</t>
        </r>
      </text>
    </comment>
    <comment ref="J393" authorId="1" shapeId="0" xr:uid="{A1E03CEC-2449-46A6-9CF5-A82D2AAEAABA}">
      <text>
        <r>
          <rPr>
            <b/>
            <sz val="9"/>
            <color indexed="81"/>
            <rFont val="Tahoma"/>
            <family val="2"/>
          </rPr>
          <t>If this highlights as an error, consider upsizing the Tether size for better ribbon utilization</t>
        </r>
      </text>
    </comment>
    <comment ref="J394" authorId="1" shapeId="0" xr:uid="{CB912945-186F-409E-844B-AFD238408534}">
      <text>
        <r>
          <rPr>
            <b/>
            <sz val="9"/>
            <color indexed="81"/>
            <rFont val="Tahoma"/>
            <family val="2"/>
          </rPr>
          <t>If this highlights as an error, consider upsizing the Tether size for better ribbon utilization</t>
        </r>
      </text>
    </comment>
    <comment ref="J395" authorId="1" shapeId="0" xr:uid="{EA13A325-D450-41F7-B742-8F49A633A5A4}">
      <text>
        <r>
          <rPr>
            <b/>
            <sz val="9"/>
            <color indexed="81"/>
            <rFont val="Tahoma"/>
            <family val="2"/>
          </rPr>
          <t>If this highlights as an error, consider upsizing the Tether size for better ribbon utilization</t>
        </r>
      </text>
    </comment>
    <comment ref="J396" authorId="1" shapeId="0" xr:uid="{DC0DA5EA-89C7-437B-9429-A7A495BAEEBB}">
      <text>
        <r>
          <rPr>
            <b/>
            <sz val="9"/>
            <color indexed="81"/>
            <rFont val="Tahoma"/>
            <family val="2"/>
          </rPr>
          <t>If this highlights as an error, consider upsizing the Tether size for better ribbon utilization</t>
        </r>
      </text>
    </comment>
    <comment ref="J397" authorId="1" shapeId="0" xr:uid="{5D6C1D6F-70A0-4D73-83AC-12ECE18B6B4E}">
      <text>
        <r>
          <rPr>
            <b/>
            <sz val="9"/>
            <color indexed="81"/>
            <rFont val="Tahoma"/>
            <family val="2"/>
          </rPr>
          <t>If this highlights as an error, consider upsizing the Tether size for better ribbon utilization</t>
        </r>
      </text>
    </comment>
    <comment ref="J398" authorId="1" shapeId="0" xr:uid="{31E03B20-6EF3-4DEC-98EC-F669DD4CA395}">
      <text>
        <r>
          <rPr>
            <b/>
            <sz val="9"/>
            <color indexed="81"/>
            <rFont val="Tahoma"/>
            <family val="2"/>
          </rPr>
          <t>If this highlights as an error, consider upsizing the Tether size for better ribbon utilization</t>
        </r>
      </text>
    </comment>
    <comment ref="J399" authorId="1" shapeId="0" xr:uid="{E22F49CC-2FA4-4C70-B5DF-2BB7109BA4D5}">
      <text>
        <r>
          <rPr>
            <b/>
            <sz val="9"/>
            <color indexed="81"/>
            <rFont val="Tahoma"/>
            <family val="2"/>
          </rPr>
          <t>If this highlights as an error, consider upsizing the Tether size for better ribbon utilization</t>
        </r>
      </text>
    </comment>
    <comment ref="J400" authorId="1" shapeId="0" xr:uid="{7C6422E2-0B1F-4E33-BD82-9CC5142BD080}">
      <text>
        <r>
          <rPr>
            <b/>
            <sz val="9"/>
            <color indexed="81"/>
            <rFont val="Tahoma"/>
            <family val="2"/>
          </rPr>
          <t>If this highlights as an error, consider upsizing the Tether size for better ribbon utilization</t>
        </r>
      </text>
    </comment>
    <comment ref="J401" authorId="1" shapeId="0" xr:uid="{9CF6C6A9-338D-4995-8EE6-F3D0B0B1F51D}">
      <text>
        <r>
          <rPr>
            <b/>
            <sz val="9"/>
            <color indexed="81"/>
            <rFont val="Tahoma"/>
            <family val="2"/>
          </rPr>
          <t>If this highlights as an error, consider upsizing the Tether size for better ribbon utilization</t>
        </r>
      </text>
    </comment>
    <comment ref="J402" authorId="1" shapeId="0" xr:uid="{18C81F73-50A4-4097-A8D3-722888CDB040}">
      <text>
        <r>
          <rPr>
            <b/>
            <sz val="9"/>
            <color indexed="81"/>
            <rFont val="Tahoma"/>
            <family val="2"/>
          </rPr>
          <t>If this highlights as an error, consider upsizing the Tether size for better ribbon utilization</t>
        </r>
      </text>
    </comment>
    <comment ref="J403" authorId="1" shapeId="0" xr:uid="{2E9FB7A8-5298-4AC6-98F9-DC43334A9F5D}">
      <text>
        <r>
          <rPr>
            <b/>
            <sz val="9"/>
            <color indexed="81"/>
            <rFont val="Tahoma"/>
            <family val="2"/>
          </rPr>
          <t>If this highlights as an error, consider upsizing the Tether size for better ribbon utilization</t>
        </r>
      </text>
    </comment>
    <comment ref="C404" authorId="1" shapeId="0" xr:uid="{C6E6CFB1-0BAF-418E-ACDC-744D2994C932}">
      <text>
        <r>
          <rPr>
            <b/>
            <sz val="9"/>
            <color indexed="81"/>
            <rFont val="Tahoma"/>
            <family val="2"/>
          </rPr>
          <t>DBL REV requires TWO rows!
TPL REV requires THREE rows!
QD REV requires FOUR rows!</t>
        </r>
      </text>
    </comment>
    <comment ref="J404" authorId="1" shapeId="0" xr:uid="{B54D0655-874E-4166-819E-B1636AB36AFB}">
      <text>
        <r>
          <rPr>
            <b/>
            <sz val="9"/>
            <color indexed="81"/>
            <rFont val="Tahoma"/>
            <family val="2"/>
          </rPr>
          <t>If this highlights as an error, consider upsizing the Tether size for better ribbon utilization</t>
        </r>
      </text>
    </comment>
    <comment ref="C405" authorId="1" shapeId="0" xr:uid="{16FBB036-F68B-4A97-855E-0148F42131AF}">
      <text>
        <r>
          <rPr>
            <b/>
            <sz val="9"/>
            <color indexed="81"/>
            <rFont val="Tahoma"/>
            <family val="2"/>
          </rPr>
          <t>DBL REV requires TWO rows!
TPL REV requires THREE rows!
QD REV requires FOUR rows!</t>
        </r>
      </text>
    </comment>
    <comment ref="J405" authorId="1" shapeId="0" xr:uid="{4682D086-CB8F-40A5-B73F-EECEB4D9B5EB}">
      <text>
        <r>
          <rPr>
            <b/>
            <sz val="9"/>
            <color indexed="81"/>
            <rFont val="Tahoma"/>
            <family val="2"/>
          </rPr>
          <t>If this highlights as an error, consider upsizing the Tether size for better ribbon utilization</t>
        </r>
      </text>
    </comment>
    <comment ref="C406" authorId="1" shapeId="0" xr:uid="{C48B147E-7B31-4958-B0CC-9FF576BCC62F}">
      <text>
        <r>
          <rPr>
            <b/>
            <sz val="9"/>
            <color indexed="81"/>
            <rFont val="Tahoma"/>
            <family val="2"/>
          </rPr>
          <t>DBL REV requires TWO rows!
TPL REV requires THREE rows!
QD REV requires FOUR rows!</t>
        </r>
      </text>
    </comment>
    <comment ref="J406" authorId="1" shapeId="0" xr:uid="{AD0D8533-582B-40F6-AC5A-BCEA51C5D6BD}">
      <text>
        <r>
          <rPr>
            <b/>
            <sz val="9"/>
            <color indexed="81"/>
            <rFont val="Tahoma"/>
            <family val="2"/>
          </rPr>
          <t>If this highlights as an error, consider upsizing the Tether size for better ribbon utilization</t>
        </r>
      </text>
    </comment>
    <comment ref="C407" authorId="1" shapeId="0" xr:uid="{A3A2C8E4-2E4F-4FAA-B82B-1E4FCAE7007D}">
      <text>
        <r>
          <rPr>
            <b/>
            <sz val="9"/>
            <color indexed="81"/>
            <rFont val="Tahoma"/>
            <family val="2"/>
          </rPr>
          <t>DBL REV requires TWO rows!
TPL REV requires THREE rows!
QD REV requires FOUR rows!</t>
        </r>
      </text>
    </comment>
    <comment ref="J407" authorId="1" shapeId="0" xr:uid="{71F3A077-D0C7-441A-B474-3F991E1E09DD}">
      <text>
        <r>
          <rPr>
            <b/>
            <sz val="9"/>
            <color indexed="81"/>
            <rFont val="Tahoma"/>
            <family val="2"/>
          </rPr>
          <t>If this highlights as an error, consider upsizing the Tether size for better ribbon utilization</t>
        </r>
      </text>
    </comment>
    <comment ref="C408" authorId="1" shapeId="0" xr:uid="{55457DD8-2BB8-470A-855C-9920B3EAD8D1}">
      <text>
        <r>
          <rPr>
            <b/>
            <sz val="9"/>
            <color indexed="81"/>
            <rFont val="Tahoma"/>
            <family val="2"/>
          </rPr>
          <t>DBL REV requires TWO rows!
TPL REV requires THREE rows!
QD REV requires FOUR rows!</t>
        </r>
      </text>
    </comment>
    <comment ref="J408" authorId="1" shapeId="0" xr:uid="{22240BC5-6CF5-4D45-8C7F-3BC6378D350F}">
      <text>
        <r>
          <rPr>
            <b/>
            <sz val="9"/>
            <color indexed="81"/>
            <rFont val="Tahoma"/>
            <family val="2"/>
          </rPr>
          <t>If this highlights as an error, consider upsizing the Tether size for better ribbon utilization</t>
        </r>
      </text>
    </comment>
    <comment ref="C409" authorId="1" shapeId="0" xr:uid="{2E32CF0D-7161-41B0-8145-CEE37D307AAB}">
      <text>
        <r>
          <rPr>
            <b/>
            <sz val="9"/>
            <color indexed="81"/>
            <rFont val="Tahoma"/>
            <family val="2"/>
          </rPr>
          <t>DBL REV requires TWO rows!
TPL REV requires THREE rows!
QD REV requires FOUR rows!</t>
        </r>
      </text>
    </comment>
    <comment ref="J409" authorId="1" shapeId="0" xr:uid="{ABACB12F-D40A-4769-BE33-1F8356F4D20C}">
      <text>
        <r>
          <rPr>
            <b/>
            <sz val="9"/>
            <color indexed="81"/>
            <rFont val="Tahoma"/>
            <family val="2"/>
          </rPr>
          <t>If this highlights as an error, consider upsizing the Tether size for better ribbon utilization</t>
        </r>
      </text>
    </comment>
    <comment ref="C410" authorId="1" shapeId="0" xr:uid="{6084D403-DEB0-4DC7-8C39-001D76500AE8}">
      <text>
        <r>
          <rPr>
            <b/>
            <sz val="9"/>
            <color indexed="81"/>
            <rFont val="Tahoma"/>
            <family val="2"/>
          </rPr>
          <t>DBL REV requires TWO rows!
TPL REV requires THREE rows!
QD REV requires FOUR rows!</t>
        </r>
      </text>
    </comment>
    <comment ref="J410" authorId="1" shapeId="0" xr:uid="{F9692682-9C86-43D4-9209-48F8DC7C4FEA}">
      <text>
        <r>
          <rPr>
            <b/>
            <sz val="9"/>
            <color indexed="81"/>
            <rFont val="Tahoma"/>
            <family val="2"/>
          </rPr>
          <t>If this highlights as an error, consider upsizing the Tether size for better ribbon utilization</t>
        </r>
      </text>
    </comment>
    <comment ref="B416" authorId="0" shapeId="0" xr:uid="{EEA4700C-5270-481C-B530-C98BB8FAC50A}">
      <text>
        <r>
          <rPr>
            <b/>
            <sz val="8"/>
            <color indexed="81"/>
            <rFont val="Tahoma"/>
            <family val="2"/>
          </rPr>
          <t>This information will be used to satisfy your distribution planning requirement.</t>
        </r>
        <r>
          <rPr>
            <sz val="8"/>
            <color indexed="81"/>
            <rFont val="Tahoma"/>
            <family val="2"/>
          </rPr>
          <t xml:space="preserve">
</t>
        </r>
      </text>
    </comment>
    <comment ref="G416" authorId="0" shapeId="0" xr:uid="{F86511CB-3DCE-42DA-99CB-3F18840CA6F9}">
      <text>
        <r>
          <rPr>
            <b/>
            <sz val="8"/>
            <color indexed="81"/>
            <rFont val="Tahoma"/>
            <family val="2"/>
          </rPr>
          <t>This is total fibers that have been assigned to this Reel based on Tether sizes picked</t>
        </r>
        <r>
          <rPr>
            <sz val="8"/>
            <color indexed="81"/>
            <rFont val="Tahoma"/>
            <family val="2"/>
          </rPr>
          <t xml:space="preserve">
</t>
        </r>
      </text>
    </comment>
    <comment ref="I416" authorId="0" shapeId="0" xr:uid="{CC6455E4-BD5F-4BBD-97A1-F31D922F720B}">
      <text>
        <r>
          <rPr>
            <b/>
            <sz val="8"/>
            <color indexed="81"/>
            <rFont val="Tahoma"/>
            <family val="2"/>
          </rPr>
          <t>This will be added to Planning Load Block A for TOTAL</t>
        </r>
        <r>
          <rPr>
            <sz val="8"/>
            <color indexed="81"/>
            <rFont val="Tahoma"/>
            <family val="2"/>
          </rPr>
          <t xml:space="preserve">
</t>
        </r>
      </text>
    </comment>
    <comment ref="J416" authorId="0" shapeId="0" xr:uid="{FF5E5A7E-E55D-4E35-B1AC-5DE65E70B72C}">
      <text>
        <r>
          <rPr>
            <b/>
            <sz val="8"/>
            <color indexed="81"/>
            <rFont val="Tahoma"/>
            <family val="2"/>
          </rPr>
          <t>This is the PON OUT count that is not assigned in this cable reel.</t>
        </r>
        <r>
          <rPr>
            <sz val="8"/>
            <color indexed="81"/>
            <rFont val="Tahoma"/>
            <family val="2"/>
          </rPr>
          <t xml:space="preserve">
</t>
        </r>
      </text>
    </comment>
    <comment ref="P416" authorId="1" shapeId="0" xr:uid="{D2BE2ED4-9E52-454A-AC2E-653A33EF07AF}">
      <text>
        <r>
          <rPr>
            <b/>
            <sz val="9"/>
            <color indexed="81"/>
            <rFont val="Tahoma"/>
            <family val="2"/>
          </rPr>
          <t>REMEMBER: 2-Fbr Tethers are NOT available for RPX CABLE!</t>
        </r>
      </text>
    </comment>
    <comment ref="Q416" authorId="1" shapeId="0" xr:uid="{A74DC9AF-1FA6-4E52-8658-2789A2829059}">
      <text>
        <r>
          <rPr>
            <b/>
            <sz val="9"/>
            <color indexed="81"/>
            <rFont val="Tahoma"/>
            <family val="2"/>
          </rPr>
          <t>REMEMBER: 2-Fbr Tethers are NOT available for RPX CABLE!</t>
        </r>
      </text>
    </comment>
    <comment ref="S416" authorId="1" shapeId="0" xr:uid="{FA320204-8268-4DA8-90DC-8F90DDED4FB2}">
      <text>
        <r>
          <rPr>
            <b/>
            <sz val="9"/>
            <color indexed="81"/>
            <rFont val="Tahoma"/>
            <family val="2"/>
          </rPr>
          <t>REMEMBER: 2-Fbr Tethers are NOT available for RPX CABLE!</t>
        </r>
      </text>
    </comment>
    <comment ref="T416" authorId="1" shapeId="0" xr:uid="{661405DD-C420-473E-B15D-3455E5220D16}">
      <text>
        <r>
          <rPr>
            <b/>
            <sz val="9"/>
            <color indexed="81"/>
            <rFont val="Tahoma"/>
            <family val="2"/>
          </rPr>
          <t>REMEMBER: 2-Fbr Tethers are NOT available for RPX CABLE!</t>
        </r>
      </text>
    </comment>
    <comment ref="B417" authorId="0" shapeId="0" xr:uid="{296EEFB1-2027-45D0-AD94-DA9CAF65FF03}">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17" authorId="0" shapeId="0" xr:uid="{5DE336AE-5A3B-4525-AE0A-E7F292426E25}">
      <text>
        <r>
          <rPr>
            <b/>
            <sz val="8"/>
            <color indexed="81"/>
            <rFont val="Tahoma"/>
            <family val="2"/>
          </rPr>
          <t>Make sure you add this number to "TAT FIBERS ASSIGNED" for the total required in the Load Block on the prints.</t>
        </r>
      </text>
    </comment>
    <comment ref="G417" authorId="0" shapeId="0" xr:uid="{0ED4EC55-16CA-431C-A875-1405E42404BA}">
      <text>
        <r>
          <rPr>
            <b/>
            <sz val="8"/>
            <color indexed="81"/>
            <rFont val="Tahoma"/>
            <family val="2"/>
          </rPr>
          <t>Includes "DEAD" Count (No PON count assigned)</t>
        </r>
      </text>
    </comment>
    <comment ref="I417" authorId="0" shapeId="0" xr:uid="{5D0AE7CA-300C-4AF7-92F8-5F052420D6DF}">
      <text>
        <r>
          <rPr>
            <b/>
            <sz val="8"/>
            <color indexed="81"/>
            <rFont val="Tahoma"/>
            <family val="2"/>
          </rPr>
          <t xml:space="preserve">If this number is negative- you need to upsize your cable sheath </t>
        </r>
        <r>
          <rPr>
            <sz val="8"/>
            <color indexed="81"/>
            <rFont val="Tahoma"/>
            <family val="2"/>
          </rPr>
          <t xml:space="preserve">
</t>
        </r>
      </text>
    </comment>
    <comment ref="Z417" authorId="0" shapeId="0" xr:uid="{2F60CA3B-B293-4D1E-9C84-DE1CED9736B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418" authorId="0" shapeId="0" xr:uid="{961103A8-9745-4951-A8BE-447660E0194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418" authorId="0" shapeId="0" xr:uid="{1BA13867-C8FA-4E71-8EAA-1C95D4C7F91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418" authorId="0" shapeId="0" xr:uid="{C665D093-B093-410A-A250-F6448405AD1C}">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418" authorId="1" shapeId="0" xr:uid="{AD67C4D2-56D1-4824-9574-6979950B0315}">
      <text>
        <r>
          <rPr>
            <b/>
            <sz val="9"/>
            <color indexed="81"/>
            <rFont val="Tahoma"/>
            <family val="2"/>
          </rPr>
          <t>REMEMBER: 6-Fbr Tethers are NOT available for RPX CABLE!</t>
        </r>
      </text>
    </comment>
    <comment ref="Q418" authorId="1" shapeId="0" xr:uid="{842E7E76-7518-4583-AD66-13B114C0541D}">
      <text>
        <r>
          <rPr>
            <b/>
            <sz val="9"/>
            <color indexed="81"/>
            <rFont val="Tahoma"/>
            <family val="2"/>
          </rPr>
          <t>REMEMBER: 6-Fbr Tethers are NOT available for RPX CABLE!</t>
        </r>
      </text>
    </comment>
    <comment ref="S418" authorId="1" shapeId="0" xr:uid="{5BC7E27F-B99E-42D6-88E2-811F5E2A3C0C}">
      <text>
        <r>
          <rPr>
            <b/>
            <sz val="9"/>
            <color indexed="81"/>
            <rFont val="Tahoma"/>
            <family val="2"/>
          </rPr>
          <t>REMEMBER: 6-Fbr Tethers are NOT available for RPX CABLE!</t>
        </r>
      </text>
    </comment>
    <comment ref="T418" authorId="1" shapeId="0" xr:uid="{A687DD8B-A205-4A5C-A773-8F750C8B59CF}">
      <text>
        <r>
          <rPr>
            <b/>
            <sz val="9"/>
            <color indexed="81"/>
            <rFont val="Tahoma"/>
            <family val="2"/>
          </rPr>
          <t>REMEMBER: 6-Fbr Tethers are NOT available for AERIAL CABLE!</t>
        </r>
      </text>
    </comment>
    <comment ref="B419" authorId="0" shapeId="0" xr:uid="{1BC0064E-41D4-423F-978E-2BF6872421F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419" authorId="0" shapeId="0" xr:uid="{45479C19-EBE3-4AFC-A871-3A42233637F5}">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420" authorId="0" shapeId="0" xr:uid="{3245CCC7-ACD9-4225-8892-486D95563F0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421" authorId="0" shapeId="0" xr:uid="{BED2F61E-E579-42E8-A666-8DA9E3F1EF41}">
      <text>
        <r>
          <rPr>
            <b/>
            <sz val="8"/>
            <color indexed="81"/>
            <rFont val="Tahoma"/>
            <family val="2"/>
          </rPr>
          <t>Include any existing, planned, or expected wireless locations to be fed by this reel of cable.</t>
        </r>
        <r>
          <rPr>
            <sz val="8"/>
            <color indexed="81"/>
            <rFont val="Tahoma"/>
            <family val="2"/>
          </rPr>
          <t xml:space="preserve">
</t>
        </r>
      </text>
    </comment>
    <comment ref="E421" authorId="0" shapeId="0" xr:uid="{92553674-1E4D-4109-864F-31C625CF904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421" authorId="0" shapeId="0" xr:uid="{C3C8D8FC-724D-4B7B-A0DF-E3824B473353}">
      <text>
        <r>
          <rPr>
            <b/>
            <sz val="8"/>
            <color indexed="81"/>
            <rFont val="Tahoma"/>
            <family val="2"/>
          </rPr>
          <t>These are "manufacturing rules" and general warnings</t>
        </r>
        <r>
          <rPr>
            <sz val="8"/>
            <color indexed="81"/>
            <rFont val="Tahoma"/>
            <family val="2"/>
          </rPr>
          <t xml:space="preserve">
</t>
        </r>
      </text>
    </comment>
    <comment ref="B422" authorId="0" shapeId="0" xr:uid="{686D767B-C426-427B-BDAA-4135F84D6105}">
      <text>
        <r>
          <rPr>
            <b/>
            <sz val="8"/>
            <color indexed="81"/>
            <rFont val="Tahoma"/>
            <family val="2"/>
          </rPr>
          <t>Field end section(s) requirements that this section of cable will feed (not fed by TETHERS)</t>
        </r>
        <r>
          <rPr>
            <sz val="8"/>
            <color indexed="81"/>
            <rFont val="Tahoma"/>
            <family val="2"/>
          </rPr>
          <t xml:space="preserve">
</t>
        </r>
      </text>
    </comment>
    <comment ref="B423" authorId="0" shapeId="0" xr:uid="{1AD3C9B4-88AD-4D5A-80F4-5B56D9EC296B}">
      <text>
        <r>
          <rPr>
            <b/>
            <sz val="8"/>
            <color indexed="81"/>
            <rFont val="Tahoma"/>
            <family val="2"/>
          </rPr>
          <t>This number is a sum of TOTAL PLANNED plus the ASSIGNED TO TETHERS</t>
        </r>
        <r>
          <rPr>
            <sz val="8"/>
            <color indexed="81"/>
            <rFont val="Tahoma"/>
            <family val="2"/>
          </rPr>
          <t xml:space="preserve">
</t>
        </r>
      </text>
    </comment>
    <comment ref="Z424" authorId="0" shapeId="0" xr:uid="{33AFD346-3EDD-4503-9863-FBB53E329F7D}">
      <text>
        <r>
          <rPr>
            <b/>
            <sz val="8"/>
            <color indexed="81"/>
            <rFont val="Tahoma"/>
            <family val="2"/>
          </rPr>
          <t>When using a 216, these are the 2-buffer tubes that can't be cross-assigned</t>
        </r>
        <r>
          <rPr>
            <sz val="8"/>
            <color indexed="81"/>
            <rFont val="Tahoma"/>
            <family val="2"/>
          </rPr>
          <t xml:space="preserve">
</t>
        </r>
      </text>
    </comment>
    <comment ref="AA424" authorId="0" shapeId="0" xr:uid="{2B5321D6-AA1B-4CF5-9CF4-D8621430FB63}">
      <text>
        <r>
          <rPr>
            <b/>
            <sz val="8"/>
            <color indexed="81"/>
            <rFont val="Tahoma"/>
            <family val="2"/>
          </rPr>
          <t>Counting from High count Backwards- this is Fiber Strand 133</t>
        </r>
      </text>
    </comment>
    <comment ref="AB424" authorId="0" shapeId="0" xr:uid="{4A37CFE6-5DED-4D0A-8199-03F293CB8C0A}">
      <text>
        <r>
          <rPr>
            <b/>
            <sz val="8"/>
            <color indexed="81"/>
            <rFont val="Tahoma"/>
            <family val="2"/>
          </rPr>
          <t>Counting from High count Backwards- this is Fiber Strand 144</t>
        </r>
        <r>
          <rPr>
            <sz val="8"/>
            <color indexed="81"/>
            <rFont val="Tahoma"/>
            <family val="2"/>
          </rPr>
          <t xml:space="preserve">
</t>
        </r>
      </text>
    </comment>
    <comment ref="C425" authorId="0" shapeId="0" xr:uid="{345A35EF-9443-4F1E-A9ED-4CDC0F755C88}">
      <text>
        <r>
          <rPr>
            <b/>
            <sz val="8"/>
            <color indexed="81"/>
            <rFont val="Tahoma"/>
            <family val="2"/>
          </rPr>
          <t xml:space="preserve">Select if this tether will be used to feed a CFST or a lateral cable. </t>
        </r>
      </text>
    </comment>
    <comment ref="D425" authorId="0" shapeId="0" xr:uid="{FC12F2C3-6004-4372-9C95-1CBD4599B51E}">
      <text>
        <r>
          <rPr>
            <b/>
            <sz val="8"/>
            <color indexed="81"/>
            <rFont val="Tahoma"/>
            <family val="2"/>
          </rPr>
          <t>Note the Terminal Address to keep your locations straight</t>
        </r>
        <r>
          <rPr>
            <sz val="8"/>
            <color indexed="81"/>
            <rFont val="Tahoma"/>
            <family val="2"/>
          </rPr>
          <t xml:space="preserve">
</t>
        </r>
      </text>
    </comment>
    <comment ref="E425" authorId="0" shapeId="0" xr:uid="{A92DB7FB-2BA5-4D68-B73F-A60C0CF8C46B}">
      <text>
        <r>
          <rPr>
            <b/>
            <sz val="9"/>
            <color indexed="81"/>
            <rFont val="Calibri"/>
            <family val="2"/>
            <scheme val="minor"/>
          </rPr>
          <t>Pick the Tether Size for the location</t>
        </r>
        <r>
          <rPr>
            <sz val="8"/>
            <color indexed="81"/>
            <rFont val="Tahoma"/>
            <family val="2"/>
          </rPr>
          <t xml:space="preserve">
</t>
        </r>
      </text>
    </comment>
    <comment ref="F425" authorId="2" shapeId="0" xr:uid="{DAADF083-96AD-459E-BA25-CDC5CF4CCA6A}">
      <text>
        <r>
          <rPr>
            <b/>
            <sz val="9"/>
            <color indexed="81"/>
            <rFont val="Tahoma"/>
            <family val="2"/>
          </rPr>
          <t>Identify TCF or FST location.
Leave blank if tether is NOT for a TCF or FST!</t>
        </r>
      </text>
    </comment>
    <comment ref="H425" authorId="0" shapeId="0" xr:uid="{3C9E4926-D977-4CB4-AA90-9A5DD182308F}">
      <text>
        <r>
          <rPr>
            <b/>
            <sz val="8"/>
            <color indexed="81"/>
            <rFont val="Tahoma"/>
            <family val="2"/>
          </rPr>
          <t>If any of these numbers are negative, check your PON count and Cable size</t>
        </r>
        <r>
          <rPr>
            <sz val="8"/>
            <color indexed="81"/>
            <rFont val="Tahoma"/>
            <family val="2"/>
          </rPr>
          <t xml:space="preserve">
</t>
        </r>
      </text>
    </comment>
    <comment ref="I425" authorId="0" shapeId="0" xr:uid="{1554D8C8-8D0D-4DD1-BA25-AD2AD5E033DF}">
      <text>
        <r>
          <rPr>
            <b/>
            <sz val="8"/>
            <color indexed="81"/>
            <rFont val="Tahoma"/>
            <family val="2"/>
          </rPr>
          <t>If any of these numbers are negative, check your PON count and Cable size</t>
        </r>
      </text>
    </comment>
    <comment ref="J425" authorId="0" shapeId="0" xr:uid="{698BC47B-78E0-4EFD-B10E-22ABCAF4A7C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425" authorId="2" shapeId="0" xr:uid="{159E339F-7C27-4D2F-B585-2A37FF0EC227}">
      <text>
        <r>
          <rPr>
            <b/>
            <sz val="9"/>
            <color indexed="81"/>
            <rFont val="Tahoma"/>
            <family val="2"/>
          </rPr>
          <t>Leave blank if using 10' Terminal Tail
Enter Tail length if greater than 10'</t>
        </r>
      </text>
    </comment>
    <comment ref="M425" authorId="0" shapeId="0" xr:uid="{A9E0BA83-26B6-4B96-946E-704648EBC468}">
      <text>
        <r>
          <rPr>
            <b/>
            <sz val="8"/>
            <color indexed="81"/>
            <rFont val="Tahoma"/>
            <family val="2"/>
          </rPr>
          <t>Make design notes such as slack coils, realingment loops,  or location notes</t>
        </r>
      </text>
    </comment>
    <comment ref="Z425" authorId="0" shapeId="0" xr:uid="{A0FE524D-4944-402B-AA14-A6D2551FA293}">
      <text>
        <r>
          <rPr>
            <b/>
            <sz val="8"/>
            <color indexed="81"/>
            <rFont val="Tahoma"/>
            <family val="2"/>
          </rPr>
          <t>When using a 216, these are the 2-buffer tubes that can't be cross-assigned</t>
        </r>
        <r>
          <rPr>
            <sz val="8"/>
            <color indexed="81"/>
            <rFont val="Tahoma"/>
            <family val="2"/>
          </rPr>
          <t xml:space="preserve">
</t>
        </r>
      </text>
    </comment>
    <comment ref="AA425" authorId="0" shapeId="0" xr:uid="{AE7DABAF-A5EE-4D58-9D44-B471C527E60A}">
      <text>
        <r>
          <rPr>
            <b/>
            <sz val="8"/>
            <color indexed="81"/>
            <rFont val="Tahoma"/>
            <family val="2"/>
          </rPr>
          <t xml:space="preserve">Counting from High count Backwards- this is Fiber Strand 145
</t>
        </r>
      </text>
    </comment>
    <comment ref="AB425" authorId="0" shapeId="0" xr:uid="{1E408526-5FF9-493C-A626-2F8E46D8AA6D}">
      <text>
        <r>
          <rPr>
            <b/>
            <sz val="8"/>
            <color indexed="81"/>
            <rFont val="Tahoma"/>
            <family val="2"/>
          </rPr>
          <t>Counting from High count Backwards- this is Fiber Strand 156</t>
        </r>
      </text>
    </comment>
    <comment ref="J427" authorId="1" shapeId="0" xr:uid="{961F912D-7656-4E18-A89F-BBB29AAB4D10}">
      <text>
        <r>
          <rPr>
            <b/>
            <sz val="9"/>
            <color indexed="81"/>
            <rFont val="Tahoma"/>
            <family val="2"/>
          </rPr>
          <t>If this highlights as an error, consider upsizing the Tether size for better ribbon utilization</t>
        </r>
      </text>
    </comment>
    <comment ref="J428" authorId="1" shapeId="0" xr:uid="{1772F4E5-7E85-49FB-82A5-5511C34E51DA}">
      <text>
        <r>
          <rPr>
            <b/>
            <sz val="9"/>
            <color indexed="81"/>
            <rFont val="Tahoma"/>
            <family val="2"/>
          </rPr>
          <t>If this highlights as an error, consider upsizing the Tether size for better ribbon utilization</t>
        </r>
      </text>
    </comment>
    <comment ref="J429" authorId="1" shapeId="0" xr:uid="{C3DE5301-C1E1-40AC-9E54-2AC90A7F9BC1}">
      <text>
        <r>
          <rPr>
            <b/>
            <sz val="9"/>
            <color indexed="81"/>
            <rFont val="Tahoma"/>
            <family val="2"/>
          </rPr>
          <t>If this highlights as an error, consider upsizing the Tether size for better ribbon utilization</t>
        </r>
      </text>
    </comment>
    <comment ref="J430" authorId="1" shapeId="0" xr:uid="{4CC47A44-3A67-4D26-8AFE-3683529F541E}">
      <text>
        <r>
          <rPr>
            <b/>
            <sz val="9"/>
            <color indexed="81"/>
            <rFont val="Tahoma"/>
            <family val="2"/>
          </rPr>
          <t>If this highlights as an error, consider upsizing the Tether size for better ribbon utilization</t>
        </r>
      </text>
    </comment>
    <comment ref="J431" authorId="1" shapeId="0" xr:uid="{2FC0BE53-0D4E-48C9-9836-7D058BACAA22}">
      <text>
        <r>
          <rPr>
            <b/>
            <sz val="9"/>
            <color indexed="81"/>
            <rFont val="Tahoma"/>
            <family val="2"/>
          </rPr>
          <t>If this highlights as an error, consider upsizing the Tether size for better ribbon utilization</t>
        </r>
      </text>
    </comment>
    <comment ref="J432" authorId="1" shapeId="0" xr:uid="{81308345-4319-4C26-B79E-317C2F659F9A}">
      <text>
        <r>
          <rPr>
            <b/>
            <sz val="9"/>
            <color indexed="81"/>
            <rFont val="Tahoma"/>
            <family val="2"/>
          </rPr>
          <t>If this highlights as an error, consider upsizing the Tether size for better ribbon utilization</t>
        </r>
      </text>
    </comment>
    <comment ref="J433" authorId="1" shapeId="0" xr:uid="{10336F86-7756-4196-BB52-B7A5308931CC}">
      <text>
        <r>
          <rPr>
            <b/>
            <sz val="9"/>
            <color indexed="81"/>
            <rFont val="Tahoma"/>
            <family val="2"/>
          </rPr>
          <t>If this highlights as an error, consider upsizing the Tether size for better ribbon utilization</t>
        </r>
      </text>
    </comment>
    <comment ref="J434" authorId="1" shapeId="0" xr:uid="{1A561CA4-E713-4B8E-A51A-5AA560C7E4CB}">
      <text>
        <r>
          <rPr>
            <b/>
            <sz val="9"/>
            <color indexed="81"/>
            <rFont val="Tahoma"/>
            <family val="2"/>
          </rPr>
          <t>If this highlights as an error, consider upsizing the Tether size for better ribbon utilization</t>
        </r>
      </text>
    </comment>
    <comment ref="J435" authorId="1" shapeId="0" xr:uid="{E13DA6EE-4F77-4962-AF98-EDE61E446D0F}">
      <text>
        <r>
          <rPr>
            <b/>
            <sz val="9"/>
            <color indexed="81"/>
            <rFont val="Tahoma"/>
            <family val="2"/>
          </rPr>
          <t>If this highlights as an error, consider upsizing the Tether size for better ribbon utilization</t>
        </r>
      </text>
    </comment>
    <comment ref="J436" authorId="1" shapeId="0" xr:uid="{5262ED32-7EA9-4128-858B-780E3F2B99FD}">
      <text>
        <r>
          <rPr>
            <b/>
            <sz val="9"/>
            <color indexed="81"/>
            <rFont val="Tahoma"/>
            <family val="2"/>
          </rPr>
          <t>If this highlights as an error, consider upsizing the Tether size for better ribbon utilization</t>
        </r>
      </text>
    </comment>
    <comment ref="J437" authorId="1" shapeId="0" xr:uid="{CE376920-0353-4BE6-A0AC-B387F2E18E23}">
      <text>
        <r>
          <rPr>
            <b/>
            <sz val="9"/>
            <color indexed="81"/>
            <rFont val="Tahoma"/>
            <family val="2"/>
          </rPr>
          <t>If this highlights as an error, consider upsizing the Tether size for better ribbon utilization</t>
        </r>
      </text>
    </comment>
    <comment ref="J438" authorId="1" shapeId="0" xr:uid="{7A247A33-8FFB-4D8D-A0B8-5DB9EEBFA183}">
      <text>
        <r>
          <rPr>
            <b/>
            <sz val="9"/>
            <color indexed="81"/>
            <rFont val="Tahoma"/>
            <family val="2"/>
          </rPr>
          <t>If this highlights as an error, consider upsizing the Tether size for better ribbon utilization</t>
        </r>
      </text>
    </comment>
    <comment ref="J439" authorId="1" shapeId="0" xr:uid="{5F50B047-E825-4F73-9794-CE2C0768B169}">
      <text>
        <r>
          <rPr>
            <b/>
            <sz val="9"/>
            <color indexed="81"/>
            <rFont val="Tahoma"/>
            <family val="2"/>
          </rPr>
          <t>If this highlights as an error, consider upsizing the Tether size for better ribbon utilization</t>
        </r>
      </text>
    </comment>
    <comment ref="J440" authorId="1" shapeId="0" xr:uid="{6E2B024B-2FA0-4BB5-9ED0-EF9422F3BE35}">
      <text>
        <r>
          <rPr>
            <b/>
            <sz val="9"/>
            <color indexed="81"/>
            <rFont val="Tahoma"/>
            <family val="2"/>
          </rPr>
          <t>If this highlights as an error, consider upsizing the Tether size for better ribbon utilization</t>
        </r>
      </text>
    </comment>
    <comment ref="J441" authorId="1" shapeId="0" xr:uid="{E1B91472-FF84-44E3-9E76-B10A7F73D969}">
      <text>
        <r>
          <rPr>
            <b/>
            <sz val="9"/>
            <color indexed="81"/>
            <rFont val="Tahoma"/>
            <family val="2"/>
          </rPr>
          <t>If this highlights as an error, consider upsizing the Tether size for better ribbon utilization</t>
        </r>
      </text>
    </comment>
    <comment ref="J442" authorId="1" shapeId="0" xr:uid="{ADA0731D-9CC6-412D-B951-707031EBC9FB}">
      <text>
        <r>
          <rPr>
            <b/>
            <sz val="9"/>
            <color indexed="81"/>
            <rFont val="Tahoma"/>
            <family val="2"/>
          </rPr>
          <t>If this highlights as an error, consider upsizing the Tether size for better ribbon utilization</t>
        </r>
      </text>
    </comment>
    <comment ref="J443" authorId="1" shapeId="0" xr:uid="{04C92AFC-B7BE-4989-9988-425A41E553C4}">
      <text>
        <r>
          <rPr>
            <b/>
            <sz val="9"/>
            <color indexed="81"/>
            <rFont val="Tahoma"/>
            <family val="2"/>
          </rPr>
          <t>If this highlights as an error, consider upsizing the Tether size for better ribbon utilization</t>
        </r>
      </text>
    </comment>
    <comment ref="J444" authorId="1" shapeId="0" xr:uid="{6FB602A2-3BDC-4A62-900D-B9246EF7B96E}">
      <text>
        <r>
          <rPr>
            <b/>
            <sz val="9"/>
            <color indexed="81"/>
            <rFont val="Tahoma"/>
            <family val="2"/>
          </rPr>
          <t>If this highlights as an error, consider upsizing the Tether size for better ribbon utilization</t>
        </r>
      </text>
    </comment>
    <comment ref="C445" authorId="1" shapeId="0" xr:uid="{11859AA1-3942-47C7-9D9D-10558870ADEF}">
      <text>
        <r>
          <rPr>
            <b/>
            <sz val="9"/>
            <color indexed="81"/>
            <rFont val="Tahoma"/>
            <family val="2"/>
          </rPr>
          <t>DBL REV requires TWO rows!
TPL REV requires THREE rows!
QD REV requires FOUR rows!</t>
        </r>
      </text>
    </comment>
    <comment ref="J445" authorId="1" shapeId="0" xr:uid="{580750C7-14FE-44FD-96F9-52C380EE2B22}">
      <text>
        <r>
          <rPr>
            <b/>
            <sz val="9"/>
            <color indexed="81"/>
            <rFont val="Tahoma"/>
            <family val="2"/>
          </rPr>
          <t>If this highlights as an error, consider upsizing the Tether size for better ribbon utilization</t>
        </r>
      </text>
    </comment>
    <comment ref="C446" authorId="1" shapeId="0" xr:uid="{5BB4E4E2-ADDE-4937-B3CF-21219FE1E1C4}">
      <text>
        <r>
          <rPr>
            <b/>
            <sz val="9"/>
            <color indexed="81"/>
            <rFont val="Tahoma"/>
            <family val="2"/>
          </rPr>
          <t>DBL REV requires TWO rows!
TPL REV requires THREE rows!
QD REV requires FOUR rows!</t>
        </r>
      </text>
    </comment>
    <comment ref="J446" authorId="1" shapeId="0" xr:uid="{8A53D28A-A2EE-450F-B285-8A55111DB913}">
      <text>
        <r>
          <rPr>
            <b/>
            <sz val="9"/>
            <color indexed="81"/>
            <rFont val="Tahoma"/>
            <family val="2"/>
          </rPr>
          <t>If this highlights as an error, consider upsizing the Tether size for better ribbon utilization</t>
        </r>
      </text>
    </comment>
    <comment ref="C447" authorId="1" shapeId="0" xr:uid="{C5490700-BAA4-48EC-9136-CEB69AACC0E7}">
      <text>
        <r>
          <rPr>
            <b/>
            <sz val="9"/>
            <color indexed="81"/>
            <rFont val="Tahoma"/>
            <family val="2"/>
          </rPr>
          <t>DBL REV requires TWO rows!
TPL REV requires THREE rows!
QD REV requires FOUR rows!</t>
        </r>
      </text>
    </comment>
    <comment ref="J447" authorId="1" shapeId="0" xr:uid="{C7944198-F29B-4D31-9AC1-1ADBFBA04D92}">
      <text>
        <r>
          <rPr>
            <b/>
            <sz val="9"/>
            <color indexed="81"/>
            <rFont val="Tahoma"/>
            <family val="2"/>
          </rPr>
          <t>If this highlights as an error, consider upsizing the Tether size for better ribbon utilization</t>
        </r>
      </text>
    </comment>
    <comment ref="C448" authorId="1" shapeId="0" xr:uid="{920EE377-270B-475F-ABCA-207085C2E32C}">
      <text>
        <r>
          <rPr>
            <b/>
            <sz val="9"/>
            <color indexed="81"/>
            <rFont val="Tahoma"/>
            <family val="2"/>
          </rPr>
          <t>DBL REV requires TWO rows!
TPL REV requires THREE rows!
QD REV requires FOUR rows!</t>
        </r>
      </text>
    </comment>
    <comment ref="J448" authorId="1" shapeId="0" xr:uid="{52A6DAA8-6DAF-474F-97E7-EEF49AB9B7DA}">
      <text>
        <r>
          <rPr>
            <b/>
            <sz val="9"/>
            <color indexed="81"/>
            <rFont val="Tahoma"/>
            <family val="2"/>
          </rPr>
          <t>If this highlights as an error, consider upsizing the Tether size for better ribbon utilization</t>
        </r>
      </text>
    </comment>
    <comment ref="C449" authorId="1" shapeId="0" xr:uid="{A04E0B56-17BE-46C3-98B6-C8BE73695578}">
      <text>
        <r>
          <rPr>
            <b/>
            <sz val="9"/>
            <color indexed="81"/>
            <rFont val="Tahoma"/>
            <family val="2"/>
          </rPr>
          <t>DBL REV requires TWO rows!
TPL REV requires THREE rows!
QD REV requires FOUR rows!</t>
        </r>
      </text>
    </comment>
    <comment ref="J449" authorId="1" shapeId="0" xr:uid="{9D5BC927-DD0A-4861-B7DA-9D8D45F57C53}">
      <text>
        <r>
          <rPr>
            <b/>
            <sz val="9"/>
            <color indexed="81"/>
            <rFont val="Tahoma"/>
            <family val="2"/>
          </rPr>
          <t>If this highlights as an error, consider upsizing the Tether size for better ribbon utilization</t>
        </r>
      </text>
    </comment>
    <comment ref="C450" authorId="1" shapeId="0" xr:uid="{88D2FB52-525A-4C79-B25E-0073F7B7C0F1}">
      <text>
        <r>
          <rPr>
            <b/>
            <sz val="9"/>
            <color indexed="81"/>
            <rFont val="Tahoma"/>
            <family val="2"/>
          </rPr>
          <t>DBL REV requires TWO rows!
TPL REV requires THREE rows!
QD REV requires FOUR rows!</t>
        </r>
      </text>
    </comment>
    <comment ref="J450" authorId="1" shapeId="0" xr:uid="{84CC2A14-25A9-4953-B21F-1EE7CD6C5860}">
      <text>
        <r>
          <rPr>
            <b/>
            <sz val="9"/>
            <color indexed="81"/>
            <rFont val="Tahoma"/>
            <family val="2"/>
          </rPr>
          <t>If this highlights as an error, consider upsizing the Tether size for better ribbon utilization</t>
        </r>
      </text>
    </comment>
    <comment ref="C451" authorId="1" shapeId="0" xr:uid="{6D1F8490-4934-49BF-A6F5-462EB8A89190}">
      <text>
        <r>
          <rPr>
            <b/>
            <sz val="9"/>
            <color indexed="81"/>
            <rFont val="Tahoma"/>
            <family val="2"/>
          </rPr>
          <t>DBL REV requires TWO rows!
TPL REV requires THREE rows!
QD REV requires FOUR rows!</t>
        </r>
      </text>
    </comment>
    <comment ref="J451" authorId="1" shapeId="0" xr:uid="{04637B55-A42A-4C55-BC98-97D7BC171445}">
      <text>
        <r>
          <rPr>
            <b/>
            <sz val="9"/>
            <color indexed="81"/>
            <rFont val="Tahoma"/>
            <family val="2"/>
          </rPr>
          <t>If this highlights as an error, consider upsizing the Tether size for better ribbon utilization</t>
        </r>
      </text>
    </comment>
    <comment ref="B457" authorId="0" shapeId="0" xr:uid="{41AC3DB8-7D58-42F6-B724-6D1FFD33CD95}">
      <text>
        <r>
          <rPr>
            <b/>
            <sz val="8"/>
            <color indexed="81"/>
            <rFont val="Tahoma"/>
            <family val="2"/>
          </rPr>
          <t>This information will be used to satisfy your distribution planning requirement.</t>
        </r>
        <r>
          <rPr>
            <sz val="8"/>
            <color indexed="81"/>
            <rFont val="Tahoma"/>
            <family val="2"/>
          </rPr>
          <t xml:space="preserve">
</t>
        </r>
      </text>
    </comment>
    <comment ref="G457" authorId="0" shapeId="0" xr:uid="{99E5A418-E8E7-42DE-9AEE-E886E85FF959}">
      <text>
        <r>
          <rPr>
            <b/>
            <sz val="8"/>
            <color indexed="81"/>
            <rFont val="Tahoma"/>
            <family val="2"/>
          </rPr>
          <t>This is total fibers that have been assigned to this Reel based on Tether sizes picked</t>
        </r>
        <r>
          <rPr>
            <sz val="8"/>
            <color indexed="81"/>
            <rFont val="Tahoma"/>
            <family val="2"/>
          </rPr>
          <t xml:space="preserve">
</t>
        </r>
      </text>
    </comment>
    <comment ref="I457" authorId="0" shapeId="0" xr:uid="{443B34DF-6054-448F-B457-FA013C3DBB07}">
      <text>
        <r>
          <rPr>
            <b/>
            <sz val="8"/>
            <color indexed="81"/>
            <rFont val="Tahoma"/>
            <family val="2"/>
          </rPr>
          <t>This will be added to Planning Load Block A for TOTAL</t>
        </r>
        <r>
          <rPr>
            <sz val="8"/>
            <color indexed="81"/>
            <rFont val="Tahoma"/>
            <family val="2"/>
          </rPr>
          <t xml:space="preserve">
</t>
        </r>
      </text>
    </comment>
    <comment ref="J457" authorId="0" shapeId="0" xr:uid="{F551DE4A-62CE-4926-A502-2F275F61728B}">
      <text>
        <r>
          <rPr>
            <b/>
            <sz val="8"/>
            <color indexed="81"/>
            <rFont val="Tahoma"/>
            <family val="2"/>
          </rPr>
          <t>This is the PON OUT count that is not assigned in this cable reel.</t>
        </r>
        <r>
          <rPr>
            <sz val="8"/>
            <color indexed="81"/>
            <rFont val="Tahoma"/>
            <family val="2"/>
          </rPr>
          <t xml:space="preserve">
</t>
        </r>
      </text>
    </comment>
    <comment ref="P457" authorId="1" shapeId="0" xr:uid="{1457C060-9608-4F00-A248-4059CDF6C699}">
      <text>
        <r>
          <rPr>
            <b/>
            <sz val="9"/>
            <color indexed="81"/>
            <rFont val="Tahoma"/>
            <family val="2"/>
          </rPr>
          <t>REMEMBER: 2-Fbr Tethers are NOT available for RPX CABLE!</t>
        </r>
      </text>
    </comment>
    <comment ref="Q457" authorId="1" shapeId="0" xr:uid="{36A7217F-F23F-483F-A7C4-73D916B29D3C}">
      <text>
        <r>
          <rPr>
            <b/>
            <sz val="9"/>
            <color indexed="81"/>
            <rFont val="Tahoma"/>
            <family val="2"/>
          </rPr>
          <t>REMEMBER: 2-Fbr Tethers are NOT available for RPX CABLE!</t>
        </r>
      </text>
    </comment>
    <comment ref="S457" authorId="1" shapeId="0" xr:uid="{1BA1D7AE-477E-47BE-BA49-CF5154F396E3}">
      <text>
        <r>
          <rPr>
            <b/>
            <sz val="9"/>
            <color indexed="81"/>
            <rFont val="Tahoma"/>
            <family val="2"/>
          </rPr>
          <t>REMEMBER: 2-Fbr Tethers are NOT available for RPX CABLE!</t>
        </r>
      </text>
    </comment>
    <comment ref="T457" authorId="1" shapeId="0" xr:uid="{E6A25330-B0C1-400E-A98A-0578C37F7FFF}">
      <text>
        <r>
          <rPr>
            <b/>
            <sz val="9"/>
            <color indexed="81"/>
            <rFont val="Tahoma"/>
            <family val="2"/>
          </rPr>
          <t>REMEMBER: 2-Fbr Tethers are NOT available for RPX CABLE!</t>
        </r>
      </text>
    </comment>
    <comment ref="B458" authorId="0" shapeId="0" xr:uid="{3CB523FA-FE91-47AF-9DF2-99019B088938}">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58" authorId="0" shapeId="0" xr:uid="{9A0D5132-5F37-40AC-94ED-66E524732E86}">
      <text>
        <r>
          <rPr>
            <b/>
            <sz val="8"/>
            <color indexed="81"/>
            <rFont val="Tahoma"/>
            <family val="2"/>
          </rPr>
          <t>Make sure you add this number to "TAT FIBERS ASSIGNED" for the total required in the Load Block on the prints.</t>
        </r>
      </text>
    </comment>
    <comment ref="G458" authorId="0" shapeId="0" xr:uid="{22025419-5405-42B8-9FBE-7417396E8416}">
      <text>
        <r>
          <rPr>
            <b/>
            <sz val="8"/>
            <color indexed="81"/>
            <rFont val="Tahoma"/>
            <family val="2"/>
          </rPr>
          <t>Includes "DEAD" Count (No PON count assigned)</t>
        </r>
      </text>
    </comment>
    <comment ref="I458" authorId="0" shapeId="0" xr:uid="{D79AC29D-2DB2-41FC-A45D-E406A69E496C}">
      <text>
        <r>
          <rPr>
            <b/>
            <sz val="8"/>
            <color indexed="81"/>
            <rFont val="Tahoma"/>
            <family val="2"/>
          </rPr>
          <t xml:space="preserve">If this number is negative- you need to upsize your cable sheath </t>
        </r>
        <r>
          <rPr>
            <sz val="8"/>
            <color indexed="81"/>
            <rFont val="Tahoma"/>
            <family val="2"/>
          </rPr>
          <t xml:space="preserve">
</t>
        </r>
      </text>
    </comment>
    <comment ref="Z458" authorId="0" shapeId="0" xr:uid="{B005C342-39D8-4BAC-9645-A723E6F3712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459" authorId="0" shapeId="0" xr:uid="{6D77283E-63EE-4847-8F80-51964F2A2D0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459" authorId="0" shapeId="0" xr:uid="{22D9EFE2-1B6B-405B-B6C4-BF4EEF75344E}">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459" authorId="0" shapeId="0" xr:uid="{ECA4A21B-886E-4DBB-A712-942070AF7C2D}">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459" authorId="1" shapeId="0" xr:uid="{EB1A406E-F4DC-49F6-B4D4-D66AF218F7B0}">
      <text>
        <r>
          <rPr>
            <b/>
            <sz val="9"/>
            <color indexed="81"/>
            <rFont val="Tahoma"/>
            <family val="2"/>
          </rPr>
          <t>REMEMBER: 6-Fbr Tethers are NOT available for RPX CABLE!</t>
        </r>
      </text>
    </comment>
    <comment ref="Q459" authorId="1" shapeId="0" xr:uid="{BEEA86FC-CE8D-4024-9FE7-7759B90070BA}">
      <text>
        <r>
          <rPr>
            <b/>
            <sz val="9"/>
            <color indexed="81"/>
            <rFont val="Tahoma"/>
            <family val="2"/>
          </rPr>
          <t>REMEMBER: 6-Fbr Tethers are NOT available for RPX CABLE!</t>
        </r>
      </text>
    </comment>
    <comment ref="S459" authorId="1" shapeId="0" xr:uid="{DF772E7E-30E7-41C0-83D4-59B62CEF5E27}">
      <text>
        <r>
          <rPr>
            <b/>
            <sz val="9"/>
            <color indexed="81"/>
            <rFont val="Tahoma"/>
            <family val="2"/>
          </rPr>
          <t>REMEMBER: 6-Fbr Tethers are NOT available for RPX CABLE!</t>
        </r>
      </text>
    </comment>
    <comment ref="T459" authorId="1" shapeId="0" xr:uid="{7B62F67C-E2AC-4F9C-A519-52ACC1339915}">
      <text>
        <r>
          <rPr>
            <b/>
            <sz val="9"/>
            <color indexed="81"/>
            <rFont val="Tahoma"/>
            <family val="2"/>
          </rPr>
          <t>REMEMBER: 6-Fbr Tethers are NOT available for AERIAL CABLE!</t>
        </r>
      </text>
    </comment>
    <comment ref="B460" authorId="0" shapeId="0" xr:uid="{4C087F70-5451-4BED-B7C7-88CC5291E688}">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460" authorId="0" shapeId="0" xr:uid="{06F7176C-57D1-444F-898E-AC3582092B4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461" authorId="0" shapeId="0" xr:uid="{7779FA21-559C-4B63-B9A5-0E857B3EBD19}">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462" authorId="0" shapeId="0" xr:uid="{33458F71-C04E-4F55-A4FA-39C19A0A1DFD}">
      <text>
        <r>
          <rPr>
            <b/>
            <sz val="8"/>
            <color indexed="81"/>
            <rFont val="Tahoma"/>
            <family val="2"/>
          </rPr>
          <t>Include any existing, planned, or expected wireless locations to be fed by this reel of cable.</t>
        </r>
        <r>
          <rPr>
            <sz val="8"/>
            <color indexed="81"/>
            <rFont val="Tahoma"/>
            <family val="2"/>
          </rPr>
          <t xml:space="preserve">
</t>
        </r>
      </text>
    </comment>
    <comment ref="E462" authorId="0" shapeId="0" xr:uid="{2EA52D22-A091-482E-B7E7-22CBF7AA7C1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462" authorId="0" shapeId="0" xr:uid="{9C12572B-222D-4884-BC75-19E1AE40AB75}">
      <text>
        <r>
          <rPr>
            <b/>
            <sz val="8"/>
            <color indexed="81"/>
            <rFont val="Tahoma"/>
            <family val="2"/>
          </rPr>
          <t>These are "manufacturing rules" and general warnings</t>
        </r>
        <r>
          <rPr>
            <sz val="8"/>
            <color indexed="81"/>
            <rFont val="Tahoma"/>
            <family val="2"/>
          </rPr>
          <t xml:space="preserve">
</t>
        </r>
      </text>
    </comment>
    <comment ref="B463" authorId="0" shapeId="0" xr:uid="{0FC9A601-56FD-4EA2-8B02-1F263DBB3E6A}">
      <text>
        <r>
          <rPr>
            <b/>
            <sz val="8"/>
            <color indexed="81"/>
            <rFont val="Tahoma"/>
            <family val="2"/>
          </rPr>
          <t>Field end section(s) requirements that this section of cable will feed (not fed by TETHERS)</t>
        </r>
        <r>
          <rPr>
            <sz val="8"/>
            <color indexed="81"/>
            <rFont val="Tahoma"/>
            <family val="2"/>
          </rPr>
          <t xml:space="preserve">
</t>
        </r>
      </text>
    </comment>
    <comment ref="B464" authorId="0" shapeId="0" xr:uid="{AD3F1F05-0069-45EF-BD48-502A4E7F2FE2}">
      <text>
        <r>
          <rPr>
            <b/>
            <sz val="8"/>
            <color indexed="81"/>
            <rFont val="Tahoma"/>
            <family val="2"/>
          </rPr>
          <t>This number is a sum of TOTAL PLANNED plus the ASSIGNED TO TETHERS</t>
        </r>
        <r>
          <rPr>
            <sz val="8"/>
            <color indexed="81"/>
            <rFont val="Tahoma"/>
            <family val="2"/>
          </rPr>
          <t xml:space="preserve">
</t>
        </r>
      </text>
    </comment>
    <comment ref="Z465" authorId="0" shapeId="0" xr:uid="{44FF974B-5447-4D6E-9BCF-0A8CC5E52334}">
      <text>
        <r>
          <rPr>
            <b/>
            <sz val="8"/>
            <color indexed="81"/>
            <rFont val="Tahoma"/>
            <family val="2"/>
          </rPr>
          <t>When using a 216, these are the 2-buffer tubes that can't be cross-assigned</t>
        </r>
        <r>
          <rPr>
            <sz val="8"/>
            <color indexed="81"/>
            <rFont val="Tahoma"/>
            <family val="2"/>
          </rPr>
          <t xml:space="preserve">
</t>
        </r>
      </text>
    </comment>
    <comment ref="AA465" authorId="0" shapeId="0" xr:uid="{9C35C317-506C-4D99-8450-ED5E21D33645}">
      <text>
        <r>
          <rPr>
            <b/>
            <sz val="8"/>
            <color indexed="81"/>
            <rFont val="Tahoma"/>
            <family val="2"/>
          </rPr>
          <t>Counting from High count Backwards- this is Fiber Strand 133</t>
        </r>
      </text>
    </comment>
    <comment ref="AB465" authorId="0" shapeId="0" xr:uid="{EE7CC742-5DDD-4D06-8560-039CB0C5F533}">
      <text>
        <r>
          <rPr>
            <b/>
            <sz val="8"/>
            <color indexed="81"/>
            <rFont val="Tahoma"/>
            <family val="2"/>
          </rPr>
          <t>Counting from High count Backwards- this is Fiber Strand 144</t>
        </r>
        <r>
          <rPr>
            <sz val="8"/>
            <color indexed="81"/>
            <rFont val="Tahoma"/>
            <family val="2"/>
          </rPr>
          <t xml:space="preserve">
</t>
        </r>
      </text>
    </comment>
    <comment ref="C466" authorId="0" shapeId="0" xr:uid="{BDABF4A3-B243-4508-BFA9-CB7FEAEDF0A3}">
      <text>
        <r>
          <rPr>
            <b/>
            <sz val="8"/>
            <color indexed="81"/>
            <rFont val="Tahoma"/>
            <family val="2"/>
          </rPr>
          <t xml:space="preserve">Select if this tether will be used to feed a CFST or a lateral cable. </t>
        </r>
      </text>
    </comment>
    <comment ref="D466" authorId="0" shapeId="0" xr:uid="{4DCD063A-5A98-4676-85B2-0BF4A93604F0}">
      <text>
        <r>
          <rPr>
            <b/>
            <sz val="8"/>
            <color indexed="81"/>
            <rFont val="Tahoma"/>
            <family val="2"/>
          </rPr>
          <t>Note the Terminal Address to keep your locations straight</t>
        </r>
        <r>
          <rPr>
            <sz val="8"/>
            <color indexed="81"/>
            <rFont val="Tahoma"/>
            <family val="2"/>
          </rPr>
          <t xml:space="preserve">
</t>
        </r>
      </text>
    </comment>
    <comment ref="E466" authorId="0" shapeId="0" xr:uid="{A2FF99B4-FD20-4F02-844F-E0494D208597}">
      <text>
        <r>
          <rPr>
            <b/>
            <sz val="9"/>
            <color indexed="81"/>
            <rFont val="Calibri"/>
            <family val="2"/>
            <scheme val="minor"/>
          </rPr>
          <t>Pick the Tether Size for the location</t>
        </r>
        <r>
          <rPr>
            <sz val="8"/>
            <color indexed="81"/>
            <rFont val="Tahoma"/>
            <family val="2"/>
          </rPr>
          <t xml:space="preserve">
</t>
        </r>
      </text>
    </comment>
    <comment ref="F466" authorId="2" shapeId="0" xr:uid="{60E8F20B-9464-4D2F-83E8-83E825B6B899}">
      <text>
        <r>
          <rPr>
            <b/>
            <sz val="9"/>
            <color indexed="81"/>
            <rFont val="Tahoma"/>
            <family val="2"/>
          </rPr>
          <t>Identify TCF or FST location.
Leave blank if tether is NOT for a TCF or FST!</t>
        </r>
      </text>
    </comment>
    <comment ref="H466" authorId="0" shapeId="0" xr:uid="{73C18EC6-530D-4218-A822-6814C3807027}">
      <text>
        <r>
          <rPr>
            <b/>
            <sz val="8"/>
            <color indexed="81"/>
            <rFont val="Tahoma"/>
            <family val="2"/>
          </rPr>
          <t>If any of these numbers are negative, check your PON count and Cable size</t>
        </r>
        <r>
          <rPr>
            <sz val="8"/>
            <color indexed="81"/>
            <rFont val="Tahoma"/>
            <family val="2"/>
          </rPr>
          <t xml:space="preserve">
</t>
        </r>
      </text>
    </comment>
    <comment ref="I466" authorId="0" shapeId="0" xr:uid="{6E8807D5-CAFA-4E26-94C4-BA43EA8F78EA}">
      <text>
        <r>
          <rPr>
            <b/>
            <sz val="8"/>
            <color indexed="81"/>
            <rFont val="Tahoma"/>
            <family val="2"/>
          </rPr>
          <t>If any of these numbers are negative, check your PON count and Cable size</t>
        </r>
      </text>
    </comment>
    <comment ref="J466" authorId="0" shapeId="0" xr:uid="{3B208D81-05A9-4F5C-B5E4-ECC76813A65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466" authorId="2" shapeId="0" xr:uid="{99AA1525-9FE7-4A34-BC48-4A84C9CE186F}">
      <text>
        <r>
          <rPr>
            <b/>
            <sz val="9"/>
            <color indexed="81"/>
            <rFont val="Tahoma"/>
            <family val="2"/>
          </rPr>
          <t>Leave blank if using 10' Terminal Tail
Enter Tail length if greater than 10'</t>
        </r>
      </text>
    </comment>
    <comment ref="M466" authorId="0" shapeId="0" xr:uid="{9B968C64-B837-41E7-8EC9-1299A43BEAB4}">
      <text>
        <r>
          <rPr>
            <b/>
            <sz val="8"/>
            <color indexed="81"/>
            <rFont val="Tahoma"/>
            <family val="2"/>
          </rPr>
          <t>Make design notes such as slack coils, realingment loops,  or location notes</t>
        </r>
      </text>
    </comment>
    <comment ref="Z466" authorId="0" shapeId="0" xr:uid="{F69F37DE-FB9C-4C98-B2CD-1C5D749B9FB5}">
      <text>
        <r>
          <rPr>
            <b/>
            <sz val="8"/>
            <color indexed="81"/>
            <rFont val="Tahoma"/>
            <family val="2"/>
          </rPr>
          <t>When using a 216, these are the 2-buffer tubes that can't be cross-assigned</t>
        </r>
        <r>
          <rPr>
            <sz val="8"/>
            <color indexed="81"/>
            <rFont val="Tahoma"/>
            <family val="2"/>
          </rPr>
          <t xml:space="preserve">
</t>
        </r>
      </text>
    </comment>
    <comment ref="AA466" authorId="0" shapeId="0" xr:uid="{4CEF512D-6485-4C03-AE62-446DE69EFF43}">
      <text>
        <r>
          <rPr>
            <b/>
            <sz val="8"/>
            <color indexed="81"/>
            <rFont val="Tahoma"/>
            <family val="2"/>
          </rPr>
          <t xml:space="preserve">Counting from High count Backwards- this is Fiber Strand 145
</t>
        </r>
      </text>
    </comment>
    <comment ref="AB466" authorId="0" shapeId="0" xr:uid="{B387C0D9-A958-4BEA-BEF5-D313EEC747E4}">
      <text>
        <r>
          <rPr>
            <b/>
            <sz val="8"/>
            <color indexed="81"/>
            <rFont val="Tahoma"/>
            <family val="2"/>
          </rPr>
          <t>Counting from High count Backwards- this is Fiber Strand 156</t>
        </r>
      </text>
    </comment>
    <comment ref="J468" authorId="1" shapeId="0" xr:uid="{90123009-6189-49CB-B12B-F738D43A6BCF}">
      <text>
        <r>
          <rPr>
            <b/>
            <sz val="9"/>
            <color indexed="81"/>
            <rFont val="Tahoma"/>
            <family val="2"/>
          </rPr>
          <t>If this highlights as an error, consider upsizing the Tether size for better ribbon utilization</t>
        </r>
      </text>
    </comment>
    <comment ref="J469" authorId="1" shapeId="0" xr:uid="{60D6C99B-8327-475C-BDB7-C11E1E723812}">
      <text>
        <r>
          <rPr>
            <b/>
            <sz val="9"/>
            <color indexed="81"/>
            <rFont val="Tahoma"/>
            <family val="2"/>
          </rPr>
          <t>If this highlights as an error, consider upsizing the Tether size for better ribbon utilization</t>
        </r>
      </text>
    </comment>
    <comment ref="J470" authorId="1" shapeId="0" xr:uid="{DCBF3306-8B07-4BB9-A240-FDABBB3FFD94}">
      <text>
        <r>
          <rPr>
            <b/>
            <sz val="9"/>
            <color indexed="81"/>
            <rFont val="Tahoma"/>
            <family val="2"/>
          </rPr>
          <t>If this highlights as an error, consider upsizing the Tether size for better ribbon utilization</t>
        </r>
      </text>
    </comment>
    <comment ref="J471" authorId="1" shapeId="0" xr:uid="{4088F130-CF8D-483A-9916-349E5D3658BA}">
      <text>
        <r>
          <rPr>
            <b/>
            <sz val="9"/>
            <color indexed="81"/>
            <rFont val="Tahoma"/>
            <family val="2"/>
          </rPr>
          <t>If this highlights as an error, consider upsizing the Tether size for better ribbon utilization</t>
        </r>
      </text>
    </comment>
    <comment ref="J472" authorId="1" shapeId="0" xr:uid="{18B45DCD-66AF-4104-80D2-4321ABAD21E7}">
      <text>
        <r>
          <rPr>
            <b/>
            <sz val="9"/>
            <color indexed="81"/>
            <rFont val="Tahoma"/>
            <family val="2"/>
          </rPr>
          <t>If this highlights as an error, consider upsizing the Tether size for better ribbon utilization</t>
        </r>
      </text>
    </comment>
    <comment ref="J473" authorId="1" shapeId="0" xr:uid="{505836F8-2B2E-4777-9B09-BD3F3FEED36F}">
      <text>
        <r>
          <rPr>
            <b/>
            <sz val="9"/>
            <color indexed="81"/>
            <rFont val="Tahoma"/>
            <family val="2"/>
          </rPr>
          <t>If this highlights as an error, consider upsizing the Tether size for better ribbon utilization</t>
        </r>
      </text>
    </comment>
    <comment ref="J474" authorId="1" shapeId="0" xr:uid="{473854BD-4F71-43E0-9346-9BAEFED15AE9}">
      <text>
        <r>
          <rPr>
            <b/>
            <sz val="9"/>
            <color indexed="81"/>
            <rFont val="Tahoma"/>
            <family val="2"/>
          </rPr>
          <t>If this highlights as an error, consider upsizing the Tether size for better ribbon utilization</t>
        </r>
      </text>
    </comment>
    <comment ref="J475" authorId="1" shapeId="0" xr:uid="{E48B9852-6788-442A-AB4E-BED9FD12EC48}">
      <text>
        <r>
          <rPr>
            <b/>
            <sz val="9"/>
            <color indexed="81"/>
            <rFont val="Tahoma"/>
            <family val="2"/>
          </rPr>
          <t>If this highlights as an error, consider upsizing the Tether size for better ribbon utilization</t>
        </r>
      </text>
    </comment>
    <comment ref="J476" authorId="1" shapeId="0" xr:uid="{CD60B1E5-0792-4824-8035-BE3D3CF6D17C}">
      <text>
        <r>
          <rPr>
            <b/>
            <sz val="9"/>
            <color indexed="81"/>
            <rFont val="Tahoma"/>
            <family val="2"/>
          </rPr>
          <t>If this highlights as an error, consider upsizing the Tether size for better ribbon utilization</t>
        </r>
      </text>
    </comment>
    <comment ref="J477" authorId="1" shapeId="0" xr:uid="{9227DD1D-705D-4C59-AAA3-A4456B4BE3F3}">
      <text>
        <r>
          <rPr>
            <b/>
            <sz val="9"/>
            <color indexed="81"/>
            <rFont val="Tahoma"/>
            <family val="2"/>
          </rPr>
          <t>If this highlights as an error, consider upsizing the Tether size for better ribbon utilization</t>
        </r>
      </text>
    </comment>
    <comment ref="J478" authorId="1" shapeId="0" xr:uid="{FC94995F-655F-4BA0-BEAF-766027EC9FAE}">
      <text>
        <r>
          <rPr>
            <b/>
            <sz val="9"/>
            <color indexed="81"/>
            <rFont val="Tahoma"/>
            <family val="2"/>
          </rPr>
          <t>If this highlights as an error, consider upsizing the Tether size for better ribbon utilization</t>
        </r>
      </text>
    </comment>
    <comment ref="J479" authorId="1" shapeId="0" xr:uid="{03ED8D96-4361-44C6-AB09-C06EC01740BA}">
      <text>
        <r>
          <rPr>
            <b/>
            <sz val="9"/>
            <color indexed="81"/>
            <rFont val="Tahoma"/>
            <family val="2"/>
          </rPr>
          <t>If this highlights as an error, consider upsizing the Tether size for better ribbon utilization</t>
        </r>
      </text>
    </comment>
    <comment ref="J480" authorId="1" shapeId="0" xr:uid="{4A8DBAD9-C90A-4C37-AD66-47EB45B56D7C}">
      <text>
        <r>
          <rPr>
            <b/>
            <sz val="9"/>
            <color indexed="81"/>
            <rFont val="Tahoma"/>
            <family val="2"/>
          </rPr>
          <t>If this highlights as an error, consider upsizing the Tether size for better ribbon utilization</t>
        </r>
      </text>
    </comment>
    <comment ref="J481" authorId="1" shapeId="0" xr:uid="{5A9443D3-5E62-45C3-BD43-4AA2C632E860}">
      <text>
        <r>
          <rPr>
            <b/>
            <sz val="9"/>
            <color indexed="81"/>
            <rFont val="Tahoma"/>
            <family val="2"/>
          </rPr>
          <t>If this highlights as an error, consider upsizing the Tether size for better ribbon utilization</t>
        </r>
      </text>
    </comment>
    <comment ref="J482" authorId="1" shapeId="0" xr:uid="{D3C62170-2FE8-4FFC-85F4-09F365C90900}">
      <text>
        <r>
          <rPr>
            <b/>
            <sz val="9"/>
            <color indexed="81"/>
            <rFont val="Tahoma"/>
            <family val="2"/>
          </rPr>
          <t>If this highlights as an error, consider upsizing the Tether size for better ribbon utilization</t>
        </r>
      </text>
    </comment>
    <comment ref="J483" authorId="1" shapeId="0" xr:uid="{9AE96E8D-96C1-4B80-9C11-9AA3C0B5513C}">
      <text>
        <r>
          <rPr>
            <b/>
            <sz val="9"/>
            <color indexed="81"/>
            <rFont val="Tahoma"/>
            <family val="2"/>
          </rPr>
          <t>If this highlights as an error, consider upsizing the Tether size for better ribbon utilization</t>
        </r>
      </text>
    </comment>
    <comment ref="J484" authorId="1" shapeId="0" xr:uid="{D212A134-8124-48E6-AFE2-9F7B271CA943}">
      <text>
        <r>
          <rPr>
            <b/>
            <sz val="9"/>
            <color indexed="81"/>
            <rFont val="Tahoma"/>
            <family val="2"/>
          </rPr>
          <t>If this highlights as an error, consider upsizing the Tether size for better ribbon utilization</t>
        </r>
      </text>
    </comment>
    <comment ref="J485" authorId="1" shapeId="0" xr:uid="{E5DC5253-B9CA-495C-8BF3-48E1425CE7F1}">
      <text>
        <r>
          <rPr>
            <b/>
            <sz val="9"/>
            <color indexed="81"/>
            <rFont val="Tahoma"/>
            <family val="2"/>
          </rPr>
          <t>If this highlights as an error, consider upsizing the Tether size for better ribbon utilization</t>
        </r>
      </text>
    </comment>
    <comment ref="C486" authorId="1" shapeId="0" xr:uid="{6B44151E-BC47-4E4A-8857-D3655A1D3883}">
      <text>
        <r>
          <rPr>
            <b/>
            <sz val="9"/>
            <color indexed="81"/>
            <rFont val="Tahoma"/>
            <family val="2"/>
          </rPr>
          <t>DBL REV requires TWO rows!
TPL REV requires THREE rows!
QD REV requires FOUR rows!</t>
        </r>
      </text>
    </comment>
    <comment ref="J486" authorId="1" shapeId="0" xr:uid="{9A831873-7FD1-4E18-90B6-2B0064702A8E}">
      <text>
        <r>
          <rPr>
            <b/>
            <sz val="9"/>
            <color indexed="81"/>
            <rFont val="Tahoma"/>
            <family val="2"/>
          </rPr>
          <t>If this highlights as an error, consider upsizing the Tether size for better ribbon utilization</t>
        </r>
      </text>
    </comment>
    <comment ref="C487" authorId="1" shapeId="0" xr:uid="{C8ECAD0D-CAD5-42BF-9DB0-A56B3BA48CEA}">
      <text>
        <r>
          <rPr>
            <b/>
            <sz val="9"/>
            <color indexed="81"/>
            <rFont val="Tahoma"/>
            <family val="2"/>
          </rPr>
          <t>DBL REV requires TWO rows!
TPL REV requires THREE rows!
QD REV requires FOUR rows!</t>
        </r>
      </text>
    </comment>
    <comment ref="J487" authorId="1" shapeId="0" xr:uid="{88AF5AB4-ECEE-42A2-87D4-A8EC4CF6DF01}">
      <text>
        <r>
          <rPr>
            <b/>
            <sz val="9"/>
            <color indexed="81"/>
            <rFont val="Tahoma"/>
            <family val="2"/>
          </rPr>
          <t>If this highlights as an error, consider upsizing the Tether size for better ribbon utilization</t>
        </r>
      </text>
    </comment>
    <comment ref="C488" authorId="1" shapeId="0" xr:uid="{0874EBEC-2806-46B1-BE4D-9604876D4C9D}">
      <text>
        <r>
          <rPr>
            <b/>
            <sz val="9"/>
            <color indexed="81"/>
            <rFont val="Tahoma"/>
            <family val="2"/>
          </rPr>
          <t>DBL REV requires TWO rows!
TPL REV requires THREE rows!
QD REV requires FOUR rows!</t>
        </r>
      </text>
    </comment>
    <comment ref="J488" authorId="1" shapeId="0" xr:uid="{F25A84B4-B7F9-4C81-A6A6-791F66B3D97A}">
      <text>
        <r>
          <rPr>
            <b/>
            <sz val="9"/>
            <color indexed="81"/>
            <rFont val="Tahoma"/>
            <family val="2"/>
          </rPr>
          <t>If this highlights as an error, consider upsizing the Tether size for better ribbon utilization</t>
        </r>
      </text>
    </comment>
    <comment ref="C489" authorId="1" shapeId="0" xr:uid="{1125F412-9C88-4888-8303-DE1F7B98C432}">
      <text>
        <r>
          <rPr>
            <b/>
            <sz val="9"/>
            <color indexed="81"/>
            <rFont val="Tahoma"/>
            <family val="2"/>
          </rPr>
          <t>DBL REV requires TWO rows!
TPL REV requires THREE rows!
QD REV requires FOUR rows!</t>
        </r>
      </text>
    </comment>
    <comment ref="J489" authorId="1" shapeId="0" xr:uid="{09949899-4F72-46DA-A16C-F9CE57BCA03E}">
      <text>
        <r>
          <rPr>
            <b/>
            <sz val="9"/>
            <color indexed="81"/>
            <rFont val="Tahoma"/>
            <family val="2"/>
          </rPr>
          <t>If this highlights as an error, consider upsizing the Tether size for better ribbon utilization</t>
        </r>
      </text>
    </comment>
    <comment ref="C490" authorId="1" shapeId="0" xr:uid="{0BD4754D-550E-44D9-917A-A5F958B5D72E}">
      <text>
        <r>
          <rPr>
            <b/>
            <sz val="9"/>
            <color indexed="81"/>
            <rFont val="Tahoma"/>
            <family val="2"/>
          </rPr>
          <t>DBL REV requires TWO rows!
TPL REV requires THREE rows!
QD REV requires FOUR rows!</t>
        </r>
      </text>
    </comment>
    <comment ref="J490" authorId="1" shapeId="0" xr:uid="{20F6A700-E4A3-484D-9F75-9149F9A8393C}">
      <text>
        <r>
          <rPr>
            <b/>
            <sz val="9"/>
            <color indexed="81"/>
            <rFont val="Tahoma"/>
            <family val="2"/>
          </rPr>
          <t>If this highlights as an error, consider upsizing the Tether size for better ribbon utilization</t>
        </r>
      </text>
    </comment>
    <comment ref="C491" authorId="1" shapeId="0" xr:uid="{EC0DEC7B-725F-455A-8B3E-55B043DBE53B}">
      <text>
        <r>
          <rPr>
            <b/>
            <sz val="9"/>
            <color indexed="81"/>
            <rFont val="Tahoma"/>
            <family val="2"/>
          </rPr>
          <t>DBL REV requires TWO rows!
TPL REV requires THREE rows!
QD REV requires FOUR rows!</t>
        </r>
      </text>
    </comment>
    <comment ref="J491" authorId="1" shapeId="0" xr:uid="{A9EB6EB1-28F9-4D8A-810D-4BC85B719E0F}">
      <text>
        <r>
          <rPr>
            <b/>
            <sz val="9"/>
            <color indexed="81"/>
            <rFont val="Tahoma"/>
            <family val="2"/>
          </rPr>
          <t>If this highlights as an error, consider upsizing the Tether size for better ribbon utilization</t>
        </r>
      </text>
    </comment>
    <comment ref="C492" authorId="1" shapeId="0" xr:uid="{D6FBD6B0-CAF7-454F-80CD-5DA4C3818077}">
      <text>
        <r>
          <rPr>
            <b/>
            <sz val="9"/>
            <color indexed="81"/>
            <rFont val="Tahoma"/>
            <family val="2"/>
          </rPr>
          <t>DBL REV requires TWO rows!
TPL REV requires THREE rows!
QD REV requires FOUR rows!</t>
        </r>
      </text>
    </comment>
    <comment ref="J492" authorId="1" shapeId="0" xr:uid="{F556FA6A-E455-477F-BBF4-0A69FA1CBEA6}">
      <text>
        <r>
          <rPr>
            <b/>
            <sz val="9"/>
            <color indexed="81"/>
            <rFont val="Tahoma"/>
            <family val="2"/>
          </rPr>
          <t>If this highlights as an error, consider upsizing the Tether size for better ribbon utilization</t>
        </r>
      </text>
    </comment>
    <comment ref="B498" authorId="0" shapeId="0" xr:uid="{4831C0BC-5F7F-44C2-845C-8A5223938258}">
      <text>
        <r>
          <rPr>
            <b/>
            <sz val="8"/>
            <color indexed="81"/>
            <rFont val="Tahoma"/>
            <family val="2"/>
          </rPr>
          <t>This information will be used to satisfy your distribution planning requirement.</t>
        </r>
        <r>
          <rPr>
            <sz val="8"/>
            <color indexed="81"/>
            <rFont val="Tahoma"/>
            <family val="2"/>
          </rPr>
          <t xml:space="preserve">
</t>
        </r>
      </text>
    </comment>
    <comment ref="G498" authorId="0" shapeId="0" xr:uid="{0F3E24EA-1FDF-4CEE-B09A-125DF15E89FD}">
      <text>
        <r>
          <rPr>
            <b/>
            <sz val="8"/>
            <color indexed="81"/>
            <rFont val="Tahoma"/>
            <family val="2"/>
          </rPr>
          <t>This is total fibers that have been assigned to this Reel based on Tether sizes picked</t>
        </r>
        <r>
          <rPr>
            <sz val="8"/>
            <color indexed="81"/>
            <rFont val="Tahoma"/>
            <family val="2"/>
          </rPr>
          <t xml:space="preserve">
</t>
        </r>
      </text>
    </comment>
    <comment ref="I498" authorId="0" shapeId="0" xr:uid="{64E13B2A-DB20-4869-87D8-F7634D4491C7}">
      <text>
        <r>
          <rPr>
            <b/>
            <sz val="8"/>
            <color indexed="81"/>
            <rFont val="Tahoma"/>
            <family val="2"/>
          </rPr>
          <t>This will be added to Planning Load Block A for TOTAL</t>
        </r>
        <r>
          <rPr>
            <sz val="8"/>
            <color indexed="81"/>
            <rFont val="Tahoma"/>
            <family val="2"/>
          </rPr>
          <t xml:space="preserve">
</t>
        </r>
      </text>
    </comment>
    <comment ref="J498" authorId="0" shapeId="0" xr:uid="{8A79A431-DC56-453E-9CB1-733C927F7DE9}">
      <text>
        <r>
          <rPr>
            <b/>
            <sz val="8"/>
            <color indexed="81"/>
            <rFont val="Tahoma"/>
            <family val="2"/>
          </rPr>
          <t>This is the PON OUT count that is not assigned in this cable reel.</t>
        </r>
        <r>
          <rPr>
            <sz val="8"/>
            <color indexed="81"/>
            <rFont val="Tahoma"/>
            <family val="2"/>
          </rPr>
          <t xml:space="preserve">
</t>
        </r>
      </text>
    </comment>
    <comment ref="P498" authorId="1" shapeId="0" xr:uid="{036E3C7F-C450-4095-93B3-BD2E901345BF}">
      <text>
        <r>
          <rPr>
            <b/>
            <sz val="9"/>
            <color indexed="81"/>
            <rFont val="Tahoma"/>
            <family val="2"/>
          </rPr>
          <t>REMEMBER: 2-Fbr Tethers are NOT available for RPX CABLE!</t>
        </r>
      </text>
    </comment>
    <comment ref="Q498" authorId="1" shapeId="0" xr:uid="{BAF8CD5C-DDF4-43E9-96FB-80BBD128441F}">
      <text>
        <r>
          <rPr>
            <b/>
            <sz val="9"/>
            <color indexed="81"/>
            <rFont val="Tahoma"/>
            <family val="2"/>
          </rPr>
          <t>REMEMBER: 2-Fbr Tethers are NOT available for RPX CABLE!</t>
        </r>
      </text>
    </comment>
    <comment ref="S498" authorId="1" shapeId="0" xr:uid="{AA8B9A0B-44B8-444B-9F98-5C1D93B3BF11}">
      <text>
        <r>
          <rPr>
            <b/>
            <sz val="9"/>
            <color indexed="81"/>
            <rFont val="Tahoma"/>
            <family val="2"/>
          </rPr>
          <t>REMEMBER: 2-Fbr Tethers are NOT available for RPX CABLE!</t>
        </r>
      </text>
    </comment>
    <comment ref="T498" authorId="1" shapeId="0" xr:uid="{DE49C3FE-B922-4EC7-A8FA-57F951F526B6}">
      <text>
        <r>
          <rPr>
            <b/>
            <sz val="9"/>
            <color indexed="81"/>
            <rFont val="Tahoma"/>
            <family val="2"/>
          </rPr>
          <t>REMEMBER: 2-Fbr Tethers are NOT available for RPX CABLE!</t>
        </r>
      </text>
    </comment>
    <comment ref="B499" authorId="0" shapeId="0" xr:uid="{177AC2BB-7A40-4AB8-8B63-566D3C8C0E0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99" authorId="0" shapeId="0" xr:uid="{13647829-7E57-4FBB-A59B-E7F866183683}">
      <text>
        <r>
          <rPr>
            <b/>
            <sz val="8"/>
            <color indexed="81"/>
            <rFont val="Tahoma"/>
            <family val="2"/>
          </rPr>
          <t>Make sure you add this number to "TAT FIBERS ASSIGNED" for the total required in the Load Block on the prints.</t>
        </r>
      </text>
    </comment>
    <comment ref="G499" authorId="0" shapeId="0" xr:uid="{01763918-E2F4-4E36-B25F-E49B929E42CA}">
      <text>
        <r>
          <rPr>
            <b/>
            <sz val="8"/>
            <color indexed="81"/>
            <rFont val="Tahoma"/>
            <family val="2"/>
          </rPr>
          <t>Includes "DEAD" Count (No PON count assigned)</t>
        </r>
      </text>
    </comment>
    <comment ref="I499" authorId="0" shapeId="0" xr:uid="{9B922C11-1D8B-4139-9ACB-CE276ABDC522}">
      <text>
        <r>
          <rPr>
            <b/>
            <sz val="8"/>
            <color indexed="81"/>
            <rFont val="Tahoma"/>
            <family val="2"/>
          </rPr>
          <t xml:space="preserve">If this number is negative- you need to upsize your cable sheath </t>
        </r>
        <r>
          <rPr>
            <sz val="8"/>
            <color indexed="81"/>
            <rFont val="Tahoma"/>
            <family val="2"/>
          </rPr>
          <t xml:space="preserve">
</t>
        </r>
      </text>
    </comment>
    <comment ref="Z499" authorId="0" shapeId="0" xr:uid="{FC8E063E-08F9-4563-92F9-9F93ED5CAD2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500" authorId="0" shapeId="0" xr:uid="{F6A9E3CC-D7D1-4E25-8982-5E0FEEE9997A}">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500" authorId="0" shapeId="0" xr:uid="{70323D23-1929-4C3E-81E5-14012EB79EF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500" authorId="0" shapeId="0" xr:uid="{FFE655C7-B989-4559-9AFB-F56F73E724DA}">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500" authorId="1" shapeId="0" xr:uid="{3CC2B582-4C75-4E94-B64A-C4F649105963}">
      <text>
        <r>
          <rPr>
            <b/>
            <sz val="9"/>
            <color indexed="81"/>
            <rFont val="Tahoma"/>
            <family val="2"/>
          </rPr>
          <t>REMEMBER: 6-Fbr Tethers are NOT available for RPX CABLE!</t>
        </r>
      </text>
    </comment>
    <comment ref="Q500" authorId="1" shapeId="0" xr:uid="{3D576A01-1E17-49F4-B40C-9B6430101FED}">
      <text>
        <r>
          <rPr>
            <b/>
            <sz val="9"/>
            <color indexed="81"/>
            <rFont val="Tahoma"/>
            <family val="2"/>
          </rPr>
          <t>REMEMBER: 6-Fbr Tethers are NOT available for RPX CABLE!</t>
        </r>
      </text>
    </comment>
    <comment ref="S500" authorId="1" shapeId="0" xr:uid="{1CE90A2E-82F9-482A-A07C-83835669A128}">
      <text>
        <r>
          <rPr>
            <b/>
            <sz val="9"/>
            <color indexed="81"/>
            <rFont val="Tahoma"/>
            <family val="2"/>
          </rPr>
          <t>REMEMBER: 6-Fbr Tethers are NOT available for RPX CABLE!</t>
        </r>
      </text>
    </comment>
    <comment ref="T500" authorId="1" shapeId="0" xr:uid="{D68F90C4-9BDD-4E07-95A6-458CEC86A4FC}">
      <text>
        <r>
          <rPr>
            <b/>
            <sz val="9"/>
            <color indexed="81"/>
            <rFont val="Tahoma"/>
            <family val="2"/>
          </rPr>
          <t>REMEMBER: 6-Fbr Tethers are NOT available for AERIAL CABLE!</t>
        </r>
      </text>
    </comment>
    <comment ref="B501" authorId="0" shapeId="0" xr:uid="{27F7FB95-0D9E-4030-A2DA-68A82B77620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01" authorId="0" shapeId="0" xr:uid="{A568F896-1ABC-45D4-8DE3-4D2D974C5E8E}">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02" authorId="0" shapeId="0" xr:uid="{84D65A0A-313F-4106-9D19-7CCA821CEE1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03" authorId="0" shapeId="0" xr:uid="{8479A4AE-DBF9-4DC9-A43C-38ABE445038C}">
      <text>
        <r>
          <rPr>
            <b/>
            <sz val="8"/>
            <color indexed="81"/>
            <rFont val="Tahoma"/>
            <family val="2"/>
          </rPr>
          <t>Include any existing, planned, or expected wireless locations to be fed by this reel of cable.</t>
        </r>
        <r>
          <rPr>
            <sz val="8"/>
            <color indexed="81"/>
            <rFont val="Tahoma"/>
            <family val="2"/>
          </rPr>
          <t xml:space="preserve">
</t>
        </r>
      </text>
    </comment>
    <comment ref="E503" authorId="0" shapeId="0" xr:uid="{A6BEC110-407C-47D9-B88D-4513B2E5FCB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03" authorId="0" shapeId="0" xr:uid="{5DEDCD1D-9B1B-424B-A85B-F50629099118}">
      <text>
        <r>
          <rPr>
            <b/>
            <sz val="8"/>
            <color indexed="81"/>
            <rFont val="Tahoma"/>
            <family val="2"/>
          </rPr>
          <t>These are "manufacturing rules" and general warnings</t>
        </r>
        <r>
          <rPr>
            <sz val="8"/>
            <color indexed="81"/>
            <rFont val="Tahoma"/>
            <family val="2"/>
          </rPr>
          <t xml:space="preserve">
</t>
        </r>
      </text>
    </comment>
    <comment ref="B504" authorId="0" shapeId="0" xr:uid="{00AFFFB3-DA76-4342-845A-5ED931D96392}">
      <text>
        <r>
          <rPr>
            <b/>
            <sz val="8"/>
            <color indexed="81"/>
            <rFont val="Tahoma"/>
            <family val="2"/>
          </rPr>
          <t>Field end section(s) requirements that this section of cable will feed (not fed by TETHERS)</t>
        </r>
        <r>
          <rPr>
            <sz val="8"/>
            <color indexed="81"/>
            <rFont val="Tahoma"/>
            <family val="2"/>
          </rPr>
          <t xml:space="preserve">
</t>
        </r>
      </text>
    </comment>
    <comment ref="B505" authorId="0" shapeId="0" xr:uid="{0C09B253-6EC8-4D0D-9099-8605042DCDA9}">
      <text>
        <r>
          <rPr>
            <b/>
            <sz val="8"/>
            <color indexed="81"/>
            <rFont val="Tahoma"/>
            <family val="2"/>
          </rPr>
          <t>This number is a sum of TOTAL PLANNED plus the ASSIGNED TO TETHERS</t>
        </r>
        <r>
          <rPr>
            <sz val="8"/>
            <color indexed="81"/>
            <rFont val="Tahoma"/>
            <family val="2"/>
          </rPr>
          <t xml:space="preserve">
</t>
        </r>
      </text>
    </comment>
    <comment ref="Z506" authorId="0" shapeId="0" xr:uid="{2DAC5A87-33A7-4795-B90D-1BBAA317EC11}">
      <text>
        <r>
          <rPr>
            <b/>
            <sz val="8"/>
            <color indexed="81"/>
            <rFont val="Tahoma"/>
            <family val="2"/>
          </rPr>
          <t>When using a 216, these are the 2-buffer tubes that can't be cross-assigned</t>
        </r>
        <r>
          <rPr>
            <sz val="8"/>
            <color indexed="81"/>
            <rFont val="Tahoma"/>
            <family val="2"/>
          </rPr>
          <t xml:space="preserve">
</t>
        </r>
      </text>
    </comment>
    <comment ref="AA506" authorId="0" shapeId="0" xr:uid="{6E75B2BE-4975-4CF3-8C25-9EF7FFDE85D3}">
      <text>
        <r>
          <rPr>
            <b/>
            <sz val="8"/>
            <color indexed="81"/>
            <rFont val="Tahoma"/>
            <family val="2"/>
          </rPr>
          <t>Counting from High count Backwards- this is Fiber Strand 133</t>
        </r>
      </text>
    </comment>
    <comment ref="AB506" authorId="0" shapeId="0" xr:uid="{ADA07003-1B6E-4DBE-B99E-996967EA0A96}">
      <text>
        <r>
          <rPr>
            <b/>
            <sz val="8"/>
            <color indexed="81"/>
            <rFont val="Tahoma"/>
            <family val="2"/>
          </rPr>
          <t>Counting from High count Backwards- this is Fiber Strand 144</t>
        </r>
        <r>
          <rPr>
            <sz val="8"/>
            <color indexed="81"/>
            <rFont val="Tahoma"/>
            <family val="2"/>
          </rPr>
          <t xml:space="preserve">
</t>
        </r>
      </text>
    </comment>
    <comment ref="C507" authorId="0" shapeId="0" xr:uid="{5EF98C6F-932C-4C7E-89FD-E2880879778F}">
      <text>
        <r>
          <rPr>
            <b/>
            <sz val="8"/>
            <color indexed="81"/>
            <rFont val="Tahoma"/>
            <family val="2"/>
          </rPr>
          <t xml:space="preserve">Select if this tether will be used to feed a CFST or a lateral cable. </t>
        </r>
      </text>
    </comment>
    <comment ref="D507" authorId="0" shapeId="0" xr:uid="{79E37520-E1D1-40FF-8433-8EC3F182EE31}">
      <text>
        <r>
          <rPr>
            <b/>
            <sz val="8"/>
            <color indexed="81"/>
            <rFont val="Tahoma"/>
            <family val="2"/>
          </rPr>
          <t>Note the Terminal Address to keep your locations straight</t>
        </r>
        <r>
          <rPr>
            <sz val="8"/>
            <color indexed="81"/>
            <rFont val="Tahoma"/>
            <family val="2"/>
          </rPr>
          <t xml:space="preserve">
</t>
        </r>
      </text>
    </comment>
    <comment ref="E507" authorId="0" shapeId="0" xr:uid="{E7B73688-A5E2-41F4-9194-DD36B29328CE}">
      <text>
        <r>
          <rPr>
            <b/>
            <sz val="9"/>
            <color indexed="81"/>
            <rFont val="Calibri"/>
            <family val="2"/>
            <scheme val="minor"/>
          </rPr>
          <t>Pick the Tether Size for the location</t>
        </r>
        <r>
          <rPr>
            <sz val="8"/>
            <color indexed="81"/>
            <rFont val="Tahoma"/>
            <family val="2"/>
          </rPr>
          <t xml:space="preserve">
</t>
        </r>
      </text>
    </comment>
    <comment ref="F507" authorId="2" shapeId="0" xr:uid="{15A80DE4-51CB-4690-8297-0EFC8E55243C}">
      <text>
        <r>
          <rPr>
            <b/>
            <sz val="9"/>
            <color indexed="81"/>
            <rFont val="Tahoma"/>
            <family val="2"/>
          </rPr>
          <t>Identify TCF or FST location.
Leave blank if tether is NOT for a TCF or FST!</t>
        </r>
      </text>
    </comment>
    <comment ref="H507" authorId="0" shapeId="0" xr:uid="{FFD207C8-08BC-4671-B17F-43216E92CC81}">
      <text>
        <r>
          <rPr>
            <b/>
            <sz val="8"/>
            <color indexed="81"/>
            <rFont val="Tahoma"/>
            <family val="2"/>
          </rPr>
          <t>If any of these numbers are negative, check your PON count and Cable size</t>
        </r>
        <r>
          <rPr>
            <sz val="8"/>
            <color indexed="81"/>
            <rFont val="Tahoma"/>
            <family val="2"/>
          </rPr>
          <t xml:space="preserve">
</t>
        </r>
      </text>
    </comment>
    <comment ref="I507" authorId="0" shapeId="0" xr:uid="{F5E3B9BA-6DC5-4901-9341-56E4925828A4}">
      <text>
        <r>
          <rPr>
            <b/>
            <sz val="8"/>
            <color indexed="81"/>
            <rFont val="Tahoma"/>
            <family val="2"/>
          </rPr>
          <t>If any of these numbers are negative, check your PON count and Cable size</t>
        </r>
      </text>
    </comment>
    <comment ref="J507" authorId="0" shapeId="0" xr:uid="{3FE158F1-2474-45FD-82DB-9EDC485434B7}">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07" authorId="2" shapeId="0" xr:uid="{E30191D6-D920-4138-B551-76296268FD5B}">
      <text>
        <r>
          <rPr>
            <b/>
            <sz val="9"/>
            <color indexed="81"/>
            <rFont val="Tahoma"/>
            <family val="2"/>
          </rPr>
          <t>Leave blank if using 10' Terminal Tail
Enter Tail length if greater than 10'</t>
        </r>
      </text>
    </comment>
    <comment ref="M507" authorId="0" shapeId="0" xr:uid="{09C9678C-3D43-471D-90F1-47E645D1223E}">
      <text>
        <r>
          <rPr>
            <b/>
            <sz val="8"/>
            <color indexed="81"/>
            <rFont val="Tahoma"/>
            <family val="2"/>
          </rPr>
          <t>Make design notes such as slack coils, realingment loops,  or location notes</t>
        </r>
      </text>
    </comment>
    <comment ref="Z507" authorId="0" shapeId="0" xr:uid="{2384F38C-33D8-43A9-A663-681AD0569FBF}">
      <text>
        <r>
          <rPr>
            <b/>
            <sz val="8"/>
            <color indexed="81"/>
            <rFont val="Tahoma"/>
            <family val="2"/>
          </rPr>
          <t>When using a 216, these are the 2-buffer tubes that can't be cross-assigned</t>
        </r>
        <r>
          <rPr>
            <sz val="8"/>
            <color indexed="81"/>
            <rFont val="Tahoma"/>
            <family val="2"/>
          </rPr>
          <t xml:space="preserve">
</t>
        </r>
      </text>
    </comment>
    <comment ref="AA507" authorId="0" shapeId="0" xr:uid="{14805A4A-248D-42E7-87D1-01ED5483CEA8}">
      <text>
        <r>
          <rPr>
            <b/>
            <sz val="8"/>
            <color indexed="81"/>
            <rFont val="Tahoma"/>
            <family val="2"/>
          </rPr>
          <t xml:space="preserve">Counting from High count Backwards- this is Fiber Strand 145
</t>
        </r>
      </text>
    </comment>
    <comment ref="AB507" authorId="0" shapeId="0" xr:uid="{7C1958F4-D8DF-4D3A-88EC-727646592A77}">
      <text>
        <r>
          <rPr>
            <b/>
            <sz val="8"/>
            <color indexed="81"/>
            <rFont val="Tahoma"/>
            <family val="2"/>
          </rPr>
          <t>Counting from High count Backwards- this is Fiber Strand 156</t>
        </r>
      </text>
    </comment>
    <comment ref="J509" authorId="1" shapeId="0" xr:uid="{CADDC862-8B83-4E63-8E91-1FE151FDB14C}">
      <text>
        <r>
          <rPr>
            <b/>
            <sz val="9"/>
            <color indexed="81"/>
            <rFont val="Tahoma"/>
            <family val="2"/>
          </rPr>
          <t>If this highlights as an error, consider upsizing the Tether size for better ribbon utilization</t>
        </r>
      </text>
    </comment>
    <comment ref="J510" authorId="1" shapeId="0" xr:uid="{4E9A7121-CDC7-4A3A-9577-C541CF900313}">
      <text>
        <r>
          <rPr>
            <b/>
            <sz val="9"/>
            <color indexed="81"/>
            <rFont val="Tahoma"/>
            <family val="2"/>
          </rPr>
          <t>If this highlights as an error, consider upsizing the Tether size for better ribbon utilization</t>
        </r>
      </text>
    </comment>
    <comment ref="J511" authorId="1" shapeId="0" xr:uid="{62294FF2-F315-4B12-8213-9258AB5B341F}">
      <text>
        <r>
          <rPr>
            <b/>
            <sz val="9"/>
            <color indexed="81"/>
            <rFont val="Tahoma"/>
            <family val="2"/>
          </rPr>
          <t>If this highlights as an error, consider upsizing the Tether size for better ribbon utilization</t>
        </r>
      </text>
    </comment>
    <comment ref="J512" authorId="1" shapeId="0" xr:uid="{68CB4F3A-36F5-4246-A927-99042F1D6CFD}">
      <text>
        <r>
          <rPr>
            <b/>
            <sz val="9"/>
            <color indexed="81"/>
            <rFont val="Tahoma"/>
            <family val="2"/>
          </rPr>
          <t>If this highlights as an error, consider upsizing the Tether size for better ribbon utilization</t>
        </r>
      </text>
    </comment>
    <comment ref="J513" authorId="1" shapeId="0" xr:uid="{12869B49-34D4-4D34-B16F-3C526DB4A377}">
      <text>
        <r>
          <rPr>
            <b/>
            <sz val="9"/>
            <color indexed="81"/>
            <rFont val="Tahoma"/>
            <family val="2"/>
          </rPr>
          <t>If this highlights as an error, consider upsizing the Tether size for better ribbon utilization</t>
        </r>
      </text>
    </comment>
    <comment ref="J514" authorId="1" shapeId="0" xr:uid="{76AAB9D8-D9FD-4D6C-9AE6-AD674FBD299F}">
      <text>
        <r>
          <rPr>
            <b/>
            <sz val="9"/>
            <color indexed="81"/>
            <rFont val="Tahoma"/>
            <family val="2"/>
          </rPr>
          <t>If this highlights as an error, consider upsizing the Tether size for better ribbon utilization</t>
        </r>
      </text>
    </comment>
    <comment ref="J515" authorId="1" shapeId="0" xr:uid="{8396123B-7120-4DED-8642-76C555EE1DE4}">
      <text>
        <r>
          <rPr>
            <b/>
            <sz val="9"/>
            <color indexed="81"/>
            <rFont val="Tahoma"/>
            <family val="2"/>
          </rPr>
          <t>If this highlights as an error, consider upsizing the Tether size for better ribbon utilization</t>
        </r>
      </text>
    </comment>
    <comment ref="J516" authorId="1" shapeId="0" xr:uid="{69CFF699-46FB-463C-87C8-E452117655A0}">
      <text>
        <r>
          <rPr>
            <b/>
            <sz val="9"/>
            <color indexed="81"/>
            <rFont val="Tahoma"/>
            <family val="2"/>
          </rPr>
          <t>If this highlights as an error, consider upsizing the Tether size for better ribbon utilization</t>
        </r>
      </text>
    </comment>
    <comment ref="J517" authorId="1" shapeId="0" xr:uid="{8CCCC41A-EE98-4DF3-A4AB-E46B1FBF8F4C}">
      <text>
        <r>
          <rPr>
            <b/>
            <sz val="9"/>
            <color indexed="81"/>
            <rFont val="Tahoma"/>
            <family val="2"/>
          </rPr>
          <t>If this highlights as an error, consider upsizing the Tether size for better ribbon utilization</t>
        </r>
      </text>
    </comment>
    <comment ref="J518" authorId="1" shapeId="0" xr:uid="{957F5119-45B5-4EBE-9E4D-53E173EB5F25}">
      <text>
        <r>
          <rPr>
            <b/>
            <sz val="9"/>
            <color indexed="81"/>
            <rFont val="Tahoma"/>
            <family val="2"/>
          </rPr>
          <t>If this highlights as an error, consider upsizing the Tether size for better ribbon utilization</t>
        </r>
      </text>
    </comment>
    <comment ref="J519" authorId="1" shapeId="0" xr:uid="{D8E0D5B2-18E4-4995-B158-1AFFD4A788D4}">
      <text>
        <r>
          <rPr>
            <b/>
            <sz val="9"/>
            <color indexed="81"/>
            <rFont val="Tahoma"/>
            <family val="2"/>
          </rPr>
          <t>If this highlights as an error, consider upsizing the Tether size for better ribbon utilization</t>
        </r>
      </text>
    </comment>
    <comment ref="J520" authorId="1" shapeId="0" xr:uid="{CDAA42BA-1D22-41F6-BAF2-F1360D22000F}">
      <text>
        <r>
          <rPr>
            <b/>
            <sz val="9"/>
            <color indexed="81"/>
            <rFont val="Tahoma"/>
            <family val="2"/>
          </rPr>
          <t>If this highlights as an error, consider upsizing the Tether size for better ribbon utilization</t>
        </r>
      </text>
    </comment>
    <comment ref="J521" authorId="1" shapeId="0" xr:uid="{41ECB997-78DE-4FE3-AD00-A82DB3C105E2}">
      <text>
        <r>
          <rPr>
            <b/>
            <sz val="9"/>
            <color indexed="81"/>
            <rFont val="Tahoma"/>
            <family val="2"/>
          </rPr>
          <t>If this highlights as an error, consider upsizing the Tether size for better ribbon utilization</t>
        </r>
      </text>
    </comment>
    <comment ref="J522" authorId="1" shapeId="0" xr:uid="{FBEAAD06-5637-411A-B23F-07381D7001FB}">
      <text>
        <r>
          <rPr>
            <b/>
            <sz val="9"/>
            <color indexed="81"/>
            <rFont val="Tahoma"/>
            <family val="2"/>
          </rPr>
          <t>If this highlights as an error, consider upsizing the Tether size for better ribbon utilization</t>
        </r>
      </text>
    </comment>
    <comment ref="J523" authorId="1" shapeId="0" xr:uid="{7BE2793A-036A-4CA2-BE5E-E24800C52AE2}">
      <text>
        <r>
          <rPr>
            <b/>
            <sz val="9"/>
            <color indexed="81"/>
            <rFont val="Tahoma"/>
            <family val="2"/>
          </rPr>
          <t>If this highlights as an error, consider upsizing the Tether size for better ribbon utilization</t>
        </r>
      </text>
    </comment>
    <comment ref="J524" authorId="1" shapeId="0" xr:uid="{3D5A72C8-CCF4-4DD0-B17B-94166822D412}">
      <text>
        <r>
          <rPr>
            <b/>
            <sz val="9"/>
            <color indexed="81"/>
            <rFont val="Tahoma"/>
            <family val="2"/>
          </rPr>
          <t>If this highlights as an error, consider upsizing the Tether size for better ribbon utilization</t>
        </r>
      </text>
    </comment>
    <comment ref="J525" authorId="1" shapeId="0" xr:uid="{DB2DEE6D-2E3F-4AAF-A014-3A2CDEE9C9A7}">
      <text>
        <r>
          <rPr>
            <b/>
            <sz val="9"/>
            <color indexed="81"/>
            <rFont val="Tahoma"/>
            <family val="2"/>
          </rPr>
          <t>If this highlights as an error, consider upsizing the Tether size for better ribbon utilization</t>
        </r>
      </text>
    </comment>
    <comment ref="J526" authorId="1" shapeId="0" xr:uid="{7E89737B-C64E-4D30-9CBB-F08A7145ED87}">
      <text>
        <r>
          <rPr>
            <b/>
            <sz val="9"/>
            <color indexed="81"/>
            <rFont val="Tahoma"/>
            <family val="2"/>
          </rPr>
          <t>If this highlights as an error, consider upsizing the Tether size for better ribbon utilization</t>
        </r>
      </text>
    </comment>
    <comment ref="C527" authorId="1" shapeId="0" xr:uid="{125CA3E3-6C5C-4E6F-928F-D8449DE4F40E}">
      <text>
        <r>
          <rPr>
            <b/>
            <sz val="9"/>
            <color indexed="81"/>
            <rFont val="Tahoma"/>
            <family val="2"/>
          </rPr>
          <t>DBL REV requires TWO rows!
TPL REV requires THREE rows!
QD REV requires FOUR rows!</t>
        </r>
      </text>
    </comment>
    <comment ref="J527" authorId="1" shapeId="0" xr:uid="{D0C81026-9B52-442F-B0E0-ED10E99C75EF}">
      <text>
        <r>
          <rPr>
            <b/>
            <sz val="9"/>
            <color indexed="81"/>
            <rFont val="Tahoma"/>
            <family val="2"/>
          </rPr>
          <t>If this highlights as an error, consider upsizing the Tether size for better ribbon utilization</t>
        </r>
      </text>
    </comment>
    <comment ref="C528" authorId="1" shapeId="0" xr:uid="{F0606E5E-66D0-4D24-829B-7AE56122FBF6}">
      <text>
        <r>
          <rPr>
            <b/>
            <sz val="9"/>
            <color indexed="81"/>
            <rFont val="Tahoma"/>
            <family val="2"/>
          </rPr>
          <t>DBL REV requires TWO rows!
TPL REV requires THREE rows!
QD REV requires FOUR rows!</t>
        </r>
      </text>
    </comment>
    <comment ref="J528" authorId="1" shapeId="0" xr:uid="{A9A63CEA-5033-413D-8720-A34ECB592D4F}">
      <text>
        <r>
          <rPr>
            <b/>
            <sz val="9"/>
            <color indexed="81"/>
            <rFont val="Tahoma"/>
            <family val="2"/>
          </rPr>
          <t>If this highlights as an error, consider upsizing the Tether size for better ribbon utilization</t>
        </r>
      </text>
    </comment>
    <comment ref="C529" authorId="1" shapeId="0" xr:uid="{64947924-E8F9-4C2C-9DE1-3E6D93BD0D0C}">
      <text>
        <r>
          <rPr>
            <b/>
            <sz val="9"/>
            <color indexed="81"/>
            <rFont val="Tahoma"/>
            <family val="2"/>
          </rPr>
          <t>DBL REV requires TWO rows!
TPL REV requires THREE rows!
QD REV requires FOUR rows!</t>
        </r>
      </text>
    </comment>
    <comment ref="J529" authorId="1" shapeId="0" xr:uid="{43FDA377-7D65-4D6F-9B3C-D659B39A4161}">
      <text>
        <r>
          <rPr>
            <b/>
            <sz val="9"/>
            <color indexed="81"/>
            <rFont val="Tahoma"/>
            <family val="2"/>
          </rPr>
          <t>If this highlights as an error, consider upsizing the Tether size for better ribbon utilization</t>
        </r>
      </text>
    </comment>
    <comment ref="C530" authorId="1" shapeId="0" xr:uid="{F5562079-CB43-4857-8992-2569065AE071}">
      <text>
        <r>
          <rPr>
            <b/>
            <sz val="9"/>
            <color indexed="81"/>
            <rFont val="Tahoma"/>
            <family val="2"/>
          </rPr>
          <t>DBL REV requires TWO rows!
TPL REV requires THREE rows!
QD REV requires FOUR rows!</t>
        </r>
      </text>
    </comment>
    <comment ref="J530" authorId="1" shapeId="0" xr:uid="{19C30AB0-E6D5-41CA-92D4-6E52B772C1BA}">
      <text>
        <r>
          <rPr>
            <b/>
            <sz val="9"/>
            <color indexed="81"/>
            <rFont val="Tahoma"/>
            <family val="2"/>
          </rPr>
          <t>If this highlights as an error, consider upsizing the Tether size for better ribbon utilization</t>
        </r>
      </text>
    </comment>
    <comment ref="C531" authorId="1" shapeId="0" xr:uid="{60306632-C2A6-45D1-AF7B-62023DD7F390}">
      <text>
        <r>
          <rPr>
            <b/>
            <sz val="9"/>
            <color indexed="81"/>
            <rFont val="Tahoma"/>
            <family val="2"/>
          </rPr>
          <t>DBL REV requires TWO rows!
TPL REV requires THREE rows!
QD REV requires FOUR rows!</t>
        </r>
      </text>
    </comment>
    <comment ref="J531" authorId="1" shapeId="0" xr:uid="{B285CB39-ACDC-4EA0-96BA-8D034CE9D4C1}">
      <text>
        <r>
          <rPr>
            <b/>
            <sz val="9"/>
            <color indexed="81"/>
            <rFont val="Tahoma"/>
            <family val="2"/>
          </rPr>
          <t>If this highlights as an error, consider upsizing the Tether size for better ribbon utilization</t>
        </r>
      </text>
    </comment>
    <comment ref="C532" authorId="1" shapeId="0" xr:uid="{DAF74A64-E162-4E04-9FAA-EBB263ADE8BD}">
      <text>
        <r>
          <rPr>
            <b/>
            <sz val="9"/>
            <color indexed="81"/>
            <rFont val="Tahoma"/>
            <family val="2"/>
          </rPr>
          <t>DBL REV requires TWO rows!
TPL REV requires THREE rows!
QD REV requires FOUR rows!</t>
        </r>
      </text>
    </comment>
    <comment ref="J532" authorId="1" shapeId="0" xr:uid="{910D14C0-5C5E-4390-BBE0-A77967F3CBB7}">
      <text>
        <r>
          <rPr>
            <b/>
            <sz val="9"/>
            <color indexed="81"/>
            <rFont val="Tahoma"/>
            <family val="2"/>
          </rPr>
          <t>If this highlights as an error, consider upsizing the Tether size for better ribbon utilization</t>
        </r>
      </text>
    </comment>
    <comment ref="C533" authorId="1" shapeId="0" xr:uid="{591AE1C1-E047-48F6-AAD7-7EC6F3501EA5}">
      <text>
        <r>
          <rPr>
            <b/>
            <sz val="9"/>
            <color indexed="81"/>
            <rFont val="Tahoma"/>
            <family val="2"/>
          </rPr>
          <t>DBL REV requires TWO rows!
TPL REV requires THREE rows!
QD REV requires FOUR rows!</t>
        </r>
      </text>
    </comment>
    <comment ref="J533" authorId="1" shapeId="0" xr:uid="{ABF2604A-9815-4CF5-AC01-2631976E6936}">
      <text>
        <r>
          <rPr>
            <b/>
            <sz val="9"/>
            <color indexed="81"/>
            <rFont val="Tahoma"/>
            <family val="2"/>
          </rPr>
          <t>If this highlights as an error, consider upsizing the Tether size for better ribbon utilization</t>
        </r>
      </text>
    </comment>
    <comment ref="B539" authorId="0" shapeId="0" xr:uid="{E9A7A5DF-8D6F-4B15-9B34-2097692AC40C}">
      <text>
        <r>
          <rPr>
            <b/>
            <sz val="8"/>
            <color indexed="81"/>
            <rFont val="Tahoma"/>
            <family val="2"/>
          </rPr>
          <t>This information will be used to satisfy your distribution planning requirement.</t>
        </r>
        <r>
          <rPr>
            <sz val="8"/>
            <color indexed="81"/>
            <rFont val="Tahoma"/>
            <family val="2"/>
          </rPr>
          <t xml:space="preserve">
</t>
        </r>
      </text>
    </comment>
    <comment ref="G539" authorId="0" shapeId="0" xr:uid="{57E71CDD-F89E-4898-A523-7E40B4C0A041}">
      <text>
        <r>
          <rPr>
            <b/>
            <sz val="8"/>
            <color indexed="81"/>
            <rFont val="Tahoma"/>
            <family val="2"/>
          </rPr>
          <t>This is total fibers that have been assigned to this Reel based on Tether sizes picked</t>
        </r>
        <r>
          <rPr>
            <sz val="8"/>
            <color indexed="81"/>
            <rFont val="Tahoma"/>
            <family val="2"/>
          </rPr>
          <t xml:space="preserve">
</t>
        </r>
      </text>
    </comment>
    <comment ref="I539" authorId="0" shapeId="0" xr:uid="{D6F39A73-C398-4842-89EA-B94D22A2F30D}">
      <text>
        <r>
          <rPr>
            <b/>
            <sz val="8"/>
            <color indexed="81"/>
            <rFont val="Tahoma"/>
            <family val="2"/>
          </rPr>
          <t>This will be added to Planning Load Block A for TOTAL</t>
        </r>
        <r>
          <rPr>
            <sz val="8"/>
            <color indexed="81"/>
            <rFont val="Tahoma"/>
            <family val="2"/>
          </rPr>
          <t xml:space="preserve">
</t>
        </r>
      </text>
    </comment>
    <comment ref="J539" authorId="0" shapeId="0" xr:uid="{D7638D40-C451-468B-834D-75B3E04C7A8A}">
      <text>
        <r>
          <rPr>
            <b/>
            <sz val="8"/>
            <color indexed="81"/>
            <rFont val="Tahoma"/>
            <family val="2"/>
          </rPr>
          <t>This is the PON OUT count that is not assigned in this cable reel.</t>
        </r>
        <r>
          <rPr>
            <sz val="8"/>
            <color indexed="81"/>
            <rFont val="Tahoma"/>
            <family val="2"/>
          </rPr>
          <t xml:space="preserve">
</t>
        </r>
      </text>
    </comment>
    <comment ref="P539" authorId="1" shapeId="0" xr:uid="{80495EF5-2478-433F-BBD4-B5E15FFAACB9}">
      <text>
        <r>
          <rPr>
            <b/>
            <sz val="9"/>
            <color indexed="81"/>
            <rFont val="Tahoma"/>
            <family val="2"/>
          </rPr>
          <t>REMEMBER: 2-Fbr Tethers are NOT available for RPX CABLE!</t>
        </r>
      </text>
    </comment>
    <comment ref="Q539" authorId="1" shapeId="0" xr:uid="{DF3C5C73-4209-4882-AF2E-A016015082D4}">
      <text>
        <r>
          <rPr>
            <b/>
            <sz val="9"/>
            <color indexed="81"/>
            <rFont val="Tahoma"/>
            <family val="2"/>
          </rPr>
          <t>REMEMBER: 2-Fbr Tethers are NOT available for RPX CABLE!</t>
        </r>
      </text>
    </comment>
    <comment ref="S539" authorId="1" shapeId="0" xr:uid="{1FFDF2BE-02EA-4578-89ED-0C87115CB6E9}">
      <text>
        <r>
          <rPr>
            <b/>
            <sz val="9"/>
            <color indexed="81"/>
            <rFont val="Tahoma"/>
            <family val="2"/>
          </rPr>
          <t>REMEMBER: 2-Fbr Tethers are NOT available for RPX CABLE!</t>
        </r>
      </text>
    </comment>
    <comment ref="T539" authorId="1" shapeId="0" xr:uid="{7AE884B7-3BC2-4D9A-9F25-C14755E5F135}">
      <text>
        <r>
          <rPr>
            <b/>
            <sz val="9"/>
            <color indexed="81"/>
            <rFont val="Tahoma"/>
            <family val="2"/>
          </rPr>
          <t>REMEMBER: 2-Fbr Tethers are NOT available for RPX CABLE!</t>
        </r>
      </text>
    </comment>
    <comment ref="B540" authorId="0" shapeId="0" xr:uid="{1AF8773F-6EAA-415C-A49B-14F883DE329C}">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540" authorId="0" shapeId="0" xr:uid="{D1D31650-507A-4D82-8393-E789F66FDCC1}">
      <text>
        <r>
          <rPr>
            <b/>
            <sz val="8"/>
            <color indexed="81"/>
            <rFont val="Tahoma"/>
            <family val="2"/>
          </rPr>
          <t>Make sure you add this number to "TAT FIBERS ASSIGNED" for the total required in the Load Block on the prints.</t>
        </r>
      </text>
    </comment>
    <comment ref="G540" authorId="0" shapeId="0" xr:uid="{AABEE709-BEFE-48A2-AF99-F62C1FF5FD09}">
      <text>
        <r>
          <rPr>
            <b/>
            <sz val="8"/>
            <color indexed="81"/>
            <rFont val="Tahoma"/>
            <family val="2"/>
          </rPr>
          <t>Includes "DEAD" Count (No PON count assigned)</t>
        </r>
      </text>
    </comment>
    <comment ref="I540" authorId="0" shapeId="0" xr:uid="{28EC1CCF-0257-4FD9-9AE3-046E4D0E903C}">
      <text>
        <r>
          <rPr>
            <b/>
            <sz val="8"/>
            <color indexed="81"/>
            <rFont val="Tahoma"/>
            <family val="2"/>
          </rPr>
          <t xml:space="preserve">If this number is negative- you need to upsize your cable sheath </t>
        </r>
        <r>
          <rPr>
            <sz val="8"/>
            <color indexed="81"/>
            <rFont val="Tahoma"/>
            <family val="2"/>
          </rPr>
          <t xml:space="preserve">
</t>
        </r>
      </text>
    </comment>
    <comment ref="Z540" authorId="0" shapeId="0" xr:uid="{1DC0F089-77F6-4F70-BCBE-6BCCF2396AF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541" authorId="0" shapeId="0" xr:uid="{0BCEFC19-2BDC-4B64-A599-E9D457DB097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541" authorId="0" shapeId="0" xr:uid="{2EFC4565-84B8-4AC1-8429-D76D279B862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541" authorId="0" shapeId="0" xr:uid="{6FB756E2-7F12-4B7F-85ED-9A88CB148E5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541" authorId="1" shapeId="0" xr:uid="{54F9E946-4B1A-4C0C-BBD9-11EB95A62318}">
      <text>
        <r>
          <rPr>
            <b/>
            <sz val="9"/>
            <color indexed="81"/>
            <rFont val="Tahoma"/>
            <family val="2"/>
          </rPr>
          <t>REMEMBER: 6-Fbr Tethers are NOT available for RPX CABLE!</t>
        </r>
      </text>
    </comment>
    <comment ref="Q541" authorId="1" shapeId="0" xr:uid="{A016F583-B5C4-4EE4-9FC6-BF11095EEC5D}">
      <text>
        <r>
          <rPr>
            <b/>
            <sz val="9"/>
            <color indexed="81"/>
            <rFont val="Tahoma"/>
            <family val="2"/>
          </rPr>
          <t>REMEMBER: 6-Fbr Tethers are NOT available for RPX CABLE!</t>
        </r>
      </text>
    </comment>
    <comment ref="S541" authorId="1" shapeId="0" xr:uid="{0DEF15DA-E674-4D62-81CD-8502FBE4B130}">
      <text>
        <r>
          <rPr>
            <b/>
            <sz val="9"/>
            <color indexed="81"/>
            <rFont val="Tahoma"/>
            <family val="2"/>
          </rPr>
          <t>REMEMBER: 6-Fbr Tethers are NOT available for RPX CABLE!</t>
        </r>
      </text>
    </comment>
    <comment ref="T541" authorId="1" shapeId="0" xr:uid="{E842AB7D-E903-4C71-91E2-99AE0A27B797}">
      <text>
        <r>
          <rPr>
            <b/>
            <sz val="9"/>
            <color indexed="81"/>
            <rFont val="Tahoma"/>
            <family val="2"/>
          </rPr>
          <t>REMEMBER: 6-Fbr Tethers are NOT available for AERIAL CABLE!</t>
        </r>
      </text>
    </comment>
    <comment ref="B542" authorId="0" shapeId="0" xr:uid="{7DAD0CB0-FC48-45BC-9087-F3C027507DC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42" authorId="0" shapeId="0" xr:uid="{BDA7F6D0-8FD6-4F47-AFEA-11928948D9A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43" authorId="0" shapeId="0" xr:uid="{6845DD5E-CD5F-4AA7-AA60-B28168DE36C4}">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44" authorId="0" shapeId="0" xr:uid="{2557F17F-50A1-4208-98B4-653190F82A48}">
      <text>
        <r>
          <rPr>
            <b/>
            <sz val="8"/>
            <color indexed="81"/>
            <rFont val="Tahoma"/>
            <family val="2"/>
          </rPr>
          <t>Include any existing, planned, or expected wireless locations to be fed by this reel of cable.</t>
        </r>
        <r>
          <rPr>
            <sz val="8"/>
            <color indexed="81"/>
            <rFont val="Tahoma"/>
            <family val="2"/>
          </rPr>
          <t xml:space="preserve">
</t>
        </r>
      </text>
    </comment>
    <comment ref="E544" authorId="0" shapeId="0" xr:uid="{8BBF94FA-B530-471D-922F-0800EC35BCF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44" authorId="0" shapeId="0" xr:uid="{E9B02DB1-89C3-4F60-ADB7-D500AB75F62B}">
      <text>
        <r>
          <rPr>
            <b/>
            <sz val="8"/>
            <color indexed="81"/>
            <rFont val="Tahoma"/>
            <family val="2"/>
          </rPr>
          <t>These are "manufacturing rules" and general warnings</t>
        </r>
        <r>
          <rPr>
            <sz val="8"/>
            <color indexed="81"/>
            <rFont val="Tahoma"/>
            <family val="2"/>
          </rPr>
          <t xml:space="preserve">
</t>
        </r>
      </text>
    </comment>
    <comment ref="B545" authorId="0" shapeId="0" xr:uid="{AB09281B-C546-4932-BA1E-F0973A227DA7}">
      <text>
        <r>
          <rPr>
            <b/>
            <sz val="8"/>
            <color indexed="81"/>
            <rFont val="Tahoma"/>
            <family val="2"/>
          </rPr>
          <t>Field end section(s) requirements that this section of cable will feed (not fed by TETHERS)</t>
        </r>
        <r>
          <rPr>
            <sz val="8"/>
            <color indexed="81"/>
            <rFont val="Tahoma"/>
            <family val="2"/>
          </rPr>
          <t xml:space="preserve">
</t>
        </r>
      </text>
    </comment>
    <comment ref="B546" authorId="0" shapeId="0" xr:uid="{60B3190F-EC69-44D3-89FA-B62BD43796C4}">
      <text>
        <r>
          <rPr>
            <b/>
            <sz val="8"/>
            <color indexed="81"/>
            <rFont val="Tahoma"/>
            <family val="2"/>
          </rPr>
          <t>This number is a sum of TOTAL PLANNED plus the ASSIGNED TO TETHERS</t>
        </r>
        <r>
          <rPr>
            <sz val="8"/>
            <color indexed="81"/>
            <rFont val="Tahoma"/>
            <family val="2"/>
          </rPr>
          <t xml:space="preserve">
</t>
        </r>
      </text>
    </comment>
    <comment ref="Z547" authorId="0" shapeId="0" xr:uid="{B678089B-5971-44FF-9FCA-1625C7FA2428}">
      <text>
        <r>
          <rPr>
            <b/>
            <sz val="8"/>
            <color indexed="81"/>
            <rFont val="Tahoma"/>
            <family val="2"/>
          </rPr>
          <t>When using a 216, these are the 2-buffer tubes that can't be cross-assigned</t>
        </r>
        <r>
          <rPr>
            <sz val="8"/>
            <color indexed="81"/>
            <rFont val="Tahoma"/>
            <family val="2"/>
          </rPr>
          <t xml:space="preserve">
</t>
        </r>
      </text>
    </comment>
    <comment ref="AA547" authorId="0" shapeId="0" xr:uid="{2E75D02E-4998-42A4-A200-53E5C05FAD52}">
      <text>
        <r>
          <rPr>
            <b/>
            <sz val="8"/>
            <color indexed="81"/>
            <rFont val="Tahoma"/>
            <family val="2"/>
          </rPr>
          <t>Counting from High count Backwards- this is Fiber Strand 133</t>
        </r>
      </text>
    </comment>
    <comment ref="AB547" authorId="0" shapeId="0" xr:uid="{BF02C399-C83A-4329-8A8A-C6DAEEDA0811}">
      <text>
        <r>
          <rPr>
            <b/>
            <sz val="8"/>
            <color indexed="81"/>
            <rFont val="Tahoma"/>
            <family val="2"/>
          </rPr>
          <t>Counting from High count Backwards- this is Fiber Strand 144</t>
        </r>
        <r>
          <rPr>
            <sz val="8"/>
            <color indexed="81"/>
            <rFont val="Tahoma"/>
            <family val="2"/>
          </rPr>
          <t xml:space="preserve">
</t>
        </r>
      </text>
    </comment>
    <comment ref="C548" authorId="0" shapeId="0" xr:uid="{2461221A-3A73-48F5-A943-B061A3A51F9B}">
      <text>
        <r>
          <rPr>
            <b/>
            <sz val="8"/>
            <color indexed="81"/>
            <rFont val="Tahoma"/>
            <family val="2"/>
          </rPr>
          <t xml:space="preserve">Select if this tether will be used to feed a CFST or a lateral cable. </t>
        </r>
      </text>
    </comment>
    <comment ref="D548" authorId="0" shapeId="0" xr:uid="{E22ED2F5-74A1-4761-8955-64B77AF30F41}">
      <text>
        <r>
          <rPr>
            <b/>
            <sz val="8"/>
            <color indexed="81"/>
            <rFont val="Tahoma"/>
            <family val="2"/>
          </rPr>
          <t>Note the Terminal Address to keep your locations straight</t>
        </r>
        <r>
          <rPr>
            <sz val="8"/>
            <color indexed="81"/>
            <rFont val="Tahoma"/>
            <family val="2"/>
          </rPr>
          <t xml:space="preserve">
</t>
        </r>
      </text>
    </comment>
    <comment ref="E548" authorId="0" shapeId="0" xr:uid="{8BA566A8-BB17-42A7-910F-337B892FC1F8}">
      <text>
        <r>
          <rPr>
            <b/>
            <sz val="9"/>
            <color indexed="81"/>
            <rFont val="Calibri"/>
            <family val="2"/>
            <scheme val="minor"/>
          </rPr>
          <t>Pick the Tether Size for the location</t>
        </r>
        <r>
          <rPr>
            <sz val="8"/>
            <color indexed="81"/>
            <rFont val="Tahoma"/>
            <family val="2"/>
          </rPr>
          <t xml:space="preserve">
</t>
        </r>
      </text>
    </comment>
    <comment ref="F548" authorId="2" shapeId="0" xr:uid="{83222282-0CF5-4E7E-952D-318E6315F558}">
      <text>
        <r>
          <rPr>
            <b/>
            <sz val="9"/>
            <color indexed="81"/>
            <rFont val="Tahoma"/>
            <family val="2"/>
          </rPr>
          <t>Identify TCF or FST location.
Leave blank if tether is NOT for a TCF or FST!</t>
        </r>
      </text>
    </comment>
    <comment ref="H548" authorId="0" shapeId="0" xr:uid="{D549A778-9A67-46A1-A7CA-613282BFD3A7}">
      <text>
        <r>
          <rPr>
            <b/>
            <sz val="8"/>
            <color indexed="81"/>
            <rFont val="Tahoma"/>
            <family val="2"/>
          </rPr>
          <t>If any of these numbers are negative, check your PON count and Cable size</t>
        </r>
        <r>
          <rPr>
            <sz val="8"/>
            <color indexed="81"/>
            <rFont val="Tahoma"/>
            <family val="2"/>
          </rPr>
          <t xml:space="preserve">
</t>
        </r>
      </text>
    </comment>
    <comment ref="I548" authorId="0" shapeId="0" xr:uid="{F244BBA4-2522-45CE-96AA-AD9CF2D84661}">
      <text>
        <r>
          <rPr>
            <b/>
            <sz val="8"/>
            <color indexed="81"/>
            <rFont val="Tahoma"/>
            <family val="2"/>
          </rPr>
          <t>If any of these numbers are negative, check your PON count and Cable size</t>
        </r>
      </text>
    </comment>
    <comment ref="J548" authorId="0" shapeId="0" xr:uid="{DF9C0139-E9A2-4284-A0A2-A6B443801282}">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48" authorId="2" shapeId="0" xr:uid="{EBBAEDB3-6B16-4FFC-ADDF-9B7BCE6E450B}">
      <text>
        <r>
          <rPr>
            <b/>
            <sz val="9"/>
            <color indexed="81"/>
            <rFont val="Tahoma"/>
            <family val="2"/>
          </rPr>
          <t>Leave blank if using 10' Terminal Tail
Enter Tail length if greater than 10'</t>
        </r>
      </text>
    </comment>
    <comment ref="M548" authorId="0" shapeId="0" xr:uid="{B6A60809-D117-438B-904A-9417FFF09BE7}">
      <text>
        <r>
          <rPr>
            <b/>
            <sz val="8"/>
            <color indexed="81"/>
            <rFont val="Tahoma"/>
            <family val="2"/>
          </rPr>
          <t>Make design notes such as slack coils, realingment loops,  or location notes</t>
        </r>
      </text>
    </comment>
    <comment ref="Z548" authorId="0" shapeId="0" xr:uid="{76DF43BB-478D-42AD-8BB9-642FFE879364}">
      <text>
        <r>
          <rPr>
            <b/>
            <sz val="8"/>
            <color indexed="81"/>
            <rFont val="Tahoma"/>
            <family val="2"/>
          </rPr>
          <t>When using a 216, these are the 2-buffer tubes that can't be cross-assigned</t>
        </r>
        <r>
          <rPr>
            <sz val="8"/>
            <color indexed="81"/>
            <rFont val="Tahoma"/>
            <family val="2"/>
          </rPr>
          <t xml:space="preserve">
</t>
        </r>
      </text>
    </comment>
    <comment ref="AA548" authorId="0" shapeId="0" xr:uid="{9B768231-4627-4666-B422-34FBFFBBF82C}">
      <text>
        <r>
          <rPr>
            <b/>
            <sz val="8"/>
            <color indexed="81"/>
            <rFont val="Tahoma"/>
            <family val="2"/>
          </rPr>
          <t xml:space="preserve">Counting from High count Backwards- this is Fiber Strand 145
</t>
        </r>
      </text>
    </comment>
    <comment ref="AB548" authorId="0" shapeId="0" xr:uid="{F03741D6-001B-4FFC-853C-59C6DECDE773}">
      <text>
        <r>
          <rPr>
            <b/>
            <sz val="8"/>
            <color indexed="81"/>
            <rFont val="Tahoma"/>
            <family val="2"/>
          </rPr>
          <t>Counting from High count Backwards- this is Fiber Strand 156</t>
        </r>
      </text>
    </comment>
    <comment ref="J550" authorId="1" shapeId="0" xr:uid="{67EAF0B0-97E4-41A8-AC0A-7F1605934856}">
      <text>
        <r>
          <rPr>
            <b/>
            <sz val="9"/>
            <color indexed="81"/>
            <rFont val="Tahoma"/>
            <family val="2"/>
          </rPr>
          <t>If this highlights as an error, consider upsizing the Tether size for better ribbon utilization</t>
        </r>
      </text>
    </comment>
    <comment ref="J551" authorId="1" shapeId="0" xr:uid="{CE8A2276-50D6-4DF5-A6EB-E8B7423726A2}">
      <text>
        <r>
          <rPr>
            <b/>
            <sz val="9"/>
            <color indexed="81"/>
            <rFont val="Tahoma"/>
            <family val="2"/>
          </rPr>
          <t>If this highlights as an error, consider upsizing the Tether size for better ribbon utilization</t>
        </r>
      </text>
    </comment>
    <comment ref="J552" authorId="1" shapeId="0" xr:uid="{51297AC0-1101-45F9-B45E-3BD8F0066B0E}">
      <text>
        <r>
          <rPr>
            <b/>
            <sz val="9"/>
            <color indexed="81"/>
            <rFont val="Tahoma"/>
            <family val="2"/>
          </rPr>
          <t>If this highlights as an error, consider upsizing the Tether size for better ribbon utilization</t>
        </r>
      </text>
    </comment>
    <comment ref="J553" authorId="1" shapeId="0" xr:uid="{054A8672-C31D-4253-86FD-67868614FA1A}">
      <text>
        <r>
          <rPr>
            <b/>
            <sz val="9"/>
            <color indexed="81"/>
            <rFont val="Tahoma"/>
            <family val="2"/>
          </rPr>
          <t>If this highlights as an error, consider upsizing the Tether size for better ribbon utilization</t>
        </r>
      </text>
    </comment>
    <comment ref="J554" authorId="1" shapeId="0" xr:uid="{C31DE972-C3D6-4477-86FB-4374539ACD55}">
      <text>
        <r>
          <rPr>
            <b/>
            <sz val="9"/>
            <color indexed="81"/>
            <rFont val="Tahoma"/>
            <family val="2"/>
          </rPr>
          <t>If this highlights as an error, consider upsizing the Tether size for better ribbon utilization</t>
        </r>
      </text>
    </comment>
    <comment ref="J555" authorId="1" shapeId="0" xr:uid="{F3074265-109D-4EE5-84DC-56360E621B7E}">
      <text>
        <r>
          <rPr>
            <b/>
            <sz val="9"/>
            <color indexed="81"/>
            <rFont val="Tahoma"/>
            <family val="2"/>
          </rPr>
          <t>If this highlights as an error, consider upsizing the Tether size for better ribbon utilization</t>
        </r>
      </text>
    </comment>
    <comment ref="J556" authorId="1" shapeId="0" xr:uid="{9DB48FCE-0776-44A1-8F76-DE77F0C4FE34}">
      <text>
        <r>
          <rPr>
            <b/>
            <sz val="9"/>
            <color indexed="81"/>
            <rFont val="Tahoma"/>
            <family val="2"/>
          </rPr>
          <t>If this highlights as an error, consider upsizing the Tether size for better ribbon utilization</t>
        </r>
      </text>
    </comment>
    <comment ref="J557" authorId="1" shapeId="0" xr:uid="{8465FB2D-089E-4E88-A28D-01EBC6315E1A}">
      <text>
        <r>
          <rPr>
            <b/>
            <sz val="9"/>
            <color indexed="81"/>
            <rFont val="Tahoma"/>
            <family val="2"/>
          </rPr>
          <t>If this highlights as an error, consider upsizing the Tether size for better ribbon utilization</t>
        </r>
      </text>
    </comment>
    <comment ref="J558" authorId="1" shapeId="0" xr:uid="{60F31D95-7BCF-4AB1-82BE-C4E41664C713}">
      <text>
        <r>
          <rPr>
            <b/>
            <sz val="9"/>
            <color indexed="81"/>
            <rFont val="Tahoma"/>
            <family val="2"/>
          </rPr>
          <t>If this highlights as an error, consider upsizing the Tether size for better ribbon utilization</t>
        </r>
      </text>
    </comment>
    <comment ref="J559" authorId="1" shapeId="0" xr:uid="{D2F43097-A070-4F9F-8414-A9D7DA3D244F}">
      <text>
        <r>
          <rPr>
            <b/>
            <sz val="9"/>
            <color indexed="81"/>
            <rFont val="Tahoma"/>
            <family val="2"/>
          </rPr>
          <t>If this highlights as an error, consider upsizing the Tether size for better ribbon utilization</t>
        </r>
      </text>
    </comment>
    <comment ref="J560" authorId="1" shapeId="0" xr:uid="{F201A368-3191-445A-8959-8749AD9E0C1E}">
      <text>
        <r>
          <rPr>
            <b/>
            <sz val="9"/>
            <color indexed="81"/>
            <rFont val="Tahoma"/>
            <family val="2"/>
          </rPr>
          <t>If this highlights as an error, consider upsizing the Tether size for better ribbon utilization</t>
        </r>
      </text>
    </comment>
    <comment ref="J561" authorId="1" shapeId="0" xr:uid="{778F4682-3DDB-4FA5-866A-60D638BF6A00}">
      <text>
        <r>
          <rPr>
            <b/>
            <sz val="9"/>
            <color indexed="81"/>
            <rFont val="Tahoma"/>
            <family val="2"/>
          </rPr>
          <t>If this highlights as an error, consider upsizing the Tether size for better ribbon utilization</t>
        </r>
      </text>
    </comment>
    <comment ref="J562" authorId="1" shapeId="0" xr:uid="{C982B0DF-4B44-46D8-A962-C3D2AA636133}">
      <text>
        <r>
          <rPr>
            <b/>
            <sz val="9"/>
            <color indexed="81"/>
            <rFont val="Tahoma"/>
            <family val="2"/>
          </rPr>
          <t>If this highlights as an error, consider upsizing the Tether size for better ribbon utilization</t>
        </r>
      </text>
    </comment>
    <comment ref="J563" authorId="1" shapeId="0" xr:uid="{AE3974FD-739C-4071-B912-6F8F1B7CFF29}">
      <text>
        <r>
          <rPr>
            <b/>
            <sz val="9"/>
            <color indexed="81"/>
            <rFont val="Tahoma"/>
            <family val="2"/>
          </rPr>
          <t>If this highlights as an error, consider upsizing the Tether size for better ribbon utilization</t>
        </r>
      </text>
    </comment>
    <comment ref="J564" authorId="1" shapeId="0" xr:uid="{5BC3C5EF-FD1D-4243-9BFC-164DD7C36C11}">
      <text>
        <r>
          <rPr>
            <b/>
            <sz val="9"/>
            <color indexed="81"/>
            <rFont val="Tahoma"/>
            <family val="2"/>
          </rPr>
          <t>If this highlights as an error, consider upsizing the Tether size for better ribbon utilization</t>
        </r>
      </text>
    </comment>
    <comment ref="J565" authorId="1" shapeId="0" xr:uid="{5A97CFB4-6F33-4CA4-860A-986FAC79351D}">
      <text>
        <r>
          <rPr>
            <b/>
            <sz val="9"/>
            <color indexed="81"/>
            <rFont val="Tahoma"/>
            <family val="2"/>
          </rPr>
          <t>If this highlights as an error, consider upsizing the Tether size for better ribbon utilization</t>
        </r>
      </text>
    </comment>
    <comment ref="J566" authorId="1" shapeId="0" xr:uid="{19259355-417D-4950-A58A-BC554AF54B04}">
      <text>
        <r>
          <rPr>
            <b/>
            <sz val="9"/>
            <color indexed="81"/>
            <rFont val="Tahoma"/>
            <family val="2"/>
          </rPr>
          <t>If this highlights as an error, consider upsizing the Tether size for better ribbon utilization</t>
        </r>
      </text>
    </comment>
    <comment ref="J567" authorId="1" shapeId="0" xr:uid="{C64DFAD3-2C47-4557-9DC6-18B3A9CEE2CE}">
      <text>
        <r>
          <rPr>
            <b/>
            <sz val="9"/>
            <color indexed="81"/>
            <rFont val="Tahoma"/>
            <family val="2"/>
          </rPr>
          <t>If this highlights as an error, consider upsizing the Tether size for better ribbon utilization</t>
        </r>
      </text>
    </comment>
    <comment ref="C568" authorId="1" shapeId="0" xr:uid="{149E38FA-6A25-410D-A3B0-CD9AC44707A8}">
      <text>
        <r>
          <rPr>
            <b/>
            <sz val="9"/>
            <color indexed="81"/>
            <rFont val="Tahoma"/>
            <family val="2"/>
          </rPr>
          <t>DBL REV requires TWO rows!
TPL REV requires THREE rows!
QD REV requires FOUR rows!</t>
        </r>
      </text>
    </comment>
    <comment ref="J568" authorId="1" shapeId="0" xr:uid="{2FF20F07-07AC-4863-903C-8C5A03CF4802}">
      <text>
        <r>
          <rPr>
            <b/>
            <sz val="9"/>
            <color indexed="81"/>
            <rFont val="Tahoma"/>
            <family val="2"/>
          </rPr>
          <t>If this highlights as an error, consider upsizing the Tether size for better ribbon utilization</t>
        </r>
      </text>
    </comment>
    <comment ref="C569" authorId="1" shapeId="0" xr:uid="{702C4C02-8CDC-4C6C-A167-4B66FEF31952}">
      <text>
        <r>
          <rPr>
            <b/>
            <sz val="9"/>
            <color indexed="81"/>
            <rFont val="Tahoma"/>
            <family val="2"/>
          </rPr>
          <t>DBL REV requires TWO rows!
TPL REV requires THREE rows!
QD REV requires FOUR rows!</t>
        </r>
      </text>
    </comment>
    <comment ref="J569" authorId="1" shapeId="0" xr:uid="{C54D221A-D8F9-4892-96D0-8BEC0E3612B3}">
      <text>
        <r>
          <rPr>
            <b/>
            <sz val="9"/>
            <color indexed="81"/>
            <rFont val="Tahoma"/>
            <family val="2"/>
          </rPr>
          <t>If this highlights as an error, consider upsizing the Tether size for better ribbon utilization</t>
        </r>
      </text>
    </comment>
    <comment ref="C570" authorId="1" shapeId="0" xr:uid="{722B50E9-78E3-40B9-B6DD-52EF769A81C7}">
      <text>
        <r>
          <rPr>
            <b/>
            <sz val="9"/>
            <color indexed="81"/>
            <rFont val="Tahoma"/>
            <family val="2"/>
          </rPr>
          <t>DBL REV requires TWO rows!
TPL REV requires THREE rows!
QD REV requires FOUR rows!</t>
        </r>
      </text>
    </comment>
    <comment ref="J570" authorId="1" shapeId="0" xr:uid="{BF652E72-0204-4A52-8E99-199D3DA4B5F7}">
      <text>
        <r>
          <rPr>
            <b/>
            <sz val="9"/>
            <color indexed="81"/>
            <rFont val="Tahoma"/>
            <family val="2"/>
          </rPr>
          <t>If this highlights as an error, consider upsizing the Tether size for better ribbon utilization</t>
        </r>
      </text>
    </comment>
    <comment ref="C571" authorId="1" shapeId="0" xr:uid="{80A862C2-9853-4DAB-8672-E3B62A5C9B5B}">
      <text>
        <r>
          <rPr>
            <b/>
            <sz val="9"/>
            <color indexed="81"/>
            <rFont val="Tahoma"/>
            <family val="2"/>
          </rPr>
          <t>DBL REV requires TWO rows!
TPL REV requires THREE rows!
QD REV requires FOUR rows!</t>
        </r>
      </text>
    </comment>
    <comment ref="J571" authorId="1" shapeId="0" xr:uid="{F6F7F2E2-AECA-42D5-811F-E65BB2224237}">
      <text>
        <r>
          <rPr>
            <b/>
            <sz val="9"/>
            <color indexed="81"/>
            <rFont val="Tahoma"/>
            <family val="2"/>
          </rPr>
          <t>If this highlights as an error, consider upsizing the Tether size for better ribbon utilization</t>
        </r>
      </text>
    </comment>
    <comment ref="C572" authorId="1" shapeId="0" xr:uid="{64FFBECC-12FB-4BAA-A8CE-40DFF46A15FC}">
      <text>
        <r>
          <rPr>
            <b/>
            <sz val="9"/>
            <color indexed="81"/>
            <rFont val="Tahoma"/>
            <family val="2"/>
          </rPr>
          <t>DBL REV requires TWO rows!
TPL REV requires THREE rows!
QD REV requires FOUR rows!</t>
        </r>
      </text>
    </comment>
    <comment ref="J572" authorId="1" shapeId="0" xr:uid="{05FB388D-83EA-4DAF-B261-60381BE8B99C}">
      <text>
        <r>
          <rPr>
            <b/>
            <sz val="9"/>
            <color indexed="81"/>
            <rFont val="Tahoma"/>
            <family val="2"/>
          </rPr>
          <t>If this highlights as an error, consider upsizing the Tether size for better ribbon utilization</t>
        </r>
      </text>
    </comment>
    <comment ref="C573" authorId="1" shapeId="0" xr:uid="{3A64CA8C-7C0C-4E20-8CFD-CC1BF07238E3}">
      <text>
        <r>
          <rPr>
            <b/>
            <sz val="9"/>
            <color indexed="81"/>
            <rFont val="Tahoma"/>
            <family val="2"/>
          </rPr>
          <t>DBL REV requires TWO rows!
TPL REV requires THREE rows!
QD REV requires FOUR rows!</t>
        </r>
      </text>
    </comment>
    <comment ref="J573" authorId="1" shapeId="0" xr:uid="{D2E3FD5E-047B-4404-A046-3A3A75CA045E}">
      <text>
        <r>
          <rPr>
            <b/>
            <sz val="9"/>
            <color indexed="81"/>
            <rFont val="Tahoma"/>
            <family val="2"/>
          </rPr>
          <t>If this highlights as an error, consider upsizing the Tether size for better ribbon utilization</t>
        </r>
      </text>
    </comment>
    <comment ref="C574" authorId="1" shapeId="0" xr:uid="{F838C785-9F8E-4964-98B8-B22CA736F517}">
      <text>
        <r>
          <rPr>
            <b/>
            <sz val="9"/>
            <color indexed="81"/>
            <rFont val="Tahoma"/>
            <family val="2"/>
          </rPr>
          <t>DBL REV requires TWO rows!
TPL REV requires THREE rows!
QD REV requires FOUR rows!</t>
        </r>
      </text>
    </comment>
    <comment ref="J574" authorId="1" shapeId="0" xr:uid="{0DFF6021-2CE3-4ADF-8906-F13270A437C6}">
      <text>
        <r>
          <rPr>
            <b/>
            <sz val="9"/>
            <color indexed="81"/>
            <rFont val="Tahoma"/>
            <family val="2"/>
          </rPr>
          <t>If this highlights as an error, consider upsizing the Tether size for better ribbon utilization</t>
        </r>
      </text>
    </comment>
    <comment ref="B580" authorId="0" shapeId="0" xr:uid="{9E6A02E5-986D-4A49-A580-5C56186F2DAB}">
      <text>
        <r>
          <rPr>
            <b/>
            <sz val="8"/>
            <color indexed="81"/>
            <rFont val="Tahoma"/>
            <family val="2"/>
          </rPr>
          <t>This information will be used to satisfy your distribution planning requirement.</t>
        </r>
        <r>
          <rPr>
            <sz val="8"/>
            <color indexed="81"/>
            <rFont val="Tahoma"/>
            <family val="2"/>
          </rPr>
          <t xml:space="preserve">
</t>
        </r>
      </text>
    </comment>
    <comment ref="G580" authorId="0" shapeId="0" xr:uid="{8348969B-F8A8-4967-B0DA-52B272286C33}">
      <text>
        <r>
          <rPr>
            <b/>
            <sz val="8"/>
            <color indexed="81"/>
            <rFont val="Tahoma"/>
            <family val="2"/>
          </rPr>
          <t>This is total fibers that have been assigned to this Reel based on Tether sizes picked</t>
        </r>
        <r>
          <rPr>
            <sz val="8"/>
            <color indexed="81"/>
            <rFont val="Tahoma"/>
            <family val="2"/>
          </rPr>
          <t xml:space="preserve">
</t>
        </r>
      </text>
    </comment>
    <comment ref="I580" authorId="0" shapeId="0" xr:uid="{9B8F5224-A760-48A8-99EB-2DA3A390A690}">
      <text>
        <r>
          <rPr>
            <b/>
            <sz val="8"/>
            <color indexed="81"/>
            <rFont val="Tahoma"/>
            <family val="2"/>
          </rPr>
          <t>This will be added to Planning Load Block A for TOTAL</t>
        </r>
        <r>
          <rPr>
            <sz val="8"/>
            <color indexed="81"/>
            <rFont val="Tahoma"/>
            <family val="2"/>
          </rPr>
          <t xml:space="preserve">
</t>
        </r>
      </text>
    </comment>
    <comment ref="J580" authorId="0" shapeId="0" xr:uid="{D3175730-9375-4656-B958-165704DA69D1}">
      <text>
        <r>
          <rPr>
            <b/>
            <sz val="8"/>
            <color indexed="81"/>
            <rFont val="Tahoma"/>
            <family val="2"/>
          </rPr>
          <t>This is the PON OUT count that is not assigned in this cable reel.</t>
        </r>
        <r>
          <rPr>
            <sz val="8"/>
            <color indexed="81"/>
            <rFont val="Tahoma"/>
            <family val="2"/>
          </rPr>
          <t xml:space="preserve">
</t>
        </r>
      </text>
    </comment>
    <comment ref="P580" authorId="1" shapeId="0" xr:uid="{BE3A821E-8E31-4688-A5B3-06FD3CBFA837}">
      <text>
        <r>
          <rPr>
            <b/>
            <sz val="9"/>
            <color indexed="81"/>
            <rFont val="Tahoma"/>
            <family val="2"/>
          </rPr>
          <t>REMEMBER: 2-Fbr Tethers are NOT available for RPX CABLE!</t>
        </r>
      </text>
    </comment>
    <comment ref="Q580" authorId="1" shapeId="0" xr:uid="{1093FA1F-2A61-44E9-979C-15E2585C7B5B}">
      <text>
        <r>
          <rPr>
            <b/>
            <sz val="9"/>
            <color indexed="81"/>
            <rFont val="Tahoma"/>
            <family val="2"/>
          </rPr>
          <t>REMEMBER: 2-Fbr Tethers are NOT available for RPX CABLE!</t>
        </r>
      </text>
    </comment>
    <comment ref="S580" authorId="1" shapeId="0" xr:uid="{3EF2490D-71EC-47AF-8958-105FB9C4467B}">
      <text>
        <r>
          <rPr>
            <b/>
            <sz val="9"/>
            <color indexed="81"/>
            <rFont val="Tahoma"/>
            <family val="2"/>
          </rPr>
          <t>REMEMBER: 2-Fbr Tethers are NOT available for RPX CABLE!</t>
        </r>
      </text>
    </comment>
    <comment ref="T580" authorId="1" shapeId="0" xr:uid="{CA4C4DE6-2EA8-432D-9924-97B78FF29DDE}">
      <text>
        <r>
          <rPr>
            <b/>
            <sz val="9"/>
            <color indexed="81"/>
            <rFont val="Tahoma"/>
            <family val="2"/>
          </rPr>
          <t>REMEMBER: 2-Fbr Tethers are NOT available for RPX CABLE!</t>
        </r>
      </text>
    </comment>
    <comment ref="B581" authorId="0" shapeId="0" xr:uid="{3347D2B3-A2FD-40B1-971C-700C16207B0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581" authorId="0" shapeId="0" xr:uid="{F15F57AB-0EB6-4DBE-AE63-514411CF790A}">
      <text>
        <r>
          <rPr>
            <b/>
            <sz val="8"/>
            <color indexed="81"/>
            <rFont val="Tahoma"/>
            <family val="2"/>
          </rPr>
          <t>Make sure you add this number to "TAT FIBERS ASSIGNED" for the total required in the Load Block on the prints.</t>
        </r>
      </text>
    </comment>
    <comment ref="G581" authorId="0" shapeId="0" xr:uid="{A02A9114-438A-4464-B48F-CB2A7FC02B62}">
      <text>
        <r>
          <rPr>
            <b/>
            <sz val="8"/>
            <color indexed="81"/>
            <rFont val="Tahoma"/>
            <family val="2"/>
          </rPr>
          <t>Includes "DEAD" Count (No PON count assigned)</t>
        </r>
      </text>
    </comment>
    <comment ref="I581" authorId="0" shapeId="0" xr:uid="{CF802E69-BF24-4155-987D-C72D7F3DE83B}">
      <text>
        <r>
          <rPr>
            <b/>
            <sz val="8"/>
            <color indexed="81"/>
            <rFont val="Tahoma"/>
            <family val="2"/>
          </rPr>
          <t xml:space="preserve">If this number is negative- you need to upsize your cable sheath </t>
        </r>
        <r>
          <rPr>
            <sz val="8"/>
            <color indexed="81"/>
            <rFont val="Tahoma"/>
            <family val="2"/>
          </rPr>
          <t xml:space="preserve">
</t>
        </r>
      </text>
    </comment>
    <comment ref="Z581" authorId="0" shapeId="0" xr:uid="{3C4BFBA9-6B6F-4E31-B63A-763EF8B2906D}">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582" authorId="0" shapeId="0" xr:uid="{DA51BB77-626B-406F-A3EB-CF51EC41AF0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582" authorId="0" shapeId="0" xr:uid="{96509C80-BF2C-4E50-A7EB-2D4F8F60534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582" authorId="0" shapeId="0" xr:uid="{19BA6E86-66C5-4D1B-B301-BF20CCC9969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582" authorId="1" shapeId="0" xr:uid="{985798D5-D47F-4EAB-AFCC-7BD3AF9AA622}">
      <text>
        <r>
          <rPr>
            <b/>
            <sz val="9"/>
            <color indexed="81"/>
            <rFont val="Tahoma"/>
            <family val="2"/>
          </rPr>
          <t>REMEMBER: 6-Fbr Tethers are NOT available for RPX CABLE!</t>
        </r>
      </text>
    </comment>
    <comment ref="Q582" authorId="1" shapeId="0" xr:uid="{30321A65-B3F6-40EF-B66D-E81A713750EA}">
      <text>
        <r>
          <rPr>
            <b/>
            <sz val="9"/>
            <color indexed="81"/>
            <rFont val="Tahoma"/>
            <family val="2"/>
          </rPr>
          <t>REMEMBER: 6-Fbr Tethers are NOT available for RPX CABLE!</t>
        </r>
      </text>
    </comment>
    <comment ref="S582" authorId="1" shapeId="0" xr:uid="{71E8DF96-D8C0-4001-BBC4-9F75DE7A430C}">
      <text>
        <r>
          <rPr>
            <b/>
            <sz val="9"/>
            <color indexed="81"/>
            <rFont val="Tahoma"/>
            <family val="2"/>
          </rPr>
          <t>REMEMBER: 6-Fbr Tethers are NOT available for RPX CABLE!</t>
        </r>
      </text>
    </comment>
    <comment ref="T582" authorId="1" shapeId="0" xr:uid="{3DFAF831-FBB0-4F2D-BCED-422741E8A70F}">
      <text>
        <r>
          <rPr>
            <b/>
            <sz val="9"/>
            <color indexed="81"/>
            <rFont val="Tahoma"/>
            <family val="2"/>
          </rPr>
          <t>REMEMBER: 6-Fbr Tethers are NOT available for AERIAL CABLE!</t>
        </r>
      </text>
    </comment>
    <comment ref="B583" authorId="0" shapeId="0" xr:uid="{EF49F5B3-5BF2-4AB8-8DC1-45439865F83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83" authorId="0" shapeId="0" xr:uid="{DBB915CF-5A7B-44E5-86BC-169B4089E108}">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84" authorId="0" shapeId="0" xr:uid="{D70DA435-F1BC-4A11-B4A6-FA93A6C15234}">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85" authorId="0" shapeId="0" xr:uid="{F650AD04-8C6F-4A0A-A3A5-FED71A6C88B3}">
      <text>
        <r>
          <rPr>
            <b/>
            <sz val="8"/>
            <color indexed="81"/>
            <rFont val="Tahoma"/>
            <family val="2"/>
          </rPr>
          <t>Include any existing, planned, or expected wireless locations to be fed by this reel of cable.</t>
        </r>
        <r>
          <rPr>
            <sz val="8"/>
            <color indexed="81"/>
            <rFont val="Tahoma"/>
            <family val="2"/>
          </rPr>
          <t xml:space="preserve">
</t>
        </r>
      </text>
    </comment>
    <comment ref="E585" authorId="0" shapeId="0" xr:uid="{C55E3D47-0B87-4E33-93AF-F2945A6DFB59}">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85" authorId="0" shapeId="0" xr:uid="{BBAB27E3-2173-4465-ABD2-42B0BA7E0EF0}">
      <text>
        <r>
          <rPr>
            <b/>
            <sz val="8"/>
            <color indexed="81"/>
            <rFont val="Tahoma"/>
            <family val="2"/>
          </rPr>
          <t>These are "manufacturing rules" and general warnings</t>
        </r>
        <r>
          <rPr>
            <sz val="8"/>
            <color indexed="81"/>
            <rFont val="Tahoma"/>
            <family val="2"/>
          </rPr>
          <t xml:space="preserve">
</t>
        </r>
      </text>
    </comment>
    <comment ref="B586" authorId="0" shapeId="0" xr:uid="{85E408D7-20D5-4FC6-850C-DDDDEAD082CF}">
      <text>
        <r>
          <rPr>
            <b/>
            <sz val="8"/>
            <color indexed="81"/>
            <rFont val="Tahoma"/>
            <family val="2"/>
          </rPr>
          <t>Field end section(s) requirements that this section of cable will feed (not fed by TETHERS)</t>
        </r>
        <r>
          <rPr>
            <sz val="8"/>
            <color indexed="81"/>
            <rFont val="Tahoma"/>
            <family val="2"/>
          </rPr>
          <t xml:space="preserve">
</t>
        </r>
      </text>
    </comment>
    <comment ref="B587" authorId="0" shapeId="0" xr:uid="{A9A2F4BA-E005-410B-823B-2CB89B5F2D9D}">
      <text>
        <r>
          <rPr>
            <b/>
            <sz val="8"/>
            <color indexed="81"/>
            <rFont val="Tahoma"/>
            <family val="2"/>
          </rPr>
          <t>This number is a sum of TOTAL PLANNED plus the ASSIGNED TO TETHERS</t>
        </r>
        <r>
          <rPr>
            <sz val="8"/>
            <color indexed="81"/>
            <rFont val="Tahoma"/>
            <family val="2"/>
          </rPr>
          <t xml:space="preserve">
</t>
        </r>
      </text>
    </comment>
    <comment ref="Z588" authorId="0" shapeId="0" xr:uid="{849BD5BB-85EE-46FB-871C-FCAA8F084DF7}">
      <text>
        <r>
          <rPr>
            <b/>
            <sz val="8"/>
            <color indexed="81"/>
            <rFont val="Tahoma"/>
            <family val="2"/>
          </rPr>
          <t>When using a 216, these are the 2-buffer tubes that can't be cross-assigned</t>
        </r>
        <r>
          <rPr>
            <sz val="8"/>
            <color indexed="81"/>
            <rFont val="Tahoma"/>
            <family val="2"/>
          </rPr>
          <t xml:space="preserve">
</t>
        </r>
      </text>
    </comment>
    <comment ref="AA588" authorId="0" shapeId="0" xr:uid="{7D5708F8-3203-4572-895C-8F7D40D4F2FE}">
      <text>
        <r>
          <rPr>
            <b/>
            <sz val="8"/>
            <color indexed="81"/>
            <rFont val="Tahoma"/>
            <family val="2"/>
          </rPr>
          <t>Counting from High count Backwards- this is Fiber Strand 133</t>
        </r>
      </text>
    </comment>
    <comment ref="AB588" authorId="0" shapeId="0" xr:uid="{F8244CDD-1B5C-4812-8C44-1AD71CE8ED98}">
      <text>
        <r>
          <rPr>
            <b/>
            <sz val="8"/>
            <color indexed="81"/>
            <rFont val="Tahoma"/>
            <family val="2"/>
          </rPr>
          <t>Counting from High count Backwards- this is Fiber Strand 144</t>
        </r>
        <r>
          <rPr>
            <sz val="8"/>
            <color indexed="81"/>
            <rFont val="Tahoma"/>
            <family val="2"/>
          </rPr>
          <t xml:space="preserve">
</t>
        </r>
      </text>
    </comment>
    <comment ref="C589" authorId="0" shapeId="0" xr:uid="{5DA1EA02-8017-4F45-8C4D-162B5264791D}">
      <text>
        <r>
          <rPr>
            <b/>
            <sz val="8"/>
            <color indexed="81"/>
            <rFont val="Tahoma"/>
            <family val="2"/>
          </rPr>
          <t xml:space="preserve">Select if this tether will be used to feed a CFST or a lateral cable. </t>
        </r>
      </text>
    </comment>
    <comment ref="D589" authorId="0" shapeId="0" xr:uid="{B9E2D3BB-BFD6-46D2-94E4-D2FB2DE9DEEC}">
      <text>
        <r>
          <rPr>
            <b/>
            <sz val="8"/>
            <color indexed="81"/>
            <rFont val="Tahoma"/>
            <family val="2"/>
          </rPr>
          <t>Note the Terminal Address to keep your locations straight</t>
        </r>
        <r>
          <rPr>
            <sz val="8"/>
            <color indexed="81"/>
            <rFont val="Tahoma"/>
            <family val="2"/>
          </rPr>
          <t xml:space="preserve">
</t>
        </r>
      </text>
    </comment>
    <comment ref="E589" authorId="0" shapeId="0" xr:uid="{71864A9F-6B10-4620-A69D-7291150BE35B}">
      <text>
        <r>
          <rPr>
            <b/>
            <sz val="9"/>
            <color indexed="81"/>
            <rFont val="Calibri"/>
            <family val="2"/>
            <scheme val="minor"/>
          </rPr>
          <t>Pick the Tether Size for the location</t>
        </r>
        <r>
          <rPr>
            <sz val="8"/>
            <color indexed="81"/>
            <rFont val="Tahoma"/>
            <family val="2"/>
          </rPr>
          <t xml:space="preserve">
</t>
        </r>
      </text>
    </comment>
    <comment ref="F589" authorId="2" shapeId="0" xr:uid="{45503448-9F48-43DB-B73C-8992A5478418}">
      <text>
        <r>
          <rPr>
            <b/>
            <sz val="9"/>
            <color indexed="81"/>
            <rFont val="Tahoma"/>
            <family val="2"/>
          </rPr>
          <t>Identify TCF or FST location.
Leave blank if tether is NOT for a TCF or FST!</t>
        </r>
      </text>
    </comment>
    <comment ref="H589" authorId="0" shapeId="0" xr:uid="{1E24290B-3F80-4B98-BB30-94A4488DB48D}">
      <text>
        <r>
          <rPr>
            <b/>
            <sz val="8"/>
            <color indexed="81"/>
            <rFont val="Tahoma"/>
            <family val="2"/>
          </rPr>
          <t>If any of these numbers are negative, check your PON count and Cable size</t>
        </r>
        <r>
          <rPr>
            <sz val="8"/>
            <color indexed="81"/>
            <rFont val="Tahoma"/>
            <family val="2"/>
          </rPr>
          <t xml:space="preserve">
</t>
        </r>
      </text>
    </comment>
    <comment ref="I589" authorId="0" shapeId="0" xr:uid="{76A1D5DA-8C87-41A4-A219-DCCE58C83AA7}">
      <text>
        <r>
          <rPr>
            <b/>
            <sz val="8"/>
            <color indexed="81"/>
            <rFont val="Tahoma"/>
            <family val="2"/>
          </rPr>
          <t>If any of these numbers are negative, check your PON count and Cable size</t>
        </r>
      </text>
    </comment>
    <comment ref="J589" authorId="0" shapeId="0" xr:uid="{0A8B43C3-A07E-4270-B125-7CC6418BACF5}">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89" authorId="2" shapeId="0" xr:uid="{C827E88B-E9DC-482A-A829-6A67CC36356B}">
      <text>
        <r>
          <rPr>
            <b/>
            <sz val="9"/>
            <color indexed="81"/>
            <rFont val="Tahoma"/>
            <family val="2"/>
          </rPr>
          <t>Leave blank if using 10' Terminal Tail
Enter Tail length if greater than 10'</t>
        </r>
      </text>
    </comment>
    <comment ref="M589" authorId="0" shapeId="0" xr:uid="{A34E2628-E743-4DA6-AFFB-00C21B3BD472}">
      <text>
        <r>
          <rPr>
            <b/>
            <sz val="8"/>
            <color indexed="81"/>
            <rFont val="Tahoma"/>
            <family val="2"/>
          </rPr>
          <t>Make design notes such as slack coils, realingment loops,  or location notes</t>
        </r>
      </text>
    </comment>
    <comment ref="Z589" authorId="0" shapeId="0" xr:uid="{AD2579A8-44A8-466B-9AA1-E9E4C84A21FF}">
      <text>
        <r>
          <rPr>
            <b/>
            <sz val="8"/>
            <color indexed="81"/>
            <rFont val="Tahoma"/>
            <family val="2"/>
          </rPr>
          <t>When using a 216, these are the 2-buffer tubes that can't be cross-assigned</t>
        </r>
        <r>
          <rPr>
            <sz val="8"/>
            <color indexed="81"/>
            <rFont val="Tahoma"/>
            <family val="2"/>
          </rPr>
          <t xml:space="preserve">
</t>
        </r>
      </text>
    </comment>
    <comment ref="AA589" authorId="0" shapeId="0" xr:uid="{3D1FB87E-DCCA-4B67-A83E-4011D087A0BC}">
      <text>
        <r>
          <rPr>
            <b/>
            <sz val="8"/>
            <color indexed="81"/>
            <rFont val="Tahoma"/>
            <family val="2"/>
          </rPr>
          <t xml:space="preserve">Counting from High count Backwards- this is Fiber Strand 145
</t>
        </r>
      </text>
    </comment>
    <comment ref="AB589" authorId="0" shapeId="0" xr:uid="{4C1E5812-D580-4E3D-BAAB-EF8002C94055}">
      <text>
        <r>
          <rPr>
            <b/>
            <sz val="8"/>
            <color indexed="81"/>
            <rFont val="Tahoma"/>
            <family val="2"/>
          </rPr>
          <t>Counting from High count Backwards- this is Fiber Strand 156</t>
        </r>
      </text>
    </comment>
    <comment ref="J591" authorId="1" shapeId="0" xr:uid="{2A2839A3-ED0E-4E4F-A686-7836E6010FFB}">
      <text>
        <r>
          <rPr>
            <b/>
            <sz val="9"/>
            <color indexed="81"/>
            <rFont val="Tahoma"/>
            <family val="2"/>
          </rPr>
          <t>If this highlights as an error, consider upsizing the Tether size for better ribbon utilization</t>
        </r>
      </text>
    </comment>
    <comment ref="J592" authorId="1" shapeId="0" xr:uid="{C4A51AEA-13ED-4EE3-A07B-809A48692D3C}">
      <text>
        <r>
          <rPr>
            <b/>
            <sz val="9"/>
            <color indexed="81"/>
            <rFont val="Tahoma"/>
            <family val="2"/>
          </rPr>
          <t>If this highlights as an error, consider upsizing the Tether size for better ribbon utilization</t>
        </r>
      </text>
    </comment>
    <comment ref="J593" authorId="1" shapeId="0" xr:uid="{42EF1B38-1991-4951-9B11-459FAF2A9CE5}">
      <text>
        <r>
          <rPr>
            <b/>
            <sz val="9"/>
            <color indexed="81"/>
            <rFont val="Tahoma"/>
            <family val="2"/>
          </rPr>
          <t>If this highlights as an error, consider upsizing the Tether size for better ribbon utilization</t>
        </r>
      </text>
    </comment>
    <comment ref="J594" authorId="1" shapeId="0" xr:uid="{67CD3293-BA4B-4A4E-99B1-FF0919B2606A}">
      <text>
        <r>
          <rPr>
            <b/>
            <sz val="9"/>
            <color indexed="81"/>
            <rFont val="Tahoma"/>
            <family val="2"/>
          </rPr>
          <t>If this highlights as an error, consider upsizing the Tether size for better ribbon utilization</t>
        </r>
      </text>
    </comment>
    <comment ref="J595" authorId="1" shapeId="0" xr:uid="{6D6F9883-7F76-4FB8-8AE0-B904B3CA930C}">
      <text>
        <r>
          <rPr>
            <b/>
            <sz val="9"/>
            <color indexed="81"/>
            <rFont val="Tahoma"/>
            <family val="2"/>
          </rPr>
          <t>If this highlights as an error, consider upsizing the Tether size for better ribbon utilization</t>
        </r>
      </text>
    </comment>
    <comment ref="J596" authorId="1" shapeId="0" xr:uid="{305D68F6-A8E8-47CF-AB96-8FCB76A3B1DB}">
      <text>
        <r>
          <rPr>
            <b/>
            <sz val="9"/>
            <color indexed="81"/>
            <rFont val="Tahoma"/>
            <family val="2"/>
          </rPr>
          <t>If this highlights as an error, consider upsizing the Tether size for better ribbon utilization</t>
        </r>
      </text>
    </comment>
    <comment ref="J597" authorId="1" shapeId="0" xr:uid="{5DEF22E9-4E11-4645-964F-871ADE054983}">
      <text>
        <r>
          <rPr>
            <b/>
            <sz val="9"/>
            <color indexed="81"/>
            <rFont val="Tahoma"/>
            <family val="2"/>
          </rPr>
          <t>If this highlights as an error, consider upsizing the Tether size for better ribbon utilization</t>
        </r>
      </text>
    </comment>
    <comment ref="J598" authorId="1" shapeId="0" xr:uid="{ABBFE6A1-86CE-4189-BED9-19EB180629D9}">
      <text>
        <r>
          <rPr>
            <b/>
            <sz val="9"/>
            <color indexed="81"/>
            <rFont val="Tahoma"/>
            <family val="2"/>
          </rPr>
          <t>If this highlights as an error, consider upsizing the Tether size for better ribbon utilization</t>
        </r>
      </text>
    </comment>
    <comment ref="J599" authorId="1" shapeId="0" xr:uid="{54E2F927-F02A-46CD-9A7A-89B1D1E2C1F8}">
      <text>
        <r>
          <rPr>
            <b/>
            <sz val="9"/>
            <color indexed="81"/>
            <rFont val="Tahoma"/>
            <family val="2"/>
          </rPr>
          <t>If this highlights as an error, consider upsizing the Tether size for better ribbon utilization</t>
        </r>
      </text>
    </comment>
    <comment ref="J600" authorId="1" shapeId="0" xr:uid="{FB8EFF6F-9839-49D9-8763-8E1C8E3772FA}">
      <text>
        <r>
          <rPr>
            <b/>
            <sz val="9"/>
            <color indexed="81"/>
            <rFont val="Tahoma"/>
            <family val="2"/>
          </rPr>
          <t>If this highlights as an error, consider upsizing the Tether size for better ribbon utilization</t>
        </r>
      </text>
    </comment>
    <comment ref="J601" authorId="1" shapeId="0" xr:uid="{257BFC2D-1003-4498-A9AD-D4C2F4B33FEF}">
      <text>
        <r>
          <rPr>
            <b/>
            <sz val="9"/>
            <color indexed="81"/>
            <rFont val="Tahoma"/>
            <family val="2"/>
          </rPr>
          <t>If this highlights as an error, consider upsizing the Tether size for better ribbon utilization</t>
        </r>
      </text>
    </comment>
    <comment ref="J602" authorId="1" shapeId="0" xr:uid="{FC096232-51DA-464C-8DD5-5FE3A1913F6D}">
      <text>
        <r>
          <rPr>
            <b/>
            <sz val="9"/>
            <color indexed="81"/>
            <rFont val="Tahoma"/>
            <family val="2"/>
          </rPr>
          <t>If this highlights as an error, consider upsizing the Tether size for better ribbon utilization</t>
        </r>
      </text>
    </comment>
    <comment ref="J603" authorId="1" shapeId="0" xr:uid="{3F48849C-E09E-45CF-8C92-F376AA092587}">
      <text>
        <r>
          <rPr>
            <b/>
            <sz val="9"/>
            <color indexed="81"/>
            <rFont val="Tahoma"/>
            <family val="2"/>
          </rPr>
          <t>If this highlights as an error, consider upsizing the Tether size for better ribbon utilization</t>
        </r>
      </text>
    </comment>
    <comment ref="J604" authorId="1" shapeId="0" xr:uid="{24F73CE4-62B0-41DD-AD35-53EB62DA387F}">
      <text>
        <r>
          <rPr>
            <b/>
            <sz val="9"/>
            <color indexed="81"/>
            <rFont val="Tahoma"/>
            <family val="2"/>
          </rPr>
          <t>If this highlights as an error, consider upsizing the Tether size for better ribbon utilization</t>
        </r>
      </text>
    </comment>
    <comment ref="J605" authorId="1" shapeId="0" xr:uid="{B46A41CE-A3BC-47A2-8633-0877F6CDAF2D}">
      <text>
        <r>
          <rPr>
            <b/>
            <sz val="9"/>
            <color indexed="81"/>
            <rFont val="Tahoma"/>
            <family val="2"/>
          </rPr>
          <t>If this highlights as an error, consider upsizing the Tether size for better ribbon utilization</t>
        </r>
      </text>
    </comment>
    <comment ref="J606" authorId="1" shapeId="0" xr:uid="{E50DDCEA-1A6C-4FC0-9E18-A7D20F24AC05}">
      <text>
        <r>
          <rPr>
            <b/>
            <sz val="9"/>
            <color indexed="81"/>
            <rFont val="Tahoma"/>
            <family val="2"/>
          </rPr>
          <t>If this highlights as an error, consider upsizing the Tether size for better ribbon utilization</t>
        </r>
      </text>
    </comment>
    <comment ref="J607" authorId="1" shapeId="0" xr:uid="{B05EAE8F-99FA-481D-ACC2-2EF84BB76D48}">
      <text>
        <r>
          <rPr>
            <b/>
            <sz val="9"/>
            <color indexed="81"/>
            <rFont val="Tahoma"/>
            <family val="2"/>
          </rPr>
          <t>If this highlights as an error, consider upsizing the Tether size for better ribbon utilization</t>
        </r>
      </text>
    </comment>
    <comment ref="J608" authorId="1" shapeId="0" xr:uid="{014A11C8-405A-4EE0-95B8-290D3943A46D}">
      <text>
        <r>
          <rPr>
            <b/>
            <sz val="9"/>
            <color indexed="81"/>
            <rFont val="Tahoma"/>
            <family val="2"/>
          </rPr>
          <t>If this highlights as an error, consider upsizing the Tether size for better ribbon utilization</t>
        </r>
      </text>
    </comment>
    <comment ref="C609" authorId="1" shapeId="0" xr:uid="{B6A3E722-FCF9-4D9D-84CC-E04FD25AD7B9}">
      <text>
        <r>
          <rPr>
            <b/>
            <sz val="9"/>
            <color indexed="81"/>
            <rFont val="Tahoma"/>
            <family val="2"/>
          </rPr>
          <t>DBL REV requires TWO rows!
TPL REV requires THREE rows!
QD REV requires FOUR rows!</t>
        </r>
      </text>
    </comment>
    <comment ref="J609" authorId="1" shapeId="0" xr:uid="{BEB3E786-2D39-4732-8A6B-CE329A7FA5EB}">
      <text>
        <r>
          <rPr>
            <b/>
            <sz val="9"/>
            <color indexed="81"/>
            <rFont val="Tahoma"/>
            <family val="2"/>
          </rPr>
          <t>If this highlights as an error, consider upsizing the Tether size for better ribbon utilization</t>
        </r>
      </text>
    </comment>
    <comment ref="C610" authorId="1" shapeId="0" xr:uid="{75AAA6E4-09AB-4518-9F36-D398E617CAAA}">
      <text>
        <r>
          <rPr>
            <b/>
            <sz val="9"/>
            <color indexed="81"/>
            <rFont val="Tahoma"/>
            <family val="2"/>
          </rPr>
          <t>DBL REV requires TWO rows!
TPL REV requires THREE rows!
QD REV requires FOUR rows!</t>
        </r>
      </text>
    </comment>
    <comment ref="J610" authorId="1" shapeId="0" xr:uid="{34A15AC1-906B-4B26-AB67-BF403AB2AD2D}">
      <text>
        <r>
          <rPr>
            <b/>
            <sz val="9"/>
            <color indexed="81"/>
            <rFont val="Tahoma"/>
            <family val="2"/>
          </rPr>
          <t>If this highlights as an error, consider upsizing the Tether size for better ribbon utilization</t>
        </r>
      </text>
    </comment>
    <comment ref="C611" authorId="1" shapeId="0" xr:uid="{59091DAF-C2E8-4CB4-AF5D-E6D5AD7F5D7F}">
      <text>
        <r>
          <rPr>
            <b/>
            <sz val="9"/>
            <color indexed="81"/>
            <rFont val="Tahoma"/>
            <family val="2"/>
          </rPr>
          <t>DBL REV requires TWO rows!
TPL REV requires THREE rows!
QD REV requires FOUR rows!</t>
        </r>
      </text>
    </comment>
    <comment ref="J611" authorId="1" shapeId="0" xr:uid="{DB8A566D-A87D-4607-A73C-689ECBD6ACC5}">
      <text>
        <r>
          <rPr>
            <b/>
            <sz val="9"/>
            <color indexed="81"/>
            <rFont val="Tahoma"/>
            <family val="2"/>
          </rPr>
          <t>If this highlights as an error, consider upsizing the Tether size for better ribbon utilization</t>
        </r>
      </text>
    </comment>
    <comment ref="C612" authorId="1" shapeId="0" xr:uid="{0825D539-A9BE-461E-974B-A49A7AB53D83}">
      <text>
        <r>
          <rPr>
            <b/>
            <sz val="9"/>
            <color indexed="81"/>
            <rFont val="Tahoma"/>
            <family val="2"/>
          </rPr>
          <t>DBL REV requires TWO rows!
TPL REV requires THREE rows!
QD REV requires FOUR rows!</t>
        </r>
      </text>
    </comment>
    <comment ref="J612" authorId="1" shapeId="0" xr:uid="{B4448FE7-3444-4E09-BFFE-37D22F931E97}">
      <text>
        <r>
          <rPr>
            <b/>
            <sz val="9"/>
            <color indexed="81"/>
            <rFont val="Tahoma"/>
            <family val="2"/>
          </rPr>
          <t>If this highlights as an error, consider upsizing the Tether size for better ribbon utilization</t>
        </r>
      </text>
    </comment>
    <comment ref="C613" authorId="1" shapeId="0" xr:uid="{061613C2-7ADB-4C03-BBC8-49FEE84DB7F7}">
      <text>
        <r>
          <rPr>
            <b/>
            <sz val="9"/>
            <color indexed="81"/>
            <rFont val="Tahoma"/>
            <family val="2"/>
          </rPr>
          <t>DBL REV requires TWO rows!
TPL REV requires THREE rows!
QD REV requires FOUR rows!</t>
        </r>
      </text>
    </comment>
    <comment ref="J613" authorId="1" shapeId="0" xr:uid="{B88E8D86-F917-4A34-A439-E05278D43ECB}">
      <text>
        <r>
          <rPr>
            <b/>
            <sz val="9"/>
            <color indexed="81"/>
            <rFont val="Tahoma"/>
            <family val="2"/>
          </rPr>
          <t>If this highlights as an error, consider upsizing the Tether size for better ribbon utilization</t>
        </r>
      </text>
    </comment>
    <comment ref="C614" authorId="1" shapeId="0" xr:uid="{9A643250-B313-45BF-9ACD-ED725905F8A0}">
      <text>
        <r>
          <rPr>
            <b/>
            <sz val="9"/>
            <color indexed="81"/>
            <rFont val="Tahoma"/>
            <family val="2"/>
          </rPr>
          <t>DBL REV requires TWO rows!
TPL REV requires THREE rows!
QD REV requires FOUR rows!</t>
        </r>
      </text>
    </comment>
    <comment ref="J614" authorId="1" shapeId="0" xr:uid="{6594848D-8CF8-4293-A780-BC13E7237BD5}">
      <text>
        <r>
          <rPr>
            <b/>
            <sz val="9"/>
            <color indexed="81"/>
            <rFont val="Tahoma"/>
            <family val="2"/>
          </rPr>
          <t>If this highlights as an error, consider upsizing the Tether size for better ribbon utilization</t>
        </r>
      </text>
    </comment>
    <comment ref="C615" authorId="1" shapeId="0" xr:uid="{43EEE74C-1C62-464A-B0CB-2B3221EE5376}">
      <text>
        <r>
          <rPr>
            <b/>
            <sz val="9"/>
            <color indexed="81"/>
            <rFont val="Tahoma"/>
            <family val="2"/>
          </rPr>
          <t>DBL REV requires TWO rows!
TPL REV requires THREE rows!
QD REV requires FOUR rows!</t>
        </r>
      </text>
    </comment>
    <comment ref="J615" authorId="1" shapeId="0" xr:uid="{3C1EFCFF-5619-45E6-AD1F-16E459C2AD12}">
      <text>
        <r>
          <rPr>
            <b/>
            <sz val="9"/>
            <color indexed="81"/>
            <rFont val="Tahoma"/>
            <family val="2"/>
          </rPr>
          <t>If this highlights as an error, consider upsizing the Tether size for better ribbon utilization</t>
        </r>
      </text>
    </comment>
    <comment ref="B621" authorId="0" shapeId="0" xr:uid="{2AC5A637-02E0-4D48-9E87-D7EC060FED7B}">
      <text>
        <r>
          <rPr>
            <b/>
            <sz val="8"/>
            <color indexed="81"/>
            <rFont val="Tahoma"/>
            <family val="2"/>
          </rPr>
          <t>This information will be used to satisfy your distribution planning requirement.</t>
        </r>
        <r>
          <rPr>
            <sz val="8"/>
            <color indexed="81"/>
            <rFont val="Tahoma"/>
            <family val="2"/>
          </rPr>
          <t xml:space="preserve">
</t>
        </r>
      </text>
    </comment>
    <comment ref="G621" authorId="0" shapeId="0" xr:uid="{3FAF3E8F-9546-4F98-83EF-658E796151C1}">
      <text>
        <r>
          <rPr>
            <b/>
            <sz val="8"/>
            <color indexed="81"/>
            <rFont val="Tahoma"/>
            <family val="2"/>
          </rPr>
          <t>This is total fibers that have been assigned to this Reel based on Tether sizes picked</t>
        </r>
        <r>
          <rPr>
            <sz val="8"/>
            <color indexed="81"/>
            <rFont val="Tahoma"/>
            <family val="2"/>
          </rPr>
          <t xml:space="preserve">
</t>
        </r>
      </text>
    </comment>
    <comment ref="I621" authorId="0" shapeId="0" xr:uid="{219FB5E0-BB15-4ED3-85D2-7272D6D197CD}">
      <text>
        <r>
          <rPr>
            <b/>
            <sz val="8"/>
            <color indexed="81"/>
            <rFont val="Tahoma"/>
            <family val="2"/>
          </rPr>
          <t>This will be added to Planning Load Block A for TOTAL</t>
        </r>
        <r>
          <rPr>
            <sz val="8"/>
            <color indexed="81"/>
            <rFont val="Tahoma"/>
            <family val="2"/>
          </rPr>
          <t xml:space="preserve">
</t>
        </r>
      </text>
    </comment>
    <comment ref="J621" authorId="0" shapeId="0" xr:uid="{6A069AD0-3A00-42A7-ADF4-6953F785D055}">
      <text>
        <r>
          <rPr>
            <b/>
            <sz val="8"/>
            <color indexed="81"/>
            <rFont val="Tahoma"/>
            <family val="2"/>
          </rPr>
          <t>This is the PON OUT count that is not assigned in this cable reel.</t>
        </r>
        <r>
          <rPr>
            <sz val="8"/>
            <color indexed="81"/>
            <rFont val="Tahoma"/>
            <family val="2"/>
          </rPr>
          <t xml:space="preserve">
</t>
        </r>
      </text>
    </comment>
    <comment ref="P621" authorId="1" shapeId="0" xr:uid="{239E1DAB-CF87-4BDE-8489-8CE0388DE2FD}">
      <text>
        <r>
          <rPr>
            <b/>
            <sz val="9"/>
            <color indexed="81"/>
            <rFont val="Tahoma"/>
            <family val="2"/>
          </rPr>
          <t>REMEMBER: 2-Fbr Tethers are NOT available for RPX CABLE!</t>
        </r>
      </text>
    </comment>
    <comment ref="Q621" authorId="1" shapeId="0" xr:uid="{47522B35-AF20-495B-8044-5855BA90D83E}">
      <text>
        <r>
          <rPr>
            <b/>
            <sz val="9"/>
            <color indexed="81"/>
            <rFont val="Tahoma"/>
            <family val="2"/>
          </rPr>
          <t>REMEMBER: 2-Fbr Tethers are NOT available for RPX CABLE!</t>
        </r>
      </text>
    </comment>
    <comment ref="S621" authorId="1" shapeId="0" xr:uid="{71756B6A-A7D6-4E92-ACC6-B95763CE2E8E}">
      <text>
        <r>
          <rPr>
            <b/>
            <sz val="9"/>
            <color indexed="81"/>
            <rFont val="Tahoma"/>
            <family val="2"/>
          </rPr>
          <t>REMEMBER: 2-Fbr Tethers are NOT available for RPX CABLE!</t>
        </r>
      </text>
    </comment>
    <comment ref="T621" authorId="1" shapeId="0" xr:uid="{BB52FBC8-BB88-47A5-880D-D52476BBC4FB}">
      <text>
        <r>
          <rPr>
            <b/>
            <sz val="9"/>
            <color indexed="81"/>
            <rFont val="Tahoma"/>
            <family val="2"/>
          </rPr>
          <t>REMEMBER: 2-Fbr Tethers are NOT available for RPX CABLE!</t>
        </r>
      </text>
    </comment>
    <comment ref="B622" authorId="0" shapeId="0" xr:uid="{9DB85F2B-8120-442C-8412-7383371CC073}">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622" authorId="0" shapeId="0" xr:uid="{99D5A4BE-54E7-4380-8DF3-A623DDFD1119}">
      <text>
        <r>
          <rPr>
            <b/>
            <sz val="8"/>
            <color indexed="81"/>
            <rFont val="Tahoma"/>
            <family val="2"/>
          </rPr>
          <t>Make sure you add this number to "TAT FIBERS ASSIGNED" for the total required in the Load Block on the prints.</t>
        </r>
      </text>
    </comment>
    <comment ref="G622" authorId="0" shapeId="0" xr:uid="{12470D66-C7AA-4FE8-9CBD-3DC2AB6E53A5}">
      <text>
        <r>
          <rPr>
            <b/>
            <sz val="8"/>
            <color indexed="81"/>
            <rFont val="Tahoma"/>
            <family val="2"/>
          </rPr>
          <t>Includes "DEAD" Count (No PON count assigned)</t>
        </r>
      </text>
    </comment>
    <comment ref="I622" authorId="0" shapeId="0" xr:uid="{BF559D8D-D133-460D-8D74-F214C6C34409}">
      <text>
        <r>
          <rPr>
            <b/>
            <sz val="8"/>
            <color indexed="81"/>
            <rFont val="Tahoma"/>
            <family val="2"/>
          </rPr>
          <t xml:space="preserve">If this number is negative- you need to upsize your cable sheath </t>
        </r>
        <r>
          <rPr>
            <sz val="8"/>
            <color indexed="81"/>
            <rFont val="Tahoma"/>
            <family val="2"/>
          </rPr>
          <t xml:space="preserve">
</t>
        </r>
      </text>
    </comment>
    <comment ref="Z622" authorId="0" shapeId="0" xr:uid="{F17FAE78-8701-413D-BFAF-7B0D487F15F5}">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623" authorId="0" shapeId="0" xr:uid="{5294632B-C458-47BE-BCE3-16679498EE6A}">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623" authorId="0" shapeId="0" xr:uid="{55360AF8-E13C-4969-B5B4-2426641504D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623" authorId="0" shapeId="0" xr:uid="{7F9785F8-D209-4692-860B-6E64D3DD2DF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623" authorId="1" shapeId="0" xr:uid="{E376B1D0-DBA4-4E71-AB66-7BD78A119C53}">
      <text>
        <r>
          <rPr>
            <b/>
            <sz val="9"/>
            <color indexed="81"/>
            <rFont val="Tahoma"/>
            <family val="2"/>
          </rPr>
          <t>REMEMBER: 6-Fbr Tethers are NOT available for RPX CABLE!</t>
        </r>
      </text>
    </comment>
    <comment ref="Q623" authorId="1" shapeId="0" xr:uid="{C7E81902-921A-46C9-AA40-CDB80DBB7138}">
      <text>
        <r>
          <rPr>
            <b/>
            <sz val="9"/>
            <color indexed="81"/>
            <rFont val="Tahoma"/>
            <family val="2"/>
          </rPr>
          <t>REMEMBER: 6-Fbr Tethers are NOT available for RPX CABLE!</t>
        </r>
      </text>
    </comment>
    <comment ref="S623" authorId="1" shapeId="0" xr:uid="{E640B8E0-1989-42F9-A74D-5B9CC4C0F925}">
      <text>
        <r>
          <rPr>
            <b/>
            <sz val="9"/>
            <color indexed="81"/>
            <rFont val="Tahoma"/>
            <family val="2"/>
          </rPr>
          <t>REMEMBER: 6-Fbr Tethers are NOT available for RPX CABLE!</t>
        </r>
      </text>
    </comment>
    <comment ref="T623" authorId="1" shapeId="0" xr:uid="{87173DDA-4B8C-43BF-89E9-46B47277F564}">
      <text>
        <r>
          <rPr>
            <b/>
            <sz val="9"/>
            <color indexed="81"/>
            <rFont val="Tahoma"/>
            <family val="2"/>
          </rPr>
          <t>REMEMBER: 6-Fbr Tethers are NOT available for AERIAL CABLE!</t>
        </r>
      </text>
    </comment>
    <comment ref="B624" authorId="0" shapeId="0" xr:uid="{14D2B8FA-79B9-4668-A605-233BEC53EE6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624" authorId="0" shapeId="0" xr:uid="{B0771309-0742-44F5-94E2-AC33201E87C2}">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625" authorId="0" shapeId="0" xr:uid="{ECE8C3D3-7B38-4590-BA76-1B5C878C457D}">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626" authorId="0" shapeId="0" xr:uid="{3EC5D398-67C3-4614-B402-9A305FCCF002}">
      <text>
        <r>
          <rPr>
            <b/>
            <sz val="8"/>
            <color indexed="81"/>
            <rFont val="Tahoma"/>
            <family val="2"/>
          </rPr>
          <t>Include any existing, planned, or expected wireless locations to be fed by this reel of cable.</t>
        </r>
        <r>
          <rPr>
            <sz val="8"/>
            <color indexed="81"/>
            <rFont val="Tahoma"/>
            <family val="2"/>
          </rPr>
          <t xml:space="preserve">
</t>
        </r>
      </text>
    </comment>
    <comment ref="E626" authorId="0" shapeId="0" xr:uid="{63D89D0B-A75E-42DC-81A4-22900011E67E}">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626" authorId="0" shapeId="0" xr:uid="{FAF667F5-41DE-4239-91CD-E2AC533B7930}">
      <text>
        <r>
          <rPr>
            <b/>
            <sz val="8"/>
            <color indexed="81"/>
            <rFont val="Tahoma"/>
            <family val="2"/>
          </rPr>
          <t>These are "manufacturing rules" and general warnings</t>
        </r>
        <r>
          <rPr>
            <sz val="8"/>
            <color indexed="81"/>
            <rFont val="Tahoma"/>
            <family val="2"/>
          </rPr>
          <t xml:space="preserve">
</t>
        </r>
      </text>
    </comment>
    <comment ref="B627" authorId="0" shapeId="0" xr:uid="{41127448-5F79-47D9-833A-2EF2C45160FB}">
      <text>
        <r>
          <rPr>
            <b/>
            <sz val="8"/>
            <color indexed="81"/>
            <rFont val="Tahoma"/>
            <family val="2"/>
          </rPr>
          <t>Field end section(s) requirements that this section of cable will feed (not fed by TETHERS)</t>
        </r>
        <r>
          <rPr>
            <sz val="8"/>
            <color indexed="81"/>
            <rFont val="Tahoma"/>
            <family val="2"/>
          </rPr>
          <t xml:space="preserve">
</t>
        </r>
      </text>
    </comment>
    <comment ref="B628" authorId="0" shapeId="0" xr:uid="{49BBF672-A851-43E8-87F5-09F080631A98}">
      <text>
        <r>
          <rPr>
            <b/>
            <sz val="8"/>
            <color indexed="81"/>
            <rFont val="Tahoma"/>
            <family val="2"/>
          </rPr>
          <t>This number is a sum of TOTAL PLANNED plus the ASSIGNED TO TETHERS</t>
        </r>
        <r>
          <rPr>
            <sz val="8"/>
            <color indexed="81"/>
            <rFont val="Tahoma"/>
            <family val="2"/>
          </rPr>
          <t xml:space="preserve">
</t>
        </r>
      </text>
    </comment>
    <comment ref="Z629" authorId="0" shapeId="0" xr:uid="{9C42CA35-26E3-4C3D-9848-61D6EEB6BDE1}">
      <text>
        <r>
          <rPr>
            <b/>
            <sz val="8"/>
            <color indexed="81"/>
            <rFont val="Tahoma"/>
            <family val="2"/>
          </rPr>
          <t>When using a 216, these are the 2-buffer tubes that can't be cross-assigned</t>
        </r>
        <r>
          <rPr>
            <sz val="8"/>
            <color indexed="81"/>
            <rFont val="Tahoma"/>
            <family val="2"/>
          </rPr>
          <t xml:space="preserve">
</t>
        </r>
      </text>
    </comment>
    <comment ref="AA629" authorId="0" shapeId="0" xr:uid="{72FCD60F-5FAB-49D5-B2BF-458D5AF1E33C}">
      <text>
        <r>
          <rPr>
            <b/>
            <sz val="8"/>
            <color indexed="81"/>
            <rFont val="Tahoma"/>
            <family val="2"/>
          </rPr>
          <t>Counting from High count Backwards- this is Fiber Strand 133</t>
        </r>
      </text>
    </comment>
    <comment ref="AB629" authorId="0" shapeId="0" xr:uid="{707913CE-6641-4B99-A148-EE5E8EE31117}">
      <text>
        <r>
          <rPr>
            <b/>
            <sz val="8"/>
            <color indexed="81"/>
            <rFont val="Tahoma"/>
            <family val="2"/>
          </rPr>
          <t>Counting from High count Backwards- this is Fiber Strand 144</t>
        </r>
        <r>
          <rPr>
            <sz val="8"/>
            <color indexed="81"/>
            <rFont val="Tahoma"/>
            <family val="2"/>
          </rPr>
          <t xml:space="preserve">
</t>
        </r>
      </text>
    </comment>
    <comment ref="C630" authorId="0" shapeId="0" xr:uid="{5B466AD8-D07C-4CDE-89F2-19432590C984}">
      <text>
        <r>
          <rPr>
            <b/>
            <sz val="8"/>
            <color indexed="81"/>
            <rFont val="Tahoma"/>
            <family val="2"/>
          </rPr>
          <t xml:space="preserve">Select if this tether will be used to feed a CFST or a lateral cable. </t>
        </r>
      </text>
    </comment>
    <comment ref="D630" authorId="0" shapeId="0" xr:uid="{D98E6B5D-725F-4EFC-9A35-A0B109E9D9E1}">
      <text>
        <r>
          <rPr>
            <b/>
            <sz val="8"/>
            <color indexed="81"/>
            <rFont val="Tahoma"/>
            <family val="2"/>
          </rPr>
          <t>Note the Terminal Address to keep your locations straight</t>
        </r>
        <r>
          <rPr>
            <sz val="8"/>
            <color indexed="81"/>
            <rFont val="Tahoma"/>
            <family val="2"/>
          </rPr>
          <t xml:space="preserve">
</t>
        </r>
      </text>
    </comment>
    <comment ref="E630" authorId="0" shapeId="0" xr:uid="{EEA77854-BD37-4AEC-B9B9-BF8F1CEA9346}">
      <text>
        <r>
          <rPr>
            <b/>
            <sz val="9"/>
            <color indexed="81"/>
            <rFont val="Calibri"/>
            <family val="2"/>
            <scheme val="minor"/>
          </rPr>
          <t>Pick the Tether Size for the location</t>
        </r>
        <r>
          <rPr>
            <sz val="8"/>
            <color indexed="81"/>
            <rFont val="Tahoma"/>
            <family val="2"/>
          </rPr>
          <t xml:space="preserve">
</t>
        </r>
      </text>
    </comment>
    <comment ref="F630" authorId="2" shapeId="0" xr:uid="{8F610FFB-61B9-4678-84F2-21FE5141C703}">
      <text>
        <r>
          <rPr>
            <b/>
            <sz val="9"/>
            <color indexed="81"/>
            <rFont val="Tahoma"/>
            <family val="2"/>
          </rPr>
          <t>Identify TCF or FST location.
Leave blank if tether is NOT for a TCF or FST!</t>
        </r>
      </text>
    </comment>
    <comment ref="H630" authorId="0" shapeId="0" xr:uid="{EA08F67C-39AA-4904-AF73-4D982FC1ED2A}">
      <text>
        <r>
          <rPr>
            <b/>
            <sz val="8"/>
            <color indexed="81"/>
            <rFont val="Tahoma"/>
            <family val="2"/>
          </rPr>
          <t>If any of these numbers are negative, check your PON count and Cable size</t>
        </r>
        <r>
          <rPr>
            <sz val="8"/>
            <color indexed="81"/>
            <rFont val="Tahoma"/>
            <family val="2"/>
          </rPr>
          <t xml:space="preserve">
</t>
        </r>
      </text>
    </comment>
    <comment ref="I630" authorId="0" shapeId="0" xr:uid="{271082AE-CCB7-430F-B637-ACAAD3C02E02}">
      <text>
        <r>
          <rPr>
            <b/>
            <sz val="8"/>
            <color indexed="81"/>
            <rFont val="Tahoma"/>
            <family val="2"/>
          </rPr>
          <t>If any of these numbers are negative, check your PON count and Cable size</t>
        </r>
      </text>
    </comment>
    <comment ref="J630" authorId="0" shapeId="0" xr:uid="{FFF9374F-8CF1-4928-B1D8-27E7FB1B0642}">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630" authorId="2" shapeId="0" xr:uid="{DA94F621-A8F2-4C21-8BDE-EE8B1FFAB8D5}">
      <text>
        <r>
          <rPr>
            <b/>
            <sz val="9"/>
            <color indexed="81"/>
            <rFont val="Tahoma"/>
            <family val="2"/>
          </rPr>
          <t>Leave blank if using 10' Terminal Tail
Enter Tail length if greater than 10'</t>
        </r>
      </text>
    </comment>
    <comment ref="M630" authorId="0" shapeId="0" xr:uid="{98E993EC-7CBB-4D82-87BB-0E63832D54DF}">
      <text>
        <r>
          <rPr>
            <b/>
            <sz val="8"/>
            <color indexed="81"/>
            <rFont val="Tahoma"/>
            <family val="2"/>
          </rPr>
          <t>Make design notes such as slack coils, realingment loops,  or location notes</t>
        </r>
      </text>
    </comment>
    <comment ref="Z630" authorId="0" shapeId="0" xr:uid="{42AB82F4-684C-4552-ACE1-AE80D5EDF070}">
      <text>
        <r>
          <rPr>
            <b/>
            <sz val="8"/>
            <color indexed="81"/>
            <rFont val="Tahoma"/>
            <family val="2"/>
          </rPr>
          <t>When using a 216, these are the 2-buffer tubes that can't be cross-assigned</t>
        </r>
        <r>
          <rPr>
            <sz val="8"/>
            <color indexed="81"/>
            <rFont val="Tahoma"/>
            <family val="2"/>
          </rPr>
          <t xml:space="preserve">
</t>
        </r>
      </text>
    </comment>
    <comment ref="AA630" authorId="0" shapeId="0" xr:uid="{6A919BC9-1B6C-40AC-9847-91FD54FD43E8}">
      <text>
        <r>
          <rPr>
            <b/>
            <sz val="8"/>
            <color indexed="81"/>
            <rFont val="Tahoma"/>
            <family val="2"/>
          </rPr>
          <t xml:space="preserve">Counting from High count Backwards- this is Fiber Strand 145
</t>
        </r>
      </text>
    </comment>
    <comment ref="AB630" authorId="0" shapeId="0" xr:uid="{B3310986-DAB0-484D-9CA3-24858D43A1A0}">
      <text>
        <r>
          <rPr>
            <b/>
            <sz val="8"/>
            <color indexed="81"/>
            <rFont val="Tahoma"/>
            <family val="2"/>
          </rPr>
          <t>Counting from High count Backwards- this is Fiber Strand 156</t>
        </r>
      </text>
    </comment>
    <comment ref="J632" authorId="1" shapeId="0" xr:uid="{307D7969-6A38-4199-BA45-6F3A5B02EBB8}">
      <text>
        <r>
          <rPr>
            <b/>
            <sz val="9"/>
            <color indexed="81"/>
            <rFont val="Tahoma"/>
            <family val="2"/>
          </rPr>
          <t>If this highlights as an error, consider upsizing the Tether size for better ribbon utilization</t>
        </r>
      </text>
    </comment>
    <comment ref="J633" authorId="1" shapeId="0" xr:uid="{56A6FC15-0127-48DE-BB3D-72482693213B}">
      <text>
        <r>
          <rPr>
            <b/>
            <sz val="9"/>
            <color indexed="81"/>
            <rFont val="Tahoma"/>
            <family val="2"/>
          </rPr>
          <t>If this highlights as an error, consider upsizing the Tether size for better ribbon utilization</t>
        </r>
      </text>
    </comment>
    <comment ref="J634" authorId="1" shapeId="0" xr:uid="{D59EAAC1-C7B7-42B9-A0DE-1A10A677EC19}">
      <text>
        <r>
          <rPr>
            <b/>
            <sz val="9"/>
            <color indexed="81"/>
            <rFont val="Tahoma"/>
            <family val="2"/>
          </rPr>
          <t>If this highlights as an error, consider upsizing the Tether size for better ribbon utilization</t>
        </r>
      </text>
    </comment>
    <comment ref="J635" authorId="1" shapeId="0" xr:uid="{44BFAA25-E7B9-472B-8E94-E2BACC97B4CF}">
      <text>
        <r>
          <rPr>
            <b/>
            <sz val="9"/>
            <color indexed="81"/>
            <rFont val="Tahoma"/>
            <family val="2"/>
          </rPr>
          <t>If this highlights as an error, consider upsizing the Tether size for better ribbon utilization</t>
        </r>
      </text>
    </comment>
    <comment ref="J636" authorId="1" shapeId="0" xr:uid="{43E3EEBB-5912-4A14-81C5-24FC49A46DFA}">
      <text>
        <r>
          <rPr>
            <b/>
            <sz val="9"/>
            <color indexed="81"/>
            <rFont val="Tahoma"/>
            <family val="2"/>
          </rPr>
          <t>If this highlights as an error, consider upsizing the Tether size for better ribbon utilization</t>
        </r>
      </text>
    </comment>
    <comment ref="J637" authorId="1" shapeId="0" xr:uid="{9C658422-8DFF-478B-8CEA-9DBAC453F7D7}">
      <text>
        <r>
          <rPr>
            <b/>
            <sz val="9"/>
            <color indexed="81"/>
            <rFont val="Tahoma"/>
            <family val="2"/>
          </rPr>
          <t>If this highlights as an error, consider upsizing the Tether size for better ribbon utilization</t>
        </r>
      </text>
    </comment>
    <comment ref="J638" authorId="1" shapeId="0" xr:uid="{931401B9-82D5-4B30-A54E-82FAABF33BDA}">
      <text>
        <r>
          <rPr>
            <b/>
            <sz val="9"/>
            <color indexed="81"/>
            <rFont val="Tahoma"/>
            <family val="2"/>
          </rPr>
          <t>If this highlights as an error, consider upsizing the Tether size for better ribbon utilization</t>
        </r>
      </text>
    </comment>
    <comment ref="J639" authorId="1" shapeId="0" xr:uid="{4348258D-D1B3-4940-AC52-22F7A12C3FCB}">
      <text>
        <r>
          <rPr>
            <b/>
            <sz val="9"/>
            <color indexed="81"/>
            <rFont val="Tahoma"/>
            <family val="2"/>
          </rPr>
          <t>If this highlights as an error, consider upsizing the Tether size for better ribbon utilization</t>
        </r>
      </text>
    </comment>
    <comment ref="J640" authorId="1" shapeId="0" xr:uid="{B10C7FA5-4AF1-4935-9C21-FC48346642AF}">
      <text>
        <r>
          <rPr>
            <b/>
            <sz val="9"/>
            <color indexed="81"/>
            <rFont val="Tahoma"/>
            <family val="2"/>
          </rPr>
          <t>If this highlights as an error, consider upsizing the Tether size for better ribbon utilization</t>
        </r>
      </text>
    </comment>
    <comment ref="J641" authorId="1" shapeId="0" xr:uid="{B54CE96B-9600-4624-975B-FE619AC7EB49}">
      <text>
        <r>
          <rPr>
            <b/>
            <sz val="9"/>
            <color indexed="81"/>
            <rFont val="Tahoma"/>
            <family val="2"/>
          </rPr>
          <t>If this highlights as an error, consider upsizing the Tether size for better ribbon utilization</t>
        </r>
      </text>
    </comment>
    <comment ref="J642" authorId="1" shapeId="0" xr:uid="{85005DF0-E4BA-4F4A-9C18-7786BE262DBE}">
      <text>
        <r>
          <rPr>
            <b/>
            <sz val="9"/>
            <color indexed="81"/>
            <rFont val="Tahoma"/>
            <family val="2"/>
          </rPr>
          <t>If this highlights as an error, consider upsizing the Tether size for better ribbon utilization</t>
        </r>
      </text>
    </comment>
    <comment ref="J643" authorId="1" shapeId="0" xr:uid="{0C43048F-D235-4F1E-A828-9510502FD81B}">
      <text>
        <r>
          <rPr>
            <b/>
            <sz val="9"/>
            <color indexed="81"/>
            <rFont val="Tahoma"/>
            <family val="2"/>
          </rPr>
          <t>If this highlights as an error, consider upsizing the Tether size for better ribbon utilization</t>
        </r>
      </text>
    </comment>
    <comment ref="J644" authorId="1" shapeId="0" xr:uid="{876D7220-D23F-48B8-99C6-9C035E88C32B}">
      <text>
        <r>
          <rPr>
            <b/>
            <sz val="9"/>
            <color indexed="81"/>
            <rFont val="Tahoma"/>
            <family val="2"/>
          </rPr>
          <t>If this highlights as an error, consider upsizing the Tether size for better ribbon utilization</t>
        </r>
      </text>
    </comment>
    <comment ref="J645" authorId="1" shapeId="0" xr:uid="{49D281AE-4E0F-4A02-8A07-885164087CDB}">
      <text>
        <r>
          <rPr>
            <b/>
            <sz val="9"/>
            <color indexed="81"/>
            <rFont val="Tahoma"/>
            <family val="2"/>
          </rPr>
          <t>If this highlights as an error, consider upsizing the Tether size for better ribbon utilization</t>
        </r>
      </text>
    </comment>
    <comment ref="J646" authorId="1" shapeId="0" xr:uid="{101E5F47-3080-45EB-8ECE-99693C731FED}">
      <text>
        <r>
          <rPr>
            <b/>
            <sz val="9"/>
            <color indexed="81"/>
            <rFont val="Tahoma"/>
            <family val="2"/>
          </rPr>
          <t>If this highlights as an error, consider upsizing the Tether size for better ribbon utilization</t>
        </r>
      </text>
    </comment>
    <comment ref="J647" authorId="1" shapeId="0" xr:uid="{F0E4D5FC-CD88-4F39-8776-BD962E194959}">
      <text>
        <r>
          <rPr>
            <b/>
            <sz val="9"/>
            <color indexed="81"/>
            <rFont val="Tahoma"/>
            <family val="2"/>
          </rPr>
          <t>If this highlights as an error, consider upsizing the Tether size for better ribbon utilization</t>
        </r>
      </text>
    </comment>
    <comment ref="J648" authorId="1" shapeId="0" xr:uid="{626D222B-07FC-4087-989E-B6B052EE4282}">
      <text>
        <r>
          <rPr>
            <b/>
            <sz val="9"/>
            <color indexed="81"/>
            <rFont val="Tahoma"/>
            <family val="2"/>
          </rPr>
          <t>If this highlights as an error, consider upsizing the Tether size for better ribbon utilization</t>
        </r>
      </text>
    </comment>
    <comment ref="J649" authorId="1" shapeId="0" xr:uid="{E5310D50-D474-4CEF-AA86-DFDE302BE048}">
      <text>
        <r>
          <rPr>
            <b/>
            <sz val="9"/>
            <color indexed="81"/>
            <rFont val="Tahoma"/>
            <family val="2"/>
          </rPr>
          <t>If this highlights as an error, consider upsizing the Tether size for better ribbon utilization</t>
        </r>
      </text>
    </comment>
    <comment ref="C650" authorId="1" shapeId="0" xr:uid="{C1A0602B-7030-4B67-95C3-5D89C73D17A9}">
      <text>
        <r>
          <rPr>
            <b/>
            <sz val="9"/>
            <color indexed="81"/>
            <rFont val="Tahoma"/>
            <family val="2"/>
          </rPr>
          <t>DBL REV requires TWO rows!
TPL REV requires THREE rows!
QD REV requires FOUR rows!</t>
        </r>
      </text>
    </comment>
    <comment ref="J650" authorId="1" shapeId="0" xr:uid="{521CACAB-57ED-45FA-B898-EEE01B41EAC2}">
      <text>
        <r>
          <rPr>
            <b/>
            <sz val="9"/>
            <color indexed="81"/>
            <rFont val="Tahoma"/>
            <family val="2"/>
          </rPr>
          <t>If this highlights as an error, consider upsizing the Tether size for better ribbon utilization</t>
        </r>
      </text>
    </comment>
    <comment ref="C651" authorId="1" shapeId="0" xr:uid="{0E437B1C-B449-4AF2-A113-2ACE8B8FCFB2}">
      <text>
        <r>
          <rPr>
            <b/>
            <sz val="9"/>
            <color indexed="81"/>
            <rFont val="Tahoma"/>
            <family val="2"/>
          </rPr>
          <t>DBL REV requires TWO rows!
TPL REV requires THREE rows!
QD REV requires FOUR rows!</t>
        </r>
      </text>
    </comment>
    <comment ref="J651" authorId="1" shapeId="0" xr:uid="{3BB86DAA-3D4D-4E71-A0D8-8A65FFDA379F}">
      <text>
        <r>
          <rPr>
            <b/>
            <sz val="9"/>
            <color indexed="81"/>
            <rFont val="Tahoma"/>
            <family val="2"/>
          </rPr>
          <t>If this highlights as an error, consider upsizing the Tether size for better ribbon utilization</t>
        </r>
      </text>
    </comment>
    <comment ref="C652" authorId="1" shapeId="0" xr:uid="{D7381A88-AAF4-4D86-B7E7-FBEEC86936F9}">
      <text>
        <r>
          <rPr>
            <b/>
            <sz val="9"/>
            <color indexed="81"/>
            <rFont val="Tahoma"/>
            <family val="2"/>
          </rPr>
          <t>DBL REV requires TWO rows!
TPL REV requires THREE rows!
QD REV requires FOUR rows!</t>
        </r>
      </text>
    </comment>
    <comment ref="J652" authorId="1" shapeId="0" xr:uid="{B5056F22-8C14-4B28-9D55-F721FF30AE67}">
      <text>
        <r>
          <rPr>
            <b/>
            <sz val="9"/>
            <color indexed="81"/>
            <rFont val="Tahoma"/>
            <family val="2"/>
          </rPr>
          <t>If this highlights as an error, consider upsizing the Tether size for better ribbon utilization</t>
        </r>
      </text>
    </comment>
    <comment ref="C653" authorId="1" shapeId="0" xr:uid="{C3A85ABA-294E-4E09-8400-D7E9D7CD7B1F}">
      <text>
        <r>
          <rPr>
            <b/>
            <sz val="9"/>
            <color indexed="81"/>
            <rFont val="Tahoma"/>
            <family val="2"/>
          </rPr>
          <t>DBL REV requires TWO rows!
TPL REV requires THREE rows!
QD REV requires FOUR rows!</t>
        </r>
      </text>
    </comment>
    <comment ref="J653" authorId="1" shapeId="0" xr:uid="{0D7B801C-F479-4644-9E8A-EBC7DF772EBF}">
      <text>
        <r>
          <rPr>
            <b/>
            <sz val="9"/>
            <color indexed="81"/>
            <rFont val="Tahoma"/>
            <family val="2"/>
          </rPr>
          <t>If this highlights as an error, consider upsizing the Tether size for better ribbon utilization</t>
        </r>
      </text>
    </comment>
    <comment ref="C654" authorId="1" shapeId="0" xr:uid="{A33D996E-9B6D-4569-A8AA-B6F515FF2BF5}">
      <text>
        <r>
          <rPr>
            <b/>
            <sz val="9"/>
            <color indexed="81"/>
            <rFont val="Tahoma"/>
            <family val="2"/>
          </rPr>
          <t>DBL REV requires TWO rows!
TPL REV requires THREE rows!
QD REV requires FOUR rows!</t>
        </r>
      </text>
    </comment>
    <comment ref="J654" authorId="1" shapeId="0" xr:uid="{B9E4E79C-46B0-4F4C-9C17-B762867366AA}">
      <text>
        <r>
          <rPr>
            <b/>
            <sz val="9"/>
            <color indexed="81"/>
            <rFont val="Tahoma"/>
            <family val="2"/>
          </rPr>
          <t>If this highlights as an error, consider upsizing the Tether size for better ribbon utilization</t>
        </r>
      </text>
    </comment>
    <comment ref="C655" authorId="1" shapeId="0" xr:uid="{1CAB164C-5B8E-432B-AF12-425D8BDAC055}">
      <text>
        <r>
          <rPr>
            <b/>
            <sz val="9"/>
            <color indexed="81"/>
            <rFont val="Tahoma"/>
            <family val="2"/>
          </rPr>
          <t>DBL REV requires TWO rows!
TPL REV requires THREE rows!
QD REV requires FOUR rows!</t>
        </r>
      </text>
    </comment>
    <comment ref="J655" authorId="1" shapeId="0" xr:uid="{2BB273ED-5D4F-4B29-B2E3-FA2AF8C5B852}">
      <text>
        <r>
          <rPr>
            <b/>
            <sz val="9"/>
            <color indexed="81"/>
            <rFont val="Tahoma"/>
            <family val="2"/>
          </rPr>
          <t>If this highlights as an error, consider upsizing the Tether size for better ribbon utilization</t>
        </r>
      </text>
    </comment>
    <comment ref="C656" authorId="1" shapeId="0" xr:uid="{D2CEBD83-69AE-451A-BD12-915D6CC7563B}">
      <text>
        <r>
          <rPr>
            <b/>
            <sz val="9"/>
            <color indexed="81"/>
            <rFont val="Tahoma"/>
            <family val="2"/>
          </rPr>
          <t>DBL REV requires TWO rows!
TPL REV requires THREE rows!
QD REV requires FOUR rows!</t>
        </r>
      </text>
    </comment>
    <comment ref="J656" authorId="1" shapeId="0" xr:uid="{3E13AD9E-1D97-4D31-AC8B-D0DD6B72EC4C}">
      <text>
        <r>
          <rPr>
            <b/>
            <sz val="9"/>
            <color indexed="81"/>
            <rFont val="Tahoma"/>
            <family val="2"/>
          </rPr>
          <t>If this highlights as an error, consider upsizing the Tether size for better ribbon utilization</t>
        </r>
      </text>
    </comment>
    <comment ref="B662" authorId="0" shapeId="0" xr:uid="{C947A44E-B633-4BCD-AF0F-E59530AB1218}">
      <text>
        <r>
          <rPr>
            <b/>
            <sz val="8"/>
            <color indexed="81"/>
            <rFont val="Tahoma"/>
            <family val="2"/>
          </rPr>
          <t>This information will be used to satisfy your distribution planning requirement.</t>
        </r>
        <r>
          <rPr>
            <sz val="8"/>
            <color indexed="81"/>
            <rFont val="Tahoma"/>
            <family val="2"/>
          </rPr>
          <t xml:space="preserve">
</t>
        </r>
      </text>
    </comment>
    <comment ref="G662" authorId="0" shapeId="0" xr:uid="{953181FE-9843-4B6F-A419-2A7CB339BFDA}">
      <text>
        <r>
          <rPr>
            <b/>
            <sz val="8"/>
            <color indexed="81"/>
            <rFont val="Tahoma"/>
            <family val="2"/>
          </rPr>
          <t>This is total fibers that have been assigned to this Reel based on Tether sizes picked</t>
        </r>
        <r>
          <rPr>
            <sz val="8"/>
            <color indexed="81"/>
            <rFont val="Tahoma"/>
            <family val="2"/>
          </rPr>
          <t xml:space="preserve">
</t>
        </r>
      </text>
    </comment>
    <comment ref="I662" authorId="0" shapeId="0" xr:uid="{2A4F8A9F-69DB-4B25-892B-7422B0A71E07}">
      <text>
        <r>
          <rPr>
            <b/>
            <sz val="8"/>
            <color indexed="81"/>
            <rFont val="Tahoma"/>
            <family val="2"/>
          </rPr>
          <t>This will be added to Planning Load Block A for TOTAL</t>
        </r>
        <r>
          <rPr>
            <sz val="8"/>
            <color indexed="81"/>
            <rFont val="Tahoma"/>
            <family val="2"/>
          </rPr>
          <t xml:space="preserve">
</t>
        </r>
      </text>
    </comment>
    <comment ref="J662" authorId="0" shapeId="0" xr:uid="{2DFC27A5-66FA-49DF-A351-3039B3848A2E}">
      <text>
        <r>
          <rPr>
            <b/>
            <sz val="8"/>
            <color indexed="81"/>
            <rFont val="Tahoma"/>
            <family val="2"/>
          </rPr>
          <t>This is the PON OUT count that is not assigned in this cable reel.</t>
        </r>
        <r>
          <rPr>
            <sz val="8"/>
            <color indexed="81"/>
            <rFont val="Tahoma"/>
            <family val="2"/>
          </rPr>
          <t xml:space="preserve">
</t>
        </r>
      </text>
    </comment>
    <comment ref="P662" authorId="1" shapeId="0" xr:uid="{AF1701D5-51F9-4906-BA83-A08873DBCD2A}">
      <text>
        <r>
          <rPr>
            <b/>
            <sz val="9"/>
            <color indexed="81"/>
            <rFont val="Tahoma"/>
            <family val="2"/>
          </rPr>
          <t>REMEMBER: 2-Fbr Tethers are NOT available for RPX CABLE!</t>
        </r>
      </text>
    </comment>
    <comment ref="Q662" authorId="1" shapeId="0" xr:uid="{5263FED2-0BA0-40DB-B0A1-85DB606163F9}">
      <text>
        <r>
          <rPr>
            <b/>
            <sz val="9"/>
            <color indexed="81"/>
            <rFont val="Tahoma"/>
            <family val="2"/>
          </rPr>
          <t>REMEMBER: 2-Fbr Tethers are NOT available for RPX CABLE!</t>
        </r>
      </text>
    </comment>
    <comment ref="S662" authorId="1" shapeId="0" xr:uid="{C6822C0C-C09D-4775-91B8-C01D04299BBF}">
      <text>
        <r>
          <rPr>
            <b/>
            <sz val="9"/>
            <color indexed="81"/>
            <rFont val="Tahoma"/>
            <family val="2"/>
          </rPr>
          <t>REMEMBER: 2-Fbr Tethers are NOT available for RPX CABLE!</t>
        </r>
      </text>
    </comment>
    <comment ref="T662" authorId="1" shapeId="0" xr:uid="{6FDE78EB-7DF5-4410-84D5-C5622DE87690}">
      <text>
        <r>
          <rPr>
            <b/>
            <sz val="9"/>
            <color indexed="81"/>
            <rFont val="Tahoma"/>
            <family val="2"/>
          </rPr>
          <t>REMEMBER: 2-Fbr Tethers are NOT available for RPX CABLE!</t>
        </r>
      </text>
    </comment>
    <comment ref="B663" authorId="0" shapeId="0" xr:uid="{91979A47-FB36-4579-8ECE-247D22F10F4A}">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663" authorId="0" shapeId="0" xr:uid="{46892212-C838-4C66-852E-A1631B61B639}">
      <text>
        <r>
          <rPr>
            <b/>
            <sz val="8"/>
            <color indexed="81"/>
            <rFont val="Tahoma"/>
            <family val="2"/>
          </rPr>
          <t>Make sure you add this number to "TAT FIBERS ASSIGNED" for the total required in the Load Block on the prints.</t>
        </r>
      </text>
    </comment>
    <comment ref="G663" authorId="0" shapeId="0" xr:uid="{9EB465D2-5BD2-4D70-A75E-E3D4A0E0F536}">
      <text>
        <r>
          <rPr>
            <b/>
            <sz val="8"/>
            <color indexed="81"/>
            <rFont val="Tahoma"/>
            <family val="2"/>
          </rPr>
          <t>Includes "DEAD" Count (No PON count assigned)</t>
        </r>
      </text>
    </comment>
    <comment ref="I663" authorId="0" shapeId="0" xr:uid="{A587DFC0-9451-4657-A381-2D29516B6997}">
      <text>
        <r>
          <rPr>
            <b/>
            <sz val="8"/>
            <color indexed="81"/>
            <rFont val="Tahoma"/>
            <family val="2"/>
          </rPr>
          <t xml:space="preserve">If this number is negative- you need to upsize your cable sheath </t>
        </r>
        <r>
          <rPr>
            <sz val="8"/>
            <color indexed="81"/>
            <rFont val="Tahoma"/>
            <family val="2"/>
          </rPr>
          <t xml:space="preserve">
</t>
        </r>
      </text>
    </comment>
    <comment ref="Z663" authorId="0" shapeId="0" xr:uid="{2AF6D024-F981-470F-83A9-3C3FD846E49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664" authorId="0" shapeId="0" xr:uid="{4A4EF3B8-6FD2-4030-BE1D-DF2B69217B78}">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664" authorId="0" shapeId="0" xr:uid="{C09DC462-EAEC-4142-B27E-11234A5421FF}">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664" authorId="0" shapeId="0" xr:uid="{E97369C0-C33B-4FDC-9898-75BEE23D445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664" authorId="1" shapeId="0" xr:uid="{C4085D75-271E-404A-9C0D-BE3CD3708118}">
      <text>
        <r>
          <rPr>
            <b/>
            <sz val="9"/>
            <color indexed="81"/>
            <rFont val="Tahoma"/>
            <family val="2"/>
          </rPr>
          <t>REMEMBER: 6-Fbr Tethers are NOT available for RPX CABLE!</t>
        </r>
      </text>
    </comment>
    <comment ref="Q664" authorId="1" shapeId="0" xr:uid="{E6BA05F3-B54D-4359-850B-0EF84614425B}">
      <text>
        <r>
          <rPr>
            <b/>
            <sz val="9"/>
            <color indexed="81"/>
            <rFont val="Tahoma"/>
            <family val="2"/>
          </rPr>
          <t>REMEMBER: 6-Fbr Tethers are NOT available for RPX CABLE!</t>
        </r>
      </text>
    </comment>
    <comment ref="S664" authorId="1" shapeId="0" xr:uid="{BE78D092-F268-4204-9C5B-44544B71B4D6}">
      <text>
        <r>
          <rPr>
            <b/>
            <sz val="9"/>
            <color indexed="81"/>
            <rFont val="Tahoma"/>
            <family val="2"/>
          </rPr>
          <t>REMEMBER: 6-Fbr Tethers are NOT available for RPX CABLE!</t>
        </r>
      </text>
    </comment>
    <comment ref="T664" authorId="1" shapeId="0" xr:uid="{777C8135-BD54-4BFE-8900-EB94AF48F20E}">
      <text>
        <r>
          <rPr>
            <b/>
            <sz val="9"/>
            <color indexed="81"/>
            <rFont val="Tahoma"/>
            <family val="2"/>
          </rPr>
          <t>REMEMBER: 6-Fbr Tethers are NOT available for AERIAL CABLE!</t>
        </r>
      </text>
    </comment>
    <comment ref="B665" authorId="0" shapeId="0" xr:uid="{C18EDDEE-7C1C-4789-BE87-D1B739FF749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665" authorId="0" shapeId="0" xr:uid="{1ECCEB24-34AA-41F0-9FA2-A890C53C557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666" authorId="0" shapeId="0" xr:uid="{4FD25B06-42F1-4C52-8AA1-390343C3D64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667" authorId="0" shapeId="0" xr:uid="{9FEAF942-826A-4F72-B252-35870DC18276}">
      <text>
        <r>
          <rPr>
            <b/>
            <sz val="8"/>
            <color indexed="81"/>
            <rFont val="Tahoma"/>
            <family val="2"/>
          </rPr>
          <t>Include any existing, planned, or expected wireless locations to be fed by this reel of cable.</t>
        </r>
        <r>
          <rPr>
            <sz val="8"/>
            <color indexed="81"/>
            <rFont val="Tahoma"/>
            <family val="2"/>
          </rPr>
          <t xml:space="preserve">
</t>
        </r>
      </text>
    </comment>
    <comment ref="E667" authorId="0" shapeId="0" xr:uid="{BC8B5123-B37D-48CA-845F-60143A2F61B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667" authorId="0" shapeId="0" xr:uid="{5528326D-C209-41A8-9009-241925B33B15}">
      <text>
        <r>
          <rPr>
            <b/>
            <sz val="8"/>
            <color indexed="81"/>
            <rFont val="Tahoma"/>
            <family val="2"/>
          </rPr>
          <t>These are "manufacturing rules" and general warnings</t>
        </r>
        <r>
          <rPr>
            <sz val="8"/>
            <color indexed="81"/>
            <rFont val="Tahoma"/>
            <family val="2"/>
          </rPr>
          <t xml:space="preserve">
</t>
        </r>
      </text>
    </comment>
    <comment ref="B668" authorId="0" shapeId="0" xr:uid="{9F9BA7A8-1F17-4414-B09B-0339ADA48721}">
      <text>
        <r>
          <rPr>
            <b/>
            <sz val="8"/>
            <color indexed="81"/>
            <rFont val="Tahoma"/>
            <family val="2"/>
          </rPr>
          <t>Field end section(s) requirements that this section of cable will feed (not fed by TETHERS)</t>
        </r>
        <r>
          <rPr>
            <sz val="8"/>
            <color indexed="81"/>
            <rFont val="Tahoma"/>
            <family val="2"/>
          </rPr>
          <t xml:space="preserve">
</t>
        </r>
      </text>
    </comment>
    <comment ref="B669" authorId="0" shapeId="0" xr:uid="{92C809F9-356F-4485-AB59-1DC7256AC10C}">
      <text>
        <r>
          <rPr>
            <b/>
            <sz val="8"/>
            <color indexed="81"/>
            <rFont val="Tahoma"/>
            <family val="2"/>
          </rPr>
          <t>This number is a sum of TOTAL PLANNED plus the ASSIGNED TO TETHERS</t>
        </r>
        <r>
          <rPr>
            <sz val="8"/>
            <color indexed="81"/>
            <rFont val="Tahoma"/>
            <family val="2"/>
          </rPr>
          <t xml:space="preserve">
</t>
        </r>
      </text>
    </comment>
    <comment ref="Z670" authorId="0" shapeId="0" xr:uid="{8B42F50A-C662-4DB8-9044-1CBA981ED937}">
      <text>
        <r>
          <rPr>
            <b/>
            <sz val="8"/>
            <color indexed="81"/>
            <rFont val="Tahoma"/>
            <family val="2"/>
          </rPr>
          <t>When using a 216, these are the 2-buffer tubes that can't be cross-assigned</t>
        </r>
        <r>
          <rPr>
            <sz val="8"/>
            <color indexed="81"/>
            <rFont val="Tahoma"/>
            <family val="2"/>
          </rPr>
          <t xml:space="preserve">
</t>
        </r>
      </text>
    </comment>
    <comment ref="AA670" authorId="0" shapeId="0" xr:uid="{9656E7D3-AD03-4FDA-8EE7-E69851F17C2C}">
      <text>
        <r>
          <rPr>
            <b/>
            <sz val="8"/>
            <color indexed="81"/>
            <rFont val="Tahoma"/>
            <family val="2"/>
          </rPr>
          <t>Counting from High count Backwards- this is Fiber Strand 133</t>
        </r>
      </text>
    </comment>
    <comment ref="AB670" authorId="0" shapeId="0" xr:uid="{E863A943-FF0A-49A0-B76A-F37900C59436}">
      <text>
        <r>
          <rPr>
            <b/>
            <sz val="8"/>
            <color indexed="81"/>
            <rFont val="Tahoma"/>
            <family val="2"/>
          </rPr>
          <t>Counting from High count Backwards- this is Fiber Strand 144</t>
        </r>
        <r>
          <rPr>
            <sz val="8"/>
            <color indexed="81"/>
            <rFont val="Tahoma"/>
            <family val="2"/>
          </rPr>
          <t xml:space="preserve">
</t>
        </r>
      </text>
    </comment>
    <comment ref="C671" authorId="0" shapeId="0" xr:uid="{141D8810-9E9B-4B9D-A2D1-EB1C32E13096}">
      <text>
        <r>
          <rPr>
            <b/>
            <sz val="8"/>
            <color indexed="81"/>
            <rFont val="Tahoma"/>
            <family val="2"/>
          </rPr>
          <t xml:space="preserve">Select if this tether will be used to feed a CFST or a lateral cable. </t>
        </r>
      </text>
    </comment>
    <comment ref="D671" authorId="0" shapeId="0" xr:uid="{C7F5A2BA-4891-488A-90DE-D1EFD7083068}">
      <text>
        <r>
          <rPr>
            <b/>
            <sz val="8"/>
            <color indexed="81"/>
            <rFont val="Tahoma"/>
            <family val="2"/>
          </rPr>
          <t>Note the Terminal Address to keep your locations straight</t>
        </r>
        <r>
          <rPr>
            <sz val="8"/>
            <color indexed="81"/>
            <rFont val="Tahoma"/>
            <family val="2"/>
          </rPr>
          <t xml:space="preserve">
</t>
        </r>
      </text>
    </comment>
    <comment ref="E671" authorId="0" shapeId="0" xr:uid="{54E81B1D-1386-420D-9CBF-2D89871C66DC}">
      <text>
        <r>
          <rPr>
            <b/>
            <sz val="9"/>
            <color indexed="81"/>
            <rFont val="Calibri"/>
            <family val="2"/>
            <scheme val="minor"/>
          </rPr>
          <t>Pick the Tether Size for the location</t>
        </r>
        <r>
          <rPr>
            <sz val="8"/>
            <color indexed="81"/>
            <rFont val="Tahoma"/>
            <family val="2"/>
          </rPr>
          <t xml:space="preserve">
</t>
        </r>
      </text>
    </comment>
    <comment ref="F671" authorId="2" shapeId="0" xr:uid="{C4CB25C2-613B-4E20-993D-1679496AB38A}">
      <text>
        <r>
          <rPr>
            <b/>
            <sz val="9"/>
            <color indexed="81"/>
            <rFont val="Tahoma"/>
            <family val="2"/>
          </rPr>
          <t>Identify TCF or FST location.
Leave blank if tether is NOT for a TCF or FST!</t>
        </r>
      </text>
    </comment>
    <comment ref="H671" authorId="0" shapeId="0" xr:uid="{436824B8-BD89-4271-A628-2A9C67091351}">
      <text>
        <r>
          <rPr>
            <b/>
            <sz val="8"/>
            <color indexed="81"/>
            <rFont val="Tahoma"/>
            <family val="2"/>
          </rPr>
          <t>If any of these numbers are negative, check your PON count and Cable size</t>
        </r>
        <r>
          <rPr>
            <sz val="8"/>
            <color indexed="81"/>
            <rFont val="Tahoma"/>
            <family val="2"/>
          </rPr>
          <t xml:space="preserve">
</t>
        </r>
      </text>
    </comment>
    <comment ref="I671" authorId="0" shapeId="0" xr:uid="{C6D0F29D-1EE1-43FC-85E4-A7734F470D36}">
      <text>
        <r>
          <rPr>
            <b/>
            <sz val="8"/>
            <color indexed="81"/>
            <rFont val="Tahoma"/>
            <family val="2"/>
          </rPr>
          <t>If any of these numbers are negative, check your PON count and Cable size</t>
        </r>
      </text>
    </comment>
    <comment ref="J671" authorId="0" shapeId="0" xr:uid="{36ACDF4F-7D8B-4B64-AFAA-67266ACC97C5}">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671" authorId="2" shapeId="0" xr:uid="{A2656F13-4D0E-4DE6-9B3A-0332864F9BBF}">
      <text>
        <r>
          <rPr>
            <b/>
            <sz val="9"/>
            <color indexed="81"/>
            <rFont val="Tahoma"/>
            <family val="2"/>
          </rPr>
          <t>Leave blank if using 10' Terminal Tail
Enter Tail length if greater than 10'</t>
        </r>
      </text>
    </comment>
    <comment ref="M671" authorId="0" shapeId="0" xr:uid="{A3B35228-FB6F-4C8F-B5C3-178FB774853D}">
      <text>
        <r>
          <rPr>
            <b/>
            <sz val="8"/>
            <color indexed="81"/>
            <rFont val="Tahoma"/>
            <family val="2"/>
          </rPr>
          <t>Make design notes such as slack coils, realingment loops,  or location notes</t>
        </r>
      </text>
    </comment>
    <comment ref="Z671" authorId="0" shapeId="0" xr:uid="{AE51781C-C32E-4892-B104-129ACA5B83E4}">
      <text>
        <r>
          <rPr>
            <b/>
            <sz val="8"/>
            <color indexed="81"/>
            <rFont val="Tahoma"/>
            <family val="2"/>
          </rPr>
          <t>When using a 216, these are the 2-buffer tubes that can't be cross-assigned</t>
        </r>
        <r>
          <rPr>
            <sz val="8"/>
            <color indexed="81"/>
            <rFont val="Tahoma"/>
            <family val="2"/>
          </rPr>
          <t xml:space="preserve">
</t>
        </r>
      </text>
    </comment>
    <comment ref="AA671" authorId="0" shapeId="0" xr:uid="{6AA59424-9338-4336-BCDD-8826BE30A8E3}">
      <text>
        <r>
          <rPr>
            <b/>
            <sz val="8"/>
            <color indexed="81"/>
            <rFont val="Tahoma"/>
            <family val="2"/>
          </rPr>
          <t xml:space="preserve">Counting from High count Backwards- this is Fiber Strand 145
</t>
        </r>
      </text>
    </comment>
    <comment ref="AB671" authorId="0" shapeId="0" xr:uid="{566A0E0E-D9E3-44C9-A81D-AFC111E33EE1}">
      <text>
        <r>
          <rPr>
            <b/>
            <sz val="8"/>
            <color indexed="81"/>
            <rFont val="Tahoma"/>
            <family val="2"/>
          </rPr>
          <t>Counting from High count Backwards- this is Fiber Strand 156</t>
        </r>
      </text>
    </comment>
    <comment ref="J673" authorId="1" shapeId="0" xr:uid="{DBE47C24-64B5-45C0-A369-995E1CCECE6B}">
      <text>
        <r>
          <rPr>
            <b/>
            <sz val="9"/>
            <color indexed="81"/>
            <rFont val="Tahoma"/>
            <family val="2"/>
          </rPr>
          <t>If this highlights as an error, consider upsizing the Tether size for better ribbon utilization</t>
        </r>
      </text>
    </comment>
    <comment ref="J674" authorId="1" shapeId="0" xr:uid="{29F858FA-668C-4085-B101-C8B8A1C6DE2F}">
      <text>
        <r>
          <rPr>
            <b/>
            <sz val="9"/>
            <color indexed="81"/>
            <rFont val="Tahoma"/>
            <family val="2"/>
          </rPr>
          <t>If this highlights as an error, consider upsizing the Tether size for better ribbon utilization</t>
        </r>
      </text>
    </comment>
    <comment ref="J675" authorId="1" shapeId="0" xr:uid="{25FFE19E-4CFF-4066-A9AC-823DEB3562DF}">
      <text>
        <r>
          <rPr>
            <b/>
            <sz val="9"/>
            <color indexed="81"/>
            <rFont val="Tahoma"/>
            <family val="2"/>
          </rPr>
          <t>If this highlights as an error, consider upsizing the Tether size for better ribbon utilization</t>
        </r>
      </text>
    </comment>
    <comment ref="J676" authorId="1" shapeId="0" xr:uid="{E9E19CC3-37BB-4F65-B11A-40AFE32FD311}">
      <text>
        <r>
          <rPr>
            <b/>
            <sz val="9"/>
            <color indexed="81"/>
            <rFont val="Tahoma"/>
            <family val="2"/>
          </rPr>
          <t>If this highlights as an error, consider upsizing the Tether size for better ribbon utilization</t>
        </r>
      </text>
    </comment>
    <comment ref="J677" authorId="1" shapeId="0" xr:uid="{2350EFAA-9432-4599-BD3A-42669F0C0862}">
      <text>
        <r>
          <rPr>
            <b/>
            <sz val="9"/>
            <color indexed="81"/>
            <rFont val="Tahoma"/>
            <family val="2"/>
          </rPr>
          <t>If this highlights as an error, consider upsizing the Tether size for better ribbon utilization</t>
        </r>
      </text>
    </comment>
    <comment ref="J678" authorId="1" shapeId="0" xr:uid="{2916FF20-6566-47AE-809F-043AA4F02CDC}">
      <text>
        <r>
          <rPr>
            <b/>
            <sz val="9"/>
            <color indexed="81"/>
            <rFont val="Tahoma"/>
            <family val="2"/>
          </rPr>
          <t>If this highlights as an error, consider upsizing the Tether size for better ribbon utilization</t>
        </r>
      </text>
    </comment>
    <comment ref="J679" authorId="1" shapeId="0" xr:uid="{AC1F803E-A1EE-4B0E-BCC7-7072240EC97A}">
      <text>
        <r>
          <rPr>
            <b/>
            <sz val="9"/>
            <color indexed="81"/>
            <rFont val="Tahoma"/>
            <family val="2"/>
          </rPr>
          <t>If this highlights as an error, consider upsizing the Tether size for better ribbon utilization</t>
        </r>
      </text>
    </comment>
    <comment ref="J680" authorId="1" shapeId="0" xr:uid="{6F477A54-A9E5-4C37-B70A-884948B2CD13}">
      <text>
        <r>
          <rPr>
            <b/>
            <sz val="9"/>
            <color indexed="81"/>
            <rFont val="Tahoma"/>
            <family val="2"/>
          </rPr>
          <t>If this highlights as an error, consider upsizing the Tether size for better ribbon utilization</t>
        </r>
      </text>
    </comment>
    <comment ref="J681" authorId="1" shapeId="0" xr:uid="{4C92B149-F2BC-49E8-A902-B57A84F5F4E5}">
      <text>
        <r>
          <rPr>
            <b/>
            <sz val="9"/>
            <color indexed="81"/>
            <rFont val="Tahoma"/>
            <family val="2"/>
          </rPr>
          <t>If this highlights as an error, consider upsizing the Tether size for better ribbon utilization</t>
        </r>
      </text>
    </comment>
    <comment ref="J682" authorId="1" shapeId="0" xr:uid="{B9B0D26C-6A41-4BC7-BED3-FB0AF88F0643}">
      <text>
        <r>
          <rPr>
            <b/>
            <sz val="9"/>
            <color indexed="81"/>
            <rFont val="Tahoma"/>
            <family val="2"/>
          </rPr>
          <t>If this highlights as an error, consider upsizing the Tether size for better ribbon utilization</t>
        </r>
      </text>
    </comment>
    <comment ref="J683" authorId="1" shapeId="0" xr:uid="{56C0863F-4A58-4486-A329-9C21D06D15D4}">
      <text>
        <r>
          <rPr>
            <b/>
            <sz val="9"/>
            <color indexed="81"/>
            <rFont val="Tahoma"/>
            <family val="2"/>
          </rPr>
          <t>If this highlights as an error, consider upsizing the Tether size for better ribbon utilization</t>
        </r>
      </text>
    </comment>
    <comment ref="J684" authorId="1" shapeId="0" xr:uid="{6BFEC60B-3D20-4A2F-8BD4-49CB4F6F4C48}">
      <text>
        <r>
          <rPr>
            <b/>
            <sz val="9"/>
            <color indexed="81"/>
            <rFont val="Tahoma"/>
            <family val="2"/>
          </rPr>
          <t>If this highlights as an error, consider upsizing the Tether size for better ribbon utilization</t>
        </r>
      </text>
    </comment>
    <comment ref="J685" authorId="1" shapeId="0" xr:uid="{81482C52-64CD-47DA-B1BB-E9083A9C6E2C}">
      <text>
        <r>
          <rPr>
            <b/>
            <sz val="9"/>
            <color indexed="81"/>
            <rFont val="Tahoma"/>
            <family val="2"/>
          </rPr>
          <t>If this highlights as an error, consider upsizing the Tether size for better ribbon utilization</t>
        </r>
      </text>
    </comment>
    <comment ref="J686" authorId="1" shapeId="0" xr:uid="{F0BA6DE6-541A-4DEE-9D61-37B600B8387C}">
      <text>
        <r>
          <rPr>
            <b/>
            <sz val="9"/>
            <color indexed="81"/>
            <rFont val="Tahoma"/>
            <family val="2"/>
          </rPr>
          <t>If this highlights as an error, consider upsizing the Tether size for better ribbon utilization</t>
        </r>
      </text>
    </comment>
    <comment ref="J687" authorId="1" shapeId="0" xr:uid="{FB8D9CD9-960C-4FB0-B258-6E81DF484062}">
      <text>
        <r>
          <rPr>
            <b/>
            <sz val="9"/>
            <color indexed="81"/>
            <rFont val="Tahoma"/>
            <family val="2"/>
          </rPr>
          <t>If this highlights as an error, consider upsizing the Tether size for better ribbon utilization</t>
        </r>
      </text>
    </comment>
    <comment ref="J688" authorId="1" shapeId="0" xr:uid="{AB0B4F72-6529-4EB0-BB25-1797FCE399AE}">
      <text>
        <r>
          <rPr>
            <b/>
            <sz val="9"/>
            <color indexed="81"/>
            <rFont val="Tahoma"/>
            <family val="2"/>
          </rPr>
          <t>If this highlights as an error, consider upsizing the Tether size for better ribbon utilization</t>
        </r>
      </text>
    </comment>
    <comment ref="J689" authorId="1" shapeId="0" xr:uid="{74E5770D-356A-4583-B0BD-E6E3300DC8FA}">
      <text>
        <r>
          <rPr>
            <b/>
            <sz val="9"/>
            <color indexed="81"/>
            <rFont val="Tahoma"/>
            <family val="2"/>
          </rPr>
          <t>If this highlights as an error, consider upsizing the Tether size for better ribbon utilization</t>
        </r>
      </text>
    </comment>
    <comment ref="J690" authorId="1" shapeId="0" xr:uid="{4F1F084C-650E-4FDE-9AD2-C4CE8A62AE5F}">
      <text>
        <r>
          <rPr>
            <b/>
            <sz val="9"/>
            <color indexed="81"/>
            <rFont val="Tahoma"/>
            <family val="2"/>
          </rPr>
          <t>If this highlights as an error, consider upsizing the Tether size for better ribbon utilization</t>
        </r>
      </text>
    </comment>
    <comment ref="C691" authorId="1" shapeId="0" xr:uid="{87EAACD9-2EB8-4D87-B5C0-659A257B5FD6}">
      <text>
        <r>
          <rPr>
            <b/>
            <sz val="9"/>
            <color indexed="81"/>
            <rFont val="Tahoma"/>
            <family val="2"/>
          </rPr>
          <t>DBL REV requires TWO rows!
TPL REV requires THREE rows!
QD REV requires FOUR rows!</t>
        </r>
      </text>
    </comment>
    <comment ref="J691" authorId="1" shapeId="0" xr:uid="{34DE8BBC-EC59-4BE5-9961-CD9AB0ED752E}">
      <text>
        <r>
          <rPr>
            <b/>
            <sz val="9"/>
            <color indexed="81"/>
            <rFont val="Tahoma"/>
            <family val="2"/>
          </rPr>
          <t>If this highlights as an error, consider upsizing the Tether size for better ribbon utilization</t>
        </r>
      </text>
    </comment>
    <comment ref="C692" authorId="1" shapeId="0" xr:uid="{49E25FF2-DCF3-49F7-8C8D-24CC328E7332}">
      <text>
        <r>
          <rPr>
            <b/>
            <sz val="9"/>
            <color indexed="81"/>
            <rFont val="Tahoma"/>
            <family val="2"/>
          </rPr>
          <t>DBL REV requires TWO rows!
TPL REV requires THREE rows!
QD REV requires FOUR rows!</t>
        </r>
      </text>
    </comment>
    <comment ref="J692" authorId="1" shapeId="0" xr:uid="{637F69B8-C239-483C-A176-0C421341941C}">
      <text>
        <r>
          <rPr>
            <b/>
            <sz val="9"/>
            <color indexed="81"/>
            <rFont val="Tahoma"/>
            <family val="2"/>
          </rPr>
          <t>If this highlights as an error, consider upsizing the Tether size for better ribbon utilization</t>
        </r>
      </text>
    </comment>
    <comment ref="C693" authorId="1" shapeId="0" xr:uid="{AE1EEFE5-FB92-4F7D-9455-2E1DA481BE87}">
      <text>
        <r>
          <rPr>
            <b/>
            <sz val="9"/>
            <color indexed="81"/>
            <rFont val="Tahoma"/>
            <family val="2"/>
          </rPr>
          <t>DBL REV requires TWO rows!
TPL REV requires THREE rows!
QD REV requires FOUR rows!</t>
        </r>
      </text>
    </comment>
    <comment ref="J693" authorId="1" shapeId="0" xr:uid="{049FB242-5483-403F-B36F-742E73D7AB50}">
      <text>
        <r>
          <rPr>
            <b/>
            <sz val="9"/>
            <color indexed="81"/>
            <rFont val="Tahoma"/>
            <family val="2"/>
          </rPr>
          <t>If this highlights as an error, consider upsizing the Tether size for better ribbon utilization</t>
        </r>
      </text>
    </comment>
    <comment ref="C694" authorId="1" shapeId="0" xr:uid="{670A7F87-1965-4E0C-A3F1-36D6430A90FF}">
      <text>
        <r>
          <rPr>
            <b/>
            <sz val="9"/>
            <color indexed="81"/>
            <rFont val="Tahoma"/>
            <family val="2"/>
          </rPr>
          <t>DBL REV requires TWO rows!
TPL REV requires THREE rows!
QD REV requires FOUR rows!</t>
        </r>
      </text>
    </comment>
    <comment ref="J694" authorId="1" shapeId="0" xr:uid="{2D93753B-D9E3-4201-B83B-A922E113D53C}">
      <text>
        <r>
          <rPr>
            <b/>
            <sz val="9"/>
            <color indexed="81"/>
            <rFont val="Tahoma"/>
            <family val="2"/>
          </rPr>
          <t>If this highlights as an error, consider upsizing the Tether size for better ribbon utilization</t>
        </r>
      </text>
    </comment>
    <comment ref="C695" authorId="1" shapeId="0" xr:uid="{4EB80FA5-B779-4A83-B49A-5EA963FEB53C}">
      <text>
        <r>
          <rPr>
            <b/>
            <sz val="9"/>
            <color indexed="81"/>
            <rFont val="Tahoma"/>
            <family val="2"/>
          </rPr>
          <t>DBL REV requires TWO rows!
TPL REV requires THREE rows!
QD REV requires FOUR rows!</t>
        </r>
      </text>
    </comment>
    <comment ref="J695" authorId="1" shapeId="0" xr:uid="{432F4379-451A-41CE-AC6D-AB0F6914FC7B}">
      <text>
        <r>
          <rPr>
            <b/>
            <sz val="9"/>
            <color indexed="81"/>
            <rFont val="Tahoma"/>
            <family val="2"/>
          </rPr>
          <t>If this highlights as an error, consider upsizing the Tether size for better ribbon utilization</t>
        </r>
      </text>
    </comment>
    <comment ref="C696" authorId="1" shapeId="0" xr:uid="{E3116A0D-7540-41CE-95F8-C60BE8A8D0A1}">
      <text>
        <r>
          <rPr>
            <b/>
            <sz val="9"/>
            <color indexed="81"/>
            <rFont val="Tahoma"/>
            <family val="2"/>
          </rPr>
          <t>DBL REV requires TWO rows!
TPL REV requires THREE rows!
QD REV requires FOUR rows!</t>
        </r>
      </text>
    </comment>
    <comment ref="J696" authorId="1" shapeId="0" xr:uid="{30A5F437-389D-40DF-B605-C28C52229B39}">
      <text>
        <r>
          <rPr>
            <b/>
            <sz val="9"/>
            <color indexed="81"/>
            <rFont val="Tahoma"/>
            <family val="2"/>
          </rPr>
          <t>If this highlights as an error, consider upsizing the Tether size for better ribbon utilization</t>
        </r>
      </text>
    </comment>
    <comment ref="C697" authorId="1" shapeId="0" xr:uid="{3624CF36-D27F-4BA7-80B9-C26A78A92A64}">
      <text>
        <r>
          <rPr>
            <b/>
            <sz val="9"/>
            <color indexed="81"/>
            <rFont val="Tahoma"/>
            <family val="2"/>
          </rPr>
          <t>DBL REV requires TWO rows!
TPL REV requires THREE rows!
QD REV requires FOUR rows!</t>
        </r>
      </text>
    </comment>
    <comment ref="J697" authorId="1" shapeId="0" xr:uid="{9EDE3E0B-D04A-45F9-AF79-087A5E2DF7CA}">
      <text>
        <r>
          <rPr>
            <b/>
            <sz val="9"/>
            <color indexed="81"/>
            <rFont val="Tahoma"/>
            <family val="2"/>
          </rPr>
          <t>If this highlights as an error, consider upsizing the Tether size for better ribbon utilization</t>
        </r>
      </text>
    </comment>
    <comment ref="B703" authorId="0" shapeId="0" xr:uid="{9F85AA1B-9900-4855-B05B-A3E324C8379C}">
      <text>
        <r>
          <rPr>
            <b/>
            <sz val="8"/>
            <color indexed="81"/>
            <rFont val="Tahoma"/>
            <family val="2"/>
          </rPr>
          <t>This information will be used to satisfy your distribution planning requirement.</t>
        </r>
        <r>
          <rPr>
            <sz val="8"/>
            <color indexed="81"/>
            <rFont val="Tahoma"/>
            <family val="2"/>
          </rPr>
          <t xml:space="preserve">
</t>
        </r>
      </text>
    </comment>
    <comment ref="G703" authorId="0" shapeId="0" xr:uid="{44816D96-DC6C-4F7F-AF2B-0858B4C22C5E}">
      <text>
        <r>
          <rPr>
            <b/>
            <sz val="8"/>
            <color indexed="81"/>
            <rFont val="Tahoma"/>
            <family val="2"/>
          </rPr>
          <t>This is total fibers that have been assigned to this Reel based on Tether sizes picked</t>
        </r>
        <r>
          <rPr>
            <sz val="8"/>
            <color indexed="81"/>
            <rFont val="Tahoma"/>
            <family val="2"/>
          </rPr>
          <t xml:space="preserve">
</t>
        </r>
      </text>
    </comment>
    <comment ref="I703" authorId="0" shapeId="0" xr:uid="{D9723141-B6B5-4CD9-B9B5-1A741741C2DA}">
      <text>
        <r>
          <rPr>
            <b/>
            <sz val="8"/>
            <color indexed="81"/>
            <rFont val="Tahoma"/>
            <family val="2"/>
          </rPr>
          <t>This will be added to Planning Load Block A for TOTAL</t>
        </r>
        <r>
          <rPr>
            <sz val="8"/>
            <color indexed="81"/>
            <rFont val="Tahoma"/>
            <family val="2"/>
          </rPr>
          <t xml:space="preserve">
</t>
        </r>
      </text>
    </comment>
    <comment ref="J703" authorId="0" shapeId="0" xr:uid="{C8657E4D-46EB-426C-B72D-1EB82C35E2E7}">
      <text>
        <r>
          <rPr>
            <b/>
            <sz val="8"/>
            <color indexed="81"/>
            <rFont val="Tahoma"/>
            <family val="2"/>
          </rPr>
          <t>This is the PON OUT count that is not assigned in this cable reel.</t>
        </r>
        <r>
          <rPr>
            <sz val="8"/>
            <color indexed="81"/>
            <rFont val="Tahoma"/>
            <family val="2"/>
          </rPr>
          <t xml:space="preserve">
</t>
        </r>
      </text>
    </comment>
    <comment ref="P703" authorId="1" shapeId="0" xr:uid="{7D3A65CD-607C-474D-B7F0-B6E5C8354A52}">
      <text>
        <r>
          <rPr>
            <b/>
            <sz val="9"/>
            <color indexed="81"/>
            <rFont val="Tahoma"/>
            <family val="2"/>
          </rPr>
          <t>REMEMBER: 2-Fbr Tethers are NOT available for RPX CABLE!</t>
        </r>
      </text>
    </comment>
    <comment ref="Q703" authorId="1" shapeId="0" xr:uid="{65A2088E-F5B5-458C-81C3-C418677155AB}">
      <text>
        <r>
          <rPr>
            <b/>
            <sz val="9"/>
            <color indexed="81"/>
            <rFont val="Tahoma"/>
            <family val="2"/>
          </rPr>
          <t>REMEMBER: 2-Fbr Tethers are NOT available for RPX CABLE!</t>
        </r>
      </text>
    </comment>
    <comment ref="S703" authorId="1" shapeId="0" xr:uid="{6E7970AC-B9EB-4ED1-ABFF-5560F9C20315}">
      <text>
        <r>
          <rPr>
            <b/>
            <sz val="9"/>
            <color indexed="81"/>
            <rFont val="Tahoma"/>
            <family val="2"/>
          </rPr>
          <t>REMEMBER: 2-Fbr Tethers are NOT available for RPX CABLE!</t>
        </r>
      </text>
    </comment>
    <comment ref="T703" authorId="1" shapeId="0" xr:uid="{1F95E4CC-FFE0-4739-9709-4A63B9B33C97}">
      <text>
        <r>
          <rPr>
            <b/>
            <sz val="9"/>
            <color indexed="81"/>
            <rFont val="Tahoma"/>
            <family val="2"/>
          </rPr>
          <t>REMEMBER: 2-Fbr Tethers are NOT available for RPX CABLE!</t>
        </r>
      </text>
    </comment>
    <comment ref="B704" authorId="0" shapeId="0" xr:uid="{75BC50C0-E2E1-4B10-B9CF-5A1B9940817A}">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04" authorId="0" shapeId="0" xr:uid="{448138CB-0618-4899-9B3D-8649656133ED}">
      <text>
        <r>
          <rPr>
            <b/>
            <sz val="8"/>
            <color indexed="81"/>
            <rFont val="Tahoma"/>
            <family val="2"/>
          </rPr>
          <t>Make sure you add this number to "TAT FIBERS ASSIGNED" for the total required in the Load Block on the prints.</t>
        </r>
      </text>
    </comment>
    <comment ref="G704" authorId="0" shapeId="0" xr:uid="{BB29AC98-CAB0-463D-B2D1-AA1DFCF3C9B4}">
      <text>
        <r>
          <rPr>
            <b/>
            <sz val="8"/>
            <color indexed="81"/>
            <rFont val="Tahoma"/>
            <family val="2"/>
          </rPr>
          <t>Includes "DEAD" Count (No PON count assigned)</t>
        </r>
      </text>
    </comment>
    <comment ref="I704" authorId="0" shapeId="0" xr:uid="{00826171-E591-4F9F-BE22-5BA662DC784D}">
      <text>
        <r>
          <rPr>
            <b/>
            <sz val="8"/>
            <color indexed="81"/>
            <rFont val="Tahoma"/>
            <family val="2"/>
          </rPr>
          <t xml:space="preserve">If this number is negative- you need to upsize your cable sheath </t>
        </r>
        <r>
          <rPr>
            <sz val="8"/>
            <color indexed="81"/>
            <rFont val="Tahoma"/>
            <family val="2"/>
          </rPr>
          <t xml:space="preserve">
</t>
        </r>
      </text>
    </comment>
    <comment ref="Z704" authorId="0" shapeId="0" xr:uid="{0A3E5E6E-41D4-4E48-9CDC-D61B0D94B54B}">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705" authorId="0" shapeId="0" xr:uid="{1B4865B7-2892-4F4C-82A3-7064847E79E5}">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705" authorId="0" shapeId="0" xr:uid="{66392575-C9E7-42CF-9341-24993F0A0DC8}">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705" authorId="0" shapeId="0" xr:uid="{5BD1F325-18BE-4780-A07A-C8CE8F62F77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705" authorId="1" shapeId="0" xr:uid="{558EFB06-A3D1-459D-AF05-DEA8B5DCCA9B}">
      <text>
        <r>
          <rPr>
            <b/>
            <sz val="9"/>
            <color indexed="81"/>
            <rFont val="Tahoma"/>
            <family val="2"/>
          </rPr>
          <t>REMEMBER: 6-Fbr Tethers are NOT available for RPX CABLE!</t>
        </r>
      </text>
    </comment>
    <comment ref="Q705" authorId="1" shapeId="0" xr:uid="{C063044D-38FC-497D-99AC-94D13ABCC6CF}">
      <text>
        <r>
          <rPr>
            <b/>
            <sz val="9"/>
            <color indexed="81"/>
            <rFont val="Tahoma"/>
            <family val="2"/>
          </rPr>
          <t>REMEMBER: 6-Fbr Tethers are NOT available for RPX CABLE!</t>
        </r>
      </text>
    </comment>
    <comment ref="S705" authorId="1" shapeId="0" xr:uid="{DADF5312-5BB6-4A8A-A5A8-248236013D16}">
      <text>
        <r>
          <rPr>
            <b/>
            <sz val="9"/>
            <color indexed="81"/>
            <rFont val="Tahoma"/>
            <family val="2"/>
          </rPr>
          <t>REMEMBER: 6-Fbr Tethers are NOT available for RPX CABLE!</t>
        </r>
      </text>
    </comment>
    <comment ref="T705" authorId="1" shapeId="0" xr:uid="{7ADA2FDF-D5B7-468D-93CF-7FF77A4597EC}">
      <text>
        <r>
          <rPr>
            <b/>
            <sz val="9"/>
            <color indexed="81"/>
            <rFont val="Tahoma"/>
            <family val="2"/>
          </rPr>
          <t>REMEMBER: 6-Fbr Tethers are NOT available for AERIAL CABLE!</t>
        </r>
      </text>
    </comment>
    <comment ref="B706" authorId="0" shapeId="0" xr:uid="{0AD94445-540F-41FE-AB0B-DCB4F65B42E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706" authorId="0" shapeId="0" xr:uid="{8C59D5D6-19C2-46AA-9459-580A7B36D0C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707" authorId="0" shapeId="0" xr:uid="{844A1E0B-7FCF-41FA-9C7A-7000F9F60A9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708" authorId="0" shapeId="0" xr:uid="{874581F2-CC96-45CF-8E3A-5F8DE44594BA}">
      <text>
        <r>
          <rPr>
            <b/>
            <sz val="8"/>
            <color indexed="81"/>
            <rFont val="Tahoma"/>
            <family val="2"/>
          </rPr>
          <t>Include any existing, planned, or expected wireless locations to be fed by this reel of cable.</t>
        </r>
        <r>
          <rPr>
            <sz val="8"/>
            <color indexed="81"/>
            <rFont val="Tahoma"/>
            <family val="2"/>
          </rPr>
          <t xml:space="preserve">
</t>
        </r>
      </text>
    </comment>
    <comment ref="E708" authorId="0" shapeId="0" xr:uid="{098849E7-D4F8-4E07-972B-7BB672A84AAC}">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708" authorId="0" shapeId="0" xr:uid="{9DF7C8AC-332D-4498-AE89-6DA193F592F5}">
      <text>
        <r>
          <rPr>
            <b/>
            <sz val="8"/>
            <color indexed="81"/>
            <rFont val="Tahoma"/>
            <family val="2"/>
          </rPr>
          <t>These are "manufacturing rules" and general warnings</t>
        </r>
        <r>
          <rPr>
            <sz val="8"/>
            <color indexed="81"/>
            <rFont val="Tahoma"/>
            <family val="2"/>
          </rPr>
          <t xml:space="preserve">
</t>
        </r>
      </text>
    </comment>
    <comment ref="B709" authorId="0" shapeId="0" xr:uid="{2579904E-DFB9-4B9B-8C7B-C0A2E72C8367}">
      <text>
        <r>
          <rPr>
            <b/>
            <sz val="8"/>
            <color indexed="81"/>
            <rFont val="Tahoma"/>
            <family val="2"/>
          </rPr>
          <t>Field end section(s) requirements that this section of cable will feed (not fed by TETHERS)</t>
        </r>
        <r>
          <rPr>
            <sz val="8"/>
            <color indexed="81"/>
            <rFont val="Tahoma"/>
            <family val="2"/>
          </rPr>
          <t xml:space="preserve">
</t>
        </r>
      </text>
    </comment>
    <comment ref="B710" authorId="0" shapeId="0" xr:uid="{4CAAF860-1F82-431B-A801-F9B8A7387851}">
      <text>
        <r>
          <rPr>
            <b/>
            <sz val="8"/>
            <color indexed="81"/>
            <rFont val="Tahoma"/>
            <family val="2"/>
          </rPr>
          <t>This number is a sum of TOTAL PLANNED plus the ASSIGNED TO TETHERS</t>
        </r>
        <r>
          <rPr>
            <sz val="8"/>
            <color indexed="81"/>
            <rFont val="Tahoma"/>
            <family val="2"/>
          </rPr>
          <t xml:space="preserve">
</t>
        </r>
      </text>
    </comment>
    <comment ref="Z711" authorId="0" shapeId="0" xr:uid="{50009A41-D214-4871-96D7-DEC6ACA7CBDE}">
      <text>
        <r>
          <rPr>
            <b/>
            <sz val="8"/>
            <color indexed="81"/>
            <rFont val="Tahoma"/>
            <family val="2"/>
          </rPr>
          <t>When using a 216, these are the 2-buffer tubes that can't be cross-assigned</t>
        </r>
        <r>
          <rPr>
            <sz val="8"/>
            <color indexed="81"/>
            <rFont val="Tahoma"/>
            <family val="2"/>
          </rPr>
          <t xml:space="preserve">
</t>
        </r>
      </text>
    </comment>
    <comment ref="AA711" authorId="0" shapeId="0" xr:uid="{6A1209A0-1517-4096-81DE-75F452045D5C}">
      <text>
        <r>
          <rPr>
            <b/>
            <sz val="8"/>
            <color indexed="81"/>
            <rFont val="Tahoma"/>
            <family val="2"/>
          </rPr>
          <t>Counting from High count Backwards- this is Fiber Strand 133</t>
        </r>
      </text>
    </comment>
    <comment ref="AB711" authorId="0" shapeId="0" xr:uid="{BFB64CC0-2550-4025-8854-7C996FC06CB9}">
      <text>
        <r>
          <rPr>
            <b/>
            <sz val="8"/>
            <color indexed="81"/>
            <rFont val="Tahoma"/>
            <family val="2"/>
          </rPr>
          <t>Counting from High count Backwards- this is Fiber Strand 144</t>
        </r>
        <r>
          <rPr>
            <sz val="8"/>
            <color indexed="81"/>
            <rFont val="Tahoma"/>
            <family val="2"/>
          </rPr>
          <t xml:space="preserve">
</t>
        </r>
      </text>
    </comment>
    <comment ref="C712" authorId="0" shapeId="0" xr:uid="{0F29DACD-DBB3-475C-8177-549A2435B28D}">
      <text>
        <r>
          <rPr>
            <b/>
            <sz val="8"/>
            <color indexed="81"/>
            <rFont val="Tahoma"/>
            <family val="2"/>
          </rPr>
          <t xml:space="preserve">Select if this tether will be used to feed a CFST or a lateral cable. </t>
        </r>
      </text>
    </comment>
    <comment ref="D712" authorId="0" shapeId="0" xr:uid="{E5E072C8-9AA4-4ED4-9F7F-0EAF1A2DD9F4}">
      <text>
        <r>
          <rPr>
            <b/>
            <sz val="8"/>
            <color indexed="81"/>
            <rFont val="Tahoma"/>
            <family val="2"/>
          </rPr>
          <t>Note the Terminal Address to keep your locations straight</t>
        </r>
        <r>
          <rPr>
            <sz val="8"/>
            <color indexed="81"/>
            <rFont val="Tahoma"/>
            <family val="2"/>
          </rPr>
          <t xml:space="preserve">
</t>
        </r>
      </text>
    </comment>
    <comment ref="E712" authorId="0" shapeId="0" xr:uid="{DD5BB96A-1502-4F9E-BCC6-00ED6133FCD1}">
      <text>
        <r>
          <rPr>
            <b/>
            <sz val="9"/>
            <color indexed="81"/>
            <rFont val="Calibri"/>
            <family val="2"/>
            <scheme val="minor"/>
          </rPr>
          <t>Pick the Tether Size for the location</t>
        </r>
        <r>
          <rPr>
            <sz val="8"/>
            <color indexed="81"/>
            <rFont val="Tahoma"/>
            <family val="2"/>
          </rPr>
          <t xml:space="preserve">
</t>
        </r>
      </text>
    </comment>
    <comment ref="F712" authorId="2" shapeId="0" xr:uid="{D9DADD50-A705-4AE3-BAB3-447F11923D64}">
      <text>
        <r>
          <rPr>
            <b/>
            <sz val="9"/>
            <color indexed="81"/>
            <rFont val="Tahoma"/>
            <family val="2"/>
          </rPr>
          <t>Identify TCF or FST location.
Leave blank if tether is NOT for a TCF or FST!</t>
        </r>
      </text>
    </comment>
    <comment ref="H712" authorId="0" shapeId="0" xr:uid="{61669654-D389-4FCA-B906-52D2F44CC0DB}">
      <text>
        <r>
          <rPr>
            <b/>
            <sz val="8"/>
            <color indexed="81"/>
            <rFont val="Tahoma"/>
            <family val="2"/>
          </rPr>
          <t>If any of these numbers are negative, check your PON count and Cable size</t>
        </r>
        <r>
          <rPr>
            <sz val="8"/>
            <color indexed="81"/>
            <rFont val="Tahoma"/>
            <family val="2"/>
          </rPr>
          <t xml:space="preserve">
</t>
        </r>
      </text>
    </comment>
    <comment ref="I712" authorId="0" shapeId="0" xr:uid="{18CA6AAE-A1EC-4153-BD51-CB43D167915E}">
      <text>
        <r>
          <rPr>
            <b/>
            <sz val="8"/>
            <color indexed="81"/>
            <rFont val="Tahoma"/>
            <family val="2"/>
          </rPr>
          <t>If any of these numbers are negative, check your PON count and Cable size</t>
        </r>
      </text>
    </comment>
    <comment ref="J712" authorId="0" shapeId="0" xr:uid="{577FD71B-9999-4E43-BA6E-56C7D3D3CBFE}">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712" authorId="2" shapeId="0" xr:uid="{9356A250-C2DB-4422-806E-9583BAFC8DED}">
      <text>
        <r>
          <rPr>
            <b/>
            <sz val="9"/>
            <color indexed="81"/>
            <rFont val="Tahoma"/>
            <family val="2"/>
          </rPr>
          <t>Leave blank if using 10' Terminal Tail
Enter Tail length if greater than 10'</t>
        </r>
      </text>
    </comment>
    <comment ref="M712" authorId="0" shapeId="0" xr:uid="{ABD9E96A-DBA4-45EE-9D56-12ABF3985597}">
      <text>
        <r>
          <rPr>
            <b/>
            <sz val="8"/>
            <color indexed="81"/>
            <rFont val="Tahoma"/>
            <family val="2"/>
          </rPr>
          <t>Make design notes such as slack coils, realingment loops,  or location notes</t>
        </r>
      </text>
    </comment>
    <comment ref="Z712" authorId="0" shapeId="0" xr:uid="{DA50F858-FEB7-4055-887B-229108095A3D}">
      <text>
        <r>
          <rPr>
            <b/>
            <sz val="8"/>
            <color indexed="81"/>
            <rFont val="Tahoma"/>
            <family val="2"/>
          </rPr>
          <t>When using a 216, these are the 2-buffer tubes that can't be cross-assigned</t>
        </r>
        <r>
          <rPr>
            <sz val="8"/>
            <color indexed="81"/>
            <rFont val="Tahoma"/>
            <family val="2"/>
          </rPr>
          <t xml:space="preserve">
</t>
        </r>
      </text>
    </comment>
    <comment ref="AA712" authorId="0" shapeId="0" xr:uid="{9CE81639-52A7-4E46-8EC3-26315F141E7E}">
      <text>
        <r>
          <rPr>
            <b/>
            <sz val="8"/>
            <color indexed="81"/>
            <rFont val="Tahoma"/>
            <family val="2"/>
          </rPr>
          <t xml:space="preserve">Counting from High count Backwards- this is Fiber Strand 145
</t>
        </r>
      </text>
    </comment>
    <comment ref="AB712" authorId="0" shapeId="0" xr:uid="{713A0B2E-603F-4D87-BF7C-680C56A1FB21}">
      <text>
        <r>
          <rPr>
            <b/>
            <sz val="8"/>
            <color indexed="81"/>
            <rFont val="Tahoma"/>
            <family val="2"/>
          </rPr>
          <t>Counting from High count Backwards- this is Fiber Strand 156</t>
        </r>
      </text>
    </comment>
    <comment ref="J714" authorId="1" shapeId="0" xr:uid="{BED5A774-DD73-42E3-8D16-329BE2AE43D5}">
      <text>
        <r>
          <rPr>
            <b/>
            <sz val="9"/>
            <color indexed="81"/>
            <rFont val="Tahoma"/>
            <family val="2"/>
          </rPr>
          <t>If this highlights as an error, consider upsizing the Tether size for better ribbon utilization</t>
        </r>
      </text>
    </comment>
    <comment ref="J715" authorId="1" shapeId="0" xr:uid="{27F40F93-D697-4C7F-A538-3C37FFA2C5A2}">
      <text>
        <r>
          <rPr>
            <b/>
            <sz val="9"/>
            <color indexed="81"/>
            <rFont val="Tahoma"/>
            <family val="2"/>
          </rPr>
          <t>If this highlights as an error, consider upsizing the Tether size for better ribbon utilization</t>
        </r>
      </text>
    </comment>
    <comment ref="J716" authorId="1" shapeId="0" xr:uid="{028EE3F0-14B7-4F8C-8F3F-3E036F2FF95D}">
      <text>
        <r>
          <rPr>
            <b/>
            <sz val="9"/>
            <color indexed="81"/>
            <rFont val="Tahoma"/>
            <family val="2"/>
          </rPr>
          <t>If this highlights as an error, consider upsizing the Tether size for better ribbon utilization</t>
        </r>
      </text>
    </comment>
    <comment ref="J717" authorId="1" shapeId="0" xr:uid="{42E693AE-EE81-4C60-B365-42D8A0156955}">
      <text>
        <r>
          <rPr>
            <b/>
            <sz val="9"/>
            <color indexed="81"/>
            <rFont val="Tahoma"/>
            <family val="2"/>
          </rPr>
          <t>If this highlights as an error, consider upsizing the Tether size for better ribbon utilization</t>
        </r>
      </text>
    </comment>
    <comment ref="J718" authorId="1" shapeId="0" xr:uid="{FB8A338B-FB82-40B0-876A-89EFC44D99B1}">
      <text>
        <r>
          <rPr>
            <b/>
            <sz val="9"/>
            <color indexed="81"/>
            <rFont val="Tahoma"/>
            <family val="2"/>
          </rPr>
          <t>If this highlights as an error, consider upsizing the Tether size for better ribbon utilization</t>
        </r>
      </text>
    </comment>
    <comment ref="J719" authorId="1" shapeId="0" xr:uid="{26E48CF1-B8FC-45A1-AF59-D6132D64B1FB}">
      <text>
        <r>
          <rPr>
            <b/>
            <sz val="9"/>
            <color indexed="81"/>
            <rFont val="Tahoma"/>
            <family val="2"/>
          </rPr>
          <t>If this highlights as an error, consider upsizing the Tether size for better ribbon utilization</t>
        </r>
      </text>
    </comment>
    <comment ref="J720" authorId="1" shapeId="0" xr:uid="{46545A6E-1AE2-4346-A5A9-2F0FD3E8CF54}">
      <text>
        <r>
          <rPr>
            <b/>
            <sz val="9"/>
            <color indexed="81"/>
            <rFont val="Tahoma"/>
            <family val="2"/>
          </rPr>
          <t>If this highlights as an error, consider upsizing the Tether size for better ribbon utilization</t>
        </r>
      </text>
    </comment>
    <comment ref="J721" authorId="1" shapeId="0" xr:uid="{3B6ACEEC-DEB1-45E5-86FC-5B3391C70570}">
      <text>
        <r>
          <rPr>
            <b/>
            <sz val="9"/>
            <color indexed="81"/>
            <rFont val="Tahoma"/>
            <family val="2"/>
          </rPr>
          <t>If this highlights as an error, consider upsizing the Tether size for better ribbon utilization</t>
        </r>
      </text>
    </comment>
    <comment ref="J722" authorId="1" shapeId="0" xr:uid="{7FBE752D-DCFB-48E1-953C-D071AE576DBA}">
      <text>
        <r>
          <rPr>
            <b/>
            <sz val="9"/>
            <color indexed="81"/>
            <rFont val="Tahoma"/>
            <family val="2"/>
          </rPr>
          <t>If this highlights as an error, consider upsizing the Tether size for better ribbon utilization</t>
        </r>
      </text>
    </comment>
    <comment ref="J723" authorId="1" shapeId="0" xr:uid="{9E87237A-C9C7-4A15-BD12-75D6FFBE6655}">
      <text>
        <r>
          <rPr>
            <b/>
            <sz val="9"/>
            <color indexed="81"/>
            <rFont val="Tahoma"/>
            <family val="2"/>
          </rPr>
          <t>If this highlights as an error, consider upsizing the Tether size for better ribbon utilization</t>
        </r>
      </text>
    </comment>
    <comment ref="J724" authorId="1" shapeId="0" xr:uid="{FC7BDDB9-049C-4732-B705-D1F4C129AF82}">
      <text>
        <r>
          <rPr>
            <b/>
            <sz val="9"/>
            <color indexed="81"/>
            <rFont val="Tahoma"/>
            <family val="2"/>
          </rPr>
          <t>If this highlights as an error, consider upsizing the Tether size for better ribbon utilization</t>
        </r>
      </text>
    </comment>
    <comment ref="J725" authorId="1" shapeId="0" xr:uid="{D5C68B52-969E-440A-953E-8FB4E7A1DFD5}">
      <text>
        <r>
          <rPr>
            <b/>
            <sz val="9"/>
            <color indexed="81"/>
            <rFont val="Tahoma"/>
            <family val="2"/>
          </rPr>
          <t>If this highlights as an error, consider upsizing the Tether size for better ribbon utilization</t>
        </r>
      </text>
    </comment>
    <comment ref="J726" authorId="1" shapeId="0" xr:uid="{365A3024-8458-47DE-9919-6DF6F34617E5}">
      <text>
        <r>
          <rPr>
            <b/>
            <sz val="9"/>
            <color indexed="81"/>
            <rFont val="Tahoma"/>
            <family val="2"/>
          </rPr>
          <t>If this highlights as an error, consider upsizing the Tether size for better ribbon utilization</t>
        </r>
      </text>
    </comment>
    <comment ref="J727" authorId="1" shapeId="0" xr:uid="{79CAE6CC-EB4A-4CB8-9336-CA36DCC3EB9E}">
      <text>
        <r>
          <rPr>
            <b/>
            <sz val="9"/>
            <color indexed="81"/>
            <rFont val="Tahoma"/>
            <family val="2"/>
          </rPr>
          <t>If this highlights as an error, consider upsizing the Tether size for better ribbon utilization</t>
        </r>
      </text>
    </comment>
    <comment ref="J728" authorId="1" shapeId="0" xr:uid="{0BCE7294-8966-4154-839E-D4D8548E4187}">
      <text>
        <r>
          <rPr>
            <b/>
            <sz val="9"/>
            <color indexed="81"/>
            <rFont val="Tahoma"/>
            <family val="2"/>
          </rPr>
          <t>If this highlights as an error, consider upsizing the Tether size for better ribbon utilization</t>
        </r>
      </text>
    </comment>
    <comment ref="J729" authorId="1" shapeId="0" xr:uid="{F4896578-7BC4-4FD6-B52B-CB3B980212D4}">
      <text>
        <r>
          <rPr>
            <b/>
            <sz val="9"/>
            <color indexed="81"/>
            <rFont val="Tahoma"/>
            <family val="2"/>
          </rPr>
          <t>If this highlights as an error, consider upsizing the Tether size for better ribbon utilization</t>
        </r>
      </text>
    </comment>
    <comment ref="J730" authorId="1" shapeId="0" xr:uid="{DA209317-F043-4F62-BEB6-56F5F0CC10B6}">
      <text>
        <r>
          <rPr>
            <b/>
            <sz val="9"/>
            <color indexed="81"/>
            <rFont val="Tahoma"/>
            <family val="2"/>
          </rPr>
          <t>If this highlights as an error, consider upsizing the Tether size for better ribbon utilization</t>
        </r>
      </text>
    </comment>
    <comment ref="J731" authorId="1" shapeId="0" xr:uid="{2062D058-04AA-43F0-B1E2-FE708689368F}">
      <text>
        <r>
          <rPr>
            <b/>
            <sz val="9"/>
            <color indexed="81"/>
            <rFont val="Tahoma"/>
            <family val="2"/>
          </rPr>
          <t>If this highlights as an error, consider upsizing the Tether size for better ribbon utilization</t>
        </r>
      </text>
    </comment>
    <comment ref="C732" authorId="1" shapeId="0" xr:uid="{BBA23532-724A-4B36-B678-C9FC55A85A3D}">
      <text>
        <r>
          <rPr>
            <b/>
            <sz val="9"/>
            <color indexed="81"/>
            <rFont val="Tahoma"/>
            <family val="2"/>
          </rPr>
          <t>DBL REV requires TWO rows!
TPL REV requires THREE rows!
QD REV requires FOUR rows!</t>
        </r>
      </text>
    </comment>
    <comment ref="J732" authorId="1" shapeId="0" xr:uid="{7A1DF541-DC50-4125-B68B-F30A553361F9}">
      <text>
        <r>
          <rPr>
            <b/>
            <sz val="9"/>
            <color indexed="81"/>
            <rFont val="Tahoma"/>
            <family val="2"/>
          </rPr>
          <t>If this highlights as an error, consider upsizing the Tether size for better ribbon utilization</t>
        </r>
      </text>
    </comment>
    <comment ref="C733" authorId="1" shapeId="0" xr:uid="{46DA81A1-8981-4A6D-99D8-DE83062C417B}">
      <text>
        <r>
          <rPr>
            <b/>
            <sz val="9"/>
            <color indexed="81"/>
            <rFont val="Tahoma"/>
            <family val="2"/>
          </rPr>
          <t>DBL REV requires TWO rows!
TPL REV requires THREE rows!
QD REV requires FOUR rows!</t>
        </r>
      </text>
    </comment>
    <comment ref="J733" authorId="1" shapeId="0" xr:uid="{68E66CCD-C1E5-4D37-87FE-CECF85D1D50A}">
      <text>
        <r>
          <rPr>
            <b/>
            <sz val="9"/>
            <color indexed="81"/>
            <rFont val="Tahoma"/>
            <family val="2"/>
          </rPr>
          <t>If this highlights as an error, consider upsizing the Tether size for better ribbon utilization</t>
        </r>
      </text>
    </comment>
    <comment ref="C734" authorId="1" shapeId="0" xr:uid="{3CB30BDB-30A9-4287-9A94-D932AC90CA54}">
      <text>
        <r>
          <rPr>
            <b/>
            <sz val="9"/>
            <color indexed="81"/>
            <rFont val="Tahoma"/>
            <family val="2"/>
          </rPr>
          <t>DBL REV requires TWO rows!
TPL REV requires THREE rows!
QD REV requires FOUR rows!</t>
        </r>
      </text>
    </comment>
    <comment ref="J734" authorId="1" shapeId="0" xr:uid="{D169CC9D-9D1F-4747-AD6E-7C2504536935}">
      <text>
        <r>
          <rPr>
            <b/>
            <sz val="9"/>
            <color indexed="81"/>
            <rFont val="Tahoma"/>
            <family val="2"/>
          </rPr>
          <t>If this highlights as an error, consider upsizing the Tether size for better ribbon utilization</t>
        </r>
      </text>
    </comment>
    <comment ref="C735" authorId="1" shapeId="0" xr:uid="{9F926052-6FBF-45F5-A3C9-0AF6F8E8AC96}">
      <text>
        <r>
          <rPr>
            <b/>
            <sz val="9"/>
            <color indexed="81"/>
            <rFont val="Tahoma"/>
            <family val="2"/>
          </rPr>
          <t>DBL REV requires TWO rows!
TPL REV requires THREE rows!
QD REV requires FOUR rows!</t>
        </r>
      </text>
    </comment>
    <comment ref="J735" authorId="1" shapeId="0" xr:uid="{0AF369AA-0AED-4E67-9FC2-B9719CC5B2A7}">
      <text>
        <r>
          <rPr>
            <b/>
            <sz val="9"/>
            <color indexed="81"/>
            <rFont val="Tahoma"/>
            <family val="2"/>
          </rPr>
          <t>If this highlights as an error, consider upsizing the Tether size for better ribbon utilization</t>
        </r>
      </text>
    </comment>
    <comment ref="C736" authorId="1" shapeId="0" xr:uid="{D5EA14AC-5AF5-4AF9-A58C-930E8E39A616}">
      <text>
        <r>
          <rPr>
            <b/>
            <sz val="9"/>
            <color indexed="81"/>
            <rFont val="Tahoma"/>
            <family val="2"/>
          </rPr>
          <t>DBL REV requires TWO rows!
TPL REV requires THREE rows!
QD REV requires FOUR rows!</t>
        </r>
      </text>
    </comment>
    <comment ref="J736" authorId="1" shapeId="0" xr:uid="{C7370674-8DF6-4908-8D48-DA2015D80A00}">
      <text>
        <r>
          <rPr>
            <b/>
            <sz val="9"/>
            <color indexed="81"/>
            <rFont val="Tahoma"/>
            <family val="2"/>
          </rPr>
          <t>If this highlights as an error, consider upsizing the Tether size for better ribbon utilization</t>
        </r>
      </text>
    </comment>
    <comment ref="C737" authorId="1" shapeId="0" xr:uid="{B69123A9-35EA-4781-B42C-AA660B6A9EA4}">
      <text>
        <r>
          <rPr>
            <b/>
            <sz val="9"/>
            <color indexed="81"/>
            <rFont val="Tahoma"/>
            <family val="2"/>
          </rPr>
          <t>DBL REV requires TWO rows!
TPL REV requires THREE rows!
QD REV requires FOUR rows!</t>
        </r>
      </text>
    </comment>
    <comment ref="J737" authorId="1" shapeId="0" xr:uid="{8B57CDA0-33D1-44DE-B814-B43BCE9C039E}">
      <text>
        <r>
          <rPr>
            <b/>
            <sz val="9"/>
            <color indexed="81"/>
            <rFont val="Tahoma"/>
            <family val="2"/>
          </rPr>
          <t>If this highlights as an error, consider upsizing the Tether size for better ribbon utilization</t>
        </r>
      </text>
    </comment>
    <comment ref="C738" authorId="1" shapeId="0" xr:uid="{BA6BF719-0A12-4510-98D0-E1C4307539D6}">
      <text>
        <r>
          <rPr>
            <b/>
            <sz val="9"/>
            <color indexed="81"/>
            <rFont val="Tahoma"/>
            <family val="2"/>
          </rPr>
          <t>DBL REV requires TWO rows!
TPL REV requires THREE rows!
QD REV requires FOUR rows!</t>
        </r>
      </text>
    </comment>
    <comment ref="J738" authorId="1" shapeId="0" xr:uid="{1113E538-7E8D-4837-A227-E5DBD4CC4A42}">
      <text>
        <r>
          <rPr>
            <b/>
            <sz val="9"/>
            <color indexed="81"/>
            <rFont val="Tahoma"/>
            <family val="2"/>
          </rPr>
          <t>If this highlights as an error, consider upsizing the Tether size for better ribbon utilization</t>
        </r>
      </text>
    </comment>
    <comment ref="B744" authorId="0" shapeId="0" xr:uid="{3CF032D6-C494-4648-8DDE-AD565F27E134}">
      <text>
        <r>
          <rPr>
            <b/>
            <sz val="8"/>
            <color indexed="81"/>
            <rFont val="Tahoma"/>
            <family val="2"/>
          </rPr>
          <t>This information will be used to satisfy your distribution planning requirement.</t>
        </r>
        <r>
          <rPr>
            <sz val="8"/>
            <color indexed="81"/>
            <rFont val="Tahoma"/>
            <family val="2"/>
          </rPr>
          <t xml:space="preserve">
</t>
        </r>
      </text>
    </comment>
    <comment ref="G744" authorId="0" shapeId="0" xr:uid="{234E114C-2207-4520-A80E-8FDD27BDF4C4}">
      <text>
        <r>
          <rPr>
            <b/>
            <sz val="8"/>
            <color indexed="81"/>
            <rFont val="Tahoma"/>
            <family val="2"/>
          </rPr>
          <t>This is total fibers that have been assigned to this Reel based on Tether sizes picked</t>
        </r>
        <r>
          <rPr>
            <sz val="8"/>
            <color indexed="81"/>
            <rFont val="Tahoma"/>
            <family val="2"/>
          </rPr>
          <t xml:space="preserve">
</t>
        </r>
      </text>
    </comment>
    <comment ref="I744" authorId="0" shapeId="0" xr:uid="{946A21D4-3F97-4119-BFA3-8CA02DD6D748}">
      <text>
        <r>
          <rPr>
            <b/>
            <sz val="8"/>
            <color indexed="81"/>
            <rFont val="Tahoma"/>
            <family val="2"/>
          </rPr>
          <t>This will be added to Planning Load Block A for TOTAL</t>
        </r>
        <r>
          <rPr>
            <sz val="8"/>
            <color indexed="81"/>
            <rFont val="Tahoma"/>
            <family val="2"/>
          </rPr>
          <t xml:space="preserve">
</t>
        </r>
      </text>
    </comment>
    <comment ref="J744" authorId="0" shapeId="0" xr:uid="{58670131-923C-4280-BA3C-CC74B047C41C}">
      <text>
        <r>
          <rPr>
            <b/>
            <sz val="8"/>
            <color indexed="81"/>
            <rFont val="Tahoma"/>
            <family val="2"/>
          </rPr>
          <t>This is the PON OUT count that is not assigned in this cable reel.</t>
        </r>
        <r>
          <rPr>
            <sz val="8"/>
            <color indexed="81"/>
            <rFont val="Tahoma"/>
            <family val="2"/>
          </rPr>
          <t xml:space="preserve">
</t>
        </r>
      </text>
    </comment>
    <comment ref="P744" authorId="1" shapeId="0" xr:uid="{7F99A540-E076-470D-9C82-AAEEF0A36042}">
      <text>
        <r>
          <rPr>
            <b/>
            <sz val="9"/>
            <color indexed="81"/>
            <rFont val="Tahoma"/>
            <family val="2"/>
          </rPr>
          <t>REMEMBER: 2-Fbr Tethers are NOT available for RPX CABLE!</t>
        </r>
      </text>
    </comment>
    <comment ref="Q744" authorId="1" shapeId="0" xr:uid="{CAE6C33E-142A-46D1-BAB8-1FBFCD6B470B}">
      <text>
        <r>
          <rPr>
            <b/>
            <sz val="9"/>
            <color indexed="81"/>
            <rFont val="Tahoma"/>
            <family val="2"/>
          </rPr>
          <t>REMEMBER: 2-Fbr Tethers are NOT available for RPX CABLE!</t>
        </r>
      </text>
    </comment>
    <comment ref="S744" authorId="1" shapeId="0" xr:uid="{439E6522-6D38-470C-89F9-7B12ECBC0D8B}">
      <text>
        <r>
          <rPr>
            <b/>
            <sz val="9"/>
            <color indexed="81"/>
            <rFont val="Tahoma"/>
            <family val="2"/>
          </rPr>
          <t>REMEMBER: 2-Fbr Tethers are NOT available for RPX CABLE!</t>
        </r>
      </text>
    </comment>
    <comment ref="T744" authorId="1" shapeId="0" xr:uid="{CE91EE0E-00FE-4BA5-80CA-8EEA03AAE0FE}">
      <text>
        <r>
          <rPr>
            <b/>
            <sz val="9"/>
            <color indexed="81"/>
            <rFont val="Tahoma"/>
            <family val="2"/>
          </rPr>
          <t>REMEMBER: 2-Fbr Tethers are NOT available for RPX CABLE!</t>
        </r>
      </text>
    </comment>
    <comment ref="B745" authorId="0" shapeId="0" xr:uid="{2AE62326-1014-4984-B1D6-CDDA434FBDA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45" authorId="0" shapeId="0" xr:uid="{25D4982A-EE57-4C85-BBE2-AF2F9B54246B}">
      <text>
        <r>
          <rPr>
            <b/>
            <sz val="8"/>
            <color indexed="81"/>
            <rFont val="Tahoma"/>
            <family val="2"/>
          </rPr>
          <t>Make sure you add this number to "TAT FIBERS ASSIGNED" for the total required in the Load Block on the prints.</t>
        </r>
      </text>
    </comment>
    <comment ref="G745" authorId="0" shapeId="0" xr:uid="{24C2C8DD-1DED-4E97-BBC3-8D11156FB5DE}">
      <text>
        <r>
          <rPr>
            <b/>
            <sz val="8"/>
            <color indexed="81"/>
            <rFont val="Tahoma"/>
            <family val="2"/>
          </rPr>
          <t>Includes "DEAD" Count (No PON count assigned)</t>
        </r>
      </text>
    </comment>
    <comment ref="I745" authorId="0" shapeId="0" xr:uid="{AC6E41B0-DF99-4078-A7BC-750A2A7D1F38}">
      <text>
        <r>
          <rPr>
            <b/>
            <sz val="8"/>
            <color indexed="81"/>
            <rFont val="Tahoma"/>
            <family val="2"/>
          </rPr>
          <t xml:space="preserve">If this number is negative- you need to upsize your cable sheath </t>
        </r>
        <r>
          <rPr>
            <sz val="8"/>
            <color indexed="81"/>
            <rFont val="Tahoma"/>
            <family val="2"/>
          </rPr>
          <t xml:space="preserve">
</t>
        </r>
      </text>
    </comment>
    <comment ref="Z745" authorId="0" shapeId="0" xr:uid="{11F879B2-9B6A-41D2-806E-FBDE6F24434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746" authorId="0" shapeId="0" xr:uid="{2AEE2FBC-AD47-441B-987F-6CA0511677A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746" authorId="0" shapeId="0" xr:uid="{F59921F5-663B-442C-A54F-C40B97D4455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746" authorId="0" shapeId="0" xr:uid="{94E51E2A-57BA-421C-AD1B-654B2939D19B}">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746" authorId="1" shapeId="0" xr:uid="{BF69C7C2-2023-43A3-A9C4-A7D62B2DD167}">
      <text>
        <r>
          <rPr>
            <b/>
            <sz val="9"/>
            <color indexed="81"/>
            <rFont val="Tahoma"/>
            <family val="2"/>
          </rPr>
          <t>REMEMBER: 6-Fbr Tethers are NOT available for RPX CABLE!</t>
        </r>
      </text>
    </comment>
    <comment ref="Q746" authorId="1" shapeId="0" xr:uid="{4B30AD79-11FE-4871-9A4A-B424C273FAE7}">
      <text>
        <r>
          <rPr>
            <b/>
            <sz val="9"/>
            <color indexed="81"/>
            <rFont val="Tahoma"/>
            <family val="2"/>
          </rPr>
          <t>REMEMBER: 6-Fbr Tethers are NOT available for RPX CABLE!</t>
        </r>
      </text>
    </comment>
    <comment ref="S746" authorId="1" shapeId="0" xr:uid="{BE7CF36D-A3B1-4FC7-8AB1-F3FA99BABD9E}">
      <text>
        <r>
          <rPr>
            <b/>
            <sz val="9"/>
            <color indexed="81"/>
            <rFont val="Tahoma"/>
            <family val="2"/>
          </rPr>
          <t>REMEMBER: 6-Fbr Tethers are NOT available for RPX CABLE!</t>
        </r>
      </text>
    </comment>
    <comment ref="T746" authorId="1" shapeId="0" xr:uid="{B9EBD4F6-5A40-47E6-8F4F-03593D57A028}">
      <text>
        <r>
          <rPr>
            <b/>
            <sz val="9"/>
            <color indexed="81"/>
            <rFont val="Tahoma"/>
            <family val="2"/>
          </rPr>
          <t>REMEMBER: 6-Fbr Tethers are NOT available for AERIAL CABLE!</t>
        </r>
      </text>
    </comment>
    <comment ref="B747" authorId="0" shapeId="0" xr:uid="{7550E74B-548D-4E38-B1AD-D4EA1049C7D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747" authorId="0" shapeId="0" xr:uid="{00343039-2A0F-4949-9A44-329B6BC82D01}">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748" authorId="0" shapeId="0" xr:uid="{48E6C7B5-93A5-4EB5-A349-A34DBA5EE23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749" authorId="0" shapeId="0" xr:uid="{74364F31-2051-40AA-992C-076512CFADA2}">
      <text>
        <r>
          <rPr>
            <b/>
            <sz val="8"/>
            <color indexed="81"/>
            <rFont val="Tahoma"/>
            <family val="2"/>
          </rPr>
          <t>Include any existing, planned, or expected wireless locations to be fed by this reel of cable.</t>
        </r>
        <r>
          <rPr>
            <sz val="8"/>
            <color indexed="81"/>
            <rFont val="Tahoma"/>
            <family val="2"/>
          </rPr>
          <t xml:space="preserve">
</t>
        </r>
      </text>
    </comment>
    <comment ref="E749" authorId="0" shapeId="0" xr:uid="{92BC8A94-2362-480C-AEC7-E588544AAC23}">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749" authorId="0" shapeId="0" xr:uid="{4CCC5CD8-A562-4A38-B3C2-316792BD4F92}">
      <text>
        <r>
          <rPr>
            <b/>
            <sz val="8"/>
            <color indexed="81"/>
            <rFont val="Tahoma"/>
            <family val="2"/>
          </rPr>
          <t>These are "manufacturing rules" and general warnings</t>
        </r>
        <r>
          <rPr>
            <sz val="8"/>
            <color indexed="81"/>
            <rFont val="Tahoma"/>
            <family val="2"/>
          </rPr>
          <t xml:space="preserve">
</t>
        </r>
      </text>
    </comment>
    <comment ref="B750" authorId="0" shapeId="0" xr:uid="{279B4AF5-7B4F-480F-9B66-DC08E818F547}">
      <text>
        <r>
          <rPr>
            <b/>
            <sz val="8"/>
            <color indexed="81"/>
            <rFont val="Tahoma"/>
            <family val="2"/>
          </rPr>
          <t>Field end section(s) requirements that this section of cable will feed (not fed by TETHERS)</t>
        </r>
        <r>
          <rPr>
            <sz val="8"/>
            <color indexed="81"/>
            <rFont val="Tahoma"/>
            <family val="2"/>
          </rPr>
          <t xml:space="preserve">
</t>
        </r>
      </text>
    </comment>
    <comment ref="B751" authorId="0" shapeId="0" xr:uid="{10671803-43C1-432D-A47B-3FA083712AEA}">
      <text>
        <r>
          <rPr>
            <b/>
            <sz val="8"/>
            <color indexed="81"/>
            <rFont val="Tahoma"/>
            <family val="2"/>
          </rPr>
          <t>This number is a sum of TOTAL PLANNED plus the ASSIGNED TO TETHERS</t>
        </r>
        <r>
          <rPr>
            <sz val="8"/>
            <color indexed="81"/>
            <rFont val="Tahoma"/>
            <family val="2"/>
          </rPr>
          <t xml:space="preserve">
</t>
        </r>
      </text>
    </comment>
    <comment ref="Z752" authorId="0" shapeId="0" xr:uid="{F0BF575F-A860-48DA-B378-43A253451B63}">
      <text>
        <r>
          <rPr>
            <b/>
            <sz val="8"/>
            <color indexed="81"/>
            <rFont val="Tahoma"/>
            <family val="2"/>
          </rPr>
          <t>When using a 216, these are the 2-buffer tubes that can't be cross-assigned</t>
        </r>
        <r>
          <rPr>
            <sz val="8"/>
            <color indexed="81"/>
            <rFont val="Tahoma"/>
            <family val="2"/>
          </rPr>
          <t xml:space="preserve">
</t>
        </r>
      </text>
    </comment>
    <comment ref="AA752" authorId="0" shapeId="0" xr:uid="{86D547D9-0814-46AC-984A-C00ED32D575F}">
      <text>
        <r>
          <rPr>
            <b/>
            <sz val="8"/>
            <color indexed="81"/>
            <rFont val="Tahoma"/>
            <family val="2"/>
          </rPr>
          <t>Counting from High count Backwards- this is Fiber Strand 133</t>
        </r>
      </text>
    </comment>
    <comment ref="AB752" authorId="0" shapeId="0" xr:uid="{CB68E8A2-D2A9-4B7A-A28B-EEDE057B32B1}">
      <text>
        <r>
          <rPr>
            <b/>
            <sz val="8"/>
            <color indexed="81"/>
            <rFont val="Tahoma"/>
            <family val="2"/>
          </rPr>
          <t>Counting from High count Backwards- this is Fiber Strand 144</t>
        </r>
        <r>
          <rPr>
            <sz val="8"/>
            <color indexed="81"/>
            <rFont val="Tahoma"/>
            <family val="2"/>
          </rPr>
          <t xml:space="preserve">
</t>
        </r>
      </text>
    </comment>
    <comment ref="C753" authorId="0" shapeId="0" xr:uid="{79FD4FBD-7199-453C-BBBE-C66CB09597C5}">
      <text>
        <r>
          <rPr>
            <b/>
            <sz val="8"/>
            <color indexed="81"/>
            <rFont val="Tahoma"/>
            <family val="2"/>
          </rPr>
          <t xml:space="preserve">Select if this tether will be used to feed a CFST or a lateral cable. </t>
        </r>
      </text>
    </comment>
    <comment ref="D753" authorId="0" shapeId="0" xr:uid="{896A1E86-46E7-4740-B0F0-641FE9785B24}">
      <text>
        <r>
          <rPr>
            <b/>
            <sz val="8"/>
            <color indexed="81"/>
            <rFont val="Tahoma"/>
            <family val="2"/>
          </rPr>
          <t>Note the Terminal Address to keep your locations straight</t>
        </r>
        <r>
          <rPr>
            <sz val="8"/>
            <color indexed="81"/>
            <rFont val="Tahoma"/>
            <family val="2"/>
          </rPr>
          <t xml:space="preserve">
</t>
        </r>
      </text>
    </comment>
    <comment ref="E753" authorId="0" shapeId="0" xr:uid="{77386889-0FDA-49F8-A086-162E7D19F75A}">
      <text>
        <r>
          <rPr>
            <b/>
            <sz val="9"/>
            <color indexed="81"/>
            <rFont val="Calibri"/>
            <family val="2"/>
            <scheme val="minor"/>
          </rPr>
          <t>Pick the Tether Size for the location</t>
        </r>
        <r>
          <rPr>
            <sz val="8"/>
            <color indexed="81"/>
            <rFont val="Tahoma"/>
            <family val="2"/>
          </rPr>
          <t xml:space="preserve">
</t>
        </r>
      </text>
    </comment>
    <comment ref="F753" authorId="2" shapeId="0" xr:uid="{75F50FF2-95B1-4988-B863-6125552278FD}">
      <text>
        <r>
          <rPr>
            <b/>
            <sz val="9"/>
            <color indexed="81"/>
            <rFont val="Tahoma"/>
            <family val="2"/>
          </rPr>
          <t>Identify TCF or FST location.
Leave blank if tether is NOT for a TCF or FST!</t>
        </r>
      </text>
    </comment>
    <comment ref="H753" authorId="0" shapeId="0" xr:uid="{2E6EE5F5-4111-414A-B0E6-F91E735DB233}">
      <text>
        <r>
          <rPr>
            <b/>
            <sz val="8"/>
            <color indexed="81"/>
            <rFont val="Tahoma"/>
            <family val="2"/>
          </rPr>
          <t>If any of these numbers are negative, check your PON count and Cable size</t>
        </r>
        <r>
          <rPr>
            <sz val="8"/>
            <color indexed="81"/>
            <rFont val="Tahoma"/>
            <family val="2"/>
          </rPr>
          <t xml:space="preserve">
</t>
        </r>
      </text>
    </comment>
    <comment ref="I753" authorId="0" shapeId="0" xr:uid="{200ECA0F-3B82-43F3-AAD8-A88E6F3582ED}">
      <text>
        <r>
          <rPr>
            <b/>
            <sz val="8"/>
            <color indexed="81"/>
            <rFont val="Tahoma"/>
            <family val="2"/>
          </rPr>
          <t>If any of these numbers are negative, check your PON count and Cable size</t>
        </r>
      </text>
    </comment>
    <comment ref="J753" authorId="0" shapeId="0" xr:uid="{F91DE3B1-0F4D-4D19-A4D4-D052903F77D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753" authorId="2" shapeId="0" xr:uid="{894711DE-E177-40CF-9A8A-CF7FAF02841E}">
      <text>
        <r>
          <rPr>
            <b/>
            <sz val="9"/>
            <color indexed="81"/>
            <rFont val="Tahoma"/>
            <family val="2"/>
          </rPr>
          <t>Leave blank if using 10' Terminal Tail
Enter Tail length if greater than 10'</t>
        </r>
      </text>
    </comment>
    <comment ref="M753" authorId="0" shapeId="0" xr:uid="{48BCD1B2-B529-454B-AA78-8FEFFFFD343C}">
      <text>
        <r>
          <rPr>
            <b/>
            <sz val="8"/>
            <color indexed="81"/>
            <rFont val="Tahoma"/>
            <family val="2"/>
          </rPr>
          <t>Make design notes such as slack coils, realingment loops,  or location notes</t>
        </r>
      </text>
    </comment>
    <comment ref="Z753" authorId="0" shapeId="0" xr:uid="{C3A50114-E95A-4DE3-8FC3-4A7CC6359E6B}">
      <text>
        <r>
          <rPr>
            <b/>
            <sz val="8"/>
            <color indexed="81"/>
            <rFont val="Tahoma"/>
            <family val="2"/>
          </rPr>
          <t>When using a 216, these are the 2-buffer tubes that can't be cross-assigned</t>
        </r>
        <r>
          <rPr>
            <sz val="8"/>
            <color indexed="81"/>
            <rFont val="Tahoma"/>
            <family val="2"/>
          </rPr>
          <t xml:space="preserve">
</t>
        </r>
      </text>
    </comment>
    <comment ref="AA753" authorId="0" shapeId="0" xr:uid="{85DF9947-7017-4168-84E1-3641C2830036}">
      <text>
        <r>
          <rPr>
            <b/>
            <sz val="8"/>
            <color indexed="81"/>
            <rFont val="Tahoma"/>
            <family val="2"/>
          </rPr>
          <t xml:space="preserve">Counting from High count Backwards- this is Fiber Strand 145
</t>
        </r>
      </text>
    </comment>
    <comment ref="AB753" authorId="0" shapeId="0" xr:uid="{48C9D900-95E7-4574-8FDA-B69405B2404C}">
      <text>
        <r>
          <rPr>
            <b/>
            <sz val="8"/>
            <color indexed="81"/>
            <rFont val="Tahoma"/>
            <family val="2"/>
          </rPr>
          <t>Counting from High count Backwards- this is Fiber Strand 156</t>
        </r>
      </text>
    </comment>
    <comment ref="J755" authorId="1" shapeId="0" xr:uid="{15A47E3D-699D-4646-999F-B3A065746E30}">
      <text>
        <r>
          <rPr>
            <b/>
            <sz val="9"/>
            <color indexed="81"/>
            <rFont val="Tahoma"/>
            <family val="2"/>
          </rPr>
          <t>If this highlights as an error, consider upsizing the Tether size for better ribbon utilization</t>
        </r>
      </text>
    </comment>
    <comment ref="J756" authorId="1" shapeId="0" xr:uid="{83FA3174-7A24-4EC2-9179-D2C7F3DBDFB2}">
      <text>
        <r>
          <rPr>
            <b/>
            <sz val="9"/>
            <color indexed="81"/>
            <rFont val="Tahoma"/>
            <family val="2"/>
          </rPr>
          <t>If this highlights as an error, consider upsizing the Tether size for better ribbon utilization</t>
        </r>
      </text>
    </comment>
    <comment ref="J757" authorId="1" shapeId="0" xr:uid="{A7BE7101-080E-4766-ACAF-48A188865E72}">
      <text>
        <r>
          <rPr>
            <b/>
            <sz val="9"/>
            <color indexed="81"/>
            <rFont val="Tahoma"/>
            <family val="2"/>
          </rPr>
          <t>If this highlights as an error, consider upsizing the Tether size for better ribbon utilization</t>
        </r>
      </text>
    </comment>
    <comment ref="J758" authorId="1" shapeId="0" xr:uid="{50915C66-1815-44F4-8716-CF4AEB64D6E3}">
      <text>
        <r>
          <rPr>
            <b/>
            <sz val="9"/>
            <color indexed="81"/>
            <rFont val="Tahoma"/>
            <family val="2"/>
          </rPr>
          <t>If this highlights as an error, consider upsizing the Tether size for better ribbon utilization</t>
        </r>
      </text>
    </comment>
    <comment ref="J759" authorId="1" shapeId="0" xr:uid="{163A03D5-077F-402F-B575-08A2031CBD4D}">
      <text>
        <r>
          <rPr>
            <b/>
            <sz val="9"/>
            <color indexed="81"/>
            <rFont val="Tahoma"/>
            <family val="2"/>
          </rPr>
          <t>If this highlights as an error, consider upsizing the Tether size for better ribbon utilization</t>
        </r>
      </text>
    </comment>
    <comment ref="J760" authorId="1" shapeId="0" xr:uid="{9BEF9192-B60F-49D4-A5C7-5B7E57FDC329}">
      <text>
        <r>
          <rPr>
            <b/>
            <sz val="9"/>
            <color indexed="81"/>
            <rFont val="Tahoma"/>
            <family val="2"/>
          </rPr>
          <t>If this highlights as an error, consider upsizing the Tether size for better ribbon utilization</t>
        </r>
      </text>
    </comment>
    <comment ref="J761" authorId="1" shapeId="0" xr:uid="{33757543-D3B2-4A26-B4A1-6F8E82D8FD12}">
      <text>
        <r>
          <rPr>
            <b/>
            <sz val="9"/>
            <color indexed="81"/>
            <rFont val="Tahoma"/>
            <family val="2"/>
          </rPr>
          <t>If this highlights as an error, consider upsizing the Tether size for better ribbon utilization</t>
        </r>
      </text>
    </comment>
    <comment ref="J762" authorId="1" shapeId="0" xr:uid="{D1222087-D8F4-4D71-82CC-1F2D89ADC89A}">
      <text>
        <r>
          <rPr>
            <b/>
            <sz val="9"/>
            <color indexed="81"/>
            <rFont val="Tahoma"/>
            <family val="2"/>
          </rPr>
          <t>If this highlights as an error, consider upsizing the Tether size for better ribbon utilization</t>
        </r>
      </text>
    </comment>
    <comment ref="J763" authorId="1" shapeId="0" xr:uid="{8506BA14-06BA-4996-BC1B-6D70E1B160D4}">
      <text>
        <r>
          <rPr>
            <b/>
            <sz val="9"/>
            <color indexed="81"/>
            <rFont val="Tahoma"/>
            <family val="2"/>
          </rPr>
          <t>If this highlights as an error, consider upsizing the Tether size for better ribbon utilization</t>
        </r>
      </text>
    </comment>
    <comment ref="J764" authorId="1" shapeId="0" xr:uid="{7C2D3C81-5B4B-4874-BD59-5000FF3703F3}">
      <text>
        <r>
          <rPr>
            <b/>
            <sz val="9"/>
            <color indexed="81"/>
            <rFont val="Tahoma"/>
            <family val="2"/>
          </rPr>
          <t>If this highlights as an error, consider upsizing the Tether size for better ribbon utilization</t>
        </r>
      </text>
    </comment>
    <comment ref="J765" authorId="1" shapeId="0" xr:uid="{4878FCB9-4626-4D6F-8114-E15AEA6A77D0}">
      <text>
        <r>
          <rPr>
            <b/>
            <sz val="9"/>
            <color indexed="81"/>
            <rFont val="Tahoma"/>
            <family val="2"/>
          </rPr>
          <t>If this highlights as an error, consider upsizing the Tether size for better ribbon utilization</t>
        </r>
      </text>
    </comment>
    <comment ref="J766" authorId="1" shapeId="0" xr:uid="{082B03BC-E181-4946-9633-16E34ACE67C0}">
      <text>
        <r>
          <rPr>
            <b/>
            <sz val="9"/>
            <color indexed="81"/>
            <rFont val="Tahoma"/>
            <family val="2"/>
          </rPr>
          <t>If this highlights as an error, consider upsizing the Tether size for better ribbon utilization</t>
        </r>
      </text>
    </comment>
    <comment ref="J767" authorId="1" shapeId="0" xr:uid="{4530F093-EFD8-4ADC-8247-F8E4C1794FA7}">
      <text>
        <r>
          <rPr>
            <b/>
            <sz val="9"/>
            <color indexed="81"/>
            <rFont val="Tahoma"/>
            <family val="2"/>
          </rPr>
          <t>If this highlights as an error, consider upsizing the Tether size for better ribbon utilization</t>
        </r>
      </text>
    </comment>
    <comment ref="J768" authorId="1" shapeId="0" xr:uid="{55AE2821-BBF7-4002-8EE7-72FF15F5CA8E}">
      <text>
        <r>
          <rPr>
            <b/>
            <sz val="9"/>
            <color indexed="81"/>
            <rFont val="Tahoma"/>
            <family val="2"/>
          </rPr>
          <t>If this highlights as an error, consider upsizing the Tether size for better ribbon utilization</t>
        </r>
      </text>
    </comment>
    <comment ref="J769" authorId="1" shapeId="0" xr:uid="{931231ED-AE64-46AA-9252-D3BA58290555}">
      <text>
        <r>
          <rPr>
            <b/>
            <sz val="9"/>
            <color indexed="81"/>
            <rFont val="Tahoma"/>
            <family val="2"/>
          </rPr>
          <t>If this highlights as an error, consider upsizing the Tether size for better ribbon utilization</t>
        </r>
      </text>
    </comment>
    <comment ref="J770" authorId="1" shapeId="0" xr:uid="{7B7E870B-1097-41F9-B99E-1A8E929EF14C}">
      <text>
        <r>
          <rPr>
            <b/>
            <sz val="9"/>
            <color indexed="81"/>
            <rFont val="Tahoma"/>
            <family val="2"/>
          </rPr>
          <t>If this highlights as an error, consider upsizing the Tether size for better ribbon utilization</t>
        </r>
      </text>
    </comment>
    <comment ref="J771" authorId="1" shapeId="0" xr:uid="{CCA7494D-50CE-4646-97C0-C58672FD36A7}">
      <text>
        <r>
          <rPr>
            <b/>
            <sz val="9"/>
            <color indexed="81"/>
            <rFont val="Tahoma"/>
            <family val="2"/>
          </rPr>
          <t>If this highlights as an error, consider upsizing the Tether size for better ribbon utilization</t>
        </r>
      </text>
    </comment>
    <comment ref="J772" authorId="1" shapeId="0" xr:uid="{F7BB73DB-FAE3-49D7-904D-61075E7BCCBA}">
      <text>
        <r>
          <rPr>
            <b/>
            <sz val="9"/>
            <color indexed="81"/>
            <rFont val="Tahoma"/>
            <family val="2"/>
          </rPr>
          <t>If this highlights as an error, consider upsizing the Tether size for better ribbon utilization</t>
        </r>
      </text>
    </comment>
    <comment ref="C773" authorId="1" shapeId="0" xr:uid="{3DA830F7-9D06-428C-8DF3-4215C6753F65}">
      <text>
        <r>
          <rPr>
            <b/>
            <sz val="9"/>
            <color indexed="81"/>
            <rFont val="Tahoma"/>
            <family val="2"/>
          </rPr>
          <t>DBL REV requires TWO rows!
TPL REV requires THREE rows!
QD REV requires FOUR rows!</t>
        </r>
      </text>
    </comment>
    <comment ref="J773" authorId="1" shapeId="0" xr:uid="{AFC762A3-C7FB-471C-8166-EC516B86A850}">
      <text>
        <r>
          <rPr>
            <b/>
            <sz val="9"/>
            <color indexed="81"/>
            <rFont val="Tahoma"/>
            <family val="2"/>
          </rPr>
          <t>If this highlights as an error, consider upsizing the Tether size for better ribbon utilization</t>
        </r>
      </text>
    </comment>
    <comment ref="C774" authorId="1" shapeId="0" xr:uid="{30183334-388D-4ED0-AE78-56ED4B084816}">
      <text>
        <r>
          <rPr>
            <b/>
            <sz val="9"/>
            <color indexed="81"/>
            <rFont val="Tahoma"/>
            <family val="2"/>
          </rPr>
          <t>DBL REV requires TWO rows!
TPL REV requires THREE rows!
QD REV requires FOUR rows!</t>
        </r>
      </text>
    </comment>
    <comment ref="J774" authorId="1" shapeId="0" xr:uid="{00CE9669-62C6-40AF-952B-0092BF16A703}">
      <text>
        <r>
          <rPr>
            <b/>
            <sz val="9"/>
            <color indexed="81"/>
            <rFont val="Tahoma"/>
            <family val="2"/>
          </rPr>
          <t>If this highlights as an error, consider upsizing the Tether size for better ribbon utilization</t>
        </r>
      </text>
    </comment>
    <comment ref="C775" authorId="1" shapeId="0" xr:uid="{D70730A1-A311-4ADB-B6DB-2CA693319137}">
      <text>
        <r>
          <rPr>
            <b/>
            <sz val="9"/>
            <color indexed="81"/>
            <rFont val="Tahoma"/>
            <family val="2"/>
          </rPr>
          <t>DBL REV requires TWO rows!
TPL REV requires THREE rows!
QD REV requires FOUR rows!</t>
        </r>
      </text>
    </comment>
    <comment ref="J775" authorId="1" shapeId="0" xr:uid="{92C10D8A-1005-4310-925D-CB88CCC97FF1}">
      <text>
        <r>
          <rPr>
            <b/>
            <sz val="9"/>
            <color indexed="81"/>
            <rFont val="Tahoma"/>
            <family val="2"/>
          </rPr>
          <t>If this highlights as an error, consider upsizing the Tether size for better ribbon utilization</t>
        </r>
      </text>
    </comment>
    <comment ref="C776" authorId="1" shapeId="0" xr:uid="{1CFCF5DA-6632-4FF7-A589-3DFE2FD17E0E}">
      <text>
        <r>
          <rPr>
            <b/>
            <sz val="9"/>
            <color indexed="81"/>
            <rFont val="Tahoma"/>
            <family val="2"/>
          </rPr>
          <t>DBL REV requires TWO rows!
TPL REV requires THREE rows!
QD REV requires FOUR rows!</t>
        </r>
      </text>
    </comment>
    <comment ref="J776" authorId="1" shapeId="0" xr:uid="{62EF4574-4B7C-46AE-BCFD-CCE6668F4598}">
      <text>
        <r>
          <rPr>
            <b/>
            <sz val="9"/>
            <color indexed="81"/>
            <rFont val="Tahoma"/>
            <family val="2"/>
          </rPr>
          <t>If this highlights as an error, consider upsizing the Tether size for better ribbon utilization</t>
        </r>
      </text>
    </comment>
    <comment ref="C777" authorId="1" shapeId="0" xr:uid="{10F167DA-B083-46F8-BDA3-687EBEE89A15}">
      <text>
        <r>
          <rPr>
            <b/>
            <sz val="9"/>
            <color indexed="81"/>
            <rFont val="Tahoma"/>
            <family val="2"/>
          </rPr>
          <t>DBL REV requires TWO rows!
TPL REV requires THREE rows!
QD REV requires FOUR rows!</t>
        </r>
      </text>
    </comment>
    <comment ref="J777" authorId="1" shapeId="0" xr:uid="{D1ECCED5-C727-454F-A16C-8CA50A9A34AE}">
      <text>
        <r>
          <rPr>
            <b/>
            <sz val="9"/>
            <color indexed="81"/>
            <rFont val="Tahoma"/>
            <family val="2"/>
          </rPr>
          <t>If this highlights as an error, consider upsizing the Tether size for better ribbon utilization</t>
        </r>
      </text>
    </comment>
    <comment ref="C778" authorId="1" shapeId="0" xr:uid="{499B71F2-564E-4B7F-88A3-F8139F21406E}">
      <text>
        <r>
          <rPr>
            <b/>
            <sz val="9"/>
            <color indexed="81"/>
            <rFont val="Tahoma"/>
            <family val="2"/>
          </rPr>
          <t>DBL REV requires TWO rows!
TPL REV requires THREE rows!
QD REV requires FOUR rows!</t>
        </r>
      </text>
    </comment>
    <comment ref="J778" authorId="1" shapeId="0" xr:uid="{59C93DCE-CED6-49A4-8BD6-DCC6154BCB38}">
      <text>
        <r>
          <rPr>
            <b/>
            <sz val="9"/>
            <color indexed="81"/>
            <rFont val="Tahoma"/>
            <family val="2"/>
          </rPr>
          <t>If this highlights as an error, consider upsizing the Tether size for better ribbon utilization</t>
        </r>
      </text>
    </comment>
    <comment ref="C779" authorId="1" shapeId="0" xr:uid="{A548DBBF-6432-41F1-8925-F408FC117A94}">
      <text>
        <r>
          <rPr>
            <b/>
            <sz val="9"/>
            <color indexed="81"/>
            <rFont val="Tahoma"/>
            <family val="2"/>
          </rPr>
          <t>DBL REV requires TWO rows!
TPL REV requires THREE rows!
QD REV requires FOUR rows!</t>
        </r>
      </text>
    </comment>
    <comment ref="J779" authorId="1" shapeId="0" xr:uid="{13302245-5D77-4353-A271-90AEC3DA8C94}">
      <text>
        <r>
          <rPr>
            <b/>
            <sz val="9"/>
            <color indexed="81"/>
            <rFont val="Tahoma"/>
            <family val="2"/>
          </rPr>
          <t>If this highlights as an error, consider upsizing the Tether size for better ribbon utilization</t>
        </r>
      </text>
    </comment>
    <comment ref="B785" authorId="0" shapeId="0" xr:uid="{3A79DAFE-F5B1-4C4D-9794-E33A4D3058FA}">
      <text>
        <r>
          <rPr>
            <b/>
            <sz val="8"/>
            <color indexed="81"/>
            <rFont val="Tahoma"/>
            <family val="2"/>
          </rPr>
          <t>This information will be used to satisfy your distribution planning requirement.</t>
        </r>
        <r>
          <rPr>
            <sz val="8"/>
            <color indexed="81"/>
            <rFont val="Tahoma"/>
            <family val="2"/>
          </rPr>
          <t xml:space="preserve">
</t>
        </r>
      </text>
    </comment>
    <comment ref="G785" authorId="0" shapeId="0" xr:uid="{3918B129-8BBE-49C9-AC3C-B9FAB9E8C83C}">
      <text>
        <r>
          <rPr>
            <b/>
            <sz val="8"/>
            <color indexed="81"/>
            <rFont val="Tahoma"/>
            <family val="2"/>
          </rPr>
          <t>This is total fibers that have been assigned to this Reel based on Tether sizes picked</t>
        </r>
        <r>
          <rPr>
            <sz val="8"/>
            <color indexed="81"/>
            <rFont val="Tahoma"/>
            <family val="2"/>
          </rPr>
          <t xml:space="preserve">
</t>
        </r>
      </text>
    </comment>
    <comment ref="I785" authorId="0" shapeId="0" xr:uid="{359B2F61-72A9-44BE-926A-1CF05538083E}">
      <text>
        <r>
          <rPr>
            <b/>
            <sz val="8"/>
            <color indexed="81"/>
            <rFont val="Tahoma"/>
            <family val="2"/>
          </rPr>
          <t>This will be added to Planning Load Block A for TOTAL</t>
        </r>
        <r>
          <rPr>
            <sz val="8"/>
            <color indexed="81"/>
            <rFont val="Tahoma"/>
            <family val="2"/>
          </rPr>
          <t xml:space="preserve">
</t>
        </r>
      </text>
    </comment>
    <comment ref="J785" authorId="0" shapeId="0" xr:uid="{7F2BC2F2-3BDC-4923-936F-CE9E74F6EB77}">
      <text>
        <r>
          <rPr>
            <b/>
            <sz val="8"/>
            <color indexed="81"/>
            <rFont val="Tahoma"/>
            <family val="2"/>
          </rPr>
          <t>This is the PON OUT count that is not assigned in this cable reel.</t>
        </r>
        <r>
          <rPr>
            <sz val="8"/>
            <color indexed="81"/>
            <rFont val="Tahoma"/>
            <family val="2"/>
          </rPr>
          <t xml:space="preserve">
</t>
        </r>
      </text>
    </comment>
    <comment ref="P785" authorId="1" shapeId="0" xr:uid="{53F3C0A6-558C-42DD-BB73-C71BCC162919}">
      <text>
        <r>
          <rPr>
            <b/>
            <sz val="9"/>
            <color indexed="81"/>
            <rFont val="Tahoma"/>
            <family val="2"/>
          </rPr>
          <t>REMEMBER: 2-Fbr Tethers are NOT available for RPX CABLE!</t>
        </r>
      </text>
    </comment>
    <comment ref="Q785" authorId="1" shapeId="0" xr:uid="{BD12B9BC-505E-49E9-95A7-623B8D36D0CC}">
      <text>
        <r>
          <rPr>
            <b/>
            <sz val="9"/>
            <color indexed="81"/>
            <rFont val="Tahoma"/>
            <family val="2"/>
          </rPr>
          <t>REMEMBER: 2-Fbr Tethers are NOT available for RPX CABLE!</t>
        </r>
      </text>
    </comment>
    <comment ref="S785" authorId="1" shapeId="0" xr:uid="{48F32A40-0CE5-4466-BFC5-FFA4BD714957}">
      <text>
        <r>
          <rPr>
            <b/>
            <sz val="9"/>
            <color indexed="81"/>
            <rFont val="Tahoma"/>
            <family val="2"/>
          </rPr>
          <t>REMEMBER: 2-Fbr Tethers are NOT available for RPX CABLE!</t>
        </r>
      </text>
    </comment>
    <comment ref="T785" authorId="1" shapeId="0" xr:uid="{4379016E-57DB-436C-9089-863A6E197A25}">
      <text>
        <r>
          <rPr>
            <b/>
            <sz val="9"/>
            <color indexed="81"/>
            <rFont val="Tahoma"/>
            <family val="2"/>
          </rPr>
          <t>REMEMBER: 2-Fbr Tethers are NOT available for RPX CABLE!</t>
        </r>
      </text>
    </comment>
    <comment ref="B786" authorId="0" shapeId="0" xr:uid="{397F2C75-3436-4DC0-B762-77A44D7B322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86" authorId="0" shapeId="0" xr:uid="{F54A7BFA-E459-475A-86F4-804643A80F88}">
      <text>
        <r>
          <rPr>
            <b/>
            <sz val="8"/>
            <color indexed="81"/>
            <rFont val="Tahoma"/>
            <family val="2"/>
          </rPr>
          <t>Make sure you add this number to "TAT FIBERS ASSIGNED" for the total required in the Load Block on the prints.</t>
        </r>
      </text>
    </comment>
    <comment ref="G786" authorId="0" shapeId="0" xr:uid="{5370A5A0-3E9B-4F04-AFE8-51AA425A8D62}">
      <text>
        <r>
          <rPr>
            <b/>
            <sz val="8"/>
            <color indexed="81"/>
            <rFont val="Tahoma"/>
            <family val="2"/>
          </rPr>
          <t>Includes "DEAD" Count (No PON count assigned)</t>
        </r>
      </text>
    </comment>
    <comment ref="I786" authorId="0" shapeId="0" xr:uid="{BE4B92C7-44A2-4513-BFD8-8F5E7FAC7339}">
      <text>
        <r>
          <rPr>
            <b/>
            <sz val="8"/>
            <color indexed="81"/>
            <rFont val="Tahoma"/>
            <family val="2"/>
          </rPr>
          <t xml:space="preserve">If this number is negative- you need to upsize your cable sheath </t>
        </r>
        <r>
          <rPr>
            <sz val="8"/>
            <color indexed="81"/>
            <rFont val="Tahoma"/>
            <family val="2"/>
          </rPr>
          <t xml:space="preserve">
</t>
        </r>
      </text>
    </comment>
    <comment ref="Z786" authorId="0" shapeId="0" xr:uid="{D2FCF59C-FF4B-4CD6-8018-01A1608D9AB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787" authorId="0" shapeId="0" xr:uid="{AE9933E1-71CC-4516-9F98-30EBEDEB499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787" authorId="0" shapeId="0" xr:uid="{4E884434-3645-472D-88D7-6D67D9C59C3E}">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787" authorId="0" shapeId="0" xr:uid="{E39E6065-71CB-4DD8-8B0F-454582B2233E}">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787" authorId="1" shapeId="0" xr:uid="{E08809C4-2254-417A-89DA-43547B6BA5D4}">
      <text>
        <r>
          <rPr>
            <b/>
            <sz val="9"/>
            <color indexed="81"/>
            <rFont val="Tahoma"/>
            <family val="2"/>
          </rPr>
          <t>REMEMBER: 6-Fbr Tethers are NOT available for RPX CABLE!</t>
        </r>
      </text>
    </comment>
    <comment ref="Q787" authorId="1" shapeId="0" xr:uid="{F4E01486-8816-4C9B-813B-5CFBDC35AB81}">
      <text>
        <r>
          <rPr>
            <b/>
            <sz val="9"/>
            <color indexed="81"/>
            <rFont val="Tahoma"/>
            <family val="2"/>
          </rPr>
          <t>REMEMBER: 6-Fbr Tethers are NOT available for RPX CABLE!</t>
        </r>
      </text>
    </comment>
    <comment ref="S787" authorId="1" shapeId="0" xr:uid="{DAC8920B-E972-4A4F-B6C6-C1BB1F45ACB5}">
      <text>
        <r>
          <rPr>
            <b/>
            <sz val="9"/>
            <color indexed="81"/>
            <rFont val="Tahoma"/>
            <family val="2"/>
          </rPr>
          <t>REMEMBER: 6-Fbr Tethers are NOT available for RPX CABLE!</t>
        </r>
      </text>
    </comment>
    <comment ref="T787" authorId="1" shapeId="0" xr:uid="{85138919-6674-43C2-9BDE-24C215632607}">
      <text>
        <r>
          <rPr>
            <b/>
            <sz val="9"/>
            <color indexed="81"/>
            <rFont val="Tahoma"/>
            <family val="2"/>
          </rPr>
          <t>REMEMBER: 6-Fbr Tethers are NOT available for AERIAL CABLE!</t>
        </r>
      </text>
    </comment>
    <comment ref="B788" authorId="0" shapeId="0" xr:uid="{F010228B-2489-4047-A438-A9B1960E432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788" authorId="0" shapeId="0" xr:uid="{3BCD03FD-6184-4A10-8498-6AC1EE4C892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789" authorId="0" shapeId="0" xr:uid="{4219B0F5-AF2A-4713-8B20-2696448259D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790" authorId="0" shapeId="0" xr:uid="{10A43ABF-36D6-43F6-A21E-209C8F88F7FC}">
      <text>
        <r>
          <rPr>
            <b/>
            <sz val="8"/>
            <color indexed="81"/>
            <rFont val="Tahoma"/>
            <family val="2"/>
          </rPr>
          <t>Include any existing, planned, or expected wireless locations to be fed by this reel of cable.</t>
        </r>
        <r>
          <rPr>
            <sz val="8"/>
            <color indexed="81"/>
            <rFont val="Tahoma"/>
            <family val="2"/>
          </rPr>
          <t xml:space="preserve">
</t>
        </r>
      </text>
    </comment>
    <comment ref="E790" authorId="0" shapeId="0" xr:uid="{B5F8B063-73C0-4944-8AC5-1685ED06B64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790" authorId="0" shapeId="0" xr:uid="{0D8B892A-765D-497A-8EC6-E162CD2044D0}">
      <text>
        <r>
          <rPr>
            <b/>
            <sz val="8"/>
            <color indexed="81"/>
            <rFont val="Tahoma"/>
            <family val="2"/>
          </rPr>
          <t>These are "manufacturing rules" and general warnings</t>
        </r>
        <r>
          <rPr>
            <sz val="8"/>
            <color indexed="81"/>
            <rFont val="Tahoma"/>
            <family val="2"/>
          </rPr>
          <t xml:space="preserve">
</t>
        </r>
      </text>
    </comment>
    <comment ref="B791" authorId="0" shapeId="0" xr:uid="{19ADEA68-D243-4C2E-AB4D-8EABADFF25DE}">
      <text>
        <r>
          <rPr>
            <b/>
            <sz val="8"/>
            <color indexed="81"/>
            <rFont val="Tahoma"/>
            <family val="2"/>
          </rPr>
          <t>Field end section(s) requirements that this section of cable will feed (not fed by TETHERS)</t>
        </r>
        <r>
          <rPr>
            <sz val="8"/>
            <color indexed="81"/>
            <rFont val="Tahoma"/>
            <family val="2"/>
          </rPr>
          <t xml:space="preserve">
</t>
        </r>
      </text>
    </comment>
    <comment ref="B792" authorId="0" shapeId="0" xr:uid="{2202EA61-7865-4ACF-9255-9D34A34D6581}">
      <text>
        <r>
          <rPr>
            <b/>
            <sz val="8"/>
            <color indexed="81"/>
            <rFont val="Tahoma"/>
            <family val="2"/>
          </rPr>
          <t>This number is a sum of TOTAL PLANNED plus the ASSIGNED TO TETHERS</t>
        </r>
        <r>
          <rPr>
            <sz val="8"/>
            <color indexed="81"/>
            <rFont val="Tahoma"/>
            <family val="2"/>
          </rPr>
          <t xml:space="preserve">
</t>
        </r>
      </text>
    </comment>
    <comment ref="Z793" authorId="0" shapeId="0" xr:uid="{722E166E-5DFC-4A7E-BE94-E85C7A603327}">
      <text>
        <r>
          <rPr>
            <b/>
            <sz val="8"/>
            <color indexed="81"/>
            <rFont val="Tahoma"/>
            <family val="2"/>
          </rPr>
          <t>When using a 216, these are the 2-buffer tubes that can't be cross-assigned</t>
        </r>
        <r>
          <rPr>
            <sz val="8"/>
            <color indexed="81"/>
            <rFont val="Tahoma"/>
            <family val="2"/>
          </rPr>
          <t xml:space="preserve">
</t>
        </r>
      </text>
    </comment>
    <comment ref="AA793" authorId="0" shapeId="0" xr:uid="{D5C850DA-553D-452F-A48B-04739F8BAE41}">
      <text>
        <r>
          <rPr>
            <b/>
            <sz val="8"/>
            <color indexed="81"/>
            <rFont val="Tahoma"/>
            <family val="2"/>
          </rPr>
          <t>Counting from High count Backwards- this is Fiber Strand 133</t>
        </r>
      </text>
    </comment>
    <comment ref="AB793" authorId="0" shapeId="0" xr:uid="{F4DF3791-1F6C-4A64-908F-B26BEB1A241D}">
      <text>
        <r>
          <rPr>
            <b/>
            <sz val="8"/>
            <color indexed="81"/>
            <rFont val="Tahoma"/>
            <family val="2"/>
          </rPr>
          <t>Counting from High count Backwards- this is Fiber Strand 144</t>
        </r>
        <r>
          <rPr>
            <sz val="8"/>
            <color indexed="81"/>
            <rFont val="Tahoma"/>
            <family val="2"/>
          </rPr>
          <t xml:space="preserve">
</t>
        </r>
      </text>
    </comment>
    <comment ref="C794" authorId="0" shapeId="0" xr:uid="{481B7F1D-0B1C-4BF2-9868-18DF6F189E9B}">
      <text>
        <r>
          <rPr>
            <b/>
            <sz val="8"/>
            <color indexed="81"/>
            <rFont val="Tahoma"/>
            <family val="2"/>
          </rPr>
          <t xml:space="preserve">Select if this tether will be used to feed a CFST or a lateral cable. </t>
        </r>
      </text>
    </comment>
    <comment ref="D794" authorId="0" shapeId="0" xr:uid="{DF946537-9351-4CEC-B481-E290FC57B413}">
      <text>
        <r>
          <rPr>
            <b/>
            <sz val="8"/>
            <color indexed="81"/>
            <rFont val="Tahoma"/>
            <family val="2"/>
          </rPr>
          <t>Note the Terminal Address to keep your locations straight</t>
        </r>
        <r>
          <rPr>
            <sz val="8"/>
            <color indexed="81"/>
            <rFont val="Tahoma"/>
            <family val="2"/>
          </rPr>
          <t xml:space="preserve">
</t>
        </r>
      </text>
    </comment>
    <comment ref="E794" authorId="0" shapeId="0" xr:uid="{1345DECA-99B2-4683-8298-43ADEA43F121}">
      <text>
        <r>
          <rPr>
            <b/>
            <sz val="9"/>
            <color indexed="81"/>
            <rFont val="Calibri"/>
            <family val="2"/>
            <scheme val="minor"/>
          </rPr>
          <t>Pick the Tether Size for the location</t>
        </r>
        <r>
          <rPr>
            <sz val="8"/>
            <color indexed="81"/>
            <rFont val="Tahoma"/>
            <family val="2"/>
          </rPr>
          <t xml:space="preserve">
</t>
        </r>
      </text>
    </comment>
    <comment ref="F794" authorId="2" shapeId="0" xr:uid="{4F4E8C65-A7B2-4604-9AE3-5DE89314D716}">
      <text>
        <r>
          <rPr>
            <b/>
            <sz val="9"/>
            <color indexed="81"/>
            <rFont val="Tahoma"/>
            <family val="2"/>
          </rPr>
          <t>Identify TCF or FST location.
Leave blank if tether is NOT for a TCF or FST!</t>
        </r>
      </text>
    </comment>
    <comment ref="H794" authorId="0" shapeId="0" xr:uid="{A3880A0A-4F85-43B6-B680-CAAEF408FB4A}">
      <text>
        <r>
          <rPr>
            <b/>
            <sz val="8"/>
            <color indexed="81"/>
            <rFont val="Tahoma"/>
            <family val="2"/>
          </rPr>
          <t>If any of these numbers are negative, check your PON count and Cable size</t>
        </r>
        <r>
          <rPr>
            <sz val="8"/>
            <color indexed="81"/>
            <rFont val="Tahoma"/>
            <family val="2"/>
          </rPr>
          <t xml:space="preserve">
</t>
        </r>
      </text>
    </comment>
    <comment ref="I794" authorId="0" shapeId="0" xr:uid="{CC328B23-B6C7-4A97-8D7B-D475601FEB1F}">
      <text>
        <r>
          <rPr>
            <b/>
            <sz val="8"/>
            <color indexed="81"/>
            <rFont val="Tahoma"/>
            <family val="2"/>
          </rPr>
          <t>If any of these numbers are negative, check your PON count and Cable size</t>
        </r>
      </text>
    </comment>
    <comment ref="J794" authorId="0" shapeId="0" xr:uid="{C4F0BB39-33AE-4DE9-9AA3-93EAE9AF07D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794" authorId="2" shapeId="0" xr:uid="{CCB1C70D-101C-4DAB-B567-88836EB64EB9}">
      <text>
        <r>
          <rPr>
            <b/>
            <sz val="9"/>
            <color indexed="81"/>
            <rFont val="Tahoma"/>
            <family val="2"/>
          </rPr>
          <t>Leave blank if using 10' Terminal Tail
Enter Tail length if greater than 10'</t>
        </r>
      </text>
    </comment>
    <comment ref="M794" authorId="0" shapeId="0" xr:uid="{110028D8-8E98-4C66-987F-CEA0B9DD156C}">
      <text>
        <r>
          <rPr>
            <b/>
            <sz val="8"/>
            <color indexed="81"/>
            <rFont val="Tahoma"/>
            <family val="2"/>
          </rPr>
          <t>Make design notes such as slack coils, realingment loops,  or location notes</t>
        </r>
      </text>
    </comment>
    <comment ref="Z794" authorId="0" shapeId="0" xr:uid="{3D2BFF46-F058-49F2-A159-C9DBC20B8674}">
      <text>
        <r>
          <rPr>
            <b/>
            <sz val="8"/>
            <color indexed="81"/>
            <rFont val="Tahoma"/>
            <family val="2"/>
          </rPr>
          <t>When using a 216, these are the 2-buffer tubes that can't be cross-assigned</t>
        </r>
        <r>
          <rPr>
            <sz val="8"/>
            <color indexed="81"/>
            <rFont val="Tahoma"/>
            <family val="2"/>
          </rPr>
          <t xml:space="preserve">
</t>
        </r>
      </text>
    </comment>
    <comment ref="AA794" authorId="0" shapeId="0" xr:uid="{DE0F73F8-2CE2-467F-9765-0DDD9DC7F188}">
      <text>
        <r>
          <rPr>
            <b/>
            <sz val="8"/>
            <color indexed="81"/>
            <rFont val="Tahoma"/>
            <family val="2"/>
          </rPr>
          <t xml:space="preserve">Counting from High count Backwards- this is Fiber Strand 145
</t>
        </r>
      </text>
    </comment>
    <comment ref="AB794" authorId="0" shapeId="0" xr:uid="{C409E9BE-A08A-4922-BB1A-296A410FD0C9}">
      <text>
        <r>
          <rPr>
            <b/>
            <sz val="8"/>
            <color indexed="81"/>
            <rFont val="Tahoma"/>
            <family val="2"/>
          </rPr>
          <t>Counting from High count Backwards- this is Fiber Strand 156</t>
        </r>
      </text>
    </comment>
    <comment ref="J796" authorId="1" shapeId="0" xr:uid="{1FB70265-BC29-4B46-BB18-0C2529E368A5}">
      <text>
        <r>
          <rPr>
            <b/>
            <sz val="9"/>
            <color indexed="81"/>
            <rFont val="Tahoma"/>
            <family val="2"/>
          </rPr>
          <t>If this highlights as an error, consider upsizing the Tether size for better ribbon utilization</t>
        </r>
      </text>
    </comment>
    <comment ref="J797" authorId="1" shapeId="0" xr:uid="{84AE2336-CAEF-4B13-AEBD-7539015D6053}">
      <text>
        <r>
          <rPr>
            <b/>
            <sz val="9"/>
            <color indexed="81"/>
            <rFont val="Tahoma"/>
            <family val="2"/>
          </rPr>
          <t>If this highlights as an error, consider upsizing the Tether size for better ribbon utilization</t>
        </r>
      </text>
    </comment>
    <comment ref="J798" authorId="1" shapeId="0" xr:uid="{ED3389C9-630D-499C-B789-8E1220B89DCE}">
      <text>
        <r>
          <rPr>
            <b/>
            <sz val="9"/>
            <color indexed="81"/>
            <rFont val="Tahoma"/>
            <family val="2"/>
          </rPr>
          <t>If this highlights as an error, consider upsizing the Tether size for better ribbon utilization</t>
        </r>
      </text>
    </comment>
    <comment ref="J799" authorId="1" shapeId="0" xr:uid="{BFF0A5AA-2DDF-455F-944D-34E2712AFD88}">
      <text>
        <r>
          <rPr>
            <b/>
            <sz val="9"/>
            <color indexed="81"/>
            <rFont val="Tahoma"/>
            <family val="2"/>
          </rPr>
          <t>If this highlights as an error, consider upsizing the Tether size for better ribbon utilization</t>
        </r>
      </text>
    </comment>
    <comment ref="J800" authorId="1" shapeId="0" xr:uid="{395F31C3-2E26-484A-B76B-51BD9822C288}">
      <text>
        <r>
          <rPr>
            <b/>
            <sz val="9"/>
            <color indexed="81"/>
            <rFont val="Tahoma"/>
            <family val="2"/>
          </rPr>
          <t>If this highlights as an error, consider upsizing the Tether size for better ribbon utilization</t>
        </r>
      </text>
    </comment>
    <comment ref="J801" authorId="1" shapeId="0" xr:uid="{4CA5AA19-E052-4B44-8857-DA152C0DF2FE}">
      <text>
        <r>
          <rPr>
            <b/>
            <sz val="9"/>
            <color indexed="81"/>
            <rFont val="Tahoma"/>
            <family val="2"/>
          </rPr>
          <t>If this highlights as an error, consider upsizing the Tether size for better ribbon utilization</t>
        </r>
      </text>
    </comment>
    <comment ref="J802" authorId="1" shapeId="0" xr:uid="{A3834409-5B65-47D2-80F2-B737CB216C1A}">
      <text>
        <r>
          <rPr>
            <b/>
            <sz val="9"/>
            <color indexed="81"/>
            <rFont val="Tahoma"/>
            <family val="2"/>
          </rPr>
          <t>If this highlights as an error, consider upsizing the Tether size for better ribbon utilization</t>
        </r>
      </text>
    </comment>
    <comment ref="J803" authorId="1" shapeId="0" xr:uid="{A77A1C5D-935C-47DC-AAFA-74C6B2EA8262}">
      <text>
        <r>
          <rPr>
            <b/>
            <sz val="9"/>
            <color indexed="81"/>
            <rFont val="Tahoma"/>
            <family val="2"/>
          </rPr>
          <t>If this highlights as an error, consider upsizing the Tether size for better ribbon utilization</t>
        </r>
      </text>
    </comment>
    <comment ref="J804" authorId="1" shapeId="0" xr:uid="{D842E008-26C6-4595-8522-E0013A3BA37D}">
      <text>
        <r>
          <rPr>
            <b/>
            <sz val="9"/>
            <color indexed="81"/>
            <rFont val="Tahoma"/>
            <family val="2"/>
          </rPr>
          <t>If this highlights as an error, consider upsizing the Tether size for better ribbon utilization</t>
        </r>
      </text>
    </comment>
    <comment ref="J805" authorId="1" shapeId="0" xr:uid="{168F3897-BB1A-4581-ABAF-395BC02B290D}">
      <text>
        <r>
          <rPr>
            <b/>
            <sz val="9"/>
            <color indexed="81"/>
            <rFont val="Tahoma"/>
            <family val="2"/>
          </rPr>
          <t>If this highlights as an error, consider upsizing the Tether size for better ribbon utilization</t>
        </r>
      </text>
    </comment>
    <comment ref="J806" authorId="1" shapeId="0" xr:uid="{AD849558-DCDC-4922-95B5-EC08066644DD}">
      <text>
        <r>
          <rPr>
            <b/>
            <sz val="9"/>
            <color indexed="81"/>
            <rFont val="Tahoma"/>
            <family val="2"/>
          </rPr>
          <t>If this highlights as an error, consider upsizing the Tether size for better ribbon utilization</t>
        </r>
      </text>
    </comment>
    <comment ref="J807" authorId="1" shapeId="0" xr:uid="{2F97414D-B559-4F4F-B47C-A0EDC274F987}">
      <text>
        <r>
          <rPr>
            <b/>
            <sz val="9"/>
            <color indexed="81"/>
            <rFont val="Tahoma"/>
            <family val="2"/>
          </rPr>
          <t>If this highlights as an error, consider upsizing the Tether size for better ribbon utilization</t>
        </r>
      </text>
    </comment>
    <comment ref="J808" authorId="1" shapeId="0" xr:uid="{3DF71AAB-27C8-4F20-8FFF-DC0E0973725C}">
      <text>
        <r>
          <rPr>
            <b/>
            <sz val="9"/>
            <color indexed="81"/>
            <rFont val="Tahoma"/>
            <family val="2"/>
          </rPr>
          <t>If this highlights as an error, consider upsizing the Tether size for better ribbon utilization</t>
        </r>
      </text>
    </comment>
    <comment ref="J809" authorId="1" shapeId="0" xr:uid="{F01E6837-DB40-4019-ACD2-D1D3F785215E}">
      <text>
        <r>
          <rPr>
            <b/>
            <sz val="9"/>
            <color indexed="81"/>
            <rFont val="Tahoma"/>
            <family val="2"/>
          </rPr>
          <t>If this highlights as an error, consider upsizing the Tether size for better ribbon utilization</t>
        </r>
      </text>
    </comment>
    <comment ref="J810" authorId="1" shapeId="0" xr:uid="{913084FF-629F-4EC0-B4BB-97EFCDE7BA1F}">
      <text>
        <r>
          <rPr>
            <b/>
            <sz val="9"/>
            <color indexed="81"/>
            <rFont val="Tahoma"/>
            <family val="2"/>
          </rPr>
          <t>If this highlights as an error, consider upsizing the Tether size for better ribbon utilization</t>
        </r>
      </text>
    </comment>
    <comment ref="J811" authorId="1" shapeId="0" xr:uid="{528A6A01-FD21-4D73-BF84-C8F3C2DB0A28}">
      <text>
        <r>
          <rPr>
            <b/>
            <sz val="9"/>
            <color indexed="81"/>
            <rFont val="Tahoma"/>
            <family val="2"/>
          </rPr>
          <t>If this highlights as an error, consider upsizing the Tether size for better ribbon utilization</t>
        </r>
      </text>
    </comment>
    <comment ref="J812" authorId="1" shapeId="0" xr:uid="{98AFD0FB-DC0E-4F19-816C-9A1E4931718C}">
      <text>
        <r>
          <rPr>
            <b/>
            <sz val="9"/>
            <color indexed="81"/>
            <rFont val="Tahoma"/>
            <family val="2"/>
          </rPr>
          <t>If this highlights as an error, consider upsizing the Tether size for better ribbon utilization</t>
        </r>
      </text>
    </comment>
    <comment ref="J813" authorId="1" shapeId="0" xr:uid="{4E77A21B-9678-4BE8-A960-C3D78E2C34D1}">
      <text>
        <r>
          <rPr>
            <b/>
            <sz val="9"/>
            <color indexed="81"/>
            <rFont val="Tahoma"/>
            <family val="2"/>
          </rPr>
          <t>If this highlights as an error, consider upsizing the Tether size for better ribbon utilization</t>
        </r>
      </text>
    </comment>
    <comment ref="C814" authorId="1" shapeId="0" xr:uid="{DC91DF80-5374-4BB9-8ED3-3664C5BE79FC}">
      <text>
        <r>
          <rPr>
            <b/>
            <sz val="9"/>
            <color indexed="81"/>
            <rFont val="Tahoma"/>
            <family val="2"/>
          </rPr>
          <t>DBL REV requires TWO rows!
TPL REV requires THREE rows!
QD REV requires FOUR rows!</t>
        </r>
      </text>
    </comment>
    <comment ref="J814" authorId="1" shapeId="0" xr:uid="{844186D7-7E69-4B97-BDE9-35BA6D9CA365}">
      <text>
        <r>
          <rPr>
            <b/>
            <sz val="9"/>
            <color indexed="81"/>
            <rFont val="Tahoma"/>
            <family val="2"/>
          </rPr>
          <t>If this highlights as an error, consider upsizing the Tether size for better ribbon utilization</t>
        </r>
      </text>
    </comment>
    <comment ref="C815" authorId="1" shapeId="0" xr:uid="{D7CF7416-6077-4245-A3A8-210EB82F5006}">
      <text>
        <r>
          <rPr>
            <b/>
            <sz val="9"/>
            <color indexed="81"/>
            <rFont val="Tahoma"/>
            <family val="2"/>
          </rPr>
          <t>DBL REV requires TWO rows!
TPL REV requires THREE rows!
QD REV requires FOUR rows!</t>
        </r>
      </text>
    </comment>
    <comment ref="J815" authorId="1" shapeId="0" xr:uid="{4BAAD170-7641-418A-9DD4-FA5166828254}">
      <text>
        <r>
          <rPr>
            <b/>
            <sz val="9"/>
            <color indexed="81"/>
            <rFont val="Tahoma"/>
            <family val="2"/>
          </rPr>
          <t>If this highlights as an error, consider upsizing the Tether size for better ribbon utilization</t>
        </r>
      </text>
    </comment>
    <comment ref="C816" authorId="1" shapeId="0" xr:uid="{DAFE0024-A775-40C3-8585-9074D340263E}">
      <text>
        <r>
          <rPr>
            <b/>
            <sz val="9"/>
            <color indexed="81"/>
            <rFont val="Tahoma"/>
            <family val="2"/>
          </rPr>
          <t>DBL REV requires TWO rows!
TPL REV requires THREE rows!
QD REV requires FOUR rows!</t>
        </r>
      </text>
    </comment>
    <comment ref="J816" authorId="1" shapeId="0" xr:uid="{93E45925-3865-4EFA-9F2F-96DEC30105E8}">
      <text>
        <r>
          <rPr>
            <b/>
            <sz val="9"/>
            <color indexed="81"/>
            <rFont val="Tahoma"/>
            <family val="2"/>
          </rPr>
          <t>If this highlights as an error, consider upsizing the Tether size for better ribbon utilization</t>
        </r>
      </text>
    </comment>
    <comment ref="C817" authorId="1" shapeId="0" xr:uid="{8E79BED1-DAB2-42EA-AF7A-71045EE5E864}">
      <text>
        <r>
          <rPr>
            <b/>
            <sz val="9"/>
            <color indexed="81"/>
            <rFont val="Tahoma"/>
            <family val="2"/>
          </rPr>
          <t>DBL REV requires TWO rows!
TPL REV requires THREE rows!
QD REV requires FOUR rows!</t>
        </r>
      </text>
    </comment>
    <comment ref="J817" authorId="1" shapeId="0" xr:uid="{8A7E485D-F961-470D-90D8-3A47CB891F00}">
      <text>
        <r>
          <rPr>
            <b/>
            <sz val="9"/>
            <color indexed="81"/>
            <rFont val="Tahoma"/>
            <family val="2"/>
          </rPr>
          <t>If this highlights as an error, consider upsizing the Tether size for better ribbon utilization</t>
        </r>
      </text>
    </comment>
    <comment ref="C818" authorId="1" shapeId="0" xr:uid="{D31D204B-74D7-4D56-9B0C-EFC5251EBE46}">
      <text>
        <r>
          <rPr>
            <b/>
            <sz val="9"/>
            <color indexed="81"/>
            <rFont val="Tahoma"/>
            <family val="2"/>
          </rPr>
          <t>DBL REV requires TWO rows!
TPL REV requires THREE rows!
QD REV requires FOUR rows!</t>
        </r>
      </text>
    </comment>
    <comment ref="J818" authorId="1" shapeId="0" xr:uid="{DDFCD5AB-D103-482B-962F-AEEEE2C1A4ED}">
      <text>
        <r>
          <rPr>
            <b/>
            <sz val="9"/>
            <color indexed="81"/>
            <rFont val="Tahoma"/>
            <family val="2"/>
          </rPr>
          <t>If this highlights as an error, consider upsizing the Tether size for better ribbon utilization</t>
        </r>
      </text>
    </comment>
    <comment ref="C819" authorId="1" shapeId="0" xr:uid="{7C22AA34-7A09-4134-BA67-6D7CF5E77EC2}">
      <text>
        <r>
          <rPr>
            <b/>
            <sz val="9"/>
            <color indexed="81"/>
            <rFont val="Tahoma"/>
            <family val="2"/>
          </rPr>
          <t>DBL REV requires TWO rows!
TPL REV requires THREE rows!
QD REV requires FOUR rows!</t>
        </r>
      </text>
    </comment>
    <comment ref="J819" authorId="1" shapeId="0" xr:uid="{CDF0FCB0-8A6E-46B8-ABF3-CF2FD5611F30}">
      <text>
        <r>
          <rPr>
            <b/>
            <sz val="9"/>
            <color indexed="81"/>
            <rFont val="Tahoma"/>
            <family val="2"/>
          </rPr>
          <t>If this highlights as an error, consider upsizing the Tether size for better ribbon utilization</t>
        </r>
      </text>
    </comment>
    <comment ref="C820" authorId="1" shapeId="0" xr:uid="{F6700E0C-51C5-49D2-9B53-E02182A7971D}">
      <text>
        <r>
          <rPr>
            <b/>
            <sz val="9"/>
            <color indexed="81"/>
            <rFont val="Tahoma"/>
            <family val="2"/>
          </rPr>
          <t>DBL REV requires TWO rows!
TPL REV requires THREE rows!
QD REV requires FOUR rows!</t>
        </r>
      </text>
    </comment>
    <comment ref="J820" authorId="1" shapeId="0" xr:uid="{F1B9E060-B6C6-494E-AF44-2680482AEDC7}">
      <text>
        <r>
          <rPr>
            <b/>
            <sz val="9"/>
            <color indexed="81"/>
            <rFont val="Tahoma"/>
            <family val="2"/>
          </rPr>
          <t>If this highlights as an error, consider upsizing the Tether size for better ribbon utilization</t>
        </r>
      </text>
    </comment>
    <comment ref="B826" authorId="0" shapeId="0" xr:uid="{F35043DE-FA2E-4FAF-8003-ADB8812D88DE}">
      <text>
        <r>
          <rPr>
            <b/>
            <sz val="8"/>
            <color indexed="81"/>
            <rFont val="Tahoma"/>
            <family val="2"/>
          </rPr>
          <t>This information will be used to satisfy your distribution planning requirement.</t>
        </r>
        <r>
          <rPr>
            <sz val="8"/>
            <color indexed="81"/>
            <rFont val="Tahoma"/>
            <family val="2"/>
          </rPr>
          <t xml:space="preserve">
</t>
        </r>
      </text>
    </comment>
    <comment ref="G826" authorId="0" shapeId="0" xr:uid="{B60246FC-3377-433D-9A94-4FBB9FDEDEED}">
      <text>
        <r>
          <rPr>
            <b/>
            <sz val="8"/>
            <color indexed="81"/>
            <rFont val="Tahoma"/>
            <family val="2"/>
          </rPr>
          <t>This is total fibers that have been assigned to this Reel based on Tether sizes picked</t>
        </r>
        <r>
          <rPr>
            <sz val="8"/>
            <color indexed="81"/>
            <rFont val="Tahoma"/>
            <family val="2"/>
          </rPr>
          <t xml:space="preserve">
</t>
        </r>
      </text>
    </comment>
    <comment ref="I826" authorId="0" shapeId="0" xr:uid="{4C33455B-5617-4420-8174-6CA5597FA410}">
      <text>
        <r>
          <rPr>
            <b/>
            <sz val="8"/>
            <color indexed="81"/>
            <rFont val="Tahoma"/>
            <family val="2"/>
          </rPr>
          <t>This will be added to Planning Load Block A for TOTAL</t>
        </r>
        <r>
          <rPr>
            <sz val="8"/>
            <color indexed="81"/>
            <rFont val="Tahoma"/>
            <family val="2"/>
          </rPr>
          <t xml:space="preserve">
</t>
        </r>
      </text>
    </comment>
    <comment ref="J826" authorId="0" shapeId="0" xr:uid="{D58ACD0C-1B99-4FA0-94AD-26490322DA09}">
      <text>
        <r>
          <rPr>
            <b/>
            <sz val="8"/>
            <color indexed="81"/>
            <rFont val="Tahoma"/>
            <family val="2"/>
          </rPr>
          <t>This is the PON OUT count that is not assigned in this cable reel.</t>
        </r>
        <r>
          <rPr>
            <sz val="8"/>
            <color indexed="81"/>
            <rFont val="Tahoma"/>
            <family val="2"/>
          </rPr>
          <t xml:space="preserve">
</t>
        </r>
      </text>
    </comment>
    <comment ref="P826" authorId="1" shapeId="0" xr:uid="{1AB19FC4-7A2B-4D8C-A160-33597A1D9790}">
      <text>
        <r>
          <rPr>
            <b/>
            <sz val="9"/>
            <color indexed="81"/>
            <rFont val="Tahoma"/>
            <family val="2"/>
          </rPr>
          <t>REMEMBER: 2-Fbr Tethers are NOT available for RPX CABLE!</t>
        </r>
      </text>
    </comment>
    <comment ref="Q826" authorId="1" shapeId="0" xr:uid="{51D2EF23-E9BA-4BC9-A400-9B81F9C804ED}">
      <text>
        <r>
          <rPr>
            <b/>
            <sz val="9"/>
            <color indexed="81"/>
            <rFont val="Tahoma"/>
            <family val="2"/>
          </rPr>
          <t>REMEMBER: 2-Fbr Tethers are NOT available for RPX CABLE!</t>
        </r>
      </text>
    </comment>
    <comment ref="S826" authorId="1" shapeId="0" xr:uid="{DF727752-C020-4CEF-BB30-F7A003B2EA3E}">
      <text>
        <r>
          <rPr>
            <b/>
            <sz val="9"/>
            <color indexed="81"/>
            <rFont val="Tahoma"/>
            <family val="2"/>
          </rPr>
          <t>REMEMBER: 2-Fbr Tethers are NOT available for RPX CABLE!</t>
        </r>
      </text>
    </comment>
    <comment ref="T826" authorId="1" shapeId="0" xr:uid="{18485F40-52EB-45DE-B5E8-2476D7EB65BF}">
      <text>
        <r>
          <rPr>
            <b/>
            <sz val="9"/>
            <color indexed="81"/>
            <rFont val="Tahoma"/>
            <family val="2"/>
          </rPr>
          <t>REMEMBER: 2-Fbr Tethers are NOT available for RPX CABLE!</t>
        </r>
      </text>
    </comment>
    <comment ref="B827" authorId="0" shapeId="0" xr:uid="{7C1D5933-A85A-46D7-914E-A64DCA4B2BD7}">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827" authorId="0" shapeId="0" xr:uid="{B1F84A2F-D15B-45B7-856B-58CBE49490FC}">
      <text>
        <r>
          <rPr>
            <b/>
            <sz val="8"/>
            <color indexed="81"/>
            <rFont val="Tahoma"/>
            <family val="2"/>
          </rPr>
          <t>Make sure you add this number to "TAT FIBERS ASSIGNED" for the total required in the Load Block on the prints.</t>
        </r>
      </text>
    </comment>
    <comment ref="G827" authorId="0" shapeId="0" xr:uid="{1E52E5AF-D45A-4315-BC59-CAA1D1FFC2CF}">
      <text>
        <r>
          <rPr>
            <b/>
            <sz val="8"/>
            <color indexed="81"/>
            <rFont val="Tahoma"/>
            <family val="2"/>
          </rPr>
          <t>Includes "DEAD" Count (No PON count assigned)</t>
        </r>
      </text>
    </comment>
    <comment ref="I827" authorId="0" shapeId="0" xr:uid="{D7A14F93-A27D-47EE-B00E-8C21DF11D52D}">
      <text>
        <r>
          <rPr>
            <b/>
            <sz val="8"/>
            <color indexed="81"/>
            <rFont val="Tahoma"/>
            <family val="2"/>
          </rPr>
          <t xml:space="preserve">If this number is negative- you need to upsize your cable sheath </t>
        </r>
        <r>
          <rPr>
            <sz val="8"/>
            <color indexed="81"/>
            <rFont val="Tahoma"/>
            <family val="2"/>
          </rPr>
          <t xml:space="preserve">
</t>
        </r>
      </text>
    </comment>
    <comment ref="Z827" authorId="0" shapeId="0" xr:uid="{D4B19C8A-1944-4E45-9B8D-AB61A38BBE0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828" authorId="0" shapeId="0" xr:uid="{77C64391-599C-4BF0-889C-3F86A7F732C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828" authorId="0" shapeId="0" xr:uid="{CAEC836A-1DD3-4B5F-AF90-1C2D3CC098E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828" authorId="0" shapeId="0" xr:uid="{298C2216-4C2F-478D-92B5-E7489D06D6DB}">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828" authorId="1" shapeId="0" xr:uid="{392ACC62-F798-4596-BB01-96FD4517F991}">
      <text>
        <r>
          <rPr>
            <b/>
            <sz val="9"/>
            <color indexed="81"/>
            <rFont val="Tahoma"/>
            <family val="2"/>
          </rPr>
          <t>REMEMBER: 6-Fbr Tethers are NOT available for RPX CABLE!</t>
        </r>
      </text>
    </comment>
    <comment ref="Q828" authorId="1" shapeId="0" xr:uid="{1725B03B-830D-4D4E-AEB6-264B15098948}">
      <text>
        <r>
          <rPr>
            <b/>
            <sz val="9"/>
            <color indexed="81"/>
            <rFont val="Tahoma"/>
            <family val="2"/>
          </rPr>
          <t>REMEMBER: 6-Fbr Tethers are NOT available for RPX CABLE!</t>
        </r>
      </text>
    </comment>
    <comment ref="S828" authorId="1" shapeId="0" xr:uid="{A1BF6844-8424-49DD-B373-FD20108453C9}">
      <text>
        <r>
          <rPr>
            <b/>
            <sz val="9"/>
            <color indexed="81"/>
            <rFont val="Tahoma"/>
            <family val="2"/>
          </rPr>
          <t>REMEMBER: 6-Fbr Tethers are NOT available for RPX CABLE!</t>
        </r>
      </text>
    </comment>
    <comment ref="T828" authorId="1" shapeId="0" xr:uid="{BF38306A-54FF-47E7-9DE2-4477C74AB757}">
      <text>
        <r>
          <rPr>
            <b/>
            <sz val="9"/>
            <color indexed="81"/>
            <rFont val="Tahoma"/>
            <family val="2"/>
          </rPr>
          <t>REMEMBER: 6-Fbr Tethers are NOT available for AERIAL CABLE!</t>
        </r>
      </text>
    </comment>
    <comment ref="B829" authorId="0" shapeId="0" xr:uid="{5CF3CE7F-4EE9-4AB0-957A-5F71B30D34B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829" authorId="0" shapeId="0" xr:uid="{493C4224-C0DD-4DBD-AE14-F5F9706E2B65}">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830" authorId="0" shapeId="0" xr:uid="{60799103-F56C-4568-9141-6990EB999A8A}">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831" authorId="0" shapeId="0" xr:uid="{45BF4C16-04D0-4786-8B79-26B6454D71F1}">
      <text>
        <r>
          <rPr>
            <b/>
            <sz val="8"/>
            <color indexed="81"/>
            <rFont val="Tahoma"/>
            <family val="2"/>
          </rPr>
          <t>Include any existing, planned, or expected wireless locations to be fed by this reel of cable.</t>
        </r>
        <r>
          <rPr>
            <sz val="8"/>
            <color indexed="81"/>
            <rFont val="Tahoma"/>
            <family val="2"/>
          </rPr>
          <t xml:space="preserve">
</t>
        </r>
      </text>
    </comment>
    <comment ref="E831" authorId="0" shapeId="0" xr:uid="{6E172CA7-EF7E-4097-AC9E-5377BBB3B23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831" authorId="0" shapeId="0" xr:uid="{B8A93C52-F6BD-47B0-A478-0525CE8F3707}">
      <text>
        <r>
          <rPr>
            <b/>
            <sz val="8"/>
            <color indexed="81"/>
            <rFont val="Tahoma"/>
            <family val="2"/>
          </rPr>
          <t>These are "manufacturing rules" and general warnings</t>
        </r>
        <r>
          <rPr>
            <sz val="8"/>
            <color indexed="81"/>
            <rFont val="Tahoma"/>
            <family val="2"/>
          </rPr>
          <t xml:space="preserve">
</t>
        </r>
      </text>
    </comment>
    <comment ref="B832" authorId="0" shapeId="0" xr:uid="{25825311-F2F7-4BD8-96B9-E84DE727F957}">
      <text>
        <r>
          <rPr>
            <b/>
            <sz val="8"/>
            <color indexed="81"/>
            <rFont val="Tahoma"/>
            <family val="2"/>
          </rPr>
          <t>Field end section(s) requirements that this section of cable will feed (not fed by TETHERS)</t>
        </r>
        <r>
          <rPr>
            <sz val="8"/>
            <color indexed="81"/>
            <rFont val="Tahoma"/>
            <family val="2"/>
          </rPr>
          <t xml:space="preserve">
</t>
        </r>
      </text>
    </comment>
    <comment ref="B833" authorId="0" shapeId="0" xr:uid="{26284AFB-B74E-41BB-8C5A-107442B9AF56}">
      <text>
        <r>
          <rPr>
            <b/>
            <sz val="8"/>
            <color indexed="81"/>
            <rFont val="Tahoma"/>
            <family val="2"/>
          </rPr>
          <t>This number is a sum of TOTAL PLANNED plus the ASSIGNED TO TETHERS</t>
        </r>
        <r>
          <rPr>
            <sz val="8"/>
            <color indexed="81"/>
            <rFont val="Tahoma"/>
            <family val="2"/>
          </rPr>
          <t xml:space="preserve">
</t>
        </r>
      </text>
    </comment>
    <comment ref="Z834" authorId="0" shapeId="0" xr:uid="{26533806-4BDB-4B20-B4C0-C17143D20EA0}">
      <text>
        <r>
          <rPr>
            <b/>
            <sz val="8"/>
            <color indexed="81"/>
            <rFont val="Tahoma"/>
            <family val="2"/>
          </rPr>
          <t>When using a 216, these are the 2-buffer tubes that can't be cross-assigned</t>
        </r>
        <r>
          <rPr>
            <sz val="8"/>
            <color indexed="81"/>
            <rFont val="Tahoma"/>
            <family val="2"/>
          </rPr>
          <t xml:space="preserve">
</t>
        </r>
      </text>
    </comment>
    <comment ref="AA834" authorId="0" shapeId="0" xr:uid="{10310274-4F3D-4C7D-8D39-3F62775A1815}">
      <text>
        <r>
          <rPr>
            <b/>
            <sz val="8"/>
            <color indexed="81"/>
            <rFont val="Tahoma"/>
            <family val="2"/>
          </rPr>
          <t>Counting from High count Backwards- this is Fiber Strand 133</t>
        </r>
      </text>
    </comment>
    <comment ref="AB834" authorId="0" shapeId="0" xr:uid="{BAB2D71A-1C00-4751-BD84-7E0AD693F1DB}">
      <text>
        <r>
          <rPr>
            <b/>
            <sz val="8"/>
            <color indexed="81"/>
            <rFont val="Tahoma"/>
            <family val="2"/>
          </rPr>
          <t>Counting from High count Backwards- this is Fiber Strand 144</t>
        </r>
        <r>
          <rPr>
            <sz val="8"/>
            <color indexed="81"/>
            <rFont val="Tahoma"/>
            <family val="2"/>
          </rPr>
          <t xml:space="preserve">
</t>
        </r>
      </text>
    </comment>
    <comment ref="C835" authorId="0" shapeId="0" xr:uid="{2E2EE018-8B41-487F-B6F0-16D8223DEAA0}">
      <text>
        <r>
          <rPr>
            <b/>
            <sz val="8"/>
            <color indexed="81"/>
            <rFont val="Tahoma"/>
            <family val="2"/>
          </rPr>
          <t xml:space="preserve">Select if this tether will be used to feed a CFST or a lateral cable. </t>
        </r>
      </text>
    </comment>
    <comment ref="D835" authorId="0" shapeId="0" xr:uid="{C070C182-6A8F-4911-BE19-D6B356999EDC}">
      <text>
        <r>
          <rPr>
            <b/>
            <sz val="8"/>
            <color indexed="81"/>
            <rFont val="Tahoma"/>
            <family val="2"/>
          </rPr>
          <t>Note the Terminal Address to keep your locations straight</t>
        </r>
        <r>
          <rPr>
            <sz val="8"/>
            <color indexed="81"/>
            <rFont val="Tahoma"/>
            <family val="2"/>
          </rPr>
          <t xml:space="preserve">
</t>
        </r>
      </text>
    </comment>
    <comment ref="E835" authorId="0" shapeId="0" xr:uid="{A43E857D-3B81-4E0C-A632-D4BEA721309F}">
      <text>
        <r>
          <rPr>
            <b/>
            <sz val="9"/>
            <color indexed="81"/>
            <rFont val="Calibri"/>
            <family val="2"/>
            <scheme val="minor"/>
          </rPr>
          <t>Pick the Tether Size for the location</t>
        </r>
        <r>
          <rPr>
            <sz val="8"/>
            <color indexed="81"/>
            <rFont val="Tahoma"/>
            <family val="2"/>
          </rPr>
          <t xml:space="preserve">
</t>
        </r>
      </text>
    </comment>
    <comment ref="F835" authorId="2" shapeId="0" xr:uid="{945A27CD-0DED-418B-8C11-7A424FDCBD2E}">
      <text>
        <r>
          <rPr>
            <b/>
            <sz val="9"/>
            <color indexed="81"/>
            <rFont val="Tahoma"/>
            <family val="2"/>
          </rPr>
          <t>Identify TCF or FST location.
Leave blank if tether is NOT for a TCF or FST!</t>
        </r>
      </text>
    </comment>
    <comment ref="H835" authorId="0" shapeId="0" xr:uid="{D7297EB1-A6F6-4E63-81AE-538F78595B35}">
      <text>
        <r>
          <rPr>
            <b/>
            <sz val="8"/>
            <color indexed="81"/>
            <rFont val="Tahoma"/>
            <family val="2"/>
          </rPr>
          <t>If any of these numbers are negative, check your PON count and Cable size</t>
        </r>
        <r>
          <rPr>
            <sz val="8"/>
            <color indexed="81"/>
            <rFont val="Tahoma"/>
            <family val="2"/>
          </rPr>
          <t xml:space="preserve">
</t>
        </r>
      </text>
    </comment>
    <comment ref="I835" authorId="0" shapeId="0" xr:uid="{3B67D2FA-0812-4DB9-92FF-F46737B915D2}">
      <text>
        <r>
          <rPr>
            <b/>
            <sz val="8"/>
            <color indexed="81"/>
            <rFont val="Tahoma"/>
            <family val="2"/>
          </rPr>
          <t>If any of these numbers are negative, check your PON count and Cable size</t>
        </r>
      </text>
    </comment>
    <comment ref="J835" authorId="0" shapeId="0" xr:uid="{119702FC-456D-436D-9C38-EDA163ECAD5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835" authorId="2" shapeId="0" xr:uid="{8C9000A1-8B24-42FF-B785-36BF9DD088AE}">
      <text>
        <r>
          <rPr>
            <b/>
            <sz val="9"/>
            <color indexed="81"/>
            <rFont val="Tahoma"/>
            <family val="2"/>
          </rPr>
          <t>Leave blank if using 10' Terminal Tail
Enter Tail length if greater than 10'</t>
        </r>
      </text>
    </comment>
    <comment ref="M835" authorId="0" shapeId="0" xr:uid="{9704499E-B9F8-4537-8364-3838231EAE4D}">
      <text>
        <r>
          <rPr>
            <b/>
            <sz val="8"/>
            <color indexed="81"/>
            <rFont val="Tahoma"/>
            <family val="2"/>
          </rPr>
          <t>Make design notes such as slack coils, realingment loops,  or location notes</t>
        </r>
      </text>
    </comment>
    <comment ref="Z835" authorId="0" shapeId="0" xr:uid="{359AED3C-0AC5-4030-B931-CCB840F43774}">
      <text>
        <r>
          <rPr>
            <b/>
            <sz val="8"/>
            <color indexed="81"/>
            <rFont val="Tahoma"/>
            <family val="2"/>
          </rPr>
          <t>When using a 216, these are the 2-buffer tubes that can't be cross-assigned</t>
        </r>
        <r>
          <rPr>
            <sz val="8"/>
            <color indexed="81"/>
            <rFont val="Tahoma"/>
            <family val="2"/>
          </rPr>
          <t xml:space="preserve">
</t>
        </r>
      </text>
    </comment>
    <comment ref="AA835" authorId="0" shapeId="0" xr:uid="{E1F97C61-2723-4365-BC59-383DF31735AC}">
      <text>
        <r>
          <rPr>
            <b/>
            <sz val="8"/>
            <color indexed="81"/>
            <rFont val="Tahoma"/>
            <family val="2"/>
          </rPr>
          <t xml:space="preserve">Counting from High count Backwards- this is Fiber Strand 145
</t>
        </r>
      </text>
    </comment>
    <comment ref="AB835" authorId="0" shapeId="0" xr:uid="{24B9C499-6B46-4428-9A96-2B8A558EBC51}">
      <text>
        <r>
          <rPr>
            <b/>
            <sz val="8"/>
            <color indexed="81"/>
            <rFont val="Tahoma"/>
            <family val="2"/>
          </rPr>
          <t>Counting from High count Backwards- this is Fiber Strand 156</t>
        </r>
      </text>
    </comment>
    <comment ref="J837" authorId="1" shapeId="0" xr:uid="{7D4AEF93-B9D4-4BA5-B264-EE05531F8A2B}">
      <text>
        <r>
          <rPr>
            <b/>
            <sz val="9"/>
            <color indexed="81"/>
            <rFont val="Tahoma"/>
            <family val="2"/>
          </rPr>
          <t>If this highlights as an error, consider upsizing the Tether size for better ribbon utilization</t>
        </r>
      </text>
    </comment>
    <comment ref="J838" authorId="1" shapeId="0" xr:uid="{BF4E7234-BE00-4DC8-8B1E-36A1FCB11C0E}">
      <text>
        <r>
          <rPr>
            <b/>
            <sz val="9"/>
            <color indexed="81"/>
            <rFont val="Tahoma"/>
            <family val="2"/>
          </rPr>
          <t>If this highlights as an error, consider upsizing the Tether size for better ribbon utilization</t>
        </r>
      </text>
    </comment>
    <comment ref="J839" authorId="1" shapeId="0" xr:uid="{FE2E8D9F-E8F1-40FD-90C6-5DF37341789F}">
      <text>
        <r>
          <rPr>
            <b/>
            <sz val="9"/>
            <color indexed="81"/>
            <rFont val="Tahoma"/>
            <family val="2"/>
          </rPr>
          <t>If this highlights as an error, consider upsizing the Tether size for better ribbon utilization</t>
        </r>
      </text>
    </comment>
    <comment ref="J840" authorId="1" shapeId="0" xr:uid="{DB4ED25C-C011-4604-A55A-F4F8C38B03FB}">
      <text>
        <r>
          <rPr>
            <b/>
            <sz val="9"/>
            <color indexed="81"/>
            <rFont val="Tahoma"/>
            <family val="2"/>
          </rPr>
          <t>If this highlights as an error, consider upsizing the Tether size for better ribbon utilization</t>
        </r>
      </text>
    </comment>
    <comment ref="J841" authorId="1" shapeId="0" xr:uid="{81A98FB5-56D4-4EF5-B6A1-5989C95B5AF4}">
      <text>
        <r>
          <rPr>
            <b/>
            <sz val="9"/>
            <color indexed="81"/>
            <rFont val="Tahoma"/>
            <family val="2"/>
          </rPr>
          <t>If this highlights as an error, consider upsizing the Tether size for better ribbon utilization</t>
        </r>
      </text>
    </comment>
    <comment ref="J842" authorId="1" shapeId="0" xr:uid="{DCF2316C-5019-4EEA-844B-2A008BF969D7}">
      <text>
        <r>
          <rPr>
            <b/>
            <sz val="9"/>
            <color indexed="81"/>
            <rFont val="Tahoma"/>
            <family val="2"/>
          </rPr>
          <t>If this highlights as an error, consider upsizing the Tether size for better ribbon utilization</t>
        </r>
      </text>
    </comment>
    <comment ref="J843" authorId="1" shapeId="0" xr:uid="{D83FC8B8-6589-4E70-B657-8986D8AA5D46}">
      <text>
        <r>
          <rPr>
            <b/>
            <sz val="9"/>
            <color indexed="81"/>
            <rFont val="Tahoma"/>
            <family val="2"/>
          </rPr>
          <t>If this highlights as an error, consider upsizing the Tether size for better ribbon utilization</t>
        </r>
      </text>
    </comment>
    <comment ref="J844" authorId="1" shapeId="0" xr:uid="{14106BFF-897E-4000-AB28-A3E033F5AFD5}">
      <text>
        <r>
          <rPr>
            <b/>
            <sz val="9"/>
            <color indexed="81"/>
            <rFont val="Tahoma"/>
            <family val="2"/>
          </rPr>
          <t>If this highlights as an error, consider upsizing the Tether size for better ribbon utilization</t>
        </r>
      </text>
    </comment>
    <comment ref="J845" authorId="1" shapeId="0" xr:uid="{1B4428A6-5F00-416A-A916-68FD7CADEA3A}">
      <text>
        <r>
          <rPr>
            <b/>
            <sz val="9"/>
            <color indexed="81"/>
            <rFont val="Tahoma"/>
            <family val="2"/>
          </rPr>
          <t>If this highlights as an error, consider upsizing the Tether size for better ribbon utilization</t>
        </r>
      </text>
    </comment>
    <comment ref="J846" authorId="1" shapeId="0" xr:uid="{D8E3CD61-6FD7-4F1A-9BD3-BA56589E7344}">
      <text>
        <r>
          <rPr>
            <b/>
            <sz val="9"/>
            <color indexed="81"/>
            <rFont val="Tahoma"/>
            <family val="2"/>
          </rPr>
          <t>If this highlights as an error, consider upsizing the Tether size for better ribbon utilization</t>
        </r>
      </text>
    </comment>
    <comment ref="J847" authorId="1" shapeId="0" xr:uid="{C388EC2F-5489-4F44-A46E-22C8A161C90F}">
      <text>
        <r>
          <rPr>
            <b/>
            <sz val="9"/>
            <color indexed="81"/>
            <rFont val="Tahoma"/>
            <family val="2"/>
          </rPr>
          <t>If this highlights as an error, consider upsizing the Tether size for better ribbon utilization</t>
        </r>
      </text>
    </comment>
    <comment ref="J848" authorId="1" shapeId="0" xr:uid="{9D287718-9E11-4C13-8CDD-8C075CCA766A}">
      <text>
        <r>
          <rPr>
            <b/>
            <sz val="9"/>
            <color indexed="81"/>
            <rFont val="Tahoma"/>
            <family val="2"/>
          </rPr>
          <t>If this highlights as an error, consider upsizing the Tether size for better ribbon utilization</t>
        </r>
      </text>
    </comment>
    <comment ref="J849" authorId="1" shapeId="0" xr:uid="{3BB190D1-183F-41BC-AE9C-0006807487D0}">
      <text>
        <r>
          <rPr>
            <b/>
            <sz val="9"/>
            <color indexed="81"/>
            <rFont val="Tahoma"/>
            <family val="2"/>
          </rPr>
          <t>If this highlights as an error, consider upsizing the Tether size for better ribbon utilization</t>
        </r>
      </text>
    </comment>
    <comment ref="J850" authorId="1" shapeId="0" xr:uid="{3BEAB219-543B-4918-A0B0-F1A5BCCF0279}">
      <text>
        <r>
          <rPr>
            <b/>
            <sz val="9"/>
            <color indexed="81"/>
            <rFont val="Tahoma"/>
            <family val="2"/>
          </rPr>
          <t>If this highlights as an error, consider upsizing the Tether size for better ribbon utilization</t>
        </r>
      </text>
    </comment>
    <comment ref="J851" authorId="1" shapeId="0" xr:uid="{A69AD187-48A6-4542-8F55-33FB5F08476D}">
      <text>
        <r>
          <rPr>
            <b/>
            <sz val="9"/>
            <color indexed="81"/>
            <rFont val="Tahoma"/>
            <family val="2"/>
          </rPr>
          <t>If this highlights as an error, consider upsizing the Tether size for better ribbon utilization</t>
        </r>
      </text>
    </comment>
    <comment ref="J852" authorId="1" shapeId="0" xr:uid="{DFFF2AE5-19BC-45E8-92F5-7D82DCFD6345}">
      <text>
        <r>
          <rPr>
            <b/>
            <sz val="9"/>
            <color indexed="81"/>
            <rFont val="Tahoma"/>
            <family val="2"/>
          </rPr>
          <t>If this highlights as an error, consider upsizing the Tether size for better ribbon utilization</t>
        </r>
      </text>
    </comment>
    <comment ref="J853" authorId="1" shapeId="0" xr:uid="{3D57751B-4B1B-4802-9882-FD7B24D5A635}">
      <text>
        <r>
          <rPr>
            <b/>
            <sz val="9"/>
            <color indexed="81"/>
            <rFont val="Tahoma"/>
            <family val="2"/>
          </rPr>
          <t>If this highlights as an error, consider upsizing the Tether size for better ribbon utilization</t>
        </r>
      </text>
    </comment>
    <comment ref="J854" authorId="1" shapeId="0" xr:uid="{DC34008B-AD57-4552-A441-8A0DF7F42BEF}">
      <text>
        <r>
          <rPr>
            <b/>
            <sz val="9"/>
            <color indexed="81"/>
            <rFont val="Tahoma"/>
            <family val="2"/>
          </rPr>
          <t>If this highlights as an error, consider upsizing the Tether size for better ribbon utilization</t>
        </r>
      </text>
    </comment>
    <comment ref="C855" authorId="1" shapeId="0" xr:uid="{C096638B-FABE-4BDB-AEE1-9E0D148E557D}">
      <text>
        <r>
          <rPr>
            <b/>
            <sz val="9"/>
            <color indexed="81"/>
            <rFont val="Tahoma"/>
            <family val="2"/>
          </rPr>
          <t>DBL REV requires TWO rows!
TPL REV requires THREE rows!
QD REV requires FOUR rows!</t>
        </r>
      </text>
    </comment>
    <comment ref="J855" authorId="1" shapeId="0" xr:uid="{03C5DD94-7D4C-46D9-BF51-4E5654950168}">
      <text>
        <r>
          <rPr>
            <b/>
            <sz val="9"/>
            <color indexed="81"/>
            <rFont val="Tahoma"/>
            <family val="2"/>
          </rPr>
          <t>If this highlights as an error, consider upsizing the Tether size for better ribbon utilization</t>
        </r>
      </text>
    </comment>
    <comment ref="C856" authorId="1" shapeId="0" xr:uid="{ADC90347-F29B-4FB6-831C-3FD1F7C65DD4}">
      <text>
        <r>
          <rPr>
            <b/>
            <sz val="9"/>
            <color indexed="81"/>
            <rFont val="Tahoma"/>
            <family val="2"/>
          </rPr>
          <t>DBL REV requires TWO rows!
TPL REV requires THREE rows!
QD REV requires FOUR rows!</t>
        </r>
      </text>
    </comment>
    <comment ref="J856" authorId="1" shapeId="0" xr:uid="{42ECD1A8-BD02-4D5E-80BD-0531B0AE0EFE}">
      <text>
        <r>
          <rPr>
            <b/>
            <sz val="9"/>
            <color indexed="81"/>
            <rFont val="Tahoma"/>
            <family val="2"/>
          </rPr>
          <t>If this highlights as an error, consider upsizing the Tether size for better ribbon utilization</t>
        </r>
      </text>
    </comment>
    <comment ref="C857" authorId="1" shapeId="0" xr:uid="{564C4FDC-4295-4176-8F9F-E585F82BD4FA}">
      <text>
        <r>
          <rPr>
            <b/>
            <sz val="9"/>
            <color indexed="81"/>
            <rFont val="Tahoma"/>
            <family val="2"/>
          </rPr>
          <t>DBL REV requires TWO rows!
TPL REV requires THREE rows!
QD REV requires FOUR rows!</t>
        </r>
      </text>
    </comment>
    <comment ref="J857" authorId="1" shapeId="0" xr:uid="{1E026D4B-DC6B-4604-B9D6-BF32CF2971CB}">
      <text>
        <r>
          <rPr>
            <b/>
            <sz val="9"/>
            <color indexed="81"/>
            <rFont val="Tahoma"/>
            <family val="2"/>
          </rPr>
          <t>If this highlights as an error, consider upsizing the Tether size for better ribbon utilization</t>
        </r>
      </text>
    </comment>
    <comment ref="C858" authorId="1" shapeId="0" xr:uid="{29589CCD-FDFE-46F6-893D-227742C98A42}">
      <text>
        <r>
          <rPr>
            <b/>
            <sz val="9"/>
            <color indexed="81"/>
            <rFont val="Tahoma"/>
            <family val="2"/>
          </rPr>
          <t>DBL REV requires TWO rows!
TPL REV requires THREE rows!
QD REV requires FOUR rows!</t>
        </r>
      </text>
    </comment>
    <comment ref="J858" authorId="1" shapeId="0" xr:uid="{08635296-508F-4269-8475-1E3BEF9ECBE7}">
      <text>
        <r>
          <rPr>
            <b/>
            <sz val="9"/>
            <color indexed="81"/>
            <rFont val="Tahoma"/>
            <family val="2"/>
          </rPr>
          <t>If this highlights as an error, consider upsizing the Tether size for better ribbon utilization</t>
        </r>
      </text>
    </comment>
    <comment ref="C859" authorId="1" shapeId="0" xr:uid="{2FC2EDF2-1F59-4D1E-A45B-9DE81F2BBF6A}">
      <text>
        <r>
          <rPr>
            <b/>
            <sz val="9"/>
            <color indexed="81"/>
            <rFont val="Tahoma"/>
            <family val="2"/>
          </rPr>
          <t>DBL REV requires TWO rows!
TPL REV requires THREE rows!
QD REV requires FOUR rows!</t>
        </r>
      </text>
    </comment>
    <comment ref="J859" authorId="1" shapeId="0" xr:uid="{6348DF44-37F8-48AC-A8A7-C2A91F8F5C8F}">
      <text>
        <r>
          <rPr>
            <b/>
            <sz val="9"/>
            <color indexed="81"/>
            <rFont val="Tahoma"/>
            <family val="2"/>
          </rPr>
          <t>If this highlights as an error, consider upsizing the Tether size for better ribbon utilization</t>
        </r>
      </text>
    </comment>
    <comment ref="C860" authorId="1" shapeId="0" xr:uid="{114E5D2C-C899-4F0B-8690-F9808E8CD086}">
      <text>
        <r>
          <rPr>
            <b/>
            <sz val="9"/>
            <color indexed="81"/>
            <rFont val="Tahoma"/>
            <family val="2"/>
          </rPr>
          <t>DBL REV requires TWO rows!
TPL REV requires THREE rows!
QD REV requires FOUR rows!</t>
        </r>
      </text>
    </comment>
    <comment ref="J860" authorId="1" shapeId="0" xr:uid="{89593034-7F33-407A-8CCA-FC8DF2DC9F36}">
      <text>
        <r>
          <rPr>
            <b/>
            <sz val="9"/>
            <color indexed="81"/>
            <rFont val="Tahoma"/>
            <family val="2"/>
          </rPr>
          <t>If this highlights as an error, consider upsizing the Tether size for better ribbon utilization</t>
        </r>
      </text>
    </comment>
    <comment ref="C861" authorId="1" shapeId="0" xr:uid="{4CC24DF4-F867-48FD-AC59-5C6F601C1B46}">
      <text>
        <r>
          <rPr>
            <b/>
            <sz val="9"/>
            <color indexed="81"/>
            <rFont val="Tahoma"/>
            <family val="2"/>
          </rPr>
          <t>DBL REV requires TWO rows!
TPL REV requires THREE rows!
QD REV requires FOUR rows!</t>
        </r>
      </text>
    </comment>
    <comment ref="J861" authorId="1" shapeId="0" xr:uid="{E0BECA77-F0A0-4B17-A4ED-04D7EBEC23F0}">
      <text>
        <r>
          <rPr>
            <b/>
            <sz val="9"/>
            <color indexed="81"/>
            <rFont val="Tahoma"/>
            <family val="2"/>
          </rPr>
          <t>If this highlights as an error, consider upsizing the Tether size for better ribbon utilization</t>
        </r>
      </text>
    </comment>
    <comment ref="B867" authorId="0" shapeId="0" xr:uid="{962284CC-93AA-4BAC-B62B-F3B5C1022C46}">
      <text>
        <r>
          <rPr>
            <b/>
            <sz val="8"/>
            <color indexed="81"/>
            <rFont val="Tahoma"/>
            <family val="2"/>
          </rPr>
          <t>This information will be used to satisfy your distribution planning requirement.</t>
        </r>
        <r>
          <rPr>
            <sz val="8"/>
            <color indexed="81"/>
            <rFont val="Tahoma"/>
            <family val="2"/>
          </rPr>
          <t xml:space="preserve">
</t>
        </r>
      </text>
    </comment>
    <comment ref="G867" authorId="0" shapeId="0" xr:uid="{E516F417-7A12-45E9-ABBC-4469870E7C5C}">
      <text>
        <r>
          <rPr>
            <b/>
            <sz val="8"/>
            <color indexed="81"/>
            <rFont val="Tahoma"/>
            <family val="2"/>
          </rPr>
          <t>This is total fibers that have been assigned to this Reel based on Tether sizes picked</t>
        </r>
        <r>
          <rPr>
            <sz val="8"/>
            <color indexed="81"/>
            <rFont val="Tahoma"/>
            <family val="2"/>
          </rPr>
          <t xml:space="preserve">
</t>
        </r>
      </text>
    </comment>
    <comment ref="I867" authorId="0" shapeId="0" xr:uid="{93BBE8A0-09D0-412B-8228-E0DACC8F8931}">
      <text>
        <r>
          <rPr>
            <b/>
            <sz val="8"/>
            <color indexed="81"/>
            <rFont val="Tahoma"/>
            <family val="2"/>
          </rPr>
          <t>This will be added to Planning Load Block A for TOTAL</t>
        </r>
        <r>
          <rPr>
            <sz val="8"/>
            <color indexed="81"/>
            <rFont val="Tahoma"/>
            <family val="2"/>
          </rPr>
          <t xml:space="preserve">
</t>
        </r>
      </text>
    </comment>
    <comment ref="J867" authorId="0" shapeId="0" xr:uid="{5DBDA2DC-717F-462E-99FF-4FE27299937D}">
      <text>
        <r>
          <rPr>
            <b/>
            <sz val="8"/>
            <color indexed="81"/>
            <rFont val="Tahoma"/>
            <family val="2"/>
          </rPr>
          <t>This is the PON OUT count that is not assigned in this cable reel.</t>
        </r>
        <r>
          <rPr>
            <sz val="8"/>
            <color indexed="81"/>
            <rFont val="Tahoma"/>
            <family val="2"/>
          </rPr>
          <t xml:space="preserve">
</t>
        </r>
      </text>
    </comment>
    <comment ref="P867" authorId="1" shapeId="0" xr:uid="{03C6E588-BBEF-4BA7-B114-FBB84E33E6FE}">
      <text>
        <r>
          <rPr>
            <b/>
            <sz val="9"/>
            <color indexed="81"/>
            <rFont val="Tahoma"/>
            <family val="2"/>
          </rPr>
          <t>REMEMBER: 2-Fbr Tethers are NOT available for RPX CABLE!</t>
        </r>
      </text>
    </comment>
    <comment ref="Q867" authorId="1" shapeId="0" xr:uid="{F59415F9-5476-4A97-98FF-E3A8F1305A2B}">
      <text>
        <r>
          <rPr>
            <b/>
            <sz val="9"/>
            <color indexed="81"/>
            <rFont val="Tahoma"/>
            <family val="2"/>
          </rPr>
          <t>REMEMBER: 2-Fbr Tethers are NOT available for RPX CABLE!</t>
        </r>
      </text>
    </comment>
    <comment ref="S867" authorId="1" shapeId="0" xr:uid="{4C61922C-399A-4590-A6C2-CDB059D91519}">
      <text>
        <r>
          <rPr>
            <b/>
            <sz val="9"/>
            <color indexed="81"/>
            <rFont val="Tahoma"/>
            <family val="2"/>
          </rPr>
          <t>REMEMBER: 2-Fbr Tethers are NOT available for RPX CABLE!</t>
        </r>
      </text>
    </comment>
    <comment ref="T867" authorId="1" shapeId="0" xr:uid="{00EC72E9-4C7D-42A5-A38F-7C36D24F9DEA}">
      <text>
        <r>
          <rPr>
            <b/>
            <sz val="9"/>
            <color indexed="81"/>
            <rFont val="Tahoma"/>
            <family val="2"/>
          </rPr>
          <t>REMEMBER: 2-Fbr Tethers are NOT available for RPX CABLE!</t>
        </r>
      </text>
    </comment>
    <comment ref="B868" authorId="0" shapeId="0" xr:uid="{3DB3E77C-4F02-4294-9DF8-57AD1E595FC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868" authorId="0" shapeId="0" xr:uid="{572A057A-F27F-4DAE-91BB-8AAC4B521AFF}">
      <text>
        <r>
          <rPr>
            <b/>
            <sz val="8"/>
            <color indexed="81"/>
            <rFont val="Tahoma"/>
            <family val="2"/>
          </rPr>
          <t>Make sure you add this number to "TAT FIBERS ASSIGNED" for the total required in the Load Block on the prints.</t>
        </r>
      </text>
    </comment>
    <comment ref="G868" authorId="0" shapeId="0" xr:uid="{6DA3B545-E8EC-4548-96D3-803BD9D28B4B}">
      <text>
        <r>
          <rPr>
            <b/>
            <sz val="8"/>
            <color indexed="81"/>
            <rFont val="Tahoma"/>
            <family val="2"/>
          </rPr>
          <t>Includes "DEAD" Count (No PON count assigned)</t>
        </r>
      </text>
    </comment>
    <comment ref="I868" authorId="0" shapeId="0" xr:uid="{04ED7067-B2D1-4C5F-A93E-0837D4C102CB}">
      <text>
        <r>
          <rPr>
            <b/>
            <sz val="8"/>
            <color indexed="81"/>
            <rFont val="Tahoma"/>
            <family val="2"/>
          </rPr>
          <t xml:space="preserve">If this number is negative- you need to upsize your cable sheath </t>
        </r>
        <r>
          <rPr>
            <sz val="8"/>
            <color indexed="81"/>
            <rFont val="Tahoma"/>
            <family val="2"/>
          </rPr>
          <t xml:space="preserve">
</t>
        </r>
      </text>
    </comment>
    <comment ref="Z868" authorId="0" shapeId="0" xr:uid="{299C2144-A3F2-4A25-A623-F3074CFAA88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869" authorId="0" shapeId="0" xr:uid="{2869DA48-0747-41D0-A1F3-D6A66AD3EB5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869" authorId="0" shapeId="0" xr:uid="{7FD19C3A-A80C-46A0-9C2C-1B742BA42A8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869" authorId="0" shapeId="0" xr:uid="{045062D8-D061-46B1-A296-D41FE7245D0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869" authorId="1" shapeId="0" xr:uid="{E1E0EBE0-6870-4B93-8173-DF2D7571486D}">
      <text>
        <r>
          <rPr>
            <b/>
            <sz val="9"/>
            <color indexed="81"/>
            <rFont val="Tahoma"/>
            <family val="2"/>
          </rPr>
          <t>REMEMBER: 6-Fbr Tethers are NOT available for RPX CABLE!</t>
        </r>
      </text>
    </comment>
    <comment ref="Q869" authorId="1" shapeId="0" xr:uid="{89D1E3B8-459F-4AEB-8B5B-3BE0C595C86A}">
      <text>
        <r>
          <rPr>
            <b/>
            <sz val="9"/>
            <color indexed="81"/>
            <rFont val="Tahoma"/>
            <family val="2"/>
          </rPr>
          <t>REMEMBER: 6-Fbr Tethers are NOT available for RPX CABLE!</t>
        </r>
      </text>
    </comment>
    <comment ref="S869" authorId="1" shapeId="0" xr:uid="{1EDB6E71-939D-41BB-AC25-15C51A2F63B3}">
      <text>
        <r>
          <rPr>
            <b/>
            <sz val="9"/>
            <color indexed="81"/>
            <rFont val="Tahoma"/>
            <family val="2"/>
          </rPr>
          <t>REMEMBER: 6-Fbr Tethers are NOT available for RPX CABLE!</t>
        </r>
      </text>
    </comment>
    <comment ref="T869" authorId="1" shapeId="0" xr:uid="{0DFC8834-9AE1-4BB2-B40F-A4926B918408}">
      <text>
        <r>
          <rPr>
            <b/>
            <sz val="9"/>
            <color indexed="81"/>
            <rFont val="Tahoma"/>
            <family val="2"/>
          </rPr>
          <t>REMEMBER: 6-Fbr Tethers are NOT available for AERIAL CABLE!</t>
        </r>
      </text>
    </comment>
    <comment ref="B870" authorId="0" shapeId="0" xr:uid="{D2EBF8E6-FDFF-49BB-B829-B3E0D2B598A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870" authorId="0" shapeId="0" xr:uid="{DF9673F5-A9F5-4C8D-8640-C4A779C3B83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871" authorId="0" shapeId="0" xr:uid="{DF58B884-3227-4999-93BB-40857CDEC711}">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872" authorId="0" shapeId="0" xr:uid="{5438D060-DE4F-4A2F-85DD-F2E7C494EEFA}">
      <text>
        <r>
          <rPr>
            <b/>
            <sz val="8"/>
            <color indexed="81"/>
            <rFont val="Tahoma"/>
            <family val="2"/>
          </rPr>
          <t>Include any existing, planned, or expected wireless locations to be fed by this reel of cable.</t>
        </r>
        <r>
          <rPr>
            <sz val="8"/>
            <color indexed="81"/>
            <rFont val="Tahoma"/>
            <family val="2"/>
          </rPr>
          <t xml:space="preserve">
</t>
        </r>
      </text>
    </comment>
    <comment ref="E872" authorId="0" shapeId="0" xr:uid="{4F9A2A4F-1536-4BA7-838D-8573BD1623F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872" authorId="0" shapeId="0" xr:uid="{653BF203-5493-4A54-BFF0-3BAF64381ACC}">
      <text>
        <r>
          <rPr>
            <b/>
            <sz val="8"/>
            <color indexed="81"/>
            <rFont val="Tahoma"/>
            <family val="2"/>
          </rPr>
          <t>These are "manufacturing rules" and general warnings</t>
        </r>
        <r>
          <rPr>
            <sz val="8"/>
            <color indexed="81"/>
            <rFont val="Tahoma"/>
            <family val="2"/>
          </rPr>
          <t xml:space="preserve">
</t>
        </r>
      </text>
    </comment>
    <comment ref="B873" authorId="0" shapeId="0" xr:uid="{CA44A17A-A9C1-40D0-A0DC-D98617669763}">
      <text>
        <r>
          <rPr>
            <b/>
            <sz val="8"/>
            <color indexed="81"/>
            <rFont val="Tahoma"/>
            <family val="2"/>
          </rPr>
          <t>Field end section(s) requirements that this section of cable will feed (not fed by TETHERS)</t>
        </r>
        <r>
          <rPr>
            <sz val="8"/>
            <color indexed="81"/>
            <rFont val="Tahoma"/>
            <family val="2"/>
          </rPr>
          <t xml:space="preserve">
</t>
        </r>
      </text>
    </comment>
    <comment ref="B874" authorId="0" shapeId="0" xr:uid="{1060A3A8-7379-4A90-85E3-2D6FBC23D220}">
      <text>
        <r>
          <rPr>
            <b/>
            <sz val="8"/>
            <color indexed="81"/>
            <rFont val="Tahoma"/>
            <family val="2"/>
          </rPr>
          <t>This number is a sum of TOTAL PLANNED plus the ASSIGNED TO TETHERS</t>
        </r>
        <r>
          <rPr>
            <sz val="8"/>
            <color indexed="81"/>
            <rFont val="Tahoma"/>
            <family val="2"/>
          </rPr>
          <t xml:space="preserve">
</t>
        </r>
      </text>
    </comment>
    <comment ref="Z875" authorId="0" shapeId="0" xr:uid="{2A807DAA-758F-4875-A8D6-C17D46417DAB}">
      <text>
        <r>
          <rPr>
            <b/>
            <sz val="8"/>
            <color indexed="81"/>
            <rFont val="Tahoma"/>
            <family val="2"/>
          </rPr>
          <t>When using a 216, these are the 2-buffer tubes that can't be cross-assigned</t>
        </r>
        <r>
          <rPr>
            <sz val="8"/>
            <color indexed="81"/>
            <rFont val="Tahoma"/>
            <family val="2"/>
          </rPr>
          <t xml:space="preserve">
</t>
        </r>
      </text>
    </comment>
    <comment ref="AA875" authorId="0" shapeId="0" xr:uid="{4CB16533-8067-46FF-BA48-F9E9AB346A88}">
      <text>
        <r>
          <rPr>
            <b/>
            <sz val="8"/>
            <color indexed="81"/>
            <rFont val="Tahoma"/>
            <family val="2"/>
          </rPr>
          <t>Counting from High count Backwards- this is Fiber Strand 133</t>
        </r>
      </text>
    </comment>
    <comment ref="AB875" authorId="0" shapeId="0" xr:uid="{9206589C-5BD1-4F61-B005-57B63AF2396A}">
      <text>
        <r>
          <rPr>
            <b/>
            <sz val="8"/>
            <color indexed="81"/>
            <rFont val="Tahoma"/>
            <family val="2"/>
          </rPr>
          <t>Counting from High count Backwards- this is Fiber Strand 144</t>
        </r>
        <r>
          <rPr>
            <sz val="8"/>
            <color indexed="81"/>
            <rFont val="Tahoma"/>
            <family val="2"/>
          </rPr>
          <t xml:space="preserve">
</t>
        </r>
      </text>
    </comment>
    <comment ref="C876" authorId="0" shapeId="0" xr:uid="{8999C8E0-B6AE-4513-9166-5C190B4FC29D}">
      <text>
        <r>
          <rPr>
            <b/>
            <sz val="8"/>
            <color indexed="81"/>
            <rFont val="Tahoma"/>
            <family val="2"/>
          </rPr>
          <t xml:space="preserve">Select if this tether will be used to feed a CFST or a lateral cable. </t>
        </r>
      </text>
    </comment>
    <comment ref="D876" authorId="0" shapeId="0" xr:uid="{9FDB53B4-5534-4DBE-9C39-C6B7913A84FD}">
      <text>
        <r>
          <rPr>
            <b/>
            <sz val="8"/>
            <color indexed="81"/>
            <rFont val="Tahoma"/>
            <family val="2"/>
          </rPr>
          <t>Note the Terminal Address to keep your locations straight</t>
        </r>
        <r>
          <rPr>
            <sz val="8"/>
            <color indexed="81"/>
            <rFont val="Tahoma"/>
            <family val="2"/>
          </rPr>
          <t xml:space="preserve">
</t>
        </r>
      </text>
    </comment>
    <comment ref="E876" authorId="0" shapeId="0" xr:uid="{DDA94B7B-32A7-4518-A6BC-102AF87F6FEF}">
      <text>
        <r>
          <rPr>
            <b/>
            <sz val="9"/>
            <color indexed="81"/>
            <rFont val="Calibri"/>
            <family val="2"/>
            <scheme val="minor"/>
          </rPr>
          <t>Pick the Tether Size for the location</t>
        </r>
        <r>
          <rPr>
            <sz val="8"/>
            <color indexed="81"/>
            <rFont val="Tahoma"/>
            <family val="2"/>
          </rPr>
          <t xml:space="preserve">
</t>
        </r>
      </text>
    </comment>
    <comment ref="F876" authorId="2" shapeId="0" xr:uid="{1A8DDBA9-85D1-40D2-BF6F-63E8F0067ACE}">
      <text>
        <r>
          <rPr>
            <b/>
            <sz val="9"/>
            <color indexed="81"/>
            <rFont val="Tahoma"/>
            <family val="2"/>
          </rPr>
          <t>Identify TCF or FST location.
Leave blank if tether is NOT for a TCF or FST!</t>
        </r>
      </text>
    </comment>
    <comment ref="H876" authorId="0" shapeId="0" xr:uid="{18E2A684-769D-411C-BE52-60483BB3AA98}">
      <text>
        <r>
          <rPr>
            <b/>
            <sz val="8"/>
            <color indexed="81"/>
            <rFont val="Tahoma"/>
            <family val="2"/>
          </rPr>
          <t>If any of these numbers are negative, check your PON count and Cable size</t>
        </r>
        <r>
          <rPr>
            <sz val="8"/>
            <color indexed="81"/>
            <rFont val="Tahoma"/>
            <family val="2"/>
          </rPr>
          <t xml:space="preserve">
</t>
        </r>
      </text>
    </comment>
    <comment ref="I876" authorId="0" shapeId="0" xr:uid="{B88B626A-4E69-47E4-BD1B-3B5D6B134DB2}">
      <text>
        <r>
          <rPr>
            <b/>
            <sz val="8"/>
            <color indexed="81"/>
            <rFont val="Tahoma"/>
            <family val="2"/>
          </rPr>
          <t>If any of these numbers are negative, check your PON count and Cable size</t>
        </r>
      </text>
    </comment>
    <comment ref="J876" authorId="0" shapeId="0" xr:uid="{8119F65C-FAFD-4CFD-8293-127756BA2C17}">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876" authorId="2" shapeId="0" xr:uid="{A2EF2E3B-D2AC-4358-8FAA-D455271B2C12}">
      <text>
        <r>
          <rPr>
            <b/>
            <sz val="9"/>
            <color indexed="81"/>
            <rFont val="Tahoma"/>
            <family val="2"/>
          </rPr>
          <t>Leave blank if using 10' Terminal Tail
Enter Tail length if greater than 10'</t>
        </r>
      </text>
    </comment>
    <comment ref="M876" authorId="0" shapeId="0" xr:uid="{E980E244-2DE0-48DA-ABBC-F9E79352CF99}">
      <text>
        <r>
          <rPr>
            <b/>
            <sz val="8"/>
            <color indexed="81"/>
            <rFont val="Tahoma"/>
            <family val="2"/>
          </rPr>
          <t>Make design notes such as slack coils, realingment loops,  or location notes</t>
        </r>
      </text>
    </comment>
    <comment ref="Z876" authorId="0" shapeId="0" xr:uid="{A0346C10-AC85-45C8-8866-52EEDE871CD1}">
      <text>
        <r>
          <rPr>
            <b/>
            <sz val="8"/>
            <color indexed="81"/>
            <rFont val="Tahoma"/>
            <family val="2"/>
          </rPr>
          <t>When using a 216, these are the 2-buffer tubes that can't be cross-assigned</t>
        </r>
        <r>
          <rPr>
            <sz val="8"/>
            <color indexed="81"/>
            <rFont val="Tahoma"/>
            <family val="2"/>
          </rPr>
          <t xml:space="preserve">
</t>
        </r>
      </text>
    </comment>
    <comment ref="AA876" authorId="0" shapeId="0" xr:uid="{1CC8BEFE-BF6A-440D-BCA3-90821E7EEF14}">
      <text>
        <r>
          <rPr>
            <b/>
            <sz val="8"/>
            <color indexed="81"/>
            <rFont val="Tahoma"/>
            <family val="2"/>
          </rPr>
          <t xml:space="preserve">Counting from High count Backwards- this is Fiber Strand 145
</t>
        </r>
      </text>
    </comment>
    <comment ref="AB876" authorId="0" shapeId="0" xr:uid="{AD49661D-B462-4271-A141-00FE75BE89ED}">
      <text>
        <r>
          <rPr>
            <b/>
            <sz val="8"/>
            <color indexed="81"/>
            <rFont val="Tahoma"/>
            <family val="2"/>
          </rPr>
          <t>Counting from High count Backwards- this is Fiber Strand 156</t>
        </r>
      </text>
    </comment>
    <comment ref="J878" authorId="1" shapeId="0" xr:uid="{CC6D8935-7575-459D-8919-5C215AA3B12E}">
      <text>
        <r>
          <rPr>
            <b/>
            <sz val="9"/>
            <color indexed="81"/>
            <rFont val="Tahoma"/>
            <family val="2"/>
          </rPr>
          <t>If this highlights as an error, consider upsizing the Tether size for better ribbon utilization</t>
        </r>
      </text>
    </comment>
    <comment ref="J879" authorId="1" shapeId="0" xr:uid="{F673BA1C-FA7A-4112-A892-34EDBC3EAA2C}">
      <text>
        <r>
          <rPr>
            <b/>
            <sz val="9"/>
            <color indexed="81"/>
            <rFont val="Tahoma"/>
            <family val="2"/>
          </rPr>
          <t>If this highlights as an error, consider upsizing the Tether size for better ribbon utilization</t>
        </r>
      </text>
    </comment>
    <comment ref="J880" authorId="1" shapeId="0" xr:uid="{215BF3DE-EAD0-40F3-9541-6A94ACCC5298}">
      <text>
        <r>
          <rPr>
            <b/>
            <sz val="9"/>
            <color indexed="81"/>
            <rFont val="Tahoma"/>
            <family val="2"/>
          </rPr>
          <t>If this highlights as an error, consider upsizing the Tether size for better ribbon utilization</t>
        </r>
      </text>
    </comment>
    <comment ref="J881" authorId="1" shapeId="0" xr:uid="{9231119F-3C5D-497C-B1A4-3D24CC9E3850}">
      <text>
        <r>
          <rPr>
            <b/>
            <sz val="9"/>
            <color indexed="81"/>
            <rFont val="Tahoma"/>
            <family val="2"/>
          </rPr>
          <t>If this highlights as an error, consider upsizing the Tether size for better ribbon utilization</t>
        </r>
      </text>
    </comment>
    <comment ref="J882" authorId="1" shapeId="0" xr:uid="{C1C0F8CE-AA28-432C-856B-676822377FD3}">
      <text>
        <r>
          <rPr>
            <b/>
            <sz val="9"/>
            <color indexed="81"/>
            <rFont val="Tahoma"/>
            <family val="2"/>
          </rPr>
          <t>If this highlights as an error, consider upsizing the Tether size for better ribbon utilization</t>
        </r>
      </text>
    </comment>
    <comment ref="J883" authorId="1" shapeId="0" xr:uid="{3B180A22-7170-4AAD-9240-FA871D505320}">
      <text>
        <r>
          <rPr>
            <b/>
            <sz val="9"/>
            <color indexed="81"/>
            <rFont val="Tahoma"/>
            <family val="2"/>
          </rPr>
          <t>If this highlights as an error, consider upsizing the Tether size for better ribbon utilization</t>
        </r>
      </text>
    </comment>
    <comment ref="J884" authorId="1" shapeId="0" xr:uid="{41696467-DF75-417B-A371-D51F50FDB18A}">
      <text>
        <r>
          <rPr>
            <b/>
            <sz val="9"/>
            <color indexed="81"/>
            <rFont val="Tahoma"/>
            <family val="2"/>
          </rPr>
          <t>If this highlights as an error, consider upsizing the Tether size for better ribbon utilization</t>
        </r>
      </text>
    </comment>
    <comment ref="J885" authorId="1" shapeId="0" xr:uid="{4724C2B4-D99E-45F2-A33D-8422AF356389}">
      <text>
        <r>
          <rPr>
            <b/>
            <sz val="9"/>
            <color indexed="81"/>
            <rFont val="Tahoma"/>
            <family val="2"/>
          </rPr>
          <t>If this highlights as an error, consider upsizing the Tether size for better ribbon utilization</t>
        </r>
      </text>
    </comment>
    <comment ref="J886" authorId="1" shapeId="0" xr:uid="{24EE4959-F47C-4091-8EA1-9F9F67D29D0C}">
      <text>
        <r>
          <rPr>
            <b/>
            <sz val="9"/>
            <color indexed="81"/>
            <rFont val="Tahoma"/>
            <family val="2"/>
          </rPr>
          <t>If this highlights as an error, consider upsizing the Tether size for better ribbon utilization</t>
        </r>
      </text>
    </comment>
    <comment ref="J887" authorId="1" shapeId="0" xr:uid="{D79873B2-B7BF-471B-BA6E-3CCE3E19870B}">
      <text>
        <r>
          <rPr>
            <b/>
            <sz val="9"/>
            <color indexed="81"/>
            <rFont val="Tahoma"/>
            <family val="2"/>
          </rPr>
          <t>If this highlights as an error, consider upsizing the Tether size for better ribbon utilization</t>
        </r>
      </text>
    </comment>
    <comment ref="J888" authorId="1" shapeId="0" xr:uid="{A7B93C1B-77AF-47DD-B5D4-9D391491E060}">
      <text>
        <r>
          <rPr>
            <b/>
            <sz val="9"/>
            <color indexed="81"/>
            <rFont val="Tahoma"/>
            <family val="2"/>
          </rPr>
          <t>If this highlights as an error, consider upsizing the Tether size for better ribbon utilization</t>
        </r>
      </text>
    </comment>
    <comment ref="J889" authorId="1" shapeId="0" xr:uid="{46E5B29B-0015-45AF-B48F-3106E4968FD2}">
      <text>
        <r>
          <rPr>
            <b/>
            <sz val="9"/>
            <color indexed="81"/>
            <rFont val="Tahoma"/>
            <family val="2"/>
          </rPr>
          <t>If this highlights as an error, consider upsizing the Tether size for better ribbon utilization</t>
        </r>
      </text>
    </comment>
    <comment ref="J890" authorId="1" shapeId="0" xr:uid="{52914D69-E67E-42FA-A70F-71D9F1447A2B}">
      <text>
        <r>
          <rPr>
            <b/>
            <sz val="9"/>
            <color indexed="81"/>
            <rFont val="Tahoma"/>
            <family val="2"/>
          </rPr>
          <t>If this highlights as an error, consider upsizing the Tether size for better ribbon utilization</t>
        </r>
      </text>
    </comment>
    <comment ref="J891" authorId="1" shapeId="0" xr:uid="{7B6E2468-3DEF-4C9B-9364-A1C8DFB6CBA3}">
      <text>
        <r>
          <rPr>
            <b/>
            <sz val="9"/>
            <color indexed="81"/>
            <rFont val="Tahoma"/>
            <family val="2"/>
          </rPr>
          <t>If this highlights as an error, consider upsizing the Tether size for better ribbon utilization</t>
        </r>
      </text>
    </comment>
    <comment ref="J892" authorId="1" shapeId="0" xr:uid="{CF17BCA2-6137-4F96-8571-FC61A9E9852F}">
      <text>
        <r>
          <rPr>
            <b/>
            <sz val="9"/>
            <color indexed="81"/>
            <rFont val="Tahoma"/>
            <family val="2"/>
          </rPr>
          <t>If this highlights as an error, consider upsizing the Tether size for better ribbon utilization</t>
        </r>
      </text>
    </comment>
    <comment ref="J893" authorId="1" shapeId="0" xr:uid="{447CF39E-24B6-41A1-B16B-01B594F50A3B}">
      <text>
        <r>
          <rPr>
            <b/>
            <sz val="9"/>
            <color indexed="81"/>
            <rFont val="Tahoma"/>
            <family val="2"/>
          </rPr>
          <t>If this highlights as an error, consider upsizing the Tether size for better ribbon utilization</t>
        </r>
      </text>
    </comment>
    <comment ref="J894" authorId="1" shapeId="0" xr:uid="{53E525AF-2D03-4C3B-9643-81DAA239E625}">
      <text>
        <r>
          <rPr>
            <b/>
            <sz val="9"/>
            <color indexed="81"/>
            <rFont val="Tahoma"/>
            <family val="2"/>
          </rPr>
          <t>If this highlights as an error, consider upsizing the Tether size for better ribbon utilization</t>
        </r>
      </text>
    </comment>
    <comment ref="J895" authorId="1" shapeId="0" xr:uid="{F7B28C1B-1425-4D9F-81C5-02D811F92106}">
      <text>
        <r>
          <rPr>
            <b/>
            <sz val="9"/>
            <color indexed="81"/>
            <rFont val="Tahoma"/>
            <family val="2"/>
          </rPr>
          <t>If this highlights as an error, consider upsizing the Tether size for better ribbon utilization</t>
        </r>
      </text>
    </comment>
    <comment ref="C896" authorId="1" shapeId="0" xr:uid="{03AF8AC2-755E-46FB-867A-8488FA280E7A}">
      <text>
        <r>
          <rPr>
            <b/>
            <sz val="9"/>
            <color indexed="81"/>
            <rFont val="Tahoma"/>
            <family val="2"/>
          </rPr>
          <t>DBL REV requires TWO rows!
TPL REV requires THREE rows!
QD REV requires FOUR rows!</t>
        </r>
      </text>
    </comment>
    <comment ref="J896" authorId="1" shapeId="0" xr:uid="{FFAA9D70-B139-4048-AEA8-44242D0E991E}">
      <text>
        <r>
          <rPr>
            <b/>
            <sz val="9"/>
            <color indexed="81"/>
            <rFont val="Tahoma"/>
            <family val="2"/>
          </rPr>
          <t>If this highlights as an error, consider upsizing the Tether size for better ribbon utilization</t>
        </r>
      </text>
    </comment>
    <comment ref="C897" authorId="1" shapeId="0" xr:uid="{6AC61DAA-FA64-4FF0-BCCF-F035C1B4633E}">
      <text>
        <r>
          <rPr>
            <b/>
            <sz val="9"/>
            <color indexed="81"/>
            <rFont val="Tahoma"/>
            <family val="2"/>
          </rPr>
          <t>DBL REV requires TWO rows!
TPL REV requires THREE rows!
QD REV requires FOUR rows!</t>
        </r>
      </text>
    </comment>
    <comment ref="J897" authorId="1" shapeId="0" xr:uid="{81E78E4D-2734-4630-8421-DA0B888E381F}">
      <text>
        <r>
          <rPr>
            <b/>
            <sz val="9"/>
            <color indexed="81"/>
            <rFont val="Tahoma"/>
            <family val="2"/>
          </rPr>
          <t>If this highlights as an error, consider upsizing the Tether size for better ribbon utilization</t>
        </r>
      </text>
    </comment>
    <comment ref="C898" authorId="1" shapeId="0" xr:uid="{9D96A5F5-A5B6-42DE-8C53-F412CB47858A}">
      <text>
        <r>
          <rPr>
            <b/>
            <sz val="9"/>
            <color indexed="81"/>
            <rFont val="Tahoma"/>
            <family val="2"/>
          </rPr>
          <t>DBL REV requires TWO rows!
TPL REV requires THREE rows!
QD REV requires FOUR rows!</t>
        </r>
      </text>
    </comment>
    <comment ref="J898" authorId="1" shapeId="0" xr:uid="{67EB0BBC-663E-460F-A170-5C74B1B2D1FD}">
      <text>
        <r>
          <rPr>
            <b/>
            <sz val="9"/>
            <color indexed="81"/>
            <rFont val="Tahoma"/>
            <family val="2"/>
          </rPr>
          <t>If this highlights as an error, consider upsizing the Tether size for better ribbon utilization</t>
        </r>
      </text>
    </comment>
    <comment ref="C899" authorId="1" shapeId="0" xr:uid="{F9B66E59-28D1-4E9E-8BBE-D2EC420DB2ED}">
      <text>
        <r>
          <rPr>
            <b/>
            <sz val="9"/>
            <color indexed="81"/>
            <rFont val="Tahoma"/>
            <family val="2"/>
          </rPr>
          <t>DBL REV requires TWO rows!
TPL REV requires THREE rows!
QD REV requires FOUR rows!</t>
        </r>
      </text>
    </comment>
    <comment ref="J899" authorId="1" shapeId="0" xr:uid="{C510508A-D5DE-4DAA-B156-228434D7759C}">
      <text>
        <r>
          <rPr>
            <b/>
            <sz val="9"/>
            <color indexed="81"/>
            <rFont val="Tahoma"/>
            <family val="2"/>
          </rPr>
          <t>If this highlights as an error, consider upsizing the Tether size for better ribbon utilization</t>
        </r>
      </text>
    </comment>
    <comment ref="C900" authorId="1" shapeId="0" xr:uid="{999471EC-D3B3-43FB-8E48-923384F69E1D}">
      <text>
        <r>
          <rPr>
            <b/>
            <sz val="9"/>
            <color indexed="81"/>
            <rFont val="Tahoma"/>
            <family val="2"/>
          </rPr>
          <t>DBL REV requires TWO rows!
TPL REV requires THREE rows!
QD REV requires FOUR rows!</t>
        </r>
      </text>
    </comment>
    <comment ref="J900" authorId="1" shapeId="0" xr:uid="{D80E8B1C-99EC-4FCF-93BF-4DFF71061E31}">
      <text>
        <r>
          <rPr>
            <b/>
            <sz val="9"/>
            <color indexed="81"/>
            <rFont val="Tahoma"/>
            <family val="2"/>
          </rPr>
          <t>If this highlights as an error, consider upsizing the Tether size for better ribbon utilization</t>
        </r>
      </text>
    </comment>
    <comment ref="C901" authorId="1" shapeId="0" xr:uid="{2326AA93-55AA-40EF-A512-4B4466B6F21A}">
      <text>
        <r>
          <rPr>
            <b/>
            <sz val="9"/>
            <color indexed="81"/>
            <rFont val="Tahoma"/>
            <family val="2"/>
          </rPr>
          <t>DBL REV requires TWO rows!
TPL REV requires THREE rows!
QD REV requires FOUR rows!</t>
        </r>
      </text>
    </comment>
    <comment ref="J901" authorId="1" shapeId="0" xr:uid="{5F12D699-2A84-4EAA-865C-15BF1C4D2920}">
      <text>
        <r>
          <rPr>
            <b/>
            <sz val="9"/>
            <color indexed="81"/>
            <rFont val="Tahoma"/>
            <family val="2"/>
          </rPr>
          <t>If this highlights as an error, consider upsizing the Tether size for better ribbon utilization</t>
        </r>
      </text>
    </comment>
    <comment ref="C902" authorId="1" shapeId="0" xr:uid="{6C36CF25-B57F-4A07-8498-7E0379CA6D6F}">
      <text>
        <r>
          <rPr>
            <b/>
            <sz val="9"/>
            <color indexed="81"/>
            <rFont val="Tahoma"/>
            <family val="2"/>
          </rPr>
          <t>DBL REV requires TWO rows!
TPL REV requires THREE rows!
QD REV requires FOUR rows!</t>
        </r>
      </text>
    </comment>
    <comment ref="J902" authorId="1" shapeId="0" xr:uid="{80140F87-E1EB-4E4E-85F1-4AC1FE37CE16}">
      <text>
        <r>
          <rPr>
            <b/>
            <sz val="9"/>
            <color indexed="81"/>
            <rFont val="Tahoma"/>
            <family val="2"/>
          </rPr>
          <t>If this highlights as an error, consider upsizing the Tether size for better ribbon utilization</t>
        </r>
      </text>
    </comment>
    <comment ref="B908" authorId="0" shapeId="0" xr:uid="{BA9A8660-2B0F-4736-8D71-C8268CF74733}">
      <text>
        <r>
          <rPr>
            <b/>
            <sz val="8"/>
            <color indexed="81"/>
            <rFont val="Tahoma"/>
            <family val="2"/>
          </rPr>
          <t>This information will be used to satisfy your distribution planning requirement.</t>
        </r>
        <r>
          <rPr>
            <sz val="8"/>
            <color indexed="81"/>
            <rFont val="Tahoma"/>
            <family val="2"/>
          </rPr>
          <t xml:space="preserve">
</t>
        </r>
      </text>
    </comment>
    <comment ref="G908" authorId="0" shapeId="0" xr:uid="{0EB36E9A-59AC-4C7A-8E09-AFDB6B9752CB}">
      <text>
        <r>
          <rPr>
            <b/>
            <sz val="8"/>
            <color indexed="81"/>
            <rFont val="Tahoma"/>
            <family val="2"/>
          </rPr>
          <t>This is total fibers that have been assigned to this Reel based on Tether sizes picked</t>
        </r>
        <r>
          <rPr>
            <sz val="8"/>
            <color indexed="81"/>
            <rFont val="Tahoma"/>
            <family val="2"/>
          </rPr>
          <t xml:space="preserve">
</t>
        </r>
      </text>
    </comment>
    <comment ref="I908" authorId="0" shapeId="0" xr:uid="{4F781C81-AC99-44D6-979E-17DF52DFF16A}">
      <text>
        <r>
          <rPr>
            <b/>
            <sz val="8"/>
            <color indexed="81"/>
            <rFont val="Tahoma"/>
            <family val="2"/>
          </rPr>
          <t>This will be added to Planning Load Block A for TOTAL</t>
        </r>
        <r>
          <rPr>
            <sz val="8"/>
            <color indexed="81"/>
            <rFont val="Tahoma"/>
            <family val="2"/>
          </rPr>
          <t xml:space="preserve">
</t>
        </r>
      </text>
    </comment>
    <comment ref="J908" authorId="0" shapeId="0" xr:uid="{C84E0376-D087-4A9C-9586-69C0153AC98F}">
      <text>
        <r>
          <rPr>
            <b/>
            <sz val="8"/>
            <color indexed="81"/>
            <rFont val="Tahoma"/>
            <family val="2"/>
          </rPr>
          <t>This is the PON OUT count that is not assigned in this cable reel.</t>
        </r>
        <r>
          <rPr>
            <sz val="8"/>
            <color indexed="81"/>
            <rFont val="Tahoma"/>
            <family val="2"/>
          </rPr>
          <t xml:space="preserve">
</t>
        </r>
      </text>
    </comment>
    <comment ref="P908" authorId="1" shapeId="0" xr:uid="{20001E57-A07F-452E-B5CD-6523171367E3}">
      <text>
        <r>
          <rPr>
            <b/>
            <sz val="9"/>
            <color indexed="81"/>
            <rFont val="Tahoma"/>
            <family val="2"/>
          </rPr>
          <t>REMEMBER: 2-Fbr Tethers are NOT available for RPX CABLE!</t>
        </r>
      </text>
    </comment>
    <comment ref="Q908" authorId="1" shapeId="0" xr:uid="{B8948D60-DA1E-4F16-8B72-48B4FB05C9FB}">
      <text>
        <r>
          <rPr>
            <b/>
            <sz val="9"/>
            <color indexed="81"/>
            <rFont val="Tahoma"/>
            <family val="2"/>
          </rPr>
          <t>REMEMBER: 2-Fbr Tethers are NOT available for RPX CABLE!</t>
        </r>
      </text>
    </comment>
    <comment ref="S908" authorId="1" shapeId="0" xr:uid="{BC00AC1D-7BD2-4E0C-A982-6A928C391353}">
      <text>
        <r>
          <rPr>
            <b/>
            <sz val="9"/>
            <color indexed="81"/>
            <rFont val="Tahoma"/>
            <family val="2"/>
          </rPr>
          <t>REMEMBER: 2-Fbr Tethers are NOT available for RPX CABLE!</t>
        </r>
      </text>
    </comment>
    <comment ref="T908" authorId="1" shapeId="0" xr:uid="{6764B72A-8DB7-472A-8D07-3EBF2230E217}">
      <text>
        <r>
          <rPr>
            <b/>
            <sz val="9"/>
            <color indexed="81"/>
            <rFont val="Tahoma"/>
            <family val="2"/>
          </rPr>
          <t>REMEMBER: 2-Fbr Tethers are NOT available for RPX CABLE!</t>
        </r>
      </text>
    </comment>
    <comment ref="B909" authorId="0" shapeId="0" xr:uid="{695B5CE5-B3F6-4D68-877B-4E08473A6E4B}">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909" authorId="0" shapeId="0" xr:uid="{35017507-D5EB-4AA4-9143-7563383A004E}">
      <text>
        <r>
          <rPr>
            <b/>
            <sz val="8"/>
            <color indexed="81"/>
            <rFont val="Tahoma"/>
            <family val="2"/>
          </rPr>
          <t>Make sure you add this number to "TAT FIBERS ASSIGNED" for the total required in the Load Block on the prints.</t>
        </r>
      </text>
    </comment>
    <comment ref="G909" authorId="0" shapeId="0" xr:uid="{35225B60-3A3C-4025-BBCA-30E59C9B2694}">
      <text>
        <r>
          <rPr>
            <b/>
            <sz val="8"/>
            <color indexed="81"/>
            <rFont val="Tahoma"/>
            <family val="2"/>
          </rPr>
          <t>Includes "DEAD" Count (No PON count assigned)</t>
        </r>
      </text>
    </comment>
    <comment ref="I909" authorId="0" shapeId="0" xr:uid="{D5C93C31-0934-439F-9B84-7583F5D7245A}">
      <text>
        <r>
          <rPr>
            <b/>
            <sz val="8"/>
            <color indexed="81"/>
            <rFont val="Tahoma"/>
            <family val="2"/>
          </rPr>
          <t xml:space="preserve">If this number is negative- you need to upsize your cable sheath </t>
        </r>
        <r>
          <rPr>
            <sz val="8"/>
            <color indexed="81"/>
            <rFont val="Tahoma"/>
            <family val="2"/>
          </rPr>
          <t xml:space="preserve">
</t>
        </r>
      </text>
    </comment>
    <comment ref="Z909" authorId="0" shapeId="0" xr:uid="{CDF99403-8412-4E55-BBFF-D597A7D3351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10" authorId="0" shapeId="0" xr:uid="{DFD5BD76-1DB4-408C-9408-F0571725DC9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10" authorId="0" shapeId="0" xr:uid="{A43C7921-C7F5-4308-9B6B-80817FE25A3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10" authorId="0" shapeId="0" xr:uid="{9CBEFD80-4B86-4A93-8D16-2C7DFBD9CC8D}">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10" authorId="1" shapeId="0" xr:uid="{74284739-1FF0-4088-AB06-AF2F09C80B85}">
      <text>
        <r>
          <rPr>
            <b/>
            <sz val="9"/>
            <color indexed="81"/>
            <rFont val="Tahoma"/>
            <family val="2"/>
          </rPr>
          <t>REMEMBER: 6-Fbr Tethers are NOT available for RPX CABLE!</t>
        </r>
      </text>
    </comment>
    <comment ref="Q910" authorId="1" shapeId="0" xr:uid="{17D6C34C-6931-4C94-9CAB-459E3919FCC4}">
      <text>
        <r>
          <rPr>
            <b/>
            <sz val="9"/>
            <color indexed="81"/>
            <rFont val="Tahoma"/>
            <family val="2"/>
          </rPr>
          <t>REMEMBER: 6-Fbr Tethers are NOT available for RPX CABLE!</t>
        </r>
      </text>
    </comment>
    <comment ref="S910" authorId="1" shapeId="0" xr:uid="{E788B38F-5ED5-499F-BCBB-A0C21194DF5D}">
      <text>
        <r>
          <rPr>
            <b/>
            <sz val="9"/>
            <color indexed="81"/>
            <rFont val="Tahoma"/>
            <family val="2"/>
          </rPr>
          <t>REMEMBER: 6-Fbr Tethers are NOT available for RPX CABLE!</t>
        </r>
      </text>
    </comment>
    <comment ref="T910" authorId="1" shapeId="0" xr:uid="{3600A875-4699-414C-825D-AD44A54EB32D}">
      <text>
        <r>
          <rPr>
            <b/>
            <sz val="9"/>
            <color indexed="81"/>
            <rFont val="Tahoma"/>
            <family val="2"/>
          </rPr>
          <t>REMEMBER: 6-Fbr Tethers are NOT available for AERIAL CABLE!</t>
        </r>
      </text>
    </comment>
    <comment ref="B911" authorId="0" shapeId="0" xr:uid="{B04EE4A8-2FDD-43C0-9658-1850DA7076B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11" authorId="0" shapeId="0" xr:uid="{4B07412A-CE34-44BC-8022-282AF9A6902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12" authorId="0" shapeId="0" xr:uid="{CD4D8B0B-A545-4DC2-9D21-BD9A81C208F2}">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13" authorId="0" shapeId="0" xr:uid="{165D0460-6DB3-4F1B-8DA3-3D303130A122}">
      <text>
        <r>
          <rPr>
            <b/>
            <sz val="8"/>
            <color indexed="81"/>
            <rFont val="Tahoma"/>
            <family val="2"/>
          </rPr>
          <t>Include any existing, planned, or expected wireless locations to be fed by this reel of cable.</t>
        </r>
        <r>
          <rPr>
            <sz val="8"/>
            <color indexed="81"/>
            <rFont val="Tahoma"/>
            <family val="2"/>
          </rPr>
          <t xml:space="preserve">
</t>
        </r>
      </text>
    </comment>
    <comment ref="E913" authorId="0" shapeId="0" xr:uid="{09FBACC4-D991-4BFC-9560-18385C2932F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13" authorId="0" shapeId="0" xr:uid="{58459DC9-6C0C-45F7-81B3-F38EB8A666FA}">
      <text>
        <r>
          <rPr>
            <b/>
            <sz val="8"/>
            <color indexed="81"/>
            <rFont val="Tahoma"/>
            <family val="2"/>
          </rPr>
          <t>These are "manufacturing rules" and general warnings</t>
        </r>
        <r>
          <rPr>
            <sz val="8"/>
            <color indexed="81"/>
            <rFont val="Tahoma"/>
            <family val="2"/>
          </rPr>
          <t xml:space="preserve">
</t>
        </r>
      </text>
    </comment>
    <comment ref="B914" authorId="0" shapeId="0" xr:uid="{FB2B5E9F-0B94-420E-B8E1-D9E6363D7FDB}">
      <text>
        <r>
          <rPr>
            <b/>
            <sz val="8"/>
            <color indexed="81"/>
            <rFont val="Tahoma"/>
            <family val="2"/>
          </rPr>
          <t>Field end section(s) requirements that this section of cable will feed (not fed by TETHERS)</t>
        </r>
        <r>
          <rPr>
            <sz val="8"/>
            <color indexed="81"/>
            <rFont val="Tahoma"/>
            <family val="2"/>
          </rPr>
          <t xml:space="preserve">
</t>
        </r>
      </text>
    </comment>
    <comment ref="B915" authorId="0" shapeId="0" xr:uid="{8A039331-1B56-4E41-9342-4AF5FC44059C}">
      <text>
        <r>
          <rPr>
            <b/>
            <sz val="8"/>
            <color indexed="81"/>
            <rFont val="Tahoma"/>
            <family val="2"/>
          </rPr>
          <t>This number is a sum of TOTAL PLANNED plus the ASSIGNED TO TETHERS</t>
        </r>
        <r>
          <rPr>
            <sz val="8"/>
            <color indexed="81"/>
            <rFont val="Tahoma"/>
            <family val="2"/>
          </rPr>
          <t xml:space="preserve">
</t>
        </r>
      </text>
    </comment>
    <comment ref="Z916" authorId="0" shapeId="0" xr:uid="{23F933AC-A69B-486D-A6C3-44B91FBA606C}">
      <text>
        <r>
          <rPr>
            <b/>
            <sz val="8"/>
            <color indexed="81"/>
            <rFont val="Tahoma"/>
            <family val="2"/>
          </rPr>
          <t>When using a 216, these are the 2-buffer tubes that can't be cross-assigned</t>
        </r>
        <r>
          <rPr>
            <sz val="8"/>
            <color indexed="81"/>
            <rFont val="Tahoma"/>
            <family val="2"/>
          </rPr>
          <t xml:space="preserve">
</t>
        </r>
      </text>
    </comment>
    <comment ref="AA916" authorId="0" shapeId="0" xr:uid="{A35105DC-3490-4E2E-8475-1FA7DED0BABD}">
      <text>
        <r>
          <rPr>
            <b/>
            <sz val="8"/>
            <color indexed="81"/>
            <rFont val="Tahoma"/>
            <family val="2"/>
          </rPr>
          <t>Counting from High count Backwards- this is Fiber Strand 133</t>
        </r>
      </text>
    </comment>
    <comment ref="AB916" authorId="0" shapeId="0" xr:uid="{78E51D7A-8959-47C3-827B-A66FC672F2DC}">
      <text>
        <r>
          <rPr>
            <b/>
            <sz val="8"/>
            <color indexed="81"/>
            <rFont val="Tahoma"/>
            <family val="2"/>
          </rPr>
          <t>Counting from High count Backwards- this is Fiber Strand 144</t>
        </r>
        <r>
          <rPr>
            <sz val="8"/>
            <color indexed="81"/>
            <rFont val="Tahoma"/>
            <family val="2"/>
          </rPr>
          <t xml:space="preserve">
</t>
        </r>
      </text>
    </comment>
    <comment ref="C917" authorId="0" shapeId="0" xr:uid="{E4A45697-2C3D-4ABB-9708-65281ED754D1}">
      <text>
        <r>
          <rPr>
            <b/>
            <sz val="8"/>
            <color indexed="81"/>
            <rFont val="Tahoma"/>
            <family val="2"/>
          </rPr>
          <t xml:space="preserve">Select if this tether will be used to feed a CFST or a lateral cable. </t>
        </r>
      </text>
    </comment>
    <comment ref="D917" authorId="0" shapeId="0" xr:uid="{5E36DBB7-ECF5-4F8F-8E99-395ACE22B40B}">
      <text>
        <r>
          <rPr>
            <b/>
            <sz val="8"/>
            <color indexed="81"/>
            <rFont val="Tahoma"/>
            <family val="2"/>
          </rPr>
          <t>Note the Terminal Address to keep your locations straight</t>
        </r>
        <r>
          <rPr>
            <sz val="8"/>
            <color indexed="81"/>
            <rFont val="Tahoma"/>
            <family val="2"/>
          </rPr>
          <t xml:space="preserve">
</t>
        </r>
      </text>
    </comment>
    <comment ref="E917" authorId="0" shapeId="0" xr:uid="{6314BB1F-1B73-4545-910C-C3A1A8A31992}">
      <text>
        <r>
          <rPr>
            <b/>
            <sz val="9"/>
            <color indexed="81"/>
            <rFont val="Calibri"/>
            <family val="2"/>
            <scheme val="minor"/>
          </rPr>
          <t>Pick the Tether Size for the location</t>
        </r>
        <r>
          <rPr>
            <sz val="8"/>
            <color indexed="81"/>
            <rFont val="Tahoma"/>
            <family val="2"/>
          </rPr>
          <t xml:space="preserve">
</t>
        </r>
      </text>
    </comment>
    <comment ref="F917" authorId="2" shapeId="0" xr:uid="{0AB8F175-EB37-4945-BC86-0906E6A0EBB0}">
      <text>
        <r>
          <rPr>
            <b/>
            <sz val="9"/>
            <color indexed="81"/>
            <rFont val="Tahoma"/>
            <family val="2"/>
          </rPr>
          <t>Identify TCF or FST location.
Leave blank if tether is NOT for a TCF or FST!</t>
        </r>
      </text>
    </comment>
    <comment ref="H917" authorId="0" shapeId="0" xr:uid="{DC3F04F5-B1EF-4DF6-8225-F5A5FC5BF65C}">
      <text>
        <r>
          <rPr>
            <b/>
            <sz val="8"/>
            <color indexed="81"/>
            <rFont val="Tahoma"/>
            <family val="2"/>
          </rPr>
          <t>If any of these numbers are negative, check your PON count and Cable size</t>
        </r>
        <r>
          <rPr>
            <sz val="8"/>
            <color indexed="81"/>
            <rFont val="Tahoma"/>
            <family val="2"/>
          </rPr>
          <t xml:space="preserve">
</t>
        </r>
      </text>
    </comment>
    <comment ref="I917" authorId="0" shapeId="0" xr:uid="{6CE9F221-F53D-43B7-A073-04508C4AD96C}">
      <text>
        <r>
          <rPr>
            <b/>
            <sz val="8"/>
            <color indexed="81"/>
            <rFont val="Tahoma"/>
            <family val="2"/>
          </rPr>
          <t>If any of these numbers are negative, check your PON count and Cable size</t>
        </r>
      </text>
    </comment>
    <comment ref="J917" authorId="0" shapeId="0" xr:uid="{D92F1B7D-05B1-4DF0-8409-1ED134DFD15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17" authorId="2" shapeId="0" xr:uid="{744B647F-6EDD-4E09-A893-7E1DF7361DB2}">
      <text>
        <r>
          <rPr>
            <b/>
            <sz val="9"/>
            <color indexed="81"/>
            <rFont val="Tahoma"/>
            <family val="2"/>
          </rPr>
          <t>Leave blank if using 10' Terminal Tail
Enter Tail length if greater than 10'</t>
        </r>
      </text>
    </comment>
    <comment ref="M917" authorId="0" shapeId="0" xr:uid="{B1F37B8C-C1AA-4EEC-9879-9B042EA8EE1D}">
      <text>
        <r>
          <rPr>
            <b/>
            <sz val="8"/>
            <color indexed="81"/>
            <rFont val="Tahoma"/>
            <family val="2"/>
          </rPr>
          <t>Make design notes such as slack coils, realingment loops,  or location notes</t>
        </r>
      </text>
    </comment>
    <comment ref="Z917" authorId="0" shapeId="0" xr:uid="{3AEC82B1-2245-43FC-B28C-1CAB1677BD62}">
      <text>
        <r>
          <rPr>
            <b/>
            <sz val="8"/>
            <color indexed="81"/>
            <rFont val="Tahoma"/>
            <family val="2"/>
          </rPr>
          <t>When using a 216, these are the 2-buffer tubes that can't be cross-assigned</t>
        </r>
        <r>
          <rPr>
            <sz val="8"/>
            <color indexed="81"/>
            <rFont val="Tahoma"/>
            <family val="2"/>
          </rPr>
          <t xml:space="preserve">
</t>
        </r>
      </text>
    </comment>
    <comment ref="AA917" authorId="0" shapeId="0" xr:uid="{D603BEE9-DF81-4439-9FD4-FB0BE0748C1F}">
      <text>
        <r>
          <rPr>
            <b/>
            <sz val="8"/>
            <color indexed="81"/>
            <rFont val="Tahoma"/>
            <family val="2"/>
          </rPr>
          <t xml:space="preserve">Counting from High count Backwards- this is Fiber Strand 145
</t>
        </r>
      </text>
    </comment>
    <comment ref="AB917" authorId="0" shapeId="0" xr:uid="{AC555DCE-4E64-49CB-9E25-859BD112D4FC}">
      <text>
        <r>
          <rPr>
            <b/>
            <sz val="8"/>
            <color indexed="81"/>
            <rFont val="Tahoma"/>
            <family val="2"/>
          </rPr>
          <t>Counting from High count Backwards- this is Fiber Strand 156</t>
        </r>
      </text>
    </comment>
    <comment ref="J919" authorId="1" shapeId="0" xr:uid="{69E67ABF-140E-425D-A3F2-EA8B612CD7D2}">
      <text>
        <r>
          <rPr>
            <b/>
            <sz val="9"/>
            <color indexed="81"/>
            <rFont val="Tahoma"/>
            <family val="2"/>
          </rPr>
          <t>If this highlights as an error, consider upsizing the Tether size for better ribbon utilization</t>
        </r>
      </text>
    </comment>
    <comment ref="J920" authorId="1" shapeId="0" xr:uid="{4BE7E664-A1AE-4D89-94E1-97EE99FC946B}">
      <text>
        <r>
          <rPr>
            <b/>
            <sz val="9"/>
            <color indexed="81"/>
            <rFont val="Tahoma"/>
            <family val="2"/>
          </rPr>
          <t>If this highlights as an error, consider upsizing the Tether size for better ribbon utilization</t>
        </r>
      </text>
    </comment>
    <comment ref="J921" authorId="1" shapeId="0" xr:uid="{B2A3B0B9-6FEC-4553-B6C8-7FCAADCA7567}">
      <text>
        <r>
          <rPr>
            <b/>
            <sz val="9"/>
            <color indexed="81"/>
            <rFont val="Tahoma"/>
            <family val="2"/>
          </rPr>
          <t>If this highlights as an error, consider upsizing the Tether size for better ribbon utilization</t>
        </r>
      </text>
    </comment>
    <comment ref="J922" authorId="1" shapeId="0" xr:uid="{40170CD1-B1DB-46F1-96D1-D3344196FE95}">
      <text>
        <r>
          <rPr>
            <b/>
            <sz val="9"/>
            <color indexed="81"/>
            <rFont val="Tahoma"/>
            <family val="2"/>
          </rPr>
          <t>If this highlights as an error, consider upsizing the Tether size for better ribbon utilization</t>
        </r>
      </text>
    </comment>
    <comment ref="J923" authorId="1" shapeId="0" xr:uid="{23C293DD-CDA0-47DD-A3DC-E594F084FF47}">
      <text>
        <r>
          <rPr>
            <b/>
            <sz val="9"/>
            <color indexed="81"/>
            <rFont val="Tahoma"/>
            <family val="2"/>
          </rPr>
          <t>If this highlights as an error, consider upsizing the Tether size for better ribbon utilization</t>
        </r>
      </text>
    </comment>
    <comment ref="J924" authorId="1" shapeId="0" xr:uid="{7D0B543E-B3A2-46ED-BC4D-5394C4088ABA}">
      <text>
        <r>
          <rPr>
            <b/>
            <sz val="9"/>
            <color indexed="81"/>
            <rFont val="Tahoma"/>
            <family val="2"/>
          </rPr>
          <t>If this highlights as an error, consider upsizing the Tether size for better ribbon utilization</t>
        </r>
      </text>
    </comment>
    <comment ref="J925" authorId="1" shapeId="0" xr:uid="{11F62F0D-23CC-4039-BD33-A2FE415AA54E}">
      <text>
        <r>
          <rPr>
            <b/>
            <sz val="9"/>
            <color indexed="81"/>
            <rFont val="Tahoma"/>
            <family val="2"/>
          </rPr>
          <t>If this highlights as an error, consider upsizing the Tether size for better ribbon utilization</t>
        </r>
      </text>
    </comment>
    <comment ref="J926" authorId="1" shapeId="0" xr:uid="{D0A6887F-9BF6-45FA-8B8F-438BA9C8267E}">
      <text>
        <r>
          <rPr>
            <b/>
            <sz val="9"/>
            <color indexed="81"/>
            <rFont val="Tahoma"/>
            <family val="2"/>
          </rPr>
          <t>If this highlights as an error, consider upsizing the Tether size for better ribbon utilization</t>
        </r>
      </text>
    </comment>
    <comment ref="J927" authorId="1" shapeId="0" xr:uid="{57697D4A-2177-4E29-8043-5C285466ED7E}">
      <text>
        <r>
          <rPr>
            <b/>
            <sz val="9"/>
            <color indexed="81"/>
            <rFont val="Tahoma"/>
            <family val="2"/>
          </rPr>
          <t>If this highlights as an error, consider upsizing the Tether size for better ribbon utilization</t>
        </r>
      </text>
    </comment>
    <comment ref="J928" authorId="1" shapeId="0" xr:uid="{55665802-1148-4E56-9091-83BAC862AC18}">
      <text>
        <r>
          <rPr>
            <b/>
            <sz val="9"/>
            <color indexed="81"/>
            <rFont val="Tahoma"/>
            <family val="2"/>
          </rPr>
          <t>If this highlights as an error, consider upsizing the Tether size for better ribbon utilization</t>
        </r>
      </text>
    </comment>
    <comment ref="J929" authorId="1" shapeId="0" xr:uid="{9ED91875-19C9-4696-980C-F359A572A1D8}">
      <text>
        <r>
          <rPr>
            <b/>
            <sz val="9"/>
            <color indexed="81"/>
            <rFont val="Tahoma"/>
            <family val="2"/>
          </rPr>
          <t>If this highlights as an error, consider upsizing the Tether size for better ribbon utilization</t>
        </r>
      </text>
    </comment>
    <comment ref="J930" authorId="1" shapeId="0" xr:uid="{FF764ABA-FFD6-4DCF-88DE-4EE60036E262}">
      <text>
        <r>
          <rPr>
            <b/>
            <sz val="9"/>
            <color indexed="81"/>
            <rFont val="Tahoma"/>
            <family val="2"/>
          </rPr>
          <t>If this highlights as an error, consider upsizing the Tether size for better ribbon utilization</t>
        </r>
      </text>
    </comment>
    <comment ref="J931" authorId="1" shapeId="0" xr:uid="{C98FF053-8A8C-4069-A44E-BD2219CABB08}">
      <text>
        <r>
          <rPr>
            <b/>
            <sz val="9"/>
            <color indexed="81"/>
            <rFont val="Tahoma"/>
            <family val="2"/>
          </rPr>
          <t>If this highlights as an error, consider upsizing the Tether size for better ribbon utilization</t>
        </r>
      </text>
    </comment>
    <comment ref="J932" authorId="1" shapeId="0" xr:uid="{48E085CE-08EB-4030-8702-18B93161259A}">
      <text>
        <r>
          <rPr>
            <b/>
            <sz val="9"/>
            <color indexed="81"/>
            <rFont val="Tahoma"/>
            <family val="2"/>
          </rPr>
          <t>If this highlights as an error, consider upsizing the Tether size for better ribbon utilization</t>
        </r>
      </text>
    </comment>
    <comment ref="J933" authorId="1" shapeId="0" xr:uid="{FFBF7CC8-D0E5-419E-B09E-9422AB0D3C40}">
      <text>
        <r>
          <rPr>
            <b/>
            <sz val="9"/>
            <color indexed="81"/>
            <rFont val="Tahoma"/>
            <family val="2"/>
          </rPr>
          <t>If this highlights as an error, consider upsizing the Tether size for better ribbon utilization</t>
        </r>
      </text>
    </comment>
    <comment ref="J934" authorId="1" shapeId="0" xr:uid="{AE996DE9-C304-4980-915A-D4B44114CA05}">
      <text>
        <r>
          <rPr>
            <b/>
            <sz val="9"/>
            <color indexed="81"/>
            <rFont val="Tahoma"/>
            <family val="2"/>
          </rPr>
          <t>If this highlights as an error, consider upsizing the Tether size for better ribbon utilization</t>
        </r>
      </text>
    </comment>
    <comment ref="J935" authorId="1" shapeId="0" xr:uid="{1E3F4864-5712-4874-A8FB-C7B46E5A9E13}">
      <text>
        <r>
          <rPr>
            <b/>
            <sz val="9"/>
            <color indexed="81"/>
            <rFont val="Tahoma"/>
            <family val="2"/>
          </rPr>
          <t>If this highlights as an error, consider upsizing the Tether size for better ribbon utilization</t>
        </r>
      </text>
    </comment>
    <comment ref="J936" authorId="1" shapeId="0" xr:uid="{C811005F-3752-427E-A69F-E3B8F7E6E0EC}">
      <text>
        <r>
          <rPr>
            <b/>
            <sz val="9"/>
            <color indexed="81"/>
            <rFont val="Tahoma"/>
            <family val="2"/>
          </rPr>
          <t>If this highlights as an error, consider upsizing the Tether size for better ribbon utilization</t>
        </r>
      </text>
    </comment>
    <comment ref="C937" authorId="1" shapeId="0" xr:uid="{032A852F-945C-461D-AE2B-A6488BD90099}">
      <text>
        <r>
          <rPr>
            <b/>
            <sz val="9"/>
            <color indexed="81"/>
            <rFont val="Tahoma"/>
            <family val="2"/>
          </rPr>
          <t>DBL REV requires TWO rows!
TPL REV requires THREE rows!
QD REV requires FOUR rows!</t>
        </r>
      </text>
    </comment>
    <comment ref="J937" authorId="1" shapeId="0" xr:uid="{44C95479-D7BC-468E-9C68-2A653F8955D2}">
      <text>
        <r>
          <rPr>
            <b/>
            <sz val="9"/>
            <color indexed="81"/>
            <rFont val="Tahoma"/>
            <family val="2"/>
          </rPr>
          <t>If this highlights as an error, consider upsizing the Tether size for better ribbon utilization</t>
        </r>
      </text>
    </comment>
    <comment ref="C938" authorId="1" shapeId="0" xr:uid="{84B60EBF-A5B5-4EF9-A981-CA740C1FA026}">
      <text>
        <r>
          <rPr>
            <b/>
            <sz val="9"/>
            <color indexed="81"/>
            <rFont val="Tahoma"/>
            <family val="2"/>
          </rPr>
          <t>DBL REV requires TWO rows!
TPL REV requires THREE rows!
QD REV requires FOUR rows!</t>
        </r>
      </text>
    </comment>
    <comment ref="J938" authorId="1" shapeId="0" xr:uid="{C417C1F4-A721-4699-9CFC-14BC5F308404}">
      <text>
        <r>
          <rPr>
            <b/>
            <sz val="9"/>
            <color indexed="81"/>
            <rFont val="Tahoma"/>
            <family val="2"/>
          </rPr>
          <t>If this highlights as an error, consider upsizing the Tether size for better ribbon utilization</t>
        </r>
      </text>
    </comment>
    <comment ref="C939" authorId="1" shapeId="0" xr:uid="{DE66B42C-1FA2-40E9-9EC8-55B0ACBFEA96}">
      <text>
        <r>
          <rPr>
            <b/>
            <sz val="9"/>
            <color indexed="81"/>
            <rFont val="Tahoma"/>
            <family val="2"/>
          </rPr>
          <t>DBL REV requires TWO rows!
TPL REV requires THREE rows!
QD REV requires FOUR rows!</t>
        </r>
      </text>
    </comment>
    <comment ref="J939" authorId="1" shapeId="0" xr:uid="{C301400A-8525-4254-8559-A62F7EABDB60}">
      <text>
        <r>
          <rPr>
            <b/>
            <sz val="9"/>
            <color indexed="81"/>
            <rFont val="Tahoma"/>
            <family val="2"/>
          </rPr>
          <t>If this highlights as an error, consider upsizing the Tether size for better ribbon utilization</t>
        </r>
      </text>
    </comment>
    <comment ref="C940" authorId="1" shapeId="0" xr:uid="{EE3650BF-2BE0-4837-BE9D-D43782D1BEE4}">
      <text>
        <r>
          <rPr>
            <b/>
            <sz val="9"/>
            <color indexed="81"/>
            <rFont val="Tahoma"/>
            <family val="2"/>
          </rPr>
          <t>DBL REV requires TWO rows!
TPL REV requires THREE rows!
QD REV requires FOUR rows!</t>
        </r>
      </text>
    </comment>
    <comment ref="J940" authorId="1" shapeId="0" xr:uid="{2DD36764-FECA-4F99-BDBC-2FB26B872A5C}">
      <text>
        <r>
          <rPr>
            <b/>
            <sz val="9"/>
            <color indexed="81"/>
            <rFont val="Tahoma"/>
            <family val="2"/>
          </rPr>
          <t>If this highlights as an error, consider upsizing the Tether size for better ribbon utilization</t>
        </r>
      </text>
    </comment>
    <comment ref="C941" authorId="1" shapeId="0" xr:uid="{F390A3B8-B500-4131-9F2A-6D5562EE1167}">
      <text>
        <r>
          <rPr>
            <b/>
            <sz val="9"/>
            <color indexed="81"/>
            <rFont val="Tahoma"/>
            <family val="2"/>
          </rPr>
          <t>DBL REV requires TWO rows!
TPL REV requires THREE rows!
QD REV requires FOUR rows!</t>
        </r>
      </text>
    </comment>
    <comment ref="J941" authorId="1" shapeId="0" xr:uid="{4AE8CCAF-7027-4C4C-AB56-9CCA7BDB51D8}">
      <text>
        <r>
          <rPr>
            <b/>
            <sz val="9"/>
            <color indexed="81"/>
            <rFont val="Tahoma"/>
            <family val="2"/>
          </rPr>
          <t>If this highlights as an error, consider upsizing the Tether size for better ribbon utilization</t>
        </r>
      </text>
    </comment>
    <comment ref="C942" authorId="1" shapeId="0" xr:uid="{28BD7404-B3C8-4933-896C-0CA39DF355E3}">
      <text>
        <r>
          <rPr>
            <b/>
            <sz val="9"/>
            <color indexed="81"/>
            <rFont val="Tahoma"/>
            <family val="2"/>
          </rPr>
          <t>DBL REV requires TWO rows!
TPL REV requires THREE rows!
QD REV requires FOUR rows!</t>
        </r>
      </text>
    </comment>
    <comment ref="J942" authorId="1" shapeId="0" xr:uid="{FCAF0FA2-A0F1-4054-B940-5D2DD76653B4}">
      <text>
        <r>
          <rPr>
            <b/>
            <sz val="9"/>
            <color indexed="81"/>
            <rFont val="Tahoma"/>
            <family val="2"/>
          </rPr>
          <t>If this highlights as an error, consider upsizing the Tether size for better ribbon utilization</t>
        </r>
      </text>
    </comment>
    <comment ref="C943" authorId="1" shapeId="0" xr:uid="{8DCF850E-78BB-478B-A7FE-262DEAA4E994}">
      <text>
        <r>
          <rPr>
            <b/>
            <sz val="9"/>
            <color indexed="81"/>
            <rFont val="Tahoma"/>
            <family val="2"/>
          </rPr>
          <t>DBL REV requires TWO rows!
TPL REV requires THREE rows!
QD REV requires FOUR rows!</t>
        </r>
      </text>
    </comment>
    <comment ref="J943" authorId="1" shapeId="0" xr:uid="{A2A38F02-386F-44AA-8CBD-9E667F5F3B63}">
      <text>
        <r>
          <rPr>
            <b/>
            <sz val="9"/>
            <color indexed="81"/>
            <rFont val="Tahoma"/>
            <family val="2"/>
          </rPr>
          <t>If this highlights as an error, consider upsizing the Tether size for better ribbon utilization</t>
        </r>
      </text>
    </comment>
    <comment ref="B949" authorId="0" shapeId="0" xr:uid="{D4AF5D0D-6EF3-46D3-BE27-9D99F5FED89B}">
      <text>
        <r>
          <rPr>
            <b/>
            <sz val="8"/>
            <color indexed="81"/>
            <rFont val="Tahoma"/>
            <family val="2"/>
          </rPr>
          <t>This information will be used to satisfy your distribution planning requirement.</t>
        </r>
        <r>
          <rPr>
            <sz val="8"/>
            <color indexed="81"/>
            <rFont val="Tahoma"/>
            <family val="2"/>
          </rPr>
          <t xml:space="preserve">
</t>
        </r>
      </text>
    </comment>
    <comment ref="G949" authorId="0" shapeId="0" xr:uid="{9BA3B704-7DCB-45C0-8F91-40CAA8881EA5}">
      <text>
        <r>
          <rPr>
            <b/>
            <sz val="8"/>
            <color indexed="81"/>
            <rFont val="Tahoma"/>
            <family val="2"/>
          </rPr>
          <t>This is total fibers that have been assigned to this Reel based on Tether sizes picked</t>
        </r>
        <r>
          <rPr>
            <sz val="8"/>
            <color indexed="81"/>
            <rFont val="Tahoma"/>
            <family val="2"/>
          </rPr>
          <t xml:space="preserve">
</t>
        </r>
      </text>
    </comment>
    <comment ref="I949" authorId="0" shapeId="0" xr:uid="{1EC57B86-BA7F-4C0D-AB98-C90BE1E6BC56}">
      <text>
        <r>
          <rPr>
            <b/>
            <sz val="8"/>
            <color indexed="81"/>
            <rFont val="Tahoma"/>
            <family val="2"/>
          </rPr>
          <t>This will be added to Planning Load Block A for TOTAL</t>
        </r>
        <r>
          <rPr>
            <sz val="8"/>
            <color indexed="81"/>
            <rFont val="Tahoma"/>
            <family val="2"/>
          </rPr>
          <t xml:space="preserve">
</t>
        </r>
      </text>
    </comment>
    <comment ref="J949" authorId="0" shapeId="0" xr:uid="{4C1CD375-A1FE-4196-A982-FFB2CB050DB2}">
      <text>
        <r>
          <rPr>
            <b/>
            <sz val="8"/>
            <color indexed="81"/>
            <rFont val="Tahoma"/>
            <family val="2"/>
          </rPr>
          <t>This is the PON OUT count that is not assigned in this cable reel.</t>
        </r>
        <r>
          <rPr>
            <sz val="8"/>
            <color indexed="81"/>
            <rFont val="Tahoma"/>
            <family val="2"/>
          </rPr>
          <t xml:space="preserve">
</t>
        </r>
      </text>
    </comment>
    <comment ref="P949" authorId="1" shapeId="0" xr:uid="{FDC6593F-3DD9-45F9-9F27-AD34029B60E2}">
      <text>
        <r>
          <rPr>
            <b/>
            <sz val="9"/>
            <color indexed="81"/>
            <rFont val="Tahoma"/>
            <family val="2"/>
          </rPr>
          <t>REMEMBER: 2-Fbr Tethers are NOT available for RPX CABLE!</t>
        </r>
      </text>
    </comment>
    <comment ref="Q949" authorId="1" shapeId="0" xr:uid="{4F2761B1-E405-429F-A999-8B737D7A6343}">
      <text>
        <r>
          <rPr>
            <b/>
            <sz val="9"/>
            <color indexed="81"/>
            <rFont val="Tahoma"/>
            <family val="2"/>
          </rPr>
          <t>REMEMBER: 2-Fbr Tethers are NOT available for RPX CABLE!</t>
        </r>
      </text>
    </comment>
    <comment ref="S949" authorId="1" shapeId="0" xr:uid="{E08D28C0-6686-4C8C-9796-D9A4F03A2EFD}">
      <text>
        <r>
          <rPr>
            <b/>
            <sz val="9"/>
            <color indexed="81"/>
            <rFont val="Tahoma"/>
            <family val="2"/>
          </rPr>
          <t>REMEMBER: 2-Fbr Tethers are NOT available for RPX CABLE!</t>
        </r>
      </text>
    </comment>
    <comment ref="T949" authorId="1" shapeId="0" xr:uid="{0E3F7B1A-2AA6-44EF-A833-CD1451F28129}">
      <text>
        <r>
          <rPr>
            <b/>
            <sz val="9"/>
            <color indexed="81"/>
            <rFont val="Tahoma"/>
            <family val="2"/>
          </rPr>
          <t>REMEMBER: 2-Fbr Tethers are NOT available for RPX CABLE!</t>
        </r>
      </text>
    </comment>
    <comment ref="B950" authorId="0" shapeId="0" xr:uid="{C254365C-3265-4027-A037-FD997E20269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950" authorId="0" shapeId="0" xr:uid="{EA08B796-C9E5-4B3B-9E1F-76CA6DF38808}">
      <text>
        <r>
          <rPr>
            <b/>
            <sz val="8"/>
            <color indexed="81"/>
            <rFont val="Tahoma"/>
            <family val="2"/>
          </rPr>
          <t>Make sure you add this number to "TAT FIBERS ASSIGNED" for the total required in the Load Block on the prints.</t>
        </r>
      </text>
    </comment>
    <comment ref="G950" authorId="0" shapeId="0" xr:uid="{C7C9AC8B-819C-490C-974B-EAF161497DA9}">
      <text>
        <r>
          <rPr>
            <b/>
            <sz val="8"/>
            <color indexed="81"/>
            <rFont val="Tahoma"/>
            <family val="2"/>
          </rPr>
          <t>Includes "DEAD" Count (No PON count assigned)</t>
        </r>
      </text>
    </comment>
    <comment ref="I950" authorId="0" shapeId="0" xr:uid="{2F5990FA-F340-4EBF-AB4C-84DDF4000DE0}">
      <text>
        <r>
          <rPr>
            <b/>
            <sz val="8"/>
            <color indexed="81"/>
            <rFont val="Tahoma"/>
            <family val="2"/>
          </rPr>
          <t xml:space="preserve">If this number is negative- you need to upsize your cable sheath </t>
        </r>
        <r>
          <rPr>
            <sz val="8"/>
            <color indexed="81"/>
            <rFont val="Tahoma"/>
            <family val="2"/>
          </rPr>
          <t xml:space="preserve">
</t>
        </r>
      </text>
    </comment>
    <comment ref="Z950" authorId="0" shapeId="0" xr:uid="{0B5C6B07-F339-4554-927C-1F944468A1B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51" authorId="0" shapeId="0" xr:uid="{F5A1B62A-EFA2-4C37-9726-4BDBF0C9FBE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51" authorId="0" shapeId="0" xr:uid="{1B2B13E9-190F-4588-9F3E-310AB13B2FB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51" authorId="0" shapeId="0" xr:uid="{E1C54EBB-897F-4D32-AEAC-0F4F5D3924E7}">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51" authorId="1" shapeId="0" xr:uid="{BDF6BB82-911B-44FD-9060-86152EB0010E}">
      <text>
        <r>
          <rPr>
            <b/>
            <sz val="9"/>
            <color indexed="81"/>
            <rFont val="Tahoma"/>
            <family val="2"/>
          </rPr>
          <t>REMEMBER: 6-Fbr Tethers are NOT available for RPX CABLE!</t>
        </r>
      </text>
    </comment>
    <comment ref="Q951" authorId="1" shapeId="0" xr:uid="{2EB3A253-2ED6-400F-861D-D02FC8439CCA}">
      <text>
        <r>
          <rPr>
            <b/>
            <sz val="9"/>
            <color indexed="81"/>
            <rFont val="Tahoma"/>
            <family val="2"/>
          </rPr>
          <t>REMEMBER: 6-Fbr Tethers are NOT available for RPX CABLE!</t>
        </r>
      </text>
    </comment>
    <comment ref="S951" authorId="1" shapeId="0" xr:uid="{E7D08A54-9E83-4514-ABCB-4734E63A1F93}">
      <text>
        <r>
          <rPr>
            <b/>
            <sz val="9"/>
            <color indexed="81"/>
            <rFont val="Tahoma"/>
            <family val="2"/>
          </rPr>
          <t>REMEMBER: 6-Fbr Tethers are NOT available for RPX CABLE!</t>
        </r>
      </text>
    </comment>
    <comment ref="T951" authorId="1" shapeId="0" xr:uid="{F4DF0C8A-1BF0-4880-879A-A0F70AC50B65}">
      <text>
        <r>
          <rPr>
            <b/>
            <sz val="9"/>
            <color indexed="81"/>
            <rFont val="Tahoma"/>
            <family val="2"/>
          </rPr>
          <t>REMEMBER: 6-Fbr Tethers are NOT available for AERIAL CABLE!</t>
        </r>
      </text>
    </comment>
    <comment ref="B952" authorId="0" shapeId="0" xr:uid="{3C17CC43-A7C4-49F6-A2E5-C7518DEC4BA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52" authorId="0" shapeId="0" xr:uid="{2837EF38-FACF-4D74-BA27-50C92F83735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53" authorId="0" shapeId="0" xr:uid="{FF81FAD3-4655-4FD4-81E6-DB162D9E0B1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54" authorId="0" shapeId="0" xr:uid="{5C650307-18D2-4122-B786-A88141DE5783}">
      <text>
        <r>
          <rPr>
            <b/>
            <sz val="8"/>
            <color indexed="81"/>
            <rFont val="Tahoma"/>
            <family val="2"/>
          </rPr>
          <t>Include any existing, planned, or expected wireless locations to be fed by this reel of cable.</t>
        </r>
        <r>
          <rPr>
            <sz val="8"/>
            <color indexed="81"/>
            <rFont val="Tahoma"/>
            <family val="2"/>
          </rPr>
          <t xml:space="preserve">
</t>
        </r>
      </text>
    </comment>
    <comment ref="E954" authorId="0" shapeId="0" xr:uid="{D4EEE51F-345D-4361-9EE2-8FC953B27DC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54" authorId="0" shapeId="0" xr:uid="{1048D6D4-E930-44B3-A54A-DBC9B9616DA2}">
      <text>
        <r>
          <rPr>
            <b/>
            <sz val="8"/>
            <color indexed="81"/>
            <rFont val="Tahoma"/>
            <family val="2"/>
          </rPr>
          <t>These are "manufacturing rules" and general warnings</t>
        </r>
        <r>
          <rPr>
            <sz val="8"/>
            <color indexed="81"/>
            <rFont val="Tahoma"/>
            <family val="2"/>
          </rPr>
          <t xml:space="preserve">
</t>
        </r>
      </text>
    </comment>
    <comment ref="B955" authorId="0" shapeId="0" xr:uid="{D05FFCAD-C071-40DD-91B0-2A9940B1981B}">
      <text>
        <r>
          <rPr>
            <b/>
            <sz val="8"/>
            <color indexed="81"/>
            <rFont val="Tahoma"/>
            <family val="2"/>
          </rPr>
          <t>Field end section(s) requirements that this section of cable will feed (not fed by TETHERS)</t>
        </r>
        <r>
          <rPr>
            <sz val="8"/>
            <color indexed="81"/>
            <rFont val="Tahoma"/>
            <family val="2"/>
          </rPr>
          <t xml:space="preserve">
</t>
        </r>
      </text>
    </comment>
    <comment ref="B956" authorId="0" shapeId="0" xr:uid="{FD159C85-9814-4FCB-8712-E6C4B849A425}">
      <text>
        <r>
          <rPr>
            <b/>
            <sz val="8"/>
            <color indexed="81"/>
            <rFont val="Tahoma"/>
            <family val="2"/>
          </rPr>
          <t>This number is a sum of TOTAL PLANNED plus the ASSIGNED TO TETHERS</t>
        </r>
        <r>
          <rPr>
            <sz val="8"/>
            <color indexed="81"/>
            <rFont val="Tahoma"/>
            <family val="2"/>
          </rPr>
          <t xml:space="preserve">
</t>
        </r>
      </text>
    </comment>
    <comment ref="Z957" authorId="0" shapeId="0" xr:uid="{170799F2-53DC-432D-8256-DCAABF46F38B}">
      <text>
        <r>
          <rPr>
            <b/>
            <sz val="8"/>
            <color indexed="81"/>
            <rFont val="Tahoma"/>
            <family val="2"/>
          </rPr>
          <t>When using a 216, these are the 2-buffer tubes that can't be cross-assigned</t>
        </r>
        <r>
          <rPr>
            <sz val="8"/>
            <color indexed="81"/>
            <rFont val="Tahoma"/>
            <family val="2"/>
          </rPr>
          <t xml:space="preserve">
</t>
        </r>
      </text>
    </comment>
    <comment ref="AA957" authorId="0" shapeId="0" xr:uid="{33A5B751-42B3-4F61-BA87-35A5CF4A7D90}">
      <text>
        <r>
          <rPr>
            <b/>
            <sz val="8"/>
            <color indexed="81"/>
            <rFont val="Tahoma"/>
            <family val="2"/>
          </rPr>
          <t>Counting from High count Backwards- this is Fiber Strand 133</t>
        </r>
      </text>
    </comment>
    <comment ref="AB957" authorId="0" shapeId="0" xr:uid="{7055C32A-701A-4611-B8E6-4427F8B66586}">
      <text>
        <r>
          <rPr>
            <b/>
            <sz val="8"/>
            <color indexed="81"/>
            <rFont val="Tahoma"/>
            <family val="2"/>
          </rPr>
          <t>Counting from High count Backwards- this is Fiber Strand 144</t>
        </r>
        <r>
          <rPr>
            <sz val="8"/>
            <color indexed="81"/>
            <rFont val="Tahoma"/>
            <family val="2"/>
          </rPr>
          <t xml:space="preserve">
</t>
        </r>
      </text>
    </comment>
    <comment ref="C958" authorId="0" shapeId="0" xr:uid="{4BE3B3D7-7020-47CB-8484-C4ED69649C5A}">
      <text>
        <r>
          <rPr>
            <b/>
            <sz val="8"/>
            <color indexed="81"/>
            <rFont val="Tahoma"/>
            <family val="2"/>
          </rPr>
          <t xml:space="preserve">Select if this tether will be used to feed a CFST or a lateral cable. </t>
        </r>
      </text>
    </comment>
    <comment ref="D958" authorId="0" shapeId="0" xr:uid="{F03AF954-2643-4C3E-BA30-664D89FAAC31}">
      <text>
        <r>
          <rPr>
            <b/>
            <sz val="8"/>
            <color indexed="81"/>
            <rFont val="Tahoma"/>
            <family val="2"/>
          </rPr>
          <t>Note the Terminal Address to keep your locations straight</t>
        </r>
        <r>
          <rPr>
            <sz val="8"/>
            <color indexed="81"/>
            <rFont val="Tahoma"/>
            <family val="2"/>
          </rPr>
          <t xml:space="preserve">
</t>
        </r>
      </text>
    </comment>
    <comment ref="E958" authorId="0" shapeId="0" xr:uid="{E99111E2-6DC5-4B45-AB1B-5660ECCC6DFF}">
      <text>
        <r>
          <rPr>
            <b/>
            <sz val="9"/>
            <color indexed="81"/>
            <rFont val="Calibri"/>
            <family val="2"/>
            <scheme val="minor"/>
          </rPr>
          <t>Pick the Tether Size for the location</t>
        </r>
        <r>
          <rPr>
            <sz val="8"/>
            <color indexed="81"/>
            <rFont val="Tahoma"/>
            <family val="2"/>
          </rPr>
          <t xml:space="preserve">
</t>
        </r>
      </text>
    </comment>
    <comment ref="F958" authorId="2" shapeId="0" xr:uid="{86F9CCA2-5AEB-449D-BE76-CB5E9FEC5BB4}">
      <text>
        <r>
          <rPr>
            <b/>
            <sz val="9"/>
            <color indexed="81"/>
            <rFont val="Tahoma"/>
            <family val="2"/>
          </rPr>
          <t>Identify TCF or FST location.
Leave blank if tether is NOT for a TCF or FST!</t>
        </r>
      </text>
    </comment>
    <comment ref="H958" authorId="0" shapeId="0" xr:uid="{327845CA-65FE-4CAE-9641-7D5FAC026176}">
      <text>
        <r>
          <rPr>
            <b/>
            <sz val="8"/>
            <color indexed="81"/>
            <rFont val="Tahoma"/>
            <family val="2"/>
          </rPr>
          <t>If any of these numbers are negative, check your PON count and Cable size</t>
        </r>
        <r>
          <rPr>
            <sz val="8"/>
            <color indexed="81"/>
            <rFont val="Tahoma"/>
            <family val="2"/>
          </rPr>
          <t xml:space="preserve">
</t>
        </r>
      </text>
    </comment>
    <comment ref="I958" authorId="0" shapeId="0" xr:uid="{75AC7369-ECB3-40CA-93DF-53C39B445FEB}">
      <text>
        <r>
          <rPr>
            <b/>
            <sz val="8"/>
            <color indexed="81"/>
            <rFont val="Tahoma"/>
            <family val="2"/>
          </rPr>
          <t>If any of these numbers are negative, check your PON count and Cable size</t>
        </r>
      </text>
    </comment>
    <comment ref="J958" authorId="0" shapeId="0" xr:uid="{C14A99EE-0BF0-46ED-ADF2-C5227461038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58" authorId="2" shapeId="0" xr:uid="{FBD8F385-227A-4E78-9488-0600411604F3}">
      <text>
        <r>
          <rPr>
            <b/>
            <sz val="9"/>
            <color indexed="81"/>
            <rFont val="Tahoma"/>
            <family val="2"/>
          </rPr>
          <t>Leave blank if using 10' Terminal Tail
Enter Tail length if greater than 10'</t>
        </r>
      </text>
    </comment>
    <comment ref="M958" authorId="0" shapeId="0" xr:uid="{463391B1-CD13-4F6B-99F3-AE472D26D7F9}">
      <text>
        <r>
          <rPr>
            <b/>
            <sz val="8"/>
            <color indexed="81"/>
            <rFont val="Tahoma"/>
            <family val="2"/>
          </rPr>
          <t>Make design notes such as slack coils, realingment loops,  or location notes</t>
        </r>
      </text>
    </comment>
    <comment ref="Z958" authorId="0" shapeId="0" xr:uid="{E50B029E-E9CD-44CC-8120-DDDE63222E4E}">
      <text>
        <r>
          <rPr>
            <b/>
            <sz val="8"/>
            <color indexed="81"/>
            <rFont val="Tahoma"/>
            <family val="2"/>
          </rPr>
          <t>When using a 216, these are the 2-buffer tubes that can't be cross-assigned</t>
        </r>
        <r>
          <rPr>
            <sz val="8"/>
            <color indexed="81"/>
            <rFont val="Tahoma"/>
            <family val="2"/>
          </rPr>
          <t xml:space="preserve">
</t>
        </r>
      </text>
    </comment>
    <comment ref="AA958" authorId="0" shapeId="0" xr:uid="{29BA87CB-1B89-4397-950B-AE1338AF88E2}">
      <text>
        <r>
          <rPr>
            <b/>
            <sz val="8"/>
            <color indexed="81"/>
            <rFont val="Tahoma"/>
            <family val="2"/>
          </rPr>
          <t xml:space="preserve">Counting from High count Backwards- this is Fiber Strand 145
</t>
        </r>
      </text>
    </comment>
    <comment ref="AB958" authorId="0" shapeId="0" xr:uid="{E7E5DC88-F5D8-43B8-8AD9-BA7D55591934}">
      <text>
        <r>
          <rPr>
            <b/>
            <sz val="8"/>
            <color indexed="81"/>
            <rFont val="Tahoma"/>
            <family val="2"/>
          </rPr>
          <t>Counting from High count Backwards- this is Fiber Strand 156</t>
        </r>
      </text>
    </comment>
    <comment ref="J960" authorId="1" shapeId="0" xr:uid="{03033530-C863-4A47-BC0C-C88A73B2AB00}">
      <text>
        <r>
          <rPr>
            <b/>
            <sz val="9"/>
            <color indexed="81"/>
            <rFont val="Tahoma"/>
            <family val="2"/>
          </rPr>
          <t>If this highlights as an error, consider upsizing the Tether size for better ribbon utilization</t>
        </r>
      </text>
    </comment>
    <comment ref="J961" authorId="1" shapeId="0" xr:uid="{C2690457-7D88-4ED7-8A32-D9C9F9E8E17C}">
      <text>
        <r>
          <rPr>
            <b/>
            <sz val="9"/>
            <color indexed="81"/>
            <rFont val="Tahoma"/>
            <family val="2"/>
          </rPr>
          <t>If this highlights as an error, consider upsizing the Tether size for better ribbon utilization</t>
        </r>
      </text>
    </comment>
    <comment ref="J962" authorId="1" shapeId="0" xr:uid="{C3176EAD-4AC2-4CE8-A932-18BE289AC2CE}">
      <text>
        <r>
          <rPr>
            <b/>
            <sz val="9"/>
            <color indexed="81"/>
            <rFont val="Tahoma"/>
            <family val="2"/>
          </rPr>
          <t>If this highlights as an error, consider upsizing the Tether size for better ribbon utilization</t>
        </r>
      </text>
    </comment>
    <comment ref="J963" authorId="1" shapeId="0" xr:uid="{098C01C2-1E10-478A-A483-78BE63EB8B36}">
      <text>
        <r>
          <rPr>
            <b/>
            <sz val="9"/>
            <color indexed="81"/>
            <rFont val="Tahoma"/>
            <family val="2"/>
          </rPr>
          <t>If this highlights as an error, consider upsizing the Tether size for better ribbon utilization</t>
        </r>
      </text>
    </comment>
    <comment ref="J964" authorId="1" shapeId="0" xr:uid="{22196855-ADE0-419C-BC77-EE34BD686717}">
      <text>
        <r>
          <rPr>
            <b/>
            <sz val="9"/>
            <color indexed="81"/>
            <rFont val="Tahoma"/>
            <family val="2"/>
          </rPr>
          <t>If this highlights as an error, consider upsizing the Tether size for better ribbon utilization</t>
        </r>
      </text>
    </comment>
    <comment ref="J965" authorId="1" shapeId="0" xr:uid="{623D87C2-19E4-4514-9C0D-3473AF9EC3A3}">
      <text>
        <r>
          <rPr>
            <b/>
            <sz val="9"/>
            <color indexed="81"/>
            <rFont val="Tahoma"/>
            <family val="2"/>
          </rPr>
          <t>If this highlights as an error, consider upsizing the Tether size for better ribbon utilization</t>
        </r>
      </text>
    </comment>
    <comment ref="J966" authorId="1" shapeId="0" xr:uid="{DD1A074A-C9AA-46B5-9FA8-85A79EA6FF03}">
      <text>
        <r>
          <rPr>
            <b/>
            <sz val="9"/>
            <color indexed="81"/>
            <rFont val="Tahoma"/>
            <family val="2"/>
          </rPr>
          <t>If this highlights as an error, consider upsizing the Tether size for better ribbon utilization</t>
        </r>
      </text>
    </comment>
    <comment ref="J967" authorId="1" shapeId="0" xr:uid="{7DCA66D3-C0D1-44E5-A5DB-9A341205DBF0}">
      <text>
        <r>
          <rPr>
            <b/>
            <sz val="9"/>
            <color indexed="81"/>
            <rFont val="Tahoma"/>
            <family val="2"/>
          </rPr>
          <t>If this highlights as an error, consider upsizing the Tether size for better ribbon utilization</t>
        </r>
      </text>
    </comment>
    <comment ref="J968" authorId="1" shapeId="0" xr:uid="{0484F713-6E20-48DC-B14E-22DC26D96145}">
      <text>
        <r>
          <rPr>
            <b/>
            <sz val="9"/>
            <color indexed="81"/>
            <rFont val="Tahoma"/>
            <family val="2"/>
          </rPr>
          <t>If this highlights as an error, consider upsizing the Tether size for better ribbon utilization</t>
        </r>
      </text>
    </comment>
    <comment ref="J969" authorId="1" shapeId="0" xr:uid="{72322FA9-AF01-429B-8765-79B88F764C6B}">
      <text>
        <r>
          <rPr>
            <b/>
            <sz val="9"/>
            <color indexed="81"/>
            <rFont val="Tahoma"/>
            <family val="2"/>
          </rPr>
          <t>If this highlights as an error, consider upsizing the Tether size for better ribbon utilization</t>
        </r>
      </text>
    </comment>
    <comment ref="J970" authorId="1" shapeId="0" xr:uid="{3A4ACB2C-E17F-4ACA-8903-36FE199DED4B}">
      <text>
        <r>
          <rPr>
            <b/>
            <sz val="9"/>
            <color indexed="81"/>
            <rFont val="Tahoma"/>
            <family val="2"/>
          </rPr>
          <t>If this highlights as an error, consider upsizing the Tether size for better ribbon utilization</t>
        </r>
      </text>
    </comment>
    <comment ref="J971" authorId="1" shapeId="0" xr:uid="{97AAE85D-D3B3-49D8-8EF6-F8481C4855BA}">
      <text>
        <r>
          <rPr>
            <b/>
            <sz val="9"/>
            <color indexed="81"/>
            <rFont val="Tahoma"/>
            <family val="2"/>
          </rPr>
          <t>If this highlights as an error, consider upsizing the Tether size for better ribbon utilization</t>
        </r>
      </text>
    </comment>
    <comment ref="J972" authorId="1" shapeId="0" xr:uid="{C97FCF7A-FC64-44C6-BEC3-27688FDEA0DE}">
      <text>
        <r>
          <rPr>
            <b/>
            <sz val="9"/>
            <color indexed="81"/>
            <rFont val="Tahoma"/>
            <family val="2"/>
          </rPr>
          <t>If this highlights as an error, consider upsizing the Tether size for better ribbon utilization</t>
        </r>
      </text>
    </comment>
    <comment ref="J973" authorId="1" shapeId="0" xr:uid="{7295EC2E-A751-45BE-B752-7CE7D0229AFE}">
      <text>
        <r>
          <rPr>
            <b/>
            <sz val="9"/>
            <color indexed="81"/>
            <rFont val="Tahoma"/>
            <family val="2"/>
          </rPr>
          <t>If this highlights as an error, consider upsizing the Tether size for better ribbon utilization</t>
        </r>
      </text>
    </comment>
    <comment ref="J974" authorId="1" shapeId="0" xr:uid="{686E5969-E890-4B30-AD43-BAE9030C67C8}">
      <text>
        <r>
          <rPr>
            <b/>
            <sz val="9"/>
            <color indexed="81"/>
            <rFont val="Tahoma"/>
            <family val="2"/>
          </rPr>
          <t>If this highlights as an error, consider upsizing the Tether size for better ribbon utilization</t>
        </r>
      </text>
    </comment>
    <comment ref="J975" authorId="1" shapeId="0" xr:uid="{0A6682BE-BA95-449C-9230-133933E402FB}">
      <text>
        <r>
          <rPr>
            <b/>
            <sz val="9"/>
            <color indexed="81"/>
            <rFont val="Tahoma"/>
            <family val="2"/>
          </rPr>
          <t>If this highlights as an error, consider upsizing the Tether size for better ribbon utilization</t>
        </r>
      </text>
    </comment>
    <comment ref="J976" authorId="1" shapeId="0" xr:uid="{4D4E210C-E266-4B70-BC35-56AAE012E824}">
      <text>
        <r>
          <rPr>
            <b/>
            <sz val="9"/>
            <color indexed="81"/>
            <rFont val="Tahoma"/>
            <family val="2"/>
          </rPr>
          <t>If this highlights as an error, consider upsizing the Tether size for better ribbon utilization</t>
        </r>
      </text>
    </comment>
    <comment ref="J977" authorId="1" shapeId="0" xr:uid="{98A0297B-2DC2-448A-B32D-7478202D10FA}">
      <text>
        <r>
          <rPr>
            <b/>
            <sz val="9"/>
            <color indexed="81"/>
            <rFont val="Tahoma"/>
            <family val="2"/>
          </rPr>
          <t>If this highlights as an error, consider upsizing the Tether size for better ribbon utilization</t>
        </r>
      </text>
    </comment>
    <comment ref="C978" authorId="1" shapeId="0" xr:uid="{7D62B0D0-1116-4007-B057-F02F948071AD}">
      <text>
        <r>
          <rPr>
            <b/>
            <sz val="9"/>
            <color indexed="81"/>
            <rFont val="Tahoma"/>
            <family val="2"/>
          </rPr>
          <t>DBL REV requires TWO rows!
TPL REV requires THREE rows!
QD REV requires FOUR rows!</t>
        </r>
      </text>
    </comment>
    <comment ref="J978" authorId="1" shapeId="0" xr:uid="{AC17ABB3-3DDD-4073-9CD0-3F0CDE669B3F}">
      <text>
        <r>
          <rPr>
            <b/>
            <sz val="9"/>
            <color indexed="81"/>
            <rFont val="Tahoma"/>
            <family val="2"/>
          </rPr>
          <t>If this highlights as an error, consider upsizing the Tether size for better ribbon utilization</t>
        </r>
      </text>
    </comment>
    <comment ref="C979" authorId="1" shapeId="0" xr:uid="{1D4DAEA3-BDBB-480B-9BC6-E2033D7A3DB3}">
      <text>
        <r>
          <rPr>
            <b/>
            <sz val="9"/>
            <color indexed="81"/>
            <rFont val="Tahoma"/>
            <family val="2"/>
          </rPr>
          <t>DBL REV requires TWO rows!
TPL REV requires THREE rows!
QD REV requires FOUR rows!</t>
        </r>
      </text>
    </comment>
    <comment ref="J979" authorId="1" shapeId="0" xr:uid="{FE1ADF34-EC16-4872-8D06-23BB74D55D53}">
      <text>
        <r>
          <rPr>
            <b/>
            <sz val="9"/>
            <color indexed="81"/>
            <rFont val="Tahoma"/>
            <family val="2"/>
          </rPr>
          <t>If this highlights as an error, consider upsizing the Tether size for better ribbon utilization</t>
        </r>
      </text>
    </comment>
    <comment ref="C980" authorId="1" shapeId="0" xr:uid="{18E1349D-D2B3-4F33-BEC4-89695E584314}">
      <text>
        <r>
          <rPr>
            <b/>
            <sz val="9"/>
            <color indexed="81"/>
            <rFont val="Tahoma"/>
            <family val="2"/>
          </rPr>
          <t>DBL REV requires TWO rows!
TPL REV requires THREE rows!
QD REV requires FOUR rows!</t>
        </r>
      </text>
    </comment>
    <comment ref="J980" authorId="1" shapeId="0" xr:uid="{97576A0C-ACD7-4503-BE88-535E77DA7C95}">
      <text>
        <r>
          <rPr>
            <b/>
            <sz val="9"/>
            <color indexed="81"/>
            <rFont val="Tahoma"/>
            <family val="2"/>
          </rPr>
          <t>If this highlights as an error, consider upsizing the Tether size for better ribbon utilization</t>
        </r>
      </text>
    </comment>
    <comment ref="C981" authorId="1" shapeId="0" xr:uid="{58174AF9-1496-40B4-AC46-515146D62E44}">
      <text>
        <r>
          <rPr>
            <b/>
            <sz val="9"/>
            <color indexed="81"/>
            <rFont val="Tahoma"/>
            <family val="2"/>
          </rPr>
          <t>DBL REV requires TWO rows!
TPL REV requires THREE rows!
QD REV requires FOUR rows!</t>
        </r>
      </text>
    </comment>
    <comment ref="J981" authorId="1" shapeId="0" xr:uid="{19B9601B-826B-441A-8DF3-441333DCC78E}">
      <text>
        <r>
          <rPr>
            <b/>
            <sz val="9"/>
            <color indexed="81"/>
            <rFont val="Tahoma"/>
            <family val="2"/>
          </rPr>
          <t>If this highlights as an error, consider upsizing the Tether size for better ribbon utilization</t>
        </r>
      </text>
    </comment>
    <comment ref="C982" authorId="1" shapeId="0" xr:uid="{A51D0A98-1758-4C23-874B-E6E1DCB3B7AF}">
      <text>
        <r>
          <rPr>
            <b/>
            <sz val="9"/>
            <color indexed="81"/>
            <rFont val="Tahoma"/>
            <family val="2"/>
          </rPr>
          <t>DBL REV requires TWO rows!
TPL REV requires THREE rows!
QD REV requires FOUR rows!</t>
        </r>
      </text>
    </comment>
    <comment ref="J982" authorId="1" shapeId="0" xr:uid="{D76B61A5-EC63-48D8-ADCD-8771139D6E4D}">
      <text>
        <r>
          <rPr>
            <b/>
            <sz val="9"/>
            <color indexed="81"/>
            <rFont val="Tahoma"/>
            <family val="2"/>
          </rPr>
          <t>If this highlights as an error, consider upsizing the Tether size for better ribbon utilization</t>
        </r>
      </text>
    </comment>
    <comment ref="C983" authorId="1" shapeId="0" xr:uid="{125FA799-DB1F-4C96-9AAD-CFF1E6BB7A8A}">
      <text>
        <r>
          <rPr>
            <b/>
            <sz val="9"/>
            <color indexed="81"/>
            <rFont val="Tahoma"/>
            <family val="2"/>
          </rPr>
          <t>DBL REV requires TWO rows!
TPL REV requires THREE rows!
QD REV requires FOUR rows!</t>
        </r>
      </text>
    </comment>
    <comment ref="J983" authorId="1" shapeId="0" xr:uid="{08CB969B-11BB-4531-B803-029C40464168}">
      <text>
        <r>
          <rPr>
            <b/>
            <sz val="9"/>
            <color indexed="81"/>
            <rFont val="Tahoma"/>
            <family val="2"/>
          </rPr>
          <t>If this highlights as an error, consider upsizing the Tether size for better ribbon utilization</t>
        </r>
      </text>
    </comment>
    <comment ref="C984" authorId="1" shapeId="0" xr:uid="{4C842250-9488-419E-AEE8-62B5291A0856}">
      <text>
        <r>
          <rPr>
            <b/>
            <sz val="9"/>
            <color indexed="81"/>
            <rFont val="Tahoma"/>
            <family val="2"/>
          </rPr>
          <t>DBL REV requires TWO rows!
TPL REV requires THREE rows!
QD REV requires FOUR rows!</t>
        </r>
      </text>
    </comment>
    <comment ref="J984" authorId="1" shapeId="0" xr:uid="{94F28166-3A55-48F0-991D-2A6D7814D747}">
      <text>
        <r>
          <rPr>
            <b/>
            <sz val="9"/>
            <color indexed="81"/>
            <rFont val="Tahoma"/>
            <family val="2"/>
          </rPr>
          <t>If this highlights as an error, consider upsizing the Tether size for better ribbon utilization</t>
        </r>
      </text>
    </comment>
    <comment ref="B990" authorId="0" shapeId="0" xr:uid="{FE1C4B45-B33A-4EA9-BD31-C10E2834E0D5}">
      <text>
        <r>
          <rPr>
            <b/>
            <sz val="8"/>
            <color indexed="81"/>
            <rFont val="Tahoma"/>
            <family val="2"/>
          </rPr>
          <t>This information will be used to satisfy your distribution planning requirement.</t>
        </r>
        <r>
          <rPr>
            <sz val="8"/>
            <color indexed="81"/>
            <rFont val="Tahoma"/>
            <family val="2"/>
          </rPr>
          <t xml:space="preserve">
</t>
        </r>
      </text>
    </comment>
    <comment ref="G990" authorId="0" shapeId="0" xr:uid="{F15E12CE-1D08-48AD-BE7E-A66922354534}">
      <text>
        <r>
          <rPr>
            <b/>
            <sz val="8"/>
            <color indexed="81"/>
            <rFont val="Tahoma"/>
            <family val="2"/>
          </rPr>
          <t>This is total fibers that have been assigned to this Reel based on Tether sizes picked</t>
        </r>
        <r>
          <rPr>
            <sz val="8"/>
            <color indexed="81"/>
            <rFont val="Tahoma"/>
            <family val="2"/>
          </rPr>
          <t xml:space="preserve">
</t>
        </r>
      </text>
    </comment>
    <comment ref="I990" authorId="0" shapeId="0" xr:uid="{C0849223-E1AE-4DB2-A52E-81F99C9DD37A}">
      <text>
        <r>
          <rPr>
            <b/>
            <sz val="8"/>
            <color indexed="81"/>
            <rFont val="Tahoma"/>
            <family val="2"/>
          </rPr>
          <t>This will be added to Planning Load Block A for TOTAL</t>
        </r>
        <r>
          <rPr>
            <sz val="8"/>
            <color indexed="81"/>
            <rFont val="Tahoma"/>
            <family val="2"/>
          </rPr>
          <t xml:space="preserve">
</t>
        </r>
      </text>
    </comment>
    <comment ref="J990" authorId="0" shapeId="0" xr:uid="{1695E87C-7E3A-42FB-9F0D-8AA21978A946}">
      <text>
        <r>
          <rPr>
            <b/>
            <sz val="8"/>
            <color indexed="81"/>
            <rFont val="Tahoma"/>
            <family val="2"/>
          </rPr>
          <t>This is the PON OUT count that is not assigned in this cable reel.</t>
        </r>
        <r>
          <rPr>
            <sz val="8"/>
            <color indexed="81"/>
            <rFont val="Tahoma"/>
            <family val="2"/>
          </rPr>
          <t xml:space="preserve">
</t>
        </r>
      </text>
    </comment>
    <comment ref="P990" authorId="1" shapeId="0" xr:uid="{32AE80F2-2861-40FC-8565-7A9EAE10CE55}">
      <text>
        <r>
          <rPr>
            <b/>
            <sz val="9"/>
            <color indexed="81"/>
            <rFont val="Tahoma"/>
            <family val="2"/>
          </rPr>
          <t>REMEMBER: 2-Fbr Tethers are NOT available for RPX CABLE!</t>
        </r>
      </text>
    </comment>
    <comment ref="Q990" authorId="1" shapeId="0" xr:uid="{0414EB41-0ABD-4F33-BD3A-2FEB2D494AC9}">
      <text>
        <r>
          <rPr>
            <b/>
            <sz val="9"/>
            <color indexed="81"/>
            <rFont val="Tahoma"/>
            <family val="2"/>
          </rPr>
          <t>REMEMBER: 2-Fbr Tethers are NOT available for RPX CABLE!</t>
        </r>
      </text>
    </comment>
    <comment ref="S990" authorId="1" shapeId="0" xr:uid="{B1063D86-093A-4F6E-9575-CEF2A2018DA1}">
      <text>
        <r>
          <rPr>
            <b/>
            <sz val="9"/>
            <color indexed="81"/>
            <rFont val="Tahoma"/>
            <family val="2"/>
          </rPr>
          <t>REMEMBER: 2-Fbr Tethers are NOT available for RPX CABLE!</t>
        </r>
      </text>
    </comment>
    <comment ref="T990" authorId="1" shapeId="0" xr:uid="{2918C7F6-92A1-404B-85C3-A221B94FCAEF}">
      <text>
        <r>
          <rPr>
            <b/>
            <sz val="9"/>
            <color indexed="81"/>
            <rFont val="Tahoma"/>
            <family val="2"/>
          </rPr>
          <t>REMEMBER: 2-Fbr Tethers are NOT available for RPX CABLE!</t>
        </r>
      </text>
    </comment>
    <comment ref="B991" authorId="0" shapeId="0" xr:uid="{2C4DCF43-C2CA-4236-8C9A-1B67B86BB16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991" authorId="0" shapeId="0" xr:uid="{04C2366F-0F96-48A4-A158-FDCC6281C61E}">
      <text>
        <r>
          <rPr>
            <b/>
            <sz val="8"/>
            <color indexed="81"/>
            <rFont val="Tahoma"/>
            <family val="2"/>
          </rPr>
          <t>Make sure you add this number to "TAT FIBERS ASSIGNED" for the total required in the Load Block on the prints.</t>
        </r>
      </text>
    </comment>
    <comment ref="G991" authorId="0" shapeId="0" xr:uid="{43983B6B-25BD-4864-926E-E273E3EB9E81}">
      <text>
        <r>
          <rPr>
            <b/>
            <sz val="8"/>
            <color indexed="81"/>
            <rFont val="Tahoma"/>
            <family val="2"/>
          </rPr>
          <t>Includes "DEAD" Count (No PON count assigned)</t>
        </r>
      </text>
    </comment>
    <comment ref="I991" authorId="0" shapeId="0" xr:uid="{EB524E2B-2694-4B72-8BE7-2E53373B0D1A}">
      <text>
        <r>
          <rPr>
            <b/>
            <sz val="8"/>
            <color indexed="81"/>
            <rFont val="Tahoma"/>
            <family val="2"/>
          </rPr>
          <t xml:space="preserve">If this number is negative- you need to upsize your cable sheath </t>
        </r>
        <r>
          <rPr>
            <sz val="8"/>
            <color indexed="81"/>
            <rFont val="Tahoma"/>
            <family val="2"/>
          </rPr>
          <t xml:space="preserve">
</t>
        </r>
      </text>
    </comment>
    <comment ref="Z991" authorId="0" shapeId="0" xr:uid="{B0EADE10-DC17-4DD2-89E5-48FE046CFBE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92" authorId="0" shapeId="0" xr:uid="{60F9DD49-0650-4CEA-A77A-272D3676751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92" authorId="0" shapeId="0" xr:uid="{DED64457-5B2D-441E-BB2C-A2E9677AD671}">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92" authorId="0" shapeId="0" xr:uid="{1471B5EA-EC36-49F9-BCB1-B265CE549AC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92" authorId="1" shapeId="0" xr:uid="{000E1B9E-8424-4DF3-AB94-98B5B0CFB690}">
      <text>
        <r>
          <rPr>
            <b/>
            <sz val="9"/>
            <color indexed="81"/>
            <rFont val="Tahoma"/>
            <family val="2"/>
          </rPr>
          <t>REMEMBER: 6-Fbr Tethers are NOT available for RPX CABLE!</t>
        </r>
      </text>
    </comment>
    <comment ref="Q992" authorId="1" shapeId="0" xr:uid="{64B8EADF-9242-4F1F-894A-7A2035075499}">
      <text>
        <r>
          <rPr>
            <b/>
            <sz val="9"/>
            <color indexed="81"/>
            <rFont val="Tahoma"/>
            <family val="2"/>
          </rPr>
          <t>REMEMBER: 6-Fbr Tethers are NOT available for RPX CABLE!</t>
        </r>
      </text>
    </comment>
    <comment ref="S992" authorId="1" shapeId="0" xr:uid="{DF8348C7-DFEA-4D91-ABB8-B5C29BB0F510}">
      <text>
        <r>
          <rPr>
            <b/>
            <sz val="9"/>
            <color indexed="81"/>
            <rFont val="Tahoma"/>
            <family val="2"/>
          </rPr>
          <t>REMEMBER: 6-Fbr Tethers are NOT available for RPX CABLE!</t>
        </r>
      </text>
    </comment>
    <comment ref="T992" authorId="1" shapeId="0" xr:uid="{DCE871E3-D497-4B42-9279-56617FB58866}">
      <text>
        <r>
          <rPr>
            <b/>
            <sz val="9"/>
            <color indexed="81"/>
            <rFont val="Tahoma"/>
            <family val="2"/>
          </rPr>
          <t>REMEMBER: 6-Fbr Tethers are NOT available for AERIAL CABLE!</t>
        </r>
      </text>
    </comment>
    <comment ref="B993" authorId="0" shapeId="0" xr:uid="{92D9B843-54AE-4348-A218-5E2C1D594B4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93" authorId="0" shapeId="0" xr:uid="{242A3788-4BBE-4A31-A4E5-467376EEF1AA}">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94" authorId="0" shapeId="0" xr:uid="{7D322276-6CCF-4F55-A7C8-93111A19177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95" authorId="0" shapeId="0" xr:uid="{1C212155-5CD8-42A2-943A-A0EB3D23AAC9}">
      <text>
        <r>
          <rPr>
            <b/>
            <sz val="8"/>
            <color indexed="81"/>
            <rFont val="Tahoma"/>
            <family val="2"/>
          </rPr>
          <t>Include any existing, planned, or expected wireless locations to be fed by this reel of cable.</t>
        </r>
        <r>
          <rPr>
            <sz val="8"/>
            <color indexed="81"/>
            <rFont val="Tahoma"/>
            <family val="2"/>
          </rPr>
          <t xml:space="preserve">
</t>
        </r>
      </text>
    </comment>
    <comment ref="E995" authorId="0" shapeId="0" xr:uid="{60D1FFFB-D910-414A-8EA2-06621E218AC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95" authorId="0" shapeId="0" xr:uid="{D1F39AC2-A157-4785-BA89-90DB12835ABC}">
      <text>
        <r>
          <rPr>
            <b/>
            <sz val="8"/>
            <color indexed="81"/>
            <rFont val="Tahoma"/>
            <family val="2"/>
          </rPr>
          <t>These are "manufacturing rules" and general warnings</t>
        </r>
        <r>
          <rPr>
            <sz val="8"/>
            <color indexed="81"/>
            <rFont val="Tahoma"/>
            <family val="2"/>
          </rPr>
          <t xml:space="preserve">
</t>
        </r>
      </text>
    </comment>
    <comment ref="B996" authorId="0" shapeId="0" xr:uid="{02C722E7-0A4E-4BEE-9C7E-4F6AA77D8218}">
      <text>
        <r>
          <rPr>
            <b/>
            <sz val="8"/>
            <color indexed="81"/>
            <rFont val="Tahoma"/>
            <family val="2"/>
          </rPr>
          <t>Field end section(s) requirements that this section of cable will feed (not fed by TETHERS)</t>
        </r>
        <r>
          <rPr>
            <sz val="8"/>
            <color indexed="81"/>
            <rFont val="Tahoma"/>
            <family val="2"/>
          </rPr>
          <t xml:space="preserve">
</t>
        </r>
      </text>
    </comment>
    <comment ref="B997" authorId="0" shapeId="0" xr:uid="{E01740F7-58A7-4C19-8B95-6F2C2A4E524D}">
      <text>
        <r>
          <rPr>
            <b/>
            <sz val="8"/>
            <color indexed="81"/>
            <rFont val="Tahoma"/>
            <family val="2"/>
          </rPr>
          <t>This number is a sum of TOTAL PLANNED plus the ASSIGNED TO TETHERS</t>
        </r>
        <r>
          <rPr>
            <sz val="8"/>
            <color indexed="81"/>
            <rFont val="Tahoma"/>
            <family val="2"/>
          </rPr>
          <t xml:space="preserve">
</t>
        </r>
      </text>
    </comment>
    <comment ref="Z998" authorId="0" shapeId="0" xr:uid="{5DDA2B6E-F2B9-455D-9845-153163EAB323}">
      <text>
        <r>
          <rPr>
            <b/>
            <sz val="8"/>
            <color indexed="81"/>
            <rFont val="Tahoma"/>
            <family val="2"/>
          </rPr>
          <t>When using a 216, these are the 2-buffer tubes that can't be cross-assigned</t>
        </r>
        <r>
          <rPr>
            <sz val="8"/>
            <color indexed="81"/>
            <rFont val="Tahoma"/>
            <family val="2"/>
          </rPr>
          <t xml:space="preserve">
</t>
        </r>
      </text>
    </comment>
    <comment ref="AA998" authorId="0" shapeId="0" xr:uid="{2D9B7059-7DBC-427E-B245-EC9F2647A5BD}">
      <text>
        <r>
          <rPr>
            <b/>
            <sz val="8"/>
            <color indexed="81"/>
            <rFont val="Tahoma"/>
            <family val="2"/>
          </rPr>
          <t>Counting from High count Backwards- this is Fiber Strand 133</t>
        </r>
      </text>
    </comment>
    <comment ref="AB998" authorId="0" shapeId="0" xr:uid="{84491562-5677-4492-8490-3C1BA28253CF}">
      <text>
        <r>
          <rPr>
            <b/>
            <sz val="8"/>
            <color indexed="81"/>
            <rFont val="Tahoma"/>
            <family val="2"/>
          </rPr>
          <t>Counting from High count Backwards- this is Fiber Strand 144</t>
        </r>
        <r>
          <rPr>
            <sz val="8"/>
            <color indexed="81"/>
            <rFont val="Tahoma"/>
            <family val="2"/>
          </rPr>
          <t xml:space="preserve">
</t>
        </r>
      </text>
    </comment>
    <comment ref="C999" authorId="0" shapeId="0" xr:uid="{6A6D4E7C-14C7-4407-8968-D9E89DEB49B6}">
      <text>
        <r>
          <rPr>
            <b/>
            <sz val="8"/>
            <color indexed="81"/>
            <rFont val="Tahoma"/>
            <family val="2"/>
          </rPr>
          <t xml:space="preserve">Select if this tether will be used to feed a CFST or a lateral cable. </t>
        </r>
      </text>
    </comment>
    <comment ref="D999" authorId="0" shapeId="0" xr:uid="{E7F445DE-2AB9-4F40-B062-812266CDD9F2}">
      <text>
        <r>
          <rPr>
            <b/>
            <sz val="8"/>
            <color indexed="81"/>
            <rFont val="Tahoma"/>
            <family val="2"/>
          </rPr>
          <t>Note the Terminal Address to keep your locations straight</t>
        </r>
        <r>
          <rPr>
            <sz val="8"/>
            <color indexed="81"/>
            <rFont val="Tahoma"/>
            <family val="2"/>
          </rPr>
          <t xml:space="preserve">
</t>
        </r>
      </text>
    </comment>
    <comment ref="E999" authorId="0" shapeId="0" xr:uid="{8A209E65-EA01-46B4-8E1C-F285C39A463F}">
      <text>
        <r>
          <rPr>
            <b/>
            <sz val="9"/>
            <color indexed="81"/>
            <rFont val="Calibri"/>
            <family val="2"/>
            <scheme val="minor"/>
          </rPr>
          <t>Pick the Tether Size for the location</t>
        </r>
        <r>
          <rPr>
            <sz val="8"/>
            <color indexed="81"/>
            <rFont val="Tahoma"/>
            <family val="2"/>
          </rPr>
          <t xml:space="preserve">
</t>
        </r>
      </text>
    </comment>
    <comment ref="F999" authorId="2" shapeId="0" xr:uid="{C5053D97-499E-4790-A7D6-C702907E09D3}">
      <text>
        <r>
          <rPr>
            <b/>
            <sz val="9"/>
            <color indexed="81"/>
            <rFont val="Tahoma"/>
            <family val="2"/>
          </rPr>
          <t>Identify TCF or FST location.
Leave blank if tether is NOT for a TCF or FST!</t>
        </r>
      </text>
    </comment>
    <comment ref="H999" authorId="0" shapeId="0" xr:uid="{CF954D77-A509-424F-81CB-70D991ABFA36}">
      <text>
        <r>
          <rPr>
            <b/>
            <sz val="8"/>
            <color indexed="81"/>
            <rFont val="Tahoma"/>
            <family val="2"/>
          </rPr>
          <t>If any of these numbers are negative, check your PON count and Cable size</t>
        </r>
        <r>
          <rPr>
            <sz val="8"/>
            <color indexed="81"/>
            <rFont val="Tahoma"/>
            <family val="2"/>
          </rPr>
          <t xml:space="preserve">
</t>
        </r>
      </text>
    </comment>
    <comment ref="I999" authorId="0" shapeId="0" xr:uid="{61656648-BA09-4AC1-9AA9-A677769B9811}">
      <text>
        <r>
          <rPr>
            <b/>
            <sz val="8"/>
            <color indexed="81"/>
            <rFont val="Tahoma"/>
            <family val="2"/>
          </rPr>
          <t>If any of these numbers are negative, check your PON count and Cable size</t>
        </r>
      </text>
    </comment>
    <comment ref="J999" authorId="0" shapeId="0" xr:uid="{F0B27BC3-9348-4752-BABD-8274AA19E2D7}">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99" authorId="2" shapeId="0" xr:uid="{53881F6E-7319-464C-8A65-4AB8253D13D8}">
      <text>
        <r>
          <rPr>
            <b/>
            <sz val="9"/>
            <color indexed="81"/>
            <rFont val="Tahoma"/>
            <family val="2"/>
          </rPr>
          <t>Leave blank if using 10' Terminal Tail
Enter Tail length if greater than 10'</t>
        </r>
      </text>
    </comment>
    <comment ref="M999" authorId="0" shapeId="0" xr:uid="{435250BE-C6D2-48AA-BD20-CD444D30D8F7}">
      <text>
        <r>
          <rPr>
            <b/>
            <sz val="8"/>
            <color indexed="81"/>
            <rFont val="Tahoma"/>
            <family val="2"/>
          </rPr>
          <t>Make design notes such as slack coils, realingment loops,  or location notes</t>
        </r>
      </text>
    </comment>
    <comment ref="Z999" authorId="0" shapeId="0" xr:uid="{7F5523A7-857F-4A1C-AD07-F22617DEB56F}">
      <text>
        <r>
          <rPr>
            <b/>
            <sz val="8"/>
            <color indexed="81"/>
            <rFont val="Tahoma"/>
            <family val="2"/>
          </rPr>
          <t>When using a 216, these are the 2-buffer tubes that can't be cross-assigned</t>
        </r>
        <r>
          <rPr>
            <sz val="8"/>
            <color indexed="81"/>
            <rFont val="Tahoma"/>
            <family val="2"/>
          </rPr>
          <t xml:space="preserve">
</t>
        </r>
      </text>
    </comment>
    <comment ref="AA999" authorId="0" shapeId="0" xr:uid="{BE8965C0-6D94-450B-AC19-D01AFFEAC5E0}">
      <text>
        <r>
          <rPr>
            <b/>
            <sz val="8"/>
            <color indexed="81"/>
            <rFont val="Tahoma"/>
            <family val="2"/>
          </rPr>
          <t xml:space="preserve">Counting from High count Backwards- this is Fiber Strand 145
</t>
        </r>
      </text>
    </comment>
    <comment ref="AB999" authorId="0" shapeId="0" xr:uid="{85562C5E-1B70-4BBA-A214-6ED6DB21C5E7}">
      <text>
        <r>
          <rPr>
            <b/>
            <sz val="8"/>
            <color indexed="81"/>
            <rFont val="Tahoma"/>
            <family val="2"/>
          </rPr>
          <t>Counting from High count Backwards- this is Fiber Strand 156</t>
        </r>
      </text>
    </comment>
    <comment ref="J1001" authorId="1" shapeId="0" xr:uid="{67E4AAE2-B959-4066-BE88-1F0444790A47}">
      <text>
        <r>
          <rPr>
            <b/>
            <sz val="9"/>
            <color indexed="81"/>
            <rFont val="Tahoma"/>
            <family val="2"/>
          </rPr>
          <t>If this highlights as an error, consider upsizing the Tether size for better ribbon utilization</t>
        </r>
      </text>
    </comment>
    <comment ref="J1002" authorId="1" shapeId="0" xr:uid="{2A9B308B-D60A-48DF-82C1-9B2AE66910C4}">
      <text>
        <r>
          <rPr>
            <b/>
            <sz val="9"/>
            <color indexed="81"/>
            <rFont val="Tahoma"/>
            <family val="2"/>
          </rPr>
          <t>If this highlights as an error, consider upsizing the Tether size for better ribbon utilization</t>
        </r>
      </text>
    </comment>
    <comment ref="J1003" authorId="1" shapeId="0" xr:uid="{820282FE-588E-4707-A3F8-14BF1DBD0E59}">
      <text>
        <r>
          <rPr>
            <b/>
            <sz val="9"/>
            <color indexed="81"/>
            <rFont val="Tahoma"/>
            <family val="2"/>
          </rPr>
          <t>If this highlights as an error, consider upsizing the Tether size for better ribbon utilization</t>
        </r>
      </text>
    </comment>
    <comment ref="J1004" authorId="1" shapeId="0" xr:uid="{757F400C-A3A7-4D22-AAD0-67F1C846098D}">
      <text>
        <r>
          <rPr>
            <b/>
            <sz val="9"/>
            <color indexed="81"/>
            <rFont val="Tahoma"/>
            <family val="2"/>
          </rPr>
          <t>If this highlights as an error, consider upsizing the Tether size for better ribbon utilization</t>
        </r>
      </text>
    </comment>
    <comment ref="J1005" authorId="1" shapeId="0" xr:uid="{585277A7-664E-4978-BF28-0B738E8549CE}">
      <text>
        <r>
          <rPr>
            <b/>
            <sz val="9"/>
            <color indexed="81"/>
            <rFont val="Tahoma"/>
            <family val="2"/>
          </rPr>
          <t>If this highlights as an error, consider upsizing the Tether size for better ribbon utilization</t>
        </r>
      </text>
    </comment>
    <comment ref="J1006" authorId="1" shapeId="0" xr:uid="{D9B632EE-59F6-4BE5-9A4F-C8542BB53E4C}">
      <text>
        <r>
          <rPr>
            <b/>
            <sz val="9"/>
            <color indexed="81"/>
            <rFont val="Tahoma"/>
            <family val="2"/>
          </rPr>
          <t>If this highlights as an error, consider upsizing the Tether size for better ribbon utilization</t>
        </r>
      </text>
    </comment>
    <comment ref="J1007" authorId="1" shapeId="0" xr:uid="{3C7F3C7A-9D0C-4EAA-B4EE-0E6A1B495CB7}">
      <text>
        <r>
          <rPr>
            <b/>
            <sz val="9"/>
            <color indexed="81"/>
            <rFont val="Tahoma"/>
            <family val="2"/>
          </rPr>
          <t>If this highlights as an error, consider upsizing the Tether size for better ribbon utilization</t>
        </r>
      </text>
    </comment>
    <comment ref="J1008" authorId="1" shapeId="0" xr:uid="{F9C50F78-B4F4-47C0-AC9A-0957A53D1F5E}">
      <text>
        <r>
          <rPr>
            <b/>
            <sz val="9"/>
            <color indexed="81"/>
            <rFont val="Tahoma"/>
            <family val="2"/>
          </rPr>
          <t>If this highlights as an error, consider upsizing the Tether size for better ribbon utilization</t>
        </r>
      </text>
    </comment>
    <comment ref="J1009" authorId="1" shapeId="0" xr:uid="{3DEFD462-7083-42EF-94C2-3D1DD263294F}">
      <text>
        <r>
          <rPr>
            <b/>
            <sz val="9"/>
            <color indexed="81"/>
            <rFont val="Tahoma"/>
            <family val="2"/>
          </rPr>
          <t>If this highlights as an error, consider upsizing the Tether size for better ribbon utilization</t>
        </r>
      </text>
    </comment>
    <comment ref="J1010" authorId="1" shapeId="0" xr:uid="{2E7C164C-1BDF-468A-ACD1-80293E5F1A50}">
      <text>
        <r>
          <rPr>
            <b/>
            <sz val="9"/>
            <color indexed="81"/>
            <rFont val="Tahoma"/>
            <family val="2"/>
          </rPr>
          <t>If this highlights as an error, consider upsizing the Tether size for better ribbon utilization</t>
        </r>
      </text>
    </comment>
    <comment ref="J1011" authorId="1" shapeId="0" xr:uid="{B752E9BF-D693-4AD8-9EE0-40953DDC2235}">
      <text>
        <r>
          <rPr>
            <b/>
            <sz val="9"/>
            <color indexed="81"/>
            <rFont val="Tahoma"/>
            <family val="2"/>
          </rPr>
          <t>If this highlights as an error, consider upsizing the Tether size for better ribbon utilization</t>
        </r>
      </text>
    </comment>
    <comment ref="J1012" authorId="1" shapeId="0" xr:uid="{2EBF29E8-9333-40A4-903C-95FF8919CB22}">
      <text>
        <r>
          <rPr>
            <b/>
            <sz val="9"/>
            <color indexed="81"/>
            <rFont val="Tahoma"/>
            <family val="2"/>
          </rPr>
          <t>If this highlights as an error, consider upsizing the Tether size for better ribbon utilization</t>
        </r>
      </text>
    </comment>
    <comment ref="J1013" authorId="1" shapeId="0" xr:uid="{1C9C3E71-3121-4BB7-AE14-CDBC72119F4E}">
      <text>
        <r>
          <rPr>
            <b/>
            <sz val="9"/>
            <color indexed="81"/>
            <rFont val="Tahoma"/>
            <family val="2"/>
          </rPr>
          <t>If this highlights as an error, consider upsizing the Tether size for better ribbon utilization</t>
        </r>
      </text>
    </comment>
    <comment ref="J1014" authorId="1" shapeId="0" xr:uid="{269827DD-7317-461A-B533-76186951A38C}">
      <text>
        <r>
          <rPr>
            <b/>
            <sz val="9"/>
            <color indexed="81"/>
            <rFont val="Tahoma"/>
            <family val="2"/>
          </rPr>
          <t>If this highlights as an error, consider upsizing the Tether size for better ribbon utilization</t>
        </r>
      </text>
    </comment>
    <comment ref="J1015" authorId="1" shapeId="0" xr:uid="{7BAE29F6-5F30-458F-AE57-0543E4ED1550}">
      <text>
        <r>
          <rPr>
            <b/>
            <sz val="9"/>
            <color indexed="81"/>
            <rFont val="Tahoma"/>
            <family val="2"/>
          </rPr>
          <t>If this highlights as an error, consider upsizing the Tether size for better ribbon utilization</t>
        </r>
      </text>
    </comment>
    <comment ref="J1016" authorId="1" shapeId="0" xr:uid="{9F63C3AB-B949-4606-B93E-ACBF5A964D6A}">
      <text>
        <r>
          <rPr>
            <b/>
            <sz val="9"/>
            <color indexed="81"/>
            <rFont val="Tahoma"/>
            <family val="2"/>
          </rPr>
          <t>If this highlights as an error, consider upsizing the Tether size for better ribbon utilization</t>
        </r>
      </text>
    </comment>
    <comment ref="J1017" authorId="1" shapeId="0" xr:uid="{22B66B6B-DE70-4952-99D6-EB3C1A8BAB1C}">
      <text>
        <r>
          <rPr>
            <b/>
            <sz val="9"/>
            <color indexed="81"/>
            <rFont val="Tahoma"/>
            <family val="2"/>
          </rPr>
          <t>If this highlights as an error, consider upsizing the Tether size for better ribbon utilization</t>
        </r>
      </text>
    </comment>
    <comment ref="J1018" authorId="1" shapeId="0" xr:uid="{7BFED15A-D862-4406-BB86-167AD04B5CC3}">
      <text>
        <r>
          <rPr>
            <b/>
            <sz val="9"/>
            <color indexed="81"/>
            <rFont val="Tahoma"/>
            <family val="2"/>
          </rPr>
          <t>If this highlights as an error, consider upsizing the Tether size for better ribbon utilization</t>
        </r>
      </text>
    </comment>
    <comment ref="C1019" authorId="1" shapeId="0" xr:uid="{A0ED4CDD-DBF1-430A-88E7-8A58DB3F1AA4}">
      <text>
        <r>
          <rPr>
            <b/>
            <sz val="9"/>
            <color indexed="81"/>
            <rFont val="Tahoma"/>
            <family val="2"/>
          </rPr>
          <t>DBL REV requires TWO rows!
TPL REV requires THREE rows!
QD REV requires FOUR rows!</t>
        </r>
      </text>
    </comment>
    <comment ref="J1019" authorId="1" shapeId="0" xr:uid="{10A3DDBB-50D6-4C3C-8DF6-647A7163A07F}">
      <text>
        <r>
          <rPr>
            <b/>
            <sz val="9"/>
            <color indexed="81"/>
            <rFont val="Tahoma"/>
            <family val="2"/>
          </rPr>
          <t>If this highlights as an error, consider upsizing the Tether size for better ribbon utilization</t>
        </r>
      </text>
    </comment>
    <comment ref="C1020" authorId="1" shapeId="0" xr:uid="{16863DCE-2B37-4870-A460-D8950208C340}">
      <text>
        <r>
          <rPr>
            <b/>
            <sz val="9"/>
            <color indexed="81"/>
            <rFont val="Tahoma"/>
            <family val="2"/>
          </rPr>
          <t>DBL REV requires TWO rows!
TPL REV requires THREE rows!
QD REV requires FOUR rows!</t>
        </r>
      </text>
    </comment>
    <comment ref="J1020" authorId="1" shapeId="0" xr:uid="{3D78125C-BE39-48A5-A519-50B6E45F9F25}">
      <text>
        <r>
          <rPr>
            <b/>
            <sz val="9"/>
            <color indexed="81"/>
            <rFont val="Tahoma"/>
            <family val="2"/>
          </rPr>
          <t>If this highlights as an error, consider upsizing the Tether size for better ribbon utilization</t>
        </r>
      </text>
    </comment>
    <comment ref="C1021" authorId="1" shapeId="0" xr:uid="{DEA5CA05-42EB-4A51-9A0F-0307A4367509}">
      <text>
        <r>
          <rPr>
            <b/>
            <sz val="9"/>
            <color indexed="81"/>
            <rFont val="Tahoma"/>
            <family val="2"/>
          </rPr>
          <t>DBL REV requires TWO rows!
TPL REV requires THREE rows!
QD REV requires FOUR rows!</t>
        </r>
      </text>
    </comment>
    <comment ref="J1021" authorId="1" shapeId="0" xr:uid="{530191E7-A8DF-46D0-AEF8-6F921C558DEA}">
      <text>
        <r>
          <rPr>
            <b/>
            <sz val="9"/>
            <color indexed="81"/>
            <rFont val="Tahoma"/>
            <family val="2"/>
          </rPr>
          <t>If this highlights as an error, consider upsizing the Tether size for better ribbon utilization</t>
        </r>
      </text>
    </comment>
    <comment ref="C1022" authorId="1" shapeId="0" xr:uid="{67F801D8-4270-4127-AF65-70CD91E780BB}">
      <text>
        <r>
          <rPr>
            <b/>
            <sz val="9"/>
            <color indexed="81"/>
            <rFont val="Tahoma"/>
            <family val="2"/>
          </rPr>
          <t>DBL REV requires TWO rows!
TPL REV requires THREE rows!
QD REV requires FOUR rows!</t>
        </r>
      </text>
    </comment>
    <comment ref="J1022" authorId="1" shapeId="0" xr:uid="{437DA674-7614-4858-97F5-D7CF858BE897}">
      <text>
        <r>
          <rPr>
            <b/>
            <sz val="9"/>
            <color indexed="81"/>
            <rFont val="Tahoma"/>
            <family val="2"/>
          </rPr>
          <t>If this highlights as an error, consider upsizing the Tether size for better ribbon utilization</t>
        </r>
      </text>
    </comment>
    <comment ref="C1023" authorId="1" shapeId="0" xr:uid="{EA5F32F7-6C4D-433C-9217-0CB7DAFDA45B}">
      <text>
        <r>
          <rPr>
            <b/>
            <sz val="9"/>
            <color indexed="81"/>
            <rFont val="Tahoma"/>
            <family val="2"/>
          </rPr>
          <t>DBL REV requires TWO rows!
TPL REV requires THREE rows!
QD REV requires FOUR rows!</t>
        </r>
      </text>
    </comment>
    <comment ref="J1023" authorId="1" shapeId="0" xr:uid="{CFF75C4D-6B40-4F3E-8376-5ABD76F8D8DA}">
      <text>
        <r>
          <rPr>
            <b/>
            <sz val="9"/>
            <color indexed="81"/>
            <rFont val="Tahoma"/>
            <family val="2"/>
          </rPr>
          <t>If this highlights as an error, consider upsizing the Tether size for better ribbon utilization</t>
        </r>
      </text>
    </comment>
    <comment ref="C1024" authorId="1" shapeId="0" xr:uid="{67C2826D-1A03-418F-88F9-C306349A17D7}">
      <text>
        <r>
          <rPr>
            <b/>
            <sz val="9"/>
            <color indexed="81"/>
            <rFont val="Tahoma"/>
            <family val="2"/>
          </rPr>
          <t>DBL REV requires TWO rows!
TPL REV requires THREE rows!
QD REV requires FOUR rows!</t>
        </r>
      </text>
    </comment>
    <comment ref="J1024" authorId="1" shapeId="0" xr:uid="{23764E20-AFFB-471F-BEB6-DAF59AC390A2}">
      <text>
        <r>
          <rPr>
            <b/>
            <sz val="9"/>
            <color indexed="81"/>
            <rFont val="Tahoma"/>
            <family val="2"/>
          </rPr>
          <t>If this highlights as an error, consider upsizing the Tether size for better ribbon utilization</t>
        </r>
      </text>
    </comment>
    <comment ref="C1025" authorId="1" shapeId="0" xr:uid="{FC4F9DFB-71E6-428B-96BA-6B916B6D9CBB}">
      <text>
        <r>
          <rPr>
            <b/>
            <sz val="9"/>
            <color indexed="81"/>
            <rFont val="Tahoma"/>
            <family val="2"/>
          </rPr>
          <t>DBL REV requires TWO rows!
TPL REV requires THREE rows!
QD REV requires FOUR rows!</t>
        </r>
      </text>
    </comment>
    <comment ref="J1025" authorId="1" shapeId="0" xr:uid="{FAA6284E-0820-4BCE-BCF1-E3C7A50BB02E}">
      <text>
        <r>
          <rPr>
            <b/>
            <sz val="9"/>
            <color indexed="81"/>
            <rFont val="Tahoma"/>
            <family val="2"/>
          </rPr>
          <t>If this highlights as an error, consider upsizing the Tether size for better ribbon utilization</t>
        </r>
      </text>
    </comment>
    <comment ref="B1031" authorId="0" shapeId="0" xr:uid="{477DD785-C278-4871-8D94-14D4C68D9E7B}">
      <text>
        <r>
          <rPr>
            <b/>
            <sz val="8"/>
            <color indexed="81"/>
            <rFont val="Tahoma"/>
            <family val="2"/>
          </rPr>
          <t>This information will be used to satisfy your distribution planning requirement.</t>
        </r>
        <r>
          <rPr>
            <sz val="8"/>
            <color indexed="81"/>
            <rFont val="Tahoma"/>
            <family val="2"/>
          </rPr>
          <t xml:space="preserve">
</t>
        </r>
      </text>
    </comment>
    <comment ref="G1031" authorId="0" shapeId="0" xr:uid="{FBB6273F-ED8E-418E-87BB-E325ED48391E}">
      <text>
        <r>
          <rPr>
            <b/>
            <sz val="8"/>
            <color indexed="81"/>
            <rFont val="Tahoma"/>
            <family val="2"/>
          </rPr>
          <t>This is total fibers that have been assigned to this Reel based on Tether sizes picked</t>
        </r>
        <r>
          <rPr>
            <sz val="8"/>
            <color indexed="81"/>
            <rFont val="Tahoma"/>
            <family val="2"/>
          </rPr>
          <t xml:space="preserve">
</t>
        </r>
      </text>
    </comment>
    <comment ref="I1031" authorId="0" shapeId="0" xr:uid="{002E3B1C-9DDD-45B9-8105-21E127B8312E}">
      <text>
        <r>
          <rPr>
            <b/>
            <sz val="8"/>
            <color indexed="81"/>
            <rFont val="Tahoma"/>
            <family val="2"/>
          </rPr>
          <t>This will be added to Planning Load Block A for TOTAL</t>
        </r>
        <r>
          <rPr>
            <sz val="8"/>
            <color indexed="81"/>
            <rFont val="Tahoma"/>
            <family val="2"/>
          </rPr>
          <t xml:space="preserve">
</t>
        </r>
      </text>
    </comment>
    <comment ref="J1031" authorId="0" shapeId="0" xr:uid="{837D22B6-A1AC-497D-8B0C-C23EE0786FB2}">
      <text>
        <r>
          <rPr>
            <b/>
            <sz val="8"/>
            <color indexed="81"/>
            <rFont val="Tahoma"/>
            <family val="2"/>
          </rPr>
          <t>This is the PON OUT count that is not assigned in this cable reel.</t>
        </r>
        <r>
          <rPr>
            <sz val="8"/>
            <color indexed="81"/>
            <rFont val="Tahoma"/>
            <family val="2"/>
          </rPr>
          <t xml:space="preserve">
</t>
        </r>
      </text>
    </comment>
    <comment ref="P1031" authorId="1" shapeId="0" xr:uid="{361048E8-37C8-4F11-AB71-79F42DBA637A}">
      <text>
        <r>
          <rPr>
            <b/>
            <sz val="9"/>
            <color indexed="81"/>
            <rFont val="Tahoma"/>
            <family val="2"/>
          </rPr>
          <t>REMEMBER: 2-Fbr Tethers are NOT available for RPX CABLE!</t>
        </r>
      </text>
    </comment>
    <comment ref="Q1031" authorId="1" shapeId="0" xr:uid="{FCED68CA-B847-4CFB-95A4-1D63FD93BA97}">
      <text>
        <r>
          <rPr>
            <b/>
            <sz val="9"/>
            <color indexed="81"/>
            <rFont val="Tahoma"/>
            <family val="2"/>
          </rPr>
          <t>REMEMBER: 2-Fbr Tethers are NOT available for RPX CABLE!</t>
        </r>
      </text>
    </comment>
    <comment ref="S1031" authorId="1" shapeId="0" xr:uid="{556DBE86-B48B-4911-943C-251B66DB59D5}">
      <text>
        <r>
          <rPr>
            <b/>
            <sz val="9"/>
            <color indexed="81"/>
            <rFont val="Tahoma"/>
            <family val="2"/>
          </rPr>
          <t>REMEMBER: 2-Fbr Tethers are NOT available for RPX CABLE!</t>
        </r>
      </text>
    </comment>
    <comment ref="T1031" authorId="1" shapeId="0" xr:uid="{27664CDC-FD62-4056-928F-6A250F297FA2}">
      <text>
        <r>
          <rPr>
            <b/>
            <sz val="9"/>
            <color indexed="81"/>
            <rFont val="Tahoma"/>
            <family val="2"/>
          </rPr>
          <t>REMEMBER: 2-Fbr Tethers are NOT available for RPX CABLE!</t>
        </r>
      </text>
    </comment>
    <comment ref="B1032" authorId="0" shapeId="0" xr:uid="{D1443AC6-1E1A-4FB7-A498-FDA2EEE00C7C}">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032" authorId="0" shapeId="0" xr:uid="{3808EE73-1CD2-4CD4-ABE8-512425FFD89D}">
      <text>
        <r>
          <rPr>
            <b/>
            <sz val="8"/>
            <color indexed="81"/>
            <rFont val="Tahoma"/>
            <family val="2"/>
          </rPr>
          <t>Make sure you add this number to "TAT FIBERS ASSIGNED" for the total required in the Load Block on the prints.</t>
        </r>
      </text>
    </comment>
    <comment ref="G1032" authorId="0" shapeId="0" xr:uid="{046F5485-C527-418E-AD44-8380551AE51E}">
      <text>
        <r>
          <rPr>
            <b/>
            <sz val="8"/>
            <color indexed="81"/>
            <rFont val="Tahoma"/>
            <family val="2"/>
          </rPr>
          <t>Includes "DEAD" Count (No PON count assigned)</t>
        </r>
      </text>
    </comment>
    <comment ref="I1032" authorId="0" shapeId="0" xr:uid="{AC6C3FFC-4427-416B-9433-7536A301926B}">
      <text>
        <r>
          <rPr>
            <b/>
            <sz val="8"/>
            <color indexed="81"/>
            <rFont val="Tahoma"/>
            <family val="2"/>
          </rPr>
          <t xml:space="preserve">If this number is negative- you need to upsize your cable sheath </t>
        </r>
        <r>
          <rPr>
            <sz val="8"/>
            <color indexed="81"/>
            <rFont val="Tahoma"/>
            <family val="2"/>
          </rPr>
          <t xml:space="preserve">
</t>
        </r>
      </text>
    </comment>
    <comment ref="Z1032" authorId="0" shapeId="0" xr:uid="{83FDA3E7-23C4-4517-883C-EB8FF2410365}">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033" authorId="0" shapeId="0" xr:uid="{7EF25CD5-56C1-41AE-9AA0-2A9A26D017B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033" authorId="0" shapeId="0" xr:uid="{4DEEB2BE-FE23-4666-AD42-BF13572A16D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033" authorId="0" shapeId="0" xr:uid="{A3246C94-4F09-4213-AA07-D5226D4B9AA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033" authorId="1" shapeId="0" xr:uid="{212CF425-2804-4DDF-B778-334BCD37363B}">
      <text>
        <r>
          <rPr>
            <b/>
            <sz val="9"/>
            <color indexed="81"/>
            <rFont val="Tahoma"/>
            <family val="2"/>
          </rPr>
          <t>REMEMBER: 6-Fbr Tethers are NOT available for RPX CABLE!</t>
        </r>
      </text>
    </comment>
    <comment ref="Q1033" authorId="1" shapeId="0" xr:uid="{8E60BDF1-A425-473A-A9D3-651262678A18}">
      <text>
        <r>
          <rPr>
            <b/>
            <sz val="9"/>
            <color indexed="81"/>
            <rFont val="Tahoma"/>
            <family val="2"/>
          </rPr>
          <t>REMEMBER: 6-Fbr Tethers are NOT available for RPX CABLE!</t>
        </r>
      </text>
    </comment>
    <comment ref="S1033" authorId="1" shapeId="0" xr:uid="{821BF6B4-AE1B-4E87-8129-E49F97F81194}">
      <text>
        <r>
          <rPr>
            <b/>
            <sz val="9"/>
            <color indexed="81"/>
            <rFont val="Tahoma"/>
            <family val="2"/>
          </rPr>
          <t>REMEMBER: 6-Fbr Tethers are NOT available for RPX CABLE!</t>
        </r>
      </text>
    </comment>
    <comment ref="T1033" authorId="1" shapeId="0" xr:uid="{2653D395-886B-483D-AFB6-9BF958D4A3F6}">
      <text>
        <r>
          <rPr>
            <b/>
            <sz val="9"/>
            <color indexed="81"/>
            <rFont val="Tahoma"/>
            <family val="2"/>
          </rPr>
          <t>REMEMBER: 6-Fbr Tethers are NOT available for AERIAL CABLE!</t>
        </r>
      </text>
    </comment>
    <comment ref="B1034" authorId="0" shapeId="0" xr:uid="{6FF8904E-5D98-431A-A402-2AA16599ECE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034" authorId="0" shapeId="0" xr:uid="{B8843399-65F6-4DCD-8F25-F6EBB05A499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035" authorId="0" shapeId="0" xr:uid="{329A1B63-3734-4133-A503-76E4E8D534B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036" authorId="0" shapeId="0" xr:uid="{E8AA999E-4CE2-4A29-B563-F96B3B1C13E6}">
      <text>
        <r>
          <rPr>
            <b/>
            <sz val="8"/>
            <color indexed="81"/>
            <rFont val="Tahoma"/>
            <family val="2"/>
          </rPr>
          <t>Include any existing, planned, or expected wireless locations to be fed by this reel of cable.</t>
        </r>
        <r>
          <rPr>
            <sz val="8"/>
            <color indexed="81"/>
            <rFont val="Tahoma"/>
            <family val="2"/>
          </rPr>
          <t xml:space="preserve">
</t>
        </r>
      </text>
    </comment>
    <comment ref="E1036" authorId="0" shapeId="0" xr:uid="{81CD8208-126A-4C5C-AD04-B615BF00046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036" authorId="0" shapeId="0" xr:uid="{35D5D64E-2149-4EBE-BABE-B606489178F3}">
      <text>
        <r>
          <rPr>
            <b/>
            <sz val="8"/>
            <color indexed="81"/>
            <rFont val="Tahoma"/>
            <family val="2"/>
          </rPr>
          <t>These are "manufacturing rules" and general warnings</t>
        </r>
        <r>
          <rPr>
            <sz val="8"/>
            <color indexed="81"/>
            <rFont val="Tahoma"/>
            <family val="2"/>
          </rPr>
          <t xml:space="preserve">
</t>
        </r>
      </text>
    </comment>
    <comment ref="B1037" authorId="0" shapeId="0" xr:uid="{B839F47A-035B-4E13-918F-737BFB6D3EDE}">
      <text>
        <r>
          <rPr>
            <b/>
            <sz val="8"/>
            <color indexed="81"/>
            <rFont val="Tahoma"/>
            <family val="2"/>
          </rPr>
          <t>Field end section(s) requirements that this section of cable will feed (not fed by TETHERS)</t>
        </r>
        <r>
          <rPr>
            <sz val="8"/>
            <color indexed="81"/>
            <rFont val="Tahoma"/>
            <family val="2"/>
          </rPr>
          <t xml:space="preserve">
</t>
        </r>
      </text>
    </comment>
    <comment ref="B1038" authorId="0" shapeId="0" xr:uid="{E87B52E1-FAB9-454E-A595-65FE4B70F731}">
      <text>
        <r>
          <rPr>
            <b/>
            <sz val="8"/>
            <color indexed="81"/>
            <rFont val="Tahoma"/>
            <family val="2"/>
          </rPr>
          <t>This number is a sum of TOTAL PLANNED plus the ASSIGNED TO TETHERS</t>
        </r>
        <r>
          <rPr>
            <sz val="8"/>
            <color indexed="81"/>
            <rFont val="Tahoma"/>
            <family val="2"/>
          </rPr>
          <t xml:space="preserve">
</t>
        </r>
      </text>
    </comment>
    <comment ref="Z1039" authorId="0" shapeId="0" xr:uid="{1CB0B7DD-0ADE-4A19-8FE4-56D3109CB715}">
      <text>
        <r>
          <rPr>
            <b/>
            <sz val="8"/>
            <color indexed="81"/>
            <rFont val="Tahoma"/>
            <family val="2"/>
          </rPr>
          <t>When using a 216, these are the 2-buffer tubes that can't be cross-assigned</t>
        </r>
        <r>
          <rPr>
            <sz val="8"/>
            <color indexed="81"/>
            <rFont val="Tahoma"/>
            <family val="2"/>
          </rPr>
          <t xml:space="preserve">
</t>
        </r>
      </text>
    </comment>
    <comment ref="AA1039" authorId="0" shapeId="0" xr:uid="{BBE8947B-DEE3-4014-A956-D119FFA6EE7A}">
      <text>
        <r>
          <rPr>
            <b/>
            <sz val="8"/>
            <color indexed="81"/>
            <rFont val="Tahoma"/>
            <family val="2"/>
          </rPr>
          <t>Counting from High count Backwards- this is Fiber Strand 133</t>
        </r>
      </text>
    </comment>
    <comment ref="AB1039" authorId="0" shapeId="0" xr:uid="{55827E2E-A942-48E3-A37E-AB2021087217}">
      <text>
        <r>
          <rPr>
            <b/>
            <sz val="8"/>
            <color indexed="81"/>
            <rFont val="Tahoma"/>
            <family val="2"/>
          </rPr>
          <t>Counting from High count Backwards- this is Fiber Strand 144</t>
        </r>
        <r>
          <rPr>
            <sz val="8"/>
            <color indexed="81"/>
            <rFont val="Tahoma"/>
            <family val="2"/>
          </rPr>
          <t xml:space="preserve">
</t>
        </r>
      </text>
    </comment>
    <comment ref="C1040" authorId="0" shapeId="0" xr:uid="{7151CB8D-59BB-4E92-B10B-A6727099032A}">
      <text>
        <r>
          <rPr>
            <b/>
            <sz val="8"/>
            <color indexed="81"/>
            <rFont val="Tahoma"/>
            <family val="2"/>
          </rPr>
          <t xml:space="preserve">Select if this tether will be used to feed a CFST or a lateral cable. </t>
        </r>
      </text>
    </comment>
    <comment ref="D1040" authorId="0" shapeId="0" xr:uid="{A5715A07-7817-4105-B360-CD772B805E3D}">
      <text>
        <r>
          <rPr>
            <b/>
            <sz val="8"/>
            <color indexed="81"/>
            <rFont val="Tahoma"/>
            <family val="2"/>
          </rPr>
          <t>Note the Terminal Address to keep your locations straight</t>
        </r>
        <r>
          <rPr>
            <sz val="8"/>
            <color indexed="81"/>
            <rFont val="Tahoma"/>
            <family val="2"/>
          </rPr>
          <t xml:space="preserve">
</t>
        </r>
      </text>
    </comment>
    <comment ref="E1040" authorId="0" shapeId="0" xr:uid="{D3C4E9E0-8A40-4601-AC3F-8C45ABB181DC}">
      <text>
        <r>
          <rPr>
            <b/>
            <sz val="9"/>
            <color indexed="81"/>
            <rFont val="Calibri"/>
            <family val="2"/>
            <scheme val="minor"/>
          </rPr>
          <t>Pick the Tether Size for the location</t>
        </r>
        <r>
          <rPr>
            <sz val="8"/>
            <color indexed="81"/>
            <rFont val="Tahoma"/>
            <family val="2"/>
          </rPr>
          <t xml:space="preserve">
</t>
        </r>
      </text>
    </comment>
    <comment ref="F1040" authorId="2" shapeId="0" xr:uid="{933E9EA0-2E61-4AFD-8CB6-408B17F8AFF1}">
      <text>
        <r>
          <rPr>
            <b/>
            <sz val="9"/>
            <color indexed="81"/>
            <rFont val="Tahoma"/>
            <family val="2"/>
          </rPr>
          <t>Identify TCF or FST location.
Leave blank if tether is NOT for a TCF or FST!</t>
        </r>
      </text>
    </comment>
    <comment ref="H1040" authorId="0" shapeId="0" xr:uid="{734DD73A-F185-44F4-9A32-2A27A404B893}">
      <text>
        <r>
          <rPr>
            <b/>
            <sz val="8"/>
            <color indexed="81"/>
            <rFont val="Tahoma"/>
            <family val="2"/>
          </rPr>
          <t>If any of these numbers are negative, check your PON count and Cable size</t>
        </r>
        <r>
          <rPr>
            <sz val="8"/>
            <color indexed="81"/>
            <rFont val="Tahoma"/>
            <family val="2"/>
          </rPr>
          <t xml:space="preserve">
</t>
        </r>
      </text>
    </comment>
    <comment ref="I1040" authorId="0" shapeId="0" xr:uid="{1FF8BE64-E872-4973-9020-6F5C2C114AE1}">
      <text>
        <r>
          <rPr>
            <b/>
            <sz val="8"/>
            <color indexed="81"/>
            <rFont val="Tahoma"/>
            <family val="2"/>
          </rPr>
          <t>If any of these numbers are negative, check your PON count and Cable size</t>
        </r>
      </text>
    </comment>
    <comment ref="J1040" authorId="0" shapeId="0" xr:uid="{0BC88430-CB5F-4D2E-AC96-65F2EDEBA7F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040" authorId="2" shapeId="0" xr:uid="{240FD53C-C9B4-4788-AD56-987294338A29}">
      <text>
        <r>
          <rPr>
            <b/>
            <sz val="9"/>
            <color indexed="81"/>
            <rFont val="Tahoma"/>
            <family val="2"/>
          </rPr>
          <t>Leave blank if using 10' Terminal Tail
Enter Tail length if greater than 10'</t>
        </r>
      </text>
    </comment>
    <comment ref="M1040" authorId="0" shapeId="0" xr:uid="{ED086B74-C914-43DF-AD3E-D2B54D2C439C}">
      <text>
        <r>
          <rPr>
            <b/>
            <sz val="8"/>
            <color indexed="81"/>
            <rFont val="Tahoma"/>
            <family val="2"/>
          </rPr>
          <t>Make design notes such as slack coils, realingment loops,  or location notes</t>
        </r>
      </text>
    </comment>
    <comment ref="Z1040" authorId="0" shapeId="0" xr:uid="{8CDC6350-3709-46F2-883D-0D6540D58B9B}">
      <text>
        <r>
          <rPr>
            <b/>
            <sz val="8"/>
            <color indexed="81"/>
            <rFont val="Tahoma"/>
            <family val="2"/>
          </rPr>
          <t>When using a 216, these are the 2-buffer tubes that can't be cross-assigned</t>
        </r>
        <r>
          <rPr>
            <sz val="8"/>
            <color indexed="81"/>
            <rFont val="Tahoma"/>
            <family val="2"/>
          </rPr>
          <t xml:space="preserve">
</t>
        </r>
      </text>
    </comment>
    <comment ref="AA1040" authorId="0" shapeId="0" xr:uid="{83D1F42D-BDE7-444C-BC4F-46E509162103}">
      <text>
        <r>
          <rPr>
            <b/>
            <sz val="8"/>
            <color indexed="81"/>
            <rFont val="Tahoma"/>
            <family val="2"/>
          </rPr>
          <t xml:space="preserve">Counting from High count Backwards- this is Fiber Strand 145
</t>
        </r>
      </text>
    </comment>
    <comment ref="AB1040" authorId="0" shapeId="0" xr:uid="{31B0EEDF-AC70-4D3F-AF70-A361696B08F3}">
      <text>
        <r>
          <rPr>
            <b/>
            <sz val="8"/>
            <color indexed="81"/>
            <rFont val="Tahoma"/>
            <family val="2"/>
          </rPr>
          <t>Counting from High count Backwards- this is Fiber Strand 156</t>
        </r>
      </text>
    </comment>
    <comment ref="J1042" authorId="1" shapeId="0" xr:uid="{8C2308F5-7777-4D31-B45F-4BE369406CB9}">
      <text>
        <r>
          <rPr>
            <b/>
            <sz val="9"/>
            <color indexed="81"/>
            <rFont val="Tahoma"/>
            <family val="2"/>
          </rPr>
          <t>If this highlights as an error, consider upsizing the Tether size for better ribbon utilization</t>
        </r>
      </text>
    </comment>
    <comment ref="J1043" authorId="1" shapeId="0" xr:uid="{D54435C1-02DF-4270-9590-B495B69B7727}">
      <text>
        <r>
          <rPr>
            <b/>
            <sz val="9"/>
            <color indexed="81"/>
            <rFont val="Tahoma"/>
            <family val="2"/>
          </rPr>
          <t>If this highlights as an error, consider upsizing the Tether size for better ribbon utilization</t>
        </r>
      </text>
    </comment>
    <comment ref="J1044" authorId="1" shapeId="0" xr:uid="{FA286F99-F0C8-495C-B882-47B2CC97CA3D}">
      <text>
        <r>
          <rPr>
            <b/>
            <sz val="9"/>
            <color indexed="81"/>
            <rFont val="Tahoma"/>
            <family val="2"/>
          </rPr>
          <t>If this highlights as an error, consider upsizing the Tether size for better ribbon utilization</t>
        </r>
      </text>
    </comment>
    <comment ref="J1045" authorId="1" shapeId="0" xr:uid="{C8D92650-8EFD-409E-AF91-9D871BC34E15}">
      <text>
        <r>
          <rPr>
            <b/>
            <sz val="9"/>
            <color indexed="81"/>
            <rFont val="Tahoma"/>
            <family val="2"/>
          </rPr>
          <t>If this highlights as an error, consider upsizing the Tether size for better ribbon utilization</t>
        </r>
      </text>
    </comment>
    <comment ref="J1046" authorId="1" shapeId="0" xr:uid="{9666588A-7C0D-4317-B17A-E15A5F3F8E5E}">
      <text>
        <r>
          <rPr>
            <b/>
            <sz val="9"/>
            <color indexed="81"/>
            <rFont val="Tahoma"/>
            <family val="2"/>
          </rPr>
          <t>If this highlights as an error, consider upsizing the Tether size for better ribbon utilization</t>
        </r>
      </text>
    </comment>
    <comment ref="J1047" authorId="1" shapeId="0" xr:uid="{713D03BB-F22C-41FE-AB10-1176A684A802}">
      <text>
        <r>
          <rPr>
            <b/>
            <sz val="9"/>
            <color indexed="81"/>
            <rFont val="Tahoma"/>
            <family val="2"/>
          </rPr>
          <t>If this highlights as an error, consider upsizing the Tether size for better ribbon utilization</t>
        </r>
      </text>
    </comment>
    <comment ref="J1048" authorId="1" shapeId="0" xr:uid="{8826E5E0-4817-443F-A9C0-49C4BC62E7D7}">
      <text>
        <r>
          <rPr>
            <b/>
            <sz val="9"/>
            <color indexed="81"/>
            <rFont val="Tahoma"/>
            <family val="2"/>
          </rPr>
          <t>If this highlights as an error, consider upsizing the Tether size for better ribbon utilization</t>
        </r>
      </text>
    </comment>
    <comment ref="J1049" authorId="1" shapeId="0" xr:uid="{3D77AC3F-DD08-4374-BBF1-73F8A1128B5D}">
      <text>
        <r>
          <rPr>
            <b/>
            <sz val="9"/>
            <color indexed="81"/>
            <rFont val="Tahoma"/>
            <family val="2"/>
          </rPr>
          <t>If this highlights as an error, consider upsizing the Tether size for better ribbon utilization</t>
        </r>
      </text>
    </comment>
    <comment ref="J1050" authorId="1" shapeId="0" xr:uid="{73320F34-03F0-4143-B0D0-A533DC787D6B}">
      <text>
        <r>
          <rPr>
            <b/>
            <sz val="9"/>
            <color indexed="81"/>
            <rFont val="Tahoma"/>
            <family val="2"/>
          </rPr>
          <t>If this highlights as an error, consider upsizing the Tether size for better ribbon utilization</t>
        </r>
      </text>
    </comment>
    <comment ref="J1051" authorId="1" shapeId="0" xr:uid="{9F17F8D6-FC98-4026-A767-C7D7088A33E0}">
      <text>
        <r>
          <rPr>
            <b/>
            <sz val="9"/>
            <color indexed="81"/>
            <rFont val="Tahoma"/>
            <family val="2"/>
          </rPr>
          <t>If this highlights as an error, consider upsizing the Tether size for better ribbon utilization</t>
        </r>
      </text>
    </comment>
    <comment ref="J1052" authorId="1" shapeId="0" xr:uid="{9F56EB46-E95B-4BE2-85B3-08A1F2F60498}">
      <text>
        <r>
          <rPr>
            <b/>
            <sz val="9"/>
            <color indexed="81"/>
            <rFont val="Tahoma"/>
            <family val="2"/>
          </rPr>
          <t>If this highlights as an error, consider upsizing the Tether size for better ribbon utilization</t>
        </r>
      </text>
    </comment>
    <comment ref="J1053" authorId="1" shapeId="0" xr:uid="{1339DF43-3C32-4A2D-A0A3-B6F05A0C0267}">
      <text>
        <r>
          <rPr>
            <b/>
            <sz val="9"/>
            <color indexed="81"/>
            <rFont val="Tahoma"/>
            <family val="2"/>
          </rPr>
          <t>If this highlights as an error, consider upsizing the Tether size for better ribbon utilization</t>
        </r>
      </text>
    </comment>
    <comment ref="J1054" authorId="1" shapeId="0" xr:uid="{4B0993E9-82F2-452B-9DF0-1D3BD1292F9A}">
      <text>
        <r>
          <rPr>
            <b/>
            <sz val="9"/>
            <color indexed="81"/>
            <rFont val="Tahoma"/>
            <family val="2"/>
          </rPr>
          <t>If this highlights as an error, consider upsizing the Tether size for better ribbon utilization</t>
        </r>
      </text>
    </comment>
    <comment ref="J1055" authorId="1" shapeId="0" xr:uid="{FA2CC315-21F9-478D-837C-A57F2E20C7AE}">
      <text>
        <r>
          <rPr>
            <b/>
            <sz val="9"/>
            <color indexed="81"/>
            <rFont val="Tahoma"/>
            <family val="2"/>
          </rPr>
          <t>If this highlights as an error, consider upsizing the Tether size for better ribbon utilization</t>
        </r>
      </text>
    </comment>
    <comment ref="J1056" authorId="1" shapeId="0" xr:uid="{5A10ED2C-B526-434A-9762-545880EBEEC0}">
      <text>
        <r>
          <rPr>
            <b/>
            <sz val="9"/>
            <color indexed="81"/>
            <rFont val="Tahoma"/>
            <family val="2"/>
          </rPr>
          <t>If this highlights as an error, consider upsizing the Tether size for better ribbon utilization</t>
        </r>
      </text>
    </comment>
    <comment ref="J1057" authorId="1" shapeId="0" xr:uid="{4277082D-9A7E-4686-9766-E2367917CF15}">
      <text>
        <r>
          <rPr>
            <b/>
            <sz val="9"/>
            <color indexed="81"/>
            <rFont val="Tahoma"/>
            <family val="2"/>
          </rPr>
          <t>If this highlights as an error, consider upsizing the Tether size for better ribbon utilization</t>
        </r>
      </text>
    </comment>
    <comment ref="J1058" authorId="1" shapeId="0" xr:uid="{0B94BCFD-5327-4915-98CD-92CE788531A9}">
      <text>
        <r>
          <rPr>
            <b/>
            <sz val="9"/>
            <color indexed="81"/>
            <rFont val="Tahoma"/>
            <family val="2"/>
          </rPr>
          <t>If this highlights as an error, consider upsizing the Tether size for better ribbon utilization</t>
        </r>
      </text>
    </comment>
    <comment ref="J1059" authorId="1" shapeId="0" xr:uid="{81BC4014-996C-4D3A-AF47-233A54CCEE54}">
      <text>
        <r>
          <rPr>
            <b/>
            <sz val="9"/>
            <color indexed="81"/>
            <rFont val="Tahoma"/>
            <family val="2"/>
          </rPr>
          <t>If this highlights as an error, consider upsizing the Tether size for better ribbon utilization</t>
        </r>
      </text>
    </comment>
    <comment ref="C1060" authorId="1" shapeId="0" xr:uid="{6CC4CE0A-9D42-4ED5-8D69-84C0985A73A3}">
      <text>
        <r>
          <rPr>
            <b/>
            <sz val="9"/>
            <color indexed="81"/>
            <rFont val="Tahoma"/>
            <family val="2"/>
          </rPr>
          <t>DBL REV requires TWO rows!
TPL REV requires THREE rows!
QD REV requires FOUR rows!</t>
        </r>
      </text>
    </comment>
    <comment ref="J1060" authorId="1" shapeId="0" xr:uid="{680359FE-4840-4317-B76E-D542B035352C}">
      <text>
        <r>
          <rPr>
            <b/>
            <sz val="9"/>
            <color indexed="81"/>
            <rFont val="Tahoma"/>
            <family val="2"/>
          </rPr>
          <t>If this highlights as an error, consider upsizing the Tether size for better ribbon utilization</t>
        </r>
      </text>
    </comment>
    <comment ref="C1061" authorId="1" shapeId="0" xr:uid="{DDFE229A-9766-44CC-880F-95AE36D8FE9A}">
      <text>
        <r>
          <rPr>
            <b/>
            <sz val="9"/>
            <color indexed="81"/>
            <rFont val="Tahoma"/>
            <family val="2"/>
          </rPr>
          <t>DBL REV requires TWO rows!
TPL REV requires THREE rows!
QD REV requires FOUR rows!</t>
        </r>
      </text>
    </comment>
    <comment ref="J1061" authorId="1" shapeId="0" xr:uid="{179B6AC1-78E1-45EF-AA01-C6BAA9F1D25C}">
      <text>
        <r>
          <rPr>
            <b/>
            <sz val="9"/>
            <color indexed="81"/>
            <rFont val="Tahoma"/>
            <family val="2"/>
          </rPr>
          <t>If this highlights as an error, consider upsizing the Tether size for better ribbon utilization</t>
        </r>
      </text>
    </comment>
    <comment ref="C1062" authorId="1" shapeId="0" xr:uid="{DB523D2E-DA8A-407E-9BFA-E6EDD42E7728}">
      <text>
        <r>
          <rPr>
            <b/>
            <sz val="9"/>
            <color indexed="81"/>
            <rFont val="Tahoma"/>
            <family val="2"/>
          </rPr>
          <t>DBL REV requires TWO rows!
TPL REV requires THREE rows!
QD REV requires FOUR rows!</t>
        </r>
      </text>
    </comment>
    <comment ref="J1062" authorId="1" shapeId="0" xr:uid="{30709AD3-221E-4D24-8CAA-53C7600251C6}">
      <text>
        <r>
          <rPr>
            <b/>
            <sz val="9"/>
            <color indexed="81"/>
            <rFont val="Tahoma"/>
            <family val="2"/>
          </rPr>
          <t>If this highlights as an error, consider upsizing the Tether size for better ribbon utilization</t>
        </r>
      </text>
    </comment>
    <comment ref="C1063" authorId="1" shapeId="0" xr:uid="{FBAF5481-1F67-43EB-8805-FCB493B4C748}">
      <text>
        <r>
          <rPr>
            <b/>
            <sz val="9"/>
            <color indexed="81"/>
            <rFont val="Tahoma"/>
            <family val="2"/>
          </rPr>
          <t>DBL REV requires TWO rows!
TPL REV requires THREE rows!
QD REV requires FOUR rows!</t>
        </r>
      </text>
    </comment>
    <comment ref="J1063" authorId="1" shapeId="0" xr:uid="{205F555F-5C4C-4E62-8230-DABFC09F2189}">
      <text>
        <r>
          <rPr>
            <b/>
            <sz val="9"/>
            <color indexed="81"/>
            <rFont val="Tahoma"/>
            <family val="2"/>
          </rPr>
          <t>If this highlights as an error, consider upsizing the Tether size for better ribbon utilization</t>
        </r>
      </text>
    </comment>
    <comment ref="C1064" authorId="1" shapeId="0" xr:uid="{293989DD-4A90-4F93-9F58-01D286EFEB4E}">
      <text>
        <r>
          <rPr>
            <b/>
            <sz val="9"/>
            <color indexed="81"/>
            <rFont val="Tahoma"/>
            <family val="2"/>
          </rPr>
          <t>DBL REV requires TWO rows!
TPL REV requires THREE rows!
QD REV requires FOUR rows!</t>
        </r>
      </text>
    </comment>
    <comment ref="J1064" authorId="1" shapeId="0" xr:uid="{4ECACF2D-D5F5-40E8-95A7-190EFC019417}">
      <text>
        <r>
          <rPr>
            <b/>
            <sz val="9"/>
            <color indexed="81"/>
            <rFont val="Tahoma"/>
            <family val="2"/>
          </rPr>
          <t>If this highlights as an error, consider upsizing the Tether size for better ribbon utilization</t>
        </r>
      </text>
    </comment>
    <comment ref="C1065" authorId="1" shapeId="0" xr:uid="{0F5D8A02-1724-4D4C-90E3-46427123D8BD}">
      <text>
        <r>
          <rPr>
            <b/>
            <sz val="9"/>
            <color indexed="81"/>
            <rFont val="Tahoma"/>
            <family val="2"/>
          </rPr>
          <t>DBL REV requires TWO rows!
TPL REV requires THREE rows!
QD REV requires FOUR rows!</t>
        </r>
      </text>
    </comment>
    <comment ref="J1065" authorId="1" shapeId="0" xr:uid="{7160A29E-79E2-48DF-8AC7-5688D5FC014F}">
      <text>
        <r>
          <rPr>
            <b/>
            <sz val="9"/>
            <color indexed="81"/>
            <rFont val="Tahoma"/>
            <family val="2"/>
          </rPr>
          <t>If this highlights as an error, consider upsizing the Tether size for better ribbon utilization</t>
        </r>
      </text>
    </comment>
    <comment ref="C1066" authorId="1" shapeId="0" xr:uid="{89633A20-FBC7-49C0-BD56-0DB01AE8535F}">
      <text>
        <r>
          <rPr>
            <b/>
            <sz val="9"/>
            <color indexed="81"/>
            <rFont val="Tahoma"/>
            <family val="2"/>
          </rPr>
          <t>DBL REV requires TWO rows!
TPL REV requires THREE rows!
QD REV requires FOUR rows!</t>
        </r>
      </text>
    </comment>
    <comment ref="J1066" authorId="1" shapeId="0" xr:uid="{D087ADFE-A9FA-449D-AFB1-A7F421BC206A}">
      <text>
        <r>
          <rPr>
            <b/>
            <sz val="9"/>
            <color indexed="81"/>
            <rFont val="Tahoma"/>
            <family val="2"/>
          </rPr>
          <t>If this highlights as an error, consider upsizing the Tether size for better ribbon utilization</t>
        </r>
      </text>
    </comment>
    <comment ref="B1072" authorId="0" shapeId="0" xr:uid="{37F5C38B-BD24-4415-9592-1AB64CAF3433}">
      <text>
        <r>
          <rPr>
            <b/>
            <sz val="8"/>
            <color indexed="81"/>
            <rFont val="Tahoma"/>
            <family val="2"/>
          </rPr>
          <t>This information will be used to satisfy your distribution planning requirement.</t>
        </r>
        <r>
          <rPr>
            <sz val="8"/>
            <color indexed="81"/>
            <rFont val="Tahoma"/>
            <family val="2"/>
          </rPr>
          <t xml:space="preserve">
</t>
        </r>
      </text>
    </comment>
    <comment ref="G1072" authorId="0" shapeId="0" xr:uid="{807FAC54-EF98-4237-AFC0-8378B8DF9C16}">
      <text>
        <r>
          <rPr>
            <b/>
            <sz val="8"/>
            <color indexed="81"/>
            <rFont val="Tahoma"/>
            <family val="2"/>
          </rPr>
          <t>This is total fibers that have been assigned to this Reel based on Tether sizes picked</t>
        </r>
        <r>
          <rPr>
            <sz val="8"/>
            <color indexed="81"/>
            <rFont val="Tahoma"/>
            <family val="2"/>
          </rPr>
          <t xml:space="preserve">
</t>
        </r>
      </text>
    </comment>
    <comment ref="I1072" authorId="0" shapeId="0" xr:uid="{2130C1CB-0190-41DA-83C5-76998D978603}">
      <text>
        <r>
          <rPr>
            <b/>
            <sz val="8"/>
            <color indexed="81"/>
            <rFont val="Tahoma"/>
            <family val="2"/>
          </rPr>
          <t>This will be added to Planning Load Block A for TOTAL</t>
        </r>
        <r>
          <rPr>
            <sz val="8"/>
            <color indexed="81"/>
            <rFont val="Tahoma"/>
            <family val="2"/>
          </rPr>
          <t xml:space="preserve">
</t>
        </r>
      </text>
    </comment>
    <comment ref="J1072" authorId="0" shapeId="0" xr:uid="{733D6FED-E8EE-454E-88CA-177AEDAF2660}">
      <text>
        <r>
          <rPr>
            <b/>
            <sz val="8"/>
            <color indexed="81"/>
            <rFont val="Tahoma"/>
            <family val="2"/>
          </rPr>
          <t>This is the PON OUT count that is not assigned in this cable reel.</t>
        </r>
        <r>
          <rPr>
            <sz val="8"/>
            <color indexed="81"/>
            <rFont val="Tahoma"/>
            <family val="2"/>
          </rPr>
          <t xml:space="preserve">
</t>
        </r>
      </text>
    </comment>
    <comment ref="P1072" authorId="1" shapeId="0" xr:uid="{5FB6040D-0156-4D7B-BD73-7F9C05B37B77}">
      <text>
        <r>
          <rPr>
            <b/>
            <sz val="9"/>
            <color indexed="81"/>
            <rFont val="Tahoma"/>
            <family val="2"/>
          </rPr>
          <t>REMEMBER: 2-Fbr Tethers are NOT available for RPX CABLE!</t>
        </r>
      </text>
    </comment>
    <comment ref="Q1072" authorId="1" shapeId="0" xr:uid="{807740D2-C1AA-4D5A-A531-FE1170242B68}">
      <text>
        <r>
          <rPr>
            <b/>
            <sz val="9"/>
            <color indexed="81"/>
            <rFont val="Tahoma"/>
            <family val="2"/>
          </rPr>
          <t>REMEMBER: 2-Fbr Tethers are NOT available for RPX CABLE!</t>
        </r>
      </text>
    </comment>
    <comment ref="S1072" authorId="1" shapeId="0" xr:uid="{C1C7175F-8AB2-4326-B177-1CE3E80C721D}">
      <text>
        <r>
          <rPr>
            <b/>
            <sz val="9"/>
            <color indexed="81"/>
            <rFont val="Tahoma"/>
            <family val="2"/>
          </rPr>
          <t>REMEMBER: 2-Fbr Tethers are NOT available for RPX CABLE!</t>
        </r>
      </text>
    </comment>
    <comment ref="T1072" authorId="1" shapeId="0" xr:uid="{4EF7F154-B506-4692-A0E2-D7D15B94ABC9}">
      <text>
        <r>
          <rPr>
            <b/>
            <sz val="9"/>
            <color indexed="81"/>
            <rFont val="Tahoma"/>
            <family val="2"/>
          </rPr>
          <t>REMEMBER: 2-Fbr Tethers are NOT available for RPX CABLE!</t>
        </r>
      </text>
    </comment>
    <comment ref="B1073" authorId="0" shapeId="0" xr:uid="{681A447D-0F6F-4BD5-82CF-1E22586B092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073" authorId="0" shapeId="0" xr:uid="{13B2E0F2-4B34-45AF-8FD3-6A3089B8C9E5}">
      <text>
        <r>
          <rPr>
            <b/>
            <sz val="8"/>
            <color indexed="81"/>
            <rFont val="Tahoma"/>
            <family val="2"/>
          </rPr>
          <t>Make sure you add this number to "TAT FIBERS ASSIGNED" for the total required in the Load Block on the prints.</t>
        </r>
      </text>
    </comment>
    <comment ref="G1073" authorId="0" shapeId="0" xr:uid="{DB40F820-A698-4777-8CC6-1F60FD77327E}">
      <text>
        <r>
          <rPr>
            <b/>
            <sz val="8"/>
            <color indexed="81"/>
            <rFont val="Tahoma"/>
            <family val="2"/>
          </rPr>
          <t>Includes "DEAD" Count (No PON count assigned)</t>
        </r>
      </text>
    </comment>
    <comment ref="I1073" authorId="0" shapeId="0" xr:uid="{911997A1-1F41-4022-82CE-417C25E6BBFB}">
      <text>
        <r>
          <rPr>
            <b/>
            <sz val="8"/>
            <color indexed="81"/>
            <rFont val="Tahoma"/>
            <family val="2"/>
          </rPr>
          <t xml:space="preserve">If this number is negative- you need to upsize your cable sheath </t>
        </r>
        <r>
          <rPr>
            <sz val="8"/>
            <color indexed="81"/>
            <rFont val="Tahoma"/>
            <family val="2"/>
          </rPr>
          <t xml:space="preserve">
</t>
        </r>
      </text>
    </comment>
    <comment ref="Z1073" authorId="0" shapeId="0" xr:uid="{A7E0AE0D-08D2-4536-8AF5-17FBF9403F6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074" authorId="0" shapeId="0" xr:uid="{F95FBA38-C74E-44F7-8CD2-CD2442B57E9E}">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074" authorId="0" shapeId="0" xr:uid="{118482E4-A49B-4751-99A2-515DEA162C82}">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074" authorId="0" shapeId="0" xr:uid="{9609043F-16CF-4119-930F-0225AF4AE14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074" authorId="1" shapeId="0" xr:uid="{569AA736-1FE0-4E3F-A06B-18F009C777AF}">
      <text>
        <r>
          <rPr>
            <b/>
            <sz val="9"/>
            <color indexed="81"/>
            <rFont val="Tahoma"/>
            <family val="2"/>
          </rPr>
          <t>REMEMBER: 6-Fbr Tethers are NOT available for RPX CABLE!</t>
        </r>
      </text>
    </comment>
    <comment ref="Q1074" authorId="1" shapeId="0" xr:uid="{E440A70B-FAB0-4196-B815-769C90834F99}">
      <text>
        <r>
          <rPr>
            <b/>
            <sz val="9"/>
            <color indexed="81"/>
            <rFont val="Tahoma"/>
            <family val="2"/>
          </rPr>
          <t>REMEMBER: 6-Fbr Tethers are NOT available for RPX CABLE!</t>
        </r>
      </text>
    </comment>
    <comment ref="S1074" authorId="1" shapeId="0" xr:uid="{07890C0E-5E43-4A97-9E53-699EFFD99126}">
      <text>
        <r>
          <rPr>
            <b/>
            <sz val="9"/>
            <color indexed="81"/>
            <rFont val="Tahoma"/>
            <family val="2"/>
          </rPr>
          <t>REMEMBER: 6-Fbr Tethers are NOT available for RPX CABLE!</t>
        </r>
      </text>
    </comment>
    <comment ref="T1074" authorId="1" shapeId="0" xr:uid="{A0007CC6-B497-4C5C-A78D-C5A6611687D7}">
      <text>
        <r>
          <rPr>
            <b/>
            <sz val="9"/>
            <color indexed="81"/>
            <rFont val="Tahoma"/>
            <family val="2"/>
          </rPr>
          <t>REMEMBER: 6-Fbr Tethers are NOT available for AERIAL CABLE!</t>
        </r>
      </text>
    </comment>
    <comment ref="B1075" authorId="0" shapeId="0" xr:uid="{D902A7EB-8BAE-42C5-967B-CD9C41F0F721}">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075" authorId="0" shapeId="0" xr:uid="{8CB1508A-1902-4F8A-8E64-DE56F2C2844F}">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076" authorId="0" shapeId="0" xr:uid="{8E1F6719-BA18-47AC-A4A5-47193A6E2C2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077" authorId="0" shapeId="0" xr:uid="{8F4B0F24-B5BC-4AFE-8CA8-61AC4001DADC}">
      <text>
        <r>
          <rPr>
            <b/>
            <sz val="8"/>
            <color indexed="81"/>
            <rFont val="Tahoma"/>
            <family val="2"/>
          </rPr>
          <t>Include any existing, planned, or expected wireless locations to be fed by this reel of cable.</t>
        </r>
        <r>
          <rPr>
            <sz val="8"/>
            <color indexed="81"/>
            <rFont val="Tahoma"/>
            <family val="2"/>
          </rPr>
          <t xml:space="preserve">
</t>
        </r>
      </text>
    </comment>
    <comment ref="E1077" authorId="0" shapeId="0" xr:uid="{B11105DC-BE2F-4FD7-B7B8-DF9A7053BB7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077" authorId="0" shapeId="0" xr:uid="{39B13414-95D0-4B45-AF67-673D36B5C2E7}">
      <text>
        <r>
          <rPr>
            <b/>
            <sz val="8"/>
            <color indexed="81"/>
            <rFont val="Tahoma"/>
            <family val="2"/>
          </rPr>
          <t>These are "manufacturing rules" and general warnings</t>
        </r>
        <r>
          <rPr>
            <sz val="8"/>
            <color indexed="81"/>
            <rFont val="Tahoma"/>
            <family val="2"/>
          </rPr>
          <t xml:space="preserve">
</t>
        </r>
      </text>
    </comment>
    <comment ref="B1078" authorId="0" shapeId="0" xr:uid="{4BA65CBD-4190-4BA1-89D8-A0CAE4794598}">
      <text>
        <r>
          <rPr>
            <b/>
            <sz val="8"/>
            <color indexed="81"/>
            <rFont val="Tahoma"/>
            <family val="2"/>
          </rPr>
          <t>Field end section(s) requirements that this section of cable will feed (not fed by TETHERS)</t>
        </r>
        <r>
          <rPr>
            <sz val="8"/>
            <color indexed="81"/>
            <rFont val="Tahoma"/>
            <family val="2"/>
          </rPr>
          <t xml:space="preserve">
</t>
        </r>
      </text>
    </comment>
    <comment ref="B1079" authorId="0" shapeId="0" xr:uid="{A6308FF2-8528-455F-A285-777188EC01E1}">
      <text>
        <r>
          <rPr>
            <b/>
            <sz val="8"/>
            <color indexed="81"/>
            <rFont val="Tahoma"/>
            <family val="2"/>
          </rPr>
          <t>This number is a sum of TOTAL PLANNED plus the ASSIGNED TO TETHERS</t>
        </r>
        <r>
          <rPr>
            <sz val="8"/>
            <color indexed="81"/>
            <rFont val="Tahoma"/>
            <family val="2"/>
          </rPr>
          <t xml:space="preserve">
</t>
        </r>
      </text>
    </comment>
    <comment ref="Z1080" authorId="0" shapeId="0" xr:uid="{F666A97F-9FA9-48F3-8B7A-B3390C3A6BA3}">
      <text>
        <r>
          <rPr>
            <b/>
            <sz val="8"/>
            <color indexed="81"/>
            <rFont val="Tahoma"/>
            <family val="2"/>
          </rPr>
          <t>When using a 216, these are the 2-buffer tubes that can't be cross-assigned</t>
        </r>
        <r>
          <rPr>
            <sz val="8"/>
            <color indexed="81"/>
            <rFont val="Tahoma"/>
            <family val="2"/>
          </rPr>
          <t xml:space="preserve">
</t>
        </r>
      </text>
    </comment>
    <comment ref="AA1080" authorId="0" shapeId="0" xr:uid="{27DE2FA5-5C6F-4E89-B9B7-ADAED14115CD}">
      <text>
        <r>
          <rPr>
            <b/>
            <sz val="8"/>
            <color indexed="81"/>
            <rFont val="Tahoma"/>
            <family val="2"/>
          </rPr>
          <t>Counting from High count Backwards- this is Fiber Strand 133</t>
        </r>
      </text>
    </comment>
    <comment ref="AB1080" authorId="0" shapeId="0" xr:uid="{6C5FE3F8-E7BB-40AA-AF86-02D4306755B5}">
      <text>
        <r>
          <rPr>
            <b/>
            <sz val="8"/>
            <color indexed="81"/>
            <rFont val="Tahoma"/>
            <family val="2"/>
          </rPr>
          <t>Counting from High count Backwards- this is Fiber Strand 144</t>
        </r>
        <r>
          <rPr>
            <sz val="8"/>
            <color indexed="81"/>
            <rFont val="Tahoma"/>
            <family val="2"/>
          </rPr>
          <t xml:space="preserve">
</t>
        </r>
      </text>
    </comment>
    <comment ref="C1081" authorId="0" shapeId="0" xr:uid="{82719850-0B50-4E1C-9A6D-E6FFF129CEBF}">
      <text>
        <r>
          <rPr>
            <b/>
            <sz val="8"/>
            <color indexed="81"/>
            <rFont val="Tahoma"/>
            <family val="2"/>
          </rPr>
          <t xml:space="preserve">Select if this tether will be used to feed a CFST or a lateral cable. </t>
        </r>
      </text>
    </comment>
    <comment ref="D1081" authorId="0" shapeId="0" xr:uid="{586119EF-F11E-4CAB-BDC9-645976027284}">
      <text>
        <r>
          <rPr>
            <b/>
            <sz val="8"/>
            <color indexed="81"/>
            <rFont val="Tahoma"/>
            <family val="2"/>
          </rPr>
          <t>Note the Terminal Address to keep your locations straight</t>
        </r>
        <r>
          <rPr>
            <sz val="8"/>
            <color indexed="81"/>
            <rFont val="Tahoma"/>
            <family val="2"/>
          </rPr>
          <t xml:space="preserve">
</t>
        </r>
      </text>
    </comment>
    <comment ref="E1081" authorId="0" shapeId="0" xr:uid="{AB8025D2-7CC7-41FD-82A3-FB356FEA57E7}">
      <text>
        <r>
          <rPr>
            <b/>
            <sz val="9"/>
            <color indexed="81"/>
            <rFont val="Calibri"/>
            <family val="2"/>
            <scheme val="minor"/>
          </rPr>
          <t>Pick the Tether Size for the location</t>
        </r>
        <r>
          <rPr>
            <sz val="8"/>
            <color indexed="81"/>
            <rFont val="Tahoma"/>
            <family val="2"/>
          </rPr>
          <t xml:space="preserve">
</t>
        </r>
      </text>
    </comment>
    <comment ref="F1081" authorId="2" shapeId="0" xr:uid="{AA25B824-E5F4-487C-9488-01A501ADAFA2}">
      <text>
        <r>
          <rPr>
            <b/>
            <sz val="9"/>
            <color indexed="81"/>
            <rFont val="Tahoma"/>
            <family val="2"/>
          </rPr>
          <t>Identify TCF or FST location.
Leave blank if tether is NOT for a TCF or FST!</t>
        </r>
      </text>
    </comment>
    <comment ref="H1081" authorId="0" shapeId="0" xr:uid="{CE2AA1B8-9B82-46C9-A8C8-2B76FC405A18}">
      <text>
        <r>
          <rPr>
            <b/>
            <sz val="8"/>
            <color indexed="81"/>
            <rFont val="Tahoma"/>
            <family val="2"/>
          </rPr>
          <t>If any of these numbers are negative, check your PON count and Cable size</t>
        </r>
        <r>
          <rPr>
            <sz val="8"/>
            <color indexed="81"/>
            <rFont val="Tahoma"/>
            <family val="2"/>
          </rPr>
          <t xml:space="preserve">
</t>
        </r>
      </text>
    </comment>
    <comment ref="I1081" authorId="0" shapeId="0" xr:uid="{F7F7F8A4-8F9A-40A5-A1B7-04D91BD33B67}">
      <text>
        <r>
          <rPr>
            <b/>
            <sz val="8"/>
            <color indexed="81"/>
            <rFont val="Tahoma"/>
            <family val="2"/>
          </rPr>
          <t>If any of these numbers are negative, check your PON count and Cable size</t>
        </r>
      </text>
    </comment>
    <comment ref="J1081" authorId="0" shapeId="0" xr:uid="{DA029CB3-0D2F-4031-8661-9F4D20AB88B5}">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081" authorId="2" shapeId="0" xr:uid="{EB27B4D2-C99C-4A13-8481-C6926AF6B73C}">
      <text>
        <r>
          <rPr>
            <b/>
            <sz val="9"/>
            <color indexed="81"/>
            <rFont val="Tahoma"/>
            <family val="2"/>
          </rPr>
          <t>Leave blank if using 10' Terminal Tail
Enter Tail length if greater than 10'</t>
        </r>
      </text>
    </comment>
    <comment ref="M1081" authorId="0" shapeId="0" xr:uid="{9B391922-1422-4918-9787-640A0F9A1FD6}">
      <text>
        <r>
          <rPr>
            <b/>
            <sz val="8"/>
            <color indexed="81"/>
            <rFont val="Tahoma"/>
            <family val="2"/>
          </rPr>
          <t>Make design notes such as slack coils, realingment loops,  or location notes</t>
        </r>
      </text>
    </comment>
    <comment ref="Z1081" authorId="0" shapeId="0" xr:uid="{8E43B91A-834D-4D31-8CE0-D45B27A60323}">
      <text>
        <r>
          <rPr>
            <b/>
            <sz val="8"/>
            <color indexed="81"/>
            <rFont val="Tahoma"/>
            <family val="2"/>
          </rPr>
          <t>When using a 216, these are the 2-buffer tubes that can't be cross-assigned</t>
        </r>
        <r>
          <rPr>
            <sz val="8"/>
            <color indexed="81"/>
            <rFont val="Tahoma"/>
            <family val="2"/>
          </rPr>
          <t xml:space="preserve">
</t>
        </r>
      </text>
    </comment>
    <comment ref="AA1081" authorId="0" shapeId="0" xr:uid="{2662D146-C42E-4FF8-9B83-CA455D190A4F}">
      <text>
        <r>
          <rPr>
            <b/>
            <sz val="8"/>
            <color indexed="81"/>
            <rFont val="Tahoma"/>
            <family val="2"/>
          </rPr>
          <t xml:space="preserve">Counting from High count Backwards- this is Fiber Strand 145
</t>
        </r>
      </text>
    </comment>
    <comment ref="AB1081" authorId="0" shapeId="0" xr:uid="{1E7CE480-18BB-4A4E-9774-E0FE09542CEB}">
      <text>
        <r>
          <rPr>
            <b/>
            <sz val="8"/>
            <color indexed="81"/>
            <rFont val="Tahoma"/>
            <family val="2"/>
          </rPr>
          <t>Counting from High count Backwards- this is Fiber Strand 156</t>
        </r>
      </text>
    </comment>
    <comment ref="J1083" authorId="1" shapeId="0" xr:uid="{B88F8214-C0AD-4CEF-A96D-F554D6B9A98D}">
      <text>
        <r>
          <rPr>
            <b/>
            <sz val="9"/>
            <color indexed="81"/>
            <rFont val="Tahoma"/>
            <family val="2"/>
          </rPr>
          <t>If this highlights as an error, consider upsizing the Tether size for better ribbon utilization</t>
        </r>
      </text>
    </comment>
    <comment ref="J1084" authorId="1" shapeId="0" xr:uid="{3B8BE885-55D0-4B13-A639-91B6B14C9462}">
      <text>
        <r>
          <rPr>
            <b/>
            <sz val="9"/>
            <color indexed="81"/>
            <rFont val="Tahoma"/>
            <family val="2"/>
          </rPr>
          <t>If this highlights as an error, consider upsizing the Tether size for better ribbon utilization</t>
        </r>
      </text>
    </comment>
    <comment ref="J1085" authorId="1" shapeId="0" xr:uid="{C247BC4D-DCE7-4C4A-A577-3EF309A1A2AC}">
      <text>
        <r>
          <rPr>
            <b/>
            <sz val="9"/>
            <color indexed="81"/>
            <rFont val="Tahoma"/>
            <family val="2"/>
          </rPr>
          <t>If this highlights as an error, consider upsizing the Tether size for better ribbon utilization</t>
        </r>
      </text>
    </comment>
    <comment ref="J1086" authorId="1" shapeId="0" xr:uid="{D542AEF1-734B-4B79-940F-70EBAB2D3195}">
      <text>
        <r>
          <rPr>
            <b/>
            <sz val="9"/>
            <color indexed="81"/>
            <rFont val="Tahoma"/>
            <family val="2"/>
          </rPr>
          <t>If this highlights as an error, consider upsizing the Tether size for better ribbon utilization</t>
        </r>
      </text>
    </comment>
    <comment ref="J1087" authorId="1" shapeId="0" xr:uid="{A6B785A8-D6DE-4C1A-AE30-320242D52075}">
      <text>
        <r>
          <rPr>
            <b/>
            <sz val="9"/>
            <color indexed="81"/>
            <rFont val="Tahoma"/>
            <family val="2"/>
          </rPr>
          <t>If this highlights as an error, consider upsizing the Tether size for better ribbon utilization</t>
        </r>
      </text>
    </comment>
    <comment ref="J1088" authorId="1" shapeId="0" xr:uid="{CDFD8B07-CE4F-4949-AF98-887A05438A04}">
      <text>
        <r>
          <rPr>
            <b/>
            <sz val="9"/>
            <color indexed="81"/>
            <rFont val="Tahoma"/>
            <family val="2"/>
          </rPr>
          <t>If this highlights as an error, consider upsizing the Tether size for better ribbon utilization</t>
        </r>
      </text>
    </comment>
    <comment ref="J1089" authorId="1" shapeId="0" xr:uid="{9EE97763-BF99-4CFC-84A7-A1ED35AE7EB4}">
      <text>
        <r>
          <rPr>
            <b/>
            <sz val="9"/>
            <color indexed="81"/>
            <rFont val="Tahoma"/>
            <family val="2"/>
          </rPr>
          <t>If this highlights as an error, consider upsizing the Tether size for better ribbon utilization</t>
        </r>
      </text>
    </comment>
    <comment ref="J1090" authorId="1" shapeId="0" xr:uid="{07447220-A4F9-456F-B8BE-7047E8C52EFA}">
      <text>
        <r>
          <rPr>
            <b/>
            <sz val="9"/>
            <color indexed="81"/>
            <rFont val="Tahoma"/>
            <family val="2"/>
          </rPr>
          <t>If this highlights as an error, consider upsizing the Tether size for better ribbon utilization</t>
        </r>
      </text>
    </comment>
    <comment ref="J1091" authorId="1" shapeId="0" xr:uid="{5E2F0D9E-FF32-4DD6-95C7-1F5381543639}">
      <text>
        <r>
          <rPr>
            <b/>
            <sz val="9"/>
            <color indexed="81"/>
            <rFont val="Tahoma"/>
            <family val="2"/>
          </rPr>
          <t>If this highlights as an error, consider upsizing the Tether size for better ribbon utilization</t>
        </r>
      </text>
    </comment>
    <comment ref="J1092" authorId="1" shapeId="0" xr:uid="{113EA4B7-ACD2-4743-827F-B20BEDC5E49A}">
      <text>
        <r>
          <rPr>
            <b/>
            <sz val="9"/>
            <color indexed="81"/>
            <rFont val="Tahoma"/>
            <family val="2"/>
          </rPr>
          <t>If this highlights as an error, consider upsizing the Tether size for better ribbon utilization</t>
        </r>
      </text>
    </comment>
    <comment ref="J1093" authorId="1" shapeId="0" xr:uid="{9A1AC6FB-CAAB-4491-9D0F-EEB053A9D03C}">
      <text>
        <r>
          <rPr>
            <b/>
            <sz val="9"/>
            <color indexed="81"/>
            <rFont val="Tahoma"/>
            <family val="2"/>
          </rPr>
          <t>If this highlights as an error, consider upsizing the Tether size for better ribbon utilization</t>
        </r>
      </text>
    </comment>
    <comment ref="J1094" authorId="1" shapeId="0" xr:uid="{B6DFB550-9920-4A90-9908-D5E676CE5C0D}">
      <text>
        <r>
          <rPr>
            <b/>
            <sz val="9"/>
            <color indexed="81"/>
            <rFont val="Tahoma"/>
            <family val="2"/>
          </rPr>
          <t>If this highlights as an error, consider upsizing the Tether size for better ribbon utilization</t>
        </r>
      </text>
    </comment>
    <comment ref="J1095" authorId="1" shapeId="0" xr:uid="{FA8A40F4-3E77-47A7-84A3-C664F9471164}">
      <text>
        <r>
          <rPr>
            <b/>
            <sz val="9"/>
            <color indexed="81"/>
            <rFont val="Tahoma"/>
            <family val="2"/>
          </rPr>
          <t>If this highlights as an error, consider upsizing the Tether size for better ribbon utilization</t>
        </r>
      </text>
    </comment>
    <comment ref="J1096" authorId="1" shapeId="0" xr:uid="{218A6001-B746-4433-8AD7-EF2CF00FFF9E}">
      <text>
        <r>
          <rPr>
            <b/>
            <sz val="9"/>
            <color indexed="81"/>
            <rFont val="Tahoma"/>
            <family val="2"/>
          </rPr>
          <t>If this highlights as an error, consider upsizing the Tether size for better ribbon utilization</t>
        </r>
      </text>
    </comment>
    <comment ref="J1097" authorId="1" shapeId="0" xr:uid="{FD2A3BDC-A6B4-4DB2-BDE3-C63E33F16AB4}">
      <text>
        <r>
          <rPr>
            <b/>
            <sz val="9"/>
            <color indexed="81"/>
            <rFont val="Tahoma"/>
            <family val="2"/>
          </rPr>
          <t>If this highlights as an error, consider upsizing the Tether size for better ribbon utilization</t>
        </r>
      </text>
    </comment>
    <comment ref="J1098" authorId="1" shapeId="0" xr:uid="{DC94366C-5E09-434B-BCA9-0CA54DA5C007}">
      <text>
        <r>
          <rPr>
            <b/>
            <sz val="9"/>
            <color indexed="81"/>
            <rFont val="Tahoma"/>
            <family val="2"/>
          </rPr>
          <t>If this highlights as an error, consider upsizing the Tether size for better ribbon utilization</t>
        </r>
      </text>
    </comment>
    <comment ref="J1099" authorId="1" shapeId="0" xr:uid="{F5D8C17B-B6D9-4414-93B4-8B7863898B5A}">
      <text>
        <r>
          <rPr>
            <b/>
            <sz val="9"/>
            <color indexed="81"/>
            <rFont val="Tahoma"/>
            <family val="2"/>
          </rPr>
          <t>If this highlights as an error, consider upsizing the Tether size for better ribbon utilization</t>
        </r>
      </text>
    </comment>
    <comment ref="J1100" authorId="1" shapeId="0" xr:uid="{CD5F5D05-4D7C-4096-A419-0D53F853800E}">
      <text>
        <r>
          <rPr>
            <b/>
            <sz val="9"/>
            <color indexed="81"/>
            <rFont val="Tahoma"/>
            <family val="2"/>
          </rPr>
          <t>If this highlights as an error, consider upsizing the Tether size for better ribbon utilization</t>
        </r>
      </text>
    </comment>
    <comment ref="C1101" authorId="1" shapeId="0" xr:uid="{273EF696-DF20-4F6D-BCDF-94A7F0100502}">
      <text>
        <r>
          <rPr>
            <b/>
            <sz val="9"/>
            <color indexed="81"/>
            <rFont val="Tahoma"/>
            <family val="2"/>
          </rPr>
          <t>DBL REV requires TWO rows!
TPL REV requires THREE rows!
QD REV requires FOUR rows!</t>
        </r>
      </text>
    </comment>
    <comment ref="J1101" authorId="1" shapeId="0" xr:uid="{AF82D711-4EFE-456C-9FCE-3E0C5F301464}">
      <text>
        <r>
          <rPr>
            <b/>
            <sz val="9"/>
            <color indexed="81"/>
            <rFont val="Tahoma"/>
            <family val="2"/>
          </rPr>
          <t>If this highlights as an error, consider upsizing the Tether size for better ribbon utilization</t>
        </r>
      </text>
    </comment>
    <comment ref="C1102" authorId="1" shapeId="0" xr:uid="{AF40FA6A-5662-4B89-88F7-3C9AAF4F32B4}">
      <text>
        <r>
          <rPr>
            <b/>
            <sz val="9"/>
            <color indexed="81"/>
            <rFont val="Tahoma"/>
            <family val="2"/>
          </rPr>
          <t>DBL REV requires TWO rows!
TPL REV requires THREE rows!
QD REV requires FOUR rows!</t>
        </r>
      </text>
    </comment>
    <comment ref="J1102" authorId="1" shapeId="0" xr:uid="{C7268364-DD20-4D3A-95CD-63179140C5FD}">
      <text>
        <r>
          <rPr>
            <b/>
            <sz val="9"/>
            <color indexed="81"/>
            <rFont val="Tahoma"/>
            <family val="2"/>
          </rPr>
          <t>If this highlights as an error, consider upsizing the Tether size for better ribbon utilization</t>
        </r>
      </text>
    </comment>
    <comment ref="C1103" authorId="1" shapeId="0" xr:uid="{3119CCB3-5D06-490A-AD6C-CEB7878E6996}">
      <text>
        <r>
          <rPr>
            <b/>
            <sz val="9"/>
            <color indexed="81"/>
            <rFont val="Tahoma"/>
            <family val="2"/>
          </rPr>
          <t>DBL REV requires TWO rows!
TPL REV requires THREE rows!
QD REV requires FOUR rows!</t>
        </r>
      </text>
    </comment>
    <comment ref="J1103" authorId="1" shapeId="0" xr:uid="{AC963967-BA5C-48B7-B8AC-661605B03273}">
      <text>
        <r>
          <rPr>
            <b/>
            <sz val="9"/>
            <color indexed="81"/>
            <rFont val="Tahoma"/>
            <family val="2"/>
          </rPr>
          <t>If this highlights as an error, consider upsizing the Tether size for better ribbon utilization</t>
        </r>
      </text>
    </comment>
    <comment ref="C1104" authorId="1" shapeId="0" xr:uid="{ECAEE88D-B2F4-4FBA-85E1-CA389C363653}">
      <text>
        <r>
          <rPr>
            <b/>
            <sz val="9"/>
            <color indexed="81"/>
            <rFont val="Tahoma"/>
            <family val="2"/>
          </rPr>
          <t>DBL REV requires TWO rows!
TPL REV requires THREE rows!
QD REV requires FOUR rows!</t>
        </r>
      </text>
    </comment>
    <comment ref="J1104" authorId="1" shapeId="0" xr:uid="{5C703C29-EAF3-4C44-9672-E24CF949FDD6}">
      <text>
        <r>
          <rPr>
            <b/>
            <sz val="9"/>
            <color indexed="81"/>
            <rFont val="Tahoma"/>
            <family val="2"/>
          </rPr>
          <t>If this highlights as an error, consider upsizing the Tether size for better ribbon utilization</t>
        </r>
      </text>
    </comment>
    <comment ref="C1105" authorId="1" shapeId="0" xr:uid="{1DD25711-B9C8-4BE2-85BC-709A10512478}">
      <text>
        <r>
          <rPr>
            <b/>
            <sz val="9"/>
            <color indexed="81"/>
            <rFont val="Tahoma"/>
            <family val="2"/>
          </rPr>
          <t>DBL REV requires TWO rows!
TPL REV requires THREE rows!
QD REV requires FOUR rows!</t>
        </r>
      </text>
    </comment>
    <comment ref="J1105" authorId="1" shapeId="0" xr:uid="{2A17B4F0-8314-404E-AC76-EAB3A7F111A8}">
      <text>
        <r>
          <rPr>
            <b/>
            <sz val="9"/>
            <color indexed="81"/>
            <rFont val="Tahoma"/>
            <family val="2"/>
          </rPr>
          <t>If this highlights as an error, consider upsizing the Tether size for better ribbon utilization</t>
        </r>
      </text>
    </comment>
    <comment ref="C1106" authorId="1" shapeId="0" xr:uid="{D04B94D2-58BB-451A-BD80-F97C94AD632D}">
      <text>
        <r>
          <rPr>
            <b/>
            <sz val="9"/>
            <color indexed="81"/>
            <rFont val="Tahoma"/>
            <family val="2"/>
          </rPr>
          <t>DBL REV requires TWO rows!
TPL REV requires THREE rows!
QD REV requires FOUR rows!</t>
        </r>
      </text>
    </comment>
    <comment ref="J1106" authorId="1" shapeId="0" xr:uid="{F49A9500-3243-44E4-943B-FFAB186CC69E}">
      <text>
        <r>
          <rPr>
            <b/>
            <sz val="9"/>
            <color indexed="81"/>
            <rFont val="Tahoma"/>
            <family val="2"/>
          </rPr>
          <t>If this highlights as an error, consider upsizing the Tether size for better ribbon utilization</t>
        </r>
      </text>
    </comment>
    <comment ref="C1107" authorId="1" shapeId="0" xr:uid="{047CD011-C520-4BDA-9B44-59D9146DC21B}">
      <text>
        <r>
          <rPr>
            <b/>
            <sz val="9"/>
            <color indexed="81"/>
            <rFont val="Tahoma"/>
            <family val="2"/>
          </rPr>
          <t>DBL REV requires TWO rows!
TPL REV requires THREE rows!
QD REV requires FOUR rows!</t>
        </r>
      </text>
    </comment>
    <comment ref="J1107" authorId="1" shapeId="0" xr:uid="{242931EA-D646-429C-9E1A-3BFF1394BF63}">
      <text>
        <r>
          <rPr>
            <b/>
            <sz val="9"/>
            <color indexed="81"/>
            <rFont val="Tahoma"/>
            <family val="2"/>
          </rPr>
          <t>If this highlights as an error, consider upsizing the Tether size for better ribbon utilization</t>
        </r>
      </text>
    </comment>
    <comment ref="B1113" authorId="0" shapeId="0" xr:uid="{4A671264-2C79-4DA8-8F50-F6C448E0B1A5}">
      <text>
        <r>
          <rPr>
            <b/>
            <sz val="8"/>
            <color indexed="81"/>
            <rFont val="Tahoma"/>
            <family val="2"/>
          </rPr>
          <t>This information will be used to satisfy your distribution planning requirement.</t>
        </r>
        <r>
          <rPr>
            <sz val="8"/>
            <color indexed="81"/>
            <rFont val="Tahoma"/>
            <family val="2"/>
          </rPr>
          <t xml:space="preserve">
</t>
        </r>
      </text>
    </comment>
    <comment ref="G1113" authorId="0" shapeId="0" xr:uid="{71EFD500-9E87-4047-A484-FD5CEE81D6E4}">
      <text>
        <r>
          <rPr>
            <b/>
            <sz val="8"/>
            <color indexed="81"/>
            <rFont val="Tahoma"/>
            <family val="2"/>
          </rPr>
          <t>This is total fibers that have been assigned to this Reel based on Tether sizes picked</t>
        </r>
        <r>
          <rPr>
            <sz val="8"/>
            <color indexed="81"/>
            <rFont val="Tahoma"/>
            <family val="2"/>
          </rPr>
          <t xml:space="preserve">
</t>
        </r>
      </text>
    </comment>
    <comment ref="I1113" authorId="0" shapeId="0" xr:uid="{75EA78BA-A4AF-4C68-8AA0-F7EAD9B3B5A9}">
      <text>
        <r>
          <rPr>
            <b/>
            <sz val="8"/>
            <color indexed="81"/>
            <rFont val="Tahoma"/>
            <family val="2"/>
          </rPr>
          <t>This will be added to Planning Load Block A for TOTAL</t>
        </r>
        <r>
          <rPr>
            <sz val="8"/>
            <color indexed="81"/>
            <rFont val="Tahoma"/>
            <family val="2"/>
          </rPr>
          <t xml:space="preserve">
</t>
        </r>
      </text>
    </comment>
    <comment ref="J1113" authorId="0" shapeId="0" xr:uid="{7FB065DB-DA59-464D-AA61-A8013C953BFF}">
      <text>
        <r>
          <rPr>
            <b/>
            <sz val="8"/>
            <color indexed="81"/>
            <rFont val="Tahoma"/>
            <family val="2"/>
          </rPr>
          <t>This is the PON OUT count that is not assigned in this cable reel.</t>
        </r>
        <r>
          <rPr>
            <sz val="8"/>
            <color indexed="81"/>
            <rFont val="Tahoma"/>
            <family val="2"/>
          </rPr>
          <t xml:space="preserve">
</t>
        </r>
      </text>
    </comment>
    <comment ref="P1113" authorId="1" shapeId="0" xr:uid="{AF123606-61D6-4C5F-BE5E-953A7C65604D}">
      <text>
        <r>
          <rPr>
            <b/>
            <sz val="9"/>
            <color indexed="81"/>
            <rFont val="Tahoma"/>
            <family val="2"/>
          </rPr>
          <t>REMEMBER: 2-Fbr Tethers are NOT available for RPX CABLE!</t>
        </r>
      </text>
    </comment>
    <comment ref="Q1113" authorId="1" shapeId="0" xr:uid="{A9E7BE79-384D-425F-B3E6-61BB276DB242}">
      <text>
        <r>
          <rPr>
            <b/>
            <sz val="9"/>
            <color indexed="81"/>
            <rFont val="Tahoma"/>
            <family val="2"/>
          </rPr>
          <t>REMEMBER: 2-Fbr Tethers are NOT available for RPX CABLE!</t>
        </r>
      </text>
    </comment>
    <comment ref="S1113" authorId="1" shapeId="0" xr:uid="{83EC4536-5472-438E-86FD-F46E347A99DA}">
      <text>
        <r>
          <rPr>
            <b/>
            <sz val="9"/>
            <color indexed="81"/>
            <rFont val="Tahoma"/>
            <family val="2"/>
          </rPr>
          <t>REMEMBER: 2-Fbr Tethers are NOT available for RPX CABLE!</t>
        </r>
      </text>
    </comment>
    <comment ref="T1113" authorId="1" shapeId="0" xr:uid="{12CAA1A8-364F-4A03-ACAB-6930DE0D5AF7}">
      <text>
        <r>
          <rPr>
            <b/>
            <sz val="9"/>
            <color indexed="81"/>
            <rFont val="Tahoma"/>
            <family val="2"/>
          </rPr>
          <t>REMEMBER: 2-Fbr Tethers are NOT available for RPX CABLE!</t>
        </r>
      </text>
    </comment>
    <comment ref="B1114" authorId="0" shapeId="0" xr:uid="{F4761DC3-78F5-4D49-9512-96EEF3C56F77}">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114" authorId="0" shapeId="0" xr:uid="{909201D8-DC13-4A31-9221-02E92E0DA019}">
      <text>
        <r>
          <rPr>
            <b/>
            <sz val="8"/>
            <color indexed="81"/>
            <rFont val="Tahoma"/>
            <family val="2"/>
          </rPr>
          <t>Make sure you add this number to "TAT FIBERS ASSIGNED" for the total required in the Load Block on the prints.</t>
        </r>
      </text>
    </comment>
    <comment ref="G1114" authorId="0" shapeId="0" xr:uid="{65EAA595-0A48-43F0-B9D4-5399D20591BF}">
      <text>
        <r>
          <rPr>
            <b/>
            <sz val="8"/>
            <color indexed="81"/>
            <rFont val="Tahoma"/>
            <family val="2"/>
          </rPr>
          <t>Includes "DEAD" Count (No PON count assigned)</t>
        </r>
      </text>
    </comment>
    <comment ref="I1114" authorId="0" shapeId="0" xr:uid="{3E3459D6-A469-405E-8F7D-DCFDB17160A1}">
      <text>
        <r>
          <rPr>
            <b/>
            <sz val="8"/>
            <color indexed="81"/>
            <rFont val="Tahoma"/>
            <family val="2"/>
          </rPr>
          <t xml:space="preserve">If this number is negative- you need to upsize your cable sheath </t>
        </r>
        <r>
          <rPr>
            <sz val="8"/>
            <color indexed="81"/>
            <rFont val="Tahoma"/>
            <family val="2"/>
          </rPr>
          <t xml:space="preserve">
</t>
        </r>
      </text>
    </comment>
    <comment ref="Z1114" authorId="0" shapeId="0" xr:uid="{1D005FA2-AA93-49AC-817C-61648EA486D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115" authorId="0" shapeId="0" xr:uid="{026153BA-6C8C-4379-87E6-C379649C490E}">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115" authorId="0" shapeId="0" xr:uid="{6CC1D2CD-B640-470A-8B4F-908C29BBA76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115" authorId="0" shapeId="0" xr:uid="{55CECF0F-F32C-4BF5-B3DB-5E71CA684F1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115" authorId="1" shapeId="0" xr:uid="{56174530-3CB5-4595-9E12-E86790EFD9D6}">
      <text>
        <r>
          <rPr>
            <b/>
            <sz val="9"/>
            <color indexed="81"/>
            <rFont val="Tahoma"/>
            <family val="2"/>
          </rPr>
          <t>REMEMBER: 6-Fbr Tethers are NOT available for RPX CABLE!</t>
        </r>
      </text>
    </comment>
    <comment ref="Q1115" authorId="1" shapeId="0" xr:uid="{8224CD02-EA59-41A4-9FA4-DAFDC7BD4FB3}">
      <text>
        <r>
          <rPr>
            <b/>
            <sz val="9"/>
            <color indexed="81"/>
            <rFont val="Tahoma"/>
            <family val="2"/>
          </rPr>
          <t>REMEMBER: 6-Fbr Tethers are NOT available for RPX CABLE!</t>
        </r>
      </text>
    </comment>
    <comment ref="S1115" authorId="1" shapeId="0" xr:uid="{E7E97E65-4704-4D7A-91A3-C30AC355B037}">
      <text>
        <r>
          <rPr>
            <b/>
            <sz val="9"/>
            <color indexed="81"/>
            <rFont val="Tahoma"/>
            <family val="2"/>
          </rPr>
          <t>REMEMBER: 6-Fbr Tethers are NOT available for RPX CABLE!</t>
        </r>
      </text>
    </comment>
    <comment ref="T1115" authorId="1" shapeId="0" xr:uid="{1AD5B939-1BDD-4566-8B91-7EF28291AFEF}">
      <text>
        <r>
          <rPr>
            <b/>
            <sz val="9"/>
            <color indexed="81"/>
            <rFont val="Tahoma"/>
            <family val="2"/>
          </rPr>
          <t>REMEMBER: 6-Fbr Tethers are NOT available for AERIAL CABLE!</t>
        </r>
      </text>
    </comment>
    <comment ref="B1116" authorId="0" shapeId="0" xr:uid="{A897F73F-75FA-4271-B795-74A6349B6CD2}">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116" authorId="0" shapeId="0" xr:uid="{2B8C2EAB-AEDF-4327-A1AF-EAFC58F6E016}">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117" authorId="0" shapeId="0" xr:uid="{30D5CC9F-9A0B-483E-8B9F-E2BAEB2D61E2}">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118" authorId="0" shapeId="0" xr:uid="{30D68C3B-AC22-47C3-BD87-2EE1DEAD944D}">
      <text>
        <r>
          <rPr>
            <b/>
            <sz val="8"/>
            <color indexed="81"/>
            <rFont val="Tahoma"/>
            <family val="2"/>
          </rPr>
          <t>Include any existing, planned, or expected wireless locations to be fed by this reel of cable.</t>
        </r>
        <r>
          <rPr>
            <sz val="8"/>
            <color indexed="81"/>
            <rFont val="Tahoma"/>
            <family val="2"/>
          </rPr>
          <t xml:space="preserve">
</t>
        </r>
      </text>
    </comment>
    <comment ref="E1118" authorId="0" shapeId="0" xr:uid="{BB38A2E4-4415-4ABE-B4DB-D30A3B0454DE}">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118" authorId="0" shapeId="0" xr:uid="{4BCF71BD-5CF0-4550-B525-03A04322AB1D}">
      <text>
        <r>
          <rPr>
            <b/>
            <sz val="8"/>
            <color indexed="81"/>
            <rFont val="Tahoma"/>
            <family val="2"/>
          </rPr>
          <t>These are "manufacturing rules" and general warnings</t>
        </r>
        <r>
          <rPr>
            <sz val="8"/>
            <color indexed="81"/>
            <rFont val="Tahoma"/>
            <family val="2"/>
          </rPr>
          <t xml:space="preserve">
</t>
        </r>
      </text>
    </comment>
    <comment ref="B1119" authorId="0" shapeId="0" xr:uid="{7A8F46A4-408F-4445-97A2-34595444E902}">
      <text>
        <r>
          <rPr>
            <b/>
            <sz val="8"/>
            <color indexed="81"/>
            <rFont val="Tahoma"/>
            <family val="2"/>
          </rPr>
          <t>Field end section(s) requirements that this section of cable will feed (not fed by TETHERS)</t>
        </r>
        <r>
          <rPr>
            <sz val="8"/>
            <color indexed="81"/>
            <rFont val="Tahoma"/>
            <family val="2"/>
          </rPr>
          <t xml:space="preserve">
</t>
        </r>
      </text>
    </comment>
    <comment ref="B1120" authorId="0" shapeId="0" xr:uid="{B366C4AA-F8C7-4310-BB63-86881447A6D7}">
      <text>
        <r>
          <rPr>
            <b/>
            <sz val="8"/>
            <color indexed="81"/>
            <rFont val="Tahoma"/>
            <family val="2"/>
          </rPr>
          <t>This number is a sum of TOTAL PLANNED plus the ASSIGNED TO TETHERS</t>
        </r>
        <r>
          <rPr>
            <sz val="8"/>
            <color indexed="81"/>
            <rFont val="Tahoma"/>
            <family val="2"/>
          </rPr>
          <t xml:space="preserve">
</t>
        </r>
      </text>
    </comment>
    <comment ref="Z1121" authorId="0" shapeId="0" xr:uid="{2BFBDF74-1C30-47E1-B676-F21380F3B011}">
      <text>
        <r>
          <rPr>
            <b/>
            <sz val="8"/>
            <color indexed="81"/>
            <rFont val="Tahoma"/>
            <family val="2"/>
          </rPr>
          <t>When using a 216, these are the 2-buffer tubes that can't be cross-assigned</t>
        </r>
        <r>
          <rPr>
            <sz val="8"/>
            <color indexed="81"/>
            <rFont val="Tahoma"/>
            <family val="2"/>
          </rPr>
          <t xml:space="preserve">
</t>
        </r>
      </text>
    </comment>
    <comment ref="AA1121" authorId="0" shapeId="0" xr:uid="{C4508911-F13E-45C7-BDB5-10E42FE18070}">
      <text>
        <r>
          <rPr>
            <b/>
            <sz val="8"/>
            <color indexed="81"/>
            <rFont val="Tahoma"/>
            <family val="2"/>
          </rPr>
          <t>Counting from High count Backwards- this is Fiber Strand 133</t>
        </r>
      </text>
    </comment>
    <comment ref="AB1121" authorId="0" shapeId="0" xr:uid="{6F37410B-6711-45E1-A007-87A31501B202}">
      <text>
        <r>
          <rPr>
            <b/>
            <sz val="8"/>
            <color indexed="81"/>
            <rFont val="Tahoma"/>
            <family val="2"/>
          </rPr>
          <t>Counting from High count Backwards- this is Fiber Strand 144</t>
        </r>
        <r>
          <rPr>
            <sz val="8"/>
            <color indexed="81"/>
            <rFont val="Tahoma"/>
            <family val="2"/>
          </rPr>
          <t xml:space="preserve">
</t>
        </r>
      </text>
    </comment>
    <comment ref="C1122" authorId="0" shapeId="0" xr:uid="{24F5A1EA-7D00-4B77-91DE-DE7B8706D728}">
      <text>
        <r>
          <rPr>
            <b/>
            <sz val="8"/>
            <color indexed="81"/>
            <rFont val="Tahoma"/>
            <family val="2"/>
          </rPr>
          <t xml:space="preserve">Select if this tether will be used to feed a CFST or a lateral cable. </t>
        </r>
      </text>
    </comment>
    <comment ref="D1122" authorId="0" shapeId="0" xr:uid="{00397A20-5D4E-4B27-989C-6647469EFDEC}">
      <text>
        <r>
          <rPr>
            <b/>
            <sz val="8"/>
            <color indexed="81"/>
            <rFont val="Tahoma"/>
            <family val="2"/>
          </rPr>
          <t>Note the Terminal Address to keep your locations straight</t>
        </r>
        <r>
          <rPr>
            <sz val="8"/>
            <color indexed="81"/>
            <rFont val="Tahoma"/>
            <family val="2"/>
          </rPr>
          <t xml:space="preserve">
</t>
        </r>
      </text>
    </comment>
    <comment ref="E1122" authorId="0" shapeId="0" xr:uid="{380F2782-8727-445C-BA6D-1DE3B15BB66D}">
      <text>
        <r>
          <rPr>
            <b/>
            <sz val="9"/>
            <color indexed="81"/>
            <rFont val="Calibri"/>
            <family val="2"/>
            <scheme val="minor"/>
          </rPr>
          <t>Pick the Tether Size for the location</t>
        </r>
        <r>
          <rPr>
            <sz val="8"/>
            <color indexed="81"/>
            <rFont val="Tahoma"/>
            <family val="2"/>
          </rPr>
          <t xml:space="preserve">
</t>
        </r>
      </text>
    </comment>
    <comment ref="F1122" authorId="2" shapeId="0" xr:uid="{1A9930F0-3A8A-4541-8115-AA7C97B1356C}">
      <text>
        <r>
          <rPr>
            <b/>
            <sz val="9"/>
            <color indexed="81"/>
            <rFont val="Tahoma"/>
            <family val="2"/>
          </rPr>
          <t>Identify TCF or FST location.
Leave blank if tether is NOT for a TCF or FST!</t>
        </r>
      </text>
    </comment>
    <comment ref="H1122" authorId="0" shapeId="0" xr:uid="{59D266A3-0CB9-4CE9-B804-24F5AD02DDC3}">
      <text>
        <r>
          <rPr>
            <b/>
            <sz val="8"/>
            <color indexed="81"/>
            <rFont val="Tahoma"/>
            <family val="2"/>
          </rPr>
          <t>If any of these numbers are negative, check your PON count and Cable size</t>
        </r>
        <r>
          <rPr>
            <sz val="8"/>
            <color indexed="81"/>
            <rFont val="Tahoma"/>
            <family val="2"/>
          </rPr>
          <t xml:space="preserve">
</t>
        </r>
      </text>
    </comment>
    <comment ref="I1122" authorId="0" shapeId="0" xr:uid="{7C4AD358-2F32-4A55-9DF1-A4EFF6F8F329}">
      <text>
        <r>
          <rPr>
            <b/>
            <sz val="8"/>
            <color indexed="81"/>
            <rFont val="Tahoma"/>
            <family val="2"/>
          </rPr>
          <t>If any of these numbers are negative, check your PON count and Cable size</t>
        </r>
      </text>
    </comment>
    <comment ref="J1122" authorId="0" shapeId="0" xr:uid="{A5CFBDA3-F26E-49CB-AF20-B8FB69AC6599}">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122" authorId="2" shapeId="0" xr:uid="{61AC846B-9AD6-470B-A643-CAF7D3E63EAE}">
      <text>
        <r>
          <rPr>
            <b/>
            <sz val="9"/>
            <color indexed="81"/>
            <rFont val="Tahoma"/>
            <family val="2"/>
          </rPr>
          <t>Leave blank if using 10' Terminal Tail
Enter Tail length if greater than 10'</t>
        </r>
      </text>
    </comment>
    <comment ref="M1122" authorId="0" shapeId="0" xr:uid="{865C1E78-0287-4039-9C61-640666FBC0EF}">
      <text>
        <r>
          <rPr>
            <b/>
            <sz val="8"/>
            <color indexed="81"/>
            <rFont val="Tahoma"/>
            <family val="2"/>
          </rPr>
          <t>Make design notes such as slack coils, realingment loops,  or location notes</t>
        </r>
      </text>
    </comment>
    <comment ref="Z1122" authorId="0" shapeId="0" xr:uid="{A94D929C-71A3-46A1-901D-49BC6EDF7F43}">
      <text>
        <r>
          <rPr>
            <b/>
            <sz val="8"/>
            <color indexed="81"/>
            <rFont val="Tahoma"/>
            <family val="2"/>
          </rPr>
          <t>When using a 216, these are the 2-buffer tubes that can't be cross-assigned</t>
        </r>
        <r>
          <rPr>
            <sz val="8"/>
            <color indexed="81"/>
            <rFont val="Tahoma"/>
            <family val="2"/>
          </rPr>
          <t xml:space="preserve">
</t>
        </r>
      </text>
    </comment>
    <comment ref="AA1122" authorId="0" shapeId="0" xr:uid="{69DCB8A2-F988-48E1-8945-A16934B23D38}">
      <text>
        <r>
          <rPr>
            <b/>
            <sz val="8"/>
            <color indexed="81"/>
            <rFont val="Tahoma"/>
            <family val="2"/>
          </rPr>
          <t xml:space="preserve">Counting from High count Backwards- this is Fiber Strand 145
</t>
        </r>
      </text>
    </comment>
    <comment ref="AB1122" authorId="0" shapeId="0" xr:uid="{9DC66502-FDC7-410B-9B80-1FE7E446AE19}">
      <text>
        <r>
          <rPr>
            <b/>
            <sz val="8"/>
            <color indexed="81"/>
            <rFont val="Tahoma"/>
            <family val="2"/>
          </rPr>
          <t>Counting from High count Backwards- this is Fiber Strand 156</t>
        </r>
      </text>
    </comment>
    <comment ref="J1124" authorId="1" shapeId="0" xr:uid="{A3F3F396-B5BB-4AD6-8173-0B91162D4D09}">
      <text>
        <r>
          <rPr>
            <b/>
            <sz val="9"/>
            <color indexed="81"/>
            <rFont val="Tahoma"/>
            <family val="2"/>
          </rPr>
          <t>If this highlights as an error, consider upsizing the Tether size for better ribbon utilization</t>
        </r>
      </text>
    </comment>
    <comment ref="J1125" authorId="1" shapeId="0" xr:uid="{D84E490F-94D5-4541-A75F-C87041BC24B6}">
      <text>
        <r>
          <rPr>
            <b/>
            <sz val="9"/>
            <color indexed="81"/>
            <rFont val="Tahoma"/>
            <family val="2"/>
          </rPr>
          <t>If this highlights as an error, consider upsizing the Tether size for better ribbon utilization</t>
        </r>
      </text>
    </comment>
    <comment ref="J1126" authorId="1" shapeId="0" xr:uid="{6F3FF2B8-A9ED-463C-BA65-1A23DCACAFE9}">
      <text>
        <r>
          <rPr>
            <b/>
            <sz val="9"/>
            <color indexed="81"/>
            <rFont val="Tahoma"/>
            <family val="2"/>
          </rPr>
          <t>If this highlights as an error, consider upsizing the Tether size for better ribbon utilization</t>
        </r>
      </text>
    </comment>
    <comment ref="J1127" authorId="1" shapeId="0" xr:uid="{04FC0033-75B4-40D6-99CE-2108CA2AE937}">
      <text>
        <r>
          <rPr>
            <b/>
            <sz val="9"/>
            <color indexed="81"/>
            <rFont val="Tahoma"/>
            <family val="2"/>
          </rPr>
          <t>If this highlights as an error, consider upsizing the Tether size for better ribbon utilization</t>
        </r>
      </text>
    </comment>
    <comment ref="J1128" authorId="1" shapeId="0" xr:uid="{FFD64C46-35B6-436B-BC94-B47EE398A6F3}">
      <text>
        <r>
          <rPr>
            <b/>
            <sz val="9"/>
            <color indexed="81"/>
            <rFont val="Tahoma"/>
            <family val="2"/>
          </rPr>
          <t>If this highlights as an error, consider upsizing the Tether size for better ribbon utilization</t>
        </r>
      </text>
    </comment>
    <comment ref="J1129" authorId="1" shapeId="0" xr:uid="{D7A4585C-356E-4285-97CB-DB3C90B9CB14}">
      <text>
        <r>
          <rPr>
            <b/>
            <sz val="9"/>
            <color indexed="81"/>
            <rFont val="Tahoma"/>
            <family val="2"/>
          </rPr>
          <t>If this highlights as an error, consider upsizing the Tether size for better ribbon utilization</t>
        </r>
      </text>
    </comment>
    <comment ref="J1130" authorId="1" shapeId="0" xr:uid="{5844CA81-E64A-4A30-B1B6-F7F9B813CA21}">
      <text>
        <r>
          <rPr>
            <b/>
            <sz val="9"/>
            <color indexed="81"/>
            <rFont val="Tahoma"/>
            <family val="2"/>
          </rPr>
          <t>If this highlights as an error, consider upsizing the Tether size for better ribbon utilization</t>
        </r>
      </text>
    </comment>
    <comment ref="J1131" authorId="1" shapeId="0" xr:uid="{FF7360D5-13AD-45BD-8E9C-60119CA9D680}">
      <text>
        <r>
          <rPr>
            <b/>
            <sz val="9"/>
            <color indexed="81"/>
            <rFont val="Tahoma"/>
            <family val="2"/>
          </rPr>
          <t>If this highlights as an error, consider upsizing the Tether size for better ribbon utilization</t>
        </r>
      </text>
    </comment>
    <comment ref="J1132" authorId="1" shapeId="0" xr:uid="{695AFE61-8831-4832-81B5-032138DAE987}">
      <text>
        <r>
          <rPr>
            <b/>
            <sz val="9"/>
            <color indexed="81"/>
            <rFont val="Tahoma"/>
            <family val="2"/>
          </rPr>
          <t>If this highlights as an error, consider upsizing the Tether size for better ribbon utilization</t>
        </r>
      </text>
    </comment>
    <comment ref="J1133" authorId="1" shapeId="0" xr:uid="{1CEF8F58-A653-4A66-BF3C-5A46EC06C3E9}">
      <text>
        <r>
          <rPr>
            <b/>
            <sz val="9"/>
            <color indexed="81"/>
            <rFont val="Tahoma"/>
            <family val="2"/>
          </rPr>
          <t>If this highlights as an error, consider upsizing the Tether size for better ribbon utilization</t>
        </r>
      </text>
    </comment>
    <comment ref="J1134" authorId="1" shapeId="0" xr:uid="{95DB69EC-9A98-49E1-979C-DAA121663B12}">
      <text>
        <r>
          <rPr>
            <b/>
            <sz val="9"/>
            <color indexed="81"/>
            <rFont val="Tahoma"/>
            <family val="2"/>
          </rPr>
          <t>If this highlights as an error, consider upsizing the Tether size for better ribbon utilization</t>
        </r>
      </text>
    </comment>
    <comment ref="J1135" authorId="1" shapeId="0" xr:uid="{747D1D9D-D2A5-4F60-B6AA-296D4E134FF0}">
      <text>
        <r>
          <rPr>
            <b/>
            <sz val="9"/>
            <color indexed="81"/>
            <rFont val="Tahoma"/>
            <family val="2"/>
          </rPr>
          <t>If this highlights as an error, consider upsizing the Tether size for better ribbon utilization</t>
        </r>
      </text>
    </comment>
    <comment ref="J1136" authorId="1" shapeId="0" xr:uid="{300801CA-F78B-4F14-BB22-0A396B73B3AF}">
      <text>
        <r>
          <rPr>
            <b/>
            <sz val="9"/>
            <color indexed="81"/>
            <rFont val="Tahoma"/>
            <family val="2"/>
          </rPr>
          <t>If this highlights as an error, consider upsizing the Tether size for better ribbon utilization</t>
        </r>
      </text>
    </comment>
    <comment ref="J1137" authorId="1" shapeId="0" xr:uid="{4BC49ED2-1C76-4E35-BAE3-24F26E381176}">
      <text>
        <r>
          <rPr>
            <b/>
            <sz val="9"/>
            <color indexed="81"/>
            <rFont val="Tahoma"/>
            <family val="2"/>
          </rPr>
          <t>If this highlights as an error, consider upsizing the Tether size for better ribbon utilization</t>
        </r>
      </text>
    </comment>
    <comment ref="J1138" authorId="1" shapeId="0" xr:uid="{64EB7DF0-7AEB-4C5E-BB06-5F9C8AD7D5E8}">
      <text>
        <r>
          <rPr>
            <b/>
            <sz val="9"/>
            <color indexed="81"/>
            <rFont val="Tahoma"/>
            <family val="2"/>
          </rPr>
          <t>If this highlights as an error, consider upsizing the Tether size for better ribbon utilization</t>
        </r>
      </text>
    </comment>
    <comment ref="J1139" authorId="1" shapeId="0" xr:uid="{9163A6E6-564C-4F7E-86C6-E1875C543974}">
      <text>
        <r>
          <rPr>
            <b/>
            <sz val="9"/>
            <color indexed="81"/>
            <rFont val="Tahoma"/>
            <family val="2"/>
          </rPr>
          <t>If this highlights as an error, consider upsizing the Tether size for better ribbon utilization</t>
        </r>
      </text>
    </comment>
    <comment ref="J1140" authorId="1" shapeId="0" xr:uid="{90594C5E-B627-49C1-8954-0E02C8534365}">
      <text>
        <r>
          <rPr>
            <b/>
            <sz val="9"/>
            <color indexed="81"/>
            <rFont val="Tahoma"/>
            <family val="2"/>
          </rPr>
          <t>If this highlights as an error, consider upsizing the Tether size for better ribbon utilization</t>
        </r>
      </text>
    </comment>
    <comment ref="J1141" authorId="1" shapeId="0" xr:uid="{022D8AB0-2FDA-48FF-954F-AD7E70FD4748}">
      <text>
        <r>
          <rPr>
            <b/>
            <sz val="9"/>
            <color indexed="81"/>
            <rFont val="Tahoma"/>
            <family val="2"/>
          </rPr>
          <t>If this highlights as an error, consider upsizing the Tether size for better ribbon utilization</t>
        </r>
      </text>
    </comment>
    <comment ref="C1142" authorId="1" shapeId="0" xr:uid="{463ECA29-1937-4C6B-9309-36BD1AEE677C}">
      <text>
        <r>
          <rPr>
            <b/>
            <sz val="9"/>
            <color indexed="81"/>
            <rFont val="Tahoma"/>
            <family val="2"/>
          </rPr>
          <t>DBL REV requires TWO rows!
TPL REV requires THREE rows!
QD REV requires FOUR rows!</t>
        </r>
      </text>
    </comment>
    <comment ref="J1142" authorId="1" shapeId="0" xr:uid="{B245FAA1-FBC1-49DE-AA09-46AD3F4CBA1F}">
      <text>
        <r>
          <rPr>
            <b/>
            <sz val="9"/>
            <color indexed="81"/>
            <rFont val="Tahoma"/>
            <family val="2"/>
          </rPr>
          <t>If this highlights as an error, consider upsizing the Tether size for better ribbon utilization</t>
        </r>
      </text>
    </comment>
    <comment ref="C1143" authorId="1" shapeId="0" xr:uid="{A31549D3-C288-46D3-8D3F-04BD2B3E506E}">
      <text>
        <r>
          <rPr>
            <b/>
            <sz val="9"/>
            <color indexed="81"/>
            <rFont val="Tahoma"/>
            <family val="2"/>
          </rPr>
          <t>DBL REV requires TWO rows!
TPL REV requires THREE rows!
QD REV requires FOUR rows!</t>
        </r>
      </text>
    </comment>
    <comment ref="J1143" authorId="1" shapeId="0" xr:uid="{5DE59D03-34EA-4633-B1B4-4B8EBCF58603}">
      <text>
        <r>
          <rPr>
            <b/>
            <sz val="9"/>
            <color indexed="81"/>
            <rFont val="Tahoma"/>
            <family val="2"/>
          </rPr>
          <t>If this highlights as an error, consider upsizing the Tether size for better ribbon utilization</t>
        </r>
      </text>
    </comment>
    <comment ref="C1144" authorId="1" shapeId="0" xr:uid="{48FEE54E-A36A-42B1-A434-33F2DF8B668C}">
      <text>
        <r>
          <rPr>
            <b/>
            <sz val="9"/>
            <color indexed="81"/>
            <rFont val="Tahoma"/>
            <family val="2"/>
          </rPr>
          <t>DBL REV requires TWO rows!
TPL REV requires THREE rows!
QD REV requires FOUR rows!</t>
        </r>
      </text>
    </comment>
    <comment ref="J1144" authorId="1" shapeId="0" xr:uid="{35674E4B-E4F2-4E71-AE1D-79A7F6ED5217}">
      <text>
        <r>
          <rPr>
            <b/>
            <sz val="9"/>
            <color indexed="81"/>
            <rFont val="Tahoma"/>
            <family val="2"/>
          </rPr>
          <t>If this highlights as an error, consider upsizing the Tether size for better ribbon utilization</t>
        </r>
      </text>
    </comment>
    <comment ref="C1145" authorId="1" shapeId="0" xr:uid="{CC65516D-F249-4399-B956-1A89C376DD41}">
      <text>
        <r>
          <rPr>
            <b/>
            <sz val="9"/>
            <color indexed="81"/>
            <rFont val="Tahoma"/>
            <family val="2"/>
          </rPr>
          <t>DBL REV requires TWO rows!
TPL REV requires THREE rows!
QD REV requires FOUR rows!</t>
        </r>
      </text>
    </comment>
    <comment ref="J1145" authorId="1" shapeId="0" xr:uid="{5EA4E664-9E6B-422C-9E38-65CAADC5CA7B}">
      <text>
        <r>
          <rPr>
            <b/>
            <sz val="9"/>
            <color indexed="81"/>
            <rFont val="Tahoma"/>
            <family val="2"/>
          </rPr>
          <t>If this highlights as an error, consider upsizing the Tether size for better ribbon utilization</t>
        </r>
      </text>
    </comment>
    <comment ref="C1146" authorId="1" shapeId="0" xr:uid="{70A110D0-B48B-4CD0-8FF2-E446DC57A026}">
      <text>
        <r>
          <rPr>
            <b/>
            <sz val="9"/>
            <color indexed="81"/>
            <rFont val="Tahoma"/>
            <family val="2"/>
          </rPr>
          <t>DBL REV requires TWO rows!
TPL REV requires THREE rows!
QD REV requires FOUR rows!</t>
        </r>
      </text>
    </comment>
    <comment ref="J1146" authorId="1" shapeId="0" xr:uid="{FD55D95F-85AF-47E9-A645-69356D041479}">
      <text>
        <r>
          <rPr>
            <b/>
            <sz val="9"/>
            <color indexed="81"/>
            <rFont val="Tahoma"/>
            <family val="2"/>
          </rPr>
          <t>If this highlights as an error, consider upsizing the Tether size for better ribbon utilization</t>
        </r>
      </text>
    </comment>
    <comment ref="C1147" authorId="1" shapeId="0" xr:uid="{C3593AFB-60C0-4D27-82A1-950D23B5B125}">
      <text>
        <r>
          <rPr>
            <b/>
            <sz val="9"/>
            <color indexed="81"/>
            <rFont val="Tahoma"/>
            <family val="2"/>
          </rPr>
          <t>DBL REV requires TWO rows!
TPL REV requires THREE rows!
QD REV requires FOUR rows!</t>
        </r>
      </text>
    </comment>
    <comment ref="J1147" authorId="1" shapeId="0" xr:uid="{BA216979-6FC0-4F99-B26F-0795E8F602EB}">
      <text>
        <r>
          <rPr>
            <b/>
            <sz val="9"/>
            <color indexed="81"/>
            <rFont val="Tahoma"/>
            <family val="2"/>
          </rPr>
          <t>If this highlights as an error, consider upsizing the Tether size for better ribbon utilization</t>
        </r>
      </text>
    </comment>
    <comment ref="C1148" authorId="1" shapeId="0" xr:uid="{65BD1234-9895-408A-9281-BF5A09F35209}">
      <text>
        <r>
          <rPr>
            <b/>
            <sz val="9"/>
            <color indexed="81"/>
            <rFont val="Tahoma"/>
            <family val="2"/>
          </rPr>
          <t>DBL REV requires TWO rows!
TPL REV requires THREE rows!
QD REV requires FOUR rows!</t>
        </r>
      </text>
    </comment>
    <comment ref="J1148" authorId="1" shapeId="0" xr:uid="{51202636-E1A4-4EDB-928E-58A13304646B}">
      <text>
        <r>
          <rPr>
            <b/>
            <sz val="9"/>
            <color indexed="81"/>
            <rFont val="Tahoma"/>
            <family val="2"/>
          </rPr>
          <t>If this highlights as an error, consider upsizing the Tether size for better ribbon utilization</t>
        </r>
      </text>
    </comment>
    <comment ref="B1154" authorId="0" shapeId="0" xr:uid="{B1124895-8DE3-4762-8BF4-41B60AADA2D7}">
      <text>
        <r>
          <rPr>
            <b/>
            <sz val="8"/>
            <color indexed="81"/>
            <rFont val="Tahoma"/>
            <family val="2"/>
          </rPr>
          <t>This information will be used to satisfy your distribution planning requirement.</t>
        </r>
        <r>
          <rPr>
            <sz val="8"/>
            <color indexed="81"/>
            <rFont val="Tahoma"/>
            <family val="2"/>
          </rPr>
          <t xml:space="preserve">
</t>
        </r>
      </text>
    </comment>
    <comment ref="G1154" authorId="0" shapeId="0" xr:uid="{6F7BBDCB-5E20-4269-8FBB-3BDA0D78E1E4}">
      <text>
        <r>
          <rPr>
            <b/>
            <sz val="8"/>
            <color indexed="81"/>
            <rFont val="Tahoma"/>
            <family val="2"/>
          </rPr>
          <t>This is total fibers that have been assigned to this Reel based on Tether sizes picked</t>
        </r>
        <r>
          <rPr>
            <sz val="8"/>
            <color indexed="81"/>
            <rFont val="Tahoma"/>
            <family val="2"/>
          </rPr>
          <t xml:space="preserve">
</t>
        </r>
      </text>
    </comment>
    <comment ref="I1154" authorId="0" shapeId="0" xr:uid="{BE024866-CB40-4DE6-AE75-9456B172A2A9}">
      <text>
        <r>
          <rPr>
            <b/>
            <sz val="8"/>
            <color indexed="81"/>
            <rFont val="Tahoma"/>
            <family val="2"/>
          </rPr>
          <t>This will be added to Planning Load Block A for TOTAL</t>
        </r>
        <r>
          <rPr>
            <sz val="8"/>
            <color indexed="81"/>
            <rFont val="Tahoma"/>
            <family val="2"/>
          </rPr>
          <t xml:space="preserve">
</t>
        </r>
      </text>
    </comment>
    <comment ref="J1154" authorId="0" shapeId="0" xr:uid="{0B6E45D9-EDA5-4A97-9893-28144981A634}">
      <text>
        <r>
          <rPr>
            <b/>
            <sz val="8"/>
            <color indexed="81"/>
            <rFont val="Tahoma"/>
            <family val="2"/>
          </rPr>
          <t>This is the PON OUT count that is not assigned in this cable reel.</t>
        </r>
        <r>
          <rPr>
            <sz val="8"/>
            <color indexed="81"/>
            <rFont val="Tahoma"/>
            <family val="2"/>
          </rPr>
          <t xml:space="preserve">
</t>
        </r>
      </text>
    </comment>
    <comment ref="P1154" authorId="1" shapeId="0" xr:uid="{F95F61B3-1525-4E21-8A83-1D209E4C28C5}">
      <text>
        <r>
          <rPr>
            <b/>
            <sz val="9"/>
            <color indexed="81"/>
            <rFont val="Tahoma"/>
            <family val="2"/>
          </rPr>
          <t>REMEMBER: 2-Fbr Tethers are NOT available for RPX CABLE!</t>
        </r>
      </text>
    </comment>
    <comment ref="Q1154" authorId="1" shapeId="0" xr:uid="{6811AC59-54CF-418D-83E3-11C5A8F96E36}">
      <text>
        <r>
          <rPr>
            <b/>
            <sz val="9"/>
            <color indexed="81"/>
            <rFont val="Tahoma"/>
            <family val="2"/>
          </rPr>
          <t>REMEMBER: 2-Fbr Tethers are NOT available for RPX CABLE!</t>
        </r>
      </text>
    </comment>
    <comment ref="S1154" authorId="1" shapeId="0" xr:uid="{A82F9810-85F8-46F9-9011-0AACC7F59892}">
      <text>
        <r>
          <rPr>
            <b/>
            <sz val="9"/>
            <color indexed="81"/>
            <rFont val="Tahoma"/>
            <family val="2"/>
          </rPr>
          <t>REMEMBER: 2-Fbr Tethers are NOT available for RPX CABLE!</t>
        </r>
      </text>
    </comment>
    <comment ref="T1154" authorId="1" shapeId="0" xr:uid="{373D8F1E-FAEE-4C3F-9F8E-DD6459C15D84}">
      <text>
        <r>
          <rPr>
            <b/>
            <sz val="9"/>
            <color indexed="81"/>
            <rFont val="Tahoma"/>
            <family val="2"/>
          </rPr>
          <t>REMEMBER: 2-Fbr Tethers are NOT available for RPX CABLE!</t>
        </r>
      </text>
    </comment>
    <comment ref="B1155" authorId="0" shapeId="0" xr:uid="{F1A56941-6544-440B-9E0A-AEDCCA7050DD}">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155" authorId="0" shapeId="0" xr:uid="{975D431A-31D2-4E88-A713-63AB85582597}">
      <text>
        <r>
          <rPr>
            <b/>
            <sz val="8"/>
            <color indexed="81"/>
            <rFont val="Tahoma"/>
            <family val="2"/>
          </rPr>
          <t>Make sure you add this number to "TAT FIBERS ASSIGNED" for the total required in the Load Block on the prints.</t>
        </r>
      </text>
    </comment>
    <comment ref="G1155" authorId="0" shapeId="0" xr:uid="{08942D8A-65F4-4175-AEF3-6AAE1305DE77}">
      <text>
        <r>
          <rPr>
            <b/>
            <sz val="8"/>
            <color indexed="81"/>
            <rFont val="Tahoma"/>
            <family val="2"/>
          </rPr>
          <t>Includes "DEAD" Count (No PON count assigned)</t>
        </r>
      </text>
    </comment>
    <comment ref="I1155" authorId="0" shapeId="0" xr:uid="{EC0E1E5C-FE39-46ED-891A-6187987524E1}">
      <text>
        <r>
          <rPr>
            <b/>
            <sz val="8"/>
            <color indexed="81"/>
            <rFont val="Tahoma"/>
            <family val="2"/>
          </rPr>
          <t xml:space="preserve">If this number is negative- you need to upsize your cable sheath </t>
        </r>
        <r>
          <rPr>
            <sz val="8"/>
            <color indexed="81"/>
            <rFont val="Tahoma"/>
            <family val="2"/>
          </rPr>
          <t xml:space="preserve">
</t>
        </r>
      </text>
    </comment>
    <comment ref="Z1155" authorId="0" shapeId="0" xr:uid="{60237FCF-B0A1-40C6-B969-53F4336F8BA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156" authorId="0" shapeId="0" xr:uid="{AC0BC77D-DCDD-4C72-9966-B9BD9BDBBB5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156" authorId="0" shapeId="0" xr:uid="{C4DA1F6F-B086-44EC-A3F4-5CCFC639E2C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156" authorId="0" shapeId="0" xr:uid="{7862AEEF-9DCA-4392-BA33-CDC63D9A013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156" authorId="1" shapeId="0" xr:uid="{16E5C526-97FA-413E-8FBA-ED953DD49DDE}">
      <text>
        <r>
          <rPr>
            <b/>
            <sz val="9"/>
            <color indexed="81"/>
            <rFont val="Tahoma"/>
            <family val="2"/>
          </rPr>
          <t>REMEMBER: 6-Fbr Tethers are NOT available for RPX CABLE!</t>
        </r>
      </text>
    </comment>
    <comment ref="Q1156" authorId="1" shapeId="0" xr:uid="{D11D3867-3346-4C05-BCB9-F42158261B4B}">
      <text>
        <r>
          <rPr>
            <b/>
            <sz val="9"/>
            <color indexed="81"/>
            <rFont val="Tahoma"/>
            <family val="2"/>
          </rPr>
          <t>REMEMBER: 6-Fbr Tethers are NOT available for RPX CABLE!</t>
        </r>
      </text>
    </comment>
    <comment ref="S1156" authorId="1" shapeId="0" xr:uid="{F515C174-C2C2-4BB4-A578-6C39DFB75796}">
      <text>
        <r>
          <rPr>
            <b/>
            <sz val="9"/>
            <color indexed="81"/>
            <rFont val="Tahoma"/>
            <family val="2"/>
          </rPr>
          <t>REMEMBER: 6-Fbr Tethers are NOT available for RPX CABLE!</t>
        </r>
      </text>
    </comment>
    <comment ref="T1156" authorId="1" shapeId="0" xr:uid="{A61BAD6E-003E-4F13-A986-059B08DEFC17}">
      <text>
        <r>
          <rPr>
            <b/>
            <sz val="9"/>
            <color indexed="81"/>
            <rFont val="Tahoma"/>
            <family val="2"/>
          </rPr>
          <t>REMEMBER: 6-Fbr Tethers are NOT available for AERIAL CABLE!</t>
        </r>
      </text>
    </comment>
    <comment ref="B1157" authorId="0" shapeId="0" xr:uid="{F241766F-4D88-43B7-BFB1-B319BDBD719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157" authorId="0" shapeId="0" xr:uid="{D3C1DF94-5F8F-42D2-A8E7-E3987F82D68F}">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158" authorId="0" shapeId="0" xr:uid="{4E50BFAA-01D5-490A-BCCC-631ED587FE3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159" authorId="0" shapeId="0" xr:uid="{67D35FFA-6FB1-4D65-BAF6-53EA9AE0D9A8}">
      <text>
        <r>
          <rPr>
            <b/>
            <sz val="8"/>
            <color indexed="81"/>
            <rFont val="Tahoma"/>
            <family val="2"/>
          </rPr>
          <t>Include any existing, planned, or expected wireless locations to be fed by this reel of cable.</t>
        </r>
        <r>
          <rPr>
            <sz val="8"/>
            <color indexed="81"/>
            <rFont val="Tahoma"/>
            <family val="2"/>
          </rPr>
          <t xml:space="preserve">
</t>
        </r>
      </text>
    </comment>
    <comment ref="E1159" authorId="0" shapeId="0" xr:uid="{A2F968EE-4DC2-4C6C-9E95-FF4FA7A46CA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159" authorId="0" shapeId="0" xr:uid="{0BE68CB8-BF5A-4536-8C57-C1B65F14FB0C}">
      <text>
        <r>
          <rPr>
            <b/>
            <sz val="8"/>
            <color indexed="81"/>
            <rFont val="Tahoma"/>
            <family val="2"/>
          </rPr>
          <t>These are "manufacturing rules" and general warnings</t>
        </r>
        <r>
          <rPr>
            <sz val="8"/>
            <color indexed="81"/>
            <rFont val="Tahoma"/>
            <family val="2"/>
          </rPr>
          <t xml:space="preserve">
</t>
        </r>
      </text>
    </comment>
    <comment ref="B1160" authorId="0" shapeId="0" xr:uid="{BBEE4573-A9BC-4D03-A65E-F01EB86C6174}">
      <text>
        <r>
          <rPr>
            <b/>
            <sz val="8"/>
            <color indexed="81"/>
            <rFont val="Tahoma"/>
            <family val="2"/>
          </rPr>
          <t>Field end section(s) requirements that this section of cable will feed (not fed by TETHERS)</t>
        </r>
        <r>
          <rPr>
            <sz val="8"/>
            <color indexed="81"/>
            <rFont val="Tahoma"/>
            <family val="2"/>
          </rPr>
          <t xml:space="preserve">
</t>
        </r>
      </text>
    </comment>
    <comment ref="B1161" authorId="0" shapeId="0" xr:uid="{D0711408-15DA-498A-951A-2AC538B8551D}">
      <text>
        <r>
          <rPr>
            <b/>
            <sz val="8"/>
            <color indexed="81"/>
            <rFont val="Tahoma"/>
            <family val="2"/>
          </rPr>
          <t>This number is a sum of TOTAL PLANNED plus the ASSIGNED TO TETHERS</t>
        </r>
        <r>
          <rPr>
            <sz val="8"/>
            <color indexed="81"/>
            <rFont val="Tahoma"/>
            <family val="2"/>
          </rPr>
          <t xml:space="preserve">
</t>
        </r>
      </text>
    </comment>
    <comment ref="Z1162" authorId="0" shapeId="0" xr:uid="{22E74B83-C0C5-4FF5-BC55-E3C4080F30AE}">
      <text>
        <r>
          <rPr>
            <b/>
            <sz val="8"/>
            <color indexed="81"/>
            <rFont val="Tahoma"/>
            <family val="2"/>
          </rPr>
          <t>When using a 216, these are the 2-buffer tubes that can't be cross-assigned</t>
        </r>
        <r>
          <rPr>
            <sz val="8"/>
            <color indexed="81"/>
            <rFont val="Tahoma"/>
            <family val="2"/>
          </rPr>
          <t xml:space="preserve">
</t>
        </r>
      </text>
    </comment>
    <comment ref="AA1162" authorId="0" shapeId="0" xr:uid="{57601530-BDF6-4B0E-9693-6049B49E69CA}">
      <text>
        <r>
          <rPr>
            <b/>
            <sz val="8"/>
            <color indexed="81"/>
            <rFont val="Tahoma"/>
            <family val="2"/>
          </rPr>
          <t>Counting from High count Backwards- this is Fiber Strand 133</t>
        </r>
      </text>
    </comment>
    <comment ref="AB1162" authorId="0" shapeId="0" xr:uid="{3852BC6B-55BC-4249-9311-32B5074AA427}">
      <text>
        <r>
          <rPr>
            <b/>
            <sz val="8"/>
            <color indexed="81"/>
            <rFont val="Tahoma"/>
            <family val="2"/>
          </rPr>
          <t>Counting from High count Backwards- this is Fiber Strand 144</t>
        </r>
        <r>
          <rPr>
            <sz val="8"/>
            <color indexed="81"/>
            <rFont val="Tahoma"/>
            <family val="2"/>
          </rPr>
          <t xml:space="preserve">
</t>
        </r>
      </text>
    </comment>
    <comment ref="C1163" authorId="0" shapeId="0" xr:uid="{6D0EA112-7FE6-4975-8BCF-23D66328C210}">
      <text>
        <r>
          <rPr>
            <b/>
            <sz val="8"/>
            <color indexed="81"/>
            <rFont val="Tahoma"/>
            <family val="2"/>
          </rPr>
          <t xml:space="preserve">Select if this tether will be used to feed a CFST or a lateral cable. </t>
        </r>
      </text>
    </comment>
    <comment ref="D1163" authorId="0" shapeId="0" xr:uid="{CB7B9B73-4536-40C7-9231-97E896B582D2}">
      <text>
        <r>
          <rPr>
            <b/>
            <sz val="8"/>
            <color indexed="81"/>
            <rFont val="Tahoma"/>
            <family val="2"/>
          </rPr>
          <t>Note the Terminal Address to keep your locations straight</t>
        </r>
        <r>
          <rPr>
            <sz val="8"/>
            <color indexed="81"/>
            <rFont val="Tahoma"/>
            <family val="2"/>
          </rPr>
          <t xml:space="preserve">
</t>
        </r>
      </text>
    </comment>
    <comment ref="E1163" authorId="0" shapeId="0" xr:uid="{77A261F5-53BD-4B75-B548-39FDD7CFACD8}">
      <text>
        <r>
          <rPr>
            <b/>
            <sz val="9"/>
            <color indexed="81"/>
            <rFont val="Calibri"/>
            <family val="2"/>
            <scheme val="minor"/>
          </rPr>
          <t>Pick the Tether Size for the location</t>
        </r>
        <r>
          <rPr>
            <sz val="8"/>
            <color indexed="81"/>
            <rFont val="Tahoma"/>
            <family val="2"/>
          </rPr>
          <t xml:space="preserve">
</t>
        </r>
      </text>
    </comment>
    <comment ref="F1163" authorId="2" shapeId="0" xr:uid="{55D492A4-A7E7-47F9-AB5D-176587D93778}">
      <text>
        <r>
          <rPr>
            <b/>
            <sz val="9"/>
            <color indexed="81"/>
            <rFont val="Tahoma"/>
            <family val="2"/>
          </rPr>
          <t>Identify TCF or FST location.
Leave blank if tether is NOT for a TCF or FST!</t>
        </r>
      </text>
    </comment>
    <comment ref="H1163" authorId="0" shapeId="0" xr:uid="{9639A303-5730-4AE9-9EFE-38B0C536422C}">
      <text>
        <r>
          <rPr>
            <b/>
            <sz val="8"/>
            <color indexed="81"/>
            <rFont val="Tahoma"/>
            <family val="2"/>
          </rPr>
          <t>If any of these numbers are negative, check your PON count and Cable size</t>
        </r>
        <r>
          <rPr>
            <sz val="8"/>
            <color indexed="81"/>
            <rFont val="Tahoma"/>
            <family val="2"/>
          </rPr>
          <t xml:space="preserve">
</t>
        </r>
      </text>
    </comment>
    <comment ref="I1163" authorId="0" shapeId="0" xr:uid="{55A56025-FE14-4618-B2DE-E51E00195594}">
      <text>
        <r>
          <rPr>
            <b/>
            <sz val="8"/>
            <color indexed="81"/>
            <rFont val="Tahoma"/>
            <family val="2"/>
          </rPr>
          <t>If any of these numbers are negative, check your PON count and Cable size</t>
        </r>
      </text>
    </comment>
    <comment ref="J1163" authorId="0" shapeId="0" xr:uid="{B8CCB3D4-ECBD-4E5F-A32E-3FEAB79656C9}">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163" authorId="2" shapeId="0" xr:uid="{4525EDB8-3146-41A2-A5E1-74D2FA4CAE57}">
      <text>
        <r>
          <rPr>
            <b/>
            <sz val="9"/>
            <color indexed="81"/>
            <rFont val="Tahoma"/>
            <family val="2"/>
          </rPr>
          <t>Leave blank if using 10' Terminal Tail
Enter Tail length if greater than 10'</t>
        </r>
      </text>
    </comment>
    <comment ref="M1163" authorId="0" shapeId="0" xr:uid="{7398E2B9-6E6C-4260-80EE-AA5E64F531A1}">
      <text>
        <r>
          <rPr>
            <b/>
            <sz val="8"/>
            <color indexed="81"/>
            <rFont val="Tahoma"/>
            <family val="2"/>
          </rPr>
          <t>Make design notes such as slack coils, realingment loops,  or location notes</t>
        </r>
      </text>
    </comment>
    <comment ref="Z1163" authorId="0" shapeId="0" xr:uid="{2BC47240-1352-471E-BA21-EB308AD21036}">
      <text>
        <r>
          <rPr>
            <b/>
            <sz val="8"/>
            <color indexed="81"/>
            <rFont val="Tahoma"/>
            <family val="2"/>
          </rPr>
          <t>When using a 216, these are the 2-buffer tubes that can't be cross-assigned</t>
        </r>
        <r>
          <rPr>
            <sz val="8"/>
            <color indexed="81"/>
            <rFont val="Tahoma"/>
            <family val="2"/>
          </rPr>
          <t xml:space="preserve">
</t>
        </r>
      </text>
    </comment>
    <comment ref="AA1163" authorId="0" shapeId="0" xr:uid="{AD3545EE-C32C-4F72-A105-D4D0AA0363F8}">
      <text>
        <r>
          <rPr>
            <b/>
            <sz val="8"/>
            <color indexed="81"/>
            <rFont val="Tahoma"/>
            <family val="2"/>
          </rPr>
          <t xml:space="preserve">Counting from High count Backwards- this is Fiber Strand 145
</t>
        </r>
      </text>
    </comment>
    <comment ref="AB1163" authorId="0" shapeId="0" xr:uid="{BD69DD1A-A1AA-4D3A-B9CF-552CB3ED5500}">
      <text>
        <r>
          <rPr>
            <b/>
            <sz val="8"/>
            <color indexed="81"/>
            <rFont val="Tahoma"/>
            <family val="2"/>
          </rPr>
          <t>Counting from High count Backwards- this is Fiber Strand 156</t>
        </r>
      </text>
    </comment>
    <comment ref="J1165" authorId="1" shapeId="0" xr:uid="{FF1EDD9F-5ECE-4927-8FA2-BD74C47C6CF5}">
      <text>
        <r>
          <rPr>
            <b/>
            <sz val="9"/>
            <color indexed="81"/>
            <rFont val="Tahoma"/>
            <family val="2"/>
          </rPr>
          <t>If this highlights as an error, consider upsizing the Tether size for better ribbon utilization</t>
        </r>
      </text>
    </comment>
    <comment ref="J1166" authorId="1" shapeId="0" xr:uid="{23EE3082-A388-4015-A0A0-E35B029B7066}">
      <text>
        <r>
          <rPr>
            <b/>
            <sz val="9"/>
            <color indexed="81"/>
            <rFont val="Tahoma"/>
            <family val="2"/>
          </rPr>
          <t>If this highlights as an error, consider upsizing the Tether size for better ribbon utilization</t>
        </r>
      </text>
    </comment>
    <comment ref="J1167" authorId="1" shapeId="0" xr:uid="{393E9A54-5D46-4FDA-B7D7-AE1FB0EDB64F}">
      <text>
        <r>
          <rPr>
            <b/>
            <sz val="9"/>
            <color indexed="81"/>
            <rFont val="Tahoma"/>
            <family val="2"/>
          </rPr>
          <t>If this highlights as an error, consider upsizing the Tether size for better ribbon utilization</t>
        </r>
      </text>
    </comment>
    <comment ref="J1168" authorId="1" shapeId="0" xr:uid="{A3541912-B6C2-4E2D-B2FC-68918D7354A2}">
      <text>
        <r>
          <rPr>
            <b/>
            <sz val="9"/>
            <color indexed="81"/>
            <rFont val="Tahoma"/>
            <family val="2"/>
          </rPr>
          <t>If this highlights as an error, consider upsizing the Tether size for better ribbon utilization</t>
        </r>
      </text>
    </comment>
    <comment ref="J1169" authorId="1" shapeId="0" xr:uid="{50C9A124-378D-48C5-AC4F-53325876129C}">
      <text>
        <r>
          <rPr>
            <b/>
            <sz val="9"/>
            <color indexed="81"/>
            <rFont val="Tahoma"/>
            <family val="2"/>
          </rPr>
          <t>If this highlights as an error, consider upsizing the Tether size for better ribbon utilization</t>
        </r>
      </text>
    </comment>
    <comment ref="J1170" authorId="1" shapeId="0" xr:uid="{4CD1C625-9618-4401-81CF-6F24735C5300}">
      <text>
        <r>
          <rPr>
            <b/>
            <sz val="9"/>
            <color indexed="81"/>
            <rFont val="Tahoma"/>
            <family val="2"/>
          </rPr>
          <t>If this highlights as an error, consider upsizing the Tether size for better ribbon utilization</t>
        </r>
      </text>
    </comment>
    <comment ref="J1171" authorId="1" shapeId="0" xr:uid="{11C076CC-0825-4C12-972D-2FAF5D30AC3C}">
      <text>
        <r>
          <rPr>
            <b/>
            <sz val="9"/>
            <color indexed="81"/>
            <rFont val="Tahoma"/>
            <family val="2"/>
          </rPr>
          <t>If this highlights as an error, consider upsizing the Tether size for better ribbon utilization</t>
        </r>
      </text>
    </comment>
    <comment ref="J1172" authorId="1" shapeId="0" xr:uid="{65315401-B1AC-4623-964A-EED3C57D4BB5}">
      <text>
        <r>
          <rPr>
            <b/>
            <sz val="9"/>
            <color indexed="81"/>
            <rFont val="Tahoma"/>
            <family val="2"/>
          </rPr>
          <t>If this highlights as an error, consider upsizing the Tether size for better ribbon utilization</t>
        </r>
      </text>
    </comment>
    <comment ref="J1173" authorId="1" shapeId="0" xr:uid="{2ACBC205-7890-45C2-8239-ED5155F36973}">
      <text>
        <r>
          <rPr>
            <b/>
            <sz val="9"/>
            <color indexed="81"/>
            <rFont val="Tahoma"/>
            <family val="2"/>
          </rPr>
          <t>If this highlights as an error, consider upsizing the Tether size for better ribbon utilization</t>
        </r>
      </text>
    </comment>
    <comment ref="J1174" authorId="1" shapeId="0" xr:uid="{3EAC87BE-8973-4DEE-8513-C7B57B8D94FE}">
      <text>
        <r>
          <rPr>
            <b/>
            <sz val="9"/>
            <color indexed="81"/>
            <rFont val="Tahoma"/>
            <family val="2"/>
          </rPr>
          <t>If this highlights as an error, consider upsizing the Tether size for better ribbon utilization</t>
        </r>
      </text>
    </comment>
    <comment ref="J1175" authorId="1" shapeId="0" xr:uid="{7DDF8588-74C4-4400-AB78-89128D2BAD8E}">
      <text>
        <r>
          <rPr>
            <b/>
            <sz val="9"/>
            <color indexed="81"/>
            <rFont val="Tahoma"/>
            <family val="2"/>
          </rPr>
          <t>If this highlights as an error, consider upsizing the Tether size for better ribbon utilization</t>
        </r>
      </text>
    </comment>
    <comment ref="J1176" authorId="1" shapeId="0" xr:uid="{7EE345CE-1FE3-43BC-965B-06E980430F73}">
      <text>
        <r>
          <rPr>
            <b/>
            <sz val="9"/>
            <color indexed="81"/>
            <rFont val="Tahoma"/>
            <family val="2"/>
          </rPr>
          <t>If this highlights as an error, consider upsizing the Tether size for better ribbon utilization</t>
        </r>
      </text>
    </comment>
    <comment ref="J1177" authorId="1" shapeId="0" xr:uid="{248A4E8A-CF4F-465E-94F0-2F26B6862553}">
      <text>
        <r>
          <rPr>
            <b/>
            <sz val="9"/>
            <color indexed="81"/>
            <rFont val="Tahoma"/>
            <family val="2"/>
          </rPr>
          <t>If this highlights as an error, consider upsizing the Tether size for better ribbon utilization</t>
        </r>
      </text>
    </comment>
    <comment ref="J1178" authorId="1" shapeId="0" xr:uid="{F4450B25-B622-4D44-99FE-29743F6ABEB7}">
      <text>
        <r>
          <rPr>
            <b/>
            <sz val="9"/>
            <color indexed="81"/>
            <rFont val="Tahoma"/>
            <family val="2"/>
          </rPr>
          <t>If this highlights as an error, consider upsizing the Tether size for better ribbon utilization</t>
        </r>
      </text>
    </comment>
    <comment ref="J1179" authorId="1" shapeId="0" xr:uid="{5E2CAAE0-C30B-4835-A8B2-0DEB163067C6}">
      <text>
        <r>
          <rPr>
            <b/>
            <sz val="9"/>
            <color indexed="81"/>
            <rFont val="Tahoma"/>
            <family val="2"/>
          </rPr>
          <t>If this highlights as an error, consider upsizing the Tether size for better ribbon utilization</t>
        </r>
      </text>
    </comment>
    <comment ref="J1180" authorId="1" shapeId="0" xr:uid="{672C7AD5-7226-4C22-A995-7E56558AA3B1}">
      <text>
        <r>
          <rPr>
            <b/>
            <sz val="9"/>
            <color indexed="81"/>
            <rFont val="Tahoma"/>
            <family val="2"/>
          </rPr>
          <t>If this highlights as an error, consider upsizing the Tether size for better ribbon utilization</t>
        </r>
      </text>
    </comment>
    <comment ref="J1181" authorId="1" shapeId="0" xr:uid="{E6C6B071-7E2A-4BF3-990C-96823E926F5E}">
      <text>
        <r>
          <rPr>
            <b/>
            <sz val="9"/>
            <color indexed="81"/>
            <rFont val="Tahoma"/>
            <family val="2"/>
          </rPr>
          <t>If this highlights as an error, consider upsizing the Tether size for better ribbon utilization</t>
        </r>
      </text>
    </comment>
    <comment ref="J1182" authorId="1" shapeId="0" xr:uid="{F8A8F639-8400-483D-9454-A9A88448573D}">
      <text>
        <r>
          <rPr>
            <b/>
            <sz val="9"/>
            <color indexed="81"/>
            <rFont val="Tahoma"/>
            <family val="2"/>
          </rPr>
          <t>If this highlights as an error, consider upsizing the Tether size for better ribbon utilization</t>
        </r>
      </text>
    </comment>
    <comment ref="C1183" authorId="1" shapeId="0" xr:uid="{BEF336A4-9326-4FFF-AB2E-0304C7F6962D}">
      <text>
        <r>
          <rPr>
            <b/>
            <sz val="9"/>
            <color indexed="81"/>
            <rFont val="Tahoma"/>
            <family val="2"/>
          </rPr>
          <t>DBL REV requires TWO rows!
TPL REV requires THREE rows!
QD REV requires FOUR rows!</t>
        </r>
      </text>
    </comment>
    <comment ref="J1183" authorId="1" shapeId="0" xr:uid="{55E4ED95-1105-4F11-AE61-DD5B86D94499}">
      <text>
        <r>
          <rPr>
            <b/>
            <sz val="9"/>
            <color indexed="81"/>
            <rFont val="Tahoma"/>
            <family val="2"/>
          </rPr>
          <t>If this highlights as an error, consider upsizing the Tether size for better ribbon utilization</t>
        </r>
      </text>
    </comment>
    <comment ref="C1184" authorId="1" shapeId="0" xr:uid="{5D9ACE24-4EC7-47C7-A641-DA61D05FC5A4}">
      <text>
        <r>
          <rPr>
            <b/>
            <sz val="9"/>
            <color indexed="81"/>
            <rFont val="Tahoma"/>
            <family val="2"/>
          </rPr>
          <t>DBL REV requires TWO rows!
TPL REV requires THREE rows!
QD REV requires FOUR rows!</t>
        </r>
      </text>
    </comment>
    <comment ref="J1184" authorId="1" shapeId="0" xr:uid="{1719378A-11A0-4D01-8EE2-D893EE6B2459}">
      <text>
        <r>
          <rPr>
            <b/>
            <sz val="9"/>
            <color indexed="81"/>
            <rFont val="Tahoma"/>
            <family val="2"/>
          </rPr>
          <t>If this highlights as an error, consider upsizing the Tether size for better ribbon utilization</t>
        </r>
      </text>
    </comment>
    <comment ref="C1185" authorId="1" shapeId="0" xr:uid="{503037ED-BDD2-43A1-ACE7-D1821A783663}">
      <text>
        <r>
          <rPr>
            <b/>
            <sz val="9"/>
            <color indexed="81"/>
            <rFont val="Tahoma"/>
            <family val="2"/>
          </rPr>
          <t>DBL REV requires TWO rows!
TPL REV requires THREE rows!
QD REV requires FOUR rows!</t>
        </r>
      </text>
    </comment>
    <comment ref="J1185" authorId="1" shapeId="0" xr:uid="{0B2FC966-BBA7-41CD-9206-28675504BB7A}">
      <text>
        <r>
          <rPr>
            <b/>
            <sz val="9"/>
            <color indexed="81"/>
            <rFont val="Tahoma"/>
            <family val="2"/>
          </rPr>
          <t>If this highlights as an error, consider upsizing the Tether size for better ribbon utilization</t>
        </r>
      </text>
    </comment>
    <comment ref="C1186" authorId="1" shapeId="0" xr:uid="{3852DE42-76D0-4BF9-84D2-AFCF3A9DF53F}">
      <text>
        <r>
          <rPr>
            <b/>
            <sz val="9"/>
            <color indexed="81"/>
            <rFont val="Tahoma"/>
            <family val="2"/>
          </rPr>
          <t>DBL REV requires TWO rows!
TPL REV requires THREE rows!
QD REV requires FOUR rows!</t>
        </r>
      </text>
    </comment>
    <comment ref="J1186" authorId="1" shapeId="0" xr:uid="{26BAA11A-70F0-4824-A844-631052A05514}">
      <text>
        <r>
          <rPr>
            <b/>
            <sz val="9"/>
            <color indexed="81"/>
            <rFont val="Tahoma"/>
            <family val="2"/>
          </rPr>
          <t>If this highlights as an error, consider upsizing the Tether size for better ribbon utilization</t>
        </r>
      </text>
    </comment>
    <comment ref="C1187" authorId="1" shapeId="0" xr:uid="{0A76AA68-F12D-4A77-8E7B-B6970E55CB3B}">
      <text>
        <r>
          <rPr>
            <b/>
            <sz val="9"/>
            <color indexed="81"/>
            <rFont val="Tahoma"/>
            <family val="2"/>
          </rPr>
          <t>DBL REV requires TWO rows!
TPL REV requires THREE rows!
QD REV requires FOUR rows!</t>
        </r>
      </text>
    </comment>
    <comment ref="J1187" authorId="1" shapeId="0" xr:uid="{A3C97B23-74AF-45D8-B9D2-B39AD600C685}">
      <text>
        <r>
          <rPr>
            <b/>
            <sz val="9"/>
            <color indexed="81"/>
            <rFont val="Tahoma"/>
            <family val="2"/>
          </rPr>
          <t>If this highlights as an error, consider upsizing the Tether size for better ribbon utilization</t>
        </r>
      </text>
    </comment>
    <comment ref="C1188" authorId="1" shapeId="0" xr:uid="{50DDC51F-F7B1-411F-B65B-F4FC3A5C3ACA}">
      <text>
        <r>
          <rPr>
            <b/>
            <sz val="9"/>
            <color indexed="81"/>
            <rFont val="Tahoma"/>
            <family val="2"/>
          </rPr>
          <t>DBL REV requires TWO rows!
TPL REV requires THREE rows!
QD REV requires FOUR rows!</t>
        </r>
      </text>
    </comment>
    <comment ref="J1188" authorId="1" shapeId="0" xr:uid="{D2BE9EF8-D7F4-4B5E-B3A2-B860BBDF7C79}">
      <text>
        <r>
          <rPr>
            <b/>
            <sz val="9"/>
            <color indexed="81"/>
            <rFont val="Tahoma"/>
            <family val="2"/>
          </rPr>
          <t>If this highlights as an error, consider upsizing the Tether size for better ribbon utilization</t>
        </r>
      </text>
    </comment>
    <comment ref="C1189" authorId="1" shapeId="0" xr:uid="{13442406-6111-425B-BD1B-D032142355CE}">
      <text>
        <r>
          <rPr>
            <b/>
            <sz val="9"/>
            <color indexed="81"/>
            <rFont val="Tahoma"/>
            <family val="2"/>
          </rPr>
          <t>DBL REV requires TWO rows!
TPL REV requires THREE rows!
QD REV requires FOUR rows!</t>
        </r>
      </text>
    </comment>
    <comment ref="J1189" authorId="1" shapeId="0" xr:uid="{D4EC2433-5263-48F0-9AD0-E82533516171}">
      <text>
        <r>
          <rPr>
            <b/>
            <sz val="9"/>
            <color indexed="81"/>
            <rFont val="Tahoma"/>
            <family val="2"/>
          </rPr>
          <t>If this highlights as an error, consider upsizing the Tether size for better ribbon utilization</t>
        </r>
      </text>
    </comment>
    <comment ref="B1195" authorId="0" shapeId="0" xr:uid="{AEE32C53-7DA1-4F66-BE5D-029B8BDDD8F6}">
      <text>
        <r>
          <rPr>
            <b/>
            <sz val="8"/>
            <color indexed="81"/>
            <rFont val="Tahoma"/>
            <family val="2"/>
          </rPr>
          <t>This information will be used to satisfy your distribution planning requirement.</t>
        </r>
        <r>
          <rPr>
            <sz val="8"/>
            <color indexed="81"/>
            <rFont val="Tahoma"/>
            <family val="2"/>
          </rPr>
          <t xml:space="preserve">
</t>
        </r>
      </text>
    </comment>
    <comment ref="G1195" authorId="0" shapeId="0" xr:uid="{9C2918BA-B82E-4313-A0F7-6F39F43B903E}">
      <text>
        <r>
          <rPr>
            <b/>
            <sz val="8"/>
            <color indexed="81"/>
            <rFont val="Tahoma"/>
            <family val="2"/>
          </rPr>
          <t>This is total fibers that have been assigned to this Reel based on Tether sizes picked</t>
        </r>
        <r>
          <rPr>
            <sz val="8"/>
            <color indexed="81"/>
            <rFont val="Tahoma"/>
            <family val="2"/>
          </rPr>
          <t xml:space="preserve">
</t>
        </r>
      </text>
    </comment>
    <comment ref="I1195" authorId="0" shapeId="0" xr:uid="{8F3276E2-BC7B-4235-BC35-7199D968FF2E}">
      <text>
        <r>
          <rPr>
            <b/>
            <sz val="8"/>
            <color indexed="81"/>
            <rFont val="Tahoma"/>
            <family val="2"/>
          </rPr>
          <t>This will be added to Planning Load Block A for TOTAL</t>
        </r>
        <r>
          <rPr>
            <sz val="8"/>
            <color indexed="81"/>
            <rFont val="Tahoma"/>
            <family val="2"/>
          </rPr>
          <t xml:space="preserve">
</t>
        </r>
      </text>
    </comment>
    <comment ref="J1195" authorId="0" shapeId="0" xr:uid="{5F3F35E4-0239-4B01-936E-8A7B01535D9D}">
      <text>
        <r>
          <rPr>
            <b/>
            <sz val="8"/>
            <color indexed="81"/>
            <rFont val="Tahoma"/>
            <family val="2"/>
          </rPr>
          <t>This is the PON OUT count that is not assigned in this cable reel.</t>
        </r>
        <r>
          <rPr>
            <sz val="8"/>
            <color indexed="81"/>
            <rFont val="Tahoma"/>
            <family val="2"/>
          </rPr>
          <t xml:space="preserve">
</t>
        </r>
      </text>
    </comment>
    <comment ref="P1195" authorId="1" shapeId="0" xr:uid="{8469CD79-F28A-4F62-B6B4-2972B6A2FA4B}">
      <text>
        <r>
          <rPr>
            <b/>
            <sz val="9"/>
            <color indexed="81"/>
            <rFont val="Tahoma"/>
            <family val="2"/>
          </rPr>
          <t>REMEMBER: 2-Fbr Tethers are NOT available for RPX CABLE!</t>
        </r>
      </text>
    </comment>
    <comment ref="Q1195" authorId="1" shapeId="0" xr:uid="{3ED7AC14-FC73-4A1E-8727-0CA66578EC72}">
      <text>
        <r>
          <rPr>
            <b/>
            <sz val="9"/>
            <color indexed="81"/>
            <rFont val="Tahoma"/>
            <family val="2"/>
          </rPr>
          <t>REMEMBER: 2-Fbr Tethers are NOT available for RPX CABLE!</t>
        </r>
      </text>
    </comment>
    <comment ref="S1195" authorId="1" shapeId="0" xr:uid="{4462515E-E7ED-4FFC-A532-219C57E7240B}">
      <text>
        <r>
          <rPr>
            <b/>
            <sz val="9"/>
            <color indexed="81"/>
            <rFont val="Tahoma"/>
            <family val="2"/>
          </rPr>
          <t>REMEMBER: 2-Fbr Tethers are NOT available for RPX CABLE!</t>
        </r>
      </text>
    </comment>
    <comment ref="T1195" authorId="1" shapeId="0" xr:uid="{BB4B23C0-A111-4A98-9599-E8E0154FBD33}">
      <text>
        <r>
          <rPr>
            <b/>
            <sz val="9"/>
            <color indexed="81"/>
            <rFont val="Tahoma"/>
            <family val="2"/>
          </rPr>
          <t>REMEMBER: 2-Fbr Tethers are NOT available for RPX CABLE!</t>
        </r>
      </text>
    </comment>
    <comment ref="B1196" authorId="0" shapeId="0" xr:uid="{BFF65AB8-BC1B-499E-8A89-D5B8FB96669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196" authorId="0" shapeId="0" xr:uid="{F1E4037C-90F5-4449-AD08-80817F5E693D}">
      <text>
        <r>
          <rPr>
            <b/>
            <sz val="8"/>
            <color indexed="81"/>
            <rFont val="Tahoma"/>
            <family val="2"/>
          </rPr>
          <t>Make sure you add this number to "TAT FIBERS ASSIGNED" for the total required in the Load Block on the prints.</t>
        </r>
      </text>
    </comment>
    <comment ref="G1196" authorId="0" shapeId="0" xr:uid="{308581A9-C2C7-4207-A01E-6D1E7BE06947}">
      <text>
        <r>
          <rPr>
            <b/>
            <sz val="8"/>
            <color indexed="81"/>
            <rFont val="Tahoma"/>
            <family val="2"/>
          </rPr>
          <t>Includes "DEAD" Count (No PON count assigned)</t>
        </r>
      </text>
    </comment>
    <comment ref="I1196" authorId="0" shapeId="0" xr:uid="{83D20D07-08B0-4326-86E9-A1D92A415AC7}">
      <text>
        <r>
          <rPr>
            <b/>
            <sz val="8"/>
            <color indexed="81"/>
            <rFont val="Tahoma"/>
            <family val="2"/>
          </rPr>
          <t xml:space="preserve">If this number is negative- you need to upsize your cable sheath </t>
        </r>
        <r>
          <rPr>
            <sz val="8"/>
            <color indexed="81"/>
            <rFont val="Tahoma"/>
            <family val="2"/>
          </rPr>
          <t xml:space="preserve">
</t>
        </r>
      </text>
    </comment>
    <comment ref="Z1196" authorId="0" shapeId="0" xr:uid="{15C25B48-DBAB-4494-9808-90153572113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197" authorId="0" shapeId="0" xr:uid="{4696AA7E-E5E5-4CD0-8271-F804C46D450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197" authorId="0" shapeId="0" xr:uid="{3EC271E0-567C-4686-8C8D-93EBB938BA4D}">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197" authorId="0" shapeId="0" xr:uid="{08507267-B207-4C2A-AEF3-A113924F0CF1}">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197" authorId="1" shapeId="0" xr:uid="{9B938EA1-6671-4441-A36F-574ABD7B900A}">
      <text>
        <r>
          <rPr>
            <b/>
            <sz val="9"/>
            <color indexed="81"/>
            <rFont val="Tahoma"/>
            <family val="2"/>
          </rPr>
          <t>REMEMBER: 6-Fbr Tethers are NOT available for RPX CABLE!</t>
        </r>
      </text>
    </comment>
    <comment ref="Q1197" authorId="1" shapeId="0" xr:uid="{965B1F52-AD0A-41B8-96CC-E4ACA90C4972}">
      <text>
        <r>
          <rPr>
            <b/>
            <sz val="9"/>
            <color indexed="81"/>
            <rFont val="Tahoma"/>
            <family val="2"/>
          </rPr>
          <t>REMEMBER: 6-Fbr Tethers are NOT available for RPX CABLE!</t>
        </r>
      </text>
    </comment>
    <comment ref="S1197" authorId="1" shapeId="0" xr:uid="{DAAAA459-C7A9-4905-A464-D1CBF9B34A48}">
      <text>
        <r>
          <rPr>
            <b/>
            <sz val="9"/>
            <color indexed="81"/>
            <rFont val="Tahoma"/>
            <family val="2"/>
          </rPr>
          <t>REMEMBER: 6-Fbr Tethers are NOT available for RPX CABLE!</t>
        </r>
      </text>
    </comment>
    <comment ref="T1197" authorId="1" shapeId="0" xr:uid="{B91E786B-F548-4798-814A-FE91EB785DE4}">
      <text>
        <r>
          <rPr>
            <b/>
            <sz val="9"/>
            <color indexed="81"/>
            <rFont val="Tahoma"/>
            <family val="2"/>
          </rPr>
          <t>REMEMBER: 6-Fbr Tethers are NOT available for AERIAL CABLE!</t>
        </r>
      </text>
    </comment>
    <comment ref="B1198" authorId="0" shapeId="0" xr:uid="{4F52906D-061F-4D3A-85F8-97331A7D249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198" authorId="0" shapeId="0" xr:uid="{006541A7-5A91-428F-8AB9-3E4985FE72C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199" authorId="0" shapeId="0" xr:uid="{75CEAFAA-D0F5-4546-A2B9-FBA73A1547AA}">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200" authorId="0" shapeId="0" xr:uid="{63753520-5D52-4AC5-8761-4D613F527261}">
      <text>
        <r>
          <rPr>
            <b/>
            <sz val="8"/>
            <color indexed="81"/>
            <rFont val="Tahoma"/>
            <family val="2"/>
          </rPr>
          <t>Include any existing, planned, or expected wireless locations to be fed by this reel of cable.</t>
        </r>
        <r>
          <rPr>
            <sz val="8"/>
            <color indexed="81"/>
            <rFont val="Tahoma"/>
            <family val="2"/>
          </rPr>
          <t xml:space="preserve">
</t>
        </r>
      </text>
    </comment>
    <comment ref="E1200" authorId="0" shapeId="0" xr:uid="{950A1BFF-866F-414F-A544-7A51B11BD549}">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200" authorId="0" shapeId="0" xr:uid="{30DE76DB-E775-4489-831D-0E7A7A9B8A49}">
      <text>
        <r>
          <rPr>
            <b/>
            <sz val="8"/>
            <color indexed="81"/>
            <rFont val="Tahoma"/>
            <family val="2"/>
          </rPr>
          <t>These are "manufacturing rules" and general warnings</t>
        </r>
        <r>
          <rPr>
            <sz val="8"/>
            <color indexed="81"/>
            <rFont val="Tahoma"/>
            <family val="2"/>
          </rPr>
          <t xml:space="preserve">
</t>
        </r>
      </text>
    </comment>
    <comment ref="B1201" authorId="0" shapeId="0" xr:uid="{55331A22-A46F-45C2-80A9-C88FE7F0AA0D}">
      <text>
        <r>
          <rPr>
            <b/>
            <sz val="8"/>
            <color indexed="81"/>
            <rFont val="Tahoma"/>
            <family val="2"/>
          </rPr>
          <t>Field end section(s) requirements that this section of cable will feed (not fed by TETHERS)</t>
        </r>
        <r>
          <rPr>
            <sz val="8"/>
            <color indexed="81"/>
            <rFont val="Tahoma"/>
            <family val="2"/>
          </rPr>
          <t xml:space="preserve">
</t>
        </r>
      </text>
    </comment>
    <comment ref="B1202" authorId="0" shapeId="0" xr:uid="{C9AF13E4-A5FB-4B51-9B1A-A022D9D568A8}">
      <text>
        <r>
          <rPr>
            <b/>
            <sz val="8"/>
            <color indexed="81"/>
            <rFont val="Tahoma"/>
            <family val="2"/>
          </rPr>
          <t>This number is a sum of TOTAL PLANNED plus the ASSIGNED TO TETHERS</t>
        </r>
        <r>
          <rPr>
            <sz val="8"/>
            <color indexed="81"/>
            <rFont val="Tahoma"/>
            <family val="2"/>
          </rPr>
          <t xml:space="preserve">
</t>
        </r>
      </text>
    </comment>
    <comment ref="Z1203" authorId="0" shapeId="0" xr:uid="{3FBBE0CE-027F-4CE7-AA67-CD07F47B21A4}">
      <text>
        <r>
          <rPr>
            <b/>
            <sz val="8"/>
            <color indexed="81"/>
            <rFont val="Tahoma"/>
            <family val="2"/>
          </rPr>
          <t>When using a 216, these are the 2-buffer tubes that can't be cross-assigned</t>
        </r>
        <r>
          <rPr>
            <sz val="8"/>
            <color indexed="81"/>
            <rFont val="Tahoma"/>
            <family val="2"/>
          </rPr>
          <t xml:space="preserve">
</t>
        </r>
      </text>
    </comment>
    <comment ref="AA1203" authorId="0" shapeId="0" xr:uid="{F1330D27-7B4C-4E78-B52F-A4C4D063BDCB}">
      <text>
        <r>
          <rPr>
            <b/>
            <sz val="8"/>
            <color indexed="81"/>
            <rFont val="Tahoma"/>
            <family val="2"/>
          </rPr>
          <t>Counting from High count Backwards- this is Fiber Strand 133</t>
        </r>
      </text>
    </comment>
    <comment ref="AB1203" authorId="0" shapeId="0" xr:uid="{7BF3E5BE-3B39-473A-AB8A-8D85BEF6F39B}">
      <text>
        <r>
          <rPr>
            <b/>
            <sz val="8"/>
            <color indexed="81"/>
            <rFont val="Tahoma"/>
            <family val="2"/>
          </rPr>
          <t>Counting from High count Backwards- this is Fiber Strand 144</t>
        </r>
        <r>
          <rPr>
            <sz val="8"/>
            <color indexed="81"/>
            <rFont val="Tahoma"/>
            <family val="2"/>
          </rPr>
          <t xml:space="preserve">
</t>
        </r>
      </text>
    </comment>
    <comment ref="C1204" authorId="0" shapeId="0" xr:uid="{FFE46A02-8531-46D6-BC1E-B771BE053DA9}">
      <text>
        <r>
          <rPr>
            <b/>
            <sz val="8"/>
            <color indexed="81"/>
            <rFont val="Tahoma"/>
            <family val="2"/>
          </rPr>
          <t xml:space="preserve">Select if this tether will be used to feed a CFST or a lateral cable. </t>
        </r>
      </text>
    </comment>
    <comment ref="D1204" authorId="0" shapeId="0" xr:uid="{05B5590C-08FF-407F-B676-5AA3E6F4855D}">
      <text>
        <r>
          <rPr>
            <b/>
            <sz val="8"/>
            <color indexed="81"/>
            <rFont val="Tahoma"/>
            <family val="2"/>
          </rPr>
          <t>Note the Terminal Address to keep your locations straight</t>
        </r>
        <r>
          <rPr>
            <sz val="8"/>
            <color indexed="81"/>
            <rFont val="Tahoma"/>
            <family val="2"/>
          </rPr>
          <t xml:space="preserve">
</t>
        </r>
      </text>
    </comment>
    <comment ref="E1204" authorId="0" shapeId="0" xr:uid="{0186E6FB-BC87-4EEF-8858-E38A8268C9A3}">
      <text>
        <r>
          <rPr>
            <b/>
            <sz val="9"/>
            <color indexed="81"/>
            <rFont val="Calibri"/>
            <family val="2"/>
            <scheme val="minor"/>
          </rPr>
          <t>Pick the Tether Size for the location</t>
        </r>
        <r>
          <rPr>
            <sz val="8"/>
            <color indexed="81"/>
            <rFont val="Tahoma"/>
            <family val="2"/>
          </rPr>
          <t xml:space="preserve">
</t>
        </r>
      </text>
    </comment>
    <comment ref="F1204" authorId="2" shapeId="0" xr:uid="{AD5E9A6E-17CA-462F-9F08-83CF4931504E}">
      <text>
        <r>
          <rPr>
            <b/>
            <sz val="9"/>
            <color indexed="81"/>
            <rFont val="Tahoma"/>
            <family val="2"/>
          </rPr>
          <t>Identify TCF or FST location.
Leave blank if tether is NOT for a TCF or FST!</t>
        </r>
      </text>
    </comment>
    <comment ref="H1204" authorId="0" shapeId="0" xr:uid="{9401A058-59DF-4EA0-BCEC-FE6C38BB26D8}">
      <text>
        <r>
          <rPr>
            <b/>
            <sz val="8"/>
            <color indexed="81"/>
            <rFont val="Tahoma"/>
            <family val="2"/>
          </rPr>
          <t>If any of these numbers are negative, check your PON count and Cable size</t>
        </r>
        <r>
          <rPr>
            <sz val="8"/>
            <color indexed="81"/>
            <rFont val="Tahoma"/>
            <family val="2"/>
          </rPr>
          <t xml:space="preserve">
</t>
        </r>
      </text>
    </comment>
    <comment ref="I1204" authorId="0" shapeId="0" xr:uid="{7BA4B75D-A3CE-43B8-B188-6A6794D4884D}">
      <text>
        <r>
          <rPr>
            <b/>
            <sz val="8"/>
            <color indexed="81"/>
            <rFont val="Tahoma"/>
            <family val="2"/>
          </rPr>
          <t>If any of these numbers are negative, check your PON count and Cable size</t>
        </r>
      </text>
    </comment>
    <comment ref="J1204" authorId="0" shapeId="0" xr:uid="{3CC1F38F-0DF1-4923-987B-A724090EB43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204" authorId="2" shapeId="0" xr:uid="{260CF215-C6F7-42B6-BB9C-DEB8300D0932}">
      <text>
        <r>
          <rPr>
            <b/>
            <sz val="9"/>
            <color indexed="81"/>
            <rFont val="Tahoma"/>
            <family val="2"/>
          </rPr>
          <t>Leave blank if using 10' Terminal Tail
Enter Tail length if greater than 10'</t>
        </r>
      </text>
    </comment>
    <comment ref="M1204" authorId="0" shapeId="0" xr:uid="{B6EC47CC-3BA4-4AA2-8598-B3BD2F0902E3}">
      <text>
        <r>
          <rPr>
            <b/>
            <sz val="8"/>
            <color indexed="81"/>
            <rFont val="Tahoma"/>
            <family val="2"/>
          </rPr>
          <t>Make design notes such as slack coils, realingment loops,  or location notes</t>
        </r>
      </text>
    </comment>
    <comment ref="Z1204" authorId="0" shapeId="0" xr:uid="{23B96AF1-AA2C-4A85-860B-C2126B2914C0}">
      <text>
        <r>
          <rPr>
            <b/>
            <sz val="8"/>
            <color indexed="81"/>
            <rFont val="Tahoma"/>
            <family val="2"/>
          </rPr>
          <t>When using a 216, these are the 2-buffer tubes that can't be cross-assigned</t>
        </r>
        <r>
          <rPr>
            <sz val="8"/>
            <color indexed="81"/>
            <rFont val="Tahoma"/>
            <family val="2"/>
          </rPr>
          <t xml:space="preserve">
</t>
        </r>
      </text>
    </comment>
    <comment ref="AA1204" authorId="0" shapeId="0" xr:uid="{315BA3CE-632D-4F1B-AE59-10E1C29F50B3}">
      <text>
        <r>
          <rPr>
            <b/>
            <sz val="8"/>
            <color indexed="81"/>
            <rFont val="Tahoma"/>
            <family val="2"/>
          </rPr>
          <t xml:space="preserve">Counting from High count Backwards- this is Fiber Strand 145
</t>
        </r>
      </text>
    </comment>
    <comment ref="AB1204" authorId="0" shapeId="0" xr:uid="{AAB26185-002B-4EED-AE28-A2056037C70A}">
      <text>
        <r>
          <rPr>
            <b/>
            <sz val="8"/>
            <color indexed="81"/>
            <rFont val="Tahoma"/>
            <family val="2"/>
          </rPr>
          <t>Counting from High count Backwards- this is Fiber Strand 156</t>
        </r>
      </text>
    </comment>
    <comment ref="J1206" authorId="1" shapeId="0" xr:uid="{9B24BC02-6569-4BB7-A5CD-A893A0529C18}">
      <text>
        <r>
          <rPr>
            <b/>
            <sz val="9"/>
            <color indexed="81"/>
            <rFont val="Tahoma"/>
            <family val="2"/>
          </rPr>
          <t>If this highlights as an error, consider upsizing the Tether size for better ribbon utilization</t>
        </r>
      </text>
    </comment>
    <comment ref="J1207" authorId="1" shapeId="0" xr:uid="{74132211-140E-4228-A3AE-22967FCBD292}">
      <text>
        <r>
          <rPr>
            <b/>
            <sz val="9"/>
            <color indexed="81"/>
            <rFont val="Tahoma"/>
            <family val="2"/>
          </rPr>
          <t>If this highlights as an error, consider upsizing the Tether size for better ribbon utilization</t>
        </r>
      </text>
    </comment>
    <comment ref="J1208" authorId="1" shapeId="0" xr:uid="{4F88110F-0387-437E-B6C2-A497A9D2789F}">
      <text>
        <r>
          <rPr>
            <b/>
            <sz val="9"/>
            <color indexed="81"/>
            <rFont val="Tahoma"/>
            <family val="2"/>
          </rPr>
          <t>If this highlights as an error, consider upsizing the Tether size for better ribbon utilization</t>
        </r>
      </text>
    </comment>
    <comment ref="J1209" authorId="1" shapeId="0" xr:uid="{213D5370-7832-4625-8063-A925875A0F0A}">
      <text>
        <r>
          <rPr>
            <b/>
            <sz val="9"/>
            <color indexed="81"/>
            <rFont val="Tahoma"/>
            <family val="2"/>
          </rPr>
          <t>If this highlights as an error, consider upsizing the Tether size for better ribbon utilization</t>
        </r>
      </text>
    </comment>
    <comment ref="J1210" authorId="1" shapeId="0" xr:uid="{27362831-50BF-4089-8B3C-E6B02E7359D2}">
      <text>
        <r>
          <rPr>
            <b/>
            <sz val="9"/>
            <color indexed="81"/>
            <rFont val="Tahoma"/>
            <family val="2"/>
          </rPr>
          <t>If this highlights as an error, consider upsizing the Tether size for better ribbon utilization</t>
        </r>
      </text>
    </comment>
    <comment ref="J1211" authorId="1" shapeId="0" xr:uid="{59F586E3-5913-413F-B051-D29E2B7ACFEA}">
      <text>
        <r>
          <rPr>
            <b/>
            <sz val="9"/>
            <color indexed="81"/>
            <rFont val="Tahoma"/>
            <family val="2"/>
          </rPr>
          <t>If this highlights as an error, consider upsizing the Tether size for better ribbon utilization</t>
        </r>
      </text>
    </comment>
    <comment ref="J1212" authorId="1" shapeId="0" xr:uid="{12B97C1B-B0BE-4E4E-81B5-2D2645D8DD36}">
      <text>
        <r>
          <rPr>
            <b/>
            <sz val="9"/>
            <color indexed="81"/>
            <rFont val="Tahoma"/>
            <family val="2"/>
          </rPr>
          <t>If this highlights as an error, consider upsizing the Tether size for better ribbon utilization</t>
        </r>
      </text>
    </comment>
    <comment ref="J1213" authorId="1" shapeId="0" xr:uid="{1A99F02F-E55E-4FAE-A277-11C354F59270}">
      <text>
        <r>
          <rPr>
            <b/>
            <sz val="9"/>
            <color indexed="81"/>
            <rFont val="Tahoma"/>
            <family val="2"/>
          </rPr>
          <t>If this highlights as an error, consider upsizing the Tether size for better ribbon utilization</t>
        </r>
      </text>
    </comment>
    <comment ref="J1214" authorId="1" shapeId="0" xr:uid="{EF081B21-4F41-4781-83FE-48412E37CB9C}">
      <text>
        <r>
          <rPr>
            <b/>
            <sz val="9"/>
            <color indexed="81"/>
            <rFont val="Tahoma"/>
            <family val="2"/>
          </rPr>
          <t>If this highlights as an error, consider upsizing the Tether size for better ribbon utilization</t>
        </r>
      </text>
    </comment>
    <comment ref="J1215" authorId="1" shapeId="0" xr:uid="{0DB282BD-F081-413A-A14F-A33D8C6681A7}">
      <text>
        <r>
          <rPr>
            <b/>
            <sz val="9"/>
            <color indexed="81"/>
            <rFont val="Tahoma"/>
            <family val="2"/>
          </rPr>
          <t>If this highlights as an error, consider upsizing the Tether size for better ribbon utilization</t>
        </r>
      </text>
    </comment>
    <comment ref="J1216" authorId="1" shapeId="0" xr:uid="{544B6766-8D55-4B86-8887-F89839E3D347}">
      <text>
        <r>
          <rPr>
            <b/>
            <sz val="9"/>
            <color indexed="81"/>
            <rFont val="Tahoma"/>
            <family val="2"/>
          </rPr>
          <t>If this highlights as an error, consider upsizing the Tether size for better ribbon utilization</t>
        </r>
      </text>
    </comment>
    <comment ref="J1217" authorId="1" shapeId="0" xr:uid="{6A55898D-684B-41D9-9EC9-8AFE37AA5AD8}">
      <text>
        <r>
          <rPr>
            <b/>
            <sz val="9"/>
            <color indexed="81"/>
            <rFont val="Tahoma"/>
            <family val="2"/>
          </rPr>
          <t>If this highlights as an error, consider upsizing the Tether size for better ribbon utilization</t>
        </r>
      </text>
    </comment>
    <comment ref="J1218" authorId="1" shapeId="0" xr:uid="{1D2CD8F4-C7A9-4848-B899-D9FD608EC180}">
      <text>
        <r>
          <rPr>
            <b/>
            <sz val="9"/>
            <color indexed="81"/>
            <rFont val="Tahoma"/>
            <family val="2"/>
          </rPr>
          <t>If this highlights as an error, consider upsizing the Tether size for better ribbon utilization</t>
        </r>
      </text>
    </comment>
    <comment ref="J1219" authorId="1" shapeId="0" xr:uid="{E33387A0-D1A2-4FDA-9E7C-DD2C9840D20B}">
      <text>
        <r>
          <rPr>
            <b/>
            <sz val="9"/>
            <color indexed="81"/>
            <rFont val="Tahoma"/>
            <family val="2"/>
          </rPr>
          <t>If this highlights as an error, consider upsizing the Tether size for better ribbon utilization</t>
        </r>
      </text>
    </comment>
    <comment ref="J1220" authorId="1" shapeId="0" xr:uid="{0ECF07FF-68E0-4650-BA32-FCC77A249F9D}">
      <text>
        <r>
          <rPr>
            <b/>
            <sz val="9"/>
            <color indexed="81"/>
            <rFont val="Tahoma"/>
            <family val="2"/>
          </rPr>
          <t>If this highlights as an error, consider upsizing the Tether size for better ribbon utilization</t>
        </r>
      </text>
    </comment>
    <comment ref="J1221" authorId="1" shapeId="0" xr:uid="{529F307F-1D17-40D5-9FBF-FB3226CBCBF9}">
      <text>
        <r>
          <rPr>
            <b/>
            <sz val="9"/>
            <color indexed="81"/>
            <rFont val="Tahoma"/>
            <family val="2"/>
          </rPr>
          <t>If this highlights as an error, consider upsizing the Tether size for better ribbon utilization</t>
        </r>
      </text>
    </comment>
    <comment ref="J1222" authorId="1" shapeId="0" xr:uid="{203097D8-A9C1-4945-9486-461D2AC03186}">
      <text>
        <r>
          <rPr>
            <b/>
            <sz val="9"/>
            <color indexed="81"/>
            <rFont val="Tahoma"/>
            <family val="2"/>
          </rPr>
          <t>If this highlights as an error, consider upsizing the Tether size for better ribbon utilization</t>
        </r>
      </text>
    </comment>
    <comment ref="J1223" authorId="1" shapeId="0" xr:uid="{0B113F4E-6828-44A4-9A19-AC2A5B80C7C1}">
      <text>
        <r>
          <rPr>
            <b/>
            <sz val="9"/>
            <color indexed="81"/>
            <rFont val="Tahoma"/>
            <family val="2"/>
          </rPr>
          <t>If this highlights as an error, consider upsizing the Tether size for better ribbon utilization</t>
        </r>
      </text>
    </comment>
    <comment ref="C1224" authorId="1" shapeId="0" xr:uid="{ECCE34F3-054F-4C46-8119-40C19717849B}">
      <text>
        <r>
          <rPr>
            <b/>
            <sz val="9"/>
            <color indexed="81"/>
            <rFont val="Tahoma"/>
            <family val="2"/>
          </rPr>
          <t>DBL REV requires TWO rows!
TPL REV requires THREE rows!
QD REV requires FOUR rows!</t>
        </r>
      </text>
    </comment>
    <comment ref="J1224" authorId="1" shapeId="0" xr:uid="{59F06A85-E06F-4EF9-A24A-C70E57B2FC61}">
      <text>
        <r>
          <rPr>
            <b/>
            <sz val="9"/>
            <color indexed="81"/>
            <rFont val="Tahoma"/>
            <family val="2"/>
          </rPr>
          <t>If this highlights as an error, consider upsizing the Tether size for better ribbon utilization</t>
        </r>
      </text>
    </comment>
    <comment ref="C1225" authorId="1" shapeId="0" xr:uid="{72FB1B50-8527-4997-92DC-E0201B5C0862}">
      <text>
        <r>
          <rPr>
            <b/>
            <sz val="9"/>
            <color indexed="81"/>
            <rFont val="Tahoma"/>
            <family val="2"/>
          </rPr>
          <t>DBL REV requires TWO rows!
TPL REV requires THREE rows!
QD REV requires FOUR rows!</t>
        </r>
      </text>
    </comment>
    <comment ref="J1225" authorId="1" shapeId="0" xr:uid="{BAC5A773-79A2-4C66-8D27-4AA3A0B6FAD3}">
      <text>
        <r>
          <rPr>
            <b/>
            <sz val="9"/>
            <color indexed="81"/>
            <rFont val="Tahoma"/>
            <family val="2"/>
          </rPr>
          <t>If this highlights as an error, consider upsizing the Tether size for better ribbon utilization</t>
        </r>
      </text>
    </comment>
    <comment ref="C1226" authorId="1" shapeId="0" xr:uid="{7900646C-201A-4834-977F-B15D17806927}">
      <text>
        <r>
          <rPr>
            <b/>
            <sz val="9"/>
            <color indexed="81"/>
            <rFont val="Tahoma"/>
            <family val="2"/>
          </rPr>
          <t>DBL REV requires TWO rows!
TPL REV requires THREE rows!
QD REV requires FOUR rows!</t>
        </r>
      </text>
    </comment>
    <comment ref="J1226" authorId="1" shapeId="0" xr:uid="{9F3609DB-1CBE-4651-A7E7-48D735D227FF}">
      <text>
        <r>
          <rPr>
            <b/>
            <sz val="9"/>
            <color indexed="81"/>
            <rFont val="Tahoma"/>
            <family val="2"/>
          </rPr>
          <t>If this highlights as an error, consider upsizing the Tether size for better ribbon utilization</t>
        </r>
      </text>
    </comment>
    <comment ref="C1227" authorId="1" shapeId="0" xr:uid="{DD59ABCE-7F14-46BB-8F5A-D3AE3F516315}">
      <text>
        <r>
          <rPr>
            <b/>
            <sz val="9"/>
            <color indexed="81"/>
            <rFont val="Tahoma"/>
            <family val="2"/>
          </rPr>
          <t>DBL REV requires TWO rows!
TPL REV requires THREE rows!
QD REV requires FOUR rows!</t>
        </r>
      </text>
    </comment>
    <comment ref="J1227" authorId="1" shapeId="0" xr:uid="{1DD551F8-BC86-407C-8700-FE6937A91316}">
      <text>
        <r>
          <rPr>
            <b/>
            <sz val="9"/>
            <color indexed="81"/>
            <rFont val="Tahoma"/>
            <family val="2"/>
          </rPr>
          <t>If this highlights as an error, consider upsizing the Tether size for better ribbon utilization</t>
        </r>
      </text>
    </comment>
    <comment ref="C1228" authorId="1" shapeId="0" xr:uid="{FFDB1FDB-9F69-4C41-A66C-7EA2C50B6BAB}">
      <text>
        <r>
          <rPr>
            <b/>
            <sz val="9"/>
            <color indexed="81"/>
            <rFont val="Tahoma"/>
            <family val="2"/>
          </rPr>
          <t>DBL REV requires TWO rows!
TPL REV requires THREE rows!
QD REV requires FOUR rows!</t>
        </r>
      </text>
    </comment>
    <comment ref="J1228" authorId="1" shapeId="0" xr:uid="{0390113D-9D5A-4C18-82C9-C709F0C907AC}">
      <text>
        <r>
          <rPr>
            <b/>
            <sz val="9"/>
            <color indexed="81"/>
            <rFont val="Tahoma"/>
            <family val="2"/>
          </rPr>
          <t>If this highlights as an error, consider upsizing the Tether size for better ribbon utilization</t>
        </r>
      </text>
    </comment>
    <comment ref="C1229" authorId="1" shapeId="0" xr:uid="{408703B5-48CF-49F1-B7C2-A45B8FACF54B}">
      <text>
        <r>
          <rPr>
            <b/>
            <sz val="9"/>
            <color indexed="81"/>
            <rFont val="Tahoma"/>
            <family val="2"/>
          </rPr>
          <t>DBL REV requires TWO rows!
TPL REV requires THREE rows!
QD REV requires FOUR rows!</t>
        </r>
      </text>
    </comment>
    <comment ref="J1229" authorId="1" shapeId="0" xr:uid="{BE53317E-F95A-4FFB-8CD4-531D7E37A4AC}">
      <text>
        <r>
          <rPr>
            <b/>
            <sz val="9"/>
            <color indexed="81"/>
            <rFont val="Tahoma"/>
            <family val="2"/>
          </rPr>
          <t>If this highlights as an error, consider upsizing the Tether size for better ribbon utilization</t>
        </r>
      </text>
    </comment>
    <comment ref="C1230" authorId="1" shapeId="0" xr:uid="{0FE8BA5B-33B7-470F-9C40-85BD5B58069E}">
      <text>
        <r>
          <rPr>
            <b/>
            <sz val="9"/>
            <color indexed="81"/>
            <rFont val="Tahoma"/>
            <family val="2"/>
          </rPr>
          <t>DBL REV requires TWO rows!
TPL REV requires THREE rows!
QD REV requires FOUR rows!</t>
        </r>
      </text>
    </comment>
    <comment ref="J1230" authorId="1" shapeId="0" xr:uid="{1D0462D6-8E7C-4E11-B2DC-CC924C17409D}">
      <text>
        <r>
          <rPr>
            <b/>
            <sz val="9"/>
            <color indexed="81"/>
            <rFont val="Tahoma"/>
            <family val="2"/>
          </rPr>
          <t>If this highlights as an error, consider upsizing the Tether size for better ribbon utilization</t>
        </r>
      </text>
    </comment>
    <comment ref="B1236" authorId="0" shapeId="0" xr:uid="{483D8473-B4B4-4E99-A421-FAEC83073F0B}">
      <text>
        <r>
          <rPr>
            <b/>
            <sz val="8"/>
            <color indexed="81"/>
            <rFont val="Tahoma"/>
            <family val="2"/>
          </rPr>
          <t>This information will be used to satisfy your distribution planning requirement.</t>
        </r>
        <r>
          <rPr>
            <sz val="8"/>
            <color indexed="81"/>
            <rFont val="Tahoma"/>
            <family val="2"/>
          </rPr>
          <t xml:space="preserve">
</t>
        </r>
      </text>
    </comment>
    <comment ref="G1236" authorId="0" shapeId="0" xr:uid="{9E9F6802-1F50-4BDA-9DCE-698141EE9382}">
      <text>
        <r>
          <rPr>
            <b/>
            <sz val="8"/>
            <color indexed="81"/>
            <rFont val="Tahoma"/>
            <family val="2"/>
          </rPr>
          <t>This is total fibers that have been assigned to this Reel based on Tether sizes picked</t>
        </r>
        <r>
          <rPr>
            <sz val="8"/>
            <color indexed="81"/>
            <rFont val="Tahoma"/>
            <family val="2"/>
          </rPr>
          <t xml:space="preserve">
</t>
        </r>
      </text>
    </comment>
    <comment ref="I1236" authorId="0" shapeId="0" xr:uid="{75B14358-93EB-41C8-B6D6-12F8FE9AE0F4}">
      <text>
        <r>
          <rPr>
            <b/>
            <sz val="8"/>
            <color indexed="81"/>
            <rFont val="Tahoma"/>
            <family val="2"/>
          </rPr>
          <t>This will be added to Planning Load Block A for TOTAL</t>
        </r>
        <r>
          <rPr>
            <sz val="8"/>
            <color indexed="81"/>
            <rFont val="Tahoma"/>
            <family val="2"/>
          </rPr>
          <t xml:space="preserve">
</t>
        </r>
      </text>
    </comment>
    <comment ref="J1236" authorId="0" shapeId="0" xr:uid="{702FAE88-BDA4-4EDF-9230-3F9C5285107A}">
      <text>
        <r>
          <rPr>
            <b/>
            <sz val="8"/>
            <color indexed="81"/>
            <rFont val="Tahoma"/>
            <family val="2"/>
          </rPr>
          <t>This is the PON OUT count that is not assigned in this cable reel.</t>
        </r>
        <r>
          <rPr>
            <sz val="8"/>
            <color indexed="81"/>
            <rFont val="Tahoma"/>
            <family val="2"/>
          </rPr>
          <t xml:space="preserve">
</t>
        </r>
      </text>
    </comment>
    <comment ref="P1236" authorId="1" shapeId="0" xr:uid="{A03D1464-F85D-4BE0-83A0-8A9E9C239E12}">
      <text>
        <r>
          <rPr>
            <b/>
            <sz val="9"/>
            <color indexed="81"/>
            <rFont val="Tahoma"/>
            <family val="2"/>
          </rPr>
          <t>REMEMBER: 2-Fbr Tethers are NOT available for RPX CABLE!</t>
        </r>
      </text>
    </comment>
    <comment ref="Q1236" authorId="1" shapeId="0" xr:uid="{54EEB609-6CD8-418C-B17B-4365B46F80D1}">
      <text>
        <r>
          <rPr>
            <b/>
            <sz val="9"/>
            <color indexed="81"/>
            <rFont val="Tahoma"/>
            <family val="2"/>
          </rPr>
          <t>REMEMBER: 2-Fbr Tethers are NOT available for RPX CABLE!</t>
        </r>
      </text>
    </comment>
    <comment ref="S1236" authorId="1" shapeId="0" xr:uid="{E8B37424-68BC-4D2A-A8E7-334DF34B4EA2}">
      <text>
        <r>
          <rPr>
            <b/>
            <sz val="9"/>
            <color indexed="81"/>
            <rFont val="Tahoma"/>
            <family val="2"/>
          </rPr>
          <t>REMEMBER: 2-Fbr Tethers are NOT available for RPX CABLE!</t>
        </r>
      </text>
    </comment>
    <comment ref="T1236" authorId="1" shapeId="0" xr:uid="{3C34CACA-9DE1-465F-BC23-0853BB389AB5}">
      <text>
        <r>
          <rPr>
            <b/>
            <sz val="9"/>
            <color indexed="81"/>
            <rFont val="Tahoma"/>
            <family val="2"/>
          </rPr>
          <t>REMEMBER: 2-Fbr Tethers are NOT available for RPX CABLE!</t>
        </r>
      </text>
    </comment>
    <comment ref="B1237" authorId="0" shapeId="0" xr:uid="{A589845D-9EA1-4DC3-B07A-5A2148A09F6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237" authorId="0" shapeId="0" xr:uid="{4855EA2F-63FD-4676-ADED-E2FFE687AE01}">
      <text>
        <r>
          <rPr>
            <b/>
            <sz val="8"/>
            <color indexed="81"/>
            <rFont val="Tahoma"/>
            <family val="2"/>
          </rPr>
          <t>Make sure you add this number to "TAT FIBERS ASSIGNED" for the total required in the Load Block on the prints.</t>
        </r>
      </text>
    </comment>
    <comment ref="G1237" authorId="0" shapeId="0" xr:uid="{CD752480-721E-4223-A0EF-342611A9BE48}">
      <text>
        <r>
          <rPr>
            <b/>
            <sz val="8"/>
            <color indexed="81"/>
            <rFont val="Tahoma"/>
            <family val="2"/>
          </rPr>
          <t>Includes "DEAD" Count (No PON count assigned)</t>
        </r>
      </text>
    </comment>
    <comment ref="I1237" authorId="0" shapeId="0" xr:uid="{95D525DC-795E-489C-A5CC-B6AD69967132}">
      <text>
        <r>
          <rPr>
            <b/>
            <sz val="8"/>
            <color indexed="81"/>
            <rFont val="Tahoma"/>
            <family val="2"/>
          </rPr>
          <t xml:space="preserve">If this number is negative- you need to upsize your cable sheath </t>
        </r>
        <r>
          <rPr>
            <sz val="8"/>
            <color indexed="81"/>
            <rFont val="Tahoma"/>
            <family val="2"/>
          </rPr>
          <t xml:space="preserve">
</t>
        </r>
      </text>
    </comment>
    <comment ref="Z1237" authorId="0" shapeId="0" xr:uid="{C9F19321-41F3-4347-B160-EAEAE601CDB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238" authorId="0" shapeId="0" xr:uid="{64814DD9-7A50-48DD-B0B7-DCABC8487FC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238" authorId="0" shapeId="0" xr:uid="{2A451C67-86FF-48CD-A219-BBED492665A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238" authorId="0" shapeId="0" xr:uid="{BF23EED5-00DF-48D2-9BB1-A7440B54DFE1}">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238" authorId="1" shapeId="0" xr:uid="{49B52AEB-CF1E-44C1-81DD-501E11AE84B6}">
      <text>
        <r>
          <rPr>
            <b/>
            <sz val="9"/>
            <color indexed="81"/>
            <rFont val="Tahoma"/>
            <family val="2"/>
          </rPr>
          <t>REMEMBER: 6-Fbr Tethers are NOT available for RPX CABLE!</t>
        </r>
      </text>
    </comment>
    <comment ref="Q1238" authorId="1" shapeId="0" xr:uid="{1532C97E-6303-4373-B41F-836A4F0B0498}">
      <text>
        <r>
          <rPr>
            <b/>
            <sz val="9"/>
            <color indexed="81"/>
            <rFont val="Tahoma"/>
            <family val="2"/>
          </rPr>
          <t>REMEMBER: 6-Fbr Tethers are NOT available for RPX CABLE!</t>
        </r>
      </text>
    </comment>
    <comment ref="S1238" authorId="1" shapeId="0" xr:uid="{A023F9B9-6E11-4729-8716-0AFC9F4F5553}">
      <text>
        <r>
          <rPr>
            <b/>
            <sz val="9"/>
            <color indexed="81"/>
            <rFont val="Tahoma"/>
            <family val="2"/>
          </rPr>
          <t>REMEMBER: 6-Fbr Tethers are NOT available for RPX CABLE!</t>
        </r>
      </text>
    </comment>
    <comment ref="T1238" authorId="1" shapeId="0" xr:uid="{983F6B98-C451-4B35-B0E9-E9902CFCBF19}">
      <text>
        <r>
          <rPr>
            <b/>
            <sz val="9"/>
            <color indexed="81"/>
            <rFont val="Tahoma"/>
            <family val="2"/>
          </rPr>
          <t>REMEMBER: 6-Fbr Tethers are NOT available for AERIAL CABLE!</t>
        </r>
      </text>
    </comment>
    <comment ref="B1239" authorId="0" shapeId="0" xr:uid="{7223C4AC-76DC-462D-B942-9FC79C504818}">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239" authorId="0" shapeId="0" xr:uid="{1F400E62-8D85-432C-993C-912C6105386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240" authorId="0" shapeId="0" xr:uid="{A7F93919-EEB4-4800-A0C3-870815324BF2}">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241" authorId="0" shapeId="0" xr:uid="{18395B07-9ADB-432E-A37A-10247A368F35}">
      <text>
        <r>
          <rPr>
            <b/>
            <sz val="8"/>
            <color indexed="81"/>
            <rFont val="Tahoma"/>
            <family val="2"/>
          </rPr>
          <t>Include any existing, planned, or expected wireless locations to be fed by this reel of cable.</t>
        </r>
        <r>
          <rPr>
            <sz val="8"/>
            <color indexed="81"/>
            <rFont val="Tahoma"/>
            <family val="2"/>
          </rPr>
          <t xml:space="preserve">
</t>
        </r>
      </text>
    </comment>
    <comment ref="E1241" authorId="0" shapeId="0" xr:uid="{1DA7FCFD-85CB-4C18-8045-78455DC59D2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241" authorId="0" shapeId="0" xr:uid="{51F34AF2-E73B-414A-B37A-D296837C068E}">
      <text>
        <r>
          <rPr>
            <b/>
            <sz val="8"/>
            <color indexed="81"/>
            <rFont val="Tahoma"/>
            <family val="2"/>
          </rPr>
          <t>These are "manufacturing rules" and general warnings</t>
        </r>
        <r>
          <rPr>
            <sz val="8"/>
            <color indexed="81"/>
            <rFont val="Tahoma"/>
            <family val="2"/>
          </rPr>
          <t xml:space="preserve">
</t>
        </r>
      </text>
    </comment>
    <comment ref="B1242" authorId="0" shapeId="0" xr:uid="{1424329E-9011-4D7D-988D-A8E3AF4DFCDC}">
      <text>
        <r>
          <rPr>
            <b/>
            <sz val="8"/>
            <color indexed="81"/>
            <rFont val="Tahoma"/>
            <family val="2"/>
          </rPr>
          <t>Field end section(s) requirements that this section of cable will feed (not fed by TETHERS)</t>
        </r>
        <r>
          <rPr>
            <sz val="8"/>
            <color indexed="81"/>
            <rFont val="Tahoma"/>
            <family val="2"/>
          </rPr>
          <t xml:space="preserve">
</t>
        </r>
      </text>
    </comment>
    <comment ref="B1243" authorId="0" shapeId="0" xr:uid="{294E60EF-D472-437C-BB0F-56E0533DED1A}">
      <text>
        <r>
          <rPr>
            <b/>
            <sz val="8"/>
            <color indexed="81"/>
            <rFont val="Tahoma"/>
            <family val="2"/>
          </rPr>
          <t>This number is a sum of TOTAL PLANNED plus the ASSIGNED TO TETHERS</t>
        </r>
        <r>
          <rPr>
            <sz val="8"/>
            <color indexed="81"/>
            <rFont val="Tahoma"/>
            <family val="2"/>
          </rPr>
          <t xml:space="preserve">
</t>
        </r>
      </text>
    </comment>
    <comment ref="Z1244" authorId="0" shapeId="0" xr:uid="{C20A40A7-0B39-4042-8DA8-665C692D068D}">
      <text>
        <r>
          <rPr>
            <b/>
            <sz val="8"/>
            <color indexed="81"/>
            <rFont val="Tahoma"/>
            <family val="2"/>
          </rPr>
          <t>When using a 216, these are the 2-buffer tubes that can't be cross-assigned</t>
        </r>
        <r>
          <rPr>
            <sz val="8"/>
            <color indexed="81"/>
            <rFont val="Tahoma"/>
            <family val="2"/>
          </rPr>
          <t xml:space="preserve">
</t>
        </r>
      </text>
    </comment>
    <comment ref="AA1244" authorId="0" shapeId="0" xr:uid="{25EBA648-CCA5-419F-BD21-B33449958C7D}">
      <text>
        <r>
          <rPr>
            <b/>
            <sz val="8"/>
            <color indexed="81"/>
            <rFont val="Tahoma"/>
            <family val="2"/>
          </rPr>
          <t>Counting from High count Backwards- this is Fiber Strand 133</t>
        </r>
      </text>
    </comment>
    <comment ref="AB1244" authorId="0" shapeId="0" xr:uid="{27F876DB-91E8-40D4-8503-D273C1B552BF}">
      <text>
        <r>
          <rPr>
            <b/>
            <sz val="8"/>
            <color indexed="81"/>
            <rFont val="Tahoma"/>
            <family val="2"/>
          </rPr>
          <t>Counting from High count Backwards- this is Fiber Strand 144</t>
        </r>
        <r>
          <rPr>
            <sz val="8"/>
            <color indexed="81"/>
            <rFont val="Tahoma"/>
            <family val="2"/>
          </rPr>
          <t xml:space="preserve">
</t>
        </r>
      </text>
    </comment>
    <comment ref="C1245" authorId="0" shapeId="0" xr:uid="{1B3E4A56-CBAE-4F55-9D8E-227C0F7BD6D5}">
      <text>
        <r>
          <rPr>
            <b/>
            <sz val="8"/>
            <color indexed="81"/>
            <rFont val="Tahoma"/>
            <family val="2"/>
          </rPr>
          <t xml:space="preserve">Select if this tether will be used to feed a CFST or a lateral cable. </t>
        </r>
      </text>
    </comment>
    <comment ref="D1245" authorId="0" shapeId="0" xr:uid="{CFE78B20-509B-47B6-AC4A-CCC4DCD898CE}">
      <text>
        <r>
          <rPr>
            <b/>
            <sz val="8"/>
            <color indexed="81"/>
            <rFont val="Tahoma"/>
            <family val="2"/>
          </rPr>
          <t>Note the Terminal Address to keep your locations straight</t>
        </r>
        <r>
          <rPr>
            <sz val="8"/>
            <color indexed="81"/>
            <rFont val="Tahoma"/>
            <family val="2"/>
          </rPr>
          <t xml:space="preserve">
</t>
        </r>
      </text>
    </comment>
    <comment ref="E1245" authorId="0" shapeId="0" xr:uid="{F3ABF512-2DF9-4DBE-A6D4-73B753BACFB6}">
      <text>
        <r>
          <rPr>
            <b/>
            <sz val="9"/>
            <color indexed="81"/>
            <rFont val="Calibri"/>
            <family val="2"/>
            <scheme val="minor"/>
          </rPr>
          <t>Pick the Tether Size for the location</t>
        </r>
        <r>
          <rPr>
            <sz val="8"/>
            <color indexed="81"/>
            <rFont val="Tahoma"/>
            <family val="2"/>
          </rPr>
          <t xml:space="preserve">
</t>
        </r>
      </text>
    </comment>
    <comment ref="F1245" authorId="2" shapeId="0" xr:uid="{A8A0DD36-7DEF-40A1-993B-27CDD53E7B35}">
      <text>
        <r>
          <rPr>
            <b/>
            <sz val="9"/>
            <color indexed="81"/>
            <rFont val="Tahoma"/>
            <family val="2"/>
          </rPr>
          <t>Identify TCF or FST location.
Leave blank if tether is NOT for a TCF or FST!</t>
        </r>
      </text>
    </comment>
    <comment ref="H1245" authorId="0" shapeId="0" xr:uid="{E3D22E72-8A5F-4598-88B6-AE1F15A762BC}">
      <text>
        <r>
          <rPr>
            <b/>
            <sz val="8"/>
            <color indexed="81"/>
            <rFont val="Tahoma"/>
            <family val="2"/>
          </rPr>
          <t>If any of these numbers are negative, check your PON count and Cable size</t>
        </r>
        <r>
          <rPr>
            <sz val="8"/>
            <color indexed="81"/>
            <rFont val="Tahoma"/>
            <family val="2"/>
          </rPr>
          <t xml:space="preserve">
</t>
        </r>
      </text>
    </comment>
    <comment ref="I1245" authorId="0" shapeId="0" xr:uid="{C8015AED-7E1B-40A6-8B1C-F77F58AE2E6C}">
      <text>
        <r>
          <rPr>
            <b/>
            <sz val="8"/>
            <color indexed="81"/>
            <rFont val="Tahoma"/>
            <family val="2"/>
          </rPr>
          <t>If any of these numbers are negative, check your PON count and Cable size</t>
        </r>
      </text>
    </comment>
    <comment ref="J1245" authorId="0" shapeId="0" xr:uid="{9BB68F2C-21C2-47AF-BB4C-AB892A9294B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245" authorId="2" shapeId="0" xr:uid="{E4ACF1B6-860B-46FD-B06B-15004A446AD3}">
      <text>
        <r>
          <rPr>
            <b/>
            <sz val="9"/>
            <color indexed="81"/>
            <rFont val="Tahoma"/>
            <family val="2"/>
          </rPr>
          <t>Leave blank if using 10' Terminal Tail
Enter Tail length if greater than 10'</t>
        </r>
      </text>
    </comment>
    <comment ref="M1245" authorId="0" shapeId="0" xr:uid="{730E5D8F-0B86-4530-995B-EA2B7DE26D31}">
      <text>
        <r>
          <rPr>
            <b/>
            <sz val="8"/>
            <color indexed="81"/>
            <rFont val="Tahoma"/>
            <family val="2"/>
          </rPr>
          <t>Make design notes such as slack coils, realingment loops,  or location notes</t>
        </r>
      </text>
    </comment>
    <comment ref="Z1245" authorId="0" shapeId="0" xr:uid="{CC014453-2FD0-4202-8AF5-F87733F176AA}">
      <text>
        <r>
          <rPr>
            <b/>
            <sz val="8"/>
            <color indexed="81"/>
            <rFont val="Tahoma"/>
            <family val="2"/>
          </rPr>
          <t>When using a 216, these are the 2-buffer tubes that can't be cross-assigned</t>
        </r>
        <r>
          <rPr>
            <sz val="8"/>
            <color indexed="81"/>
            <rFont val="Tahoma"/>
            <family val="2"/>
          </rPr>
          <t xml:space="preserve">
</t>
        </r>
      </text>
    </comment>
    <comment ref="AA1245" authorId="0" shapeId="0" xr:uid="{C45625D4-7005-4E79-BD79-11C6F039FE58}">
      <text>
        <r>
          <rPr>
            <b/>
            <sz val="8"/>
            <color indexed="81"/>
            <rFont val="Tahoma"/>
            <family val="2"/>
          </rPr>
          <t xml:space="preserve">Counting from High count Backwards- this is Fiber Strand 145
</t>
        </r>
      </text>
    </comment>
    <comment ref="AB1245" authorId="0" shapeId="0" xr:uid="{DFA75E3C-BC94-4A96-B405-285A20E9A687}">
      <text>
        <r>
          <rPr>
            <b/>
            <sz val="8"/>
            <color indexed="81"/>
            <rFont val="Tahoma"/>
            <family val="2"/>
          </rPr>
          <t>Counting from High count Backwards- this is Fiber Strand 156</t>
        </r>
      </text>
    </comment>
    <comment ref="J1247" authorId="1" shapeId="0" xr:uid="{309A9DF4-6276-4CAD-AA28-9B7CD24EBAB0}">
      <text>
        <r>
          <rPr>
            <b/>
            <sz val="9"/>
            <color indexed="81"/>
            <rFont val="Tahoma"/>
            <family val="2"/>
          </rPr>
          <t>If this highlights as an error, consider upsizing the Tether size for better ribbon utilization</t>
        </r>
      </text>
    </comment>
    <comment ref="J1248" authorId="1" shapeId="0" xr:uid="{816D020F-5244-462F-9745-9D959488A9FA}">
      <text>
        <r>
          <rPr>
            <b/>
            <sz val="9"/>
            <color indexed="81"/>
            <rFont val="Tahoma"/>
            <family val="2"/>
          </rPr>
          <t>If this highlights as an error, consider upsizing the Tether size for better ribbon utilization</t>
        </r>
      </text>
    </comment>
    <comment ref="J1249" authorId="1" shapeId="0" xr:uid="{5E1E9621-6D38-427A-8FEC-D62B2835EE02}">
      <text>
        <r>
          <rPr>
            <b/>
            <sz val="9"/>
            <color indexed="81"/>
            <rFont val="Tahoma"/>
            <family val="2"/>
          </rPr>
          <t>If this highlights as an error, consider upsizing the Tether size for better ribbon utilization</t>
        </r>
      </text>
    </comment>
    <comment ref="J1250" authorId="1" shapeId="0" xr:uid="{8C13F77E-6D77-4FC8-96BF-07B72BBA05C2}">
      <text>
        <r>
          <rPr>
            <b/>
            <sz val="9"/>
            <color indexed="81"/>
            <rFont val="Tahoma"/>
            <family val="2"/>
          </rPr>
          <t>If this highlights as an error, consider upsizing the Tether size for better ribbon utilization</t>
        </r>
      </text>
    </comment>
    <comment ref="J1251" authorId="1" shapeId="0" xr:uid="{912D4097-E257-492B-B128-4440EEF3E2C1}">
      <text>
        <r>
          <rPr>
            <b/>
            <sz val="9"/>
            <color indexed="81"/>
            <rFont val="Tahoma"/>
            <family val="2"/>
          </rPr>
          <t>If this highlights as an error, consider upsizing the Tether size for better ribbon utilization</t>
        </r>
      </text>
    </comment>
    <comment ref="J1252" authorId="1" shapeId="0" xr:uid="{840E5778-7B3F-4E61-B031-54BDDF0AC94F}">
      <text>
        <r>
          <rPr>
            <b/>
            <sz val="9"/>
            <color indexed="81"/>
            <rFont val="Tahoma"/>
            <family val="2"/>
          </rPr>
          <t>If this highlights as an error, consider upsizing the Tether size for better ribbon utilization</t>
        </r>
      </text>
    </comment>
    <comment ref="J1253" authorId="1" shapeId="0" xr:uid="{46C965E5-18AC-41AC-853C-4A4E4F64F8B6}">
      <text>
        <r>
          <rPr>
            <b/>
            <sz val="9"/>
            <color indexed="81"/>
            <rFont val="Tahoma"/>
            <family val="2"/>
          </rPr>
          <t>If this highlights as an error, consider upsizing the Tether size for better ribbon utilization</t>
        </r>
      </text>
    </comment>
    <comment ref="J1254" authorId="1" shapeId="0" xr:uid="{CFE85A29-06B5-4611-A00B-50E9B0C38E31}">
      <text>
        <r>
          <rPr>
            <b/>
            <sz val="9"/>
            <color indexed="81"/>
            <rFont val="Tahoma"/>
            <family val="2"/>
          </rPr>
          <t>If this highlights as an error, consider upsizing the Tether size for better ribbon utilization</t>
        </r>
      </text>
    </comment>
    <comment ref="J1255" authorId="1" shapeId="0" xr:uid="{D7605F26-B212-4F10-96B9-BB1AA7998919}">
      <text>
        <r>
          <rPr>
            <b/>
            <sz val="9"/>
            <color indexed="81"/>
            <rFont val="Tahoma"/>
            <family val="2"/>
          </rPr>
          <t>If this highlights as an error, consider upsizing the Tether size for better ribbon utilization</t>
        </r>
      </text>
    </comment>
    <comment ref="J1256" authorId="1" shapeId="0" xr:uid="{49441BF4-EA42-4D32-ADA5-8FDC721726F6}">
      <text>
        <r>
          <rPr>
            <b/>
            <sz val="9"/>
            <color indexed="81"/>
            <rFont val="Tahoma"/>
            <family val="2"/>
          </rPr>
          <t>If this highlights as an error, consider upsizing the Tether size for better ribbon utilization</t>
        </r>
      </text>
    </comment>
    <comment ref="J1257" authorId="1" shapeId="0" xr:uid="{A4B6AEBB-E980-4F8A-B66D-05E632840A7E}">
      <text>
        <r>
          <rPr>
            <b/>
            <sz val="9"/>
            <color indexed="81"/>
            <rFont val="Tahoma"/>
            <family val="2"/>
          </rPr>
          <t>If this highlights as an error, consider upsizing the Tether size for better ribbon utilization</t>
        </r>
      </text>
    </comment>
    <comment ref="J1258" authorId="1" shapeId="0" xr:uid="{769F5ED5-42E0-42F6-AD2D-199CCD071B8A}">
      <text>
        <r>
          <rPr>
            <b/>
            <sz val="9"/>
            <color indexed="81"/>
            <rFont val="Tahoma"/>
            <family val="2"/>
          </rPr>
          <t>If this highlights as an error, consider upsizing the Tether size for better ribbon utilization</t>
        </r>
      </text>
    </comment>
    <comment ref="J1259" authorId="1" shapeId="0" xr:uid="{DCEBFAF7-9D3B-4E31-B589-B10F79BFE97D}">
      <text>
        <r>
          <rPr>
            <b/>
            <sz val="9"/>
            <color indexed="81"/>
            <rFont val="Tahoma"/>
            <family val="2"/>
          </rPr>
          <t>If this highlights as an error, consider upsizing the Tether size for better ribbon utilization</t>
        </r>
      </text>
    </comment>
    <comment ref="J1260" authorId="1" shapeId="0" xr:uid="{335E1529-FAFB-4E7D-9763-55D13332A10F}">
      <text>
        <r>
          <rPr>
            <b/>
            <sz val="9"/>
            <color indexed="81"/>
            <rFont val="Tahoma"/>
            <family val="2"/>
          </rPr>
          <t>If this highlights as an error, consider upsizing the Tether size for better ribbon utilization</t>
        </r>
      </text>
    </comment>
    <comment ref="J1261" authorId="1" shapeId="0" xr:uid="{2B19005B-8F43-40A9-B193-ED09C01F2E25}">
      <text>
        <r>
          <rPr>
            <b/>
            <sz val="9"/>
            <color indexed="81"/>
            <rFont val="Tahoma"/>
            <family val="2"/>
          </rPr>
          <t>If this highlights as an error, consider upsizing the Tether size for better ribbon utilization</t>
        </r>
      </text>
    </comment>
    <comment ref="J1262" authorId="1" shapeId="0" xr:uid="{8AEBC080-F475-48F8-AD15-FBB379FC6870}">
      <text>
        <r>
          <rPr>
            <b/>
            <sz val="9"/>
            <color indexed="81"/>
            <rFont val="Tahoma"/>
            <family val="2"/>
          </rPr>
          <t>If this highlights as an error, consider upsizing the Tether size for better ribbon utilization</t>
        </r>
      </text>
    </comment>
    <comment ref="J1263" authorId="1" shapeId="0" xr:uid="{6C22D3FA-EB91-48ED-8FE4-6953EE855EC6}">
      <text>
        <r>
          <rPr>
            <b/>
            <sz val="9"/>
            <color indexed="81"/>
            <rFont val="Tahoma"/>
            <family val="2"/>
          </rPr>
          <t>If this highlights as an error, consider upsizing the Tether size for better ribbon utilization</t>
        </r>
      </text>
    </comment>
    <comment ref="J1264" authorId="1" shapeId="0" xr:uid="{A82B047D-0F6B-4047-AE03-C72437745D2E}">
      <text>
        <r>
          <rPr>
            <b/>
            <sz val="9"/>
            <color indexed="81"/>
            <rFont val="Tahoma"/>
            <family val="2"/>
          </rPr>
          <t>If this highlights as an error, consider upsizing the Tether size for better ribbon utilization</t>
        </r>
      </text>
    </comment>
    <comment ref="C1265" authorId="1" shapeId="0" xr:uid="{BA618925-AD70-45EA-9235-09B45FF434CA}">
      <text>
        <r>
          <rPr>
            <b/>
            <sz val="9"/>
            <color indexed="81"/>
            <rFont val="Tahoma"/>
            <family val="2"/>
          </rPr>
          <t>DBL REV requires TWO rows!
TPL REV requires THREE rows!
QD REV requires FOUR rows!</t>
        </r>
      </text>
    </comment>
    <comment ref="J1265" authorId="1" shapeId="0" xr:uid="{6E5B6FD8-8453-46D1-A40A-6EB305A3F784}">
      <text>
        <r>
          <rPr>
            <b/>
            <sz val="9"/>
            <color indexed="81"/>
            <rFont val="Tahoma"/>
            <family val="2"/>
          </rPr>
          <t>If this highlights as an error, consider upsizing the Tether size for better ribbon utilization</t>
        </r>
      </text>
    </comment>
    <comment ref="C1266" authorId="1" shapeId="0" xr:uid="{49FA6387-7E1B-45FA-B8FD-024E7F2E4B67}">
      <text>
        <r>
          <rPr>
            <b/>
            <sz val="9"/>
            <color indexed="81"/>
            <rFont val="Tahoma"/>
            <family val="2"/>
          </rPr>
          <t>DBL REV requires TWO rows!
TPL REV requires THREE rows!
QD REV requires FOUR rows!</t>
        </r>
      </text>
    </comment>
    <comment ref="J1266" authorId="1" shapeId="0" xr:uid="{2C3DD332-D18D-47DF-99E7-A4AE8D4061B4}">
      <text>
        <r>
          <rPr>
            <b/>
            <sz val="9"/>
            <color indexed="81"/>
            <rFont val="Tahoma"/>
            <family val="2"/>
          </rPr>
          <t>If this highlights as an error, consider upsizing the Tether size for better ribbon utilization</t>
        </r>
      </text>
    </comment>
    <comment ref="C1267" authorId="1" shapeId="0" xr:uid="{F83F1348-B1D0-4962-BC0D-60DFB7EE5C4A}">
      <text>
        <r>
          <rPr>
            <b/>
            <sz val="9"/>
            <color indexed="81"/>
            <rFont val="Tahoma"/>
            <family val="2"/>
          </rPr>
          <t>DBL REV requires TWO rows!
TPL REV requires THREE rows!
QD REV requires FOUR rows!</t>
        </r>
      </text>
    </comment>
    <comment ref="J1267" authorId="1" shapeId="0" xr:uid="{96074AEF-2BA8-4907-A1F6-144022C31C3C}">
      <text>
        <r>
          <rPr>
            <b/>
            <sz val="9"/>
            <color indexed="81"/>
            <rFont val="Tahoma"/>
            <family val="2"/>
          </rPr>
          <t>If this highlights as an error, consider upsizing the Tether size for better ribbon utilization</t>
        </r>
      </text>
    </comment>
    <comment ref="C1268" authorId="1" shapeId="0" xr:uid="{02EBB618-E636-44E7-A68B-E42A038E7B3B}">
      <text>
        <r>
          <rPr>
            <b/>
            <sz val="9"/>
            <color indexed="81"/>
            <rFont val="Tahoma"/>
            <family val="2"/>
          </rPr>
          <t>DBL REV requires TWO rows!
TPL REV requires THREE rows!
QD REV requires FOUR rows!</t>
        </r>
      </text>
    </comment>
    <comment ref="J1268" authorId="1" shapeId="0" xr:uid="{B1225DBE-797E-4DF6-9719-FEBE4BB35736}">
      <text>
        <r>
          <rPr>
            <b/>
            <sz val="9"/>
            <color indexed="81"/>
            <rFont val="Tahoma"/>
            <family val="2"/>
          </rPr>
          <t>If this highlights as an error, consider upsizing the Tether size for better ribbon utilization</t>
        </r>
      </text>
    </comment>
    <comment ref="C1269" authorId="1" shapeId="0" xr:uid="{3CA824E8-B29F-4422-B009-F27F386C441C}">
      <text>
        <r>
          <rPr>
            <b/>
            <sz val="9"/>
            <color indexed="81"/>
            <rFont val="Tahoma"/>
            <family val="2"/>
          </rPr>
          <t>DBL REV requires TWO rows!
TPL REV requires THREE rows!
QD REV requires FOUR rows!</t>
        </r>
      </text>
    </comment>
    <comment ref="J1269" authorId="1" shapeId="0" xr:uid="{9BE74541-2597-4CED-A0CF-535C15999475}">
      <text>
        <r>
          <rPr>
            <b/>
            <sz val="9"/>
            <color indexed="81"/>
            <rFont val="Tahoma"/>
            <family val="2"/>
          </rPr>
          <t>If this highlights as an error, consider upsizing the Tether size for better ribbon utilization</t>
        </r>
      </text>
    </comment>
    <comment ref="C1270" authorId="1" shapeId="0" xr:uid="{7538C76C-7783-4726-8719-49E439256ACD}">
      <text>
        <r>
          <rPr>
            <b/>
            <sz val="9"/>
            <color indexed="81"/>
            <rFont val="Tahoma"/>
            <family val="2"/>
          </rPr>
          <t>DBL REV requires TWO rows!
TPL REV requires THREE rows!
QD REV requires FOUR rows!</t>
        </r>
      </text>
    </comment>
    <comment ref="J1270" authorId="1" shapeId="0" xr:uid="{BF4C2E27-1F78-402D-8E3A-F30C0CBCCCAB}">
      <text>
        <r>
          <rPr>
            <b/>
            <sz val="9"/>
            <color indexed="81"/>
            <rFont val="Tahoma"/>
            <family val="2"/>
          </rPr>
          <t>If this highlights as an error, consider upsizing the Tether size for better ribbon utilization</t>
        </r>
      </text>
    </comment>
    <comment ref="C1271" authorId="1" shapeId="0" xr:uid="{42FD2FC3-5271-46C2-8D82-E9F1D53DA913}">
      <text>
        <r>
          <rPr>
            <b/>
            <sz val="9"/>
            <color indexed="81"/>
            <rFont val="Tahoma"/>
            <family val="2"/>
          </rPr>
          <t>DBL REV requires TWO rows!
TPL REV requires THREE rows!
QD REV requires FOUR rows!</t>
        </r>
      </text>
    </comment>
    <comment ref="J1271" authorId="1" shapeId="0" xr:uid="{BA4D32FC-DE6F-4B97-8CDA-35D9E34F1761}">
      <text>
        <r>
          <rPr>
            <b/>
            <sz val="9"/>
            <color indexed="81"/>
            <rFont val="Tahoma"/>
            <family val="2"/>
          </rPr>
          <t>If this highlights as an error, consider upsizing the Tether size for better ribbon utilization</t>
        </r>
      </text>
    </comment>
    <comment ref="B1277" authorId="0" shapeId="0" xr:uid="{77AB6793-073C-4960-89C7-638CFB2DBCEB}">
      <text>
        <r>
          <rPr>
            <b/>
            <sz val="8"/>
            <color indexed="81"/>
            <rFont val="Tahoma"/>
            <family val="2"/>
          </rPr>
          <t>This information will be used to satisfy your distribution planning requirement.</t>
        </r>
        <r>
          <rPr>
            <sz val="8"/>
            <color indexed="81"/>
            <rFont val="Tahoma"/>
            <family val="2"/>
          </rPr>
          <t xml:space="preserve">
</t>
        </r>
      </text>
    </comment>
    <comment ref="G1277" authorId="0" shapeId="0" xr:uid="{6496D226-B885-4793-A0AD-BE98D2187C84}">
      <text>
        <r>
          <rPr>
            <b/>
            <sz val="8"/>
            <color indexed="81"/>
            <rFont val="Tahoma"/>
            <family val="2"/>
          </rPr>
          <t>This is total fibers that have been assigned to this Reel based on Tether sizes picked</t>
        </r>
        <r>
          <rPr>
            <sz val="8"/>
            <color indexed="81"/>
            <rFont val="Tahoma"/>
            <family val="2"/>
          </rPr>
          <t xml:space="preserve">
</t>
        </r>
      </text>
    </comment>
    <comment ref="I1277" authorId="0" shapeId="0" xr:uid="{E79F2080-074B-466F-BCED-511C642E29F2}">
      <text>
        <r>
          <rPr>
            <b/>
            <sz val="8"/>
            <color indexed="81"/>
            <rFont val="Tahoma"/>
            <family val="2"/>
          </rPr>
          <t>This will be added to Planning Load Block A for TOTAL</t>
        </r>
        <r>
          <rPr>
            <sz val="8"/>
            <color indexed="81"/>
            <rFont val="Tahoma"/>
            <family val="2"/>
          </rPr>
          <t xml:space="preserve">
</t>
        </r>
      </text>
    </comment>
    <comment ref="J1277" authorId="0" shapeId="0" xr:uid="{D4B9CC8E-44A7-4FF5-9D05-E5DB9E4215E5}">
      <text>
        <r>
          <rPr>
            <b/>
            <sz val="8"/>
            <color indexed="81"/>
            <rFont val="Tahoma"/>
            <family val="2"/>
          </rPr>
          <t>This is the PON OUT count that is not assigned in this cable reel.</t>
        </r>
        <r>
          <rPr>
            <sz val="8"/>
            <color indexed="81"/>
            <rFont val="Tahoma"/>
            <family val="2"/>
          </rPr>
          <t xml:space="preserve">
</t>
        </r>
      </text>
    </comment>
    <comment ref="P1277" authorId="1" shapeId="0" xr:uid="{07FF321C-FA97-4739-BC8D-3B309E6806F2}">
      <text>
        <r>
          <rPr>
            <b/>
            <sz val="9"/>
            <color indexed="81"/>
            <rFont val="Tahoma"/>
            <family val="2"/>
          </rPr>
          <t>REMEMBER: 2-Fbr Tethers are NOT available for RPX CABLE!</t>
        </r>
      </text>
    </comment>
    <comment ref="Q1277" authorId="1" shapeId="0" xr:uid="{F62B1FD1-F793-4C6D-A044-D5F63333E1FE}">
      <text>
        <r>
          <rPr>
            <b/>
            <sz val="9"/>
            <color indexed="81"/>
            <rFont val="Tahoma"/>
            <family val="2"/>
          </rPr>
          <t>REMEMBER: 2-Fbr Tethers are NOT available for RPX CABLE!</t>
        </r>
      </text>
    </comment>
    <comment ref="S1277" authorId="1" shapeId="0" xr:uid="{32EC2908-4D0B-42C2-8418-189D7F4BAEAF}">
      <text>
        <r>
          <rPr>
            <b/>
            <sz val="9"/>
            <color indexed="81"/>
            <rFont val="Tahoma"/>
            <family val="2"/>
          </rPr>
          <t>REMEMBER: 2-Fbr Tethers are NOT available for RPX CABLE!</t>
        </r>
      </text>
    </comment>
    <comment ref="T1277" authorId="1" shapeId="0" xr:uid="{87D67ACC-278E-4478-8DAF-0F3DF8BFABD3}">
      <text>
        <r>
          <rPr>
            <b/>
            <sz val="9"/>
            <color indexed="81"/>
            <rFont val="Tahoma"/>
            <family val="2"/>
          </rPr>
          <t>REMEMBER: 2-Fbr Tethers are NOT available for RPX CABLE!</t>
        </r>
      </text>
    </comment>
    <comment ref="B1278" authorId="0" shapeId="0" xr:uid="{ED8899E8-5DF9-4F4E-A817-3EC689CE6337}">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278" authorId="0" shapeId="0" xr:uid="{61F7CB82-E20E-468B-847E-1262CCC4F4B8}">
      <text>
        <r>
          <rPr>
            <b/>
            <sz val="8"/>
            <color indexed="81"/>
            <rFont val="Tahoma"/>
            <family val="2"/>
          </rPr>
          <t>Make sure you add this number to "TAT FIBERS ASSIGNED" for the total required in the Load Block on the prints.</t>
        </r>
      </text>
    </comment>
    <comment ref="G1278" authorId="0" shapeId="0" xr:uid="{A5BCC695-43F9-4DBB-B466-B2C29E550339}">
      <text>
        <r>
          <rPr>
            <b/>
            <sz val="8"/>
            <color indexed="81"/>
            <rFont val="Tahoma"/>
            <family val="2"/>
          </rPr>
          <t>Includes "DEAD" Count (No PON count assigned)</t>
        </r>
      </text>
    </comment>
    <comment ref="I1278" authorId="0" shapeId="0" xr:uid="{4C029E91-F827-430E-8BFB-3E06778FEF48}">
      <text>
        <r>
          <rPr>
            <b/>
            <sz val="8"/>
            <color indexed="81"/>
            <rFont val="Tahoma"/>
            <family val="2"/>
          </rPr>
          <t xml:space="preserve">If this number is negative- you need to upsize your cable sheath </t>
        </r>
        <r>
          <rPr>
            <sz val="8"/>
            <color indexed="81"/>
            <rFont val="Tahoma"/>
            <family val="2"/>
          </rPr>
          <t xml:space="preserve">
</t>
        </r>
      </text>
    </comment>
    <comment ref="Z1278" authorId="0" shapeId="0" xr:uid="{8301C285-5341-4FA1-9E7B-D3B39973414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279" authorId="0" shapeId="0" xr:uid="{F78A0535-3A30-492C-81CB-3E06FE9C1F9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279" authorId="0" shapeId="0" xr:uid="{EDD219AC-934B-49AB-812F-9F05CC11C9E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279" authorId="0" shapeId="0" xr:uid="{E1CEC9F7-7BB3-4471-B1E9-0D7F716E8E4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279" authorId="1" shapeId="0" xr:uid="{0135EA76-40B1-44AD-915E-CC671EE72A92}">
      <text>
        <r>
          <rPr>
            <b/>
            <sz val="9"/>
            <color indexed="81"/>
            <rFont val="Tahoma"/>
            <family val="2"/>
          </rPr>
          <t>REMEMBER: 6-Fbr Tethers are NOT available for RPX CABLE!</t>
        </r>
      </text>
    </comment>
    <comment ref="Q1279" authorId="1" shapeId="0" xr:uid="{C834C410-7822-43B7-8860-BC94EAD95367}">
      <text>
        <r>
          <rPr>
            <b/>
            <sz val="9"/>
            <color indexed="81"/>
            <rFont val="Tahoma"/>
            <family val="2"/>
          </rPr>
          <t>REMEMBER: 6-Fbr Tethers are NOT available for RPX CABLE!</t>
        </r>
      </text>
    </comment>
    <comment ref="S1279" authorId="1" shapeId="0" xr:uid="{0CB73E98-FAE4-40F8-846C-A5E828574CCA}">
      <text>
        <r>
          <rPr>
            <b/>
            <sz val="9"/>
            <color indexed="81"/>
            <rFont val="Tahoma"/>
            <family val="2"/>
          </rPr>
          <t>REMEMBER: 6-Fbr Tethers are NOT available for RPX CABLE!</t>
        </r>
      </text>
    </comment>
    <comment ref="T1279" authorId="1" shapeId="0" xr:uid="{D2D7F518-0D6B-4A37-A283-2B62D06E98E7}">
      <text>
        <r>
          <rPr>
            <b/>
            <sz val="9"/>
            <color indexed="81"/>
            <rFont val="Tahoma"/>
            <family val="2"/>
          </rPr>
          <t>REMEMBER: 6-Fbr Tethers are NOT available for AERIAL CABLE!</t>
        </r>
      </text>
    </comment>
    <comment ref="B1280" authorId="0" shapeId="0" xr:uid="{54A90B53-AC33-4225-A8E1-2F49352CF30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280" authorId="0" shapeId="0" xr:uid="{F55DB5EA-45DB-48EB-8E9A-A862A94421B6}">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281" authorId="0" shapeId="0" xr:uid="{4725BDE1-7898-43FF-9C9F-9276F9AEA6B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282" authorId="0" shapeId="0" xr:uid="{8853119A-DD0C-495E-93AD-68B05888DF26}">
      <text>
        <r>
          <rPr>
            <b/>
            <sz val="8"/>
            <color indexed="81"/>
            <rFont val="Tahoma"/>
            <family val="2"/>
          </rPr>
          <t>Include any existing, planned, or expected wireless locations to be fed by this reel of cable.</t>
        </r>
        <r>
          <rPr>
            <sz val="8"/>
            <color indexed="81"/>
            <rFont val="Tahoma"/>
            <family val="2"/>
          </rPr>
          <t xml:space="preserve">
</t>
        </r>
      </text>
    </comment>
    <comment ref="E1282" authorId="0" shapeId="0" xr:uid="{BC4D89CC-D98D-466D-BE40-72537741425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282" authorId="0" shapeId="0" xr:uid="{2BA3E6DA-BE59-41B1-9323-6ED73C0AEAD5}">
      <text>
        <r>
          <rPr>
            <b/>
            <sz val="8"/>
            <color indexed="81"/>
            <rFont val="Tahoma"/>
            <family val="2"/>
          </rPr>
          <t>These are "manufacturing rules" and general warnings</t>
        </r>
        <r>
          <rPr>
            <sz val="8"/>
            <color indexed="81"/>
            <rFont val="Tahoma"/>
            <family val="2"/>
          </rPr>
          <t xml:space="preserve">
</t>
        </r>
      </text>
    </comment>
    <comment ref="B1283" authorId="0" shapeId="0" xr:uid="{20B8ED85-B22B-48F0-8C15-B1C922A106CC}">
      <text>
        <r>
          <rPr>
            <b/>
            <sz val="8"/>
            <color indexed="81"/>
            <rFont val="Tahoma"/>
            <family val="2"/>
          </rPr>
          <t>Field end section(s) requirements that this section of cable will feed (not fed by TETHERS)</t>
        </r>
        <r>
          <rPr>
            <sz val="8"/>
            <color indexed="81"/>
            <rFont val="Tahoma"/>
            <family val="2"/>
          </rPr>
          <t xml:space="preserve">
</t>
        </r>
      </text>
    </comment>
    <comment ref="B1284" authorId="0" shapeId="0" xr:uid="{24BE8A63-1AD1-4500-AE1E-AB2B337D8E05}">
      <text>
        <r>
          <rPr>
            <b/>
            <sz val="8"/>
            <color indexed="81"/>
            <rFont val="Tahoma"/>
            <family val="2"/>
          </rPr>
          <t>This number is a sum of TOTAL PLANNED plus the ASSIGNED TO TETHERS</t>
        </r>
        <r>
          <rPr>
            <sz val="8"/>
            <color indexed="81"/>
            <rFont val="Tahoma"/>
            <family val="2"/>
          </rPr>
          <t xml:space="preserve">
</t>
        </r>
      </text>
    </comment>
    <comment ref="Z1285" authorId="0" shapeId="0" xr:uid="{7F47C0DD-846B-431F-ACE1-17384982A1BD}">
      <text>
        <r>
          <rPr>
            <b/>
            <sz val="8"/>
            <color indexed="81"/>
            <rFont val="Tahoma"/>
            <family val="2"/>
          </rPr>
          <t>When using a 216, these are the 2-buffer tubes that can't be cross-assigned</t>
        </r>
        <r>
          <rPr>
            <sz val="8"/>
            <color indexed="81"/>
            <rFont val="Tahoma"/>
            <family val="2"/>
          </rPr>
          <t xml:space="preserve">
</t>
        </r>
      </text>
    </comment>
    <comment ref="AA1285" authorId="0" shapeId="0" xr:uid="{AFD085A1-EC0B-442C-9555-57C49FB30733}">
      <text>
        <r>
          <rPr>
            <b/>
            <sz val="8"/>
            <color indexed="81"/>
            <rFont val="Tahoma"/>
            <family val="2"/>
          </rPr>
          <t>Counting from High count Backwards- this is Fiber Strand 133</t>
        </r>
      </text>
    </comment>
    <comment ref="AB1285" authorId="0" shapeId="0" xr:uid="{67BDDDC3-B040-4BE9-9309-E49B65B7F738}">
      <text>
        <r>
          <rPr>
            <b/>
            <sz val="8"/>
            <color indexed="81"/>
            <rFont val="Tahoma"/>
            <family val="2"/>
          </rPr>
          <t>Counting from High count Backwards- this is Fiber Strand 144</t>
        </r>
        <r>
          <rPr>
            <sz val="8"/>
            <color indexed="81"/>
            <rFont val="Tahoma"/>
            <family val="2"/>
          </rPr>
          <t xml:space="preserve">
</t>
        </r>
      </text>
    </comment>
    <comment ref="C1286" authorId="0" shapeId="0" xr:uid="{C2927860-0A99-48CF-91CE-8EA286260CB9}">
      <text>
        <r>
          <rPr>
            <b/>
            <sz val="8"/>
            <color indexed="81"/>
            <rFont val="Tahoma"/>
            <family val="2"/>
          </rPr>
          <t xml:space="preserve">Select if this tether will be used to feed a CFST or a lateral cable. </t>
        </r>
      </text>
    </comment>
    <comment ref="D1286" authorId="0" shapeId="0" xr:uid="{75FC6C45-ADCB-4D9F-B2B9-3CDBC8633500}">
      <text>
        <r>
          <rPr>
            <b/>
            <sz val="8"/>
            <color indexed="81"/>
            <rFont val="Tahoma"/>
            <family val="2"/>
          </rPr>
          <t>Note the Terminal Address to keep your locations straight</t>
        </r>
        <r>
          <rPr>
            <sz val="8"/>
            <color indexed="81"/>
            <rFont val="Tahoma"/>
            <family val="2"/>
          </rPr>
          <t xml:space="preserve">
</t>
        </r>
      </text>
    </comment>
    <comment ref="E1286" authorId="0" shapeId="0" xr:uid="{05F43F1C-226F-4E72-A3FF-DA072A4B0051}">
      <text>
        <r>
          <rPr>
            <b/>
            <sz val="9"/>
            <color indexed="81"/>
            <rFont val="Calibri"/>
            <family val="2"/>
            <scheme val="minor"/>
          </rPr>
          <t>Pick the Tether Size for the location</t>
        </r>
        <r>
          <rPr>
            <sz val="8"/>
            <color indexed="81"/>
            <rFont val="Tahoma"/>
            <family val="2"/>
          </rPr>
          <t xml:space="preserve">
</t>
        </r>
      </text>
    </comment>
    <comment ref="F1286" authorId="2" shapeId="0" xr:uid="{EB829A57-3FC7-450E-AF62-4DD187F8D885}">
      <text>
        <r>
          <rPr>
            <b/>
            <sz val="9"/>
            <color indexed="81"/>
            <rFont val="Tahoma"/>
            <family val="2"/>
          </rPr>
          <t>Identify TCF or FST location.
Leave blank if tether is NOT for a TCF or FST!</t>
        </r>
      </text>
    </comment>
    <comment ref="H1286" authorId="0" shapeId="0" xr:uid="{4EE5F9F6-DE03-4AB5-BAA0-C2A995C83F64}">
      <text>
        <r>
          <rPr>
            <b/>
            <sz val="8"/>
            <color indexed="81"/>
            <rFont val="Tahoma"/>
            <family val="2"/>
          </rPr>
          <t>If any of these numbers are negative, check your PON count and Cable size</t>
        </r>
        <r>
          <rPr>
            <sz val="8"/>
            <color indexed="81"/>
            <rFont val="Tahoma"/>
            <family val="2"/>
          </rPr>
          <t xml:space="preserve">
</t>
        </r>
      </text>
    </comment>
    <comment ref="I1286" authorId="0" shapeId="0" xr:uid="{9ADAAF6F-35DC-4861-AB16-170FAE196C6F}">
      <text>
        <r>
          <rPr>
            <b/>
            <sz val="8"/>
            <color indexed="81"/>
            <rFont val="Tahoma"/>
            <family val="2"/>
          </rPr>
          <t>If any of these numbers are negative, check your PON count and Cable size</t>
        </r>
      </text>
    </comment>
    <comment ref="J1286" authorId="0" shapeId="0" xr:uid="{FF711E30-FECE-416A-95D4-129B589703E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286" authorId="2" shapeId="0" xr:uid="{30A5886C-8B26-44B2-B674-8773C552F340}">
      <text>
        <r>
          <rPr>
            <b/>
            <sz val="9"/>
            <color indexed="81"/>
            <rFont val="Tahoma"/>
            <family val="2"/>
          </rPr>
          <t>Leave blank if using 10' Terminal Tail
Enter Tail length if greater than 10'</t>
        </r>
      </text>
    </comment>
    <comment ref="M1286" authorId="0" shapeId="0" xr:uid="{742D83BF-79EE-4A78-8960-F11E7380A684}">
      <text>
        <r>
          <rPr>
            <b/>
            <sz val="8"/>
            <color indexed="81"/>
            <rFont val="Tahoma"/>
            <family val="2"/>
          </rPr>
          <t>Make design notes such as slack coils, realingment loops,  or location notes</t>
        </r>
      </text>
    </comment>
    <comment ref="Z1286" authorId="0" shapeId="0" xr:uid="{5042308C-09DB-422C-9B17-544B35E4F707}">
      <text>
        <r>
          <rPr>
            <b/>
            <sz val="8"/>
            <color indexed="81"/>
            <rFont val="Tahoma"/>
            <family val="2"/>
          </rPr>
          <t>When using a 216, these are the 2-buffer tubes that can't be cross-assigned</t>
        </r>
        <r>
          <rPr>
            <sz val="8"/>
            <color indexed="81"/>
            <rFont val="Tahoma"/>
            <family val="2"/>
          </rPr>
          <t xml:space="preserve">
</t>
        </r>
      </text>
    </comment>
    <comment ref="AA1286" authorId="0" shapeId="0" xr:uid="{932A52DC-571B-4BBA-A7BD-BEADFBDFFB6D}">
      <text>
        <r>
          <rPr>
            <b/>
            <sz val="8"/>
            <color indexed="81"/>
            <rFont val="Tahoma"/>
            <family val="2"/>
          </rPr>
          <t xml:space="preserve">Counting from High count Backwards- this is Fiber Strand 145
</t>
        </r>
      </text>
    </comment>
    <comment ref="AB1286" authorId="0" shapeId="0" xr:uid="{8DDEF79E-D520-43F9-86BA-C30F51AD736B}">
      <text>
        <r>
          <rPr>
            <b/>
            <sz val="8"/>
            <color indexed="81"/>
            <rFont val="Tahoma"/>
            <family val="2"/>
          </rPr>
          <t>Counting from High count Backwards- this is Fiber Strand 156</t>
        </r>
      </text>
    </comment>
    <comment ref="J1288" authorId="1" shapeId="0" xr:uid="{B6CC30B8-2EA7-470B-B0A7-2A9DA7B2A9DC}">
      <text>
        <r>
          <rPr>
            <b/>
            <sz val="9"/>
            <color indexed="81"/>
            <rFont val="Tahoma"/>
            <family val="2"/>
          </rPr>
          <t>If this highlights as an error, consider upsizing the Tether size for better ribbon utilization</t>
        </r>
      </text>
    </comment>
    <comment ref="J1289" authorId="1" shapeId="0" xr:uid="{EE29A711-905C-45CF-9528-DF140A88DBB2}">
      <text>
        <r>
          <rPr>
            <b/>
            <sz val="9"/>
            <color indexed="81"/>
            <rFont val="Tahoma"/>
            <family val="2"/>
          </rPr>
          <t>If this highlights as an error, consider upsizing the Tether size for better ribbon utilization</t>
        </r>
      </text>
    </comment>
    <comment ref="J1290" authorId="1" shapeId="0" xr:uid="{BF04E5FA-6215-444A-95C4-C8AD9DC6BE08}">
      <text>
        <r>
          <rPr>
            <b/>
            <sz val="9"/>
            <color indexed="81"/>
            <rFont val="Tahoma"/>
            <family val="2"/>
          </rPr>
          <t>If this highlights as an error, consider upsizing the Tether size for better ribbon utilization</t>
        </r>
      </text>
    </comment>
    <comment ref="J1291" authorId="1" shapeId="0" xr:uid="{908F5F6B-B493-4B99-A616-66C5B2982974}">
      <text>
        <r>
          <rPr>
            <b/>
            <sz val="9"/>
            <color indexed="81"/>
            <rFont val="Tahoma"/>
            <family val="2"/>
          </rPr>
          <t>If this highlights as an error, consider upsizing the Tether size for better ribbon utilization</t>
        </r>
      </text>
    </comment>
    <comment ref="J1292" authorId="1" shapeId="0" xr:uid="{C2398DB2-8B2F-447F-B22E-655CC1101D3F}">
      <text>
        <r>
          <rPr>
            <b/>
            <sz val="9"/>
            <color indexed="81"/>
            <rFont val="Tahoma"/>
            <family val="2"/>
          </rPr>
          <t>If this highlights as an error, consider upsizing the Tether size for better ribbon utilization</t>
        </r>
      </text>
    </comment>
    <comment ref="J1293" authorId="1" shapeId="0" xr:uid="{B32E743F-7922-4124-8AC9-1F576CCC6626}">
      <text>
        <r>
          <rPr>
            <b/>
            <sz val="9"/>
            <color indexed="81"/>
            <rFont val="Tahoma"/>
            <family val="2"/>
          </rPr>
          <t>If this highlights as an error, consider upsizing the Tether size for better ribbon utilization</t>
        </r>
      </text>
    </comment>
    <comment ref="J1294" authorId="1" shapeId="0" xr:uid="{A2186D64-7A8A-4A8D-B5DF-87A0C21BCC1F}">
      <text>
        <r>
          <rPr>
            <b/>
            <sz val="9"/>
            <color indexed="81"/>
            <rFont val="Tahoma"/>
            <family val="2"/>
          </rPr>
          <t>If this highlights as an error, consider upsizing the Tether size for better ribbon utilization</t>
        </r>
      </text>
    </comment>
    <comment ref="J1295" authorId="1" shapeId="0" xr:uid="{002C7FE3-0873-4CFE-AB46-53D01577F047}">
      <text>
        <r>
          <rPr>
            <b/>
            <sz val="9"/>
            <color indexed="81"/>
            <rFont val="Tahoma"/>
            <family val="2"/>
          </rPr>
          <t>If this highlights as an error, consider upsizing the Tether size for better ribbon utilization</t>
        </r>
      </text>
    </comment>
    <comment ref="J1296" authorId="1" shapeId="0" xr:uid="{2BB55E45-0510-485C-917E-2992068C7DF5}">
      <text>
        <r>
          <rPr>
            <b/>
            <sz val="9"/>
            <color indexed="81"/>
            <rFont val="Tahoma"/>
            <family val="2"/>
          </rPr>
          <t>If this highlights as an error, consider upsizing the Tether size for better ribbon utilization</t>
        </r>
      </text>
    </comment>
    <comment ref="J1297" authorId="1" shapeId="0" xr:uid="{F6D1A6B7-B818-4101-B0B6-95742B639296}">
      <text>
        <r>
          <rPr>
            <b/>
            <sz val="9"/>
            <color indexed="81"/>
            <rFont val="Tahoma"/>
            <family val="2"/>
          </rPr>
          <t>If this highlights as an error, consider upsizing the Tether size for better ribbon utilization</t>
        </r>
      </text>
    </comment>
    <comment ref="J1298" authorId="1" shapeId="0" xr:uid="{A46071FC-0BE6-4BC7-8930-E3725530902A}">
      <text>
        <r>
          <rPr>
            <b/>
            <sz val="9"/>
            <color indexed="81"/>
            <rFont val="Tahoma"/>
            <family val="2"/>
          </rPr>
          <t>If this highlights as an error, consider upsizing the Tether size for better ribbon utilization</t>
        </r>
      </text>
    </comment>
    <comment ref="J1299" authorId="1" shapeId="0" xr:uid="{E3F1A1DC-213F-4CF6-995D-399132739EDE}">
      <text>
        <r>
          <rPr>
            <b/>
            <sz val="9"/>
            <color indexed="81"/>
            <rFont val="Tahoma"/>
            <family val="2"/>
          </rPr>
          <t>If this highlights as an error, consider upsizing the Tether size for better ribbon utilization</t>
        </r>
      </text>
    </comment>
    <comment ref="J1300" authorId="1" shapeId="0" xr:uid="{A7090140-F2B4-4C89-BBDB-C539E52BB2C5}">
      <text>
        <r>
          <rPr>
            <b/>
            <sz val="9"/>
            <color indexed="81"/>
            <rFont val="Tahoma"/>
            <family val="2"/>
          </rPr>
          <t>If this highlights as an error, consider upsizing the Tether size for better ribbon utilization</t>
        </r>
      </text>
    </comment>
    <comment ref="J1301" authorId="1" shapeId="0" xr:uid="{0FDC30E8-85F3-41D1-8422-97EE16E78B20}">
      <text>
        <r>
          <rPr>
            <b/>
            <sz val="9"/>
            <color indexed="81"/>
            <rFont val="Tahoma"/>
            <family val="2"/>
          </rPr>
          <t>If this highlights as an error, consider upsizing the Tether size for better ribbon utilization</t>
        </r>
      </text>
    </comment>
    <comment ref="J1302" authorId="1" shapeId="0" xr:uid="{6C00D529-6FD0-4CC5-85C4-F2E20786804F}">
      <text>
        <r>
          <rPr>
            <b/>
            <sz val="9"/>
            <color indexed="81"/>
            <rFont val="Tahoma"/>
            <family val="2"/>
          </rPr>
          <t>If this highlights as an error, consider upsizing the Tether size for better ribbon utilization</t>
        </r>
      </text>
    </comment>
    <comment ref="J1303" authorId="1" shapeId="0" xr:uid="{83AE7107-0EDC-4E6F-B992-540835CF3B4E}">
      <text>
        <r>
          <rPr>
            <b/>
            <sz val="9"/>
            <color indexed="81"/>
            <rFont val="Tahoma"/>
            <family val="2"/>
          </rPr>
          <t>If this highlights as an error, consider upsizing the Tether size for better ribbon utilization</t>
        </r>
      </text>
    </comment>
    <comment ref="J1304" authorId="1" shapeId="0" xr:uid="{32B53345-2AE6-4FD1-B86D-EBFD8B480791}">
      <text>
        <r>
          <rPr>
            <b/>
            <sz val="9"/>
            <color indexed="81"/>
            <rFont val="Tahoma"/>
            <family val="2"/>
          </rPr>
          <t>If this highlights as an error, consider upsizing the Tether size for better ribbon utilization</t>
        </r>
      </text>
    </comment>
    <comment ref="J1305" authorId="1" shapeId="0" xr:uid="{D2A0B597-A6D5-444A-B01D-E98D61434131}">
      <text>
        <r>
          <rPr>
            <b/>
            <sz val="9"/>
            <color indexed="81"/>
            <rFont val="Tahoma"/>
            <family val="2"/>
          </rPr>
          <t>If this highlights as an error, consider upsizing the Tether size for better ribbon utilization</t>
        </r>
      </text>
    </comment>
    <comment ref="C1306" authorId="1" shapeId="0" xr:uid="{0F18F3C6-A1C9-48E6-9E7B-640B225943A3}">
      <text>
        <r>
          <rPr>
            <b/>
            <sz val="9"/>
            <color indexed="81"/>
            <rFont val="Tahoma"/>
            <family val="2"/>
          </rPr>
          <t>DBL REV requires TWO rows!
TPL REV requires THREE rows!
QD REV requires FOUR rows!</t>
        </r>
      </text>
    </comment>
    <comment ref="J1306" authorId="1" shapeId="0" xr:uid="{179210E5-B349-4CD7-BC02-51FC2D9148D3}">
      <text>
        <r>
          <rPr>
            <b/>
            <sz val="9"/>
            <color indexed="81"/>
            <rFont val="Tahoma"/>
            <family val="2"/>
          </rPr>
          <t>If this highlights as an error, consider upsizing the Tether size for better ribbon utilization</t>
        </r>
      </text>
    </comment>
    <comment ref="C1307" authorId="1" shapeId="0" xr:uid="{E9CA44DB-8112-40EA-A5DF-36062E275474}">
      <text>
        <r>
          <rPr>
            <b/>
            <sz val="9"/>
            <color indexed="81"/>
            <rFont val="Tahoma"/>
            <family val="2"/>
          </rPr>
          <t>DBL REV requires TWO rows!
TPL REV requires THREE rows!
QD REV requires FOUR rows!</t>
        </r>
      </text>
    </comment>
    <comment ref="J1307" authorId="1" shapeId="0" xr:uid="{7CAF6CF0-594E-46D0-9C04-6BFF2CF78003}">
      <text>
        <r>
          <rPr>
            <b/>
            <sz val="9"/>
            <color indexed="81"/>
            <rFont val="Tahoma"/>
            <family val="2"/>
          </rPr>
          <t>If this highlights as an error, consider upsizing the Tether size for better ribbon utilization</t>
        </r>
      </text>
    </comment>
    <comment ref="C1308" authorId="1" shapeId="0" xr:uid="{1D25CE43-99DA-4B37-877B-07E0278A1BCE}">
      <text>
        <r>
          <rPr>
            <b/>
            <sz val="9"/>
            <color indexed="81"/>
            <rFont val="Tahoma"/>
            <family val="2"/>
          </rPr>
          <t>DBL REV requires TWO rows!
TPL REV requires THREE rows!
QD REV requires FOUR rows!</t>
        </r>
      </text>
    </comment>
    <comment ref="J1308" authorId="1" shapeId="0" xr:uid="{6A8CACA2-EBF4-4D5C-9DA4-06A1F095E8D7}">
      <text>
        <r>
          <rPr>
            <b/>
            <sz val="9"/>
            <color indexed="81"/>
            <rFont val="Tahoma"/>
            <family val="2"/>
          </rPr>
          <t>If this highlights as an error, consider upsizing the Tether size for better ribbon utilization</t>
        </r>
      </text>
    </comment>
    <comment ref="C1309" authorId="1" shapeId="0" xr:uid="{4864D1D6-9503-4BC1-B683-83D3C5EE3158}">
      <text>
        <r>
          <rPr>
            <b/>
            <sz val="9"/>
            <color indexed="81"/>
            <rFont val="Tahoma"/>
            <family val="2"/>
          </rPr>
          <t>DBL REV requires TWO rows!
TPL REV requires THREE rows!
QD REV requires FOUR rows!</t>
        </r>
      </text>
    </comment>
    <comment ref="J1309" authorId="1" shapeId="0" xr:uid="{E0399C17-88EF-4AB4-8316-2CFBAB01BF73}">
      <text>
        <r>
          <rPr>
            <b/>
            <sz val="9"/>
            <color indexed="81"/>
            <rFont val="Tahoma"/>
            <family val="2"/>
          </rPr>
          <t>If this highlights as an error, consider upsizing the Tether size for better ribbon utilization</t>
        </r>
      </text>
    </comment>
    <comment ref="C1310" authorId="1" shapeId="0" xr:uid="{218B1154-DD26-4F2F-8EA1-E4E96529D45F}">
      <text>
        <r>
          <rPr>
            <b/>
            <sz val="9"/>
            <color indexed="81"/>
            <rFont val="Tahoma"/>
            <family val="2"/>
          </rPr>
          <t>DBL REV requires TWO rows!
TPL REV requires THREE rows!
QD REV requires FOUR rows!</t>
        </r>
      </text>
    </comment>
    <comment ref="J1310" authorId="1" shapeId="0" xr:uid="{EACB50B7-720B-4236-BB64-DFE0ADFCA51B}">
      <text>
        <r>
          <rPr>
            <b/>
            <sz val="9"/>
            <color indexed="81"/>
            <rFont val="Tahoma"/>
            <family val="2"/>
          </rPr>
          <t>If this highlights as an error, consider upsizing the Tether size for better ribbon utilization</t>
        </r>
      </text>
    </comment>
    <comment ref="C1311" authorId="1" shapeId="0" xr:uid="{7806F159-0D9D-4AB9-9196-A6511C100320}">
      <text>
        <r>
          <rPr>
            <b/>
            <sz val="9"/>
            <color indexed="81"/>
            <rFont val="Tahoma"/>
            <family val="2"/>
          </rPr>
          <t>DBL REV requires TWO rows!
TPL REV requires THREE rows!
QD REV requires FOUR rows!</t>
        </r>
      </text>
    </comment>
    <comment ref="J1311" authorId="1" shapeId="0" xr:uid="{7BC491A4-BFF4-42F2-9B49-88315CCDC3E5}">
      <text>
        <r>
          <rPr>
            <b/>
            <sz val="9"/>
            <color indexed="81"/>
            <rFont val="Tahoma"/>
            <family val="2"/>
          </rPr>
          <t>If this highlights as an error, consider upsizing the Tether size for better ribbon utilization</t>
        </r>
      </text>
    </comment>
    <comment ref="C1312" authorId="1" shapeId="0" xr:uid="{371F81D0-17FD-49D9-97A1-08D8419B01FC}">
      <text>
        <r>
          <rPr>
            <b/>
            <sz val="9"/>
            <color indexed="81"/>
            <rFont val="Tahoma"/>
            <family val="2"/>
          </rPr>
          <t>DBL REV requires TWO rows!
TPL REV requires THREE rows!
QD REV requires FOUR rows!</t>
        </r>
      </text>
    </comment>
    <comment ref="J1312" authorId="1" shapeId="0" xr:uid="{8C8BA616-CA80-4238-91DE-56EE4E48A674}">
      <text>
        <r>
          <rPr>
            <b/>
            <sz val="9"/>
            <color indexed="81"/>
            <rFont val="Tahoma"/>
            <family val="2"/>
          </rPr>
          <t>If this highlights as an error, consider upsizing the Tether size for better ribbon utilization</t>
        </r>
      </text>
    </comment>
    <comment ref="B1318" authorId="0" shapeId="0" xr:uid="{626068B6-07E5-4C2B-9FE3-B3FAAD19F7A1}">
      <text>
        <r>
          <rPr>
            <b/>
            <sz val="8"/>
            <color indexed="81"/>
            <rFont val="Tahoma"/>
            <family val="2"/>
          </rPr>
          <t>This information will be used to satisfy your distribution planning requirement.</t>
        </r>
        <r>
          <rPr>
            <sz val="8"/>
            <color indexed="81"/>
            <rFont val="Tahoma"/>
            <family val="2"/>
          </rPr>
          <t xml:space="preserve">
</t>
        </r>
      </text>
    </comment>
    <comment ref="G1318" authorId="0" shapeId="0" xr:uid="{3BC430C4-FAF7-4B69-80D8-878E6285D8E5}">
      <text>
        <r>
          <rPr>
            <b/>
            <sz val="8"/>
            <color indexed="81"/>
            <rFont val="Tahoma"/>
            <family val="2"/>
          </rPr>
          <t>This is total fibers that have been assigned to this Reel based on Tether sizes picked</t>
        </r>
        <r>
          <rPr>
            <sz val="8"/>
            <color indexed="81"/>
            <rFont val="Tahoma"/>
            <family val="2"/>
          </rPr>
          <t xml:space="preserve">
</t>
        </r>
      </text>
    </comment>
    <comment ref="I1318" authorId="0" shapeId="0" xr:uid="{91E426A9-7882-4682-8D4F-BEFCE6FB3E66}">
      <text>
        <r>
          <rPr>
            <b/>
            <sz val="8"/>
            <color indexed="81"/>
            <rFont val="Tahoma"/>
            <family val="2"/>
          </rPr>
          <t>This will be added to Planning Load Block A for TOTAL</t>
        </r>
        <r>
          <rPr>
            <sz val="8"/>
            <color indexed="81"/>
            <rFont val="Tahoma"/>
            <family val="2"/>
          </rPr>
          <t xml:space="preserve">
</t>
        </r>
      </text>
    </comment>
    <comment ref="J1318" authorId="0" shapeId="0" xr:uid="{0CBD7C4C-49B2-455D-B10F-ECBB51587E93}">
      <text>
        <r>
          <rPr>
            <b/>
            <sz val="8"/>
            <color indexed="81"/>
            <rFont val="Tahoma"/>
            <family val="2"/>
          </rPr>
          <t>This is the PON OUT count that is not assigned in this cable reel.</t>
        </r>
        <r>
          <rPr>
            <sz val="8"/>
            <color indexed="81"/>
            <rFont val="Tahoma"/>
            <family val="2"/>
          </rPr>
          <t xml:space="preserve">
</t>
        </r>
      </text>
    </comment>
    <comment ref="P1318" authorId="1" shapeId="0" xr:uid="{59EF9364-2073-4ACD-AFE1-57DEEA04D6DB}">
      <text>
        <r>
          <rPr>
            <b/>
            <sz val="9"/>
            <color indexed="81"/>
            <rFont val="Tahoma"/>
            <family val="2"/>
          </rPr>
          <t>REMEMBER: 2-Fbr Tethers are NOT available for RPX CABLE!</t>
        </r>
      </text>
    </comment>
    <comment ref="Q1318" authorId="1" shapeId="0" xr:uid="{11CEC77B-CB87-458A-9BBF-D4F27BFEAAEA}">
      <text>
        <r>
          <rPr>
            <b/>
            <sz val="9"/>
            <color indexed="81"/>
            <rFont val="Tahoma"/>
            <family val="2"/>
          </rPr>
          <t>REMEMBER: 2-Fbr Tethers are NOT available for RPX CABLE!</t>
        </r>
      </text>
    </comment>
    <comment ref="S1318" authorId="1" shapeId="0" xr:uid="{C9A39DA4-56F8-43FD-9B2B-3F89B5FFB28A}">
      <text>
        <r>
          <rPr>
            <b/>
            <sz val="9"/>
            <color indexed="81"/>
            <rFont val="Tahoma"/>
            <family val="2"/>
          </rPr>
          <t>REMEMBER: 2-Fbr Tethers are NOT available for RPX CABLE!</t>
        </r>
      </text>
    </comment>
    <comment ref="T1318" authorId="1" shapeId="0" xr:uid="{B6103E9E-AE7B-4236-95C4-AE76F529A4BE}">
      <text>
        <r>
          <rPr>
            <b/>
            <sz val="9"/>
            <color indexed="81"/>
            <rFont val="Tahoma"/>
            <family val="2"/>
          </rPr>
          <t>REMEMBER: 2-Fbr Tethers are NOT available for RPX CABLE!</t>
        </r>
      </text>
    </comment>
    <comment ref="B1319" authorId="0" shapeId="0" xr:uid="{D6D2BF08-360B-48A1-8466-F349EBA9E66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319" authorId="0" shapeId="0" xr:uid="{ECD95C3E-5430-4ECF-98BB-F4DDBA65FA8B}">
      <text>
        <r>
          <rPr>
            <b/>
            <sz val="8"/>
            <color indexed="81"/>
            <rFont val="Tahoma"/>
            <family val="2"/>
          </rPr>
          <t>Make sure you add this number to "TAT FIBERS ASSIGNED" for the total required in the Load Block on the prints.</t>
        </r>
      </text>
    </comment>
    <comment ref="G1319" authorId="0" shapeId="0" xr:uid="{9E8A1A8D-6FDF-4F3C-BBC3-81827D33AF34}">
      <text>
        <r>
          <rPr>
            <b/>
            <sz val="8"/>
            <color indexed="81"/>
            <rFont val="Tahoma"/>
            <family val="2"/>
          </rPr>
          <t>Includes "DEAD" Count (No PON count assigned)</t>
        </r>
      </text>
    </comment>
    <comment ref="I1319" authorId="0" shapeId="0" xr:uid="{BEF23F34-0569-452C-91A9-ABA82956A402}">
      <text>
        <r>
          <rPr>
            <b/>
            <sz val="8"/>
            <color indexed="81"/>
            <rFont val="Tahoma"/>
            <family val="2"/>
          </rPr>
          <t xml:space="preserve">If this number is negative- you need to upsize your cable sheath </t>
        </r>
        <r>
          <rPr>
            <sz val="8"/>
            <color indexed="81"/>
            <rFont val="Tahoma"/>
            <family val="2"/>
          </rPr>
          <t xml:space="preserve">
</t>
        </r>
      </text>
    </comment>
    <comment ref="Z1319" authorId="0" shapeId="0" xr:uid="{F0C681AA-551B-41B7-8C82-CEBBD8C15CB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320" authorId="0" shapeId="0" xr:uid="{88D68811-94E7-4FA3-9236-E2662547C2B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320" authorId="0" shapeId="0" xr:uid="{FA6F8267-C043-4DBD-98DB-6903448C256A}">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320" authorId="0" shapeId="0" xr:uid="{86E71472-AA16-4876-8B8B-8532FD5806F9}">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320" authorId="1" shapeId="0" xr:uid="{FB3D6C91-979E-4891-95E3-264AB7465B4C}">
      <text>
        <r>
          <rPr>
            <b/>
            <sz val="9"/>
            <color indexed="81"/>
            <rFont val="Tahoma"/>
            <family val="2"/>
          </rPr>
          <t>REMEMBER: 6-Fbr Tethers are NOT available for RPX CABLE!</t>
        </r>
      </text>
    </comment>
    <comment ref="Q1320" authorId="1" shapeId="0" xr:uid="{B2E0C14B-91E6-4EEC-91EF-43E846068EFB}">
      <text>
        <r>
          <rPr>
            <b/>
            <sz val="9"/>
            <color indexed="81"/>
            <rFont val="Tahoma"/>
            <family val="2"/>
          </rPr>
          <t>REMEMBER: 6-Fbr Tethers are NOT available for RPX CABLE!</t>
        </r>
      </text>
    </comment>
    <comment ref="S1320" authorId="1" shapeId="0" xr:uid="{A00DBA28-3EFC-4AE0-B9F5-6C0570AF9610}">
      <text>
        <r>
          <rPr>
            <b/>
            <sz val="9"/>
            <color indexed="81"/>
            <rFont val="Tahoma"/>
            <family val="2"/>
          </rPr>
          <t>REMEMBER: 6-Fbr Tethers are NOT available for RPX CABLE!</t>
        </r>
      </text>
    </comment>
    <comment ref="T1320" authorId="1" shapeId="0" xr:uid="{585A33D3-F6DE-4DEB-A195-9998B07E20F0}">
      <text>
        <r>
          <rPr>
            <b/>
            <sz val="9"/>
            <color indexed="81"/>
            <rFont val="Tahoma"/>
            <family val="2"/>
          </rPr>
          <t>REMEMBER: 6-Fbr Tethers are NOT available for AERIAL CABLE!</t>
        </r>
      </text>
    </comment>
    <comment ref="B1321" authorId="0" shapeId="0" xr:uid="{22BB8798-CCA1-4017-AEE7-85C141A341A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321" authorId="0" shapeId="0" xr:uid="{31C46312-6DE0-4EF0-A6D2-33E9A407254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322" authorId="0" shapeId="0" xr:uid="{304E4051-6CE3-4EB1-A040-1B24994D4171}">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323" authorId="0" shapeId="0" xr:uid="{D56B4210-7A3D-4F46-A437-C468CC90958B}">
      <text>
        <r>
          <rPr>
            <b/>
            <sz val="8"/>
            <color indexed="81"/>
            <rFont val="Tahoma"/>
            <family val="2"/>
          </rPr>
          <t>Include any existing, planned, or expected wireless locations to be fed by this reel of cable.</t>
        </r>
        <r>
          <rPr>
            <sz val="8"/>
            <color indexed="81"/>
            <rFont val="Tahoma"/>
            <family val="2"/>
          </rPr>
          <t xml:space="preserve">
</t>
        </r>
      </text>
    </comment>
    <comment ref="E1323" authorId="0" shapeId="0" xr:uid="{B6ADDE02-B799-4A1E-BA14-819B1731D07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323" authorId="0" shapeId="0" xr:uid="{EF93B49D-18A1-4AEE-B27F-F4654003A1CF}">
      <text>
        <r>
          <rPr>
            <b/>
            <sz val="8"/>
            <color indexed="81"/>
            <rFont val="Tahoma"/>
            <family val="2"/>
          </rPr>
          <t>These are "manufacturing rules" and general warnings</t>
        </r>
        <r>
          <rPr>
            <sz val="8"/>
            <color indexed="81"/>
            <rFont val="Tahoma"/>
            <family val="2"/>
          </rPr>
          <t xml:space="preserve">
</t>
        </r>
      </text>
    </comment>
    <comment ref="B1324" authorId="0" shapeId="0" xr:uid="{3AD1C67C-BE06-4F66-AAE8-58263B9C90C5}">
      <text>
        <r>
          <rPr>
            <b/>
            <sz val="8"/>
            <color indexed="81"/>
            <rFont val="Tahoma"/>
            <family val="2"/>
          </rPr>
          <t>Field end section(s) requirements that this section of cable will feed (not fed by TETHERS)</t>
        </r>
        <r>
          <rPr>
            <sz val="8"/>
            <color indexed="81"/>
            <rFont val="Tahoma"/>
            <family val="2"/>
          </rPr>
          <t xml:space="preserve">
</t>
        </r>
      </text>
    </comment>
    <comment ref="B1325" authorId="0" shapeId="0" xr:uid="{3C1E93B7-4459-40D8-82E6-175D7B287CC6}">
      <text>
        <r>
          <rPr>
            <b/>
            <sz val="8"/>
            <color indexed="81"/>
            <rFont val="Tahoma"/>
            <family val="2"/>
          </rPr>
          <t>This number is a sum of TOTAL PLANNED plus the ASSIGNED TO TETHERS</t>
        </r>
        <r>
          <rPr>
            <sz val="8"/>
            <color indexed="81"/>
            <rFont val="Tahoma"/>
            <family val="2"/>
          </rPr>
          <t xml:space="preserve">
</t>
        </r>
      </text>
    </comment>
    <comment ref="Z1326" authorId="0" shapeId="0" xr:uid="{DB25A1C6-6056-426F-8E68-0CAE40E0B51D}">
      <text>
        <r>
          <rPr>
            <b/>
            <sz val="8"/>
            <color indexed="81"/>
            <rFont val="Tahoma"/>
            <family val="2"/>
          </rPr>
          <t>When using a 216, these are the 2-buffer tubes that can't be cross-assigned</t>
        </r>
        <r>
          <rPr>
            <sz val="8"/>
            <color indexed="81"/>
            <rFont val="Tahoma"/>
            <family val="2"/>
          </rPr>
          <t xml:space="preserve">
</t>
        </r>
      </text>
    </comment>
    <comment ref="AA1326" authorId="0" shapeId="0" xr:uid="{E84E9A0D-1452-43AE-8385-DC31A59F4A56}">
      <text>
        <r>
          <rPr>
            <b/>
            <sz val="8"/>
            <color indexed="81"/>
            <rFont val="Tahoma"/>
            <family val="2"/>
          </rPr>
          <t>Counting from High count Backwards- this is Fiber Strand 133</t>
        </r>
      </text>
    </comment>
    <comment ref="AB1326" authorId="0" shapeId="0" xr:uid="{9E0E4C4F-01B4-4771-984C-A62141DF0E40}">
      <text>
        <r>
          <rPr>
            <b/>
            <sz val="8"/>
            <color indexed="81"/>
            <rFont val="Tahoma"/>
            <family val="2"/>
          </rPr>
          <t>Counting from High count Backwards- this is Fiber Strand 144</t>
        </r>
        <r>
          <rPr>
            <sz val="8"/>
            <color indexed="81"/>
            <rFont val="Tahoma"/>
            <family val="2"/>
          </rPr>
          <t xml:space="preserve">
</t>
        </r>
      </text>
    </comment>
    <comment ref="C1327" authorId="0" shapeId="0" xr:uid="{6E178A5A-1015-4AF9-A602-03D53AE72BB1}">
      <text>
        <r>
          <rPr>
            <b/>
            <sz val="8"/>
            <color indexed="81"/>
            <rFont val="Tahoma"/>
            <family val="2"/>
          </rPr>
          <t xml:space="preserve">Select if this tether will be used to feed a CFST or a lateral cable. </t>
        </r>
      </text>
    </comment>
    <comment ref="D1327" authorId="0" shapeId="0" xr:uid="{AA5B8DCF-0D9A-4789-B30F-C6D8D96146ED}">
      <text>
        <r>
          <rPr>
            <b/>
            <sz val="8"/>
            <color indexed="81"/>
            <rFont val="Tahoma"/>
            <family val="2"/>
          </rPr>
          <t>Note the Terminal Address to keep your locations straight</t>
        </r>
        <r>
          <rPr>
            <sz val="8"/>
            <color indexed="81"/>
            <rFont val="Tahoma"/>
            <family val="2"/>
          </rPr>
          <t xml:space="preserve">
</t>
        </r>
      </text>
    </comment>
    <comment ref="E1327" authorId="0" shapeId="0" xr:uid="{FD869C68-79E1-4937-85E4-DEBD7B438009}">
      <text>
        <r>
          <rPr>
            <b/>
            <sz val="9"/>
            <color indexed="81"/>
            <rFont val="Calibri"/>
            <family val="2"/>
            <scheme val="minor"/>
          </rPr>
          <t>Pick the Tether Size for the location</t>
        </r>
        <r>
          <rPr>
            <sz val="8"/>
            <color indexed="81"/>
            <rFont val="Tahoma"/>
            <family val="2"/>
          </rPr>
          <t xml:space="preserve">
</t>
        </r>
      </text>
    </comment>
    <comment ref="F1327" authorId="2" shapeId="0" xr:uid="{52E1D04E-2CC0-4C31-B1A2-3C50FBF1E48F}">
      <text>
        <r>
          <rPr>
            <b/>
            <sz val="9"/>
            <color indexed="81"/>
            <rFont val="Tahoma"/>
            <family val="2"/>
          </rPr>
          <t>Identify TCF or FST location.
Leave blank if tether is NOT for a TCF or FST!</t>
        </r>
      </text>
    </comment>
    <comment ref="H1327" authorId="0" shapeId="0" xr:uid="{3EFB8D64-A26C-4090-BA36-F7BE85A40069}">
      <text>
        <r>
          <rPr>
            <b/>
            <sz val="8"/>
            <color indexed="81"/>
            <rFont val="Tahoma"/>
            <family val="2"/>
          </rPr>
          <t>If any of these numbers are negative, check your PON count and Cable size</t>
        </r>
        <r>
          <rPr>
            <sz val="8"/>
            <color indexed="81"/>
            <rFont val="Tahoma"/>
            <family val="2"/>
          </rPr>
          <t xml:space="preserve">
</t>
        </r>
      </text>
    </comment>
    <comment ref="I1327" authorId="0" shapeId="0" xr:uid="{7215313B-AD2E-45AC-8C53-FEDC0C7CCD25}">
      <text>
        <r>
          <rPr>
            <b/>
            <sz val="8"/>
            <color indexed="81"/>
            <rFont val="Tahoma"/>
            <family val="2"/>
          </rPr>
          <t>If any of these numbers are negative, check your PON count and Cable size</t>
        </r>
      </text>
    </comment>
    <comment ref="J1327" authorId="0" shapeId="0" xr:uid="{D7C65C66-C5B0-4021-9063-D1887C5FFE2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327" authorId="2" shapeId="0" xr:uid="{54840806-2FF1-4ECD-B44A-92704D6A29D3}">
      <text>
        <r>
          <rPr>
            <b/>
            <sz val="9"/>
            <color indexed="81"/>
            <rFont val="Tahoma"/>
            <family val="2"/>
          </rPr>
          <t>Leave blank if using 10' Terminal Tail
Enter Tail length if greater than 10'</t>
        </r>
      </text>
    </comment>
    <comment ref="M1327" authorId="0" shapeId="0" xr:uid="{642858F1-807A-43A6-A0E8-733468D86025}">
      <text>
        <r>
          <rPr>
            <b/>
            <sz val="8"/>
            <color indexed="81"/>
            <rFont val="Tahoma"/>
            <family val="2"/>
          </rPr>
          <t>Make design notes such as slack coils, realingment loops,  or location notes</t>
        </r>
      </text>
    </comment>
    <comment ref="Z1327" authorId="0" shapeId="0" xr:uid="{D0246424-6583-4F57-B95F-2E02AD5ADCFC}">
      <text>
        <r>
          <rPr>
            <b/>
            <sz val="8"/>
            <color indexed="81"/>
            <rFont val="Tahoma"/>
            <family val="2"/>
          </rPr>
          <t>When using a 216, these are the 2-buffer tubes that can't be cross-assigned</t>
        </r>
        <r>
          <rPr>
            <sz val="8"/>
            <color indexed="81"/>
            <rFont val="Tahoma"/>
            <family val="2"/>
          </rPr>
          <t xml:space="preserve">
</t>
        </r>
      </text>
    </comment>
    <comment ref="AA1327" authorId="0" shapeId="0" xr:uid="{C1376D12-E4CA-420D-9C09-A68635EA055B}">
      <text>
        <r>
          <rPr>
            <b/>
            <sz val="8"/>
            <color indexed="81"/>
            <rFont val="Tahoma"/>
            <family val="2"/>
          </rPr>
          <t xml:space="preserve">Counting from High count Backwards- this is Fiber Strand 145
</t>
        </r>
      </text>
    </comment>
    <comment ref="AB1327" authorId="0" shapeId="0" xr:uid="{0AB2BD8F-A94F-442F-916A-B33F1C22BC10}">
      <text>
        <r>
          <rPr>
            <b/>
            <sz val="8"/>
            <color indexed="81"/>
            <rFont val="Tahoma"/>
            <family val="2"/>
          </rPr>
          <t>Counting from High count Backwards- this is Fiber Strand 156</t>
        </r>
      </text>
    </comment>
    <comment ref="J1329" authorId="1" shapeId="0" xr:uid="{B7872E19-E217-4223-B1D0-9E44DCECF9CA}">
      <text>
        <r>
          <rPr>
            <b/>
            <sz val="9"/>
            <color indexed="81"/>
            <rFont val="Tahoma"/>
            <family val="2"/>
          </rPr>
          <t>If this highlights as an error, consider upsizing the Tether size for better ribbon utilization</t>
        </r>
      </text>
    </comment>
    <comment ref="J1330" authorId="1" shapeId="0" xr:uid="{0ACF8713-0EF1-4004-92D0-D9DF4F84D5F4}">
      <text>
        <r>
          <rPr>
            <b/>
            <sz val="9"/>
            <color indexed="81"/>
            <rFont val="Tahoma"/>
            <family val="2"/>
          </rPr>
          <t>If this highlights as an error, consider upsizing the Tether size for better ribbon utilization</t>
        </r>
      </text>
    </comment>
    <comment ref="J1331" authorId="1" shapeId="0" xr:uid="{A22D91CD-464A-47FE-8511-EB6BE5791382}">
      <text>
        <r>
          <rPr>
            <b/>
            <sz val="9"/>
            <color indexed="81"/>
            <rFont val="Tahoma"/>
            <family val="2"/>
          </rPr>
          <t>If this highlights as an error, consider upsizing the Tether size for better ribbon utilization</t>
        </r>
      </text>
    </comment>
    <comment ref="J1332" authorId="1" shapeId="0" xr:uid="{88782F8A-F648-48E3-825E-E314F07813A4}">
      <text>
        <r>
          <rPr>
            <b/>
            <sz val="9"/>
            <color indexed="81"/>
            <rFont val="Tahoma"/>
            <family val="2"/>
          </rPr>
          <t>If this highlights as an error, consider upsizing the Tether size for better ribbon utilization</t>
        </r>
      </text>
    </comment>
    <comment ref="J1333" authorId="1" shapeId="0" xr:uid="{01BE0964-1B15-474C-A50D-AE6DED8376B8}">
      <text>
        <r>
          <rPr>
            <b/>
            <sz val="9"/>
            <color indexed="81"/>
            <rFont val="Tahoma"/>
            <family val="2"/>
          </rPr>
          <t>If this highlights as an error, consider upsizing the Tether size for better ribbon utilization</t>
        </r>
      </text>
    </comment>
    <comment ref="J1334" authorId="1" shapeId="0" xr:uid="{FBB9F660-0FBE-4D01-8AF8-2272FB71BCB4}">
      <text>
        <r>
          <rPr>
            <b/>
            <sz val="9"/>
            <color indexed="81"/>
            <rFont val="Tahoma"/>
            <family val="2"/>
          </rPr>
          <t>If this highlights as an error, consider upsizing the Tether size for better ribbon utilization</t>
        </r>
      </text>
    </comment>
    <comment ref="J1335" authorId="1" shapeId="0" xr:uid="{208C0C73-686A-4888-BBA3-EC7293C22476}">
      <text>
        <r>
          <rPr>
            <b/>
            <sz val="9"/>
            <color indexed="81"/>
            <rFont val="Tahoma"/>
            <family val="2"/>
          </rPr>
          <t>If this highlights as an error, consider upsizing the Tether size for better ribbon utilization</t>
        </r>
      </text>
    </comment>
    <comment ref="J1336" authorId="1" shapeId="0" xr:uid="{AD441832-2424-44A5-8BE4-EA525F723B8F}">
      <text>
        <r>
          <rPr>
            <b/>
            <sz val="9"/>
            <color indexed="81"/>
            <rFont val="Tahoma"/>
            <family val="2"/>
          </rPr>
          <t>If this highlights as an error, consider upsizing the Tether size for better ribbon utilization</t>
        </r>
      </text>
    </comment>
    <comment ref="J1337" authorId="1" shapeId="0" xr:uid="{93D869F5-806D-492B-AE60-0A01A300043C}">
      <text>
        <r>
          <rPr>
            <b/>
            <sz val="9"/>
            <color indexed="81"/>
            <rFont val="Tahoma"/>
            <family val="2"/>
          </rPr>
          <t>If this highlights as an error, consider upsizing the Tether size for better ribbon utilization</t>
        </r>
      </text>
    </comment>
    <comment ref="J1338" authorId="1" shapeId="0" xr:uid="{F21D30E1-4248-4410-84AC-CF77D78506A1}">
      <text>
        <r>
          <rPr>
            <b/>
            <sz val="9"/>
            <color indexed="81"/>
            <rFont val="Tahoma"/>
            <family val="2"/>
          </rPr>
          <t>If this highlights as an error, consider upsizing the Tether size for better ribbon utilization</t>
        </r>
      </text>
    </comment>
    <comment ref="J1339" authorId="1" shapeId="0" xr:uid="{7B5F6141-587A-4656-B22E-4D91ED062F2E}">
      <text>
        <r>
          <rPr>
            <b/>
            <sz val="9"/>
            <color indexed="81"/>
            <rFont val="Tahoma"/>
            <family val="2"/>
          </rPr>
          <t>If this highlights as an error, consider upsizing the Tether size for better ribbon utilization</t>
        </r>
      </text>
    </comment>
    <comment ref="J1340" authorId="1" shapeId="0" xr:uid="{532075F1-EE81-4317-806E-99EFCD9E0345}">
      <text>
        <r>
          <rPr>
            <b/>
            <sz val="9"/>
            <color indexed="81"/>
            <rFont val="Tahoma"/>
            <family val="2"/>
          </rPr>
          <t>If this highlights as an error, consider upsizing the Tether size for better ribbon utilization</t>
        </r>
      </text>
    </comment>
    <comment ref="J1341" authorId="1" shapeId="0" xr:uid="{E711A2CC-042A-40C5-B630-7E6D379B1BFB}">
      <text>
        <r>
          <rPr>
            <b/>
            <sz val="9"/>
            <color indexed="81"/>
            <rFont val="Tahoma"/>
            <family val="2"/>
          </rPr>
          <t>If this highlights as an error, consider upsizing the Tether size for better ribbon utilization</t>
        </r>
      </text>
    </comment>
    <comment ref="J1342" authorId="1" shapeId="0" xr:uid="{8E9F6C90-1F11-4D50-AA1A-6B9FD32AD94A}">
      <text>
        <r>
          <rPr>
            <b/>
            <sz val="9"/>
            <color indexed="81"/>
            <rFont val="Tahoma"/>
            <family val="2"/>
          </rPr>
          <t>If this highlights as an error, consider upsizing the Tether size for better ribbon utilization</t>
        </r>
      </text>
    </comment>
    <comment ref="J1343" authorId="1" shapeId="0" xr:uid="{3027CEA9-30DF-44B9-8629-B6441944186B}">
      <text>
        <r>
          <rPr>
            <b/>
            <sz val="9"/>
            <color indexed="81"/>
            <rFont val="Tahoma"/>
            <family val="2"/>
          </rPr>
          <t>If this highlights as an error, consider upsizing the Tether size for better ribbon utilization</t>
        </r>
      </text>
    </comment>
    <comment ref="J1344" authorId="1" shapeId="0" xr:uid="{A7D52D5F-BCC6-49B9-91FE-F8B5F2B7F6BF}">
      <text>
        <r>
          <rPr>
            <b/>
            <sz val="9"/>
            <color indexed="81"/>
            <rFont val="Tahoma"/>
            <family val="2"/>
          </rPr>
          <t>If this highlights as an error, consider upsizing the Tether size for better ribbon utilization</t>
        </r>
      </text>
    </comment>
    <comment ref="J1345" authorId="1" shapeId="0" xr:uid="{04178547-A835-4310-BF8F-57A287530667}">
      <text>
        <r>
          <rPr>
            <b/>
            <sz val="9"/>
            <color indexed="81"/>
            <rFont val="Tahoma"/>
            <family val="2"/>
          </rPr>
          <t>If this highlights as an error, consider upsizing the Tether size for better ribbon utilization</t>
        </r>
      </text>
    </comment>
    <comment ref="J1346" authorId="1" shapeId="0" xr:uid="{E506BD38-AB5F-44B3-A2BF-7A73C27F1080}">
      <text>
        <r>
          <rPr>
            <b/>
            <sz val="9"/>
            <color indexed="81"/>
            <rFont val="Tahoma"/>
            <family val="2"/>
          </rPr>
          <t>If this highlights as an error, consider upsizing the Tether size for better ribbon utilization</t>
        </r>
      </text>
    </comment>
    <comment ref="C1347" authorId="1" shapeId="0" xr:uid="{56AA430B-4D23-4480-804B-A60D5257CE0E}">
      <text>
        <r>
          <rPr>
            <b/>
            <sz val="9"/>
            <color indexed="81"/>
            <rFont val="Tahoma"/>
            <family val="2"/>
          </rPr>
          <t>DBL REV requires TWO rows!
TPL REV requires THREE rows!
QD REV requires FOUR rows!</t>
        </r>
      </text>
    </comment>
    <comment ref="J1347" authorId="1" shapeId="0" xr:uid="{F9C266A3-304C-4D57-9239-B9FC7D023C41}">
      <text>
        <r>
          <rPr>
            <b/>
            <sz val="9"/>
            <color indexed="81"/>
            <rFont val="Tahoma"/>
            <family val="2"/>
          </rPr>
          <t>If this highlights as an error, consider upsizing the Tether size for better ribbon utilization</t>
        </r>
      </text>
    </comment>
    <comment ref="C1348" authorId="1" shapeId="0" xr:uid="{9C8D27C0-41BC-4D54-AF24-E23896A96484}">
      <text>
        <r>
          <rPr>
            <b/>
            <sz val="9"/>
            <color indexed="81"/>
            <rFont val="Tahoma"/>
            <family val="2"/>
          </rPr>
          <t>DBL REV requires TWO rows!
TPL REV requires THREE rows!
QD REV requires FOUR rows!</t>
        </r>
      </text>
    </comment>
    <comment ref="J1348" authorId="1" shapeId="0" xr:uid="{40849E49-119E-4B07-8E2F-D07DC90B02D8}">
      <text>
        <r>
          <rPr>
            <b/>
            <sz val="9"/>
            <color indexed="81"/>
            <rFont val="Tahoma"/>
            <family val="2"/>
          </rPr>
          <t>If this highlights as an error, consider upsizing the Tether size for better ribbon utilization</t>
        </r>
      </text>
    </comment>
    <comment ref="C1349" authorId="1" shapeId="0" xr:uid="{CF38DB3A-CEAF-404A-90DD-911BF88E7F59}">
      <text>
        <r>
          <rPr>
            <b/>
            <sz val="9"/>
            <color indexed="81"/>
            <rFont val="Tahoma"/>
            <family val="2"/>
          </rPr>
          <t>DBL REV requires TWO rows!
TPL REV requires THREE rows!
QD REV requires FOUR rows!</t>
        </r>
      </text>
    </comment>
    <comment ref="J1349" authorId="1" shapeId="0" xr:uid="{18E85331-7D67-45B3-98CF-2A0378EE288A}">
      <text>
        <r>
          <rPr>
            <b/>
            <sz val="9"/>
            <color indexed="81"/>
            <rFont val="Tahoma"/>
            <family val="2"/>
          </rPr>
          <t>If this highlights as an error, consider upsizing the Tether size for better ribbon utilization</t>
        </r>
      </text>
    </comment>
    <comment ref="C1350" authorId="1" shapeId="0" xr:uid="{E0D0C79A-5D8E-438F-B742-F5F53BA945E7}">
      <text>
        <r>
          <rPr>
            <b/>
            <sz val="9"/>
            <color indexed="81"/>
            <rFont val="Tahoma"/>
            <family val="2"/>
          </rPr>
          <t>DBL REV requires TWO rows!
TPL REV requires THREE rows!
QD REV requires FOUR rows!</t>
        </r>
      </text>
    </comment>
    <comment ref="J1350" authorId="1" shapeId="0" xr:uid="{ED8E8B7D-2986-4AA6-B8D9-F349D2831CCE}">
      <text>
        <r>
          <rPr>
            <b/>
            <sz val="9"/>
            <color indexed="81"/>
            <rFont val="Tahoma"/>
            <family val="2"/>
          </rPr>
          <t>If this highlights as an error, consider upsizing the Tether size for better ribbon utilization</t>
        </r>
      </text>
    </comment>
    <comment ref="C1351" authorId="1" shapeId="0" xr:uid="{08D32744-061F-4B26-B033-05C4B7A9305C}">
      <text>
        <r>
          <rPr>
            <b/>
            <sz val="9"/>
            <color indexed="81"/>
            <rFont val="Tahoma"/>
            <family val="2"/>
          </rPr>
          <t>DBL REV requires TWO rows!
TPL REV requires THREE rows!
QD REV requires FOUR rows!</t>
        </r>
      </text>
    </comment>
    <comment ref="J1351" authorId="1" shapeId="0" xr:uid="{4FE5E7ED-A78A-46DC-A3F3-0AE40D5B4E2F}">
      <text>
        <r>
          <rPr>
            <b/>
            <sz val="9"/>
            <color indexed="81"/>
            <rFont val="Tahoma"/>
            <family val="2"/>
          </rPr>
          <t>If this highlights as an error, consider upsizing the Tether size for better ribbon utilization</t>
        </r>
      </text>
    </comment>
    <comment ref="C1352" authorId="1" shapeId="0" xr:uid="{3E3E244F-4EDA-4E27-8D2B-9D319303602F}">
      <text>
        <r>
          <rPr>
            <b/>
            <sz val="9"/>
            <color indexed="81"/>
            <rFont val="Tahoma"/>
            <family val="2"/>
          </rPr>
          <t>DBL REV requires TWO rows!
TPL REV requires THREE rows!
QD REV requires FOUR rows!</t>
        </r>
      </text>
    </comment>
    <comment ref="J1352" authorId="1" shapeId="0" xr:uid="{9B5A628F-A90B-4C8E-BA43-8800998B0EA1}">
      <text>
        <r>
          <rPr>
            <b/>
            <sz val="9"/>
            <color indexed="81"/>
            <rFont val="Tahoma"/>
            <family val="2"/>
          </rPr>
          <t>If this highlights as an error, consider upsizing the Tether size for better ribbon utilization</t>
        </r>
      </text>
    </comment>
    <comment ref="C1353" authorId="1" shapeId="0" xr:uid="{37A69F44-E7E5-4C63-96EB-ECC16AB518D7}">
      <text>
        <r>
          <rPr>
            <b/>
            <sz val="9"/>
            <color indexed="81"/>
            <rFont val="Tahoma"/>
            <family val="2"/>
          </rPr>
          <t>DBL REV requires TWO rows!
TPL REV requires THREE rows!
QD REV requires FOUR rows!</t>
        </r>
      </text>
    </comment>
    <comment ref="J1353" authorId="1" shapeId="0" xr:uid="{0E163B89-E155-45CE-B5AB-04BF4BB6DCD0}">
      <text>
        <r>
          <rPr>
            <b/>
            <sz val="9"/>
            <color indexed="81"/>
            <rFont val="Tahoma"/>
            <family val="2"/>
          </rPr>
          <t>If this highlights as an error, consider upsizing the Tether size for better ribbon utilization</t>
        </r>
      </text>
    </comment>
    <comment ref="B1359" authorId="0" shapeId="0" xr:uid="{CBB7EE60-6A56-4DEF-839D-6686EE909AB5}">
      <text>
        <r>
          <rPr>
            <b/>
            <sz val="8"/>
            <color indexed="81"/>
            <rFont val="Tahoma"/>
            <family val="2"/>
          </rPr>
          <t>This information will be used to satisfy your distribution planning requirement.</t>
        </r>
        <r>
          <rPr>
            <sz val="8"/>
            <color indexed="81"/>
            <rFont val="Tahoma"/>
            <family val="2"/>
          </rPr>
          <t xml:space="preserve">
</t>
        </r>
      </text>
    </comment>
    <comment ref="G1359" authorId="0" shapeId="0" xr:uid="{1805CA41-C172-4243-B41D-A1F0F2ED1833}">
      <text>
        <r>
          <rPr>
            <b/>
            <sz val="8"/>
            <color indexed="81"/>
            <rFont val="Tahoma"/>
            <family val="2"/>
          </rPr>
          <t>This is total fibers that have been assigned to this Reel based on Tether sizes picked</t>
        </r>
        <r>
          <rPr>
            <sz val="8"/>
            <color indexed="81"/>
            <rFont val="Tahoma"/>
            <family val="2"/>
          </rPr>
          <t xml:space="preserve">
</t>
        </r>
      </text>
    </comment>
    <comment ref="I1359" authorId="0" shapeId="0" xr:uid="{720CA090-2FC5-4BEB-A192-83CC6790D95F}">
      <text>
        <r>
          <rPr>
            <b/>
            <sz val="8"/>
            <color indexed="81"/>
            <rFont val="Tahoma"/>
            <family val="2"/>
          </rPr>
          <t>This will be added to Planning Load Block A for TOTAL</t>
        </r>
        <r>
          <rPr>
            <sz val="8"/>
            <color indexed="81"/>
            <rFont val="Tahoma"/>
            <family val="2"/>
          </rPr>
          <t xml:space="preserve">
</t>
        </r>
      </text>
    </comment>
    <comment ref="J1359" authorId="0" shapeId="0" xr:uid="{FCFE94CB-8235-4E7A-B8FD-22D5F9A15D2C}">
      <text>
        <r>
          <rPr>
            <b/>
            <sz val="8"/>
            <color indexed="81"/>
            <rFont val="Tahoma"/>
            <family val="2"/>
          </rPr>
          <t>This is the PON OUT count that is not assigned in this cable reel.</t>
        </r>
        <r>
          <rPr>
            <sz val="8"/>
            <color indexed="81"/>
            <rFont val="Tahoma"/>
            <family val="2"/>
          </rPr>
          <t xml:space="preserve">
</t>
        </r>
      </text>
    </comment>
    <comment ref="P1359" authorId="1" shapeId="0" xr:uid="{80D413DA-17E0-4EBD-A107-EDBF0681BDF2}">
      <text>
        <r>
          <rPr>
            <b/>
            <sz val="9"/>
            <color indexed="81"/>
            <rFont val="Tahoma"/>
            <family val="2"/>
          </rPr>
          <t>REMEMBER: 2-Fbr Tethers are NOT available for RPX CABLE!</t>
        </r>
      </text>
    </comment>
    <comment ref="Q1359" authorId="1" shapeId="0" xr:uid="{E4F551E6-6D18-4AC1-9478-5A5FD3A1D599}">
      <text>
        <r>
          <rPr>
            <b/>
            <sz val="9"/>
            <color indexed="81"/>
            <rFont val="Tahoma"/>
            <family val="2"/>
          </rPr>
          <t>REMEMBER: 2-Fbr Tethers are NOT available for RPX CABLE!</t>
        </r>
      </text>
    </comment>
    <comment ref="S1359" authorId="1" shapeId="0" xr:uid="{76A3E873-0602-4EDC-B989-788601401369}">
      <text>
        <r>
          <rPr>
            <b/>
            <sz val="9"/>
            <color indexed="81"/>
            <rFont val="Tahoma"/>
            <family val="2"/>
          </rPr>
          <t>REMEMBER: 2-Fbr Tethers are NOT available for RPX CABLE!</t>
        </r>
      </text>
    </comment>
    <comment ref="T1359" authorId="1" shapeId="0" xr:uid="{90FCF508-13A2-47A1-8A68-5E78B7CE42F8}">
      <text>
        <r>
          <rPr>
            <b/>
            <sz val="9"/>
            <color indexed="81"/>
            <rFont val="Tahoma"/>
            <family val="2"/>
          </rPr>
          <t>REMEMBER: 2-Fbr Tethers are NOT available for RPX CABLE!</t>
        </r>
      </text>
    </comment>
    <comment ref="B1360" authorId="0" shapeId="0" xr:uid="{AC75D82F-BFE9-4CFB-9628-E89BED5C7EB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360" authorId="0" shapeId="0" xr:uid="{DA46E350-66E2-4691-96F1-EF921C1183EC}">
      <text>
        <r>
          <rPr>
            <b/>
            <sz val="8"/>
            <color indexed="81"/>
            <rFont val="Tahoma"/>
            <family val="2"/>
          </rPr>
          <t>Make sure you add this number to "TAT FIBERS ASSIGNED" for the total required in the Load Block on the prints.</t>
        </r>
      </text>
    </comment>
    <comment ref="G1360" authorId="0" shapeId="0" xr:uid="{621DFF69-FD1D-4423-A239-F398AAFACE32}">
      <text>
        <r>
          <rPr>
            <b/>
            <sz val="8"/>
            <color indexed="81"/>
            <rFont val="Tahoma"/>
            <family val="2"/>
          </rPr>
          <t>Includes "DEAD" Count (No PON count assigned)</t>
        </r>
      </text>
    </comment>
    <comment ref="I1360" authorId="0" shapeId="0" xr:uid="{B3518618-5B36-49C8-A31C-DE8636620DB7}">
      <text>
        <r>
          <rPr>
            <b/>
            <sz val="8"/>
            <color indexed="81"/>
            <rFont val="Tahoma"/>
            <family val="2"/>
          </rPr>
          <t xml:space="preserve">If this number is negative- you need to upsize your cable sheath </t>
        </r>
        <r>
          <rPr>
            <sz val="8"/>
            <color indexed="81"/>
            <rFont val="Tahoma"/>
            <family val="2"/>
          </rPr>
          <t xml:space="preserve">
</t>
        </r>
      </text>
    </comment>
    <comment ref="Z1360" authorId="0" shapeId="0" xr:uid="{1E683373-E40E-44FF-8434-4137B8B452E8}">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361" authorId="0" shapeId="0" xr:uid="{BFEEEC17-2B7D-480E-B799-679487DFAEC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361" authorId="0" shapeId="0" xr:uid="{DB37EECF-AEC4-406E-B10B-CB057700EB1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361" authorId="0" shapeId="0" xr:uid="{5F0A3C1E-0D0E-407F-B4AA-C1DF84305E67}">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361" authorId="1" shapeId="0" xr:uid="{084592A8-EEB1-455A-B91E-86D6F4A4A441}">
      <text>
        <r>
          <rPr>
            <b/>
            <sz val="9"/>
            <color indexed="81"/>
            <rFont val="Tahoma"/>
            <family val="2"/>
          </rPr>
          <t>REMEMBER: 6-Fbr Tethers are NOT available for RPX CABLE!</t>
        </r>
      </text>
    </comment>
    <comment ref="Q1361" authorId="1" shapeId="0" xr:uid="{E483B287-2543-46A8-B27F-25100EA8A978}">
      <text>
        <r>
          <rPr>
            <b/>
            <sz val="9"/>
            <color indexed="81"/>
            <rFont val="Tahoma"/>
            <family val="2"/>
          </rPr>
          <t>REMEMBER: 6-Fbr Tethers are NOT available for RPX CABLE!</t>
        </r>
      </text>
    </comment>
    <comment ref="S1361" authorId="1" shapeId="0" xr:uid="{35992C22-3F35-4282-A79E-7B2ED975D35C}">
      <text>
        <r>
          <rPr>
            <b/>
            <sz val="9"/>
            <color indexed="81"/>
            <rFont val="Tahoma"/>
            <family val="2"/>
          </rPr>
          <t>REMEMBER: 6-Fbr Tethers are NOT available for RPX CABLE!</t>
        </r>
      </text>
    </comment>
    <comment ref="T1361" authorId="1" shapeId="0" xr:uid="{D024BD3A-396E-4783-BAE8-E5132F7B3DCA}">
      <text>
        <r>
          <rPr>
            <b/>
            <sz val="9"/>
            <color indexed="81"/>
            <rFont val="Tahoma"/>
            <family val="2"/>
          </rPr>
          <t>REMEMBER: 6-Fbr Tethers are NOT available for AERIAL CABLE!</t>
        </r>
      </text>
    </comment>
    <comment ref="B1362" authorId="0" shapeId="0" xr:uid="{3655E5A7-0C6C-443C-869F-9AD3115DAA2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362" authorId="0" shapeId="0" xr:uid="{F6569E54-3195-4175-BA53-AF678ECDB4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363" authorId="0" shapeId="0" xr:uid="{BAE09C11-4DA0-47A2-B176-AEA9B7208B0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364" authorId="0" shapeId="0" xr:uid="{F65CC84D-96CD-44EC-AB6C-3423C457DEE6}">
      <text>
        <r>
          <rPr>
            <b/>
            <sz val="8"/>
            <color indexed="81"/>
            <rFont val="Tahoma"/>
            <family val="2"/>
          </rPr>
          <t>Include any existing, planned, or expected wireless locations to be fed by this reel of cable.</t>
        </r>
        <r>
          <rPr>
            <sz val="8"/>
            <color indexed="81"/>
            <rFont val="Tahoma"/>
            <family val="2"/>
          </rPr>
          <t xml:space="preserve">
</t>
        </r>
      </text>
    </comment>
    <comment ref="E1364" authorId="0" shapeId="0" xr:uid="{E1EEC342-DAE9-442E-8E23-47EF3528411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364" authorId="0" shapeId="0" xr:uid="{D44538A9-458D-4C3F-8D94-1E254B496F13}">
      <text>
        <r>
          <rPr>
            <b/>
            <sz val="8"/>
            <color indexed="81"/>
            <rFont val="Tahoma"/>
            <family val="2"/>
          </rPr>
          <t>These are "manufacturing rules" and general warnings</t>
        </r>
        <r>
          <rPr>
            <sz val="8"/>
            <color indexed="81"/>
            <rFont val="Tahoma"/>
            <family val="2"/>
          </rPr>
          <t xml:space="preserve">
</t>
        </r>
      </text>
    </comment>
    <comment ref="B1365" authorId="0" shapeId="0" xr:uid="{F2843274-B17B-4AD2-85F2-966A115B57A6}">
      <text>
        <r>
          <rPr>
            <b/>
            <sz val="8"/>
            <color indexed="81"/>
            <rFont val="Tahoma"/>
            <family val="2"/>
          </rPr>
          <t>Field end section(s) requirements that this section of cable will feed (not fed by TETHERS)</t>
        </r>
        <r>
          <rPr>
            <sz val="8"/>
            <color indexed="81"/>
            <rFont val="Tahoma"/>
            <family val="2"/>
          </rPr>
          <t xml:space="preserve">
</t>
        </r>
      </text>
    </comment>
    <comment ref="B1366" authorId="0" shapeId="0" xr:uid="{D090896F-BED1-40AE-B946-28649CEFFBA3}">
      <text>
        <r>
          <rPr>
            <b/>
            <sz val="8"/>
            <color indexed="81"/>
            <rFont val="Tahoma"/>
            <family val="2"/>
          </rPr>
          <t>This number is a sum of TOTAL PLANNED plus the ASSIGNED TO TETHERS</t>
        </r>
        <r>
          <rPr>
            <sz val="8"/>
            <color indexed="81"/>
            <rFont val="Tahoma"/>
            <family val="2"/>
          </rPr>
          <t xml:space="preserve">
</t>
        </r>
      </text>
    </comment>
    <comment ref="Z1367" authorId="0" shapeId="0" xr:uid="{A8DF3199-97FF-4441-A424-6276A4022D43}">
      <text>
        <r>
          <rPr>
            <b/>
            <sz val="8"/>
            <color indexed="81"/>
            <rFont val="Tahoma"/>
            <family val="2"/>
          </rPr>
          <t>When using a 216, these are the 2-buffer tubes that can't be cross-assigned</t>
        </r>
        <r>
          <rPr>
            <sz val="8"/>
            <color indexed="81"/>
            <rFont val="Tahoma"/>
            <family val="2"/>
          </rPr>
          <t xml:space="preserve">
</t>
        </r>
      </text>
    </comment>
    <comment ref="AA1367" authorId="0" shapeId="0" xr:uid="{179C2106-53C0-4CCE-82A6-68297CBE8BD2}">
      <text>
        <r>
          <rPr>
            <b/>
            <sz val="8"/>
            <color indexed="81"/>
            <rFont val="Tahoma"/>
            <family val="2"/>
          </rPr>
          <t>Counting from High count Backwards- this is Fiber Strand 133</t>
        </r>
      </text>
    </comment>
    <comment ref="AB1367" authorId="0" shapeId="0" xr:uid="{85ABE819-EC88-4829-B15C-8D93C3F4EF02}">
      <text>
        <r>
          <rPr>
            <b/>
            <sz val="8"/>
            <color indexed="81"/>
            <rFont val="Tahoma"/>
            <family val="2"/>
          </rPr>
          <t>Counting from High count Backwards- this is Fiber Strand 144</t>
        </r>
        <r>
          <rPr>
            <sz val="8"/>
            <color indexed="81"/>
            <rFont val="Tahoma"/>
            <family val="2"/>
          </rPr>
          <t xml:space="preserve">
</t>
        </r>
      </text>
    </comment>
    <comment ref="C1368" authorId="0" shapeId="0" xr:uid="{854D99A2-C947-452C-8F98-C699EBE26C4D}">
      <text>
        <r>
          <rPr>
            <b/>
            <sz val="8"/>
            <color indexed="81"/>
            <rFont val="Tahoma"/>
            <family val="2"/>
          </rPr>
          <t xml:space="preserve">Select if this tether will be used to feed a CFST or a lateral cable. </t>
        </r>
      </text>
    </comment>
    <comment ref="D1368" authorId="0" shapeId="0" xr:uid="{F7F3EE15-1CB6-4B6B-B215-8083AF6458CB}">
      <text>
        <r>
          <rPr>
            <b/>
            <sz val="8"/>
            <color indexed="81"/>
            <rFont val="Tahoma"/>
            <family val="2"/>
          </rPr>
          <t>Note the Terminal Address to keep your locations straight</t>
        </r>
        <r>
          <rPr>
            <sz val="8"/>
            <color indexed="81"/>
            <rFont val="Tahoma"/>
            <family val="2"/>
          </rPr>
          <t xml:space="preserve">
</t>
        </r>
      </text>
    </comment>
    <comment ref="E1368" authorId="0" shapeId="0" xr:uid="{D686E7DD-3E26-4AFE-A71F-F3B4A928E295}">
      <text>
        <r>
          <rPr>
            <b/>
            <sz val="9"/>
            <color indexed="81"/>
            <rFont val="Calibri"/>
            <family val="2"/>
            <scheme val="minor"/>
          </rPr>
          <t>Pick the Tether Size for the location</t>
        </r>
        <r>
          <rPr>
            <sz val="8"/>
            <color indexed="81"/>
            <rFont val="Tahoma"/>
            <family val="2"/>
          </rPr>
          <t xml:space="preserve">
</t>
        </r>
      </text>
    </comment>
    <comment ref="F1368" authorId="2" shapeId="0" xr:uid="{044AD67B-FDD3-4727-9729-8A61D1237595}">
      <text>
        <r>
          <rPr>
            <b/>
            <sz val="9"/>
            <color indexed="81"/>
            <rFont val="Tahoma"/>
            <family val="2"/>
          </rPr>
          <t>Identify TCF or FST location.
Leave blank if tether is NOT for a TCF or FST!</t>
        </r>
      </text>
    </comment>
    <comment ref="H1368" authorId="0" shapeId="0" xr:uid="{E9E99AD0-DE76-4E21-B647-74AC2F592AD1}">
      <text>
        <r>
          <rPr>
            <b/>
            <sz val="8"/>
            <color indexed="81"/>
            <rFont val="Tahoma"/>
            <family val="2"/>
          </rPr>
          <t>If any of these numbers are negative, check your PON count and Cable size</t>
        </r>
        <r>
          <rPr>
            <sz val="8"/>
            <color indexed="81"/>
            <rFont val="Tahoma"/>
            <family val="2"/>
          </rPr>
          <t xml:space="preserve">
</t>
        </r>
      </text>
    </comment>
    <comment ref="I1368" authorId="0" shapeId="0" xr:uid="{F50221FE-9C3D-40E1-8EAB-E0FAF6535F05}">
      <text>
        <r>
          <rPr>
            <b/>
            <sz val="8"/>
            <color indexed="81"/>
            <rFont val="Tahoma"/>
            <family val="2"/>
          </rPr>
          <t>If any of these numbers are negative, check your PON count and Cable size</t>
        </r>
      </text>
    </comment>
    <comment ref="J1368" authorId="0" shapeId="0" xr:uid="{92F40E61-114F-451A-90F1-715C08D471C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368" authorId="2" shapeId="0" xr:uid="{195708E6-0D66-4DE4-87D8-00119212D48D}">
      <text>
        <r>
          <rPr>
            <b/>
            <sz val="9"/>
            <color indexed="81"/>
            <rFont val="Tahoma"/>
            <family val="2"/>
          </rPr>
          <t>Leave blank if using 10' Terminal Tail
Enter Tail length if greater than 10'</t>
        </r>
      </text>
    </comment>
    <comment ref="M1368" authorId="0" shapeId="0" xr:uid="{86EDEC1A-A304-4054-8133-9DC87B85B563}">
      <text>
        <r>
          <rPr>
            <b/>
            <sz val="8"/>
            <color indexed="81"/>
            <rFont val="Tahoma"/>
            <family val="2"/>
          </rPr>
          <t>Make design notes such as slack coils, realingment loops,  or location notes</t>
        </r>
      </text>
    </comment>
    <comment ref="Z1368" authorId="0" shapeId="0" xr:uid="{0547815E-AD41-4E86-89B2-D82E18146F1B}">
      <text>
        <r>
          <rPr>
            <b/>
            <sz val="8"/>
            <color indexed="81"/>
            <rFont val="Tahoma"/>
            <family val="2"/>
          </rPr>
          <t>When using a 216, these are the 2-buffer tubes that can't be cross-assigned</t>
        </r>
        <r>
          <rPr>
            <sz val="8"/>
            <color indexed="81"/>
            <rFont val="Tahoma"/>
            <family val="2"/>
          </rPr>
          <t xml:space="preserve">
</t>
        </r>
      </text>
    </comment>
    <comment ref="AA1368" authorId="0" shapeId="0" xr:uid="{87314939-509C-4CAE-8FB1-0639A436954C}">
      <text>
        <r>
          <rPr>
            <b/>
            <sz val="8"/>
            <color indexed="81"/>
            <rFont val="Tahoma"/>
            <family val="2"/>
          </rPr>
          <t xml:space="preserve">Counting from High count Backwards- this is Fiber Strand 145
</t>
        </r>
      </text>
    </comment>
    <comment ref="AB1368" authorId="0" shapeId="0" xr:uid="{497D5D8B-35AB-4976-9BD8-B64B167E6138}">
      <text>
        <r>
          <rPr>
            <b/>
            <sz val="8"/>
            <color indexed="81"/>
            <rFont val="Tahoma"/>
            <family val="2"/>
          </rPr>
          <t>Counting from High count Backwards- this is Fiber Strand 156</t>
        </r>
      </text>
    </comment>
    <comment ref="J1370" authorId="1" shapeId="0" xr:uid="{C0518A47-922E-4B5C-AB65-A9265E06B2C8}">
      <text>
        <r>
          <rPr>
            <b/>
            <sz val="9"/>
            <color indexed="81"/>
            <rFont val="Tahoma"/>
            <family val="2"/>
          </rPr>
          <t>If this highlights as an error, consider upsizing the Tether size for better ribbon utilization</t>
        </r>
      </text>
    </comment>
    <comment ref="J1371" authorId="1" shapeId="0" xr:uid="{35B9C7B1-2F3F-4C7C-93CA-1371A1E2EEDA}">
      <text>
        <r>
          <rPr>
            <b/>
            <sz val="9"/>
            <color indexed="81"/>
            <rFont val="Tahoma"/>
            <family val="2"/>
          </rPr>
          <t>If this highlights as an error, consider upsizing the Tether size for better ribbon utilization</t>
        </r>
      </text>
    </comment>
    <comment ref="J1372" authorId="1" shapeId="0" xr:uid="{10C28B3F-5AB8-4DC1-B72A-1E89DBB97061}">
      <text>
        <r>
          <rPr>
            <b/>
            <sz val="9"/>
            <color indexed="81"/>
            <rFont val="Tahoma"/>
            <family val="2"/>
          </rPr>
          <t>If this highlights as an error, consider upsizing the Tether size for better ribbon utilization</t>
        </r>
      </text>
    </comment>
    <comment ref="J1373" authorId="1" shapeId="0" xr:uid="{D8034844-F5A9-4DD1-94F7-A8A3B60F8E35}">
      <text>
        <r>
          <rPr>
            <b/>
            <sz val="9"/>
            <color indexed="81"/>
            <rFont val="Tahoma"/>
            <family val="2"/>
          </rPr>
          <t>If this highlights as an error, consider upsizing the Tether size for better ribbon utilization</t>
        </r>
      </text>
    </comment>
    <comment ref="J1374" authorId="1" shapeId="0" xr:uid="{7F2A5DDF-543D-4807-A884-0F7C1215C6BE}">
      <text>
        <r>
          <rPr>
            <b/>
            <sz val="9"/>
            <color indexed="81"/>
            <rFont val="Tahoma"/>
            <family val="2"/>
          </rPr>
          <t>If this highlights as an error, consider upsizing the Tether size for better ribbon utilization</t>
        </r>
      </text>
    </comment>
    <comment ref="J1375" authorId="1" shapeId="0" xr:uid="{45A94D77-A220-406E-9AA4-8E99C3906A8B}">
      <text>
        <r>
          <rPr>
            <b/>
            <sz val="9"/>
            <color indexed="81"/>
            <rFont val="Tahoma"/>
            <family val="2"/>
          </rPr>
          <t>If this highlights as an error, consider upsizing the Tether size for better ribbon utilization</t>
        </r>
      </text>
    </comment>
    <comment ref="J1376" authorId="1" shapeId="0" xr:uid="{7DB80507-1325-4D15-BF32-79E6916B86EC}">
      <text>
        <r>
          <rPr>
            <b/>
            <sz val="9"/>
            <color indexed="81"/>
            <rFont val="Tahoma"/>
            <family val="2"/>
          </rPr>
          <t>If this highlights as an error, consider upsizing the Tether size for better ribbon utilization</t>
        </r>
      </text>
    </comment>
    <comment ref="J1377" authorId="1" shapeId="0" xr:uid="{136F09E7-E84A-4158-99A1-39984D9D340C}">
      <text>
        <r>
          <rPr>
            <b/>
            <sz val="9"/>
            <color indexed="81"/>
            <rFont val="Tahoma"/>
            <family val="2"/>
          </rPr>
          <t>If this highlights as an error, consider upsizing the Tether size for better ribbon utilization</t>
        </r>
      </text>
    </comment>
    <comment ref="J1378" authorId="1" shapeId="0" xr:uid="{EC696D88-C595-4368-BF5F-A0CCDC72D646}">
      <text>
        <r>
          <rPr>
            <b/>
            <sz val="9"/>
            <color indexed="81"/>
            <rFont val="Tahoma"/>
            <family val="2"/>
          </rPr>
          <t>If this highlights as an error, consider upsizing the Tether size for better ribbon utilization</t>
        </r>
      </text>
    </comment>
    <comment ref="J1379" authorId="1" shapeId="0" xr:uid="{5491D36F-785F-448B-A0A9-B964B8E054F3}">
      <text>
        <r>
          <rPr>
            <b/>
            <sz val="9"/>
            <color indexed="81"/>
            <rFont val="Tahoma"/>
            <family val="2"/>
          </rPr>
          <t>If this highlights as an error, consider upsizing the Tether size for better ribbon utilization</t>
        </r>
      </text>
    </comment>
    <comment ref="J1380" authorId="1" shapeId="0" xr:uid="{C6B097B1-48A6-4333-B0BD-C9D0A296203E}">
      <text>
        <r>
          <rPr>
            <b/>
            <sz val="9"/>
            <color indexed="81"/>
            <rFont val="Tahoma"/>
            <family val="2"/>
          </rPr>
          <t>If this highlights as an error, consider upsizing the Tether size for better ribbon utilization</t>
        </r>
      </text>
    </comment>
    <comment ref="J1381" authorId="1" shapeId="0" xr:uid="{3DF7CAAD-25C5-4192-BCC4-92004C9D0871}">
      <text>
        <r>
          <rPr>
            <b/>
            <sz val="9"/>
            <color indexed="81"/>
            <rFont val="Tahoma"/>
            <family val="2"/>
          </rPr>
          <t>If this highlights as an error, consider upsizing the Tether size for better ribbon utilization</t>
        </r>
      </text>
    </comment>
    <comment ref="J1382" authorId="1" shapeId="0" xr:uid="{B4A64465-4FEF-4808-BBC2-F727BF6CE263}">
      <text>
        <r>
          <rPr>
            <b/>
            <sz val="9"/>
            <color indexed="81"/>
            <rFont val="Tahoma"/>
            <family val="2"/>
          </rPr>
          <t>If this highlights as an error, consider upsizing the Tether size for better ribbon utilization</t>
        </r>
      </text>
    </comment>
    <comment ref="J1383" authorId="1" shapeId="0" xr:uid="{C4ACB11B-BE36-4A1C-8668-9B88F2FC7636}">
      <text>
        <r>
          <rPr>
            <b/>
            <sz val="9"/>
            <color indexed="81"/>
            <rFont val="Tahoma"/>
            <family val="2"/>
          </rPr>
          <t>If this highlights as an error, consider upsizing the Tether size for better ribbon utilization</t>
        </r>
      </text>
    </comment>
    <comment ref="J1384" authorId="1" shapeId="0" xr:uid="{242C78F1-4B55-4392-8606-6E93107D55DB}">
      <text>
        <r>
          <rPr>
            <b/>
            <sz val="9"/>
            <color indexed="81"/>
            <rFont val="Tahoma"/>
            <family val="2"/>
          </rPr>
          <t>If this highlights as an error, consider upsizing the Tether size for better ribbon utilization</t>
        </r>
      </text>
    </comment>
    <comment ref="J1385" authorId="1" shapeId="0" xr:uid="{8DEF8B9E-26FF-4D33-957A-C9884E3A27F1}">
      <text>
        <r>
          <rPr>
            <b/>
            <sz val="9"/>
            <color indexed="81"/>
            <rFont val="Tahoma"/>
            <family val="2"/>
          </rPr>
          <t>If this highlights as an error, consider upsizing the Tether size for better ribbon utilization</t>
        </r>
      </text>
    </comment>
    <comment ref="J1386" authorId="1" shapeId="0" xr:uid="{D150C70E-19BC-4E72-B06B-5419A2BC7639}">
      <text>
        <r>
          <rPr>
            <b/>
            <sz val="9"/>
            <color indexed="81"/>
            <rFont val="Tahoma"/>
            <family val="2"/>
          </rPr>
          <t>If this highlights as an error, consider upsizing the Tether size for better ribbon utilization</t>
        </r>
      </text>
    </comment>
    <comment ref="J1387" authorId="1" shapeId="0" xr:uid="{D36196AC-FF5D-4EF6-A6A1-5934A19FE917}">
      <text>
        <r>
          <rPr>
            <b/>
            <sz val="9"/>
            <color indexed="81"/>
            <rFont val="Tahoma"/>
            <family val="2"/>
          </rPr>
          <t>If this highlights as an error, consider upsizing the Tether size for better ribbon utilization</t>
        </r>
      </text>
    </comment>
    <comment ref="C1388" authorId="1" shapeId="0" xr:uid="{B9B7DE5F-B7A8-4EBD-BE76-51C25748B64C}">
      <text>
        <r>
          <rPr>
            <b/>
            <sz val="9"/>
            <color indexed="81"/>
            <rFont val="Tahoma"/>
            <family val="2"/>
          </rPr>
          <t>DBL REV requires TWO rows!
TPL REV requires THREE rows!
QD REV requires FOUR rows!</t>
        </r>
      </text>
    </comment>
    <comment ref="J1388" authorId="1" shapeId="0" xr:uid="{ECCCC7FC-BD81-45B0-A77B-3677F5CBFBAD}">
      <text>
        <r>
          <rPr>
            <b/>
            <sz val="9"/>
            <color indexed="81"/>
            <rFont val="Tahoma"/>
            <family val="2"/>
          </rPr>
          <t>If this highlights as an error, consider upsizing the Tether size for better ribbon utilization</t>
        </r>
      </text>
    </comment>
    <comment ref="C1389" authorId="1" shapeId="0" xr:uid="{47FB1A08-87B8-4D41-BB29-821485830524}">
      <text>
        <r>
          <rPr>
            <b/>
            <sz val="9"/>
            <color indexed="81"/>
            <rFont val="Tahoma"/>
            <family val="2"/>
          </rPr>
          <t>DBL REV requires TWO rows!
TPL REV requires THREE rows!
QD REV requires FOUR rows!</t>
        </r>
      </text>
    </comment>
    <comment ref="J1389" authorId="1" shapeId="0" xr:uid="{8A4C3FCC-FC13-4C3B-9CCE-F85BD376CFF0}">
      <text>
        <r>
          <rPr>
            <b/>
            <sz val="9"/>
            <color indexed="81"/>
            <rFont val="Tahoma"/>
            <family val="2"/>
          </rPr>
          <t>If this highlights as an error, consider upsizing the Tether size for better ribbon utilization</t>
        </r>
      </text>
    </comment>
    <comment ref="C1390" authorId="1" shapeId="0" xr:uid="{EC472145-3C87-4743-8496-9474AF2B2489}">
      <text>
        <r>
          <rPr>
            <b/>
            <sz val="9"/>
            <color indexed="81"/>
            <rFont val="Tahoma"/>
            <family val="2"/>
          </rPr>
          <t>DBL REV requires TWO rows!
TPL REV requires THREE rows!
QD REV requires FOUR rows!</t>
        </r>
      </text>
    </comment>
    <comment ref="J1390" authorId="1" shapeId="0" xr:uid="{62640F45-7EBD-4D69-B4C3-553A47D51DD5}">
      <text>
        <r>
          <rPr>
            <b/>
            <sz val="9"/>
            <color indexed="81"/>
            <rFont val="Tahoma"/>
            <family val="2"/>
          </rPr>
          <t>If this highlights as an error, consider upsizing the Tether size for better ribbon utilization</t>
        </r>
      </text>
    </comment>
    <comment ref="C1391" authorId="1" shapeId="0" xr:uid="{FFC90E41-C309-4099-B304-9F34A6534385}">
      <text>
        <r>
          <rPr>
            <b/>
            <sz val="9"/>
            <color indexed="81"/>
            <rFont val="Tahoma"/>
            <family val="2"/>
          </rPr>
          <t>DBL REV requires TWO rows!
TPL REV requires THREE rows!
QD REV requires FOUR rows!</t>
        </r>
      </text>
    </comment>
    <comment ref="J1391" authorId="1" shapeId="0" xr:uid="{3C9D4C78-8497-4DA6-907A-BB7FFA7F8E0A}">
      <text>
        <r>
          <rPr>
            <b/>
            <sz val="9"/>
            <color indexed="81"/>
            <rFont val="Tahoma"/>
            <family val="2"/>
          </rPr>
          <t>If this highlights as an error, consider upsizing the Tether size for better ribbon utilization</t>
        </r>
      </text>
    </comment>
    <comment ref="C1392" authorId="1" shapeId="0" xr:uid="{3A559EBF-B733-4E25-BFF4-18C55935D959}">
      <text>
        <r>
          <rPr>
            <b/>
            <sz val="9"/>
            <color indexed="81"/>
            <rFont val="Tahoma"/>
            <family val="2"/>
          </rPr>
          <t>DBL REV requires TWO rows!
TPL REV requires THREE rows!
QD REV requires FOUR rows!</t>
        </r>
      </text>
    </comment>
    <comment ref="J1392" authorId="1" shapeId="0" xr:uid="{D3172AFD-248E-4E13-822F-FCD9FCB6445D}">
      <text>
        <r>
          <rPr>
            <b/>
            <sz val="9"/>
            <color indexed="81"/>
            <rFont val="Tahoma"/>
            <family val="2"/>
          </rPr>
          <t>If this highlights as an error, consider upsizing the Tether size for better ribbon utilization</t>
        </r>
      </text>
    </comment>
    <comment ref="C1393" authorId="1" shapeId="0" xr:uid="{44E8B429-378F-42AC-A3B4-746D0F979EB8}">
      <text>
        <r>
          <rPr>
            <b/>
            <sz val="9"/>
            <color indexed="81"/>
            <rFont val="Tahoma"/>
            <family val="2"/>
          </rPr>
          <t>DBL REV requires TWO rows!
TPL REV requires THREE rows!
QD REV requires FOUR rows!</t>
        </r>
      </text>
    </comment>
    <comment ref="J1393" authorId="1" shapeId="0" xr:uid="{B940C081-2AC2-481E-9B7E-F0AE453CDA98}">
      <text>
        <r>
          <rPr>
            <b/>
            <sz val="9"/>
            <color indexed="81"/>
            <rFont val="Tahoma"/>
            <family val="2"/>
          </rPr>
          <t>If this highlights as an error, consider upsizing the Tether size for better ribbon utilization</t>
        </r>
      </text>
    </comment>
    <comment ref="C1394" authorId="1" shapeId="0" xr:uid="{40D285A9-CEB9-4B65-A28C-8A27C768E32B}">
      <text>
        <r>
          <rPr>
            <b/>
            <sz val="9"/>
            <color indexed="81"/>
            <rFont val="Tahoma"/>
            <family val="2"/>
          </rPr>
          <t>DBL REV requires TWO rows!
TPL REV requires THREE rows!
QD REV requires FOUR rows!</t>
        </r>
      </text>
    </comment>
    <comment ref="J1394" authorId="1" shapeId="0" xr:uid="{B9DDEE85-9C3A-4052-8A67-F24EC8977C9E}">
      <text>
        <r>
          <rPr>
            <b/>
            <sz val="9"/>
            <color indexed="81"/>
            <rFont val="Tahoma"/>
            <family val="2"/>
          </rPr>
          <t>If this highlights as an error, consider upsizing the Tether size for better ribbon utilization</t>
        </r>
      </text>
    </comment>
    <comment ref="B1400" authorId="0" shapeId="0" xr:uid="{269B40F4-E8AA-4735-8DC2-FB53D33CE29B}">
      <text>
        <r>
          <rPr>
            <b/>
            <sz val="8"/>
            <color indexed="81"/>
            <rFont val="Tahoma"/>
            <family val="2"/>
          </rPr>
          <t>This information will be used to satisfy your distribution planning requirement.</t>
        </r>
        <r>
          <rPr>
            <sz val="8"/>
            <color indexed="81"/>
            <rFont val="Tahoma"/>
            <family val="2"/>
          </rPr>
          <t xml:space="preserve">
</t>
        </r>
      </text>
    </comment>
    <comment ref="G1400" authorId="0" shapeId="0" xr:uid="{2EE55563-73F8-4EF9-807E-A4DF2152318D}">
      <text>
        <r>
          <rPr>
            <b/>
            <sz val="8"/>
            <color indexed="81"/>
            <rFont val="Tahoma"/>
            <family val="2"/>
          </rPr>
          <t>This is total fibers that have been assigned to this Reel based on Tether sizes picked</t>
        </r>
        <r>
          <rPr>
            <sz val="8"/>
            <color indexed="81"/>
            <rFont val="Tahoma"/>
            <family val="2"/>
          </rPr>
          <t xml:space="preserve">
</t>
        </r>
      </text>
    </comment>
    <comment ref="I1400" authorId="0" shapeId="0" xr:uid="{A3EDD4F8-E9B7-430D-975E-73FE9C2115C5}">
      <text>
        <r>
          <rPr>
            <b/>
            <sz val="8"/>
            <color indexed="81"/>
            <rFont val="Tahoma"/>
            <family val="2"/>
          </rPr>
          <t>This will be added to Planning Load Block A for TOTAL</t>
        </r>
        <r>
          <rPr>
            <sz val="8"/>
            <color indexed="81"/>
            <rFont val="Tahoma"/>
            <family val="2"/>
          </rPr>
          <t xml:space="preserve">
</t>
        </r>
      </text>
    </comment>
    <comment ref="J1400" authorId="0" shapeId="0" xr:uid="{1D33AD53-B575-46B9-A141-94089DE7F4B2}">
      <text>
        <r>
          <rPr>
            <b/>
            <sz val="8"/>
            <color indexed="81"/>
            <rFont val="Tahoma"/>
            <family val="2"/>
          </rPr>
          <t>This is the PON OUT count that is not assigned in this cable reel.</t>
        </r>
        <r>
          <rPr>
            <sz val="8"/>
            <color indexed="81"/>
            <rFont val="Tahoma"/>
            <family val="2"/>
          </rPr>
          <t xml:space="preserve">
</t>
        </r>
      </text>
    </comment>
    <comment ref="P1400" authorId="1" shapeId="0" xr:uid="{C174C387-D026-48D1-8B4C-FAA81B18181A}">
      <text>
        <r>
          <rPr>
            <b/>
            <sz val="9"/>
            <color indexed="81"/>
            <rFont val="Tahoma"/>
            <family val="2"/>
          </rPr>
          <t>REMEMBER: 2-Fbr Tethers are NOT available for RPX CABLE!</t>
        </r>
      </text>
    </comment>
    <comment ref="Q1400" authorId="1" shapeId="0" xr:uid="{675BA530-8FA0-4427-95FA-A728FA7617C6}">
      <text>
        <r>
          <rPr>
            <b/>
            <sz val="9"/>
            <color indexed="81"/>
            <rFont val="Tahoma"/>
            <family val="2"/>
          </rPr>
          <t>REMEMBER: 2-Fbr Tethers are NOT available for RPX CABLE!</t>
        </r>
      </text>
    </comment>
    <comment ref="S1400" authorId="1" shapeId="0" xr:uid="{C509A708-B3CC-4372-9986-4B099B2D91C8}">
      <text>
        <r>
          <rPr>
            <b/>
            <sz val="9"/>
            <color indexed="81"/>
            <rFont val="Tahoma"/>
            <family val="2"/>
          </rPr>
          <t>REMEMBER: 2-Fbr Tethers are NOT available for RPX CABLE!</t>
        </r>
      </text>
    </comment>
    <comment ref="T1400" authorId="1" shapeId="0" xr:uid="{04FE4765-4FB3-497D-8510-84A731B6B5AC}">
      <text>
        <r>
          <rPr>
            <b/>
            <sz val="9"/>
            <color indexed="81"/>
            <rFont val="Tahoma"/>
            <family val="2"/>
          </rPr>
          <t>REMEMBER: 2-Fbr Tethers are NOT available for RPX CABLE!</t>
        </r>
      </text>
    </comment>
    <comment ref="B1401" authorId="0" shapeId="0" xr:uid="{47CF07A5-27A0-43DB-B167-41C6D7B6D3C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401" authorId="0" shapeId="0" xr:uid="{2A0D6355-0BB9-48C8-9E2E-5B660FF80AC7}">
      <text>
        <r>
          <rPr>
            <b/>
            <sz val="8"/>
            <color indexed="81"/>
            <rFont val="Tahoma"/>
            <family val="2"/>
          </rPr>
          <t>Make sure you add this number to "TAT FIBERS ASSIGNED" for the total required in the Load Block on the prints.</t>
        </r>
      </text>
    </comment>
    <comment ref="G1401" authorId="0" shapeId="0" xr:uid="{BE9A522B-4125-4534-BBA5-1DABBA036AE2}">
      <text>
        <r>
          <rPr>
            <b/>
            <sz val="8"/>
            <color indexed="81"/>
            <rFont val="Tahoma"/>
            <family val="2"/>
          </rPr>
          <t>Includes "DEAD" Count (No PON count assigned)</t>
        </r>
      </text>
    </comment>
    <comment ref="I1401" authorId="0" shapeId="0" xr:uid="{2354FE17-630D-46BE-AD99-5DF206AD7493}">
      <text>
        <r>
          <rPr>
            <b/>
            <sz val="8"/>
            <color indexed="81"/>
            <rFont val="Tahoma"/>
            <family val="2"/>
          </rPr>
          <t xml:space="preserve">If this number is negative- you need to upsize your cable sheath </t>
        </r>
        <r>
          <rPr>
            <sz val="8"/>
            <color indexed="81"/>
            <rFont val="Tahoma"/>
            <family val="2"/>
          </rPr>
          <t xml:space="preserve">
</t>
        </r>
      </text>
    </comment>
    <comment ref="Z1401" authorId="0" shapeId="0" xr:uid="{BF9E9D18-55AB-4070-AFEB-B1B428A76F5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402" authorId="0" shapeId="0" xr:uid="{4B8EE8A4-37BA-43FC-9383-A38D2A684A4D}">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402" authorId="0" shapeId="0" xr:uid="{9C96FE0E-3C47-4E45-8301-92C4F62956A9}">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402" authorId="0" shapeId="0" xr:uid="{5F5BCD03-6734-47C8-96BF-F7ADB77988B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402" authorId="1" shapeId="0" xr:uid="{CC6F65DF-D564-4FB6-A7E1-4AF653A5F371}">
      <text>
        <r>
          <rPr>
            <b/>
            <sz val="9"/>
            <color indexed="81"/>
            <rFont val="Tahoma"/>
            <family val="2"/>
          </rPr>
          <t>REMEMBER: 6-Fbr Tethers are NOT available for RPX CABLE!</t>
        </r>
      </text>
    </comment>
    <comment ref="Q1402" authorId="1" shapeId="0" xr:uid="{05B947A6-4892-4A5E-A3B0-7BEE04A83F79}">
      <text>
        <r>
          <rPr>
            <b/>
            <sz val="9"/>
            <color indexed="81"/>
            <rFont val="Tahoma"/>
            <family val="2"/>
          </rPr>
          <t>REMEMBER: 6-Fbr Tethers are NOT available for RPX CABLE!</t>
        </r>
      </text>
    </comment>
    <comment ref="S1402" authorId="1" shapeId="0" xr:uid="{580D8527-3B15-4ECC-B4D7-886F37531827}">
      <text>
        <r>
          <rPr>
            <b/>
            <sz val="9"/>
            <color indexed="81"/>
            <rFont val="Tahoma"/>
            <family val="2"/>
          </rPr>
          <t>REMEMBER: 6-Fbr Tethers are NOT available for RPX CABLE!</t>
        </r>
      </text>
    </comment>
    <comment ref="T1402" authorId="1" shapeId="0" xr:uid="{AA196454-09BF-44B8-9C2A-883C202AC9FC}">
      <text>
        <r>
          <rPr>
            <b/>
            <sz val="9"/>
            <color indexed="81"/>
            <rFont val="Tahoma"/>
            <family val="2"/>
          </rPr>
          <t>REMEMBER: 6-Fbr Tethers are NOT available for AERIAL CABLE!</t>
        </r>
      </text>
    </comment>
    <comment ref="B1403" authorId="0" shapeId="0" xr:uid="{FB247C65-76B7-4E7B-A4E4-3BE2E8B9F07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403" authorId="0" shapeId="0" xr:uid="{80B800F0-5D83-4244-A40F-4B2F8D6358B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404" authorId="0" shapeId="0" xr:uid="{0875E49A-13CA-497A-A4C5-CB564685668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405" authorId="0" shapeId="0" xr:uid="{CF2B28A6-FE1C-4DA3-99AB-5A05F780B7EA}">
      <text>
        <r>
          <rPr>
            <b/>
            <sz val="8"/>
            <color indexed="81"/>
            <rFont val="Tahoma"/>
            <family val="2"/>
          </rPr>
          <t>Include any existing, planned, or expected wireless locations to be fed by this reel of cable.</t>
        </r>
        <r>
          <rPr>
            <sz val="8"/>
            <color indexed="81"/>
            <rFont val="Tahoma"/>
            <family val="2"/>
          </rPr>
          <t xml:space="preserve">
</t>
        </r>
      </text>
    </comment>
    <comment ref="E1405" authorId="0" shapeId="0" xr:uid="{6D164D69-A380-4259-A623-77875266C18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405" authorId="0" shapeId="0" xr:uid="{CA57C33A-603A-4529-B191-E5D0AC047A32}">
      <text>
        <r>
          <rPr>
            <b/>
            <sz val="8"/>
            <color indexed="81"/>
            <rFont val="Tahoma"/>
            <family val="2"/>
          </rPr>
          <t>These are "manufacturing rules" and general warnings</t>
        </r>
        <r>
          <rPr>
            <sz val="8"/>
            <color indexed="81"/>
            <rFont val="Tahoma"/>
            <family val="2"/>
          </rPr>
          <t xml:space="preserve">
</t>
        </r>
      </text>
    </comment>
    <comment ref="B1406" authorId="0" shapeId="0" xr:uid="{C2170A3C-71D5-4032-94D5-3EB88832F9A4}">
      <text>
        <r>
          <rPr>
            <b/>
            <sz val="8"/>
            <color indexed="81"/>
            <rFont val="Tahoma"/>
            <family val="2"/>
          </rPr>
          <t>Field end section(s) requirements that this section of cable will feed (not fed by TETHERS)</t>
        </r>
        <r>
          <rPr>
            <sz val="8"/>
            <color indexed="81"/>
            <rFont val="Tahoma"/>
            <family val="2"/>
          </rPr>
          <t xml:space="preserve">
</t>
        </r>
      </text>
    </comment>
    <comment ref="B1407" authorId="0" shapeId="0" xr:uid="{8D20A77F-8A53-475C-B65F-C3295D38D007}">
      <text>
        <r>
          <rPr>
            <b/>
            <sz val="8"/>
            <color indexed="81"/>
            <rFont val="Tahoma"/>
            <family val="2"/>
          </rPr>
          <t>This number is a sum of TOTAL PLANNED plus the ASSIGNED TO TETHERS</t>
        </r>
        <r>
          <rPr>
            <sz val="8"/>
            <color indexed="81"/>
            <rFont val="Tahoma"/>
            <family val="2"/>
          </rPr>
          <t xml:space="preserve">
</t>
        </r>
      </text>
    </comment>
    <comment ref="Z1408" authorId="0" shapeId="0" xr:uid="{3AE6B2C2-FF5B-4651-A463-12FD8DB298C1}">
      <text>
        <r>
          <rPr>
            <b/>
            <sz val="8"/>
            <color indexed="81"/>
            <rFont val="Tahoma"/>
            <family val="2"/>
          </rPr>
          <t>When using a 216, these are the 2-buffer tubes that can't be cross-assigned</t>
        </r>
        <r>
          <rPr>
            <sz val="8"/>
            <color indexed="81"/>
            <rFont val="Tahoma"/>
            <family val="2"/>
          </rPr>
          <t xml:space="preserve">
</t>
        </r>
      </text>
    </comment>
    <comment ref="AA1408" authorId="0" shapeId="0" xr:uid="{31C83D71-8E66-45C9-848F-1ADF1AF259B2}">
      <text>
        <r>
          <rPr>
            <b/>
            <sz val="8"/>
            <color indexed="81"/>
            <rFont val="Tahoma"/>
            <family val="2"/>
          </rPr>
          <t>Counting from High count Backwards- this is Fiber Strand 133</t>
        </r>
      </text>
    </comment>
    <comment ref="AB1408" authorId="0" shapeId="0" xr:uid="{02005BB8-6850-4B75-A723-7E263EE1E635}">
      <text>
        <r>
          <rPr>
            <b/>
            <sz val="8"/>
            <color indexed="81"/>
            <rFont val="Tahoma"/>
            <family val="2"/>
          </rPr>
          <t>Counting from High count Backwards- this is Fiber Strand 144</t>
        </r>
        <r>
          <rPr>
            <sz val="8"/>
            <color indexed="81"/>
            <rFont val="Tahoma"/>
            <family val="2"/>
          </rPr>
          <t xml:space="preserve">
</t>
        </r>
      </text>
    </comment>
    <comment ref="C1409" authorId="0" shapeId="0" xr:uid="{5BE8C905-E285-4C15-A544-305B2FFF658B}">
      <text>
        <r>
          <rPr>
            <b/>
            <sz val="8"/>
            <color indexed="81"/>
            <rFont val="Tahoma"/>
            <family val="2"/>
          </rPr>
          <t xml:space="preserve">Select if this tether will be used to feed a CFST or a lateral cable. </t>
        </r>
      </text>
    </comment>
    <comment ref="D1409" authorId="0" shapeId="0" xr:uid="{BA9798A4-DE47-4253-9EFB-B5113C402049}">
      <text>
        <r>
          <rPr>
            <b/>
            <sz val="8"/>
            <color indexed="81"/>
            <rFont val="Tahoma"/>
            <family val="2"/>
          </rPr>
          <t>Note the Terminal Address to keep your locations straight</t>
        </r>
        <r>
          <rPr>
            <sz val="8"/>
            <color indexed="81"/>
            <rFont val="Tahoma"/>
            <family val="2"/>
          </rPr>
          <t xml:space="preserve">
</t>
        </r>
      </text>
    </comment>
    <comment ref="E1409" authorId="0" shapeId="0" xr:uid="{91009970-01F8-4333-9381-2F56808F76AF}">
      <text>
        <r>
          <rPr>
            <b/>
            <sz val="9"/>
            <color indexed="81"/>
            <rFont val="Calibri"/>
            <family val="2"/>
            <scheme val="minor"/>
          </rPr>
          <t>Pick the Tether Size for the location</t>
        </r>
        <r>
          <rPr>
            <sz val="8"/>
            <color indexed="81"/>
            <rFont val="Tahoma"/>
            <family val="2"/>
          </rPr>
          <t xml:space="preserve">
</t>
        </r>
      </text>
    </comment>
    <comment ref="F1409" authorId="2" shapeId="0" xr:uid="{B60454FE-CD1F-4E09-9E3C-C54AE7F902CD}">
      <text>
        <r>
          <rPr>
            <b/>
            <sz val="9"/>
            <color indexed="81"/>
            <rFont val="Tahoma"/>
            <family val="2"/>
          </rPr>
          <t>Identify TCF or FST location.
Leave blank if tether is NOT for a TCF or FST!</t>
        </r>
      </text>
    </comment>
    <comment ref="H1409" authorId="0" shapeId="0" xr:uid="{DCA923CE-32FF-43CC-883E-E6C1FC221F70}">
      <text>
        <r>
          <rPr>
            <b/>
            <sz val="8"/>
            <color indexed="81"/>
            <rFont val="Tahoma"/>
            <family val="2"/>
          </rPr>
          <t>If any of these numbers are negative, check your PON count and Cable size</t>
        </r>
        <r>
          <rPr>
            <sz val="8"/>
            <color indexed="81"/>
            <rFont val="Tahoma"/>
            <family val="2"/>
          </rPr>
          <t xml:space="preserve">
</t>
        </r>
      </text>
    </comment>
    <comment ref="I1409" authorId="0" shapeId="0" xr:uid="{B365F33C-2831-4F92-9122-F698FB613ABB}">
      <text>
        <r>
          <rPr>
            <b/>
            <sz val="8"/>
            <color indexed="81"/>
            <rFont val="Tahoma"/>
            <family val="2"/>
          </rPr>
          <t>If any of these numbers are negative, check your PON count and Cable size</t>
        </r>
      </text>
    </comment>
    <comment ref="J1409" authorId="0" shapeId="0" xr:uid="{E8B6636C-1229-4900-B09F-983BF5018641}">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409" authorId="2" shapeId="0" xr:uid="{0D1BCC7A-0D63-4CA2-9B12-FC0D019AA7DD}">
      <text>
        <r>
          <rPr>
            <b/>
            <sz val="9"/>
            <color indexed="81"/>
            <rFont val="Tahoma"/>
            <family val="2"/>
          </rPr>
          <t>Leave blank if using 10' Terminal Tail
Enter Tail length if greater than 10'</t>
        </r>
      </text>
    </comment>
    <comment ref="M1409" authorId="0" shapeId="0" xr:uid="{C951DE99-9B25-4D85-816E-CCFCAC92F06E}">
      <text>
        <r>
          <rPr>
            <b/>
            <sz val="8"/>
            <color indexed="81"/>
            <rFont val="Tahoma"/>
            <family val="2"/>
          </rPr>
          <t>Make design notes such as slack coils, realingment loops,  or location notes</t>
        </r>
      </text>
    </comment>
    <comment ref="Z1409" authorId="0" shapeId="0" xr:uid="{A28D2304-CC3D-44A0-B9D0-BDCE467C20E0}">
      <text>
        <r>
          <rPr>
            <b/>
            <sz val="8"/>
            <color indexed="81"/>
            <rFont val="Tahoma"/>
            <family val="2"/>
          </rPr>
          <t>When using a 216, these are the 2-buffer tubes that can't be cross-assigned</t>
        </r>
        <r>
          <rPr>
            <sz val="8"/>
            <color indexed="81"/>
            <rFont val="Tahoma"/>
            <family val="2"/>
          </rPr>
          <t xml:space="preserve">
</t>
        </r>
      </text>
    </comment>
    <comment ref="AA1409" authorId="0" shapeId="0" xr:uid="{F53406CF-D476-4FD3-B162-68050AA358FE}">
      <text>
        <r>
          <rPr>
            <b/>
            <sz val="8"/>
            <color indexed="81"/>
            <rFont val="Tahoma"/>
            <family val="2"/>
          </rPr>
          <t xml:space="preserve">Counting from High count Backwards- this is Fiber Strand 145
</t>
        </r>
      </text>
    </comment>
    <comment ref="AB1409" authorId="0" shapeId="0" xr:uid="{D4CF3A09-8695-42BE-8BE3-C42AEA3CEE86}">
      <text>
        <r>
          <rPr>
            <b/>
            <sz val="8"/>
            <color indexed="81"/>
            <rFont val="Tahoma"/>
            <family val="2"/>
          </rPr>
          <t>Counting from High count Backwards- this is Fiber Strand 156</t>
        </r>
      </text>
    </comment>
    <comment ref="J1411" authorId="1" shapeId="0" xr:uid="{AB3F07AD-E9A6-4060-BA81-4AC1E257CCAE}">
      <text>
        <r>
          <rPr>
            <b/>
            <sz val="9"/>
            <color indexed="81"/>
            <rFont val="Tahoma"/>
            <family val="2"/>
          </rPr>
          <t>If this highlights as an error, consider upsizing the Tether size for better ribbon utilization</t>
        </r>
      </text>
    </comment>
    <comment ref="J1412" authorId="1" shapeId="0" xr:uid="{B4F3574A-1BA5-4AFC-86ED-0EADA90AE651}">
      <text>
        <r>
          <rPr>
            <b/>
            <sz val="9"/>
            <color indexed="81"/>
            <rFont val="Tahoma"/>
            <family val="2"/>
          </rPr>
          <t>If this highlights as an error, consider upsizing the Tether size for better ribbon utilization</t>
        </r>
      </text>
    </comment>
    <comment ref="J1413" authorId="1" shapeId="0" xr:uid="{638128E2-F7E5-48F2-BA18-51FC29B528DA}">
      <text>
        <r>
          <rPr>
            <b/>
            <sz val="9"/>
            <color indexed="81"/>
            <rFont val="Tahoma"/>
            <family val="2"/>
          </rPr>
          <t>If this highlights as an error, consider upsizing the Tether size for better ribbon utilization</t>
        </r>
      </text>
    </comment>
    <comment ref="J1414" authorId="1" shapeId="0" xr:uid="{B259691B-5A2E-4EB6-9602-7FEB971A11B5}">
      <text>
        <r>
          <rPr>
            <b/>
            <sz val="9"/>
            <color indexed="81"/>
            <rFont val="Tahoma"/>
            <family val="2"/>
          </rPr>
          <t>If this highlights as an error, consider upsizing the Tether size for better ribbon utilization</t>
        </r>
      </text>
    </comment>
    <comment ref="J1415" authorId="1" shapeId="0" xr:uid="{30D2A1EE-9072-4BB6-A2BE-771560389B59}">
      <text>
        <r>
          <rPr>
            <b/>
            <sz val="9"/>
            <color indexed="81"/>
            <rFont val="Tahoma"/>
            <family val="2"/>
          </rPr>
          <t>If this highlights as an error, consider upsizing the Tether size for better ribbon utilization</t>
        </r>
      </text>
    </comment>
    <comment ref="J1416" authorId="1" shapeId="0" xr:uid="{78388C61-DD82-4D4C-8B70-1DD4776C22A3}">
      <text>
        <r>
          <rPr>
            <b/>
            <sz val="9"/>
            <color indexed="81"/>
            <rFont val="Tahoma"/>
            <family val="2"/>
          </rPr>
          <t>If this highlights as an error, consider upsizing the Tether size for better ribbon utilization</t>
        </r>
      </text>
    </comment>
    <comment ref="J1417" authorId="1" shapeId="0" xr:uid="{0D3767F2-E353-4F04-A5B6-E34A0A3653CC}">
      <text>
        <r>
          <rPr>
            <b/>
            <sz val="9"/>
            <color indexed="81"/>
            <rFont val="Tahoma"/>
            <family val="2"/>
          </rPr>
          <t>If this highlights as an error, consider upsizing the Tether size for better ribbon utilization</t>
        </r>
      </text>
    </comment>
    <comment ref="J1418" authorId="1" shapeId="0" xr:uid="{6F2C392B-0F10-4D2F-A299-802BAB891EC9}">
      <text>
        <r>
          <rPr>
            <b/>
            <sz val="9"/>
            <color indexed="81"/>
            <rFont val="Tahoma"/>
            <family val="2"/>
          </rPr>
          <t>If this highlights as an error, consider upsizing the Tether size for better ribbon utilization</t>
        </r>
      </text>
    </comment>
    <comment ref="J1419" authorId="1" shapeId="0" xr:uid="{DD7F10C5-0842-4F42-A356-163DA2582E17}">
      <text>
        <r>
          <rPr>
            <b/>
            <sz val="9"/>
            <color indexed="81"/>
            <rFont val="Tahoma"/>
            <family val="2"/>
          </rPr>
          <t>If this highlights as an error, consider upsizing the Tether size for better ribbon utilization</t>
        </r>
      </text>
    </comment>
    <comment ref="J1420" authorId="1" shapeId="0" xr:uid="{A0E015DE-4836-4551-BAD6-4EA7910A72B2}">
      <text>
        <r>
          <rPr>
            <b/>
            <sz val="9"/>
            <color indexed="81"/>
            <rFont val="Tahoma"/>
            <family val="2"/>
          </rPr>
          <t>If this highlights as an error, consider upsizing the Tether size for better ribbon utilization</t>
        </r>
      </text>
    </comment>
    <comment ref="J1421" authorId="1" shapeId="0" xr:uid="{EC9E09B3-3C19-4168-89EB-13E71D6ACB14}">
      <text>
        <r>
          <rPr>
            <b/>
            <sz val="9"/>
            <color indexed="81"/>
            <rFont val="Tahoma"/>
            <family val="2"/>
          </rPr>
          <t>If this highlights as an error, consider upsizing the Tether size for better ribbon utilization</t>
        </r>
      </text>
    </comment>
    <comment ref="J1422" authorId="1" shapeId="0" xr:uid="{35C941C9-6A53-429C-BAFC-DBFC65CDF3D3}">
      <text>
        <r>
          <rPr>
            <b/>
            <sz val="9"/>
            <color indexed="81"/>
            <rFont val="Tahoma"/>
            <family val="2"/>
          </rPr>
          <t>If this highlights as an error, consider upsizing the Tether size for better ribbon utilization</t>
        </r>
      </text>
    </comment>
    <comment ref="J1423" authorId="1" shapeId="0" xr:uid="{395991B8-6EEE-401D-B8C0-F072C493FED3}">
      <text>
        <r>
          <rPr>
            <b/>
            <sz val="9"/>
            <color indexed="81"/>
            <rFont val="Tahoma"/>
            <family val="2"/>
          </rPr>
          <t>If this highlights as an error, consider upsizing the Tether size for better ribbon utilization</t>
        </r>
      </text>
    </comment>
    <comment ref="J1424" authorId="1" shapeId="0" xr:uid="{662E6E64-A89E-4D46-B057-2148704D539F}">
      <text>
        <r>
          <rPr>
            <b/>
            <sz val="9"/>
            <color indexed="81"/>
            <rFont val="Tahoma"/>
            <family val="2"/>
          </rPr>
          <t>If this highlights as an error, consider upsizing the Tether size for better ribbon utilization</t>
        </r>
      </text>
    </comment>
    <comment ref="J1425" authorId="1" shapeId="0" xr:uid="{1E7BE8D4-C726-46B0-ABE6-ED6867F3A60C}">
      <text>
        <r>
          <rPr>
            <b/>
            <sz val="9"/>
            <color indexed="81"/>
            <rFont val="Tahoma"/>
            <family val="2"/>
          </rPr>
          <t>If this highlights as an error, consider upsizing the Tether size for better ribbon utilization</t>
        </r>
      </text>
    </comment>
    <comment ref="J1426" authorId="1" shapeId="0" xr:uid="{621361A9-A1D4-4F18-9D19-0D00D1991BDC}">
      <text>
        <r>
          <rPr>
            <b/>
            <sz val="9"/>
            <color indexed="81"/>
            <rFont val="Tahoma"/>
            <family val="2"/>
          </rPr>
          <t>If this highlights as an error, consider upsizing the Tether size for better ribbon utilization</t>
        </r>
      </text>
    </comment>
    <comment ref="J1427" authorId="1" shapeId="0" xr:uid="{8B7ECA97-1363-4CF9-B131-9985D9A2482F}">
      <text>
        <r>
          <rPr>
            <b/>
            <sz val="9"/>
            <color indexed="81"/>
            <rFont val="Tahoma"/>
            <family val="2"/>
          </rPr>
          <t>If this highlights as an error, consider upsizing the Tether size for better ribbon utilization</t>
        </r>
      </text>
    </comment>
    <comment ref="J1428" authorId="1" shapeId="0" xr:uid="{D4C4D512-D784-4C6D-90C2-B89A95BB2CAD}">
      <text>
        <r>
          <rPr>
            <b/>
            <sz val="9"/>
            <color indexed="81"/>
            <rFont val="Tahoma"/>
            <family val="2"/>
          </rPr>
          <t>If this highlights as an error, consider upsizing the Tether size for better ribbon utilization</t>
        </r>
      </text>
    </comment>
    <comment ref="C1429" authorId="1" shapeId="0" xr:uid="{FB0D7D0E-29FC-407E-9BE8-2388200C9BF4}">
      <text>
        <r>
          <rPr>
            <b/>
            <sz val="9"/>
            <color indexed="81"/>
            <rFont val="Tahoma"/>
            <family val="2"/>
          </rPr>
          <t>DBL REV requires TWO rows!
TPL REV requires THREE rows!
QD REV requires FOUR rows!</t>
        </r>
      </text>
    </comment>
    <comment ref="J1429" authorId="1" shapeId="0" xr:uid="{BF182C60-4C0B-41C8-9A37-E56F9DA25F58}">
      <text>
        <r>
          <rPr>
            <b/>
            <sz val="9"/>
            <color indexed="81"/>
            <rFont val="Tahoma"/>
            <family val="2"/>
          </rPr>
          <t>If this highlights as an error, consider upsizing the Tether size for better ribbon utilization</t>
        </r>
      </text>
    </comment>
    <comment ref="C1430" authorId="1" shapeId="0" xr:uid="{B9978DD8-20EF-4DF0-9776-FF6673176D34}">
      <text>
        <r>
          <rPr>
            <b/>
            <sz val="9"/>
            <color indexed="81"/>
            <rFont val="Tahoma"/>
            <family val="2"/>
          </rPr>
          <t>DBL REV requires TWO rows!
TPL REV requires THREE rows!
QD REV requires FOUR rows!</t>
        </r>
      </text>
    </comment>
    <comment ref="J1430" authorId="1" shapeId="0" xr:uid="{00A92CBD-51BB-474D-AD23-3FFA36EEE215}">
      <text>
        <r>
          <rPr>
            <b/>
            <sz val="9"/>
            <color indexed="81"/>
            <rFont val="Tahoma"/>
            <family val="2"/>
          </rPr>
          <t>If this highlights as an error, consider upsizing the Tether size for better ribbon utilization</t>
        </r>
      </text>
    </comment>
    <comment ref="C1431" authorId="1" shapeId="0" xr:uid="{6A1ED851-3627-4921-9E9F-9FD4775CB020}">
      <text>
        <r>
          <rPr>
            <b/>
            <sz val="9"/>
            <color indexed="81"/>
            <rFont val="Tahoma"/>
            <family val="2"/>
          </rPr>
          <t>DBL REV requires TWO rows!
TPL REV requires THREE rows!
QD REV requires FOUR rows!</t>
        </r>
      </text>
    </comment>
    <comment ref="J1431" authorId="1" shapeId="0" xr:uid="{0F12735A-5FF2-41F5-95BE-466AE8E84B55}">
      <text>
        <r>
          <rPr>
            <b/>
            <sz val="9"/>
            <color indexed="81"/>
            <rFont val="Tahoma"/>
            <family val="2"/>
          </rPr>
          <t>If this highlights as an error, consider upsizing the Tether size for better ribbon utilization</t>
        </r>
      </text>
    </comment>
    <comment ref="C1432" authorId="1" shapeId="0" xr:uid="{5FD6D229-E912-404D-8434-9F864EF14B62}">
      <text>
        <r>
          <rPr>
            <b/>
            <sz val="9"/>
            <color indexed="81"/>
            <rFont val="Tahoma"/>
            <family val="2"/>
          </rPr>
          <t>DBL REV requires TWO rows!
TPL REV requires THREE rows!
QD REV requires FOUR rows!</t>
        </r>
      </text>
    </comment>
    <comment ref="J1432" authorId="1" shapeId="0" xr:uid="{63BB268F-8C30-45E2-A389-CA8B79FD9746}">
      <text>
        <r>
          <rPr>
            <b/>
            <sz val="9"/>
            <color indexed="81"/>
            <rFont val="Tahoma"/>
            <family val="2"/>
          </rPr>
          <t>If this highlights as an error, consider upsizing the Tether size for better ribbon utilization</t>
        </r>
      </text>
    </comment>
    <comment ref="C1433" authorId="1" shapeId="0" xr:uid="{2C98BB80-16F3-41C1-9B86-D2F0A2C99C2D}">
      <text>
        <r>
          <rPr>
            <b/>
            <sz val="9"/>
            <color indexed="81"/>
            <rFont val="Tahoma"/>
            <family val="2"/>
          </rPr>
          <t>DBL REV requires TWO rows!
TPL REV requires THREE rows!
QD REV requires FOUR rows!</t>
        </r>
      </text>
    </comment>
    <comment ref="J1433" authorId="1" shapeId="0" xr:uid="{D91E31A5-0318-4885-ACDD-711557B61BDC}">
      <text>
        <r>
          <rPr>
            <b/>
            <sz val="9"/>
            <color indexed="81"/>
            <rFont val="Tahoma"/>
            <family val="2"/>
          </rPr>
          <t>If this highlights as an error, consider upsizing the Tether size for better ribbon utilization</t>
        </r>
      </text>
    </comment>
    <comment ref="C1434" authorId="1" shapeId="0" xr:uid="{462014C2-7451-4811-A1EA-67C188253B14}">
      <text>
        <r>
          <rPr>
            <b/>
            <sz val="9"/>
            <color indexed="81"/>
            <rFont val="Tahoma"/>
            <family val="2"/>
          </rPr>
          <t>DBL REV requires TWO rows!
TPL REV requires THREE rows!
QD REV requires FOUR rows!</t>
        </r>
      </text>
    </comment>
    <comment ref="J1434" authorId="1" shapeId="0" xr:uid="{1866B053-59AD-4B43-8E84-1F5DCB490BA5}">
      <text>
        <r>
          <rPr>
            <b/>
            <sz val="9"/>
            <color indexed="81"/>
            <rFont val="Tahoma"/>
            <family val="2"/>
          </rPr>
          <t>If this highlights as an error, consider upsizing the Tether size for better ribbon utilization</t>
        </r>
      </text>
    </comment>
    <comment ref="C1435" authorId="1" shapeId="0" xr:uid="{5641166C-30EF-420D-9645-2106B778D605}">
      <text>
        <r>
          <rPr>
            <b/>
            <sz val="9"/>
            <color indexed="81"/>
            <rFont val="Tahoma"/>
            <family val="2"/>
          </rPr>
          <t>DBL REV requires TWO rows!
TPL REV requires THREE rows!
QD REV requires FOUR rows!</t>
        </r>
      </text>
    </comment>
    <comment ref="J1435" authorId="1" shapeId="0" xr:uid="{60AB42BD-1530-4331-848C-7FF6A37C6FF1}">
      <text>
        <r>
          <rPr>
            <b/>
            <sz val="9"/>
            <color indexed="81"/>
            <rFont val="Tahoma"/>
            <family val="2"/>
          </rPr>
          <t>If this highlights as an error, consider upsizing the Tether size for better ribbon utilization</t>
        </r>
      </text>
    </comment>
    <comment ref="B1441" authorId="0" shapeId="0" xr:uid="{D2C25223-0E42-44D1-8A9B-CA7662DC60EF}">
      <text>
        <r>
          <rPr>
            <b/>
            <sz val="8"/>
            <color indexed="81"/>
            <rFont val="Tahoma"/>
            <family val="2"/>
          </rPr>
          <t>This information will be used to satisfy your distribution planning requirement.</t>
        </r>
        <r>
          <rPr>
            <sz val="8"/>
            <color indexed="81"/>
            <rFont val="Tahoma"/>
            <family val="2"/>
          </rPr>
          <t xml:space="preserve">
</t>
        </r>
      </text>
    </comment>
    <comment ref="G1441" authorId="0" shapeId="0" xr:uid="{F465D5F2-8063-455C-8145-1560281F4D75}">
      <text>
        <r>
          <rPr>
            <b/>
            <sz val="8"/>
            <color indexed="81"/>
            <rFont val="Tahoma"/>
            <family val="2"/>
          </rPr>
          <t>This is total fibers that have been assigned to this Reel based on Tether sizes picked</t>
        </r>
        <r>
          <rPr>
            <sz val="8"/>
            <color indexed="81"/>
            <rFont val="Tahoma"/>
            <family val="2"/>
          </rPr>
          <t xml:space="preserve">
</t>
        </r>
      </text>
    </comment>
    <comment ref="I1441" authorId="0" shapeId="0" xr:uid="{F3810094-964D-4B9D-AA0E-304D395A3C83}">
      <text>
        <r>
          <rPr>
            <b/>
            <sz val="8"/>
            <color indexed="81"/>
            <rFont val="Tahoma"/>
            <family val="2"/>
          </rPr>
          <t>This will be added to Planning Load Block A for TOTAL</t>
        </r>
        <r>
          <rPr>
            <sz val="8"/>
            <color indexed="81"/>
            <rFont val="Tahoma"/>
            <family val="2"/>
          </rPr>
          <t xml:space="preserve">
</t>
        </r>
      </text>
    </comment>
    <comment ref="J1441" authorId="0" shapeId="0" xr:uid="{6BED977B-14AC-4F5F-B030-6F58E8CA4C2C}">
      <text>
        <r>
          <rPr>
            <b/>
            <sz val="8"/>
            <color indexed="81"/>
            <rFont val="Tahoma"/>
            <family val="2"/>
          </rPr>
          <t>This is the PON OUT count that is not assigned in this cable reel.</t>
        </r>
        <r>
          <rPr>
            <sz val="8"/>
            <color indexed="81"/>
            <rFont val="Tahoma"/>
            <family val="2"/>
          </rPr>
          <t xml:space="preserve">
</t>
        </r>
      </text>
    </comment>
    <comment ref="P1441" authorId="1" shapeId="0" xr:uid="{ABCE066B-C871-45E3-9BF9-4A19EA8713D0}">
      <text>
        <r>
          <rPr>
            <b/>
            <sz val="9"/>
            <color indexed="81"/>
            <rFont val="Tahoma"/>
            <family val="2"/>
          </rPr>
          <t>REMEMBER: 2-Fbr Tethers are NOT available for RPX CABLE!</t>
        </r>
      </text>
    </comment>
    <comment ref="Q1441" authorId="1" shapeId="0" xr:uid="{43A6B8FD-9971-4E6F-8D06-327DE632EE68}">
      <text>
        <r>
          <rPr>
            <b/>
            <sz val="9"/>
            <color indexed="81"/>
            <rFont val="Tahoma"/>
            <family val="2"/>
          </rPr>
          <t>REMEMBER: 2-Fbr Tethers are NOT available for RPX CABLE!</t>
        </r>
      </text>
    </comment>
    <comment ref="S1441" authorId="1" shapeId="0" xr:uid="{94B1DD62-2AC4-40C6-808E-9AFF0667972F}">
      <text>
        <r>
          <rPr>
            <b/>
            <sz val="9"/>
            <color indexed="81"/>
            <rFont val="Tahoma"/>
            <family val="2"/>
          </rPr>
          <t>REMEMBER: 2-Fbr Tethers are NOT available for RPX CABLE!</t>
        </r>
      </text>
    </comment>
    <comment ref="T1441" authorId="1" shapeId="0" xr:uid="{D8F91CB5-CED7-4BCB-86EC-9546849D88E2}">
      <text>
        <r>
          <rPr>
            <b/>
            <sz val="9"/>
            <color indexed="81"/>
            <rFont val="Tahoma"/>
            <family val="2"/>
          </rPr>
          <t>REMEMBER: 2-Fbr Tethers are NOT available for RPX CABLE!</t>
        </r>
      </text>
    </comment>
    <comment ref="B1442" authorId="0" shapeId="0" xr:uid="{6A900DA3-11B9-46CF-9F08-9B04F3B95EC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442" authorId="0" shapeId="0" xr:uid="{54ED5B07-654F-4194-9C7D-F449039987AB}">
      <text>
        <r>
          <rPr>
            <b/>
            <sz val="8"/>
            <color indexed="81"/>
            <rFont val="Tahoma"/>
            <family val="2"/>
          </rPr>
          <t>Make sure you add this number to "TAT FIBERS ASSIGNED" for the total required in the Load Block on the prints.</t>
        </r>
      </text>
    </comment>
    <comment ref="G1442" authorId="0" shapeId="0" xr:uid="{7881451F-E5E8-4415-8B20-DE95EE019898}">
      <text>
        <r>
          <rPr>
            <b/>
            <sz val="8"/>
            <color indexed="81"/>
            <rFont val="Tahoma"/>
            <family val="2"/>
          </rPr>
          <t>Includes "DEAD" Count (No PON count assigned)</t>
        </r>
      </text>
    </comment>
    <comment ref="I1442" authorId="0" shapeId="0" xr:uid="{F4E74EB3-628A-440D-B958-9D96D7150941}">
      <text>
        <r>
          <rPr>
            <b/>
            <sz val="8"/>
            <color indexed="81"/>
            <rFont val="Tahoma"/>
            <family val="2"/>
          </rPr>
          <t xml:space="preserve">If this number is negative- you need to upsize your cable sheath </t>
        </r>
        <r>
          <rPr>
            <sz val="8"/>
            <color indexed="81"/>
            <rFont val="Tahoma"/>
            <family val="2"/>
          </rPr>
          <t xml:space="preserve">
</t>
        </r>
      </text>
    </comment>
    <comment ref="Z1442" authorId="0" shapeId="0" xr:uid="{93481696-5722-4F3C-AD50-AD1F922B659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443" authorId="0" shapeId="0" xr:uid="{109C8473-5C75-46B5-9F13-3B4A99D1481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443" authorId="0" shapeId="0" xr:uid="{9E609435-DC63-48C4-BB98-D308879441AE}">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443" authorId="0" shapeId="0" xr:uid="{1AABD8B8-B20A-43DE-BD69-61BAB91CF56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443" authorId="1" shapeId="0" xr:uid="{C5554380-C4E1-4DBF-9259-85FD5BAFA10F}">
      <text>
        <r>
          <rPr>
            <b/>
            <sz val="9"/>
            <color indexed="81"/>
            <rFont val="Tahoma"/>
            <family val="2"/>
          </rPr>
          <t>REMEMBER: 6-Fbr Tethers are NOT available for RPX CABLE!</t>
        </r>
      </text>
    </comment>
    <comment ref="Q1443" authorId="1" shapeId="0" xr:uid="{19123492-ACB4-48D1-9333-083338393E01}">
      <text>
        <r>
          <rPr>
            <b/>
            <sz val="9"/>
            <color indexed="81"/>
            <rFont val="Tahoma"/>
            <family val="2"/>
          </rPr>
          <t>REMEMBER: 6-Fbr Tethers are NOT available for RPX CABLE!</t>
        </r>
      </text>
    </comment>
    <comment ref="S1443" authorId="1" shapeId="0" xr:uid="{61618CC4-7140-4CFC-A1C9-B2484A98C31D}">
      <text>
        <r>
          <rPr>
            <b/>
            <sz val="9"/>
            <color indexed="81"/>
            <rFont val="Tahoma"/>
            <family val="2"/>
          </rPr>
          <t>REMEMBER: 6-Fbr Tethers are NOT available for RPX CABLE!</t>
        </r>
      </text>
    </comment>
    <comment ref="T1443" authorId="1" shapeId="0" xr:uid="{D93659F8-77FC-4C37-8EF1-BE6543837EF3}">
      <text>
        <r>
          <rPr>
            <b/>
            <sz val="9"/>
            <color indexed="81"/>
            <rFont val="Tahoma"/>
            <family val="2"/>
          </rPr>
          <t>REMEMBER: 6-Fbr Tethers are NOT available for AERIAL CABLE!</t>
        </r>
      </text>
    </comment>
    <comment ref="B1444" authorId="0" shapeId="0" xr:uid="{C0B8FB45-B1BE-4301-823A-4CD203DC1EA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444" authorId="0" shapeId="0" xr:uid="{FBD25A9A-3029-4998-BD12-4F50572485E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445" authorId="0" shapeId="0" xr:uid="{3E46B1D5-D6A4-40C2-8114-B0D6FFDCBFEA}">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446" authorId="0" shapeId="0" xr:uid="{7B51332B-5133-4EB4-B1AF-9EA83662FC96}">
      <text>
        <r>
          <rPr>
            <b/>
            <sz val="8"/>
            <color indexed="81"/>
            <rFont val="Tahoma"/>
            <family val="2"/>
          </rPr>
          <t>Include any existing, planned, or expected wireless locations to be fed by this reel of cable.</t>
        </r>
        <r>
          <rPr>
            <sz val="8"/>
            <color indexed="81"/>
            <rFont val="Tahoma"/>
            <family val="2"/>
          </rPr>
          <t xml:space="preserve">
</t>
        </r>
      </text>
    </comment>
    <comment ref="E1446" authorId="0" shapeId="0" xr:uid="{327A954F-A99A-4DE0-8221-5D5A0621151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446" authorId="0" shapeId="0" xr:uid="{41B525DA-D8AB-48AE-BA10-991487EA0572}">
      <text>
        <r>
          <rPr>
            <b/>
            <sz val="8"/>
            <color indexed="81"/>
            <rFont val="Tahoma"/>
            <family val="2"/>
          </rPr>
          <t>These are "manufacturing rules" and general warnings</t>
        </r>
        <r>
          <rPr>
            <sz val="8"/>
            <color indexed="81"/>
            <rFont val="Tahoma"/>
            <family val="2"/>
          </rPr>
          <t xml:space="preserve">
</t>
        </r>
      </text>
    </comment>
    <comment ref="B1447" authorId="0" shapeId="0" xr:uid="{6FCBE182-C955-4532-9D29-132B2AF8941C}">
      <text>
        <r>
          <rPr>
            <b/>
            <sz val="8"/>
            <color indexed="81"/>
            <rFont val="Tahoma"/>
            <family val="2"/>
          </rPr>
          <t>Field end section(s) requirements that this section of cable will feed (not fed by TETHERS)</t>
        </r>
        <r>
          <rPr>
            <sz val="8"/>
            <color indexed="81"/>
            <rFont val="Tahoma"/>
            <family val="2"/>
          </rPr>
          <t xml:space="preserve">
</t>
        </r>
      </text>
    </comment>
    <comment ref="B1448" authorId="0" shapeId="0" xr:uid="{B4014C3E-0440-4112-AC93-0125B303ECCD}">
      <text>
        <r>
          <rPr>
            <b/>
            <sz val="8"/>
            <color indexed="81"/>
            <rFont val="Tahoma"/>
            <family val="2"/>
          </rPr>
          <t>This number is a sum of TOTAL PLANNED plus the ASSIGNED TO TETHERS</t>
        </r>
        <r>
          <rPr>
            <sz val="8"/>
            <color indexed="81"/>
            <rFont val="Tahoma"/>
            <family val="2"/>
          </rPr>
          <t xml:space="preserve">
</t>
        </r>
      </text>
    </comment>
    <comment ref="Z1449" authorId="0" shapeId="0" xr:uid="{B4151340-6ABA-4CD6-AE3C-EEA72141A015}">
      <text>
        <r>
          <rPr>
            <b/>
            <sz val="8"/>
            <color indexed="81"/>
            <rFont val="Tahoma"/>
            <family val="2"/>
          </rPr>
          <t>When using a 216, these are the 2-buffer tubes that can't be cross-assigned</t>
        </r>
        <r>
          <rPr>
            <sz val="8"/>
            <color indexed="81"/>
            <rFont val="Tahoma"/>
            <family val="2"/>
          </rPr>
          <t xml:space="preserve">
</t>
        </r>
      </text>
    </comment>
    <comment ref="AA1449" authorId="0" shapeId="0" xr:uid="{391C446A-6B93-4CCD-8D20-A1E6D7AEDF56}">
      <text>
        <r>
          <rPr>
            <b/>
            <sz val="8"/>
            <color indexed="81"/>
            <rFont val="Tahoma"/>
            <family val="2"/>
          </rPr>
          <t>Counting from High count Backwards- this is Fiber Strand 133</t>
        </r>
      </text>
    </comment>
    <comment ref="AB1449" authorId="0" shapeId="0" xr:uid="{FC389858-B3F5-4945-9730-A07D0259A332}">
      <text>
        <r>
          <rPr>
            <b/>
            <sz val="8"/>
            <color indexed="81"/>
            <rFont val="Tahoma"/>
            <family val="2"/>
          </rPr>
          <t>Counting from High count Backwards- this is Fiber Strand 144</t>
        </r>
        <r>
          <rPr>
            <sz val="8"/>
            <color indexed="81"/>
            <rFont val="Tahoma"/>
            <family val="2"/>
          </rPr>
          <t xml:space="preserve">
</t>
        </r>
      </text>
    </comment>
    <comment ref="C1450" authorId="0" shapeId="0" xr:uid="{47FAE07C-1E7D-4DF2-9CBA-73E62364889F}">
      <text>
        <r>
          <rPr>
            <b/>
            <sz val="8"/>
            <color indexed="81"/>
            <rFont val="Tahoma"/>
            <family val="2"/>
          </rPr>
          <t xml:space="preserve">Select if this tether will be used to feed a CFST or a lateral cable. </t>
        </r>
      </text>
    </comment>
    <comment ref="D1450" authorId="0" shapeId="0" xr:uid="{163BD86E-60F4-43B8-9C6D-04A88ABC9B5B}">
      <text>
        <r>
          <rPr>
            <b/>
            <sz val="8"/>
            <color indexed="81"/>
            <rFont val="Tahoma"/>
            <family val="2"/>
          </rPr>
          <t>Note the Terminal Address to keep your locations straight</t>
        </r>
        <r>
          <rPr>
            <sz val="8"/>
            <color indexed="81"/>
            <rFont val="Tahoma"/>
            <family val="2"/>
          </rPr>
          <t xml:space="preserve">
</t>
        </r>
      </text>
    </comment>
    <comment ref="E1450" authorId="0" shapeId="0" xr:uid="{C8CED876-3DC8-4F0E-A117-6AAC56B765F1}">
      <text>
        <r>
          <rPr>
            <b/>
            <sz val="9"/>
            <color indexed="81"/>
            <rFont val="Calibri"/>
            <family val="2"/>
            <scheme val="minor"/>
          </rPr>
          <t>Pick the Tether Size for the location</t>
        </r>
        <r>
          <rPr>
            <sz val="8"/>
            <color indexed="81"/>
            <rFont val="Tahoma"/>
            <family val="2"/>
          </rPr>
          <t xml:space="preserve">
</t>
        </r>
      </text>
    </comment>
    <comment ref="F1450" authorId="2" shapeId="0" xr:uid="{9EBA7399-7BBC-4134-8D1A-1D50AEDDCC4D}">
      <text>
        <r>
          <rPr>
            <b/>
            <sz val="9"/>
            <color indexed="81"/>
            <rFont val="Tahoma"/>
            <family val="2"/>
          </rPr>
          <t>Identify TCF or FST location.
Leave blank if tether is NOT for a TCF or FST!</t>
        </r>
      </text>
    </comment>
    <comment ref="H1450" authorId="0" shapeId="0" xr:uid="{946A65FF-0C2D-4F5F-A224-63DCA35EDB53}">
      <text>
        <r>
          <rPr>
            <b/>
            <sz val="8"/>
            <color indexed="81"/>
            <rFont val="Tahoma"/>
            <family val="2"/>
          </rPr>
          <t>If any of these numbers are negative, check your PON count and Cable size</t>
        </r>
        <r>
          <rPr>
            <sz val="8"/>
            <color indexed="81"/>
            <rFont val="Tahoma"/>
            <family val="2"/>
          </rPr>
          <t xml:space="preserve">
</t>
        </r>
      </text>
    </comment>
    <comment ref="I1450" authorId="0" shapeId="0" xr:uid="{5AD71E37-6F07-4CCF-A14C-39D8C9674227}">
      <text>
        <r>
          <rPr>
            <b/>
            <sz val="8"/>
            <color indexed="81"/>
            <rFont val="Tahoma"/>
            <family val="2"/>
          </rPr>
          <t>If any of these numbers are negative, check your PON count and Cable size</t>
        </r>
      </text>
    </comment>
    <comment ref="J1450" authorId="0" shapeId="0" xr:uid="{D2D6013C-5ADA-4743-BC95-3AD96D88A0D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450" authorId="2" shapeId="0" xr:uid="{693D317A-3C2F-4F64-A64D-381FEBE709E4}">
      <text>
        <r>
          <rPr>
            <b/>
            <sz val="9"/>
            <color indexed="81"/>
            <rFont val="Tahoma"/>
            <family val="2"/>
          </rPr>
          <t>Leave blank if using 10' Terminal Tail
Enter Tail length if greater than 10'</t>
        </r>
      </text>
    </comment>
    <comment ref="M1450" authorId="0" shapeId="0" xr:uid="{3DF91624-FF97-4D97-AFBC-5F5394685A5C}">
      <text>
        <r>
          <rPr>
            <b/>
            <sz val="8"/>
            <color indexed="81"/>
            <rFont val="Tahoma"/>
            <family val="2"/>
          </rPr>
          <t>Make design notes such as slack coils, realingment loops,  or location notes</t>
        </r>
      </text>
    </comment>
    <comment ref="Z1450" authorId="0" shapeId="0" xr:uid="{FB536E1F-504B-46F1-977B-8175DC3E0823}">
      <text>
        <r>
          <rPr>
            <b/>
            <sz val="8"/>
            <color indexed="81"/>
            <rFont val="Tahoma"/>
            <family val="2"/>
          </rPr>
          <t>When using a 216, these are the 2-buffer tubes that can't be cross-assigned</t>
        </r>
        <r>
          <rPr>
            <sz val="8"/>
            <color indexed="81"/>
            <rFont val="Tahoma"/>
            <family val="2"/>
          </rPr>
          <t xml:space="preserve">
</t>
        </r>
      </text>
    </comment>
    <comment ref="AA1450" authorId="0" shapeId="0" xr:uid="{7A954E9C-52D0-4CC5-9980-96FF1DE6B4C5}">
      <text>
        <r>
          <rPr>
            <b/>
            <sz val="8"/>
            <color indexed="81"/>
            <rFont val="Tahoma"/>
            <family val="2"/>
          </rPr>
          <t xml:space="preserve">Counting from High count Backwards- this is Fiber Strand 145
</t>
        </r>
      </text>
    </comment>
    <comment ref="AB1450" authorId="0" shapeId="0" xr:uid="{45C4FF71-F283-476D-AB08-0296658FFFBB}">
      <text>
        <r>
          <rPr>
            <b/>
            <sz val="8"/>
            <color indexed="81"/>
            <rFont val="Tahoma"/>
            <family val="2"/>
          </rPr>
          <t>Counting from High count Backwards- this is Fiber Strand 156</t>
        </r>
      </text>
    </comment>
    <comment ref="J1452" authorId="1" shapeId="0" xr:uid="{7EB73D62-D268-4C09-8FE3-3600831CE4D2}">
      <text>
        <r>
          <rPr>
            <b/>
            <sz val="9"/>
            <color indexed="81"/>
            <rFont val="Tahoma"/>
            <family val="2"/>
          </rPr>
          <t>If this highlights as an error, consider upsizing the Tether size for better ribbon utilization</t>
        </r>
      </text>
    </comment>
    <comment ref="J1453" authorId="1" shapeId="0" xr:uid="{9393E18A-9279-4D6C-9346-5E36D8115CB4}">
      <text>
        <r>
          <rPr>
            <b/>
            <sz val="9"/>
            <color indexed="81"/>
            <rFont val="Tahoma"/>
            <family val="2"/>
          </rPr>
          <t>If this highlights as an error, consider upsizing the Tether size for better ribbon utilization</t>
        </r>
      </text>
    </comment>
    <comment ref="J1454" authorId="1" shapeId="0" xr:uid="{951172E2-B5F5-4AD6-9E6E-4A9F1640BFC5}">
      <text>
        <r>
          <rPr>
            <b/>
            <sz val="9"/>
            <color indexed="81"/>
            <rFont val="Tahoma"/>
            <family val="2"/>
          </rPr>
          <t>If this highlights as an error, consider upsizing the Tether size for better ribbon utilization</t>
        </r>
      </text>
    </comment>
    <comment ref="J1455" authorId="1" shapeId="0" xr:uid="{46EE422F-5AC0-4BAF-A96A-256FDA5F299D}">
      <text>
        <r>
          <rPr>
            <b/>
            <sz val="9"/>
            <color indexed="81"/>
            <rFont val="Tahoma"/>
            <family val="2"/>
          </rPr>
          <t>If this highlights as an error, consider upsizing the Tether size for better ribbon utilization</t>
        </r>
      </text>
    </comment>
    <comment ref="J1456" authorId="1" shapeId="0" xr:uid="{464E393D-B2A4-4592-A725-229F0F859630}">
      <text>
        <r>
          <rPr>
            <b/>
            <sz val="9"/>
            <color indexed="81"/>
            <rFont val="Tahoma"/>
            <family val="2"/>
          </rPr>
          <t>If this highlights as an error, consider upsizing the Tether size for better ribbon utilization</t>
        </r>
      </text>
    </comment>
    <comment ref="J1457" authorId="1" shapeId="0" xr:uid="{A51AD2EC-19AD-4688-9C31-B743D244E052}">
      <text>
        <r>
          <rPr>
            <b/>
            <sz val="9"/>
            <color indexed="81"/>
            <rFont val="Tahoma"/>
            <family val="2"/>
          </rPr>
          <t>If this highlights as an error, consider upsizing the Tether size for better ribbon utilization</t>
        </r>
      </text>
    </comment>
    <comment ref="J1458" authorId="1" shapeId="0" xr:uid="{E7B57999-D37C-4672-BEE1-C84C51DE102A}">
      <text>
        <r>
          <rPr>
            <b/>
            <sz val="9"/>
            <color indexed="81"/>
            <rFont val="Tahoma"/>
            <family val="2"/>
          </rPr>
          <t>If this highlights as an error, consider upsizing the Tether size for better ribbon utilization</t>
        </r>
      </text>
    </comment>
    <comment ref="J1459" authorId="1" shapeId="0" xr:uid="{6FD94312-F0A3-4DD2-B58C-332F2E9C70C7}">
      <text>
        <r>
          <rPr>
            <b/>
            <sz val="9"/>
            <color indexed="81"/>
            <rFont val="Tahoma"/>
            <family val="2"/>
          </rPr>
          <t>If this highlights as an error, consider upsizing the Tether size for better ribbon utilization</t>
        </r>
      </text>
    </comment>
    <comment ref="J1460" authorId="1" shapeId="0" xr:uid="{9490C1B3-5F0E-4266-84F4-D656D27A6A8E}">
      <text>
        <r>
          <rPr>
            <b/>
            <sz val="9"/>
            <color indexed="81"/>
            <rFont val="Tahoma"/>
            <family val="2"/>
          </rPr>
          <t>If this highlights as an error, consider upsizing the Tether size for better ribbon utilization</t>
        </r>
      </text>
    </comment>
    <comment ref="J1461" authorId="1" shapeId="0" xr:uid="{438A9BA8-FCD3-447A-BB51-F3C547FD66D7}">
      <text>
        <r>
          <rPr>
            <b/>
            <sz val="9"/>
            <color indexed="81"/>
            <rFont val="Tahoma"/>
            <family val="2"/>
          </rPr>
          <t>If this highlights as an error, consider upsizing the Tether size for better ribbon utilization</t>
        </r>
      </text>
    </comment>
    <comment ref="J1462" authorId="1" shapeId="0" xr:uid="{92CF6E03-01BB-4DD2-858D-614E7D712C5A}">
      <text>
        <r>
          <rPr>
            <b/>
            <sz val="9"/>
            <color indexed="81"/>
            <rFont val="Tahoma"/>
            <family val="2"/>
          </rPr>
          <t>If this highlights as an error, consider upsizing the Tether size for better ribbon utilization</t>
        </r>
      </text>
    </comment>
    <comment ref="J1463" authorId="1" shapeId="0" xr:uid="{F5311E07-9C5F-435C-AE9A-D4597719DC89}">
      <text>
        <r>
          <rPr>
            <b/>
            <sz val="9"/>
            <color indexed="81"/>
            <rFont val="Tahoma"/>
            <family val="2"/>
          </rPr>
          <t>If this highlights as an error, consider upsizing the Tether size for better ribbon utilization</t>
        </r>
      </text>
    </comment>
    <comment ref="J1464" authorId="1" shapeId="0" xr:uid="{BDD46B3B-6622-4648-8597-564BB206E96D}">
      <text>
        <r>
          <rPr>
            <b/>
            <sz val="9"/>
            <color indexed="81"/>
            <rFont val="Tahoma"/>
            <family val="2"/>
          </rPr>
          <t>If this highlights as an error, consider upsizing the Tether size for better ribbon utilization</t>
        </r>
      </text>
    </comment>
    <comment ref="J1465" authorId="1" shapeId="0" xr:uid="{B348BC09-E9C1-423F-AD93-CD83FA29105F}">
      <text>
        <r>
          <rPr>
            <b/>
            <sz val="9"/>
            <color indexed="81"/>
            <rFont val="Tahoma"/>
            <family val="2"/>
          </rPr>
          <t>If this highlights as an error, consider upsizing the Tether size for better ribbon utilization</t>
        </r>
      </text>
    </comment>
    <comment ref="J1466" authorId="1" shapeId="0" xr:uid="{417F7B40-DC4C-462D-89A4-5C04E5921573}">
      <text>
        <r>
          <rPr>
            <b/>
            <sz val="9"/>
            <color indexed="81"/>
            <rFont val="Tahoma"/>
            <family val="2"/>
          </rPr>
          <t>If this highlights as an error, consider upsizing the Tether size for better ribbon utilization</t>
        </r>
      </text>
    </comment>
    <comment ref="J1467" authorId="1" shapeId="0" xr:uid="{B63CC5AC-2960-4188-AD3A-4947CFEF1488}">
      <text>
        <r>
          <rPr>
            <b/>
            <sz val="9"/>
            <color indexed="81"/>
            <rFont val="Tahoma"/>
            <family val="2"/>
          </rPr>
          <t>If this highlights as an error, consider upsizing the Tether size for better ribbon utilization</t>
        </r>
      </text>
    </comment>
    <comment ref="J1468" authorId="1" shapeId="0" xr:uid="{FBAEDE56-36BF-413E-B41A-A235244E0A7C}">
      <text>
        <r>
          <rPr>
            <b/>
            <sz val="9"/>
            <color indexed="81"/>
            <rFont val="Tahoma"/>
            <family val="2"/>
          </rPr>
          <t>If this highlights as an error, consider upsizing the Tether size for better ribbon utilization</t>
        </r>
      </text>
    </comment>
    <comment ref="J1469" authorId="1" shapeId="0" xr:uid="{87273E3E-4D7E-4578-AC83-2FB82D3C1EC9}">
      <text>
        <r>
          <rPr>
            <b/>
            <sz val="9"/>
            <color indexed="81"/>
            <rFont val="Tahoma"/>
            <family val="2"/>
          </rPr>
          <t>If this highlights as an error, consider upsizing the Tether size for better ribbon utilization</t>
        </r>
      </text>
    </comment>
    <comment ref="C1470" authorId="1" shapeId="0" xr:uid="{AC8E5711-3212-4197-A5E8-CE99D667B0BB}">
      <text>
        <r>
          <rPr>
            <b/>
            <sz val="9"/>
            <color indexed="81"/>
            <rFont val="Tahoma"/>
            <family val="2"/>
          </rPr>
          <t>DBL REV requires TWO rows!
TPL REV requires THREE rows!
QD REV requires FOUR rows!</t>
        </r>
      </text>
    </comment>
    <comment ref="J1470" authorId="1" shapeId="0" xr:uid="{59427F4E-BB79-46E6-B6C4-A9DAFB835E36}">
      <text>
        <r>
          <rPr>
            <b/>
            <sz val="9"/>
            <color indexed="81"/>
            <rFont val="Tahoma"/>
            <family val="2"/>
          </rPr>
          <t>If this highlights as an error, consider upsizing the Tether size for better ribbon utilization</t>
        </r>
      </text>
    </comment>
    <comment ref="C1471" authorId="1" shapeId="0" xr:uid="{757C7065-F02F-45A4-A1EA-11638ACE9C09}">
      <text>
        <r>
          <rPr>
            <b/>
            <sz val="9"/>
            <color indexed="81"/>
            <rFont val="Tahoma"/>
            <family val="2"/>
          </rPr>
          <t>DBL REV requires TWO rows!
TPL REV requires THREE rows!
QD REV requires FOUR rows!</t>
        </r>
      </text>
    </comment>
    <comment ref="J1471" authorId="1" shapeId="0" xr:uid="{3E4CFDE8-B10E-4184-9A1B-FEDD18B49F54}">
      <text>
        <r>
          <rPr>
            <b/>
            <sz val="9"/>
            <color indexed="81"/>
            <rFont val="Tahoma"/>
            <family val="2"/>
          </rPr>
          <t>If this highlights as an error, consider upsizing the Tether size for better ribbon utilization</t>
        </r>
      </text>
    </comment>
    <comment ref="C1472" authorId="1" shapeId="0" xr:uid="{F45AC5F8-4B15-4C82-BE10-32443D74B2D9}">
      <text>
        <r>
          <rPr>
            <b/>
            <sz val="9"/>
            <color indexed="81"/>
            <rFont val="Tahoma"/>
            <family val="2"/>
          </rPr>
          <t>DBL REV requires TWO rows!
TPL REV requires THREE rows!
QD REV requires FOUR rows!</t>
        </r>
      </text>
    </comment>
    <comment ref="J1472" authorId="1" shapeId="0" xr:uid="{12862673-D9E5-475F-BDF2-F4682D99F0A9}">
      <text>
        <r>
          <rPr>
            <b/>
            <sz val="9"/>
            <color indexed="81"/>
            <rFont val="Tahoma"/>
            <family val="2"/>
          </rPr>
          <t>If this highlights as an error, consider upsizing the Tether size for better ribbon utilization</t>
        </r>
      </text>
    </comment>
    <comment ref="C1473" authorId="1" shapeId="0" xr:uid="{72A05D0A-08F3-444D-B02F-956EDCBBA7F5}">
      <text>
        <r>
          <rPr>
            <b/>
            <sz val="9"/>
            <color indexed="81"/>
            <rFont val="Tahoma"/>
            <family val="2"/>
          </rPr>
          <t>DBL REV requires TWO rows!
TPL REV requires THREE rows!
QD REV requires FOUR rows!</t>
        </r>
      </text>
    </comment>
    <comment ref="J1473" authorId="1" shapeId="0" xr:uid="{B437DF1A-02C0-4419-ADB2-FF4D694105B9}">
      <text>
        <r>
          <rPr>
            <b/>
            <sz val="9"/>
            <color indexed="81"/>
            <rFont val="Tahoma"/>
            <family val="2"/>
          </rPr>
          <t>If this highlights as an error, consider upsizing the Tether size for better ribbon utilization</t>
        </r>
      </text>
    </comment>
    <comment ref="C1474" authorId="1" shapeId="0" xr:uid="{4E5ECFC6-3487-4764-B414-DBF6200D2815}">
      <text>
        <r>
          <rPr>
            <b/>
            <sz val="9"/>
            <color indexed="81"/>
            <rFont val="Tahoma"/>
            <family val="2"/>
          </rPr>
          <t>DBL REV requires TWO rows!
TPL REV requires THREE rows!
QD REV requires FOUR rows!</t>
        </r>
      </text>
    </comment>
    <comment ref="J1474" authorId="1" shapeId="0" xr:uid="{EBBEC277-65CF-461F-A6A3-81CA541CF114}">
      <text>
        <r>
          <rPr>
            <b/>
            <sz val="9"/>
            <color indexed="81"/>
            <rFont val="Tahoma"/>
            <family val="2"/>
          </rPr>
          <t>If this highlights as an error, consider upsizing the Tether size for better ribbon utilization</t>
        </r>
      </text>
    </comment>
    <comment ref="C1475" authorId="1" shapeId="0" xr:uid="{EFF9D8AA-77F5-4E5F-9FD3-0BC181D71972}">
      <text>
        <r>
          <rPr>
            <b/>
            <sz val="9"/>
            <color indexed="81"/>
            <rFont val="Tahoma"/>
            <family val="2"/>
          </rPr>
          <t>DBL REV requires TWO rows!
TPL REV requires THREE rows!
QD REV requires FOUR rows!</t>
        </r>
      </text>
    </comment>
    <comment ref="J1475" authorId="1" shapeId="0" xr:uid="{9E9B42D1-3FBC-42BD-A1AE-3A3842303B67}">
      <text>
        <r>
          <rPr>
            <b/>
            <sz val="9"/>
            <color indexed="81"/>
            <rFont val="Tahoma"/>
            <family val="2"/>
          </rPr>
          <t>If this highlights as an error, consider upsizing the Tether size for better ribbon utilization</t>
        </r>
      </text>
    </comment>
    <comment ref="C1476" authorId="1" shapeId="0" xr:uid="{B9B20FCC-8255-4A59-9725-AC502CF514A6}">
      <text>
        <r>
          <rPr>
            <b/>
            <sz val="9"/>
            <color indexed="81"/>
            <rFont val="Tahoma"/>
            <family val="2"/>
          </rPr>
          <t>DBL REV requires TWO rows!
TPL REV requires THREE rows!
QD REV requires FOUR rows!</t>
        </r>
      </text>
    </comment>
    <comment ref="J1476" authorId="1" shapeId="0" xr:uid="{22BEA899-E683-4FEB-80E4-FA85CBCE8627}">
      <text>
        <r>
          <rPr>
            <b/>
            <sz val="9"/>
            <color indexed="81"/>
            <rFont val="Tahoma"/>
            <family val="2"/>
          </rPr>
          <t>If this highlights as an error, consider upsizing the Tether size for better ribbon utilization</t>
        </r>
      </text>
    </comment>
    <comment ref="B1482" authorId="0" shapeId="0" xr:uid="{459E01D7-E9BC-42BD-A7B9-A9D220A7DF4F}">
      <text>
        <r>
          <rPr>
            <b/>
            <sz val="8"/>
            <color indexed="81"/>
            <rFont val="Tahoma"/>
            <family val="2"/>
          </rPr>
          <t>This information will be used to satisfy your distribution planning requirement.</t>
        </r>
        <r>
          <rPr>
            <sz val="8"/>
            <color indexed="81"/>
            <rFont val="Tahoma"/>
            <family val="2"/>
          </rPr>
          <t xml:space="preserve">
</t>
        </r>
      </text>
    </comment>
    <comment ref="G1482" authorId="0" shapeId="0" xr:uid="{92C23975-84D1-4D79-85A1-6B8A619D13BD}">
      <text>
        <r>
          <rPr>
            <b/>
            <sz val="8"/>
            <color indexed="81"/>
            <rFont val="Tahoma"/>
            <family val="2"/>
          </rPr>
          <t>This is total fibers that have been assigned to this Reel based on Tether sizes picked</t>
        </r>
        <r>
          <rPr>
            <sz val="8"/>
            <color indexed="81"/>
            <rFont val="Tahoma"/>
            <family val="2"/>
          </rPr>
          <t xml:space="preserve">
</t>
        </r>
      </text>
    </comment>
    <comment ref="I1482" authorId="0" shapeId="0" xr:uid="{B1FE8215-C693-4815-A4AD-53A2B0CC52A4}">
      <text>
        <r>
          <rPr>
            <b/>
            <sz val="8"/>
            <color indexed="81"/>
            <rFont val="Tahoma"/>
            <family val="2"/>
          </rPr>
          <t>This will be added to Planning Load Block A for TOTAL</t>
        </r>
        <r>
          <rPr>
            <sz val="8"/>
            <color indexed="81"/>
            <rFont val="Tahoma"/>
            <family val="2"/>
          </rPr>
          <t xml:space="preserve">
</t>
        </r>
      </text>
    </comment>
    <comment ref="J1482" authorId="0" shapeId="0" xr:uid="{69B60AA8-47EC-4567-8CF4-1C6BEADD2C0A}">
      <text>
        <r>
          <rPr>
            <b/>
            <sz val="8"/>
            <color indexed="81"/>
            <rFont val="Tahoma"/>
            <family val="2"/>
          </rPr>
          <t>This is the PON OUT count that is not assigned in this cable reel.</t>
        </r>
        <r>
          <rPr>
            <sz val="8"/>
            <color indexed="81"/>
            <rFont val="Tahoma"/>
            <family val="2"/>
          </rPr>
          <t xml:space="preserve">
</t>
        </r>
      </text>
    </comment>
    <comment ref="P1482" authorId="1" shapeId="0" xr:uid="{AFF5917C-05DF-45B7-9BB4-EBBB4B3BFA4B}">
      <text>
        <r>
          <rPr>
            <b/>
            <sz val="9"/>
            <color indexed="81"/>
            <rFont val="Tahoma"/>
            <family val="2"/>
          </rPr>
          <t>REMEMBER: 2-Fbr Tethers are NOT available for RPX CABLE!</t>
        </r>
      </text>
    </comment>
    <comment ref="Q1482" authorId="1" shapeId="0" xr:uid="{5DA65B0C-E1DE-48A2-9AAD-D3A9EDF60EFE}">
      <text>
        <r>
          <rPr>
            <b/>
            <sz val="9"/>
            <color indexed="81"/>
            <rFont val="Tahoma"/>
            <family val="2"/>
          </rPr>
          <t>REMEMBER: 2-Fbr Tethers are NOT available for RPX CABLE!</t>
        </r>
      </text>
    </comment>
    <comment ref="S1482" authorId="1" shapeId="0" xr:uid="{FEEC28E8-DDB6-4737-A6B3-0E0F65A5818A}">
      <text>
        <r>
          <rPr>
            <b/>
            <sz val="9"/>
            <color indexed="81"/>
            <rFont val="Tahoma"/>
            <family val="2"/>
          </rPr>
          <t>REMEMBER: 2-Fbr Tethers are NOT available for RPX CABLE!</t>
        </r>
      </text>
    </comment>
    <comment ref="T1482" authorId="1" shapeId="0" xr:uid="{36C27456-6F6A-47FD-B03B-241815C008D8}">
      <text>
        <r>
          <rPr>
            <b/>
            <sz val="9"/>
            <color indexed="81"/>
            <rFont val="Tahoma"/>
            <family val="2"/>
          </rPr>
          <t>REMEMBER: 2-Fbr Tethers are NOT available for RPX CABLE!</t>
        </r>
      </text>
    </comment>
    <comment ref="B1483" authorId="0" shapeId="0" xr:uid="{ECEC9692-8667-428D-B493-58A49BD2A788}">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483" authorId="0" shapeId="0" xr:uid="{7AEA98C2-3939-4354-A784-488EA2B3EA62}">
      <text>
        <r>
          <rPr>
            <b/>
            <sz val="8"/>
            <color indexed="81"/>
            <rFont val="Tahoma"/>
            <family val="2"/>
          </rPr>
          <t>Make sure you add this number to "TAT FIBERS ASSIGNED" for the total required in the Load Block on the prints.</t>
        </r>
      </text>
    </comment>
    <comment ref="G1483" authorId="0" shapeId="0" xr:uid="{C222FB7E-D7E4-4205-8BAB-5B6DD9B3766F}">
      <text>
        <r>
          <rPr>
            <b/>
            <sz val="8"/>
            <color indexed="81"/>
            <rFont val="Tahoma"/>
            <family val="2"/>
          </rPr>
          <t>Includes "DEAD" Count (No PON count assigned)</t>
        </r>
      </text>
    </comment>
    <comment ref="I1483" authorId="0" shapeId="0" xr:uid="{1953A3DF-19E6-4FA8-98BA-CFE828813143}">
      <text>
        <r>
          <rPr>
            <b/>
            <sz val="8"/>
            <color indexed="81"/>
            <rFont val="Tahoma"/>
            <family val="2"/>
          </rPr>
          <t xml:space="preserve">If this number is negative- you need to upsize your cable sheath </t>
        </r>
        <r>
          <rPr>
            <sz val="8"/>
            <color indexed="81"/>
            <rFont val="Tahoma"/>
            <family val="2"/>
          </rPr>
          <t xml:space="preserve">
</t>
        </r>
      </text>
    </comment>
    <comment ref="Z1483" authorId="0" shapeId="0" xr:uid="{FB6B5F1F-8AAC-4300-8906-B3FF0649C6E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484" authorId="0" shapeId="0" xr:uid="{4C2007C3-7416-429F-8C19-29A22377AACB}">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484" authorId="0" shapeId="0" xr:uid="{B753B0C3-6207-4A74-ABA3-90997CB3084B}">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484" authorId="0" shapeId="0" xr:uid="{73250C92-B46E-4B10-A763-389A323A9D34}">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484" authorId="1" shapeId="0" xr:uid="{17BC445E-4630-417C-8B5A-D3AFD5BACC50}">
      <text>
        <r>
          <rPr>
            <b/>
            <sz val="9"/>
            <color indexed="81"/>
            <rFont val="Tahoma"/>
            <family val="2"/>
          </rPr>
          <t>REMEMBER: 6-Fbr Tethers are NOT available for RPX CABLE!</t>
        </r>
      </text>
    </comment>
    <comment ref="Q1484" authorId="1" shapeId="0" xr:uid="{9E6DCCCE-A6E5-424D-97CA-33FA66B3F0A2}">
      <text>
        <r>
          <rPr>
            <b/>
            <sz val="9"/>
            <color indexed="81"/>
            <rFont val="Tahoma"/>
            <family val="2"/>
          </rPr>
          <t>REMEMBER: 6-Fbr Tethers are NOT available for RPX CABLE!</t>
        </r>
      </text>
    </comment>
    <comment ref="S1484" authorId="1" shapeId="0" xr:uid="{0A726728-EC9B-40E0-8196-69FB6427DC58}">
      <text>
        <r>
          <rPr>
            <b/>
            <sz val="9"/>
            <color indexed="81"/>
            <rFont val="Tahoma"/>
            <family val="2"/>
          </rPr>
          <t>REMEMBER: 6-Fbr Tethers are NOT available for RPX CABLE!</t>
        </r>
      </text>
    </comment>
    <comment ref="T1484" authorId="1" shapeId="0" xr:uid="{E204191F-7DD5-40B7-A0B5-842995D7D4E5}">
      <text>
        <r>
          <rPr>
            <b/>
            <sz val="9"/>
            <color indexed="81"/>
            <rFont val="Tahoma"/>
            <family val="2"/>
          </rPr>
          <t>REMEMBER: 6-Fbr Tethers are NOT available for AERIAL CABLE!</t>
        </r>
      </text>
    </comment>
    <comment ref="B1485" authorId="0" shapeId="0" xr:uid="{5EE7E373-BC49-4CB0-8CF4-8C3D68B1709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485" authorId="0" shapeId="0" xr:uid="{8FAFC157-3951-412D-9343-A8D10794F00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486" authorId="0" shapeId="0" xr:uid="{8BE9F350-F1E4-4EBB-8FEA-4E6C22E75A9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487" authorId="0" shapeId="0" xr:uid="{56DB2784-5D5F-4CB9-919C-8955BA577903}">
      <text>
        <r>
          <rPr>
            <b/>
            <sz val="8"/>
            <color indexed="81"/>
            <rFont val="Tahoma"/>
            <family val="2"/>
          </rPr>
          <t>Include any existing, planned, or expected wireless locations to be fed by this reel of cable.</t>
        </r>
        <r>
          <rPr>
            <sz val="8"/>
            <color indexed="81"/>
            <rFont val="Tahoma"/>
            <family val="2"/>
          </rPr>
          <t xml:space="preserve">
</t>
        </r>
      </text>
    </comment>
    <comment ref="E1487" authorId="0" shapeId="0" xr:uid="{D2F3FEA7-44FD-40A6-B0F9-997BC046DE9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487" authorId="0" shapeId="0" xr:uid="{69276A1D-3129-47B6-A095-C2901761894C}">
      <text>
        <r>
          <rPr>
            <b/>
            <sz val="8"/>
            <color indexed="81"/>
            <rFont val="Tahoma"/>
            <family val="2"/>
          </rPr>
          <t>These are "manufacturing rules" and general warnings</t>
        </r>
        <r>
          <rPr>
            <sz val="8"/>
            <color indexed="81"/>
            <rFont val="Tahoma"/>
            <family val="2"/>
          </rPr>
          <t xml:space="preserve">
</t>
        </r>
      </text>
    </comment>
    <comment ref="B1488" authorId="0" shapeId="0" xr:uid="{5B587D95-9323-46C3-99AE-A0C7270CBA7F}">
      <text>
        <r>
          <rPr>
            <b/>
            <sz val="8"/>
            <color indexed="81"/>
            <rFont val="Tahoma"/>
            <family val="2"/>
          </rPr>
          <t>Field end section(s) requirements that this section of cable will feed (not fed by TETHERS)</t>
        </r>
        <r>
          <rPr>
            <sz val="8"/>
            <color indexed="81"/>
            <rFont val="Tahoma"/>
            <family val="2"/>
          </rPr>
          <t xml:space="preserve">
</t>
        </r>
      </text>
    </comment>
    <comment ref="B1489" authorId="0" shapeId="0" xr:uid="{FDF80E68-12BC-4373-9930-8F6F0048FD52}">
      <text>
        <r>
          <rPr>
            <b/>
            <sz val="8"/>
            <color indexed="81"/>
            <rFont val="Tahoma"/>
            <family val="2"/>
          </rPr>
          <t>This number is a sum of TOTAL PLANNED plus the ASSIGNED TO TETHERS</t>
        </r>
        <r>
          <rPr>
            <sz val="8"/>
            <color indexed="81"/>
            <rFont val="Tahoma"/>
            <family val="2"/>
          </rPr>
          <t xml:space="preserve">
</t>
        </r>
      </text>
    </comment>
    <comment ref="Z1490" authorId="0" shapeId="0" xr:uid="{EE71685F-F786-41B1-AA4E-9ECD4F2FEE1A}">
      <text>
        <r>
          <rPr>
            <b/>
            <sz val="8"/>
            <color indexed="81"/>
            <rFont val="Tahoma"/>
            <family val="2"/>
          </rPr>
          <t>When using a 216, these are the 2-buffer tubes that can't be cross-assigned</t>
        </r>
        <r>
          <rPr>
            <sz val="8"/>
            <color indexed="81"/>
            <rFont val="Tahoma"/>
            <family val="2"/>
          </rPr>
          <t xml:space="preserve">
</t>
        </r>
      </text>
    </comment>
    <comment ref="AA1490" authorId="0" shapeId="0" xr:uid="{81811B78-DFEF-41AF-9A25-82DD062553A9}">
      <text>
        <r>
          <rPr>
            <b/>
            <sz val="8"/>
            <color indexed="81"/>
            <rFont val="Tahoma"/>
            <family val="2"/>
          </rPr>
          <t>Counting from High count Backwards- this is Fiber Strand 133</t>
        </r>
      </text>
    </comment>
    <comment ref="AB1490" authorId="0" shapeId="0" xr:uid="{C8BB8E82-4A4E-41E7-BEA2-4E49EB8B67CD}">
      <text>
        <r>
          <rPr>
            <b/>
            <sz val="8"/>
            <color indexed="81"/>
            <rFont val="Tahoma"/>
            <family val="2"/>
          </rPr>
          <t>Counting from High count Backwards- this is Fiber Strand 144</t>
        </r>
        <r>
          <rPr>
            <sz val="8"/>
            <color indexed="81"/>
            <rFont val="Tahoma"/>
            <family val="2"/>
          </rPr>
          <t xml:space="preserve">
</t>
        </r>
      </text>
    </comment>
    <comment ref="C1491" authorId="0" shapeId="0" xr:uid="{7A681A73-11DE-46B9-A839-3C7B0C6D9811}">
      <text>
        <r>
          <rPr>
            <b/>
            <sz val="8"/>
            <color indexed="81"/>
            <rFont val="Tahoma"/>
            <family val="2"/>
          </rPr>
          <t xml:space="preserve">Select if this tether will be used to feed a CFST or a lateral cable. </t>
        </r>
      </text>
    </comment>
    <comment ref="D1491" authorId="0" shapeId="0" xr:uid="{399056A9-2B4B-4CE6-86D7-F60E41746552}">
      <text>
        <r>
          <rPr>
            <b/>
            <sz val="8"/>
            <color indexed="81"/>
            <rFont val="Tahoma"/>
            <family val="2"/>
          </rPr>
          <t>Note the Terminal Address to keep your locations straight</t>
        </r>
        <r>
          <rPr>
            <sz val="8"/>
            <color indexed="81"/>
            <rFont val="Tahoma"/>
            <family val="2"/>
          </rPr>
          <t xml:space="preserve">
</t>
        </r>
      </text>
    </comment>
    <comment ref="E1491" authorId="0" shapeId="0" xr:uid="{E2A95426-370D-4D0F-B92B-1967780983D8}">
      <text>
        <r>
          <rPr>
            <b/>
            <sz val="9"/>
            <color indexed="81"/>
            <rFont val="Calibri"/>
            <family val="2"/>
            <scheme val="minor"/>
          </rPr>
          <t>Pick the Tether Size for the location</t>
        </r>
        <r>
          <rPr>
            <sz val="8"/>
            <color indexed="81"/>
            <rFont val="Tahoma"/>
            <family val="2"/>
          </rPr>
          <t xml:space="preserve">
</t>
        </r>
      </text>
    </comment>
    <comment ref="F1491" authorId="2" shapeId="0" xr:uid="{48E59541-0624-4742-BE56-C79C72526578}">
      <text>
        <r>
          <rPr>
            <b/>
            <sz val="9"/>
            <color indexed="81"/>
            <rFont val="Tahoma"/>
            <family val="2"/>
          </rPr>
          <t>Identify TCF or FST location.
Leave blank if tether is NOT for a TCF or FST!</t>
        </r>
      </text>
    </comment>
    <comment ref="H1491" authorId="0" shapeId="0" xr:uid="{FFF245B9-E688-4E5D-B75E-FDD04DAB64DE}">
      <text>
        <r>
          <rPr>
            <b/>
            <sz val="8"/>
            <color indexed="81"/>
            <rFont val="Tahoma"/>
            <family val="2"/>
          </rPr>
          <t>If any of these numbers are negative, check your PON count and Cable size</t>
        </r>
        <r>
          <rPr>
            <sz val="8"/>
            <color indexed="81"/>
            <rFont val="Tahoma"/>
            <family val="2"/>
          </rPr>
          <t xml:space="preserve">
</t>
        </r>
      </text>
    </comment>
    <comment ref="I1491" authorId="0" shapeId="0" xr:uid="{FAF7655E-CB9B-4D4C-89D3-1A0756F50A3A}">
      <text>
        <r>
          <rPr>
            <b/>
            <sz val="8"/>
            <color indexed="81"/>
            <rFont val="Tahoma"/>
            <family val="2"/>
          </rPr>
          <t>If any of these numbers are negative, check your PON count and Cable size</t>
        </r>
      </text>
    </comment>
    <comment ref="J1491" authorId="0" shapeId="0" xr:uid="{78766AE8-0A32-487E-AE50-2328205C2F99}">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491" authorId="2" shapeId="0" xr:uid="{1FEC1251-C429-4D23-9F80-04147B9CFF48}">
      <text>
        <r>
          <rPr>
            <b/>
            <sz val="9"/>
            <color indexed="81"/>
            <rFont val="Tahoma"/>
            <family val="2"/>
          </rPr>
          <t>Leave blank if using 10' Terminal Tail
Enter Tail length if greater than 10'</t>
        </r>
      </text>
    </comment>
    <comment ref="M1491" authorId="0" shapeId="0" xr:uid="{1BE2BA11-04F7-4BAF-A203-BAE9088CE488}">
      <text>
        <r>
          <rPr>
            <b/>
            <sz val="8"/>
            <color indexed="81"/>
            <rFont val="Tahoma"/>
            <family val="2"/>
          </rPr>
          <t>Make design notes such as slack coils, realingment loops,  or location notes</t>
        </r>
      </text>
    </comment>
    <comment ref="Z1491" authorId="0" shapeId="0" xr:uid="{D0D25D8D-06B4-4A87-BEE5-FDBB47E98A7A}">
      <text>
        <r>
          <rPr>
            <b/>
            <sz val="8"/>
            <color indexed="81"/>
            <rFont val="Tahoma"/>
            <family val="2"/>
          </rPr>
          <t>When using a 216, these are the 2-buffer tubes that can't be cross-assigned</t>
        </r>
        <r>
          <rPr>
            <sz val="8"/>
            <color indexed="81"/>
            <rFont val="Tahoma"/>
            <family val="2"/>
          </rPr>
          <t xml:space="preserve">
</t>
        </r>
      </text>
    </comment>
    <comment ref="AA1491" authorId="0" shapeId="0" xr:uid="{F0A43EA6-515D-47E4-98BE-0B15500B76EE}">
      <text>
        <r>
          <rPr>
            <b/>
            <sz val="8"/>
            <color indexed="81"/>
            <rFont val="Tahoma"/>
            <family val="2"/>
          </rPr>
          <t xml:space="preserve">Counting from High count Backwards- this is Fiber Strand 145
</t>
        </r>
      </text>
    </comment>
    <comment ref="AB1491" authorId="0" shapeId="0" xr:uid="{E9CD7E9E-4420-4CB2-A0DD-A528F27FD005}">
      <text>
        <r>
          <rPr>
            <b/>
            <sz val="8"/>
            <color indexed="81"/>
            <rFont val="Tahoma"/>
            <family val="2"/>
          </rPr>
          <t>Counting from High count Backwards- this is Fiber Strand 156</t>
        </r>
      </text>
    </comment>
    <comment ref="J1493" authorId="1" shapeId="0" xr:uid="{29BBDF52-9DED-49E1-AD08-441ED18CB5B8}">
      <text>
        <r>
          <rPr>
            <b/>
            <sz val="9"/>
            <color indexed="81"/>
            <rFont val="Tahoma"/>
            <family val="2"/>
          </rPr>
          <t>If this highlights as an error, consider upsizing the Tether size for better ribbon utilization</t>
        </r>
      </text>
    </comment>
    <comment ref="J1494" authorId="1" shapeId="0" xr:uid="{888CC615-26D9-4DEC-835C-D6813FEA7681}">
      <text>
        <r>
          <rPr>
            <b/>
            <sz val="9"/>
            <color indexed="81"/>
            <rFont val="Tahoma"/>
            <family val="2"/>
          </rPr>
          <t>If this highlights as an error, consider upsizing the Tether size for better ribbon utilization</t>
        </r>
      </text>
    </comment>
    <comment ref="J1495" authorId="1" shapeId="0" xr:uid="{683CE4D9-75E7-4D4A-9A79-16814D7337A0}">
      <text>
        <r>
          <rPr>
            <b/>
            <sz val="9"/>
            <color indexed="81"/>
            <rFont val="Tahoma"/>
            <family val="2"/>
          </rPr>
          <t>If this highlights as an error, consider upsizing the Tether size for better ribbon utilization</t>
        </r>
      </text>
    </comment>
    <comment ref="J1496" authorId="1" shapeId="0" xr:uid="{A7913993-8BB9-4E7C-B6F2-12FECCFA30CA}">
      <text>
        <r>
          <rPr>
            <b/>
            <sz val="9"/>
            <color indexed="81"/>
            <rFont val="Tahoma"/>
            <family val="2"/>
          </rPr>
          <t>If this highlights as an error, consider upsizing the Tether size for better ribbon utilization</t>
        </r>
      </text>
    </comment>
    <comment ref="J1497" authorId="1" shapeId="0" xr:uid="{7A3B37D4-B33B-4BDF-9A97-787CC47647AB}">
      <text>
        <r>
          <rPr>
            <b/>
            <sz val="9"/>
            <color indexed="81"/>
            <rFont val="Tahoma"/>
            <family val="2"/>
          </rPr>
          <t>If this highlights as an error, consider upsizing the Tether size for better ribbon utilization</t>
        </r>
      </text>
    </comment>
    <comment ref="J1498" authorId="1" shapeId="0" xr:uid="{18CAB484-C32D-4E88-9004-168E27F6AD53}">
      <text>
        <r>
          <rPr>
            <b/>
            <sz val="9"/>
            <color indexed="81"/>
            <rFont val="Tahoma"/>
            <family val="2"/>
          </rPr>
          <t>If this highlights as an error, consider upsizing the Tether size for better ribbon utilization</t>
        </r>
      </text>
    </comment>
    <comment ref="J1499" authorId="1" shapeId="0" xr:uid="{1A58B37E-84B6-4CA4-AEB3-F6218B9AF19F}">
      <text>
        <r>
          <rPr>
            <b/>
            <sz val="9"/>
            <color indexed="81"/>
            <rFont val="Tahoma"/>
            <family val="2"/>
          </rPr>
          <t>If this highlights as an error, consider upsizing the Tether size for better ribbon utilization</t>
        </r>
      </text>
    </comment>
    <comment ref="J1500" authorId="1" shapeId="0" xr:uid="{BDA21DAB-0607-4D8D-8249-36CB7C2206A6}">
      <text>
        <r>
          <rPr>
            <b/>
            <sz val="9"/>
            <color indexed="81"/>
            <rFont val="Tahoma"/>
            <family val="2"/>
          </rPr>
          <t>If this highlights as an error, consider upsizing the Tether size for better ribbon utilization</t>
        </r>
      </text>
    </comment>
    <comment ref="J1501" authorId="1" shapeId="0" xr:uid="{DDF97256-93D0-4EDC-A062-E54DEEF07ABE}">
      <text>
        <r>
          <rPr>
            <b/>
            <sz val="9"/>
            <color indexed="81"/>
            <rFont val="Tahoma"/>
            <family val="2"/>
          </rPr>
          <t>If this highlights as an error, consider upsizing the Tether size for better ribbon utilization</t>
        </r>
      </text>
    </comment>
    <comment ref="J1502" authorId="1" shapeId="0" xr:uid="{FFC62EDD-5512-4740-A6F8-60AD142047B9}">
      <text>
        <r>
          <rPr>
            <b/>
            <sz val="9"/>
            <color indexed="81"/>
            <rFont val="Tahoma"/>
            <family val="2"/>
          </rPr>
          <t>If this highlights as an error, consider upsizing the Tether size for better ribbon utilization</t>
        </r>
      </text>
    </comment>
    <comment ref="J1503" authorId="1" shapeId="0" xr:uid="{CC31F4CF-35B3-4EBF-804B-89A49342B9F3}">
      <text>
        <r>
          <rPr>
            <b/>
            <sz val="9"/>
            <color indexed="81"/>
            <rFont val="Tahoma"/>
            <family val="2"/>
          </rPr>
          <t>If this highlights as an error, consider upsizing the Tether size for better ribbon utilization</t>
        </r>
      </text>
    </comment>
    <comment ref="J1504" authorId="1" shapeId="0" xr:uid="{659E1F56-8169-4108-8814-2AEFFD04B871}">
      <text>
        <r>
          <rPr>
            <b/>
            <sz val="9"/>
            <color indexed="81"/>
            <rFont val="Tahoma"/>
            <family val="2"/>
          </rPr>
          <t>If this highlights as an error, consider upsizing the Tether size for better ribbon utilization</t>
        </r>
      </text>
    </comment>
    <comment ref="J1505" authorId="1" shapeId="0" xr:uid="{365E4299-55A7-4024-BFB0-A218F0C6D329}">
      <text>
        <r>
          <rPr>
            <b/>
            <sz val="9"/>
            <color indexed="81"/>
            <rFont val="Tahoma"/>
            <family val="2"/>
          </rPr>
          <t>If this highlights as an error, consider upsizing the Tether size for better ribbon utilization</t>
        </r>
      </text>
    </comment>
    <comment ref="J1506" authorId="1" shapeId="0" xr:uid="{A5D88642-2078-4047-AAD1-C190E7BB8600}">
      <text>
        <r>
          <rPr>
            <b/>
            <sz val="9"/>
            <color indexed="81"/>
            <rFont val="Tahoma"/>
            <family val="2"/>
          </rPr>
          <t>If this highlights as an error, consider upsizing the Tether size for better ribbon utilization</t>
        </r>
      </text>
    </comment>
    <comment ref="J1507" authorId="1" shapeId="0" xr:uid="{0B793A62-FF0A-4B72-9F65-6F0D073FE731}">
      <text>
        <r>
          <rPr>
            <b/>
            <sz val="9"/>
            <color indexed="81"/>
            <rFont val="Tahoma"/>
            <family val="2"/>
          </rPr>
          <t>If this highlights as an error, consider upsizing the Tether size for better ribbon utilization</t>
        </r>
      </text>
    </comment>
    <comment ref="J1508" authorId="1" shapeId="0" xr:uid="{BDF301FF-8125-4E2D-8188-B8F4661E65B1}">
      <text>
        <r>
          <rPr>
            <b/>
            <sz val="9"/>
            <color indexed="81"/>
            <rFont val="Tahoma"/>
            <family val="2"/>
          </rPr>
          <t>If this highlights as an error, consider upsizing the Tether size for better ribbon utilization</t>
        </r>
      </text>
    </comment>
    <comment ref="J1509" authorId="1" shapeId="0" xr:uid="{6CF99BDB-5FC1-4534-843F-A42BBA2CB924}">
      <text>
        <r>
          <rPr>
            <b/>
            <sz val="9"/>
            <color indexed="81"/>
            <rFont val="Tahoma"/>
            <family val="2"/>
          </rPr>
          <t>If this highlights as an error, consider upsizing the Tether size for better ribbon utilization</t>
        </r>
      </text>
    </comment>
    <comment ref="J1510" authorId="1" shapeId="0" xr:uid="{93AD3F0C-9A27-4EC2-B1BC-525CAE5CD05F}">
      <text>
        <r>
          <rPr>
            <b/>
            <sz val="9"/>
            <color indexed="81"/>
            <rFont val="Tahoma"/>
            <family val="2"/>
          </rPr>
          <t>If this highlights as an error, consider upsizing the Tether size for better ribbon utilization</t>
        </r>
      </text>
    </comment>
    <comment ref="C1511" authorId="1" shapeId="0" xr:uid="{289C58C7-6CCE-487C-AA65-4EDFEC06A8B7}">
      <text>
        <r>
          <rPr>
            <b/>
            <sz val="9"/>
            <color indexed="81"/>
            <rFont val="Tahoma"/>
            <family val="2"/>
          </rPr>
          <t>DBL REV requires TWO rows!
TPL REV requires THREE rows!
QD REV requires FOUR rows!</t>
        </r>
      </text>
    </comment>
    <comment ref="J1511" authorId="1" shapeId="0" xr:uid="{CDD386D2-59EC-4ED3-9347-8BE88B3AEB09}">
      <text>
        <r>
          <rPr>
            <b/>
            <sz val="9"/>
            <color indexed="81"/>
            <rFont val="Tahoma"/>
            <family val="2"/>
          </rPr>
          <t>If this highlights as an error, consider upsizing the Tether size for better ribbon utilization</t>
        </r>
      </text>
    </comment>
    <comment ref="C1512" authorId="1" shapeId="0" xr:uid="{66EF213B-4F3E-4AB4-860F-69C31ECCC99C}">
      <text>
        <r>
          <rPr>
            <b/>
            <sz val="9"/>
            <color indexed="81"/>
            <rFont val="Tahoma"/>
            <family val="2"/>
          </rPr>
          <t>DBL REV requires TWO rows!
TPL REV requires THREE rows!
QD REV requires FOUR rows!</t>
        </r>
      </text>
    </comment>
    <comment ref="J1512" authorId="1" shapeId="0" xr:uid="{56BF6573-558B-4DCF-86E6-EAC361FE459C}">
      <text>
        <r>
          <rPr>
            <b/>
            <sz val="9"/>
            <color indexed="81"/>
            <rFont val="Tahoma"/>
            <family val="2"/>
          </rPr>
          <t>If this highlights as an error, consider upsizing the Tether size for better ribbon utilization</t>
        </r>
      </text>
    </comment>
    <comment ref="C1513" authorId="1" shapeId="0" xr:uid="{ACA20F3A-8079-4BAC-8926-5F70594A236E}">
      <text>
        <r>
          <rPr>
            <b/>
            <sz val="9"/>
            <color indexed="81"/>
            <rFont val="Tahoma"/>
            <family val="2"/>
          </rPr>
          <t>DBL REV requires TWO rows!
TPL REV requires THREE rows!
QD REV requires FOUR rows!</t>
        </r>
      </text>
    </comment>
    <comment ref="J1513" authorId="1" shapeId="0" xr:uid="{6DD6F42F-19AA-452F-8D50-8F17C1A5CE13}">
      <text>
        <r>
          <rPr>
            <b/>
            <sz val="9"/>
            <color indexed="81"/>
            <rFont val="Tahoma"/>
            <family val="2"/>
          </rPr>
          <t>If this highlights as an error, consider upsizing the Tether size for better ribbon utilization</t>
        </r>
      </text>
    </comment>
    <comment ref="C1514" authorId="1" shapeId="0" xr:uid="{EBC70381-56E7-43DA-AC26-3B420CB07D9D}">
      <text>
        <r>
          <rPr>
            <b/>
            <sz val="9"/>
            <color indexed="81"/>
            <rFont val="Tahoma"/>
            <family val="2"/>
          </rPr>
          <t>DBL REV requires TWO rows!
TPL REV requires THREE rows!
QD REV requires FOUR rows!</t>
        </r>
      </text>
    </comment>
    <comment ref="J1514" authorId="1" shapeId="0" xr:uid="{8FC1FC45-B633-4658-9B92-A11F2814AC8D}">
      <text>
        <r>
          <rPr>
            <b/>
            <sz val="9"/>
            <color indexed="81"/>
            <rFont val="Tahoma"/>
            <family val="2"/>
          </rPr>
          <t>If this highlights as an error, consider upsizing the Tether size for better ribbon utilization</t>
        </r>
      </text>
    </comment>
    <comment ref="C1515" authorId="1" shapeId="0" xr:uid="{800833FE-2919-4553-B75A-8E6CEC3DDB58}">
      <text>
        <r>
          <rPr>
            <b/>
            <sz val="9"/>
            <color indexed="81"/>
            <rFont val="Tahoma"/>
            <family val="2"/>
          </rPr>
          <t>DBL REV requires TWO rows!
TPL REV requires THREE rows!
QD REV requires FOUR rows!</t>
        </r>
      </text>
    </comment>
    <comment ref="J1515" authorId="1" shapeId="0" xr:uid="{C77C81CC-4217-42D0-960F-BCF4F69D9153}">
      <text>
        <r>
          <rPr>
            <b/>
            <sz val="9"/>
            <color indexed="81"/>
            <rFont val="Tahoma"/>
            <family val="2"/>
          </rPr>
          <t>If this highlights as an error, consider upsizing the Tether size for better ribbon utilization</t>
        </r>
      </text>
    </comment>
    <comment ref="C1516" authorId="1" shapeId="0" xr:uid="{72EA8CF7-7636-44A9-B0CF-F598732F2A9D}">
      <text>
        <r>
          <rPr>
            <b/>
            <sz val="9"/>
            <color indexed="81"/>
            <rFont val="Tahoma"/>
            <family val="2"/>
          </rPr>
          <t>DBL REV requires TWO rows!
TPL REV requires THREE rows!
QD REV requires FOUR rows!</t>
        </r>
      </text>
    </comment>
    <comment ref="J1516" authorId="1" shapeId="0" xr:uid="{AE20F660-9609-4A44-8AC1-1BCA60008E07}">
      <text>
        <r>
          <rPr>
            <b/>
            <sz val="9"/>
            <color indexed="81"/>
            <rFont val="Tahoma"/>
            <family val="2"/>
          </rPr>
          <t>If this highlights as an error, consider upsizing the Tether size for better ribbon utilization</t>
        </r>
      </text>
    </comment>
    <comment ref="C1517" authorId="1" shapeId="0" xr:uid="{526DB9B9-FFA2-4FED-8D6C-3C06CDD342B5}">
      <text>
        <r>
          <rPr>
            <b/>
            <sz val="9"/>
            <color indexed="81"/>
            <rFont val="Tahoma"/>
            <family val="2"/>
          </rPr>
          <t>DBL REV requires TWO rows!
TPL REV requires THREE rows!
QD REV requires FOUR rows!</t>
        </r>
      </text>
    </comment>
    <comment ref="J1517" authorId="1" shapeId="0" xr:uid="{B90F772C-9328-4D1B-89D1-47F79C235EE6}">
      <text>
        <r>
          <rPr>
            <b/>
            <sz val="9"/>
            <color indexed="81"/>
            <rFont val="Tahoma"/>
            <family val="2"/>
          </rPr>
          <t>If this highlights as an error, consider upsizing the Tether size for better ribbon utilization</t>
        </r>
      </text>
    </comment>
    <comment ref="B1523" authorId="0" shapeId="0" xr:uid="{8DAF37AA-DBA7-4974-8355-CE56CF073186}">
      <text>
        <r>
          <rPr>
            <b/>
            <sz val="8"/>
            <color indexed="81"/>
            <rFont val="Tahoma"/>
            <family val="2"/>
          </rPr>
          <t>This information will be used to satisfy your distribution planning requirement.</t>
        </r>
        <r>
          <rPr>
            <sz val="8"/>
            <color indexed="81"/>
            <rFont val="Tahoma"/>
            <family val="2"/>
          </rPr>
          <t xml:space="preserve">
</t>
        </r>
      </text>
    </comment>
    <comment ref="G1523" authorId="0" shapeId="0" xr:uid="{76A7F8AD-7832-4558-9D8A-E942F2A91AC3}">
      <text>
        <r>
          <rPr>
            <b/>
            <sz val="8"/>
            <color indexed="81"/>
            <rFont val="Tahoma"/>
            <family val="2"/>
          </rPr>
          <t>This is total fibers that have been assigned to this Reel based on Tether sizes picked</t>
        </r>
        <r>
          <rPr>
            <sz val="8"/>
            <color indexed="81"/>
            <rFont val="Tahoma"/>
            <family val="2"/>
          </rPr>
          <t xml:space="preserve">
</t>
        </r>
      </text>
    </comment>
    <comment ref="I1523" authorId="0" shapeId="0" xr:uid="{458511E4-D1CA-4719-BF24-EFCADE1516BF}">
      <text>
        <r>
          <rPr>
            <b/>
            <sz val="8"/>
            <color indexed="81"/>
            <rFont val="Tahoma"/>
            <family val="2"/>
          </rPr>
          <t>This will be added to Planning Load Block A for TOTAL</t>
        </r>
        <r>
          <rPr>
            <sz val="8"/>
            <color indexed="81"/>
            <rFont val="Tahoma"/>
            <family val="2"/>
          </rPr>
          <t xml:space="preserve">
</t>
        </r>
      </text>
    </comment>
    <comment ref="J1523" authorId="0" shapeId="0" xr:uid="{70A7392F-66DC-49EB-8EAF-E5F6ACCE8F8F}">
      <text>
        <r>
          <rPr>
            <b/>
            <sz val="8"/>
            <color indexed="81"/>
            <rFont val="Tahoma"/>
            <family val="2"/>
          </rPr>
          <t>This is the PON OUT count that is not assigned in this cable reel.</t>
        </r>
        <r>
          <rPr>
            <sz val="8"/>
            <color indexed="81"/>
            <rFont val="Tahoma"/>
            <family val="2"/>
          </rPr>
          <t xml:space="preserve">
</t>
        </r>
      </text>
    </comment>
    <comment ref="P1523" authorId="1" shapeId="0" xr:uid="{A0ED2A94-D26B-4A94-A604-00142A377C9A}">
      <text>
        <r>
          <rPr>
            <b/>
            <sz val="9"/>
            <color indexed="81"/>
            <rFont val="Tahoma"/>
            <family val="2"/>
          </rPr>
          <t>REMEMBER: 2-Fbr Tethers are NOT available for RPX CABLE!</t>
        </r>
      </text>
    </comment>
    <comment ref="Q1523" authorId="1" shapeId="0" xr:uid="{BD35AEB0-34B6-43BF-A237-24EF614A53ED}">
      <text>
        <r>
          <rPr>
            <b/>
            <sz val="9"/>
            <color indexed="81"/>
            <rFont val="Tahoma"/>
            <family val="2"/>
          </rPr>
          <t>REMEMBER: 2-Fbr Tethers are NOT available for RPX CABLE!</t>
        </r>
      </text>
    </comment>
    <comment ref="S1523" authorId="1" shapeId="0" xr:uid="{6AD384C0-5372-4884-A01F-50E2F241A07F}">
      <text>
        <r>
          <rPr>
            <b/>
            <sz val="9"/>
            <color indexed="81"/>
            <rFont val="Tahoma"/>
            <family val="2"/>
          </rPr>
          <t>REMEMBER: 2-Fbr Tethers are NOT available for RPX CABLE!</t>
        </r>
      </text>
    </comment>
    <comment ref="T1523" authorId="1" shapeId="0" xr:uid="{A778C1BD-8A6A-4E45-B2F3-317461F8960D}">
      <text>
        <r>
          <rPr>
            <b/>
            <sz val="9"/>
            <color indexed="81"/>
            <rFont val="Tahoma"/>
            <family val="2"/>
          </rPr>
          <t>REMEMBER: 2-Fbr Tethers are NOT available for RPX CABLE!</t>
        </r>
      </text>
    </comment>
    <comment ref="B1524" authorId="0" shapeId="0" xr:uid="{15B9CFAF-1C69-4631-B351-3CD47A2ED2F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524" authorId="0" shapeId="0" xr:uid="{EB232A67-A6F3-47E8-B1F6-863B9B674BEF}">
      <text>
        <r>
          <rPr>
            <b/>
            <sz val="8"/>
            <color indexed="81"/>
            <rFont val="Tahoma"/>
            <family val="2"/>
          </rPr>
          <t>Make sure you add this number to "TAT FIBERS ASSIGNED" for the total required in the Load Block on the prints.</t>
        </r>
      </text>
    </comment>
    <comment ref="G1524" authorId="0" shapeId="0" xr:uid="{27C56B34-D735-4BDE-95E8-CC45F8C14B28}">
      <text>
        <r>
          <rPr>
            <b/>
            <sz val="8"/>
            <color indexed="81"/>
            <rFont val="Tahoma"/>
            <family val="2"/>
          </rPr>
          <t>Includes "DEAD" Count (No PON count assigned)</t>
        </r>
      </text>
    </comment>
    <comment ref="I1524" authorId="0" shapeId="0" xr:uid="{105277C2-0EFF-4371-A5FD-D6F8623F8C22}">
      <text>
        <r>
          <rPr>
            <b/>
            <sz val="8"/>
            <color indexed="81"/>
            <rFont val="Tahoma"/>
            <family val="2"/>
          </rPr>
          <t xml:space="preserve">If this number is negative- you need to upsize your cable sheath </t>
        </r>
        <r>
          <rPr>
            <sz val="8"/>
            <color indexed="81"/>
            <rFont val="Tahoma"/>
            <family val="2"/>
          </rPr>
          <t xml:space="preserve">
</t>
        </r>
      </text>
    </comment>
    <comment ref="Z1524" authorId="0" shapeId="0" xr:uid="{A79890A5-60A5-41F2-981B-6BA37D4FC79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525" authorId="0" shapeId="0" xr:uid="{9B1AC756-4679-43A8-A20F-5C4F6570CD7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525" authorId="0" shapeId="0" xr:uid="{1B4B5925-A371-4104-BEB0-5587E519B60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525" authorId="0" shapeId="0" xr:uid="{F0887B02-B7B2-45F1-8358-0C924E5D12DF}">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525" authorId="1" shapeId="0" xr:uid="{36F7D2B3-096F-445A-BDDE-45FC7338E1A6}">
      <text>
        <r>
          <rPr>
            <b/>
            <sz val="9"/>
            <color indexed="81"/>
            <rFont val="Tahoma"/>
            <family val="2"/>
          </rPr>
          <t>REMEMBER: 6-Fbr Tethers are NOT available for RPX CABLE!</t>
        </r>
      </text>
    </comment>
    <comment ref="Q1525" authorId="1" shapeId="0" xr:uid="{D900E840-3141-4CFF-AE59-654CB4C30654}">
      <text>
        <r>
          <rPr>
            <b/>
            <sz val="9"/>
            <color indexed="81"/>
            <rFont val="Tahoma"/>
            <family val="2"/>
          </rPr>
          <t>REMEMBER: 6-Fbr Tethers are NOT available for RPX CABLE!</t>
        </r>
      </text>
    </comment>
    <comment ref="S1525" authorId="1" shapeId="0" xr:uid="{CB550379-01F5-4138-A0E5-9C324369B3C0}">
      <text>
        <r>
          <rPr>
            <b/>
            <sz val="9"/>
            <color indexed="81"/>
            <rFont val="Tahoma"/>
            <family val="2"/>
          </rPr>
          <t>REMEMBER: 6-Fbr Tethers are NOT available for RPX CABLE!</t>
        </r>
      </text>
    </comment>
    <comment ref="T1525" authorId="1" shapeId="0" xr:uid="{8FA51869-F04F-4553-BE09-0CAA7748D178}">
      <text>
        <r>
          <rPr>
            <b/>
            <sz val="9"/>
            <color indexed="81"/>
            <rFont val="Tahoma"/>
            <family val="2"/>
          </rPr>
          <t>REMEMBER: 6-Fbr Tethers are NOT available for AERIAL CABLE!</t>
        </r>
      </text>
    </comment>
    <comment ref="B1526" authorId="0" shapeId="0" xr:uid="{38F45B88-377A-40B1-B318-C0BB0EAC764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526" authorId="0" shapeId="0" xr:uid="{69B758F3-6C69-489D-96EB-B3753798CCD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527" authorId="0" shapeId="0" xr:uid="{B11A8593-A168-4986-871C-8EF366C6D6F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528" authorId="0" shapeId="0" xr:uid="{F1300298-4AA7-4E64-878E-28335090FFC4}">
      <text>
        <r>
          <rPr>
            <b/>
            <sz val="8"/>
            <color indexed="81"/>
            <rFont val="Tahoma"/>
            <family val="2"/>
          </rPr>
          <t>Include any existing, planned, or expected wireless locations to be fed by this reel of cable.</t>
        </r>
        <r>
          <rPr>
            <sz val="8"/>
            <color indexed="81"/>
            <rFont val="Tahoma"/>
            <family val="2"/>
          </rPr>
          <t xml:space="preserve">
</t>
        </r>
      </text>
    </comment>
    <comment ref="E1528" authorId="0" shapeId="0" xr:uid="{2E3ABB4D-CE1B-4259-8FC4-DC543B4FD816}">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528" authorId="0" shapeId="0" xr:uid="{F2D85E62-6E60-421B-B8AD-1A7B38D7D1BD}">
      <text>
        <r>
          <rPr>
            <b/>
            <sz val="8"/>
            <color indexed="81"/>
            <rFont val="Tahoma"/>
            <family val="2"/>
          </rPr>
          <t>These are "manufacturing rules" and general warnings</t>
        </r>
        <r>
          <rPr>
            <sz val="8"/>
            <color indexed="81"/>
            <rFont val="Tahoma"/>
            <family val="2"/>
          </rPr>
          <t xml:space="preserve">
</t>
        </r>
      </text>
    </comment>
    <comment ref="B1529" authorId="0" shapeId="0" xr:uid="{47D2A3AE-D1BE-4710-B474-A0E137EFA3BE}">
      <text>
        <r>
          <rPr>
            <b/>
            <sz val="8"/>
            <color indexed="81"/>
            <rFont val="Tahoma"/>
            <family val="2"/>
          </rPr>
          <t>Field end section(s) requirements that this section of cable will feed (not fed by TETHERS)</t>
        </r>
        <r>
          <rPr>
            <sz val="8"/>
            <color indexed="81"/>
            <rFont val="Tahoma"/>
            <family val="2"/>
          </rPr>
          <t xml:space="preserve">
</t>
        </r>
      </text>
    </comment>
    <comment ref="B1530" authorId="0" shapeId="0" xr:uid="{97A3F8E8-1542-468B-9803-84738C031657}">
      <text>
        <r>
          <rPr>
            <b/>
            <sz val="8"/>
            <color indexed="81"/>
            <rFont val="Tahoma"/>
            <family val="2"/>
          </rPr>
          <t>This number is a sum of TOTAL PLANNED plus the ASSIGNED TO TETHERS</t>
        </r>
        <r>
          <rPr>
            <sz val="8"/>
            <color indexed="81"/>
            <rFont val="Tahoma"/>
            <family val="2"/>
          </rPr>
          <t xml:space="preserve">
</t>
        </r>
      </text>
    </comment>
    <comment ref="Z1531" authorId="0" shapeId="0" xr:uid="{22D70D4E-F649-4ACE-8D7A-5BF7CF558EE0}">
      <text>
        <r>
          <rPr>
            <b/>
            <sz val="8"/>
            <color indexed="81"/>
            <rFont val="Tahoma"/>
            <family val="2"/>
          </rPr>
          <t>When using a 216, these are the 2-buffer tubes that can't be cross-assigned</t>
        </r>
        <r>
          <rPr>
            <sz val="8"/>
            <color indexed="81"/>
            <rFont val="Tahoma"/>
            <family val="2"/>
          </rPr>
          <t xml:space="preserve">
</t>
        </r>
      </text>
    </comment>
    <comment ref="AA1531" authorId="0" shapeId="0" xr:uid="{FC13194D-7FE6-4CF5-842F-F8419EDE1EEA}">
      <text>
        <r>
          <rPr>
            <b/>
            <sz val="8"/>
            <color indexed="81"/>
            <rFont val="Tahoma"/>
            <family val="2"/>
          </rPr>
          <t>Counting from High count Backwards- this is Fiber Strand 133</t>
        </r>
      </text>
    </comment>
    <comment ref="AB1531" authorId="0" shapeId="0" xr:uid="{FEB835BE-BC6C-468F-B7E9-8A1AD5ED4C6C}">
      <text>
        <r>
          <rPr>
            <b/>
            <sz val="8"/>
            <color indexed="81"/>
            <rFont val="Tahoma"/>
            <family val="2"/>
          </rPr>
          <t>Counting from High count Backwards- this is Fiber Strand 144</t>
        </r>
        <r>
          <rPr>
            <sz val="8"/>
            <color indexed="81"/>
            <rFont val="Tahoma"/>
            <family val="2"/>
          </rPr>
          <t xml:space="preserve">
</t>
        </r>
      </text>
    </comment>
    <comment ref="C1532" authorId="0" shapeId="0" xr:uid="{433CC9B3-6866-4E36-898C-E3D2BF46B120}">
      <text>
        <r>
          <rPr>
            <b/>
            <sz val="8"/>
            <color indexed="81"/>
            <rFont val="Tahoma"/>
            <family val="2"/>
          </rPr>
          <t xml:space="preserve">Select if this tether will be used to feed a CFST or a lateral cable. </t>
        </r>
      </text>
    </comment>
    <comment ref="D1532" authorId="0" shapeId="0" xr:uid="{0733C328-83D0-40E5-B0E1-215683EE3C55}">
      <text>
        <r>
          <rPr>
            <b/>
            <sz val="8"/>
            <color indexed="81"/>
            <rFont val="Tahoma"/>
            <family val="2"/>
          </rPr>
          <t>Note the Terminal Address to keep your locations straight</t>
        </r>
        <r>
          <rPr>
            <sz val="8"/>
            <color indexed="81"/>
            <rFont val="Tahoma"/>
            <family val="2"/>
          </rPr>
          <t xml:space="preserve">
</t>
        </r>
      </text>
    </comment>
    <comment ref="E1532" authorId="0" shapeId="0" xr:uid="{721091F2-BA6C-41C4-952A-3218D252CC07}">
      <text>
        <r>
          <rPr>
            <b/>
            <sz val="9"/>
            <color indexed="81"/>
            <rFont val="Calibri"/>
            <family val="2"/>
            <scheme val="minor"/>
          </rPr>
          <t>Pick the Tether Size for the location</t>
        </r>
        <r>
          <rPr>
            <sz val="8"/>
            <color indexed="81"/>
            <rFont val="Tahoma"/>
            <family val="2"/>
          </rPr>
          <t xml:space="preserve">
</t>
        </r>
      </text>
    </comment>
    <comment ref="F1532" authorId="2" shapeId="0" xr:uid="{122F000C-9322-4CE2-A5C0-712993FA47DA}">
      <text>
        <r>
          <rPr>
            <b/>
            <sz val="9"/>
            <color indexed="81"/>
            <rFont val="Tahoma"/>
            <family val="2"/>
          </rPr>
          <t>Identify TCF or FST location.
Leave blank if tether is NOT for a TCF or FST!</t>
        </r>
      </text>
    </comment>
    <comment ref="H1532" authorId="0" shapeId="0" xr:uid="{ACFEBAA1-7F6E-42B1-BF06-C6D836FB2621}">
      <text>
        <r>
          <rPr>
            <b/>
            <sz val="8"/>
            <color indexed="81"/>
            <rFont val="Tahoma"/>
            <family val="2"/>
          </rPr>
          <t>If any of these numbers are negative, check your PON count and Cable size</t>
        </r>
        <r>
          <rPr>
            <sz val="8"/>
            <color indexed="81"/>
            <rFont val="Tahoma"/>
            <family val="2"/>
          </rPr>
          <t xml:space="preserve">
</t>
        </r>
      </text>
    </comment>
    <comment ref="I1532" authorId="0" shapeId="0" xr:uid="{557A66C0-F46B-481C-8B94-C668A56FB206}">
      <text>
        <r>
          <rPr>
            <b/>
            <sz val="8"/>
            <color indexed="81"/>
            <rFont val="Tahoma"/>
            <family val="2"/>
          </rPr>
          <t>If any of these numbers are negative, check your PON count and Cable size</t>
        </r>
      </text>
    </comment>
    <comment ref="J1532" authorId="0" shapeId="0" xr:uid="{EC528C72-4888-432A-B8D8-16C80D2E252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532" authorId="2" shapeId="0" xr:uid="{B5B32755-2DAD-4376-B18D-B7F38B0018F6}">
      <text>
        <r>
          <rPr>
            <b/>
            <sz val="9"/>
            <color indexed="81"/>
            <rFont val="Tahoma"/>
            <family val="2"/>
          </rPr>
          <t>Leave blank if using 10' Terminal Tail
Enter Tail length if greater than 10'</t>
        </r>
      </text>
    </comment>
    <comment ref="M1532" authorId="0" shapeId="0" xr:uid="{D26DB034-A48B-4F48-B538-5CB18679C00A}">
      <text>
        <r>
          <rPr>
            <b/>
            <sz val="8"/>
            <color indexed="81"/>
            <rFont val="Tahoma"/>
            <family val="2"/>
          </rPr>
          <t>Make design notes such as slack coils, realingment loops,  or location notes</t>
        </r>
      </text>
    </comment>
    <comment ref="Z1532" authorId="0" shapeId="0" xr:uid="{9586F257-611C-472E-A763-D7621BD2B5EC}">
      <text>
        <r>
          <rPr>
            <b/>
            <sz val="8"/>
            <color indexed="81"/>
            <rFont val="Tahoma"/>
            <family val="2"/>
          </rPr>
          <t>When using a 216, these are the 2-buffer tubes that can't be cross-assigned</t>
        </r>
        <r>
          <rPr>
            <sz val="8"/>
            <color indexed="81"/>
            <rFont val="Tahoma"/>
            <family val="2"/>
          </rPr>
          <t xml:space="preserve">
</t>
        </r>
      </text>
    </comment>
    <comment ref="AA1532" authorId="0" shapeId="0" xr:uid="{32C0D4F5-6DB1-4CD1-B8BF-FC9ABDF55EA7}">
      <text>
        <r>
          <rPr>
            <b/>
            <sz val="8"/>
            <color indexed="81"/>
            <rFont val="Tahoma"/>
            <family val="2"/>
          </rPr>
          <t xml:space="preserve">Counting from High count Backwards- this is Fiber Strand 145
</t>
        </r>
      </text>
    </comment>
    <comment ref="AB1532" authorId="0" shapeId="0" xr:uid="{5BBF3C79-6A71-48FA-B19D-74166CB889E9}">
      <text>
        <r>
          <rPr>
            <b/>
            <sz val="8"/>
            <color indexed="81"/>
            <rFont val="Tahoma"/>
            <family val="2"/>
          </rPr>
          <t>Counting from High count Backwards- this is Fiber Strand 156</t>
        </r>
      </text>
    </comment>
    <comment ref="J1534" authorId="1" shapeId="0" xr:uid="{268C93EF-F6F7-4A18-98EC-501882C99BC2}">
      <text>
        <r>
          <rPr>
            <b/>
            <sz val="9"/>
            <color indexed="81"/>
            <rFont val="Tahoma"/>
            <family val="2"/>
          </rPr>
          <t>If this highlights as an error, consider upsizing the Tether size for better ribbon utilization</t>
        </r>
      </text>
    </comment>
    <comment ref="J1535" authorId="1" shapeId="0" xr:uid="{FEE1E1CB-358B-43D2-860F-C38A0073F621}">
      <text>
        <r>
          <rPr>
            <b/>
            <sz val="9"/>
            <color indexed="81"/>
            <rFont val="Tahoma"/>
            <family val="2"/>
          </rPr>
          <t>If this highlights as an error, consider upsizing the Tether size for better ribbon utilization</t>
        </r>
      </text>
    </comment>
    <comment ref="J1536" authorId="1" shapeId="0" xr:uid="{C0D846F8-88CC-42F0-A9BF-3FC6EC3CE048}">
      <text>
        <r>
          <rPr>
            <b/>
            <sz val="9"/>
            <color indexed="81"/>
            <rFont val="Tahoma"/>
            <family val="2"/>
          </rPr>
          <t>If this highlights as an error, consider upsizing the Tether size for better ribbon utilization</t>
        </r>
      </text>
    </comment>
    <comment ref="J1537" authorId="1" shapeId="0" xr:uid="{4FCAB4B2-21B8-4382-A2B4-40EFFC16A5EC}">
      <text>
        <r>
          <rPr>
            <b/>
            <sz val="9"/>
            <color indexed="81"/>
            <rFont val="Tahoma"/>
            <family val="2"/>
          </rPr>
          <t>If this highlights as an error, consider upsizing the Tether size for better ribbon utilization</t>
        </r>
      </text>
    </comment>
    <comment ref="J1538" authorId="1" shapeId="0" xr:uid="{9C789DC7-7582-41B8-B5FB-FBD9227D0849}">
      <text>
        <r>
          <rPr>
            <b/>
            <sz val="9"/>
            <color indexed="81"/>
            <rFont val="Tahoma"/>
            <family val="2"/>
          </rPr>
          <t>If this highlights as an error, consider upsizing the Tether size for better ribbon utilization</t>
        </r>
      </text>
    </comment>
    <comment ref="J1539" authorId="1" shapeId="0" xr:uid="{74CC314D-1400-446E-9E47-EC7F460CF481}">
      <text>
        <r>
          <rPr>
            <b/>
            <sz val="9"/>
            <color indexed="81"/>
            <rFont val="Tahoma"/>
            <family val="2"/>
          </rPr>
          <t>If this highlights as an error, consider upsizing the Tether size for better ribbon utilization</t>
        </r>
      </text>
    </comment>
    <comment ref="J1540" authorId="1" shapeId="0" xr:uid="{4FF3929E-8D43-4FBE-AD92-F693FDE9A114}">
      <text>
        <r>
          <rPr>
            <b/>
            <sz val="9"/>
            <color indexed="81"/>
            <rFont val="Tahoma"/>
            <family val="2"/>
          </rPr>
          <t>If this highlights as an error, consider upsizing the Tether size for better ribbon utilization</t>
        </r>
      </text>
    </comment>
    <comment ref="J1541" authorId="1" shapeId="0" xr:uid="{F17625BC-44E1-465A-A158-F5B3B9755B1A}">
      <text>
        <r>
          <rPr>
            <b/>
            <sz val="9"/>
            <color indexed="81"/>
            <rFont val="Tahoma"/>
            <family val="2"/>
          </rPr>
          <t>If this highlights as an error, consider upsizing the Tether size for better ribbon utilization</t>
        </r>
      </text>
    </comment>
    <comment ref="J1542" authorId="1" shapeId="0" xr:uid="{FBA7C169-5BE3-42D1-912E-9A287F146878}">
      <text>
        <r>
          <rPr>
            <b/>
            <sz val="9"/>
            <color indexed="81"/>
            <rFont val="Tahoma"/>
            <family val="2"/>
          </rPr>
          <t>If this highlights as an error, consider upsizing the Tether size for better ribbon utilization</t>
        </r>
      </text>
    </comment>
    <comment ref="J1543" authorId="1" shapeId="0" xr:uid="{9307B925-6CA5-490D-BEDE-E1CECD8445F5}">
      <text>
        <r>
          <rPr>
            <b/>
            <sz val="9"/>
            <color indexed="81"/>
            <rFont val="Tahoma"/>
            <family val="2"/>
          </rPr>
          <t>If this highlights as an error, consider upsizing the Tether size for better ribbon utilization</t>
        </r>
      </text>
    </comment>
    <comment ref="J1544" authorId="1" shapeId="0" xr:uid="{E8241CBC-229E-4BD6-A865-58D2C4F8B73D}">
      <text>
        <r>
          <rPr>
            <b/>
            <sz val="9"/>
            <color indexed="81"/>
            <rFont val="Tahoma"/>
            <family val="2"/>
          </rPr>
          <t>If this highlights as an error, consider upsizing the Tether size for better ribbon utilization</t>
        </r>
      </text>
    </comment>
    <comment ref="J1545" authorId="1" shapeId="0" xr:uid="{2EE7412F-2E71-4070-913E-33E8045A8700}">
      <text>
        <r>
          <rPr>
            <b/>
            <sz val="9"/>
            <color indexed="81"/>
            <rFont val="Tahoma"/>
            <family val="2"/>
          </rPr>
          <t>If this highlights as an error, consider upsizing the Tether size for better ribbon utilization</t>
        </r>
      </text>
    </comment>
    <comment ref="J1546" authorId="1" shapeId="0" xr:uid="{CAD44F9C-BD93-4914-B57D-6B4B6789CE73}">
      <text>
        <r>
          <rPr>
            <b/>
            <sz val="9"/>
            <color indexed="81"/>
            <rFont val="Tahoma"/>
            <family val="2"/>
          </rPr>
          <t>If this highlights as an error, consider upsizing the Tether size for better ribbon utilization</t>
        </r>
      </text>
    </comment>
    <comment ref="J1547" authorId="1" shapeId="0" xr:uid="{22229915-F6F1-4FEF-92B7-64E39D093D53}">
      <text>
        <r>
          <rPr>
            <b/>
            <sz val="9"/>
            <color indexed="81"/>
            <rFont val="Tahoma"/>
            <family val="2"/>
          </rPr>
          <t>If this highlights as an error, consider upsizing the Tether size for better ribbon utilization</t>
        </r>
      </text>
    </comment>
    <comment ref="J1548" authorId="1" shapeId="0" xr:uid="{06080472-EE5E-4B44-A85F-7B4C80B329C8}">
      <text>
        <r>
          <rPr>
            <b/>
            <sz val="9"/>
            <color indexed="81"/>
            <rFont val="Tahoma"/>
            <family val="2"/>
          </rPr>
          <t>If this highlights as an error, consider upsizing the Tether size for better ribbon utilization</t>
        </r>
      </text>
    </comment>
    <comment ref="J1549" authorId="1" shapeId="0" xr:uid="{6FF7AF67-C3FE-41E3-84A7-37CE080AF3EA}">
      <text>
        <r>
          <rPr>
            <b/>
            <sz val="9"/>
            <color indexed="81"/>
            <rFont val="Tahoma"/>
            <family val="2"/>
          </rPr>
          <t>If this highlights as an error, consider upsizing the Tether size for better ribbon utilization</t>
        </r>
      </text>
    </comment>
    <comment ref="J1550" authorId="1" shapeId="0" xr:uid="{589BF67E-286E-4D45-8093-143D3E849584}">
      <text>
        <r>
          <rPr>
            <b/>
            <sz val="9"/>
            <color indexed="81"/>
            <rFont val="Tahoma"/>
            <family val="2"/>
          </rPr>
          <t>If this highlights as an error, consider upsizing the Tether size for better ribbon utilization</t>
        </r>
      </text>
    </comment>
    <comment ref="J1551" authorId="1" shapeId="0" xr:uid="{CE10EABF-D1C6-4A1E-AD3F-74A31CDEEB66}">
      <text>
        <r>
          <rPr>
            <b/>
            <sz val="9"/>
            <color indexed="81"/>
            <rFont val="Tahoma"/>
            <family val="2"/>
          </rPr>
          <t>If this highlights as an error, consider upsizing the Tether size for better ribbon utilization</t>
        </r>
      </text>
    </comment>
    <comment ref="C1552" authorId="1" shapeId="0" xr:uid="{C71DD61A-06C8-4EA9-9BA8-2A5C57132F17}">
      <text>
        <r>
          <rPr>
            <b/>
            <sz val="9"/>
            <color indexed="81"/>
            <rFont val="Tahoma"/>
            <family val="2"/>
          </rPr>
          <t>DBL REV requires TWO rows!
TPL REV requires THREE rows!
QD REV requires FOUR rows!</t>
        </r>
      </text>
    </comment>
    <comment ref="J1552" authorId="1" shapeId="0" xr:uid="{F8E4857D-E345-4581-936D-FB6474FDC8F8}">
      <text>
        <r>
          <rPr>
            <b/>
            <sz val="9"/>
            <color indexed="81"/>
            <rFont val="Tahoma"/>
            <family val="2"/>
          </rPr>
          <t>If this highlights as an error, consider upsizing the Tether size for better ribbon utilization</t>
        </r>
      </text>
    </comment>
    <comment ref="C1553" authorId="1" shapeId="0" xr:uid="{4CAF377E-BBD4-48FA-A9FC-249B6ABB0CAF}">
      <text>
        <r>
          <rPr>
            <b/>
            <sz val="9"/>
            <color indexed="81"/>
            <rFont val="Tahoma"/>
            <family val="2"/>
          </rPr>
          <t>DBL REV requires TWO rows!
TPL REV requires THREE rows!
QD REV requires FOUR rows!</t>
        </r>
      </text>
    </comment>
    <comment ref="J1553" authorId="1" shapeId="0" xr:uid="{514AD774-4745-4F0B-A0C0-324FDBD8324A}">
      <text>
        <r>
          <rPr>
            <b/>
            <sz val="9"/>
            <color indexed="81"/>
            <rFont val="Tahoma"/>
            <family val="2"/>
          </rPr>
          <t>If this highlights as an error, consider upsizing the Tether size for better ribbon utilization</t>
        </r>
      </text>
    </comment>
    <comment ref="C1554" authorId="1" shapeId="0" xr:uid="{A78DD426-B5DC-490C-ADF8-317108024DAB}">
      <text>
        <r>
          <rPr>
            <b/>
            <sz val="9"/>
            <color indexed="81"/>
            <rFont val="Tahoma"/>
            <family val="2"/>
          </rPr>
          <t>DBL REV requires TWO rows!
TPL REV requires THREE rows!
QD REV requires FOUR rows!</t>
        </r>
      </text>
    </comment>
    <comment ref="J1554" authorId="1" shapeId="0" xr:uid="{82497909-4153-447D-B203-8C810CFD8FB1}">
      <text>
        <r>
          <rPr>
            <b/>
            <sz val="9"/>
            <color indexed="81"/>
            <rFont val="Tahoma"/>
            <family val="2"/>
          </rPr>
          <t>If this highlights as an error, consider upsizing the Tether size for better ribbon utilization</t>
        </r>
      </text>
    </comment>
    <comment ref="C1555" authorId="1" shapeId="0" xr:uid="{BA394113-B819-494C-A7D0-E8326A8A597D}">
      <text>
        <r>
          <rPr>
            <b/>
            <sz val="9"/>
            <color indexed="81"/>
            <rFont val="Tahoma"/>
            <family val="2"/>
          </rPr>
          <t>DBL REV requires TWO rows!
TPL REV requires THREE rows!
QD REV requires FOUR rows!</t>
        </r>
      </text>
    </comment>
    <comment ref="J1555" authorId="1" shapeId="0" xr:uid="{42139A45-4E97-465F-A383-CA3C901A8591}">
      <text>
        <r>
          <rPr>
            <b/>
            <sz val="9"/>
            <color indexed="81"/>
            <rFont val="Tahoma"/>
            <family val="2"/>
          </rPr>
          <t>If this highlights as an error, consider upsizing the Tether size for better ribbon utilization</t>
        </r>
      </text>
    </comment>
    <comment ref="C1556" authorId="1" shapeId="0" xr:uid="{C3ECBCB2-2C94-4407-A534-1984927F818B}">
      <text>
        <r>
          <rPr>
            <b/>
            <sz val="9"/>
            <color indexed="81"/>
            <rFont val="Tahoma"/>
            <family val="2"/>
          </rPr>
          <t>DBL REV requires TWO rows!
TPL REV requires THREE rows!
QD REV requires FOUR rows!</t>
        </r>
      </text>
    </comment>
    <comment ref="J1556" authorId="1" shapeId="0" xr:uid="{91ABF84D-6EF4-45FB-88A8-8F5AF34DFD54}">
      <text>
        <r>
          <rPr>
            <b/>
            <sz val="9"/>
            <color indexed="81"/>
            <rFont val="Tahoma"/>
            <family val="2"/>
          </rPr>
          <t>If this highlights as an error, consider upsizing the Tether size for better ribbon utilization</t>
        </r>
      </text>
    </comment>
    <comment ref="C1557" authorId="1" shapeId="0" xr:uid="{46BD8519-F82A-435B-A613-E70B10E4EB54}">
      <text>
        <r>
          <rPr>
            <b/>
            <sz val="9"/>
            <color indexed="81"/>
            <rFont val="Tahoma"/>
            <family val="2"/>
          </rPr>
          <t>DBL REV requires TWO rows!
TPL REV requires THREE rows!
QD REV requires FOUR rows!</t>
        </r>
      </text>
    </comment>
    <comment ref="J1557" authorId="1" shapeId="0" xr:uid="{777D4381-2D51-42C7-B3F6-A591C96FFB48}">
      <text>
        <r>
          <rPr>
            <b/>
            <sz val="9"/>
            <color indexed="81"/>
            <rFont val="Tahoma"/>
            <family val="2"/>
          </rPr>
          <t>If this highlights as an error, consider upsizing the Tether size for better ribbon utilization</t>
        </r>
      </text>
    </comment>
    <comment ref="C1558" authorId="1" shapeId="0" xr:uid="{5172BA37-3B9E-40E2-A831-35FD1BA9D405}">
      <text>
        <r>
          <rPr>
            <b/>
            <sz val="9"/>
            <color indexed="81"/>
            <rFont val="Tahoma"/>
            <family val="2"/>
          </rPr>
          <t>DBL REV requires TWO rows!
TPL REV requires THREE rows!
QD REV requires FOUR rows!</t>
        </r>
      </text>
    </comment>
    <comment ref="J1558" authorId="1" shapeId="0" xr:uid="{12B9FC68-2507-4F7B-A3D2-FF45688BA43B}">
      <text>
        <r>
          <rPr>
            <b/>
            <sz val="9"/>
            <color indexed="81"/>
            <rFont val="Tahoma"/>
            <family val="2"/>
          </rPr>
          <t>If this highlights as an error, consider upsizing the Tether size for better ribbon utilization</t>
        </r>
      </text>
    </comment>
    <comment ref="B1564" authorId="0" shapeId="0" xr:uid="{587189C4-7126-4D4B-93D8-2A286BE1D804}">
      <text>
        <r>
          <rPr>
            <b/>
            <sz val="8"/>
            <color indexed="81"/>
            <rFont val="Tahoma"/>
            <family val="2"/>
          </rPr>
          <t>This information will be used to satisfy your distribution planning requirement.</t>
        </r>
        <r>
          <rPr>
            <sz val="8"/>
            <color indexed="81"/>
            <rFont val="Tahoma"/>
            <family val="2"/>
          </rPr>
          <t xml:space="preserve">
</t>
        </r>
      </text>
    </comment>
    <comment ref="G1564" authorId="0" shapeId="0" xr:uid="{D51AF135-4352-4CB6-B06C-8C994CDA3358}">
      <text>
        <r>
          <rPr>
            <b/>
            <sz val="8"/>
            <color indexed="81"/>
            <rFont val="Tahoma"/>
            <family val="2"/>
          </rPr>
          <t>This is total fibers that have been assigned to this Reel based on Tether sizes picked</t>
        </r>
        <r>
          <rPr>
            <sz val="8"/>
            <color indexed="81"/>
            <rFont val="Tahoma"/>
            <family val="2"/>
          </rPr>
          <t xml:space="preserve">
</t>
        </r>
      </text>
    </comment>
    <comment ref="I1564" authorId="0" shapeId="0" xr:uid="{CCC6015B-414D-4407-828C-0B4D22E8C719}">
      <text>
        <r>
          <rPr>
            <b/>
            <sz val="8"/>
            <color indexed="81"/>
            <rFont val="Tahoma"/>
            <family val="2"/>
          </rPr>
          <t>This will be added to Planning Load Block A for TOTAL</t>
        </r>
        <r>
          <rPr>
            <sz val="8"/>
            <color indexed="81"/>
            <rFont val="Tahoma"/>
            <family val="2"/>
          </rPr>
          <t xml:space="preserve">
</t>
        </r>
      </text>
    </comment>
    <comment ref="J1564" authorId="0" shapeId="0" xr:uid="{7C8A4C7F-C3B3-4A88-BE4E-01110EE6F089}">
      <text>
        <r>
          <rPr>
            <b/>
            <sz val="8"/>
            <color indexed="81"/>
            <rFont val="Tahoma"/>
            <family val="2"/>
          </rPr>
          <t>This is the PON OUT count that is not assigned in this cable reel.</t>
        </r>
        <r>
          <rPr>
            <sz val="8"/>
            <color indexed="81"/>
            <rFont val="Tahoma"/>
            <family val="2"/>
          </rPr>
          <t xml:space="preserve">
</t>
        </r>
      </text>
    </comment>
    <comment ref="P1564" authorId="1" shapeId="0" xr:uid="{8561BC1B-B92A-4DFC-9472-3115B32216F4}">
      <text>
        <r>
          <rPr>
            <b/>
            <sz val="9"/>
            <color indexed="81"/>
            <rFont val="Tahoma"/>
            <family val="2"/>
          </rPr>
          <t>REMEMBER: 2-Fbr Tethers are NOT available for RPX CABLE!</t>
        </r>
      </text>
    </comment>
    <comment ref="Q1564" authorId="1" shapeId="0" xr:uid="{3E23B8FF-D54B-4024-8436-284D2197A3DC}">
      <text>
        <r>
          <rPr>
            <b/>
            <sz val="9"/>
            <color indexed="81"/>
            <rFont val="Tahoma"/>
            <family val="2"/>
          </rPr>
          <t>REMEMBER: 2-Fbr Tethers are NOT available for RPX CABLE!</t>
        </r>
      </text>
    </comment>
    <comment ref="S1564" authorId="1" shapeId="0" xr:uid="{A2AB576C-6363-493D-A4B2-98BFFA631E31}">
      <text>
        <r>
          <rPr>
            <b/>
            <sz val="9"/>
            <color indexed="81"/>
            <rFont val="Tahoma"/>
            <family val="2"/>
          </rPr>
          <t>REMEMBER: 2-Fbr Tethers are NOT available for RPX CABLE!</t>
        </r>
      </text>
    </comment>
    <comment ref="T1564" authorId="1" shapeId="0" xr:uid="{7BA6CAE8-2026-420F-9726-8FA50707765A}">
      <text>
        <r>
          <rPr>
            <b/>
            <sz val="9"/>
            <color indexed="81"/>
            <rFont val="Tahoma"/>
            <family val="2"/>
          </rPr>
          <t>REMEMBER: 2-Fbr Tethers are NOT available for RPX CABLE!</t>
        </r>
      </text>
    </comment>
    <comment ref="B1565" authorId="0" shapeId="0" xr:uid="{EB2BCFBF-B914-4FC3-A0B5-51CB72021915}">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565" authorId="0" shapeId="0" xr:uid="{9B501270-276E-4DEA-ACFA-DF345F6C43B0}">
      <text>
        <r>
          <rPr>
            <b/>
            <sz val="8"/>
            <color indexed="81"/>
            <rFont val="Tahoma"/>
            <family val="2"/>
          </rPr>
          <t>Make sure you add this number to "TAT FIBERS ASSIGNED" for the total required in the Load Block on the prints.</t>
        </r>
      </text>
    </comment>
    <comment ref="G1565" authorId="0" shapeId="0" xr:uid="{423F09FD-FB03-4716-B1D8-0DC8F9295D0B}">
      <text>
        <r>
          <rPr>
            <b/>
            <sz val="8"/>
            <color indexed="81"/>
            <rFont val="Tahoma"/>
            <family val="2"/>
          </rPr>
          <t>Includes "DEAD" Count (No PON count assigned)</t>
        </r>
      </text>
    </comment>
    <comment ref="I1565" authorId="0" shapeId="0" xr:uid="{A4E9590C-0D3D-43C8-B201-0F6CE0A1DC05}">
      <text>
        <r>
          <rPr>
            <b/>
            <sz val="8"/>
            <color indexed="81"/>
            <rFont val="Tahoma"/>
            <family val="2"/>
          </rPr>
          <t xml:space="preserve">If this number is negative- you need to upsize your cable sheath </t>
        </r>
        <r>
          <rPr>
            <sz val="8"/>
            <color indexed="81"/>
            <rFont val="Tahoma"/>
            <family val="2"/>
          </rPr>
          <t xml:space="preserve">
</t>
        </r>
      </text>
    </comment>
    <comment ref="Z1565" authorId="0" shapeId="0" xr:uid="{4B6DE18A-63B3-4432-8316-8C8F96D5CEC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566" authorId="0" shapeId="0" xr:uid="{33A57B80-D794-4ACD-BEC8-E5638BDE477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566" authorId="0" shapeId="0" xr:uid="{7DC60A16-E5BF-4251-AFA2-4DBE59AF4CF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566" authorId="0" shapeId="0" xr:uid="{E5683C32-01DB-4FDB-82A6-4881DEEAB8D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566" authorId="1" shapeId="0" xr:uid="{CD8F0F79-9245-407A-9F2C-92678273F482}">
      <text>
        <r>
          <rPr>
            <b/>
            <sz val="9"/>
            <color indexed="81"/>
            <rFont val="Tahoma"/>
            <family val="2"/>
          </rPr>
          <t>REMEMBER: 6-Fbr Tethers are NOT available for RPX CABLE!</t>
        </r>
      </text>
    </comment>
    <comment ref="Q1566" authorId="1" shapeId="0" xr:uid="{C9A3E307-1CAD-4136-A826-5555244B4A9D}">
      <text>
        <r>
          <rPr>
            <b/>
            <sz val="9"/>
            <color indexed="81"/>
            <rFont val="Tahoma"/>
            <family val="2"/>
          </rPr>
          <t>REMEMBER: 6-Fbr Tethers are NOT available for RPX CABLE!</t>
        </r>
      </text>
    </comment>
    <comment ref="S1566" authorId="1" shapeId="0" xr:uid="{31F95F6D-58BA-4008-A564-52676736130F}">
      <text>
        <r>
          <rPr>
            <b/>
            <sz val="9"/>
            <color indexed="81"/>
            <rFont val="Tahoma"/>
            <family val="2"/>
          </rPr>
          <t>REMEMBER: 6-Fbr Tethers are NOT available for RPX CABLE!</t>
        </r>
      </text>
    </comment>
    <comment ref="T1566" authorId="1" shapeId="0" xr:uid="{574903C7-35DD-41E3-B596-1DAC2979135B}">
      <text>
        <r>
          <rPr>
            <b/>
            <sz val="9"/>
            <color indexed="81"/>
            <rFont val="Tahoma"/>
            <family val="2"/>
          </rPr>
          <t>REMEMBER: 6-Fbr Tethers are NOT available for AERIAL CABLE!</t>
        </r>
      </text>
    </comment>
    <comment ref="B1567" authorId="0" shapeId="0" xr:uid="{AD76DBCE-7C93-4E50-8DBC-54881C406FC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567" authorId="0" shapeId="0" xr:uid="{F417B813-C6E0-439E-81BC-DE966D69B52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568" authorId="0" shapeId="0" xr:uid="{EBB2ACEF-F25D-4F72-B215-60BC1479063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569" authorId="0" shapeId="0" xr:uid="{BA32C445-4FA2-4178-95C4-2A6400510DB4}">
      <text>
        <r>
          <rPr>
            <b/>
            <sz val="8"/>
            <color indexed="81"/>
            <rFont val="Tahoma"/>
            <family val="2"/>
          </rPr>
          <t>Include any existing, planned, or expected wireless locations to be fed by this reel of cable.</t>
        </r>
        <r>
          <rPr>
            <sz val="8"/>
            <color indexed="81"/>
            <rFont val="Tahoma"/>
            <family val="2"/>
          </rPr>
          <t xml:space="preserve">
</t>
        </r>
      </text>
    </comment>
    <comment ref="E1569" authorId="0" shapeId="0" xr:uid="{A6E9A6C6-DAF4-4A92-AA0F-BD815D25DE28}">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569" authorId="0" shapeId="0" xr:uid="{360606C4-80A2-4535-A49A-C44BC9042900}">
      <text>
        <r>
          <rPr>
            <b/>
            <sz val="8"/>
            <color indexed="81"/>
            <rFont val="Tahoma"/>
            <family val="2"/>
          </rPr>
          <t>These are "manufacturing rules" and general warnings</t>
        </r>
        <r>
          <rPr>
            <sz val="8"/>
            <color indexed="81"/>
            <rFont val="Tahoma"/>
            <family val="2"/>
          </rPr>
          <t xml:space="preserve">
</t>
        </r>
      </text>
    </comment>
    <comment ref="B1570" authorId="0" shapeId="0" xr:uid="{7EE4C492-D575-477E-8AF2-0257EFE547F4}">
      <text>
        <r>
          <rPr>
            <b/>
            <sz val="8"/>
            <color indexed="81"/>
            <rFont val="Tahoma"/>
            <family val="2"/>
          </rPr>
          <t>Field end section(s) requirements that this section of cable will feed (not fed by TETHERS)</t>
        </r>
        <r>
          <rPr>
            <sz val="8"/>
            <color indexed="81"/>
            <rFont val="Tahoma"/>
            <family val="2"/>
          </rPr>
          <t xml:space="preserve">
</t>
        </r>
      </text>
    </comment>
    <comment ref="B1571" authorId="0" shapeId="0" xr:uid="{C52A81C7-D3CE-40C2-9CC0-08B777AD9F49}">
      <text>
        <r>
          <rPr>
            <b/>
            <sz val="8"/>
            <color indexed="81"/>
            <rFont val="Tahoma"/>
            <family val="2"/>
          </rPr>
          <t>This number is a sum of TOTAL PLANNED plus the ASSIGNED TO TETHERS</t>
        </r>
        <r>
          <rPr>
            <sz val="8"/>
            <color indexed="81"/>
            <rFont val="Tahoma"/>
            <family val="2"/>
          </rPr>
          <t xml:space="preserve">
</t>
        </r>
      </text>
    </comment>
    <comment ref="Z1572" authorId="0" shapeId="0" xr:uid="{E64A6608-A517-4973-9AE0-80DBDBB43462}">
      <text>
        <r>
          <rPr>
            <b/>
            <sz val="8"/>
            <color indexed="81"/>
            <rFont val="Tahoma"/>
            <family val="2"/>
          </rPr>
          <t>When using a 216, these are the 2-buffer tubes that can't be cross-assigned</t>
        </r>
        <r>
          <rPr>
            <sz val="8"/>
            <color indexed="81"/>
            <rFont val="Tahoma"/>
            <family val="2"/>
          </rPr>
          <t xml:space="preserve">
</t>
        </r>
      </text>
    </comment>
    <comment ref="AA1572" authorId="0" shapeId="0" xr:uid="{5077455D-88F5-474A-9F8F-835C5539AFC2}">
      <text>
        <r>
          <rPr>
            <b/>
            <sz val="8"/>
            <color indexed="81"/>
            <rFont val="Tahoma"/>
            <family val="2"/>
          </rPr>
          <t>Counting from High count Backwards- this is Fiber Strand 133</t>
        </r>
      </text>
    </comment>
    <comment ref="AB1572" authorId="0" shapeId="0" xr:uid="{7B39154B-2082-4DC2-B933-C8BEF50379E1}">
      <text>
        <r>
          <rPr>
            <b/>
            <sz val="8"/>
            <color indexed="81"/>
            <rFont val="Tahoma"/>
            <family val="2"/>
          </rPr>
          <t>Counting from High count Backwards- this is Fiber Strand 144</t>
        </r>
        <r>
          <rPr>
            <sz val="8"/>
            <color indexed="81"/>
            <rFont val="Tahoma"/>
            <family val="2"/>
          </rPr>
          <t xml:space="preserve">
</t>
        </r>
      </text>
    </comment>
    <comment ref="C1573" authorId="0" shapeId="0" xr:uid="{3A4590D8-D66A-488A-BAD6-C16939E505DF}">
      <text>
        <r>
          <rPr>
            <b/>
            <sz val="8"/>
            <color indexed="81"/>
            <rFont val="Tahoma"/>
            <family val="2"/>
          </rPr>
          <t xml:space="preserve">Select if this tether will be used to feed a CFST or a lateral cable. </t>
        </r>
      </text>
    </comment>
    <comment ref="D1573" authorId="0" shapeId="0" xr:uid="{40CB54D3-5D62-4AFC-B02B-1F607BEC263A}">
      <text>
        <r>
          <rPr>
            <b/>
            <sz val="8"/>
            <color indexed="81"/>
            <rFont val="Tahoma"/>
            <family val="2"/>
          </rPr>
          <t>Note the Terminal Address to keep your locations straight</t>
        </r>
        <r>
          <rPr>
            <sz val="8"/>
            <color indexed="81"/>
            <rFont val="Tahoma"/>
            <family val="2"/>
          </rPr>
          <t xml:space="preserve">
</t>
        </r>
      </text>
    </comment>
    <comment ref="E1573" authorId="0" shapeId="0" xr:uid="{9E5D4580-9372-42C3-8357-5895A8A15943}">
      <text>
        <r>
          <rPr>
            <b/>
            <sz val="9"/>
            <color indexed="81"/>
            <rFont val="Calibri"/>
            <family val="2"/>
            <scheme val="minor"/>
          </rPr>
          <t>Pick the Tether Size for the location</t>
        </r>
        <r>
          <rPr>
            <sz val="8"/>
            <color indexed="81"/>
            <rFont val="Tahoma"/>
            <family val="2"/>
          </rPr>
          <t xml:space="preserve">
</t>
        </r>
      </text>
    </comment>
    <comment ref="F1573" authorId="2" shapeId="0" xr:uid="{D1C1772C-7AEB-46F3-A130-654C8A0B8A96}">
      <text>
        <r>
          <rPr>
            <b/>
            <sz val="9"/>
            <color indexed="81"/>
            <rFont val="Tahoma"/>
            <family val="2"/>
          </rPr>
          <t>Identify TCF or FST location.
Leave blank if tether is NOT for a TCF or FST!</t>
        </r>
      </text>
    </comment>
    <comment ref="H1573" authorId="0" shapeId="0" xr:uid="{99114510-F378-4261-81E8-F5019E8A9DCC}">
      <text>
        <r>
          <rPr>
            <b/>
            <sz val="8"/>
            <color indexed="81"/>
            <rFont val="Tahoma"/>
            <family val="2"/>
          </rPr>
          <t>If any of these numbers are negative, check your PON count and Cable size</t>
        </r>
        <r>
          <rPr>
            <sz val="8"/>
            <color indexed="81"/>
            <rFont val="Tahoma"/>
            <family val="2"/>
          </rPr>
          <t xml:space="preserve">
</t>
        </r>
      </text>
    </comment>
    <comment ref="I1573" authorId="0" shapeId="0" xr:uid="{17517ABE-AF88-4752-9C9A-D923A7F86E47}">
      <text>
        <r>
          <rPr>
            <b/>
            <sz val="8"/>
            <color indexed="81"/>
            <rFont val="Tahoma"/>
            <family val="2"/>
          </rPr>
          <t>If any of these numbers are negative, check your PON count and Cable size</t>
        </r>
      </text>
    </comment>
    <comment ref="J1573" authorId="0" shapeId="0" xr:uid="{EBFBCB75-911D-47B4-A6A4-3D2BA4DEA81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573" authorId="2" shapeId="0" xr:uid="{E110CA95-BC02-42B8-BB88-4B464DD4638D}">
      <text>
        <r>
          <rPr>
            <b/>
            <sz val="9"/>
            <color indexed="81"/>
            <rFont val="Tahoma"/>
            <family val="2"/>
          </rPr>
          <t>Leave blank if using 10' Terminal Tail
Enter Tail length if greater than 10'</t>
        </r>
      </text>
    </comment>
    <comment ref="M1573" authorId="0" shapeId="0" xr:uid="{12A755CD-28AB-4C86-9830-D9D5D095B9B7}">
      <text>
        <r>
          <rPr>
            <b/>
            <sz val="8"/>
            <color indexed="81"/>
            <rFont val="Tahoma"/>
            <family val="2"/>
          </rPr>
          <t>Make design notes such as slack coils, realingment loops,  or location notes</t>
        </r>
      </text>
    </comment>
    <comment ref="Z1573" authorId="0" shapeId="0" xr:uid="{7E99E78D-F6A9-4F58-9B24-EAC9726543D4}">
      <text>
        <r>
          <rPr>
            <b/>
            <sz val="8"/>
            <color indexed="81"/>
            <rFont val="Tahoma"/>
            <family val="2"/>
          </rPr>
          <t>When using a 216, these are the 2-buffer tubes that can't be cross-assigned</t>
        </r>
        <r>
          <rPr>
            <sz val="8"/>
            <color indexed="81"/>
            <rFont val="Tahoma"/>
            <family val="2"/>
          </rPr>
          <t xml:space="preserve">
</t>
        </r>
      </text>
    </comment>
    <comment ref="AA1573" authorId="0" shapeId="0" xr:uid="{245304EB-C7CB-444D-9092-01D045C390FF}">
      <text>
        <r>
          <rPr>
            <b/>
            <sz val="8"/>
            <color indexed="81"/>
            <rFont val="Tahoma"/>
            <family val="2"/>
          </rPr>
          <t xml:space="preserve">Counting from High count Backwards- this is Fiber Strand 145
</t>
        </r>
      </text>
    </comment>
    <comment ref="AB1573" authorId="0" shapeId="0" xr:uid="{BBC26027-F77E-40D2-9FC3-098A4497E16B}">
      <text>
        <r>
          <rPr>
            <b/>
            <sz val="8"/>
            <color indexed="81"/>
            <rFont val="Tahoma"/>
            <family val="2"/>
          </rPr>
          <t>Counting from High count Backwards- this is Fiber Strand 156</t>
        </r>
      </text>
    </comment>
    <comment ref="J1575" authorId="1" shapeId="0" xr:uid="{79C08F98-27AB-40F3-9AA9-9784D41EFB78}">
      <text>
        <r>
          <rPr>
            <b/>
            <sz val="9"/>
            <color indexed="81"/>
            <rFont val="Tahoma"/>
            <family val="2"/>
          </rPr>
          <t>If this highlights as an error, consider upsizing the Tether size for better ribbon utilization</t>
        </r>
      </text>
    </comment>
    <comment ref="J1576" authorId="1" shapeId="0" xr:uid="{E787D1F8-5E03-4001-9445-4C225E61AD7E}">
      <text>
        <r>
          <rPr>
            <b/>
            <sz val="9"/>
            <color indexed="81"/>
            <rFont val="Tahoma"/>
            <family val="2"/>
          </rPr>
          <t>If this highlights as an error, consider upsizing the Tether size for better ribbon utilization</t>
        </r>
      </text>
    </comment>
    <comment ref="J1577" authorId="1" shapeId="0" xr:uid="{6CA99155-9C03-48B8-85FF-5E4CE1CB5160}">
      <text>
        <r>
          <rPr>
            <b/>
            <sz val="9"/>
            <color indexed="81"/>
            <rFont val="Tahoma"/>
            <family val="2"/>
          </rPr>
          <t>If this highlights as an error, consider upsizing the Tether size for better ribbon utilization</t>
        </r>
      </text>
    </comment>
    <comment ref="J1578" authorId="1" shapeId="0" xr:uid="{03848309-0C04-4E51-8230-AF1D0459C1F4}">
      <text>
        <r>
          <rPr>
            <b/>
            <sz val="9"/>
            <color indexed="81"/>
            <rFont val="Tahoma"/>
            <family val="2"/>
          </rPr>
          <t>If this highlights as an error, consider upsizing the Tether size for better ribbon utilization</t>
        </r>
      </text>
    </comment>
    <comment ref="J1579" authorId="1" shapeId="0" xr:uid="{FCD0E210-D9DB-4A87-ADEA-2127E0E95486}">
      <text>
        <r>
          <rPr>
            <b/>
            <sz val="9"/>
            <color indexed="81"/>
            <rFont val="Tahoma"/>
            <family val="2"/>
          </rPr>
          <t>If this highlights as an error, consider upsizing the Tether size for better ribbon utilization</t>
        </r>
      </text>
    </comment>
    <comment ref="J1580" authorId="1" shapeId="0" xr:uid="{13B351F2-536A-45A4-A51B-AB8365ACA78F}">
      <text>
        <r>
          <rPr>
            <b/>
            <sz val="9"/>
            <color indexed="81"/>
            <rFont val="Tahoma"/>
            <family val="2"/>
          </rPr>
          <t>If this highlights as an error, consider upsizing the Tether size for better ribbon utilization</t>
        </r>
      </text>
    </comment>
    <comment ref="J1581" authorId="1" shapeId="0" xr:uid="{86C7B74D-9EA7-4E22-9652-096ACC0A1466}">
      <text>
        <r>
          <rPr>
            <b/>
            <sz val="9"/>
            <color indexed="81"/>
            <rFont val="Tahoma"/>
            <family val="2"/>
          </rPr>
          <t>If this highlights as an error, consider upsizing the Tether size for better ribbon utilization</t>
        </r>
      </text>
    </comment>
    <comment ref="J1582" authorId="1" shapeId="0" xr:uid="{EEFAFB7A-0757-4844-8FB7-209A7E93B8C1}">
      <text>
        <r>
          <rPr>
            <b/>
            <sz val="9"/>
            <color indexed="81"/>
            <rFont val="Tahoma"/>
            <family val="2"/>
          </rPr>
          <t>If this highlights as an error, consider upsizing the Tether size for better ribbon utilization</t>
        </r>
      </text>
    </comment>
    <comment ref="J1583" authorId="1" shapeId="0" xr:uid="{82967C90-44A7-40E6-AD27-00DF669A1214}">
      <text>
        <r>
          <rPr>
            <b/>
            <sz val="9"/>
            <color indexed="81"/>
            <rFont val="Tahoma"/>
            <family val="2"/>
          </rPr>
          <t>If this highlights as an error, consider upsizing the Tether size for better ribbon utilization</t>
        </r>
      </text>
    </comment>
    <comment ref="J1584" authorId="1" shapeId="0" xr:uid="{9F7A5F29-B353-4D32-8772-277EFE8B13E5}">
      <text>
        <r>
          <rPr>
            <b/>
            <sz val="9"/>
            <color indexed="81"/>
            <rFont val="Tahoma"/>
            <family val="2"/>
          </rPr>
          <t>If this highlights as an error, consider upsizing the Tether size for better ribbon utilization</t>
        </r>
      </text>
    </comment>
    <comment ref="J1585" authorId="1" shapeId="0" xr:uid="{F2502603-425B-4419-B99F-8608E23D62DE}">
      <text>
        <r>
          <rPr>
            <b/>
            <sz val="9"/>
            <color indexed="81"/>
            <rFont val="Tahoma"/>
            <family val="2"/>
          </rPr>
          <t>If this highlights as an error, consider upsizing the Tether size for better ribbon utilization</t>
        </r>
      </text>
    </comment>
    <comment ref="J1586" authorId="1" shapeId="0" xr:uid="{401CB0F0-F9E2-456A-B605-1DA4965AD975}">
      <text>
        <r>
          <rPr>
            <b/>
            <sz val="9"/>
            <color indexed="81"/>
            <rFont val="Tahoma"/>
            <family val="2"/>
          </rPr>
          <t>If this highlights as an error, consider upsizing the Tether size for better ribbon utilization</t>
        </r>
      </text>
    </comment>
    <comment ref="J1587" authorId="1" shapeId="0" xr:uid="{4D7F1DBE-1433-4AB5-9AFA-EABA66EDC1EE}">
      <text>
        <r>
          <rPr>
            <b/>
            <sz val="9"/>
            <color indexed="81"/>
            <rFont val="Tahoma"/>
            <family val="2"/>
          </rPr>
          <t>If this highlights as an error, consider upsizing the Tether size for better ribbon utilization</t>
        </r>
      </text>
    </comment>
    <comment ref="J1588" authorId="1" shapeId="0" xr:uid="{971DB6B0-AC07-4F29-9BE1-2458A63BB371}">
      <text>
        <r>
          <rPr>
            <b/>
            <sz val="9"/>
            <color indexed="81"/>
            <rFont val="Tahoma"/>
            <family val="2"/>
          </rPr>
          <t>If this highlights as an error, consider upsizing the Tether size for better ribbon utilization</t>
        </r>
      </text>
    </comment>
    <comment ref="J1589" authorId="1" shapeId="0" xr:uid="{146AE695-D13A-4FB7-BC88-BEA9F59C3F2B}">
      <text>
        <r>
          <rPr>
            <b/>
            <sz val="9"/>
            <color indexed="81"/>
            <rFont val="Tahoma"/>
            <family val="2"/>
          </rPr>
          <t>If this highlights as an error, consider upsizing the Tether size for better ribbon utilization</t>
        </r>
      </text>
    </comment>
    <comment ref="J1590" authorId="1" shapeId="0" xr:uid="{F5D7BA98-A9FB-4E4E-B24B-D758821FED73}">
      <text>
        <r>
          <rPr>
            <b/>
            <sz val="9"/>
            <color indexed="81"/>
            <rFont val="Tahoma"/>
            <family val="2"/>
          </rPr>
          <t>If this highlights as an error, consider upsizing the Tether size for better ribbon utilization</t>
        </r>
      </text>
    </comment>
    <comment ref="J1591" authorId="1" shapeId="0" xr:uid="{440307C6-28B5-46F9-8B9A-C77DDB5478D7}">
      <text>
        <r>
          <rPr>
            <b/>
            <sz val="9"/>
            <color indexed="81"/>
            <rFont val="Tahoma"/>
            <family val="2"/>
          </rPr>
          <t>If this highlights as an error, consider upsizing the Tether size for better ribbon utilization</t>
        </r>
      </text>
    </comment>
    <comment ref="J1592" authorId="1" shapeId="0" xr:uid="{95AF126A-7A24-461E-B7C3-4650818F40DC}">
      <text>
        <r>
          <rPr>
            <b/>
            <sz val="9"/>
            <color indexed="81"/>
            <rFont val="Tahoma"/>
            <family val="2"/>
          </rPr>
          <t>If this highlights as an error, consider upsizing the Tether size for better ribbon utilization</t>
        </r>
      </text>
    </comment>
    <comment ref="C1593" authorId="1" shapeId="0" xr:uid="{49EF93E2-D632-43B9-9989-F7B74764A0EF}">
      <text>
        <r>
          <rPr>
            <b/>
            <sz val="9"/>
            <color indexed="81"/>
            <rFont val="Tahoma"/>
            <family val="2"/>
          </rPr>
          <t>DBL REV requires TWO rows!
TPL REV requires THREE rows!
QD REV requires FOUR rows!</t>
        </r>
      </text>
    </comment>
    <comment ref="J1593" authorId="1" shapeId="0" xr:uid="{BB7F1FEA-E033-4F59-B768-C95E7BF948AA}">
      <text>
        <r>
          <rPr>
            <b/>
            <sz val="9"/>
            <color indexed="81"/>
            <rFont val="Tahoma"/>
            <family val="2"/>
          </rPr>
          <t>If this highlights as an error, consider upsizing the Tether size for better ribbon utilization</t>
        </r>
      </text>
    </comment>
    <comment ref="C1594" authorId="1" shapeId="0" xr:uid="{A68356EA-D96D-4ACE-B799-9433845C3A72}">
      <text>
        <r>
          <rPr>
            <b/>
            <sz val="9"/>
            <color indexed="81"/>
            <rFont val="Tahoma"/>
            <family val="2"/>
          </rPr>
          <t>DBL REV requires TWO rows!
TPL REV requires THREE rows!
QD REV requires FOUR rows!</t>
        </r>
      </text>
    </comment>
    <comment ref="J1594" authorId="1" shapeId="0" xr:uid="{6DE2E2B8-A560-44F2-8D11-F80C5473671C}">
      <text>
        <r>
          <rPr>
            <b/>
            <sz val="9"/>
            <color indexed="81"/>
            <rFont val="Tahoma"/>
            <family val="2"/>
          </rPr>
          <t>If this highlights as an error, consider upsizing the Tether size for better ribbon utilization</t>
        </r>
      </text>
    </comment>
    <comment ref="C1595" authorId="1" shapeId="0" xr:uid="{FB5B23CF-3346-4E98-A64B-DA9C977A8169}">
      <text>
        <r>
          <rPr>
            <b/>
            <sz val="9"/>
            <color indexed="81"/>
            <rFont val="Tahoma"/>
            <family val="2"/>
          </rPr>
          <t>DBL REV requires TWO rows!
TPL REV requires THREE rows!
QD REV requires FOUR rows!</t>
        </r>
      </text>
    </comment>
    <comment ref="J1595" authorId="1" shapeId="0" xr:uid="{380A9DF2-725B-4F62-B7A0-6D8B76D442A6}">
      <text>
        <r>
          <rPr>
            <b/>
            <sz val="9"/>
            <color indexed="81"/>
            <rFont val="Tahoma"/>
            <family val="2"/>
          </rPr>
          <t>If this highlights as an error, consider upsizing the Tether size for better ribbon utilization</t>
        </r>
      </text>
    </comment>
    <comment ref="C1596" authorId="1" shapeId="0" xr:uid="{44C1A2DF-1AB0-4009-8933-EF622A999D6D}">
      <text>
        <r>
          <rPr>
            <b/>
            <sz val="9"/>
            <color indexed="81"/>
            <rFont val="Tahoma"/>
            <family val="2"/>
          </rPr>
          <t>DBL REV requires TWO rows!
TPL REV requires THREE rows!
QD REV requires FOUR rows!</t>
        </r>
      </text>
    </comment>
    <comment ref="J1596" authorId="1" shapeId="0" xr:uid="{69B09901-A5AB-4A80-91BB-E08BAC9B2C2A}">
      <text>
        <r>
          <rPr>
            <b/>
            <sz val="9"/>
            <color indexed="81"/>
            <rFont val="Tahoma"/>
            <family val="2"/>
          </rPr>
          <t>If this highlights as an error, consider upsizing the Tether size for better ribbon utilization</t>
        </r>
      </text>
    </comment>
    <comment ref="C1597" authorId="1" shapeId="0" xr:uid="{64C3F552-D917-4E5D-A712-D3138B96F14C}">
      <text>
        <r>
          <rPr>
            <b/>
            <sz val="9"/>
            <color indexed="81"/>
            <rFont val="Tahoma"/>
            <family val="2"/>
          </rPr>
          <t>DBL REV requires TWO rows!
TPL REV requires THREE rows!
QD REV requires FOUR rows!</t>
        </r>
      </text>
    </comment>
    <comment ref="J1597" authorId="1" shapeId="0" xr:uid="{58AE87E4-EE1F-4FCC-ACA7-7B713FF8038C}">
      <text>
        <r>
          <rPr>
            <b/>
            <sz val="9"/>
            <color indexed="81"/>
            <rFont val="Tahoma"/>
            <family val="2"/>
          </rPr>
          <t>If this highlights as an error, consider upsizing the Tether size for better ribbon utilization</t>
        </r>
      </text>
    </comment>
    <comment ref="C1598" authorId="1" shapeId="0" xr:uid="{536D86B3-F1F7-4BD5-B436-0B77622DC449}">
      <text>
        <r>
          <rPr>
            <b/>
            <sz val="9"/>
            <color indexed="81"/>
            <rFont val="Tahoma"/>
            <family val="2"/>
          </rPr>
          <t>DBL REV requires TWO rows!
TPL REV requires THREE rows!
QD REV requires FOUR rows!</t>
        </r>
      </text>
    </comment>
    <comment ref="J1598" authorId="1" shapeId="0" xr:uid="{B4FD1725-C6D9-489C-AD2E-C49CC436D627}">
      <text>
        <r>
          <rPr>
            <b/>
            <sz val="9"/>
            <color indexed="81"/>
            <rFont val="Tahoma"/>
            <family val="2"/>
          </rPr>
          <t>If this highlights as an error, consider upsizing the Tether size for better ribbon utilization</t>
        </r>
      </text>
    </comment>
    <comment ref="C1599" authorId="1" shapeId="0" xr:uid="{89A695FF-1F9C-4F6B-9694-D7876F8D8960}">
      <text>
        <r>
          <rPr>
            <b/>
            <sz val="9"/>
            <color indexed="81"/>
            <rFont val="Tahoma"/>
            <family val="2"/>
          </rPr>
          <t>DBL REV requires TWO rows!
TPL REV requires THREE rows!
QD REV requires FOUR rows!</t>
        </r>
      </text>
    </comment>
    <comment ref="J1599" authorId="1" shapeId="0" xr:uid="{8F45E571-3137-4D08-8DEE-2E2FA5B44105}">
      <text>
        <r>
          <rPr>
            <b/>
            <sz val="9"/>
            <color indexed="81"/>
            <rFont val="Tahoma"/>
            <family val="2"/>
          </rPr>
          <t>If this highlights as an error, consider upsizing the Tether size for better ribbon utilization</t>
        </r>
      </text>
    </comment>
    <comment ref="B1605" authorId="0" shapeId="0" xr:uid="{5E5AAD96-D901-4BBD-BB98-D5246D1A43B8}">
      <text>
        <r>
          <rPr>
            <b/>
            <sz val="8"/>
            <color indexed="81"/>
            <rFont val="Tahoma"/>
            <family val="2"/>
          </rPr>
          <t>This information will be used to satisfy your distribution planning requirement.</t>
        </r>
        <r>
          <rPr>
            <sz val="8"/>
            <color indexed="81"/>
            <rFont val="Tahoma"/>
            <family val="2"/>
          </rPr>
          <t xml:space="preserve">
</t>
        </r>
      </text>
    </comment>
    <comment ref="G1605" authorId="0" shapeId="0" xr:uid="{5C2A6AD4-DCC5-429B-8728-BEDC2F0969BA}">
      <text>
        <r>
          <rPr>
            <b/>
            <sz val="8"/>
            <color indexed="81"/>
            <rFont val="Tahoma"/>
            <family val="2"/>
          </rPr>
          <t>This is total fibers that have been assigned to this Reel based on Tether sizes picked</t>
        </r>
        <r>
          <rPr>
            <sz val="8"/>
            <color indexed="81"/>
            <rFont val="Tahoma"/>
            <family val="2"/>
          </rPr>
          <t xml:space="preserve">
</t>
        </r>
      </text>
    </comment>
    <comment ref="I1605" authorId="0" shapeId="0" xr:uid="{355F208C-DFAE-4CAF-8FD6-9550CA58E72F}">
      <text>
        <r>
          <rPr>
            <b/>
            <sz val="8"/>
            <color indexed="81"/>
            <rFont val="Tahoma"/>
            <family val="2"/>
          </rPr>
          <t>This will be added to Planning Load Block A for TOTAL</t>
        </r>
        <r>
          <rPr>
            <sz val="8"/>
            <color indexed="81"/>
            <rFont val="Tahoma"/>
            <family val="2"/>
          </rPr>
          <t xml:space="preserve">
</t>
        </r>
      </text>
    </comment>
    <comment ref="J1605" authorId="0" shapeId="0" xr:uid="{9AF96E6A-BEF6-4C82-AF74-D72FD6D292F6}">
      <text>
        <r>
          <rPr>
            <b/>
            <sz val="8"/>
            <color indexed="81"/>
            <rFont val="Tahoma"/>
            <family val="2"/>
          </rPr>
          <t>This is the PON OUT count that is not assigned in this cable reel.</t>
        </r>
        <r>
          <rPr>
            <sz val="8"/>
            <color indexed="81"/>
            <rFont val="Tahoma"/>
            <family val="2"/>
          </rPr>
          <t xml:space="preserve">
</t>
        </r>
      </text>
    </comment>
    <comment ref="P1605" authorId="1" shapeId="0" xr:uid="{6E7B6E88-F4D7-4DE5-B182-1E07196E01CD}">
      <text>
        <r>
          <rPr>
            <b/>
            <sz val="9"/>
            <color indexed="81"/>
            <rFont val="Tahoma"/>
            <family val="2"/>
          </rPr>
          <t>REMEMBER: 2-Fbr Tethers are NOT available for RPX CABLE!</t>
        </r>
      </text>
    </comment>
    <comment ref="Q1605" authorId="1" shapeId="0" xr:uid="{54824C97-7981-44FF-8DAE-42BC58084404}">
      <text>
        <r>
          <rPr>
            <b/>
            <sz val="9"/>
            <color indexed="81"/>
            <rFont val="Tahoma"/>
            <family val="2"/>
          </rPr>
          <t>REMEMBER: 2-Fbr Tethers are NOT available for RPX CABLE!</t>
        </r>
      </text>
    </comment>
    <comment ref="S1605" authorId="1" shapeId="0" xr:uid="{2B0514CF-F1B5-46D1-A1C5-4786291A16F2}">
      <text>
        <r>
          <rPr>
            <b/>
            <sz val="9"/>
            <color indexed="81"/>
            <rFont val="Tahoma"/>
            <family val="2"/>
          </rPr>
          <t>REMEMBER: 2-Fbr Tethers are NOT available for RPX CABLE!</t>
        </r>
      </text>
    </comment>
    <comment ref="T1605" authorId="1" shapeId="0" xr:uid="{D84BF924-7C21-4026-9BD8-14D5851A5D8F}">
      <text>
        <r>
          <rPr>
            <b/>
            <sz val="9"/>
            <color indexed="81"/>
            <rFont val="Tahoma"/>
            <family val="2"/>
          </rPr>
          <t>REMEMBER: 2-Fbr Tethers are NOT available for RPX CABLE!</t>
        </r>
      </text>
    </comment>
    <comment ref="B1606" authorId="0" shapeId="0" xr:uid="{B1AB9343-C576-44D9-B04A-D660CAF5ECE6}">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606" authorId="0" shapeId="0" xr:uid="{58605929-1870-461A-9A48-0A16B8D65D75}">
      <text>
        <r>
          <rPr>
            <b/>
            <sz val="8"/>
            <color indexed="81"/>
            <rFont val="Tahoma"/>
            <family val="2"/>
          </rPr>
          <t>Make sure you add this number to "TAT FIBERS ASSIGNED" for the total required in the Load Block on the prints.</t>
        </r>
      </text>
    </comment>
    <comment ref="G1606" authorId="0" shapeId="0" xr:uid="{D220186E-EA35-4E06-8825-7FA7E8673B27}">
      <text>
        <r>
          <rPr>
            <b/>
            <sz val="8"/>
            <color indexed="81"/>
            <rFont val="Tahoma"/>
            <family val="2"/>
          </rPr>
          <t>Includes "DEAD" Count (No PON count assigned)</t>
        </r>
      </text>
    </comment>
    <comment ref="I1606" authorId="0" shapeId="0" xr:uid="{84E21418-3BB7-4FC5-B5A2-1EC14108C8CD}">
      <text>
        <r>
          <rPr>
            <b/>
            <sz val="8"/>
            <color indexed="81"/>
            <rFont val="Tahoma"/>
            <family val="2"/>
          </rPr>
          <t xml:space="preserve">If this number is negative- you need to upsize your cable sheath </t>
        </r>
        <r>
          <rPr>
            <sz val="8"/>
            <color indexed="81"/>
            <rFont val="Tahoma"/>
            <family val="2"/>
          </rPr>
          <t xml:space="preserve">
</t>
        </r>
      </text>
    </comment>
    <comment ref="Z1606" authorId="0" shapeId="0" xr:uid="{7E65626D-3F08-49FE-975C-290F95A3BEF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607" authorId="0" shapeId="0" xr:uid="{68CF85F9-FB65-44B8-9BF2-88D6F5355C3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607" authorId="0" shapeId="0" xr:uid="{D2BE5961-E5A7-4D4F-8746-1F22F968182A}">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607" authorId="0" shapeId="0" xr:uid="{586FC9E3-AA2E-4182-9B0E-5F2086048B01}">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607" authorId="1" shapeId="0" xr:uid="{E9A2AEB8-0EBF-4964-8DB9-DCF2AB44A9A5}">
      <text>
        <r>
          <rPr>
            <b/>
            <sz val="9"/>
            <color indexed="81"/>
            <rFont val="Tahoma"/>
            <family val="2"/>
          </rPr>
          <t>REMEMBER: 6-Fbr Tethers are NOT available for RPX CABLE!</t>
        </r>
      </text>
    </comment>
    <comment ref="Q1607" authorId="1" shapeId="0" xr:uid="{C70ADB1E-86F2-44E7-AE9E-EEF27BFA53AA}">
      <text>
        <r>
          <rPr>
            <b/>
            <sz val="9"/>
            <color indexed="81"/>
            <rFont val="Tahoma"/>
            <family val="2"/>
          </rPr>
          <t>REMEMBER: 6-Fbr Tethers are NOT available for RPX CABLE!</t>
        </r>
      </text>
    </comment>
    <comment ref="S1607" authorId="1" shapeId="0" xr:uid="{57A32720-75CF-4F79-B88E-F9A6A9ACC9CA}">
      <text>
        <r>
          <rPr>
            <b/>
            <sz val="9"/>
            <color indexed="81"/>
            <rFont val="Tahoma"/>
            <family val="2"/>
          </rPr>
          <t>REMEMBER: 6-Fbr Tethers are NOT available for RPX CABLE!</t>
        </r>
      </text>
    </comment>
    <comment ref="T1607" authorId="1" shapeId="0" xr:uid="{F1E28041-112F-4DF9-A913-03730AB68618}">
      <text>
        <r>
          <rPr>
            <b/>
            <sz val="9"/>
            <color indexed="81"/>
            <rFont val="Tahoma"/>
            <family val="2"/>
          </rPr>
          <t>REMEMBER: 6-Fbr Tethers are NOT available for AERIAL CABLE!</t>
        </r>
      </text>
    </comment>
    <comment ref="B1608" authorId="0" shapeId="0" xr:uid="{DBE3923A-4DDC-4E9B-9BE1-105A3C25EC8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608" authorId="0" shapeId="0" xr:uid="{D20D3774-40F6-4172-8BEE-D1FD4FF09EBD}">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609" authorId="0" shapeId="0" xr:uid="{F032ACCD-8A6D-4239-A083-793485C7C65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610" authorId="0" shapeId="0" xr:uid="{7017613D-5A05-4A85-804A-D25F39B1F13B}">
      <text>
        <r>
          <rPr>
            <b/>
            <sz val="8"/>
            <color indexed="81"/>
            <rFont val="Tahoma"/>
            <family val="2"/>
          </rPr>
          <t>Include any existing, planned, or expected wireless locations to be fed by this reel of cable.</t>
        </r>
        <r>
          <rPr>
            <sz val="8"/>
            <color indexed="81"/>
            <rFont val="Tahoma"/>
            <family val="2"/>
          </rPr>
          <t xml:space="preserve">
</t>
        </r>
      </text>
    </comment>
    <comment ref="E1610" authorId="0" shapeId="0" xr:uid="{777805BA-2883-49B1-8D87-1171D23FF7A6}">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610" authorId="0" shapeId="0" xr:uid="{77BA5F44-C860-4FB1-A96E-656AC017F5AF}">
      <text>
        <r>
          <rPr>
            <b/>
            <sz val="8"/>
            <color indexed="81"/>
            <rFont val="Tahoma"/>
            <family val="2"/>
          </rPr>
          <t>These are "manufacturing rules" and general warnings</t>
        </r>
        <r>
          <rPr>
            <sz val="8"/>
            <color indexed="81"/>
            <rFont val="Tahoma"/>
            <family val="2"/>
          </rPr>
          <t xml:space="preserve">
</t>
        </r>
      </text>
    </comment>
    <comment ref="B1611" authorId="0" shapeId="0" xr:uid="{1D48ECB1-57EA-4B8E-928B-4131958AFF70}">
      <text>
        <r>
          <rPr>
            <b/>
            <sz val="8"/>
            <color indexed="81"/>
            <rFont val="Tahoma"/>
            <family val="2"/>
          </rPr>
          <t>Field end section(s) requirements that this section of cable will feed (not fed by TETHERS)</t>
        </r>
        <r>
          <rPr>
            <sz val="8"/>
            <color indexed="81"/>
            <rFont val="Tahoma"/>
            <family val="2"/>
          </rPr>
          <t xml:space="preserve">
</t>
        </r>
      </text>
    </comment>
    <comment ref="B1612" authorId="0" shapeId="0" xr:uid="{7C2535CD-0300-4F3A-BE3D-2D936A2A2171}">
      <text>
        <r>
          <rPr>
            <b/>
            <sz val="8"/>
            <color indexed="81"/>
            <rFont val="Tahoma"/>
            <family val="2"/>
          </rPr>
          <t>This number is a sum of TOTAL PLANNED plus the ASSIGNED TO TETHERS</t>
        </r>
        <r>
          <rPr>
            <sz val="8"/>
            <color indexed="81"/>
            <rFont val="Tahoma"/>
            <family val="2"/>
          </rPr>
          <t xml:space="preserve">
</t>
        </r>
      </text>
    </comment>
    <comment ref="Z1613" authorId="0" shapeId="0" xr:uid="{63136A1D-1E32-403C-8ACC-8C873E392510}">
      <text>
        <r>
          <rPr>
            <b/>
            <sz val="8"/>
            <color indexed="81"/>
            <rFont val="Tahoma"/>
            <family val="2"/>
          </rPr>
          <t>When using a 216, these are the 2-buffer tubes that can't be cross-assigned</t>
        </r>
        <r>
          <rPr>
            <sz val="8"/>
            <color indexed="81"/>
            <rFont val="Tahoma"/>
            <family val="2"/>
          </rPr>
          <t xml:space="preserve">
</t>
        </r>
      </text>
    </comment>
    <comment ref="AA1613" authorId="0" shapeId="0" xr:uid="{B8EC9929-FE66-45DC-92AE-ED68FF3E4D10}">
      <text>
        <r>
          <rPr>
            <b/>
            <sz val="8"/>
            <color indexed="81"/>
            <rFont val="Tahoma"/>
            <family val="2"/>
          </rPr>
          <t>Counting from High count Backwards- this is Fiber Strand 133</t>
        </r>
      </text>
    </comment>
    <comment ref="AB1613" authorId="0" shapeId="0" xr:uid="{276DCB15-36D6-4E8C-9680-CDAFEDE6A166}">
      <text>
        <r>
          <rPr>
            <b/>
            <sz val="8"/>
            <color indexed="81"/>
            <rFont val="Tahoma"/>
            <family val="2"/>
          </rPr>
          <t>Counting from High count Backwards- this is Fiber Strand 144</t>
        </r>
        <r>
          <rPr>
            <sz val="8"/>
            <color indexed="81"/>
            <rFont val="Tahoma"/>
            <family val="2"/>
          </rPr>
          <t xml:space="preserve">
</t>
        </r>
      </text>
    </comment>
    <comment ref="C1614" authorId="0" shapeId="0" xr:uid="{5DB213F5-CFB1-4EDE-A350-93CB353AD112}">
      <text>
        <r>
          <rPr>
            <b/>
            <sz val="8"/>
            <color indexed="81"/>
            <rFont val="Tahoma"/>
            <family val="2"/>
          </rPr>
          <t xml:space="preserve">Select if this tether will be used to feed a CFST or a lateral cable. </t>
        </r>
      </text>
    </comment>
    <comment ref="D1614" authorId="0" shapeId="0" xr:uid="{D13B513C-906C-43FC-A8DE-1C87AE43A6BB}">
      <text>
        <r>
          <rPr>
            <b/>
            <sz val="8"/>
            <color indexed="81"/>
            <rFont val="Tahoma"/>
            <family val="2"/>
          </rPr>
          <t>Note the Terminal Address to keep your locations straight</t>
        </r>
        <r>
          <rPr>
            <sz val="8"/>
            <color indexed="81"/>
            <rFont val="Tahoma"/>
            <family val="2"/>
          </rPr>
          <t xml:space="preserve">
</t>
        </r>
      </text>
    </comment>
    <comment ref="E1614" authorId="0" shapeId="0" xr:uid="{B6C5CD96-EE57-4BA8-A39E-2143BCBDA0D4}">
      <text>
        <r>
          <rPr>
            <b/>
            <sz val="9"/>
            <color indexed="81"/>
            <rFont val="Calibri"/>
            <family val="2"/>
            <scheme val="minor"/>
          </rPr>
          <t>Pick the Tether Size for the location</t>
        </r>
        <r>
          <rPr>
            <sz val="8"/>
            <color indexed="81"/>
            <rFont val="Tahoma"/>
            <family val="2"/>
          </rPr>
          <t xml:space="preserve">
</t>
        </r>
      </text>
    </comment>
    <comment ref="F1614" authorId="2" shapeId="0" xr:uid="{A7198764-DB96-435D-BDAA-96B11654F775}">
      <text>
        <r>
          <rPr>
            <b/>
            <sz val="9"/>
            <color indexed="81"/>
            <rFont val="Tahoma"/>
            <family val="2"/>
          </rPr>
          <t>Identify TCF or FST location.
Leave blank if tether is NOT for a TCF or FST!</t>
        </r>
      </text>
    </comment>
    <comment ref="H1614" authorId="0" shapeId="0" xr:uid="{01D92C97-8FE3-4FFD-A7EE-CB2875E28382}">
      <text>
        <r>
          <rPr>
            <b/>
            <sz val="8"/>
            <color indexed="81"/>
            <rFont val="Tahoma"/>
            <family val="2"/>
          </rPr>
          <t>If any of these numbers are negative, check your PON count and Cable size</t>
        </r>
        <r>
          <rPr>
            <sz val="8"/>
            <color indexed="81"/>
            <rFont val="Tahoma"/>
            <family val="2"/>
          </rPr>
          <t xml:space="preserve">
</t>
        </r>
      </text>
    </comment>
    <comment ref="I1614" authorId="0" shapeId="0" xr:uid="{13D12A56-C761-40EA-83E1-FC437CC0327E}">
      <text>
        <r>
          <rPr>
            <b/>
            <sz val="8"/>
            <color indexed="81"/>
            <rFont val="Tahoma"/>
            <family val="2"/>
          </rPr>
          <t>If any of these numbers are negative, check your PON count and Cable size</t>
        </r>
      </text>
    </comment>
    <comment ref="J1614" authorId="0" shapeId="0" xr:uid="{873FB0F8-8AC4-41DE-AA00-219D496B09C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614" authorId="2" shapeId="0" xr:uid="{F390F80B-7D7A-430F-A24D-0981D594F65A}">
      <text>
        <r>
          <rPr>
            <b/>
            <sz val="9"/>
            <color indexed="81"/>
            <rFont val="Tahoma"/>
            <family val="2"/>
          </rPr>
          <t>Leave blank if using 10' Terminal Tail
Enter Tail length if greater than 10'</t>
        </r>
      </text>
    </comment>
    <comment ref="M1614" authorId="0" shapeId="0" xr:uid="{7854EC0C-1CDF-444E-8501-2A8AE54A857C}">
      <text>
        <r>
          <rPr>
            <b/>
            <sz val="8"/>
            <color indexed="81"/>
            <rFont val="Tahoma"/>
            <family val="2"/>
          </rPr>
          <t>Make design notes such as slack coils, realingment loops,  or location notes</t>
        </r>
      </text>
    </comment>
    <comment ref="Z1614" authorId="0" shapeId="0" xr:uid="{7002BBD0-9F2B-43FD-9FB8-7812AC97EE56}">
      <text>
        <r>
          <rPr>
            <b/>
            <sz val="8"/>
            <color indexed="81"/>
            <rFont val="Tahoma"/>
            <family val="2"/>
          </rPr>
          <t>When using a 216, these are the 2-buffer tubes that can't be cross-assigned</t>
        </r>
        <r>
          <rPr>
            <sz val="8"/>
            <color indexed="81"/>
            <rFont val="Tahoma"/>
            <family val="2"/>
          </rPr>
          <t xml:space="preserve">
</t>
        </r>
      </text>
    </comment>
    <comment ref="AA1614" authorId="0" shapeId="0" xr:uid="{6F6CD9F6-8105-42C6-8A97-7FC582BB944E}">
      <text>
        <r>
          <rPr>
            <b/>
            <sz val="8"/>
            <color indexed="81"/>
            <rFont val="Tahoma"/>
            <family val="2"/>
          </rPr>
          <t xml:space="preserve">Counting from High count Backwards- this is Fiber Strand 145
</t>
        </r>
      </text>
    </comment>
    <comment ref="AB1614" authorId="0" shapeId="0" xr:uid="{F0A62C7B-7750-408B-A1CF-F5AB925610B4}">
      <text>
        <r>
          <rPr>
            <b/>
            <sz val="8"/>
            <color indexed="81"/>
            <rFont val="Tahoma"/>
            <family val="2"/>
          </rPr>
          <t>Counting from High count Backwards- this is Fiber Strand 156</t>
        </r>
      </text>
    </comment>
    <comment ref="J1616" authorId="1" shapeId="0" xr:uid="{96CE1F16-604C-4825-B178-39E328683F27}">
      <text>
        <r>
          <rPr>
            <b/>
            <sz val="9"/>
            <color indexed="81"/>
            <rFont val="Tahoma"/>
            <family val="2"/>
          </rPr>
          <t>If this highlights as an error, consider upsizing the Tether size for better ribbon utilization</t>
        </r>
      </text>
    </comment>
    <comment ref="J1617" authorId="1" shapeId="0" xr:uid="{FD7568E1-0833-470A-B410-B307AAA263C9}">
      <text>
        <r>
          <rPr>
            <b/>
            <sz val="9"/>
            <color indexed="81"/>
            <rFont val="Tahoma"/>
            <family val="2"/>
          </rPr>
          <t>If this highlights as an error, consider upsizing the Tether size for better ribbon utilization</t>
        </r>
      </text>
    </comment>
    <comment ref="J1618" authorId="1" shapeId="0" xr:uid="{3BBD73F7-2657-452D-B6F7-1A1AF56C4548}">
      <text>
        <r>
          <rPr>
            <b/>
            <sz val="9"/>
            <color indexed="81"/>
            <rFont val="Tahoma"/>
            <family val="2"/>
          </rPr>
          <t>If this highlights as an error, consider upsizing the Tether size for better ribbon utilization</t>
        </r>
      </text>
    </comment>
    <comment ref="J1619" authorId="1" shapeId="0" xr:uid="{1C5337D0-3CAA-44B8-9570-F07120148D48}">
      <text>
        <r>
          <rPr>
            <b/>
            <sz val="9"/>
            <color indexed="81"/>
            <rFont val="Tahoma"/>
            <family val="2"/>
          </rPr>
          <t>If this highlights as an error, consider upsizing the Tether size for better ribbon utilization</t>
        </r>
      </text>
    </comment>
    <comment ref="J1620" authorId="1" shapeId="0" xr:uid="{5BD5831C-D544-4389-AED3-8B0DCCB702B2}">
      <text>
        <r>
          <rPr>
            <b/>
            <sz val="9"/>
            <color indexed="81"/>
            <rFont val="Tahoma"/>
            <family val="2"/>
          </rPr>
          <t>If this highlights as an error, consider upsizing the Tether size for better ribbon utilization</t>
        </r>
      </text>
    </comment>
    <comment ref="J1621" authorId="1" shapeId="0" xr:uid="{1811841B-8280-4F9F-BBE3-5873B0B0BB75}">
      <text>
        <r>
          <rPr>
            <b/>
            <sz val="9"/>
            <color indexed="81"/>
            <rFont val="Tahoma"/>
            <family val="2"/>
          </rPr>
          <t>If this highlights as an error, consider upsizing the Tether size for better ribbon utilization</t>
        </r>
      </text>
    </comment>
    <comment ref="J1622" authorId="1" shapeId="0" xr:uid="{655EA4A0-EC6B-49A1-82BB-AA29761716FC}">
      <text>
        <r>
          <rPr>
            <b/>
            <sz val="9"/>
            <color indexed="81"/>
            <rFont val="Tahoma"/>
            <family val="2"/>
          </rPr>
          <t>If this highlights as an error, consider upsizing the Tether size for better ribbon utilization</t>
        </r>
      </text>
    </comment>
    <comment ref="J1623" authorId="1" shapeId="0" xr:uid="{DAB06D67-5859-4062-B870-CD315A266563}">
      <text>
        <r>
          <rPr>
            <b/>
            <sz val="9"/>
            <color indexed="81"/>
            <rFont val="Tahoma"/>
            <family val="2"/>
          </rPr>
          <t>If this highlights as an error, consider upsizing the Tether size for better ribbon utilization</t>
        </r>
      </text>
    </comment>
    <comment ref="J1624" authorId="1" shapeId="0" xr:uid="{C27FB4E4-9CCE-4C26-B933-50CDFEFFC477}">
      <text>
        <r>
          <rPr>
            <b/>
            <sz val="9"/>
            <color indexed="81"/>
            <rFont val="Tahoma"/>
            <family val="2"/>
          </rPr>
          <t>If this highlights as an error, consider upsizing the Tether size for better ribbon utilization</t>
        </r>
      </text>
    </comment>
    <comment ref="J1625" authorId="1" shapeId="0" xr:uid="{4AA74615-C0F7-4244-BDAB-389635BB6B5E}">
      <text>
        <r>
          <rPr>
            <b/>
            <sz val="9"/>
            <color indexed="81"/>
            <rFont val="Tahoma"/>
            <family val="2"/>
          </rPr>
          <t>If this highlights as an error, consider upsizing the Tether size for better ribbon utilization</t>
        </r>
      </text>
    </comment>
    <comment ref="J1626" authorId="1" shapeId="0" xr:uid="{152FB732-003C-4829-9F86-2660FB823006}">
      <text>
        <r>
          <rPr>
            <b/>
            <sz val="9"/>
            <color indexed="81"/>
            <rFont val="Tahoma"/>
            <family val="2"/>
          </rPr>
          <t>If this highlights as an error, consider upsizing the Tether size for better ribbon utilization</t>
        </r>
      </text>
    </comment>
    <comment ref="J1627" authorId="1" shapeId="0" xr:uid="{4287D483-656F-4DF8-A5A7-AF9BF9D9C77E}">
      <text>
        <r>
          <rPr>
            <b/>
            <sz val="9"/>
            <color indexed="81"/>
            <rFont val="Tahoma"/>
            <family val="2"/>
          </rPr>
          <t>If this highlights as an error, consider upsizing the Tether size for better ribbon utilization</t>
        </r>
      </text>
    </comment>
    <comment ref="J1628" authorId="1" shapeId="0" xr:uid="{62A685F1-F339-45D2-A5C1-249C66F82AFD}">
      <text>
        <r>
          <rPr>
            <b/>
            <sz val="9"/>
            <color indexed="81"/>
            <rFont val="Tahoma"/>
            <family val="2"/>
          </rPr>
          <t>If this highlights as an error, consider upsizing the Tether size for better ribbon utilization</t>
        </r>
      </text>
    </comment>
    <comment ref="J1629" authorId="1" shapeId="0" xr:uid="{AB256663-53BF-434C-8685-8032AF321D7B}">
      <text>
        <r>
          <rPr>
            <b/>
            <sz val="9"/>
            <color indexed="81"/>
            <rFont val="Tahoma"/>
            <family val="2"/>
          </rPr>
          <t>If this highlights as an error, consider upsizing the Tether size for better ribbon utilization</t>
        </r>
      </text>
    </comment>
    <comment ref="J1630" authorId="1" shapeId="0" xr:uid="{FEF1FD04-95B3-4F0E-8F44-E78DFA52AEE1}">
      <text>
        <r>
          <rPr>
            <b/>
            <sz val="9"/>
            <color indexed="81"/>
            <rFont val="Tahoma"/>
            <family val="2"/>
          </rPr>
          <t>If this highlights as an error, consider upsizing the Tether size for better ribbon utilization</t>
        </r>
      </text>
    </comment>
    <comment ref="J1631" authorId="1" shapeId="0" xr:uid="{00B62DB7-72FD-4567-8358-6EEC16D73661}">
      <text>
        <r>
          <rPr>
            <b/>
            <sz val="9"/>
            <color indexed="81"/>
            <rFont val="Tahoma"/>
            <family val="2"/>
          </rPr>
          <t>If this highlights as an error, consider upsizing the Tether size for better ribbon utilization</t>
        </r>
      </text>
    </comment>
    <comment ref="J1632" authorId="1" shapeId="0" xr:uid="{93F507DE-FA07-450F-8DA4-8440982FB2A0}">
      <text>
        <r>
          <rPr>
            <b/>
            <sz val="9"/>
            <color indexed="81"/>
            <rFont val="Tahoma"/>
            <family val="2"/>
          </rPr>
          <t>If this highlights as an error, consider upsizing the Tether size for better ribbon utilization</t>
        </r>
      </text>
    </comment>
    <comment ref="J1633" authorId="1" shapeId="0" xr:uid="{8F710A0C-7A82-41BA-8647-38A8AF7DF6BD}">
      <text>
        <r>
          <rPr>
            <b/>
            <sz val="9"/>
            <color indexed="81"/>
            <rFont val="Tahoma"/>
            <family val="2"/>
          </rPr>
          <t>If this highlights as an error, consider upsizing the Tether size for better ribbon utilization</t>
        </r>
      </text>
    </comment>
    <comment ref="C1634" authorId="1" shapeId="0" xr:uid="{C6E859F5-91FC-43C3-97F1-E5D0727CE489}">
      <text>
        <r>
          <rPr>
            <b/>
            <sz val="9"/>
            <color indexed="81"/>
            <rFont val="Tahoma"/>
            <family val="2"/>
          </rPr>
          <t>DBL REV requires TWO rows!
TPL REV requires THREE rows!
QD REV requires FOUR rows!</t>
        </r>
      </text>
    </comment>
    <comment ref="J1634" authorId="1" shapeId="0" xr:uid="{B5211B46-57F6-44CA-B3E0-6ED3EB64E6CF}">
      <text>
        <r>
          <rPr>
            <b/>
            <sz val="9"/>
            <color indexed="81"/>
            <rFont val="Tahoma"/>
            <family val="2"/>
          </rPr>
          <t>If this highlights as an error, consider upsizing the Tether size for better ribbon utilization</t>
        </r>
      </text>
    </comment>
    <comment ref="C1635" authorId="1" shapeId="0" xr:uid="{7D9B0752-17BA-4D25-BD97-11E05EE4B9D9}">
      <text>
        <r>
          <rPr>
            <b/>
            <sz val="9"/>
            <color indexed="81"/>
            <rFont val="Tahoma"/>
            <family val="2"/>
          </rPr>
          <t>DBL REV requires TWO rows!
TPL REV requires THREE rows!
QD REV requires FOUR rows!</t>
        </r>
      </text>
    </comment>
    <comment ref="J1635" authorId="1" shapeId="0" xr:uid="{CDBCD5FF-A694-4FFF-821C-9096944347B0}">
      <text>
        <r>
          <rPr>
            <b/>
            <sz val="9"/>
            <color indexed="81"/>
            <rFont val="Tahoma"/>
            <family val="2"/>
          </rPr>
          <t>If this highlights as an error, consider upsizing the Tether size for better ribbon utilization</t>
        </r>
      </text>
    </comment>
    <comment ref="C1636" authorId="1" shapeId="0" xr:uid="{24AC252A-569C-46B3-860A-3AACB50D8022}">
      <text>
        <r>
          <rPr>
            <b/>
            <sz val="9"/>
            <color indexed="81"/>
            <rFont val="Tahoma"/>
            <family val="2"/>
          </rPr>
          <t>DBL REV requires TWO rows!
TPL REV requires THREE rows!
QD REV requires FOUR rows!</t>
        </r>
      </text>
    </comment>
    <comment ref="J1636" authorId="1" shapeId="0" xr:uid="{C524E7E4-590D-4B18-971F-2480EB14B45B}">
      <text>
        <r>
          <rPr>
            <b/>
            <sz val="9"/>
            <color indexed="81"/>
            <rFont val="Tahoma"/>
            <family val="2"/>
          </rPr>
          <t>If this highlights as an error, consider upsizing the Tether size for better ribbon utilization</t>
        </r>
      </text>
    </comment>
    <comment ref="C1637" authorId="1" shapeId="0" xr:uid="{8F6D7ADF-13D4-42E5-B714-F4CE89B63E6A}">
      <text>
        <r>
          <rPr>
            <b/>
            <sz val="9"/>
            <color indexed="81"/>
            <rFont val="Tahoma"/>
            <family val="2"/>
          </rPr>
          <t>DBL REV requires TWO rows!
TPL REV requires THREE rows!
QD REV requires FOUR rows!</t>
        </r>
      </text>
    </comment>
    <comment ref="J1637" authorId="1" shapeId="0" xr:uid="{0E8E205B-D502-4065-B602-AA13629CA10B}">
      <text>
        <r>
          <rPr>
            <b/>
            <sz val="9"/>
            <color indexed="81"/>
            <rFont val="Tahoma"/>
            <family val="2"/>
          </rPr>
          <t>If this highlights as an error, consider upsizing the Tether size for better ribbon utilization</t>
        </r>
      </text>
    </comment>
    <comment ref="C1638" authorId="1" shapeId="0" xr:uid="{D1B895AF-A557-4094-8CE5-CCF5F9A24BD3}">
      <text>
        <r>
          <rPr>
            <b/>
            <sz val="9"/>
            <color indexed="81"/>
            <rFont val="Tahoma"/>
            <family val="2"/>
          </rPr>
          <t>DBL REV requires TWO rows!
TPL REV requires THREE rows!
QD REV requires FOUR rows!</t>
        </r>
      </text>
    </comment>
    <comment ref="J1638" authorId="1" shapeId="0" xr:uid="{5DA70642-C399-4EA9-9570-F919E5338E44}">
      <text>
        <r>
          <rPr>
            <b/>
            <sz val="9"/>
            <color indexed="81"/>
            <rFont val="Tahoma"/>
            <family val="2"/>
          </rPr>
          <t>If this highlights as an error, consider upsizing the Tether size for better ribbon utilization</t>
        </r>
      </text>
    </comment>
    <comment ref="C1639" authorId="1" shapeId="0" xr:uid="{97DD826B-299E-4EEE-A578-8EBD0F9D15C9}">
      <text>
        <r>
          <rPr>
            <b/>
            <sz val="9"/>
            <color indexed="81"/>
            <rFont val="Tahoma"/>
            <family val="2"/>
          </rPr>
          <t>DBL REV requires TWO rows!
TPL REV requires THREE rows!
QD REV requires FOUR rows!</t>
        </r>
      </text>
    </comment>
    <comment ref="J1639" authorId="1" shapeId="0" xr:uid="{B64143F8-564B-4083-8696-BDD374EB34BA}">
      <text>
        <r>
          <rPr>
            <b/>
            <sz val="9"/>
            <color indexed="81"/>
            <rFont val="Tahoma"/>
            <family val="2"/>
          </rPr>
          <t>If this highlights as an error, consider upsizing the Tether size for better ribbon utilization</t>
        </r>
      </text>
    </comment>
    <comment ref="C1640" authorId="1" shapeId="0" xr:uid="{7C0AB595-F8C3-4998-9242-E20349D438F4}">
      <text>
        <r>
          <rPr>
            <b/>
            <sz val="9"/>
            <color indexed="81"/>
            <rFont val="Tahoma"/>
            <family val="2"/>
          </rPr>
          <t>DBL REV requires TWO rows!
TPL REV requires THREE rows!
QD REV requires FOUR rows!</t>
        </r>
      </text>
    </comment>
    <comment ref="J1640" authorId="1" shapeId="0" xr:uid="{37BD9174-CA8E-430B-8AD0-8C030BDABD89}">
      <text>
        <r>
          <rPr>
            <b/>
            <sz val="9"/>
            <color indexed="81"/>
            <rFont val="Tahoma"/>
            <family val="2"/>
          </rPr>
          <t>If this highlights as an error, consider upsizing the Tether size for better ribbon utilization</t>
        </r>
      </text>
    </comment>
    <comment ref="B1646" authorId="0" shapeId="0" xr:uid="{A33405D3-7B45-4D31-92FB-14A7CBEE932D}">
      <text>
        <r>
          <rPr>
            <b/>
            <sz val="8"/>
            <color indexed="81"/>
            <rFont val="Tahoma"/>
            <family val="2"/>
          </rPr>
          <t>This information will be used to satisfy your distribution planning requirement.</t>
        </r>
        <r>
          <rPr>
            <sz val="8"/>
            <color indexed="81"/>
            <rFont val="Tahoma"/>
            <family val="2"/>
          </rPr>
          <t xml:space="preserve">
</t>
        </r>
      </text>
    </comment>
    <comment ref="G1646" authorId="0" shapeId="0" xr:uid="{B14F8ECE-866E-4410-A7C6-AF25FC6FA7D7}">
      <text>
        <r>
          <rPr>
            <b/>
            <sz val="8"/>
            <color indexed="81"/>
            <rFont val="Tahoma"/>
            <family val="2"/>
          </rPr>
          <t>This is total fibers that have been assigned to this Reel based on Tether sizes picked</t>
        </r>
        <r>
          <rPr>
            <sz val="8"/>
            <color indexed="81"/>
            <rFont val="Tahoma"/>
            <family val="2"/>
          </rPr>
          <t xml:space="preserve">
</t>
        </r>
      </text>
    </comment>
    <comment ref="I1646" authorId="0" shapeId="0" xr:uid="{78976BD1-B9D7-41E7-BF59-B7007688B8A3}">
      <text>
        <r>
          <rPr>
            <b/>
            <sz val="8"/>
            <color indexed="81"/>
            <rFont val="Tahoma"/>
            <family val="2"/>
          </rPr>
          <t>This will be added to Planning Load Block A for TOTAL</t>
        </r>
        <r>
          <rPr>
            <sz val="8"/>
            <color indexed="81"/>
            <rFont val="Tahoma"/>
            <family val="2"/>
          </rPr>
          <t xml:space="preserve">
</t>
        </r>
      </text>
    </comment>
    <comment ref="J1646" authorId="0" shapeId="0" xr:uid="{6633686C-A693-45E1-B67C-5A8DC3185139}">
      <text>
        <r>
          <rPr>
            <b/>
            <sz val="8"/>
            <color indexed="81"/>
            <rFont val="Tahoma"/>
            <family val="2"/>
          </rPr>
          <t>This is the PON OUT count that is not assigned in this cable reel.</t>
        </r>
        <r>
          <rPr>
            <sz val="8"/>
            <color indexed="81"/>
            <rFont val="Tahoma"/>
            <family val="2"/>
          </rPr>
          <t xml:space="preserve">
</t>
        </r>
      </text>
    </comment>
    <comment ref="P1646" authorId="1" shapeId="0" xr:uid="{94124781-F412-4384-BDFE-A360CF9BF3CF}">
      <text>
        <r>
          <rPr>
            <b/>
            <sz val="9"/>
            <color indexed="81"/>
            <rFont val="Tahoma"/>
            <family val="2"/>
          </rPr>
          <t>REMEMBER: 2-Fbr Tethers are NOT available for RPX CABLE!</t>
        </r>
      </text>
    </comment>
    <comment ref="Q1646" authorId="1" shapeId="0" xr:uid="{97F6AC76-14AE-47DA-BAAB-F2FE5566F3B3}">
      <text>
        <r>
          <rPr>
            <b/>
            <sz val="9"/>
            <color indexed="81"/>
            <rFont val="Tahoma"/>
            <family val="2"/>
          </rPr>
          <t>REMEMBER: 2-Fbr Tethers are NOT available for RPX CABLE!</t>
        </r>
      </text>
    </comment>
    <comment ref="S1646" authorId="1" shapeId="0" xr:uid="{85830137-A46E-41B6-967E-6FF4377E1BE2}">
      <text>
        <r>
          <rPr>
            <b/>
            <sz val="9"/>
            <color indexed="81"/>
            <rFont val="Tahoma"/>
            <family val="2"/>
          </rPr>
          <t>REMEMBER: 2-Fbr Tethers are NOT available for RPX CABLE!</t>
        </r>
      </text>
    </comment>
    <comment ref="T1646" authorId="1" shapeId="0" xr:uid="{AF230A1F-E090-4CD2-892F-320DC1B6A4BE}">
      <text>
        <r>
          <rPr>
            <b/>
            <sz val="9"/>
            <color indexed="81"/>
            <rFont val="Tahoma"/>
            <family val="2"/>
          </rPr>
          <t>REMEMBER: 2-Fbr Tethers are NOT available for RPX CABLE!</t>
        </r>
      </text>
    </comment>
    <comment ref="B1647" authorId="0" shapeId="0" xr:uid="{39530F22-5679-4492-8473-4C6028112EB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647" authorId="0" shapeId="0" xr:uid="{D0943AE7-3177-40F8-88BF-F8A1D5DC7E39}">
      <text>
        <r>
          <rPr>
            <b/>
            <sz val="8"/>
            <color indexed="81"/>
            <rFont val="Tahoma"/>
            <family val="2"/>
          </rPr>
          <t>Make sure you add this number to "TAT FIBERS ASSIGNED" for the total required in the Load Block on the prints.</t>
        </r>
      </text>
    </comment>
    <comment ref="G1647" authorId="0" shapeId="0" xr:uid="{E50C26FE-1CB9-4339-AF98-118202CFA6F8}">
      <text>
        <r>
          <rPr>
            <b/>
            <sz val="8"/>
            <color indexed="81"/>
            <rFont val="Tahoma"/>
            <family val="2"/>
          </rPr>
          <t>Includes "DEAD" Count (No PON count assigned)</t>
        </r>
      </text>
    </comment>
    <comment ref="I1647" authorId="0" shapeId="0" xr:uid="{47224DC6-0869-45AB-B9CB-9FB09CCED698}">
      <text>
        <r>
          <rPr>
            <b/>
            <sz val="8"/>
            <color indexed="81"/>
            <rFont val="Tahoma"/>
            <family val="2"/>
          </rPr>
          <t xml:space="preserve">If this number is negative- you need to upsize your cable sheath </t>
        </r>
        <r>
          <rPr>
            <sz val="8"/>
            <color indexed="81"/>
            <rFont val="Tahoma"/>
            <family val="2"/>
          </rPr>
          <t xml:space="preserve">
</t>
        </r>
      </text>
    </comment>
    <comment ref="Z1647" authorId="0" shapeId="0" xr:uid="{4F868B64-14F9-4585-9860-B37F83CB8A2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648" authorId="0" shapeId="0" xr:uid="{0984045F-0D76-4BEF-9ED6-73630C803F3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648" authorId="0" shapeId="0" xr:uid="{480FFDE5-91ED-4553-8793-B2F36FC0E048}">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648" authorId="0" shapeId="0" xr:uid="{C77C0CF5-8CDE-47AD-81AA-15D3496095E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648" authorId="1" shapeId="0" xr:uid="{B7E1B7C3-B9DD-4D1B-80FB-5F1CA82195B3}">
      <text>
        <r>
          <rPr>
            <b/>
            <sz val="9"/>
            <color indexed="81"/>
            <rFont val="Tahoma"/>
            <family val="2"/>
          </rPr>
          <t>REMEMBER: 6-Fbr Tethers are NOT available for RPX CABLE!</t>
        </r>
      </text>
    </comment>
    <comment ref="Q1648" authorId="1" shapeId="0" xr:uid="{AF923D8B-6ABE-4690-9728-47A453303D00}">
      <text>
        <r>
          <rPr>
            <b/>
            <sz val="9"/>
            <color indexed="81"/>
            <rFont val="Tahoma"/>
            <family val="2"/>
          </rPr>
          <t>REMEMBER: 6-Fbr Tethers are NOT available for RPX CABLE!</t>
        </r>
      </text>
    </comment>
    <comment ref="S1648" authorId="1" shapeId="0" xr:uid="{9E35441E-5E1B-464D-8D0E-3E2AC0F5E4D3}">
      <text>
        <r>
          <rPr>
            <b/>
            <sz val="9"/>
            <color indexed="81"/>
            <rFont val="Tahoma"/>
            <family val="2"/>
          </rPr>
          <t>REMEMBER: 6-Fbr Tethers are NOT available for RPX CABLE!</t>
        </r>
      </text>
    </comment>
    <comment ref="T1648" authorId="1" shapeId="0" xr:uid="{1DFC1B3F-CCE0-43F4-A94E-ECD9ED19D623}">
      <text>
        <r>
          <rPr>
            <b/>
            <sz val="9"/>
            <color indexed="81"/>
            <rFont val="Tahoma"/>
            <family val="2"/>
          </rPr>
          <t>REMEMBER: 6-Fbr Tethers are NOT available for AERIAL CABLE!</t>
        </r>
      </text>
    </comment>
    <comment ref="B1649" authorId="0" shapeId="0" xr:uid="{257F8102-955B-4C1C-AE5C-1B9F397FE95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649" authorId="0" shapeId="0" xr:uid="{8ABBF3D7-FD4F-4E98-A6BD-0436A10ED35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650" authorId="0" shapeId="0" xr:uid="{E99BE311-8962-408E-8E06-90FDDB383DBD}">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651" authorId="0" shapeId="0" xr:uid="{00BF84F5-811E-440E-B445-1DA60B56E048}">
      <text>
        <r>
          <rPr>
            <b/>
            <sz val="8"/>
            <color indexed="81"/>
            <rFont val="Tahoma"/>
            <family val="2"/>
          </rPr>
          <t>Include any existing, planned, or expected wireless locations to be fed by this reel of cable.</t>
        </r>
        <r>
          <rPr>
            <sz val="8"/>
            <color indexed="81"/>
            <rFont val="Tahoma"/>
            <family val="2"/>
          </rPr>
          <t xml:space="preserve">
</t>
        </r>
      </text>
    </comment>
    <comment ref="E1651" authorId="0" shapeId="0" xr:uid="{FEC8ECBD-1F4C-4628-BCD4-FC609B78542C}">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651" authorId="0" shapeId="0" xr:uid="{ECD233D5-023C-4A93-881D-60276DFB536C}">
      <text>
        <r>
          <rPr>
            <b/>
            <sz val="8"/>
            <color indexed="81"/>
            <rFont val="Tahoma"/>
            <family val="2"/>
          </rPr>
          <t>These are "manufacturing rules" and general warnings</t>
        </r>
        <r>
          <rPr>
            <sz val="8"/>
            <color indexed="81"/>
            <rFont val="Tahoma"/>
            <family val="2"/>
          </rPr>
          <t xml:space="preserve">
</t>
        </r>
      </text>
    </comment>
    <comment ref="B1652" authorId="0" shapeId="0" xr:uid="{6BB72B46-42AB-40F0-AA6F-C86B5DC7A5B9}">
      <text>
        <r>
          <rPr>
            <b/>
            <sz val="8"/>
            <color indexed="81"/>
            <rFont val="Tahoma"/>
            <family val="2"/>
          </rPr>
          <t>Field end section(s) requirements that this section of cable will feed (not fed by TETHERS)</t>
        </r>
        <r>
          <rPr>
            <sz val="8"/>
            <color indexed="81"/>
            <rFont val="Tahoma"/>
            <family val="2"/>
          </rPr>
          <t xml:space="preserve">
</t>
        </r>
      </text>
    </comment>
    <comment ref="B1653" authorId="0" shapeId="0" xr:uid="{C83BC273-736A-497C-96AF-2C826F353BF0}">
      <text>
        <r>
          <rPr>
            <b/>
            <sz val="8"/>
            <color indexed="81"/>
            <rFont val="Tahoma"/>
            <family val="2"/>
          </rPr>
          <t>This number is a sum of TOTAL PLANNED plus the ASSIGNED TO TETHERS</t>
        </r>
        <r>
          <rPr>
            <sz val="8"/>
            <color indexed="81"/>
            <rFont val="Tahoma"/>
            <family val="2"/>
          </rPr>
          <t xml:space="preserve">
</t>
        </r>
      </text>
    </comment>
    <comment ref="Z1654" authorId="0" shapeId="0" xr:uid="{FCFD2647-4FD8-4CC4-9879-51EB07D3AAFD}">
      <text>
        <r>
          <rPr>
            <b/>
            <sz val="8"/>
            <color indexed="81"/>
            <rFont val="Tahoma"/>
            <family val="2"/>
          </rPr>
          <t>When using a 216, these are the 2-buffer tubes that can't be cross-assigned</t>
        </r>
        <r>
          <rPr>
            <sz val="8"/>
            <color indexed="81"/>
            <rFont val="Tahoma"/>
            <family val="2"/>
          </rPr>
          <t xml:space="preserve">
</t>
        </r>
      </text>
    </comment>
    <comment ref="AA1654" authorId="0" shapeId="0" xr:uid="{2DB576A2-56CD-4FBE-A4C3-00CFD3516552}">
      <text>
        <r>
          <rPr>
            <b/>
            <sz val="8"/>
            <color indexed="81"/>
            <rFont val="Tahoma"/>
            <family val="2"/>
          </rPr>
          <t>Counting from High count Backwards- this is Fiber Strand 133</t>
        </r>
      </text>
    </comment>
    <comment ref="AB1654" authorId="0" shapeId="0" xr:uid="{97522AAA-69B8-49C8-999C-AC80AB47A216}">
      <text>
        <r>
          <rPr>
            <b/>
            <sz val="8"/>
            <color indexed="81"/>
            <rFont val="Tahoma"/>
            <family val="2"/>
          </rPr>
          <t>Counting from High count Backwards- this is Fiber Strand 144</t>
        </r>
        <r>
          <rPr>
            <sz val="8"/>
            <color indexed="81"/>
            <rFont val="Tahoma"/>
            <family val="2"/>
          </rPr>
          <t xml:space="preserve">
</t>
        </r>
      </text>
    </comment>
    <comment ref="C1655" authorId="0" shapeId="0" xr:uid="{F62A0756-5488-4189-9C5D-9FF972209F2D}">
      <text>
        <r>
          <rPr>
            <b/>
            <sz val="8"/>
            <color indexed="81"/>
            <rFont val="Tahoma"/>
            <family val="2"/>
          </rPr>
          <t xml:space="preserve">Select if this tether will be used to feed a CFST or a lateral cable. </t>
        </r>
      </text>
    </comment>
    <comment ref="D1655" authorId="0" shapeId="0" xr:uid="{CAB9775B-C6F6-46BC-8432-A39B5AA86222}">
      <text>
        <r>
          <rPr>
            <b/>
            <sz val="8"/>
            <color indexed="81"/>
            <rFont val="Tahoma"/>
            <family val="2"/>
          </rPr>
          <t>Note the Terminal Address to keep your locations straight</t>
        </r>
        <r>
          <rPr>
            <sz val="8"/>
            <color indexed="81"/>
            <rFont val="Tahoma"/>
            <family val="2"/>
          </rPr>
          <t xml:space="preserve">
</t>
        </r>
      </text>
    </comment>
    <comment ref="E1655" authorId="0" shapeId="0" xr:uid="{912D2D5E-FDF6-47ED-B966-A3A622EACD62}">
      <text>
        <r>
          <rPr>
            <b/>
            <sz val="9"/>
            <color indexed="81"/>
            <rFont val="Calibri"/>
            <family val="2"/>
            <scheme val="minor"/>
          </rPr>
          <t>Pick the Tether Size for the location</t>
        </r>
        <r>
          <rPr>
            <sz val="8"/>
            <color indexed="81"/>
            <rFont val="Tahoma"/>
            <family val="2"/>
          </rPr>
          <t xml:space="preserve">
</t>
        </r>
      </text>
    </comment>
    <comment ref="F1655" authorId="2" shapeId="0" xr:uid="{D5160774-4A47-4701-8226-98DDAFF3F6D7}">
      <text>
        <r>
          <rPr>
            <b/>
            <sz val="9"/>
            <color indexed="81"/>
            <rFont val="Tahoma"/>
            <family val="2"/>
          </rPr>
          <t>Identify TCF or FST location.
Leave blank if tether is NOT for a TCF or FST!</t>
        </r>
      </text>
    </comment>
    <comment ref="H1655" authorId="0" shapeId="0" xr:uid="{4F9C08FE-ECE0-4AD1-AD30-800D101A24EC}">
      <text>
        <r>
          <rPr>
            <b/>
            <sz val="8"/>
            <color indexed="81"/>
            <rFont val="Tahoma"/>
            <family val="2"/>
          </rPr>
          <t>If any of these numbers are negative, check your PON count and Cable size</t>
        </r>
        <r>
          <rPr>
            <sz val="8"/>
            <color indexed="81"/>
            <rFont val="Tahoma"/>
            <family val="2"/>
          </rPr>
          <t xml:space="preserve">
</t>
        </r>
      </text>
    </comment>
    <comment ref="I1655" authorId="0" shapeId="0" xr:uid="{587657A1-9BB4-40B0-AC7A-EF5301B96DC3}">
      <text>
        <r>
          <rPr>
            <b/>
            <sz val="8"/>
            <color indexed="81"/>
            <rFont val="Tahoma"/>
            <family val="2"/>
          </rPr>
          <t>If any of these numbers are negative, check your PON count and Cable size</t>
        </r>
      </text>
    </comment>
    <comment ref="J1655" authorId="0" shapeId="0" xr:uid="{E930FD23-E061-4C7A-AC47-42BA956F2ED1}">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655" authorId="2" shapeId="0" xr:uid="{35099AAD-0B5B-46DC-AD74-B36EC21A8FC7}">
      <text>
        <r>
          <rPr>
            <b/>
            <sz val="9"/>
            <color indexed="81"/>
            <rFont val="Tahoma"/>
            <family val="2"/>
          </rPr>
          <t>Leave blank if using 10' Terminal Tail
Enter Tail length if greater than 10'</t>
        </r>
      </text>
    </comment>
    <comment ref="M1655" authorId="0" shapeId="0" xr:uid="{BE4BEF15-4C4A-4BD6-A7F1-BD2B7AC72A55}">
      <text>
        <r>
          <rPr>
            <b/>
            <sz val="8"/>
            <color indexed="81"/>
            <rFont val="Tahoma"/>
            <family val="2"/>
          </rPr>
          <t>Make design notes such as slack coils, realingment loops,  or location notes</t>
        </r>
      </text>
    </comment>
    <comment ref="Z1655" authorId="0" shapeId="0" xr:uid="{F26C3DA8-6D94-415C-A163-80C28018E75A}">
      <text>
        <r>
          <rPr>
            <b/>
            <sz val="8"/>
            <color indexed="81"/>
            <rFont val="Tahoma"/>
            <family val="2"/>
          </rPr>
          <t>When using a 216, these are the 2-buffer tubes that can't be cross-assigned</t>
        </r>
        <r>
          <rPr>
            <sz val="8"/>
            <color indexed="81"/>
            <rFont val="Tahoma"/>
            <family val="2"/>
          </rPr>
          <t xml:space="preserve">
</t>
        </r>
      </text>
    </comment>
    <comment ref="AA1655" authorId="0" shapeId="0" xr:uid="{43E0A230-8BE2-4636-9147-34EEFDA91855}">
      <text>
        <r>
          <rPr>
            <b/>
            <sz val="8"/>
            <color indexed="81"/>
            <rFont val="Tahoma"/>
            <family val="2"/>
          </rPr>
          <t xml:space="preserve">Counting from High count Backwards- this is Fiber Strand 145
</t>
        </r>
      </text>
    </comment>
    <comment ref="AB1655" authorId="0" shapeId="0" xr:uid="{EF4E00D9-C7A9-4C7E-B05F-64F30B3D6CD8}">
      <text>
        <r>
          <rPr>
            <b/>
            <sz val="8"/>
            <color indexed="81"/>
            <rFont val="Tahoma"/>
            <family val="2"/>
          </rPr>
          <t>Counting from High count Backwards- this is Fiber Strand 156</t>
        </r>
      </text>
    </comment>
    <comment ref="J1657" authorId="1" shapeId="0" xr:uid="{25200C00-4FAD-4704-B600-83C584343DB0}">
      <text>
        <r>
          <rPr>
            <b/>
            <sz val="9"/>
            <color indexed="81"/>
            <rFont val="Tahoma"/>
            <family val="2"/>
          </rPr>
          <t>If this highlights as an error, consider upsizing the Tether size for better ribbon utilization</t>
        </r>
      </text>
    </comment>
    <comment ref="J1658" authorId="1" shapeId="0" xr:uid="{57686FAD-F7CE-4559-8FA2-3126EDCE47C1}">
      <text>
        <r>
          <rPr>
            <b/>
            <sz val="9"/>
            <color indexed="81"/>
            <rFont val="Tahoma"/>
            <family val="2"/>
          </rPr>
          <t>If this highlights as an error, consider upsizing the Tether size for better ribbon utilization</t>
        </r>
      </text>
    </comment>
    <comment ref="J1659" authorId="1" shapeId="0" xr:uid="{6FAC22B9-9925-47EB-B322-FA04834DE50E}">
      <text>
        <r>
          <rPr>
            <b/>
            <sz val="9"/>
            <color indexed="81"/>
            <rFont val="Tahoma"/>
            <family val="2"/>
          </rPr>
          <t>If this highlights as an error, consider upsizing the Tether size for better ribbon utilization</t>
        </r>
      </text>
    </comment>
    <comment ref="J1660" authorId="1" shapeId="0" xr:uid="{EFEC0128-906C-48DD-BF76-DAD8A1D5163A}">
      <text>
        <r>
          <rPr>
            <b/>
            <sz val="9"/>
            <color indexed="81"/>
            <rFont val="Tahoma"/>
            <family val="2"/>
          </rPr>
          <t>If this highlights as an error, consider upsizing the Tether size for better ribbon utilization</t>
        </r>
      </text>
    </comment>
    <comment ref="J1661" authorId="1" shapeId="0" xr:uid="{73A16ABE-DF2E-4486-B442-87AA4917A36A}">
      <text>
        <r>
          <rPr>
            <b/>
            <sz val="9"/>
            <color indexed="81"/>
            <rFont val="Tahoma"/>
            <family val="2"/>
          </rPr>
          <t>If this highlights as an error, consider upsizing the Tether size for better ribbon utilization</t>
        </r>
      </text>
    </comment>
    <comment ref="J1662" authorId="1" shapeId="0" xr:uid="{56A71CDB-CE9F-4A90-902A-64F01A0FA8BC}">
      <text>
        <r>
          <rPr>
            <b/>
            <sz val="9"/>
            <color indexed="81"/>
            <rFont val="Tahoma"/>
            <family val="2"/>
          </rPr>
          <t>If this highlights as an error, consider upsizing the Tether size for better ribbon utilization</t>
        </r>
      </text>
    </comment>
    <comment ref="J1663" authorId="1" shapeId="0" xr:uid="{DFCA79FC-F5CC-40F5-A1F8-DB2CAEAB4C8E}">
      <text>
        <r>
          <rPr>
            <b/>
            <sz val="9"/>
            <color indexed="81"/>
            <rFont val="Tahoma"/>
            <family val="2"/>
          </rPr>
          <t>If this highlights as an error, consider upsizing the Tether size for better ribbon utilization</t>
        </r>
      </text>
    </comment>
    <comment ref="J1664" authorId="1" shapeId="0" xr:uid="{ADD97C62-59A8-4E0B-9C40-8F542FD47AF1}">
      <text>
        <r>
          <rPr>
            <b/>
            <sz val="9"/>
            <color indexed="81"/>
            <rFont val="Tahoma"/>
            <family val="2"/>
          </rPr>
          <t>If this highlights as an error, consider upsizing the Tether size for better ribbon utilization</t>
        </r>
      </text>
    </comment>
    <comment ref="J1665" authorId="1" shapeId="0" xr:uid="{701163F6-76DB-4809-B9BF-A1E2A4B7ED42}">
      <text>
        <r>
          <rPr>
            <b/>
            <sz val="9"/>
            <color indexed="81"/>
            <rFont val="Tahoma"/>
            <family val="2"/>
          </rPr>
          <t>If this highlights as an error, consider upsizing the Tether size for better ribbon utilization</t>
        </r>
      </text>
    </comment>
    <comment ref="J1666" authorId="1" shapeId="0" xr:uid="{2C864070-EAEF-4977-8931-2DC56961EB6E}">
      <text>
        <r>
          <rPr>
            <b/>
            <sz val="9"/>
            <color indexed="81"/>
            <rFont val="Tahoma"/>
            <family val="2"/>
          </rPr>
          <t>If this highlights as an error, consider upsizing the Tether size for better ribbon utilization</t>
        </r>
      </text>
    </comment>
    <comment ref="J1667" authorId="1" shapeId="0" xr:uid="{0709579E-902F-4B28-8F82-1DDA9F552151}">
      <text>
        <r>
          <rPr>
            <b/>
            <sz val="9"/>
            <color indexed="81"/>
            <rFont val="Tahoma"/>
            <family val="2"/>
          </rPr>
          <t>If this highlights as an error, consider upsizing the Tether size for better ribbon utilization</t>
        </r>
      </text>
    </comment>
    <comment ref="J1668" authorId="1" shapeId="0" xr:uid="{D15EABF5-E316-4255-9014-63910E6EAA89}">
      <text>
        <r>
          <rPr>
            <b/>
            <sz val="9"/>
            <color indexed="81"/>
            <rFont val="Tahoma"/>
            <family val="2"/>
          </rPr>
          <t>If this highlights as an error, consider upsizing the Tether size for better ribbon utilization</t>
        </r>
      </text>
    </comment>
    <comment ref="J1669" authorId="1" shapeId="0" xr:uid="{E389BC34-5681-451E-A992-A3E86F0299E5}">
      <text>
        <r>
          <rPr>
            <b/>
            <sz val="9"/>
            <color indexed="81"/>
            <rFont val="Tahoma"/>
            <family val="2"/>
          </rPr>
          <t>If this highlights as an error, consider upsizing the Tether size for better ribbon utilization</t>
        </r>
      </text>
    </comment>
    <comment ref="J1670" authorId="1" shapeId="0" xr:uid="{3739B3A5-761C-407B-9675-430271310688}">
      <text>
        <r>
          <rPr>
            <b/>
            <sz val="9"/>
            <color indexed="81"/>
            <rFont val="Tahoma"/>
            <family val="2"/>
          </rPr>
          <t>If this highlights as an error, consider upsizing the Tether size for better ribbon utilization</t>
        </r>
      </text>
    </comment>
    <comment ref="J1671" authorId="1" shapeId="0" xr:uid="{5BF090A0-0E7F-4590-B26F-3BC5B21EC891}">
      <text>
        <r>
          <rPr>
            <b/>
            <sz val="9"/>
            <color indexed="81"/>
            <rFont val="Tahoma"/>
            <family val="2"/>
          </rPr>
          <t>If this highlights as an error, consider upsizing the Tether size for better ribbon utilization</t>
        </r>
      </text>
    </comment>
    <comment ref="J1672" authorId="1" shapeId="0" xr:uid="{1F4B7DE9-11BE-4B0B-8E4F-2C2498E2DE6E}">
      <text>
        <r>
          <rPr>
            <b/>
            <sz val="9"/>
            <color indexed="81"/>
            <rFont val="Tahoma"/>
            <family val="2"/>
          </rPr>
          <t>If this highlights as an error, consider upsizing the Tether size for better ribbon utilization</t>
        </r>
      </text>
    </comment>
    <comment ref="J1673" authorId="1" shapeId="0" xr:uid="{3AD413D2-9C50-4228-930A-56DFEBE0BB53}">
      <text>
        <r>
          <rPr>
            <b/>
            <sz val="9"/>
            <color indexed="81"/>
            <rFont val="Tahoma"/>
            <family val="2"/>
          </rPr>
          <t>If this highlights as an error, consider upsizing the Tether size for better ribbon utilization</t>
        </r>
      </text>
    </comment>
    <comment ref="J1674" authorId="1" shapeId="0" xr:uid="{869970A8-BE6A-4FA0-9E8A-FEAF06B04D26}">
      <text>
        <r>
          <rPr>
            <b/>
            <sz val="9"/>
            <color indexed="81"/>
            <rFont val="Tahoma"/>
            <family val="2"/>
          </rPr>
          <t>If this highlights as an error, consider upsizing the Tether size for better ribbon utilization</t>
        </r>
      </text>
    </comment>
    <comment ref="C1675" authorId="1" shapeId="0" xr:uid="{7D52D671-879A-4721-9561-5311CE7E32C9}">
      <text>
        <r>
          <rPr>
            <b/>
            <sz val="9"/>
            <color indexed="81"/>
            <rFont val="Tahoma"/>
            <family val="2"/>
          </rPr>
          <t>DBL REV requires TWO rows!
TPL REV requires THREE rows!
QD REV requires FOUR rows!</t>
        </r>
      </text>
    </comment>
    <comment ref="J1675" authorId="1" shapeId="0" xr:uid="{1576E15D-7B3E-4187-93FD-858A4238A61E}">
      <text>
        <r>
          <rPr>
            <b/>
            <sz val="9"/>
            <color indexed="81"/>
            <rFont val="Tahoma"/>
            <family val="2"/>
          </rPr>
          <t>If this highlights as an error, consider upsizing the Tether size for better ribbon utilization</t>
        </r>
      </text>
    </comment>
    <comment ref="C1676" authorId="1" shapeId="0" xr:uid="{959ED151-CD3A-4AA7-8BA7-B5917BC1B017}">
      <text>
        <r>
          <rPr>
            <b/>
            <sz val="9"/>
            <color indexed="81"/>
            <rFont val="Tahoma"/>
            <family val="2"/>
          </rPr>
          <t>DBL REV requires TWO rows!
TPL REV requires THREE rows!
QD REV requires FOUR rows!</t>
        </r>
      </text>
    </comment>
    <comment ref="J1676" authorId="1" shapeId="0" xr:uid="{F304B670-D0F7-4C67-92DB-317C2AFF7C5F}">
      <text>
        <r>
          <rPr>
            <b/>
            <sz val="9"/>
            <color indexed="81"/>
            <rFont val="Tahoma"/>
            <family val="2"/>
          </rPr>
          <t>If this highlights as an error, consider upsizing the Tether size for better ribbon utilization</t>
        </r>
      </text>
    </comment>
    <comment ref="C1677" authorId="1" shapeId="0" xr:uid="{A309DF37-755F-4CFA-8D17-EF7AF90BCB1A}">
      <text>
        <r>
          <rPr>
            <b/>
            <sz val="9"/>
            <color indexed="81"/>
            <rFont val="Tahoma"/>
            <family val="2"/>
          </rPr>
          <t>DBL REV requires TWO rows!
TPL REV requires THREE rows!
QD REV requires FOUR rows!</t>
        </r>
      </text>
    </comment>
    <comment ref="J1677" authorId="1" shapeId="0" xr:uid="{7573975D-19C2-4593-B096-1B17C1794059}">
      <text>
        <r>
          <rPr>
            <b/>
            <sz val="9"/>
            <color indexed="81"/>
            <rFont val="Tahoma"/>
            <family val="2"/>
          </rPr>
          <t>If this highlights as an error, consider upsizing the Tether size for better ribbon utilization</t>
        </r>
      </text>
    </comment>
    <comment ref="C1678" authorId="1" shapeId="0" xr:uid="{783A5381-C7D5-4B5B-94FE-2082418EBD85}">
      <text>
        <r>
          <rPr>
            <b/>
            <sz val="9"/>
            <color indexed="81"/>
            <rFont val="Tahoma"/>
            <family val="2"/>
          </rPr>
          <t>DBL REV requires TWO rows!
TPL REV requires THREE rows!
QD REV requires FOUR rows!</t>
        </r>
      </text>
    </comment>
    <comment ref="J1678" authorId="1" shapeId="0" xr:uid="{6B0541D2-FD07-478F-807D-FEC68DE50399}">
      <text>
        <r>
          <rPr>
            <b/>
            <sz val="9"/>
            <color indexed="81"/>
            <rFont val="Tahoma"/>
            <family val="2"/>
          </rPr>
          <t>If this highlights as an error, consider upsizing the Tether size for better ribbon utilization</t>
        </r>
      </text>
    </comment>
    <comment ref="C1679" authorId="1" shapeId="0" xr:uid="{4FF574FC-49FF-4525-A3E1-D845C3781B1E}">
      <text>
        <r>
          <rPr>
            <b/>
            <sz val="9"/>
            <color indexed="81"/>
            <rFont val="Tahoma"/>
            <family val="2"/>
          </rPr>
          <t>DBL REV requires TWO rows!
TPL REV requires THREE rows!
QD REV requires FOUR rows!</t>
        </r>
      </text>
    </comment>
    <comment ref="J1679" authorId="1" shapeId="0" xr:uid="{AB1A736F-0EBA-43B6-A53A-C1C010344803}">
      <text>
        <r>
          <rPr>
            <b/>
            <sz val="9"/>
            <color indexed="81"/>
            <rFont val="Tahoma"/>
            <family val="2"/>
          </rPr>
          <t>If this highlights as an error, consider upsizing the Tether size for better ribbon utilization</t>
        </r>
      </text>
    </comment>
    <comment ref="C1680" authorId="1" shapeId="0" xr:uid="{916A6314-34F8-42B2-9068-5345D915D6E9}">
      <text>
        <r>
          <rPr>
            <b/>
            <sz val="9"/>
            <color indexed="81"/>
            <rFont val="Tahoma"/>
            <family val="2"/>
          </rPr>
          <t>DBL REV requires TWO rows!
TPL REV requires THREE rows!
QD REV requires FOUR rows!</t>
        </r>
      </text>
    </comment>
    <comment ref="J1680" authorId="1" shapeId="0" xr:uid="{D5F4D622-DD01-4BB2-BEBD-E97221AAF26F}">
      <text>
        <r>
          <rPr>
            <b/>
            <sz val="9"/>
            <color indexed="81"/>
            <rFont val="Tahoma"/>
            <family val="2"/>
          </rPr>
          <t>If this highlights as an error, consider upsizing the Tether size for better ribbon utilization</t>
        </r>
      </text>
    </comment>
    <comment ref="C1681" authorId="1" shapeId="0" xr:uid="{5348F92D-F431-4F90-B734-F1B645F9F356}">
      <text>
        <r>
          <rPr>
            <b/>
            <sz val="9"/>
            <color indexed="81"/>
            <rFont val="Tahoma"/>
            <family val="2"/>
          </rPr>
          <t>DBL REV requires TWO rows!
TPL REV requires THREE rows!
QD REV requires FOUR rows!</t>
        </r>
      </text>
    </comment>
    <comment ref="J1681" authorId="1" shapeId="0" xr:uid="{A0ACF33D-BA5C-41AF-B9DD-03742031533E}">
      <text>
        <r>
          <rPr>
            <b/>
            <sz val="9"/>
            <color indexed="81"/>
            <rFont val="Tahoma"/>
            <family val="2"/>
          </rPr>
          <t>If this highlights as an error, consider upsizing the Tether size for better ribbon utilization</t>
        </r>
      </text>
    </comment>
    <comment ref="B1687" authorId="0" shapeId="0" xr:uid="{E8E3BF43-3985-4B0B-ADF4-F291211C5508}">
      <text>
        <r>
          <rPr>
            <b/>
            <sz val="8"/>
            <color indexed="81"/>
            <rFont val="Tahoma"/>
            <family val="2"/>
          </rPr>
          <t>This information will be used to satisfy your distribution planning requirement.</t>
        </r>
        <r>
          <rPr>
            <sz val="8"/>
            <color indexed="81"/>
            <rFont val="Tahoma"/>
            <family val="2"/>
          </rPr>
          <t xml:space="preserve">
</t>
        </r>
      </text>
    </comment>
    <comment ref="G1687" authorId="0" shapeId="0" xr:uid="{CD77E31D-A562-4B48-975F-286C3F135297}">
      <text>
        <r>
          <rPr>
            <b/>
            <sz val="8"/>
            <color indexed="81"/>
            <rFont val="Tahoma"/>
            <family val="2"/>
          </rPr>
          <t>This is total fibers that have been assigned to this Reel based on Tether sizes picked</t>
        </r>
        <r>
          <rPr>
            <sz val="8"/>
            <color indexed="81"/>
            <rFont val="Tahoma"/>
            <family val="2"/>
          </rPr>
          <t xml:space="preserve">
</t>
        </r>
      </text>
    </comment>
    <comment ref="I1687" authorId="0" shapeId="0" xr:uid="{510D5FBE-E59C-47D5-B632-4D4E716B4D5D}">
      <text>
        <r>
          <rPr>
            <b/>
            <sz val="8"/>
            <color indexed="81"/>
            <rFont val="Tahoma"/>
            <family val="2"/>
          </rPr>
          <t>This will be added to Planning Load Block A for TOTAL</t>
        </r>
        <r>
          <rPr>
            <sz val="8"/>
            <color indexed="81"/>
            <rFont val="Tahoma"/>
            <family val="2"/>
          </rPr>
          <t xml:space="preserve">
</t>
        </r>
      </text>
    </comment>
    <comment ref="J1687" authorId="0" shapeId="0" xr:uid="{9856EE8D-2378-40EA-B4D9-ED21F50E7310}">
      <text>
        <r>
          <rPr>
            <b/>
            <sz val="8"/>
            <color indexed="81"/>
            <rFont val="Tahoma"/>
            <family val="2"/>
          </rPr>
          <t>This is the PON OUT count that is not assigned in this cable reel.</t>
        </r>
        <r>
          <rPr>
            <sz val="8"/>
            <color indexed="81"/>
            <rFont val="Tahoma"/>
            <family val="2"/>
          </rPr>
          <t xml:space="preserve">
</t>
        </r>
      </text>
    </comment>
    <comment ref="P1687" authorId="1" shapeId="0" xr:uid="{53FE70C8-A4B8-4FD3-86E7-69FAD1AFF278}">
      <text>
        <r>
          <rPr>
            <b/>
            <sz val="9"/>
            <color indexed="81"/>
            <rFont val="Tahoma"/>
            <family val="2"/>
          </rPr>
          <t>REMEMBER: 2-Fbr Tethers are NOT available for RPX CABLE!</t>
        </r>
      </text>
    </comment>
    <comment ref="Q1687" authorId="1" shapeId="0" xr:uid="{97FFC5E0-49BF-4D71-AAB9-2042E727503D}">
      <text>
        <r>
          <rPr>
            <b/>
            <sz val="9"/>
            <color indexed="81"/>
            <rFont val="Tahoma"/>
            <family val="2"/>
          </rPr>
          <t>REMEMBER: 2-Fbr Tethers are NOT available for RPX CABLE!</t>
        </r>
      </text>
    </comment>
    <comment ref="S1687" authorId="1" shapeId="0" xr:uid="{B31CA84C-44A1-4542-837F-CF0DDAD06282}">
      <text>
        <r>
          <rPr>
            <b/>
            <sz val="9"/>
            <color indexed="81"/>
            <rFont val="Tahoma"/>
            <family val="2"/>
          </rPr>
          <t>REMEMBER: 2-Fbr Tethers are NOT available for RPX CABLE!</t>
        </r>
      </text>
    </comment>
    <comment ref="T1687" authorId="1" shapeId="0" xr:uid="{FD1B66FB-8FB1-4359-BFE6-196BB9937B77}">
      <text>
        <r>
          <rPr>
            <b/>
            <sz val="9"/>
            <color indexed="81"/>
            <rFont val="Tahoma"/>
            <family val="2"/>
          </rPr>
          <t>REMEMBER: 2-Fbr Tethers are NOT available for RPX CABLE!</t>
        </r>
      </text>
    </comment>
    <comment ref="B1688" authorId="0" shapeId="0" xr:uid="{B5D6B356-F77B-4FA2-A765-75D97616A9C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688" authorId="0" shapeId="0" xr:uid="{C161147A-D518-4CF4-A7D4-ED1D253FD27A}">
      <text>
        <r>
          <rPr>
            <b/>
            <sz val="8"/>
            <color indexed="81"/>
            <rFont val="Tahoma"/>
            <family val="2"/>
          </rPr>
          <t>Make sure you add this number to "TAT FIBERS ASSIGNED" for the total required in the Load Block on the prints.</t>
        </r>
      </text>
    </comment>
    <comment ref="G1688" authorId="0" shapeId="0" xr:uid="{DF25A6AC-85B4-4852-A16A-E68C40F409C4}">
      <text>
        <r>
          <rPr>
            <b/>
            <sz val="8"/>
            <color indexed="81"/>
            <rFont val="Tahoma"/>
            <family val="2"/>
          </rPr>
          <t>Includes "DEAD" Count (No PON count assigned)</t>
        </r>
      </text>
    </comment>
    <comment ref="I1688" authorId="0" shapeId="0" xr:uid="{C22D5D64-E1B8-438F-9E33-DA68CEFD58A8}">
      <text>
        <r>
          <rPr>
            <b/>
            <sz val="8"/>
            <color indexed="81"/>
            <rFont val="Tahoma"/>
            <family val="2"/>
          </rPr>
          <t xml:space="preserve">If this number is negative- you need to upsize your cable sheath </t>
        </r>
        <r>
          <rPr>
            <sz val="8"/>
            <color indexed="81"/>
            <rFont val="Tahoma"/>
            <family val="2"/>
          </rPr>
          <t xml:space="preserve">
</t>
        </r>
      </text>
    </comment>
    <comment ref="Z1688" authorId="0" shapeId="0" xr:uid="{1DF0F8E9-DDA2-46F0-B667-7366F2A45C2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689" authorId="0" shapeId="0" xr:uid="{DA88A187-0660-4914-A8D4-A9F224B83E3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689" authorId="0" shapeId="0" xr:uid="{6EB41E42-E89E-4317-9932-C38BDED43128}">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689" authorId="0" shapeId="0" xr:uid="{221DCA0E-B007-4160-9A10-0FD94A3970D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689" authorId="1" shapeId="0" xr:uid="{CC59AF61-E45F-48EF-8AD3-DA3708437CF0}">
      <text>
        <r>
          <rPr>
            <b/>
            <sz val="9"/>
            <color indexed="81"/>
            <rFont val="Tahoma"/>
            <family val="2"/>
          </rPr>
          <t>REMEMBER: 6-Fbr Tethers are NOT available for RPX CABLE!</t>
        </r>
      </text>
    </comment>
    <comment ref="Q1689" authorId="1" shapeId="0" xr:uid="{F46A05D1-4BA9-4FC7-A5C0-D2AFE0E6CA96}">
      <text>
        <r>
          <rPr>
            <b/>
            <sz val="9"/>
            <color indexed="81"/>
            <rFont val="Tahoma"/>
            <family val="2"/>
          </rPr>
          <t>REMEMBER: 6-Fbr Tethers are NOT available for RPX CABLE!</t>
        </r>
      </text>
    </comment>
    <comment ref="S1689" authorId="1" shapeId="0" xr:uid="{AB1D3E05-0134-4414-ADFF-B19725337B12}">
      <text>
        <r>
          <rPr>
            <b/>
            <sz val="9"/>
            <color indexed="81"/>
            <rFont val="Tahoma"/>
            <family val="2"/>
          </rPr>
          <t>REMEMBER: 6-Fbr Tethers are NOT available for RPX CABLE!</t>
        </r>
      </text>
    </comment>
    <comment ref="T1689" authorId="1" shapeId="0" xr:uid="{16094A2A-1DD9-4266-AC0F-3A769BAE40AD}">
      <text>
        <r>
          <rPr>
            <b/>
            <sz val="9"/>
            <color indexed="81"/>
            <rFont val="Tahoma"/>
            <family val="2"/>
          </rPr>
          <t>REMEMBER: 6-Fbr Tethers are NOT available for AERIAL CABLE!</t>
        </r>
      </text>
    </comment>
    <comment ref="B1690" authorId="0" shapeId="0" xr:uid="{96A46BB1-2FFA-4B69-8F74-9C34FD1D6DF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690" authorId="0" shapeId="0" xr:uid="{423AE8D7-B30F-445D-B756-011C6DE943E2}">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691" authorId="0" shapeId="0" xr:uid="{B71661C7-F60E-4A77-ABAD-5E968317D46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692" authorId="0" shapeId="0" xr:uid="{34BCEDEA-B883-405A-A512-82F9AE1B3BF0}">
      <text>
        <r>
          <rPr>
            <b/>
            <sz val="8"/>
            <color indexed="81"/>
            <rFont val="Tahoma"/>
            <family val="2"/>
          </rPr>
          <t>Include any existing, planned, or expected wireless locations to be fed by this reel of cable.</t>
        </r>
        <r>
          <rPr>
            <sz val="8"/>
            <color indexed="81"/>
            <rFont val="Tahoma"/>
            <family val="2"/>
          </rPr>
          <t xml:space="preserve">
</t>
        </r>
      </text>
    </comment>
    <comment ref="E1692" authorId="0" shapeId="0" xr:uid="{F30DC093-E8B1-484F-9AD9-C54951E028CE}">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692" authorId="0" shapeId="0" xr:uid="{BE2FE207-3E01-44AD-8E2F-90CB08F985C1}">
      <text>
        <r>
          <rPr>
            <b/>
            <sz val="8"/>
            <color indexed="81"/>
            <rFont val="Tahoma"/>
            <family val="2"/>
          </rPr>
          <t>These are "manufacturing rules" and general warnings</t>
        </r>
        <r>
          <rPr>
            <sz val="8"/>
            <color indexed="81"/>
            <rFont val="Tahoma"/>
            <family val="2"/>
          </rPr>
          <t xml:space="preserve">
</t>
        </r>
      </text>
    </comment>
    <comment ref="B1693" authorId="0" shapeId="0" xr:uid="{92085A71-3187-41BB-A8FD-665E2574A9B5}">
      <text>
        <r>
          <rPr>
            <b/>
            <sz val="8"/>
            <color indexed="81"/>
            <rFont val="Tahoma"/>
            <family val="2"/>
          </rPr>
          <t>Field end section(s) requirements that this section of cable will feed (not fed by TETHERS)</t>
        </r>
        <r>
          <rPr>
            <sz val="8"/>
            <color indexed="81"/>
            <rFont val="Tahoma"/>
            <family val="2"/>
          </rPr>
          <t xml:space="preserve">
</t>
        </r>
      </text>
    </comment>
    <comment ref="B1694" authorId="0" shapeId="0" xr:uid="{2FECB696-112C-43BD-8A1F-47FC9D8F4F14}">
      <text>
        <r>
          <rPr>
            <b/>
            <sz val="8"/>
            <color indexed="81"/>
            <rFont val="Tahoma"/>
            <family val="2"/>
          </rPr>
          <t>This number is a sum of TOTAL PLANNED plus the ASSIGNED TO TETHERS</t>
        </r>
        <r>
          <rPr>
            <sz val="8"/>
            <color indexed="81"/>
            <rFont val="Tahoma"/>
            <family val="2"/>
          </rPr>
          <t xml:space="preserve">
</t>
        </r>
      </text>
    </comment>
    <comment ref="Z1695" authorId="0" shapeId="0" xr:uid="{C8ECB23C-5970-4115-BD2C-C333F3F0F12D}">
      <text>
        <r>
          <rPr>
            <b/>
            <sz val="8"/>
            <color indexed="81"/>
            <rFont val="Tahoma"/>
            <family val="2"/>
          </rPr>
          <t>When using a 216, these are the 2-buffer tubes that can't be cross-assigned</t>
        </r>
        <r>
          <rPr>
            <sz val="8"/>
            <color indexed="81"/>
            <rFont val="Tahoma"/>
            <family val="2"/>
          </rPr>
          <t xml:space="preserve">
</t>
        </r>
      </text>
    </comment>
    <comment ref="AA1695" authorId="0" shapeId="0" xr:uid="{AE71419E-992F-460B-8F48-BA1CFBFA2B74}">
      <text>
        <r>
          <rPr>
            <b/>
            <sz val="8"/>
            <color indexed="81"/>
            <rFont val="Tahoma"/>
            <family val="2"/>
          </rPr>
          <t>Counting from High count Backwards- this is Fiber Strand 133</t>
        </r>
      </text>
    </comment>
    <comment ref="AB1695" authorId="0" shapeId="0" xr:uid="{A642CD6C-3731-46C1-93F9-C67916D70DFE}">
      <text>
        <r>
          <rPr>
            <b/>
            <sz val="8"/>
            <color indexed="81"/>
            <rFont val="Tahoma"/>
            <family val="2"/>
          </rPr>
          <t>Counting from High count Backwards- this is Fiber Strand 144</t>
        </r>
        <r>
          <rPr>
            <sz val="8"/>
            <color indexed="81"/>
            <rFont val="Tahoma"/>
            <family val="2"/>
          </rPr>
          <t xml:space="preserve">
</t>
        </r>
      </text>
    </comment>
    <comment ref="C1696" authorId="0" shapeId="0" xr:uid="{DB4097E4-CF04-4063-85B0-0EE3DEE4EE2F}">
      <text>
        <r>
          <rPr>
            <b/>
            <sz val="8"/>
            <color indexed="81"/>
            <rFont val="Tahoma"/>
            <family val="2"/>
          </rPr>
          <t xml:space="preserve">Select if this tether will be used to feed a CFST or a lateral cable. </t>
        </r>
      </text>
    </comment>
    <comment ref="D1696" authorId="0" shapeId="0" xr:uid="{2B8AAD9B-16B8-4521-AA00-3881F15CB478}">
      <text>
        <r>
          <rPr>
            <b/>
            <sz val="8"/>
            <color indexed="81"/>
            <rFont val="Tahoma"/>
            <family val="2"/>
          </rPr>
          <t>Note the Terminal Address to keep your locations straight</t>
        </r>
        <r>
          <rPr>
            <sz val="8"/>
            <color indexed="81"/>
            <rFont val="Tahoma"/>
            <family val="2"/>
          </rPr>
          <t xml:space="preserve">
</t>
        </r>
      </text>
    </comment>
    <comment ref="E1696" authorId="0" shapeId="0" xr:uid="{20936117-3D1F-4DC8-AF59-4CB9CAE155A3}">
      <text>
        <r>
          <rPr>
            <b/>
            <sz val="9"/>
            <color indexed="81"/>
            <rFont val="Calibri"/>
            <family val="2"/>
            <scheme val="minor"/>
          </rPr>
          <t>Pick the Tether Size for the location</t>
        </r>
        <r>
          <rPr>
            <sz val="8"/>
            <color indexed="81"/>
            <rFont val="Tahoma"/>
            <family val="2"/>
          </rPr>
          <t xml:space="preserve">
</t>
        </r>
      </text>
    </comment>
    <comment ref="F1696" authorId="2" shapeId="0" xr:uid="{FB1C9B65-4D1E-428E-8905-5C2AA4D780BB}">
      <text>
        <r>
          <rPr>
            <b/>
            <sz val="9"/>
            <color indexed="81"/>
            <rFont val="Tahoma"/>
            <family val="2"/>
          </rPr>
          <t>Identify TCF or FST location.
Leave blank if tether is NOT for a TCF or FST!</t>
        </r>
      </text>
    </comment>
    <comment ref="H1696" authorId="0" shapeId="0" xr:uid="{91FCB55D-EFD5-4CD6-A80B-666774C54257}">
      <text>
        <r>
          <rPr>
            <b/>
            <sz val="8"/>
            <color indexed="81"/>
            <rFont val="Tahoma"/>
            <family val="2"/>
          </rPr>
          <t>If any of these numbers are negative, check your PON count and Cable size</t>
        </r>
        <r>
          <rPr>
            <sz val="8"/>
            <color indexed="81"/>
            <rFont val="Tahoma"/>
            <family val="2"/>
          </rPr>
          <t xml:space="preserve">
</t>
        </r>
      </text>
    </comment>
    <comment ref="I1696" authorId="0" shapeId="0" xr:uid="{57C17A61-110F-4F72-8015-97039972A3A0}">
      <text>
        <r>
          <rPr>
            <b/>
            <sz val="8"/>
            <color indexed="81"/>
            <rFont val="Tahoma"/>
            <family val="2"/>
          </rPr>
          <t>If any of these numbers are negative, check your PON count and Cable size</t>
        </r>
      </text>
    </comment>
    <comment ref="J1696" authorId="0" shapeId="0" xr:uid="{41393EDD-4F48-4467-8F06-58ABA946EEC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696" authorId="2" shapeId="0" xr:uid="{1D99E5C4-D9D9-4303-8C45-5FF9D0D71AC5}">
      <text>
        <r>
          <rPr>
            <b/>
            <sz val="9"/>
            <color indexed="81"/>
            <rFont val="Tahoma"/>
            <family val="2"/>
          </rPr>
          <t>Leave blank if using 10' Terminal Tail
Enter Tail length if greater than 10'</t>
        </r>
      </text>
    </comment>
    <comment ref="M1696" authorId="0" shapeId="0" xr:uid="{F85627AD-93FA-4A27-90A7-EE4684D16CDC}">
      <text>
        <r>
          <rPr>
            <b/>
            <sz val="8"/>
            <color indexed="81"/>
            <rFont val="Tahoma"/>
            <family val="2"/>
          </rPr>
          <t>Make design notes such as slack coils, realingment loops,  or location notes</t>
        </r>
      </text>
    </comment>
    <comment ref="Z1696" authorId="0" shapeId="0" xr:uid="{8698F6EC-04D0-4175-8B7D-4115F37EF5A2}">
      <text>
        <r>
          <rPr>
            <b/>
            <sz val="8"/>
            <color indexed="81"/>
            <rFont val="Tahoma"/>
            <family val="2"/>
          </rPr>
          <t>When using a 216, these are the 2-buffer tubes that can't be cross-assigned</t>
        </r>
        <r>
          <rPr>
            <sz val="8"/>
            <color indexed="81"/>
            <rFont val="Tahoma"/>
            <family val="2"/>
          </rPr>
          <t xml:space="preserve">
</t>
        </r>
      </text>
    </comment>
    <comment ref="AA1696" authorId="0" shapeId="0" xr:uid="{04899DD9-22C8-4C67-AC4C-5C9745A9A172}">
      <text>
        <r>
          <rPr>
            <b/>
            <sz val="8"/>
            <color indexed="81"/>
            <rFont val="Tahoma"/>
            <family val="2"/>
          </rPr>
          <t xml:space="preserve">Counting from High count Backwards- this is Fiber Strand 145
</t>
        </r>
      </text>
    </comment>
    <comment ref="AB1696" authorId="0" shapeId="0" xr:uid="{FC3A3912-104E-4A30-8391-9061AB3EF081}">
      <text>
        <r>
          <rPr>
            <b/>
            <sz val="8"/>
            <color indexed="81"/>
            <rFont val="Tahoma"/>
            <family val="2"/>
          </rPr>
          <t>Counting from High count Backwards- this is Fiber Strand 156</t>
        </r>
      </text>
    </comment>
    <comment ref="J1698" authorId="1" shapeId="0" xr:uid="{0476FBDD-EFB0-43AA-A00C-5C1EF768AEDB}">
      <text>
        <r>
          <rPr>
            <b/>
            <sz val="9"/>
            <color indexed="81"/>
            <rFont val="Tahoma"/>
            <family val="2"/>
          </rPr>
          <t>If this highlights as an error, consider upsizing the Tether size for better ribbon utilization</t>
        </r>
      </text>
    </comment>
    <comment ref="J1699" authorId="1" shapeId="0" xr:uid="{3B84EFA2-C09B-49BF-9517-AC1B6012C32F}">
      <text>
        <r>
          <rPr>
            <b/>
            <sz val="9"/>
            <color indexed="81"/>
            <rFont val="Tahoma"/>
            <family val="2"/>
          </rPr>
          <t>If this highlights as an error, consider upsizing the Tether size for better ribbon utilization</t>
        </r>
      </text>
    </comment>
    <comment ref="J1700" authorId="1" shapeId="0" xr:uid="{373177FA-47C8-4025-A3B2-5A1113CC8469}">
      <text>
        <r>
          <rPr>
            <b/>
            <sz val="9"/>
            <color indexed="81"/>
            <rFont val="Tahoma"/>
            <family val="2"/>
          </rPr>
          <t>If this highlights as an error, consider upsizing the Tether size for better ribbon utilization</t>
        </r>
      </text>
    </comment>
    <comment ref="J1701" authorId="1" shapeId="0" xr:uid="{8EA3F8D1-2122-41F0-9838-1E96818E799C}">
      <text>
        <r>
          <rPr>
            <b/>
            <sz val="9"/>
            <color indexed="81"/>
            <rFont val="Tahoma"/>
            <family val="2"/>
          </rPr>
          <t>If this highlights as an error, consider upsizing the Tether size for better ribbon utilization</t>
        </r>
      </text>
    </comment>
    <comment ref="J1702" authorId="1" shapeId="0" xr:uid="{885A4F47-B458-4775-B9F5-2FDC1426D6AB}">
      <text>
        <r>
          <rPr>
            <b/>
            <sz val="9"/>
            <color indexed="81"/>
            <rFont val="Tahoma"/>
            <family val="2"/>
          </rPr>
          <t>If this highlights as an error, consider upsizing the Tether size for better ribbon utilization</t>
        </r>
      </text>
    </comment>
    <comment ref="J1703" authorId="1" shapeId="0" xr:uid="{7926679C-CB7F-484B-A23C-938CB691B4A5}">
      <text>
        <r>
          <rPr>
            <b/>
            <sz val="9"/>
            <color indexed="81"/>
            <rFont val="Tahoma"/>
            <family val="2"/>
          </rPr>
          <t>If this highlights as an error, consider upsizing the Tether size for better ribbon utilization</t>
        </r>
      </text>
    </comment>
    <comment ref="J1704" authorId="1" shapeId="0" xr:uid="{68FD5835-4529-4AF5-B529-93B10570BDB8}">
      <text>
        <r>
          <rPr>
            <b/>
            <sz val="9"/>
            <color indexed="81"/>
            <rFont val="Tahoma"/>
            <family val="2"/>
          </rPr>
          <t>If this highlights as an error, consider upsizing the Tether size for better ribbon utilization</t>
        </r>
      </text>
    </comment>
    <comment ref="J1705" authorId="1" shapeId="0" xr:uid="{363A09FD-C14E-4F76-9AB5-F317E399167D}">
      <text>
        <r>
          <rPr>
            <b/>
            <sz val="9"/>
            <color indexed="81"/>
            <rFont val="Tahoma"/>
            <family val="2"/>
          </rPr>
          <t>If this highlights as an error, consider upsizing the Tether size for better ribbon utilization</t>
        </r>
      </text>
    </comment>
    <comment ref="J1706" authorId="1" shapeId="0" xr:uid="{83C88A74-4450-4F57-8090-0258377BB494}">
      <text>
        <r>
          <rPr>
            <b/>
            <sz val="9"/>
            <color indexed="81"/>
            <rFont val="Tahoma"/>
            <family val="2"/>
          </rPr>
          <t>If this highlights as an error, consider upsizing the Tether size for better ribbon utilization</t>
        </r>
      </text>
    </comment>
    <comment ref="J1707" authorId="1" shapeId="0" xr:uid="{D1F6E76F-9B7E-4E9F-8CAE-FC4F780F644B}">
      <text>
        <r>
          <rPr>
            <b/>
            <sz val="9"/>
            <color indexed="81"/>
            <rFont val="Tahoma"/>
            <family val="2"/>
          </rPr>
          <t>If this highlights as an error, consider upsizing the Tether size for better ribbon utilization</t>
        </r>
      </text>
    </comment>
    <comment ref="J1708" authorId="1" shapeId="0" xr:uid="{177C5D7D-B318-4C8F-8FAA-0AB80A926C83}">
      <text>
        <r>
          <rPr>
            <b/>
            <sz val="9"/>
            <color indexed="81"/>
            <rFont val="Tahoma"/>
            <family val="2"/>
          </rPr>
          <t>If this highlights as an error, consider upsizing the Tether size for better ribbon utilization</t>
        </r>
      </text>
    </comment>
    <comment ref="J1709" authorId="1" shapeId="0" xr:uid="{A65AFABD-41BC-4FBF-8D19-C11B9B1C7209}">
      <text>
        <r>
          <rPr>
            <b/>
            <sz val="9"/>
            <color indexed="81"/>
            <rFont val="Tahoma"/>
            <family val="2"/>
          </rPr>
          <t>If this highlights as an error, consider upsizing the Tether size for better ribbon utilization</t>
        </r>
      </text>
    </comment>
    <comment ref="J1710" authorId="1" shapeId="0" xr:uid="{635CD0D9-1C6D-4F56-9497-88B85EC177C5}">
      <text>
        <r>
          <rPr>
            <b/>
            <sz val="9"/>
            <color indexed="81"/>
            <rFont val="Tahoma"/>
            <family val="2"/>
          </rPr>
          <t>If this highlights as an error, consider upsizing the Tether size for better ribbon utilization</t>
        </r>
      </text>
    </comment>
    <comment ref="J1711" authorId="1" shapeId="0" xr:uid="{7E53CF6C-E139-4232-91A2-F81A3A958729}">
      <text>
        <r>
          <rPr>
            <b/>
            <sz val="9"/>
            <color indexed="81"/>
            <rFont val="Tahoma"/>
            <family val="2"/>
          </rPr>
          <t>If this highlights as an error, consider upsizing the Tether size for better ribbon utilization</t>
        </r>
      </text>
    </comment>
    <comment ref="J1712" authorId="1" shapeId="0" xr:uid="{114E01DC-770E-44D0-B12A-68647DAB3283}">
      <text>
        <r>
          <rPr>
            <b/>
            <sz val="9"/>
            <color indexed="81"/>
            <rFont val="Tahoma"/>
            <family val="2"/>
          </rPr>
          <t>If this highlights as an error, consider upsizing the Tether size for better ribbon utilization</t>
        </r>
      </text>
    </comment>
    <comment ref="J1713" authorId="1" shapeId="0" xr:uid="{8719301A-44AE-492D-B669-EDCD77F8613C}">
      <text>
        <r>
          <rPr>
            <b/>
            <sz val="9"/>
            <color indexed="81"/>
            <rFont val="Tahoma"/>
            <family val="2"/>
          </rPr>
          <t>If this highlights as an error, consider upsizing the Tether size for better ribbon utilization</t>
        </r>
      </text>
    </comment>
    <comment ref="J1714" authorId="1" shapeId="0" xr:uid="{9A65808A-98B5-47FB-B807-0ED05B216DC5}">
      <text>
        <r>
          <rPr>
            <b/>
            <sz val="9"/>
            <color indexed="81"/>
            <rFont val="Tahoma"/>
            <family val="2"/>
          </rPr>
          <t>If this highlights as an error, consider upsizing the Tether size for better ribbon utilization</t>
        </r>
      </text>
    </comment>
    <comment ref="J1715" authorId="1" shapeId="0" xr:uid="{FFAB8D9C-E247-4A00-9625-06D2547A328C}">
      <text>
        <r>
          <rPr>
            <b/>
            <sz val="9"/>
            <color indexed="81"/>
            <rFont val="Tahoma"/>
            <family val="2"/>
          </rPr>
          <t>If this highlights as an error, consider upsizing the Tether size for better ribbon utilization</t>
        </r>
      </text>
    </comment>
    <comment ref="C1716" authorId="1" shapeId="0" xr:uid="{CA442C19-74CB-4B94-B64E-03177FBC384F}">
      <text>
        <r>
          <rPr>
            <b/>
            <sz val="9"/>
            <color indexed="81"/>
            <rFont val="Tahoma"/>
            <family val="2"/>
          </rPr>
          <t>DBL REV requires TWO rows!
TPL REV requires THREE rows!
QD REV requires FOUR rows!</t>
        </r>
      </text>
    </comment>
    <comment ref="J1716" authorId="1" shapeId="0" xr:uid="{469166F5-4B8D-4852-B9B5-E731E742DBA9}">
      <text>
        <r>
          <rPr>
            <b/>
            <sz val="9"/>
            <color indexed="81"/>
            <rFont val="Tahoma"/>
            <family val="2"/>
          </rPr>
          <t>If this highlights as an error, consider upsizing the Tether size for better ribbon utilization</t>
        </r>
      </text>
    </comment>
    <comment ref="C1717" authorId="1" shapeId="0" xr:uid="{AB7CFDA8-BC46-43CB-9B21-9DF5C3D87FB3}">
      <text>
        <r>
          <rPr>
            <b/>
            <sz val="9"/>
            <color indexed="81"/>
            <rFont val="Tahoma"/>
            <family val="2"/>
          </rPr>
          <t>DBL REV requires TWO rows!
TPL REV requires THREE rows!
QD REV requires FOUR rows!</t>
        </r>
      </text>
    </comment>
    <comment ref="J1717" authorId="1" shapeId="0" xr:uid="{65CA6C47-E807-4E44-B296-7367FEE1E1E8}">
      <text>
        <r>
          <rPr>
            <b/>
            <sz val="9"/>
            <color indexed="81"/>
            <rFont val="Tahoma"/>
            <family val="2"/>
          </rPr>
          <t>If this highlights as an error, consider upsizing the Tether size for better ribbon utilization</t>
        </r>
      </text>
    </comment>
    <comment ref="C1718" authorId="1" shapeId="0" xr:uid="{E0314B0C-178F-41D4-9F7C-4A71B7B1D29D}">
      <text>
        <r>
          <rPr>
            <b/>
            <sz val="9"/>
            <color indexed="81"/>
            <rFont val="Tahoma"/>
            <family val="2"/>
          </rPr>
          <t>DBL REV requires TWO rows!
TPL REV requires THREE rows!
QD REV requires FOUR rows!</t>
        </r>
      </text>
    </comment>
    <comment ref="J1718" authorId="1" shapeId="0" xr:uid="{DCDDFD86-C089-4EF0-8FEE-37F996C06312}">
      <text>
        <r>
          <rPr>
            <b/>
            <sz val="9"/>
            <color indexed="81"/>
            <rFont val="Tahoma"/>
            <family val="2"/>
          </rPr>
          <t>If this highlights as an error, consider upsizing the Tether size for better ribbon utilization</t>
        </r>
      </text>
    </comment>
    <comment ref="C1719" authorId="1" shapeId="0" xr:uid="{F09B34D2-D0F6-4D76-9BDF-3E6CC6D8EC6D}">
      <text>
        <r>
          <rPr>
            <b/>
            <sz val="9"/>
            <color indexed="81"/>
            <rFont val="Tahoma"/>
            <family val="2"/>
          </rPr>
          <t>DBL REV requires TWO rows!
TPL REV requires THREE rows!
QD REV requires FOUR rows!</t>
        </r>
      </text>
    </comment>
    <comment ref="J1719" authorId="1" shapeId="0" xr:uid="{99D8706B-EC92-4579-817C-C83740212E4D}">
      <text>
        <r>
          <rPr>
            <b/>
            <sz val="9"/>
            <color indexed="81"/>
            <rFont val="Tahoma"/>
            <family val="2"/>
          </rPr>
          <t>If this highlights as an error, consider upsizing the Tether size for better ribbon utilization</t>
        </r>
      </text>
    </comment>
    <comment ref="C1720" authorId="1" shapeId="0" xr:uid="{79AA9551-2727-49AB-960D-5DF8D13F7085}">
      <text>
        <r>
          <rPr>
            <b/>
            <sz val="9"/>
            <color indexed="81"/>
            <rFont val="Tahoma"/>
            <family val="2"/>
          </rPr>
          <t>DBL REV requires TWO rows!
TPL REV requires THREE rows!
QD REV requires FOUR rows!</t>
        </r>
      </text>
    </comment>
    <comment ref="J1720" authorId="1" shapeId="0" xr:uid="{9C889A3C-EF10-456B-940B-83FDB61403C7}">
      <text>
        <r>
          <rPr>
            <b/>
            <sz val="9"/>
            <color indexed="81"/>
            <rFont val="Tahoma"/>
            <family val="2"/>
          </rPr>
          <t>If this highlights as an error, consider upsizing the Tether size for better ribbon utilization</t>
        </r>
      </text>
    </comment>
    <comment ref="C1721" authorId="1" shapeId="0" xr:uid="{9E385762-EE41-4CB5-BD32-BE0BA4F0564D}">
      <text>
        <r>
          <rPr>
            <b/>
            <sz val="9"/>
            <color indexed="81"/>
            <rFont val="Tahoma"/>
            <family val="2"/>
          </rPr>
          <t>DBL REV requires TWO rows!
TPL REV requires THREE rows!
QD REV requires FOUR rows!</t>
        </r>
      </text>
    </comment>
    <comment ref="J1721" authorId="1" shapeId="0" xr:uid="{27D2C2FA-85BE-4290-AC2E-600D8B50A892}">
      <text>
        <r>
          <rPr>
            <b/>
            <sz val="9"/>
            <color indexed="81"/>
            <rFont val="Tahoma"/>
            <family val="2"/>
          </rPr>
          <t>If this highlights as an error, consider upsizing the Tether size for better ribbon utilization</t>
        </r>
      </text>
    </comment>
    <comment ref="C1722" authorId="1" shapeId="0" xr:uid="{D6BF04D5-A422-4407-A637-F0021B993D12}">
      <text>
        <r>
          <rPr>
            <b/>
            <sz val="9"/>
            <color indexed="81"/>
            <rFont val="Tahoma"/>
            <family val="2"/>
          </rPr>
          <t>DBL REV requires TWO rows!
TPL REV requires THREE rows!
QD REV requires FOUR rows!</t>
        </r>
      </text>
    </comment>
    <comment ref="J1722" authorId="1" shapeId="0" xr:uid="{DFDC9F4A-CD05-44B6-965B-7F8FD41EFFA0}">
      <text>
        <r>
          <rPr>
            <b/>
            <sz val="9"/>
            <color indexed="81"/>
            <rFont val="Tahoma"/>
            <family val="2"/>
          </rPr>
          <t>If this highlights as an error, consider upsizing the Tether size for better ribbon utilization</t>
        </r>
      </text>
    </comment>
    <comment ref="B1728" authorId="0" shapeId="0" xr:uid="{63A2B3E4-BC81-43BE-9933-9877BD3C0A5C}">
      <text>
        <r>
          <rPr>
            <b/>
            <sz val="8"/>
            <color indexed="81"/>
            <rFont val="Tahoma"/>
            <family val="2"/>
          </rPr>
          <t>This information will be used to satisfy your distribution planning requirement.</t>
        </r>
        <r>
          <rPr>
            <sz val="8"/>
            <color indexed="81"/>
            <rFont val="Tahoma"/>
            <family val="2"/>
          </rPr>
          <t xml:space="preserve">
</t>
        </r>
      </text>
    </comment>
    <comment ref="G1728" authorId="0" shapeId="0" xr:uid="{C255C900-6F26-49A5-8D9B-6CCB859D579E}">
      <text>
        <r>
          <rPr>
            <b/>
            <sz val="8"/>
            <color indexed="81"/>
            <rFont val="Tahoma"/>
            <family val="2"/>
          </rPr>
          <t>This is total fibers that have been assigned to this Reel based on Tether sizes picked</t>
        </r>
        <r>
          <rPr>
            <sz val="8"/>
            <color indexed="81"/>
            <rFont val="Tahoma"/>
            <family val="2"/>
          </rPr>
          <t xml:space="preserve">
</t>
        </r>
      </text>
    </comment>
    <comment ref="I1728" authorId="0" shapeId="0" xr:uid="{AA2FC64A-CEB5-4155-B072-8BAFD4E03922}">
      <text>
        <r>
          <rPr>
            <b/>
            <sz val="8"/>
            <color indexed="81"/>
            <rFont val="Tahoma"/>
            <family val="2"/>
          </rPr>
          <t>This will be added to Planning Load Block A for TOTAL</t>
        </r>
        <r>
          <rPr>
            <sz val="8"/>
            <color indexed="81"/>
            <rFont val="Tahoma"/>
            <family val="2"/>
          </rPr>
          <t xml:space="preserve">
</t>
        </r>
      </text>
    </comment>
    <comment ref="J1728" authorId="0" shapeId="0" xr:uid="{3D012ADF-B46A-417B-88C9-9FC2638539E9}">
      <text>
        <r>
          <rPr>
            <b/>
            <sz val="8"/>
            <color indexed="81"/>
            <rFont val="Tahoma"/>
            <family val="2"/>
          </rPr>
          <t>This is the PON OUT count that is not assigned in this cable reel.</t>
        </r>
        <r>
          <rPr>
            <sz val="8"/>
            <color indexed="81"/>
            <rFont val="Tahoma"/>
            <family val="2"/>
          </rPr>
          <t xml:space="preserve">
</t>
        </r>
      </text>
    </comment>
    <comment ref="P1728" authorId="1" shapeId="0" xr:uid="{CEDE9871-4CFD-427F-BB1F-56D5F9E289C9}">
      <text>
        <r>
          <rPr>
            <b/>
            <sz val="9"/>
            <color indexed="81"/>
            <rFont val="Tahoma"/>
            <family val="2"/>
          </rPr>
          <t>REMEMBER: 2-Fbr Tethers are NOT available for RPX CABLE!</t>
        </r>
      </text>
    </comment>
    <comment ref="Q1728" authorId="1" shapeId="0" xr:uid="{949CED25-9F74-47E1-AEEA-3B39CA85B320}">
      <text>
        <r>
          <rPr>
            <b/>
            <sz val="9"/>
            <color indexed="81"/>
            <rFont val="Tahoma"/>
            <family val="2"/>
          </rPr>
          <t>REMEMBER: 2-Fbr Tethers are NOT available for RPX CABLE!</t>
        </r>
      </text>
    </comment>
    <comment ref="S1728" authorId="1" shapeId="0" xr:uid="{DC08A4B1-B582-45D1-86E4-0C35B4B26493}">
      <text>
        <r>
          <rPr>
            <b/>
            <sz val="9"/>
            <color indexed="81"/>
            <rFont val="Tahoma"/>
            <family val="2"/>
          </rPr>
          <t>REMEMBER: 2-Fbr Tethers are NOT available for RPX CABLE!</t>
        </r>
      </text>
    </comment>
    <comment ref="T1728" authorId="1" shapeId="0" xr:uid="{DEF90092-CCC8-40D1-8645-9174F9CC3BFA}">
      <text>
        <r>
          <rPr>
            <b/>
            <sz val="9"/>
            <color indexed="81"/>
            <rFont val="Tahoma"/>
            <family val="2"/>
          </rPr>
          <t>REMEMBER: 2-Fbr Tethers are NOT available for RPX CABLE!</t>
        </r>
      </text>
    </comment>
    <comment ref="B1729" authorId="0" shapeId="0" xr:uid="{12DD4772-C526-4FC7-8958-D7CC758E86C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729" authorId="0" shapeId="0" xr:uid="{04D84B39-8177-4FCC-BBAF-3EC84A7056F5}">
      <text>
        <r>
          <rPr>
            <b/>
            <sz val="8"/>
            <color indexed="81"/>
            <rFont val="Tahoma"/>
            <family val="2"/>
          </rPr>
          <t>Make sure you add this number to "TAT FIBERS ASSIGNED" for the total required in the Load Block on the prints.</t>
        </r>
      </text>
    </comment>
    <comment ref="G1729" authorId="0" shapeId="0" xr:uid="{A3A7B794-0F20-46DB-9B59-0F97C6BB4FF7}">
      <text>
        <r>
          <rPr>
            <b/>
            <sz val="8"/>
            <color indexed="81"/>
            <rFont val="Tahoma"/>
            <family val="2"/>
          </rPr>
          <t>Includes "DEAD" Count (No PON count assigned)</t>
        </r>
      </text>
    </comment>
    <comment ref="I1729" authorId="0" shapeId="0" xr:uid="{07011916-33A7-419A-9013-BDE71F1F68DB}">
      <text>
        <r>
          <rPr>
            <b/>
            <sz val="8"/>
            <color indexed="81"/>
            <rFont val="Tahoma"/>
            <family val="2"/>
          </rPr>
          <t xml:space="preserve">If this number is negative- you need to upsize your cable sheath </t>
        </r>
        <r>
          <rPr>
            <sz val="8"/>
            <color indexed="81"/>
            <rFont val="Tahoma"/>
            <family val="2"/>
          </rPr>
          <t xml:space="preserve">
</t>
        </r>
      </text>
    </comment>
    <comment ref="Z1729" authorId="0" shapeId="0" xr:uid="{CB58E402-8094-46AC-99A0-397A2C711D1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730" authorId="0" shapeId="0" xr:uid="{13E09A67-14F4-4226-818D-6698F189A07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730" authorId="0" shapeId="0" xr:uid="{DB3A7C4D-71E1-45E5-AEFE-D573A643091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730" authorId="0" shapeId="0" xr:uid="{F14A8AC3-5F44-41DF-8E53-BB52A803F80A}">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730" authorId="1" shapeId="0" xr:uid="{77B44504-3A8D-4630-91A4-DB8284522AB0}">
      <text>
        <r>
          <rPr>
            <b/>
            <sz val="9"/>
            <color indexed="81"/>
            <rFont val="Tahoma"/>
            <family val="2"/>
          </rPr>
          <t>REMEMBER: 6-Fbr Tethers are NOT available for RPX CABLE!</t>
        </r>
      </text>
    </comment>
    <comment ref="Q1730" authorId="1" shapeId="0" xr:uid="{4271F25E-6838-4E9E-8781-CB244BD6BA5D}">
      <text>
        <r>
          <rPr>
            <b/>
            <sz val="9"/>
            <color indexed="81"/>
            <rFont val="Tahoma"/>
            <family val="2"/>
          </rPr>
          <t>REMEMBER: 6-Fbr Tethers are NOT available for RPX CABLE!</t>
        </r>
      </text>
    </comment>
    <comment ref="S1730" authorId="1" shapeId="0" xr:uid="{A776CD76-046C-4852-B507-84E24CF32983}">
      <text>
        <r>
          <rPr>
            <b/>
            <sz val="9"/>
            <color indexed="81"/>
            <rFont val="Tahoma"/>
            <family val="2"/>
          </rPr>
          <t>REMEMBER: 6-Fbr Tethers are NOT available for RPX CABLE!</t>
        </r>
      </text>
    </comment>
    <comment ref="T1730" authorId="1" shapeId="0" xr:uid="{BC18C238-698A-43C3-965C-403BC6E4D767}">
      <text>
        <r>
          <rPr>
            <b/>
            <sz val="9"/>
            <color indexed="81"/>
            <rFont val="Tahoma"/>
            <family val="2"/>
          </rPr>
          <t>REMEMBER: 6-Fbr Tethers are NOT available for AERIAL CABLE!</t>
        </r>
      </text>
    </comment>
    <comment ref="B1731" authorId="0" shapeId="0" xr:uid="{49849BBC-E5E4-44FB-B1B6-589F7A7E01D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731" authorId="0" shapeId="0" xr:uid="{DEFF5D96-6F36-4371-AF3E-B24F88E98D3B}">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732" authorId="0" shapeId="0" xr:uid="{3EDC9CF4-AB78-4878-8327-7C1E8EBD0E93}">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733" authorId="0" shapeId="0" xr:uid="{239A2A26-3B4C-4833-9345-79126952F878}">
      <text>
        <r>
          <rPr>
            <b/>
            <sz val="8"/>
            <color indexed="81"/>
            <rFont val="Tahoma"/>
            <family val="2"/>
          </rPr>
          <t>Include any existing, planned, or expected wireless locations to be fed by this reel of cable.</t>
        </r>
        <r>
          <rPr>
            <sz val="8"/>
            <color indexed="81"/>
            <rFont val="Tahoma"/>
            <family val="2"/>
          </rPr>
          <t xml:space="preserve">
</t>
        </r>
      </text>
    </comment>
    <comment ref="E1733" authorId="0" shapeId="0" xr:uid="{284DBC87-75A9-4F81-9332-18DB30FB88F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733" authorId="0" shapeId="0" xr:uid="{343424E3-4A0E-4D51-A9CE-F6E4727DD5CB}">
      <text>
        <r>
          <rPr>
            <b/>
            <sz val="8"/>
            <color indexed="81"/>
            <rFont val="Tahoma"/>
            <family val="2"/>
          </rPr>
          <t>These are "manufacturing rules" and general warnings</t>
        </r>
        <r>
          <rPr>
            <sz val="8"/>
            <color indexed="81"/>
            <rFont val="Tahoma"/>
            <family val="2"/>
          </rPr>
          <t xml:space="preserve">
</t>
        </r>
      </text>
    </comment>
    <comment ref="B1734" authorId="0" shapeId="0" xr:uid="{BE7E290F-B9C9-49B9-AECD-0B5A7E19386C}">
      <text>
        <r>
          <rPr>
            <b/>
            <sz val="8"/>
            <color indexed="81"/>
            <rFont val="Tahoma"/>
            <family val="2"/>
          </rPr>
          <t>Field end section(s) requirements that this section of cable will feed (not fed by TETHERS)</t>
        </r>
        <r>
          <rPr>
            <sz val="8"/>
            <color indexed="81"/>
            <rFont val="Tahoma"/>
            <family val="2"/>
          </rPr>
          <t xml:space="preserve">
</t>
        </r>
      </text>
    </comment>
    <comment ref="B1735" authorId="0" shapeId="0" xr:uid="{601422A3-6977-46F5-9C20-11ED395322DD}">
      <text>
        <r>
          <rPr>
            <b/>
            <sz val="8"/>
            <color indexed="81"/>
            <rFont val="Tahoma"/>
            <family val="2"/>
          </rPr>
          <t>This number is a sum of TOTAL PLANNED plus the ASSIGNED TO TETHERS</t>
        </r>
        <r>
          <rPr>
            <sz val="8"/>
            <color indexed="81"/>
            <rFont val="Tahoma"/>
            <family val="2"/>
          </rPr>
          <t xml:space="preserve">
</t>
        </r>
      </text>
    </comment>
    <comment ref="Z1736" authorId="0" shapeId="0" xr:uid="{E16E9FFC-E829-43E0-8E9F-23C2B00F6A8D}">
      <text>
        <r>
          <rPr>
            <b/>
            <sz val="8"/>
            <color indexed="81"/>
            <rFont val="Tahoma"/>
            <family val="2"/>
          </rPr>
          <t>When using a 216, these are the 2-buffer tubes that can't be cross-assigned</t>
        </r>
        <r>
          <rPr>
            <sz val="8"/>
            <color indexed="81"/>
            <rFont val="Tahoma"/>
            <family val="2"/>
          </rPr>
          <t xml:space="preserve">
</t>
        </r>
      </text>
    </comment>
    <comment ref="AA1736" authorId="0" shapeId="0" xr:uid="{154B9D43-BEAB-4E03-BC57-F1A64815A123}">
      <text>
        <r>
          <rPr>
            <b/>
            <sz val="8"/>
            <color indexed="81"/>
            <rFont val="Tahoma"/>
            <family val="2"/>
          </rPr>
          <t>Counting from High count Backwards- this is Fiber Strand 133</t>
        </r>
      </text>
    </comment>
    <comment ref="AB1736" authorId="0" shapeId="0" xr:uid="{32B09145-1F52-4958-A645-D41FE8ECE09C}">
      <text>
        <r>
          <rPr>
            <b/>
            <sz val="8"/>
            <color indexed="81"/>
            <rFont val="Tahoma"/>
            <family val="2"/>
          </rPr>
          <t>Counting from High count Backwards- this is Fiber Strand 144</t>
        </r>
        <r>
          <rPr>
            <sz val="8"/>
            <color indexed="81"/>
            <rFont val="Tahoma"/>
            <family val="2"/>
          </rPr>
          <t xml:space="preserve">
</t>
        </r>
      </text>
    </comment>
    <comment ref="C1737" authorId="0" shapeId="0" xr:uid="{5CD91B71-4587-44FD-A2F2-1401F6639CD3}">
      <text>
        <r>
          <rPr>
            <b/>
            <sz val="8"/>
            <color indexed="81"/>
            <rFont val="Tahoma"/>
            <family val="2"/>
          </rPr>
          <t xml:space="preserve">Select if this tether will be used to feed a CFST or a lateral cable. </t>
        </r>
      </text>
    </comment>
    <comment ref="D1737" authorId="0" shapeId="0" xr:uid="{90720094-21F5-4F69-9C53-84065E9C1F2C}">
      <text>
        <r>
          <rPr>
            <b/>
            <sz val="8"/>
            <color indexed="81"/>
            <rFont val="Tahoma"/>
            <family val="2"/>
          </rPr>
          <t>Note the Terminal Address to keep your locations straight</t>
        </r>
        <r>
          <rPr>
            <sz val="8"/>
            <color indexed="81"/>
            <rFont val="Tahoma"/>
            <family val="2"/>
          </rPr>
          <t xml:space="preserve">
</t>
        </r>
      </text>
    </comment>
    <comment ref="E1737" authorId="0" shapeId="0" xr:uid="{F1772770-FE8E-4784-8350-826140CE2470}">
      <text>
        <r>
          <rPr>
            <b/>
            <sz val="9"/>
            <color indexed="81"/>
            <rFont val="Calibri"/>
            <family val="2"/>
            <scheme val="minor"/>
          </rPr>
          <t>Pick the Tether Size for the location</t>
        </r>
        <r>
          <rPr>
            <sz val="8"/>
            <color indexed="81"/>
            <rFont val="Tahoma"/>
            <family val="2"/>
          </rPr>
          <t xml:space="preserve">
</t>
        </r>
      </text>
    </comment>
    <comment ref="F1737" authorId="2" shapeId="0" xr:uid="{AE0BBF67-5020-4CA6-A963-378A45DB53EC}">
      <text>
        <r>
          <rPr>
            <b/>
            <sz val="9"/>
            <color indexed="81"/>
            <rFont val="Tahoma"/>
            <family val="2"/>
          </rPr>
          <t>Identify TCF or FST location.
Leave blank if tether is NOT for a TCF or FST!</t>
        </r>
      </text>
    </comment>
    <comment ref="H1737" authorId="0" shapeId="0" xr:uid="{C02F0EAA-1289-4849-B829-421223EB0071}">
      <text>
        <r>
          <rPr>
            <b/>
            <sz val="8"/>
            <color indexed="81"/>
            <rFont val="Tahoma"/>
            <family val="2"/>
          </rPr>
          <t>If any of these numbers are negative, check your PON count and Cable size</t>
        </r>
        <r>
          <rPr>
            <sz val="8"/>
            <color indexed="81"/>
            <rFont val="Tahoma"/>
            <family val="2"/>
          </rPr>
          <t xml:space="preserve">
</t>
        </r>
      </text>
    </comment>
    <comment ref="I1737" authorId="0" shapeId="0" xr:uid="{1FBF3785-E445-4596-82FD-FED0EBE5B52A}">
      <text>
        <r>
          <rPr>
            <b/>
            <sz val="8"/>
            <color indexed="81"/>
            <rFont val="Tahoma"/>
            <family val="2"/>
          </rPr>
          <t>If any of these numbers are negative, check your PON count and Cable size</t>
        </r>
      </text>
    </comment>
    <comment ref="J1737" authorId="0" shapeId="0" xr:uid="{97C86A25-3CB9-4C4E-B2F6-334A5354684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737" authorId="2" shapeId="0" xr:uid="{6C33DC59-80F4-48F5-8D55-3DB02933B5C1}">
      <text>
        <r>
          <rPr>
            <b/>
            <sz val="9"/>
            <color indexed="81"/>
            <rFont val="Tahoma"/>
            <family val="2"/>
          </rPr>
          <t>Leave blank if using 10' Terminal Tail
Enter Tail length if greater than 10'</t>
        </r>
      </text>
    </comment>
    <comment ref="M1737" authorId="0" shapeId="0" xr:uid="{275CD429-0B36-4FAA-BAB1-B89668CB7763}">
      <text>
        <r>
          <rPr>
            <b/>
            <sz val="8"/>
            <color indexed="81"/>
            <rFont val="Tahoma"/>
            <family val="2"/>
          </rPr>
          <t>Make design notes such as slack coils, realingment loops,  or location notes</t>
        </r>
      </text>
    </comment>
    <comment ref="Z1737" authorId="0" shapeId="0" xr:uid="{3285B399-970F-4A94-8091-51076B08F3A7}">
      <text>
        <r>
          <rPr>
            <b/>
            <sz val="8"/>
            <color indexed="81"/>
            <rFont val="Tahoma"/>
            <family val="2"/>
          </rPr>
          <t>When using a 216, these are the 2-buffer tubes that can't be cross-assigned</t>
        </r>
        <r>
          <rPr>
            <sz val="8"/>
            <color indexed="81"/>
            <rFont val="Tahoma"/>
            <family val="2"/>
          </rPr>
          <t xml:space="preserve">
</t>
        </r>
      </text>
    </comment>
    <comment ref="AA1737" authorId="0" shapeId="0" xr:uid="{FDA16F98-CA12-4148-8495-BCA66BA65706}">
      <text>
        <r>
          <rPr>
            <b/>
            <sz val="8"/>
            <color indexed="81"/>
            <rFont val="Tahoma"/>
            <family val="2"/>
          </rPr>
          <t xml:space="preserve">Counting from High count Backwards- this is Fiber Strand 145
</t>
        </r>
      </text>
    </comment>
    <comment ref="AB1737" authorId="0" shapeId="0" xr:uid="{FED9CDDC-E50B-4F1E-ABE3-575E80F47E15}">
      <text>
        <r>
          <rPr>
            <b/>
            <sz val="8"/>
            <color indexed="81"/>
            <rFont val="Tahoma"/>
            <family val="2"/>
          </rPr>
          <t>Counting from High count Backwards- this is Fiber Strand 156</t>
        </r>
      </text>
    </comment>
    <comment ref="J1739" authorId="1" shapeId="0" xr:uid="{D64A35A8-D622-4B0F-8010-3A3C8A6E809B}">
      <text>
        <r>
          <rPr>
            <b/>
            <sz val="9"/>
            <color indexed="81"/>
            <rFont val="Tahoma"/>
            <family val="2"/>
          </rPr>
          <t>If this highlights as an error, consider upsizing the Tether size for better ribbon utilization</t>
        </r>
      </text>
    </comment>
    <comment ref="J1740" authorId="1" shapeId="0" xr:uid="{F71DAD73-6218-4F5F-AEA1-932F9EC2E5DF}">
      <text>
        <r>
          <rPr>
            <b/>
            <sz val="9"/>
            <color indexed="81"/>
            <rFont val="Tahoma"/>
            <family val="2"/>
          </rPr>
          <t>If this highlights as an error, consider upsizing the Tether size for better ribbon utilization</t>
        </r>
      </text>
    </comment>
    <comment ref="J1741" authorId="1" shapeId="0" xr:uid="{E77B6DF9-76DA-4950-9F60-E18B57848B49}">
      <text>
        <r>
          <rPr>
            <b/>
            <sz val="9"/>
            <color indexed="81"/>
            <rFont val="Tahoma"/>
            <family val="2"/>
          </rPr>
          <t>If this highlights as an error, consider upsizing the Tether size for better ribbon utilization</t>
        </r>
      </text>
    </comment>
    <comment ref="J1742" authorId="1" shapeId="0" xr:uid="{3B852C45-1468-43F1-A805-91FD2733F5A7}">
      <text>
        <r>
          <rPr>
            <b/>
            <sz val="9"/>
            <color indexed="81"/>
            <rFont val="Tahoma"/>
            <family val="2"/>
          </rPr>
          <t>If this highlights as an error, consider upsizing the Tether size for better ribbon utilization</t>
        </r>
      </text>
    </comment>
    <comment ref="J1743" authorId="1" shapeId="0" xr:uid="{B75491AA-6F4F-44F9-91E3-D39E916DD366}">
      <text>
        <r>
          <rPr>
            <b/>
            <sz val="9"/>
            <color indexed="81"/>
            <rFont val="Tahoma"/>
            <family val="2"/>
          </rPr>
          <t>If this highlights as an error, consider upsizing the Tether size for better ribbon utilization</t>
        </r>
      </text>
    </comment>
    <comment ref="J1744" authorId="1" shapeId="0" xr:uid="{4AF81A4F-7F0C-4CD2-9B85-C6B3C3982A70}">
      <text>
        <r>
          <rPr>
            <b/>
            <sz val="9"/>
            <color indexed="81"/>
            <rFont val="Tahoma"/>
            <family val="2"/>
          </rPr>
          <t>If this highlights as an error, consider upsizing the Tether size for better ribbon utilization</t>
        </r>
      </text>
    </comment>
    <comment ref="J1745" authorId="1" shapeId="0" xr:uid="{3170F47B-3557-435A-AB55-323DCAFCACAD}">
      <text>
        <r>
          <rPr>
            <b/>
            <sz val="9"/>
            <color indexed="81"/>
            <rFont val="Tahoma"/>
            <family val="2"/>
          </rPr>
          <t>If this highlights as an error, consider upsizing the Tether size for better ribbon utilization</t>
        </r>
      </text>
    </comment>
    <comment ref="J1746" authorId="1" shapeId="0" xr:uid="{AD49FD94-C9AC-401D-9016-AF69E292FB81}">
      <text>
        <r>
          <rPr>
            <b/>
            <sz val="9"/>
            <color indexed="81"/>
            <rFont val="Tahoma"/>
            <family val="2"/>
          </rPr>
          <t>If this highlights as an error, consider upsizing the Tether size for better ribbon utilization</t>
        </r>
      </text>
    </comment>
    <comment ref="J1747" authorId="1" shapeId="0" xr:uid="{851F2F75-E17A-48B9-8F54-8A6DFFD8F54C}">
      <text>
        <r>
          <rPr>
            <b/>
            <sz val="9"/>
            <color indexed="81"/>
            <rFont val="Tahoma"/>
            <family val="2"/>
          </rPr>
          <t>If this highlights as an error, consider upsizing the Tether size for better ribbon utilization</t>
        </r>
      </text>
    </comment>
    <comment ref="J1748" authorId="1" shapeId="0" xr:uid="{DCE43284-34A5-41C0-B1B0-477BA529A598}">
      <text>
        <r>
          <rPr>
            <b/>
            <sz val="9"/>
            <color indexed="81"/>
            <rFont val="Tahoma"/>
            <family val="2"/>
          </rPr>
          <t>If this highlights as an error, consider upsizing the Tether size for better ribbon utilization</t>
        </r>
      </text>
    </comment>
    <comment ref="J1749" authorId="1" shapeId="0" xr:uid="{DFC0935D-F71D-4C3B-A2EA-70EE3ED09AE4}">
      <text>
        <r>
          <rPr>
            <b/>
            <sz val="9"/>
            <color indexed="81"/>
            <rFont val="Tahoma"/>
            <family val="2"/>
          </rPr>
          <t>If this highlights as an error, consider upsizing the Tether size for better ribbon utilization</t>
        </r>
      </text>
    </comment>
    <comment ref="J1750" authorId="1" shapeId="0" xr:uid="{E016CFC2-9B89-4062-AC12-14E9BDB0B2E1}">
      <text>
        <r>
          <rPr>
            <b/>
            <sz val="9"/>
            <color indexed="81"/>
            <rFont val="Tahoma"/>
            <family val="2"/>
          </rPr>
          <t>If this highlights as an error, consider upsizing the Tether size for better ribbon utilization</t>
        </r>
      </text>
    </comment>
    <comment ref="J1751" authorId="1" shapeId="0" xr:uid="{0707207E-A6E4-45CE-9988-16BC347CFD7E}">
      <text>
        <r>
          <rPr>
            <b/>
            <sz val="9"/>
            <color indexed="81"/>
            <rFont val="Tahoma"/>
            <family val="2"/>
          </rPr>
          <t>If this highlights as an error, consider upsizing the Tether size for better ribbon utilization</t>
        </r>
      </text>
    </comment>
    <comment ref="J1752" authorId="1" shapeId="0" xr:uid="{EC358DEA-A9F4-42C1-B0F7-209557B653CC}">
      <text>
        <r>
          <rPr>
            <b/>
            <sz val="9"/>
            <color indexed="81"/>
            <rFont val="Tahoma"/>
            <family val="2"/>
          </rPr>
          <t>If this highlights as an error, consider upsizing the Tether size for better ribbon utilization</t>
        </r>
      </text>
    </comment>
    <comment ref="J1753" authorId="1" shapeId="0" xr:uid="{EA07117B-83D7-4688-B3F1-548170B18035}">
      <text>
        <r>
          <rPr>
            <b/>
            <sz val="9"/>
            <color indexed="81"/>
            <rFont val="Tahoma"/>
            <family val="2"/>
          </rPr>
          <t>If this highlights as an error, consider upsizing the Tether size for better ribbon utilization</t>
        </r>
      </text>
    </comment>
    <comment ref="J1754" authorId="1" shapeId="0" xr:uid="{1D7A1BCF-F9CE-49FE-9E30-86483D79D758}">
      <text>
        <r>
          <rPr>
            <b/>
            <sz val="9"/>
            <color indexed="81"/>
            <rFont val="Tahoma"/>
            <family val="2"/>
          </rPr>
          <t>If this highlights as an error, consider upsizing the Tether size for better ribbon utilization</t>
        </r>
      </text>
    </comment>
    <comment ref="J1755" authorId="1" shapeId="0" xr:uid="{0137B652-8AC9-415F-9B77-89790EE2C0AA}">
      <text>
        <r>
          <rPr>
            <b/>
            <sz val="9"/>
            <color indexed="81"/>
            <rFont val="Tahoma"/>
            <family val="2"/>
          </rPr>
          <t>If this highlights as an error, consider upsizing the Tether size for better ribbon utilization</t>
        </r>
      </text>
    </comment>
    <comment ref="J1756" authorId="1" shapeId="0" xr:uid="{1BC18FA2-1AF3-4625-8C48-8870BB1C1AF5}">
      <text>
        <r>
          <rPr>
            <b/>
            <sz val="9"/>
            <color indexed="81"/>
            <rFont val="Tahoma"/>
            <family val="2"/>
          </rPr>
          <t>If this highlights as an error, consider upsizing the Tether size for better ribbon utilization</t>
        </r>
      </text>
    </comment>
    <comment ref="C1757" authorId="1" shapeId="0" xr:uid="{6DBF12C3-C73B-4404-8E2B-379CC2CE5B9F}">
      <text>
        <r>
          <rPr>
            <b/>
            <sz val="9"/>
            <color indexed="81"/>
            <rFont val="Tahoma"/>
            <family val="2"/>
          </rPr>
          <t>DBL REV requires TWO rows!
TPL REV requires THREE rows!
QD REV requires FOUR rows!</t>
        </r>
      </text>
    </comment>
    <comment ref="J1757" authorId="1" shapeId="0" xr:uid="{853F8867-E33B-4748-B16B-AFE9AEDE98D1}">
      <text>
        <r>
          <rPr>
            <b/>
            <sz val="9"/>
            <color indexed="81"/>
            <rFont val="Tahoma"/>
            <family val="2"/>
          </rPr>
          <t>If this highlights as an error, consider upsizing the Tether size for better ribbon utilization</t>
        </r>
      </text>
    </comment>
    <comment ref="C1758" authorId="1" shapeId="0" xr:uid="{45A856F7-402C-42BA-B9A8-5D4EFE1E799A}">
      <text>
        <r>
          <rPr>
            <b/>
            <sz val="9"/>
            <color indexed="81"/>
            <rFont val="Tahoma"/>
            <family val="2"/>
          </rPr>
          <t>DBL REV requires TWO rows!
TPL REV requires THREE rows!
QD REV requires FOUR rows!</t>
        </r>
      </text>
    </comment>
    <comment ref="J1758" authorId="1" shapeId="0" xr:uid="{D0D9DF8B-0729-40B6-9C19-1550DEEE8113}">
      <text>
        <r>
          <rPr>
            <b/>
            <sz val="9"/>
            <color indexed="81"/>
            <rFont val="Tahoma"/>
            <family val="2"/>
          </rPr>
          <t>If this highlights as an error, consider upsizing the Tether size for better ribbon utilization</t>
        </r>
      </text>
    </comment>
    <comment ref="C1759" authorId="1" shapeId="0" xr:uid="{0E68DE50-02A8-4919-89EF-DF854CFA8ADC}">
      <text>
        <r>
          <rPr>
            <b/>
            <sz val="9"/>
            <color indexed="81"/>
            <rFont val="Tahoma"/>
            <family val="2"/>
          </rPr>
          <t>DBL REV requires TWO rows!
TPL REV requires THREE rows!
QD REV requires FOUR rows!</t>
        </r>
      </text>
    </comment>
    <comment ref="J1759" authorId="1" shapeId="0" xr:uid="{9FB5A578-AADC-4727-9CC1-4A3EFCDE363C}">
      <text>
        <r>
          <rPr>
            <b/>
            <sz val="9"/>
            <color indexed="81"/>
            <rFont val="Tahoma"/>
            <family val="2"/>
          </rPr>
          <t>If this highlights as an error, consider upsizing the Tether size for better ribbon utilization</t>
        </r>
      </text>
    </comment>
    <comment ref="C1760" authorId="1" shapeId="0" xr:uid="{B2458F6F-6416-411C-9571-9875759757D8}">
      <text>
        <r>
          <rPr>
            <b/>
            <sz val="9"/>
            <color indexed="81"/>
            <rFont val="Tahoma"/>
            <family val="2"/>
          </rPr>
          <t>DBL REV requires TWO rows!
TPL REV requires THREE rows!
QD REV requires FOUR rows!</t>
        </r>
      </text>
    </comment>
    <comment ref="J1760" authorId="1" shapeId="0" xr:uid="{541EF541-D180-4257-9651-79B57D8A2CDE}">
      <text>
        <r>
          <rPr>
            <b/>
            <sz val="9"/>
            <color indexed="81"/>
            <rFont val="Tahoma"/>
            <family val="2"/>
          </rPr>
          <t>If this highlights as an error, consider upsizing the Tether size for better ribbon utilization</t>
        </r>
      </text>
    </comment>
    <comment ref="C1761" authorId="1" shapeId="0" xr:uid="{5639E12E-DF2B-4F7C-8C0D-04840703A767}">
      <text>
        <r>
          <rPr>
            <b/>
            <sz val="9"/>
            <color indexed="81"/>
            <rFont val="Tahoma"/>
            <family val="2"/>
          </rPr>
          <t>DBL REV requires TWO rows!
TPL REV requires THREE rows!
QD REV requires FOUR rows!</t>
        </r>
      </text>
    </comment>
    <comment ref="J1761" authorId="1" shapeId="0" xr:uid="{D978AC02-1857-4320-8108-50986B3F7819}">
      <text>
        <r>
          <rPr>
            <b/>
            <sz val="9"/>
            <color indexed="81"/>
            <rFont val="Tahoma"/>
            <family val="2"/>
          </rPr>
          <t>If this highlights as an error, consider upsizing the Tether size for better ribbon utilization</t>
        </r>
      </text>
    </comment>
    <comment ref="C1762" authorId="1" shapeId="0" xr:uid="{FF0166B8-4325-48BA-9C42-AC0736EA37BA}">
      <text>
        <r>
          <rPr>
            <b/>
            <sz val="9"/>
            <color indexed="81"/>
            <rFont val="Tahoma"/>
            <family val="2"/>
          </rPr>
          <t>DBL REV requires TWO rows!
TPL REV requires THREE rows!
QD REV requires FOUR rows!</t>
        </r>
      </text>
    </comment>
    <comment ref="J1762" authorId="1" shapeId="0" xr:uid="{67945904-2AEA-4A36-943E-2B980585C18D}">
      <text>
        <r>
          <rPr>
            <b/>
            <sz val="9"/>
            <color indexed="81"/>
            <rFont val="Tahoma"/>
            <family val="2"/>
          </rPr>
          <t>If this highlights as an error, consider upsizing the Tether size for better ribbon utilization</t>
        </r>
      </text>
    </comment>
    <comment ref="C1763" authorId="1" shapeId="0" xr:uid="{200BA667-75A4-4866-A9DF-819D16ED0F60}">
      <text>
        <r>
          <rPr>
            <b/>
            <sz val="9"/>
            <color indexed="81"/>
            <rFont val="Tahoma"/>
            <family val="2"/>
          </rPr>
          <t>DBL REV requires TWO rows!
TPL REV requires THREE rows!
QD REV requires FOUR rows!</t>
        </r>
      </text>
    </comment>
    <comment ref="J1763" authorId="1" shapeId="0" xr:uid="{D04AC469-97B0-44AF-9507-23B57E4B4DE1}">
      <text>
        <r>
          <rPr>
            <b/>
            <sz val="9"/>
            <color indexed="81"/>
            <rFont val="Tahoma"/>
            <family val="2"/>
          </rPr>
          <t>If this highlights as an error, consider upsizing the Tether size for better ribbon utilization</t>
        </r>
      </text>
    </comment>
    <comment ref="B1769" authorId="0" shapeId="0" xr:uid="{CC1CB1B0-C000-4BA5-82F4-652CC4C3986C}">
      <text>
        <r>
          <rPr>
            <b/>
            <sz val="8"/>
            <color indexed="81"/>
            <rFont val="Tahoma"/>
            <family val="2"/>
          </rPr>
          <t>This information will be used to satisfy your distribution planning requirement.</t>
        </r>
        <r>
          <rPr>
            <sz val="8"/>
            <color indexed="81"/>
            <rFont val="Tahoma"/>
            <family val="2"/>
          </rPr>
          <t xml:space="preserve">
</t>
        </r>
      </text>
    </comment>
    <comment ref="G1769" authorId="0" shapeId="0" xr:uid="{C40DBB98-BE25-43B5-95EF-272E75B84A12}">
      <text>
        <r>
          <rPr>
            <b/>
            <sz val="8"/>
            <color indexed="81"/>
            <rFont val="Tahoma"/>
            <family val="2"/>
          </rPr>
          <t>This is total fibers that have been assigned to this Reel based on Tether sizes picked</t>
        </r>
        <r>
          <rPr>
            <sz val="8"/>
            <color indexed="81"/>
            <rFont val="Tahoma"/>
            <family val="2"/>
          </rPr>
          <t xml:space="preserve">
</t>
        </r>
      </text>
    </comment>
    <comment ref="I1769" authorId="0" shapeId="0" xr:uid="{A7B21BDA-5F59-4567-86B5-128A9D639DF7}">
      <text>
        <r>
          <rPr>
            <b/>
            <sz val="8"/>
            <color indexed="81"/>
            <rFont val="Tahoma"/>
            <family val="2"/>
          </rPr>
          <t>This will be added to Planning Load Block A for TOTAL</t>
        </r>
        <r>
          <rPr>
            <sz val="8"/>
            <color indexed="81"/>
            <rFont val="Tahoma"/>
            <family val="2"/>
          </rPr>
          <t xml:space="preserve">
</t>
        </r>
      </text>
    </comment>
    <comment ref="J1769" authorId="0" shapeId="0" xr:uid="{1A9D69AE-AE82-4A2A-8531-45BA8F0317F0}">
      <text>
        <r>
          <rPr>
            <b/>
            <sz val="8"/>
            <color indexed="81"/>
            <rFont val="Tahoma"/>
            <family val="2"/>
          </rPr>
          <t>This is the PON OUT count that is not assigned in this cable reel.</t>
        </r>
        <r>
          <rPr>
            <sz val="8"/>
            <color indexed="81"/>
            <rFont val="Tahoma"/>
            <family val="2"/>
          </rPr>
          <t xml:space="preserve">
</t>
        </r>
      </text>
    </comment>
    <comment ref="P1769" authorId="1" shapeId="0" xr:uid="{455A16D7-8A90-49FE-A1E8-CC2B11FA980A}">
      <text>
        <r>
          <rPr>
            <b/>
            <sz val="9"/>
            <color indexed="81"/>
            <rFont val="Tahoma"/>
            <family val="2"/>
          </rPr>
          <t>REMEMBER: 2-Fbr Tethers are NOT available for RPX CABLE!</t>
        </r>
      </text>
    </comment>
    <comment ref="Q1769" authorId="1" shapeId="0" xr:uid="{D13189AA-4C0C-4CFA-A320-53A2D0904508}">
      <text>
        <r>
          <rPr>
            <b/>
            <sz val="9"/>
            <color indexed="81"/>
            <rFont val="Tahoma"/>
            <family val="2"/>
          </rPr>
          <t>REMEMBER: 2-Fbr Tethers are NOT available for RPX CABLE!</t>
        </r>
      </text>
    </comment>
    <comment ref="S1769" authorId="1" shapeId="0" xr:uid="{B938B8FE-1ABD-4525-885B-C4DE03E1711C}">
      <text>
        <r>
          <rPr>
            <b/>
            <sz val="9"/>
            <color indexed="81"/>
            <rFont val="Tahoma"/>
            <family val="2"/>
          </rPr>
          <t>REMEMBER: 2-Fbr Tethers are NOT available for RPX CABLE!</t>
        </r>
      </text>
    </comment>
    <comment ref="T1769" authorId="1" shapeId="0" xr:uid="{B4CA957A-8BE1-457D-926B-54A3B8CEDDD8}">
      <text>
        <r>
          <rPr>
            <b/>
            <sz val="9"/>
            <color indexed="81"/>
            <rFont val="Tahoma"/>
            <family val="2"/>
          </rPr>
          <t>REMEMBER: 2-Fbr Tethers are NOT available for RPX CABLE!</t>
        </r>
      </text>
    </comment>
    <comment ref="B1770" authorId="0" shapeId="0" xr:uid="{30714656-FA08-4302-ABB6-A23524D27B9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770" authorId="0" shapeId="0" xr:uid="{B7A3CD11-BE40-4633-8498-6C7BD25D92B0}">
      <text>
        <r>
          <rPr>
            <b/>
            <sz val="8"/>
            <color indexed="81"/>
            <rFont val="Tahoma"/>
            <family val="2"/>
          </rPr>
          <t>Make sure you add this number to "TAT FIBERS ASSIGNED" for the total required in the Load Block on the prints.</t>
        </r>
      </text>
    </comment>
    <comment ref="G1770" authorId="0" shapeId="0" xr:uid="{777D9B24-DF15-4D37-828B-A32F0C39229E}">
      <text>
        <r>
          <rPr>
            <b/>
            <sz val="8"/>
            <color indexed="81"/>
            <rFont val="Tahoma"/>
            <family val="2"/>
          </rPr>
          <t>Includes "DEAD" Count (No PON count assigned)</t>
        </r>
      </text>
    </comment>
    <comment ref="I1770" authorId="0" shapeId="0" xr:uid="{43E0EC7F-F937-4FE4-9597-4C76C34A72FB}">
      <text>
        <r>
          <rPr>
            <b/>
            <sz val="8"/>
            <color indexed="81"/>
            <rFont val="Tahoma"/>
            <family val="2"/>
          </rPr>
          <t xml:space="preserve">If this number is negative- you need to upsize your cable sheath </t>
        </r>
        <r>
          <rPr>
            <sz val="8"/>
            <color indexed="81"/>
            <rFont val="Tahoma"/>
            <family val="2"/>
          </rPr>
          <t xml:space="preserve">
</t>
        </r>
      </text>
    </comment>
    <comment ref="Z1770" authorId="0" shapeId="0" xr:uid="{94A44636-7D4E-4468-BAE0-5A6550CD421F}">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771" authorId="0" shapeId="0" xr:uid="{6B37C18D-8954-469E-8689-4E9653DB085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771" authorId="0" shapeId="0" xr:uid="{1EF022E4-D120-4275-A8AC-9E602A0672FB}">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771" authorId="0" shapeId="0" xr:uid="{05FFC7A2-1F55-42CC-A763-735010FC39C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771" authorId="1" shapeId="0" xr:uid="{92AEE201-C5FA-48AD-A0BB-A3BFA90A0256}">
      <text>
        <r>
          <rPr>
            <b/>
            <sz val="9"/>
            <color indexed="81"/>
            <rFont val="Tahoma"/>
            <family val="2"/>
          </rPr>
          <t>REMEMBER: 6-Fbr Tethers are NOT available for RPX CABLE!</t>
        </r>
      </text>
    </comment>
    <comment ref="Q1771" authorId="1" shapeId="0" xr:uid="{B2155912-82B2-4FE8-989D-20A62B381F07}">
      <text>
        <r>
          <rPr>
            <b/>
            <sz val="9"/>
            <color indexed="81"/>
            <rFont val="Tahoma"/>
            <family val="2"/>
          </rPr>
          <t>REMEMBER: 6-Fbr Tethers are NOT available for RPX CABLE!</t>
        </r>
      </text>
    </comment>
    <comment ref="S1771" authorId="1" shapeId="0" xr:uid="{69F49B52-4350-4639-B531-E4A04298772E}">
      <text>
        <r>
          <rPr>
            <b/>
            <sz val="9"/>
            <color indexed="81"/>
            <rFont val="Tahoma"/>
            <family val="2"/>
          </rPr>
          <t>REMEMBER: 6-Fbr Tethers are NOT available for RPX CABLE!</t>
        </r>
      </text>
    </comment>
    <comment ref="T1771" authorId="1" shapeId="0" xr:uid="{1705002F-E535-488B-B942-4A40F3B2ED32}">
      <text>
        <r>
          <rPr>
            <b/>
            <sz val="9"/>
            <color indexed="81"/>
            <rFont val="Tahoma"/>
            <family val="2"/>
          </rPr>
          <t>REMEMBER: 6-Fbr Tethers are NOT available for AERIAL CABLE!</t>
        </r>
      </text>
    </comment>
    <comment ref="B1772" authorId="0" shapeId="0" xr:uid="{1F1557A1-D3BA-4469-92CD-CFB93E0D0AD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772" authorId="0" shapeId="0" xr:uid="{340AC525-7C37-45DA-8D6A-1CC14ED2E58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773" authorId="0" shapeId="0" xr:uid="{34D0C278-CEB7-4F79-A2EE-595AE401D4C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774" authorId="0" shapeId="0" xr:uid="{1F897B26-3EDE-4001-A75A-787196A7A0E7}">
      <text>
        <r>
          <rPr>
            <b/>
            <sz val="8"/>
            <color indexed="81"/>
            <rFont val="Tahoma"/>
            <family val="2"/>
          </rPr>
          <t>Include any existing, planned, or expected wireless locations to be fed by this reel of cable.</t>
        </r>
        <r>
          <rPr>
            <sz val="8"/>
            <color indexed="81"/>
            <rFont val="Tahoma"/>
            <family val="2"/>
          </rPr>
          <t xml:space="preserve">
</t>
        </r>
      </text>
    </comment>
    <comment ref="E1774" authorId="0" shapeId="0" xr:uid="{CB65B60A-DAA0-40FA-A1CB-3639BC42683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774" authorId="0" shapeId="0" xr:uid="{48FB7E45-C155-4896-8418-AF8EE7985B2A}">
      <text>
        <r>
          <rPr>
            <b/>
            <sz val="8"/>
            <color indexed="81"/>
            <rFont val="Tahoma"/>
            <family val="2"/>
          </rPr>
          <t>These are "manufacturing rules" and general warnings</t>
        </r>
        <r>
          <rPr>
            <sz val="8"/>
            <color indexed="81"/>
            <rFont val="Tahoma"/>
            <family val="2"/>
          </rPr>
          <t xml:space="preserve">
</t>
        </r>
      </text>
    </comment>
    <comment ref="B1775" authorId="0" shapeId="0" xr:uid="{CB7D0D49-EDD7-4ADE-A37D-53750056C1AA}">
      <text>
        <r>
          <rPr>
            <b/>
            <sz val="8"/>
            <color indexed="81"/>
            <rFont val="Tahoma"/>
            <family val="2"/>
          </rPr>
          <t>Field end section(s) requirements that this section of cable will feed (not fed by TETHERS)</t>
        </r>
        <r>
          <rPr>
            <sz val="8"/>
            <color indexed="81"/>
            <rFont val="Tahoma"/>
            <family val="2"/>
          </rPr>
          <t xml:space="preserve">
</t>
        </r>
      </text>
    </comment>
    <comment ref="B1776" authorId="0" shapeId="0" xr:uid="{141231D1-9DA0-4A0F-9899-7393D3D479CC}">
      <text>
        <r>
          <rPr>
            <b/>
            <sz val="8"/>
            <color indexed="81"/>
            <rFont val="Tahoma"/>
            <family val="2"/>
          </rPr>
          <t>This number is a sum of TOTAL PLANNED plus the ASSIGNED TO TETHERS</t>
        </r>
        <r>
          <rPr>
            <sz val="8"/>
            <color indexed="81"/>
            <rFont val="Tahoma"/>
            <family val="2"/>
          </rPr>
          <t xml:space="preserve">
</t>
        </r>
      </text>
    </comment>
    <comment ref="Z1777" authorId="0" shapeId="0" xr:uid="{8C494542-F1F1-4D1C-9E2F-03B1FDECA106}">
      <text>
        <r>
          <rPr>
            <b/>
            <sz val="8"/>
            <color indexed="81"/>
            <rFont val="Tahoma"/>
            <family val="2"/>
          </rPr>
          <t>When using a 216, these are the 2-buffer tubes that can't be cross-assigned</t>
        </r>
        <r>
          <rPr>
            <sz val="8"/>
            <color indexed="81"/>
            <rFont val="Tahoma"/>
            <family val="2"/>
          </rPr>
          <t xml:space="preserve">
</t>
        </r>
      </text>
    </comment>
    <comment ref="AA1777" authorId="0" shapeId="0" xr:uid="{4016C1DA-5258-4250-95B8-3F86EC97FD7C}">
      <text>
        <r>
          <rPr>
            <b/>
            <sz val="8"/>
            <color indexed="81"/>
            <rFont val="Tahoma"/>
            <family val="2"/>
          </rPr>
          <t>Counting from High count Backwards- this is Fiber Strand 133</t>
        </r>
      </text>
    </comment>
    <comment ref="AB1777" authorId="0" shapeId="0" xr:uid="{7614E75D-DF69-463F-84B7-E423A079D148}">
      <text>
        <r>
          <rPr>
            <b/>
            <sz val="8"/>
            <color indexed="81"/>
            <rFont val="Tahoma"/>
            <family val="2"/>
          </rPr>
          <t>Counting from High count Backwards- this is Fiber Strand 144</t>
        </r>
        <r>
          <rPr>
            <sz val="8"/>
            <color indexed="81"/>
            <rFont val="Tahoma"/>
            <family val="2"/>
          </rPr>
          <t xml:space="preserve">
</t>
        </r>
      </text>
    </comment>
    <comment ref="C1778" authorId="0" shapeId="0" xr:uid="{AFB8A42D-B8E1-423B-85F4-5A684D5958BD}">
      <text>
        <r>
          <rPr>
            <b/>
            <sz val="8"/>
            <color indexed="81"/>
            <rFont val="Tahoma"/>
            <family val="2"/>
          </rPr>
          <t xml:space="preserve">Select if this tether will be used to feed a CFST or a lateral cable. </t>
        </r>
      </text>
    </comment>
    <comment ref="D1778" authorId="0" shapeId="0" xr:uid="{2903734E-955A-4199-930A-6AD7477BCF40}">
      <text>
        <r>
          <rPr>
            <b/>
            <sz val="8"/>
            <color indexed="81"/>
            <rFont val="Tahoma"/>
            <family val="2"/>
          </rPr>
          <t>Note the Terminal Address to keep your locations straight</t>
        </r>
        <r>
          <rPr>
            <sz val="8"/>
            <color indexed="81"/>
            <rFont val="Tahoma"/>
            <family val="2"/>
          </rPr>
          <t xml:space="preserve">
</t>
        </r>
      </text>
    </comment>
    <comment ref="E1778" authorId="0" shapeId="0" xr:uid="{D512405C-AEDB-4D8C-A7E1-7CD9CD1F00C5}">
      <text>
        <r>
          <rPr>
            <b/>
            <sz val="9"/>
            <color indexed="81"/>
            <rFont val="Calibri"/>
            <family val="2"/>
            <scheme val="minor"/>
          </rPr>
          <t>Pick the Tether Size for the location</t>
        </r>
        <r>
          <rPr>
            <sz val="8"/>
            <color indexed="81"/>
            <rFont val="Tahoma"/>
            <family val="2"/>
          </rPr>
          <t xml:space="preserve">
</t>
        </r>
      </text>
    </comment>
    <comment ref="F1778" authorId="2" shapeId="0" xr:uid="{7525A26B-3680-4C03-B34E-92CB564F47CA}">
      <text>
        <r>
          <rPr>
            <b/>
            <sz val="9"/>
            <color indexed="81"/>
            <rFont val="Tahoma"/>
            <family val="2"/>
          </rPr>
          <t>Identify TCF or FST location.
Leave blank if tether is NOT for a TCF or FST!</t>
        </r>
      </text>
    </comment>
    <comment ref="H1778" authorId="0" shapeId="0" xr:uid="{AE865507-B38F-4DEF-94C5-464EAC6E9571}">
      <text>
        <r>
          <rPr>
            <b/>
            <sz val="8"/>
            <color indexed="81"/>
            <rFont val="Tahoma"/>
            <family val="2"/>
          </rPr>
          <t>If any of these numbers are negative, check your PON count and Cable size</t>
        </r>
        <r>
          <rPr>
            <sz val="8"/>
            <color indexed="81"/>
            <rFont val="Tahoma"/>
            <family val="2"/>
          </rPr>
          <t xml:space="preserve">
</t>
        </r>
      </text>
    </comment>
    <comment ref="I1778" authorId="0" shapeId="0" xr:uid="{1AB05D7F-A78C-40E5-97E0-61DC0D4635F2}">
      <text>
        <r>
          <rPr>
            <b/>
            <sz val="8"/>
            <color indexed="81"/>
            <rFont val="Tahoma"/>
            <family val="2"/>
          </rPr>
          <t>If any of these numbers are negative, check your PON count and Cable size</t>
        </r>
      </text>
    </comment>
    <comment ref="J1778" authorId="0" shapeId="0" xr:uid="{8FAC02FA-253F-4B41-81F9-4FE6C92D6C9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778" authorId="2" shapeId="0" xr:uid="{BC15EDC8-8E47-4EFB-8E7C-F16868DB3572}">
      <text>
        <r>
          <rPr>
            <b/>
            <sz val="9"/>
            <color indexed="81"/>
            <rFont val="Tahoma"/>
            <family val="2"/>
          </rPr>
          <t>Leave blank if using 10' Terminal Tail
Enter Tail length if greater than 10'</t>
        </r>
      </text>
    </comment>
    <comment ref="M1778" authorId="0" shapeId="0" xr:uid="{3EB95CCF-C68E-46E6-A406-D02F32E7E061}">
      <text>
        <r>
          <rPr>
            <b/>
            <sz val="8"/>
            <color indexed="81"/>
            <rFont val="Tahoma"/>
            <family val="2"/>
          </rPr>
          <t>Make design notes such as slack coils, realingment loops,  or location notes</t>
        </r>
      </text>
    </comment>
    <comment ref="Z1778" authorId="0" shapeId="0" xr:uid="{F57A47E2-C700-456A-856B-D9C2C5E18E69}">
      <text>
        <r>
          <rPr>
            <b/>
            <sz val="8"/>
            <color indexed="81"/>
            <rFont val="Tahoma"/>
            <family val="2"/>
          </rPr>
          <t>When using a 216, these are the 2-buffer tubes that can't be cross-assigned</t>
        </r>
        <r>
          <rPr>
            <sz val="8"/>
            <color indexed="81"/>
            <rFont val="Tahoma"/>
            <family val="2"/>
          </rPr>
          <t xml:space="preserve">
</t>
        </r>
      </text>
    </comment>
    <comment ref="AA1778" authorId="0" shapeId="0" xr:uid="{988E7956-A377-4C3D-87A7-F3BFB13A2EA3}">
      <text>
        <r>
          <rPr>
            <b/>
            <sz val="8"/>
            <color indexed="81"/>
            <rFont val="Tahoma"/>
            <family val="2"/>
          </rPr>
          <t xml:space="preserve">Counting from High count Backwards- this is Fiber Strand 145
</t>
        </r>
      </text>
    </comment>
    <comment ref="AB1778" authorId="0" shapeId="0" xr:uid="{927F07FE-9671-4DC1-ABEC-16B7D3F69037}">
      <text>
        <r>
          <rPr>
            <b/>
            <sz val="8"/>
            <color indexed="81"/>
            <rFont val="Tahoma"/>
            <family val="2"/>
          </rPr>
          <t>Counting from High count Backwards- this is Fiber Strand 156</t>
        </r>
      </text>
    </comment>
    <comment ref="J1780" authorId="1" shapeId="0" xr:uid="{8F05BE3A-65D2-4CF5-83C8-4070F0E531FC}">
      <text>
        <r>
          <rPr>
            <b/>
            <sz val="9"/>
            <color indexed="81"/>
            <rFont val="Tahoma"/>
            <family val="2"/>
          </rPr>
          <t>If this highlights as an error, consider upsizing the Tether size for better ribbon utilization</t>
        </r>
      </text>
    </comment>
    <comment ref="J1781" authorId="1" shapeId="0" xr:uid="{4A193073-721A-46A9-A2FA-D9A13DB36639}">
      <text>
        <r>
          <rPr>
            <b/>
            <sz val="9"/>
            <color indexed="81"/>
            <rFont val="Tahoma"/>
            <family val="2"/>
          </rPr>
          <t>If this highlights as an error, consider upsizing the Tether size for better ribbon utilization</t>
        </r>
      </text>
    </comment>
    <comment ref="J1782" authorId="1" shapeId="0" xr:uid="{916D4419-C3DC-4167-8886-0A79A53A0FDB}">
      <text>
        <r>
          <rPr>
            <b/>
            <sz val="9"/>
            <color indexed="81"/>
            <rFont val="Tahoma"/>
            <family val="2"/>
          </rPr>
          <t>If this highlights as an error, consider upsizing the Tether size for better ribbon utilization</t>
        </r>
      </text>
    </comment>
    <comment ref="J1783" authorId="1" shapeId="0" xr:uid="{EE90B464-9811-4C84-BEDA-CDF51EA6A382}">
      <text>
        <r>
          <rPr>
            <b/>
            <sz val="9"/>
            <color indexed="81"/>
            <rFont val="Tahoma"/>
            <family val="2"/>
          </rPr>
          <t>If this highlights as an error, consider upsizing the Tether size for better ribbon utilization</t>
        </r>
      </text>
    </comment>
    <comment ref="J1784" authorId="1" shapeId="0" xr:uid="{6CBCF9BC-975F-4E63-B7EE-94865658B040}">
      <text>
        <r>
          <rPr>
            <b/>
            <sz val="9"/>
            <color indexed="81"/>
            <rFont val="Tahoma"/>
            <family val="2"/>
          </rPr>
          <t>If this highlights as an error, consider upsizing the Tether size for better ribbon utilization</t>
        </r>
      </text>
    </comment>
    <comment ref="J1785" authorId="1" shapeId="0" xr:uid="{15283A1E-A11B-43A1-8082-D8EA910B916F}">
      <text>
        <r>
          <rPr>
            <b/>
            <sz val="9"/>
            <color indexed="81"/>
            <rFont val="Tahoma"/>
            <family val="2"/>
          </rPr>
          <t>If this highlights as an error, consider upsizing the Tether size for better ribbon utilization</t>
        </r>
      </text>
    </comment>
    <comment ref="J1786" authorId="1" shapeId="0" xr:uid="{0144E005-5D7A-4504-BA87-2FC049812E47}">
      <text>
        <r>
          <rPr>
            <b/>
            <sz val="9"/>
            <color indexed="81"/>
            <rFont val="Tahoma"/>
            <family val="2"/>
          </rPr>
          <t>If this highlights as an error, consider upsizing the Tether size for better ribbon utilization</t>
        </r>
      </text>
    </comment>
    <comment ref="J1787" authorId="1" shapeId="0" xr:uid="{940E2372-C70F-4F23-BFB9-A16B18C22C96}">
      <text>
        <r>
          <rPr>
            <b/>
            <sz val="9"/>
            <color indexed="81"/>
            <rFont val="Tahoma"/>
            <family val="2"/>
          </rPr>
          <t>If this highlights as an error, consider upsizing the Tether size for better ribbon utilization</t>
        </r>
      </text>
    </comment>
    <comment ref="J1788" authorId="1" shapeId="0" xr:uid="{98202FF0-2051-4D44-8F0B-B48FAF06BE88}">
      <text>
        <r>
          <rPr>
            <b/>
            <sz val="9"/>
            <color indexed="81"/>
            <rFont val="Tahoma"/>
            <family val="2"/>
          </rPr>
          <t>If this highlights as an error, consider upsizing the Tether size for better ribbon utilization</t>
        </r>
      </text>
    </comment>
    <comment ref="J1789" authorId="1" shapeId="0" xr:uid="{20262C3A-7EF7-4FC6-A447-9990E0273A87}">
      <text>
        <r>
          <rPr>
            <b/>
            <sz val="9"/>
            <color indexed="81"/>
            <rFont val="Tahoma"/>
            <family val="2"/>
          </rPr>
          <t>If this highlights as an error, consider upsizing the Tether size for better ribbon utilization</t>
        </r>
      </text>
    </comment>
    <comment ref="J1790" authorId="1" shapeId="0" xr:uid="{E71EDB7D-2B2F-42EE-8167-FB4588E1F6C8}">
      <text>
        <r>
          <rPr>
            <b/>
            <sz val="9"/>
            <color indexed="81"/>
            <rFont val="Tahoma"/>
            <family val="2"/>
          </rPr>
          <t>If this highlights as an error, consider upsizing the Tether size for better ribbon utilization</t>
        </r>
      </text>
    </comment>
    <comment ref="J1791" authorId="1" shapeId="0" xr:uid="{BB690C5B-0483-4068-92F9-54A1CB2B964B}">
      <text>
        <r>
          <rPr>
            <b/>
            <sz val="9"/>
            <color indexed="81"/>
            <rFont val="Tahoma"/>
            <family val="2"/>
          </rPr>
          <t>If this highlights as an error, consider upsizing the Tether size for better ribbon utilization</t>
        </r>
      </text>
    </comment>
    <comment ref="J1792" authorId="1" shapeId="0" xr:uid="{DE726450-8EE9-416D-B14E-D66A24C572ED}">
      <text>
        <r>
          <rPr>
            <b/>
            <sz val="9"/>
            <color indexed="81"/>
            <rFont val="Tahoma"/>
            <family val="2"/>
          </rPr>
          <t>If this highlights as an error, consider upsizing the Tether size for better ribbon utilization</t>
        </r>
      </text>
    </comment>
    <comment ref="J1793" authorId="1" shapeId="0" xr:uid="{E6109B80-07A5-435E-BE6D-5B5450297495}">
      <text>
        <r>
          <rPr>
            <b/>
            <sz val="9"/>
            <color indexed="81"/>
            <rFont val="Tahoma"/>
            <family val="2"/>
          </rPr>
          <t>If this highlights as an error, consider upsizing the Tether size for better ribbon utilization</t>
        </r>
      </text>
    </comment>
    <comment ref="J1794" authorId="1" shapeId="0" xr:uid="{445BD84D-481E-402E-AEA6-6DD577D5E769}">
      <text>
        <r>
          <rPr>
            <b/>
            <sz val="9"/>
            <color indexed="81"/>
            <rFont val="Tahoma"/>
            <family val="2"/>
          </rPr>
          <t>If this highlights as an error, consider upsizing the Tether size for better ribbon utilization</t>
        </r>
      </text>
    </comment>
    <comment ref="J1795" authorId="1" shapeId="0" xr:uid="{AAC3BD25-4165-452C-B33A-C4FD3A3F8525}">
      <text>
        <r>
          <rPr>
            <b/>
            <sz val="9"/>
            <color indexed="81"/>
            <rFont val="Tahoma"/>
            <family val="2"/>
          </rPr>
          <t>If this highlights as an error, consider upsizing the Tether size for better ribbon utilization</t>
        </r>
      </text>
    </comment>
    <comment ref="J1796" authorId="1" shapeId="0" xr:uid="{F5F68DEF-909C-4069-9FAA-4F5FAF76B671}">
      <text>
        <r>
          <rPr>
            <b/>
            <sz val="9"/>
            <color indexed="81"/>
            <rFont val="Tahoma"/>
            <family val="2"/>
          </rPr>
          <t>If this highlights as an error, consider upsizing the Tether size for better ribbon utilization</t>
        </r>
      </text>
    </comment>
    <comment ref="J1797" authorId="1" shapeId="0" xr:uid="{C1B40F6A-7BBB-4D0A-81C8-0870946C9BF7}">
      <text>
        <r>
          <rPr>
            <b/>
            <sz val="9"/>
            <color indexed="81"/>
            <rFont val="Tahoma"/>
            <family val="2"/>
          </rPr>
          <t>If this highlights as an error, consider upsizing the Tether size for better ribbon utilization</t>
        </r>
      </text>
    </comment>
    <comment ref="C1798" authorId="1" shapeId="0" xr:uid="{8EB554D2-7E31-4B55-980A-009947E8A626}">
      <text>
        <r>
          <rPr>
            <b/>
            <sz val="9"/>
            <color indexed="81"/>
            <rFont val="Tahoma"/>
            <family val="2"/>
          </rPr>
          <t>DBL REV requires TWO rows!
TPL REV requires THREE rows!
QD REV requires FOUR rows!</t>
        </r>
      </text>
    </comment>
    <comment ref="J1798" authorId="1" shapeId="0" xr:uid="{8F4046BD-E0AC-4033-B1B7-E14338298289}">
      <text>
        <r>
          <rPr>
            <b/>
            <sz val="9"/>
            <color indexed="81"/>
            <rFont val="Tahoma"/>
            <family val="2"/>
          </rPr>
          <t>If this highlights as an error, consider upsizing the Tether size for better ribbon utilization</t>
        </r>
      </text>
    </comment>
    <comment ref="C1799" authorId="1" shapeId="0" xr:uid="{E2083855-3A85-4332-8816-F81FB2AB3529}">
      <text>
        <r>
          <rPr>
            <b/>
            <sz val="9"/>
            <color indexed="81"/>
            <rFont val="Tahoma"/>
            <family val="2"/>
          </rPr>
          <t>DBL REV requires TWO rows!
TPL REV requires THREE rows!
QD REV requires FOUR rows!</t>
        </r>
      </text>
    </comment>
    <comment ref="J1799" authorId="1" shapeId="0" xr:uid="{9D56778B-85B7-4047-8CE1-ED60C891BF40}">
      <text>
        <r>
          <rPr>
            <b/>
            <sz val="9"/>
            <color indexed="81"/>
            <rFont val="Tahoma"/>
            <family val="2"/>
          </rPr>
          <t>If this highlights as an error, consider upsizing the Tether size for better ribbon utilization</t>
        </r>
      </text>
    </comment>
    <comment ref="C1800" authorId="1" shapeId="0" xr:uid="{8F2C4439-7174-486A-A95E-29B90CC0705F}">
      <text>
        <r>
          <rPr>
            <b/>
            <sz val="9"/>
            <color indexed="81"/>
            <rFont val="Tahoma"/>
            <family val="2"/>
          </rPr>
          <t>DBL REV requires TWO rows!
TPL REV requires THREE rows!
QD REV requires FOUR rows!</t>
        </r>
      </text>
    </comment>
    <comment ref="J1800" authorId="1" shapeId="0" xr:uid="{34BFFAC2-529D-4745-A8FA-E936FBE2F1E8}">
      <text>
        <r>
          <rPr>
            <b/>
            <sz val="9"/>
            <color indexed="81"/>
            <rFont val="Tahoma"/>
            <family val="2"/>
          </rPr>
          <t>If this highlights as an error, consider upsizing the Tether size for better ribbon utilization</t>
        </r>
      </text>
    </comment>
    <comment ref="C1801" authorId="1" shapeId="0" xr:uid="{7149A737-6533-467E-A774-B8BF3E78F6B7}">
      <text>
        <r>
          <rPr>
            <b/>
            <sz val="9"/>
            <color indexed="81"/>
            <rFont val="Tahoma"/>
            <family val="2"/>
          </rPr>
          <t>DBL REV requires TWO rows!
TPL REV requires THREE rows!
QD REV requires FOUR rows!</t>
        </r>
      </text>
    </comment>
    <comment ref="J1801" authorId="1" shapeId="0" xr:uid="{DB3CCBA7-5960-410B-8F00-8A7240709691}">
      <text>
        <r>
          <rPr>
            <b/>
            <sz val="9"/>
            <color indexed="81"/>
            <rFont val="Tahoma"/>
            <family val="2"/>
          </rPr>
          <t>If this highlights as an error, consider upsizing the Tether size for better ribbon utilization</t>
        </r>
      </text>
    </comment>
    <comment ref="C1802" authorId="1" shapeId="0" xr:uid="{6CC3B27A-612D-4E0A-BE8E-4131D42E7FEB}">
      <text>
        <r>
          <rPr>
            <b/>
            <sz val="9"/>
            <color indexed="81"/>
            <rFont val="Tahoma"/>
            <family val="2"/>
          </rPr>
          <t>DBL REV requires TWO rows!
TPL REV requires THREE rows!
QD REV requires FOUR rows!</t>
        </r>
      </text>
    </comment>
    <comment ref="J1802" authorId="1" shapeId="0" xr:uid="{D0EBE17D-A4F4-4D31-929C-835CBF210402}">
      <text>
        <r>
          <rPr>
            <b/>
            <sz val="9"/>
            <color indexed="81"/>
            <rFont val="Tahoma"/>
            <family val="2"/>
          </rPr>
          <t>If this highlights as an error, consider upsizing the Tether size for better ribbon utilization</t>
        </r>
      </text>
    </comment>
    <comment ref="C1803" authorId="1" shapeId="0" xr:uid="{7F7C2FC0-24E4-4BB1-97DA-BB777DB96294}">
      <text>
        <r>
          <rPr>
            <b/>
            <sz val="9"/>
            <color indexed="81"/>
            <rFont val="Tahoma"/>
            <family val="2"/>
          </rPr>
          <t>DBL REV requires TWO rows!
TPL REV requires THREE rows!
QD REV requires FOUR rows!</t>
        </r>
      </text>
    </comment>
    <comment ref="J1803" authorId="1" shapeId="0" xr:uid="{3C592184-B6CF-487E-810F-5F5F0DEB119E}">
      <text>
        <r>
          <rPr>
            <b/>
            <sz val="9"/>
            <color indexed="81"/>
            <rFont val="Tahoma"/>
            <family val="2"/>
          </rPr>
          <t>If this highlights as an error, consider upsizing the Tether size for better ribbon utilization</t>
        </r>
      </text>
    </comment>
    <comment ref="C1804" authorId="1" shapeId="0" xr:uid="{34905DE8-FC84-4FDE-BA4A-17F1427DA088}">
      <text>
        <r>
          <rPr>
            <b/>
            <sz val="9"/>
            <color indexed="81"/>
            <rFont val="Tahoma"/>
            <family val="2"/>
          </rPr>
          <t>DBL REV requires TWO rows!
TPL REV requires THREE rows!
QD REV requires FOUR rows!</t>
        </r>
      </text>
    </comment>
    <comment ref="J1804" authorId="1" shapeId="0" xr:uid="{D1E551E6-4ECE-4D68-B3FC-0053BF5DF787}">
      <text>
        <r>
          <rPr>
            <b/>
            <sz val="9"/>
            <color indexed="81"/>
            <rFont val="Tahoma"/>
            <family val="2"/>
          </rPr>
          <t>If this highlights as an error, consider upsizing the Tether size for better ribbon utilization</t>
        </r>
      </text>
    </comment>
    <comment ref="B1810" authorId="0" shapeId="0" xr:uid="{83C0AC10-38CE-46CA-85A6-2FA4A0417BCB}">
      <text>
        <r>
          <rPr>
            <b/>
            <sz val="8"/>
            <color indexed="81"/>
            <rFont val="Tahoma"/>
            <family val="2"/>
          </rPr>
          <t>This information will be used to satisfy your distribution planning requirement.</t>
        </r>
        <r>
          <rPr>
            <sz val="8"/>
            <color indexed="81"/>
            <rFont val="Tahoma"/>
            <family val="2"/>
          </rPr>
          <t xml:space="preserve">
</t>
        </r>
      </text>
    </comment>
    <comment ref="G1810" authorId="0" shapeId="0" xr:uid="{45C235D8-36F3-43AA-844B-C1E0B15278B0}">
      <text>
        <r>
          <rPr>
            <b/>
            <sz val="8"/>
            <color indexed="81"/>
            <rFont val="Tahoma"/>
            <family val="2"/>
          </rPr>
          <t>This is total fibers that have been assigned to this Reel based on Tether sizes picked</t>
        </r>
        <r>
          <rPr>
            <sz val="8"/>
            <color indexed="81"/>
            <rFont val="Tahoma"/>
            <family val="2"/>
          </rPr>
          <t xml:space="preserve">
</t>
        </r>
      </text>
    </comment>
    <comment ref="I1810" authorId="0" shapeId="0" xr:uid="{D833A515-963F-4580-9DB0-0C9D4847E085}">
      <text>
        <r>
          <rPr>
            <b/>
            <sz val="8"/>
            <color indexed="81"/>
            <rFont val="Tahoma"/>
            <family val="2"/>
          </rPr>
          <t>This will be added to Planning Load Block A for TOTAL</t>
        </r>
        <r>
          <rPr>
            <sz val="8"/>
            <color indexed="81"/>
            <rFont val="Tahoma"/>
            <family val="2"/>
          </rPr>
          <t xml:space="preserve">
</t>
        </r>
      </text>
    </comment>
    <comment ref="J1810" authorId="0" shapeId="0" xr:uid="{714D9B0C-4561-4785-91FB-4E0A2D79E8C8}">
      <text>
        <r>
          <rPr>
            <b/>
            <sz val="8"/>
            <color indexed="81"/>
            <rFont val="Tahoma"/>
            <family val="2"/>
          </rPr>
          <t>This is the PON OUT count that is not assigned in this cable reel.</t>
        </r>
        <r>
          <rPr>
            <sz val="8"/>
            <color indexed="81"/>
            <rFont val="Tahoma"/>
            <family val="2"/>
          </rPr>
          <t xml:space="preserve">
</t>
        </r>
      </text>
    </comment>
    <comment ref="P1810" authorId="1" shapeId="0" xr:uid="{83F4A64D-7452-4061-BA8B-B65EC743B132}">
      <text>
        <r>
          <rPr>
            <b/>
            <sz val="9"/>
            <color indexed="81"/>
            <rFont val="Tahoma"/>
            <family val="2"/>
          </rPr>
          <t>REMEMBER: 2-Fbr Tethers are NOT available for RPX CABLE!</t>
        </r>
      </text>
    </comment>
    <comment ref="Q1810" authorId="1" shapeId="0" xr:uid="{158CDE83-F470-4C19-8B48-04A4A7456953}">
      <text>
        <r>
          <rPr>
            <b/>
            <sz val="9"/>
            <color indexed="81"/>
            <rFont val="Tahoma"/>
            <family val="2"/>
          </rPr>
          <t>REMEMBER: 2-Fbr Tethers are NOT available for RPX CABLE!</t>
        </r>
      </text>
    </comment>
    <comment ref="S1810" authorId="1" shapeId="0" xr:uid="{D4DA1815-5084-4390-BAE5-CD6970A0ACDF}">
      <text>
        <r>
          <rPr>
            <b/>
            <sz val="9"/>
            <color indexed="81"/>
            <rFont val="Tahoma"/>
            <family val="2"/>
          </rPr>
          <t>REMEMBER: 2-Fbr Tethers are NOT available for RPX CABLE!</t>
        </r>
      </text>
    </comment>
    <comment ref="T1810" authorId="1" shapeId="0" xr:uid="{68563833-5A1B-476D-94A3-715DA19493FE}">
      <text>
        <r>
          <rPr>
            <b/>
            <sz val="9"/>
            <color indexed="81"/>
            <rFont val="Tahoma"/>
            <family val="2"/>
          </rPr>
          <t>REMEMBER: 2-Fbr Tethers are NOT available for RPX CABLE!</t>
        </r>
      </text>
    </comment>
    <comment ref="B1811" authorId="0" shapeId="0" xr:uid="{FFFD99B0-ADD9-46E9-9C5E-71FECC1C5A0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811" authorId="0" shapeId="0" xr:uid="{78BE729E-BF42-4649-877B-96D90F6DA2B3}">
      <text>
        <r>
          <rPr>
            <b/>
            <sz val="8"/>
            <color indexed="81"/>
            <rFont val="Tahoma"/>
            <family val="2"/>
          </rPr>
          <t>Make sure you add this number to "TAT FIBERS ASSIGNED" for the total required in the Load Block on the prints.</t>
        </r>
      </text>
    </comment>
    <comment ref="G1811" authorId="0" shapeId="0" xr:uid="{DDB97D1B-B1A0-457D-BF06-FAFBC60EDECA}">
      <text>
        <r>
          <rPr>
            <b/>
            <sz val="8"/>
            <color indexed="81"/>
            <rFont val="Tahoma"/>
            <family val="2"/>
          </rPr>
          <t>Includes "DEAD" Count (No PON count assigned)</t>
        </r>
      </text>
    </comment>
    <comment ref="I1811" authorId="0" shapeId="0" xr:uid="{0B289B2B-B990-4044-8AD8-DA6DE2B17AD6}">
      <text>
        <r>
          <rPr>
            <b/>
            <sz val="8"/>
            <color indexed="81"/>
            <rFont val="Tahoma"/>
            <family val="2"/>
          </rPr>
          <t xml:space="preserve">If this number is negative- you need to upsize your cable sheath </t>
        </r>
        <r>
          <rPr>
            <sz val="8"/>
            <color indexed="81"/>
            <rFont val="Tahoma"/>
            <family val="2"/>
          </rPr>
          <t xml:space="preserve">
</t>
        </r>
      </text>
    </comment>
    <comment ref="Z1811" authorId="0" shapeId="0" xr:uid="{ED1DBCDC-20E4-4EC6-9646-FA073D733FF8}">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812" authorId="0" shapeId="0" xr:uid="{E1B35711-B394-4695-B327-303C5AB6451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812" authorId="0" shapeId="0" xr:uid="{58EB15F0-DA1E-406E-90CA-CECDA565864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812" authorId="0" shapeId="0" xr:uid="{7C06E2FB-276C-45F7-B536-599121F5D29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812" authorId="1" shapeId="0" xr:uid="{F174F534-F1D4-4B38-95D1-09F727427D26}">
      <text>
        <r>
          <rPr>
            <b/>
            <sz val="9"/>
            <color indexed="81"/>
            <rFont val="Tahoma"/>
            <family val="2"/>
          </rPr>
          <t>REMEMBER: 6-Fbr Tethers are NOT available for RPX CABLE!</t>
        </r>
      </text>
    </comment>
    <comment ref="Q1812" authorId="1" shapeId="0" xr:uid="{E6CA1604-5BDA-40DD-ABF1-B952AFADC18B}">
      <text>
        <r>
          <rPr>
            <b/>
            <sz val="9"/>
            <color indexed="81"/>
            <rFont val="Tahoma"/>
            <family val="2"/>
          </rPr>
          <t>REMEMBER: 6-Fbr Tethers are NOT available for RPX CABLE!</t>
        </r>
      </text>
    </comment>
    <comment ref="S1812" authorId="1" shapeId="0" xr:uid="{BF4B87F4-F10F-4B3D-93F6-7BE4ACBA44EF}">
      <text>
        <r>
          <rPr>
            <b/>
            <sz val="9"/>
            <color indexed="81"/>
            <rFont val="Tahoma"/>
            <family val="2"/>
          </rPr>
          <t>REMEMBER: 6-Fbr Tethers are NOT available for RPX CABLE!</t>
        </r>
      </text>
    </comment>
    <comment ref="T1812" authorId="1" shapeId="0" xr:uid="{F67D4DD1-38F9-47E6-8503-B9DD58FF8AD3}">
      <text>
        <r>
          <rPr>
            <b/>
            <sz val="9"/>
            <color indexed="81"/>
            <rFont val="Tahoma"/>
            <family val="2"/>
          </rPr>
          <t>REMEMBER: 6-Fbr Tethers are NOT available for AERIAL CABLE!</t>
        </r>
      </text>
    </comment>
    <comment ref="B1813" authorId="0" shapeId="0" xr:uid="{FAB0A854-48A7-450B-8C7A-5AACD17BB6F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813" authorId="0" shapeId="0" xr:uid="{5B40F584-5780-4CB8-B53F-152484B7DBC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814" authorId="0" shapeId="0" xr:uid="{A3D1967D-D682-493C-B691-C9FEB227892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815" authorId="0" shapeId="0" xr:uid="{B7B42B6E-3053-46FF-B460-AE2C7A41BFD0}">
      <text>
        <r>
          <rPr>
            <b/>
            <sz val="8"/>
            <color indexed="81"/>
            <rFont val="Tahoma"/>
            <family val="2"/>
          </rPr>
          <t>Include any existing, planned, or expected wireless locations to be fed by this reel of cable.</t>
        </r>
        <r>
          <rPr>
            <sz val="8"/>
            <color indexed="81"/>
            <rFont val="Tahoma"/>
            <family val="2"/>
          </rPr>
          <t xml:space="preserve">
</t>
        </r>
      </text>
    </comment>
    <comment ref="E1815" authorId="0" shapeId="0" xr:uid="{039BC5AE-F4F9-4442-ADE5-D4B4E654E4E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815" authorId="0" shapeId="0" xr:uid="{7D7206B4-0DD9-4D42-AAD4-191BB90152EF}">
      <text>
        <r>
          <rPr>
            <b/>
            <sz val="8"/>
            <color indexed="81"/>
            <rFont val="Tahoma"/>
            <family val="2"/>
          </rPr>
          <t>These are "manufacturing rules" and general warnings</t>
        </r>
        <r>
          <rPr>
            <sz val="8"/>
            <color indexed="81"/>
            <rFont val="Tahoma"/>
            <family val="2"/>
          </rPr>
          <t xml:space="preserve">
</t>
        </r>
      </text>
    </comment>
    <comment ref="B1816" authorId="0" shapeId="0" xr:uid="{E8DA5A5C-608E-4BC2-B849-097A3E21E7D0}">
      <text>
        <r>
          <rPr>
            <b/>
            <sz val="8"/>
            <color indexed="81"/>
            <rFont val="Tahoma"/>
            <family val="2"/>
          </rPr>
          <t>Field end section(s) requirements that this section of cable will feed (not fed by TETHERS)</t>
        </r>
        <r>
          <rPr>
            <sz val="8"/>
            <color indexed="81"/>
            <rFont val="Tahoma"/>
            <family val="2"/>
          </rPr>
          <t xml:space="preserve">
</t>
        </r>
      </text>
    </comment>
    <comment ref="B1817" authorId="0" shapeId="0" xr:uid="{AA2F023F-ADFE-4E58-97D9-80E6A86A9F5E}">
      <text>
        <r>
          <rPr>
            <b/>
            <sz val="8"/>
            <color indexed="81"/>
            <rFont val="Tahoma"/>
            <family val="2"/>
          </rPr>
          <t>This number is a sum of TOTAL PLANNED plus the ASSIGNED TO TETHERS</t>
        </r>
        <r>
          <rPr>
            <sz val="8"/>
            <color indexed="81"/>
            <rFont val="Tahoma"/>
            <family val="2"/>
          </rPr>
          <t xml:space="preserve">
</t>
        </r>
      </text>
    </comment>
    <comment ref="Z1818" authorId="0" shapeId="0" xr:uid="{52536F99-BE1A-41CC-BE30-CB2888960DB5}">
      <text>
        <r>
          <rPr>
            <b/>
            <sz val="8"/>
            <color indexed="81"/>
            <rFont val="Tahoma"/>
            <family val="2"/>
          </rPr>
          <t>When using a 216, these are the 2-buffer tubes that can't be cross-assigned</t>
        </r>
        <r>
          <rPr>
            <sz val="8"/>
            <color indexed="81"/>
            <rFont val="Tahoma"/>
            <family val="2"/>
          </rPr>
          <t xml:space="preserve">
</t>
        </r>
      </text>
    </comment>
    <comment ref="AA1818" authorId="0" shapeId="0" xr:uid="{9E258FD9-82C1-4025-A584-7D0793EA2C38}">
      <text>
        <r>
          <rPr>
            <b/>
            <sz val="8"/>
            <color indexed="81"/>
            <rFont val="Tahoma"/>
            <family val="2"/>
          </rPr>
          <t>Counting from High count Backwards- this is Fiber Strand 133</t>
        </r>
      </text>
    </comment>
    <comment ref="AB1818" authorId="0" shapeId="0" xr:uid="{6B4D2043-6AF7-4844-BF92-165659A3C359}">
      <text>
        <r>
          <rPr>
            <b/>
            <sz val="8"/>
            <color indexed="81"/>
            <rFont val="Tahoma"/>
            <family val="2"/>
          </rPr>
          <t>Counting from High count Backwards- this is Fiber Strand 144</t>
        </r>
        <r>
          <rPr>
            <sz val="8"/>
            <color indexed="81"/>
            <rFont val="Tahoma"/>
            <family val="2"/>
          </rPr>
          <t xml:space="preserve">
</t>
        </r>
      </text>
    </comment>
    <comment ref="C1819" authorId="0" shapeId="0" xr:uid="{4524885E-913F-4449-81D0-BFCE98C71ABB}">
      <text>
        <r>
          <rPr>
            <b/>
            <sz val="8"/>
            <color indexed="81"/>
            <rFont val="Tahoma"/>
            <family val="2"/>
          </rPr>
          <t xml:space="preserve">Select if this tether will be used to feed a CFST or a lateral cable. </t>
        </r>
      </text>
    </comment>
    <comment ref="D1819" authorId="0" shapeId="0" xr:uid="{4A91AE8A-5541-4C9A-8B4F-4CBB835BAB99}">
      <text>
        <r>
          <rPr>
            <b/>
            <sz val="8"/>
            <color indexed="81"/>
            <rFont val="Tahoma"/>
            <family val="2"/>
          </rPr>
          <t>Note the Terminal Address to keep your locations straight</t>
        </r>
        <r>
          <rPr>
            <sz val="8"/>
            <color indexed="81"/>
            <rFont val="Tahoma"/>
            <family val="2"/>
          </rPr>
          <t xml:space="preserve">
</t>
        </r>
      </text>
    </comment>
    <comment ref="E1819" authorId="0" shapeId="0" xr:uid="{AF84E9D2-2F0A-46E1-8C34-17F2C06568BA}">
      <text>
        <r>
          <rPr>
            <b/>
            <sz val="9"/>
            <color indexed="81"/>
            <rFont val="Calibri"/>
            <family val="2"/>
            <scheme val="minor"/>
          </rPr>
          <t>Pick the Tether Size for the location</t>
        </r>
        <r>
          <rPr>
            <sz val="8"/>
            <color indexed="81"/>
            <rFont val="Tahoma"/>
            <family val="2"/>
          </rPr>
          <t xml:space="preserve">
</t>
        </r>
      </text>
    </comment>
    <comment ref="F1819" authorId="2" shapeId="0" xr:uid="{7DE8A3AE-2E47-414F-91E3-1500FD01C5F8}">
      <text>
        <r>
          <rPr>
            <b/>
            <sz val="9"/>
            <color indexed="81"/>
            <rFont val="Tahoma"/>
            <family val="2"/>
          </rPr>
          <t>Identify TCF or FST location.
Leave blank if tether is NOT for a TCF or FST!</t>
        </r>
      </text>
    </comment>
    <comment ref="H1819" authorId="0" shapeId="0" xr:uid="{328DEF7E-B0B0-443A-9DDD-BCA5497C1BCC}">
      <text>
        <r>
          <rPr>
            <b/>
            <sz val="8"/>
            <color indexed="81"/>
            <rFont val="Tahoma"/>
            <family val="2"/>
          </rPr>
          <t>If any of these numbers are negative, check your PON count and Cable size</t>
        </r>
        <r>
          <rPr>
            <sz val="8"/>
            <color indexed="81"/>
            <rFont val="Tahoma"/>
            <family val="2"/>
          </rPr>
          <t xml:space="preserve">
</t>
        </r>
      </text>
    </comment>
    <comment ref="I1819" authorId="0" shapeId="0" xr:uid="{18231716-EFFB-4184-B9B5-AE7973A332AF}">
      <text>
        <r>
          <rPr>
            <b/>
            <sz val="8"/>
            <color indexed="81"/>
            <rFont val="Tahoma"/>
            <family val="2"/>
          </rPr>
          <t>If any of these numbers are negative, check your PON count and Cable size</t>
        </r>
      </text>
    </comment>
    <comment ref="J1819" authorId="0" shapeId="0" xr:uid="{BA5B7DB8-5F78-4992-9628-038D70BFAFD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819" authorId="2" shapeId="0" xr:uid="{A964433B-540B-41E5-913C-E2FC30367F89}">
      <text>
        <r>
          <rPr>
            <b/>
            <sz val="9"/>
            <color indexed="81"/>
            <rFont val="Tahoma"/>
            <family val="2"/>
          </rPr>
          <t>Leave blank if using 10' Terminal Tail
Enter Tail length if greater than 10'</t>
        </r>
      </text>
    </comment>
    <comment ref="M1819" authorId="0" shapeId="0" xr:uid="{4046C1F1-009C-46B0-B3DF-339375CF2EF2}">
      <text>
        <r>
          <rPr>
            <b/>
            <sz val="8"/>
            <color indexed="81"/>
            <rFont val="Tahoma"/>
            <family val="2"/>
          </rPr>
          <t>Make design notes such as slack coils, realingment loops,  or location notes</t>
        </r>
      </text>
    </comment>
    <comment ref="Z1819" authorId="0" shapeId="0" xr:uid="{9540CDEB-AFB0-492A-809E-B1D94F6DCBC4}">
      <text>
        <r>
          <rPr>
            <b/>
            <sz val="8"/>
            <color indexed="81"/>
            <rFont val="Tahoma"/>
            <family val="2"/>
          </rPr>
          <t>When using a 216, these are the 2-buffer tubes that can't be cross-assigned</t>
        </r>
        <r>
          <rPr>
            <sz val="8"/>
            <color indexed="81"/>
            <rFont val="Tahoma"/>
            <family val="2"/>
          </rPr>
          <t xml:space="preserve">
</t>
        </r>
      </text>
    </comment>
    <comment ref="AA1819" authorId="0" shapeId="0" xr:uid="{9000BCE8-D3FD-4DCE-AC20-0F70056D28EC}">
      <text>
        <r>
          <rPr>
            <b/>
            <sz val="8"/>
            <color indexed="81"/>
            <rFont val="Tahoma"/>
            <family val="2"/>
          </rPr>
          <t xml:space="preserve">Counting from High count Backwards- this is Fiber Strand 145
</t>
        </r>
      </text>
    </comment>
    <comment ref="AB1819" authorId="0" shapeId="0" xr:uid="{38E8C5DF-DC12-4C40-B7B1-800FEE356BDD}">
      <text>
        <r>
          <rPr>
            <b/>
            <sz val="8"/>
            <color indexed="81"/>
            <rFont val="Tahoma"/>
            <family val="2"/>
          </rPr>
          <t>Counting from High count Backwards- this is Fiber Strand 156</t>
        </r>
      </text>
    </comment>
    <comment ref="J1821" authorId="1" shapeId="0" xr:uid="{540A7A85-EA15-480F-838C-E1C43870B76F}">
      <text>
        <r>
          <rPr>
            <b/>
            <sz val="9"/>
            <color indexed="81"/>
            <rFont val="Tahoma"/>
            <family val="2"/>
          </rPr>
          <t>If this highlights as an error, consider upsizing the Tether size for better ribbon utilization</t>
        </r>
      </text>
    </comment>
    <comment ref="J1822" authorId="1" shapeId="0" xr:uid="{D90158CD-A47F-46B3-9905-0E4E3F3201BB}">
      <text>
        <r>
          <rPr>
            <b/>
            <sz val="9"/>
            <color indexed="81"/>
            <rFont val="Tahoma"/>
            <family val="2"/>
          </rPr>
          <t>If this highlights as an error, consider upsizing the Tether size for better ribbon utilization</t>
        </r>
      </text>
    </comment>
    <comment ref="J1823" authorId="1" shapeId="0" xr:uid="{6759BF18-B3D1-45BD-B18A-7DDDF6DBA31D}">
      <text>
        <r>
          <rPr>
            <b/>
            <sz val="9"/>
            <color indexed="81"/>
            <rFont val="Tahoma"/>
            <family val="2"/>
          </rPr>
          <t>If this highlights as an error, consider upsizing the Tether size for better ribbon utilization</t>
        </r>
      </text>
    </comment>
    <comment ref="J1824" authorId="1" shapeId="0" xr:uid="{F29D5F02-0292-4D4C-B881-5DBF54F827FF}">
      <text>
        <r>
          <rPr>
            <b/>
            <sz val="9"/>
            <color indexed="81"/>
            <rFont val="Tahoma"/>
            <family val="2"/>
          </rPr>
          <t>If this highlights as an error, consider upsizing the Tether size for better ribbon utilization</t>
        </r>
      </text>
    </comment>
    <comment ref="J1825" authorId="1" shapeId="0" xr:uid="{1A08E5F8-05D8-455C-B61E-AE16DBC44007}">
      <text>
        <r>
          <rPr>
            <b/>
            <sz val="9"/>
            <color indexed="81"/>
            <rFont val="Tahoma"/>
            <family val="2"/>
          </rPr>
          <t>If this highlights as an error, consider upsizing the Tether size for better ribbon utilization</t>
        </r>
      </text>
    </comment>
    <comment ref="J1826" authorId="1" shapeId="0" xr:uid="{A9B1C284-1D29-411D-A218-543BA1788B35}">
      <text>
        <r>
          <rPr>
            <b/>
            <sz val="9"/>
            <color indexed="81"/>
            <rFont val="Tahoma"/>
            <family val="2"/>
          </rPr>
          <t>If this highlights as an error, consider upsizing the Tether size for better ribbon utilization</t>
        </r>
      </text>
    </comment>
    <comment ref="J1827" authorId="1" shapeId="0" xr:uid="{CA0BD0B6-C750-408D-8AAB-DED92847B019}">
      <text>
        <r>
          <rPr>
            <b/>
            <sz val="9"/>
            <color indexed="81"/>
            <rFont val="Tahoma"/>
            <family val="2"/>
          </rPr>
          <t>If this highlights as an error, consider upsizing the Tether size for better ribbon utilization</t>
        </r>
      </text>
    </comment>
    <comment ref="J1828" authorId="1" shapeId="0" xr:uid="{42590FA1-9091-49F8-9E92-395EE257240F}">
      <text>
        <r>
          <rPr>
            <b/>
            <sz val="9"/>
            <color indexed="81"/>
            <rFont val="Tahoma"/>
            <family val="2"/>
          </rPr>
          <t>If this highlights as an error, consider upsizing the Tether size for better ribbon utilization</t>
        </r>
      </text>
    </comment>
    <comment ref="J1829" authorId="1" shapeId="0" xr:uid="{7DD706AD-FABB-4DDD-B564-E8D42F2EDC41}">
      <text>
        <r>
          <rPr>
            <b/>
            <sz val="9"/>
            <color indexed="81"/>
            <rFont val="Tahoma"/>
            <family val="2"/>
          </rPr>
          <t>If this highlights as an error, consider upsizing the Tether size for better ribbon utilization</t>
        </r>
      </text>
    </comment>
    <comment ref="J1830" authorId="1" shapeId="0" xr:uid="{D05C6E50-14A3-45D1-B4AD-3BF5A3839D9C}">
      <text>
        <r>
          <rPr>
            <b/>
            <sz val="9"/>
            <color indexed="81"/>
            <rFont val="Tahoma"/>
            <family val="2"/>
          </rPr>
          <t>If this highlights as an error, consider upsizing the Tether size for better ribbon utilization</t>
        </r>
      </text>
    </comment>
    <comment ref="J1831" authorId="1" shapeId="0" xr:uid="{A86366A1-802D-49D7-BC52-C32CB06BDAB8}">
      <text>
        <r>
          <rPr>
            <b/>
            <sz val="9"/>
            <color indexed="81"/>
            <rFont val="Tahoma"/>
            <family val="2"/>
          </rPr>
          <t>If this highlights as an error, consider upsizing the Tether size for better ribbon utilization</t>
        </r>
      </text>
    </comment>
    <comment ref="J1832" authorId="1" shapeId="0" xr:uid="{4717010B-CE01-4C46-B45B-CBE51BF79E06}">
      <text>
        <r>
          <rPr>
            <b/>
            <sz val="9"/>
            <color indexed="81"/>
            <rFont val="Tahoma"/>
            <family val="2"/>
          </rPr>
          <t>If this highlights as an error, consider upsizing the Tether size for better ribbon utilization</t>
        </r>
      </text>
    </comment>
    <comment ref="J1833" authorId="1" shapeId="0" xr:uid="{7243792F-9E06-448D-909E-A20945A54B68}">
      <text>
        <r>
          <rPr>
            <b/>
            <sz val="9"/>
            <color indexed="81"/>
            <rFont val="Tahoma"/>
            <family val="2"/>
          </rPr>
          <t>If this highlights as an error, consider upsizing the Tether size for better ribbon utilization</t>
        </r>
      </text>
    </comment>
    <comment ref="J1834" authorId="1" shapeId="0" xr:uid="{41F314A8-FAC3-4C3D-9FB7-F4D282F57D17}">
      <text>
        <r>
          <rPr>
            <b/>
            <sz val="9"/>
            <color indexed="81"/>
            <rFont val="Tahoma"/>
            <family val="2"/>
          </rPr>
          <t>If this highlights as an error, consider upsizing the Tether size for better ribbon utilization</t>
        </r>
      </text>
    </comment>
    <comment ref="J1835" authorId="1" shapeId="0" xr:uid="{B362D931-C272-4010-B16F-6B634C5090EB}">
      <text>
        <r>
          <rPr>
            <b/>
            <sz val="9"/>
            <color indexed="81"/>
            <rFont val="Tahoma"/>
            <family val="2"/>
          </rPr>
          <t>If this highlights as an error, consider upsizing the Tether size for better ribbon utilization</t>
        </r>
      </text>
    </comment>
    <comment ref="J1836" authorId="1" shapeId="0" xr:uid="{746397C3-968D-4B23-809F-C2FCE38D0D58}">
      <text>
        <r>
          <rPr>
            <b/>
            <sz val="9"/>
            <color indexed="81"/>
            <rFont val="Tahoma"/>
            <family val="2"/>
          </rPr>
          <t>If this highlights as an error, consider upsizing the Tether size for better ribbon utilization</t>
        </r>
      </text>
    </comment>
    <comment ref="J1837" authorId="1" shapeId="0" xr:uid="{6C838FE1-FAF8-4D5A-AD42-09AC1FEEB05E}">
      <text>
        <r>
          <rPr>
            <b/>
            <sz val="9"/>
            <color indexed="81"/>
            <rFont val="Tahoma"/>
            <family val="2"/>
          </rPr>
          <t>If this highlights as an error, consider upsizing the Tether size for better ribbon utilization</t>
        </r>
      </text>
    </comment>
    <comment ref="J1838" authorId="1" shapeId="0" xr:uid="{8EA558EA-FB20-48A2-9F78-0E808524E396}">
      <text>
        <r>
          <rPr>
            <b/>
            <sz val="9"/>
            <color indexed="81"/>
            <rFont val="Tahoma"/>
            <family val="2"/>
          </rPr>
          <t>If this highlights as an error, consider upsizing the Tether size for better ribbon utilization</t>
        </r>
      </text>
    </comment>
    <comment ref="C1839" authorId="1" shapeId="0" xr:uid="{FD05515A-B4BD-4968-B265-1CF061521B4A}">
      <text>
        <r>
          <rPr>
            <b/>
            <sz val="9"/>
            <color indexed="81"/>
            <rFont val="Tahoma"/>
            <family val="2"/>
          </rPr>
          <t>DBL REV requires TWO rows!
TPL REV requires THREE rows!
QD REV requires FOUR rows!</t>
        </r>
      </text>
    </comment>
    <comment ref="J1839" authorId="1" shapeId="0" xr:uid="{998AAA1A-7D34-4DB2-9420-4E10F2276EA7}">
      <text>
        <r>
          <rPr>
            <b/>
            <sz val="9"/>
            <color indexed="81"/>
            <rFont val="Tahoma"/>
            <family val="2"/>
          </rPr>
          <t>If this highlights as an error, consider upsizing the Tether size for better ribbon utilization</t>
        </r>
      </text>
    </comment>
    <comment ref="C1840" authorId="1" shapeId="0" xr:uid="{D6FF4A69-625D-4D6C-88CC-2B97F628D542}">
      <text>
        <r>
          <rPr>
            <b/>
            <sz val="9"/>
            <color indexed="81"/>
            <rFont val="Tahoma"/>
            <family val="2"/>
          </rPr>
          <t>DBL REV requires TWO rows!
TPL REV requires THREE rows!
QD REV requires FOUR rows!</t>
        </r>
      </text>
    </comment>
    <comment ref="J1840" authorId="1" shapeId="0" xr:uid="{E3FF2D25-E4AA-4E76-902A-47E0EA59B809}">
      <text>
        <r>
          <rPr>
            <b/>
            <sz val="9"/>
            <color indexed="81"/>
            <rFont val="Tahoma"/>
            <family val="2"/>
          </rPr>
          <t>If this highlights as an error, consider upsizing the Tether size for better ribbon utilization</t>
        </r>
      </text>
    </comment>
    <comment ref="C1841" authorId="1" shapeId="0" xr:uid="{1E1AACFF-3B5D-49C4-9E39-812BA25C0071}">
      <text>
        <r>
          <rPr>
            <b/>
            <sz val="9"/>
            <color indexed="81"/>
            <rFont val="Tahoma"/>
            <family val="2"/>
          </rPr>
          <t>DBL REV requires TWO rows!
TPL REV requires THREE rows!
QD REV requires FOUR rows!</t>
        </r>
      </text>
    </comment>
    <comment ref="J1841" authorId="1" shapeId="0" xr:uid="{572BF482-AE4D-4DBF-BE4B-5094100F5154}">
      <text>
        <r>
          <rPr>
            <b/>
            <sz val="9"/>
            <color indexed="81"/>
            <rFont val="Tahoma"/>
            <family val="2"/>
          </rPr>
          <t>If this highlights as an error, consider upsizing the Tether size for better ribbon utilization</t>
        </r>
      </text>
    </comment>
    <comment ref="C1842" authorId="1" shapeId="0" xr:uid="{CCEECA11-6691-4920-BB99-46F6D0074847}">
      <text>
        <r>
          <rPr>
            <b/>
            <sz val="9"/>
            <color indexed="81"/>
            <rFont val="Tahoma"/>
            <family val="2"/>
          </rPr>
          <t>DBL REV requires TWO rows!
TPL REV requires THREE rows!
QD REV requires FOUR rows!</t>
        </r>
      </text>
    </comment>
    <comment ref="J1842" authorId="1" shapeId="0" xr:uid="{76E622F2-986B-4609-BCD9-F14FE11477D2}">
      <text>
        <r>
          <rPr>
            <b/>
            <sz val="9"/>
            <color indexed="81"/>
            <rFont val="Tahoma"/>
            <family val="2"/>
          </rPr>
          <t>If this highlights as an error, consider upsizing the Tether size for better ribbon utilization</t>
        </r>
      </text>
    </comment>
    <comment ref="C1843" authorId="1" shapeId="0" xr:uid="{BB04B36A-9330-456A-ACE8-CA9F18D7C987}">
      <text>
        <r>
          <rPr>
            <b/>
            <sz val="9"/>
            <color indexed="81"/>
            <rFont val="Tahoma"/>
            <family val="2"/>
          </rPr>
          <t>DBL REV requires TWO rows!
TPL REV requires THREE rows!
QD REV requires FOUR rows!</t>
        </r>
      </text>
    </comment>
    <comment ref="J1843" authorId="1" shapeId="0" xr:uid="{6AF88E73-5F3D-4DD5-90DE-D86B2ABEDA21}">
      <text>
        <r>
          <rPr>
            <b/>
            <sz val="9"/>
            <color indexed="81"/>
            <rFont val="Tahoma"/>
            <family val="2"/>
          </rPr>
          <t>If this highlights as an error, consider upsizing the Tether size for better ribbon utilization</t>
        </r>
      </text>
    </comment>
    <comment ref="C1844" authorId="1" shapeId="0" xr:uid="{B5C5591F-A621-4914-B863-82879E1FF283}">
      <text>
        <r>
          <rPr>
            <b/>
            <sz val="9"/>
            <color indexed="81"/>
            <rFont val="Tahoma"/>
            <family val="2"/>
          </rPr>
          <t>DBL REV requires TWO rows!
TPL REV requires THREE rows!
QD REV requires FOUR rows!</t>
        </r>
      </text>
    </comment>
    <comment ref="J1844" authorId="1" shapeId="0" xr:uid="{D324CD17-8479-4C17-AB75-BE499072CB01}">
      <text>
        <r>
          <rPr>
            <b/>
            <sz val="9"/>
            <color indexed="81"/>
            <rFont val="Tahoma"/>
            <family val="2"/>
          </rPr>
          <t>If this highlights as an error, consider upsizing the Tether size for better ribbon utilization</t>
        </r>
      </text>
    </comment>
    <comment ref="C1845" authorId="1" shapeId="0" xr:uid="{5B19AE12-DD57-4F6F-B111-0610A27E7B17}">
      <text>
        <r>
          <rPr>
            <b/>
            <sz val="9"/>
            <color indexed="81"/>
            <rFont val="Tahoma"/>
            <family val="2"/>
          </rPr>
          <t>DBL REV requires TWO rows!
TPL REV requires THREE rows!
QD REV requires FOUR rows!</t>
        </r>
      </text>
    </comment>
    <comment ref="J1845" authorId="1" shapeId="0" xr:uid="{87B6BF93-52FF-436C-BCF6-5C27560787D9}">
      <text>
        <r>
          <rPr>
            <b/>
            <sz val="9"/>
            <color indexed="81"/>
            <rFont val="Tahoma"/>
            <family val="2"/>
          </rPr>
          <t>If this highlights as an error, consider upsizing the Tether size for better ribbon utilization</t>
        </r>
      </text>
    </comment>
    <comment ref="B1851" authorId="0" shapeId="0" xr:uid="{2087CDD0-BC55-49D3-976B-A5F3D4C0984A}">
      <text>
        <r>
          <rPr>
            <b/>
            <sz val="8"/>
            <color indexed="81"/>
            <rFont val="Tahoma"/>
            <family val="2"/>
          </rPr>
          <t>This information will be used to satisfy your distribution planning requirement.</t>
        </r>
        <r>
          <rPr>
            <sz val="8"/>
            <color indexed="81"/>
            <rFont val="Tahoma"/>
            <family val="2"/>
          </rPr>
          <t xml:space="preserve">
</t>
        </r>
      </text>
    </comment>
    <comment ref="G1851" authorId="0" shapeId="0" xr:uid="{BED5252F-2D92-46E3-86D3-1B0803F1F86A}">
      <text>
        <r>
          <rPr>
            <b/>
            <sz val="8"/>
            <color indexed="81"/>
            <rFont val="Tahoma"/>
            <family val="2"/>
          </rPr>
          <t>This is total fibers that have been assigned to this Reel based on Tether sizes picked</t>
        </r>
        <r>
          <rPr>
            <sz val="8"/>
            <color indexed="81"/>
            <rFont val="Tahoma"/>
            <family val="2"/>
          </rPr>
          <t xml:space="preserve">
</t>
        </r>
      </text>
    </comment>
    <comment ref="I1851" authorId="0" shapeId="0" xr:uid="{6B072511-8718-4A6F-9DEA-59DE9A34719F}">
      <text>
        <r>
          <rPr>
            <b/>
            <sz val="8"/>
            <color indexed="81"/>
            <rFont val="Tahoma"/>
            <family val="2"/>
          </rPr>
          <t>This will be added to Planning Load Block A for TOTAL</t>
        </r>
        <r>
          <rPr>
            <sz val="8"/>
            <color indexed="81"/>
            <rFont val="Tahoma"/>
            <family val="2"/>
          </rPr>
          <t xml:space="preserve">
</t>
        </r>
      </text>
    </comment>
    <comment ref="J1851" authorId="0" shapeId="0" xr:uid="{9C09E9DC-778B-4BAB-924C-8FE391A3DE23}">
      <text>
        <r>
          <rPr>
            <b/>
            <sz val="8"/>
            <color indexed="81"/>
            <rFont val="Tahoma"/>
            <family val="2"/>
          </rPr>
          <t>This is the PON OUT count that is not assigned in this cable reel.</t>
        </r>
        <r>
          <rPr>
            <sz val="8"/>
            <color indexed="81"/>
            <rFont val="Tahoma"/>
            <family val="2"/>
          </rPr>
          <t xml:space="preserve">
</t>
        </r>
      </text>
    </comment>
    <comment ref="P1851" authorId="1" shapeId="0" xr:uid="{68C99BE8-F07A-46BF-A88F-41C3485F7C03}">
      <text>
        <r>
          <rPr>
            <b/>
            <sz val="9"/>
            <color indexed="81"/>
            <rFont val="Tahoma"/>
            <family val="2"/>
          </rPr>
          <t>REMEMBER: 2-Fbr Tethers are NOT available for RPX CABLE!</t>
        </r>
      </text>
    </comment>
    <comment ref="Q1851" authorId="1" shapeId="0" xr:uid="{93025B93-D5A3-4419-A212-6B5922CFCA80}">
      <text>
        <r>
          <rPr>
            <b/>
            <sz val="9"/>
            <color indexed="81"/>
            <rFont val="Tahoma"/>
            <family val="2"/>
          </rPr>
          <t>REMEMBER: 2-Fbr Tethers are NOT available for RPX CABLE!</t>
        </r>
      </text>
    </comment>
    <comment ref="S1851" authorId="1" shapeId="0" xr:uid="{5F261F96-1D8D-40B7-B408-8DB912E14CB9}">
      <text>
        <r>
          <rPr>
            <b/>
            <sz val="9"/>
            <color indexed="81"/>
            <rFont val="Tahoma"/>
            <family val="2"/>
          </rPr>
          <t>REMEMBER: 2-Fbr Tethers are NOT available for RPX CABLE!</t>
        </r>
      </text>
    </comment>
    <comment ref="T1851" authorId="1" shapeId="0" xr:uid="{B6B9B3BA-9887-4C94-84AE-C4508029E3B9}">
      <text>
        <r>
          <rPr>
            <b/>
            <sz val="9"/>
            <color indexed="81"/>
            <rFont val="Tahoma"/>
            <family val="2"/>
          </rPr>
          <t>REMEMBER: 2-Fbr Tethers are NOT available for RPX CABLE!</t>
        </r>
      </text>
    </comment>
    <comment ref="B1852" authorId="0" shapeId="0" xr:uid="{604FF494-AE72-401E-8009-F326B906F65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852" authorId="0" shapeId="0" xr:uid="{81729B68-1FF1-4E3A-98EE-5A1EA07AC6BC}">
      <text>
        <r>
          <rPr>
            <b/>
            <sz val="8"/>
            <color indexed="81"/>
            <rFont val="Tahoma"/>
            <family val="2"/>
          </rPr>
          <t>Make sure you add this number to "TAT FIBERS ASSIGNED" for the total required in the Load Block on the prints.</t>
        </r>
      </text>
    </comment>
    <comment ref="G1852" authorId="0" shapeId="0" xr:uid="{A606E276-9A61-421F-BA02-EC30D1B2DE83}">
      <text>
        <r>
          <rPr>
            <b/>
            <sz val="8"/>
            <color indexed="81"/>
            <rFont val="Tahoma"/>
            <family val="2"/>
          </rPr>
          <t>Includes "DEAD" Count (No PON count assigned)</t>
        </r>
      </text>
    </comment>
    <comment ref="I1852" authorId="0" shapeId="0" xr:uid="{0C26FEA2-BE53-44D1-B18F-EBA6290A4C70}">
      <text>
        <r>
          <rPr>
            <b/>
            <sz val="8"/>
            <color indexed="81"/>
            <rFont val="Tahoma"/>
            <family val="2"/>
          </rPr>
          <t xml:space="preserve">If this number is negative- you need to upsize your cable sheath </t>
        </r>
        <r>
          <rPr>
            <sz val="8"/>
            <color indexed="81"/>
            <rFont val="Tahoma"/>
            <family val="2"/>
          </rPr>
          <t xml:space="preserve">
</t>
        </r>
      </text>
    </comment>
    <comment ref="Z1852" authorId="0" shapeId="0" xr:uid="{F62E2B4D-4941-4F4D-8F13-83226E6AF4D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853" authorId="0" shapeId="0" xr:uid="{84BF7159-3D08-4D63-ACD0-74E8F7A0DB1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853" authorId="0" shapeId="0" xr:uid="{BA9BE42D-F4BA-4D12-9D6C-541D34B6ABC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853" authorId="0" shapeId="0" xr:uid="{73E836C5-4EE5-4583-96D2-5AAB4BA28E79}">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853" authorId="1" shapeId="0" xr:uid="{1E938D1D-179D-47C1-B589-6D864AF105EB}">
      <text>
        <r>
          <rPr>
            <b/>
            <sz val="9"/>
            <color indexed="81"/>
            <rFont val="Tahoma"/>
            <family val="2"/>
          </rPr>
          <t>REMEMBER: 6-Fbr Tethers are NOT available for RPX CABLE!</t>
        </r>
      </text>
    </comment>
    <comment ref="Q1853" authorId="1" shapeId="0" xr:uid="{8DEB6B4B-59F4-4D95-9F6F-14696D9CC3D5}">
      <text>
        <r>
          <rPr>
            <b/>
            <sz val="9"/>
            <color indexed="81"/>
            <rFont val="Tahoma"/>
            <family val="2"/>
          </rPr>
          <t>REMEMBER: 6-Fbr Tethers are NOT available for RPX CABLE!</t>
        </r>
      </text>
    </comment>
    <comment ref="S1853" authorId="1" shapeId="0" xr:uid="{E8F3AE50-1801-4059-A512-1267DD560773}">
      <text>
        <r>
          <rPr>
            <b/>
            <sz val="9"/>
            <color indexed="81"/>
            <rFont val="Tahoma"/>
            <family val="2"/>
          </rPr>
          <t>REMEMBER: 6-Fbr Tethers are NOT available for RPX CABLE!</t>
        </r>
      </text>
    </comment>
    <comment ref="T1853" authorId="1" shapeId="0" xr:uid="{20395594-4816-46B0-BA12-570D3DE35FAF}">
      <text>
        <r>
          <rPr>
            <b/>
            <sz val="9"/>
            <color indexed="81"/>
            <rFont val="Tahoma"/>
            <family val="2"/>
          </rPr>
          <t>REMEMBER: 6-Fbr Tethers are NOT available for AERIAL CABLE!</t>
        </r>
      </text>
    </comment>
    <comment ref="B1854" authorId="0" shapeId="0" xr:uid="{A53DC228-E703-41B6-A1A1-DDC84A9A300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854" authorId="0" shapeId="0" xr:uid="{2701BD48-0CD0-4275-99F5-A57FEC2260A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855" authorId="0" shapeId="0" xr:uid="{9E50B6AB-4421-4403-B5A4-D159BE8B65E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856" authorId="0" shapeId="0" xr:uid="{053B0ACE-106F-4D14-91A3-6BAD322D06AC}">
      <text>
        <r>
          <rPr>
            <b/>
            <sz val="8"/>
            <color indexed="81"/>
            <rFont val="Tahoma"/>
            <family val="2"/>
          </rPr>
          <t>Include any existing, planned, or expected wireless locations to be fed by this reel of cable.</t>
        </r>
        <r>
          <rPr>
            <sz val="8"/>
            <color indexed="81"/>
            <rFont val="Tahoma"/>
            <family val="2"/>
          </rPr>
          <t xml:space="preserve">
</t>
        </r>
      </text>
    </comment>
    <comment ref="E1856" authorId="0" shapeId="0" xr:uid="{251CD833-F8F9-41D6-9068-9E03BB4F733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856" authorId="0" shapeId="0" xr:uid="{BBBFB6A6-6AEE-42E3-A5C5-BF15A4968FA3}">
      <text>
        <r>
          <rPr>
            <b/>
            <sz val="8"/>
            <color indexed="81"/>
            <rFont val="Tahoma"/>
            <family val="2"/>
          </rPr>
          <t>These are "manufacturing rules" and general warnings</t>
        </r>
        <r>
          <rPr>
            <sz val="8"/>
            <color indexed="81"/>
            <rFont val="Tahoma"/>
            <family val="2"/>
          </rPr>
          <t xml:space="preserve">
</t>
        </r>
      </text>
    </comment>
    <comment ref="B1857" authorId="0" shapeId="0" xr:uid="{BFA3FD79-82B4-4C43-A088-E2BDEDAF6C56}">
      <text>
        <r>
          <rPr>
            <b/>
            <sz val="8"/>
            <color indexed="81"/>
            <rFont val="Tahoma"/>
            <family val="2"/>
          </rPr>
          <t>Field end section(s) requirements that this section of cable will feed (not fed by TETHERS)</t>
        </r>
        <r>
          <rPr>
            <sz val="8"/>
            <color indexed="81"/>
            <rFont val="Tahoma"/>
            <family val="2"/>
          </rPr>
          <t xml:space="preserve">
</t>
        </r>
      </text>
    </comment>
    <comment ref="B1858" authorId="0" shapeId="0" xr:uid="{BD432333-DB43-4827-863D-FA38B69E6542}">
      <text>
        <r>
          <rPr>
            <b/>
            <sz val="8"/>
            <color indexed="81"/>
            <rFont val="Tahoma"/>
            <family val="2"/>
          </rPr>
          <t>This number is a sum of TOTAL PLANNED plus the ASSIGNED TO TETHERS</t>
        </r>
        <r>
          <rPr>
            <sz val="8"/>
            <color indexed="81"/>
            <rFont val="Tahoma"/>
            <family val="2"/>
          </rPr>
          <t xml:space="preserve">
</t>
        </r>
      </text>
    </comment>
    <comment ref="Z1859" authorId="0" shapeId="0" xr:uid="{2B976DB4-55BF-4B5F-B1E2-57B7E5900FD4}">
      <text>
        <r>
          <rPr>
            <b/>
            <sz val="8"/>
            <color indexed="81"/>
            <rFont val="Tahoma"/>
            <family val="2"/>
          </rPr>
          <t>When using a 216, these are the 2-buffer tubes that can't be cross-assigned</t>
        </r>
        <r>
          <rPr>
            <sz val="8"/>
            <color indexed="81"/>
            <rFont val="Tahoma"/>
            <family val="2"/>
          </rPr>
          <t xml:space="preserve">
</t>
        </r>
      </text>
    </comment>
    <comment ref="AA1859" authorId="0" shapeId="0" xr:uid="{4AE4994E-4B5A-4F71-8448-5457F2E9E33E}">
      <text>
        <r>
          <rPr>
            <b/>
            <sz val="8"/>
            <color indexed="81"/>
            <rFont val="Tahoma"/>
            <family val="2"/>
          </rPr>
          <t>Counting from High count Backwards- this is Fiber Strand 133</t>
        </r>
      </text>
    </comment>
    <comment ref="AB1859" authorId="0" shapeId="0" xr:uid="{81D4E92E-669D-4227-987C-E8E28338EBF0}">
      <text>
        <r>
          <rPr>
            <b/>
            <sz val="8"/>
            <color indexed="81"/>
            <rFont val="Tahoma"/>
            <family val="2"/>
          </rPr>
          <t>Counting from High count Backwards- this is Fiber Strand 144</t>
        </r>
        <r>
          <rPr>
            <sz val="8"/>
            <color indexed="81"/>
            <rFont val="Tahoma"/>
            <family val="2"/>
          </rPr>
          <t xml:space="preserve">
</t>
        </r>
      </text>
    </comment>
    <comment ref="C1860" authorId="0" shapeId="0" xr:uid="{AAAD8912-736D-4960-9D2E-A244FEEFF2D1}">
      <text>
        <r>
          <rPr>
            <b/>
            <sz val="8"/>
            <color indexed="81"/>
            <rFont val="Tahoma"/>
            <family val="2"/>
          </rPr>
          <t xml:space="preserve">Select if this tether will be used to feed a CFST or a lateral cable. </t>
        </r>
      </text>
    </comment>
    <comment ref="D1860" authorId="0" shapeId="0" xr:uid="{2505A2F8-85F8-4255-AAB9-3AA51046CE93}">
      <text>
        <r>
          <rPr>
            <b/>
            <sz val="8"/>
            <color indexed="81"/>
            <rFont val="Tahoma"/>
            <family val="2"/>
          </rPr>
          <t>Note the Terminal Address to keep your locations straight</t>
        </r>
        <r>
          <rPr>
            <sz val="8"/>
            <color indexed="81"/>
            <rFont val="Tahoma"/>
            <family val="2"/>
          </rPr>
          <t xml:space="preserve">
</t>
        </r>
      </text>
    </comment>
    <comment ref="E1860" authorId="0" shapeId="0" xr:uid="{745E2CD4-07BC-4D15-BA0F-9CC80DDCA829}">
      <text>
        <r>
          <rPr>
            <b/>
            <sz val="9"/>
            <color indexed="81"/>
            <rFont val="Calibri"/>
            <family val="2"/>
            <scheme val="minor"/>
          </rPr>
          <t>Pick the Tether Size for the location</t>
        </r>
        <r>
          <rPr>
            <sz val="8"/>
            <color indexed="81"/>
            <rFont val="Tahoma"/>
            <family val="2"/>
          </rPr>
          <t xml:space="preserve">
</t>
        </r>
      </text>
    </comment>
    <comment ref="F1860" authorId="2" shapeId="0" xr:uid="{4FA8B356-7977-4225-AAC0-D607135F2B3F}">
      <text>
        <r>
          <rPr>
            <b/>
            <sz val="9"/>
            <color indexed="81"/>
            <rFont val="Tahoma"/>
            <family val="2"/>
          </rPr>
          <t>Identify TCF or FST location.
Leave blank if tether is NOT for a TCF or FST!</t>
        </r>
      </text>
    </comment>
    <comment ref="H1860" authorId="0" shapeId="0" xr:uid="{8E433F3F-DC8C-4A13-A383-94AE30E05550}">
      <text>
        <r>
          <rPr>
            <b/>
            <sz val="8"/>
            <color indexed="81"/>
            <rFont val="Tahoma"/>
            <family val="2"/>
          </rPr>
          <t>If any of these numbers are negative, check your PON count and Cable size</t>
        </r>
        <r>
          <rPr>
            <sz val="8"/>
            <color indexed="81"/>
            <rFont val="Tahoma"/>
            <family val="2"/>
          </rPr>
          <t xml:space="preserve">
</t>
        </r>
      </text>
    </comment>
    <comment ref="I1860" authorId="0" shapeId="0" xr:uid="{96BFAF8D-A41F-4666-80C0-16D9EA2C432E}">
      <text>
        <r>
          <rPr>
            <b/>
            <sz val="8"/>
            <color indexed="81"/>
            <rFont val="Tahoma"/>
            <family val="2"/>
          </rPr>
          <t>If any of these numbers are negative, check your PON count and Cable size</t>
        </r>
      </text>
    </comment>
    <comment ref="J1860" authorId="0" shapeId="0" xr:uid="{B61CD0DB-2E5C-4BD6-8AC3-85B95CB1411A}">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860" authorId="2" shapeId="0" xr:uid="{783A4BC2-E183-45F6-8B6B-0E2797D572CB}">
      <text>
        <r>
          <rPr>
            <b/>
            <sz val="9"/>
            <color indexed="81"/>
            <rFont val="Tahoma"/>
            <family val="2"/>
          </rPr>
          <t>Leave blank if using 10' Terminal Tail
Enter Tail length if greater than 10'</t>
        </r>
      </text>
    </comment>
    <comment ref="M1860" authorId="0" shapeId="0" xr:uid="{B538E846-95DF-4C03-8641-D20963A6ED3E}">
      <text>
        <r>
          <rPr>
            <b/>
            <sz val="8"/>
            <color indexed="81"/>
            <rFont val="Tahoma"/>
            <family val="2"/>
          </rPr>
          <t>Make design notes such as slack coils, realingment loops,  or location notes</t>
        </r>
      </text>
    </comment>
    <comment ref="Z1860" authorId="0" shapeId="0" xr:uid="{C4803F55-D392-44AD-A424-BECFFC016CF6}">
      <text>
        <r>
          <rPr>
            <b/>
            <sz val="8"/>
            <color indexed="81"/>
            <rFont val="Tahoma"/>
            <family val="2"/>
          </rPr>
          <t>When using a 216, these are the 2-buffer tubes that can't be cross-assigned</t>
        </r>
        <r>
          <rPr>
            <sz val="8"/>
            <color indexed="81"/>
            <rFont val="Tahoma"/>
            <family val="2"/>
          </rPr>
          <t xml:space="preserve">
</t>
        </r>
      </text>
    </comment>
    <comment ref="AA1860" authorId="0" shapeId="0" xr:uid="{F81FF105-F36A-4C99-944A-E2E48CEB0180}">
      <text>
        <r>
          <rPr>
            <b/>
            <sz val="8"/>
            <color indexed="81"/>
            <rFont val="Tahoma"/>
            <family val="2"/>
          </rPr>
          <t xml:space="preserve">Counting from High count Backwards- this is Fiber Strand 145
</t>
        </r>
      </text>
    </comment>
    <comment ref="AB1860" authorId="0" shapeId="0" xr:uid="{C473C302-443F-4049-BDB2-50859A484C7C}">
      <text>
        <r>
          <rPr>
            <b/>
            <sz val="8"/>
            <color indexed="81"/>
            <rFont val="Tahoma"/>
            <family val="2"/>
          </rPr>
          <t>Counting from High count Backwards- this is Fiber Strand 156</t>
        </r>
      </text>
    </comment>
    <comment ref="J1862" authorId="1" shapeId="0" xr:uid="{975562A1-7B2C-4A6A-9D7F-F5364A0B7D0A}">
      <text>
        <r>
          <rPr>
            <b/>
            <sz val="9"/>
            <color indexed="81"/>
            <rFont val="Tahoma"/>
            <family val="2"/>
          </rPr>
          <t>If this highlights as an error, consider upsizing the Tether size for better ribbon utilization</t>
        </r>
      </text>
    </comment>
    <comment ref="J1863" authorId="1" shapeId="0" xr:uid="{1FAC4354-1792-426C-8CDF-3D756092DF67}">
      <text>
        <r>
          <rPr>
            <b/>
            <sz val="9"/>
            <color indexed="81"/>
            <rFont val="Tahoma"/>
            <family val="2"/>
          </rPr>
          <t>If this highlights as an error, consider upsizing the Tether size for better ribbon utilization</t>
        </r>
      </text>
    </comment>
    <comment ref="J1864" authorId="1" shapeId="0" xr:uid="{761F4603-06EC-41ED-A67F-A639537DF4D7}">
      <text>
        <r>
          <rPr>
            <b/>
            <sz val="9"/>
            <color indexed="81"/>
            <rFont val="Tahoma"/>
            <family val="2"/>
          </rPr>
          <t>If this highlights as an error, consider upsizing the Tether size for better ribbon utilization</t>
        </r>
      </text>
    </comment>
    <comment ref="J1865" authorId="1" shapeId="0" xr:uid="{5D94F979-4FBD-4AC2-9A2B-6C0737471900}">
      <text>
        <r>
          <rPr>
            <b/>
            <sz val="9"/>
            <color indexed="81"/>
            <rFont val="Tahoma"/>
            <family val="2"/>
          </rPr>
          <t>If this highlights as an error, consider upsizing the Tether size for better ribbon utilization</t>
        </r>
      </text>
    </comment>
    <comment ref="J1866" authorId="1" shapeId="0" xr:uid="{FA77F600-A854-4710-90C4-45F2011D515B}">
      <text>
        <r>
          <rPr>
            <b/>
            <sz val="9"/>
            <color indexed="81"/>
            <rFont val="Tahoma"/>
            <family val="2"/>
          </rPr>
          <t>If this highlights as an error, consider upsizing the Tether size for better ribbon utilization</t>
        </r>
      </text>
    </comment>
    <comment ref="J1867" authorId="1" shapeId="0" xr:uid="{518ED1F4-9C8E-483F-9DB6-BB9FA5DDD83A}">
      <text>
        <r>
          <rPr>
            <b/>
            <sz val="9"/>
            <color indexed="81"/>
            <rFont val="Tahoma"/>
            <family val="2"/>
          </rPr>
          <t>If this highlights as an error, consider upsizing the Tether size for better ribbon utilization</t>
        </r>
      </text>
    </comment>
    <comment ref="J1868" authorId="1" shapeId="0" xr:uid="{F2A50050-6F93-42E2-A344-67A96DB81E44}">
      <text>
        <r>
          <rPr>
            <b/>
            <sz val="9"/>
            <color indexed="81"/>
            <rFont val="Tahoma"/>
            <family val="2"/>
          </rPr>
          <t>If this highlights as an error, consider upsizing the Tether size for better ribbon utilization</t>
        </r>
      </text>
    </comment>
    <comment ref="J1869" authorId="1" shapeId="0" xr:uid="{330C208D-55BA-44E1-880E-875B52085B2F}">
      <text>
        <r>
          <rPr>
            <b/>
            <sz val="9"/>
            <color indexed="81"/>
            <rFont val="Tahoma"/>
            <family val="2"/>
          </rPr>
          <t>If this highlights as an error, consider upsizing the Tether size for better ribbon utilization</t>
        </r>
      </text>
    </comment>
    <comment ref="J1870" authorId="1" shapeId="0" xr:uid="{FF6BDA26-EB94-4E77-85FE-F9B025AF1952}">
      <text>
        <r>
          <rPr>
            <b/>
            <sz val="9"/>
            <color indexed="81"/>
            <rFont val="Tahoma"/>
            <family val="2"/>
          </rPr>
          <t>If this highlights as an error, consider upsizing the Tether size for better ribbon utilization</t>
        </r>
      </text>
    </comment>
    <comment ref="J1871" authorId="1" shapeId="0" xr:uid="{80D3F858-75EF-492F-9728-AA619DFD5984}">
      <text>
        <r>
          <rPr>
            <b/>
            <sz val="9"/>
            <color indexed="81"/>
            <rFont val="Tahoma"/>
            <family val="2"/>
          </rPr>
          <t>If this highlights as an error, consider upsizing the Tether size for better ribbon utilization</t>
        </r>
      </text>
    </comment>
    <comment ref="J1872" authorId="1" shapeId="0" xr:uid="{06B24585-40F5-401F-9748-043CB7378E69}">
      <text>
        <r>
          <rPr>
            <b/>
            <sz val="9"/>
            <color indexed="81"/>
            <rFont val="Tahoma"/>
            <family val="2"/>
          </rPr>
          <t>If this highlights as an error, consider upsizing the Tether size for better ribbon utilization</t>
        </r>
      </text>
    </comment>
    <comment ref="J1873" authorId="1" shapeId="0" xr:uid="{C1D76A63-5391-4CFD-B17B-4DE1920E03C5}">
      <text>
        <r>
          <rPr>
            <b/>
            <sz val="9"/>
            <color indexed="81"/>
            <rFont val="Tahoma"/>
            <family val="2"/>
          </rPr>
          <t>If this highlights as an error, consider upsizing the Tether size for better ribbon utilization</t>
        </r>
      </text>
    </comment>
    <comment ref="J1874" authorId="1" shapeId="0" xr:uid="{0D2F4990-49B3-4405-91E4-09F1D3BDD8DB}">
      <text>
        <r>
          <rPr>
            <b/>
            <sz val="9"/>
            <color indexed="81"/>
            <rFont val="Tahoma"/>
            <family val="2"/>
          </rPr>
          <t>If this highlights as an error, consider upsizing the Tether size for better ribbon utilization</t>
        </r>
      </text>
    </comment>
    <comment ref="J1875" authorId="1" shapeId="0" xr:uid="{BBA2EFBC-66FB-4BF4-B80B-B403B6B8D947}">
      <text>
        <r>
          <rPr>
            <b/>
            <sz val="9"/>
            <color indexed="81"/>
            <rFont val="Tahoma"/>
            <family val="2"/>
          </rPr>
          <t>If this highlights as an error, consider upsizing the Tether size for better ribbon utilization</t>
        </r>
      </text>
    </comment>
    <comment ref="J1876" authorId="1" shapeId="0" xr:uid="{CBD94881-B5A1-4CC5-AA18-17FA199BFAC6}">
      <text>
        <r>
          <rPr>
            <b/>
            <sz val="9"/>
            <color indexed="81"/>
            <rFont val="Tahoma"/>
            <family val="2"/>
          </rPr>
          <t>If this highlights as an error, consider upsizing the Tether size for better ribbon utilization</t>
        </r>
      </text>
    </comment>
    <comment ref="J1877" authorId="1" shapeId="0" xr:uid="{819C1E43-E716-4DF9-BA5D-9C5BD2294746}">
      <text>
        <r>
          <rPr>
            <b/>
            <sz val="9"/>
            <color indexed="81"/>
            <rFont val="Tahoma"/>
            <family val="2"/>
          </rPr>
          <t>If this highlights as an error, consider upsizing the Tether size for better ribbon utilization</t>
        </r>
      </text>
    </comment>
    <comment ref="J1878" authorId="1" shapeId="0" xr:uid="{F8D0362B-A3E5-47DA-973D-19D193614067}">
      <text>
        <r>
          <rPr>
            <b/>
            <sz val="9"/>
            <color indexed="81"/>
            <rFont val="Tahoma"/>
            <family val="2"/>
          </rPr>
          <t>If this highlights as an error, consider upsizing the Tether size for better ribbon utilization</t>
        </r>
      </text>
    </comment>
    <comment ref="J1879" authorId="1" shapeId="0" xr:uid="{4B04BCA2-0FE1-4DF2-8270-833CEF4C9DEE}">
      <text>
        <r>
          <rPr>
            <b/>
            <sz val="9"/>
            <color indexed="81"/>
            <rFont val="Tahoma"/>
            <family val="2"/>
          </rPr>
          <t>If this highlights as an error, consider upsizing the Tether size for better ribbon utilization</t>
        </r>
      </text>
    </comment>
    <comment ref="C1880" authorId="1" shapeId="0" xr:uid="{6867BDC9-51D5-452F-813D-96AEBAD3790B}">
      <text>
        <r>
          <rPr>
            <b/>
            <sz val="9"/>
            <color indexed="81"/>
            <rFont val="Tahoma"/>
            <family val="2"/>
          </rPr>
          <t>DBL REV requires TWO rows!
TPL REV requires THREE rows!
QD REV requires FOUR rows!</t>
        </r>
      </text>
    </comment>
    <comment ref="J1880" authorId="1" shapeId="0" xr:uid="{407ED837-FFCC-4049-B232-F25DE4D82562}">
      <text>
        <r>
          <rPr>
            <b/>
            <sz val="9"/>
            <color indexed="81"/>
            <rFont val="Tahoma"/>
            <family val="2"/>
          </rPr>
          <t>If this highlights as an error, consider upsizing the Tether size for better ribbon utilization</t>
        </r>
      </text>
    </comment>
    <comment ref="C1881" authorId="1" shapeId="0" xr:uid="{4E1A89A7-D33B-4225-A9DC-41247FD98A7E}">
      <text>
        <r>
          <rPr>
            <b/>
            <sz val="9"/>
            <color indexed="81"/>
            <rFont val="Tahoma"/>
            <family val="2"/>
          </rPr>
          <t>DBL REV requires TWO rows!
TPL REV requires THREE rows!
QD REV requires FOUR rows!</t>
        </r>
      </text>
    </comment>
    <comment ref="J1881" authorId="1" shapeId="0" xr:uid="{55F77E48-A59A-4C1F-83EC-D9B81DE242C1}">
      <text>
        <r>
          <rPr>
            <b/>
            <sz val="9"/>
            <color indexed="81"/>
            <rFont val="Tahoma"/>
            <family val="2"/>
          </rPr>
          <t>If this highlights as an error, consider upsizing the Tether size for better ribbon utilization</t>
        </r>
      </text>
    </comment>
    <comment ref="C1882" authorId="1" shapeId="0" xr:uid="{E531777D-7748-4365-A135-959EE34C4BA4}">
      <text>
        <r>
          <rPr>
            <b/>
            <sz val="9"/>
            <color indexed="81"/>
            <rFont val="Tahoma"/>
            <family val="2"/>
          </rPr>
          <t>DBL REV requires TWO rows!
TPL REV requires THREE rows!
QD REV requires FOUR rows!</t>
        </r>
      </text>
    </comment>
    <comment ref="J1882" authorId="1" shapeId="0" xr:uid="{46298F02-CC80-4EBA-A1A0-59BC1E0C5AF8}">
      <text>
        <r>
          <rPr>
            <b/>
            <sz val="9"/>
            <color indexed="81"/>
            <rFont val="Tahoma"/>
            <family val="2"/>
          </rPr>
          <t>If this highlights as an error, consider upsizing the Tether size for better ribbon utilization</t>
        </r>
      </text>
    </comment>
    <comment ref="C1883" authorId="1" shapeId="0" xr:uid="{AD2847EB-8654-4CDB-BFDE-261D8C695DB9}">
      <text>
        <r>
          <rPr>
            <b/>
            <sz val="9"/>
            <color indexed="81"/>
            <rFont val="Tahoma"/>
            <family val="2"/>
          </rPr>
          <t>DBL REV requires TWO rows!
TPL REV requires THREE rows!
QD REV requires FOUR rows!</t>
        </r>
      </text>
    </comment>
    <comment ref="J1883" authorId="1" shapeId="0" xr:uid="{D1934102-F1B1-4196-BD65-4CDE088CFBAA}">
      <text>
        <r>
          <rPr>
            <b/>
            <sz val="9"/>
            <color indexed="81"/>
            <rFont val="Tahoma"/>
            <family val="2"/>
          </rPr>
          <t>If this highlights as an error, consider upsizing the Tether size for better ribbon utilization</t>
        </r>
      </text>
    </comment>
    <comment ref="C1884" authorId="1" shapeId="0" xr:uid="{FA71CE47-07E4-4C9E-A18E-EDF11421FBAE}">
      <text>
        <r>
          <rPr>
            <b/>
            <sz val="9"/>
            <color indexed="81"/>
            <rFont val="Tahoma"/>
            <family val="2"/>
          </rPr>
          <t>DBL REV requires TWO rows!
TPL REV requires THREE rows!
QD REV requires FOUR rows!</t>
        </r>
      </text>
    </comment>
    <comment ref="J1884" authorId="1" shapeId="0" xr:uid="{9E16FD80-1F4D-447B-B035-DDE31F5C8AA4}">
      <text>
        <r>
          <rPr>
            <b/>
            <sz val="9"/>
            <color indexed="81"/>
            <rFont val="Tahoma"/>
            <family val="2"/>
          </rPr>
          <t>If this highlights as an error, consider upsizing the Tether size for better ribbon utilization</t>
        </r>
      </text>
    </comment>
    <comment ref="C1885" authorId="1" shapeId="0" xr:uid="{F7946E61-93AC-4452-A177-E96CB26ACC92}">
      <text>
        <r>
          <rPr>
            <b/>
            <sz val="9"/>
            <color indexed="81"/>
            <rFont val="Tahoma"/>
            <family val="2"/>
          </rPr>
          <t>DBL REV requires TWO rows!
TPL REV requires THREE rows!
QD REV requires FOUR rows!</t>
        </r>
      </text>
    </comment>
    <comment ref="J1885" authorId="1" shapeId="0" xr:uid="{FE026B82-4955-4A07-A1BF-4320E415B441}">
      <text>
        <r>
          <rPr>
            <b/>
            <sz val="9"/>
            <color indexed="81"/>
            <rFont val="Tahoma"/>
            <family val="2"/>
          </rPr>
          <t>If this highlights as an error, consider upsizing the Tether size for better ribbon utilization</t>
        </r>
      </text>
    </comment>
    <comment ref="C1886" authorId="1" shapeId="0" xr:uid="{49F530BC-47F3-4A2D-A12F-33178E6C1725}">
      <text>
        <r>
          <rPr>
            <b/>
            <sz val="9"/>
            <color indexed="81"/>
            <rFont val="Tahoma"/>
            <family val="2"/>
          </rPr>
          <t>DBL REV requires TWO rows!
TPL REV requires THREE rows!
QD REV requires FOUR rows!</t>
        </r>
      </text>
    </comment>
    <comment ref="J1886" authorId="1" shapeId="0" xr:uid="{891ACF40-FF86-423C-8EB5-03552917B66E}">
      <text>
        <r>
          <rPr>
            <b/>
            <sz val="9"/>
            <color indexed="81"/>
            <rFont val="Tahoma"/>
            <family val="2"/>
          </rPr>
          <t>If this highlights as an error, consider upsizing the Tether size for better ribbon utilization</t>
        </r>
      </text>
    </comment>
    <comment ref="B1892" authorId="0" shapeId="0" xr:uid="{283AA95F-2FDE-40F5-8FBC-335332A8D256}">
      <text>
        <r>
          <rPr>
            <b/>
            <sz val="8"/>
            <color indexed="81"/>
            <rFont val="Tahoma"/>
            <family val="2"/>
          </rPr>
          <t>This information will be used to satisfy your distribution planning requirement.</t>
        </r>
        <r>
          <rPr>
            <sz val="8"/>
            <color indexed="81"/>
            <rFont val="Tahoma"/>
            <family val="2"/>
          </rPr>
          <t xml:space="preserve">
</t>
        </r>
      </text>
    </comment>
    <comment ref="G1892" authorId="0" shapeId="0" xr:uid="{99C5B6E1-02A3-46D9-91FE-8558A0FDEE34}">
      <text>
        <r>
          <rPr>
            <b/>
            <sz val="8"/>
            <color indexed="81"/>
            <rFont val="Tahoma"/>
            <family val="2"/>
          </rPr>
          <t>This is total fibers that have been assigned to this Reel based on Tether sizes picked</t>
        </r>
        <r>
          <rPr>
            <sz val="8"/>
            <color indexed="81"/>
            <rFont val="Tahoma"/>
            <family val="2"/>
          </rPr>
          <t xml:space="preserve">
</t>
        </r>
      </text>
    </comment>
    <comment ref="I1892" authorId="0" shapeId="0" xr:uid="{A0065B9F-75DA-4EB6-9CF5-4DE73BEB7820}">
      <text>
        <r>
          <rPr>
            <b/>
            <sz val="8"/>
            <color indexed="81"/>
            <rFont val="Tahoma"/>
            <family val="2"/>
          </rPr>
          <t>This will be added to Planning Load Block A for TOTAL</t>
        </r>
        <r>
          <rPr>
            <sz val="8"/>
            <color indexed="81"/>
            <rFont val="Tahoma"/>
            <family val="2"/>
          </rPr>
          <t xml:space="preserve">
</t>
        </r>
      </text>
    </comment>
    <comment ref="J1892" authorId="0" shapeId="0" xr:uid="{425D1B51-2C0A-4AB5-9CC7-936C2CDB5125}">
      <text>
        <r>
          <rPr>
            <b/>
            <sz val="8"/>
            <color indexed="81"/>
            <rFont val="Tahoma"/>
            <family val="2"/>
          </rPr>
          <t>This is the PON OUT count that is not assigned in this cable reel.</t>
        </r>
        <r>
          <rPr>
            <sz val="8"/>
            <color indexed="81"/>
            <rFont val="Tahoma"/>
            <family val="2"/>
          </rPr>
          <t xml:space="preserve">
</t>
        </r>
      </text>
    </comment>
    <comment ref="P1892" authorId="1" shapeId="0" xr:uid="{2DFDA8F9-AF54-4078-90CD-22656A6E2F05}">
      <text>
        <r>
          <rPr>
            <b/>
            <sz val="9"/>
            <color indexed="81"/>
            <rFont val="Tahoma"/>
            <family val="2"/>
          </rPr>
          <t>REMEMBER: 2-Fbr Tethers are NOT available for RPX CABLE!</t>
        </r>
      </text>
    </comment>
    <comment ref="Q1892" authorId="1" shapeId="0" xr:uid="{E392A690-BBBA-4B72-9571-CE0D5F76DDF2}">
      <text>
        <r>
          <rPr>
            <b/>
            <sz val="9"/>
            <color indexed="81"/>
            <rFont val="Tahoma"/>
            <family val="2"/>
          </rPr>
          <t>REMEMBER: 2-Fbr Tethers are NOT available for RPX CABLE!</t>
        </r>
      </text>
    </comment>
    <comment ref="S1892" authorId="1" shapeId="0" xr:uid="{71211D3A-7562-490C-BD37-B7A68F38560B}">
      <text>
        <r>
          <rPr>
            <b/>
            <sz val="9"/>
            <color indexed="81"/>
            <rFont val="Tahoma"/>
            <family val="2"/>
          </rPr>
          <t>REMEMBER: 2-Fbr Tethers are NOT available for RPX CABLE!</t>
        </r>
      </text>
    </comment>
    <comment ref="T1892" authorId="1" shapeId="0" xr:uid="{4FF9EB6B-432B-41D6-882D-D5B23DB7198D}">
      <text>
        <r>
          <rPr>
            <b/>
            <sz val="9"/>
            <color indexed="81"/>
            <rFont val="Tahoma"/>
            <family val="2"/>
          </rPr>
          <t>REMEMBER: 2-Fbr Tethers are NOT available for RPX CABLE!</t>
        </r>
      </text>
    </comment>
    <comment ref="B1893" authorId="0" shapeId="0" xr:uid="{9E58C9FD-9125-44B3-84A8-9A74A9DF8FEA}">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893" authorId="0" shapeId="0" xr:uid="{3730A596-C19A-4E07-99DA-3415104F8029}">
      <text>
        <r>
          <rPr>
            <b/>
            <sz val="8"/>
            <color indexed="81"/>
            <rFont val="Tahoma"/>
            <family val="2"/>
          </rPr>
          <t>Make sure you add this number to "TAT FIBERS ASSIGNED" for the total required in the Load Block on the prints.</t>
        </r>
      </text>
    </comment>
    <comment ref="G1893" authorId="0" shapeId="0" xr:uid="{ECBB7D9F-E6E9-483D-A74F-807B09C7689C}">
      <text>
        <r>
          <rPr>
            <b/>
            <sz val="8"/>
            <color indexed="81"/>
            <rFont val="Tahoma"/>
            <family val="2"/>
          </rPr>
          <t>Includes "DEAD" Count (No PON count assigned)</t>
        </r>
      </text>
    </comment>
    <comment ref="I1893" authorId="0" shapeId="0" xr:uid="{8925D591-1C20-4B32-91D5-CAAA62011983}">
      <text>
        <r>
          <rPr>
            <b/>
            <sz val="8"/>
            <color indexed="81"/>
            <rFont val="Tahoma"/>
            <family val="2"/>
          </rPr>
          <t xml:space="preserve">If this number is negative- you need to upsize your cable sheath </t>
        </r>
        <r>
          <rPr>
            <sz val="8"/>
            <color indexed="81"/>
            <rFont val="Tahoma"/>
            <family val="2"/>
          </rPr>
          <t xml:space="preserve">
</t>
        </r>
      </text>
    </comment>
    <comment ref="Z1893" authorId="0" shapeId="0" xr:uid="{1D2290A4-8099-4F0A-A1E0-1D3B7705D7F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894" authorId="0" shapeId="0" xr:uid="{DC935BF4-B721-43AC-8A8D-C24DDED69CA3}">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894" authorId="0" shapeId="0" xr:uid="{0630934A-D906-4E0F-8A07-71D6D3053A7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894" authorId="0" shapeId="0" xr:uid="{A25B44C7-6B7A-4CC5-9493-F1796B7A1A87}">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894" authorId="1" shapeId="0" xr:uid="{A939A2D2-5D18-4134-8FA7-20794AB8B296}">
      <text>
        <r>
          <rPr>
            <b/>
            <sz val="9"/>
            <color indexed="81"/>
            <rFont val="Tahoma"/>
            <family val="2"/>
          </rPr>
          <t>REMEMBER: 6-Fbr Tethers are NOT available for RPX CABLE!</t>
        </r>
      </text>
    </comment>
    <comment ref="Q1894" authorId="1" shapeId="0" xr:uid="{B469F79A-3CF5-4979-AA91-DBD542074191}">
      <text>
        <r>
          <rPr>
            <b/>
            <sz val="9"/>
            <color indexed="81"/>
            <rFont val="Tahoma"/>
            <family val="2"/>
          </rPr>
          <t>REMEMBER: 6-Fbr Tethers are NOT available for RPX CABLE!</t>
        </r>
      </text>
    </comment>
    <comment ref="S1894" authorId="1" shapeId="0" xr:uid="{AA73B98C-A2A6-4A9C-921A-EF5E7F4C35A3}">
      <text>
        <r>
          <rPr>
            <b/>
            <sz val="9"/>
            <color indexed="81"/>
            <rFont val="Tahoma"/>
            <family val="2"/>
          </rPr>
          <t>REMEMBER: 6-Fbr Tethers are NOT available for RPX CABLE!</t>
        </r>
      </text>
    </comment>
    <comment ref="T1894" authorId="1" shapeId="0" xr:uid="{0D60D369-F25E-48A5-8737-480A9CE260C9}">
      <text>
        <r>
          <rPr>
            <b/>
            <sz val="9"/>
            <color indexed="81"/>
            <rFont val="Tahoma"/>
            <family val="2"/>
          </rPr>
          <t>REMEMBER: 6-Fbr Tethers are NOT available for AERIAL CABLE!</t>
        </r>
      </text>
    </comment>
    <comment ref="B1895" authorId="0" shapeId="0" xr:uid="{DA31E923-F1C2-4C28-946F-F89E8BCC54F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895" authorId="0" shapeId="0" xr:uid="{4F76C0A8-FE4C-4A97-9919-E3D2E8F2F98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896" authorId="0" shapeId="0" xr:uid="{74AEC2D8-CE6A-49F8-9D20-C098D18C5F3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897" authorId="0" shapeId="0" xr:uid="{892BBABA-5280-41C1-B131-267975879F04}">
      <text>
        <r>
          <rPr>
            <b/>
            <sz val="8"/>
            <color indexed="81"/>
            <rFont val="Tahoma"/>
            <family val="2"/>
          </rPr>
          <t>Include any existing, planned, or expected wireless locations to be fed by this reel of cable.</t>
        </r>
        <r>
          <rPr>
            <sz val="8"/>
            <color indexed="81"/>
            <rFont val="Tahoma"/>
            <family val="2"/>
          </rPr>
          <t xml:space="preserve">
</t>
        </r>
      </text>
    </comment>
    <comment ref="E1897" authorId="0" shapeId="0" xr:uid="{3ECF857F-5378-4A3F-A36E-071129BC12E6}">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897" authorId="0" shapeId="0" xr:uid="{C9F9A61C-6AF3-4C45-8BD2-E5D26460B3C2}">
      <text>
        <r>
          <rPr>
            <b/>
            <sz val="8"/>
            <color indexed="81"/>
            <rFont val="Tahoma"/>
            <family val="2"/>
          </rPr>
          <t>These are "manufacturing rules" and general warnings</t>
        </r>
        <r>
          <rPr>
            <sz val="8"/>
            <color indexed="81"/>
            <rFont val="Tahoma"/>
            <family val="2"/>
          </rPr>
          <t xml:space="preserve">
</t>
        </r>
      </text>
    </comment>
    <comment ref="B1898" authorId="0" shapeId="0" xr:uid="{FD2124E8-FB3E-4C83-9F54-96277E111CC6}">
      <text>
        <r>
          <rPr>
            <b/>
            <sz val="8"/>
            <color indexed="81"/>
            <rFont val="Tahoma"/>
            <family val="2"/>
          </rPr>
          <t>Field end section(s) requirements that this section of cable will feed (not fed by TETHERS)</t>
        </r>
        <r>
          <rPr>
            <sz val="8"/>
            <color indexed="81"/>
            <rFont val="Tahoma"/>
            <family val="2"/>
          </rPr>
          <t xml:space="preserve">
</t>
        </r>
      </text>
    </comment>
    <comment ref="B1899" authorId="0" shapeId="0" xr:uid="{2D77A9F7-8DD9-4E85-9150-7A300F650E18}">
      <text>
        <r>
          <rPr>
            <b/>
            <sz val="8"/>
            <color indexed="81"/>
            <rFont val="Tahoma"/>
            <family val="2"/>
          </rPr>
          <t>This number is a sum of TOTAL PLANNED plus the ASSIGNED TO TETHERS</t>
        </r>
        <r>
          <rPr>
            <sz val="8"/>
            <color indexed="81"/>
            <rFont val="Tahoma"/>
            <family val="2"/>
          </rPr>
          <t xml:space="preserve">
</t>
        </r>
      </text>
    </comment>
    <comment ref="Z1900" authorId="0" shapeId="0" xr:uid="{A0E1E118-3490-4126-81FB-50F0D5AD3971}">
      <text>
        <r>
          <rPr>
            <b/>
            <sz val="8"/>
            <color indexed="81"/>
            <rFont val="Tahoma"/>
            <family val="2"/>
          </rPr>
          <t>When using a 216, these are the 2-buffer tubes that can't be cross-assigned</t>
        </r>
        <r>
          <rPr>
            <sz val="8"/>
            <color indexed="81"/>
            <rFont val="Tahoma"/>
            <family val="2"/>
          </rPr>
          <t xml:space="preserve">
</t>
        </r>
      </text>
    </comment>
    <comment ref="AA1900" authorId="0" shapeId="0" xr:uid="{7AA49D53-6E0C-4B09-82C2-E19B5B7A9C82}">
      <text>
        <r>
          <rPr>
            <b/>
            <sz val="8"/>
            <color indexed="81"/>
            <rFont val="Tahoma"/>
            <family val="2"/>
          </rPr>
          <t>Counting from High count Backwards- this is Fiber Strand 133</t>
        </r>
      </text>
    </comment>
    <comment ref="AB1900" authorId="0" shapeId="0" xr:uid="{6F346249-3BF1-48D9-8B6C-C60A14165CC1}">
      <text>
        <r>
          <rPr>
            <b/>
            <sz val="8"/>
            <color indexed="81"/>
            <rFont val="Tahoma"/>
            <family val="2"/>
          </rPr>
          <t>Counting from High count Backwards- this is Fiber Strand 144</t>
        </r>
        <r>
          <rPr>
            <sz val="8"/>
            <color indexed="81"/>
            <rFont val="Tahoma"/>
            <family val="2"/>
          </rPr>
          <t xml:space="preserve">
</t>
        </r>
      </text>
    </comment>
    <comment ref="C1901" authorId="0" shapeId="0" xr:uid="{3660B5AB-08A6-4CCA-A5B3-029B48FB403B}">
      <text>
        <r>
          <rPr>
            <b/>
            <sz val="8"/>
            <color indexed="81"/>
            <rFont val="Tahoma"/>
            <family val="2"/>
          </rPr>
          <t xml:space="preserve">Select if this tether will be used to feed a CFST or a lateral cable. </t>
        </r>
      </text>
    </comment>
    <comment ref="D1901" authorId="0" shapeId="0" xr:uid="{2050D6C9-C4F5-4D8F-89EC-111E8484BB06}">
      <text>
        <r>
          <rPr>
            <b/>
            <sz val="8"/>
            <color indexed="81"/>
            <rFont val="Tahoma"/>
            <family val="2"/>
          </rPr>
          <t>Note the Terminal Address to keep your locations straight</t>
        </r>
        <r>
          <rPr>
            <sz val="8"/>
            <color indexed="81"/>
            <rFont val="Tahoma"/>
            <family val="2"/>
          </rPr>
          <t xml:space="preserve">
</t>
        </r>
      </text>
    </comment>
    <comment ref="E1901" authorId="0" shapeId="0" xr:uid="{69D4D621-6C0B-4046-A359-56E60BC873AD}">
      <text>
        <r>
          <rPr>
            <b/>
            <sz val="9"/>
            <color indexed="81"/>
            <rFont val="Calibri"/>
            <family val="2"/>
            <scheme val="minor"/>
          </rPr>
          <t>Pick the Tether Size for the location</t>
        </r>
        <r>
          <rPr>
            <sz val="8"/>
            <color indexed="81"/>
            <rFont val="Tahoma"/>
            <family val="2"/>
          </rPr>
          <t xml:space="preserve">
</t>
        </r>
      </text>
    </comment>
    <comment ref="F1901" authorId="2" shapeId="0" xr:uid="{B276AD08-1AFD-4F50-AB04-28B5A772A44F}">
      <text>
        <r>
          <rPr>
            <b/>
            <sz val="9"/>
            <color indexed="81"/>
            <rFont val="Tahoma"/>
            <family val="2"/>
          </rPr>
          <t>Identify TCF or FST location.
Leave blank if tether is NOT for a TCF or FST!</t>
        </r>
      </text>
    </comment>
    <comment ref="H1901" authorId="0" shapeId="0" xr:uid="{EEC56730-B319-43BE-AC25-7CEB65866B7E}">
      <text>
        <r>
          <rPr>
            <b/>
            <sz val="8"/>
            <color indexed="81"/>
            <rFont val="Tahoma"/>
            <family val="2"/>
          </rPr>
          <t>If any of these numbers are negative, check your PON count and Cable size</t>
        </r>
        <r>
          <rPr>
            <sz val="8"/>
            <color indexed="81"/>
            <rFont val="Tahoma"/>
            <family val="2"/>
          </rPr>
          <t xml:space="preserve">
</t>
        </r>
      </text>
    </comment>
    <comment ref="I1901" authorId="0" shapeId="0" xr:uid="{F917973D-8B36-4A4F-8253-666115736A68}">
      <text>
        <r>
          <rPr>
            <b/>
            <sz val="8"/>
            <color indexed="81"/>
            <rFont val="Tahoma"/>
            <family val="2"/>
          </rPr>
          <t>If any of these numbers are negative, check your PON count and Cable size</t>
        </r>
      </text>
    </comment>
    <comment ref="J1901" authorId="0" shapeId="0" xr:uid="{FC7D8C65-8161-4FE7-BF80-094F693CA23A}">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901" authorId="2" shapeId="0" xr:uid="{AA168B93-364D-4337-85F6-45535A332AA4}">
      <text>
        <r>
          <rPr>
            <b/>
            <sz val="9"/>
            <color indexed="81"/>
            <rFont val="Tahoma"/>
            <family val="2"/>
          </rPr>
          <t>Leave blank if using 10' Terminal Tail
Enter Tail length if greater than 10'</t>
        </r>
      </text>
    </comment>
    <comment ref="M1901" authorId="0" shapeId="0" xr:uid="{6A7DE164-8E11-45B9-9D50-8C39100CCE63}">
      <text>
        <r>
          <rPr>
            <b/>
            <sz val="8"/>
            <color indexed="81"/>
            <rFont val="Tahoma"/>
            <family val="2"/>
          </rPr>
          <t>Make design notes such as slack coils, realingment loops,  or location notes</t>
        </r>
      </text>
    </comment>
    <comment ref="Z1901" authorId="0" shapeId="0" xr:uid="{FBE6D9B6-964B-4B53-8C84-B39F9486FA0B}">
      <text>
        <r>
          <rPr>
            <b/>
            <sz val="8"/>
            <color indexed="81"/>
            <rFont val="Tahoma"/>
            <family val="2"/>
          </rPr>
          <t>When using a 216, these are the 2-buffer tubes that can't be cross-assigned</t>
        </r>
        <r>
          <rPr>
            <sz val="8"/>
            <color indexed="81"/>
            <rFont val="Tahoma"/>
            <family val="2"/>
          </rPr>
          <t xml:space="preserve">
</t>
        </r>
      </text>
    </comment>
    <comment ref="AA1901" authorId="0" shapeId="0" xr:uid="{A8D8B5FB-D597-419F-B01E-AEF216F449A2}">
      <text>
        <r>
          <rPr>
            <b/>
            <sz val="8"/>
            <color indexed="81"/>
            <rFont val="Tahoma"/>
            <family val="2"/>
          </rPr>
          <t xml:space="preserve">Counting from High count Backwards- this is Fiber Strand 145
</t>
        </r>
      </text>
    </comment>
    <comment ref="AB1901" authorId="0" shapeId="0" xr:uid="{7E170233-6135-4515-8FF4-CAB8024A7212}">
      <text>
        <r>
          <rPr>
            <b/>
            <sz val="8"/>
            <color indexed="81"/>
            <rFont val="Tahoma"/>
            <family val="2"/>
          </rPr>
          <t>Counting from High count Backwards- this is Fiber Strand 156</t>
        </r>
      </text>
    </comment>
    <comment ref="J1903" authorId="1" shapeId="0" xr:uid="{5FF15423-C26E-437F-A4F2-553107E50E28}">
      <text>
        <r>
          <rPr>
            <b/>
            <sz val="9"/>
            <color indexed="81"/>
            <rFont val="Tahoma"/>
            <family val="2"/>
          </rPr>
          <t>If this highlights as an error, consider upsizing the Tether size for better ribbon utilization</t>
        </r>
      </text>
    </comment>
    <comment ref="J1904" authorId="1" shapeId="0" xr:uid="{5D84BE82-182A-4C46-857D-79E7A57B455D}">
      <text>
        <r>
          <rPr>
            <b/>
            <sz val="9"/>
            <color indexed="81"/>
            <rFont val="Tahoma"/>
            <family val="2"/>
          </rPr>
          <t>If this highlights as an error, consider upsizing the Tether size for better ribbon utilization</t>
        </r>
      </text>
    </comment>
    <comment ref="J1905" authorId="1" shapeId="0" xr:uid="{F0BD63C4-DA64-4FA9-AEF4-BFF58D4D7292}">
      <text>
        <r>
          <rPr>
            <b/>
            <sz val="9"/>
            <color indexed="81"/>
            <rFont val="Tahoma"/>
            <family val="2"/>
          </rPr>
          <t>If this highlights as an error, consider upsizing the Tether size for better ribbon utilization</t>
        </r>
      </text>
    </comment>
    <comment ref="J1906" authorId="1" shapeId="0" xr:uid="{97CC1AB3-57F1-49E4-8D49-DBD3A44E754D}">
      <text>
        <r>
          <rPr>
            <b/>
            <sz val="9"/>
            <color indexed="81"/>
            <rFont val="Tahoma"/>
            <family val="2"/>
          </rPr>
          <t>If this highlights as an error, consider upsizing the Tether size for better ribbon utilization</t>
        </r>
      </text>
    </comment>
    <comment ref="J1907" authorId="1" shapeId="0" xr:uid="{B3BC0BCE-BACA-49E8-AAB7-5930B0E618C3}">
      <text>
        <r>
          <rPr>
            <b/>
            <sz val="9"/>
            <color indexed="81"/>
            <rFont val="Tahoma"/>
            <family val="2"/>
          </rPr>
          <t>If this highlights as an error, consider upsizing the Tether size for better ribbon utilization</t>
        </r>
      </text>
    </comment>
    <comment ref="J1908" authorId="1" shapeId="0" xr:uid="{5015454D-DFC9-4302-8B09-45CF091E4310}">
      <text>
        <r>
          <rPr>
            <b/>
            <sz val="9"/>
            <color indexed="81"/>
            <rFont val="Tahoma"/>
            <family val="2"/>
          </rPr>
          <t>If this highlights as an error, consider upsizing the Tether size for better ribbon utilization</t>
        </r>
      </text>
    </comment>
    <comment ref="J1909" authorId="1" shapeId="0" xr:uid="{FE5376C9-D6D0-4A1A-B1F8-A0A2BAA0A53A}">
      <text>
        <r>
          <rPr>
            <b/>
            <sz val="9"/>
            <color indexed="81"/>
            <rFont val="Tahoma"/>
            <family val="2"/>
          </rPr>
          <t>If this highlights as an error, consider upsizing the Tether size for better ribbon utilization</t>
        </r>
      </text>
    </comment>
    <comment ref="J1910" authorId="1" shapeId="0" xr:uid="{D7315655-EADC-443E-A9A8-7B74029C595E}">
      <text>
        <r>
          <rPr>
            <b/>
            <sz val="9"/>
            <color indexed="81"/>
            <rFont val="Tahoma"/>
            <family val="2"/>
          </rPr>
          <t>If this highlights as an error, consider upsizing the Tether size for better ribbon utilization</t>
        </r>
      </text>
    </comment>
    <comment ref="J1911" authorId="1" shapeId="0" xr:uid="{0A1DBED9-5075-40A2-A9B2-A3FD8CA92CCA}">
      <text>
        <r>
          <rPr>
            <b/>
            <sz val="9"/>
            <color indexed="81"/>
            <rFont val="Tahoma"/>
            <family val="2"/>
          </rPr>
          <t>If this highlights as an error, consider upsizing the Tether size for better ribbon utilization</t>
        </r>
      </text>
    </comment>
    <comment ref="J1912" authorId="1" shapeId="0" xr:uid="{34FA8DD9-7E27-4C9D-AD8F-DCF7BC324AAA}">
      <text>
        <r>
          <rPr>
            <b/>
            <sz val="9"/>
            <color indexed="81"/>
            <rFont val="Tahoma"/>
            <family val="2"/>
          </rPr>
          <t>If this highlights as an error, consider upsizing the Tether size for better ribbon utilization</t>
        </r>
      </text>
    </comment>
    <comment ref="J1913" authorId="1" shapeId="0" xr:uid="{FAE4F353-F6AC-474B-B17A-F935EE6B970A}">
      <text>
        <r>
          <rPr>
            <b/>
            <sz val="9"/>
            <color indexed="81"/>
            <rFont val="Tahoma"/>
            <family val="2"/>
          </rPr>
          <t>If this highlights as an error, consider upsizing the Tether size for better ribbon utilization</t>
        </r>
      </text>
    </comment>
    <comment ref="J1914" authorId="1" shapeId="0" xr:uid="{C1D4F2E2-2E69-4262-87FC-9BE82D251293}">
      <text>
        <r>
          <rPr>
            <b/>
            <sz val="9"/>
            <color indexed="81"/>
            <rFont val="Tahoma"/>
            <family val="2"/>
          </rPr>
          <t>If this highlights as an error, consider upsizing the Tether size for better ribbon utilization</t>
        </r>
      </text>
    </comment>
    <comment ref="J1915" authorId="1" shapeId="0" xr:uid="{2C66E7BB-64E7-49BD-A89F-298B7B37CA6E}">
      <text>
        <r>
          <rPr>
            <b/>
            <sz val="9"/>
            <color indexed="81"/>
            <rFont val="Tahoma"/>
            <family val="2"/>
          </rPr>
          <t>If this highlights as an error, consider upsizing the Tether size for better ribbon utilization</t>
        </r>
      </text>
    </comment>
    <comment ref="J1916" authorId="1" shapeId="0" xr:uid="{74B14A93-93E4-4427-B636-F3E75C824B82}">
      <text>
        <r>
          <rPr>
            <b/>
            <sz val="9"/>
            <color indexed="81"/>
            <rFont val="Tahoma"/>
            <family val="2"/>
          </rPr>
          <t>If this highlights as an error, consider upsizing the Tether size for better ribbon utilization</t>
        </r>
      </text>
    </comment>
    <comment ref="J1917" authorId="1" shapeId="0" xr:uid="{3734946D-A3A1-422D-B640-D214DCABDEEA}">
      <text>
        <r>
          <rPr>
            <b/>
            <sz val="9"/>
            <color indexed="81"/>
            <rFont val="Tahoma"/>
            <family val="2"/>
          </rPr>
          <t>If this highlights as an error, consider upsizing the Tether size for better ribbon utilization</t>
        </r>
      </text>
    </comment>
    <comment ref="J1918" authorId="1" shapeId="0" xr:uid="{80001642-A5E0-4D90-AAEF-4E5F8BE88EEE}">
      <text>
        <r>
          <rPr>
            <b/>
            <sz val="9"/>
            <color indexed="81"/>
            <rFont val="Tahoma"/>
            <family val="2"/>
          </rPr>
          <t>If this highlights as an error, consider upsizing the Tether size for better ribbon utilization</t>
        </r>
      </text>
    </comment>
    <comment ref="J1919" authorId="1" shapeId="0" xr:uid="{EC07D478-AC24-434A-B960-860C6D92B4C5}">
      <text>
        <r>
          <rPr>
            <b/>
            <sz val="9"/>
            <color indexed="81"/>
            <rFont val="Tahoma"/>
            <family val="2"/>
          </rPr>
          <t>If this highlights as an error, consider upsizing the Tether size for better ribbon utilization</t>
        </r>
      </text>
    </comment>
    <comment ref="J1920" authorId="1" shapeId="0" xr:uid="{35493E12-92A3-4B7D-A04C-88F99E04F7C0}">
      <text>
        <r>
          <rPr>
            <b/>
            <sz val="9"/>
            <color indexed="81"/>
            <rFont val="Tahoma"/>
            <family val="2"/>
          </rPr>
          <t>If this highlights as an error, consider upsizing the Tether size for better ribbon utilization</t>
        </r>
      </text>
    </comment>
    <comment ref="C1921" authorId="1" shapeId="0" xr:uid="{8D683962-5C25-46C5-A7E7-0FEBC33E6312}">
      <text>
        <r>
          <rPr>
            <b/>
            <sz val="9"/>
            <color indexed="81"/>
            <rFont val="Tahoma"/>
            <family val="2"/>
          </rPr>
          <t>DBL REV requires TWO rows!
TPL REV requires THREE rows!
QD REV requires FOUR rows!</t>
        </r>
      </text>
    </comment>
    <comment ref="J1921" authorId="1" shapeId="0" xr:uid="{56204AF4-D1FE-45F5-AD73-7A9354B1807B}">
      <text>
        <r>
          <rPr>
            <b/>
            <sz val="9"/>
            <color indexed="81"/>
            <rFont val="Tahoma"/>
            <family val="2"/>
          </rPr>
          <t>If this highlights as an error, consider upsizing the Tether size for better ribbon utilization</t>
        </r>
      </text>
    </comment>
    <comment ref="C1922" authorId="1" shapeId="0" xr:uid="{087E37BB-4CBD-4ACB-B3CD-91DD592839FC}">
      <text>
        <r>
          <rPr>
            <b/>
            <sz val="9"/>
            <color indexed="81"/>
            <rFont val="Tahoma"/>
            <family val="2"/>
          </rPr>
          <t>DBL REV requires TWO rows!
TPL REV requires THREE rows!
QD REV requires FOUR rows!</t>
        </r>
      </text>
    </comment>
    <comment ref="J1922" authorId="1" shapeId="0" xr:uid="{94A90E97-CF81-4D35-9AE5-6C3B5966CEC1}">
      <text>
        <r>
          <rPr>
            <b/>
            <sz val="9"/>
            <color indexed="81"/>
            <rFont val="Tahoma"/>
            <family val="2"/>
          </rPr>
          <t>If this highlights as an error, consider upsizing the Tether size for better ribbon utilization</t>
        </r>
      </text>
    </comment>
    <comment ref="C1923" authorId="1" shapeId="0" xr:uid="{77B380CD-1B98-4682-BC99-91D65320199B}">
      <text>
        <r>
          <rPr>
            <b/>
            <sz val="9"/>
            <color indexed="81"/>
            <rFont val="Tahoma"/>
            <family val="2"/>
          </rPr>
          <t>DBL REV requires TWO rows!
TPL REV requires THREE rows!
QD REV requires FOUR rows!</t>
        </r>
      </text>
    </comment>
    <comment ref="J1923" authorId="1" shapeId="0" xr:uid="{662A9BD0-6977-4581-B738-A13105CAEB78}">
      <text>
        <r>
          <rPr>
            <b/>
            <sz val="9"/>
            <color indexed="81"/>
            <rFont val="Tahoma"/>
            <family val="2"/>
          </rPr>
          <t>If this highlights as an error, consider upsizing the Tether size for better ribbon utilization</t>
        </r>
      </text>
    </comment>
    <comment ref="C1924" authorId="1" shapeId="0" xr:uid="{8BC2F7EC-7A82-4168-9578-B4EBC3D7361B}">
      <text>
        <r>
          <rPr>
            <b/>
            <sz val="9"/>
            <color indexed="81"/>
            <rFont val="Tahoma"/>
            <family val="2"/>
          </rPr>
          <t>DBL REV requires TWO rows!
TPL REV requires THREE rows!
QD REV requires FOUR rows!</t>
        </r>
      </text>
    </comment>
    <comment ref="J1924" authorId="1" shapeId="0" xr:uid="{8010EA11-E714-4B0A-AA73-C3DE56C9301F}">
      <text>
        <r>
          <rPr>
            <b/>
            <sz val="9"/>
            <color indexed="81"/>
            <rFont val="Tahoma"/>
            <family val="2"/>
          </rPr>
          <t>If this highlights as an error, consider upsizing the Tether size for better ribbon utilization</t>
        </r>
      </text>
    </comment>
    <comment ref="C1925" authorId="1" shapeId="0" xr:uid="{91BCA60E-0E67-424E-8B9A-EAE6DAD80591}">
      <text>
        <r>
          <rPr>
            <b/>
            <sz val="9"/>
            <color indexed="81"/>
            <rFont val="Tahoma"/>
            <family val="2"/>
          </rPr>
          <t>DBL REV requires TWO rows!
TPL REV requires THREE rows!
QD REV requires FOUR rows!</t>
        </r>
      </text>
    </comment>
    <comment ref="J1925" authorId="1" shapeId="0" xr:uid="{861857A6-D56B-489F-909F-E0CD26DBFC02}">
      <text>
        <r>
          <rPr>
            <b/>
            <sz val="9"/>
            <color indexed="81"/>
            <rFont val="Tahoma"/>
            <family val="2"/>
          </rPr>
          <t>If this highlights as an error, consider upsizing the Tether size for better ribbon utilization</t>
        </r>
      </text>
    </comment>
    <comment ref="C1926" authorId="1" shapeId="0" xr:uid="{F188CFF2-034C-4CD5-9391-B872721FA71A}">
      <text>
        <r>
          <rPr>
            <b/>
            <sz val="9"/>
            <color indexed="81"/>
            <rFont val="Tahoma"/>
            <family val="2"/>
          </rPr>
          <t>DBL REV requires TWO rows!
TPL REV requires THREE rows!
QD REV requires FOUR rows!</t>
        </r>
      </text>
    </comment>
    <comment ref="J1926" authorId="1" shapeId="0" xr:uid="{CCDAB1D4-D903-4F9E-8CE1-A5A7793C5865}">
      <text>
        <r>
          <rPr>
            <b/>
            <sz val="9"/>
            <color indexed="81"/>
            <rFont val="Tahoma"/>
            <family val="2"/>
          </rPr>
          <t>If this highlights as an error, consider upsizing the Tether size for better ribbon utilization</t>
        </r>
      </text>
    </comment>
    <comment ref="C1927" authorId="1" shapeId="0" xr:uid="{AC1562C8-B2DD-49A9-A1CE-158254195206}">
      <text>
        <r>
          <rPr>
            <b/>
            <sz val="9"/>
            <color indexed="81"/>
            <rFont val="Tahoma"/>
            <family val="2"/>
          </rPr>
          <t>DBL REV requires TWO rows!
TPL REV requires THREE rows!
QD REV requires FOUR rows!</t>
        </r>
      </text>
    </comment>
    <comment ref="J1927" authorId="1" shapeId="0" xr:uid="{4D36AB93-4CD0-4B08-A877-CA4DB3376E2C}">
      <text>
        <r>
          <rPr>
            <b/>
            <sz val="9"/>
            <color indexed="81"/>
            <rFont val="Tahoma"/>
            <family val="2"/>
          </rPr>
          <t>If this highlights as an error, consider upsizing the Tether size for better ribbon utilization</t>
        </r>
      </text>
    </comment>
    <comment ref="B1933" authorId="0" shapeId="0" xr:uid="{060D18ED-AD5D-40C4-BE13-299F034FBC8B}">
      <text>
        <r>
          <rPr>
            <b/>
            <sz val="8"/>
            <color indexed="81"/>
            <rFont val="Tahoma"/>
            <family val="2"/>
          </rPr>
          <t>This information will be used to satisfy your distribution planning requirement.</t>
        </r>
        <r>
          <rPr>
            <sz val="8"/>
            <color indexed="81"/>
            <rFont val="Tahoma"/>
            <family val="2"/>
          </rPr>
          <t xml:space="preserve">
</t>
        </r>
      </text>
    </comment>
    <comment ref="G1933" authorId="0" shapeId="0" xr:uid="{21AF0DB0-AFDE-4D1F-AE02-87832E802E81}">
      <text>
        <r>
          <rPr>
            <b/>
            <sz val="8"/>
            <color indexed="81"/>
            <rFont val="Tahoma"/>
            <family val="2"/>
          </rPr>
          <t>This is total fibers that have been assigned to this Reel based on Tether sizes picked</t>
        </r>
        <r>
          <rPr>
            <sz val="8"/>
            <color indexed="81"/>
            <rFont val="Tahoma"/>
            <family val="2"/>
          </rPr>
          <t xml:space="preserve">
</t>
        </r>
      </text>
    </comment>
    <comment ref="I1933" authorId="0" shapeId="0" xr:uid="{95B72353-EC94-4FBC-8791-9B5ECF55EA7A}">
      <text>
        <r>
          <rPr>
            <b/>
            <sz val="8"/>
            <color indexed="81"/>
            <rFont val="Tahoma"/>
            <family val="2"/>
          </rPr>
          <t>This will be added to Planning Load Block A for TOTAL</t>
        </r>
        <r>
          <rPr>
            <sz val="8"/>
            <color indexed="81"/>
            <rFont val="Tahoma"/>
            <family val="2"/>
          </rPr>
          <t xml:space="preserve">
</t>
        </r>
      </text>
    </comment>
    <comment ref="J1933" authorId="0" shapeId="0" xr:uid="{CFAED588-EBE0-4201-B011-D75B4D394B2A}">
      <text>
        <r>
          <rPr>
            <b/>
            <sz val="8"/>
            <color indexed="81"/>
            <rFont val="Tahoma"/>
            <family val="2"/>
          </rPr>
          <t>This is the PON OUT count that is not assigned in this cable reel.</t>
        </r>
        <r>
          <rPr>
            <sz val="8"/>
            <color indexed="81"/>
            <rFont val="Tahoma"/>
            <family val="2"/>
          </rPr>
          <t xml:space="preserve">
</t>
        </r>
      </text>
    </comment>
    <comment ref="P1933" authorId="1" shapeId="0" xr:uid="{BE4E8E17-233F-4409-AF9E-2D0A59C92CE5}">
      <text>
        <r>
          <rPr>
            <b/>
            <sz val="9"/>
            <color indexed="81"/>
            <rFont val="Tahoma"/>
            <family val="2"/>
          </rPr>
          <t>REMEMBER: 2-Fbr Tethers are NOT available for RPX CABLE!</t>
        </r>
      </text>
    </comment>
    <comment ref="Q1933" authorId="1" shapeId="0" xr:uid="{6E8F7131-164C-47FB-B508-9E97E70E4114}">
      <text>
        <r>
          <rPr>
            <b/>
            <sz val="9"/>
            <color indexed="81"/>
            <rFont val="Tahoma"/>
            <family val="2"/>
          </rPr>
          <t>REMEMBER: 2-Fbr Tethers are NOT available for RPX CABLE!</t>
        </r>
      </text>
    </comment>
    <comment ref="S1933" authorId="1" shapeId="0" xr:uid="{7EA42804-4E7E-45B1-A53B-3ABB9946A130}">
      <text>
        <r>
          <rPr>
            <b/>
            <sz val="9"/>
            <color indexed="81"/>
            <rFont val="Tahoma"/>
            <family val="2"/>
          </rPr>
          <t>REMEMBER: 2-Fbr Tethers are NOT available for RPX CABLE!</t>
        </r>
      </text>
    </comment>
    <comment ref="T1933" authorId="1" shapeId="0" xr:uid="{A0DE28DA-95FB-4E93-A624-F9808C38E5D6}">
      <text>
        <r>
          <rPr>
            <b/>
            <sz val="9"/>
            <color indexed="81"/>
            <rFont val="Tahoma"/>
            <family val="2"/>
          </rPr>
          <t>REMEMBER: 2-Fbr Tethers are NOT available for RPX CABLE!</t>
        </r>
      </text>
    </comment>
    <comment ref="B1934" authorId="0" shapeId="0" xr:uid="{3B7E6459-B60B-4145-972D-216A6CFC25D3}">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934" authorId="0" shapeId="0" xr:uid="{AC37E30F-57D4-4BE9-9A0B-8CBFB8C8CEAC}">
      <text>
        <r>
          <rPr>
            <b/>
            <sz val="8"/>
            <color indexed="81"/>
            <rFont val="Tahoma"/>
            <family val="2"/>
          </rPr>
          <t>Make sure you add this number to "TAT FIBERS ASSIGNED" for the total required in the Load Block on the prints.</t>
        </r>
      </text>
    </comment>
    <comment ref="G1934" authorId="0" shapeId="0" xr:uid="{43695107-A0A8-4FB3-B2A3-6A5FC476FAA8}">
      <text>
        <r>
          <rPr>
            <b/>
            <sz val="8"/>
            <color indexed="81"/>
            <rFont val="Tahoma"/>
            <family val="2"/>
          </rPr>
          <t>Includes "DEAD" Count (No PON count assigned)</t>
        </r>
      </text>
    </comment>
    <comment ref="I1934" authorId="0" shapeId="0" xr:uid="{97D26A4B-CDAA-4BCB-869C-83AF94D375C8}">
      <text>
        <r>
          <rPr>
            <b/>
            <sz val="8"/>
            <color indexed="81"/>
            <rFont val="Tahoma"/>
            <family val="2"/>
          </rPr>
          <t xml:space="preserve">If this number is negative- you need to upsize your cable sheath </t>
        </r>
        <r>
          <rPr>
            <sz val="8"/>
            <color indexed="81"/>
            <rFont val="Tahoma"/>
            <family val="2"/>
          </rPr>
          <t xml:space="preserve">
</t>
        </r>
      </text>
    </comment>
    <comment ref="Z1934" authorId="0" shapeId="0" xr:uid="{48F06B83-9DAD-4212-9D95-A2CEF8993E3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935" authorId="0" shapeId="0" xr:uid="{475A6718-BA59-4DCC-9130-36F2AD05725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935" authorId="0" shapeId="0" xr:uid="{CDB8976D-9EB6-4A5B-9B06-1D366ADA7D1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935" authorId="0" shapeId="0" xr:uid="{0D156D4C-33B6-4DEC-9B64-CDA1642259BB}">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935" authorId="1" shapeId="0" xr:uid="{942CD86C-F05D-4973-A4A2-479A1568A7EB}">
      <text>
        <r>
          <rPr>
            <b/>
            <sz val="9"/>
            <color indexed="81"/>
            <rFont val="Tahoma"/>
            <family val="2"/>
          </rPr>
          <t>REMEMBER: 6-Fbr Tethers are NOT available for RPX CABLE!</t>
        </r>
      </text>
    </comment>
    <comment ref="Q1935" authorId="1" shapeId="0" xr:uid="{DF3EF237-472D-43C5-B264-5A0A89D8CD21}">
      <text>
        <r>
          <rPr>
            <b/>
            <sz val="9"/>
            <color indexed="81"/>
            <rFont val="Tahoma"/>
            <family val="2"/>
          </rPr>
          <t>REMEMBER: 6-Fbr Tethers are NOT available for RPX CABLE!</t>
        </r>
      </text>
    </comment>
    <comment ref="S1935" authorId="1" shapeId="0" xr:uid="{7235A4D5-7987-4056-A659-E99678F4F141}">
      <text>
        <r>
          <rPr>
            <b/>
            <sz val="9"/>
            <color indexed="81"/>
            <rFont val="Tahoma"/>
            <family val="2"/>
          </rPr>
          <t>REMEMBER: 6-Fbr Tethers are NOT available for RPX CABLE!</t>
        </r>
      </text>
    </comment>
    <comment ref="T1935" authorId="1" shapeId="0" xr:uid="{43A48E48-D351-41F2-93B8-2AB49B4EC319}">
      <text>
        <r>
          <rPr>
            <b/>
            <sz val="9"/>
            <color indexed="81"/>
            <rFont val="Tahoma"/>
            <family val="2"/>
          </rPr>
          <t>REMEMBER: 6-Fbr Tethers are NOT available for AERIAL CABLE!</t>
        </r>
      </text>
    </comment>
    <comment ref="B1936" authorId="0" shapeId="0" xr:uid="{4B46A199-7A2E-4B97-9AC1-E4CECD9BA33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936" authorId="0" shapeId="0" xr:uid="{08ED72A8-54E0-4615-B818-935A458768F5}">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937" authorId="0" shapeId="0" xr:uid="{4BA91010-4160-4D7B-AFA2-B3CA7D08093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938" authorId="0" shapeId="0" xr:uid="{7FD199C6-EBDF-40F0-9796-BD73F4EAEE33}">
      <text>
        <r>
          <rPr>
            <b/>
            <sz val="8"/>
            <color indexed="81"/>
            <rFont val="Tahoma"/>
            <family val="2"/>
          </rPr>
          <t>Include any existing, planned, or expected wireless locations to be fed by this reel of cable.</t>
        </r>
        <r>
          <rPr>
            <sz val="8"/>
            <color indexed="81"/>
            <rFont val="Tahoma"/>
            <family val="2"/>
          </rPr>
          <t xml:space="preserve">
</t>
        </r>
      </text>
    </comment>
    <comment ref="E1938" authorId="0" shapeId="0" xr:uid="{28921B6B-5EB0-4353-8F88-6C82CF45FE63}">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938" authorId="0" shapeId="0" xr:uid="{8830652C-754C-4822-A097-9C0FD2EA747A}">
      <text>
        <r>
          <rPr>
            <b/>
            <sz val="8"/>
            <color indexed="81"/>
            <rFont val="Tahoma"/>
            <family val="2"/>
          </rPr>
          <t>These are "manufacturing rules" and general warnings</t>
        </r>
        <r>
          <rPr>
            <sz val="8"/>
            <color indexed="81"/>
            <rFont val="Tahoma"/>
            <family val="2"/>
          </rPr>
          <t xml:space="preserve">
</t>
        </r>
      </text>
    </comment>
    <comment ref="B1939" authorId="0" shapeId="0" xr:uid="{2BDC7687-B8E3-4847-A0D6-9B7ADDD518F9}">
      <text>
        <r>
          <rPr>
            <b/>
            <sz val="8"/>
            <color indexed="81"/>
            <rFont val="Tahoma"/>
            <family val="2"/>
          </rPr>
          <t>Field end section(s) requirements that this section of cable will feed (not fed by TETHERS)</t>
        </r>
        <r>
          <rPr>
            <sz val="8"/>
            <color indexed="81"/>
            <rFont val="Tahoma"/>
            <family val="2"/>
          </rPr>
          <t xml:space="preserve">
</t>
        </r>
      </text>
    </comment>
    <comment ref="B1940" authorId="0" shapeId="0" xr:uid="{4B6E2A23-436C-4BE3-9938-61C95A669BEC}">
      <text>
        <r>
          <rPr>
            <b/>
            <sz val="8"/>
            <color indexed="81"/>
            <rFont val="Tahoma"/>
            <family val="2"/>
          </rPr>
          <t>This number is a sum of TOTAL PLANNED plus the ASSIGNED TO TETHERS</t>
        </r>
        <r>
          <rPr>
            <sz val="8"/>
            <color indexed="81"/>
            <rFont val="Tahoma"/>
            <family val="2"/>
          </rPr>
          <t xml:space="preserve">
</t>
        </r>
      </text>
    </comment>
    <comment ref="Z1941" authorId="0" shapeId="0" xr:uid="{0AEBE67A-DF54-4327-B60A-E5031206D604}">
      <text>
        <r>
          <rPr>
            <b/>
            <sz val="8"/>
            <color indexed="81"/>
            <rFont val="Tahoma"/>
            <family val="2"/>
          </rPr>
          <t>When using a 216, these are the 2-buffer tubes that can't be cross-assigned</t>
        </r>
        <r>
          <rPr>
            <sz val="8"/>
            <color indexed="81"/>
            <rFont val="Tahoma"/>
            <family val="2"/>
          </rPr>
          <t xml:space="preserve">
</t>
        </r>
      </text>
    </comment>
    <comment ref="AA1941" authorId="0" shapeId="0" xr:uid="{B4ED405F-188B-4AE0-B402-8078E1C3E626}">
      <text>
        <r>
          <rPr>
            <b/>
            <sz val="8"/>
            <color indexed="81"/>
            <rFont val="Tahoma"/>
            <family val="2"/>
          </rPr>
          <t>Counting from High count Backwards- this is Fiber Strand 133</t>
        </r>
      </text>
    </comment>
    <comment ref="AB1941" authorId="0" shapeId="0" xr:uid="{E6F90CB2-D002-4E26-9053-3DD0E319055B}">
      <text>
        <r>
          <rPr>
            <b/>
            <sz val="8"/>
            <color indexed="81"/>
            <rFont val="Tahoma"/>
            <family val="2"/>
          </rPr>
          <t>Counting from High count Backwards- this is Fiber Strand 144</t>
        </r>
        <r>
          <rPr>
            <sz val="8"/>
            <color indexed="81"/>
            <rFont val="Tahoma"/>
            <family val="2"/>
          </rPr>
          <t xml:space="preserve">
</t>
        </r>
      </text>
    </comment>
    <comment ref="C1942" authorId="0" shapeId="0" xr:uid="{B8164ED5-0A59-483E-B227-DBFE2890FCBC}">
      <text>
        <r>
          <rPr>
            <b/>
            <sz val="8"/>
            <color indexed="81"/>
            <rFont val="Tahoma"/>
            <family val="2"/>
          </rPr>
          <t xml:space="preserve">Select if this tether will be used to feed a CFST or a lateral cable. </t>
        </r>
      </text>
    </comment>
    <comment ref="D1942" authorId="0" shapeId="0" xr:uid="{04860F66-B4B5-4E45-A013-573C59AB2815}">
      <text>
        <r>
          <rPr>
            <b/>
            <sz val="8"/>
            <color indexed="81"/>
            <rFont val="Tahoma"/>
            <family val="2"/>
          </rPr>
          <t>Note the Terminal Address to keep your locations straight</t>
        </r>
        <r>
          <rPr>
            <sz val="8"/>
            <color indexed="81"/>
            <rFont val="Tahoma"/>
            <family val="2"/>
          </rPr>
          <t xml:space="preserve">
</t>
        </r>
      </text>
    </comment>
    <comment ref="E1942" authorId="0" shapeId="0" xr:uid="{9A090335-B174-41FA-8F5D-1BD7E34D4EB0}">
      <text>
        <r>
          <rPr>
            <b/>
            <sz val="9"/>
            <color indexed="81"/>
            <rFont val="Calibri"/>
            <family val="2"/>
            <scheme val="minor"/>
          </rPr>
          <t>Pick the Tether Size for the location</t>
        </r>
        <r>
          <rPr>
            <sz val="8"/>
            <color indexed="81"/>
            <rFont val="Tahoma"/>
            <family val="2"/>
          </rPr>
          <t xml:space="preserve">
</t>
        </r>
      </text>
    </comment>
    <comment ref="F1942" authorId="2" shapeId="0" xr:uid="{FFB4DAC8-9FFC-4064-90C6-64359A37DA8C}">
      <text>
        <r>
          <rPr>
            <b/>
            <sz val="9"/>
            <color indexed="81"/>
            <rFont val="Tahoma"/>
            <family val="2"/>
          </rPr>
          <t>Identify TCF or FST location.
Leave blank if tether is NOT for a TCF or FST!</t>
        </r>
      </text>
    </comment>
    <comment ref="H1942" authorId="0" shapeId="0" xr:uid="{89E25426-5D58-4E34-AB5D-9F190B71BA3D}">
      <text>
        <r>
          <rPr>
            <b/>
            <sz val="8"/>
            <color indexed="81"/>
            <rFont val="Tahoma"/>
            <family val="2"/>
          </rPr>
          <t>If any of these numbers are negative, check your PON count and Cable size</t>
        </r>
        <r>
          <rPr>
            <sz val="8"/>
            <color indexed="81"/>
            <rFont val="Tahoma"/>
            <family val="2"/>
          </rPr>
          <t xml:space="preserve">
</t>
        </r>
      </text>
    </comment>
    <comment ref="I1942" authorId="0" shapeId="0" xr:uid="{C2A2AA2D-953E-4785-A3F8-5F99494C4416}">
      <text>
        <r>
          <rPr>
            <b/>
            <sz val="8"/>
            <color indexed="81"/>
            <rFont val="Tahoma"/>
            <family val="2"/>
          </rPr>
          <t>If any of these numbers are negative, check your PON count and Cable size</t>
        </r>
      </text>
    </comment>
    <comment ref="J1942" authorId="0" shapeId="0" xr:uid="{D440FC75-48A3-4BE4-9E8C-E7ABDB3899A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942" authorId="2" shapeId="0" xr:uid="{DBB6FD2C-F61E-4005-9AF2-D0D42B55ACC1}">
      <text>
        <r>
          <rPr>
            <b/>
            <sz val="9"/>
            <color indexed="81"/>
            <rFont val="Tahoma"/>
            <family val="2"/>
          </rPr>
          <t>Leave blank if using 10' Terminal Tail
Enter Tail length if greater than 10'</t>
        </r>
      </text>
    </comment>
    <comment ref="M1942" authorId="0" shapeId="0" xr:uid="{E21FCB99-4C5D-4C1F-BB1B-32E789B51076}">
      <text>
        <r>
          <rPr>
            <b/>
            <sz val="8"/>
            <color indexed="81"/>
            <rFont val="Tahoma"/>
            <family val="2"/>
          </rPr>
          <t>Make design notes such as slack coils, realingment loops,  or location notes</t>
        </r>
      </text>
    </comment>
    <comment ref="Z1942" authorId="0" shapeId="0" xr:uid="{4583B5A5-3CF2-4C01-9578-1FE323E0C6B2}">
      <text>
        <r>
          <rPr>
            <b/>
            <sz val="8"/>
            <color indexed="81"/>
            <rFont val="Tahoma"/>
            <family val="2"/>
          </rPr>
          <t>When using a 216, these are the 2-buffer tubes that can't be cross-assigned</t>
        </r>
        <r>
          <rPr>
            <sz val="8"/>
            <color indexed="81"/>
            <rFont val="Tahoma"/>
            <family val="2"/>
          </rPr>
          <t xml:space="preserve">
</t>
        </r>
      </text>
    </comment>
    <comment ref="AA1942" authorId="0" shapeId="0" xr:uid="{76D8E4D7-A450-4A2F-BD3C-6F31717DC39B}">
      <text>
        <r>
          <rPr>
            <b/>
            <sz val="8"/>
            <color indexed="81"/>
            <rFont val="Tahoma"/>
            <family val="2"/>
          </rPr>
          <t xml:space="preserve">Counting from High count Backwards- this is Fiber Strand 145
</t>
        </r>
      </text>
    </comment>
    <comment ref="AB1942" authorId="0" shapeId="0" xr:uid="{A87C26B9-3FED-4A8A-9CA1-ADC2F4C376EF}">
      <text>
        <r>
          <rPr>
            <b/>
            <sz val="8"/>
            <color indexed="81"/>
            <rFont val="Tahoma"/>
            <family val="2"/>
          </rPr>
          <t>Counting from High count Backwards- this is Fiber Strand 156</t>
        </r>
      </text>
    </comment>
    <comment ref="J1944" authorId="1" shapeId="0" xr:uid="{088AC585-2ADF-4912-BF84-90C8A2D12532}">
      <text>
        <r>
          <rPr>
            <b/>
            <sz val="9"/>
            <color indexed="81"/>
            <rFont val="Tahoma"/>
            <family val="2"/>
          </rPr>
          <t>If this highlights as an error, consider upsizing the Tether size for better ribbon utilization</t>
        </r>
      </text>
    </comment>
    <comment ref="J1945" authorId="1" shapeId="0" xr:uid="{982376DF-ACB5-4732-9E92-02140AC46CF4}">
      <text>
        <r>
          <rPr>
            <b/>
            <sz val="9"/>
            <color indexed="81"/>
            <rFont val="Tahoma"/>
            <family val="2"/>
          </rPr>
          <t>If this highlights as an error, consider upsizing the Tether size for better ribbon utilization</t>
        </r>
      </text>
    </comment>
    <comment ref="J1946" authorId="1" shapeId="0" xr:uid="{C24EBCF5-3D4D-4284-A270-034E47BE9F52}">
      <text>
        <r>
          <rPr>
            <b/>
            <sz val="9"/>
            <color indexed="81"/>
            <rFont val="Tahoma"/>
            <family val="2"/>
          </rPr>
          <t>If this highlights as an error, consider upsizing the Tether size for better ribbon utilization</t>
        </r>
      </text>
    </comment>
    <comment ref="J1947" authorId="1" shapeId="0" xr:uid="{3AD05858-26BE-45ED-809B-F695AF0E6851}">
      <text>
        <r>
          <rPr>
            <b/>
            <sz val="9"/>
            <color indexed="81"/>
            <rFont val="Tahoma"/>
            <family val="2"/>
          </rPr>
          <t>If this highlights as an error, consider upsizing the Tether size for better ribbon utilization</t>
        </r>
      </text>
    </comment>
    <comment ref="J1948" authorId="1" shapeId="0" xr:uid="{9675B719-FF32-4409-B065-5152C73EA088}">
      <text>
        <r>
          <rPr>
            <b/>
            <sz val="9"/>
            <color indexed="81"/>
            <rFont val="Tahoma"/>
            <family val="2"/>
          </rPr>
          <t>If this highlights as an error, consider upsizing the Tether size for better ribbon utilization</t>
        </r>
      </text>
    </comment>
    <comment ref="J1949" authorId="1" shapeId="0" xr:uid="{5835A07F-58C4-4D5F-930F-A4F4BC18139E}">
      <text>
        <r>
          <rPr>
            <b/>
            <sz val="9"/>
            <color indexed="81"/>
            <rFont val="Tahoma"/>
            <family val="2"/>
          </rPr>
          <t>If this highlights as an error, consider upsizing the Tether size for better ribbon utilization</t>
        </r>
      </text>
    </comment>
    <comment ref="J1950" authorId="1" shapeId="0" xr:uid="{BD0CD8AD-22BE-4294-AD40-13AC56ABDA47}">
      <text>
        <r>
          <rPr>
            <b/>
            <sz val="9"/>
            <color indexed="81"/>
            <rFont val="Tahoma"/>
            <family val="2"/>
          </rPr>
          <t>If this highlights as an error, consider upsizing the Tether size for better ribbon utilization</t>
        </r>
      </text>
    </comment>
    <comment ref="J1951" authorId="1" shapeId="0" xr:uid="{957FA60D-E11B-4EBD-ADB5-35E6E53C675F}">
      <text>
        <r>
          <rPr>
            <b/>
            <sz val="9"/>
            <color indexed="81"/>
            <rFont val="Tahoma"/>
            <family val="2"/>
          </rPr>
          <t>If this highlights as an error, consider upsizing the Tether size for better ribbon utilization</t>
        </r>
      </text>
    </comment>
    <comment ref="J1952" authorId="1" shapeId="0" xr:uid="{40B775C2-145A-46CD-A26D-8960DDA975C3}">
      <text>
        <r>
          <rPr>
            <b/>
            <sz val="9"/>
            <color indexed="81"/>
            <rFont val="Tahoma"/>
            <family val="2"/>
          </rPr>
          <t>If this highlights as an error, consider upsizing the Tether size for better ribbon utilization</t>
        </r>
      </text>
    </comment>
    <comment ref="J1953" authorId="1" shapeId="0" xr:uid="{C60126D5-3F49-476F-9310-8F29A07191C4}">
      <text>
        <r>
          <rPr>
            <b/>
            <sz val="9"/>
            <color indexed="81"/>
            <rFont val="Tahoma"/>
            <family val="2"/>
          </rPr>
          <t>If this highlights as an error, consider upsizing the Tether size for better ribbon utilization</t>
        </r>
      </text>
    </comment>
    <comment ref="J1954" authorId="1" shapeId="0" xr:uid="{613E0AE1-CAF8-4875-9741-A7B20127CD0B}">
      <text>
        <r>
          <rPr>
            <b/>
            <sz val="9"/>
            <color indexed="81"/>
            <rFont val="Tahoma"/>
            <family val="2"/>
          </rPr>
          <t>If this highlights as an error, consider upsizing the Tether size for better ribbon utilization</t>
        </r>
      </text>
    </comment>
    <comment ref="J1955" authorId="1" shapeId="0" xr:uid="{20387030-2DFE-4C1C-B862-BBE4BB7E3F1F}">
      <text>
        <r>
          <rPr>
            <b/>
            <sz val="9"/>
            <color indexed="81"/>
            <rFont val="Tahoma"/>
            <family val="2"/>
          </rPr>
          <t>If this highlights as an error, consider upsizing the Tether size for better ribbon utilization</t>
        </r>
      </text>
    </comment>
    <comment ref="J1956" authorId="1" shapeId="0" xr:uid="{4BC8BD27-C608-44E2-A987-FB34CEDD60FC}">
      <text>
        <r>
          <rPr>
            <b/>
            <sz val="9"/>
            <color indexed="81"/>
            <rFont val="Tahoma"/>
            <family val="2"/>
          </rPr>
          <t>If this highlights as an error, consider upsizing the Tether size for better ribbon utilization</t>
        </r>
      </text>
    </comment>
    <comment ref="J1957" authorId="1" shapeId="0" xr:uid="{1FD52709-1443-43E9-BCD2-07AC569B9976}">
      <text>
        <r>
          <rPr>
            <b/>
            <sz val="9"/>
            <color indexed="81"/>
            <rFont val="Tahoma"/>
            <family val="2"/>
          </rPr>
          <t>If this highlights as an error, consider upsizing the Tether size for better ribbon utilization</t>
        </r>
      </text>
    </comment>
    <comment ref="J1958" authorId="1" shapeId="0" xr:uid="{B164EC65-FDB0-4245-9A7B-BC4DF83BCCAF}">
      <text>
        <r>
          <rPr>
            <b/>
            <sz val="9"/>
            <color indexed="81"/>
            <rFont val="Tahoma"/>
            <family val="2"/>
          </rPr>
          <t>If this highlights as an error, consider upsizing the Tether size for better ribbon utilization</t>
        </r>
      </text>
    </comment>
    <comment ref="J1959" authorId="1" shapeId="0" xr:uid="{1F3B51E0-A131-460B-948C-62C04F86F11E}">
      <text>
        <r>
          <rPr>
            <b/>
            <sz val="9"/>
            <color indexed="81"/>
            <rFont val="Tahoma"/>
            <family val="2"/>
          </rPr>
          <t>If this highlights as an error, consider upsizing the Tether size for better ribbon utilization</t>
        </r>
      </text>
    </comment>
    <comment ref="J1960" authorId="1" shapeId="0" xr:uid="{50673341-8C5E-45F7-A389-D75930021BDC}">
      <text>
        <r>
          <rPr>
            <b/>
            <sz val="9"/>
            <color indexed="81"/>
            <rFont val="Tahoma"/>
            <family val="2"/>
          </rPr>
          <t>If this highlights as an error, consider upsizing the Tether size for better ribbon utilization</t>
        </r>
      </text>
    </comment>
    <comment ref="J1961" authorId="1" shapeId="0" xr:uid="{2C5056D0-7711-4908-84B4-17CA9E9F3F75}">
      <text>
        <r>
          <rPr>
            <b/>
            <sz val="9"/>
            <color indexed="81"/>
            <rFont val="Tahoma"/>
            <family val="2"/>
          </rPr>
          <t>If this highlights as an error, consider upsizing the Tether size for better ribbon utilization</t>
        </r>
      </text>
    </comment>
    <comment ref="C1962" authorId="1" shapeId="0" xr:uid="{0BCA5935-D4A2-45B9-AEC9-5FB8978D9E61}">
      <text>
        <r>
          <rPr>
            <b/>
            <sz val="9"/>
            <color indexed="81"/>
            <rFont val="Tahoma"/>
            <family val="2"/>
          </rPr>
          <t>DBL REV requires TWO rows!
TPL REV requires THREE rows!
QD REV requires FOUR rows!</t>
        </r>
      </text>
    </comment>
    <comment ref="J1962" authorId="1" shapeId="0" xr:uid="{5977A810-6DA2-4847-89D0-0B1D030DA4D2}">
      <text>
        <r>
          <rPr>
            <b/>
            <sz val="9"/>
            <color indexed="81"/>
            <rFont val="Tahoma"/>
            <family val="2"/>
          </rPr>
          <t>If this highlights as an error, consider upsizing the Tether size for better ribbon utilization</t>
        </r>
      </text>
    </comment>
    <comment ref="C1963" authorId="1" shapeId="0" xr:uid="{64FBE45E-0B54-498C-8493-12DA41648733}">
      <text>
        <r>
          <rPr>
            <b/>
            <sz val="9"/>
            <color indexed="81"/>
            <rFont val="Tahoma"/>
            <family val="2"/>
          </rPr>
          <t>DBL REV requires TWO rows!
TPL REV requires THREE rows!
QD REV requires FOUR rows!</t>
        </r>
      </text>
    </comment>
    <comment ref="J1963" authorId="1" shapeId="0" xr:uid="{80807D6C-7C86-4867-9833-AB80A14FE58D}">
      <text>
        <r>
          <rPr>
            <b/>
            <sz val="9"/>
            <color indexed="81"/>
            <rFont val="Tahoma"/>
            <family val="2"/>
          </rPr>
          <t>If this highlights as an error, consider upsizing the Tether size for better ribbon utilization</t>
        </r>
      </text>
    </comment>
    <comment ref="C1964" authorId="1" shapeId="0" xr:uid="{EBF53218-77B4-4D99-9FC6-15DE5ED60608}">
      <text>
        <r>
          <rPr>
            <b/>
            <sz val="9"/>
            <color indexed="81"/>
            <rFont val="Tahoma"/>
            <family val="2"/>
          </rPr>
          <t>DBL REV requires TWO rows!
TPL REV requires THREE rows!
QD REV requires FOUR rows!</t>
        </r>
      </text>
    </comment>
    <comment ref="J1964" authorId="1" shapeId="0" xr:uid="{7CA2521B-3BAB-4116-83EB-1A457A20D970}">
      <text>
        <r>
          <rPr>
            <b/>
            <sz val="9"/>
            <color indexed="81"/>
            <rFont val="Tahoma"/>
            <family val="2"/>
          </rPr>
          <t>If this highlights as an error, consider upsizing the Tether size for better ribbon utilization</t>
        </r>
      </text>
    </comment>
    <comment ref="C1965" authorId="1" shapeId="0" xr:uid="{E75C035B-39C2-4162-A406-B301A8F08C66}">
      <text>
        <r>
          <rPr>
            <b/>
            <sz val="9"/>
            <color indexed="81"/>
            <rFont val="Tahoma"/>
            <family val="2"/>
          </rPr>
          <t>DBL REV requires TWO rows!
TPL REV requires THREE rows!
QD REV requires FOUR rows!</t>
        </r>
      </text>
    </comment>
    <comment ref="J1965" authorId="1" shapeId="0" xr:uid="{0FC0C168-C51A-4028-B108-341B5EB790AE}">
      <text>
        <r>
          <rPr>
            <b/>
            <sz val="9"/>
            <color indexed="81"/>
            <rFont val="Tahoma"/>
            <family val="2"/>
          </rPr>
          <t>If this highlights as an error, consider upsizing the Tether size for better ribbon utilization</t>
        </r>
      </text>
    </comment>
    <comment ref="C1966" authorId="1" shapeId="0" xr:uid="{DF3703D5-6A50-443A-B10E-C43B9FB33949}">
      <text>
        <r>
          <rPr>
            <b/>
            <sz val="9"/>
            <color indexed="81"/>
            <rFont val="Tahoma"/>
            <family val="2"/>
          </rPr>
          <t>DBL REV requires TWO rows!
TPL REV requires THREE rows!
QD REV requires FOUR rows!</t>
        </r>
      </text>
    </comment>
    <comment ref="J1966" authorId="1" shapeId="0" xr:uid="{6BC6F18F-C3AE-4A1E-8862-9607E8DE929B}">
      <text>
        <r>
          <rPr>
            <b/>
            <sz val="9"/>
            <color indexed="81"/>
            <rFont val="Tahoma"/>
            <family val="2"/>
          </rPr>
          <t>If this highlights as an error, consider upsizing the Tether size for better ribbon utilization</t>
        </r>
      </text>
    </comment>
    <comment ref="C1967" authorId="1" shapeId="0" xr:uid="{CD2E8D2D-38CD-4FE8-B73C-31A9F75C97A1}">
      <text>
        <r>
          <rPr>
            <b/>
            <sz val="9"/>
            <color indexed="81"/>
            <rFont val="Tahoma"/>
            <family val="2"/>
          </rPr>
          <t>DBL REV requires TWO rows!
TPL REV requires THREE rows!
QD REV requires FOUR rows!</t>
        </r>
      </text>
    </comment>
    <comment ref="J1967" authorId="1" shapeId="0" xr:uid="{0CBC78E9-DFE0-43A0-87F6-325AA6DDA450}">
      <text>
        <r>
          <rPr>
            <b/>
            <sz val="9"/>
            <color indexed="81"/>
            <rFont val="Tahoma"/>
            <family val="2"/>
          </rPr>
          <t>If this highlights as an error, consider upsizing the Tether size for better ribbon utilization</t>
        </r>
      </text>
    </comment>
    <comment ref="C1968" authorId="1" shapeId="0" xr:uid="{E0236B36-3517-4408-B9FB-184DC42D4EEE}">
      <text>
        <r>
          <rPr>
            <b/>
            <sz val="9"/>
            <color indexed="81"/>
            <rFont val="Tahoma"/>
            <family val="2"/>
          </rPr>
          <t>DBL REV requires TWO rows!
TPL REV requires THREE rows!
QD REV requires FOUR rows!</t>
        </r>
      </text>
    </comment>
    <comment ref="J1968" authorId="1" shapeId="0" xr:uid="{80B517E0-5BC0-43EF-BED1-F32C501DCBBD}">
      <text>
        <r>
          <rPr>
            <b/>
            <sz val="9"/>
            <color indexed="81"/>
            <rFont val="Tahoma"/>
            <family val="2"/>
          </rPr>
          <t>If this highlights as an error, consider upsizing the Tether size for better ribbon utilization</t>
        </r>
      </text>
    </comment>
    <comment ref="B1974" authorId="0" shapeId="0" xr:uid="{4C45847B-6482-489A-B04A-DC1D292B115C}">
      <text>
        <r>
          <rPr>
            <b/>
            <sz val="8"/>
            <color indexed="81"/>
            <rFont val="Tahoma"/>
            <family val="2"/>
          </rPr>
          <t>This information will be used to satisfy your distribution planning requirement.</t>
        </r>
        <r>
          <rPr>
            <sz val="8"/>
            <color indexed="81"/>
            <rFont val="Tahoma"/>
            <family val="2"/>
          </rPr>
          <t xml:space="preserve">
</t>
        </r>
      </text>
    </comment>
    <comment ref="G1974" authorId="0" shapeId="0" xr:uid="{DB3626E2-23F0-47F7-A2FD-F130A7D803F8}">
      <text>
        <r>
          <rPr>
            <b/>
            <sz val="8"/>
            <color indexed="81"/>
            <rFont val="Tahoma"/>
            <family val="2"/>
          </rPr>
          <t>This is total fibers that have been assigned to this Reel based on Tether sizes picked</t>
        </r>
        <r>
          <rPr>
            <sz val="8"/>
            <color indexed="81"/>
            <rFont val="Tahoma"/>
            <family val="2"/>
          </rPr>
          <t xml:space="preserve">
</t>
        </r>
      </text>
    </comment>
    <comment ref="I1974" authorId="0" shapeId="0" xr:uid="{6226E1E0-5479-4712-A84F-09835A9FF26A}">
      <text>
        <r>
          <rPr>
            <b/>
            <sz val="8"/>
            <color indexed="81"/>
            <rFont val="Tahoma"/>
            <family val="2"/>
          </rPr>
          <t>This will be added to Planning Load Block A for TOTAL</t>
        </r>
        <r>
          <rPr>
            <sz val="8"/>
            <color indexed="81"/>
            <rFont val="Tahoma"/>
            <family val="2"/>
          </rPr>
          <t xml:space="preserve">
</t>
        </r>
      </text>
    </comment>
    <comment ref="J1974" authorId="0" shapeId="0" xr:uid="{E5AD8843-8B9D-44B0-8962-86131E815521}">
      <text>
        <r>
          <rPr>
            <b/>
            <sz val="8"/>
            <color indexed="81"/>
            <rFont val="Tahoma"/>
            <family val="2"/>
          </rPr>
          <t>This is the PON OUT count that is not assigned in this cable reel.</t>
        </r>
        <r>
          <rPr>
            <sz val="8"/>
            <color indexed="81"/>
            <rFont val="Tahoma"/>
            <family val="2"/>
          </rPr>
          <t xml:space="preserve">
</t>
        </r>
      </text>
    </comment>
    <comment ref="P1974" authorId="1" shapeId="0" xr:uid="{763D4FB8-B60A-4C7D-AC05-AE1F4F191A6A}">
      <text>
        <r>
          <rPr>
            <b/>
            <sz val="9"/>
            <color indexed="81"/>
            <rFont val="Tahoma"/>
            <family val="2"/>
          </rPr>
          <t>REMEMBER: 2-Fbr Tethers are NOT available for RPX CABLE!</t>
        </r>
      </text>
    </comment>
    <comment ref="Q1974" authorId="1" shapeId="0" xr:uid="{A6D92880-3D1D-4BAA-B744-C8CF6E26BEE0}">
      <text>
        <r>
          <rPr>
            <b/>
            <sz val="9"/>
            <color indexed="81"/>
            <rFont val="Tahoma"/>
            <family val="2"/>
          </rPr>
          <t>REMEMBER: 2-Fbr Tethers are NOT available for RPX CABLE!</t>
        </r>
      </text>
    </comment>
    <comment ref="S1974" authorId="1" shapeId="0" xr:uid="{FC5373F9-602F-46DD-A9D5-CB2629388F95}">
      <text>
        <r>
          <rPr>
            <b/>
            <sz val="9"/>
            <color indexed="81"/>
            <rFont val="Tahoma"/>
            <family val="2"/>
          </rPr>
          <t>REMEMBER: 2-Fbr Tethers are NOT available for RPX CABLE!</t>
        </r>
      </text>
    </comment>
    <comment ref="T1974" authorId="1" shapeId="0" xr:uid="{D63AD5B8-CE53-4F28-836A-DCF6DCC1BC52}">
      <text>
        <r>
          <rPr>
            <b/>
            <sz val="9"/>
            <color indexed="81"/>
            <rFont val="Tahoma"/>
            <family val="2"/>
          </rPr>
          <t>REMEMBER: 2-Fbr Tethers are NOT available for RPX CABLE!</t>
        </r>
      </text>
    </comment>
    <comment ref="B1975" authorId="0" shapeId="0" xr:uid="{268B815C-D457-4FC2-963A-287A25CB004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975" authorId="0" shapeId="0" xr:uid="{70A182FA-C866-400D-9880-3CEF51C16735}">
      <text>
        <r>
          <rPr>
            <b/>
            <sz val="8"/>
            <color indexed="81"/>
            <rFont val="Tahoma"/>
            <family val="2"/>
          </rPr>
          <t>Make sure you add this number to "TAT FIBERS ASSIGNED" for the total required in the Load Block on the prints.</t>
        </r>
      </text>
    </comment>
    <comment ref="G1975" authorId="0" shapeId="0" xr:uid="{3F1E6539-9B45-40D2-8C3D-2C8F81B5422C}">
      <text>
        <r>
          <rPr>
            <b/>
            <sz val="8"/>
            <color indexed="81"/>
            <rFont val="Tahoma"/>
            <family val="2"/>
          </rPr>
          <t>Includes "DEAD" Count (No PON count assigned)</t>
        </r>
      </text>
    </comment>
    <comment ref="I1975" authorId="0" shapeId="0" xr:uid="{799D40B9-23E6-4350-9571-F899AD486C70}">
      <text>
        <r>
          <rPr>
            <b/>
            <sz val="8"/>
            <color indexed="81"/>
            <rFont val="Tahoma"/>
            <family val="2"/>
          </rPr>
          <t xml:space="preserve">If this number is negative- you need to upsize your cable sheath </t>
        </r>
        <r>
          <rPr>
            <sz val="8"/>
            <color indexed="81"/>
            <rFont val="Tahoma"/>
            <family val="2"/>
          </rPr>
          <t xml:space="preserve">
</t>
        </r>
      </text>
    </comment>
    <comment ref="Z1975" authorId="0" shapeId="0" xr:uid="{96840D3B-4A38-4384-9A4F-98959A15102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976" authorId="0" shapeId="0" xr:uid="{8F5B2F80-1523-4A2F-A069-02C6C5EB1EC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976" authorId="0" shapeId="0" xr:uid="{4C06C1C6-3438-41F3-A2AB-49616E9A53CD}">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976" authorId="0" shapeId="0" xr:uid="{C62E7594-172D-4A70-B97B-D0370D078FB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976" authorId="1" shapeId="0" xr:uid="{6847AE18-994C-4305-A92B-78ABCA42DF53}">
      <text>
        <r>
          <rPr>
            <b/>
            <sz val="9"/>
            <color indexed="81"/>
            <rFont val="Tahoma"/>
            <family val="2"/>
          </rPr>
          <t>REMEMBER: 6-Fbr Tethers are NOT available for RPX CABLE!</t>
        </r>
      </text>
    </comment>
    <comment ref="Q1976" authorId="1" shapeId="0" xr:uid="{A62A1F6C-4D93-46DF-9DB4-EAF34BC54B0F}">
      <text>
        <r>
          <rPr>
            <b/>
            <sz val="9"/>
            <color indexed="81"/>
            <rFont val="Tahoma"/>
            <family val="2"/>
          </rPr>
          <t>REMEMBER: 6-Fbr Tethers are NOT available for RPX CABLE!</t>
        </r>
      </text>
    </comment>
    <comment ref="S1976" authorId="1" shapeId="0" xr:uid="{2D303BFC-9B7E-499C-9DC0-161BD5E255AC}">
      <text>
        <r>
          <rPr>
            <b/>
            <sz val="9"/>
            <color indexed="81"/>
            <rFont val="Tahoma"/>
            <family val="2"/>
          </rPr>
          <t>REMEMBER: 6-Fbr Tethers are NOT available for RPX CABLE!</t>
        </r>
      </text>
    </comment>
    <comment ref="T1976" authorId="1" shapeId="0" xr:uid="{48F1414E-DAB9-4A02-BA95-659ED75C1B20}">
      <text>
        <r>
          <rPr>
            <b/>
            <sz val="9"/>
            <color indexed="81"/>
            <rFont val="Tahoma"/>
            <family val="2"/>
          </rPr>
          <t>REMEMBER: 6-Fbr Tethers are NOT available for AERIAL CABLE!</t>
        </r>
      </text>
    </comment>
    <comment ref="B1977" authorId="0" shapeId="0" xr:uid="{02E1BD29-CABB-4872-94A1-835B6D71F00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977" authorId="0" shapeId="0" xr:uid="{36603364-F1CE-438F-9608-B172F0ACDA4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978" authorId="0" shapeId="0" xr:uid="{F328AE72-1CD5-4E57-B2E5-B144C2EC17C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979" authorId="0" shapeId="0" xr:uid="{DB50A33C-39D9-4F23-9AE5-F6FF4FAD892C}">
      <text>
        <r>
          <rPr>
            <b/>
            <sz val="8"/>
            <color indexed="81"/>
            <rFont val="Tahoma"/>
            <family val="2"/>
          </rPr>
          <t>Include any existing, planned, or expected wireless locations to be fed by this reel of cable.</t>
        </r>
        <r>
          <rPr>
            <sz val="8"/>
            <color indexed="81"/>
            <rFont val="Tahoma"/>
            <family val="2"/>
          </rPr>
          <t xml:space="preserve">
</t>
        </r>
      </text>
    </comment>
    <comment ref="E1979" authorId="0" shapeId="0" xr:uid="{503E714B-8A1E-4D4C-9121-F69891ED143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979" authorId="0" shapeId="0" xr:uid="{C5CC89E5-5A9E-48E6-8712-7E05E9787901}">
      <text>
        <r>
          <rPr>
            <b/>
            <sz val="8"/>
            <color indexed="81"/>
            <rFont val="Tahoma"/>
            <family val="2"/>
          </rPr>
          <t>These are "manufacturing rules" and general warnings</t>
        </r>
        <r>
          <rPr>
            <sz val="8"/>
            <color indexed="81"/>
            <rFont val="Tahoma"/>
            <family val="2"/>
          </rPr>
          <t xml:space="preserve">
</t>
        </r>
      </text>
    </comment>
    <comment ref="B1980" authorId="0" shapeId="0" xr:uid="{33E37577-9CC3-4525-9CEC-3F8C1D2FC3FD}">
      <text>
        <r>
          <rPr>
            <b/>
            <sz val="8"/>
            <color indexed="81"/>
            <rFont val="Tahoma"/>
            <family val="2"/>
          </rPr>
          <t>Field end section(s) requirements that this section of cable will feed (not fed by TETHERS)</t>
        </r>
        <r>
          <rPr>
            <sz val="8"/>
            <color indexed="81"/>
            <rFont val="Tahoma"/>
            <family val="2"/>
          </rPr>
          <t xml:space="preserve">
</t>
        </r>
      </text>
    </comment>
    <comment ref="B1981" authorId="0" shapeId="0" xr:uid="{D13C8793-328F-4760-8F58-146A0017A046}">
      <text>
        <r>
          <rPr>
            <b/>
            <sz val="8"/>
            <color indexed="81"/>
            <rFont val="Tahoma"/>
            <family val="2"/>
          </rPr>
          <t>This number is a sum of TOTAL PLANNED plus the ASSIGNED TO TETHERS</t>
        </r>
        <r>
          <rPr>
            <sz val="8"/>
            <color indexed="81"/>
            <rFont val="Tahoma"/>
            <family val="2"/>
          </rPr>
          <t xml:space="preserve">
</t>
        </r>
      </text>
    </comment>
    <comment ref="Z1982" authorId="0" shapeId="0" xr:uid="{87371F5C-A0E4-4D93-9677-882C6A684DB2}">
      <text>
        <r>
          <rPr>
            <b/>
            <sz val="8"/>
            <color indexed="81"/>
            <rFont val="Tahoma"/>
            <family val="2"/>
          </rPr>
          <t>When using a 216, these are the 2-buffer tubes that can't be cross-assigned</t>
        </r>
        <r>
          <rPr>
            <sz val="8"/>
            <color indexed="81"/>
            <rFont val="Tahoma"/>
            <family val="2"/>
          </rPr>
          <t xml:space="preserve">
</t>
        </r>
      </text>
    </comment>
    <comment ref="AA1982" authorId="0" shapeId="0" xr:uid="{6A48ED22-20DE-4CE9-8CC3-ADFAA1ACDE22}">
      <text>
        <r>
          <rPr>
            <b/>
            <sz val="8"/>
            <color indexed="81"/>
            <rFont val="Tahoma"/>
            <family val="2"/>
          </rPr>
          <t>Counting from High count Backwards- this is Fiber Strand 133</t>
        </r>
      </text>
    </comment>
    <comment ref="AB1982" authorId="0" shapeId="0" xr:uid="{9BDF32F6-E4E6-4547-A548-221D9AB83C1C}">
      <text>
        <r>
          <rPr>
            <b/>
            <sz val="8"/>
            <color indexed="81"/>
            <rFont val="Tahoma"/>
            <family val="2"/>
          </rPr>
          <t>Counting from High count Backwards- this is Fiber Strand 144</t>
        </r>
        <r>
          <rPr>
            <sz val="8"/>
            <color indexed="81"/>
            <rFont val="Tahoma"/>
            <family val="2"/>
          </rPr>
          <t xml:space="preserve">
</t>
        </r>
      </text>
    </comment>
    <comment ref="C1983" authorId="0" shapeId="0" xr:uid="{360FA504-78F9-44A5-ADEA-6D388A700139}">
      <text>
        <r>
          <rPr>
            <b/>
            <sz val="8"/>
            <color indexed="81"/>
            <rFont val="Tahoma"/>
            <family val="2"/>
          </rPr>
          <t xml:space="preserve">Select if this tether will be used to feed a CFST or a lateral cable. </t>
        </r>
      </text>
    </comment>
    <comment ref="D1983" authorId="0" shapeId="0" xr:uid="{DADCA927-67C0-4052-AEA2-2C8ED390FAB5}">
      <text>
        <r>
          <rPr>
            <b/>
            <sz val="8"/>
            <color indexed="81"/>
            <rFont val="Tahoma"/>
            <family val="2"/>
          </rPr>
          <t>Note the Terminal Address to keep your locations straight</t>
        </r>
        <r>
          <rPr>
            <sz val="8"/>
            <color indexed="81"/>
            <rFont val="Tahoma"/>
            <family val="2"/>
          </rPr>
          <t xml:space="preserve">
</t>
        </r>
      </text>
    </comment>
    <comment ref="E1983" authorId="0" shapeId="0" xr:uid="{75ED314E-C72D-42AF-ABAC-90CF47290910}">
      <text>
        <r>
          <rPr>
            <b/>
            <sz val="9"/>
            <color indexed="81"/>
            <rFont val="Calibri"/>
            <family val="2"/>
            <scheme val="minor"/>
          </rPr>
          <t>Pick the Tether Size for the location</t>
        </r>
        <r>
          <rPr>
            <sz val="8"/>
            <color indexed="81"/>
            <rFont val="Tahoma"/>
            <family val="2"/>
          </rPr>
          <t xml:space="preserve">
</t>
        </r>
      </text>
    </comment>
    <comment ref="F1983" authorId="2" shapeId="0" xr:uid="{06E0C219-0CD6-4BC5-8575-78FCA0FB2CE2}">
      <text>
        <r>
          <rPr>
            <b/>
            <sz val="9"/>
            <color indexed="81"/>
            <rFont val="Tahoma"/>
            <family val="2"/>
          </rPr>
          <t>Identify TCF or FST location.
Leave blank if tether is NOT for a TCF or FST!</t>
        </r>
      </text>
    </comment>
    <comment ref="H1983" authorId="0" shapeId="0" xr:uid="{28935518-E13E-4813-9762-09958099BFF1}">
      <text>
        <r>
          <rPr>
            <b/>
            <sz val="8"/>
            <color indexed="81"/>
            <rFont val="Tahoma"/>
            <family val="2"/>
          </rPr>
          <t>If any of these numbers are negative, check your PON count and Cable size</t>
        </r>
        <r>
          <rPr>
            <sz val="8"/>
            <color indexed="81"/>
            <rFont val="Tahoma"/>
            <family val="2"/>
          </rPr>
          <t xml:space="preserve">
</t>
        </r>
      </text>
    </comment>
    <comment ref="I1983" authorId="0" shapeId="0" xr:uid="{D77F1738-B824-444B-9642-C75427065C2D}">
      <text>
        <r>
          <rPr>
            <b/>
            <sz val="8"/>
            <color indexed="81"/>
            <rFont val="Tahoma"/>
            <family val="2"/>
          </rPr>
          <t>If any of these numbers are negative, check your PON count and Cable size</t>
        </r>
      </text>
    </comment>
    <comment ref="J1983" authorId="0" shapeId="0" xr:uid="{15CEBF08-7756-46B8-9B80-7C9C09990A8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983" authorId="2" shapeId="0" xr:uid="{64DE8550-9067-4FB8-860D-209D307CD885}">
      <text>
        <r>
          <rPr>
            <b/>
            <sz val="9"/>
            <color indexed="81"/>
            <rFont val="Tahoma"/>
            <family val="2"/>
          </rPr>
          <t>Leave blank if using 10' Terminal Tail
Enter Tail length if greater than 10'</t>
        </r>
      </text>
    </comment>
    <comment ref="M1983" authorId="0" shapeId="0" xr:uid="{937012A0-DDAD-4182-925D-94D060926CC5}">
      <text>
        <r>
          <rPr>
            <b/>
            <sz val="8"/>
            <color indexed="81"/>
            <rFont val="Tahoma"/>
            <family val="2"/>
          </rPr>
          <t>Make design notes such as slack coils, realingment loops,  or location notes</t>
        </r>
      </text>
    </comment>
    <comment ref="Z1983" authorId="0" shapeId="0" xr:uid="{E1A0687C-10F1-468D-9BD2-9F74273B25DC}">
      <text>
        <r>
          <rPr>
            <b/>
            <sz val="8"/>
            <color indexed="81"/>
            <rFont val="Tahoma"/>
            <family val="2"/>
          </rPr>
          <t>When using a 216, these are the 2-buffer tubes that can't be cross-assigned</t>
        </r>
        <r>
          <rPr>
            <sz val="8"/>
            <color indexed="81"/>
            <rFont val="Tahoma"/>
            <family val="2"/>
          </rPr>
          <t xml:space="preserve">
</t>
        </r>
      </text>
    </comment>
    <comment ref="AA1983" authorId="0" shapeId="0" xr:uid="{7D5ADBC4-53A4-4A1D-A278-369A96137FEC}">
      <text>
        <r>
          <rPr>
            <b/>
            <sz val="8"/>
            <color indexed="81"/>
            <rFont val="Tahoma"/>
            <family val="2"/>
          </rPr>
          <t xml:space="preserve">Counting from High count Backwards- this is Fiber Strand 145
</t>
        </r>
      </text>
    </comment>
    <comment ref="AB1983" authorId="0" shapeId="0" xr:uid="{9367EFE6-B471-4FB4-AA4B-C1CD83307D82}">
      <text>
        <r>
          <rPr>
            <b/>
            <sz val="8"/>
            <color indexed="81"/>
            <rFont val="Tahoma"/>
            <family val="2"/>
          </rPr>
          <t>Counting from High count Backwards- this is Fiber Strand 156</t>
        </r>
      </text>
    </comment>
    <comment ref="J1985" authorId="1" shapeId="0" xr:uid="{191DC690-A23F-499E-81BA-4CDE6B4F1D24}">
      <text>
        <r>
          <rPr>
            <b/>
            <sz val="9"/>
            <color indexed="81"/>
            <rFont val="Tahoma"/>
            <family val="2"/>
          </rPr>
          <t>If this highlights as an error, consider upsizing the Tether size for better ribbon utilization</t>
        </r>
      </text>
    </comment>
    <comment ref="J1986" authorId="1" shapeId="0" xr:uid="{6074416C-8DAA-4444-AD55-8CBFF7891D6B}">
      <text>
        <r>
          <rPr>
            <b/>
            <sz val="9"/>
            <color indexed="81"/>
            <rFont val="Tahoma"/>
            <family val="2"/>
          </rPr>
          <t>If this highlights as an error, consider upsizing the Tether size for better ribbon utilization</t>
        </r>
      </text>
    </comment>
    <comment ref="J1987" authorId="1" shapeId="0" xr:uid="{00395406-21D6-48B6-895D-E964003B1D3B}">
      <text>
        <r>
          <rPr>
            <b/>
            <sz val="9"/>
            <color indexed="81"/>
            <rFont val="Tahoma"/>
            <family val="2"/>
          </rPr>
          <t>If this highlights as an error, consider upsizing the Tether size for better ribbon utilization</t>
        </r>
      </text>
    </comment>
    <comment ref="J1988" authorId="1" shapeId="0" xr:uid="{DE9FBFDA-BE18-424F-82C6-99A2CA3DDBB7}">
      <text>
        <r>
          <rPr>
            <b/>
            <sz val="9"/>
            <color indexed="81"/>
            <rFont val="Tahoma"/>
            <family val="2"/>
          </rPr>
          <t>If this highlights as an error, consider upsizing the Tether size for better ribbon utilization</t>
        </r>
      </text>
    </comment>
    <comment ref="J1989" authorId="1" shapeId="0" xr:uid="{ECD7106B-21D1-41D9-8320-B0BD6CB031F1}">
      <text>
        <r>
          <rPr>
            <b/>
            <sz val="9"/>
            <color indexed="81"/>
            <rFont val="Tahoma"/>
            <family val="2"/>
          </rPr>
          <t>If this highlights as an error, consider upsizing the Tether size for better ribbon utilization</t>
        </r>
      </text>
    </comment>
    <comment ref="J1990" authorId="1" shapeId="0" xr:uid="{17534193-85CF-44BE-9281-0E51C8A782FD}">
      <text>
        <r>
          <rPr>
            <b/>
            <sz val="9"/>
            <color indexed="81"/>
            <rFont val="Tahoma"/>
            <family val="2"/>
          </rPr>
          <t>If this highlights as an error, consider upsizing the Tether size for better ribbon utilization</t>
        </r>
      </text>
    </comment>
    <comment ref="J1991" authorId="1" shapeId="0" xr:uid="{9F9C62E5-7809-4811-83FF-D5D06D431274}">
      <text>
        <r>
          <rPr>
            <b/>
            <sz val="9"/>
            <color indexed="81"/>
            <rFont val="Tahoma"/>
            <family val="2"/>
          </rPr>
          <t>If this highlights as an error, consider upsizing the Tether size for better ribbon utilization</t>
        </r>
      </text>
    </comment>
    <comment ref="J1992" authorId="1" shapeId="0" xr:uid="{B36BB991-483B-42FC-B9F8-DCB6097FE198}">
      <text>
        <r>
          <rPr>
            <b/>
            <sz val="9"/>
            <color indexed="81"/>
            <rFont val="Tahoma"/>
            <family val="2"/>
          </rPr>
          <t>If this highlights as an error, consider upsizing the Tether size for better ribbon utilization</t>
        </r>
      </text>
    </comment>
    <comment ref="J1993" authorId="1" shapeId="0" xr:uid="{F13F9E39-71C2-489D-BB95-47FF4B0D5231}">
      <text>
        <r>
          <rPr>
            <b/>
            <sz val="9"/>
            <color indexed="81"/>
            <rFont val="Tahoma"/>
            <family val="2"/>
          </rPr>
          <t>If this highlights as an error, consider upsizing the Tether size for better ribbon utilization</t>
        </r>
      </text>
    </comment>
    <comment ref="J1994" authorId="1" shapeId="0" xr:uid="{6ED3B9C6-86ED-4AE3-B900-3017247B3B46}">
      <text>
        <r>
          <rPr>
            <b/>
            <sz val="9"/>
            <color indexed="81"/>
            <rFont val="Tahoma"/>
            <family val="2"/>
          </rPr>
          <t>If this highlights as an error, consider upsizing the Tether size for better ribbon utilization</t>
        </r>
      </text>
    </comment>
    <comment ref="J1995" authorId="1" shapeId="0" xr:uid="{5B2EEBA7-1441-4C1D-880B-1215C6933051}">
      <text>
        <r>
          <rPr>
            <b/>
            <sz val="9"/>
            <color indexed="81"/>
            <rFont val="Tahoma"/>
            <family val="2"/>
          </rPr>
          <t>If this highlights as an error, consider upsizing the Tether size for better ribbon utilization</t>
        </r>
      </text>
    </comment>
    <comment ref="J1996" authorId="1" shapeId="0" xr:uid="{51CAB2CB-0B09-48B5-8CDB-527BFAD14001}">
      <text>
        <r>
          <rPr>
            <b/>
            <sz val="9"/>
            <color indexed="81"/>
            <rFont val="Tahoma"/>
            <family val="2"/>
          </rPr>
          <t>If this highlights as an error, consider upsizing the Tether size for better ribbon utilization</t>
        </r>
      </text>
    </comment>
    <comment ref="J1997" authorId="1" shapeId="0" xr:uid="{09D791AF-27C7-46E0-A09C-1C7092026A09}">
      <text>
        <r>
          <rPr>
            <b/>
            <sz val="9"/>
            <color indexed="81"/>
            <rFont val="Tahoma"/>
            <family val="2"/>
          </rPr>
          <t>If this highlights as an error, consider upsizing the Tether size for better ribbon utilization</t>
        </r>
      </text>
    </comment>
    <comment ref="J1998" authorId="1" shapeId="0" xr:uid="{46F3096B-D1B8-4FB6-B170-85EAF7A0BE04}">
      <text>
        <r>
          <rPr>
            <b/>
            <sz val="9"/>
            <color indexed="81"/>
            <rFont val="Tahoma"/>
            <family val="2"/>
          </rPr>
          <t>If this highlights as an error, consider upsizing the Tether size for better ribbon utilization</t>
        </r>
      </text>
    </comment>
    <comment ref="J1999" authorId="1" shapeId="0" xr:uid="{8EBC2A0C-C86F-4B64-B9E3-03648D82FF1B}">
      <text>
        <r>
          <rPr>
            <b/>
            <sz val="9"/>
            <color indexed="81"/>
            <rFont val="Tahoma"/>
            <family val="2"/>
          </rPr>
          <t>If this highlights as an error, consider upsizing the Tether size for better ribbon utilization</t>
        </r>
      </text>
    </comment>
    <comment ref="J2000" authorId="1" shapeId="0" xr:uid="{70A3EF9C-91BB-4FD6-B8B6-B32E9144EA4C}">
      <text>
        <r>
          <rPr>
            <b/>
            <sz val="9"/>
            <color indexed="81"/>
            <rFont val="Tahoma"/>
            <family val="2"/>
          </rPr>
          <t>If this highlights as an error, consider upsizing the Tether size for better ribbon utilization</t>
        </r>
      </text>
    </comment>
    <comment ref="J2001" authorId="1" shapeId="0" xr:uid="{EC6A047E-1634-473F-865C-540FC1A44FD1}">
      <text>
        <r>
          <rPr>
            <b/>
            <sz val="9"/>
            <color indexed="81"/>
            <rFont val="Tahoma"/>
            <family val="2"/>
          </rPr>
          <t>If this highlights as an error, consider upsizing the Tether size for better ribbon utilization</t>
        </r>
      </text>
    </comment>
    <comment ref="J2002" authorId="1" shapeId="0" xr:uid="{46F802C8-2EA6-4DB8-A97E-A5109DE2ED6B}">
      <text>
        <r>
          <rPr>
            <b/>
            <sz val="9"/>
            <color indexed="81"/>
            <rFont val="Tahoma"/>
            <family val="2"/>
          </rPr>
          <t>If this highlights as an error, consider upsizing the Tether size for better ribbon utilization</t>
        </r>
      </text>
    </comment>
    <comment ref="C2003" authorId="1" shapeId="0" xr:uid="{4F87D40D-0FF4-4E20-9157-0C12F8597F4C}">
      <text>
        <r>
          <rPr>
            <b/>
            <sz val="9"/>
            <color indexed="81"/>
            <rFont val="Tahoma"/>
            <family val="2"/>
          </rPr>
          <t>DBL REV requires TWO rows!
TPL REV requires THREE rows!
QD REV requires FOUR rows!</t>
        </r>
      </text>
    </comment>
    <comment ref="J2003" authorId="1" shapeId="0" xr:uid="{B1970120-7C36-462D-A325-135725A070B6}">
      <text>
        <r>
          <rPr>
            <b/>
            <sz val="9"/>
            <color indexed="81"/>
            <rFont val="Tahoma"/>
            <family val="2"/>
          </rPr>
          <t>If this highlights as an error, consider upsizing the Tether size for better ribbon utilization</t>
        </r>
      </text>
    </comment>
    <comment ref="C2004" authorId="1" shapeId="0" xr:uid="{9BC7BC18-BD11-495A-8BD6-F8A303B9038F}">
      <text>
        <r>
          <rPr>
            <b/>
            <sz val="9"/>
            <color indexed="81"/>
            <rFont val="Tahoma"/>
            <family val="2"/>
          </rPr>
          <t>DBL REV requires TWO rows!
TPL REV requires THREE rows!
QD REV requires FOUR rows!</t>
        </r>
      </text>
    </comment>
    <comment ref="J2004" authorId="1" shapeId="0" xr:uid="{2867D5BB-417C-4CD1-9164-9278B58C8629}">
      <text>
        <r>
          <rPr>
            <b/>
            <sz val="9"/>
            <color indexed="81"/>
            <rFont val="Tahoma"/>
            <family val="2"/>
          </rPr>
          <t>If this highlights as an error, consider upsizing the Tether size for better ribbon utilization</t>
        </r>
      </text>
    </comment>
    <comment ref="C2005" authorId="1" shapeId="0" xr:uid="{7BF8C5EA-5668-4656-A180-EE39F4006C7C}">
      <text>
        <r>
          <rPr>
            <b/>
            <sz val="9"/>
            <color indexed="81"/>
            <rFont val="Tahoma"/>
            <family val="2"/>
          </rPr>
          <t>DBL REV requires TWO rows!
TPL REV requires THREE rows!
QD REV requires FOUR rows!</t>
        </r>
      </text>
    </comment>
    <comment ref="J2005" authorId="1" shapeId="0" xr:uid="{AC076D6D-37F5-479C-923C-244B3D737344}">
      <text>
        <r>
          <rPr>
            <b/>
            <sz val="9"/>
            <color indexed="81"/>
            <rFont val="Tahoma"/>
            <family val="2"/>
          </rPr>
          <t>If this highlights as an error, consider upsizing the Tether size for better ribbon utilization</t>
        </r>
      </text>
    </comment>
    <comment ref="C2006" authorId="1" shapeId="0" xr:uid="{C94EA17E-95FC-4AF3-AF88-E216ABF4FAB6}">
      <text>
        <r>
          <rPr>
            <b/>
            <sz val="9"/>
            <color indexed="81"/>
            <rFont val="Tahoma"/>
            <family val="2"/>
          </rPr>
          <t>DBL REV requires TWO rows!
TPL REV requires THREE rows!
QD REV requires FOUR rows!</t>
        </r>
      </text>
    </comment>
    <comment ref="J2006" authorId="1" shapeId="0" xr:uid="{B9452CAD-F0DB-407C-8EA1-117D3FC49EB6}">
      <text>
        <r>
          <rPr>
            <b/>
            <sz val="9"/>
            <color indexed="81"/>
            <rFont val="Tahoma"/>
            <family val="2"/>
          </rPr>
          <t>If this highlights as an error, consider upsizing the Tether size for better ribbon utilization</t>
        </r>
      </text>
    </comment>
    <comment ref="C2007" authorId="1" shapeId="0" xr:uid="{1AF5F2DB-27B6-465C-9B8B-419731E0E480}">
      <text>
        <r>
          <rPr>
            <b/>
            <sz val="9"/>
            <color indexed="81"/>
            <rFont val="Tahoma"/>
            <family val="2"/>
          </rPr>
          <t>DBL REV requires TWO rows!
TPL REV requires THREE rows!
QD REV requires FOUR rows!</t>
        </r>
      </text>
    </comment>
    <comment ref="J2007" authorId="1" shapeId="0" xr:uid="{8F21F456-4ECC-439C-9DC7-C4B8D47186C3}">
      <text>
        <r>
          <rPr>
            <b/>
            <sz val="9"/>
            <color indexed="81"/>
            <rFont val="Tahoma"/>
            <family val="2"/>
          </rPr>
          <t>If this highlights as an error, consider upsizing the Tether size for better ribbon utilization</t>
        </r>
      </text>
    </comment>
    <comment ref="C2008" authorId="1" shapeId="0" xr:uid="{6702AB4B-599D-42BD-97DB-615A371741F1}">
      <text>
        <r>
          <rPr>
            <b/>
            <sz val="9"/>
            <color indexed="81"/>
            <rFont val="Tahoma"/>
            <family val="2"/>
          </rPr>
          <t>DBL REV requires TWO rows!
TPL REV requires THREE rows!
QD REV requires FOUR rows!</t>
        </r>
      </text>
    </comment>
    <comment ref="J2008" authorId="1" shapeId="0" xr:uid="{78B26D11-18E3-41A8-A72D-10E54DDD6037}">
      <text>
        <r>
          <rPr>
            <b/>
            <sz val="9"/>
            <color indexed="81"/>
            <rFont val="Tahoma"/>
            <family val="2"/>
          </rPr>
          <t>If this highlights as an error, consider upsizing the Tether size for better ribbon utilization</t>
        </r>
      </text>
    </comment>
    <comment ref="C2009" authorId="1" shapeId="0" xr:uid="{C5D50DF5-59AB-43B7-9945-11D453F55E10}">
      <text>
        <r>
          <rPr>
            <b/>
            <sz val="9"/>
            <color indexed="81"/>
            <rFont val="Tahoma"/>
            <family val="2"/>
          </rPr>
          <t>DBL REV requires TWO rows!
TPL REV requires THREE rows!
QD REV requires FOUR rows!</t>
        </r>
      </text>
    </comment>
    <comment ref="J2009" authorId="1" shapeId="0" xr:uid="{E3A1AFF8-4D65-472C-9420-B98B12FE3A12}">
      <text>
        <r>
          <rPr>
            <b/>
            <sz val="9"/>
            <color indexed="81"/>
            <rFont val="Tahoma"/>
            <family val="2"/>
          </rPr>
          <t>If this highlights as an error, consider upsizing the Tether size for better ribbon utilization</t>
        </r>
      </text>
    </comment>
    <comment ref="B2015" authorId="0" shapeId="0" xr:uid="{5722DF51-402D-428F-80FA-BB3B4ADB80E7}">
      <text>
        <r>
          <rPr>
            <b/>
            <sz val="8"/>
            <color indexed="81"/>
            <rFont val="Tahoma"/>
            <family val="2"/>
          </rPr>
          <t>This information will be used to satisfy your distribution planning requirement.</t>
        </r>
        <r>
          <rPr>
            <sz val="8"/>
            <color indexed="81"/>
            <rFont val="Tahoma"/>
            <family val="2"/>
          </rPr>
          <t xml:space="preserve">
</t>
        </r>
      </text>
    </comment>
    <comment ref="G2015" authorId="0" shapeId="0" xr:uid="{D90ABD0A-800D-407C-80D8-0579EE98834E}">
      <text>
        <r>
          <rPr>
            <b/>
            <sz val="8"/>
            <color indexed="81"/>
            <rFont val="Tahoma"/>
            <family val="2"/>
          </rPr>
          <t>This is total fibers that have been assigned to this Reel based on Tether sizes picked</t>
        </r>
        <r>
          <rPr>
            <sz val="8"/>
            <color indexed="81"/>
            <rFont val="Tahoma"/>
            <family val="2"/>
          </rPr>
          <t xml:space="preserve">
</t>
        </r>
      </text>
    </comment>
    <comment ref="I2015" authorId="0" shapeId="0" xr:uid="{0D5504C6-2CC2-406B-A36A-3586BFE0135A}">
      <text>
        <r>
          <rPr>
            <b/>
            <sz val="8"/>
            <color indexed="81"/>
            <rFont val="Tahoma"/>
            <family val="2"/>
          </rPr>
          <t>This will be added to Planning Load Block A for TOTAL</t>
        </r>
        <r>
          <rPr>
            <sz val="8"/>
            <color indexed="81"/>
            <rFont val="Tahoma"/>
            <family val="2"/>
          </rPr>
          <t xml:space="preserve">
</t>
        </r>
      </text>
    </comment>
    <comment ref="J2015" authorId="0" shapeId="0" xr:uid="{B1DE38AD-6C12-4C46-8AF6-EE4DB4E621C3}">
      <text>
        <r>
          <rPr>
            <b/>
            <sz val="8"/>
            <color indexed="81"/>
            <rFont val="Tahoma"/>
            <family val="2"/>
          </rPr>
          <t>This is the PON OUT count that is not assigned in this cable reel.</t>
        </r>
        <r>
          <rPr>
            <sz val="8"/>
            <color indexed="81"/>
            <rFont val="Tahoma"/>
            <family val="2"/>
          </rPr>
          <t xml:space="preserve">
</t>
        </r>
      </text>
    </comment>
    <comment ref="P2015" authorId="1" shapeId="0" xr:uid="{34F58865-6088-49AB-82F8-2169A1283EF8}">
      <text>
        <r>
          <rPr>
            <b/>
            <sz val="9"/>
            <color indexed="81"/>
            <rFont val="Tahoma"/>
            <family val="2"/>
          </rPr>
          <t>REMEMBER: 2-Fbr Tethers are NOT available for RPX CABLE!</t>
        </r>
      </text>
    </comment>
    <comment ref="Q2015" authorId="1" shapeId="0" xr:uid="{79F373CD-A96D-4FE2-9063-5679E7151EB2}">
      <text>
        <r>
          <rPr>
            <b/>
            <sz val="9"/>
            <color indexed="81"/>
            <rFont val="Tahoma"/>
            <family val="2"/>
          </rPr>
          <t>REMEMBER: 2-Fbr Tethers are NOT available for RPX CABLE!</t>
        </r>
      </text>
    </comment>
    <comment ref="S2015" authorId="1" shapeId="0" xr:uid="{AB95C08B-75FD-412B-8C13-3C482BAC4F6A}">
      <text>
        <r>
          <rPr>
            <b/>
            <sz val="9"/>
            <color indexed="81"/>
            <rFont val="Tahoma"/>
            <family val="2"/>
          </rPr>
          <t>REMEMBER: 2-Fbr Tethers are NOT available for RPX CABLE!</t>
        </r>
      </text>
    </comment>
    <comment ref="T2015" authorId="1" shapeId="0" xr:uid="{46836358-0500-4803-A136-8BEF58821D7D}">
      <text>
        <r>
          <rPr>
            <b/>
            <sz val="9"/>
            <color indexed="81"/>
            <rFont val="Tahoma"/>
            <family val="2"/>
          </rPr>
          <t>REMEMBER: 2-Fbr Tethers are NOT available for RPX CABLE!</t>
        </r>
      </text>
    </comment>
    <comment ref="B2016" authorId="0" shapeId="0" xr:uid="{972B5DA2-F306-4CEE-9A17-6F08A720415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016" authorId="0" shapeId="0" xr:uid="{B1E767C7-DD5B-4695-A130-6AAAA1BD137E}">
      <text>
        <r>
          <rPr>
            <b/>
            <sz val="8"/>
            <color indexed="81"/>
            <rFont val="Tahoma"/>
            <family val="2"/>
          </rPr>
          <t>Make sure you add this number to "TAT FIBERS ASSIGNED" for the total required in the Load Block on the prints.</t>
        </r>
      </text>
    </comment>
    <comment ref="G2016" authorId="0" shapeId="0" xr:uid="{317CE880-8953-4106-89EE-FF33049637D9}">
      <text>
        <r>
          <rPr>
            <b/>
            <sz val="8"/>
            <color indexed="81"/>
            <rFont val="Tahoma"/>
            <family val="2"/>
          </rPr>
          <t>Includes "DEAD" Count (No PON count assigned)</t>
        </r>
      </text>
    </comment>
    <comment ref="I2016" authorId="0" shapeId="0" xr:uid="{81614319-B0F6-4835-9747-A8028EE319E9}">
      <text>
        <r>
          <rPr>
            <b/>
            <sz val="8"/>
            <color indexed="81"/>
            <rFont val="Tahoma"/>
            <family val="2"/>
          </rPr>
          <t xml:space="preserve">If this number is negative- you need to upsize your cable sheath </t>
        </r>
        <r>
          <rPr>
            <sz val="8"/>
            <color indexed="81"/>
            <rFont val="Tahoma"/>
            <family val="2"/>
          </rPr>
          <t xml:space="preserve">
</t>
        </r>
      </text>
    </comment>
    <comment ref="Z2016" authorId="0" shapeId="0" xr:uid="{F5F7A9F0-48C8-48FA-8CD1-957DE65C9E2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017" authorId="0" shapeId="0" xr:uid="{9BF3ADFD-2DD9-47AE-80A9-05F9E3D9A3A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017" authorId="0" shapeId="0" xr:uid="{E9B8D778-2004-41B5-AF09-2A9BDED76B4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017" authorId="0" shapeId="0" xr:uid="{1175C69F-E533-4B21-A705-9924970C5244}">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017" authorId="1" shapeId="0" xr:uid="{42797344-41DB-4328-B65E-DB6A6E2FA88E}">
      <text>
        <r>
          <rPr>
            <b/>
            <sz val="9"/>
            <color indexed="81"/>
            <rFont val="Tahoma"/>
            <family val="2"/>
          </rPr>
          <t>REMEMBER: 6-Fbr Tethers are NOT available for RPX CABLE!</t>
        </r>
      </text>
    </comment>
    <comment ref="Q2017" authorId="1" shapeId="0" xr:uid="{28FBC157-DFFB-44ED-B4FD-3C7718AF4976}">
      <text>
        <r>
          <rPr>
            <b/>
            <sz val="9"/>
            <color indexed="81"/>
            <rFont val="Tahoma"/>
            <family val="2"/>
          </rPr>
          <t>REMEMBER: 6-Fbr Tethers are NOT available for RPX CABLE!</t>
        </r>
      </text>
    </comment>
    <comment ref="S2017" authorId="1" shapeId="0" xr:uid="{8830FFDF-F4DA-49C4-9105-FBE4C93801FF}">
      <text>
        <r>
          <rPr>
            <b/>
            <sz val="9"/>
            <color indexed="81"/>
            <rFont val="Tahoma"/>
            <family val="2"/>
          </rPr>
          <t>REMEMBER: 6-Fbr Tethers are NOT available for RPX CABLE!</t>
        </r>
      </text>
    </comment>
    <comment ref="T2017" authorId="1" shapeId="0" xr:uid="{C7279330-D0A3-49B5-A49E-11C247A06ED1}">
      <text>
        <r>
          <rPr>
            <b/>
            <sz val="9"/>
            <color indexed="81"/>
            <rFont val="Tahoma"/>
            <family val="2"/>
          </rPr>
          <t>REMEMBER: 6-Fbr Tethers are NOT available for AERIAL CABLE!</t>
        </r>
      </text>
    </comment>
    <comment ref="B2018" authorId="0" shapeId="0" xr:uid="{61851A81-8A6D-4244-89D9-3C5A8469960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018" authorId="0" shapeId="0" xr:uid="{00553350-252B-46D5-90F8-5452D0D656DB}">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019" authorId="0" shapeId="0" xr:uid="{93E45740-F2A4-4717-B26F-4D65609AF77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020" authorId="0" shapeId="0" xr:uid="{6B6406D4-A021-487B-B54F-D27FB1F44249}">
      <text>
        <r>
          <rPr>
            <b/>
            <sz val="8"/>
            <color indexed="81"/>
            <rFont val="Tahoma"/>
            <family val="2"/>
          </rPr>
          <t>Include any existing, planned, or expected wireless locations to be fed by this reel of cable.</t>
        </r>
        <r>
          <rPr>
            <sz val="8"/>
            <color indexed="81"/>
            <rFont val="Tahoma"/>
            <family val="2"/>
          </rPr>
          <t xml:space="preserve">
</t>
        </r>
      </text>
    </comment>
    <comment ref="E2020" authorId="0" shapeId="0" xr:uid="{1002458F-B5E6-4F04-A709-81E7E140141F}">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020" authorId="0" shapeId="0" xr:uid="{3E5A50E9-E1B5-4D8C-870A-D7B0D0D6B472}">
      <text>
        <r>
          <rPr>
            <b/>
            <sz val="8"/>
            <color indexed="81"/>
            <rFont val="Tahoma"/>
            <family val="2"/>
          </rPr>
          <t>These are "manufacturing rules" and general warnings</t>
        </r>
        <r>
          <rPr>
            <sz val="8"/>
            <color indexed="81"/>
            <rFont val="Tahoma"/>
            <family val="2"/>
          </rPr>
          <t xml:space="preserve">
</t>
        </r>
      </text>
    </comment>
    <comment ref="B2021" authorId="0" shapeId="0" xr:uid="{C2EC9AC3-1BE4-4CB5-8A2E-54201104C637}">
      <text>
        <r>
          <rPr>
            <b/>
            <sz val="8"/>
            <color indexed="81"/>
            <rFont val="Tahoma"/>
            <family val="2"/>
          </rPr>
          <t>Field end section(s) requirements that this section of cable will feed (not fed by TETHERS)</t>
        </r>
        <r>
          <rPr>
            <sz val="8"/>
            <color indexed="81"/>
            <rFont val="Tahoma"/>
            <family val="2"/>
          </rPr>
          <t xml:space="preserve">
</t>
        </r>
      </text>
    </comment>
    <comment ref="B2022" authorId="0" shapeId="0" xr:uid="{BD197927-D86B-4629-B372-158D1D6750F2}">
      <text>
        <r>
          <rPr>
            <b/>
            <sz val="8"/>
            <color indexed="81"/>
            <rFont val="Tahoma"/>
            <family val="2"/>
          </rPr>
          <t>This number is a sum of TOTAL PLANNED plus the ASSIGNED TO TETHERS</t>
        </r>
        <r>
          <rPr>
            <sz val="8"/>
            <color indexed="81"/>
            <rFont val="Tahoma"/>
            <family val="2"/>
          </rPr>
          <t xml:space="preserve">
</t>
        </r>
      </text>
    </comment>
    <comment ref="Z2023" authorId="0" shapeId="0" xr:uid="{2AFF3757-974C-4501-B308-7E950A77C36B}">
      <text>
        <r>
          <rPr>
            <b/>
            <sz val="8"/>
            <color indexed="81"/>
            <rFont val="Tahoma"/>
            <family val="2"/>
          </rPr>
          <t>When using a 216, these are the 2-buffer tubes that can't be cross-assigned</t>
        </r>
        <r>
          <rPr>
            <sz val="8"/>
            <color indexed="81"/>
            <rFont val="Tahoma"/>
            <family val="2"/>
          </rPr>
          <t xml:space="preserve">
</t>
        </r>
      </text>
    </comment>
    <comment ref="AA2023" authorId="0" shapeId="0" xr:uid="{28934F7A-001C-406D-9100-7FAB70F6F9A8}">
      <text>
        <r>
          <rPr>
            <b/>
            <sz val="8"/>
            <color indexed="81"/>
            <rFont val="Tahoma"/>
            <family val="2"/>
          </rPr>
          <t>Counting from High count Backwards- this is Fiber Strand 133</t>
        </r>
      </text>
    </comment>
    <comment ref="AB2023" authorId="0" shapeId="0" xr:uid="{3889066B-D3D2-42AC-AD2B-F0A7D04BE5B3}">
      <text>
        <r>
          <rPr>
            <b/>
            <sz val="8"/>
            <color indexed="81"/>
            <rFont val="Tahoma"/>
            <family val="2"/>
          </rPr>
          <t>Counting from High count Backwards- this is Fiber Strand 144</t>
        </r>
        <r>
          <rPr>
            <sz val="8"/>
            <color indexed="81"/>
            <rFont val="Tahoma"/>
            <family val="2"/>
          </rPr>
          <t xml:space="preserve">
</t>
        </r>
      </text>
    </comment>
    <comment ref="C2024" authorId="0" shapeId="0" xr:uid="{844F6D30-4A4B-48B6-A775-00C530AD2D12}">
      <text>
        <r>
          <rPr>
            <b/>
            <sz val="8"/>
            <color indexed="81"/>
            <rFont val="Tahoma"/>
            <family val="2"/>
          </rPr>
          <t xml:space="preserve">Select if this tether will be used to feed a CFST or a lateral cable. </t>
        </r>
      </text>
    </comment>
    <comment ref="D2024" authorId="0" shapeId="0" xr:uid="{538706C5-7C9A-4290-B000-D185EF50A4D9}">
      <text>
        <r>
          <rPr>
            <b/>
            <sz val="8"/>
            <color indexed="81"/>
            <rFont val="Tahoma"/>
            <family val="2"/>
          </rPr>
          <t>Note the Terminal Address to keep your locations straight</t>
        </r>
        <r>
          <rPr>
            <sz val="8"/>
            <color indexed="81"/>
            <rFont val="Tahoma"/>
            <family val="2"/>
          </rPr>
          <t xml:space="preserve">
</t>
        </r>
      </text>
    </comment>
    <comment ref="E2024" authorId="0" shapeId="0" xr:uid="{62FC2A48-9B55-4D39-86F4-B42E26B66089}">
      <text>
        <r>
          <rPr>
            <b/>
            <sz val="9"/>
            <color indexed="81"/>
            <rFont val="Calibri"/>
            <family val="2"/>
            <scheme val="minor"/>
          </rPr>
          <t>Pick the Tether Size for the location</t>
        </r>
        <r>
          <rPr>
            <sz val="8"/>
            <color indexed="81"/>
            <rFont val="Tahoma"/>
            <family val="2"/>
          </rPr>
          <t xml:space="preserve">
</t>
        </r>
      </text>
    </comment>
    <comment ref="F2024" authorId="2" shapeId="0" xr:uid="{F7942390-89AA-4A72-B986-70AC4FFB9005}">
      <text>
        <r>
          <rPr>
            <b/>
            <sz val="9"/>
            <color indexed="81"/>
            <rFont val="Tahoma"/>
            <family val="2"/>
          </rPr>
          <t>Identify TCF or FST location.
Leave blank if tether is NOT for a TCF or FST!</t>
        </r>
      </text>
    </comment>
    <comment ref="H2024" authorId="0" shapeId="0" xr:uid="{3A1EB8B3-0A91-431A-BAE7-083BE8964470}">
      <text>
        <r>
          <rPr>
            <b/>
            <sz val="8"/>
            <color indexed="81"/>
            <rFont val="Tahoma"/>
            <family val="2"/>
          </rPr>
          <t>If any of these numbers are negative, check your PON count and Cable size</t>
        </r>
        <r>
          <rPr>
            <sz val="8"/>
            <color indexed="81"/>
            <rFont val="Tahoma"/>
            <family val="2"/>
          </rPr>
          <t xml:space="preserve">
</t>
        </r>
      </text>
    </comment>
    <comment ref="I2024" authorId="0" shapeId="0" xr:uid="{DB806D2E-BEEC-4F0A-9A94-990FE52B76F8}">
      <text>
        <r>
          <rPr>
            <b/>
            <sz val="8"/>
            <color indexed="81"/>
            <rFont val="Tahoma"/>
            <family val="2"/>
          </rPr>
          <t>If any of these numbers are negative, check your PON count and Cable size</t>
        </r>
      </text>
    </comment>
    <comment ref="J2024" authorId="0" shapeId="0" xr:uid="{D2B4284D-A2C4-4672-AE5D-F2A9AAE020D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2024" authorId="2" shapeId="0" xr:uid="{81C1B51E-5488-49D5-8809-F678EDD6BCAB}">
      <text>
        <r>
          <rPr>
            <b/>
            <sz val="9"/>
            <color indexed="81"/>
            <rFont val="Tahoma"/>
            <family val="2"/>
          </rPr>
          <t>Leave blank if using 10' Terminal Tail
Enter Tail length if greater than 10'</t>
        </r>
      </text>
    </comment>
    <comment ref="M2024" authorId="0" shapeId="0" xr:uid="{9DDEEC21-AB2D-4E96-9327-604D23DC0B99}">
      <text>
        <r>
          <rPr>
            <b/>
            <sz val="8"/>
            <color indexed="81"/>
            <rFont val="Tahoma"/>
            <family val="2"/>
          </rPr>
          <t>Make design notes such as slack coils, realingment loops,  or location notes</t>
        </r>
      </text>
    </comment>
    <comment ref="Z2024" authorId="0" shapeId="0" xr:uid="{E51E0CE8-818D-4343-B02E-CFA8CAEE0C61}">
      <text>
        <r>
          <rPr>
            <b/>
            <sz val="8"/>
            <color indexed="81"/>
            <rFont val="Tahoma"/>
            <family val="2"/>
          </rPr>
          <t>When using a 216, these are the 2-buffer tubes that can't be cross-assigned</t>
        </r>
        <r>
          <rPr>
            <sz val="8"/>
            <color indexed="81"/>
            <rFont val="Tahoma"/>
            <family val="2"/>
          </rPr>
          <t xml:space="preserve">
</t>
        </r>
      </text>
    </comment>
    <comment ref="AA2024" authorId="0" shapeId="0" xr:uid="{F3411A2C-DAE6-419B-8D89-2465AE56636A}">
      <text>
        <r>
          <rPr>
            <b/>
            <sz val="8"/>
            <color indexed="81"/>
            <rFont val="Tahoma"/>
            <family val="2"/>
          </rPr>
          <t xml:space="preserve">Counting from High count Backwards- this is Fiber Strand 145
</t>
        </r>
      </text>
    </comment>
    <comment ref="AB2024" authorId="0" shapeId="0" xr:uid="{35C56456-C0F1-4BC6-BD90-ED37332D5F5F}">
      <text>
        <r>
          <rPr>
            <b/>
            <sz val="8"/>
            <color indexed="81"/>
            <rFont val="Tahoma"/>
            <family val="2"/>
          </rPr>
          <t>Counting from High count Backwards- this is Fiber Strand 156</t>
        </r>
      </text>
    </comment>
    <comment ref="J2026" authorId="1" shapeId="0" xr:uid="{9AF00836-B5FA-4D20-AF30-9A6A540D49B3}">
      <text>
        <r>
          <rPr>
            <b/>
            <sz val="9"/>
            <color indexed="81"/>
            <rFont val="Tahoma"/>
            <family val="2"/>
          </rPr>
          <t>If this highlights as an error, consider upsizing the Tether size for better ribbon utilization</t>
        </r>
      </text>
    </comment>
    <comment ref="J2027" authorId="1" shapeId="0" xr:uid="{F4B1BFB3-2B5E-4BE9-BA39-3E6900B25138}">
      <text>
        <r>
          <rPr>
            <b/>
            <sz val="9"/>
            <color indexed="81"/>
            <rFont val="Tahoma"/>
            <family val="2"/>
          </rPr>
          <t>If this highlights as an error, consider upsizing the Tether size for better ribbon utilization</t>
        </r>
      </text>
    </comment>
    <comment ref="J2028" authorId="1" shapeId="0" xr:uid="{2BE3020C-604B-4003-9D36-5E27C6EFEA9D}">
      <text>
        <r>
          <rPr>
            <b/>
            <sz val="9"/>
            <color indexed="81"/>
            <rFont val="Tahoma"/>
            <family val="2"/>
          </rPr>
          <t>If this highlights as an error, consider upsizing the Tether size for better ribbon utilization</t>
        </r>
      </text>
    </comment>
    <comment ref="J2029" authorId="1" shapeId="0" xr:uid="{D44DE3B1-B082-4C89-9146-0AE3FDCBE2F9}">
      <text>
        <r>
          <rPr>
            <b/>
            <sz val="9"/>
            <color indexed="81"/>
            <rFont val="Tahoma"/>
            <family val="2"/>
          </rPr>
          <t>If this highlights as an error, consider upsizing the Tether size for better ribbon utilization</t>
        </r>
      </text>
    </comment>
    <comment ref="J2030" authorId="1" shapeId="0" xr:uid="{1E276AF6-9682-4DE7-A953-CCFAA4A23B03}">
      <text>
        <r>
          <rPr>
            <b/>
            <sz val="9"/>
            <color indexed="81"/>
            <rFont val="Tahoma"/>
            <family val="2"/>
          </rPr>
          <t>If this highlights as an error, consider upsizing the Tether size for better ribbon utilization</t>
        </r>
      </text>
    </comment>
    <comment ref="J2031" authorId="1" shapeId="0" xr:uid="{40CFA948-A80F-40C9-B9D4-9AFAAE4E42F5}">
      <text>
        <r>
          <rPr>
            <b/>
            <sz val="9"/>
            <color indexed="81"/>
            <rFont val="Tahoma"/>
            <family val="2"/>
          </rPr>
          <t>If this highlights as an error, consider upsizing the Tether size for better ribbon utilization</t>
        </r>
      </text>
    </comment>
    <comment ref="J2032" authorId="1" shapeId="0" xr:uid="{B29D36F5-F40E-4B88-BA66-A44DFCC104C5}">
      <text>
        <r>
          <rPr>
            <b/>
            <sz val="9"/>
            <color indexed="81"/>
            <rFont val="Tahoma"/>
            <family val="2"/>
          </rPr>
          <t>If this highlights as an error, consider upsizing the Tether size for better ribbon utilization</t>
        </r>
      </text>
    </comment>
    <comment ref="J2033" authorId="1" shapeId="0" xr:uid="{6F48F7A8-96B9-4A7E-A227-DB42AC92B6A1}">
      <text>
        <r>
          <rPr>
            <b/>
            <sz val="9"/>
            <color indexed="81"/>
            <rFont val="Tahoma"/>
            <family val="2"/>
          </rPr>
          <t>If this highlights as an error, consider upsizing the Tether size for better ribbon utilization</t>
        </r>
      </text>
    </comment>
    <comment ref="J2034" authorId="1" shapeId="0" xr:uid="{EF26187D-ED6E-4B53-8827-2C68CF9E597F}">
      <text>
        <r>
          <rPr>
            <b/>
            <sz val="9"/>
            <color indexed="81"/>
            <rFont val="Tahoma"/>
            <family val="2"/>
          </rPr>
          <t>If this highlights as an error, consider upsizing the Tether size for better ribbon utilization</t>
        </r>
      </text>
    </comment>
    <comment ref="J2035" authorId="1" shapeId="0" xr:uid="{A66ABA06-9452-42DE-ADC2-0BE8B583B117}">
      <text>
        <r>
          <rPr>
            <b/>
            <sz val="9"/>
            <color indexed="81"/>
            <rFont val="Tahoma"/>
            <family val="2"/>
          </rPr>
          <t>If this highlights as an error, consider upsizing the Tether size for better ribbon utilization</t>
        </r>
      </text>
    </comment>
    <comment ref="J2036" authorId="1" shapeId="0" xr:uid="{596BB784-C26E-493E-ACBA-080A3A4B751D}">
      <text>
        <r>
          <rPr>
            <b/>
            <sz val="9"/>
            <color indexed="81"/>
            <rFont val="Tahoma"/>
            <family val="2"/>
          </rPr>
          <t>If this highlights as an error, consider upsizing the Tether size for better ribbon utilization</t>
        </r>
      </text>
    </comment>
    <comment ref="J2037" authorId="1" shapeId="0" xr:uid="{89F181C5-FDEB-4511-B006-48C7BF7DACCE}">
      <text>
        <r>
          <rPr>
            <b/>
            <sz val="9"/>
            <color indexed="81"/>
            <rFont val="Tahoma"/>
            <family val="2"/>
          </rPr>
          <t>If this highlights as an error, consider upsizing the Tether size for better ribbon utilization</t>
        </r>
      </text>
    </comment>
    <comment ref="J2038" authorId="1" shapeId="0" xr:uid="{A6A46D6D-EACB-4637-8446-102E4BD87529}">
      <text>
        <r>
          <rPr>
            <b/>
            <sz val="9"/>
            <color indexed="81"/>
            <rFont val="Tahoma"/>
            <family val="2"/>
          </rPr>
          <t>If this highlights as an error, consider upsizing the Tether size for better ribbon utilization</t>
        </r>
      </text>
    </comment>
    <comment ref="J2039" authorId="1" shapeId="0" xr:uid="{56E74F64-7A16-4C25-971B-36351B5DAF34}">
      <text>
        <r>
          <rPr>
            <b/>
            <sz val="9"/>
            <color indexed="81"/>
            <rFont val="Tahoma"/>
            <family val="2"/>
          </rPr>
          <t>If this highlights as an error, consider upsizing the Tether size for better ribbon utilization</t>
        </r>
      </text>
    </comment>
    <comment ref="J2040" authorId="1" shapeId="0" xr:uid="{C5EF75DC-8930-4DB4-97C5-85088C55F963}">
      <text>
        <r>
          <rPr>
            <b/>
            <sz val="9"/>
            <color indexed="81"/>
            <rFont val="Tahoma"/>
            <family val="2"/>
          </rPr>
          <t>If this highlights as an error, consider upsizing the Tether size for better ribbon utilization</t>
        </r>
      </text>
    </comment>
    <comment ref="J2041" authorId="1" shapeId="0" xr:uid="{1060AEBB-1095-47DC-8ACE-559C85C329A4}">
      <text>
        <r>
          <rPr>
            <b/>
            <sz val="9"/>
            <color indexed="81"/>
            <rFont val="Tahoma"/>
            <family val="2"/>
          </rPr>
          <t>If this highlights as an error, consider upsizing the Tether size for better ribbon utilization</t>
        </r>
      </text>
    </comment>
    <comment ref="J2042" authorId="1" shapeId="0" xr:uid="{918D0C62-CA79-4ECC-A8A9-537FD8ECCB37}">
      <text>
        <r>
          <rPr>
            <b/>
            <sz val="9"/>
            <color indexed="81"/>
            <rFont val="Tahoma"/>
            <family val="2"/>
          </rPr>
          <t>If this highlights as an error, consider upsizing the Tether size for better ribbon utilization</t>
        </r>
      </text>
    </comment>
    <comment ref="J2043" authorId="1" shapeId="0" xr:uid="{8E7CC292-2419-4B95-A9B7-EA57839903CB}">
      <text>
        <r>
          <rPr>
            <b/>
            <sz val="9"/>
            <color indexed="81"/>
            <rFont val="Tahoma"/>
            <family val="2"/>
          </rPr>
          <t>If this highlights as an error, consider upsizing the Tether size for better ribbon utilization</t>
        </r>
      </text>
    </comment>
    <comment ref="C2044" authorId="1" shapeId="0" xr:uid="{E83989C2-24BF-41B3-8D22-471D1AD828FA}">
      <text>
        <r>
          <rPr>
            <b/>
            <sz val="9"/>
            <color indexed="81"/>
            <rFont val="Tahoma"/>
            <family val="2"/>
          </rPr>
          <t>DBL REV requires TWO rows!
TPL REV requires THREE rows!
QD REV requires FOUR rows!</t>
        </r>
      </text>
    </comment>
    <comment ref="J2044" authorId="1" shapeId="0" xr:uid="{D02B3CD5-E3DA-44FF-91F9-D95EB1F95437}">
      <text>
        <r>
          <rPr>
            <b/>
            <sz val="9"/>
            <color indexed="81"/>
            <rFont val="Tahoma"/>
            <family val="2"/>
          </rPr>
          <t>If this highlights as an error, consider upsizing the Tether size for better ribbon utilization</t>
        </r>
      </text>
    </comment>
    <comment ref="C2045" authorId="1" shapeId="0" xr:uid="{7F54D4D2-717F-4408-85D4-BAF8B5C2A738}">
      <text>
        <r>
          <rPr>
            <b/>
            <sz val="9"/>
            <color indexed="81"/>
            <rFont val="Tahoma"/>
            <family val="2"/>
          </rPr>
          <t>DBL REV requires TWO rows!
TPL REV requires THREE rows!
QD REV requires FOUR rows!</t>
        </r>
      </text>
    </comment>
    <comment ref="J2045" authorId="1" shapeId="0" xr:uid="{4CA61637-C2F2-4207-B643-22A421594CBC}">
      <text>
        <r>
          <rPr>
            <b/>
            <sz val="9"/>
            <color indexed="81"/>
            <rFont val="Tahoma"/>
            <family val="2"/>
          </rPr>
          <t>If this highlights as an error, consider upsizing the Tether size for better ribbon utilization</t>
        </r>
      </text>
    </comment>
    <comment ref="C2046" authorId="1" shapeId="0" xr:uid="{493221E7-D9F5-44EB-9B8E-1B6B07E2BA85}">
      <text>
        <r>
          <rPr>
            <b/>
            <sz val="9"/>
            <color indexed="81"/>
            <rFont val="Tahoma"/>
            <family val="2"/>
          </rPr>
          <t>DBL REV requires TWO rows!
TPL REV requires THREE rows!
QD REV requires FOUR rows!</t>
        </r>
      </text>
    </comment>
    <comment ref="J2046" authorId="1" shapeId="0" xr:uid="{2CDB3E39-87BC-425E-BC8C-112DB277A577}">
      <text>
        <r>
          <rPr>
            <b/>
            <sz val="9"/>
            <color indexed="81"/>
            <rFont val="Tahoma"/>
            <family val="2"/>
          </rPr>
          <t>If this highlights as an error, consider upsizing the Tether size for better ribbon utilization</t>
        </r>
      </text>
    </comment>
    <comment ref="C2047" authorId="1" shapeId="0" xr:uid="{AF1A6B9E-B089-45C1-88F1-1F4B21D2CCB3}">
      <text>
        <r>
          <rPr>
            <b/>
            <sz val="9"/>
            <color indexed="81"/>
            <rFont val="Tahoma"/>
            <family val="2"/>
          </rPr>
          <t>DBL REV requires TWO rows!
TPL REV requires THREE rows!
QD REV requires FOUR rows!</t>
        </r>
      </text>
    </comment>
    <comment ref="J2047" authorId="1" shapeId="0" xr:uid="{434A7650-D978-49DC-94FF-6C0436C218CA}">
      <text>
        <r>
          <rPr>
            <b/>
            <sz val="9"/>
            <color indexed="81"/>
            <rFont val="Tahoma"/>
            <family val="2"/>
          </rPr>
          <t>If this highlights as an error, consider upsizing the Tether size for better ribbon utilization</t>
        </r>
      </text>
    </comment>
    <comment ref="C2048" authorId="1" shapeId="0" xr:uid="{931F77A2-9A28-4AC9-A56E-52218456C839}">
      <text>
        <r>
          <rPr>
            <b/>
            <sz val="9"/>
            <color indexed="81"/>
            <rFont val="Tahoma"/>
            <family val="2"/>
          </rPr>
          <t>DBL REV requires TWO rows!
TPL REV requires THREE rows!
QD REV requires FOUR rows!</t>
        </r>
      </text>
    </comment>
    <comment ref="J2048" authorId="1" shapeId="0" xr:uid="{B039511E-6097-4701-A715-0D9A5FDACA02}">
      <text>
        <r>
          <rPr>
            <b/>
            <sz val="9"/>
            <color indexed="81"/>
            <rFont val="Tahoma"/>
            <family val="2"/>
          </rPr>
          <t>If this highlights as an error, consider upsizing the Tether size for better ribbon utilization</t>
        </r>
      </text>
    </comment>
    <comment ref="C2049" authorId="1" shapeId="0" xr:uid="{61B6F8D3-44F0-4A21-8C91-A91CD20B6492}">
      <text>
        <r>
          <rPr>
            <b/>
            <sz val="9"/>
            <color indexed="81"/>
            <rFont val="Tahoma"/>
            <family val="2"/>
          </rPr>
          <t>DBL REV requires TWO rows!
TPL REV requires THREE rows!
QD REV requires FOUR rows!</t>
        </r>
      </text>
    </comment>
    <comment ref="J2049" authorId="1" shapeId="0" xr:uid="{AF52D1D9-ECA9-4AF7-B1FC-375752C32CA8}">
      <text>
        <r>
          <rPr>
            <b/>
            <sz val="9"/>
            <color indexed="81"/>
            <rFont val="Tahoma"/>
            <family val="2"/>
          </rPr>
          <t>If this highlights as an error, consider upsizing the Tether size for better ribbon utilization</t>
        </r>
      </text>
    </comment>
    <comment ref="C2050" authorId="1" shapeId="0" xr:uid="{9883A3C3-CED2-4049-8F17-2570C695CF2C}">
      <text>
        <r>
          <rPr>
            <b/>
            <sz val="9"/>
            <color indexed="81"/>
            <rFont val="Tahoma"/>
            <family val="2"/>
          </rPr>
          <t>DBL REV requires TWO rows!
TPL REV requires THREE rows!
QD REV requires FOUR rows!</t>
        </r>
      </text>
    </comment>
    <comment ref="J2050" authorId="1" shapeId="0" xr:uid="{D3A52CAE-BCB8-45A2-9A02-F624EE34C1DC}">
      <text>
        <r>
          <rPr>
            <b/>
            <sz val="9"/>
            <color indexed="81"/>
            <rFont val="Tahoma"/>
            <family val="2"/>
          </rPr>
          <t>If this highlights as an error, consider upsizing the Tether size for better ribbon utilization</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LEWIS, CHARLES E</author>
    <author>ELLER, SCOTT</author>
  </authors>
  <commentList>
    <comment ref="B10" authorId="0" shapeId="0" xr:uid="{00000000-0006-0000-0B00-000001000000}">
      <text>
        <r>
          <rPr>
            <b/>
            <sz val="9"/>
            <color indexed="81"/>
            <rFont val="Tahoma"/>
            <family val="2"/>
          </rPr>
          <t>Quantity automatically calculated based on 2-8 port FSTs placed on Assignment Tool with a terminal location of HH.
Adjust the quantity if necessary.</t>
        </r>
        <r>
          <rPr>
            <sz val="9"/>
            <color indexed="81"/>
            <rFont val="Tahoma"/>
            <family val="2"/>
          </rPr>
          <t xml:space="preserve">
</t>
        </r>
      </text>
    </comment>
    <comment ref="B11" authorId="0" shapeId="0" xr:uid="{00000000-0006-0000-0B00-000002000000}">
      <text>
        <r>
          <rPr>
            <b/>
            <sz val="9"/>
            <color indexed="81"/>
            <rFont val="Tahoma"/>
            <family val="2"/>
          </rPr>
          <t>Manually enter the quantity of Tier 22 10"X15" HH required.
Remember to adjust the quantity of Greenway rated HH if necessary.</t>
        </r>
      </text>
    </comment>
    <comment ref="B12" authorId="0" shapeId="0" xr:uid="{00000000-0006-0000-0B00-000003000000}">
      <text>
        <r>
          <rPr>
            <b/>
            <sz val="9"/>
            <color indexed="81"/>
            <rFont val="Tahoma"/>
            <family val="2"/>
          </rPr>
          <t>Quantity is automatically calculated based on the number of 12 port FSTs placed on the Assignment Tool with a terminal location of HH
Adjust quantity if necessary</t>
        </r>
      </text>
    </comment>
    <comment ref="B13" authorId="0" shapeId="0" xr:uid="{CF3D7999-F9B0-4006-8950-9F0DCA521632}">
      <text>
        <r>
          <rPr>
            <b/>
            <sz val="9"/>
            <color indexed="81"/>
            <rFont val="Tahoma"/>
            <family val="2"/>
          </rPr>
          <t>Quantity automatically calculated based on 2-8 port FSTs placed on Assignment Tool with a terminal location of HH.
Adjust the quantity if necessary.</t>
        </r>
        <r>
          <rPr>
            <sz val="9"/>
            <color indexed="81"/>
            <rFont val="Tahoma"/>
            <family val="2"/>
          </rPr>
          <t xml:space="preserve">
</t>
        </r>
      </text>
    </comment>
    <comment ref="B14" authorId="0" shapeId="0" xr:uid="{00000000-0006-0000-0B00-000005000000}">
      <text>
        <r>
          <rPr>
            <b/>
            <sz val="9"/>
            <color indexed="81"/>
            <rFont val="Tahoma"/>
            <family val="2"/>
          </rPr>
          <t>Manually add quantity of Tier 22 17x30x30 handholes required
Adjust quantity of other handholes as needed</t>
        </r>
        <r>
          <rPr>
            <sz val="9"/>
            <color indexed="81"/>
            <rFont val="Tahoma"/>
            <family val="2"/>
          </rPr>
          <t xml:space="preserve">
</t>
        </r>
      </text>
    </comment>
    <comment ref="B15" authorId="0" shapeId="0" xr:uid="{00000000-0006-0000-0B00-000006000000}">
      <text>
        <r>
          <rPr>
            <b/>
            <sz val="9"/>
            <color indexed="81"/>
            <rFont val="Tahoma"/>
            <family val="2"/>
          </rPr>
          <t xml:space="preserve">Manually enter number of 30X48 Tier 15 handholes required.
Adjust the quantity of other size handholes as needed
</t>
        </r>
      </text>
    </comment>
    <comment ref="B16" authorId="0" shapeId="0" xr:uid="{00000000-0006-0000-0B00-000007000000}">
      <text>
        <r>
          <rPr>
            <b/>
            <sz val="9"/>
            <color indexed="81"/>
            <rFont val="Tahoma"/>
            <family val="2"/>
          </rPr>
          <t>Manually enter number of 30X48 Tier 22 handholes required.
Adjust the quantity of other size handholes as needed</t>
        </r>
      </text>
    </comment>
    <comment ref="B70" authorId="0" shapeId="0" xr:uid="{8CAEDED3-1AF7-4C63-88D9-2718C304A67B}">
      <text>
        <r>
          <rPr>
            <b/>
            <sz val="9"/>
            <color indexed="81"/>
            <rFont val="Tahoma"/>
            <family val="2"/>
          </rPr>
          <t>Quantity automatically calculated based number of HH entries on the 8645C Innerduct sheet.
Adjust the quantity if necessary.</t>
        </r>
        <r>
          <rPr>
            <sz val="9"/>
            <color indexed="81"/>
            <rFont val="Tahoma"/>
            <family val="2"/>
          </rPr>
          <t xml:space="preserve">
</t>
        </r>
      </text>
    </comment>
    <comment ref="B71" authorId="0" shapeId="0" xr:uid="{7F576FAD-B4A1-4E2E-BFDC-006CEE6E9A28}">
      <text>
        <r>
          <rPr>
            <b/>
            <sz val="9"/>
            <color indexed="81"/>
            <rFont val="Tahoma"/>
            <family val="2"/>
          </rPr>
          <t>Manually enter the quantity of Tier 22 10"X15" HH required.
Remember to adjust the quantity of Greenway rated HH if necessary.</t>
        </r>
        <r>
          <rPr>
            <sz val="9"/>
            <color indexed="81"/>
            <rFont val="Tahoma"/>
            <family val="2"/>
          </rPr>
          <t xml:space="preserve">
</t>
        </r>
      </text>
    </comment>
    <comment ref="B89" authorId="1" shapeId="0" xr:uid="{00000000-0006-0000-0B00-000008000000}">
      <text>
        <r>
          <rPr>
            <b/>
            <sz val="9"/>
            <color indexed="81"/>
            <rFont val="Tahoma"/>
            <family val="2"/>
          </rPr>
          <t>ONLY use for F1 jobs</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<sst xmlns="http://schemas.openxmlformats.org/spreadsheetml/2006/main" count="7748" uniqueCount="763">
  <si>
    <t>Instructions</t>
  </si>
  <si>
    <t>Version 2.4</t>
  </si>
  <si>
    <t>Start on the 'Cable Calculator' tab</t>
  </si>
  <si>
    <t>Enter appropriate values under each column header</t>
  </si>
  <si>
    <t>1. If this will be a FlexNAP cable, select "Y". If this will be a regular fiber cable, select "N".</t>
  </si>
  <si>
    <t>2. If the CO end will be a "tether" splice made by Corning, select "Y". If this will be a "BAU" splice made in the field, select "N".</t>
  </si>
  <si>
    <t>3. If the field end of this FlexNap cable will be spliced to another cable (or a loop left on the very end), select "Y".</t>
  </si>
  <si>
    <t>4. Select the type of FlexNap cable, regardless of actual environment being placed.</t>
  </si>
  <si>
    <t xml:space="preserve">If there is an FST at the same PAM as the initial 50' "take off" loop, the first Linear Measurement should start at 0' to keep the loop separate from the P-P measurement. When there are more than 2 tethers at any one PAM in the buried environment, enter 0' Linear Measurement with the 20' separation loop in the Loops column.  When transitioning from aerial to buried, enter dip up/down pole in the loop column and add to any other loops in that "span". </t>
  </si>
  <si>
    <t>Use the 'Assignment Tool' tab to help assign fiber strands and calculate tethers</t>
  </si>
  <si>
    <t>For more detailed instructions on the Tether Assignment Tool (TAT) click here</t>
  </si>
  <si>
    <r>
      <t xml:space="preserve">Enter required data in the </t>
    </r>
    <r>
      <rPr>
        <u/>
        <sz val="12"/>
        <color rgb="FFFFC000"/>
        <rFont val="Calibri"/>
        <family val="2"/>
        <scheme val="minor"/>
      </rPr>
      <t>ORANGE</t>
    </r>
    <r>
      <rPr>
        <sz val="11"/>
        <color theme="1"/>
        <rFont val="Calibri"/>
        <family val="2"/>
        <scheme val="minor"/>
      </rPr>
      <t xml:space="preserve"> cells</t>
    </r>
  </si>
  <si>
    <t>Go to the '8645C Innerduct' tab</t>
  </si>
  <si>
    <t>Input the resulting dollar amounts on the 'OSPCM Detail Added Cost' tab into the Detailed Added Cost in OSPCM</t>
  </si>
  <si>
    <r>
      <rPr>
        <b/>
        <u/>
        <sz val="11"/>
        <color theme="1"/>
        <rFont val="Calibri"/>
        <family val="2"/>
        <scheme val="minor"/>
      </rPr>
      <t>Verify</t>
    </r>
    <r>
      <rPr>
        <b/>
        <sz val="11"/>
        <color theme="1"/>
        <rFont val="Calibri"/>
        <family val="2"/>
        <scheme val="minor"/>
      </rPr>
      <t xml:space="preserve"> the data on the 'Constuction Exempt Material' tab</t>
    </r>
  </si>
  <si>
    <t>Save this sheet with the 'Construction Exempt Material' tab active and import into the MIC Binder</t>
  </si>
  <si>
    <t>PRIMARY_TERM_ADDRESS</t>
  </si>
  <si>
    <t>FAC_ADDR</t>
  </si>
  <si>
    <t>CABLE_ID</t>
  </si>
  <si>
    <t>DP</t>
  </si>
  <si>
    <t>PRIMARY</t>
  </si>
  <si>
    <t>DWG#</t>
  </si>
  <si>
    <t>10x15 HH</t>
  </si>
  <si>
    <t>IDUCT 1</t>
  </si>
  <si>
    <t>IDUCT 2</t>
  </si>
  <si>
    <t>IDUCT 3</t>
  </si>
  <si>
    <t>IDUCT 4</t>
  </si>
  <si>
    <t>IDUCT 5</t>
  </si>
  <si>
    <t>IDUCT 6</t>
  </si>
  <si>
    <t>IDUCT 7</t>
  </si>
  <si>
    <t>IDUCT 8</t>
  </si>
  <si>
    <t>IDUCT 9</t>
  </si>
  <si>
    <t>IDUCT 10</t>
  </si>
  <si>
    <t>IDUCT 11</t>
  </si>
  <si>
    <t>IDUCT 12</t>
  </si>
  <si>
    <t>IDUCT 13</t>
  </si>
  <si>
    <t>IDUCT 14</t>
  </si>
  <si>
    <t>IDUCT 15</t>
  </si>
  <si>
    <t>IDUCT 16</t>
  </si>
  <si>
    <t>IDUCT 17</t>
  </si>
  <si>
    <t>IDUCT 18</t>
  </si>
  <si>
    <t>IDUCT 19</t>
  </si>
  <si>
    <t>IDUCT 20</t>
  </si>
  <si>
    <t>Pullback IDUCT 1</t>
  </si>
  <si>
    <t>Pullback IDUCT 2</t>
  </si>
  <si>
    <t>Pullback IDUCT 3</t>
  </si>
  <si>
    <t>Pullback IDUCT 4</t>
  </si>
  <si>
    <t>Pullback IDUCT 5</t>
  </si>
  <si>
    <t>Pullback IDUCT 6</t>
  </si>
  <si>
    <t>Pullback IDUCT 7</t>
  </si>
  <si>
    <t>Pullback IDUCT 8</t>
  </si>
  <si>
    <t>Pullback IDUCT 9</t>
  </si>
  <si>
    <t>Pullback IDUCT 10</t>
  </si>
  <si>
    <t>ROD Duct 1</t>
  </si>
  <si>
    <t>ROD Duct 2</t>
  </si>
  <si>
    <t>ROD Duct 3</t>
  </si>
  <si>
    <t>ROD Duct 4</t>
  </si>
  <si>
    <t>ROD Duct 5</t>
  </si>
  <si>
    <t>ROD Duct 6</t>
  </si>
  <si>
    <t>ROD Duct 7</t>
  </si>
  <si>
    <t>ROD Duct 8</t>
  </si>
  <si>
    <t>ROD Duct 9</t>
  </si>
  <si>
    <t>ROD Duct 10</t>
  </si>
  <si>
    <t>8645C Innerduct Quantities</t>
  </si>
  <si>
    <t>Reel #1</t>
  </si>
  <si>
    <t>Reel #2</t>
  </si>
  <si>
    <t>Reel #3</t>
  </si>
  <si>
    <t>Reel #4</t>
  </si>
  <si>
    <t>Reel #5</t>
  </si>
  <si>
    <t>DBOR Ord/Rec Qty</t>
  </si>
  <si>
    <t>IDUC/DBOR Ord Qty</t>
  </si>
  <si>
    <t>DBOR CWI Qty</t>
  </si>
  <si>
    <t>IDUC/DBOR Rec Qty</t>
  </si>
  <si>
    <t>Pullback</t>
  </si>
  <si>
    <t>ROD</t>
  </si>
  <si>
    <t>PLAC/LSHS #1 Qty</t>
  </si>
  <si>
    <t>8645C - HANDHOLE10X15</t>
  </si>
  <si>
    <t>PLAC/LSHS #2 Qty</t>
  </si>
  <si>
    <t>Reel #6</t>
  </si>
  <si>
    <t>Reel #7</t>
  </si>
  <si>
    <t>Reel #8</t>
  </si>
  <si>
    <t>Reel #9</t>
  </si>
  <si>
    <t>Reel #10</t>
  </si>
  <si>
    <t>FST Quantities</t>
  </si>
  <si>
    <t>EVOLV4/10OTIP</t>
  </si>
  <si>
    <t>EVOLV6/10OTIP</t>
  </si>
  <si>
    <t>EVOLV8/10OTIP</t>
  </si>
  <si>
    <t>EVOLV12/10OTIP</t>
  </si>
  <si>
    <t>HH/PED Quantities</t>
  </si>
  <si>
    <t>845C</t>
  </si>
  <si>
    <t>HANDHOLE10X15</t>
  </si>
  <si>
    <t>BEGNNP10</t>
  </si>
  <si>
    <t>845C Location Specific HH Quantities</t>
  </si>
  <si>
    <t>30X48 Handhole        w/o FST</t>
  </si>
  <si>
    <t>17x30x24 Handhole   w/o FST</t>
  </si>
  <si>
    <t>Reel #16</t>
  </si>
  <si>
    <t>Reel #17</t>
  </si>
  <si>
    <t>Reel #18</t>
  </si>
  <si>
    <t>Reel #19</t>
  </si>
  <si>
    <t>Reel #20</t>
  </si>
  <si>
    <t>30X48 Handhole        w/ FST</t>
  </si>
  <si>
    <t>17x30x24 Handhole   w/ FST</t>
  </si>
  <si>
    <t>10X15 Handhole      TIER 22</t>
  </si>
  <si>
    <t>Reel #21</t>
  </si>
  <si>
    <t>Reel #22</t>
  </si>
  <si>
    <t>Reel #23</t>
  </si>
  <si>
    <t>Reel #24</t>
  </si>
  <si>
    <t>Reel #25</t>
  </si>
  <si>
    <t>Reel #26</t>
  </si>
  <si>
    <t>Reel #27</t>
  </si>
  <si>
    <t>Reel #28</t>
  </si>
  <si>
    <t>Reel #29</t>
  </si>
  <si>
    <t>Reel #30</t>
  </si>
  <si>
    <t>Reel #31</t>
  </si>
  <si>
    <t>Reel #32</t>
  </si>
  <si>
    <t>Reel #33</t>
  </si>
  <si>
    <t>Reel #34</t>
  </si>
  <si>
    <t>Reel #35</t>
  </si>
  <si>
    <t>Reel #36</t>
  </si>
  <si>
    <t>Reel #37</t>
  </si>
  <si>
    <t>Reel #38</t>
  </si>
  <si>
    <t>Reel #39</t>
  </si>
  <si>
    <t>Reel #40</t>
  </si>
  <si>
    <t>Cable Section #1</t>
  </si>
  <si>
    <t>Cable Section #2</t>
  </si>
  <si>
    <t>Cable Section #3</t>
  </si>
  <si>
    <t>Cable Section #4</t>
  </si>
  <si>
    <t>Cable Section #5</t>
  </si>
  <si>
    <t>Cable Section #6</t>
  </si>
  <si>
    <t>Cable Section #7</t>
  </si>
  <si>
    <t>Cable Section #8</t>
  </si>
  <si>
    <t>Cable Section #9</t>
  </si>
  <si>
    <t>Cable Section #10</t>
  </si>
  <si>
    <t>Cable Section #11</t>
  </si>
  <si>
    <t>Cable Section #12</t>
  </si>
  <si>
    <t>Cable Section #13</t>
  </si>
  <si>
    <t>Cable Section #14</t>
  </si>
  <si>
    <t>Cable Section #15</t>
  </si>
  <si>
    <t>Cable Section #16</t>
  </si>
  <si>
    <t>Cable Section #17</t>
  </si>
  <si>
    <t>Cable Section #18</t>
  </si>
  <si>
    <t>Cable Section #19</t>
  </si>
  <si>
    <t>Cable Section #20</t>
  </si>
  <si>
    <t>Cable Section #21</t>
  </si>
  <si>
    <t>Cable Section #22</t>
  </si>
  <si>
    <t>Cable Section #23</t>
  </si>
  <si>
    <t>Cable Section #24</t>
  </si>
  <si>
    <t>Cable Section #25</t>
  </si>
  <si>
    <t>Cable Section #26</t>
  </si>
  <si>
    <t>Cable Section #27</t>
  </si>
  <si>
    <t>Cable Section #28</t>
  </si>
  <si>
    <t>Cable Section #29</t>
  </si>
  <si>
    <t>Cable Section #30</t>
  </si>
  <si>
    <t>Cable Section #31</t>
  </si>
  <si>
    <t>Cable Section #32</t>
  </si>
  <si>
    <t>Cable Section #33</t>
  </si>
  <si>
    <t>Cable Section #34</t>
  </si>
  <si>
    <t>Cable Section #35</t>
  </si>
  <si>
    <t>Cable Section #36</t>
  </si>
  <si>
    <t>Cable Section #37</t>
  </si>
  <si>
    <t>Cable Section #38</t>
  </si>
  <si>
    <t>Cable Section #39</t>
  </si>
  <si>
    <t>Cable Section #40</t>
  </si>
  <si>
    <t>Cable Section #41</t>
  </si>
  <si>
    <t>Cable Section #42</t>
  </si>
  <si>
    <t>Cable Section #43</t>
  </si>
  <si>
    <t>Cable Section #44</t>
  </si>
  <si>
    <t>Cable Section #45</t>
  </si>
  <si>
    <t>Cable Section #46</t>
  </si>
  <si>
    <t>Cable Section #47</t>
  </si>
  <si>
    <t>Cable Section #48</t>
  </si>
  <si>
    <t>Cable Section #49</t>
  </si>
  <si>
    <t>Cable Section #50</t>
  </si>
  <si>
    <t>"C/L" Footage</t>
  </si>
  <si>
    <t>"F" Footage</t>
  </si>
  <si>
    <t>FlexNAP Cable?</t>
  </si>
  <si>
    <t>CO End Reverse Tether?</t>
  </si>
  <si>
    <t>Field End Field Splice?</t>
  </si>
  <si>
    <t>N</t>
  </si>
  <si>
    <t>Y</t>
  </si>
  <si>
    <t>SS/RPX/EUC/RPX-T</t>
  </si>
  <si>
    <t>Buried P-P Footage</t>
  </si>
  <si>
    <t>Buried Loop/Dip</t>
  </si>
  <si>
    <t>Aerial Span</t>
  </si>
  <si>
    <t>Aerial Loop</t>
  </si>
  <si>
    <t>Job Number:</t>
  </si>
  <si>
    <t>Taper Code:</t>
  </si>
  <si>
    <t>PON Count</t>
  </si>
  <si>
    <t>FST Field Splice</t>
  </si>
  <si>
    <t>Aerial/Buried</t>
  </si>
  <si>
    <t>SS Term Tap</t>
  </si>
  <si>
    <t>RPX Term Tap</t>
  </si>
  <si>
    <t>EUC Term Tap</t>
  </si>
  <si>
    <t>RPX-T Term Tap</t>
  </si>
  <si>
    <t>RevT/DBL 1st Tap</t>
  </si>
  <si>
    <t>DBL 2nd Tap</t>
  </si>
  <si>
    <t>TPL 1st Tap</t>
  </si>
  <si>
    <t>TPL 2nd Tap</t>
  </si>
  <si>
    <t>QD 1st Tap</t>
  </si>
  <si>
    <t>QD 2nd Tap</t>
  </si>
  <si>
    <t>Dbl/Trpl/Quad</t>
  </si>
  <si>
    <t>SS PreTerm Tap</t>
  </si>
  <si>
    <t>RPX PreTerm Tap</t>
  </si>
  <si>
    <t>EUC PreTerm Tap</t>
  </si>
  <si>
    <t>RPX-T PreTerm Tap</t>
  </si>
  <si>
    <t>fst data form</t>
  </si>
  <si>
    <t>PFP Address:</t>
  </si>
  <si>
    <t>PON Fiber Name:</t>
  </si>
  <si>
    <t>eml aml test form</t>
  </si>
  <si>
    <t>CABLE REEL #1</t>
  </si>
  <si>
    <t>SIZE</t>
  </si>
  <si>
    <t>SS Teth</t>
  </si>
  <si>
    <t>SS 2nd</t>
  </si>
  <si>
    <t>RPX Teth</t>
  </si>
  <si>
    <t xml:space="preserve">RPX 2nd </t>
  </si>
  <si>
    <t>Aer Term</t>
  </si>
  <si>
    <t>RPX-T Teth</t>
  </si>
  <si>
    <t>RPX-T 2nd</t>
  </si>
  <si>
    <t>EUC Teth</t>
  </si>
  <si>
    <t>EUC 2nd</t>
  </si>
  <si>
    <t>HH Term</t>
  </si>
  <si>
    <t>Ped Term</t>
  </si>
  <si>
    <t>DISTRIBUTION PLANNING FOR SIZING</t>
  </si>
  <si>
    <t xml:space="preserve">CABLE REEL INFORMATION INPUT  </t>
  </si>
  <si>
    <t>TAT Fibers Assigned:</t>
  </si>
  <si>
    <t>SHEATH SPARE COUNT</t>
  </si>
  <si>
    <t>CABLE SHEATH CHART</t>
  </si>
  <si>
    <t>Single</t>
  </si>
  <si>
    <r>
      <t xml:space="preserve">A) MDU Strands </t>
    </r>
    <r>
      <rPr>
        <b/>
        <i/>
        <u/>
        <sz val="10"/>
        <color rgb="FFFF0000"/>
        <rFont val="Calibri"/>
        <family val="2"/>
        <scheme val="minor"/>
      </rPr>
      <t>ONLY</t>
    </r>
  </si>
  <si>
    <t>Cable Type (from calculator tab)</t>
  </si>
  <si>
    <t xml:space="preserve">Spare Sheath Capacity </t>
  </si>
  <si>
    <t>PON Low Count=</t>
  </si>
  <si>
    <t>Ribbon/ Tube #</t>
  </si>
  <si>
    <t>Sheath Fiber Strand Numbers</t>
  </si>
  <si>
    <t>Double</t>
  </si>
  <si>
    <t>B) Feed for future PFP</t>
  </si>
  <si>
    <t>Pick Cable Size</t>
  </si>
  <si>
    <t>Remaining Strands :</t>
  </si>
  <si>
    <t>PON High Count=</t>
  </si>
  <si>
    <t>Triple</t>
  </si>
  <si>
    <t>C) SBU Free Standing</t>
  </si>
  <si>
    <t>Pick Qty of "DEAD " fiber</t>
  </si>
  <si>
    <t>Your Default "Dead" Count is:</t>
  </si>
  <si>
    <t>Low Count</t>
  </si>
  <si>
    <t>Reel Length</t>
  </si>
  <si>
    <t>Quad</t>
  </si>
  <si>
    <t>D) MBU Multi-Tenant</t>
  </si>
  <si>
    <t xml:space="preserve">Enter First PON Fiber #  </t>
  </si>
  <si>
    <t xml:space="preserve">High Count </t>
  </si>
  <si>
    <t>E)  Wireless</t>
  </si>
  <si>
    <t>Total Ribbons/Tubes=</t>
  </si>
  <si>
    <t>Your PON Cable count is:</t>
  </si>
  <si>
    <t xml:space="preserve">Low Count </t>
  </si>
  <si>
    <t>ERROR WARNINGS</t>
  </si>
  <si>
    <t xml:space="preserve"> </t>
  </si>
  <si>
    <t>F) Field End Section</t>
  </si>
  <si>
    <t>Reverse Tether Feed</t>
  </si>
  <si>
    <t>High Count</t>
  </si>
  <si>
    <t>G) TOTAL REQUIRED</t>
  </si>
  <si>
    <t>DBL/TRPL/QUAD Reverse Tether Feed</t>
  </si>
  <si>
    <t>Assign tether's from the CO end to field end of reel</t>
  </si>
  <si>
    <t>Tether Type</t>
  </si>
  <si>
    <t>Terminal Address</t>
  </si>
  <si>
    <t>Tether Size</t>
  </si>
  <si>
    <t>TCF / FST Location</t>
  </si>
  <si>
    <t>Terminal</t>
  </si>
  <si>
    <t>Low</t>
  </si>
  <si>
    <t>High</t>
  </si>
  <si>
    <t>Rev T Error</t>
  </si>
  <si>
    <t>FST TAIL  &gt;10'</t>
  </si>
  <si>
    <t>KF to PFP</t>
  </si>
  <si>
    <t>Design Notes</t>
  </si>
  <si>
    <t>TCF SS</t>
  </si>
  <si>
    <t>TCF RPX</t>
  </si>
  <si>
    <t>TCF RPX-T</t>
  </si>
  <si>
    <t>TCF EUC</t>
  </si>
  <si>
    <t>Tether  # 1 From CO End</t>
  </si>
  <si>
    <t xml:space="preserve">Count= </t>
  </si>
  <si>
    <t>--</t>
  </si>
  <si>
    <t>Tether  # 2 From CO End</t>
  </si>
  <si>
    <t>Tether  # 3 From CO End</t>
  </si>
  <si>
    <t>Tether  # 4 From CO End</t>
  </si>
  <si>
    <t>Tether  # 5 From CO End</t>
  </si>
  <si>
    <t>Tether  # 6 From CO End</t>
  </si>
  <si>
    <t>Tether  # 7 From CO End</t>
  </si>
  <si>
    <t>Tether  # 8 From CO End</t>
  </si>
  <si>
    <t>Tether #  9 From CO End</t>
  </si>
  <si>
    <t>Tether  #10 From CO End</t>
  </si>
  <si>
    <t>Tether  # 11 From CO End</t>
  </si>
  <si>
    <t>Tether  # 12 From CO End</t>
  </si>
  <si>
    <t>Tether  # 13 From CO End</t>
  </si>
  <si>
    <t>Tether  # 14 From CO End</t>
  </si>
  <si>
    <t>Tether  # 15 From CO End</t>
  </si>
  <si>
    <t>Tether  # 16 From CO End</t>
  </si>
  <si>
    <t>Tether  # 17 From CO End</t>
  </si>
  <si>
    <t>Tether  # 18 From CO End</t>
  </si>
  <si>
    <t>Tether  # 19 From CO End</t>
  </si>
  <si>
    <t>Tether  # 20 From CO End</t>
  </si>
  <si>
    <t>Tether  # 21 From CO End</t>
  </si>
  <si>
    <t>Tether  # 22 From CO End</t>
  </si>
  <si>
    <t>Tether  # 23 From CO End</t>
  </si>
  <si>
    <t>Tether  # 24 From CO End</t>
  </si>
  <si>
    <t>Tether  # 25 From CO End</t>
  </si>
  <si>
    <t>Go to Cable Reel #2</t>
  </si>
  <si>
    <t>CABLE REEL #2</t>
  </si>
  <si>
    <t>Go to Cable Reel #3</t>
  </si>
  <si>
    <t>Go to previous Cable Reel</t>
  </si>
  <si>
    <t>Go to Top</t>
  </si>
  <si>
    <t>CABLE REEL #3</t>
  </si>
  <si>
    <t>Go to Cable Reel #4</t>
  </si>
  <si>
    <t>CABLE REEL #4</t>
  </si>
  <si>
    <t>Go to Cable Reel #5</t>
  </si>
  <si>
    <t>CABLE REEL #5</t>
  </si>
  <si>
    <t>Go to Cable Reel #6</t>
  </si>
  <si>
    <t>CABLE REEL #6</t>
  </si>
  <si>
    <t>Go to Cable Reel #7</t>
  </si>
  <si>
    <t>CABLE REEL #7</t>
  </si>
  <si>
    <t>Go to Cable Reel #8</t>
  </si>
  <si>
    <t>CABLE REEL #8</t>
  </si>
  <si>
    <t>Go to Cable Reel #9</t>
  </si>
  <si>
    <t>CABLE REEL #9</t>
  </si>
  <si>
    <t>Go to Cable Reel #10</t>
  </si>
  <si>
    <t>CABLE REEL #10</t>
  </si>
  <si>
    <t>Go to Cable Reel #11</t>
  </si>
  <si>
    <t>CABLE REEL #11</t>
  </si>
  <si>
    <t>Go to Cable Reel #12</t>
  </si>
  <si>
    <t>CABLE REEL #12</t>
  </si>
  <si>
    <t>Go to Cable Reel #13</t>
  </si>
  <si>
    <t>CABLE REEL #13</t>
  </si>
  <si>
    <t>Go to Cable Reel #14</t>
  </si>
  <si>
    <t>CABLE REEL #14</t>
  </si>
  <si>
    <t>Go to Cable Reel #15</t>
  </si>
  <si>
    <t>CABLE REEL #15</t>
  </si>
  <si>
    <t>Go to Cable Reel #16</t>
  </si>
  <si>
    <t>CABLE REEL #16</t>
  </si>
  <si>
    <t>Go to Cable Reel #17</t>
  </si>
  <si>
    <t>CABLE REEL #17</t>
  </si>
  <si>
    <t>Go to Cable Reel #18</t>
  </si>
  <si>
    <t>CABLE REEL #18</t>
  </si>
  <si>
    <t>Go to Cable Reel #19</t>
  </si>
  <si>
    <t>CABLE REEL #19</t>
  </si>
  <si>
    <t>Go to Cable Reel #20</t>
  </si>
  <si>
    <t>CABLE REEL #20</t>
  </si>
  <si>
    <t>Go to Cable Reel #21</t>
  </si>
  <si>
    <t>CABLE REEL #21</t>
  </si>
  <si>
    <t>Go to Cable Reel #22</t>
  </si>
  <si>
    <t>CABLE REEL #22</t>
  </si>
  <si>
    <t>Go to Cable Reel #23</t>
  </si>
  <si>
    <t>CABLE REEL #23</t>
  </si>
  <si>
    <t>Go to Cable Reel #24</t>
  </si>
  <si>
    <t>CABLE REEL #24</t>
  </si>
  <si>
    <t>Go to Cable Reel #25</t>
  </si>
  <si>
    <t>CABLE REEL #25</t>
  </si>
  <si>
    <t>Go to Cable Reel #26</t>
  </si>
  <si>
    <t>CABLE REEL #26</t>
  </si>
  <si>
    <t>Go to Cable Reel #27</t>
  </si>
  <si>
    <t>CABLE REEL #27</t>
  </si>
  <si>
    <t>Go to Cable Reel #28</t>
  </si>
  <si>
    <t>CABLE REEL #28</t>
  </si>
  <si>
    <t>Go to Cable Reel #29</t>
  </si>
  <si>
    <t>CABLE REEL #29</t>
  </si>
  <si>
    <t>Go to Cable Reel #30</t>
  </si>
  <si>
    <t>CABLE REEL #30</t>
  </si>
  <si>
    <t>Go to Cable Reel #31</t>
  </si>
  <si>
    <t>CABLE REEL #31</t>
  </si>
  <si>
    <t>Go to Cable Reel #32</t>
  </si>
  <si>
    <t>CABLE REEL #32</t>
  </si>
  <si>
    <t>Go to Cable Reel #33</t>
  </si>
  <si>
    <t>CABLE REEL #33</t>
  </si>
  <si>
    <t>Go to Cable Reel #34</t>
  </si>
  <si>
    <t>CABLE REEL #34</t>
  </si>
  <si>
    <t>Go to Cable Reel #35</t>
  </si>
  <si>
    <t>CABLE REEL #35</t>
  </si>
  <si>
    <t>Go to Cable Reel #36</t>
  </si>
  <si>
    <t>CABLE REEL #36</t>
  </si>
  <si>
    <t>Go to Cable Reel #37</t>
  </si>
  <si>
    <t>CABLE REEL #37</t>
  </si>
  <si>
    <t>Go to Cable Reel #38</t>
  </si>
  <si>
    <t>CABLE REEL #38</t>
  </si>
  <si>
    <t>Go to Cable Reel #39</t>
  </si>
  <si>
    <t>CABLE REEL #39</t>
  </si>
  <si>
    <t>Go to Cable Reel #40</t>
  </si>
  <si>
    <t>CABLE REEL #40</t>
  </si>
  <si>
    <t>Go to Cable Reel #41</t>
  </si>
  <si>
    <t>CABLE REEL #41</t>
  </si>
  <si>
    <t>Go to Cable Reel #42</t>
  </si>
  <si>
    <t>CABLE REEL #42</t>
  </si>
  <si>
    <t>Go to Cable Reel #43</t>
  </si>
  <si>
    <t>CABLE REEL #43</t>
  </si>
  <si>
    <t>Go to Cable Reel #44</t>
  </si>
  <si>
    <t>CABLE REEL #44</t>
  </si>
  <si>
    <t>Go to Cable Reel #45</t>
  </si>
  <si>
    <t>CABLE REEL #45</t>
  </si>
  <si>
    <t>Go to Cable Reel #46</t>
  </si>
  <si>
    <t>CABLE REEL #46</t>
  </si>
  <si>
    <t>Go to Cable Reel #47</t>
  </si>
  <si>
    <t>CABLE REEL #47</t>
  </si>
  <si>
    <t>Go to Cable Reel #48</t>
  </si>
  <si>
    <t>CABLE REEL #48</t>
  </si>
  <si>
    <t>Go to Cable Reel #49</t>
  </si>
  <si>
    <t>CABLE REEL #49</t>
  </si>
  <si>
    <t>Go to Cable Reel #50</t>
  </si>
  <si>
    <t>CABLE REEL #50</t>
  </si>
  <si>
    <t>REEL 1</t>
  </si>
  <si>
    <t>REEL 2</t>
  </si>
  <si>
    <t>REEL 3</t>
  </si>
  <si>
    <t>REEL 4</t>
  </si>
  <si>
    <t>REEL 5</t>
  </si>
  <si>
    <t>REEL 6</t>
  </si>
  <si>
    <t>REEL 7</t>
  </si>
  <si>
    <t>REEL 8</t>
  </si>
  <si>
    <t>REEL 9</t>
  </si>
  <si>
    <t>REEL 10</t>
  </si>
  <si>
    <t>REEL 11</t>
  </si>
  <si>
    <t>REEL 12</t>
  </si>
  <si>
    <t>REEL 13</t>
  </si>
  <si>
    <t>REEL 14</t>
  </si>
  <si>
    <t>REEL 15</t>
  </si>
  <si>
    <t>REEL 16</t>
  </si>
  <si>
    <t>REEL 17</t>
  </si>
  <si>
    <t>REEL 18</t>
  </si>
  <si>
    <t>REEL 19</t>
  </si>
  <si>
    <t>REEL 20</t>
  </si>
  <si>
    <t>REEL 21</t>
  </si>
  <si>
    <t>REEL 22</t>
  </si>
  <si>
    <t>REEL 23</t>
  </si>
  <si>
    <t>REEL 24</t>
  </si>
  <si>
    <t>REEL 25</t>
  </si>
  <si>
    <t>REEL 26</t>
  </si>
  <si>
    <t>REEL 27</t>
  </si>
  <si>
    <t>REEL 28</t>
  </si>
  <si>
    <t>REEL 29</t>
  </si>
  <si>
    <t>REEL 30</t>
  </si>
  <si>
    <t>REEL 31</t>
  </si>
  <si>
    <t>REEL 32</t>
  </si>
  <si>
    <t>REEL 33</t>
  </si>
  <si>
    <t>REEL 34</t>
  </si>
  <si>
    <t>REEL 35</t>
  </si>
  <si>
    <t>REEL 36</t>
  </si>
  <si>
    <t>REEL 37</t>
  </si>
  <si>
    <t>REEL 38</t>
  </si>
  <si>
    <t>REEL 39</t>
  </si>
  <si>
    <t>REEL 40</t>
  </si>
  <si>
    <t>CO End</t>
  </si>
  <si>
    <t>CO End footage buried</t>
  </si>
  <si>
    <t>CO End footage aerial</t>
  </si>
  <si>
    <t>Field End</t>
  </si>
  <si>
    <t>Last Buried Row</t>
  </si>
  <si>
    <t>Last Aerial Row</t>
  </si>
  <si>
    <t>Field End footage buried</t>
  </si>
  <si>
    <t>Field End footage aerial</t>
  </si>
  <si>
    <t>Exempt Material Added Cost Values</t>
  </si>
  <si>
    <t>FRC</t>
  </si>
  <si>
    <t>845C/822C Detail Added Cost (or applicable cable account code)</t>
  </si>
  <si>
    <t>Cost Type: OTHER</t>
  </si>
  <si>
    <t>DESCRIPTION: TETHER, FST &amp; HH</t>
  </si>
  <si>
    <t>822C</t>
  </si>
  <si>
    <t xml:space="preserve">DESCRIPTION: TETHER &amp; FST </t>
  </si>
  <si>
    <t>8645C Detail Added Cost (fiber drop account code)</t>
  </si>
  <si>
    <t>8645C</t>
  </si>
  <si>
    <t>DESCRIPTION: SRV WIRE ID AND STRG</t>
  </si>
  <si>
    <t>845C HANDHOLE PROTECTION</t>
  </si>
  <si>
    <t>Cost Type: CONT</t>
  </si>
  <si>
    <t>DESCRIPTION: HH PROTECTION</t>
  </si>
  <si>
    <t>PID #</t>
  </si>
  <si>
    <t>OSPCM  MATERIAL DESCRIPTION</t>
  </si>
  <si>
    <t xml:space="preserve">ITEM DESCRIPTION </t>
  </si>
  <si>
    <t>PRICE</t>
  </si>
  <si>
    <t>Added Cost Calculations</t>
  </si>
  <si>
    <t>POLE FST</t>
  </si>
  <si>
    <t>PED FST</t>
  </si>
  <si>
    <t xml:space="preserve">HH FST </t>
  </si>
  <si>
    <t>POLE 4 PORT FST</t>
  </si>
  <si>
    <t>PED 4 PORT FST</t>
  </si>
  <si>
    <t>HH 4 PORT FST</t>
  </si>
  <si>
    <t>FST 822C</t>
  </si>
  <si>
    <t>FST 845C</t>
  </si>
  <si>
    <t xml:space="preserve">F1FPE </t>
  </si>
  <si>
    <t>4C</t>
  </si>
  <si>
    <t>EVOLV 4 PORT CFST-10FT</t>
  </si>
  <si>
    <t>F1FPC</t>
  </si>
  <si>
    <t>85C</t>
  </si>
  <si>
    <t>SS</t>
  </si>
  <si>
    <t>Pole</t>
  </si>
  <si>
    <t>FST</t>
  </si>
  <si>
    <t>EVOLV 6 PORT CFST-10FT</t>
  </si>
  <si>
    <t>FTCFD</t>
  </si>
  <si>
    <t>RPX</t>
  </si>
  <si>
    <t>HH</t>
  </si>
  <si>
    <t>TCF</t>
  </si>
  <si>
    <t>EVOLV 8 PORT CFST-10FT</t>
  </si>
  <si>
    <t>FCDRP</t>
  </si>
  <si>
    <t>EUC</t>
  </si>
  <si>
    <t>Ped</t>
  </si>
  <si>
    <t>REV T</t>
  </si>
  <si>
    <t>EVOLV 12 PORT CFST-10FT</t>
  </si>
  <si>
    <t>FCHDT</t>
  </si>
  <si>
    <t>9257C</t>
  </si>
  <si>
    <t>RPX-T</t>
  </si>
  <si>
    <t>DBL REV</t>
  </si>
  <si>
    <t>TPL REV</t>
  </si>
  <si>
    <t>QD REV</t>
  </si>
  <si>
    <t>Field SPL</t>
  </si>
  <si>
    <t>RPX Aerial 12-Port First Tap</t>
  </si>
  <si>
    <t>RPX Aerial 8-Port First Tap</t>
  </si>
  <si>
    <t>RPX Aerial 4-Port First Tap</t>
  </si>
  <si>
    <t>RPX Aerial 12-Port Second Tap</t>
  </si>
  <si>
    <t>RPX Aerial 8-Port Second Tap</t>
  </si>
  <si>
    <t>RPX Aerial 4-Port Second Tap</t>
  </si>
  <si>
    <t>EUC Buried 12-Port First Tap</t>
  </si>
  <si>
    <t>EUC Buried 8-Port First Tap</t>
  </si>
  <si>
    <t>EUC Buried 6-Port First Tap</t>
  </si>
  <si>
    <t>EUC Buried 4-Port First Tap</t>
  </si>
  <si>
    <t>EUC Buried 2-Port First Tap</t>
  </si>
  <si>
    <t>EUC Buried 12-Port Second Tap</t>
  </si>
  <si>
    <t>EUC Buried 8-Port Second Tap</t>
  </si>
  <si>
    <t>EUC Buried 6-Port Second Tap</t>
  </si>
  <si>
    <t>EUC Buried 4-Port Second Tap</t>
  </si>
  <si>
    <t>EUC Buried 2-Port Second Tap</t>
  </si>
  <si>
    <t>Figure Eight 12-Port First Tap</t>
  </si>
  <si>
    <t>Figure Eight 8-Port First Tap</t>
  </si>
  <si>
    <t>Figure Eight 6-Port First Tap</t>
  </si>
  <si>
    <t>Figure Eight 4-Port First Tap</t>
  </si>
  <si>
    <t>Figure Eight 2-Port First Tap</t>
  </si>
  <si>
    <t>Figure Eight 12-Port Second Tap</t>
  </si>
  <si>
    <t>Figure Eight 8-Port Second Tap</t>
  </si>
  <si>
    <t>Figure Eight 6-Port Second Tap</t>
  </si>
  <si>
    <t>Figure Eight 4-Port Second Tap</t>
  </si>
  <si>
    <t>Figure Eight 2-Port Second Tap</t>
  </si>
  <si>
    <t>RPX Tonable Buried 12-Port First Tap</t>
  </si>
  <si>
    <t>RPX Tonable Buried 8-Port First Tap</t>
  </si>
  <si>
    <t>RPX Tonable Buried 4-Port First Tap</t>
  </si>
  <si>
    <t>RPX Tonable Buried 12-Port Second Tap</t>
  </si>
  <si>
    <t>RPX Tonable Buried 8-Port Second Tap</t>
  </si>
  <si>
    <t>RPX Tonable Buried 4-Port Second Tap</t>
  </si>
  <si>
    <t>RPX Aerial Single PreTermTAPs &amp; MPs</t>
  </si>
  <si>
    <t>RPX Aerial Double PreTermTAPs &amp; MPs</t>
  </si>
  <si>
    <t>RPX Aerial Triple PreTermTAPs &amp; MPs</t>
  </si>
  <si>
    <t>RPX Aerial Quad PreTermTAPs &amp; MPs</t>
  </si>
  <si>
    <t>EUC Buried Single PreTermTAPs &amp; MPs</t>
  </si>
  <si>
    <t>EUC Buried Double PreTermTAPs &amp; MPs</t>
  </si>
  <si>
    <t>EUC Buried Triple PreTermTAPs &amp; MPs</t>
  </si>
  <si>
    <t>EUC Buried Quad PreTermTAPs &amp; MPs</t>
  </si>
  <si>
    <t>Figure Eight Single PreTermTAPs &amp; MPs</t>
  </si>
  <si>
    <t>ATT.200010220</t>
  </si>
  <si>
    <t>Figure Eight Double PreTermTAPs &amp; MPs</t>
  </si>
  <si>
    <t>Figure Eight Triple PreTermTAPs &amp; MPs</t>
  </si>
  <si>
    <t>Figure Eight Quad PreTermTAPs &amp; MPs</t>
  </si>
  <si>
    <t>RPX Tonable Buried Single PreTermTAPs &amp; MPs</t>
  </si>
  <si>
    <t>RPX Tonable Buried Double PreTermTAPs &amp; MPs</t>
  </si>
  <si>
    <t>RPX Tonable Buried Triple PreTermTAPs &amp; MPs</t>
  </si>
  <si>
    <t>RPX Tonable Buried Quad PreTermTAPs &amp; MPs</t>
  </si>
  <si>
    <t>TCF 2-8</t>
  </si>
  <si>
    <t>TCF-12</t>
  </si>
  <si>
    <t>CLOSURE PED GEN3 CPLU310/ATW</t>
  </si>
  <si>
    <t>10x15X12 Handhole - GREENWAY</t>
  </si>
  <si>
    <t>10x15X12 Handhole - TIER 22</t>
  </si>
  <si>
    <t>HHOLE17X30X24</t>
  </si>
  <si>
    <t>17x30X24 Handhole - TIER 15</t>
  </si>
  <si>
    <t>HANDHOLE30X48</t>
  </si>
  <si>
    <t>30X48X36 Handhole - TIER 15</t>
  </si>
  <si>
    <t>30X48X36 Handhole - TIER 22</t>
  </si>
  <si>
    <t>17x30X18 Handhole - GREENWAY</t>
  </si>
  <si>
    <t>17x30X30 Handhole - TIER 22</t>
  </si>
  <si>
    <t>10x15" Handhole</t>
  </si>
  <si>
    <t>INNERDUCT-1</t>
  </si>
  <si>
    <t>1.5" Innerduct Equipped w/muletape</t>
  </si>
  <si>
    <t>DUCT-1</t>
  </si>
  <si>
    <t>2" Plastic Conduit</t>
  </si>
  <si>
    <t>4" PVC</t>
  </si>
  <si>
    <t>INNERDUCT-2</t>
  </si>
  <si>
    <t>(2) 1.25" Innerduct Equipped w/muletape</t>
  </si>
  <si>
    <t>100001308, 100001338</t>
  </si>
  <si>
    <t>INNERDUCT-3</t>
  </si>
  <si>
    <t>(3) 1.25" Innerduct Equipped w/muletape</t>
  </si>
  <si>
    <t>100001308, 100001310, 100001338</t>
  </si>
  <si>
    <t>PAD-PC-6IN</t>
  </si>
  <si>
    <t>PRECAST CONCRETE PAD</t>
  </si>
  <si>
    <t>PFPSCAPC1X32PNP</t>
  </si>
  <si>
    <t>SPLITTER PFP 1X32</t>
  </si>
  <si>
    <t>FLEX DUCT</t>
  </si>
  <si>
    <t>Sweep 90</t>
  </si>
  <si>
    <t>GRD-WIRE-6</t>
  </si>
  <si>
    <t>Ground Wire</t>
  </si>
  <si>
    <t>EVOLV4/25OTIP</t>
  </si>
  <si>
    <t>EVOLV 4 PORT CFST-25FT</t>
  </si>
  <si>
    <t>EVOLV4/50OTIP</t>
  </si>
  <si>
    <t>EVOLV 4 PORT CFST-50FT</t>
  </si>
  <si>
    <t>EVOLV4/100OTIP</t>
  </si>
  <si>
    <t>EVOLV 4 PORT CFST-100FT</t>
  </si>
  <si>
    <t>EVOLV4/200OTIP</t>
  </si>
  <si>
    <t>EVOLV 4 PORT CFST-200FT</t>
  </si>
  <si>
    <t>EVOLV4/300OTIP</t>
  </si>
  <si>
    <t>EVOLV 4 PORT CFST-300FT</t>
  </si>
  <si>
    <t>EVOLV4/400OTIP</t>
  </si>
  <si>
    <t>EVOLV 4 PORT CFST-400FT</t>
  </si>
  <si>
    <t>EVOLV4/500OTIP</t>
  </si>
  <si>
    <t>EVOLV 4 PORT CFST-500FT</t>
  </si>
  <si>
    <t>EVOLV4/600OTIP</t>
  </si>
  <si>
    <t>EVOLV 4 PORT CFST-600FT</t>
  </si>
  <si>
    <t>EVOLV4/700OTIP</t>
  </si>
  <si>
    <t>EVOLV 4 PORT CFST-700FT</t>
  </si>
  <si>
    <t>EVOLV4/800OTIP</t>
  </si>
  <si>
    <t>EVOLV 4 PORT CFST-800FT</t>
  </si>
  <si>
    <t>EVOLV4/900OTIP</t>
  </si>
  <si>
    <t>EVOLV 4 PORT CFST-900FT</t>
  </si>
  <si>
    <t>EVOLV4/1000OTIP</t>
  </si>
  <si>
    <t>EVOLV 4 PORT CFST-1000FT</t>
  </si>
  <si>
    <t>EVOLV6/25OTIP</t>
  </si>
  <si>
    <t>EVOLV 6 PORT CFST-25FT</t>
  </si>
  <si>
    <t>EVOLV6/50OTIP</t>
  </si>
  <si>
    <t>EVOLV 6 PORT CFST-50FT</t>
  </si>
  <si>
    <t>EVOLV6/100OTIP</t>
  </si>
  <si>
    <t>EVOLV 6 PORT CFST-100FT</t>
  </si>
  <si>
    <t>EVOLV6/200OTIP</t>
  </si>
  <si>
    <t>EVOLV 6 PORT CFST-200FT</t>
  </si>
  <si>
    <t>EVOLV6/300OTIP</t>
  </si>
  <si>
    <t>EVOLV 6 PORT CFST-300FT</t>
  </si>
  <si>
    <t>EVOLV6/400OTIP</t>
  </si>
  <si>
    <t>EVOLV 6 PORT CFST-400FT</t>
  </si>
  <si>
    <t>EVOLV6/500OTIP</t>
  </si>
  <si>
    <t>EVOLV 6 PORT CFST-500FT</t>
  </si>
  <si>
    <t>EVOLV6/600OTIP</t>
  </si>
  <si>
    <t>EVOLV 6 PORT CFST-600FT</t>
  </si>
  <si>
    <t>EVOLV6/700OTIP</t>
  </si>
  <si>
    <t>EVOLV 6 PORT CFST-700FT</t>
  </si>
  <si>
    <t>EVOLV6/800OTIP</t>
  </si>
  <si>
    <t>EVOLV 6 PORT CFST-800FT</t>
  </si>
  <si>
    <t>EVOLV6/900OTIP</t>
  </si>
  <si>
    <t>EVOLV 6 PORT CFST-900FT</t>
  </si>
  <si>
    <t>EVOLV6/1000OTIP</t>
  </si>
  <si>
    <t>EVOLV 6 PORT CFST-1000FT</t>
  </si>
  <si>
    <t>EVOLV8/25OTIP</t>
  </si>
  <si>
    <t>EVOLV 8 PORT CFST-25FT</t>
  </si>
  <si>
    <t>EVOLV8/50OTIP</t>
  </si>
  <si>
    <t>EVOLV 8 PORT CFST-50FT</t>
  </si>
  <si>
    <t>EVOLV8/100OTIP</t>
  </si>
  <si>
    <t>EVOLV 8 PORT CFST-100FT</t>
  </si>
  <si>
    <t>EVOLV8/200OTIP</t>
  </si>
  <si>
    <t>EVOLV 8 PORT CFST-200FT</t>
  </si>
  <si>
    <t>EVOLV8/300OTIP</t>
  </si>
  <si>
    <t>EVOLV 8 PORT CFST-300FT</t>
  </si>
  <si>
    <t>EVOLV8/400OTIP</t>
  </si>
  <si>
    <t>EVOLV 8 PORT CFST-400FT</t>
  </si>
  <si>
    <t>EVOLV8/500OTIP</t>
  </si>
  <si>
    <t>EVOLV 8 PORT CFST-500FT</t>
  </si>
  <si>
    <t>EVOLV8/600OTIP</t>
  </si>
  <si>
    <t>EVOLV 8 PORT CFST-600FT</t>
  </si>
  <si>
    <t>EVOLV8/700OTIP</t>
  </si>
  <si>
    <t>EVOLV 8 PORT CFST-700FT</t>
  </si>
  <si>
    <t>EVOLV8/800OTIP</t>
  </si>
  <si>
    <t>EVOLV 8 PORT CFST-800FT</t>
  </si>
  <si>
    <t>EVOLV8/900OTIP</t>
  </si>
  <si>
    <t>EVOLV 8 PORT CFST-900FT</t>
  </si>
  <si>
    <t>EVOLV8/1000OTIP</t>
  </si>
  <si>
    <t>EVOLV 8 PORT CFST-1000FT</t>
  </si>
  <si>
    <t>EVOLV12/25OTIP</t>
  </si>
  <si>
    <t>EVOLV 12 PORT CFST-25FT</t>
  </si>
  <si>
    <t>EVOLV12/50OTIP</t>
  </si>
  <si>
    <t>EVOLV 12 PORT CFST-50FT</t>
  </si>
  <si>
    <t>EVOLV12/100OTIP</t>
  </si>
  <si>
    <t>EVOLV 12 PORT CFST-100FT</t>
  </si>
  <si>
    <t>EVOLV12/200OTIP</t>
  </si>
  <si>
    <t>EVOLV 12 PORT CFST-200FT</t>
  </si>
  <si>
    <t>EVOLV12/300OTIP</t>
  </si>
  <si>
    <t>EVOLV 12 PORT CFST-300FT</t>
  </si>
  <si>
    <t>EVOLV12/400OTIP</t>
  </si>
  <si>
    <t>EVOLV 12 PORT CFST-400FT</t>
  </si>
  <si>
    <t>EVOLV12/500OTIP</t>
  </si>
  <si>
    <t>EVOLV 12 PORT CFST-500FT</t>
  </si>
  <si>
    <t>EVOLV12/600OTIP</t>
  </si>
  <si>
    <t>EVOLV 12 PORT CFST-600FT</t>
  </si>
  <si>
    <t>EVOLV12/700OTIP</t>
  </si>
  <si>
    <t>EVOLV 12 PORT CFST-700FT</t>
  </si>
  <si>
    <t>EVOLV12/800OTIP</t>
  </si>
  <si>
    <t>EVOLV 12 PORT CFST-800FT</t>
  </si>
  <si>
    <t>EVOLV12/900OTIP</t>
  </si>
  <si>
    <t>EVOLV 12 PORT CFST-900FT</t>
  </si>
  <si>
    <t>EVOLV12/1000OTIP</t>
  </si>
  <si>
    <t>EVOLV 12 PORT CFST-1000FT</t>
  </si>
  <si>
    <t>WC CLLI</t>
  </si>
  <si>
    <t>&lt;---  Enter Wire Center CLLI</t>
  </si>
  <si>
    <r>
      <t xml:space="preserve">845C/822C Detail Added Cost </t>
    </r>
    <r>
      <rPr>
        <b/>
        <sz val="10"/>
        <color theme="1"/>
        <rFont val="Calibri"/>
        <family val="2"/>
        <scheme val="minor"/>
      </rPr>
      <t>(or applicable cable account code)</t>
    </r>
  </si>
  <si>
    <t>Quantity</t>
  </si>
  <si>
    <t>ORCA  MATERIAL DESCRIPTION</t>
  </si>
  <si>
    <r>
      <t xml:space="preserve">10x15X12 Handhole - </t>
    </r>
    <r>
      <rPr>
        <b/>
        <sz val="11"/>
        <rFont val="Calibri"/>
        <family val="2"/>
        <scheme val="minor"/>
      </rPr>
      <t>GREENWAY</t>
    </r>
  </si>
  <si>
    <r>
      <t xml:space="preserve">10x15X12 Handhole - </t>
    </r>
    <r>
      <rPr>
        <b/>
        <sz val="11"/>
        <rFont val="Calibri"/>
        <family val="2"/>
        <scheme val="minor"/>
      </rPr>
      <t>TIER 22</t>
    </r>
  </si>
  <si>
    <t>HHOLE-17X30X18</t>
  </si>
  <si>
    <r>
      <t xml:space="preserve">17x30X18 Handhole - </t>
    </r>
    <r>
      <rPr>
        <b/>
        <sz val="11"/>
        <color theme="1"/>
        <rFont val="Calibri"/>
        <family val="2"/>
        <scheme val="minor"/>
      </rPr>
      <t>GREENWAY</t>
    </r>
  </si>
  <si>
    <r>
      <t xml:space="preserve">17x30X24 Handhole - </t>
    </r>
    <r>
      <rPr>
        <b/>
        <sz val="11"/>
        <color theme="1"/>
        <rFont val="Calibri"/>
        <family val="2"/>
        <scheme val="minor"/>
      </rPr>
      <t>TIER 15</t>
    </r>
  </si>
  <si>
    <t>HHOLE17X30X30</t>
  </si>
  <si>
    <r>
      <t xml:space="preserve">17x30X30 Handhole - </t>
    </r>
    <r>
      <rPr>
        <b/>
        <sz val="11"/>
        <color theme="1"/>
        <rFont val="Calibri"/>
        <family val="2"/>
        <scheme val="minor"/>
      </rPr>
      <t>TIER 22</t>
    </r>
  </si>
  <si>
    <r>
      <t xml:space="preserve">30X48X36 Handhole - </t>
    </r>
    <r>
      <rPr>
        <b/>
        <sz val="11"/>
        <color theme="1"/>
        <rFont val="Calibri"/>
        <family val="2"/>
        <scheme val="minor"/>
      </rPr>
      <t>TIER 15</t>
    </r>
  </si>
  <si>
    <r>
      <t xml:space="preserve">30X48X36 Handhole - </t>
    </r>
    <r>
      <rPr>
        <b/>
        <sz val="11"/>
        <color theme="1"/>
        <rFont val="Calibri"/>
        <family val="2"/>
        <scheme val="minor"/>
      </rPr>
      <t>TIER 22</t>
    </r>
  </si>
  <si>
    <r>
      <t xml:space="preserve">8645C Detail Added Cost </t>
    </r>
    <r>
      <rPr>
        <b/>
        <sz val="10"/>
        <color theme="1"/>
        <rFont val="Calibri"/>
        <family val="2"/>
        <scheme val="minor"/>
      </rPr>
      <t>(fiber drop account code)</t>
    </r>
  </si>
  <si>
    <r>
      <t xml:space="preserve">10x15" Handhole Service-Wire Access Box - </t>
    </r>
    <r>
      <rPr>
        <b/>
        <sz val="9"/>
        <rFont val="Arial"/>
        <family val="2"/>
      </rPr>
      <t>GREENWAY</t>
    </r>
  </si>
  <si>
    <r>
      <t xml:space="preserve">10x15X12 Handhole - </t>
    </r>
    <r>
      <rPr>
        <b/>
        <sz val="9"/>
        <rFont val="Arial"/>
        <family val="2"/>
      </rPr>
      <t>TIER 22</t>
    </r>
  </si>
  <si>
    <r>
      <t xml:space="preserve">Detail Added Cost </t>
    </r>
    <r>
      <rPr>
        <b/>
        <sz val="8"/>
        <color theme="1"/>
        <rFont val="Calibri"/>
        <family val="2"/>
        <scheme val="minor"/>
      </rPr>
      <t>(or applicable cable account code)</t>
    </r>
  </si>
  <si>
    <t>This cost is not automatically calculated on the Detail Added Cost tab and MUST be added in ORCA</t>
  </si>
  <si>
    <t>Total Cost</t>
  </si>
  <si>
    <t>4" Plastic Conduit</t>
  </si>
  <si>
    <t>FLEX-PIPE-2IN</t>
  </si>
  <si>
    <t>2" Flex Pipe</t>
  </si>
  <si>
    <t>1.5" INNERDUCT W/TAPE</t>
  </si>
  <si>
    <t>100001308 100001338</t>
  </si>
  <si>
    <t>INNERDUCT-2 W/TAPE</t>
  </si>
  <si>
    <t>100001308 100001338 100001310</t>
  </si>
  <si>
    <t>INNERDUCT-3 W/TAPE</t>
  </si>
  <si>
    <r>
      <t xml:space="preserve">17x30X18 Handhole - </t>
    </r>
    <r>
      <rPr>
        <b/>
        <sz val="9"/>
        <color theme="1"/>
        <rFont val="Arial"/>
        <family val="2"/>
      </rPr>
      <t>GREENWAY</t>
    </r>
  </si>
  <si>
    <t>HANDHOLE 30X48</t>
  </si>
  <si>
    <t>3HG01175AA</t>
  </si>
  <si>
    <t>ATT.100089979</t>
  </si>
  <si>
    <t>GLT8 - e/w Alt Optics</t>
  </si>
  <si>
    <t>Version</t>
  </si>
  <si>
    <t>Date</t>
  </si>
  <si>
    <t>Notes</t>
  </si>
  <si>
    <t>Initial release</t>
  </si>
  <si>
    <t>Update cable calculator; add KF field to assignment tool</t>
  </si>
  <si>
    <t>Added FA import sheet macro</t>
  </si>
  <si>
    <t>Corrected conditional formatting for order of assignments on Assignment Tool</t>
  </si>
  <si>
    <t>Corrected number formatting on KF field to show 2 decimal places</t>
  </si>
  <si>
    <t>Change from Multport/Flex terminals to Evolv / update pricing</t>
  </si>
  <si>
    <t>Change formatting on Cable Calculator to allow highlighting/Assingment Tool-change formatting in Design Note field</t>
  </si>
  <si>
    <t>Update for Evolv 10' terminal tails for both aerial and buried</t>
  </si>
  <si>
    <t>Correct error for FRC Added Cost</t>
  </si>
  <si>
    <t>Correct error for Added Cost of Tier 22 10x15 HHs</t>
  </si>
  <si>
    <t>Update 17x30 hh calc for 12 port fsts / unlock hh qty on exempt material sheet for manual adjustments</t>
  </si>
  <si>
    <t>Corrected for added cost / update material pricing</t>
  </si>
  <si>
    <t>Update to for TCF tethers / extended tether FSTs / added cost for HH protection / added selection for Tier22 HH for 8645C / correct error for Reel 33 - not calculating 2 port FSTs on Const Ex Matrl sheet</t>
  </si>
  <si>
    <t>Corrected FA Import error</t>
  </si>
  <si>
    <t>Update material cost</t>
  </si>
  <si>
    <t>F 4709-1 NW 114TH DR</t>
  </si>
  <si>
    <t>F 4715-1 NW 114TH DR</t>
  </si>
  <si>
    <t>F 4727-1 NW 114TH DR</t>
  </si>
  <si>
    <t>F 4739-1 NW 114TH DR</t>
  </si>
  <si>
    <t>F 11301-1 NW 49TH DR</t>
  </si>
  <si>
    <t>F 11325-1 NW 49TH DR</t>
  </si>
  <si>
    <t>F 11311-1 NW 49TH DR</t>
  </si>
  <si>
    <t>F 11337-1 NW 49TH DR</t>
  </si>
  <si>
    <t>F 11349-1 NW 49TH DR</t>
  </si>
  <si>
    <t>F 11361-1 NW 49TH DR</t>
  </si>
  <si>
    <t>F 11373-1 NW 49TH DR</t>
  </si>
  <si>
    <t>F 11409-1 NW 49TH DR</t>
  </si>
  <si>
    <t>F 11421-1 NW 49TH DR</t>
  </si>
  <si>
    <t>F 11433-1 NW 49TH DR</t>
  </si>
  <si>
    <t>F 11428-1 NW 49TH DR</t>
  </si>
  <si>
    <t>F 11445-1 NW 49TH DR</t>
  </si>
  <si>
    <t>F 11457-1 NW 49TH DR</t>
  </si>
  <si>
    <t>F 11469-1 NW 49TH DR</t>
  </si>
  <si>
    <t>F 4723-1 NW 114TH LN</t>
  </si>
  <si>
    <t>F 4755-1 NW 114TH LN</t>
  </si>
  <si>
    <t>F 11405-1 NW 48TH CT</t>
  </si>
  <si>
    <t>F 11417-1 NW 48TH CT</t>
  </si>
  <si>
    <t>F 11429-1 NW 48TH CT</t>
  </si>
  <si>
    <t>F 11441-1 NW 48TH CT</t>
  </si>
  <si>
    <t>F 11453-1 NW 48TH CT</t>
  </si>
  <si>
    <t>F 11448-1 NW 48TH CT</t>
  </si>
  <si>
    <t>F 11465-1 NW 48TH CT</t>
  </si>
  <si>
    <t>F 11477-1 NW 48TH CT</t>
  </si>
  <si>
    <t>A055S08</t>
  </si>
  <si>
    <t>4620 CORAL RIDGE DR</t>
  </si>
  <si>
    <t>1421PA</t>
  </si>
  <si>
    <t>PON1421PA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</si>
</sst>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_(&quot;$&quot;* #,##0.00_);_(&quot;$&quot;* \(#,##0.00\);_(&quot;$&quot;* &quot;-&quot;??_);_(@_)"/>
    <numFmt numFmtId="165" formatCode="00"/>
    <numFmt numFmtId="166" formatCode="&quot;$&quot;#,##0.00"/>
    <numFmt numFmtId="167" formatCode="&quot;$&quot;#,##0"/>
    <numFmt numFmtId="168" formatCode="m/d/yy;@"/>
    <numFmt numFmtId="169" formatCode="#,##0.0"/>
  </numFmts>
  <fonts count="69" x14ac:knownFonts="1">
    <font>
      <sz val="11"/>
      <color theme="1"/>
      <name val="Calibri"/>
      <family val="2"/>
      <scheme val="minor"/>
    </font>
    <font>
      <b/>
      <sz val="9"/>
      <name val="Arial"/>
      <family val="2"/>
    </font>
    <font>
      <sz val="9"/>
      <name val="Arial"/>
      <family val="2"/>
    </font>
    <font>
      <sz val="9"/>
      <color theme="1"/>
      <name val="Arial"/>
      <family val="2"/>
    </font>
    <font>
      <b/>
      <sz val="20"/>
      <color theme="1"/>
      <name val="Calibri"/>
      <family val="2"/>
      <scheme val="minor"/>
    </font>
    <font>
      <b/>
      <sz val="10"/>
      <color theme="1"/>
      <name val="Calibri"/>
      <family val="2"/>
      <scheme val="minor"/>
    </font>
    <font>
      <b/>
      <sz val="11"/>
      <color theme="1"/>
      <name val="Calibri"/>
      <family val="2"/>
      <scheme val="minor"/>
    </font>
    <font>
      <sz val="11"/>
      <name val="Calibri"/>
      <family val="2"/>
      <scheme val="minor"/>
    </font>
    <font>
      <sz val="10"/>
      <name val="Arial"/>
      <family val="2"/>
    </font>
    <font>
      <sz val="10"/>
      <color theme="1"/>
      <name val="Calibri"/>
      <family val="2"/>
      <scheme val="minor"/>
    </font>
    <font>
      <b/>
      <sz val="11"/>
      <name val="Calibri"/>
      <family val="2"/>
      <scheme val="minor"/>
    </font>
    <font>
      <sz val="9"/>
      <color indexed="81"/>
      <name val="Tahoma"/>
      <family val="2"/>
    </font>
    <font>
      <b/>
      <sz val="9"/>
      <color indexed="81"/>
      <name val="Tahoma"/>
      <family val="2"/>
    </font>
    <font>
      <b/>
      <sz val="11"/>
      <color rgb="FFFF0000"/>
      <name val="Calibri"/>
      <family val="2"/>
      <scheme val="minor"/>
    </font>
    <font>
      <sz val="7"/>
      <name val="Small Fonts"/>
      <family val="2"/>
    </font>
    <font>
      <b/>
      <sz val="18"/>
      <name val="Tms Rmn"/>
    </font>
    <font>
      <b/>
      <sz val="11"/>
      <color rgb="FFFFFF00"/>
      <name val="Calibri"/>
      <family val="2"/>
      <scheme val="minor"/>
    </font>
    <font>
      <sz val="10"/>
      <name val="Arial"/>
      <family val="2"/>
    </font>
    <font>
      <sz val="11"/>
      <color theme="0" tint="-0.249977111117893"/>
      <name val="Calibri"/>
      <family val="2"/>
      <scheme val="minor"/>
    </font>
    <font>
      <b/>
      <sz val="14"/>
      <color theme="1"/>
      <name val="Calibri"/>
      <family val="2"/>
      <scheme val="minor"/>
    </font>
    <font>
      <sz val="11"/>
      <color rgb="FF006100"/>
      <name val="Calibri"/>
      <family val="2"/>
      <scheme val="minor"/>
    </font>
    <font>
      <sz val="11"/>
      <color rgb="FF9C6500"/>
      <name val="Calibri"/>
      <family val="2"/>
      <scheme val="minor"/>
    </font>
    <font>
      <sz val="11"/>
      <color theme="0"/>
      <name val="Calibri"/>
      <family val="2"/>
      <scheme val="minor"/>
    </font>
    <font>
      <b/>
      <sz val="10"/>
      <color rgb="FF000000"/>
      <name val="Calibri"/>
      <family val="2"/>
    </font>
    <font>
      <sz val="11"/>
      <color rgb="FF9C6500"/>
      <name val="Berlin Sans FB"/>
      <family val="2"/>
    </font>
    <font>
      <b/>
      <i/>
      <sz val="10"/>
      <color theme="1"/>
      <name val="Calibri"/>
      <family val="2"/>
      <scheme val="minor"/>
    </font>
    <font>
      <sz val="10"/>
      <color rgb="FF000000"/>
      <name val="Calibri"/>
      <family val="2"/>
    </font>
    <font>
      <b/>
      <sz val="10"/>
      <color theme="0" tint="-0.34998626667073579"/>
      <name val="Calibri"/>
      <family val="2"/>
      <scheme val="minor"/>
    </font>
    <font>
      <b/>
      <i/>
      <sz val="11"/>
      <color rgb="FFFF0000"/>
      <name val="Calibri"/>
      <family val="2"/>
      <scheme val="minor"/>
    </font>
    <font>
      <b/>
      <i/>
      <sz val="9"/>
      <color rgb="FFFF0000"/>
      <name val="Calibri"/>
      <family val="2"/>
      <scheme val="minor"/>
    </font>
    <font>
      <b/>
      <sz val="10"/>
      <color theme="2" tint="-0.249977111117893"/>
      <name val="Calibri"/>
      <family val="2"/>
      <scheme val="minor"/>
    </font>
    <font>
      <b/>
      <sz val="8"/>
      <color theme="1"/>
      <name val="Calibri"/>
      <family val="2"/>
      <scheme val="minor"/>
    </font>
    <font>
      <b/>
      <i/>
      <sz val="10"/>
      <name val="Calibri"/>
      <family val="2"/>
      <scheme val="minor"/>
    </font>
    <font>
      <b/>
      <sz val="10"/>
      <name val="Calibri"/>
      <family val="2"/>
      <scheme val="minor"/>
    </font>
    <font>
      <b/>
      <sz val="10"/>
      <color rgb="FF006100"/>
      <name val="Calibri"/>
      <family val="2"/>
      <scheme val="minor"/>
    </font>
    <font>
      <sz val="10"/>
      <color theme="0" tint="-0.34998626667073579"/>
      <name val="Calibri"/>
      <family val="2"/>
      <scheme val="minor"/>
    </font>
    <font>
      <u/>
      <sz val="11"/>
      <color theme="10"/>
      <name val="Calibri"/>
      <family val="2"/>
      <scheme val="minor"/>
    </font>
    <font>
      <b/>
      <sz val="11"/>
      <color theme="1"/>
      <name val="Berlin Sans FB"/>
      <family val="2"/>
    </font>
    <font>
      <sz val="11"/>
      <color theme="1"/>
      <name val="Berlin Sans FB"/>
      <family val="2"/>
    </font>
    <font>
      <b/>
      <sz val="8"/>
      <color indexed="81"/>
      <name val="Tahoma"/>
      <family val="2"/>
    </font>
    <font>
      <sz val="8"/>
      <color indexed="81"/>
      <name val="Tahoma"/>
      <family val="2"/>
    </font>
    <font>
      <b/>
      <i/>
      <sz val="8"/>
      <color indexed="81"/>
      <name val="Tahoma"/>
      <family val="2"/>
    </font>
    <font>
      <b/>
      <i/>
      <sz val="10"/>
      <color theme="0" tint="-0.34998626667073579"/>
      <name val="Calibri"/>
      <family val="2"/>
      <scheme val="minor"/>
    </font>
    <font>
      <b/>
      <sz val="18"/>
      <color rgb="FFFF0000"/>
      <name val="Calibri"/>
      <family val="2"/>
      <scheme val="minor"/>
    </font>
    <font>
      <b/>
      <i/>
      <u/>
      <sz val="10"/>
      <color rgb="FFFF0000"/>
      <name val="Calibri"/>
      <family val="2"/>
      <scheme val="minor"/>
    </font>
    <font>
      <b/>
      <u/>
      <sz val="12"/>
      <color theme="0"/>
      <name val="Calibri"/>
      <family val="2"/>
      <scheme val="minor"/>
    </font>
    <font>
      <sz val="11"/>
      <color indexed="8"/>
      <name val="Calibri"/>
      <family val="2"/>
      <scheme val="minor"/>
    </font>
    <font>
      <b/>
      <sz val="12"/>
      <color rgb="FFFFFF00"/>
      <name val="Calibri"/>
      <family val="2"/>
      <scheme val="minor"/>
    </font>
    <font>
      <b/>
      <sz val="11"/>
      <color theme="0" tint="-0.34998626667073579"/>
      <name val="Calibri"/>
      <family val="2"/>
      <scheme val="minor"/>
    </font>
    <font>
      <sz val="11"/>
      <color theme="0" tint="-0.34998626667073579"/>
      <name val="Calibri"/>
      <family val="2"/>
      <scheme val="minor"/>
    </font>
    <font>
      <b/>
      <u/>
      <sz val="12"/>
      <color theme="0" tint="-0.34998626667073579"/>
      <name val="Calibri"/>
      <family val="2"/>
      <scheme val="minor"/>
    </font>
    <font>
      <sz val="11"/>
      <color rgb="FF3F3F76"/>
      <name val="Calibri"/>
      <family val="2"/>
      <scheme val="minor"/>
    </font>
    <font>
      <b/>
      <sz val="16"/>
      <color theme="1"/>
      <name val="Calibri"/>
      <family val="2"/>
      <scheme val="minor"/>
    </font>
    <font>
      <u/>
      <sz val="12"/>
      <color rgb="FFFFC000"/>
      <name val="Calibri"/>
      <family val="2"/>
      <scheme val="minor"/>
    </font>
    <font>
      <b/>
      <sz val="24"/>
      <color theme="1"/>
      <name val="Calibri"/>
      <family val="2"/>
      <scheme val="minor"/>
    </font>
    <font>
      <sz val="11"/>
      <color theme="1"/>
      <name val="Calibri"/>
      <family val="2"/>
      <scheme val="minor"/>
    </font>
    <font>
      <sz val="11"/>
      <color rgb="FFFF0000"/>
      <name val="Calibri"/>
      <family val="2"/>
      <scheme val="minor"/>
    </font>
    <font>
      <b/>
      <sz val="16"/>
      <color rgb="FFFF0000"/>
      <name val="Calibri"/>
      <family val="2"/>
      <scheme val="minor"/>
    </font>
    <font>
      <b/>
      <sz val="11"/>
      <color rgb="FFC00000"/>
      <name val="Calibri"/>
      <family val="2"/>
      <scheme val="minor"/>
    </font>
    <font>
      <b/>
      <u/>
      <sz val="11"/>
      <color theme="1"/>
      <name val="Calibri"/>
      <family val="2"/>
      <scheme val="minor"/>
    </font>
    <font>
      <sz val="8"/>
      <name val="Calibri"/>
      <family val="2"/>
      <scheme val="minor"/>
    </font>
    <font>
      <b/>
      <sz val="9"/>
      <color theme="1"/>
      <name val="Arial"/>
      <family val="2"/>
    </font>
    <font>
      <b/>
      <sz val="14"/>
      <name val="Calibri"/>
      <family val="2"/>
      <scheme val="minor"/>
    </font>
    <font>
      <b/>
      <sz val="14"/>
      <color rgb="FFFF0000"/>
      <name val="Calibri"/>
      <family val="2"/>
      <scheme val="minor"/>
    </font>
    <font>
      <b/>
      <sz val="16"/>
      <name val="Calibri"/>
      <family val="2"/>
      <scheme val="minor"/>
    </font>
    <font>
      <b/>
      <sz val="8"/>
      <color rgb="FF000000"/>
      <name val="Calibri"/>
      <family val="2"/>
    </font>
    <font>
      <b/>
      <sz val="11"/>
      <color rgb="FF3F3F76"/>
      <name val="Calibri"/>
      <family val="2"/>
      <scheme val="minor"/>
    </font>
    <font>
      <b/>
      <sz val="9"/>
      <color indexed="81"/>
      <name val="Calibri"/>
      <family val="2"/>
      <scheme val="minor"/>
    </font>
    <font>
      <b/>
      <sz val="18"/>
      <color rgb="FFFF6600"/>
      <name val="Calibri"/>
      <family val="2"/>
    </font>
  </fonts>
  <fills count="30">
    <fill>
      <patternFill patternType="none"/>
    </fill>
    <fill>
      <patternFill patternType="gray125"/>
    </fill>
    <fill>
      <patternFill patternType="solid">
        <fgColor indexed="4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FFFF00"/>
        <bgColor indexed="64"/>
      </patternFill>
    </fill>
    <fill>
      <patternFill patternType="solid">
        <fgColor theme="4" tint="0.39997558519241921"/>
        <bgColor indexed="64"/>
      </patternFill>
    </fill>
    <fill>
      <patternFill patternType="solid">
        <fgColor rgb="FFFFC000"/>
        <bgColor indexed="64"/>
      </patternFill>
    </fill>
    <fill>
      <patternFill patternType="solid">
        <fgColor rgb="FF92D050"/>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theme="2"/>
        <bgColor indexed="64"/>
      </patternFill>
    </fill>
    <fill>
      <patternFill patternType="solid">
        <fgColor theme="8" tint="0.39997558519241921"/>
        <bgColor indexed="64"/>
      </patternFill>
    </fill>
    <fill>
      <patternFill patternType="solid">
        <fgColor rgb="FFC6EFCE"/>
      </patternFill>
    </fill>
    <fill>
      <patternFill patternType="solid">
        <fgColor rgb="FFFFEB9C"/>
      </patternFill>
    </fill>
    <fill>
      <patternFill patternType="solid">
        <fgColor theme="7"/>
      </patternFill>
    </fill>
    <fill>
      <patternFill patternType="solid">
        <fgColor theme="0" tint="-0.34998626667073579"/>
        <bgColor indexed="64"/>
      </patternFill>
    </fill>
    <fill>
      <patternFill patternType="solid">
        <fgColor rgb="FF00B0F0"/>
        <bgColor indexed="64"/>
      </patternFill>
    </fill>
    <fill>
      <patternFill patternType="solid">
        <fgColor rgb="FFEAF1DD"/>
        <bgColor indexed="64"/>
      </patternFill>
    </fill>
    <fill>
      <patternFill patternType="solid">
        <fgColor rgb="FFDBE5F1"/>
        <bgColor indexed="64"/>
      </patternFill>
    </fill>
    <fill>
      <patternFill patternType="solid">
        <fgColor theme="9" tint="0.79998168889431442"/>
        <bgColor indexed="64"/>
      </patternFill>
    </fill>
    <fill>
      <patternFill patternType="solid">
        <fgColor rgb="FF7030A0"/>
        <bgColor indexed="64"/>
      </patternFill>
    </fill>
    <fill>
      <patternFill patternType="solid">
        <fgColor theme="9" tint="0.39997558519241921"/>
        <bgColor indexed="64"/>
      </patternFill>
    </fill>
    <fill>
      <patternFill patternType="solid">
        <fgColor theme="0" tint="-4.9989318521683403E-2"/>
        <bgColor indexed="64"/>
      </patternFill>
    </fill>
    <fill>
      <patternFill patternType="solid">
        <fgColor rgb="FFFFCC99"/>
      </patternFill>
    </fill>
    <fill>
      <patternFill patternType="solid">
        <fgColor theme="4" tint="0.59999389629810485"/>
        <bgColor indexed="64"/>
      </patternFill>
    </fill>
    <fill>
      <patternFill patternType="solid">
        <fgColor theme="6" tint="0.39997558519241921"/>
        <bgColor indexed="64"/>
      </patternFill>
    </fill>
    <fill>
      <patternFill patternType="solid">
        <fgColor theme="3" tint="0.59999389629810485"/>
        <bgColor indexed="64"/>
      </patternFill>
    </fill>
    <fill>
      <patternFill patternType="solid">
        <fgColor theme="0"/>
        <bgColor indexed="64"/>
      </patternFill>
    </fill>
  </fills>
  <borders count="53">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indexed="64"/>
      </bottom>
      <diagonal/>
    </border>
    <border>
      <left/>
      <right/>
      <top style="medium">
        <color indexed="64"/>
      </top>
      <bottom/>
      <diagonal/>
    </border>
    <border>
      <left style="medium">
        <color indexed="64"/>
      </left>
      <right style="medium">
        <color indexed="64"/>
      </right>
      <top style="medium">
        <color indexed="64"/>
      </top>
      <bottom style="medium">
        <color indexed="64"/>
      </bottom>
      <diagonal/>
    </border>
    <border>
      <left style="thick">
        <color theme="9" tint="-0.249977111117893"/>
      </left>
      <right/>
      <top style="medium">
        <color indexed="64"/>
      </top>
      <bottom style="medium">
        <color indexed="64"/>
      </bottom>
      <diagonal/>
    </border>
    <border>
      <left style="medium">
        <color theme="9" tint="-0.249977111117893"/>
      </left>
      <right style="medium">
        <color theme="9" tint="-0.249977111117893"/>
      </right>
      <top style="medium">
        <color theme="9" tint="-0.249977111117893"/>
      </top>
      <bottom/>
      <diagonal/>
    </border>
    <border>
      <left style="medium">
        <color indexed="64"/>
      </left>
      <right/>
      <top/>
      <bottom/>
      <diagonal/>
    </border>
    <border>
      <left style="medium">
        <color indexed="64"/>
      </left>
      <right/>
      <top style="medium">
        <color indexed="64"/>
      </top>
      <bottom style="thick">
        <color indexed="64"/>
      </bottom>
      <diagonal/>
    </border>
    <border>
      <left/>
      <right/>
      <top style="medium">
        <color indexed="64"/>
      </top>
      <bottom style="thick">
        <color indexed="64"/>
      </bottom>
      <diagonal/>
    </border>
    <border>
      <left/>
      <right style="medium">
        <color indexed="64"/>
      </right>
      <top style="medium">
        <color indexed="64"/>
      </top>
      <bottom style="thick">
        <color indexed="64"/>
      </bottom>
      <diagonal/>
    </border>
    <border>
      <left/>
      <right style="thick">
        <color theme="9" tint="-0.249977111117893"/>
      </right>
      <top/>
      <bottom/>
      <diagonal/>
    </border>
    <border>
      <left style="thick">
        <color theme="9" tint="-0.249977111117893"/>
      </left>
      <right style="thick">
        <color theme="9" tint="-0.249977111117893"/>
      </right>
      <top style="thick">
        <color theme="9" tint="-0.249977111117893"/>
      </top>
      <bottom style="thick">
        <color theme="9" tint="-0.249977111117893"/>
      </bottom>
      <diagonal/>
    </border>
    <border>
      <left style="thick">
        <color theme="9" tint="-0.249977111117893"/>
      </left>
      <right style="medium">
        <color indexed="64"/>
      </right>
      <top style="medium">
        <color indexed="64"/>
      </top>
      <bottom style="medium">
        <color indexed="64"/>
      </bottom>
      <diagonal/>
    </border>
    <border>
      <left style="medium">
        <color indexed="64"/>
      </left>
      <right style="medium">
        <color indexed="64"/>
      </right>
      <top style="medium">
        <color theme="9" tint="-0.249977111117893"/>
      </top>
      <bottom style="medium">
        <color indexed="64"/>
      </bottom>
      <diagonal/>
    </border>
    <border>
      <left style="medium">
        <color indexed="64"/>
      </left>
      <right style="medium">
        <color indexed="64"/>
      </right>
      <top style="thick">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thick">
        <color theme="9" tint="-0.249977111117893"/>
      </left>
      <right style="thick">
        <color theme="9" tint="-0.249977111117893"/>
      </right>
      <top style="thick">
        <color theme="9" tint="-0.249977111117893"/>
      </top>
      <bottom/>
      <diagonal/>
    </border>
    <border>
      <left style="thick">
        <color theme="9" tint="-0.249977111117893"/>
      </left>
      <right style="medium">
        <color theme="9" tint="-0.249977111117893"/>
      </right>
      <top style="thick">
        <color theme="9" tint="-0.249977111117893"/>
      </top>
      <bottom style="thick">
        <color theme="9" tint="-0.249977111117893"/>
      </bottom>
      <diagonal/>
    </border>
    <border>
      <left style="medium">
        <color indexed="64"/>
      </left>
      <right/>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right/>
      <top style="thick">
        <color theme="9" tint="-0.249977111117893"/>
      </top>
      <bottom style="medium">
        <color indexed="64"/>
      </bottom>
      <diagonal/>
    </border>
    <border>
      <left style="thick">
        <color theme="9" tint="-0.249977111117893"/>
      </left>
      <right/>
      <top/>
      <bottom/>
      <diagonal/>
    </border>
    <border>
      <left style="medium">
        <color theme="9" tint="-0.249977111117893"/>
      </left>
      <right/>
      <top/>
      <bottom style="thick">
        <color theme="9" tint="-0.249977111117893"/>
      </bottom>
      <diagonal/>
    </border>
    <border>
      <left/>
      <right/>
      <top/>
      <bottom style="medium">
        <color theme="9" tint="-0.249977111117893"/>
      </bottom>
      <diagonal/>
    </border>
    <border>
      <left/>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indexed="64"/>
      </left>
      <right/>
      <top/>
      <bottom/>
      <diagonal/>
    </border>
    <border>
      <left style="thin">
        <color indexed="64"/>
      </left>
      <right/>
      <top style="thin">
        <color indexed="64"/>
      </top>
      <bottom/>
      <diagonal/>
    </border>
    <border>
      <left style="thin">
        <color indexed="64"/>
      </left>
      <right style="thin">
        <color rgb="FF7F7F7F"/>
      </right>
      <top style="thin">
        <color rgb="FF7F7F7F"/>
      </top>
      <bottom style="thin">
        <color rgb="FF7F7F7F"/>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medium">
        <color theme="9" tint="-0.249977111117893"/>
      </left>
      <right/>
      <top style="medium">
        <color indexed="64"/>
      </top>
      <bottom style="medium">
        <color indexed="64"/>
      </bottom>
      <diagonal/>
    </border>
    <border>
      <left/>
      <right style="medium">
        <color theme="9" tint="-0.249977111117893"/>
      </right>
      <top style="medium">
        <color indexed="64"/>
      </top>
      <bottom style="medium">
        <color indexed="64"/>
      </bottom>
      <diagonal/>
    </border>
    <border>
      <left style="thick">
        <color theme="9" tint="-0.249977111117893"/>
      </left>
      <right/>
      <top style="thick">
        <color theme="9" tint="-0.249977111117893"/>
      </top>
      <bottom style="thick">
        <color theme="9" tint="-0.249977111117893"/>
      </bottom>
      <diagonal/>
    </border>
    <border>
      <left/>
      <right style="thick">
        <color theme="9" tint="-0.249977111117893"/>
      </right>
      <top style="thick">
        <color theme="9" tint="-0.249977111117893"/>
      </top>
      <bottom style="thick">
        <color theme="9" tint="-0.249977111117893"/>
      </bottom>
      <diagonal/>
    </border>
    <border>
      <left style="thin">
        <color rgb="FF7F7F7F"/>
      </left>
      <right/>
      <top/>
      <bottom style="thin">
        <color indexed="64"/>
      </bottom>
      <diagonal/>
    </border>
    <border>
      <left/>
      <right/>
      <top style="thin">
        <color rgb="FF7F7F7F"/>
      </top>
      <bottom style="thin">
        <color indexed="64"/>
      </bottom>
      <diagonal/>
    </border>
  </borders>
  <cellStyleXfs count="14">
    <xf numFmtId="0" fontId="0" fillId="0" borderId="0"/>
    <xf numFmtId="0" fontId="8" fillId="0" borderId="0"/>
    <xf numFmtId="164" fontId="8" fillId="0" borderId="0" applyFont="0" applyFill="0" applyBorder="0" applyAlignment="0" applyProtection="0"/>
    <xf numFmtId="164" fontId="8" fillId="0" borderId="0" applyFont="0" applyFill="0" applyBorder="0" applyAlignment="0" applyProtection="0"/>
    <xf numFmtId="37" fontId="14" fillId="0" borderId="0"/>
    <xf numFmtId="0" fontId="15" fillId="0" borderId="0">
      <alignment horizontal="left"/>
    </xf>
    <xf numFmtId="0" fontId="17" fillId="0" borderId="0"/>
    <xf numFmtId="0" fontId="20" fillId="14" borderId="0" applyNumberFormat="0" applyBorder="0" applyAlignment="0" applyProtection="0"/>
    <xf numFmtId="0" fontId="21" fillId="15" borderId="0" applyNumberFormat="0" applyBorder="0" applyAlignment="0" applyProtection="0"/>
    <xf numFmtId="0" fontId="22" fillId="16" borderId="0" applyNumberFormat="0" applyBorder="0" applyAlignment="0" applyProtection="0"/>
    <xf numFmtId="0" fontId="36" fillId="0" borderId="0" applyNumberFormat="0" applyFill="0" applyBorder="0" applyAlignment="0" applyProtection="0"/>
    <xf numFmtId="0" fontId="46" fillId="0" borderId="0"/>
    <xf numFmtId="0" fontId="51" fillId="25" borderId="40" applyNumberFormat="0" applyAlignment="0" applyProtection="0"/>
    <xf numFmtId="0" fontId="8" fillId="0" borderId="0"/>
  </cellStyleXfs>
  <cellXfs count="344">
    <xf numFmtId="0" fontId="0" fillId="0" borderId="0" xfId="0"/>
    <xf numFmtId="0" fontId="0" fillId="0" borderId="0" xfId="0" applyAlignment="1">
      <alignment horizontal="center"/>
    </xf>
    <xf numFmtId="0" fontId="0" fillId="0" borderId="0" xfId="0" applyProtection="1">
      <protection locked="0"/>
    </xf>
    <xf numFmtId="165" fontId="1" fillId="2" borderId="1" xfId="0" applyNumberFormat="1" applyFont="1" applyFill="1" applyBorder="1" applyAlignment="1" applyProtection="1">
      <alignment horizontal="center" vertical="center" wrapText="1"/>
      <protection locked="0"/>
    </xf>
    <xf numFmtId="0" fontId="0" fillId="0" borderId="1" xfId="0" applyBorder="1" applyAlignment="1" applyProtection="1">
      <alignment horizontal="center"/>
      <protection locked="0"/>
    </xf>
    <xf numFmtId="0" fontId="6" fillId="0" borderId="1" xfId="0" applyFont="1" applyBorder="1" applyAlignment="1" applyProtection="1">
      <alignment horizontal="center"/>
      <protection locked="0"/>
    </xf>
    <xf numFmtId="0" fontId="6" fillId="0" borderId="2" xfId="0" applyFont="1" applyBorder="1" applyAlignment="1">
      <alignment horizontal="center"/>
    </xf>
    <xf numFmtId="0" fontId="6" fillId="0" borderId="7" xfId="0" applyFont="1" applyBorder="1" applyAlignment="1">
      <alignment horizontal="center"/>
    </xf>
    <xf numFmtId="0" fontId="6" fillId="0" borderId="3" xfId="0" applyFont="1" applyBorder="1" applyAlignment="1" applyProtection="1">
      <alignment horizontal="center"/>
      <protection locked="0"/>
    </xf>
    <xf numFmtId="0" fontId="0" fillId="0" borderId="3" xfId="0" applyBorder="1" applyAlignment="1" applyProtection="1">
      <alignment horizontal="center"/>
      <protection locked="0"/>
    </xf>
    <xf numFmtId="0" fontId="10" fillId="6" borderId="6" xfId="0" applyFont="1" applyFill="1" applyBorder="1" applyAlignment="1">
      <alignment horizontal="center" vertical="center" wrapText="1"/>
    </xf>
    <xf numFmtId="0" fontId="0" fillId="0" borderId="4" xfId="0" applyBorder="1" applyAlignment="1" applyProtection="1">
      <alignment horizontal="center"/>
      <protection locked="0"/>
    </xf>
    <xf numFmtId="0" fontId="3" fillId="0" borderId="0" xfId="0" applyFont="1" applyProtection="1">
      <protection locked="0"/>
    </xf>
    <xf numFmtId="0" fontId="0" fillId="0" borderId="0" xfId="0" applyAlignment="1" applyProtection="1">
      <alignment horizontal="center" vertical="center"/>
      <protection locked="0"/>
    </xf>
    <xf numFmtId="0" fontId="0" fillId="13" borderId="1" xfId="0" applyFill="1" applyBorder="1" applyProtection="1">
      <protection hidden="1"/>
    </xf>
    <xf numFmtId="1" fontId="0" fillId="13" borderId="1" xfId="0" applyNumberFormat="1" applyFill="1" applyBorder="1" applyProtection="1">
      <protection hidden="1"/>
    </xf>
    <xf numFmtId="0" fontId="18" fillId="4" borderId="0" xfId="0" applyFont="1" applyFill="1" applyProtection="1">
      <protection hidden="1"/>
    </xf>
    <xf numFmtId="0" fontId="10" fillId="10" borderId="4" xfId="0" applyFont="1" applyFill="1" applyBorder="1" applyAlignment="1">
      <alignment horizontal="center" vertical="center" wrapText="1"/>
    </xf>
    <xf numFmtId="0" fontId="10" fillId="10" borderId="1" xfId="0" applyFont="1" applyFill="1" applyBorder="1" applyAlignment="1">
      <alignment horizontal="center" vertical="center" wrapText="1"/>
    </xf>
    <xf numFmtId="0" fontId="10" fillId="7" borderId="1" xfId="0" applyFont="1" applyFill="1" applyBorder="1" applyAlignment="1">
      <alignment horizontal="center" vertical="center" wrapText="1"/>
    </xf>
    <xf numFmtId="0" fontId="7" fillId="0" borderId="0" xfId="0" applyFont="1" applyAlignment="1">
      <alignment horizontal="center" vertical="center" wrapText="1"/>
    </xf>
    <xf numFmtId="0" fontId="0" fillId="0" borderId="0" xfId="0" applyAlignment="1">
      <alignment vertical="center"/>
    </xf>
    <xf numFmtId="0" fontId="0" fillId="6" borderId="0" xfId="0" applyFill="1" applyAlignment="1">
      <alignment horizontal="center"/>
    </xf>
    <xf numFmtId="0" fontId="1" fillId="2" borderId="1" xfId="0" applyFont="1" applyFill="1" applyBorder="1" applyAlignment="1" applyProtection="1">
      <alignment horizontal="center" vertical="center" wrapText="1"/>
      <protection locked="0"/>
    </xf>
    <xf numFmtId="166" fontId="1" fillId="2" borderId="1" xfId="0" applyNumberFormat="1" applyFont="1" applyFill="1" applyBorder="1" applyAlignment="1" applyProtection="1">
      <alignment horizontal="center" vertical="center" wrapText="1"/>
      <protection locked="0"/>
    </xf>
    <xf numFmtId="0" fontId="5" fillId="17" borderId="0" xfId="0" applyFont="1" applyFill="1" applyProtection="1">
      <protection hidden="1"/>
    </xf>
    <xf numFmtId="0" fontId="5" fillId="17" borderId="0" xfId="0" applyFont="1" applyFill="1" applyAlignment="1" applyProtection="1">
      <alignment horizontal="center" vertical="center"/>
      <protection hidden="1"/>
    </xf>
    <xf numFmtId="0" fontId="0" fillId="0" borderId="0" xfId="0" applyProtection="1">
      <protection hidden="1"/>
    </xf>
    <xf numFmtId="0" fontId="25" fillId="3" borderId="15" xfId="0" applyFont="1" applyFill="1" applyBorder="1" applyAlignment="1" applyProtection="1">
      <alignment horizontal="center" vertical="center"/>
      <protection hidden="1"/>
    </xf>
    <xf numFmtId="0" fontId="5" fillId="6" borderId="36" xfId="0" applyFont="1" applyFill="1" applyBorder="1" applyAlignment="1" applyProtection="1">
      <alignment horizontal="left"/>
      <protection hidden="1"/>
    </xf>
    <xf numFmtId="0" fontId="5" fillId="8" borderId="21" xfId="0" applyFont="1" applyFill="1" applyBorder="1" applyAlignment="1" applyProtection="1">
      <alignment horizontal="center" vertical="center"/>
      <protection locked="0" hidden="1"/>
    </xf>
    <xf numFmtId="0" fontId="5" fillId="6" borderId="22" xfId="0" applyFont="1" applyFill="1" applyBorder="1" applyAlignment="1" applyProtection="1">
      <alignment horizontal="center" vertical="center"/>
      <protection hidden="1"/>
    </xf>
    <xf numFmtId="0" fontId="5" fillId="8" borderId="13" xfId="0" applyFont="1" applyFill="1" applyBorder="1" applyAlignment="1" applyProtection="1">
      <alignment horizontal="center" vertical="center"/>
      <protection locked="0" hidden="1"/>
    </xf>
    <xf numFmtId="0" fontId="25" fillId="3" borderId="23" xfId="0" applyFont="1" applyFill="1" applyBorder="1" applyAlignment="1" applyProtection="1">
      <alignment horizontal="center" vertical="center"/>
      <protection hidden="1"/>
    </xf>
    <xf numFmtId="0" fontId="25" fillId="3" borderId="9" xfId="0" applyFont="1" applyFill="1" applyBorder="1" applyAlignment="1" applyProtection="1">
      <alignment horizontal="center" vertical="center"/>
      <protection hidden="1"/>
    </xf>
    <xf numFmtId="0" fontId="25" fillId="3" borderId="13" xfId="0" applyFont="1" applyFill="1" applyBorder="1" applyAlignment="1" applyProtection="1">
      <alignment horizontal="center" vertical="center"/>
      <protection hidden="1"/>
    </xf>
    <xf numFmtId="0" fontId="5" fillId="6" borderId="27" xfId="0" applyFont="1" applyFill="1" applyBorder="1" applyAlignment="1" applyProtection="1">
      <alignment horizontal="left"/>
      <protection hidden="1"/>
    </xf>
    <xf numFmtId="0" fontId="5" fillId="8" borderId="28" xfId="0" applyFont="1" applyFill="1" applyBorder="1" applyAlignment="1" applyProtection="1">
      <alignment horizontal="center" vertical="center"/>
      <protection locked="0" hidden="1"/>
    </xf>
    <xf numFmtId="0" fontId="5" fillId="6" borderId="10" xfId="0" applyFont="1" applyFill="1" applyBorder="1" applyAlignment="1" applyProtection="1">
      <alignment horizontal="center" vertical="center"/>
      <protection hidden="1"/>
    </xf>
    <xf numFmtId="0" fontId="25" fillId="3" borderId="29" xfId="0" applyFont="1" applyFill="1" applyBorder="1" applyAlignment="1" applyProtection="1">
      <alignment horizontal="center" vertical="center"/>
      <protection hidden="1"/>
    </xf>
    <xf numFmtId="0" fontId="5" fillId="6" borderId="21" xfId="0" applyFont="1" applyFill="1" applyBorder="1" applyAlignment="1" applyProtection="1">
      <alignment horizontal="left"/>
      <protection hidden="1"/>
    </xf>
    <xf numFmtId="0" fontId="5" fillId="6" borderId="10" xfId="0" applyFont="1" applyFill="1" applyBorder="1" applyAlignment="1" applyProtection="1">
      <alignment horizontal="center" vertical="center" wrapText="1"/>
      <protection hidden="1"/>
    </xf>
    <xf numFmtId="1" fontId="5" fillId="8" borderId="13" xfId="0" applyNumberFormat="1" applyFont="1" applyFill="1" applyBorder="1" applyAlignment="1" applyProtection="1">
      <alignment horizontal="center" vertical="center"/>
      <protection locked="0" hidden="1"/>
    </xf>
    <xf numFmtId="0" fontId="25" fillId="18" borderId="11" xfId="0" applyFont="1" applyFill="1" applyBorder="1" applyAlignment="1" applyProtection="1">
      <alignment horizontal="center" vertical="center"/>
      <protection hidden="1"/>
    </xf>
    <xf numFmtId="1" fontId="25" fillId="3" borderId="9" xfId="0" applyNumberFormat="1" applyFont="1" applyFill="1" applyBorder="1" applyAlignment="1" applyProtection="1">
      <alignment horizontal="center" vertical="center"/>
      <protection hidden="1"/>
    </xf>
    <xf numFmtId="0" fontId="23" fillId="19" borderId="13" xfId="0" applyFont="1" applyFill="1" applyBorder="1" applyAlignment="1" applyProtection="1">
      <alignment horizontal="center" vertical="center" wrapText="1"/>
      <protection hidden="1"/>
    </xf>
    <xf numFmtId="0" fontId="26" fillId="20" borderId="13" xfId="0" applyFont="1" applyFill="1" applyBorder="1" applyAlignment="1" applyProtection="1">
      <alignment horizontal="center" vertical="center" wrapText="1" readingOrder="1"/>
      <protection hidden="1"/>
    </xf>
    <xf numFmtId="0" fontId="25" fillId="18" borderId="13" xfId="0" applyFont="1" applyFill="1" applyBorder="1" applyAlignment="1" applyProtection="1">
      <alignment horizontal="center"/>
      <protection hidden="1"/>
    </xf>
    <xf numFmtId="0" fontId="42" fillId="17" borderId="10" xfId="0" applyFont="1" applyFill="1" applyBorder="1" applyAlignment="1" applyProtection="1">
      <alignment horizontal="center" vertical="center"/>
      <protection hidden="1"/>
    </xf>
    <xf numFmtId="0" fontId="25" fillId="18" borderId="22" xfId="0" applyFont="1" applyFill="1" applyBorder="1" applyAlignment="1" applyProtection="1">
      <alignment horizontal="center"/>
      <protection hidden="1"/>
    </xf>
    <xf numFmtId="0" fontId="25" fillId="3" borderId="32" xfId="0" applyFont="1" applyFill="1" applyBorder="1" applyAlignment="1" applyProtection="1">
      <alignment horizontal="center" vertical="center"/>
      <protection hidden="1"/>
    </xf>
    <xf numFmtId="0" fontId="25" fillId="18" borderId="30" xfId="0" applyFont="1" applyFill="1" applyBorder="1" applyAlignment="1" applyProtection="1">
      <alignment horizontal="center"/>
      <protection hidden="1"/>
    </xf>
    <xf numFmtId="1" fontId="25" fillId="17" borderId="33" xfId="0" applyNumberFormat="1" applyFont="1" applyFill="1" applyBorder="1" applyAlignment="1" applyProtection="1">
      <alignment horizontal="center" vertical="center"/>
      <protection hidden="1"/>
    </xf>
    <xf numFmtId="0" fontId="27" fillId="17" borderId="12" xfId="0" applyFont="1" applyFill="1" applyBorder="1" applyAlignment="1" applyProtection="1">
      <alignment horizontal="center" vertical="center"/>
      <protection hidden="1"/>
    </xf>
    <xf numFmtId="0" fontId="27" fillId="17" borderId="0" xfId="0" applyFont="1" applyFill="1" applyAlignment="1" applyProtection="1">
      <alignment horizontal="center" vertical="center"/>
      <protection hidden="1"/>
    </xf>
    <xf numFmtId="0" fontId="5" fillId="18" borderId="28" xfId="0" applyFont="1" applyFill="1" applyBorder="1" applyAlignment="1" applyProtection="1">
      <alignment horizontal="left" vertical="center"/>
      <protection hidden="1"/>
    </xf>
    <xf numFmtId="0" fontId="25" fillId="3" borderId="37" xfId="0" applyFont="1" applyFill="1" applyBorder="1" applyAlignment="1" applyProtection="1">
      <alignment horizontal="center" vertical="center"/>
      <protection hidden="1"/>
    </xf>
    <xf numFmtId="0" fontId="25" fillId="17" borderId="12" xfId="0" applyFont="1" applyFill="1" applyBorder="1" applyAlignment="1" applyProtection="1">
      <alignment horizontal="center"/>
      <protection hidden="1"/>
    </xf>
    <xf numFmtId="0" fontId="30" fillId="17" borderId="0" xfId="0" applyFont="1" applyFill="1" applyAlignment="1" applyProtection="1">
      <alignment horizontal="center" vertical="center"/>
      <protection hidden="1"/>
    </xf>
    <xf numFmtId="0" fontId="5" fillId="17" borderId="35" xfId="0" applyFont="1" applyFill="1" applyBorder="1" applyAlignment="1" applyProtection="1">
      <alignment horizontal="center" vertical="center"/>
      <protection hidden="1"/>
    </xf>
    <xf numFmtId="0" fontId="25" fillId="17" borderId="35" xfId="0" applyFont="1" applyFill="1" applyBorder="1" applyAlignment="1" applyProtection="1">
      <alignment horizontal="center" vertical="center"/>
      <protection hidden="1"/>
    </xf>
    <xf numFmtId="0" fontId="5" fillId="17" borderId="12" xfId="0" applyFont="1" applyFill="1" applyBorder="1" applyAlignment="1" applyProtection="1">
      <alignment horizontal="center" vertical="center"/>
      <protection hidden="1"/>
    </xf>
    <xf numFmtId="0" fontId="5" fillId="17" borderId="12" xfId="0" applyFont="1" applyFill="1" applyBorder="1" applyAlignment="1" applyProtection="1">
      <alignment horizontal="center" vertical="center" wrapText="1"/>
      <protection hidden="1"/>
    </xf>
    <xf numFmtId="0" fontId="25" fillId="17" borderId="0" xfId="0" applyFont="1" applyFill="1" applyAlignment="1" applyProtection="1">
      <alignment horizontal="center" vertical="center"/>
      <protection hidden="1"/>
    </xf>
    <xf numFmtId="0" fontId="25" fillId="17" borderId="0" xfId="0" applyFont="1" applyFill="1" applyAlignment="1" applyProtection="1">
      <alignment horizontal="center"/>
      <protection hidden="1"/>
    </xf>
    <xf numFmtId="0" fontId="26" fillId="6" borderId="13" xfId="0" applyFont="1" applyFill="1" applyBorder="1" applyAlignment="1" applyProtection="1">
      <alignment horizontal="center" vertical="center" wrapText="1" readingOrder="1"/>
      <protection hidden="1"/>
    </xf>
    <xf numFmtId="0" fontId="5" fillId="18" borderId="13" xfId="0" applyFont="1" applyFill="1" applyBorder="1" applyAlignment="1" applyProtection="1">
      <alignment horizontal="center" vertical="center"/>
      <protection hidden="1"/>
    </xf>
    <xf numFmtId="0" fontId="5" fillId="8" borderId="10" xfId="0" applyFont="1" applyFill="1" applyBorder="1" applyAlignment="1" applyProtection="1">
      <alignment horizontal="center" vertical="center" wrapText="1"/>
      <protection locked="0" hidden="1"/>
    </xf>
    <xf numFmtId="0" fontId="5" fillId="18" borderId="13" xfId="0" applyFont="1" applyFill="1" applyBorder="1" applyAlignment="1" applyProtection="1">
      <alignment horizontal="center"/>
      <protection hidden="1"/>
    </xf>
    <xf numFmtId="0" fontId="25" fillId="21" borderId="13" xfId="0" applyFont="1" applyFill="1" applyBorder="1" applyAlignment="1" applyProtection="1">
      <alignment horizontal="center" vertical="center"/>
      <protection hidden="1"/>
    </xf>
    <xf numFmtId="0" fontId="25" fillId="21" borderId="9" xfId="0" applyFont="1" applyFill="1" applyBorder="1" applyAlignment="1" applyProtection="1">
      <alignment horizontal="center" vertical="center"/>
      <protection hidden="1"/>
    </xf>
    <xf numFmtId="0" fontId="34" fillId="21" borderId="13" xfId="7" quotePrefix="1" applyFont="1" applyFill="1" applyBorder="1" applyAlignment="1" applyProtection="1">
      <alignment horizontal="center" vertical="center"/>
      <protection hidden="1"/>
    </xf>
    <xf numFmtId="0" fontId="27" fillId="17" borderId="0" xfId="0" applyFont="1" applyFill="1" applyProtection="1">
      <protection hidden="1"/>
    </xf>
    <xf numFmtId="0" fontId="34" fillId="21" borderId="13" xfId="7" applyFont="1" applyFill="1" applyBorder="1" applyAlignment="1" applyProtection="1">
      <alignment horizontal="center" vertical="center"/>
      <protection hidden="1"/>
    </xf>
    <xf numFmtId="0" fontId="5" fillId="18" borderId="30" xfId="0" applyFont="1" applyFill="1" applyBorder="1" applyAlignment="1" applyProtection="1">
      <alignment horizontal="center" vertical="center"/>
      <protection hidden="1"/>
    </xf>
    <xf numFmtId="0" fontId="5" fillId="18" borderId="30" xfId="0" applyFont="1" applyFill="1" applyBorder="1" applyAlignment="1" applyProtection="1">
      <alignment horizontal="center"/>
      <protection hidden="1"/>
    </xf>
    <xf numFmtId="0" fontId="26" fillId="3" borderId="13" xfId="0" applyFont="1" applyFill="1" applyBorder="1" applyAlignment="1" applyProtection="1">
      <alignment horizontal="center" vertical="center" wrapText="1" readingOrder="1"/>
      <protection hidden="1"/>
    </xf>
    <xf numFmtId="0" fontId="9" fillId="3" borderId="13" xfId="0" applyFont="1" applyFill="1" applyBorder="1" applyAlignment="1" applyProtection="1">
      <alignment horizontal="center" vertical="center" readingOrder="1"/>
      <protection hidden="1"/>
    </xf>
    <xf numFmtId="0" fontId="35" fillId="17" borderId="0" xfId="0" applyFont="1" applyFill="1" applyAlignment="1" applyProtection="1">
      <alignment horizontal="center" vertical="center"/>
      <protection hidden="1"/>
    </xf>
    <xf numFmtId="0" fontId="37" fillId="17" borderId="12" xfId="8" applyFont="1" applyFill="1" applyBorder="1" applyAlignment="1" applyProtection="1">
      <alignment horizontal="center" vertical="center"/>
      <protection hidden="1"/>
    </xf>
    <xf numFmtId="0" fontId="38" fillId="17" borderId="12" xfId="8" applyFont="1" applyFill="1" applyBorder="1" applyAlignment="1" applyProtection="1">
      <alignment horizontal="center" vertical="center"/>
      <protection locked="0" hidden="1"/>
    </xf>
    <xf numFmtId="14" fontId="37" fillId="17" borderId="12" xfId="0" applyNumberFormat="1" applyFont="1" applyFill="1" applyBorder="1" applyAlignment="1" applyProtection="1">
      <alignment horizontal="center" vertical="center"/>
      <protection hidden="1"/>
    </xf>
    <xf numFmtId="1" fontId="5" fillId="17" borderId="12" xfId="9" applyNumberFormat="1" applyFont="1" applyFill="1" applyBorder="1" applyAlignment="1" applyProtection="1">
      <alignment horizontal="center" vertical="center"/>
      <protection locked="0" hidden="1"/>
    </xf>
    <xf numFmtId="0" fontId="5" fillId="17" borderId="0" xfId="0" applyFont="1" applyFill="1" applyAlignment="1" applyProtection="1">
      <alignment vertical="center"/>
      <protection hidden="1"/>
    </xf>
    <xf numFmtId="0" fontId="35" fillId="17" borderId="0" xfId="0" applyFont="1" applyFill="1" applyAlignment="1" applyProtection="1">
      <alignment horizontal="center" vertical="center" wrapText="1"/>
      <protection hidden="1"/>
    </xf>
    <xf numFmtId="0" fontId="43" fillId="6" borderId="0" xfId="0" applyFont="1" applyFill="1" applyAlignment="1" applyProtection="1">
      <alignment horizontal="center"/>
      <protection hidden="1"/>
    </xf>
    <xf numFmtId="0" fontId="24" fillId="17" borderId="38" xfId="8" applyFont="1" applyFill="1" applyBorder="1" applyAlignment="1" applyProtection="1">
      <alignment horizontal="center" vertical="center"/>
      <protection hidden="1"/>
    </xf>
    <xf numFmtId="0" fontId="24" fillId="17" borderId="0" xfId="8" applyFont="1" applyFill="1" applyBorder="1" applyAlignment="1" applyProtection="1">
      <alignment horizontal="center" vertical="center"/>
      <protection hidden="1"/>
    </xf>
    <xf numFmtId="0" fontId="0" fillId="17" borderId="0" xfId="0" applyFill="1" applyProtection="1">
      <protection hidden="1"/>
    </xf>
    <xf numFmtId="0" fontId="13" fillId="6" borderId="13" xfId="0" applyFont="1" applyFill="1" applyBorder="1" applyAlignment="1" applyProtection="1">
      <alignment horizontal="center"/>
      <protection hidden="1"/>
    </xf>
    <xf numFmtId="1" fontId="0" fillId="12" borderId="1" xfId="0" applyNumberFormat="1" applyFill="1" applyBorder="1" applyAlignment="1" applyProtection="1">
      <alignment horizontal="center" vertical="center"/>
      <protection locked="0"/>
    </xf>
    <xf numFmtId="0" fontId="6" fillId="12" borderId="1" xfId="0" applyFont="1" applyFill="1" applyBorder="1" applyAlignment="1" applyProtection="1">
      <alignment horizontal="center" vertical="center" wrapText="1"/>
      <protection locked="0"/>
    </xf>
    <xf numFmtId="0" fontId="18" fillId="4" borderId="0" xfId="0" applyFont="1" applyFill="1" applyAlignment="1" applyProtection="1">
      <alignment wrapText="1"/>
      <protection hidden="1"/>
    </xf>
    <xf numFmtId="0" fontId="0" fillId="0" borderId="0" xfId="0" applyAlignment="1" applyProtection="1">
      <alignment wrapText="1"/>
      <protection locked="0"/>
    </xf>
    <xf numFmtId="1" fontId="0" fillId="0" borderId="0" xfId="0" applyNumberFormat="1"/>
    <xf numFmtId="0" fontId="48" fillId="0" borderId="0" xfId="0" applyFont="1" applyAlignment="1" applyProtection="1">
      <alignment horizontal="center" vertical="center"/>
      <protection hidden="1"/>
    </xf>
    <xf numFmtId="0" fontId="49" fillId="0" borderId="0" xfId="0" applyFont="1" applyProtection="1">
      <protection hidden="1"/>
    </xf>
    <xf numFmtId="0" fontId="0" fillId="0" borderId="0" xfId="0" applyAlignment="1">
      <alignment horizontal="right"/>
    </xf>
    <xf numFmtId="0" fontId="0" fillId="5" borderId="0" xfId="0" applyFill="1"/>
    <xf numFmtId="0" fontId="0" fillId="24" borderId="0" xfId="0" applyFill="1" applyAlignment="1">
      <alignment horizontal="center"/>
    </xf>
    <xf numFmtId="0" fontId="29" fillId="17" borderId="0" xfId="0" applyFont="1" applyFill="1" applyAlignment="1" applyProtection="1">
      <alignment horizontal="center"/>
      <protection hidden="1"/>
    </xf>
    <xf numFmtId="0" fontId="5" fillId="18" borderId="13" xfId="0" applyFont="1" applyFill="1" applyBorder="1" applyAlignment="1" applyProtection="1">
      <alignment horizontal="center" vertical="center" wrapText="1"/>
      <protection hidden="1"/>
    </xf>
    <xf numFmtId="0" fontId="5" fillId="8" borderId="13" xfId="0" applyFont="1" applyFill="1" applyBorder="1" applyAlignment="1" applyProtection="1">
      <alignment horizontal="center" vertical="center" wrapText="1"/>
      <protection locked="0"/>
    </xf>
    <xf numFmtId="0" fontId="42" fillId="17" borderId="0" xfId="0" applyFont="1" applyFill="1" applyAlignment="1" applyProtection="1">
      <alignment horizontal="center" wrapText="1"/>
      <protection locked="0" hidden="1"/>
    </xf>
    <xf numFmtId="0" fontId="50" fillId="17" borderId="0" xfId="10" quotePrefix="1" applyFont="1" applyFill="1" applyBorder="1" applyAlignment="1" applyProtection="1">
      <alignment horizontal="center" vertical="center"/>
      <protection hidden="1"/>
    </xf>
    <xf numFmtId="0" fontId="42" fillId="17" borderId="0" xfId="0" applyFont="1" applyFill="1" applyAlignment="1" applyProtection="1">
      <alignment horizontal="center"/>
      <protection locked="0" hidden="1"/>
    </xf>
    <xf numFmtId="1" fontId="25" fillId="17" borderId="12" xfId="0" applyNumberFormat="1" applyFont="1" applyFill="1" applyBorder="1" applyAlignment="1" applyProtection="1">
      <alignment horizontal="center" vertical="center"/>
      <protection hidden="1"/>
    </xf>
    <xf numFmtId="0" fontId="42" fillId="17" borderId="0" xfId="0" applyFont="1" applyFill="1" applyAlignment="1" applyProtection="1">
      <alignment horizontal="center" vertical="center"/>
      <protection hidden="1"/>
    </xf>
    <xf numFmtId="0" fontId="7" fillId="0" borderId="0" xfId="0" applyFont="1" applyAlignment="1" applyProtection="1">
      <alignment horizontal="center" vertical="center"/>
      <protection hidden="1"/>
    </xf>
    <xf numFmtId="0" fontId="7" fillId="0" borderId="0" xfId="0" applyFont="1" applyAlignment="1" applyProtection="1">
      <alignment horizontal="center"/>
      <protection hidden="1"/>
    </xf>
    <xf numFmtId="0" fontId="0" fillId="0" borderId="0" xfId="0" applyAlignment="1" applyProtection="1">
      <alignment horizontal="center"/>
      <protection hidden="1"/>
    </xf>
    <xf numFmtId="0" fontId="7" fillId="0" borderId="0" xfId="0" applyFont="1" applyAlignment="1" applyProtection="1">
      <alignment horizontal="center" vertical="center" wrapText="1"/>
      <protection hidden="1"/>
    </xf>
    <xf numFmtId="1" fontId="25" fillId="3" borderId="13" xfId="0" applyNumberFormat="1" applyFont="1" applyFill="1" applyBorder="1" applyAlignment="1" applyProtection="1">
      <alignment horizontal="center" vertical="center"/>
      <protection hidden="1"/>
    </xf>
    <xf numFmtId="0" fontId="25" fillId="18" borderId="9" xfId="0" applyFont="1" applyFill="1" applyBorder="1" applyAlignment="1" applyProtection="1">
      <alignment horizontal="center" vertical="center"/>
      <protection hidden="1"/>
    </xf>
    <xf numFmtId="0" fontId="0" fillId="17" borderId="16" xfId="0" applyFill="1" applyBorder="1" applyProtection="1">
      <protection hidden="1"/>
    </xf>
    <xf numFmtId="0" fontId="13" fillId="17" borderId="0" xfId="0" applyFont="1" applyFill="1" applyAlignment="1" applyProtection="1">
      <alignment horizontal="center"/>
      <protection hidden="1"/>
    </xf>
    <xf numFmtId="0" fontId="0" fillId="12" borderId="1" xfId="0" applyFill="1" applyBorder="1" applyProtection="1">
      <protection locked="0"/>
    </xf>
    <xf numFmtId="0" fontId="6" fillId="12" borderId="1" xfId="0" applyFont="1" applyFill="1" applyBorder="1" applyAlignment="1" applyProtection="1">
      <alignment horizontal="center" vertical="center"/>
      <protection locked="0"/>
    </xf>
    <xf numFmtId="0" fontId="6" fillId="0" borderId="0" xfId="0" applyFont="1" applyAlignment="1">
      <alignment horizontal="center"/>
    </xf>
    <xf numFmtId="0" fontId="6" fillId="0" borderId="0" xfId="0" applyFont="1"/>
    <xf numFmtId="0" fontId="6" fillId="26" borderId="1" xfId="0" applyFont="1" applyFill="1" applyBorder="1" applyAlignment="1">
      <alignment horizontal="center"/>
    </xf>
    <xf numFmtId="0" fontId="6" fillId="23" borderId="1" xfId="0" applyFont="1" applyFill="1" applyBorder="1" applyAlignment="1">
      <alignment horizontal="center"/>
    </xf>
    <xf numFmtId="168" fontId="6" fillId="0" borderId="0" xfId="0" applyNumberFormat="1" applyFont="1" applyAlignment="1">
      <alignment horizontal="center"/>
    </xf>
    <xf numFmtId="168" fontId="0" fillId="0" borderId="0" xfId="0" applyNumberFormat="1" applyAlignment="1">
      <alignment horizontal="center"/>
    </xf>
    <xf numFmtId="0" fontId="0" fillId="0" borderId="0" xfId="0" applyAlignment="1">
      <alignment horizontal="center" vertical="center"/>
    </xf>
    <xf numFmtId="0" fontId="0" fillId="11" borderId="0" xfId="0" applyFill="1" applyAlignment="1">
      <alignment horizontal="center"/>
    </xf>
    <xf numFmtId="2" fontId="0" fillId="11" borderId="0" xfId="0" applyNumberFormat="1" applyFill="1" applyAlignment="1">
      <alignment horizontal="center"/>
    </xf>
    <xf numFmtId="0" fontId="58" fillId="0" borderId="1" xfId="0" applyFont="1" applyBorder="1" applyAlignment="1">
      <alignment vertical="center"/>
    </xf>
    <xf numFmtId="14" fontId="58" fillId="0" borderId="1" xfId="0" applyNumberFormat="1" applyFont="1" applyBorder="1" applyAlignment="1">
      <alignment vertical="center"/>
    </xf>
    <xf numFmtId="0" fontId="0" fillId="26" borderId="0" xfId="0" applyFill="1" applyProtection="1">
      <protection locked="0"/>
    </xf>
    <xf numFmtId="0" fontId="48" fillId="26" borderId="0" xfId="0" applyFont="1" applyFill="1" applyAlignment="1" applyProtection="1">
      <alignment horizontal="center" vertical="center"/>
      <protection hidden="1"/>
    </xf>
    <xf numFmtId="0" fontId="49" fillId="26" borderId="0" xfId="0" applyFont="1" applyFill="1" applyProtection="1">
      <protection hidden="1"/>
    </xf>
    <xf numFmtId="1" fontId="6" fillId="26" borderId="0" xfId="0" applyNumberFormat="1" applyFont="1" applyFill="1" applyAlignment="1" applyProtection="1">
      <alignment horizontal="center" vertical="center"/>
      <protection hidden="1"/>
    </xf>
    <xf numFmtId="0" fontId="10" fillId="26" borderId="0" xfId="0" applyFont="1" applyFill="1" applyAlignment="1" applyProtection="1">
      <alignment horizontal="center" vertical="center"/>
      <protection hidden="1"/>
    </xf>
    <xf numFmtId="0" fontId="6" fillId="26" borderId="0" xfId="0" applyFont="1" applyFill="1" applyAlignment="1">
      <alignment horizontal="center" vertical="center"/>
    </xf>
    <xf numFmtId="0" fontId="61" fillId="26" borderId="0" xfId="0" applyFont="1" applyFill="1" applyAlignment="1" applyProtection="1">
      <alignment horizontal="center" vertical="center"/>
      <protection locked="0"/>
    </xf>
    <xf numFmtId="0" fontId="6" fillId="26" borderId="0" xfId="0" applyFont="1" applyFill="1" applyAlignment="1" applyProtection="1">
      <alignment horizontal="center" vertical="center"/>
      <protection hidden="1"/>
    </xf>
    <xf numFmtId="1" fontId="6" fillId="26" borderId="13" xfId="0" applyNumberFormat="1" applyFont="1" applyFill="1" applyBorder="1" applyAlignment="1" applyProtection="1">
      <alignment horizontal="center" vertical="center"/>
      <protection hidden="1"/>
    </xf>
    <xf numFmtId="0" fontId="10" fillId="26" borderId="13" xfId="0" applyFont="1" applyFill="1" applyBorder="1" applyAlignment="1" applyProtection="1">
      <alignment horizontal="center" vertical="center"/>
      <protection hidden="1"/>
    </xf>
    <xf numFmtId="0" fontId="6" fillId="26" borderId="9" xfId="0" applyFont="1" applyFill="1" applyBorder="1" applyAlignment="1">
      <alignment horizontal="center" vertical="center"/>
    </xf>
    <xf numFmtId="0" fontId="6" fillId="26" borderId="10" xfId="0" applyFont="1" applyFill="1" applyBorder="1" applyAlignment="1">
      <alignment horizontal="center" vertical="center"/>
    </xf>
    <xf numFmtId="0" fontId="18" fillId="26" borderId="0" xfId="0" applyFont="1" applyFill="1" applyProtection="1">
      <protection locked="0"/>
    </xf>
    <xf numFmtId="0" fontId="49" fillId="26" borderId="0" xfId="0" applyFont="1" applyFill="1" applyProtection="1">
      <protection locked="0"/>
    </xf>
    <xf numFmtId="0" fontId="6" fillId="0" borderId="1" xfId="0" applyFont="1" applyBorder="1" applyAlignment="1" applyProtection="1">
      <alignment horizontal="center" vertical="center"/>
      <protection hidden="1"/>
    </xf>
    <xf numFmtId="0" fontId="10" fillId="0" borderId="1" xfId="0" applyFont="1" applyBorder="1" applyAlignment="1" applyProtection="1">
      <alignment horizontal="center" vertical="center"/>
      <protection hidden="1"/>
    </xf>
    <xf numFmtId="0" fontId="0" fillId="6" borderId="1" xfId="0" applyFill="1" applyBorder="1" applyAlignment="1" applyProtection="1">
      <alignment horizontal="center" vertical="center"/>
      <protection locked="0"/>
    </xf>
    <xf numFmtId="0" fontId="0" fillId="26" borderId="0" xfId="0" applyFill="1"/>
    <xf numFmtId="0" fontId="19" fillId="0" borderId="1" xfId="0" applyFont="1" applyBorder="1" applyAlignment="1" applyProtection="1">
      <alignment horizontal="center" vertical="center"/>
      <protection locked="0"/>
    </xf>
    <xf numFmtId="167" fontId="19" fillId="0" borderId="1" xfId="0" applyNumberFormat="1" applyFont="1" applyBorder="1" applyAlignment="1" applyProtection="1">
      <alignment horizontal="center" vertical="center"/>
      <protection hidden="1"/>
    </xf>
    <xf numFmtId="0" fontId="0" fillId="3" borderId="0" xfId="0" applyFill="1" applyProtection="1">
      <protection locked="0"/>
    </xf>
    <xf numFmtId="0" fontId="3" fillId="3" borderId="0" xfId="0" applyFont="1" applyFill="1" applyProtection="1">
      <protection locked="0"/>
    </xf>
    <xf numFmtId="0" fontId="0" fillId="3" borderId="0" xfId="0" applyFill="1" applyAlignment="1" applyProtection="1">
      <alignment horizontal="center" vertical="center"/>
      <protection locked="0"/>
    </xf>
    <xf numFmtId="166" fontId="2" fillId="0" borderId="1" xfId="0" applyNumberFormat="1" applyFont="1" applyBorder="1" applyAlignment="1" applyProtection="1">
      <alignment horizontal="center" vertical="center" wrapText="1"/>
      <protection hidden="1"/>
    </xf>
    <xf numFmtId="0" fontId="6" fillId="0" borderId="1" xfId="0" applyFont="1" applyBorder="1" applyAlignment="1">
      <alignment horizontal="center" vertical="center"/>
    </xf>
    <xf numFmtId="0" fontId="61" fillId="0" borderId="1" xfId="0" applyFont="1" applyBorder="1" applyAlignment="1">
      <alignment horizontal="center" vertical="center"/>
    </xf>
    <xf numFmtId="0" fontId="52" fillId="3" borderId="1" xfId="0" applyFont="1" applyFill="1" applyBorder="1" applyProtection="1">
      <protection locked="0"/>
    </xf>
    <xf numFmtId="0" fontId="0" fillId="3" borderId="1" xfId="0" applyFill="1" applyBorder="1" applyAlignment="1">
      <alignment horizontal="center"/>
    </xf>
    <xf numFmtId="0" fontId="3" fillId="3" borderId="1"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wrapText="1"/>
      <protection locked="0"/>
    </xf>
    <xf numFmtId="0" fontId="3" fillId="3" borderId="1" xfId="0" applyFont="1" applyFill="1" applyBorder="1" applyAlignment="1">
      <alignment horizontal="center" vertical="center"/>
    </xf>
    <xf numFmtId="0" fontId="3" fillId="3" borderId="1" xfId="0" applyFont="1" applyFill="1" applyBorder="1" applyAlignment="1" applyProtection="1">
      <alignment horizontal="center"/>
      <protection locked="0"/>
    </xf>
    <xf numFmtId="0" fontId="2" fillId="3" borderId="1" xfId="0" quotePrefix="1" applyFont="1" applyFill="1" applyBorder="1" applyAlignment="1" applyProtection="1">
      <alignment horizontal="center" vertical="center" wrapText="1"/>
      <protection locked="0"/>
    </xf>
    <xf numFmtId="0" fontId="1" fillId="0" borderId="0" xfId="0" applyFont="1" applyAlignment="1" applyProtection="1">
      <alignment horizontal="center" vertical="center" wrapText="1"/>
      <protection hidden="1"/>
    </xf>
    <xf numFmtId="0" fontId="1" fillId="29" borderId="0" xfId="0" applyFont="1" applyFill="1" applyAlignment="1" applyProtection="1">
      <alignment horizontal="center" vertical="center" wrapText="1"/>
      <protection hidden="1"/>
    </xf>
    <xf numFmtId="0" fontId="2" fillId="29" borderId="0" xfId="0" quotePrefix="1" applyFont="1" applyFill="1" applyAlignment="1" applyProtection="1">
      <alignment horizontal="center" vertical="center" wrapText="1"/>
      <protection locked="0"/>
    </xf>
    <xf numFmtId="0" fontId="2" fillId="29" borderId="0" xfId="0" applyFont="1" applyFill="1" applyAlignment="1" applyProtection="1">
      <alignment horizontal="center" vertical="center" wrapText="1"/>
      <protection locked="0"/>
    </xf>
    <xf numFmtId="0" fontId="3" fillId="29" borderId="0" xfId="0" applyFont="1" applyFill="1" applyAlignment="1" applyProtection="1">
      <alignment horizontal="center" vertical="center"/>
      <protection locked="0"/>
    </xf>
    <xf numFmtId="166" fontId="2" fillId="29" borderId="0" xfId="0" applyNumberFormat="1" applyFont="1" applyFill="1" applyAlignment="1" applyProtection="1">
      <alignment horizontal="center" vertical="center" wrapText="1"/>
      <protection hidden="1"/>
    </xf>
    <xf numFmtId="0" fontId="0" fillId="29" borderId="0" xfId="0" applyFill="1" applyProtection="1">
      <protection locked="0"/>
    </xf>
    <xf numFmtId="166" fontId="1" fillId="29" borderId="0" xfId="0" applyNumberFormat="1" applyFont="1" applyFill="1" applyAlignment="1" applyProtection="1">
      <alignment horizontal="center" vertical="center" wrapText="1"/>
      <protection locked="0"/>
    </xf>
    <xf numFmtId="0" fontId="0" fillId="29" borderId="0" xfId="0" applyFill="1" applyAlignment="1" applyProtection="1">
      <alignment horizontal="center" vertical="center"/>
      <protection locked="0"/>
    </xf>
    <xf numFmtId="169" fontId="0" fillId="0" borderId="0" xfId="0" applyNumberFormat="1" applyAlignment="1">
      <alignment horizontal="center"/>
    </xf>
    <xf numFmtId="0" fontId="55" fillId="3" borderId="0" xfId="0" applyFont="1" applyFill="1"/>
    <xf numFmtId="0" fontId="56" fillId="3" borderId="0" xfId="0" applyFont="1" applyFill="1" applyAlignment="1">
      <alignment vertical="center"/>
    </xf>
    <xf numFmtId="14" fontId="56" fillId="3" borderId="0" xfId="0" applyNumberFormat="1" applyFont="1" applyFill="1" applyAlignment="1">
      <alignment vertical="center"/>
    </xf>
    <xf numFmtId="0" fontId="0" fillId="3" borderId="0" xfId="0" applyFill="1"/>
    <xf numFmtId="0" fontId="55" fillId="3" borderId="0" xfId="0" applyFont="1" applyFill="1" applyAlignment="1">
      <alignment vertical="center" wrapText="1"/>
    </xf>
    <xf numFmtId="0" fontId="0" fillId="3" borderId="0" xfId="0" applyFill="1" applyAlignment="1">
      <alignment vertical="center" wrapText="1"/>
    </xf>
    <xf numFmtId="0" fontId="6" fillId="3" borderId="0" xfId="0" applyFont="1" applyFill="1"/>
    <xf numFmtId="0" fontId="51" fillId="23" borderId="40" xfId="12" applyFill="1" applyProtection="1">
      <protection locked="0"/>
    </xf>
    <xf numFmtId="0" fontId="0" fillId="8" borderId="0" xfId="0" applyFill="1" applyAlignment="1">
      <alignment horizontal="center"/>
    </xf>
    <xf numFmtId="0" fontId="0" fillId="9" borderId="0" xfId="0" applyFill="1" applyAlignment="1">
      <alignment horizontal="center"/>
    </xf>
    <xf numFmtId="2" fontId="0" fillId="8" borderId="0" xfId="0" applyNumberFormat="1" applyFill="1" applyAlignment="1">
      <alignment vertical="center"/>
    </xf>
    <xf numFmtId="2" fontId="0" fillId="9" borderId="0" xfId="0" applyNumberFormat="1" applyFill="1" applyAlignment="1">
      <alignment vertical="center"/>
    </xf>
    <xf numFmtId="0" fontId="0" fillId="8" borderId="0" xfId="0" applyFill="1"/>
    <xf numFmtId="0" fontId="2" fillId="8" borderId="0" xfId="0" applyFont="1" applyFill="1" applyAlignment="1" applyProtection="1">
      <alignment horizontal="center" vertical="center" wrapText="1"/>
      <protection locked="0"/>
    </xf>
    <xf numFmtId="2" fontId="0" fillId="0" borderId="0" xfId="0" applyNumberFormat="1" applyAlignment="1">
      <alignment horizontal="center"/>
    </xf>
    <xf numFmtId="0" fontId="0" fillId="9" borderId="0" xfId="0" applyFill="1"/>
    <xf numFmtId="0" fontId="0" fillId="9" borderId="0" xfId="0" applyFill="1" applyAlignment="1">
      <alignment wrapText="1"/>
    </xf>
    <xf numFmtId="0" fontId="0" fillId="8" borderId="0" xfId="0" applyFill="1" applyAlignment="1">
      <alignment horizontal="center" wrapText="1"/>
    </xf>
    <xf numFmtId="0" fontId="45" fillId="22" borderId="9" xfId="10" quotePrefix="1" applyFont="1" applyFill="1" applyBorder="1" applyAlignment="1" applyProtection="1">
      <alignment horizontal="center" vertical="center"/>
      <protection hidden="1"/>
    </xf>
    <xf numFmtId="0" fontId="45" fillId="22" borderId="10" xfId="10" quotePrefix="1" applyFont="1" applyFill="1" applyBorder="1" applyAlignment="1" applyProtection="1">
      <alignment horizontal="center" vertical="center"/>
      <protection hidden="1"/>
    </xf>
    <xf numFmtId="0" fontId="25" fillId="17" borderId="12" xfId="0" applyFont="1" applyFill="1" applyBorder="1" applyAlignment="1" applyProtection="1">
      <alignment horizontal="center" vertical="center"/>
      <protection hidden="1"/>
    </xf>
    <xf numFmtId="0" fontId="45" fillId="22" borderId="8" xfId="10" quotePrefix="1" applyFont="1" applyFill="1" applyBorder="1" applyAlignment="1" applyProtection="1">
      <alignment horizontal="center" vertical="center"/>
      <protection hidden="1"/>
    </xf>
    <xf numFmtId="0" fontId="27" fillId="17" borderId="9" xfId="0" applyFont="1" applyFill="1" applyBorder="1" applyAlignment="1" applyProtection="1">
      <alignment horizontal="center" vertical="center"/>
      <protection hidden="1"/>
    </xf>
    <xf numFmtId="0" fontId="27" fillId="17" borderId="8" xfId="0" applyFont="1" applyFill="1" applyBorder="1" applyAlignment="1" applyProtection="1">
      <alignment horizontal="center" vertical="center"/>
      <protection hidden="1"/>
    </xf>
    <xf numFmtId="0" fontId="25" fillId="18" borderId="13" xfId="0" applyFont="1" applyFill="1" applyBorder="1" applyAlignment="1" applyProtection="1">
      <alignment horizontal="center" vertical="center"/>
      <protection hidden="1"/>
    </xf>
    <xf numFmtId="0" fontId="47" fillId="17" borderId="0" xfId="0" applyFont="1" applyFill="1" applyAlignment="1" applyProtection="1">
      <alignment horizontal="center" vertical="center" wrapText="1"/>
      <protection hidden="1"/>
    </xf>
    <xf numFmtId="0" fontId="25" fillId="17" borderId="12" xfId="0" applyFont="1" applyFill="1" applyBorder="1" applyAlignment="1" applyProtection="1">
      <alignment horizontal="center"/>
      <protection locked="0" hidden="1"/>
    </xf>
    <xf numFmtId="0" fontId="7" fillId="29" borderId="0" xfId="0" applyFont="1" applyFill="1" applyProtection="1">
      <protection locked="0"/>
    </xf>
    <xf numFmtId="166" fontId="7" fillId="29" borderId="0" xfId="0" applyNumberFormat="1" applyFont="1" applyFill="1" applyProtection="1">
      <protection locked="0"/>
    </xf>
    <xf numFmtId="0" fontId="2" fillId="29" borderId="0" xfId="0" applyFont="1" applyFill="1" applyProtection="1">
      <protection locked="0"/>
    </xf>
    <xf numFmtId="0" fontId="2" fillId="29" borderId="0" xfId="0" applyFont="1" applyFill="1" applyAlignment="1" applyProtection="1">
      <alignment horizontal="center" vertical="center"/>
      <protection locked="0"/>
    </xf>
    <xf numFmtId="0" fontId="10" fillId="29" borderId="0" xfId="0" applyFont="1" applyFill="1" applyAlignment="1" applyProtection="1">
      <alignment vertical="center" wrapText="1"/>
      <protection locked="0"/>
    </xf>
    <xf numFmtId="0" fontId="7" fillId="29" borderId="0" xfId="0" applyFont="1" applyFill="1" applyAlignment="1" applyProtection="1">
      <alignment horizontal="center" vertical="center"/>
      <protection locked="0"/>
    </xf>
    <xf numFmtId="166" fontId="7" fillId="29" borderId="0" xfId="0" applyNumberFormat="1" applyFont="1" applyFill="1" applyAlignment="1" applyProtection="1">
      <alignment horizontal="center" vertical="center"/>
      <protection locked="0"/>
    </xf>
    <xf numFmtId="0" fontId="7" fillId="0" borderId="0" xfId="0" applyFont="1" applyProtection="1">
      <protection locked="0"/>
    </xf>
    <xf numFmtId="166" fontId="7" fillId="0" borderId="0" xfId="0" applyNumberFormat="1" applyFont="1" applyProtection="1">
      <protection locked="0"/>
    </xf>
    <xf numFmtId="0" fontId="0" fillId="0" borderId="0" xfId="0" applyAlignment="1">
      <alignment horizontal="center" wrapText="1"/>
    </xf>
    <xf numFmtId="0" fontId="6" fillId="23" borderId="43" xfId="12" applyFont="1" applyFill="1" applyBorder="1" applyAlignment="1" applyProtection="1">
      <alignment horizontal="center" vertical="center" wrapText="1"/>
      <protection locked="0"/>
    </xf>
    <xf numFmtId="0" fontId="2" fillId="24" borderId="41" xfId="0" applyFont="1" applyFill="1" applyBorder="1" applyAlignment="1" applyProtection="1">
      <alignment horizontal="center" vertical="center"/>
      <protection locked="0"/>
    </xf>
    <xf numFmtId="166" fontId="2" fillId="24" borderId="0" xfId="0" applyNumberFormat="1" applyFont="1" applyFill="1" applyAlignment="1" applyProtection="1">
      <alignment horizontal="center" vertical="center" wrapText="1"/>
      <protection hidden="1"/>
    </xf>
    <xf numFmtId="0" fontId="7" fillId="24" borderId="0" xfId="0" applyFont="1" applyFill="1" applyProtection="1">
      <protection locked="0"/>
    </xf>
    <xf numFmtId="0" fontId="7" fillId="24" borderId="44" xfId="0" applyFont="1" applyFill="1" applyBorder="1" applyProtection="1">
      <protection locked="0"/>
    </xf>
    <xf numFmtId="0" fontId="2" fillId="24" borderId="45" xfId="0" applyFont="1" applyFill="1" applyBorder="1" applyAlignment="1" applyProtection="1">
      <alignment horizontal="center" vertical="center"/>
      <protection locked="0"/>
    </xf>
    <xf numFmtId="166" fontId="2" fillId="24" borderId="46" xfId="0" applyNumberFormat="1" applyFont="1" applyFill="1" applyBorder="1" applyAlignment="1" applyProtection="1">
      <alignment horizontal="center" vertical="center" wrapText="1"/>
      <protection hidden="1"/>
    </xf>
    <xf numFmtId="0" fontId="7" fillId="24" borderId="46" xfId="0" applyFont="1" applyFill="1" applyBorder="1" applyProtection="1">
      <protection locked="0"/>
    </xf>
    <xf numFmtId="0" fontId="7" fillId="24" borderId="6" xfId="0" applyFont="1" applyFill="1" applyBorder="1" applyProtection="1">
      <protection locked="0"/>
    </xf>
    <xf numFmtId="0" fontId="1" fillId="24" borderId="42" xfId="0" applyFont="1" applyFill="1" applyBorder="1" applyAlignment="1" applyProtection="1">
      <alignment horizontal="center" vertical="center" wrapText="1"/>
      <protection locked="0"/>
    </xf>
    <xf numFmtId="0" fontId="7" fillId="24" borderId="41" xfId="0" applyFont="1" applyFill="1" applyBorder="1" applyAlignment="1">
      <alignment horizontal="center"/>
    </xf>
    <xf numFmtId="0" fontId="2" fillId="24" borderId="41" xfId="0" applyFont="1" applyFill="1" applyBorder="1" applyAlignment="1" applyProtection="1">
      <alignment horizontal="center" vertical="center" wrapText="1"/>
      <protection locked="0"/>
    </xf>
    <xf numFmtId="0" fontId="2" fillId="24" borderId="41" xfId="0" applyFont="1" applyFill="1" applyBorder="1" applyAlignment="1">
      <alignment horizontal="center" vertical="center"/>
    </xf>
    <xf numFmtId="0" fontId="2" fillId="24" borderId="41" xfId="0" applyFont="1" applyFill="1" applyBorder="1" applyAlignment="1" applyProtection="1">
      <alignment horizontal="center"/>
      <protection locked="0"/>
    </xf>
    <xf numFmtId="0" fontId="4" fillId="24" borderId="5" xfId="0" applyFont="1" applyFill="1" applyBorder="1" applyProtection="1">
      <protection locked="0"/>
    </xf>
    <xf numFmtId="0" fontId="0" fillId="24" borderId="39" xfId="0" applyFill="1" applyBorder="1" applyProtection="1">
      <protection locked="0"/>
    </xf>
    <xf numFmtId="0" fontId="0" fillId="24" borderId="2" xfId="0" applyFill="1" applyBorder="1" applyProtection="1">
      <protection locked="0"/>
    </xf>
    <xf numFmtId="0" fontId="5" fillId="0" borderId="0" xfId="0" applyFont="1" applyProtection="1">
      <protection hidden="1"/>
    </xf>
    <xf numFmtId="0" fontId="5" fillId="0" borderId="20" xfId="0" applyFont="1" applyBorder="1" applyProtection="1">
      <protection hidden="1"/>
    </xf>
    <xf numFmtId="0" fontId="5" fillId="0" borderId="16" xfId="0" applyFont="1" applyBorder="1" applyProtection="1">
      <protection hidden="1"/>
    </xf>
    <xf numFmtId="0" fontId="27" fillId="0" borderId="16" xfId="0" applyFont="1" applyBorder="1" applyAlignment="1" applyProtection="1">
      <alignment horizontal="center" vertical="center"/>
      <protection hidden="1"/>
    </xf>
    <xf numFmtId="0" fontId="7" fillId="0" borderId="0" xfId="0" applyFont="1" applyProtection="1">
      <protection hidden="1"/>
    </xf>
    <xf numFmtId="0" fontId="0" fillId="17" borderId="12" xfId="0" applyFill="1" applyBorder="1" applyAlignment="1" applyProtection="1">
      <alignment horizontal="center"/>
      <protection locked="0"/>
    </xf>
    <xf numFmtId="0" fontId="3" fillId="3" borderId="1" xfId="0" applyFont="1" applyFill="1" applyBorder="1" applyAlignment="1" applyProtection="1">
      <alignment horizontal="center" vertical="center" wrapText="1"/>
      <protection locked="0"/>
    </xf>
    <xf numFmtId="2" fontId="5" fillId="8" borderId="32" xfId="9" applyNumberFormat="1" applyFont="1" applyFill="1" applyBorder="1" applyAlignment="1" applyProtection="1">
      <alignment horizontal="center" vertical="center"/>
      <protection locked="0" hidden="1"/>
    </xf>
    <xf numFmtId="2" fontId="5" fillId="8" borderId="13" xfId="9" applyNumberFormat="1" applyFont="1" applyFill="1" applyBorder="1" applyAlignment="1" applyProtection="1">
      <alignment horizontal="center" vertical="center"/>
      <protection locked="0" hidden="1"/>
    </xf>
    <xf numFmtId="0" fontId="10" fillId="7" borderId="1" xfId="0" applyFont="1" applyFill="1" applyBorder="1" applyAlignment="1" applyProtection="1">
      <alignment horizontal="center" vertical="center" wrapText="1"/>
      <protection hidden="1"/>
    </xf>
    <xf numFmtId="0" fontId="6" fillId="7" borderId="1" xfId="0" applyFont="1" applyFill="1" applyBorder="1" applyAlignment="1" applyProtection="1">
      <alignment horizontal="center" vertical="center" wrapText="1"/>
      <protection hidden="1"/>
    </xf>
    <xf numFmtId="0" fontId="66" fillId="28" borderId="1" xfId="12" applyFont="1" applyFill="1" applyBorder="1" applyAlignment="1" applyProtection="1">
      <alignment horizontal="center" vertical="center" wrapText="1"/>
      <protection hidden="1"/>
    </xf>
    <xf numFmtId="0" fontId="10" fillId="25" borderId="40" xfId="12" applyFont="1" applyAlignment="1" applyProtection="1">
      <alignment horizontal="center" vertical="center" wrapText="1"/>
      <protection locked="0" hidden="1"/>
    </xf>
    <xf numFmtId="0" fontId="10" fillId="25" borderId="1" xfId="12" applyFont="1" applyBorder="1" applyAlignment="1" applyProtection="1">
      <alignment horizontal="center" vertical="center" wrapText="1"/>
      <protection locked="0" hidden="1"/>
    </xf>
    <xf numFmtId="0" fontId="10" fillId="23" borderId="40" xfId="12" applyFont="1" applyFill="1" applyAlignment="1" applyProtection="1">
      <alignment horizontal="center" vertical="center" wrapText="1"/>
      <protection locked="0"/>
    </xf>
    <xf numFmtId="0" fontId="10" fillId="23" borderId="40" xfId="12" applyFont="1" applyFill="1" applyAlignment="1" applyProtection="1">
      <alignment horizontal="center" vertical="center"/>
      <protection locked="0"/>
    </xf>
    <xf numFmtId="0" fontId="10" fillId="23" borderId="40" xfId="12" applyFont="1" applyFill="1" applyAlignment="1" applyProtection="1">
      <alignment horizontal="center"/>
      <protection locked="0"/>
    </xf>
    <xf numFmtId="0" fontId="0" fillId="3" borderId="1" xfId="0" applyFill="1" applyBorder="1" applyAlignment="1" applyProtection="1">
      <alignment horizontal="center" vertical="center"/>
      <protection locked="0"/>
    </xf>
    <xf numFmtId="0" fontId="7" fillId="3" borderId="1" xfId="0" applyFont="1" applyFill="1" applyBorder="1" applyAlignment="1" applyProtection="1">
      <alignment horizontal="center" vertical="center" wrapText="1"/>
      <protection locked="0"/>
    </xf>
    <xf numFmtId="0" fontId="0" fillId="3" borderId="1" xfId="0" applyFill="1" applyBorder="1" applyAlignment="1">
      <alignment horizontal="center" vertical="center"/>
    </xf>
    <xf numFmtId="0" fontId="7" fillId="3" borderId="4" xfId="0" applyFont="1" applyFill="1" applyBorder="1" applyAlignment="1" applyProtection="1">
      <alignment horizontal="center" vertical="center" wrapText="1"/>
      <protection locked="0"/>
    </xf>
    <xf numFmtId="0" fontId="0" fillId="3" borderId="1" xfId="0" applyFill="1" applyBorder="1" applyAlignment="1" applyProtection="1">
      <alignment horizontal="center"/>
      <protection locked="0"/>
    </xf>
    <xf numFmtId="0" fontId="0" fillId="3" borderId="4" xfId="0" applyFill="1" applyBorder="1" applyAlignment="1" applyProtection="1">
      <alignment horizontal="center" vertical="center"/>
      <protection locked="0"/>
    </xf>
    <xf numFmtId="0" fontId="10" fillId="0" borderId="52" xfId="12" applyFont="1" applyFill="1" applyBorder="1" applyAlignment="1" applyProtection="1">
      <alignment horizontal="center"/>
      <protection locked="0"/>
    </xf>
    <xf numFmtId="0" fontId="3" fillId="0" borderId="39" xfId="0" applyFont="1" applyBorder="1" applyAlignment="1" applyProtection="1">
      <alignment horizontal="center"/>
      <protection locked="0"/>
    </xf>
    <xf numFmtId="166" fontId="2" fillId="0" borderId="39" xfId="0" applyNumberFormat="1" applyFont="1" applyBorder="1" applyAlignment="1" applyProtection="1">
      <alignment horizontal="center" vertical="center" wrapText="1"/>
      <protection hidden="1"/>
    </xf>
    <xf numFmtId="0" fontId="10" fillId="9" borderId="4" xfId="0" applyFont="1" applyFill="1" applyBorder="1" applyAlignment="1">
      <alignment horizontal="center" vertical="center" wrapText="1"/>
    </xf>
    <xf numFmtId="0" fontId="10" fillId="11" borderId="4" xfId="0" applyFont="1" applyFill="1" applyBorder="1" applyAlignment="1">
      <alignment horizontal="center" vertical="center" wrapText="1"/>
    </xf>
    <xf numFmtId="0" fontId="57" fillId="3" borderId="9" xfId="0" applyFont="1" applyFill="1" applyBorder="1" applyAlignment="1">
      <alignment horizontal="center"/>
    </xf>
    <xf numFmtId="0" fontId="57" fillId="3" borderId="8" xfId="0" applyFont="1" applyFill="1" applyBorder="1" applyAlignment="1">
      <alignment horizontal="center"/>
    </xf>
    <xf numFmtId="0" fontId="57" fillId="3" borderId="10" xfId="0" applyFont="1" applyFill="1" applyBorder="1" applyAlignment="1">
      <alignment horizontal="center"/>
    </xf>
    <xf numFmtId="0" fontId="36" fillId="3" borderId="0" xfId="10" applyFill="1" applyAlignment="1">
      <alignment horizontal="center"/>
    </xf>
    <xf numFmtId="0" fontId="0" fillId="3" borderId="0" xfId="0" applyFill="1" applyAlignment="1">
      <alignment horizontal="center" vertical="center" wrapText="1"/>
    </xf>
    <xf numFmtId="0" fontId="55" fillId="3" borderId="0" xfId="0" applyFont="1" applyFill="1" applyAlignment="1">
      <alignment horizontal="center" vertical="center" wrapText="1"/>
    </xf>
    <xf numFmtId="0" fontId="54" fillId="23" borderId="1" xfId="0" applyFont="1" applyFill="1" applyBorder="1" applyAlignment="1">
      <alignment horizontal="center"/>
    </xf>
    <xf numFmtId="0" fontId="6" fillId="0" borderId="1" xfId="0" applyFont="1" applyBorder="1" applyAlignment="1">
      <alignment horizontal="center"/>
    </xf>
    <xf numFmtId="0" fontId="62" fillId="8" borderId="1" xfId="0" applyFont="1" applyFill="1" applyBorder="1" applyAlignment="1" applyProtection="1">
      <alignment horizontal="center" wrapText="1"/>
      <protection locked="0"/>
    </xf>
    <xf numFmtId="0" fontId="6" fillId="26" borderId="9" xfId="0" applyFont="1" applyFill="1" applyBorder="1" applyAlignment="1">
      <alignment horizontal="center" vertical="center"/>
    </xf>
    <xf numFmtId="0" fontId="6" fillId="26" borderId="10" xfId="0" applyFont="1" applyFill="1" applyBorder="1" applyAlignment="1">
      <alignment horizontal="center" vertical="center"/>
    </xf>
    <xf numFmtId="0" fontId="16" fillId="26" borderId="11" xfId="0" applyFont="1" applyFill="1" applyBorder="1" applyAlignment="1" applyProtection="1">
      <alignment horizontal="center"/>
      <protection locked="0"/>
    </xf>
    <xf numFmtId="0" fontId="6" fillId="26" borderId="8" xfId="0" applyFont="1" applyFill="1" applyBorder="1" applyAlignment="1">
      <alignment horizontal="center" vertical="center"/>
    </xf>
    <xf numFmtId="0" fontId="6" fillId="26" borderId="0" xfId="0" applyFont="1" applyFill="1" applyAlignment="1">
      <alignment horizontal="center" vertical="center"/>
    </xf>
    <xf numFmtId="0" fontId="62" fillId="8" borderId="1" xfId="0" applyFont="1" applyFill="1" applyBorder="1" applyAlignment="1" applyProtection="1">
      <alignment horizontal="center"/>
      <protection locked="0"/>
    </xf>
    <xf numFmtId="0" fontId="6" fillId="0" borderId="1" xfId="0" applyFont="1" applyBorder="1" applyAlignment="1">
      <alignment horizontal="center" vertical="center"/>
    </xf>
    <xf numFmtId="0" fontId="6" fillId="0" borderId="1" xfId="0" applyFont="1" applyBorder="1" applyAlignment="1" applyProtection="1">
      <alignment horizontal="center" vertical="center"/>
      <protection locked="0"/>
    </xf>
    <xf numFmtId="0" fontId="16" fillId="26" borderId="0" xfId="0" applyFont="1" applyFill="1" applyAlignment="1" applyProtection="1">
      <alignment horizontal="center"/>
      <protection locked="0"/>
    </xf>
    <xf numFmtId="0" fontId="6" fillId="12" borderId="1" xfId="0" applyFont="1" applyFill="1" applyBorder="1" applyAlignment="1" applyProtection="1">
      <alignment horizontal="center" vertical="center"/>
      <protection locked="0"/>
    </xf>
    <xf numFmtId="0" fontId="0" fillId="13" borderId="1" xfId="0" applyFill="1" applyBorder="1" applyAlignment="1" applyProtection="1">
      <alignment horizontal="center"/>
      <protection locked="0"/>
    </xf>
    <xf numFmtId="0" fontId="0" fillId="12" borderId="5" xfId="0" applyFill="1" applyBorder="1" applyAlignment="1" applyProtection="1">
      <alignment horizontal="center" vertical="center"/>
      <protection locked="0"/>
    </xf>
    <xf numFmtId="0" fontId="0" fillId="12" borderId="39" xfId="0" applyFill="1" applyBorder="1" applyAlignment="1" applyProtection="1">
      <alignment horizontal="center" vertical="center"/>
      <protection locked="0"/>
    </xf>
    <xf numFmtId="0" fontId="0" fillId="12" borderId="2" xfId="0" applyFill="1" applyBorder="1" applyAlignment="1" applyProtection="1">
      <alignment horizontal="center" vertical="center"/>
      <protection locked="0"/>
    </xf>
    <xf numFmtId="0" fontId="25" fillId="18" borderId="32" xfId="0" applyFont="1" applyFill="1" applyBorder="1" applyAlignment="1" applyProtection="1">
      <alignment horizontal="center" vertical="center" wrapText="1"/>
      <protection hidden="1"/>
    </xf>
    <xf numFmtId="0" fontId="25" fillId="18" borderId="30" xfId="0" applyFont="1" applyFill="1" applyBorder="1" applyAlignment="1" applyProtection="1">
      <alignment horizontal="center" vertical="center" wrapText="1"/>
      <protection hidden="1"/>
    </xf>
    <xf numFmtId="0" fontId="25" fillId="18" borderId="32" xfId="0" applyFont="1" applyFill="1" applyBorder="1" applyAlignment="1" applyProtection="1">
      <alignment horizontal="center" vertical="center"/>
      <protection hidden="1"/>
    </xf>
    <xf numFmtId="0" fontId="25" fillId="18" borderId="30" xfId="0" applyFont="1" applyFill="1" applyBorder="1" applyAlignment="1" applyProtection="1">
      <alignment horizontal="center" vertical="center"/>
      <protection hidden="1"/>
    </xf>
    <xf numFmtId="0" fontId="45" fillId="22" borderId="9" xfId="10" quotePrefix="1" applyFont="1" applyFill="1" applyBorder="1" applyAlignment="1" applyProtection="1">
      <alignment horizontal="center" vertical="center"/>
      <protection hidden="1"/>
    </xf>
    <xf numFmtId="0" fontId="45" fillId="22" borderId="8" xfId="10" quotePrefix="1" applyFont="1" applyFill="1" applyBorder="1" applyAlignment="1" applyProtection="1">
      <alignment horizontal="center" vertical="center"/>
      <protection hidden="1"/>
    </xf>
    <xf numFmtId="0" fontId="45" fillId="22" borderId="10" xfId="10" quotePrefix="1" applyFont="1" applyFill="1" applyBorder="1" applyAlignment="1" applyProtection="1">
      <alignment horizontal="center" vertical="center"/>
      <protection hidden="1"/>
    </xf>
    <xf numFmtId="0" fontId="25" fillId="18" borderId="49" xfId="0" applyFont="1" applyFill="1" applyBorder="1" applyAlignment="1" applyProtection="1">
      <alignment horizontal="center" vertical="center"/>
      <protection hidden="1"/>
    </xf>
    <xf numFmtId="0" fontId="25" fillId="18" borderId="50" xfId="0" applyFont="1" applyFill="1" applyBorder="1" applyAlignment="1" applyProtection="1">
      <alignment horizontal="center" vertical="center"/>
      <protection hidden="1"/>
    </xf>
    <xf numFmtId="0" fontId="25" fillId="18" borderId="14" xfId="0" applyFont="1" applyFill="1" applyBorder="1" applyAlignment="1" applyProtection="1">
      <alignment horizontal="center" vertical="center"/>
      <protection hidden="1"/>
    </xf>
    <xf numFmtId="0" fontId="25" fillId="18" borderId="10" xfId="0" applyFont="1" applyFill="1" applyBorder="1" applyAlignment="1" applyProtection="1">
      <alignment horizontal="center" vertical="center"/>
      <protection hidden="1"/>
    </xf>
    <xf numFmtId="0" fontId="25" fillId="18" borderId="9" xfId="0" applyFont="1" applyFill="1" applyBorder="1" applyAlignment="1" applyProtection="1">
      <alignment horizontal="center" wrapText="1"/>
      <protection hidden="1"/>
    </xf>
    <xf numFmtId="0" fontId="25" fillId="18" borderId="48" xfId="0" applyFont="1" applyFill="1" applyBorder="1" applyAlignment="1" applyProtection="1">
      <alignment horizontal="center" wrapText="1"/>
      <protection hidden="1"/>
    </xf>
    <xf numFmtId="0" fontId="25" fillId="18" borderId="47" xfId="0" applyFont="1" applyFill="1" applyBorder="1" applyAlignment="1" applyProtection="1">
      <alignment horizontal="center" vertical="center"/>
      <protection hidden="1"/>
    </xf>
    <xf numFmtId="0" fontId="25" fillId="18" borderId="8" xfId="0" applyFont="1" applyFill="1" applyBorder="1" applyAlignment="1" applyProtection="1">
      <alignment horizontal="center" vertical="center"/>
      <protection hidden="1"/>
    </xf>
    <xf numFmtId="0" fontId="28" fillId="3" borderId="9" xfId="0" applyFont="1" applyFill="1" applyBorder="1" applyAlignment="1" applyProtection="1">
      <alignment horizontal="center"/>
      <protection hidden="1"/>
    </xf>
    <xf numFmtId="0" fontId="28" fillId="3" borderId="8" xfId="0" applyFont="1" applyFill="1" applyBorder="1" applyAlignment="1" applyProtection="1">
      <alignment horizontal="center"/>
      <protection hidden="1"/>
    </xf>
    <xf numFmtId="0" fontId="28" fillId="3" borderId="10" xfId="0" applyFont="1" applyFill="1" applyBorder="1" applyAlignment="1" applyProtection="1">
      <alignment horizontal="center"/>
      <protection hidden="1"/>
    </xf>
    <xf numFmtId="0" fontId="25" fillId="8" borderId="8" xfId="0" applyFont="1" applyFill="1" applyBorder="1" applyAlignment="1" applyProtection="1">
      <alignment horizontal="center" wrapText="1"/>
      <protection locked="0"/>
    </xf>
    <xf numFmtId="0" fontId="25" fillId="8" borderId="10" xfId="0" applyFont="1" applyFill="1" applyBorder="1" applyAlignment="1" applyProtection="1">
      <alignment horizontal="center" wrapText="1"/>
      <protection locked="0"/>
    </xf>
    <xf numFmtId="0" fontId="31" fillId="3" borderId="17" xfId="0" applyFont="1" applyFill="1" applyBorder="1" applyAlignment="1" applyProtection="1">
      <alignment horizontal="center"/>
      <protection hidden="1"/>
    </xf>
    <xf numFmtId="0" fontId="31" fillId="3" borderId="18" xfId="0" applyFont="1" applyFill="1" applyBorder="1" applyAlignment="1" applyProtection="1">
      <alignment horizontal="center"/>
      <protection hidden="1"/>
    </xf>
    <xf numFmtId="0" fontId="31" fillId="3" borderId="19" xfId="0" applyFont="1" applyFill="1" applyBorder="1" applyAlignment="1" applyProtection="1">
      <alignment horizontal="center"/>
      <protection hidden="1"/>
    </xf>
    <xf numFmtId="0" fontId="25" fillId="18" borderId="9" xfId="0" applyFont="1" applyFill="1" applyBorder="1" applyAlignment="1" applyProtection="1">
      <alignment horizontal="center" vertical="center"/>
      <protection hidden="1"/>
    </xf>
    <xf numFmtId="0" fontId="25" fillId="18" borderId="9" xfId="0" applyFont="1" applyFill="1" applyBorder="1" applyAlignment="1" applyProtection="1">
      <alignment horizontal="center"/>
      <protection hidden="1"/>
    </xf>
    <xf numFmtId="0" fontId="25" fillId="18" borderId="10" xfId="0" applyFont="1" applyFill="1" applyBorder="1" applyAlignment="1" applyProtection="1">
      <alignment horizontal="center"/>
      <protection hidden="1"/>
    </xf>
    <xf numFmtId="0" fontId="65" fillId="19" borderId="24" xfId="0" applyFont="1" applyFill="1" applyBorder="1" applyAlignment="1" applyProtection="1">
      <alignment horizontal="center" vertical="center" wrapText="1"/>
      <protection hidden="1"/>
    </xf>
    <xf numFmtId="0" fontId="65" fillId="19" borderId="30" xfId="0" applyFont="1" applyFill="1" applyBorder="1" applyAlignment="1" applyProtection="1">
      <alignment horizontal="center" vertical="center" wrapText="1"/>
      <protection hidden="1"/>
    </xf>
    <xf numFmtId="0" fontId="65" fillId="20" borderId="25" xfId="0" applyFont="1" applyFill="1" applyBorder="1" applyAlignment="1" applyProtection="1">
      <alignment horizontal="center" vertical="center" wrapText="1" readingOrder="1"/>
      <protection hidden="1"/>
    </xf>
    <xf numFmtId="0" fontId="65" fillId="20" borderId="26" xfId="0" applyFont="1" applyFill="1" applyBorder="1" applyAlignment="1" applyProtection="1">
      <alignment horizontal="center" vertical="center" wrapText="1" readingOrder="1"/>
      <protection hidden="1"/>
    </xf>
    <xf numFmtId="0" fontId="65" fillId="20" borderId="29" xfId="0" applyFont="1" applyFill="1" applyBorder="1" applyAlignment="1" applyProtection="1">
      <alignment horizontal="center" vertical="center" wrapText="1" readingOrder="1"/>
      <protection hidden="1"/>
    </xf>
    <xf numFmtId="0" fontId="65" fillId="20" borderId="31" xfId="0" applyFont="1" applyFill="1" applyBorder="1" applyAlignment="1" applyProtection="1">
      <alignment horizontal="center" vertical="center" wrapText="1" readingOrder="1"/>
      <protection hidden="1"/>
    </xf>
    <xf numFmtId="0" fontId="25" fillId="18" borderId="9" xfId="0" applyFont="1" applyFill="1" applyBorder="1" applyAlignment="1" applyProtection="1">
      <alignment horizontal="center" vertical="center" wrapText="1"/>
      <protection hidden="1"/>
    </xf>
    <xf numFmtId="0" fontId="25" fillId="18" borderId="10" xfId="0" applyFont="1" applyFill="1" applyBorder="1" applyAlignment="1" applyProtection="1">
      <alignment horizontal="center" vertical="center" wrapText="1"/>
      <protection hidden="1"/>
    </xf>
    <xf numFmtId="0" fontId="5" fillId="18" borderId="9" xfId="0" applyFont="1" applyFill="1" applyBorder="1" applyAlignment="1" applyProtection="1">
      <alignment horizontal="center" vertical="center"/>
      <protection hidden="1"/>
    </xf>
    <xf numFmtId="0" fontId="5" fillId="18" borderId="8" xfId="0" applyFont="1" applyFill="1" applyBorder="1" applyAlignment="1" applyProtection="1">
      <alignment horizontal="center" vertical="center"/>
      <protection hidden="1"/>
    </xf>
    <xf numFmtId="0" fontId="5" fillId="18" borderId="10" xfId="0" applyFont="1" applyFill="1" applyBorder="1" applyAlignment="1" applyProtection="1">
      <alignment horizontal="center" vertical="center"/>
      <protection hidden="1"/>
    </xf>
    <xf numFmtId="0" fontId="5" fillId="6" borderId="32" xfId="0" applyFont="1" applyFill="1" applyBorder="1" applyAlignment="1" applyProtection="1">
      <alignment horizontal="center" vertical="center" wrapText="1"/>
      <protection hidden="1"/>
    </xf>
    <xf numFmtId="0" fontId="5" fillId="6" borderId="30" xfId="0" applyFont="1" applyFill="1" applyBorder="1" applyAlignment="1" applyProtection="1">
      <alignment horizontal="center" vertical="center" wrapText="1"/>
      <protection hidden="1"/>
    </xf>
    <xf numFmtId="0" fontId="5" fillId="6" borderId="32" xfId="0" applyFont="1" applyFill="1" applyBorder="1" applyAlignment="1" applyProtection="1">
      <alignment horizontal="center" vertical="center"/>
      <protection hidden="1"/>
    </xf>
    <xf numFmtId="0" fontId="5" fillId="6" borderId="30" xfId="0" applyFont="1" applyFill="1" applyBorder="1" applyAlignment="1" applyProtection="1">
      <alignment horizontal="center" vertical="center"/>
      <protection hidden="1"/>
    </xf>
    <xf numFmtId="0" fontId="32" fillId="18" borderId="32" xfId="7" applyFont="1" applyFill="1" applyBorder="1" applyAlignment="1" applyProtection="1">
      <alignment horizontal="center" vertical="center"/>
      <protection hidden="1"/>
    </xf>
    <xf numFmtId="0" fontId="32" fillId="18" borderId="30" xfId="7" applyFont="1" applyFill="1" applyBorder="1" applyAlignment="1" applyProtection="1">
      <alignment horizontal="center" vertical="center"/>
      <protection hidden="1"/>
    </xf>
    <xf numFmtId="0" fontId="33" fillId="6" borderId="32" xfId="9" applyFont="1" applyFill="1" applyBorder="1" applyAlignment="1" applyProtection="1">
      <alignment horizontal="center" vertical="center"/>
      <protection hidden="1"/>
    </xf>
    <xf numFmtId="0" fontId="33" fillId="6" borderId="30" xfId="9" applyFont="1" applyFill="1" applyBorder="1" applyAlignment="1" applyProtection="1">
      <alignment horizontal="center" vertical="center"/>
      <protection hidden="1"/>
    </xf>
    <xf numFmtId="0" fontId="25" fillId="6" borderId="12" xfId="0" applyFont="1" applyFill="1" applyBorder="1" applyAlignment="1" applyProtection="1">
      <alignment horizontal="center" vertical="center"/>
      <protection hidden="1"/>
    </xf>
    <xf numFmtId="0" fontId="25" fillId="6" borderId="34" xfId="0" applyFont="1" applyFill="1" applyBorder="1" applyAlignment="1" applyProtection="1">
      <alignment horizontal="center" vertical="center"/>
      <protection hidden="1"/>
    </xf>
    <xf numFmtId="0" fontId="25" fillId="6" borderId="11" xfId="0" applyFont="1" applyFill="1" applyBorder="1" applyAlignment="1" applyProtection="1">
      <alignment horizontal="center" vertical="center"/>
      <protection hidden="1"/>
    </xf>
    <xf numFmtId="0" fontId="25" fillId="6" borderId="31" xfId="0" applyFont="1" applyFill="1" applyBorder="1" applyAlignment="1" applyProtection="1">
      <alignment horizontal="center" vertical="center"/>
      <protection hidden="1"/>
    </xf>
    <xf numFmtId="0" fontId="0" fillId="8" borderId="9" xfId="0" applyFill="1" applyBorder="1" applyAlignment="1" applyProtection="1">
      <alignment horizontal="center"/>
      <protection locked="0"/>
    </xf>
    <xf numFmtId="0" fontId="0" fillId="8" borderId="10" xfId="0" applyFill="1" applyBorder="1" applyAlignment="1" applyProtection="1">
      <alignment horizontal="center"/>
      <protection locked="0"/>
    </xf>
    <xf numFmtId="0" fontId="13" fillId="8" borderId="9" xfId="0" applyFont="1" applyFill="1" applyBorder="1" applyAlignment="1" applyProtection="1">
      <alignment horizontal="center"/>
      <protection locked="0"/>
    </xf>
    <xf numFmtId="0" fontId="13" fillId="8" borderId="10" xfId="0" applyFont="1" applyFill="1" applyBorder="1" applyAlignment="1" applyProtection="1">
      <alignment horizontal="center"/>
      <protection locked="0"/>
    </xf>
    <xf numFmtId="0" fontId="0" fillId="12" borderId="5" xfId="0" applyFill="1" applyBorder="1" applyAlignment="1">
      <alignment horizontal="center"/>
    </xf>
    <xf numFmtId="0" fontId="0" fillId="12" borderId="39" xfId="0" applyFill="1" applyBorder="1" applyAlignment="1">
      <alignment horizontal="center"/>
    </xf>
    <xf numFmtId="0" fontId="0" fillId="12" borderId="2" xfId="0" applyFill="1" applyBorder="1" applyAlignment="1">
      <alignment horizontal="center"/>
    </xf>
    <xf numFmtId="0" fontId="19" fillId="0" borderId="1" xfId="0" applyFont="1" applyBorder="1" applyAlignment="1" applyProtection="1">
      <alignment horizontal="center"/>
      <protection locked="0"/>
    </xf>
    <xf numFmtId="0" fontId="19" fillId="8" borderId="1" xfId="0" applyFont="1" applyFill="1" applyBorder="1" applyAlignment="1" applyProtection="1">
      <alignment horizontal="center"/>
      <protection locked="0"/>
    </xf>
    <xf numFmtId="0" fontId="64" fillId="27" borderId="1" xfId="0" applyFont="1" applyFill="1" applyBorder="1" applyAlignment="1" applyProtection="1">
      <alignment horizontal="center"/>
      <protection locked="0"/>
    </xf>
    <xf numFmtId="0" fontId="0" fillId="0" borderId="0" xfId="0" applyAlignment="1">
      <alignment horizontal="center" vertical="center"/>
    </xf>
    <xf numFmtId="0" fontId="13" fillId="6" borderId="5" xfId="0" applyFont="1" applyFill="1" applyBorder="1" applyAlignment="1" applyProtection="1">
      <alignment horizontal="center" vertical="center" wrapText="1"/>
      <protection locked="0"/>
    </xf>
    <xf numFmtId="0" fontId="13" fillId="6" borderId="2" xfId="0" applyFont="1" applyFill="1" applyBorder="1" applyAlignment="1" applyProtection="1">
      <alignment horizontal="center" vertical="center" wrapText="1"/>
      <protection locked="0"/>
    </xf>
    <xf numFmtId="0" fontId="63" fillId="0" borderId="51" xfId="0" applyFont="1" applyBorder="1" applyAlignment="1">
      <alignment horizontal="left"/>
    </xf>
    <xf numFmtId="0" fontId="63" fillId="0" borderId="46" xfId="0" applyFont="1" applyBorder="1" applyAlignment="1">
      <alignment horizontal="left"/>
    </xf>
    <xf numFmtId="0" fontId="4" fillId="0" borderId="5" xfId="0" applyFont="1" applyBorder="1" applyAlignment="1" applyProtection="1">
      <alignment horizontal="center" wrapText="1"/>
      <protection locked="0"/>
    </xf>
    <xf numFmtId="0" fontId="4" fillId="0" borderId="39" xfId="0" applyFont="1" applyBorder="1" applyAlignment="1" applyProtection="1">
      <alignment horizontal="center" wrapText="1"/>
      <protection locked="0"/>
    </xf>
    <xf numFmtId="0" fontId="4" fillId="0" borderId="2" xfId="0" applyFont="1" applyBorder="1" applyAlignment="1" applyProtection="1">
      <alignment horizontal="center" wrapText="1"/>
      <protection locked="0"/>
    </xf>
  </cellXfs>
  <cellStyles count="14">
    <cellStyle name="Accent4" xfId="9" builtinId="41"/>
    <cellStyle name="Currency 2" xfId="3" xr:uid="{00000000-0005-0000-0000-000001000000}"/>
    <cellStyle name="Currency 3" xfId="2" xr:uid="{00000000-0005-0000-0000-000002000000}"/>
    <cellStyle name="Good" xfId="7" builtinId="26"/>
    <cellStyle name="Hyperlink" xfId="10" builtinId="8"/>
    <cellStyle name="Input" xfId="12" builtinId="20"/>
    <cellStyle name="Neutral" xfId="8" builtinId="28"/>
    <cellStyle name="no dec" xfId="4" xr:uid="{00000000-0005-0000-0000-000007000000}"/>
    <cellStyle name="Normal" xfId="0" builtinId="0"/>
    <cellStyle name="Normal 2" xfId="1" xr:uid="{00000000-0005-0000-0000-000009000000}"/>
    <cellStyle name="Normal 2 2" xfId="11" xr:uid="{00000000-0005-0000-0000-00000A000000}"/>
    <cellStyle name="Normal 3" xfId="6" xr:uid="{00000000-0005-0000-0000-00000B000000}"/>
    <cellStyle name="Normal 3 2" xfId="13" xr:uid="{00000000-0005-0000-0000-00000C000000}"/>
    <cellStyle name="Title 2" xfId="5" xr:uid="{00000000-0005-0000-0000-00000D000000}"/>
  </cellStyles>
  <dxfs count="1621">
    <dxf>
      <font>
        <color theme="3" tint="0.59996337778862885"/>
      </font>
    </dxf>
    <dxf>
      <font>
        <color theme="9" tint="0.39994506668294322"/>
      </font>
    </dxf>
    <dxf>
      <font>
        <color theme="3" tint="0.59996337778862885"/>
      </font>
    </dxf>
    <dxf>
      <font>
        <color rgb="FFFFFFFF"/>
      </font>
      <fill>
        <patternFill patternType="solid">
          <bgColor theme="0"/>
        </patternFill>
      </fill>
      <border>
        <left style="thin">
          <color auto="1"/>
        </left>
        <right/>
        <top/>
      </border>
    </dxf>
    <dxf>
      <fill>
        <patternFill>
          <bgColor rgb="FFFF0000"/>
        </patternFill>
      </fill>
    </dxf>
    <dxf>
      <fill>
        <patternFill>
          <bgColor rgb="FFFF0000"/>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C00000"/>
      </font>
      <fill>
        <patternFill>
          <bgColor theme="5" tint="0.59996337778862885"/>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protection locked="1" hidden="0"/>
    </dxf>
    <dxf>
      <border outline="0">
        <top style="thin">
          <color indexed="64"/>
        </top>
      </border>
    </dxf>
    <dxf>
      <border outline="0">
        <left style="thin">
          <color indexed="64"/>
        </left>
        <right style="thin">
          <color indexed="64"/>
        </right>
        <bottom style="thin">
          <color indexed="64"/>
        </bottom>
      </border>
    </dxf>
    <dxf>
      <alignment horizontal="center" vertical="bottom" textRotation="0" wrapText="0" indent="0" justifyLastLine="0" shrinkToFit="0" readingOrder="0"/>
      <protection locked="0" hidden="0"/>
    </dxf>
    <dxf>
      <border outline="0">
        <bottom style="thin">
          <color indexed="64"/>
        </bottom>
      </border>
    </dxf>
    <dxf>
      <font>
        <b/>
        <i val="0"/>
        <strike val="0"/>
        <condense val="0"/>
        <extend val="0"/>
        <outline val="0"/>
        <shadow val="0"/>
        <u val="none"/>
        <vertAlign val="baseline"/>
        <sz val="11"/>
        <color auto="1"/>
        <name val="Calibri"/>
        <scheme val="minor"/>
      </font>
      <fill>
        <patternFill patternType="solid">
          <fgColor indexed="64"/>
          <bgColor theme="6" tint="0.39997558519241921"/>
        </patternFill>
      </fill>
      <alignment horizontal="center" vertical="center" textRotation="0" wrapText="1" indent="0" justifyLastLine="0" shrinkToFit="0" readingOrder="0"/>
      <border diagonalUp="0" diagonalDown="0">
        <left style="thin">
          <color indexed="64"/>
        </left>
        <right style="thin">
          <color indexed="64"/>
        </right>
        <top/>
        <bottom/>
      </border>
      <protection locked="1" hidden="0"/>
    </dxf>
  </dxfs>
  <tableStyles count="0" defaultTableStyle="TableStyleMedium2" defaultPivotStyle="PivotStyleLight16"/>
  <colors>
    <mruColors>
      <color rgb="FFFFFFFF"/>
      <color rgb="FFF8F8F8"/>
      <color rgb="FFEAEAEA"/>
      <color rgb="FFFFCC99"/>
      <color rgb="FFFFCCCC"/>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editAs="oneCell">
    <xdr:from>
      <xdr:col>0</xdr:col>
      <xdr:colOff>285750</xdr:colOff>
      <xdr:row>112</xdr:row>
      <xdr:rowOff>85725</xdr:rowOff>
    </xdr:from>
    <xdr:to>
      <xdr:col>3</xdr:col>
      <xdr:colOff>361711</xdr:colOff>
      <xdr:row>113</xdr:row>
      <xdr:rowOff>85701</xdr:rowOff>
    </xdr:to>
    <xdr:pic>
      <xdr:nvPicPr>
        <xdr:cNvPr id="13" name="Picture 12">
          <a:extLst>
            <a:ext uri="{FF2B5EF4-FFF2-40B4-BE49-F238E27FC236}">
              <a16:creationId xmlns:a16="http://schemas.microsoft.com/office/drawing/2014/main" id="{00000000-0008-0000-0000-00000D000000}"/>
            </a:ext>
          </a:extLst>
        </xdr:cNvPr>
        <xdr:cNvPicPr>
          <a:picLocks noChangeAspect="1"/>
        </xdr:cNvPicPr>
      </xdr:nvPicPr>
      <xdr:blipFill>
        <a:blip xmlns:r="http://schemas.openxmlformats.org/officeDocument/2006/relationships" r:embed="rId1"/>
        <a:stretch>
          <a:fillRect/>
        </a:stretch>
      </xdr:blipFill>
      <xdr:spPr>
        <a:xfrm>
          <a:off x="285750" y="22593300"/>
          <a:ext cx="1914286" cy="190476"/>
        </a:xfrm>
        <a:prstGeom prst="rect">
          <a:avLst/>
        </a:prstGeom>
      </xdr:spPr>
    </xdr:pic>
    <xdr:clientData/>
  </xdr:twoCellAnchor>
  <xdr:twoCellAnchor editAs="oneCell">
    <xdr:from>
      <xdr:col>1</xdr:col>
      <xdr:colOff>0</xdr:colOff>
      <xdr:row>4</xdr:row>
      <xdr:rowOff>57150</xdr:rowOff>
    </xdr:from>
    <xdr:to>
      <xdr:col>2</xdr:col>
      <xdr:colOff>228468</xdr:colOff>
      <xdr:row>5</xdr:row>
      <xdr:rowOff>133317</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2"/>
        <a:stretch>
          <a:fillRect/>
        </a:stretch>
      </xdr:blipFill>
      <xdr:spPr>
        <a:xfrm>
          <a:off x="295275" y="1028700"/>
          <a:ext cx="1057143" cy="266667"/>
        </a:xfrm>
        <a:prstGeom prst="rect">
          <a:avLst/>
        </a:prstGeom>
      </xdr:spPr>
    </xdr:pic>
    <xdr:clientData/>
  </xdr:twoCellAnchor>
  <xdr:twoCellAnchor editAs="oneCell">
    <xdr:from>
      <xdr:col>1</xdr:col>
      <xdr:colOff>0</xdr:colOff>
      <xdr:row>88</xdr:row>
      <xdr:rowOff>76200</xdr:rowOff>
    </xdr:from>
    <xdr:to>
      <xdr:col>8</xdr:col>
      <xdr:colOff>485775</xdr:colOff>
      <xdr:row>94</xdr:row>
      <xdr:rowOff>63754</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3"/>
        <a:stretch>
          <a:fillRect/>
        </a:stretch>
      </xdr:blipFill>
      <xdr:spPr>
        <a:xfrm>
          <a:off x="295275" y="16868775"/>
          <a:ext cx="5076825" cy="1130554"/>
        </a:xfrm>
        <a:prstGeom prst="rect">
          <a:avLst/>
        </a:prstGeom>
      </xdr:spPr>
    </xdr:pic>
    <xdr:clientData/>
  </xdr:twoCellAnchor>
  <xdr:twoCellAnchor editAs="oneCell">
    <xdr:from>
      <xdr:col>1</xdr:col>
      <xdr:colOff>9525</xdr:colOff>
      <xdr:row>33</xdr:row>
      <xdr:rowOff>76200</xdr:rowOff>
    </xdr:from>
    <xdr:to>
      <xdr:col>2</xdr:col>
      <xdr:colOff>352279</xdr:colOff>
      <xdr:row>34</xdr:row>
      <xdr:rowOff>133319</xdr:rowOff>
    </xdr:to>
    <xdr:pic>
      <xdr:nvPicPr>
        <xdr:cNvPr id="14" name="Picture 13">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4"/>
        <a:stretch>
          <a:fillRect/>
        </a:stretch>
      </xdr:blipFill>
      <xdr:spPr>
        <a:xfrm>
          <a:off x="304800" y="6572250"/>
          <a:ext cx="1171429" cy="247619"/>
        </a:xfrm>
        <a:prstGeom prst="rect">
          <a:avLst/>
        </a:prstGeom>
      </xdr:spPr>
    </xdr:pic>
    <xdr:clientData/>
  </xdr:twoCellAnchor>
  <xdr:twoCellAnchor editAs="oneCell">
    <xdr:from>
      <xdr:col>1</xdr:col>
      <xdr:colOff>9526</xdr:colOff>
      <xdr:row>51</xdr:row>
      <xdr:rowOff>133350</xdr:rowOff>
    </xdr:from>
    <xdr:to>
      <xdr:col>13</xdr:col>
      <xdr:colOff>219076</xdr:colOff>
      <xdr:row>83</xdr:row>
      <xdr:rowOff>1755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5"/>
        <a:stretch>
          <a:fillRect/>
        </a:stretch>
      </xdr:blipFill>
      <xdr:spPr>
        <a:xfrm>
          <a:off x="304801" y="10067925"/>
          <a:ext cx="7848600" cy="5964405"/>
        </a:xfrm>
        <a:prstGeom prst="rect">
          <a:avLst/>
        </a:prstGeom>
      </xdr:spPr>
    </xdr:pic>
    <xdr:clientData/>
  </xdr:twoCellAnchor>
  <xdr:twoCellAnchor editAs="oneCell">
    <xdr:from>
      <xdr:col>0</xdr:col>
      <xdr:colOff>285750</xdr:colOff>
      <xdr:row>9</xdr:row>
      <xdr:rowOff>0</xdr:rowOff>
    </xdr:from>
    <xdr:to>
      <xdr:col>5</xdr:col>
      <xdr:colOff>428225</xdr:colOff>
      <xdr:row>13</xdr:row>
      <xdr:rowOff>28476</xdr:rowOff>
    </xdr:to>
    <xdr:pic>
      <xdr:nvPicPr>
        <xdr:cNvPr id="12" name="Picture 11">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6"/>
        <a:stretch>
          <a:fillRect/>
        </a:stretch>
      </xdr:blipFill>
      <xdr:spPr>
        <a:xfrm>
          <a:off x="285750" y="1924050"/>
          <a:ext cx="3200000" cy="790476"/>
        </a:xfrm>
        <a:prstGeom prst="rect">
          <a:avLst/>
        </a:prstGeom>
      </xdr:spPr>
    </xdr:pic>
    <xdr:clientData/>
  </xdr:twoCellAnchor>
  <xdr:twoCellAnchor editAs="oneCell">
    <xdr:from>
      <xdr:col>1</xdr:col>
      <xdr:colOff>4700</xdr:colOff>
      <xdr:row>15</xdr:row>
      <xdr:rowOff>123824</xdr:rowOff>
    </xdr:from>
    <xdr:to>
      <xdr:col>4</xdr:col>
      <xdr:colOff>142876</xdr:colOff>
      <xdr:row>28</xdr:row>
      <xdr:rowOff>152399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7"/>
        <a:stretch>
          <a:fillRect/>
        </a:stretch>
      </xdr:blipFill>
      <xdr:spPr>
        <a:xfrm>
          <a:off x="299975" y="3190874"/>
          <a:ext cx="2290826" cy="2505075"/>
        </a:xfrm>
        <a:prstGeom prst="rect">
          <a:avLst/>
        </a:prstGeom>
      </xdr:spPr>
    </xdr:pic>
    <xdr:clientData/>
  </xdr:twoCellAnchor>
  <xdr:twoCellAnchor editAs="oneCell">
    <xdr:from>
      <xdr:col>0</xdr:col>
      <xdr:colOff>285750</xdr:colOff>
      <xdr:row>85</xdr:row>
      <xdr:rowOff>95250</xdr:rowOff>
    </xdr:from>
    <xdr:to>
      <xdr:col>2</xdr:col>
      <xdr:colOff>380848</xdr:colOff>
      <xdr:row>86</xdr:row>
      <xdr:rowOff>161893</xdr:rowOff>
    </xdr:to>
    <xdr:pic>
      <xdr:nvPicPr>
        <xdr:cNvPr id="7" name="Pictur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8"/>
        <a:stretch>
          <a:fillRect/>
        </a:stretch>
      </xdr:blipFill>
      <xdr:spPr>
        <a:xfrm>
          <a:off x="285750" y="16316325"/>
          <a:ext cx="1219048" cy="257143"/>
        </a:xfrm>
        <a:prstGeom prst="rect">
          <a:avLst/>
        </a:prstGeom>
      </xdr:spPr>
    </xdr:pic>
    <xdr:clientData/>
  </xdr:twoCellAnchor>
  <xdr:twoCellAnchor editAs="oneCell">
    <xdr:from>
      <xdr:col>1</xdr:col>
      <xdr:colOff>0</xdr:colOff>
      <xdr:row>114</xdr:row>
      <xdr:rowOff>0</xdr:rowOff>
    </xdr:from>
    <xdr:to>
      <xdr:col>11</xdr:col>
      <xdr:colOff>162844</xdr:colOff>
      <xdr:row>144</xdr:row>
      <xdr:rowOff>19850</xdr:rowOff>
    </xdr:to>
    <xdr:pic>
      <xdr:nvPicPr>
        <xdr:cNvPr id="9" name="Picture 8">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9"/>
        <a:stretch>
          <a:fillRect/>
        </a:stretch>
      </xdr:blipFill>
      <xdr:spPr>
        <a:xfrm>
          <a:off x="295275" y="20983575"/>
          <a:ext cx="6582694" cy="5734850"/>
        </a:xfrm>
        <a:prstGeom prst="rect">
          <a:avLst/>
        </a:prstGeom>
      </xdr:spPr>
    </xdr:pic>
    <xdr:clientData/>
  </xdr:twoCellAnchor>
  <xdr:twoCellAnchor editAs="oneCell">
    <xdr:from>
      <xdr:col>1</xdr:col>
      <xdr:colOff>1</xdr:colOff>
      <xdr:row>37</xdr:row>
      <xdr:rowOff>66675</xdr:rowOff>
    </xdr:from>
    <xdr:to>
      <xdr:col>18</xdr:col>
      <xdr:colOff>257175</xdr:colOff>
      <xdr:row>50</xdr:row>
      <xdr:rowOff>81941</xdr:rowOff>
    </xdr:to>
    <xdr:pic>
      <xdr:nvPicPr>
        <xdr:cNvPr id="11" name="Picture 10">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10"/>
        <a:stretch>
          <a:fillRect/>
        </a:stretch>
      </xdr:blipFill>
      <xdr:spPr>
        <a:xfrm>
          <a:off x="295276" y="7334250"/>
          <a:ext cx="10944224" cy="2491766"/>
        </a:xfrm>
        <a:prstGeom prst="rect">
          <a:avLst/>
        </a:prstGeom>
      </xdr:spPr>
    </xdr:pic>
    <xdr:clientData/>
  </xdr:twoCellAnchor>
  <xdr:twoCellAnchor editAs="oneCell">
    <xdr:from>
      <xdr:col>1</xdr:col>
      <xdr:colOff>0</xdr:colOff>
      <xdr:row>99</xdr:row>
      <xdr:rowOff>0</xdr:rowOff>
    </xdr:from>
    <xdr:to>
      <xdr:col>12</xdr:col>
      <xdr:colOff>981</xdr:colOff>
      <xdr:row>110</xdr:row>
      <xdr:rowOff>57450</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1"/>
        <a:stretch>
          <a:fillRect/>
        </a:stretch>
      </xdr:blipFill>
      <xdr:spPr>
        <a:xfrm>
          <a:off x="295275" y="19078575"/>
          <a:ext cx="7030431" cy="21529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190500</xdr:colOff>
          <xdr:row>0</xdr:row>
          <xdr:rowOff>95250</xdr:rowOff>
        </xdr:from>
        <xdr:to>
          <xdr:col>19</xdr:col>
          <xdr:colOff>342900</xdr:colOff>
          <xdr:row>3</xdr:row>
          <xdr:rowOff>85725</xdr:rowOff>
        </xdr:to>
        <xdr:sp macro="" textlink="">
          <xdr:nvSpPr>
            <xdr:cNvPr id="128497" name="Button 9713" hidden="1">
              <a:extLst>
                <a:ext uri="{63B3BB69-23CF-44E3-9099-C40C66FF867C}">
                  <a14:compatExt spid="_x0000_s128497"/>
                </a:ext>
                <a:ext uri="{FF2B5EF4-FFF2-40B4-BE49-F238E27FC236}">
                  <a16:creationId xmlns:a16="http://schemas.microsoft.com/office/drawing/2014/main" id="{00000000-0008-0000-0600-0000F1F5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US" sz="1800" b="1" i="0" u="none" strike="noStrike" baseline="0">
                  <a:solidFill>
                    <a:srgbClr val="FF6600"/>
                  </a:solidFill>
                  <a:latin typeface="Calibri"/>
                  <a:cs typeface="Calibri"/>
                </a:rPr>
                <a:t>SELECT TO CREATE FA IMPORT FORM</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H:\Scott\EDC\Job%20Aids\LightGig\CESE%20FLEXNAP%20Tether%20Assignment%20Tool%20-Update%20May6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T Pg1"/>
      <sheetName val="MT'L Add Cost "/>
      <sheetName val="TAT RL 1"/>
      <sheetName val="TAT RL 2"/>
      <sheetName val="TAT RL 3"/>
      <sheetName val="TAT RL 4"/>
      <sheetName val="TAT RL 5"/>
      <sheetName val="TAT RL 6"/>
      <sheetName val="TAT RL 7"/>
      <sheetName val="TAT RL 8"/>
      <sheetName val="TAT RL 9"/>
      <sheetName val="TAT RL 10"/>
      <sheetName val="TAT RL 11"/>
      <sheetName val="TAT RL 12"/>
      <sheetName val="TAT RL 13"/>
      <sheetName val="TAT RL 14"/>
      <sheetName val="TAT RL 15"/>
      <sheetName val="TAT RL 16"/>
      <sheetName val="TAT RL 17"/>
      <sheetName val="TAT RL 18"/>
      <sheetName val="TAT RL 19"/>
      <sheetName val="TAT RL 20"/>
      <sheetName val="TAT RL 21"/>
      <sheetName val="TAT RL 22"/>
      <sheetName val="TAT RL 23"/>
      <sheetName val="TAT RL 24"/>
      <sheetName val="TAT RL 25"/>
      <sheetName val="TAT RL 26"/>
      <sheetName val="TAT RL 27"/>
      <sheetName val="TAT RL 28"/>
      <sheetName val="TAT RL 29"/>
      <sheetName val="TAT RL 30"/>
      <sheetName val="TAT RL 31"/>
      <sheetName val="TAT RL 32"/>
      <sheetName val="TAT RL 33"/>
      <sheetName val="TAT RL 34"/>
      <sheetName val="TAT RL 35"/>
      <sheetName val="TAT RL 36"/>
      <sheetName val="TAT RL 37"/>
      <sheetName val="TAT RL 38"/>
      <sheetName val="TAT RL 39"/>
      <sheetName val="TAT RL 40"/>
      <sheetName val="Drop Down List"/>
      <sheetName val="TAT_Pg1"/>
      <sheetName val="MT'L_Add_Cost_"/>
      <sheetName val="TAT_RL_1"/>
      <sheetName val="TAT_RL_2"/>
      <sheetName val="TAT_RL_3"/>
      <sheetName val="TAT_RL_4"/>
      <sheetName val="TAT_RL_5"/>
      <sheetName val="TAT_RL_6"/>
      <sheetName val="TAT_RL_7"/>
      <sheetName val="TAT_RL_8"/>
      <sheetName val="TAT_RL_9"/>
      <sheetName val="TAT_RL_10"/>
      <sheetName val="TAT_RL_11"/>
      <sheetName val="TAT_RL_12"/>
      <sheetName val="TAT_RL_13"/>
      <sheetName val="TAT_RL_14"/>
      <sheetName val="TAT_RL_15"/>
      <sheetName val="TAT_RL_16"/>
      <sheetName val="TAT_RL_17"/>
      <sheetName val="TAT_RL_18"/>
      <sheetName val="TAT_RL_19"/>
      <sheetName val="TAT_RL_20"/>
      <sheetName val="TAT_RL_21"/>
      <sheetName val="TAT_RL_22"/>
      <sheetName val="TAT_RL_23"/>
      <sheetName val="TAT_RL_24"/>
      <sheetName val="TAT_RL_25"/>
      <sheetName val="TAT_RL_26"/>
      <sheetName val="TAT_RL_27"/>
      <sheetName val="TAT_RL_28"/>
      <sheetName val="TAT_RL_29"/>
      <sheetName val="TAT_RL_30"/>
      <sheetName val="TAT_RL_31"/>
      <sheetName val="TAT_RL_32"/>
      <sheetName val="TAT_RL_33"/>
      <sheetName val="TAT_RL_34"/>
      <sheetName val="TAT_RL_35"/>
      <sheetName val="TAT_RL_36"/>
      <sheetName val="TAT_RL_37"/>
      <sheetName val="TAT_RL_38"/>
      <sheetName val="TAT_RL_39"/>
      <sheetName val="TAT_RL_40"/>
      <sheetName val="Drop_Down_List"/>
      <sheetName val="TAT_Pg11"/>
      <sheetName val="MT'L_Add_Cost_1"/>
      <sheetName val="TAT_RL_110"/>
      <sheetName val="TAT_RL_210"/>
      <sheetName val="TAT_RL_310"/>
      <sheetName val="TAT_RL_41"/>
      <sheetName val="TAT_RL_51"/>
      <sheetName val="TAT_RL_61"/>
      <sheetName val="TAT_RL_71"/>
      <sheetName val="TAT_RL_81"/>
      <sheetName val="TAT_RL_91"/>
      <sheetName val="TAT_RL_101"/>
      <sheetName val="TAT_RL_111"/>
      <sheetName val="TAT_RL_121"/>
      <sheetName val="TAT_RL_131"/>
      <sheetName val="TAT_RL_141"/>
      <sheetName val="TAT_RL_151"/>
      <sheetName val="TAT_RL_161"/>
      <sheetName val="TAT_RL_171"/>
      <sheetName val="TAT_RL_181"/>
      <sheetName val="TAT_RL_191"/>
      <sheetName val="TAT_RL_201"/>
      <sheetName val="TAT_RL_211"/>
      <sheetName val="TAT_RL_221"/>
      <sheetName val="TAT_RL_231"/>
      <sheetName val="TAT_RL_241"/>
      <sheetName val="TAT_RL_251"/>
      <sheetName val="TAT_RL_261"/>
      <sheetName val="TAT_RL_271"/>
      <sheetName val="TAT_RL_281"/>
      <sheetName val="TAT_RL_291"/>
      <sheetName val="TAT_RL_301"/>
      <sheetName val="TAT_RL_311"/>
      <sheetName val="TAT_RL_321"/>
      <sheetName val="TAT_RL_331"/>
      <sheetName val="TAT_RL_341"/>
      <sheetName val="TAT_RL_351"/>
      <sheetName val="TAT_RL_361"/>
      <sheetName val="TAT_RL_371"/>
      <sheetName val="TAT_RL_381"/>
      <sheetName val="TAT_RL_391"/>
      <sheetName val="TAT_RL_401"/>
      <sheetName val="Drop_Down_List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row r="1">
          <cell r="M1">
            <v>0</v>
          </cell>
        </row>
        <row r="2">
          <cell r="M2">
            <v>12</v>
          </cell>
        </row>
        <row r="3">
          <cell r="M3">
            <v>24</v>
          </cell>
        </row>
        <row r="4">
          <cell r="C4">
            <v>0</v>
          </cell>
          <cell r="M4">
            <v>36</v>
          </cell>
        </row>
        <row r="5">
          <cell r="C5">
            <v>24</v>
          </cell>
          <cell r="M5">
            <v>48</v>
          </cell>
        </row>
        <row r="6">
          <cell r="C6">
            <v>48</v>
          </cell>
          <cell r="M6">
            <v>60</v>
          </cell>
        </row>
        <row r="7">
          <cell r="C7">
            <v>72</v>
          </cell>
          <cell r="M7">
            <v>72</v>
          </cell>
        </row>
        <row r="8">
          <cell r="C8">
            <v>144</v>
          </cell>
          <cell r="M8">
            <v>84</v>
          </cell>
        </row>
        <row r="9">
          <cell r="C9">
            <v>216</v>
          </cell>
          <cell r="M9">
            <v>96</v>
          </cell>
        </row>
        <row r="10">
          <cell r="C10">
            <v>0</v>
          </cell>
          <cell r="M10">
            <v>108</v>
          </cell>
        </row>
        <row r="11">
          <cell r="C11">
            <v>4</v>
          </cell>
          <cell r="M11">
            <v>120</v>
          </cell>
        </row>
        <row r="12">
          <cell r="C12">
            <v>6</v>
          </cell>
          <cell r="M12">
            <v>132</v>
          </cell>
        </row>
        <row r="13">
          <cell r="C13">
            <v>8</v>
          </cell>
          <cell r="M13">
            <v>144</v>
          </cell>
        </row>
        <row r="14">
          <cell r="C14">
            <v>12</v>
          </cell>
          <cell r="M14">
            <v>156</v>
          </cell>
        </row>
        <row r="15">
          <cell r="M15">
            <v>168</v>
          </cell>
        </row>
        <row r="16">
          <cell r="M16">
            <v>180</v>
          </cell>
        </row>
        <row r="17">
          <cell r="M17">
            <v>192</v>
          </cell>
        </row>
        <row r="18">
          <cell r="M18">
            <v>204</v>
          </cell>
        </row>
        <row r="19">
          <cell r="M19">
            <v>216</v>
          </cell>
        </row>
      </sheetData>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row r="1">
          <cell r="M1">
            <v>0</v>
          </cell>
        </row>
      </sheetData>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row r="1">
          <cell r="M1">
            <v>0</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able3" displayName="Table3" ref="A1:AP499" totalsRowShown="0" headerRowDxfId="1620" dataDxfId="1618" headerRowBorderDxfId="1619" tableBorderDxfId="1617" totalsRowBorderDxfId="1616">
  <autoFilter ref="A1:AP499" xr:uid="{00000000-0009-0000-0100-000003000000}"/>
  <tableColumns count="42">
    <tableColumn id="1" xr3:uid="{00000000-0010-0000-0000-000001000000}" name="DWG#" dataDxfId="1615"/>
    <tableColumn id="61" xr3:uid="{00000000-0010-0000-0000-00003D000000}" name="10x15 HH" dataDxfId="1614"/>
    <tableColumn id="9" xr3:uid="{00000000-0010-0000-0000-000009000000}" name="IDUCT 1" dataDxfId="1613"/>
    <tableColumn id="10" xr3:uid="{00000000-0010-0000-0000-00000A000000}" name="IDUCT 2" dataDxfId="1612"/>
    <tableColumn id="11" xr3:uid="{00000000-0010-0000-0000-00000B000000}" name="IDUCT 3" dataDxfId="1611"/>
    <tableColumn id="12" xr3:uid="{00000000-0010-0000-0000-00000C000000}" name="IDUCT 4" dataDxfId="1610"/>
    <tableColumn id="13" xr3:uid="{00000000-0010-0000-0000-00000D000000}" name="IDUCT 5" dataDxfId="1609"/>
    <tableColumn id="14" xr3:uid="{00000000-0010-0000-0000-00000E000000}" name="IDUCT 6" dataDxfId="1608"/>
    <tableColumn id="15" xr3:uid="{00000000-0010-0000-0000-00000F000000}" name="IDUCT 7" dataDxfId="1607"/>
    <tableColumn id="16" xr3:uid="{00000000-0010-0000-0000-000010000000}" name="IDUCT 8" dataDxfId="1606"/>
    <tableColumn id="17" xr3:uid="{00000000-0010-0000-0000-000011000000}" name="IDUCT 9" dataDxfId="1605"/>
    <tableColumn id="18" xr3:uid="{00000000-0010-0000-0000-000012000000}" name="IDUCT 10" dataDxfId="1604"/>
    <tableColumn id="19" xr3:uid="{00000000-0010-0000-0000-000013000000}" name="IDUCT 11" dataDxfId="1603"/>
    <tableColumn id="20" xr3:uid="{00000000-0010-0000-0000-000014000000}" name="IDUCT 12" dataDxfId="1602"/>
    <tableColumn id="21" xr3:uid="{00000000-0010-0000-0000-000015000000}" name="IDUCT 13" dataDxfId="1601"/>
    <tableColumn id="22" xr3:uid="{00000000-0010-0000-0000-000016000000}" name="IDUCT 14" dataDxfId="1600"/>
    <tableColumn id="23" xr3:uid="{00000000-0010-0000-0000-000017000000}" name="IDUCT 15" dataDxfId="1599"/>
    <tableColumn id="24" xr3:uid="{00000000-0010-0000-0000-000018000000}" name="IDUCT 16" dataDxfId="1598"/>
    <tableColumn id="25" xr3:uid="{00000000-0010-0000-0000-000019000000}" name="IDUCT 17" dataDxfId="1597"/>
    <tableColumn id="26" xr3:uid="{00000000-0010-0000-0000-00001A000000}" name="IDUCT 18" dataDxfId="1596"/>
    <tableColumn id="27" xr3:uid="{00000000-0010-0000-0000-00001B000000}" name="IDUCT 19" dataDxfId="1595"/>
    <tableColumn id="28" xr3:uid="{00000000-0010-0000-0000-00001C000000}" name="IDUCT 20" dataDxfId="1594"/>
    <tableColumn id="29" xr3:uid="{00000000-0010-0000-0000-00001D000000}" name="Pullback IDUCT 1" dataDxfId="1593"/>
    <tableColumn id="30" xr3:uid="{00000000-0010-0000-0000-00001E000000}" name="Pullback IDUCT 2" dataDxfId="1592"/>
    <tableColumn id="31" xr3:uid="{00000000-0010-0000-0000-00001F000000}" name="Pullback IDUCT 3" dataDxfId="1591"/>
    <tableColumn id="32" xr3:uid="{00000000-0010-0000-0000-000020000000}" name="Pullback IDUCT 4" dataDxfId="1590"/>
    <tableColumn id="33" xr3:uid="{00000000-0010-0000-0000-000021000000}" name="Pullback IDUCT 5" dataDxfId="1589"/>
    <tableColumn id="34" xr3:uid="{00000000-0010-0000-0000-000022000000}" name="Pullback IDUCT 6" dataDxfId="1588"/>
    <tableColumn id="35" xr3:uid="{00000000-0010-0000-0000-000023000000}" name="Pullback IDUCT 7" dataDxfId="1587"/>
    <tableColumn id="36" xr3:uid="{00000000-0010-0000-0000-000024000000}" name="Pullback IDUCT 8" dataDxfId="1586"/>
    <tableColumn id="37" xr3:uid="{00000000-0010-0000-0000-000025000000}" name="Pullback IDUCT 9" dataDxfId="1585"/>
    <tableColumn id="38" xr3:uid="{00000000-0010-0000-0000-000026000000}" name="Pullback IDUCT 10" dataDxfId="1584"/>
    <tableColumn id="49" xr3:uid="{00000000-0010-0000-0000-000031000000}" name="ROD Duct 1" dataDxfId="1583"/>
    <tableColumn id="50" xr3:uid="{00000000-0010-0000-0000-000032000000}" name="ROD Duct 2" dataDxfId="1582"/>
    <tableColumn id="51" xr3:uid="{00000000-0010-0000-0000-000033000000}" name="ROD Duct 3" dataDxfId="1581"/>
    <tableColumn id="52" xr3:uid="{00000000-0010-0000-0000-000034000000}" name="ROD Duct 4" dataDxfId="1580"/>
    <tableColumn id="53" xr3:uid="{00000000-0010-0000-0000-000035000000}" name="ROD Duct 5" dataDxfId="1579"/>
    <tableColumn id="54" xr3:uid="{00000000-0010-0000-0000-000036000000}" name="ROD Duct 6" dataDxfId="1578"/>
    <tableColumn id="55" xr3:uid="{00000000-0010-0000-0000-000037000000}" name="ROD Duct 7" dataDxfId="1577"/>
    <tableColumn id="56" xr3:uid="{00000000-0010-0000-0000-000038000000}" name="ROD Duct 8" dataDxfId="1576"/>
    <tableColumn id="57" xr3:uid="{00000000-0010-0000-0000-000039000000}" name="ROD Duct 9" dataDxfId="1575"/>
    <tableColumn id="58" xr3:uid="{00000000-0010-0000-0000-00003A000000}" name="ROD Duct 10" dataDxfId="1574"/>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file:///\\ALHOOV1CDFILE26.itservices.sbc.com\SECEVP-SUPPORT\OSPCE\Engineering%20Documents\CESE%20Quality%20Shorts\CESE%20FLEXNAP%20TETHER%20ASSIGNMENT%20TOOL.pdf" TargetMode="External"/><Relationship Id="rId1" Type="http://schemas.openxmlformats.org/officeDocument/2006/relationships/hyperlink" Target="file:///\\ALHOOV1CDFILE26.itservices.sbc.com\SECEVP-SUPPORT\OSPCE\Engineering%20Documents\CESE%20Quality%20Shorts\CESE%20QS-%20FlexNAP%20FOR%20GREENFIELD%20and%20BROWNFIELD%20%20.pdf"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7.bin"/><Relationship Id="rId5" Type="http://schemas.openxmlformats.org/officeDocument/2006/relationships/comments" Target="../comments3.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dimension ref="B1:Q147"/>
  <sheetViews>
    <sheetView workbookViewId="0">
      <selection activeCell="B1" sqref="B1:C1"/>
    </sheetView>
  </sheetViews>
  <sheetFormatPr defaultRowHeight="15" x14ac:dyDescent="0.25"/>
  <cols>
    <col min="1" max="1" width="4.42578125" style="172" customWidth="1"/>
    <col min="2" max="2" width="12.42578125" style="172" customWidth="1"/>
    <col min="3" max="3" width="10.7109375" style="172" bestFit="1" customWidth="1"/>
    <col min="4" max="16384" width="9.140625" style="172"/>
  </cols>
  <sheetData>
    <row r="1" spans="2:7" ht="31.5" x14ac:dyDescent="0.5">
      <c r="B1" s="260" t="s">
        <v>0</v>
      </c>
      <c r="C1" s="260"/>
    </row>
    <row r="2" spans="2:7" x14ac:dyDescent="0.25">
      <c r="B2" s="127" t="s">
        <v>1</v>
      </c>
      <c r="C2" s="128">
        <v>45054</v>
      </c>
    </row>
    <row r="3" spans="2:7" x14ac:dyDescent="0.25">
      <c r="B3" s="173"/>
      <c r="C3" s="174"/>
    </row>
    <row r="4" spans="2:7" x14ac:dyDescent="0.25">
      <c r="B4" s="178" t="s">
        <v>2</v>
      </c>
    </row>
    <row r="8" spans="2:7" x14ac:dyDescent="0.25">
      <c r="B8" s="178" t="s">
        <v>3</v>
      </c>
    </row>
    <row r="10" spans="2:7" x14ac:dyDescent="0.25">
      <c r="G10" s="172" t="s">
        <v>4</v>
      </c>
    </row>
    <row r="11" spans="2:7" ht="15" customHeight="1" x14ac:dyDescent="0.25">
      <c r="G11" s="175" t="s">
        <v>5</v>
      </c>
    </row>
    <row r="12" spans="2:7" x14ac:dyDescent="0.25">
      <c r="G12" s="175" t="s">
        <v>6</v>
      </c>
    </row>
    <row r="13" spans="2:7" x14ac:dyDescent="0.25">
      <c r="G13" s="175" t="s">
        <v>7</v>
      </c>
    </row>
    <row r="14" spans="2:7" x14ac:dyDescent="0.25">
      <c r="G14" s="175"/>
    </row>
    <row r="15" spans="2:7" x14ac:dyDescent="0.25">
      <c r="G15" s="175"/>
    </row>
    <row r="16" spans="2:7" x14ac:dyDescent="0.25">
      <c r="G16" s="175"/>
    </row>
    <row r="17" spans="2:17" x14ac:dyDescent="0.25">
      <c r="G17" s="175"/>
    </row>
    <row r="18" spans="2:17" x14ac:dyDescent="0.25">
      <c r="B18" s="178"/>
    </row>
    <row r="19" spans="2:17" ht="15" customHeight="1" x14ac:dyDescent="0.25">
      <c r="G19" s="258" t="s">
        <v>8</v>
      </c>
      <c r="H19" s="259"/>
      <c r="I19" s="259"/>
      <c r="J19" s="259"/>
      <c r="K19" s="259"/>
      <c r="L19" s="259"/>
      <c r="M19" s="259"/>
      <c r="N19" s="259"/>
      <c r="O19" s="259"/>
      <c r="P19" s="259"/>
      <c r="Q19" s="176"/>
    </row>
    <row r="20" spans="2:17" x14ac:dyDescent="0.25">
      <c r="G20" s="259"/>
      <c r="H20" s="259"/>
      <c r="I20" s="259"/>
      <c r="J20" s="259"/>
      <c r="K20" s="259"/>
      <c r="L20" s="259"/>
      <c r="M20" s="259"/>
      <c r="N20" s="259"/>
      <c r="O20" s="259"/>
      <c r="P20" s="259"/>
      <c r="Q20" s="176"/>
    </row>
    <row r="21" spans="2:17" x14ac:dyDescent="0.25">
      <c r="G21" s="259"/>
      <c r="H21" s="259"/>
      <c r="I21" s="259"/>
      <c r="J21" s="259"/>
      <c r="K21" s="259"/>
      <c r="L21" s="259"/>
      <c r="M21" s="259"/>
      <c r="N21" s="259"/>
      <c r="O21" s="259"/>
      <c r="P21" s="259"/>
      <c r="Q21" s="176"/>
    </row>
    <row r="22" spans="2:17" ht="15" customHeight="1" x14ac:dyDescent="0.25">
      <c r="G22" s="259"/>
      <c r="H22" s="259"/>
      <c r="I22" s="259"/>
      <c r="J22" s="259"/>
      <c r="K22" s="259"/>
      <c r="L22" s="259"/>
      <c r="M22" s="259"/>
      <c r="N22" s="259"/>
      <c r="O22" s="259"/>
      <c r="P22" s="259"/>
      <c r="Q22" s="176"/>
    </row>
    <row r="23" spans="2:17" x14ac:dyDescent="0.25">
      <c r="G23" s="259"/>
      <c r="H23" s="259"/>
      <c r="I23" s="259"/>
      <c r="J23" s="259"/>
      <c r="K23" s="259"/>
      <c r="L23" s="259"/>
      <c r="M23" s="259"/>
      <c r="N23" s="259"/>
      <c r="O23" s="259"/>
      <c r="P23" s="259"/>
      <c r="Q23" s="176"/>
    </row>
    <row r="24" spans="2:17" x14ac:dyDescent="0.25">
      <c r="G24" s="259"/>
      <c r="H24" s="259"/>
      <c r="I24" s="259"/>
      <c r="J24" s="259"/>
      <c r="K24" s="259"/>
      <c r="L24" s="259"/>
      <c r="M24" s="259"/>
      <c r="N24" s="259"/>
      <c r="O24" s="259"/>
      <c r="P24" s="259"/>
      <c r="Q24" s="176"/>
    </row>
    <row r="25" spans="2:17" ht="15" customHeight="1" x14ac:dyDescent="0.25">
      <c r="G25" s="177"/>
      <c r="H25" s="177"/>
      <c r="I25" s="177"/>
      <c r="J25" s="177"/>
      <c r="K25" s="177"/>
      <c r="L25" s="177"/>
      <c r="M25" s="177"/>
      <c r="N25" s="177"/>
      <c r="O25" s="177"/>
      <c r="P25" s="177"/>
    </row>
    <row r="26" spans="2:17" x14ac:dyDescent="0.25">
      <c r="G26" s="177"/>
      <c r="H26" s="177"/>
      <c r="I26" s="177"/>
      <c r="J26" s="177"/>
      <c r="K26" s="177"/>
      <c r="L26" s="177"/>
      <c r="M26" s="177"/>
      <c r="N26" s="177"/>
      <c r="O26" s="177"/>
      <c r="P26" s="177"/>
    </row>
    <row r="27" spans="2:17" x14ac:dyDescent="0.25">
      <c r="G27" s="177"/>
      <c r="H27" s="177"/>
      <c r="I27" s="177"/>
      <c r="J27" s="177"/>
      <c r="K27" s="177"/>
      <c r="L27" s="177"/>
      <c r="M27" s="177"/>
      <c r="N27" s="177"/>
      <c r="O27" s="177"/>
      <c r="P27" s="177"/>
    </row>
    <row r="28" spans="2:17" x14ac:dyDescent="0.25">
      <c r="G28" s="177"/>
      <c r="H28" s="177"/>
      <c r="I28" s="177"/>
      <c r="J28" s="177"/>
      <c r="K28" s="177"/>
      <c r="L28" s="177"/>
      <c r="M28" s="177"/>
      <c r="N28" s="177"/>
      <c r="O28" s="177"/>
      <c r="P28" s="177"/>
    </row>
    <row r="29" spans="2:17" x14ac:dyDescent="0.25">
      <c r="G29" s="177"/>
      <c r="H29" s="177"/>
      <c r="I29" s="177"/>
      <c r="J29" s="177"/>
      <c r="K29" s="177"/>
      <c r="L29" s="177"/>
      <c r="M29" s="177"/>
      <c r="N29" s="177"/>
      <c r="O29" s="177"/>
      <c r="P29" s="177"/>
    </row>
    <row r="30" spans="2:17" x14ac:dyDescent="0.25">
      <c r="G30" s="177"/>
      <c r="H30" s="177"/>
      <c r="I30" s="177"/>
      <c r="J30" s="177"/>
      <c r="K30" s="177"/>
      <c r="L30" s="177"/>
      <c r="M30" s="177"/>
      <c r="N30" s="177"/>
      <c r="O30" s="177"/>
      <c r="P30" s="177"/>
    </row>
    <row r="33" spans="2:13" x14ac:dyDescent="0.25">
      <c r="B33" s="178" t="s">
        <v>9</v>
      </c>
    </row>
    <row r="35" spans="2:13" x14ac:dyDescent="0.25">
      <c r="F35" s="257" t="s">
        <v>10</v>
      </c>
      <c r="G35" s="257"/>
      <c r="H35" s="257"/>
      <c r="I35" s="257"/>
      <c r="J35" s="257"/>
      <c r="K35" s="257"/>
      <c r="L35" s="257"/>
      <c r="M35" s="257"/>
    </row>
    <row r="37" spans="2:13" ht="15.75" x14ac:dyDescent="0.25">
      <c r="B37" s="178" t="s">
        <v>11</v>
      </c>
    </row>
    <row r="85" spans="2:2" x14ac:dyDescent="0.25">
      <c r="B85" s="178" t="s">
        <v>12</v>
      </c>
    </row>
    <row r="88" spans="2:2" x14ac:dyDescent="0.25">
      <c r="B88" s="178" t="s">
        <v>3</v>
      </c>
    </row>
    <row r="92" spans="2:2" x14ac:dyDescent="0.25">
      <c r="B92" s="178"/>
    </row>
    <row r="98" spans="2:2" x14ac:dyDescent="0.25">
      <c r="B98" s="178" t="s">
        <v>13</v>
      </c>
    </row>
    <row r="112" spans="2:2" x14ac:dyDescent="0.25">
      <c r="B112" s="178" t="s">
        <v>14</v>
      </c>
    </row>
    <row r="146" spans="2:16" ht="15.75" thickBot="1" x14ac:dyDescent="0.3"/>
    <row r="147" spans="2:16" ht="21.75" thickBot="1" x14ac:dyDescent="0.4">
      <c r="B147" s="254" t="s">
        <v>15</v>
      </c>
      <c r="C147" s="255"/>
      <c r="D147" s="255"/>
      <c r="E147" s="255"/>
      <c r="F147" s="255"/>
      <c r="G147" s="255"/>
      <c r="H147" s="255"/>
      <c r="I147" s="255"/>
      <c r="J147" s="255"/>
      <c r="K147" s="255"/>
      <c r="L147" s="255"/>
      <c r="M147" s="255"/>
      <c r="N147" s="255"/>
      <c r="O147" s="255"/>
      <c r="P147" s="256"/>
    </row>
  </sheetData>
  <sheetProtection algorithmName="SHA-512" hashValue="EdmrN4jtu5apN86gRbtPRonpZC1WYntj1m4I/xX0Pk61bXdYed2Jdv4Wu+QLYbnvsEBrrZXihkQM6kniE0iTMg==" saltValue="DHRnUpvm3uWVsaaJ+2lqCg==" spinCount="100000" sheet="1" objects="1" scenarios="1"/>
  <mergeCells count="4">
    <mergeCell ref="B147:P147"/>
    <mergeCell ref="F35:M35"/>
    <mergeCell ref="G19:P24"/>
    <mergeCell ref="B1:C1"/>
  </mergeCells>
  <hyperlinks>
    <hyperlink ref="F35" r:id="rId1" xr:uid="{00000000-0004-0000-0000-000000000000}"/>
    <hyperlink ref="F35:M35" r:id="rId2" display="For more detailed instructions on the Tether Assignment Tool (TAT) click here" xr:uid="{00000000-0004-0000-0000-000001000000}"/>
  </hyperlinks>
  <pageMargins left="0.7" right="0.7" top="0.75" bottom="0.75" header="0.3" footer="0.3"/>
  <pageSetup paperSize="208" orientation="portrait" horizontalDpi="4294967293" verticalDpi="4294967293" r:id="rId3"/>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K2050"/>
  <sheetViews>
    <sheetView workbookViewId="0">
      <selection activeCell="G9" sqref="G9"/>
    </sheetView>
  </sheetViews>
  <sheetFormatPr defaultRowHeight="15" x14ac:dyDescent="0.25"/>
  <cols>
    <col min="1" max="2" width="35.7109375" customWidth="1"/>
    <col min="3" max="5" width="15.7109375" customWidth="1"/>
  </cols>
  <sheetData>
    <row r="1" spans="1:11" x14ac:dyDescent="0.25">
      <c r="A1" s="118" t="str">
        <f>VLOOKUP(H1,$I$1:$J$1000,2)</f>
        <v>F 4709-1 NW 114TH DR</v>
      </c>
      <c r="B1" s="118"/>
      <c r="C1" s="118"/>
      <c r="D1" s="118"/>
      <c r="E1" s="118"/>
      <c r="G1" t="str">
        <f>IF('Assignment Tool'!C1="","",IF('Assignment Tool'!C1="FST",'Assignment Tool'!D1,""))</f>
        <v/>
      </c>
      <c r="H1">
        <v>1</v>
      </c>
      <c r="I1">
        <v>1</v>
      </c>
      <c r="J1" t="str">
        <f t="array" ref="J1">IFERROR(INDEX($G$2:$G$2050,_xlfn.AGGREGATE(15,6,(ROW($G$2:$G$2050)-ROW($G$2)+1)/($G$2:$G$2050&lt;&gt;""),ROWS(J$1:J1))),"")</f>
        <v>F 4709-1 NW 114TH DR</v>
      </c>
      <c r="K1">
        <f>IF(J1="","",INDEX('Assignment Tool'!E17:E2050,MATCH(FA_DATA!J1,'Assignment Tool'!D17:D2050,0)))</f>
        <v>2</v>
      </c>
    </row>
    <row r="2" spans="1:11" x14ac:dyDescent="0.25">
      <c r="A2" s="118" t="str">
        <f t="shared" ref="A2:A65" si="0">VLOOKUP(H2,$I$1:$J$1000,2)</f>
        <v>F 4709-1 NW 114TH DR</v>
      </c>
      <c r="G2" t="str">
        <f>IF('Assignment Tool'!C2="","",IF('Assignment Tool'!C2="FST",'Assignment Tool'!D2,""))</f>
        <v/>
      </c>
      <c r="H2">
        <v>2</v>
      </c>
      <c r="I2">
        <f>IFERROR((I1+K1),"")</f>
        <v>3</v>
      </c>
      <c r="J2" t="str">
        <f t="array" ref="J2">IFERROR(INDEX($G$2:$G$2050,_xlfn.AGGREGATE(15,6,(ROW($G$2:$G$2050)-ROW($G$2)+1)/($G$2:$G$2050&lt;&gt;""),ROWS(J$1:J2))),"")</f>
        <v>F 4715-1 NW 114TH DR</v>
      </c>
      <c r="K2">
        <f>IF(J2="","",INDEX('Assignment Tool'!E18:E2051,MATCH(FA_DATA!J2,'Assignment Tool'!D18:D2051,0)))</f>
        <v>2</v>
      </c>
    </row>
    <row r="3" spans="1:11" x14ac:dyDescent="0.25">
      <c r="A3" s="118" t="str">
        <f t="shared" si="0"/>
        <v>F 4715-1 NW 114TH DR</v>
      </c>
      <c r="G3" t="str">
        <f>IF('Assignment Tool'!C3="","",IF('Assignment Tool'!C3="FST",'Assignment Tool'!D3,""))</f>
        <v/>
      </c>
      <c r="H3">
        <v>3</v>
      </c>
      <c r="I3">
        <f t="shared" ref="I3:I66" si="1">IFERROR((I2+K2),"")</f>
        <v>5</v>
      </c>
      <c r="J3" t="str">
        <f t="array" ref="J3">IFERROR(INDEX($G$2:$G$2050,_xlfn.AGGREGATE(15,6,(ROW($G$2:$G$2050)-ROW($G$2)+1)/($G$2:$G$2050&lt;&gt;""),ROWS(J$1:J3))),"")</f>
        <v>F 4727-1 NW 114TH DR</v>
      </c>
      <c r="K3">
        <f>IF(J3="","",INDEX('Assignment Tool'!E19:E2052,MATCH(FA_DATA!J3,'Assignment Tool'!D19:D2052,0)))</f>
        <v>6</v>
      </c>
    </row>
    <row r="4" spans="1:11" x14ac:dyDescent="0.25">
      <c r="A4" s="118" t="str">
        <f t="shared" si="0"/>
        <v>F 4715-1 NW 114TH DR</v>
      </c>
      <c r="G4" t="str">
        <f>IF('Assignment Tool'!C4="","",IF('Assignment Tool'!C4="FST",'Assignment Tool'!D4,""))</f>
        <v/>
      </c>
      <c r="H4">
        <v>4</v>
      </c>
      <c r="I4">
        <f t="shared" si="1"/>
        <v>11</v>
      </c>
      <c r="J4" t="str">
        <f t="array" ref="J4">IFERROR(INDEX($G$2:$G$2050,_xlfn.AGGREGATE(15,6,(ROW($G$2:$G$2050)-ROW($G$2)+1)/($G$2:$G$2050&lt;&gt;""),ROWS(J$1:J4))),"")</f>
        <v>F 4739-1 NW 114TH DR</v>
      </c>
      <c r="K4">
        <f>IF(J4="","",INDEX('Assignment Tool'!E20:E2053,MATCH(FA_DATA!J4,'Assignment Tool'!D20:D2053,0)))</f>
        <v>2</v>
      </c>
    </row>
    <row r="5" spans="1:11" x14ac:dyDescent="0.25">
      <c r="A5" s="118" t="str">
        <f t="shared" si="0"/>
        <v>F 4727-1 NW 114TH DR</v>
      </c>
      <c r="G5" t="str">
        <f>IF('Assignment Tool'!C5="","",IF('Assignment Tool'!C5="FST",'Assignment Tool'!D5,""))</f>
        <v/>
      </c>
      <c r="H5">
        <v>5</v>
      </c>
      <c r="I5">
        <f t="shared" si="1"/>
        <v>13</v>
      </c>
      <c r="J5" t="str">
        <f t="array" ref="J5">IFERROR(INDEX($G$2:$G$2050,_xlfn.AGGREGATE(15,6,(ROW($G$2:$G$2050)-ROW($G$2)+1)/($G$2:$G$2050&lt;&gt;""),ROWS(J$1:J5))),"")</f>
        <v>F 11301-1 NW 49TH DR</v>
      </c>
      <c r="K5">
        <f>IF(J5="","",INDEX('Assignment Tool'!E21:E2054,MATCH(FA_DATA!J5,'Assignment Tool'!D21:D2054,0)))</f>
        <v>2</v>
      </c>
    </row>
    <row r="6" spans="1:11" x14ac:dyDescent="0.25">
      <c r="A6" s="118" t="str">
        <f t="shared" si="0"/>
        <v>F 4727-1 NW 114TH DR</v>
      </c>
      <c r="G6" t="str">
        <f>IF('Assignment Tool'!C6="","",IF('Assignment Tool'!C6="FST",'Assignment Tool'!D6,""))</f>
        <v/>
      </c>
      <c r="H6">
        <v>6</v>
      </c>
      <c r="I6">
        <f t="shared" si="1"/>
        <v>15</v>
      </c>
      <c r="J6" t="str">
        <f t="array" ref="J6">IFERROR(INDEX($G$2:$G$2050,_xlfn.AGGREGATE(15,6,(ROW($G$2:$G$2050)-ROW($G$2)+1)/($G$2:$G$2050&lt;&gt;""),ROWS(J$1:J6))),"")</f>
        <v>F 11311-1 NW 49TH DR</v>
      </c>
      <c r="K6">
        <f>IF(J6="","",INDEX('Assignment Tool'!E22:E2055,MATCH(FA_DATA!J6,'Assignment Tool'!D22:D2055,0)))</f>
        <v>2</v>
      </c>
    </row>
    <row r="7" spans="1:11" x14ac:dyDescent="0.25">
      <c r="A7" s="118" t="str">
        <f t="shared" si="0"/>
        <v>F 4727-1 NW 114TH DR</v>
      </c>
      <c r="G7" t="str">
        <f>IF('Assignment Tool'!C7="","",IF('Assignment Tool'!C7="FST",'Assignment Tool'!D7,""))</f>
        <v/>
      </c>
      <c r="H7">
        <v>7</v>
      </c>
      <c r="I7">
        <f t="shared" si="1"/>
        <v>17</v>
      </c>
      <c r="J7" t="str">
        <f t="array" ref="J7">IFERROR(INDEX($G$2:$G$2050,_xlfn.AGGREGATE(15,6,(ROW($G$2:$G$2050)-ROW($G$2)+1)/($G$2:$G$2050&lt;&gt;""),ROWS(J$1:J7))),"")</f>
        <v>F 11325-1 NW 49TH DR</v>
      </c>
      <c r="K7">
        <f>IF(J7="","",INDEX('Assignment Tool'!E23:E2056,MATCH(FA_DATA!J7,'Assignment Tool'!D23:D2056,0)))</f>
        <v>8</v>
      </c>
    </row>
    <row r="8" spans="1:11" x14ac:dyDescent="0.25">
      <c r="A8" s="118" t="str">
        <f t="shared" si="0"/>
        <v>F 4727-1 NW 114TH DR</v>
      </c>
      <c r="G8" t="str">
        <f>IF('Assignment Tool'!C8="","",IF('Assignment Tool'!C8="FST",'Assignment Tool'!D8,""))</f>
        <v/>
      </c>
      <c r="H8">
        <v>8</v>
      </c>
      <c r="I8">
        <f t="shared" si="1"/>
        <v>25</v>
      </c>
      <c r="J8" t="str">
        <f t="array" ref="J8">IFERROR(INDEX($G$2:$G$2050,_xlfn.AGGREGATE(15,6,(ROW($G$2:$G$2050)-ROW($G$2)+1)/($G$2:$G$2050&lt;&gt;""),ROWS(J$1:J8))),"")</f>
        <v>F 11337-1 NW 49TH DR</v>
      </c>
      <c r="K8">
        <f>IF(J8="","",INDEX('Assignment Tool'!E24:E2057,MATCH(FA_DATA!J8,'Assignment Tool'!D24:D2057,0)))</f>
        <v>2</v>
      </c>
    </row>
    <row r="9" spans="1:11" x14ac:dyDescent="0.25">
      <c r="A9" s="118" t="str">
        <f t="shared" si="0"/>
        <v>F 4727-1 NW 114TH DR</v>
      </c>
      <c r="G9" t="str">
        <f>IF('Assignment Tool'!C9="","",IF('Assignment Tool'!C9="FST",'Assignment Tool'!D9,""))</f>
        <v/>
      </c>
      <c r="H9">
        <v>9</v>
      </c>
      <c r="I9">
        <f t="shared" si="1"/>
        <v>27</v>
      </c>
      <c r="J9" t="str">
        <f t="array" ref="J9">IFERROR(INDEX($G$2:$G$2050,_xlfn.AGGREGATE(15,6,(ROW($G$2:$G$2050)-ROW($G$2)+1)/($G$2:$G$2050&lt;&gt;""),ROWS(J$1:J9))),"")</f>
        <v>F 11349-1 NW 49TH DR</v>
      </c>
      <c r="K9">
        <f>IF(J9="","",INDEX('Assignment Tool'!E25:E2058,MATCH(FA_DATA!J9,'Assignment Tool'!D25:D2058,0)))</f>
        <v>2</v>
      </c>
    </row>
    <row r="10" spans="1:11" x14ac:dyDescent="0.25">
      <c r="A10" s="118" t="str">
        <f t="shared" si="0"/>
        <v>F 4727-1 NW 114TH DR</v>
      </c>
      <c r="G10" t="str">
        <f>IF('Assignment Tool'!C10="","",IF('Assignment Tool'!C10="FST",'Assignment Tool'!D10,""))</f>
        <v/>
      </c>
      <c r="H10">
        <v>10</v>
      </c>
      <c r="I10">
        <f t="shared" si="1"/>
        <v>29</v>
      </c>
      <c r="J10" t="str">
        <f t="array" ref="J10">IFERROR(INDEX($G$2:$G$2050,_xlfn.AGGREGATE(15,6,(ROW($G$2:$G$2050)-ROW($G$2)+1)/($G$2:$G$2050&lt;&gt;""),ROWS(J$1:J10))),"")</f>
        <v>F 11361-1 NW 49TH DR</v>
      </c>
      <c r="K10">
        <f>IF(J10="","",INDEX('Assignment Tool'!E26:E2059,MATCH(FA_DATA!J10,'Assignment Tool'!D26:D2059,0)))</f>
        <v>2</v>
      </c>
    </row>
    <row r="11" spans="1:11" x14ac:dyDescent="0.25">
      <c r="A11" s="118" t="str">
        <f t="shared" si="0"/>
        <v>F 4739-1 NW 114TH DR</v>
      </c>
      <c r="G11" t="str">
        <f>IF('Assignment Tool'!C11="","",IF('Assignment Tool'!C11="FST",'Assignment Tool'!D11,""))</f>
        <v/>
      </c>
      <c r="H11">
        <v>11</v>
      </c>
      <c r="I11">
        <f t="shared" si="1"/>
        <v>31</v>
      </c>
      <c r="J11" t="str">
        <f t="array" ref="J11">IFERROR(INDEX($G$2:$G$2050,_xlfn.AGGREGATE(15,6,(ROW($G$2:$G$2050)-ROW($G$2)+1)/($G$2:$G$2050&lt;&gt;""),ROWS(J$1:J11))),"")</f>
        <v>F 11373-1 NW 49TH DR</v>
      </c>
      <c r="K11">
        <f>IF(J11="","",INDEX('Assignment Tool'!E27:E2060,MATCH(FA_DATA!J11,'Assignment Tool'!D27:D2060,0)))</f>
        <v>2</v>
      </c>
    </row>
    <row r="12" spans="1:11" x14ac:dyDescent="0.25">
      <c r="A12" s="118" t="str">
        <f t="shared" si="0"/>
        <v>F 4739-1 NW 114TH DR</v>
      </c>
      <c r="G12" t="str">
        <f>IF('Assignment Tool'!C12="","",IF('Assignment Tool'!C12="FST",'Assignment Tool'!D12,""))</f>
        <v/>
      </c>
      <c r="H12">
        <v>12</v>
      </c>
      <c r="I12">
        <f t="shared" si="1"/>
        <v>33</v>
      </c>
      <c r="J12" t="str">
        <f t="array" ref="J12">IFERROR(INDEX($G$2:$G$2050,_xlfn.AGGREGATE(15,6,(ROW($G$2:$G$2050)-ROW($G$2)+1)/($G$2:$G$2050&lt;&gt;""),ROWS(J$1:J12))),"")</f>
        <v>F 11409-1 NW 49TH DR</v>
      </c>
      <c r="K12">
        <f>IF(J12="","",INDEX('Assignment Tool'!E28:E2061,MATCH(FA_DATA!J12,'Assignment Tool'!D28:D2061,0)))</f>
        <v>2</v>
      </c>
    </row>
    <row r="13" spans="1:11" x14ac:dyDescent="0.25">
      <c r="A13" s="118" t="str">
        <f t="shared" si="0"/>
        <v>F 11301-1 NW 49TH DR</v>
      </c>
      <c r="G13" t="str">
        <f>IF('Assignment Tool'!C13="","",IF('Assignment Tool'!C13="FST",'Assignment Tool'!D13,""))</f>
        <v/>
      </c>
      <c r="H13">
        <v>13</v>
      </c>
      <c r="I13">
        <f t="shared" si="1"/>
        <v>35</v>
      </c>
      <c r="J13" t="str">
        <f t="array" ref="J13">IFERROR(INDEX($G$2:$G$2050,_xlfn.AGGREGATE(15,6,(ROW($G$2:$G$2050)-ROW($G$2)+1)/($G$2:$G$2050&lt;&gt;""),ROWS(J$1:J13))),"")</f>
        <v>F 11421-1 NW 49TH DR</v>
      </c>
      <c r="K13">
        <f>IF(J13="","",INDEX('Assignment Tool'!E29:E2062,MATCH(FA_DATA!J13,'Assignment Tool'!D29:D2062,0)))</f>
        <v>2</v>
      </c>
    </row>
    <row r="14" spans="1:11" x14ac:dyDescent="0.25">
      <c r="A14" s="118" t="str">
        <f t="shared" si="0"/>
        <v>F 11301-1 NW 49TH DR</v>
      </c>
      <c r="G14" t="str">
        <f>IF('Assignment Tool'!C14="","",IF('Assignment Tool'!C14="FST",'Assignment Tool'!D14,""))</f>
        <v/>
      </c>
      <c r="H14">
        <v>14</v>
      </c>
      <c r="I14">
        <f t="shared" si="1"/>
        <v>37</v>
      </c>
      <c r="J14" t="str">
        <f t="array" ref="J14">IFERROR(INDEX($G$2:$G$2050,_xlfn.AGGREGATE(15,6,(ROW($G$2:$G$2050)-ROW($G$2)+1)/($G$2:$G$2050&lt;&gt;""),ROWS(J$1:J14))),"")</f>
        <v>F 11428-1 NW 49TH DR</v>
      </c>
      <c r="K14">
        <f>IF(J14="","",INDEX('Assignment Tool'!E30:E2063,MATCH(FA_DATA!J14,'Assignment Tool'!D30:D2063,0)))</f>
        <v>8</v>
      </c>
    </row>
    <row r="15" spans="1:11" x14ac:dyDescent="0.25">
      <c r="A15" s="118" t="str">
        <f t="shared" si="0"/>
        <v>F 11311-1 NW 49TH DR</v>
      </c>
      <c r="G15" t="str">
        <f>IF('Assignment Tool'!C15="","",IF('Assignment Tool'!C15="FST",'Assignment Tool'!D15,""))</f>
        <v/>
      </c>
      <c r="H15">
        <v>15</v>
      </c>
      <c r="I15">
        <f t="shared" si="1"/>
        <v>45</v>
      </c>
      <c r="J15" t="str">
        <f t="array" ref="J15">IFERROR(INDEX($G$2:$G$2050,_xlfn.AGGREGATE(15,6,(ROW($G$2:$G$2050)-ROW($G$2)+1)/($G$2:$G$2050&lt;&gt;""),ROWS(J$1:J15))),"")</f>
        <v>F 11433-1 NW 49TH DR</v>
      </c>
      <c r="K15">
        <f>IF(J15="","",INDEX('Assignment Tool'!E31:E2064,MATCH(FA_DATA!J15,'Assignment Tool'!D31:D2064,0)))</f>
        <v>2</v>
      </c>
    </row>
    <row r="16" spans="1:11" x14ac:dyDescent="0.25">
      <c r="A16" s="118" t="str">
        <f t="shared" si="0"/>
        <v>F 11311-1 NW 49TH DR</v>
      </c>
      <c r="G16" t="str">
        <f>IF('Assignment Tool'!C16="","",IF('Assignment Tool'!C16="FST",'Assignment Tool'!D16,""))</f>
        <v/>
      </c>
      <c r="H16">
        <v>16</v>
      </c>
      <c r="I16">
        <f t="shared" si="1"/>
        <v>47</v>
      </c>
      <c r="J16" t="str">
        <f t="array" ref="J16">IFERROR(INDEX($G$2:$G$2050,_xlfn.AGGREGATE(15,6,(ROW($G$2:$G$2050)-ROW($G$2)+1)/($G$2:$G$2050&lt;&gt;""),ROWS(J$1:J16))),"")</f>
        <v>F 11445-1 NW 49TH DR</v>
      </c>
      <c r="K16">
        <f>IF(J16="","",INDEX('Assignment Tool'!E32:E2065,MATCH(FA_DATA!J16,'Assignment Tool'!D32:D2065,0)))</f>
        <v>8</v>
      </c>
    </row>
    <row r="17" spans="1:11" x14ac:dyDescent="0.25">
      <c r="A17" s="118" t="str">
        <f t="shared" si="0"/>
        <v>F 11325-1 NW 49TH DR</v>
      </c>
      <c r="G17" t="str">
        <f>IF('Assignment Tool'!C17="","",IF('Assignment Tool'!C17="FST",'Assignment Tool'!D17,""))</f>
        <v/>
      </c>
      <c r="H17">
        <v>17</v>
      </c>
      <c r="I17">
        <f t="shared" si="1"/>
        <v>55</v>
      </c>
      <c r="J17" t="str">
        <f t="array" ref="J17">IFERROR(INDEX($G$2:$G$2050,_xlfn.AGGREGATE(15,6,(ROW($G$2:$G$2050)-ROW($G$2)+1)/($G$2:$G$2050&lt;&gt;""),ROWS(J$1:J17))),"")</f>
        <v>F 11457-1 NW 49TH DR</v>
      </c>
      <c r="K17">
        <f>IF(J17="","",INDEX('Assignment Tool'!E33:E2066,MATCH(FA_DATA!J17,'Assignment Tool'!D33:D2066,0)))</f>
        <v>2</v>
      </c>
    </row>
    <row r="18" spans="1:11" x14ac:dyDescent="0.25">
      <c r="A18" s="118" t="str">
        <f t="shared" si="0"/>
        <v>F 11325-1 NW 49TH DR</v>
      </c>
      <c r="G18" t="str">
        <f>IF('Assignment Tool'!C18="","",IF('Assignment Tool'!C18="FST",'Assignment Tool'!D18,""))</f>
        <v/>
      </c>
      <c r="H18">
        <v>18</v>
      </c>
      <c r="I18">
        <f t="shared" si="1"/>
        <v>57</v>
      </c>
      <c r="J18" t="str">
        <f t="array" ref="J18">IFERROR(INDEX($G$2:$G$2050,_xlfn.AGGREGATE(15,6,(ROW($G$2:$G$2050)-ROW($G$2)+1)/($G$2:$G$2050&lt;&gt;""),ROWS(J$1:J18))),"")</f>
        <v>F 11469-1 NW 49TH DR</v>
      </c>
      <c r="K18">
        <f>IF(J18="","",INDEX('Assignment Tool'!E34:E2067,MATCH(FA_DATA!J18,'Assignment Tool'!D34:D2067,0)))</f>
        <v>4</v>
      </c>
    </row>
    <row r="19" spans="1:11" x14ac:dyDescent="0.25">
      <c r="A19" s="118" t="str">
        <f t="shared" si="0"/>
        <v>F 11325-1 NW 49TH DR</v>
      </c>
      <c r="G19" t="str">
        <f>IF('Assignment Tool'!C19="","",IF('Assignment Tool'!C19="FST",'Assignment Tool'!D19,""))</f>
        <v/>
      </c>
      <c r="H19">
        <v>19</v>
      </c>
      <c r="I19">
        <f t="shared" si="1"/>
        <v>61</v>
      </c>
      <c r="J19" t="str">
        <f t="array" ref="J19">IFERROR(INDEX($G$2:$G$2050,_xlfn.AGGREGATE(15,6,(ROW($G$2:$G$2050)-ROW($G$2)+1)/($G$2:$G$2050&lt;&gt;""),ROWS(J$1:J19))),"")</f>
        <v>F 4723-1 NW 114TH LN</v>
      </c>
      <c r="K19">
        <f>IF(J19="","",INDEX('Assignment Tool'!E35:E2068,MATCH(FA_DATA!J19,'Assignment Tool'!D35:D2068,0)))</f>
        <v>4</v>
      </c>
    </row>
    <row r="20" spans="1:11" x14ac:dyDescent="0.25">
      <c r="A20" s="118" t="str">
        <f t="shared" si="0"/>
        <v>F 11325-1 NW 49TH DR</v>
      </c>
      <c r="G20" t="str">
        <f>IF('Assignment Tool'!C20="","",IF('Assignment Tool'!C20="FST",'Assignment Tool'!D20,""))</f>
        <v/>
      </c>
      <c r="H20">
        <v>20</v>
      </c>
      <c r="I20">
        <f t="shared" si="1"/>
        <v>65</v>
      </c>
      <c r="J20" t="str">
        <f t="array" ref="J20">IFERROR(INDEX($G$2:$G$2050,_xlfn.AGGREGATE(15,6,(ROW($G$2:$G$2050)-ROW($G$2)+1)/($G$2:$G$2050&lt;&gt;""),ROWS(J$1:J20))),"")</f>
        <v>F 4755-1 NW 114TH LN</v>
      </c>
      <c r="K20">
        <f>IF(J20="","",INDEX('Assignment Tool'!E36:E2069,MATCH(FA_DATA!J20,'Assignment Tool'!D36:D2069,0)))</f>
        <v>8</v>
      </c>
    </row>
    <row r="21" spans="1:11" x14ac:dyDescent="0.25">
      <c r="A21" s="118" t="str">
        <f t="shared" si="0"/>
        <v>F 11325-1 NW 49TH DR</v>
      </c>
      <c r="G21" t="str">
        <f>IF('Assignment Tool'!C21="","",IF('Assignment Tool'!C21="FST",'Assignment Tool'!D21,""))</f>
        <v/>
      </c>
      <c r="H21">
        <v>21</v>
      </c>
      <c r="I21">
        <f t="shared" si="1"/>
        <v>73</v>
      </c>
      <c r="J21" t="str">
        <f t="array" ref="J21">IFERROR(INDEX($G$2:$G$2050,_xlfn.AGGREGATE(15,6,(ROW($G$2:$G$2050)-ROW($G$2)+1)/($G$2:$G$2050&lt;&gt;""),ROWS(J$1:J21))),"")</f>
        <v>F 11405-1 NW 48TH CT</v>
      </c>
      <c r="K21">
        <f>IF(J21="","",INDEX('Assignment Tool'!E37:E2070,MATCH(FA_DATA!J21,'Assignment Tool'!D37:D2070,0)))</f>
        <v>2</v>
      </c>
    </row>
    <row r="22" spans="1:11" x14ac:dyDescent="0.25">
      <c r="A22" s="118" t="str">
        <f t="shared" si="0"/>
        <v>F 11325-1 NW 49TH DR</v>
      </c>
      <c r="G22" t="str">
        <f>IF('Assignment Tool'!C22="","",IF('Assignment Tool'!C22="FST",'Assignment Tool'!D22,""))</f>
        <v/>
      </c>
      <c r="H22">
        <v>22</v>
      </c>
      <c r="I22">
        <f t="shared" si="1"/>
        <v>75</v>
      </c>
      <c r="J22" t="str">
        <f t="array" ref="J22">IFERROR(INDEX($G$2:$G$2050,_xlfn.AGGREGATE(15,6,(ROW($G$2:$G$2050)-ROW($G$2)+1)/($G$2:$G$2050&lt;&gt;""),ROWS(J$1:J22))),"")</f>
        <v>F 11417-1 NW 48TH CT</v>
      </c>
      <c r="K22">
        <f>IF(J22="","",INDEX('Assignment Tool'!E38:E2071,MATCH(FA_DATA!J22,'Assignment Tool'!D38:D2071,0)))</f>
        <v>2</v>
      </c>
    </row>
    <row r="23" spans="1:11" x14ac:dyDescent="0.25">
      <c r="A23" s="118" t="str">
        <f t="shared" si="0"/>
        <v>F 11325-1 NW 49TH DR</v>
      </c>
      <c r="G23" t="str">
        <f>IF('Assignment Tool'!C23="","",IF('Assignment Tool'!C23="FST",'Assignment Tool'!D23,""))</f>
        <v/>
      </c>
      <c r="H23">
        <v>23</v>
      </c>
      <c r="I23">
        <f t="shared" si="1"/>
        <v>77</v>
      </c>
      <c r="J23" t="str">
        <f t="array" ref="J23">IFERROR(INDEX($G$2:$G$2050,_xlfn.AGGREGATE(15,6,(ROW($G$2:$G$2050)-ROW($G$2)+1)/($G$2:$G$2050&lt;&gt;""),ROWS(J$1:J23))),"")</f>
        <v>F 11429-1 NW 48TH CT</v>
      </c>
      <c r="K23">
        <f>IF(J23="","",INDEX('Assignment Tool'!E39:E2072,MATCH(FA_DATA!J23,'Assignment Tool'!D39:D2072,0)))</f>
        <v>2</v>
      </c>
    </row>
    <row r="24" spans="1:11" x14ac:dyDescent="0.25">
      <c r="A24" s="118" t="str">
        <f t="shared" si="0"/>
        <v>F 11325-1 NW 49TH DR</v>
      </c>
      <c r="G24" t="str">
        <f>IF('Assignment Tool'!C24="","",IF('Assignment Tool'!C24="FST",'Assignment Tool'!D24,""))</f>
        <v/>
      </c>
      <c r="H24">
        <v>24</v>
      </c>
      <c r="I24">
        <f t="shared" si="1"/>
        <v>79</v>
      </c>
      <c r="J24" t="str">
        <f t="array" ref="J24">IFERROR(INDEX($G$2:$G$2050,_xlfn.AGGREGATE(15,6,(ROW($G$2:$G$2050)-ROW($G$2)+1)/($G$2:$G$2050&lt;&gt;""),ROWS(J$1:J24))),"")</f>
        <v>F 11441-1 NW 48TH CT</v>
      </c>
      <c r="K24">
        <f>IF(J24="","",INDEX('Assignment Tool'!E40:E2073,MATCH(FA_DATA!J24,'Assignment Tool'!D40:D2073,0)))</f>
        <v>2</v>
      </c>
    </row>
    <row r="25" spans="1:11" x14ac:dyDescent="0.25">
      <c r="A25" s="118" t="str">
        <f t="shared" si="0"/>
        <v>F 11337-1 NW 49TH DR</v>
      </c>
      <c r="G25" t="str">
        <f>IF('Assignment Tool'!C25="","",IF('Assignment Tool'!C25="FST",'Assignment Tool'!D25,""))</f>
        <v/>
      </c>
      <c r="H25">
        <v>25</v>
      </c>
      <c r="I25">
        <f t="shared" si="1"/>
        <v>81</v>
      </c>
      <c r="J25" t="str">
        <f t="array" ref="J25">IFERROR(INDEX($G$2:$G$2050,_xlfn.AGGREGATE(15,6,(ROW($G$2:$G$2050)-ROW($G$2)+1)/($G$2:$G$2050&lt;&gt;""),ROWS(J$1:J25))),"")</f>
        <v>F 11453-1 NW 48TH CT</v>
      </c>
      <c r="K25">
        <f>IF(J25="","",INDEX('Assignment Tool'!E41:E2074,MATCH(FA_DATA!J25,'Assignment Tool'!D41:D2074,0)))</f>
        <v>2</v>
      </c>
    </row>
    <row r="26" spans="1:11" x14ac:dyDescent="0.25">
      <c r="A26" s="118" t="str">
        <f t="shared" si="0"/>
        <v>F 11337-1 NW 49TH DR</v>
      </c>
      <c r="G26" t="str">
        <f>IF('Assignment Tool'!C26="","",IF('Assignment Tool'!C26="FST",'Assignment Tool'!D26,""))</f>
        <v/>
      </c>
      <c r="H26">
        <v>26</v>
      </c>
      <c r="I26">
        <f t="shared" si="1"/>
        <v>83</v>
      </c>
      <c r="J26" t="str">
        <f t="array" ref="J26">IFERROR(INDEX($G$2:$G$2050,_xlfn.AGGREGATE(15,6,(ROW($G$2:$G$2050)-ROW($G$2)+1)/($G$2:$G$2050&lt;&gt;""),ROWS(J$1:J26))),"")</f>
        <v>F 11448-1 NW 48TH CT</v>
      </c>
      <c r="K26">
        <f>IF(J26="","",INDEX('Assignment Tool'!E42:E2075,MATCH(FA_DATA!J26,'Assignment Tool'!D42:D2075,0)))</f>
        <v>8</v>
      </c>
    </row>
    <row r="27" spans="1:11" x14ac:dyDescent="0.25">
      <c r="A27" s="118" t="str">
        <f t="shared" si="0"/>
        <v>F 11349-1 NW 49TH DR</v>
      </c>
      <c r="G27" t="str">
        <f>IF('Assignment Tool'!C27="","",IF('Assignment Tool'!C27="FST",'Assignment Tool'!D27,""))</f>
        <v/>
      </c>
      <c r="H27">
        <v>27</v>
      </c>
      <c r="I27">
        <f t="shared" si="1"/>
        <v>91</v>
      </c>
      <c r="J27" t="str">
        <f t="array" ref="J27">IFERROR(INDEX($G$2:$G$2050,_xlfn.AGGREGATE(15,6,(ROW($G$2:$G$2050)-ROW($G$2)+1)/($G$2:$G$2050&lt;&gt;""),ROWS(J$1:J27))),"")</f>
        <v>F 11465-1 NW 48TH CT</v>
      </c>
      <c r="K27">
        <f>IF(J27="","",INDEX('Assignment Tool'!E43:E2076,MATCH(FA_DATA!J27,'Assignment Tool'!D43:D2076,0)))</f>
        <v>2</v>
      </c>
    </row>
    <row r="28" spans="1:11" x14ac:dyDescent="0.25">
      <c r="A28" s="118" t="str">
        <f t="shared" si="0"/>
        <v>F 11349-1 NW 49TH DR</v>
      </c>
      <c r="G28" t="str">
        <f>IF('Assignment Tool'!C28="","",IF('Assignment Tool'!C28="FST",'Assignment Tool'!D28,""))</f>
        <v/>
      </c>
      <c r="H28">
        <v>28</v>
      </c>
      <c r="I28">
        <f t="shared" si="1"/>
        <v>93</v>
      </c>
      <c r="J28" t="str">
        <f t="array" ref="J28">IFERROR(INDEX($G$2:$G$2050,_xlfn.AGGREGATE(15,6,(ROW($G$2:$G$2050)-ROW($G$2)+1)/($G$2:$G$2050&lt;&gt;""),ROWS(J$1:J28))),"")</f>
        <v>F 11477-1 NW 48TH CT</v>
      </c>
      <c r="K28">
        <f>IF(J28="","",INDEX('Assignment Tool'!E44:E2077,MATCH(FA_DATA!J28,'Assignment Tool'!D44:D2077,0)))</f>
        <v>4</v>
      </c>
    </row>
    <row r="29" spans="1:11" x14ac:dyDescent="0.25">
      <c r="A29" s="118" t="str">
        <f t="shared" si="0"/>
        <v>F 11361-1 NW 49TH DR</v>
      </c>
      <c r="G29" t="str">
        <f>IF('Assignment Tool'!C29="","",IF('Assignment Tool'!C29="FST",'Assignment Tool'!D29,""))</f>
        <v/>
      </c>
      <c r="H29">
        <v>29</v>
      </c>
      <c r="I29">
        <f t="shared" si="1"/>
        <v>97</v>
      </c>
      <c r="J29" t="str">
        <f t="array" ref="J29">IFERROR(INDEX($G$2:$G$2050,_xlfn.AGGREGATE(15,6,(ROW($G$2:$G$2050)-ROW($G$2)+1)/($G$2:$G$2050&lt;&gt;""),ROWS(J$1:J29))),"")</f>
        <v/>
      </c>
      <c r="K29" t="str">
        <f>IF(J29="","",INDEX('Assignment Tool'!E45:E2078,MATCH(FA_DATA!J29,'Assignment Tool'!D45:D2078,0)))</f>
        <v/>
      </c>
    </row>
    <row r="30" spans="1:11" x14ac:dyDescent="0.25">
      <c r="A30" s="118" t="str">
        <f t="shared" si="0"/>
        <v>F 11361-1 NW 49TH DR</v>
      </c>
      <c r="G30" t="str">
        <f>IF('Assignment Tool'!C30="","",IF('Assignment Tool'!C30="FST",'Assignment Tool'!D30,""))</f>
        <v/>
      </c>
      <c r="H30">
        <v>30</v>
      </c>
      <c r="I30" t="str">
        <f t="shared" si="1"/>
        <v/>
      </c>
      <c r="J30" t="str">
        <f t="array" ref="J30">IFERROR(INDEX($G$2:$G$2050,_xlfn.AGGREGATE(15,6,(ROW($G$2:$G$2050)-ROW($G$2)+1)/($G$2:$G$2050&lt;&gt;""),ROWS(J$1:J30))),"")</f>
        <v/>
      </c>
      <c r="K30" t="str">
        <f>IF(J30="","",INDEX('Assignment Tool'!E46:E2079,MATCH(FA_DATA!J30,'Assignment Tool'!D46:D2079,0)))</f>
        <v/>
      </c>
    </row>
    <row r="31" spans="1:11" x14ac:dyDescent="0.25">
      <c r="A31" s="118" t="str">
        <f t="shared" si="0"/>
        <v>F 11373-1 NW 49TH DR</v>
      </c>
      <c r="G31" t="str">
        <f>IF('Assignment Tool'!C31="","",IF('Assignment Tool'!C31="FST",'Assignment Tool'!D31,""))</f>
        <v/>
      </c>
      <c r="H31">
        <v>31</v>
      </c>
      <c r="I31" t="str">
        <f t="shared" si="1"/>
        <v/>
      </c>
      <c r="J31" t="str">
        <f t="array" ref="J31">IFERROR(INDEX($G$2:$G$2050,_xlfn.AGGREGATE(15,6,(ROW($G$2:$G$2050)-ROW($G$2)+1)/($G$2:$G$2050&lt;&gt;""),ROWS(J$1:J31))),"")</f>
        <v/>
      </c>
      <c r="K31" t="str">
        <f>IF(J31="","",INDEX('Assignment Tool'!E47:E2080,MATCH(FA_DATA!J31,'Assignment Tool'!D47:D2080,0)))</f>
        <v/>
      </c>
    </row>
    <row r="32" spans="1:11" x14ac:dyDescent="0.25">
      <c r="A32" s="118" t="str">
        <f t="shared" si="0"/>
        <v>F 11373-1 NW 49TH DR</v>
      </c>
      <c r="G32" t="str">
        <f>IF('Assignment Tool'!C32="","",IF('Assignment Tool'!C32="FST",'Assignment Tool'!D32,""))</f>
        <v/>
      </c>
      <c r="H32">
        <v>32</v>
      </c>
      <c r="I32" t="str">
        <f t="shared" si="1"/>
        <v/>
      </c>
      <c r="J32" t="str">
        <f t="array" ref="J32">IFERROR(INDEX($G$2:$G$2050,_xlfn.AGGREGATE(15,6,(ROW($G$2:$G$2050)-ROW($G$2)+1)/($G$2:$G$2050&lt;&gt;""),ROWS(J$1:J32))),"")</f>
        <v/>
      </c>
      <c r="K32" t="str">
        <f>IF(J32="","",INDEX('Assignment Tool'!E48:E2081,MATCH(FA_DATA!J32,'Assignment Tool'!D48:D2081,0)))</f>
        <v/>
      </c>
    </row>
    <row r="33" spans="1:11" x14ac:dyDescent="0.25">
      <c r="A33" s="118" t="str">
        <f t="shared" si="0"/>
        <v>F 11409-1 NW 49TH DR</v>
      </c>
      <c r="G33" t="str">
        <f>IF('Assignment Tool'!C33="","",IF('Assignment Tool'!C33="FST",'Assignment Tool'!D33,""))</f>
        <v/>
      </c>
      <c r="H33">
        <v>33</v>
      </c>
      <c r="I33" t="str">
        <f t="shared" si="1"/>
        <v/>
      </c>
      <c r="J33" t="str">
        <f t="array" ref="J33">IFERROR(INDEX($G$2:$G$2050,_xlfn.AGGREGATE(15,6,(ROW($G$2:$G$2050)-ROW($G$2)+1)/($G$2:$G$2050&lt;&gt;""),ROWS(J$1:J33))),"")</f>
        <v/>
      </c>
      <c r="K33" t="str">
        <f>IF(J33="","",INDEX('Assignment Tool'!E49:E2082,MATCH(FA_DATA!J33,'Assignment Tool'!D49:D2082,0)))</f>
        <v/>
      </c>
    </row>
    <row r="34" spans="1:11" x14ac:dyDescent="0.25">
      <c r="A34" s="118" t="str">
        <f t="shared" si="0"/>
        <v>F 11409-1 NW 49TH DR</v>
      </c>
      <c r="G34" t="str">
        <f>IF('Assignment Tool'!C34="","",IF('Assignment Tool'!C34="FST",'Assignment Tool'!D34,""))</f>
        <v/>
      </c>
      <c r="H34">
        <v>34</v>
      </c>
      <c r="I34" t="str">
        <f t="shared" si="1"/>
        <v/>
      </c>
      <c r="J34" t="str">
        <f t="array" ref="J34">IFERROR(INDEX($G$2:$G$2050,_xlfn.AGGREGATE(15,6,(ROW($G$2:$G$2050)-ROW($G$2)+1)/($G$2:$G$2050&lt;&gt;""),ROWS(J$1:J34))),"")</f>
        <v/>
      </c>
      <c r="K34" t="str">
        <f>IF(J34="","",INDEX('Assignment Tool'!E50:E2083,MATCH(FA_DATA!J34,'Assignment Tool'!D50:D2083,0)))</f>
        <v/>
      </c>
    </row>
    <row r="35" spans="1:11" x14ac:dyDescent="0.25">
      <c r="A35" s="118" t="str">
        <f t="shared" si="0"/>
        <v>F 11421-1 NW 49TH DR</v>
      </c>
      <c r="G35" t="str">
        <f>IF('Assignment Tool'!C35="","",IF('Assignment Tool'!C35="FST",'Assignment Tool'!D35,""))</f>
        <v/>
      </c>
      <c r="H35">
        <v>35</v>
      </c>
      <c r="I35" t="str">
        <f t="shared" si="1"/>
        <v/>
      </c>
      <c r="J35" t="str">
        <f t="array" ref="J35">IFERROR(INDEX($G$2:$G$2050,_xlfn.AGGREGATE(15,6,(ROW($G$2:$G$2050)-ROW($G$2)+1)/($G$2:$G$2050&lt;&gt;""),ROWS(J$1:J35))),"")</f>
        <v/>
      </c>
      <c r="K35" t="str">
        <f>IF(J35="","",INDEX('Assignment Tool'!E51:E2084,MATCH(FA_DATA!J35,'Assignment Tool'!D51:D2084,0)))</f>
        <v/>
      </c>
    </row>
    <row r="36" spans="1:11" x14ac:dyDescent="0.25">
      <c r="A36" s="118" t="str">
        <f t="shared" si="0"/>
        <v>F 11421-1 NW 49TH DR</v>
      </c>
      <c r="G36" t="str">
        <f>IF('Assignment Tool'!C36="","",IF('Assignment Tool'!C36="FST",'Assignment Tool'!D36,""))</f>
        <v/>
      </c>
      <c r="H36">
        <v>36</v>
      </c>
      <c r="I36" t="str">
        <f t="shared" si="1"/>
        <v/>
      </c>
      <c r="J36" t="str">
        <f t="array" ref="J36">IFERROR(INDEX($G$2:$G$2050,_xlfn.AGGREGATE(15,6,(ROW($G$2:$G$2050)-ROW($G$2)+1)/($G$2:$G$2050&lt;&gt;""),ROWS(J$1:J36))),"")</f>
        <v/>
      </c>
      <c r="K36" t="str">
        <f>IF(J36="","",INDEX('Assignment Tool'!E52:E2085,MATCH(FA_DATA!J36,'Assignment Tool'!D52:D2085,0)))</f>
        <v/>
      </c>
    </row>
    <row r="37" spans="1:11" x14ac:dyDescent="0.25">
      <c r="A37" s="118" t="str">
        <f t="shared" si="0"/>
        <v>F 11428-1 NW 49TH DR</v>
      </c>
      <c r="G37" t="str">
        <f>IF('Assignment Tool'!C37="","",IF('Assignment Tool'!C37="FST",'Assignment Tool'!D37,""))</f>
        <v/>
      </c>
      <c r="H37">
        <v>37</v>
      </c>
      <c r="I37" t="str">
        <f t="shared" si="1"/>
        <v/>
      </c>
      <c r="J37" t="str">
        <f t="array" ref="J37">IFERROR(INDEX($G$2:$G$2050,_xlfn.AGGREGATE(15,6,(ROW($G$2:$G$2050)-ROW($G$2)+1)/($G$2:$G$2050&lt;&gt;""),ROWS(J$1:J37))),"")</f>
        <v/>
      </c>
      <c r="K37" t="str">
        <f>IF(J37="","",INDEX('Assignment Tool'!E53:E2086,MATCH(FA_DATA!J37,'Assignment Tool'!D53:D2086,0)))</f>
        <v/>
      </c>
    </row>
    <row r="38" spans="1:11" x14ac:dyDescent="0.25">
      <c r="A38" s="118" t="str">
        <f t="shared" si="0"/>
        <v>F 11428-1 NW 49TH DR</v>
      </c>
      <c r="G38" t="str">
        <f>IF('Assignment Tool'!C38="","",IF('Assignment Tool'!C38="FST",'Assignment Tool'!D38,""))</f>
        <v/>
      </c>
      <c r="H38">
        <v>38</v>
      </c>
      <c r="I38" t="str">
        <f t="shared" si="1"/>
        <v/>
      </c>
      <c r="J38" t="str">
        <f t="array" ref="J38">IFERROR(INDEX($G$2:$G$2050,_xlfn.AGGREGATE(15,6,(ROW($G$2:$G$2050)-ROW($G$2)+1)/($G$2:$G$2050&lt;&gt;""),ROWS(J$1:J38))),"")</f>
        <v/>
      </c>
      <c r="K38" t="str">
        <f>IF(J38="","",INDEX('Assignment Tool'!E54:E2087,MATCH(FA_DATA!J38,'Assignment Tool'!D54:D2087,0)))</f>
        <v/>
      </c>
    </row>
    <row r="39" spans="1:11" x14ac:dyDescent="0.25">
      <c r="A39" s="118" t="str">
        <f t="shared" si="0"/>
        <v>F 11428-1 NW 49TH DR</v>
      </c>
      <c r="G39" t="str">
        <f>IF('Assignment Tool'!C39="","",IF('Assignment Tool'!C39="FST",'Assignment Tool'!D39,""))</f>
        <v/>
      </c>
      <c r="H39">
        <v>39</v>
      </c>
      <c r="I39" t="str">
        <f t="shared" si="1"/>
        <v/>
      </c>
      <c r="J39" t="str">
        <f t="array" ref="J39">IFERROR(INDEX($G$2:$G$2050,_xlfn.AGGREGATE(15,6,(ROW($G$2:$G$2050)-ROW($G$2)+1)/($G$2:$G$2050&lt;&gt;""),ROWS(J$1:J39))),"")</f>
        <v/>
      </c>
      <c r="K39" t="str">
        <f>IF(J39="","",INDEX('Assignment Tool'!E55:E2088,MATCH(FA_DATA!J39,'Assignment Tool'!D55:D2088,0)))</f>
        <v/>
      </c>
    </row>
    <row r="40" spans="1:11" x14ac:dyDescent="0.25">
      <c r="A40" s="118" t="str">
        <f t="shared" si="0"/>
        <v>F 11428-1 NW 49TH DR</v>
      </c>
      <c r="G40" t="str">
        <f>IF('Assignment Tool'!C40="","",IF('Assignment Tool'!C40="FST",'Assignment Tool'!D40,""))</f>
        <v/>
      </c>
      <c r="H40">
        <v>40</v>
      </c>
      <c r="I40" t="str">
        <f t="shared" si="1"/>
        <v/>
      </c>
      <c r="J40" t="str">
        <f t="array" ref="J40">IFERROR(INDEX($G$2:$G$2050,_xlfn.AGGREGATE(15,6,(ROW($G$2:$G$2050)-ROW($G$2)+1)/($G$2:$G$2050&lt;&gt;""),ROWS(J$1:J40))),"")</f>
        <v/>
      </c>
      <c r="K40" t="str">
        <f>IF(J40="","",INDEX('Assignment Tool'!E56:E2089,MATCH(FA_DATA!J40,'Assignment Tool'!D56:D2089,0)))</f>
        <v/>
      </c>
    </row>
    <row r="41" spans="1:11" x14ac:dyDescent="0.25">
      <c r="A41" s="118" t="str">
        <f t="shared" si="0"/>
        <v>F 11428-1 NW 49TH DR</v>
      </c>
      <c r="G41" t="str">
        <f>IF('Assignment Tool'!C41="","",IF('Assignment Tool'!C41="FST",'Assignment Tool'!D41,""))</f>
        <v/>
      </c>
      <c r="H41">
        <v>41</v>
      </c>
      <c r="I41" t="str">
        <f t="shared" si="1"/>
        <v/>
      </c>
      <c r="J41" t="str">
        <f t="array" ref="J41">IFERROR(INDEX($G$2:$G$2050,_xlfn.AGGREGATE(15,6,(ROW($G$2:$G$2050)-ROW($G$2)+1)/($G$2:$G$2050&lt;&gt;""),ROWS(J$1:J41))),"")</f>
        <v/>
      </c>
      <c r="K41" t="str">
        <f>IF(J41="","",INDEX('Assignment Tool'!E57:E2090,MATCH(FA_DATA!J41,'Assignment Tool'!D57:D2090,0)))</f>
        <v/>
      </c>
    </row>
    <row r="42" spans="1:11" x14ac:dyDescent="0.25">
      <c r="A42" s="118" t="str">
        <f t="shared" si="0"/>
        <v>F 11428-1 NW 49TH DR</v>
      </c>
      <c r="G42" t="str">
        <f>IF('Assignment Tool'!C42="","",IF('Assignment Tool'!C42="FST",'Assignment Tool'!D42,""))</f>
        <v/>
      </c>
      <c r="H42">
        <v>42</v>
      </c>
      <c r="I42" t="str">
        <f t="shared" si="1"/>
        <v/>
      </c>
      <c r="J42" t="str">
        <f t="array" ref="J42">IFERROR(INDEX($G$2:$G$2050,_xlfn.AGGREGATE(15,6,(ROW($G$2:$G$2050)-ROW($G$2)+1)/($G$2:$G$2050&lt;&gt;""),ROWS(J$1:J42))),"")</f>
        <v/>
      </c>
      <c r="K42" t="str">
        <f>IF(J42="","",INDEX('Assignment Tool'!E58:E2091,MATCH(FA_DATA!J42,'Assignment Tool'!D58:D2091,0)))</f>
        <v/>
      </c>
    </row>
    <row r="43" spans="1:11" x14ac:dyDescent="0.25">
      <c r="A43" s="118" t="str">
        <f t="shared" si="0"/>
        <v>F 11428-1 NW 49TH DR</v>
      </c>
      <c r="G43" t="str">
        <f>IF('Assignment Tool'!C43="","",IF('Assignment Tool'!C43="FST",'Assignment Tool'!D43,""))</f>
        <v/>
      </c>
      <c r="H43">
        <v>43</v>
      </c>
      <c r="I43" t="str">
        <f t="shared" si="1"/>
        <v/>
      </c>
      <c r="J43" t="str">
        <f t="array" ref="J43">IFERROR(INDEX($G$2:$G$2050,_xlfn.AGGREGATE(15,6,(ROW($G$2:$G$2050)-ROW($G$2)+1)/($G$2:$G$2050&lt;&gt;""),ROWS(J$1:J43))),"")</f>
        <v/>
      </c>
      <c r="K43" t="str">
        <f>IF(J43="","",INDEX('Assignment Tool'!E59:E2092,MATCH(FA_DATA!J43,'Assignment Tool'!D59:D2092,0)))</f>
        <v/>
      </c>
    </row>
    <row r="44" spans="1:11" x14ac:dyDescent="0.25">
      <c r="A44" s="118" t="str">
        <f t="shared" si="0"/>
        <v>F 11428-1 NW 49TH DR</v>
      </c>
      <c r="G44" t="str">
        <f>IF('Assignment Tool'!C44="","",IF('Assignment Tool'!C44="FST",'Assignment Tool'!D44,""))</f>
        <v/>
      </c>
      <c r="H44">
        <v>44</v>
      </c>
      <c r="I44" t="str">
        <f t="shared" si="1"/>
        <v/>
      </c>
      <c r="J44" t="str">
        <f t="array" ref="J44">IFERROR(INDEX($G$2:$G$2050,_xlfn.AGGREGATE(15,6,(ROW($G$2:$G$2050)-ROW($G$2)+1)/($G$2:$G$2050&lt;&gt;""),ROWS(J$1:J44))),"")</f>
        <v/>
      </c>
      <c r="K44" t="str">
        <f>IF(J44="","",INDEX('Assignment Tool'!E60:E2093,MATCH(FA_DATA!J44,'Assignment Tool'!D60:D2093,0)))</f>
        <v/>
      </c>
    </row>
    <row r="45" spans="1:11" x14ac:dyDescent="0.25">
      <c r="A45" s="118" t="str">
        <f t="shared" si="0"/>
        <v>F 11433-1 NW 49TH DR</v>
      </c>
      <c r="G45" t="str">
        <f>IF('Assignment Tool'!C45="","",IF('Assignment Tool'!C45="FST",'Assignment Tool'!D45,""))</f>
        <v/>
      </c>
      <c r="H45">
        <v>45</v>
      </c>
      <c r="I45" t="str">
        <f t="shared" si="1"/>
        <v/>
      </c>
      <c r="J45" t="str">
        <f t="array" ref="J45">IFERROR(INDEX($G$2:$G$2050,_xlfn.AGGREGATE(15,6,(ROW($G$2:$G$2050)-ROW($G$2)+1)/($G$2:$G$2050&lt;&gt;""),ROWS(J$1:J45))),"")</f>
        <v/>
      </c>
      <c r="K45" t="str">
        <f>IF(J45="","",INDEX('Assignment Tool'!E61:E2094,MATCH(FA_DATA!J45,'Assignment Tool'!D61:D2094,0)))</f>
        <v/>
      </c>
    </row>
    <row r="46" spans="1:11" x14ac:dyDescent="0.25">
      <c r="A46" s="118" t="str">
        <f t="shared" si="0"/>
        <v>F 11433-1 NW 49TH DR</v>
      </c>
      <c r="G46" t="str">
        <f>IF('Assignment Tool'!C46="","",IF('Assignment Tool'!C46="FST",'Assignment Tool'!D46,""))</f>
        <v/>
      </c>
      <c r="H46">
        <v>46</v>
      </c>
      <c r="I46" t="str">
        <f t="shared" si="1"/>
        <v/>
      </c>
      <c r="J46" t="str">
        <f t="array" ref="J46">IFERROR(INDEX($G$2:$G$2050,_xlfn.AGGREGATE(15,6,(ROW($G$2:$G$2050)-ROW($G$2)+1)/($G$2:$G$2050&lt;&gt;""),ROWS(J$1:J46))),"")</f>
        <v/>
      </c>
      <c r="K46" t="str">
        <f>IF(J46="","",INDEX('Assignment Tool'!E62:E2095,MATCH(FA_DATA!J46,'Assignment Tool'!D62:D2095,0)))</f>
        <v/>
      </c>
    </row>
    <row r="47" spans="1:11" x14ac:dyDescent="0.25">
      <c r="A47" s="118" t="str">
        <f t="shared" si="0"/>
        <v>F 11445-1 NW 49TH DR</v>
      </c>
      <c r="G47" t="str">
        <f>IF('Assignment Tool'!C47="","",IF('Assignment Tool'!C47="FST",'Assignment Tool'!D47,""))</f>
        <v/>
      </c>
      <c r="H47">
        <v>47</v>
      </c>
      <c r="I47" t="str">
        <f t="shared" si="1"/>
        <v/>
      </c>
      <c r="J47" t="str">
        <f t="array" ref="J47">IFERROR(INDEX($G$2:$G$2050,_xlfn.AGGREGATE(15,6,(ROW($G$2:$G$2050)-ROW($G$2)+1)/($G$2:$G$2050&lt;&gt;""),ROWS(J$1:J47))),"")</f>
        <v/>
      </c>
      <c r="K47" t="str">
        <f>IF(J47="","",INDEX('Assignment Tool'!E63:E2096,MATCH(FA_DATA!J47,'Assignment Tool'!D63:D2096,0)))</f>
        <v/>
      </c>
    </row>
    <row r="48" spans="1:11" x14ac:dyDescent="0.25">
      <c r="A48" s="118" t="str">
        <f t="shared" si="0"/>
        <v>F 11445-1 NW 49TH DR</v>
      </c>
      <c r="G48" t="str">
        <f>IF('Assignment Tool'!C48="","",IF('Assignment Tool'!C48="FST",'Assignment Tool'!D48,""))</f>
        <v/>
      </c>
      <c r="H48">
        <v>48</v>
      </c>
      <c r="I48" t="str">
        <f t="shared" si="1"/>
        <v/>
      </c>
      <c r="J48" t="str">
        <f t="array" ref="J48">IFERROR(INDEX($G$2:$G$2050,_xlfn.AGGREGATE(15,6,(ROW($G$2:$G$2050)-ROW($G$2)+1)/($G$2:$G$2050&lt;&gt;""),ROWS(J$1:J48))),"")</f>
        <v/>
      </c>
      <c r="K48" t="str">
        <f>IF(J48="","",INDEX('Assignment Tool'!E64:E2097,MATCH(FA_DATA!J48,'Assignment Tool'!D64:D2097,0)))</f>
        <v/>
      </c>
    </row>
    <row r="49" spans="1:11" x14ac:dyDescent="0.25">
      <c r="A49" s="118" t="str">
        <f t="shared" si="0"/>
        <v>F 11445-1 NW 49TH DR</v>
      </c>
      <c r="G49" t="str">
        <f>IF('Assignment Tool'!C49="","",IF('Assignment Tool'!C49="FST",'Assignment Tool'!D49,""))</f>
        <v/>
      </c>
      <c r="H49">
        <v>49</v>
      </c>
      <c r="I49" t="str">
        <f t="shared" si="1"/>
        <v/>
      </c>
      <c r="J49" t="str">
        <f t="array" ref="J49">IFERROR(INDEX($G$2:$G$2050,_xlfn.AGGREGATE(15,6,(ROW($G$2:$G$2050)-ROW($G$2)+1)/($G$2:$G$2050&lt;&gt;""),ROWS(J$1:J49))),"")</f>
        <v/>
      </c>
      <c r="K49" t="str">
        <f>IF(J49="","",INDEX('Assignment Tool'!E65:E2098,MATCH(FA_DATA!J49,'Assignment Tool'!D65:D2098,0)))</f>
        <v/>
      </c>
    </row>
    <row r="50" spans="1:11" x14ac:dyDescent="0.25">
      <c r="A50" s="118" t="str">
        <f t="shared" si="0"/>
        <v>F 11445-1 NW 49TH DR</v>
      </c>
      <c r="G50" t="str">
        <f>IF('Assignment Tool'!C50="","",IF('Assignment Tool'!C50="FST",'Assignment Tool'!D50,""))</f>
        <v/>
      </c>
      <c r="H50">
        <v>50</v>
      </c>
      <c r="I50" t="str">
        <f t="shared" si="1"/>
        <v/>
      </c>
      <c r="J50" t="str">
        <f t="array" ref="J50">IFERROR(INDEX($G$2:$G$2050,_xlfn.AGGREGATE(15,6,(ROW($G$2:$G$2050)-ROW($G$2)+1)/($G$2:$G$2050&lt;&gt;""),ROWS(J$1:J50))),"")</f>
        <v/>
      </c>
      <c r="K50" t="str">
        <f>IF(J50="","",INDEX('Assignment Tool'!E66:E2099,MATCH(FA_DATA!J50,'Assignment Tool'!D66:D2099,0)))</f>
        <v/>
      </c>
    </row>
    <row r="51" spans="1:11" x14ac:dyDescent="0.25">
      <c r="A51" s="118" t="str">
        <f t="shared" si="0"/>
        <v>F 11445-1 NW 49TH DR</v>
      </c>
      <c r="G51" t="str">
        <f>IF('Assignment Tool'!C51="","",IF('Assignment Tool'!C51="FST",'Assignment Tool'!D51,""))</f>
        <v/>
      </c>
      <c r="H51">
        <v>51</v>
      </c>
      <c r="I51" t="str">
        <f t="shared" si="1"/>
        <v/>
      </c>
      <c r="J51" t="str">
        <f t="array" ref="J51">IFERROR(INDEX($G$2:$G$2050,_xlfn.AGGREGATE(15,6,(ROW($G$2:$G$2050)-ROW($G$2)+1)/($G$2:$G$2050&lt;&gt;""),ROWS(J$1:J51))),"")</f>
        <v/>
      </c>
      <c r="K51" t="str">
        <f>IF(J51="","",INDEX('Assignment Tool'!E67:E2100,MATCH(FA_DATA!J51,'Assignment Tool'!D67:D2100,0)))</f>
        <v/>
      </c>
    </row>
    <row r="52" spans="1:11" x14ac:dyDescent="0.25">
      <c r="A52" s="118" t="str">
        <f t="shared" si="0"/>
        <v>F 11445-1 NW 49TH DR</v>
      </c>
      <c r="G52" t="str">
        <f>IF('Assignment Tool'!C52="","",IF('Assignment Tool'!C52="FST",'Assignment Tool'!D52,""))</f>
        <v/>
      </c>
      <c r="H52">
        <v>52</v>
      </c>
      <c r="I52" t="str">
        <f t="shared" si="1"/>
        <v/>
      </c>
      <c r="J52" t="str">
        <f t="array" ref="J52">IFERROR(INDEX($G$2:$G$2050,_xlfn.AGGREGATE(15,6,(ROW($G$2:$G$2050)-ROW($G$2)+1)/($G$2:$G$2050&lt;&gt;""),ROWS(J$1:J52))),"")</f>
        <v/>
      </c>
      <c r="K52" t="str">
        <f>IF(J52="","",INDEX('Assignment Tool'!E68:E2101,MATCH(FA_DATA!J52,'Assignment Tool'!D68:D2101,0)))</f>
        <v/>
      </c>
    </row>
    <row r="53" spans="1:11" x14ac:dyDescent="0.25">
      <c r="A53" s="118" t="str">
        <f t="shared" si="0"/>
        <v>F 11445-1 NW 49TH DR</v>
      </c>
      <c r="G53" t="str">
        <f>IF('Assignment Tool'!C53="","",IF('Assignment Tool'!C53="FST",'Assignment Tool'!D53,""))</f>
        <v/>
      </c>
      <c r="H53">
        <v>53</v>
      </c>
      <c r="I53" t="str">
        <f t="shared" si="1"/>
        <v/>
      </c>
      <c r="J53" t="str">
        <f t="array" ref="J53">IFERROR(INDEX($G$2:$G$2050,_xlfn.AGGREGATE(15,6,(ROW($G$2:$G$2050)-ROW($G$2)+1)/($G$2:$G$2050&lt;&gt;""),ROWS(J$1:J53))),"")</f>
        <v/>
      </c>
      <c r="K53" t="str">
        <f>IF(J53="","",INDEX('Assignment Tool'!E69:E2102,MATCH(FA_DATA!J53,'Assignment Tool'!D69:D2102,0)))</f>
        <v/>
      </c>
    </row>
    <row r="54" spans="1:11" x14ac:dyDescent="0.25">
      <c r="A54" s="118" t="str">
        <f t="shared" si="0"/>
        <v>F 11445-1 NW 49TH DR</v>
      </c>
      <c r="G54" t="str">
        <f>IF('Assignment Tool'!C54="","",IF('Assignment Tool'!C54="FST",'Assignment Tool'!D54,""))</f>
        <v/>
      </c>
      <c r="H54">
        <v>54</v>
      </c>
      <c r="I54" t="str">
        <f t="shared" si="1"/>
        <v/>
      </c>
      <c r="J54" t="str">
        <f t="array" ref="J54">IFERROR(INDEX($G$2:$G$2050,_xlfn.AGGREGATE(15,6,(ROW($G$2:$G$2050)-ROW($G$2)+1)/($G$2:$G$2050&lt;&gt;""),ROWS(J$1:J54))),"")</f>
        <v/>
      </c>
      <c r="K54" t="str">
        <f>IF(J54="","",INDEX('Assignment Tool'!E70:E2103,MATCH(FA_DATA!J54,'Assignment Tool'!D70:D2103,0)))</f>
        <v/>
      </c>
    </row>
    <row r="55" spans="1:11" x14ac:dyDescent="0.25">
      <c r="A55" s="118" t="str">
        <f t="shared" si="0"/>
        <v>F 11457-1 NW 49TH DR</v>
      </c>
      <c r="G55" t="str">
        <f>IF('Assignment Tool'!C55="","",IF('Assignment Tool'!C55="FST",'Assignment Tool'!D55,""))</f>
        <v/>
      </c>
      <c r="H55">
        <v>55</v>
      </c>
      <c r="I55" t="str">
        <f t="shared" si="1"/>
        <v/>
      </c>
      <c r="J55" t="str">
        <f t="array" ref="J55">IFERROR(INDEX($G$2:$G$2050,_xlfn.AGGREGATE(15,6,(ROW($G$2:$G$2050)-ROW($G$2)+1)/($G$2:$G$2050&lt;&gt;""),ROWS(J$1:J55))),"")</f>
        <v/>
      </c>
      <c r="K55" t="str">
        <f>IF(J55="","",INDEX('Assignment Tool'!E71:E2104,MATCH(FA_DATA!J55,'Assignment Tool'!D71:D2104,0)))</f>
        <v/>
      </c>
    </row>
    <row r="56" spans="1:11" x14ac:dyDescent="0.25">
      <c r="A56" s="118" t="str">
        <f t="shared" si="0"/>
        <v>F 11457-1 NW 49TH DR</v>
      </c>
      <c r="G56" t="str">
        <f>IF('Assignment Tool'!C56="","",IF('Assignment Tool'!C56="FST",'Assignment Tool'!D56,""))</f>
        <v/>
      </c>
      <c r="H56">
        <v>56</v>
      </c>
      <c r="I56" t="str">
        <f t="shared" si="1"/>
        <v/>
      </c>
      <c r="J56" t="str">
        <f t="array" ref="J56">IFERROR(INDEX($G$2:$G$2050,_xlfn.AGGREGATE(15,6,(ROW($G$2:$G$2050)-ROW($G$2)+1)/($G$2:$G$2050&lt;&gt;""),ROWS(J$1:J56))),"")</f>
        <v/>
      </c>
      <c r="K56" t="str">
        <f>IF(J56="","",INDEX('Assignment Tool'!E72:E2105,MATCH(FA_DATA!J56,'Assignment Tool'!D72:D2105,0)))</f>
        <v/>
      </c>
    </row>
    <row r="57" spans="1:11" x14ac:dyDescent="0.25">
      <c r="A57" s="118" t="str">
        <f t="shared" si="0"/>
        <v>F 11469-1 NW 49TH DR</v>
      </c>
      <c r="G57" t="str">
        <f>IF('Assignment Tool'!C57="","",IF('Assignment Tool'!C57="FST",'Assignment Tool'!D57,""))</f>
        <v/>
      </c>
      <c r="H57">
        <v>57</v>
      </c>
      <c r="I57" t="str">
        <f t="shared" si="1"/>
        <v/>
      </c>
      <c r="J57" t="str">
        <f t="array" ref="J57">IFERROR(INDEX($G$2:$G$2050,_xlfn.AGGREGATE(15,6,(ROW($G$2:$G$2050)-ROW($G$2)+1)/($G$2:$G$2050&lt;&gt;""),ROWS(J$1:J57))),"")</f>
        <v/>
      </c>
      <c r="K57" t="str">
        <f>IF(J57="","",INDEX('Assignment Tool'!E73:E2106,MATCH(FA_DATA!J57,'Assignment Tool'!D73:D2106,0)))</f>
        <v/>
      </c>
    </row>
    <row r="58" spans="1:11" x14ac:dyDescent="0.25">
      <c r="A58" s="118" t="str">
        <f t="shared" si="0"/>
        <v>F 11469-1 NW 49TH DR</v>
      </c>
      <c r="G58" t="str">
        <f>IF('Assignment Tool'!C58="","",IF('Assignment Tool'!C58="FST",'Assignment Tool'!D58,""))</f>
        <v>F 4709-1 NW 114TH DR</v>
      </c>
      <c r="H58">
        <v>58</v>
      </c>
      <c r="I58" t="str">
        <f t="shared" si="1"/>
        <v/>
      </c>
      <c r="J58" t="str">
        <f t="array" ref="J58">IFERROR(INDEX($G$2:$G$2050,_xlfn.AGGREGATE(15,6,(ROW($G$2:$G$2050)-ROW($G$2)+1)/($G$2:$G$2050&lt;&gt;""),ROWS(J$1:J58))),"")</f>
        <v/>
      </c>
      <c r="K58" t="str">
        <f>IF(J58="","",INDEX('Assignment Tool'!E74:E2107,MATCH(FA_DATA!J58,'Assignment Tool'!D74:D2107,0)))</f>
        <v/>
      </c>
    </row>
    <row r="59" spans="1:11" x14ac:dyDescent="0.25">
      <c r="A59" s="118" t="str">
        <f t="shared" si="0"/>
        <v>F 11469-1 NW 49TH DR</v>
      </c>
      <c r="G59" t="str">
        <f>IF('Assignment Tool'!C59="","",IF('Assignment Tool'!C59="FST",'Assignment Tool'!D59,""))</f>
        <v>F 4715-1 NW 114TH DR</v>
      </c>
      <c r="H59">
        <v>59</v>
      </c>
      <c r="I59" t="str">
        <f t="shared" si="1"/>
        <v/>
      </c>
      <c r="J59" t="str">
        <f t="array" ref="J59">IFERROR(INDEX($G$2:$G$2050,_xlfn.AGGREGATE(15,6,(ROW($G$2:$G$2050)-ROW($G$2)+1)/($G$2:$G$2050&lt;&gt;""),ROWS(J$1:J59))),"")</f>
        <v/>
      </c>
      <c r="K59" t="str">
        <f>IF(J59="","",INDEX('Assignment Tool'!E75:E2108,MATCH(FA_DATA!J59,'Assignment Tool'!D75:D2108,0)))</f>
        <v/>
      </c>
    </row>
    <row r="60" spans="1:11" x14ac:dyDescent="0.25">
      <c r="A60" s="118" t="str">
        <f t="shared" si="0"/>
        <v>F 11469-1 NW 49TH DR</v>
      </c>
      <c r="G60" t="str">
        <f>IF('Assignment Tool'!C60="","",IF('Assignment Tool'!C60="FST",'Assignment Tool'!D60,""))</f>
        <v>F 4727-1 NW 114TH DR</v>
      </c>
      <c r="H60">
        <v>60</v>
      </c>
      <c r="I60" t="str">
        <f t="shared" si="1"/>
        <v/>
      </c>
      <c r="J60" t="str">
        <f t="array" ref="J60">IFERROR(INDEX($G$2:$G$2050,_xlfn.AGGREGATE(15,6,(ROW($G$2:$G$2050)-ROW($G$2)+1)/($G$2:$G$2050&lt;&gt;""),ROWS(J$1:J60))),"")</f>
        <v/>
      </c>
      <c r="K60" t="str">
        <f>IF(J60="","",INDEX('Assignment Tool'!E76:E2109,MATCH(FA_DATA!J60,'Assignment Tool'!D76:D2109,0)))</f>
        <v/>
      </c>
    </row>
    <row r="61" spans="1:11" x14ac:dyDescent="0.25">
      <c r="A61" s="118" t="str">
        <f t="shared" si="0"/>
        <v>F 4723-1 NW 114TH LN</v>
      </c>
      <c r="G61" t="str">
        <f>IF('Assignment Tool'!C61="","",IF('Assignment Tool'!C61="FST",'Assignment Tool'!D61,""))</f>
        <v>F 4739-1 NW 114TH DR</v>
      </c>
      <c r="H61">
        <v>61</v>
      </c>
      <c r="I61" t="str">
        <f t="shared" si="1"/>
        <v/>
      </c>
      <c r="J61" t="str">
        <f t="array" ref="J61">IFERROR(INDEX($G$2:$G$2050,_xlfn.AGGREGATE(15,6,(ROW($G$2:$G$2050)-ROW($G$2)+1)/($G$2:$G$2050&lt;&gt;""),ROWS(J$1:J61))),"")</f>
        <v/>
      </c>
      <c r="K61" t="str">
        <f>IF(J61="","",INDEX('Assignment Tool'!E77:E2110,MATCH(FA_DATA!J61,'Assignment Tool'!D77:D2110,0)))</f>
        <v/>
      </c>
    </row>
    <row r="62" spans="1:11" x14ac:dyDescent="0.25">
      <c r="A62" s="118" t="str">
        <f t="shared" si="0"/>
        <v>F 4723-1 NW 114TH LN</v>
      </c>
      <c r="G62" t="str">
        <f>IF('Assignment Tool'!C62="","",IF('Assignment Tool'!C62="FST",'Assignment Tool'!D62,""))</f>
        <v/>
      </c>
      <c r="H62">
        <v>62</v>
      </c>
      <c r="I62" t="str">
        <f t="shared" si="1"/>
        <v/>
      </c>
      <c r="J62" t="str">
        <f t="array" ref="J62">IFERROR(INDEX($G$2:$G$2050,_xlfn.AGGREGATE(15,6,(ROW($G$2:$G$2050)-ROW($G$2)+1)/($G$2:$G$2050&lt;&gt;""),ROWS(J$1:J62))),"")</f>
        <v/>
      </c>
      <c r="K62" t="str">
        <f>IF(J62="","",INDEX('Assignment Tool'!E78:E2111,MATCH(FA_DATA!J62,'Assignment Tool'!D78:D2111,0)))</f>
        <v/>
      </c>
    </row>
    <row r="63" spans="1:11" x14ac:dyDescent="0.25">
      <c r="A63" s="118" t="str">
        <f t="shared" si="0"/>
        <v>F 4723-1 NW 114TH LN</v>
      </c>
      <c r="G63" t="str">
        <f>IF('Assignment Tool'!C63="","",IF('Assignment Tool'!C63="FST",'Assignment Tool'!D63,""))</f>
        <v/>
      </c>
      <c r="H63">
        <v>63</v>
      </c>
      <c r="I63" t="str">
        <f t="shared" si="1"/>
        <v/>
      </c>
      <c r="J63" t="str">
        <f t="array" ref="J63">IFERROR(INDEX($G$2:$G$2050,_xlfn.AGGREGATE(15,6,(ROW($G$2:$G$2050)-ROW($G$2)+1)/($G$2:$G$2050&lt;&gt;""),ROWS(J$1:J63))),"")</f>
        <v/>
      </c>
      <c r="K63" t="str">
        <f>IF(J63="","",INDEX('Assignment Tool'!E79:E2112,MATCH(FA_DATA!J63,'Assignment Tool'!D79:D2112,0)))</f>
        <v/>
      </c>
    </row>
    <row r="64" spans="1:11" x14ac:dyDescent="0.25">
      <c r="A64" s="118" t="str">
        <f t="shared" si="0"/>
        <v>F 4723-1 NW 114TH LN</v>
      </c>
      <c r="G64" t="str">
        <f>IF('Assignment Tool'!C64="","",IF('Assignment Tool'!C64="FST",'Assignment Tool'!D64,""))</f>
        <v/>
      </c>
      <c r="H64">
        <v>64</v>
      </c>
      <c r="I64" t="str">
        <f t="shared" si="1"/>
        <v/>
      </c>
      <c r="J64" t="str">
        <f t="array" ref="J64">IFERROR(INDEX($G$2:$G$2050,_xlfn.AGGREGATE(15,6,(ROW($G$2:$G$2050)-ROW($G$2)+1)/($G$2:$G$2050&lt;&gt;""),ROWS(J$1:J64))),"")</f>
        <v/>
      </c>
      <c r="K64" t="str">
        <f>IF(J64="","",INDEX('Assignment Tool'!E80:E2113,MATCH(FA_DATA!J64,'Assignment Tool'!D80:D2113,0)))</f>
        <v/>
      </c>
    </row>
    <row r="65" spans="1:11" x14ac:dyDescent="0.25">
      <c r="A65" s="118" t="str">
        <f t="shared" si="0"/>
        <v>F 4755-1 NW 114TH LN</v>
      </c>
      <c r="G65" t="str">
        <f>IF('Assignment Tool'!C65="","",IF('Assignment Tool'!C65="FST",'Assignment Tool'!D65,""))</f>
        <v/>
      </c>
      <c r="H65">
        <v>65</v>
      </c>
      <c r="I65" t="str">
        <f t="shared" si="1"/>
        <v/>
      </c>
      <c r="J65" t="str">
        <f t="array" ref="J65">IFERROR(INDEX($G$2:$G$2050,_xlfn.AGGREGATE(15,6,(ROW($G$2:$G$2050)-ROW($G$2)+1)/($G$2:$G$2050&lt;&gt;""),ROWS(J$1:J65))),"")</f>
        <v/>
      </c>
      <c r="K65" t="str">
        <f>IF(J65="","",INDEX('Assignment Tool'!E81:E2114,MATCH(FA_DATA!J65,'Assignment Tool'!D81:D2114,0)))</f>
        <v/>
      </c>
    </row>
    <row r="66" spans="1:11" x14ac:dyDescent="0.25">
      <c r="A66" s="118" t="str">
        <f t="shared" ref="A66:A129" si="2">VLOOKUP(H66,$I$1:$J$1000,2)</f>
        <v>F 4755-1 NW 114TH LN</v>
      </c>
      <c r="G66" t="str">
        <f>IF('Assignment Tool'!C66="","",IF('Assignment Tool'!C66="FST",'Assignment Tool'!D66,""))</f>
        <v/>
      </c>
      <c r="H66">
        <v>66</v>
      </c>
      <c r="I66" t="str">
        <f t="shared" si="1"/>
        <v/>
      </c>
      <c r="J66" t="str">
        <f t="array" ref="J66">IFERROR(INDEX($G$2:$G$2050,_xlfn.AGGREGATE(15,6,(ROW($G$2:$G$2050)-ROW($G$2)+1)/($G$2:$G$2050&lt;&gt;""),ROWS(J$1:J66))),"")</f>
        <v/>
      </c>
      <c r="K66" t="str">
        <f>IF(J66="","",INDEX('Assignment Tool'!E82:E2115,MATCH(FA_DATA!J66,'Assignment Tool'!D82:D2115,0)))</f>
        <v/>
      </c>
    </row>
    <row r="67" spans="1:11" x14ac:dyDescent="0.25">
      <c r="A67" s="118" t="str">
        <f t="shared" si="2"/>
        <v>F 4755-1 NW 114TH LN</v>
      </c>
      <c r="G67" t="str">
        <f>IF('Assignment Tool'!C67="","",IF('Assignment Tool'!C67="FST",'Assignment Tool'!D67,""))</f>
        <v/>
      </c>
      <c r="H67">
        <v>67</v>
      </c>
      <c r="I67" t="str">
        <f t="shared" ref="I67:I130" si="3">IFERROR((I66+K66),"")</f>
        <v/>
      </c>
      <c r="J67" t="str">
        <f t="array" ref="J67">IFERROR(INDEX($G$2:$G$2050,_xlfn.AGGREGATE(15,6,(ROW($G$2:$G$2050)-ROW($G$2)+1)/($G$2:$G$2050&lt;&gt;""),ROWS(J$1:J67))),"")</f>
        <v/>
      </c>
      <c r="K67" t="str">
        <f>IF(J67="","",INDEX('Assignment Tool'!E83:E2116,MATCH(FA_DATA!J67,'Assignment Tool'!D83:D2116,0)))</f>
        <v/>
      </c>
    </row>
    <row r="68" spans="1:11" x14ac:dyDescent="0.25">
      <c r="A68" s="118" t="str">
        <f t="shared" si="2"/>
        <v>F 4755-1 NW 114TH LN</v>
      </c>
      <c r="G68" t="str">
        <f>IF('Assignment Tool'!C68="","",IF('Assignment Tool'!C68="FST",'Assignment Tool'!D68,""))</f>
        <v/>
      </c>
      <c r="H68">
        <v>68</v>
      </c>
      <c r="I68" t="str">
        <f t="shared" si="3"/>
        <v/>
      </c>
      <c r="J68" t="str">
        <f t="array" ref="J68">IFERROR(INDEX($G$2:$G$2050,_xlfn.AGGREGATE(15,6,(ROW($G$2:$G$2050)-ROW($G$2)+1)/($G$2:$G$2050&lt;&gt;""),ROWS(J$1:J68))),"")</f>
        <v/>
      </c>
      <c r="K68" t="str">
        <f>IF(J68="","",INDEX('Assignment Tool'!E84:E2117,MATCH(FA_DATA!J68,'Assignment Tool'!D84:D2117,0)))</f>
        <v/>
      </c>
    </row>
    <row r="69" spans="1:11" x14ac:dyDescent="0.25">
      <c r="A69" s="118" t="str">
        <f t="shared" si="2"/>
        <v>F 4755-1 NW 114TH LN</v>
      </c>
      <c r="G69" t="str">
        <f>IF('Assignment Tool'!C69="","",IF('Assignment Tool'!C69="FST",'Assignment Tool'!D69,""))</f>
        <v/>
      </c>
      <c r="H69">
        <v>69</v>
      </c>
      <c r="I69" t="str">
        <f t="shared" si="3"/>
        <v/>
      </c>
      <c r="J69" t="str">
        <f t="array" ref="J69">IFERROR(INDEX($G$2:$G$2050,_xlfn.AGGREGATE(15,6,(ROW($G$2:$G$2050)-ROW($G$2)+1)/($G$2:$G$2050&lt;&gt;""),ROWS(J$1:J69))),"")</f>
        <v/>
      </c>
      <c r="K69" t="str">
        <f>IF(J69="","",INDEX('Assignment Tool'!E85:E2118,MATCH(FA_DATA!J69,'Assignment Tool'!D85:D2118,0)))</f>
        <v/>
      </c>
    </row>
    <row r="70" spans="1:11" x14ac:dyDescent="0.25">
      <c r="A70" s="118" t="str">
        <f t="shared" si="2"/>
        <v>F 4755-1 NW 114TH LN</v>
      </c>
      <c r="G70" t="str">
        <f>IF('Assignment Tool'!C70="","",IF('Assignment Tool'!C70="FST",'Assignment Tool'!D70,""))</f>
        <v/>
      </c>
      <c r="H70">
        <v>70</v>
      </c>
      <c r="I70" t="str">
        <f t="shared" si="3"/>
        <v/>
      </c>
      <c r="J70" t="str">
        <f t="array" ref="J70">IFERROR(INDEX($G$2:$G$2050,_xlfn.AGGREGATE(15,6,(ROW($G$2:$G$2050)-ROW($G$2)+1)/($G$2:$G$2050&lt;&gt;""),ROWS(J$1:J70))),"")</f>
        <v/>
      </c>
      <c r="K70" t="str">
        <f>IF(J70="","",INDEX('Assignment Tool'!E86:E2119,MATCH(FA_DATA!J70,'Assignment Tool'!D86:D2119,0)))</f>
        <v/>
      </c>
    </row>
    <row r="71" spans="1:11" x14ac:dyDescent="0.25">
      <c r="A71" s="118" t="str">
        <f t="shared" si="2"/>
        <v>F 4755-1 NW 114TH LN</v>
      </c>
      <c r="G71" t="str">
        <f>IF('Assignment Tool'!C71="","",IF('Assignment Tool'!C71="FST",'Assignment Tool'!D71,""))</f>
        <v/>
      </c>
      <c r="H71">
        <v>71</v>
      </c>
      <c r="I71" t="str">
        <f t="shared" si="3"/>
        <v/>
      </c>
      <c r="J71" t="str">
        <f t="array" ref="J71">IFERROR(INDEX($G$2:$G$2050,_xlfn.AGGREGATE(15,6,(ROW($G$2:$G$2050)-ROW($G$2)+1)/($G$2:$G$2050&lt;&gt;""),ROWS(J$1:J71))),"")</f>
        <v/>
      </c>
      <c r="K71" t="str">
        <f>IF(J71="","",INDEX('Assignment Tool'!E87:E2120,MATCH(FA_DATA!J71,'Assignment Tool'!D87:D2120,0)))</f>
        <v/>
      </c>
    </row>
    <row r="72" spans="1:11" x14ac:dyDescent="0.25">
      <c r="A72" s="118" t="str">
        <f t="shared" si="2"/>
        <v>F 4755-1 NW 114TH LN</v>
      </c>
      <c r="G72" t="str">
        <f>IF('Assignment Tool'!C72="","",IF('Assignment Tool'!C72="FST",'Assignment Tool'!D72,""))</f>
        <v/>
      </c>
      <c r="H72">
        <v>72</v>
      </c>
      <c r="I72" t="str">
        <f t="shared" si="3"/>
        <v/>
      </c>
      <c r="J72" t="str">
        <f t="array" ref="J72">IFERROR(INDEX($G$2:$G$2050,_xlfn.AGGREGATE(15,6,(ROW($G$2:$G$2050)-ROW($G$2)+1)/($G$2:$G$2050&lt;&gt;""),ROWS(J$1:J72))),"")</f>
        <v/>
      </c>
      <c r="K72" t="str">
        <f>IF(J72="","",INDEX('Assignment Tool'!E88:E2121,MATCH(FA_DATA!J72,'Assignment Tool'!D88:D2121,0)))</f>
        <v/>
      </c>
    </row>
    <row r="73" spans="1:11" x14ac:dyDescent="0.25">
      <c r="A73" s="118" t="str">
        <f t="shared" si="2"/>
        <v>F 11405-1 NW 48TH CT</v>
      </c>
      <c r="G73" t="str">
        <f>IF('Assignment Tool'!C73="","",IF('Assignment Tool'!C73="FST",'Assignment Tool'!D73,""))</f>
        <v/>
      </c>
      <c r="H73">
        <v>73</v>
      </c>
      <c r="I73" t="str">
        <f t="shared" si="3"/>
        <v/>
      </c>
      <c r="J73" t="str">
        <f t="array" ref="J73">IFERROR(INDEX($G$2:$G$2050,_xlfn.AGGREGATE(15,6,(ROW($G$2:$G$2050)-ROW($G$2)+1)/($G$2:$G$2050&lt;&gt;""),ROWS(J$1:J73))),"")</f>
        <v/>
      </c>
      <c r="K73" t="str">
        <f>IF(J73="","",INDEX('Assignment Tool'!E89:E2122,MATCH(FA_DATA!J73,'Assignment Tool'!D89:D2122,0)))</f>
        <v/>
      </c>
    </row>
    <row r="74" spans="1:11" x14ac:dyDescent="0.25">
      <c r="A74" s="118" t="str">
        <f t="shared" si="2"/>
        <v>F 11405-1 NW 48TH CT</v>
      </c>
      <c r="G74" t="str">
        <f>IF('Assignment Tool'!C74="","",IF('Assignment Tool'!C74="FST",'Assignment Tool'!D74,""))</f>
        <v/>
      </c>
      <c r="H74">
        <v>74</v>
      </c>
      <c r="I74" t="str">
        <f t="shared" si="3"/>
        <v/>
      </c>
      <c r="J74" t="str">
        <f t="array" ref="J74">IFERROR(INDEX($G$2:$G$2050,_xlfn.AGGREGATE(15,6,(ROW($G$2:$G$2050)-ROW($G$2)+1)/($G$2:$G$2050&lt;&gt;""),ROWS(J$1:J74))),"")</f>
        <v/>
      </c>
      <c r="K74" t="str">
        <f>IF(J74="","",INDEX('Assignment Tool'!E90:E2123,MATCH(FA_DATA!J74,'Assignment Tool'!D90:D2123,0)))</f>
        <v/>
      </c>
    </row>
    <row r="75" spans="1:11" x14ac:dyDescent="0.25">
      <c r="A75" s="118" t="str">
        <f t="shared" si="2"/>
        <v>F 11417-1 NW 48TH CT</v>
      </c>
      <c r="G75" t="str">
        <f>IF('Assignment Tool'!C75="","",IF('Assignment Tool'!C75="FST",'Assignment Tool'!D75,""))</f>
        <v/>
      </c>
      <c r="H75">
        <v>75</v>
      </c>
      <c r="I75" t="str">
        <f t="shared" si="3"/>
        <v/>
      </c>
      <c r="J75" t="str">
        <f t="array" ref="J75">IFERROR(INDEX($G$2:$G$2050,_xlfn.AGGREGATE(15,6,(ROW($G$2:$G$2050)-ROW($G$2)+1)/($G$2:$G$2050&lt;&gt;""),ROWS(J$1:J75))),"")</f>
        <v/>
      </c>
      <c r="K75" t="str">
        <f>IF(J75="","",INDEX('Assignment Tool'!E91:E2124,MATCH(FA_DATA!J75,'Assignment Tool'!D91:D2124,0)))</f>
        <v/>
      </c>
    </row>
    <row r="76" spans="1:11" x14ac:dyDescent="0.25">
      <c r="A76" s="118" t="str">
        <f t="shared" si="2"/>
        <v>F 11417-1 NW 48TH CT</v>
      </c>
      <c r="G76" t="str">
        <f>IF('Assignment Tool'!C76="","",IF('Assignment Tool'!C76="FST",'Assignment Tool'!D76,""))</f>
        <v/>
      </c>
      <c r="H76">
        <v>76</v>
      </c>
      <c r="I76" t="str">
        <f t="shared" si="3"/>
        <v/>
      </c>
      <c r="J76" t="str">
        <f t="array" ref="J76">IFERROR(INDEX($G$2:$G$2050,_xlfn.AGGREGATE(15,6,(ROW($G$2:$G$2050)-ROW($G$2)+1)/($G$2:$G$2050&lt;&gt;""),ROWS(J$1:J76))),"")</f>
        <v/>
      </c>
      <c r="K76" t="str">
        <f>IF(J76="","",INDEX('Assignment Tool'!E92:E2125,MATCH(FA_DATA!J76,'Assignment Tool'!D92:D2125,0)))</f>
        <v/>
      </c>
    </row>
    <row r="77" spans="1:11" x14ac:dyDescent="0.25">
      <c r="A77" s="118" t="str">
        <f t="shared" si="2"/>
        <v>F 11429-1 NW 48TH CT</v>
      </c>
      <c r="G77" t="str">
        <f>IF('Assignment Tool'!C77="","",IF('Assignment Tool'!C77="FST",'Assignment Tool'!D77,""))</f>
        <v/>
      </c>
      <c r="H77">
        <v>77</v>
      </c>
      <c r="I77" t="str">
        <f t="shared" si="3"/>
        <v/>
      </c>
      <c r="J77" t="str">
        <f t="array" ref="J77">IFERROR(INDEX($G$2:$G$2050,_xlfn.AGGREGATE(15,6,(ROW($G$2:$G$2050)-ROW($G$2)+1)/($G$2:$G$2050&lt;&gt;""),ROWS(J$1:J77))),"")</f>
        <v/>
      </c>
      <c r="K77" t="str">
        <f>IF(J77="","",INDEX('Assignment Tool'!E93:E2126,MATCH(FA_DATA!J77,'Assignment Tool'!D93:D2126,0)))</f>
        <v/>
      </c>
    </row>
    <row r="78" spans="1:11" x14ac:dyDescent="0.25">
      <c r="A78" s="118" t="str">
        <f t="shared" si="2"/>
        <v>F 11429-1 NW 48TH CT</v>
      </c>
      <c r="G78" t="str">
        <f>IF('Assignment Tool'!C78="","",IF('Assignment Tool'!C78="FST",'Assignment Tool'!D78,""))</f>
        <v/>
      </c>
      <c r="H78">
        <v>78</v>
      </c>
      <c r="I78" t="str">
        <f t="shared" si="3"/>
        <v/>
      </c>
      <c r="J78" t="str">
        <f t="array" ref="J78">IFERROR(INDEX($G$2:$G$2050,_xlfn.AGGREGATE(15,6,(ROW($G$2:$G$2050)-ROW($G$2)+1)/($G$2:$G$2050&lt;&gt;""),ROWS(J$1:J78))),"")</f>
        <v/>
      </c>
      <c r="K78" t="str">
        <f>IF(J78="","",INDEX('Assignment Tool'!E94:E2127,MATCH(FA_DATA!J78,'Assignment Tool'!D94:D2127,0)))</f>
        <v/>
      </c>
    </row>
    <row r="79" spans="1:11" x14ac:dyDescent="0.25">
      <c r="A79" s="118" t="str">
        <f t="shared" si="2"/>
        <v>F 11441-1 NW 48TH CT</v>
      </c>
      <c r="G79" t="str">
        <f>IF('Assignment Tool'!C79="","",IF('Assignment Tool'!C79="FST",'Assignment Tool'!D79,""))</f>
        <v/>
      </c>
      <c r="H79">
        <v>79</v>
      </c>
      <c r="I79" t="str">
        <f t="shared" si="3"/>
        <v/>
      </c>
      <c r="J79" t="str">
        <f t="array" ref="J79">IFERROR(INDEX($G$2:$G$2050,_xlfn.AGGREGATE(15,6,(ROW($G$2:$G$2050)-ROW($G$2)+1)/($G$2:$G$2050&lt;&gt;""),ROWS(J$1:J79))),"")</f>
        <v/>
      </c>
      <c r="K79" t="str">
        <f>IF(J79="","",INDEX('Assignment Tool'!E95:E2128,MATCH(FA_DATA!J79,'Assignment Tool'!D95:D2128,0)))</f>
        <v/>
      </c>
    </row>
    <row r="80" spans="1:11" x14ac:dyDescent="0.25">
      <c r="A80" s="118" t="str">
        <f t="shared" si="2"/>
        <v>F 11441-1 NW 48TH CT</v>
      </c>
      <c r="G80" t="str">
        <f>IF('Assignment Tool'!C80="","",IF('Assignment Tool'!C80="FST",'Assignment Tool'!D80,""))</f>
        <v/>
      </c>
      <c r="H80">
        <v>80</v>
      </c>
      <c r="I80" t="str">
        <f t="shared" si="3"/>
        <v/>
      </c>
      <c r="J80" t="str">
        <f t="array" ref="J80">IFERROR(INDEX($G$2:$G$2050,_xlfn.AGGREGATE(15,6,(ROW($G$2:$G$2050)-ROW($G$2)+1)/($G$2:$G$2050&lt;&gt;""),ROWS(J$1:J80))),"")</f>
        <v/>
      </c>
      <c r="K80" t="str">
        <f>IF(J80="","",INDEX('Assignment Tool'!E96:E2129,MATCH(FA_DATA!J80,'Assignment Tool'!D96:D2129,0)))</f>
        <v/>
      </c>
    </row>
    <row r="81" spans="1:11" x14ac:dyDescent="0.25">
      <c r="A81" s="118" t="str">
        <f t="shared" si="2"/>
        <v>F 11453-1 NW 48TH CT</v>
      </c>
      <c r="G81" t="str">
        <f>IF('Assignment Tool'!C81="","",IF('Assignment Tool'!C81="FST",'Assignment Tool'!D81,""))</f>
        <v/>
      </c>
      <c r="H81">
        <v>81</v>
      </c>
      <c r="I81" t="str">
        <f t="shared" si="3"/>
        <v/>
      </c>
      <c r="J81" t="str">
        <f t="array" ref="J81">IFERROR(INDEX($G$2:$G$2050,_xlfn.AGGREGATE(15,6,(ROW($G$2:$G$2050)-ROW($G$2)+1)/($G$2:$G$2050&lt;&gt;""),ROWS(J$1:J81))),"")</f>
        <v/>
      </c>
      <c r="K81" t="str">
        <f>IF(J81="","",INDEX('Assignment Tool'!E97:E2130,MATCH(FA_DATA!J81,'Assignment Tool'!D97:D2130,0)))</f>
        <v/>
      </c>
    </row>
    <row r="82" spans="1:11" x14ac:dyDescent="0.25">
      <c r="A82" s="118" t="str">
        <f t="shared" si="2"/>
        <v>F 11453-1 NW 48TH CT</v>
      </c>
      <c r="G82" t="str">
        <f>IF('Assignment Tool'!C82="","",IF('Assignment Tool'!C82="FST",'Assignment Tool'!D82,""))</f>
        <v/>
      </c>
      <c r="H82">
        <v>82</v>
      </c>
      <c r="I82" t="str">
        <f t="shared" si="3"/>
        <v/>
      </c>
      <c r="J82" t="str">
        <f t="array" ref="J82">IFERROR(INDEX($G$2:$G$2050,_xlfn.AGGREGATE(15,6,(ROW($G$2:$G$2050)-ROW($G$2)+1)/($G$2:$G$2050&lt;&gt;""),ROWS(J$1:J82))),"")</f>
        <v/>
      </c>
      <c r="K82" t="str">
        <f>IF(J82="","",INDEX('Assignment Tool'!E98:E2131,MATCH(FA_DATA!J82,'Assignment Tool'!D98:D2131,0)))</f>
        <v/>
      </c>
    </row>
    <row r="83" spans="1:11" x14ac:dyDescent="0.25">
      <c r="A83" s="118" t="str">
        <f t="shared" si="2"/>
        <v>F 11448-1 NW 48TH CT</v>
      </c>
      <c r="G83" t="str">
        <f>IF('Assignment Tool'!C83="","",IF('Assignment Tool'!C83="FST",'Assignment Tool'!D83,""))</f>
        <v/>
      </c>
      <c r="H83">
        <v>83</v>
      </c>
      <c r="I83" t="str">
        <f t="shared" si="3"/>
        <v/>
      </c>
      <c r="J83" t="str">
        <f t="array" ref="J83">IFERROR(INDEX($G$2:$G$2050,_xlfn.AGGREGATE(15,6,(ROW($G$2:$G$2050)-ROW($G$2)+1)/($G$2:$G$2050&lt;&gt;""),ROWS(J$1:J83))),"")</f>
        <v/>
      </c>
      <c r="K83" t="str">
        <f>IF(J83="","",INDEX('Assignment Tool'!E99:E2132,MATCH(FA_DATA!J83,'Assignment Tool'!D99:D2132,0)))</f>
        <v/>
      </c>
    </row>
    <row r="84" spans="1:11" x14ac:dyDescent="0.25">
      <c r="A84" s="118" t="str">
        <f t="shared" si="2"/>
        <v>F 11448-1 NW 48TH CT</v>
      </c>
      <c r="G84" t="str">
        <f>IF('Assignment Tool'!C84="","",IF('Assignment Tool'!C84="FST",'Assignment Tool'!D84,""))</f>
        <v/>
      </c>
      <c r="H84">
        <v>84</v>
      </c>
      <c r="I84" t="str">
        <f t="shared" si="3"/>
        <v/>
      </c>
      <c r="J84" t="str">
        <f t="array" ref="J84">IFERROR(INDEX($G$2:$G$2050,_xlfn.AGGREGATE(15,6,(ROW($G$2:$G$2050)-ROW($G$2)+1)/($G$2:$G$2050&lt;&gt;""),ROWS(J$1:J84))),"")</f>
        <v/>
      </c>
      <c r="K84" t="str">
        <f>IF(J84="","",INDEX('Assignment Tool'!E100:E2133,MATCH(FA_DATA!J84,'Assignment Tool'!D100:D2133,0)))</f>
        <v/>
      </c>
    </row>
    <row r="85" spans="1:11" x14ac:dyDescent="0.25">
      <c r="A85" s="118" t="str">
        <f t="shared" si="2"/>
        <v>F 11448-1 NW 48TH CT</v>
      </c>
      <c r="G85" t="str">
        <f>IF('Assignment Tool'!C85="","",IF('Assignment Tool'!C85="FST",'Assignment Tool'!D85,""))</f>
        <v/>
      </c>
      <c r="H85">
        <v>85</v>
      </c>
      <c r="I85" t="str">
        <f t="shared" si="3"/>
        <v/>
      </c>
      <c r="J85" t="str">
        <f t="array" ref="J85">IFERROR(INDEX($G$2:$G$2050,_xlfn.AGGREGATE(15,6,(ROW($G$2:$G$2050)-ROW($G$2)+1)/($G$2:$G$2050&lt;&gt;""),ROWS(J$1:J85))),"")</f>
        <v/>
      </c>
      <c r="K85" t="str">
        <f>IF(J85="","",INDEX('Assignment Tool'!E101:E2134,MATCH(FA_DATA!J85,'Assignment Tool'!D101:D2134,0)))</f>
        <v/>
      </c>
    </row>
    <row r="86" spans="1:11" x14ac:dyDescent="0.25">
      <c r="A86" s="118" t="str">
        <f t="shared" si="2"/>
        <v>F 11448-1 NW 48TH CT</v>
      </c>
      <c r="G86" t="str">
        <f>IF('Assignment Tool'!C86="","",IF('Assignment Tool'!C86="FST",'Assignment Tool'!D86,""))</f>
        <v/>
      </c>
      <c r="H86">
        <v>86</v>
      </c>
      <c r="I86" t="str">
        <f t="shared" si="3"/>
        <v/>
      </c>
      <c r="J86" t="str">
        <f t="array" ref="J86">IFERROR(INDEX($G$2:$G$2050,_xlfn.AGGREGATE(15,6,(ROW($G$2:$G$2050)-ROW($G$2)+1)/($G$2:$G$2050&lt;&gt;""),ROWS(J$1:J86))),"")</f>
        <v/>
      </c>
      <c r="K86" t="str">
        <f>IF(J86="","",INDEX('Assignment Tool'!E102:E2135,MATCH(FA_DATA!J86,'Assignment Tool'!D102:D2135,0)))</f>
        <v/>
      </c>
    </row>
    <row r="87" spans="1:11" x14ac:dyDescent="0.25">
      <c r="A87" s="118" t="str">
        <f t="shared" si="2"/>
        <v>F 11448-1 NW 48TH CT</v>
      </c>
      <c r="G87" t="str">
        <f>IF('Assignment Tool'!C87="","",IF('Assignment Tool'!C87="FST",'Assignment Tool'!D87,""))</f>
        <v/>
      </c>
      <c r="H87">
        <v>87</v>
      </c>
      <c r="I87" t="str">
        <f t="shared" si="3"/>
        <v/>
      </c>
      <c r="J87" t="str">
        <f t="array" ref="J87">IFERROR(INDEX($G$2:$G$2050,_xlfn.AGGREGATE(15,6,(ROW($G$2:$G$2050)-ROW($G$2)+1)/($G$2:$G$2050&lt;&gt;""),ROWS(J$1:J87))),"")</f>
        <v/>
      </c>
      <c r="K87" t="str">
        <f>IF(J87="","",INDEX('Assignment Tool'!E103:E2136,MATCH(FA_DATA!J87,'Assignment Tool'!D103:D2136,0)))</f>
        <v/>
      </c>
    </row>
    <row r="88" spans="1:11" x14ac:dyDescent="0.25">
      <c r="A88" s="118" t="str">
        <f t="shared" si="2"/>
        <v>F 11448-1 NW 48TH CT</v>
      </c>
      <c r="G88" t="str">
        <f>IF('Assignment Tool'!C88="","",IF('Assignment Tool'!C88="FST",'Assignment Tool'!D88,""))</f>
        <v/>
      </c>
      <c r="H88">
        <v>88</v>
      </c>
      <c r="I88" t="str">
        <f t="shared" si="3"/>
        <v/>
      </c>
      <c r="J88" t="str">
        <f t="array" ref="J88">IFERROR(INDEX($G$2:$G$2050,_xlfn.AGGREGATE(15,6,(ROW($G$2:$G$2050)-ROW($G$2)+1)/($G$2:$G$2050&lt;&gt;""),ROWS(J$1:J88))),"")</f>
        <v/>
      </c>
      <c r="K88" t="str">
        <f>IF(J88="","",INDEX('Assignment Tool'!E104:E2137,MATCH(FA_DATA!J88,'Assignment Tool'!D104:D2137,0)))</f>
        <v/>
      </c>
    </row>
    <row r="89" spans="1:11" x14ac:dyDescent="0.25">
      <c r="A89" s="118" t="str">
        <f t="shared" si="2"/>
        <v>F 11448-1 NW 48TH CT</v>
      </c>
      <c r="G89" t="str">
        <f>IF('Assignment Tool'!C89="","",IF('Assignment Tool'!C89="FST",'Assignment Tool'!D89,""))</f>
        <v/>
      </c>
      <c r="H89">
        <v>89</v>
      </c>
      <c r="I89" t="str">
        <f t="shared" si="3"/>
        <v/>
      </c>
      <c r="J89" t="str">
        <f t="array" ref="J89">IFERROR(INDEX($G$2:$G$2050,_xlfn.AGGREGATE(15,6,(ROW($G$2:$G$2050)-ROW($G$2)+1)/($G$2:$G$2050&lt;&gt;""),ROWS(J$1:J89))),"")</f>
        <v/>
      </c>
      <c r="K89" t="str">
        <f>IF(J89="","",INDEX('Assignment Tool'!E105:E2138,MATCH(FA_DATA!J89,'Assignment Tool'!D105:D2138,0)))</f>
        <v/>
      </c>
    </row>
    <row r="90" spans="1:11" x14ac:dyDescent="0.25">
      <c r="A90" s="118" t="str">
        <f t="shared" si="2"/>
        <v>F 11448-1 NW 48TH CT</v>
      </c>
      <c r="G90" t="str">
        <f>IF('Assignment Tool'!C90="","",IF('Assignment Tool'!C90="FST",'Assignment Tool'!D90,""))</f>
        <v/>
      </c>
      <c r="H90">
        <v>90</v>
      </c>
      <c r="I90" t="str">
        <f t="shared" si="3"/>
        <v/>
      </c>
      <c r="J90" t="str">
        <f t="array" ref="J90">IFERROR(INDEX($G$2:$G$2050,_xlfn.AGGREGATE(15,6,(ROW($G$2:$G$2050)-ROW($G$2)+1)/($G$2:$G$2050&lt;&gt;""),ROWS(J$1:J90))),"")</f>
        <v/>
      </c>
      <c r="K90" t="str">
        <f>IF(J90="","",INDEX('Assignment Tool'!E106:E2139,MATCH(FA_DATA!J90,'Assignment Tool'!D106:D2139,0)))</f>
        <v/>
      </c>
    </row>
    <row r="91" spans="1:11" x14ac:dyDescent="0.25">
      <c r="A91" s="118" t="str">
        <f t="shared" si="2"/>
        <v>F 11465-1 NW 48TH CT</v>
      </c>
      <c r="G91" t="str">
        <f>IF('Assignment Tool'!C91="","",IF('Assignment Tool'!C91="FST",'Assignment Tool'!D91,""))</f>
        <v/>
      </c>
      <c r="H91">
        <v>91</v>
      </c>
      <c r="I91" t="str">
        <f t="shared" si="3"/>
        <v/>
      </c>
      <c r="J91" t="str">
        <f t="array" ref="J91">IFERROR(INDEX($G$2:$G$2050,_xlfn.AGGREGATE(15,6,(ROW($G$2:$G$2050)-ROW($G$2)+1)/($G$2:$G$2050&lt;&gt;""),ROWS(J$1:J91))),"")</f>
        <v/>
      </c>
      <c r="K91" t="str">
        <f>IF(J91="","",INDEX('Assignment Tool'!E107:E2140,MATCH(FA_DATA!J91,'Assignment Tool'!D107:D2140,0)))</f>
        <v/>
      </c>
    </row>
    <row r="92" spans="1:11" x14ac:dyDescent="0.25">
      <c r="A92" s="118" t="str">
        <f t="shared" si="2"/>
        <v>F 11465-1 NW 48TH CT</v>
      </c>
      <c r="G92" t="str">
        <f>IF('Assignment Tool'!C92="","",IF('Assignment Tool'!C92="FST",'Assignment Tool'!D92,""))</f>
        <v/>
      </c>
      <c r="H92">
        <v>92</v>
      </c>
      <c r="I92" t="str">
        <f t="shared" si="3"/>
        <v/>
      </c>
      <c r="J92" t="str">
        <f t="array" ref="J92">IFERROR(INDEX($G$2:$G$2050,_xlfn.AGGREGATE(15,6,(ROW($G$2:$G$2050)-ROW($G$2)+1)/($G$2:$G$2050&lt;&gt;""),ROWS(J$1:J92))),"")</f>
        <v/>
      </c>
      <c r="K92" t="str">
        <f>IF(J92="","",INDEX('Assignment Tool'!E108:E2141,MATCH(FA_DATA!J92,'Assignment Tool'!D108:D2141,0)))</f>
        <v/>
      </c>
    </row>
    <row r="93" spans="1:11" x14ac:dyDescent="0.25">
      <c r="A93" s="118" t="str">
        <f t="shared" si="2"/>
        <v>F 11477-1 NW 48TH CT</v>
      </c>
      <c r="G93" t="str">
        <f>IF('Assignment Tool'!C93="","",IF('Assignment Tool'!C93="FST",'Assignment Tool'!D93,""))</f>
        <v/>
      </c>
      <c r="H93">
        <v>93</v>
      </c>
      <c r="I93" t="str">
        <f t="shared" si="3"/>
        <v/>
      </c>
      <c r="J93" t="str">
        <f t="array" ref="J93">IFERROR(INDEX($G$2:$G$2050,_xlfn.AGGREGATE(15,6,(ROW($G$2:$G$2050)-ROW($G$2)+1)/($G$2:$G$2050&lt;&gt;""),ROWS(J$1:J93))),"")</f>
        <v/>
      </c>
      <c r="K93" t="str">
        <f>IF(J93="","",INDEX('Assignment Tool'!E109:E2142,MATCH(FA_DATA!J93,'Assignment Tool'!D109:D2142,0)))</f>
        <v/>
      </c>
    </row>
    <row r="94" spans="1:11" x14ac:dyDescent="0.25">
      <c r="A94" s="118" t="str">
        <f t="shared" si="2"/>
        <v>F 11477-1 NW 48TH CT</v>
      </c>
      <c r="G94" t="str">
        <f>IF('Assignment Tool'!C94="","",IF('Assignment Tool'!C94="FST",'Assignment Tool'!D94,""))</f>
        <v/>
      </c>
      <c r="H94">
        <v>94</v>
      </c>
      <c r="I94" t="str">
        <f t="shared" si="3"/>
        <v/>
      </c>
      <c r="J94" t="str">
        <f t="array" ref="J94">IFERROR(INDEX($G$2:$G$2050,_xlfn.AGGREGATE(15,6,(ROW($G$2:$G$2050)-ROW($G$2)+1)/($G$2:$G$2050&lt;&gt;""),ROWS(J$1:J94))),"")</f>
        <v/>
      </c>
      <c r="K94" t="str">
        <f>IF(J94="","",INDEX('Assignment Tool'!E110:E2143,MATCH(FA_DATA!J94,'Assignment Tool'!D110:D2143,0)))</f>
        <v/>
      </c>
    </row>
    <row r="95" spans="1:11" x14ac:dyDescent="0.25">
      <c r="A95" s="118" t="str">
        <f t="shared" si="2"/>
        <v>F 11477-1 NW 48TH CT</v>
      </c>
      <c r="G95" t="str">
        <f>IF('Assignment Tool'!C95="","",IF('Assignment Tool'!C95="FST",'Assignment Tool'!D95,""))</f>
        <v/>
      </c>
      <c r="H95">
        <v>95</v>
      </c>
      <c r="I95" t="str">
        <f t="shared" si="3"/>
        <v/>
      </c>
      <c r="J95" t="str">
        <f t="array" ref="J95">IFERROR(INDEX($G$2:$G$2050,_xlfn.AGGREGATE(15,6,(ROW($G$2:$G$2050)-ROW($G$2)+1)/($G$2:$G$2050&lt;&gt;""),ROWS(J$1:J95))),"")</f>
        <v/>
      </c>
      <c r="K95" t="str">
        <f>IF(J95="","",INDEX('Assignment Tool'!E111:E2144,MATCH(FA_DATA!J95,'Assignment Tool'!D111:D2144,0)))</f>
        <v/>
      </c>
    </row>
    <row r="96" spans="1:11" x14ac:dyDescent="0.25">
      <c r="A96" s="118" t="str">
        <f t="shared" si="2"/>
        <v>F 11477-1 NW 48TH CT</v>
      </c>
      <c r="G96" t="str">
        <f>IF('Assignment Tool'!C96="","",IF('Assignment Tool'!C96="FST",'Assignment Tool'!D96,""))</f>
        <v/>
      </c>
      <c r="H96">
        <v>96</v>
      </c>
      <c r="I96" t="str">
        <f t="shared" si="3"/>
        <v/>
      </c>
      <c r="J96" t="str">
        <f t="array" ref="J96">IFERROR(INDEX($G$2:$G$2050,_xlfn.AGGREGATE(15,6,(ROW($G$2:$G$2050)-ROW($G$2)+1)/($G$2:$G$2050&lt;&gt;""),ROWS(J$1:J96))),"")</f>
        <v/>
      </c>
      <c r="K96" t="str">
        <f>IF(J96="","",INDEX('Assignment Tool'!E112:E2145,MATCH(FA_DATA!J96,'Assignment Tool'!D112:D2145,0)))</f>
        <v/>
      </c>
    </row>
    <row r="97" spans="1:11" x14ac:dyDescent="0.25">
      <c r="A97" s="118" t="str">
        <f t="shared" si="2"/>
        <v/>
      </c>
      <c r="G97" t="str">
        <f>IF('Assignment Tool'!C97="","",IF('Assignment Tool'!C97="FST",'Assignment Tool'!D97,""))</f>
        <v/>
      </c>
      <c r="H97">
        <v>97</v>
      </c>
      <c r="I97" t="str">
        <f t="shared" si="3"/>
        <v/>
      </c>
      <c r="J97" t="str">
        <f t="array" ref="J97">IFERROR(INDEX($G$2:$G$2050,_xlfn.AGGREGATE(15,6,(ROW($G$2:$G$2050)-ROW($G$2)+1)/($G$2:$G$2050&lt;&gt;""),ROWS(J$1:J97))),"")</f>
        <v/>
      </c>
      <c r="K97" t="str">
        <f>IF(J97="","",INDEX('Assignment Tool'!E113:E2146,MATCH(FA_DATA!J97,'Assignment Tool'!D113:D2146,0)))</f>
        <v/>
      </c>
    </row>
    <row r="98" spans="1:11" x14ac:dyDescent="0.25">
      <c r="A98" s="118" t="str">
        <f t="shared" si="2"/>
        <v/>
      </c>
      <c r="G98" t="str">
        <f>IF('Assignment Tool'!C98="","",IF('Assignment Tool'!C98="FST",'Assignment Tool'!D98,""))</f>
        <v/>
      </c>
      <c r="H98">
        <v>98</v>
      </c>
      <c r="I98" t="str">
        <f t="shared" si="3"/>
        <v/>
      </c>
      <c r="J98" t="str">
        <f t="array" ref="J98">IFERROR(INDEX($G$2:$G$2050,_xlfn.AGGREGATE(15,6,(ROW($G$2:$G$2050)-ROW($G$2)+1)/($G$2:$G$2050&lt;&gt;""),ROWS(J$1:J98))),"")</f>
        <v/>
      </c>
      <c r="K98" t="str">
        <f>IF(J98="","",INDEX('Assignment Tool'!E114:E2147,MATCH(FA_DATA!J98,'Assignment Tool'!D114:D2147,0)))</f>
        <v/>
      </c>
    </row>
    <row r="99" spans="1:11" x14ac:dyDescent="0.25">
      <c r="A99" s="118" t="str">
        <f t="shared" si="2"/>
        <v/>
      </c>
      <c r="G99" t="str">
        <f>IF('Assignment Tool'!C99="","",IF('Assignment Tool'!C99="FST",'Assignment Tool'!D99,""))</f>
        <v/>
      </c>
      <c r="H99">
        <v>99</v>
      </c>
      <c r="I99" t="str">
        <f t="shared" si="3"/>
        <v/>
      </c>
      <c r="J99" t="str">
        <f t="array" ref="J99">IFERROR(INDEX($G$2:$G$2050,_xlfn.AGGREGATE(15,6,(ROW($G$2:$G$2050)-ROW($G$2)+1)/($G$2:$G$2050&lt;&gt;""),ROWS(J$1:J99))),"")</f>
        <v/>
      </c>
      <c r="K99" t="str">
        <f>IF(J99="","",INDEX('Assignment Tool'!E115:E2148,MATCH(FA_DATA!J99,'Assignment Tool'!D115:D2148,0)))</f>
        <v/>
      </c>
    </row>
    <row r="100" spans="1:11" x14ac:dyDescent="0.25">
      <c r="A100" s="118" t="str">
        <f t="shared" si="2"/>
        <v/>
      </c>
      <c r="G100" t="str">
        <f>IF('Assignment Tool'!C100="","",IF('Assignment Tool'!C100="FST",'Assignment Tool'!D100,""))</f>
        <v>F 11301-1 NW 49TH DR</v>
      </c>
      <c r="H100">
        <v>100</v>
      </c>
      <c r="I100" t="str">
        <f t="shared" si="3"/>
        <v/>
      </c>
      <c r="J100" t="str">
        <f t="array" ref="J100">IFERROR(INDEX($G$2:$G$2050,_xlfn.AGGREGATE(15,6,(ROW($G$2:$G$2050)-ROW($G$2)+1)/($G$2:$G$2050&lt;&gt;""),ROWS(J$1:J100))),"")</f>
        <v/>
      </c>
      <c r="K100" t="str">
        <f>IF(J100="","",INDEX('Assignment Tool'!E116:E2149,MATCH(FA_DATA!J100,'Assignment Tool'!D116:D2149,0)))</f>
        <v/>
      </c>
    </row>
    <row r="101" spans="1:11" x14ac:dyDescent="0.25">
      <c r="A101" s="118" t="str">
        <f t="shared" si="2"/>
        <v/>
      </c>
      <c r="G101" t="str">
        <f>IF('Assignment Tool'!C101="","",IF('Assignment Tool'!C101="FST",'Assignment Tool'!D101,""))</f>
        <v>F 11311-1 NW 49TH DR</v>
      </c>
      <c r="H101">
        <v>101</v>
      </c>
      <c r="I101" t="str">
        <f t="shared" si="3"/>
        <v/>
      </c>
      <c r="J101" t="str">
        <f t="array" ref="J101">IFERROR(INDEX($G$2:$G$2050,_xlfn.AGGREGATE(15,6,(ROW($G$2:$G$2050)-ROW($G$2)+1)/($G$2:$G$2050&lt;&gt;""),ROWS(J$1:J101))),"")</f>
        <v/>
      </c>
      <c r="K101" t="str">
        <f>IF(J101="","",INDEX('Assignment Tool'!E117:E2150,MATCH(FA_DATA!J101,'Assignment Tool'!D117:D2150,0)))</f>
        <v/>
      </c>
    </row>
    <row r="102" spans="1:11" x14ac:dyDescent="0.25">
      <c r="A102" s="118" t="str">
        <f t="shared" si="2"/>
        <v/>
      </c>
      <c r="G102" t="str">
        <f>IF('Assignment Tool'!C102="","",IF('Assignment Tool'!C102="FST",'Assignment Tool'!D102,""))</f>
        <v>F 11325-1 NW 49TH DR</v>
      </c>
      <c r="H102">
        <v>102</v>
      </c>
      <c r="I102" t="str">
        <f t="shared" si="3"/>
        <v/>
      </c>
      <c r="J102" t="str">
        <f t="array" ref="J102">IFERROR(INDEX($G$2:$G$2050,_xlfn.AGGREGATE(15,6,(ROW($G$2:$G$2050)-ROW($G$2)+1)/($G$2:$G$2050&lt;&gt;""),ROWS(J$1:J102))),"")</f>
        <v/>
      </c>
      <c r="K102" t="str">
        <f>IF(J102="","",INDEX('Assignment Tool'!E118:E2151,MATCH(FA_DATA!J102,'Assignment Tool'!D118:D2151,0)))</f>
        <v/>
      </c>
    </row>
    <row r="103" spans="1:11" x14ac:dyDescent="0.25">
      <c r="A103" s="118" t="str">
        <f t="shared" si="2"/>
        <v/>
      </c>
      <c r="G103" t="str">
        <f>IF('Assignment Tool'!C103="","",IF('Assignment Tool'!C103="FST",'Assignment Tool'!D103,""))</f>
        <v/>
      </c>
      <c r="H103">
        <v>103</v>
      </c>
      <c r="I103" t="str">
        <f t="shared" si="3"/>
        <v/>
      </c>
      <c r="J103" t="str">
        <f t="array" ref="J103">IFERROR(INDEX($G$2:$G$2050,_xlfn.AGGREGATE(15,6,(ROW($G$2:$G$2050)-ROW($G$2)+1)/($G$2:$G$2050&lt;&gt;""),ROWS(J$1:J103))),"")</f>
        <v/>
      </c>
      <c r="K103" t="str">
        <f>IF(J103="","",INDEX('Assignment Tool'!E119:E2152,MATCH(FA_DATA!J103,'Assignment Tool'!D119:D2152,0)))</f>
        <v/>
      </c>
    </row>
    <row r="104" spans="1:11" x14ac:dyDescent="0.25">
      <c r="A104" s="118" t="str">
        <f t="shared" si="2"/>
        <v/>
      </c>
      <c r="G104" t="str">
        <f>IF('Assignment Tool'!C104="","",IF('Assignment Tool'!C104="FST",'Assignment Tool'!D104,""))</f>
        <v/>
      </c>
      <c r="H104">
        <v>104</v>
      </c>
      <c r="I104" t="str">
        <f t="shared" si="3"/>
        <v/>
      </c>
      <c r="J104" t="str">
        <f t="array" ref="J104">IFERROR(INDEX($G$2:$G$2050,_xlfn.AGGREGATE(15,6,(ROW($G$2:$G$2050)-ROW($G$2)+1)/($G$2:$G$2050&lt;&gt;""),ROWS(J$1:J104))),"")</f>
        <v/>
      </c>
      <c r="K104" t="str">
        <f>IF(J104="","",INDEX('Assignment Tool'!E120:E2153,MATCH(FA_DATA!J104,'Assignment Tool'!D120:D2153,0)))</f>
        <v/>
      </c>
    </row>
    <row r="105" spans="1:11" x14ac:dyDescent="0.25">
      <c r="A105" s="118" t="str">
        <f t="shared" si="2"/>
        <v/>
      </c>
      <c r="G105" t="str">
        <f>IF('Assignment Tool'!C105="","",IF('Assignment Tool'!C105="FST",'Assignment Tool'!D105,""))</f>
        <v>F 11337-1 NW 49TH DR</v>
      </c>
      <c r="H105">
        <v>105</v>
      </c>
      <c r="I105" t="str">
        <f t="shared" si="3"/>
        <v/>
      </c>
      <c r="J105" t="str">
        <f t="array" ref="J105">IFERROR(INDEX($G$2:$G$2050,_xlfn.AGGREGATE(15,6,(ROW($G$2:$G$2050)-ROW($G$2)+1)/($G$2:$G$2050&lt;&gt;""),ROWS(J$1:J105))),"")</f>
        <v/>
      </c>
      <c r="K105" t="str">
        <f>IF(J105="","",INDEX('Assignment Tool'!E121:E2154,MATCH(FA_DATA!J105,'Assignment Tool'!D121:D2154,0)))</f>
        <v/>
      </c>
    </row>
    <row r="106" spans="1:11" x14ac:dyDescent="0.25">
      <c r="A106" s="118" t="str">
        <f t="shared" si="2"/>
        <v/>
      </c>
      <c r="G106" t="str">
        <f>IF('Assignment Tool'!C106="","",IF('Assignment Tool'!C106="FST",'Assignment Tool'!D106,""))</f>
        <v>F 11349-1 NW 49TH DR</v>
      </c>
      <c r="H106">
        <v>106</v>
      </c>
      <c r="I106" t="str">
        <f t="shared" si="3"/>
        <v/>
      </c>
      <c r="J106" t="str">
        <f t="array" ref="J106">IFERROR(INDEX($G$2:$G$2050,_xlfn.AGGREGATE(15,6,(ROW($G$2:$G$2050)-ROW($G$2)+1)/($G$2:$G$2050&lt;&gt;""),ROWS(J$1:J106))),"")</f>
        <v/>
      </c>
      <c r="K106" t="str">
        <f>IF(J106="","",INDEX('Assignment Tool'!E122:E2155,MATCH(FA_DATA!J106,'Assignment Tool'!D122:D2155,0)))</f>
        <v/>
      </c>
    </row>
    <row r="107" spans="1:11" x14ac:dyDescent="0.25">
      <c r="A107" s="118" t="str">
        <f t="shared" si="2"/>
        <v/>
      </c>
      <c r="G107" t="str">
        <f>IF('Assignment Tool'!C107="","",IF('Assignment Tool'!C107="FST",'Assignment Tool'!D107,""))</f>
        <v>F 11361-1 NW 49TH DR</v>
      </c>
      <c r="H107">
        <v>107</v>
      </c>
      <c r="I107" t="str">
        <f t="shared" si="3"/>
        <v/>
      </c>
      <c r="J107" t="str">
        <f t="array" ref="J107">IFERROR(INDEX($G$2:$G$2050,_xlfn.AGGREGATE(15,6,(ROW($G$2:$G$2050)-ROW($G$2)+1)/($G$2:$G$2050&lt;&gt;""),ROWS(J$1:J107))),"")</f>
        <v/>
      </c>
      <c r="K107" t="str">
        <f>IF(J107="","",INDEX('Assignment Tool'!E123:E2156,MATCH(FA_DATA!J107,'Assignment Tool'!D123:D2156,0)))</f>
        <v/>
      </c>
    </row>
    <row r="108" spans="1:11" x14ac:dyDescent="0.25">
      <c r="A108" s="118" t="str">
        <f t="shared" si="2"/>
        <v/>
      </c>
      <c r="G108" t="str">
        <f>IF('Assignment Tool'!C108="","",IF('Assignment Tool'!C108="FST",'Assignment Tool'!D108,""))</f>
        <v>F 11373-1 NW 49TH DR</v>
      </c>
      <c r="H108">
        <v>108</v>
      </c>
      <c r="I108" t="str">
        <f t="shared" si="3"/>
        <v/>
      </c>
      <c r="J108" t="str">
        <f t="array" ref="J108">IFERROR(INDEX($G$2:$G$2050,_xlfn.AGGREGATE(15,6,(ROW($G$2:$G$2050)-ROW($G$2)+1)/($G$2:$G$2050&lt;&gt;""),ROWS(J$1:J108))),"")</f>
        <v/>
      </c>
      <c r="K108" t="str">
        <f>IF(J108="","",INDEX('Assignment Tool'!E124:E2157,MATCH(FA_DATA!J108,'Assignment Tool'!D124:D2157,0)))</f>
        <v/>
      </c>
    </row>
    <row r="109" spans="1:11" x14ac:dyDescent="0.25">
      <c r="A109" s="118" t="str">
        <f t="shared" si="2"/>
        <v/>
      </c>
      <c r="G109" t="str">
        <f>IF('Assignment Tool'!C109="","",IF('Assignment Tool'!C109="FST",'Assignment Tool'!D109,""))</f>
        <v>F 11409-1 NW 49TH DR</v>
      </c>
      <c r="H109">
        <v>109</v>
      </c>
      <c r="I109" t="str">
        <f t="shared" si="3"/>
        <v/>
      </c>
      <c r="J109" t="str">
        <f t="array" ref="J109">IFERROR(INDEX($G$2:$G$2050,_xlfn.AGGREGATE(15,6,(ROW($G$2:$G$2050)-ROW($G$2)+1)/($G$2:$G$2050&lt;&gt;""),ROWS(J$1:J109))),"")</f>
        <v/>
      </c>
      <c r="K109" t="str">
        <f>IF(J109="","",INDEX('Assignment Tool'!E125:E2158,MATCH(FA_DATA!J109,'Assignment Tool'!D125:D2158,0)))</f>
        <v/>
      </c>
    </row>
    <row r="110" spans="1:11" x14ac:dyDescent="0.25">
      <c r="A110" s="118" t="str">
        <f t="shared" si="2"/>
        <v/>
      </c>
      <c r="G110" t="str">
        <f>IF('Assignment Tool'!C110="","",IF('Assignment Tool'!C110="FST",'Assignment Tool'!D110,""))</f>
        <v>F 11421-1 NW 49TH DR</v>
      </c>
      <c r="H110">
        <v>110</v>
      </c>
      <c r="I110" t="str">
        <f t="shared" si="3"/>
        <v/>
      </c>
      <c r="J110" t="str">
        <f t="array" ref="J110">IFERROR(INDEX($G$2:$G$2050,_xlfn.AGGREGATE(15,6,(ROW($G$2:$G$2050)-ROW($G$2)+1)/($G$2:$G$2050&lt;&gt;""),ROWS(J$1:J110))),"")</f>
        <v/>
      </c>
      <c r="K110" t="str">
        <f>IF(J110="","",INDEX('Assignment Tool'!E126:E2159,MATCH(FA_DATA!J110,'Assignment Tool'!D126:D2159,0)))</f>
        <v/>
      </c>
    </row>
    <row r="111" spans="1:11" x14ac:dyDescent="0.25">
      <c r="A111" s="118" t="str">
        <f t="shared" si="2"/>
        <v/>
      </c>
      <c r="G111" t="str">
        <f>IF('Assignment Tool'!C111="","",IF('Assignment Tool'!C111="FST",'Assignment Tool'!D111,""))</f>
        <v>F 11428-1 NW 49TH DR</v>
      </c>
      <c r="H111">
        <v>111</v>
      </c>
      <c r="I111" t="str">
        <f t="shared" si="3"/>
        <v/>
      </c>
      <c r="J111" t="str">
        <f t="array" ref="J111">IFERROR(INDEX($G$2:$G$2050,_xlfn.AGGREGATE(15,6,(ROW($G$2:$G$2050)-ROW($G$2)+1)/($G$2:$G$2050&lt;&gt;""),ROWS(J$1:J111))),"")</f>
        <v/>
      </c>
      <c r="K111" t="str">
        <f>IF(J111="","",INDEX('Assignment Tool'!E127:E2160,MATCH(FA_DATA!J111,'Assignment Tool'!D127:D2160,0)))</f>
        <v/>
      </c>
    </row>
    <row r="112" spans="1:11" x14ac:dyDescent="0.25">
      <c r="A112" s="118" t="str">
        <f t="shared" si="2"/>
        <v/>
      </c>
      <c r="G112" t="str">
        <f>IF('Assignment Tool'!C112="","",IF('Assignment Tool'!C112="FST",'Assignment Tool'!D112,""))</f>
        <v>F 11433-1 NW 49TH DR</v>
      </c>
      <c r="H112">
        <v>112</v>
      </c>
      <c r="I112" t="str">
        <f t="shared" si="3"/>
        <v/>
      </c>
      <c r="J112" t="str">
        <f t="array" ref="J112">IFERROR(INDEX($G$2:$G$2050,_xlfn.AGGREGATE(15,6,(ROW($G$2:$G$2050)-ROW($G$2)+1)/($G$2:$G$2050&lt;&gt;""),ROWS(J$1:J112))),"")</f>
        <v/>
      </c>
      <c r="K112" t="str">
        <f>IF(J112="","",INDEX('Assignment Tool'!E128:E2161,MATCH(FA_DATA!J112,'Assignment Tool'!D128:D2161,0)))</f>
        <v/>
      </c>
    </row>
    <row r="113" spans="1:11" x14ac:dyDescent="0.25">
      <c r="A113" s="118" t="str">
        <f t="shared" si="2"/>
        <v/>
      </c>
      <c r="G113" t="str">
        <f>IF('Assignment Tool'!C113="","",IF('Assignment Tool'!C113="FST",'Assignment Tool'!D113,""))</f>
        <v>F 11445-1 NW 49TH DR</v>
      </c>
      <c r="H113">
        <v>113</v>
      </c>
      <c r="I113" t="str">
        <f t="shared" si="3"/>
        <v/>
      </c>
      <c r="J113" t="str">
        <f t="array" ref="J113">IFERROR(INDEX($G$2:$G$2050,_xlfn.AGGREGATE(15,6,(ROW($G$2:$G$2050)-ROW($G$2)+1)/($G$2:$G$2050&lt;&gt;""),ROWS(J$1:J113))),"")</f>
        <v/>
      </c>
      <c r="K113" t="str">
        <f>IF(J113="","",INDEX('Assignment Tool'!E129:E2162,MATCH(FA_DATA!J113,'Assignment Tool'!D129:D2162,0)))</f>
        <v/>
      </c>
    </row>
    <row r="114" spans="1:11" x14ac:dyDescent="0.25">
      <c r="A114" s="118" t="str">
        <f t="shared" si="2"/>
        <v/>
      </c>
      <c r="G114" t="str">
        <f>IF('Assignment Tool'!C114="","",IF('Assignment Tool'!C114="FST",'Assignment Tool'!D114,""))</f>
        <v>F 11457-1 NW 49TH DR</v>
      </c>
      <c r="H114">
        <v>114</v>
      </c>
      <c r="I114" t="str">
        <f t="shared" si="3"/>
        <v/>
      </c>
      <c r="J114" t="str">
        <f t="array" ref="J114">IFERROR(INDEX($G$2:$G$2050,_xlfn.AGGREGATE(15,6,(ROW($G$2:$G$2050)-ROW($G$2)+1)/($G$2:$G$2050&lt;&gt;""),ROWS(J$1:J114))),"")</f>
        <v/>
      </c>
      <c r="K114" t="str">
        <f>IF(J114="","",INDEX('Assignment Tool'!E130:E2163,MATCH(FA_DATA!J114,'Assignment Tool'!D130:D2163,0)))</f>
        <v/>
      </c>
    </row>
    <row r="115" spans="1:11" x14ac:dyDescent="0.25">
      <c r="A115" s="118" t="str">
        <f t="shared" si="2"/>
        <v/>
      </c>
      <c r="G115" t="str">
        <f>IF('Assignment Tool'!C115="","",IF('Assignment Tool'!C115="FST",'Assignment Tool'!D115,""))</f>
        <v>F 11469-1 NW 49TH DR</v>
      </c>
      <c r="H115">
        <v>115</v>
      </c>
      <c r="I115" t="str">
        <f t="shared" si="3"/>
        <v/>
      </c>
      <c r="J115" t="str">
        <f t="array" ref="J115">IFERROR(INDEX($G$2:$G$2050,_xlfn.AGGREGATE(15,6,(ROW($G$2:$G$2050)-ROW($G$2)+1)/($G$2:$G$2050&lt;&gt;""),ROWS(J$1:J115))),"")</f>
        <v/>
      </c>
      <c r="K115" t="str">
        <f>IF(J115="","",INDEX('Assignment Tool'!E131:E2164,MATCH(FA_DATA!J115,'Assignment Tool'!D131:D2164,0)))</f>
        <v/>
      </c>
    </row>
    <row r="116" spans="1:11" x14ac:dyDescent="0.25">
      <c r="A116" s="118" t="str">
        <f t="shared" si="2"/>
        <v/>
      </c>
      <c r="G116" t="str">
        <f>IF('Assignment Tool'!C116="","",IF('Assignment Tool'!C116="FST",'Assignment Tool'!D116,""))</f>
        <v/>
      </c>
      <c r="H116">
        <v>116</v>
      </c>
      <c r="I116" t="str">
        <f t="shared" si="3"/>
        <v/>
      </c>
      <c r="J116" t="str">
        <f t="array" ref="J116">IFERROR(INDEX($G$2:$G$2050,_xlfn.AGGREGATE(15,6,(ROW($G$2:$G$2050)-ROW($G$2)+1)/($G$2:$G$2050&lt;&gt;""),ROWS(J$1:J116))),"")</f>
        <v/>
      </c>
      <c r="K116" t="str">
        <f>IF(J116="","",INDEX('Assignment Tool'!E132:E2165,MATCH(FA_DATA!J116,'Assignment Tool'!D132:D2165,0)))</f>
        <v/>
      </c>
    </row>
    <row r="117" spans="1:11" x14ac:dyDescent="0.25">
      <c r="A117" s="118" t="str">
        <f t="shared" si="2"/>
        <v/>
      </c>
      <c r="G117" t="str">
        <f>IF('Assignment Tool'!C117="","",IF('Assignment Tool'!C117="FST",'Assignment Tool'!D117,""))</f>
        <v/>
      </c>
      <c r="H117">
        <v>117</v>
      </c>
      <c r="I117" t="str">
        <f t="shared" si="3"/>
        <v/>
      </c>
      <c r="J117" t="str">
        <f t="array" ref="J117">IFERROR(INDEX($G$2:$G$2050,_xlfn.AGGREGATE(15,6,(ROW($G$2:$G$2050)-ROW($G$2)+1)/($G$2:$G$2050&lt;&gt;""),ROWS(J$1:J117))),"")</f>
        <v/>
      </c>
      <c r="K117" t="str">
        <f>IF(J117="","",INDEX('Assignment Tool'!E133:E2166,MATCH(FA_DATA!J117,'Assignment Tool'!D133:D2166,0)))</f>
        <v/>
      </c>
    </row>
    <row r="118" spans="1:11" x14ac:dyDescent="0.25">
      <c r="A118" s="118" t="str">
        <f t="shared" si="2"/>
        <v/>
      </c>
      <c r="G118" t="str">
        <f>IF('Assignment Tool'!C118="","",IF('Assignment Tool'!C118="FST",'Assignment Tool'!D118,""))</f>
        <v/>
      </c>
      <c r="H118">
        <v>118</v>
      </c>
      <c r="I118" t="str">
        <f t="shared" si="3"/>
        <v/>
      </c>
      <c r="J118" t="str">
        <f t="array" ref="J118">IFERROR(INDEX($G$2:$G$2050,_xlfn.AGGREGATE(15,6,(ROW($G$2:$G$2050)-ROW($G$2)+1)/($G$2:$G$2050&lt;&gt;""),ROWS(J$1:J118))),"")</f>
        <v/>
      </c>
      <c r="K118" t="str">
        <f>IF(J118="","",INDEX('Assignment Tool'!E134:E2167,MATCH(FA_DATA!J118,'Assignment Tool'!D134:D2167,0)))</f>
        <v/>
      </c>
    </row>
    <row r="119" spans="1:11" x14ac:dyDescent="0.25">
      <c r="A119" s="118" t="str">
        <f t="shared" si="2"/>
        <v/>
      </c>
      <c r="G119" t="str">
        <f>IF('Assignment Tool'!C119="","",IF('Assignment Tool'!C119="FST",'Assignment Tool'!D119,""))</f>
        <v/>
      </c>
      <c r="H119">
        <v>119</v>
      </c>
      <c r="I119" t="str">
        <f t="shared" si="3"/>
        <v/>
      </c>
      <c r="J119" t="str">
        <f t="array" ref="J119">IFERROR(INDEX($G$2:$G$2050,_xlfn.AGGREGATE(15,6,(ROW($G$2:$G$2050)-ROW($G$2)+1)/($G$2:$G$2050&lt;&gt;""),ROWS(J$1:J119))),"")</f>
        <v/>
      </c>
      <c r="K119" t="str">
        <f>IF(J119="","",INDEX('Assignment Tool'!E135:E2168,MATCH(FA_DATA!J119,'Assignment Tool'!D135:D2168,0)))</f>
        <v/>
      </c>
    </row>
    <row r="120" spans="1:11" x14ac:dyDescent="0.25">
      <c r="A120" s="118" t="str">
        <f t="shared" si="2"/>
        <v/>
      </c>
      <c r="G120" t="str">
        <f>IF('Assignment Tool'!C120="","",IF('Assignment Tool'!C120="FST",'Assignment Tool'!D120,""))</f>
        <v/>
      </c>
      <c r="H120">
        <v>120</v>
      </c>
      <c r="I120" t="str">
        <f t="shared" si="3"/>
        <v/>
      </c>
      <c r="J120" t="str">
        <f t="array" ref="J120">IFERROR(INDEX($G$2:$G$2050,_xlfn.AGGREGATE(15,6,(ROW($G$2:$G$2050)-ROW($G$2)+1)/($G$2:$G$2050&lt;&gt;""),ROWS(J$1:J120))),"")</f>
        <v/>
      </c>
      <c r="K120" t="str">
        <f>IF(J120="","",INDEX('Assignment Tool'!E136:E2169,MATCH(FA_DATA!J120,'Assignment Tool'!D136:D2169,0)))</f>
        <v/>
      </c>
    </row>
    <row r="121" spans="1:11" x14ac:dyDescent="0.25">
      <c r="A121" s="118" t="str">
        <f t="shared" si="2"/>
        <v/>
      </c>
      <c r="G121" t="str">
        <f>IF('Assignment Tool'!C121="","",IF('Assignment Tool'!C121="FST",'Assignment Tool'!D121,""))</f>
        <v/>
      </c>
      <c r="H121">
        <v>121</v>
      </c>
      <c r="I121" t="str">
        <f t="shared" si="3"/>
        <v/>
      </c>
      <c r="J121" t="str">
        <f t="array" ref="J121">IFERROR(INDEX($G$2:$G$2050,_xlfn.AGGREGATE(15,6,(ROW($G$2:$G$2050)-ROW($G$2)+1)/($G$2:$G$2050&lt;&gt;""),ROWS(J$1:J121))),"")</f>
        <v/>
      </c>
      <c r="K121" t="str">
        <f>IF(J121="","",INDEX('Assignment Tool'!E137:E2170,MATCH(FA_DATA!J121,'Assignment Tool'!D137:D2170,0)))</f>
        <v/>
      </c>
    </row>
    <row r="122" spans="1:11" x14ac:dyDescent="0.25">
      <c r="A122" s="118" t="str">
        <f t="shared" si="2"/>
        <v/>
      </c>
      <c r="G122" t="str">
        <f>IF('Assignment Tool'!C122="","",IF('Assignment Tool'!C122="FST",'Assignment Tool'!D122,""))</f>
        <v/>
      </c>
      <c r="H122">
        <v>122</v>
      </c>
      <c r="I122" t="str">
        <f t="shared" si="3"/>
        <v/>
      </c>
      <c r="J122" t="str">
        <f t="array" ref="J122">IFERROR(INDEX($G$2:$G$2050,_xlfn.AGGREGATE(15,6,(ROW($G$2:$G$2050)-ROW($G$2)+1)/($G$2:$G$2050&lt;&gt;""),ROWS(J$1:J122))),"")</f>
        <v/>
      </c>
      <c r="K122" t="str">
        <f>IF(J122="","",INDEX('Assignment Tool'!E138:E2171,MATCH(FA_DATA!J122,'Assignment Tool'!D138:D2171,0)))</f>
        <v/>
      </c>
    </row>
    <row r="123" spans="1:11" x14ac:dyDescent="0.25">
      <c r="A123" s="118" t="str">
        <f t="shared" si="2"/>
        <v/>
      </c>
      <c r="G123" t="str">
        <f>IF('Assignment Tool'!C123="","",IF('Assignment Tool'!C123="FST",'Assignment Tool'!D123,""))</f>
        <v/>
      </c>
      <c r="H123">
        <v>123</v>
      </c>
      <c r="I123" t="str">
        <f t="shared" si="3"/>
        <v/>
      </c>
      <c r="J123" t="str">
        <f t="array" ref="J123">IFERROR(INDEX($G$2:$G$2050,_xlfn.AGGREGATE(15,6,(ROW($G$2:$G$2050)-ROW($G$2)+1)/($G$2:$G$2050&lt;&gt;""),ROWS(J$1:J123))),"")</f>
        <v/>
      </c>
      <c r="K123" t="str">
        <f>IF(J123="","",INDEX('Assignment Tool'!E139:E2172,MATCH(FA_DATA!J123,'Assignment Tool'!D139:D2172,0)))</f>
        <v/>
      </c>
    </row>
    <row r="124" spans="1:11" x14ac:dyDescent="0.25">
      <c r="A124" s="118" t="str">
        <f t="shared" si="2"/>
        <v/>
      </c>
      <c r="G124" t="str">
        <f>IF('Assignment Tool'!C124="","",IF('Assignment Tool'!C124="FST",'Assignment Tool'!D124,""))</f>
        <v/>
      </c>
      <c r="H124">
        <v>124</v>
      </c>
      <c r="I124" t="str">
        <f t="shared" si="3"/>
        <v/>
      </c>
      <c r="J124" t="str">
        <f t="array" ref="J124">IFERROR(INDEX($G$2:$G$2050,_xlfn.AGGREGATE(15,6,(ROW($G$2:$G$2050)-ROW($G$2)+1)/($G$2:$G$2050&lt;&gt;""),ROWS(J$1:J124))),"")</f>
        <v/>
      </c>
      <c r="K124" t="str">
        <f>IF(J124="","",INDEX('Assignment Tool'!E140:E2173,MATCH(FA_DATA!J124,'Assignment Tool'!D140:D2173,0)))</f>
        <v/>
      </c>
    </row>
    <row r="125" spans="1:11" x14ac:dyDescent="0.25">
      <c r="A125" s="118" t="str">
        <f t="shared" si="2"/>
        <v/>
      </c>
      <c r="G125" t="str">
        <f>IF('Assignment Tool'!C125="","",IF('Assignment Tool'!C125="FST",'Assignment Tool'!D125,""))</f>
        <v/>
      </c>
      <c r="H125">
        <v>125</v>
      </c>
      <c r="I125" t="str">
        <f t="shared" si="3"/>
        <v/>
      </c>
      <c r="J125" t="str">
        <f t="array" ref="J125">IFERROR(INDEX($G$2:$G$2050,_xlfn.AGGREGATE(15,6,(ROW($G$2:$G$2050)-ROW($G$2)+1)/($G$2:$G$2050&lt;&gt;""),ROWS(J$1:J125))),"")</f>
        <v/>
      </c>
      <c r="K125" t="str">
        <f>IF(J125="","",INDEX('Assignment Tool'!E141:E2174,MATCH(FA_DATA!J125,'Assignment Tool'!D141:D2174,0)))</f>
        <v/>
      </c>
    </row>
    <row r="126" spans="1:11" x14ac:dyDescent="0.25">
      <c r="A126" s="118" t="str">
        <f t="shared" si="2"/>
        <v/>
      </c>
      <c r="G126" t="str">
        <f>IF('Assignment Tool'!C126="","",IF('Assignment Tool'!C126="FST",'Assignment Tool'!D126,""))</f>
        <v/>
      </c>
      <c r="H126">
        <v>126</v>
      </c>
      <c r="I126" t="str">
        <f t="shared" si="3"/>
        <v/>
      </c>
      <c r="J126" t="str">
        <f t="array" ref="J126">IFERROR(INDEX($G$2:$G$2050,_xlfn.AGGREGATE(15,6,(ROW($G$2:$G$2050)-ROW($G$2)+1)/($G$2:$G$2050&lt;&gt;""),ROWS(J$1:J126))),"")</f>
        <v/>
      </c>
      <c r="K126" t="str">
        <f>IF(J126="","",INDEX('Assignment Tool'!E142:E2175,MATCH(FA_DATA!J126,'Assignment Tool'!D142:D2175,0)))</f>
        <v/>
      </c>
    </row>
    <row r="127" spans="1:11" x14ac:dyDescent="0.25">
      <c r="A127" s="118" t="str">
        <f t="shared" si="2"/>
        <v/>
      </c>
      <c r="G127" t="str">
        <f>IF('Assignment Tool'!C127="","",IF('Assignment Tool'!C127="FST",'Assignment Tool'!D127,""))</f>
        <v/>
      </c>
      <c r="H127">
        <v>127</v>
      </c>
      <c r="I127" t="str">
        <f t="shared" si="3"/>
        <v/>
      </c>
      <c r="J127" t="str">
        <f t="array" ref="J127">IFERROR(INDEX($G$2:$G$2050,_xlfn.AGGREGATE(15,6,(ROW($G$2:$G$2050)-ROW($G$2)+1)/($G$2:$G$2050&lt;&gt;""),ROWS(J$1:J127))),"")</f>
        <v/>
      </c>
      <c r="K127" t="str">
        <f>IF(J127="","",INDEX('Assignment Tool'!E143:E2176,MATCH(FA_DATA!J127,'Assignment Tool'!D143:D2176,0)))</f>
        <v/>
      </c>
    </row>
    <row r="128" spans="1:11" x14ac:dyDescent="0.25">
      <c r="A128" s="118" t="str">
        <f t="shared" si="2"/>
        <v/>
      </c>
      <c r="G128" t="str">
        <f>IF('Assignment Tool'!C128="","",IF('Assignment Tool'!C128="FST",'Assignment Tool'!D128,""))</f>
        <v/>
      </c>
      <c r="H128">
        <v>128</v>
      </c>
      <c r="I128" t="str">
        <f t="shared" si="3"/>
        <v/>
      </c>
      <c r="J128" t="str">
        <f t="array" ref="J128">IFERROR(INDEX($G$2:$G$2050,_xlfn.AGGREGATE(15,6,(ROW($G$2:$G$2050)-ROW($G$2)+1)/($G$2:$G$2050&lt;&gt;""),ROWS(J$1:J128))),"")</f>
        <v/>
      </c>
      <c r="K128" t="str">
        <f>IF(J128="","",INDEX('Assignment Tool'!E144:E2177,MATCH(FA_DATA!J128,'Assignment Tool'!D144:D2177,0)))</f>
        <v/>
      </c>
    </row>
    <row r="129" spans="1:11" x14ac:dyDescent="0.25">
      <c r="A129" s="118" t="str">
        <f t="shared" si="2"/>
        <v/>
      </c>
      <c r="G129" t="str">
        <f>IF('Assignment Tool'!C129="","",IF('Assignment Tool'!C129="FST",'Assignment Tool'!D129,""))</f>
        <v/>
      </c>
      <c r="H129">
        <v>129</v>
      </c>
      <c r="I129" t="str">
        <f t="shared" si="3"/>
        <v/>
      </c>
      <c r="J129" t="str">
        <f t="array" ref="J129">IFERROR(INDEX($G$2:$G$2050,_xlfn.AGGREGATE(15,6,(ROW($G$2:$G$2050)-ROW($G$2)+1)/($G$2:$G$2050&lt;&gt;""),ROWS(J$1:J129))),"")</f>
        <v/>
      </c>
      <c r="K129" t="str">
        <f>IF(J129="","",INDEX('Assignment Tool'!E145:E2178,MATCH(FA_DATA!J129,'Assignment Tool'!D145:D2178,0)))</f>
        <v/>
      </c>
    </row>
    <row r="130" spans="1:11" x14ac:dyDescent="0.25">
      <c r="A130" s="118" t="str">
        <f t="shared" ref="A130:A193" si="4">VLOOKUP(H130,$I$1:$J$1000,2)</f>
        <v/>
      </c>
      <c r="G130" t="str">
        <f>IF('Assignment Tool'!C130="","",IF('Assignment Tool'!C130="FST",'Assignment Tool'!D130,""))</f>
        <v/>
      </c>
      <c r="H130">
        <v>130</v>
      </c>
      <c r="I130" t="str">
        <f t="shared" si="3"/>
        <v/>
      </c>
      <c r="J130" t="str">
        <f t="array" ref="J130">IFERROR(INDEX($G$2:$G$2050,_xlfn.AGGREGATE(15,6,(ROW($G$2:$G$2050)-ROW($G$2)+1)/($G$2:$G$2050&lt;&gt;""),ROWS(J$1:J130))),"")</f>
        <v/>
      </c>
      <c r="K130" t="str">
        <f>IF(J130="","",INDEX('Assignment Tool'!E146:E2179,MATCH(FA_DATA!J130,'Assignment Tool'!D146:D2179,0)))</f>
        <v/>
      </c>
    </row>
    <row r="131" spans="1:11" x14ac:dyDescent="0.25">
      <c r="A131" s="118" t="str">
        <f t="shared" si="4"/>
        <v/>
      </c>
      <c r="G131" t="str">
        <f>IF('Assignment Tool'!C131="","",IF('Assignment Tool'!C131="FST",'Assignment Tool'!D131,""))</f>
        <v/>
      </c>
      <c r="H131">
        <v>131</v>
      </c>
      <c r="I131" t="str">
        <f t="shared" ref="I131:I194" si="5">IFERROR((I130+K130),"")</f>
        <v/>
      </c>
      <c r="J131" t="str">
        <f t="array" ref="J131">IFERROR(INDEX($G$2:$G$2050,_xlfn.AGGREGATE(15,6,(ROW($G$2:$G$2050)-ROW($G$2)+1)/($G$2:$G$2050&lt;&gt;""),ROWS(J$1:J131))),"")</f>
        <v/>
      </c>
      <c r="K131" t="str">
        <f>IF(J131="","",INDEX('Assignment Tool'!E147:E2180,MATCH(FA_DATA!J131,'Assignment Tool'!D147:D2180,0)))</f>
        <v/>
      </c>
    </row>
    <row r="132" spans="1:11" x14ac:dyDescent="0.25">
      <c r="A132" s="118" t="str">
        <f t="shared" si="4"/>
        <v/>
      </c>
      <c r="G132" t="str">
        <f>IF('Assignment Tool'!C132="","",IF('Assignment Tool'!C132="FST",'Assignment Tool'!D132,""))</f>
        <v/>
      </c>
      <c r="H132">
        <v>132</v>
      </c>
      <c r="I132" t="str">
        <f t="shared" si="5"/>
        <v/>
      </c>
      <c r="J132" t="str">
        <f t="array" ref="J132">IFERROR(INDEX($G$2:$G$2050,_xlfn.AGGREGATE(15,6,(ROW($G$2:$G$2050)-ROW($G$2)+1)/($G$2:$G$2050&lt;&gt;""),ROWS(J$1:J132))),"")</f>
        <v/>
      </c>
      <c r="K132" t="str">
        <f>IF(J132="","",INDEX('Assignment Tool'!E148:E2181,MATCH(FA_DATA!J132,'Assignment Tool'!D148:D2181,0)))</f>
        <v/>
      </c>
    </row>
    <row r="133" spans="1:11" x14ac:dyDescent="0.25">
      <c r="A133" s="118" t="str">
        <f t="shared" si="4"/>
        <v/>
      </c>
      <c r="G133" t="str">
        <f>IF('Assignment Tool'!C133="","",IF('Assignment Tool'!C133="FST",'Assignment Tool'!D133,""))</f>
        <v/>
      </c>
      <c r="H133">
        <v>133</v>
      </c>
      <c r="I133" t="str">
        <f t="shared" si="5"/>
        <v/>
      </c>
      <c r="J133" t="str">
        <f t="array" ref="J133">IFERROR(INDEX($G$2:$G$2050,_xlfn.AGGREGATE(15,6,(ROW($G$2:$G$2050)-ROW($G$2)+1)/($G$2:$G$2050&lt;&gt;""),ROWS(J$1:J133))),"")</f>
        <v/>
      </c>
      <c r="K133" t="str">
        <f>IF(J133="","",INDEX('Assignment Tool'!E149:E2182,MATCH(FA_DATA!J133,'Assignment Tool'!D149:D2182,0)))</f>
        <v/>
      </c>
    </row>
    <row r="134" spans="1:11" x14ac:dyDescent="0.25">
      <c r="A134" s="118" t="str">
        <f t="shared" si="4"/>
        <v/>
      </c>
      <c r="G134" t="str">
        <f>IF('Assignment Tool'!C134="","",IF('Assignment Tool'!C134="FST",'Assignment Tool'!D134,""))</f>
        <v/>
      </c>
      <c r="H134">
        <v>134</v>
      </c>
      <c r="I134" t="str">
        <f t="shared" si="5"/>
        <v/>
      </c>
      <c r="J134" t="str">
        <f t="array" ref="J134">IFERROR(INDEX($G$2:$G$2050,_xlfn.AGGREGATE(15,6,(ROW($G$2:$G$2050)-ROW($G$2)+1)/($G$2:$G$2050&lt;&gt;""),ROWS(J$1:J134))),"")</f>
        <v/>
      </c>
      <c r="K134" t="str">
        <f>IF(J134="","",INDEX('Assignment Tool'!E150:E2183,MATCH(FA_DATA!J134,'Assignment Tool'!D150:D2183,0)))</f>
        <v/>
      </c>
    </row>
    <row r="135" spans="1:11" x14ac:dyDescent="0.25">
      <c r="A135" s="118" t="str">
        <f t="shared" si="4"/>
        <v/>
      </c>
      <c r="G135" t="str">
        <f>IF('Assignment Tool'!C135="","",IF('Assignment Tool'!C135="FST",'Assignment Tool'!D135,""))</f>
        <v/>
      </c>
      <c r="H135">
        <v>135</v>
      </c>
      <c r="I135" t="str">
        <f t="shared" si="5"/>
        <v/>
      </c>
      <c r="J135" t="str">
        <f t="array" ref="J135">IFERROR(INDEX($G$2:$G$2050,_xlfn.AGGREGATE(15,6,(ROW($G$2:$G$2050)-ROW($G$2)+1)/($G$2:$G$2050&lt;&gt;""),ROWS(J$1:J135))),"")</f>
        <v/>
      </c>
      <c r="K135" t="str">
        <f>IF(J135="","",INDEX('Assignment Tool'!E151:E2184,MATCH(FA_DATA!J135,'Assignment Tool'!D151:D2184,0)))</f>
        <v/>
      </c>
    </row>
    <row r="136" spans="1:11" x14ac:dyDescent="0.25">
      <c r="A136" s="118" t="str">
        <f t="shared" si="4"/>
        <v/>
      </c>
      <c r="G136" t="str">
        <f>IF('Assignment Tool'!C136="","",IF('Assignment Tool'!C136="FST",'Assignment Tool'!D136,""))</f>
        <v/>
      </c>
      <c r="H136">
        <v>136</v>
      </c>
      <c r="I136" t="str">
        <f t="shared" si="5"/>
        <v/>
      </c>
      <c r="J136" t="str">
        <f t="array" ref="J136">IFERROR(INDEX($G$2:$G$2050,_xlfn.AGGREGATE(15,6,(ROW($G$2:$G$2050)-ROW($G$2)+1)/($G$2:$G$2050&lt;&gt;""),ROWS(J$1:J136))),"")</f>
        <v/>
      </c>
      <c r="K136" t="str">
        <f>IF(J136="","",INDEX('Assignment Tool'!E152:E2185,MATCH(FA_DATA!J136,'Assignment Tool'!D152:D2185,0)))</f>
        <v/>
      </c>
    </row>
    <row r="137" spans="1:11" x14ac:dyDescent="0.25">
      <c r="A137" s="118" t="str">
        <f t="shared" si="4"/>
        <v/>
      </c>
      <c r="G137" t="str">
        <f>IF('Assignment Tool'!C137="","",IF('Assignment Tool'!C137="FST",'Assignment Tool'!D137,""))</f>
        <v/>
      </c>
      <c r="H137">
        <v>137</v>
      </c>
      <c r="I137" t="str">
        <f t="shared" si="5"/>
        <v/>
      </c>
      <c r="J137" t="str">
        <f t="array" ref="J137">IFERROR(INDEX($G$2:$G$2050,_xlfn.AGGREGATE(15,6,(ROW($G$2:$G$2050)-ROW($G$2)+1)/($G$2:$G$2050&lt;&gt;""),ROWS(J$1:J137))),"")</f>
        <v/>
      </c>
      <c r="K137" t="str">
        <f>IF(J137="","",INDEX('Assignment Tool'!E153:E2186,MATCH(FA_DATA!J137,'Assignment Tool'!D153:D2186,0)))</f>
        <v/>
      </c>
    </row>
    <row r="138" spans="1:11" x14ac:dyDescent="0.25">
      <c r="A138" s="118" t="str">
        <f t="shared" si="4"/>
        <v/>
      </c>
      <c r="G138" t="str">
        <f>IF('Assignment Tool'!C138="","",IF('Assignment Tool'!C138="FST",'Assignment Tool'!D138,""))</f>
        <v/>
      </c>
      <c r="H138">
        <v>138</v>
      </c>
      <c r="I138" t="str">
        <f t="shared" si="5"/>
        <v/>
      </c>
      <c r="J138" t="str">
        <f t="array" ref="J138">IFERROR(INDEX($G$2:$G$2050,_xlfn.AGGREGATE(15,6,(ROW($G$2:$G$2050)-ROW($G$2)+1)/($G$2:$G$2050&lt;&gt;""),ROWS(J$1:J138))),"")</f>
        <v/>
      </c>
      <c r="K138" t="str">
        <f>IF(J138="","",INDEX('Assignment Tool'!E154:E2187,MATCH(FA_DATA!J138,'Assignment Tool'!D154:D2187,0)))</f>
        <v/>
      </c>
    </row>
    <row r="139" spans="1:11" x14ac:dyDescent="0.25">
      <c r="A139" s="118" t="str">
        <f t="shared" si="4"/>
        <v/>
      </c>
      <c r="G139" t="str">
        <f>IF('Assignment Tool'!C139="","",IF('Assignment Tool'!C139="FST",'Assignment Tool'!D139,""))</f>
        <v/>
      </c>
      <c r="H139">
        <v>139</v>
      </c>
      <c r="I139" t="str">
        <f t="shared" si="5"/>
        <v/>
      </c>
      <c r="J139" t="str">
        <f t="array" ref="J139">IFERROR(INDEX($G$2:$G$2050,_xlfn.AGGREGATE(15,6,(ROW($G$2:$G$2050)-ROW($G$2)+1)/($G$2:$G$2050&lt;&gt;""),ROWS(J$1:J139))),"")</f>
        <v/>
      </c>
      <c r="K139" t="str">
        <f>IF(J139="","",INDEX('Assignment Tool'!E155:E2188,MATCH(FA_DATA!J139,'Assignment Tool'!D155:D2188,0)))</f>
        <v/>
      </c>
    </row>
    <row r="140" spans="1:11" x14ac:dyDescent="0.25">
      <c r="A140" s="118" t="str">
        <f t="shared" si="4"/>
        <v/>
      </c>
      <c r="G140" t="str">
        <f>IF('Assignment Tool'!C140="","",IF('Assignment Tool'!C140="FST",'Assignment Tool'!D140,""))</f>
        <v>F 4723-1 NW 114TH LN</v>
      </c>
      <c r="H140">
        <v>140</v>
      </c>
      <c r="I140" t="str">
        <f t="shared" si="5"/>
        <v/>
      </c>
      <c r="J140" t="str">
        <f t="array" ref="J140">IFERROR(INDEX($G$2:$G$2050,_xlfn.AGGREGATE(15,6,(ROW($G$2:$G$2050)-ROW($G$2)+1)/($G$2:$G$2050&lt;&gt;""),ROWS(J$1:J140))),"")</f>
        <v/>
      </c>
      <c r="K140" t="str">
        <f>IF(J140="","",INDEX('Assignment Tool'!E156:E2189,MATCH(FA_DATA!J140,'Assignment Tool'!D156:D2189,0)))</f>
        <v/>
      </c>
    </row>
    <row r="141" spans="1:11" x14ac:dyDescent="0.25">
      <c r="A141" s="118" t="str">
        <f t="shared" si="4"/>
        <v/>
      </c>
      <c r="G141" t="str">
        <f>IF('Assignment Tool'!C141="","",IF('Assignment Tool'!C141="FST",'Assignment Tool'!D141,""))</f>
        <v>F 4755-1 NW 114TH LN</v>
      </c>
      <c r="H141">
        <v>141</v>
      </c>
      <c r="I141" t="str">
        <f t="shared" si="5"/>
        <v/>
      </c>
      <c r="J141" t="str">
        <f t="array" ref="J141">IFERROR(INDEX($G$2:$G$2050,_xlfn.AGGREGATE(15,6,(ROW($G$2:$G$2050)-ROW($G$2)+1)/($G$2:$G$2050&lt;&gt;""),ROWS(J$1:J141))),"")</f>
        <v/>
      </c>
      <c r="K141" t="str">
        <f>IF(J141="","",INDEX('Assignment Tool'!E157:E2190,MATCH(FA_DATA!J141,'Assignment Tool'!D157:D2190,0)))</f>
        <v/>
      </c>
    </row>
    <row r="142" spans="1:11" x14ac:dyDescent="0.25">
      <c r="A142" s="118" t="str">
        <f t="shared" si="4"/>
        <v/>
      </c>
      <c r="G142" t="str">
        <f>IF('Assignment Tool'!C142="","",IF('Assignment Tool'!C142="FST",'Assignment Tool'!D142,""))</f>
        <v/>
      </c>
      <c r="H142">
        <v>142</v>
      </c>
      <c r="I142" t="str">
        <f t="shared" si="5"/>
        <v/>
      </c>
      <c r="J142" t="str">
        <f t="array" ref="J142">IFERROR(INDEX($G$2:$G$2050,_xlfn.AGGREGATE(15,6,(ROW($G$2:$G$2050)-ROW($G$2)+1)/($G$2:$G$2050&lt;&gt;""),ROWS(J$1:J142))),"")</f>
        <v/>
      </c>
      <c r="K142" t="str">
        <f>IF(J142="","",INDEX('Assignment Tool'!E158:E2191,MATCH(FA_DATA!J142,'Assignment Tool'!D158:D2191,0)))</f>
        <v/>
      </c>
    </row>
    <row r="143" spans="1:11" x14ac:dyDescent="0.25">
      <c r="A143" s="118" t="str">
        <f t="shared" si="4"/>
        <v/>
      </c>
      <c r="G143" t="str">
        <f>IF('Assignment Tool'!C143="","",IF('Assignment Tool'!C143="FST",'Assignment Tool'!D143,""))</f>
        <v/>
      </c>
      <c r="H143">
        <v>143</v>
      </c>
      <c r="I143" t="str">
        <f t="shared" si="5"/>
        <v/>
      </c>
      <c r="J143" t="str">
        <f t="array" ref="J143">IFERROR(INDEX($G$2:$G$2050,_xlfn.AGGREGATE(15,6,(ROW($G$2:$G$2050)-ROW($G$2)+1)/($G$2:$G$2050&lt;&gt;""),ROWS(J$1:J143))),"")</f>
        <v/>
      </c>
      <c r="K143" t="str">
        <f>IF(J143="","",INDEX('Assignment Tool'!E159:E2192,MATCH(FA_DATA!J143,'Assignment Tool'!D159:D2192,0)))</f>
        <v/>
      </c>
    </row>
    <row r="144" spans="1:11" x14ac:dyDescent="0.25">
      <c r="A144" s="118" t="str">
        <f t="shared" si="4"/>
        <v/>
      </c>
      <c r="G144" t="str">
        <f>IF('Assignment Tool'!C144="","",IF('Assignment Tool'!C144="FST",'Assignment Tool'!D144,""))</f>
        <v/>
      </c>
      <c r="H144">
        <v>144</v>
      </c>
      <c r="I144" t="str">
        <f t="shared" si="5"/>
        <v/>
      </c>
      <c r="J144" t="str">
        <f t="array" ref="J144">IFERROR(INDEX($G$2:$G$2050,_xlfn.AGGREGATE(15,6,(ROW($G$2:$G$2050)-ROW($G$2)+1)/($G$2:$G$2050&lt;&gt;""),ROWS(J$1:J144))),"")</f>
        <v/>
      </c>
      <c r="K144" t="str">
        <f>IF(J144="","",INDEX('Assignment Tool'!E160:E2193,MATCH(FA_DATA!J144,'Assignment Tool'!D160:D2193,0)))</f>
        <v/>
      </c>
    </row>
    <row r="145" spans="1:11" x14ac:dyDescent="0.25">
      <c r="A145" s="118" t="str">
        <f t="shared" si="4"/>
        <v/>
      </c>
      <c r="G145" t="str">
        <f>IF('Assignment Tool'!C145="","",IF('Assignment Tool'!C145="FST",'Assignment Tool'!D145,""))</f>
        <v/>
      </c>
      <c r="H145">
        <v>145</v>
      </c>
      <c r="I145" t="str">
        <f t="shared" si="5"/>
        <v/>
      </c>
      <c r="J145" t="str">
        <f t="array" ref="J145">IFERROR(INDEX($G$2:$G$2050,_xlfn.AGGREGATE(15,6,(ROW($G$2:$G$2050)-ROW($G$2)+1)/($G$2:$G$2050&lt;&gt;""),ROWS(J$1:J145))),"")</f>
        <v/>
      </c>
      <c r="K145" t="str">
        <f>IF(J145="","",INDEX('Assignment Tool'!E161:E2194,MATCH(FA_DATA!J145,'Assignment Tool'!D161:D2194,0)))</f>
        <v/>
      </c>
    </row>
    <row r="146" spans="1:11" x14ac:dyDescent="0.25">
      <c r="A146" s="118" t="str">
        <f t="shared" si="4"/>
        <v/>
      </c>
      <c r="G146" t="str">
        <f>IF('Assignment Tool'!C146="","",IF('Assignment Tool'!C146="FST",'Assignment Tool'!D146,""))</f>
        <v/>
      </c>
      <c r="H146">
        <v>146</v>
      </c>
      <c r="I146" t="str">
        <f t="shared" si="5"/>
        <v/>
      </c>
      <c r="J146" t="str">
        <f t="array" ref="J146">IFERROR(INDEX($G$2:$G$2050,_xlfn.AGGREGATE(15,6,(ROW($G$2:$G$2050)-ROW($G$2)+1)/($G$2:$G$2050&lt;&gt;""),ROWS(J$1:J146))),"")</f>
        <v/>
      </c>
      <c r="K146" t="str">
        <f>IF(J146="","",INDEX('Assignment Tool'!E162:E2195,MATCH(FA_DATA!J146,'Assignment Tool'!D162:D2195,0)))</f>
        <v/>
      </c>
    </row>
    <row r="147" spans="1:11" x14ac:dyDescent="0.25">
      <c r="A147" s="118" t="str">
        <f t="shared" si="4"/>
        <v/>
      </c>
      <c r="G147" t="str">
        <f>IF('Assignment Tool'!C147="","",IF('Assignment Tool'!C147="FST",'Assignment Tool'!D147,""))</f>
        <v/>
      </c>
      <c r="H147">
        <v>147</v>
      </c>
      <c r="I147" t="str">
        <f t="shared" si="5"/>
        <v/>
      </c>
      <c r="J147" t="str">
        <f t="array" ref="J147">IFERROR(INDEX($G$2:$G$2050,_xlfn.AGGREGATE(15,6,(ROW($G$2:$G$2050)-ROW($G$2)+1)/($G$2:$G$2050&lt;&gt;""),ROWS(J$1:J147))),"")</f>
        <v/>
      </c>
      <c r="K147" t="str">
        <f>IF(J147="","",INDEX('Assignment Tool'!E163:E2196,MATCH(FA_DATA!J147,'Assignment Tool'!D163:D2196,0)))</f>
        <v/>
      </c>
    </row>
    <row r="148" spans="1:11" x14ac:dyDescent="0.25">
      <c r="A148" s="118" t="str">
        <f t="shared" si="4"/>
        <v/>
      </c>
      <c r="G148" t="str">
        <f>IF('Assignment Tool'!C148="","",IF('Assignment Tool'!C148="FST",'Assignment Tool'!D148,""))</f>
        <v/>
      </c>
      <c r="H148">
        <v>148</v>
      </c>
      <c r="I148" t="str">
        <f t="shared" si="5"/>
        <v/>
      </c>
      <c r="J148" t="str">
        <f t="array" ref="J148">IFERROR(INDEX($G$2:$G$2050,_xlfn.AGGREGATE(15,6,(ROW($G$2:$G$2050)-ROW($G$2)+1)/($G$2:$G$2050&lt;&gt;""),ROWS(J$1:J148))),"")</f>
        <v/>
      </c>
      <c r="K148" t="str">
        <f>IF(J148="","",INDEX('Assignment Tool'!E164:E2197,MATCH(FA_DATA!J148,'Assignment Tool'!D164:D2197,0)))</f>
        <v/>
      </c>
    </row>
    <row r="149" spans="1:11" x14ac:dyDescent="0.25">
      <c r="A149" s="118" t="str">
        <f t="shared" si="4"/>
        <v/>
      </c>
      <c r="G149" t="str">
        <f>IF('Assignment Tool'!C149="","",IF('Assignment Tool'!C149="FST",'Assignment Tool'!D149,""))</f>
        <v/>
      </c>
      <c r="H149">
        <v>149</v>
      </c>
      <c r="I149" t="str">
        <f t="shared" si="5"/>
        <v/>
      </c>
      <c r="J149" t="str">
        <f t="array" ref="J149">IFERROR(INDEX($G$2:$G$2050,_xlfn.AGGREGATE(15,6,(ROW($G$2:$G$2050)-ROW($G$2)+1)/($G$2:$G$2050&lt;&gt;""),ROWS(J$1:J149))),"")</f>
        <v/>
      </c>
      <c r="K149" t="str">
        <f>IF(J149="","",INDEX('Assignment Tool'!E165:E2198,MATCH(FA_DATA!J149,'Assignment Tool'!D165:D2198,0)))</f>
        <v/>
      </c>
    </row>
    <row r="150" spans="1:11" x14ac:dyDescent="0.25">
      <c r="A150" s="118" t="str">
        <f t="shared" si="4"/>
        <v/>
      </c>
      <c r="G150" t="str">
        <f>IF('Assignment Tool'!C150="","",IF('Assignment Tool'!C150="FST",'Assignment Tool'!D150,""))</f>
        <v/>
      </c>
      <c r="H150">
        <v>150</v>
      </c>
      <c r="I150" t="str">
        <f t="shared" si="5"/>
        <v/>
      </c>
      <c r="J150" t="str">
        <f t="array" ref="J150">IFERROR(INDEX($G$2:$G$2050,_xlfn.AGGREGATE(15,6,(ROW($G$2:$G$2050)-ROW($G$2)+1)/($G$2:$G$2050&lt;&gt;""),ROWS(J$1:J150))),"")</f>
        <v/>
      </c>
      <c r="K150" t="str">
        <f>IF(J150="","",INDEX('Assignment Tool'!E166:E2199,MATCH(FA_DATA!J150,'Assignment Tool'!D166:D2199,0)))</f>
        <v/>
      </c>
    </row>
    <row r="151" spans="1:11" x14ac:dyDescent="0.25">
      <c r="A151" s="118" t="str">
        <f t="shared" si="4"/>
        <v/>
      </c>
      <c r="G151" t="str">
        <f>IF('Assignment Tool'!C151="","",IF('Assignment Tool'!C151="FST",'Assignment Tool'!D151,""))</f>
        <v/>
      </c>
      <c r="H151">
        <v>151</v>
      </c>
      <c r="I151" t="str">
        <f t="shared" si="5"/>
        <v/>
      </c>
      <c r="J151" t="str">
        <f t="array" ref="J151">IFERROR(INDEX($G$2:$G$2050,_xlfn.AGGREGATE(15,6,(ROW($G$2:$G$2050)-ROW($G$2)+1)/($G$2:$G$2050&lt;&gt;""),ROWS(J$1:J151))),"")</f>
        <v/>
      </c>
      <c r="K151" t="str">
        <f>IF(J151="","",INDEX('Assignment Tool'!E167:E2200,MATCH(FA_DATA!J151,'Assignment Tool'!D167:D2200,0)))</f>
        <v/>
      </c>
    </row>
    <row r="152" spans="1:11" x14ac:dyDescent="0.25">
      <c r="A152" s="118" t="str">
        <f t="shared" si="4"/>
        <v/>
      </c>
      <c r="G152" t="str">
        <f>IF('Assignment Tool'!C152="","",IF('Assignment Tool'!C152="FST",'Assignment Tool'!D152,""))</f>
        <v/>
      </c>
      <c r="H152">
        <v>152</v>
      </c>
      <c r="I152" t="str">
        <f t="shared" si="5"/>
        <v/>
      </c>
      <c r="J152" t="str">
        <f t="array" ref="J152">IFERROR(INDEX($G$2:$G$2050,_xlfn.AGGREGATE(15,6,(ROW($G$2:$G$2050)-ROW($G$2)+1)/($G$2:$G$2050&lt;&gt;""),ROWS(J$1:J152))),"")</f>
        <v/>
      </c>
      <c r="K152" t="str">
        <f>IF(J152="","",INDEX('Assignment Tool'!E168:E2201,MATCH(FA_DATA!J152,'Assignment Tool'!D168:D2201,0)))</f>
        <v/>
      </c>
    </row>
    <row r="153" spans="1:11" x14ac:dyDescent="0.25">
      <c r="A153" s="118" t="str">
        <f t="shared" si="4"/>
        <v/>
      </c>
      <c r="G153" t="str">
        <f>IF('Assignment Tool'!C153="","",IF('Assignment Tool'!C153="FST",'Assignment Tool'!D153,""))</f>
        <v/>
      </c>
      <c r="H153">
        <v>153</v>
      </c>
      <c r="I153" t="str">
        <f t="shared" si="5"/>
        <v/>
      </c>
      <c r="J153" t="str">
        <f t="array" ref="J153">IFERROR(INDEX($G$2:$G$2050,_xlfn.AGGREGATE(15,6,(ROW($G$2:$G$2050)-ROW($G$2)+1)/($G$2:$G$2050&lt;&gt;""),ROWS(J$1:J153))),"")</f>
        <v/>
      </c>
      <c r="K153" t="str">
        <f>IF(J153="","",INDEX('Assignment Tool'!E169:E2202,MATCH(FA_DATA!J153,'Assignment Tool'!D169:D2202,0)))</f>
        <v/>
      </c>
    </row>
    <row r="154" spans="1:11" x14ac:dyDescent="0.25">
      <c r="A154" s="118" t="str">
        <f t="shared" si="4"/>
        <v/>
      </c>
      <c r="G154" t="str">
        <f>IF('Assignment Tool'!C154="","",IF('Assignment Tool'!C154="FST",'Assignment Tool'!D154,""))</f>
        <v/>
      </c>
      <c r="H154">
        <v>154</v>
      </c>
      <c r="I154" t="str">
        <f t="shared" si="5"/>
        <v/>
      </c>
      <c r="J154" t="str">
        <f t="array" ref="J154">IFERROR(INDEX($G$2:$G$2050,_xlfn.AGGREGATE(15,6,(ROW($G$2:$G$2050)-ROW($G$2)+1)/($G$2:$G$2050&lt;&gt;""),ROWS(J$1:J154))),"")</f>
        <v/>
      </c>
      <c r="K154" t="str">
        <f>IF(J154="","",INDEX('Assignment Tool'!E170:E2203,MATCH(FA_DATA!J154,'Assignment Tool'!D170:D2203,0)))</f>
        <v/>
      </c>
    </row>
    <row r="155" spans="1:11" x14ac:dyDescent="0.25">
      <c r="A155" s="118" t="str">
        <f t="shared" si="4"/>
        <v/>
      </c>
      <c r="G155" t="str">
        <f>IF('Assignment Tool'!C155="","",IF('Assignment Tool'!C155="FST",'Assignment Tool'!D155,""))</f>
        <v/>
      </c>
      <c r="H155">
        <v>155</v>
      </c>
      <c r="I155" t="str">
        <f t="shared" si="5"/>
        <v/>
      </c>
      <c r="J155" t="str">
        <f t="array" ref="J155">IFERROR(INDEX($G$2:$G$2050,_xlfn.AGGREGATE(15,6,(ROW($G$2:$G$2050)-ROW($G$2)+1)/($G$2:$G$2050&lt;&gt;""),ROWS(J$1:J155))),"")</f>
        <v/>
      </c>
      <c r="K155" t="str">
        <f>IF(J155="","",INDEX('Assignment Tool'!E171:E2204,MATCH(FA_DATA!J155,'Assignment Tool'!D171:D2204,0)))</f>
        <v/>
      </c>
    </row>
    <row r="156" spans="1:11" x14ac:dyDescent="0.25">
      <c r="A156" s="118" t="str">
        <f t="shared" si="4"/>
        <v/>
      </c>
      <c r="G156" t="str">
        <f>IF('Assignment Tool'!C156="","",IF('Assignment Tool'!C156="FST",'Assignment Tool'!D156,""))</f>
        <v/>
      </c>
      <c r="H156">
        <v>156</v>
      </c>
      <c r="I156" t="str">
        <f t="shared" si="5"/>
        <v/>
      </c>
      <c r="J156" t="str">
        <f t="array" ref="J156">IFERROR(INDEX($G$2:$G$2050,_xlfn.AGGREGATE(15,6,(ROW($G$2:$G$2050)-ROW($G$2)+1)/($G$2:$G$2050&lt;&gt;""),ROWS(J$1:J156))),"")</f>
        <v/>
      </c>
      <c r="K156" t="str">
        <f>IF(J156="","",INDEX('Assignment Tool'!E172:E2205,MATCH(FA_DATA!J156,'Assignment Tool'!D172:D2205,0)))</f>
        <v/>
      </c>
    </row>
    <row r="157" spans="1:11" x14ac:dyDescent="0.25">
      <c r="A157" s="118" t="str">
        <f t="shared" si="4"/>
        <v/>
      </c>
      <c r="G157" t="str">
        <f>IF('Assignment Tool'!C157="","",IF('Assignment Tool'!C157="FST",'Assignment Tool'!D157,""))</f>
        <v/>
      </c>
      <c r="H157">
        <v>157</v>
      </c>
      <c r="I157" t="str">
        <f t="shared" si="5"/>
        <v/>
      </c>
      <c r="J157" t="str">
        <f t="array" ref="J157">IFERROR(INDEX($G$2:$G$2050,_xlfn.AGGREGATE(15,6,(ROW($G$2:$G$2050)-ROW($G$2)+1)/($G$2:$G$2050&lt;&gt;""),ROWS(J$1:J157))),"")</f>
        <v/>
      </c>
      <c r="K157" t="str">
        <f>IF(J157="","",INDEX('Assignment Tool'!E173:E2206,MATCH(FA_DATA!J157,'Assignment Tool'!D173:D2206,0)))</f>
        <v/>
      </c>
    </row>
    <row r="158" spans="1:11" x14ac:dyDescent="0.25">
      <c r="A158" s="118" t="str">
        <f t="shared" si="4"/>
        <v/>
      </c>
      <c r="G158" t="str">
        <f>IF('Assignment Tool'!C158="","",IF('Assignment Tool'!C158="FST",'Assignment Tool'!D158,""))</f>
        <v/>
      </c>
      <c r="H158">
        <v>158</v>
      </c>
      <c r="I158" t="str">
        <f t="shared" si="5"/>
        <v/>
      </c>
      <c r="J158" t="str">
        <f t="array" ref="J158">IFERROR(INDEX($G$2:$G$2050,_xlfn.AGGREGATE(15,6,(ROW($G$2:$G$2050)-ROW($G$2)+1)/($G$2:$G$2050&lt;&gt;""),ROWS(J$1:J158))),"")</f>
        <v/>
      </c>
      <c r="K158" t="str">
        <f>IF(J158="","",INDEX('Assignment Tool'!E174:E2207,MATCH(FA_DATA!J158,'Assignment Tool'!D174:D2207,0)))</f>
        <v/>
      </c>
    </row>
    <row r="159" spans="1:11" x14ac:dyDescent="0.25">
      <c r="A159" s="118" t="str">
        <f t="shared" si="4"/>
        <v/>
      </c>
      <c r="G159" t="str">
        <f>IF('Assignment Tool'!C159="","",IF('Assignment Tool'!C159="FST",'Assignment Tool'!D159,""))</f>
        <v/>
      </c>
      <c r="H159">
        <v>159</v>
      </c>
      <c r="I159" t="str">
        <f t="shared" si="5"/>
        <v/>
      </c>
      <c r="J159" t="str">
        <f t="array" ref="J159">IFERROR(INDEX($G$2:$G$2050,_xlfn.AGGREGATE(15,6,(ROW($G$2:$G$2050)-ROW($G$2)+1)/($G$2:$G$2050&lt;&gt;""),ROWS(J$1:J159))),"")</f>
        <v/>
      </c>
      <c r="K159" t="str">
        <f>IF(J159="","",INDEX('Assignment Tool'!E175:E2208,MATCH(FA_DATA!J159,'Assignment Tool'!D175:D2208,0)))</f>
        <v/>
      </c>
    </row>
    <row r="160" spans="1:11" x14ac:dyDescent="0.25">
      <c r="A160" s="118" t="str">
        <f t="shared" si="4"/>
        <v/>
      </c>
      <c r="G160" t="str">
        <f>IF('Assignment Tool'!C160="","",IF('Assignment Tool'!C160="FST",'Assignment Tool'!D160,""))</f>
        <v/>
      </c>
      <c r="H160">
        <v>160</v>
      </c>
      <c r="I160" t="str">
        <f t="shared" si="5"/>
        <v/>
      </c>
      <c r="J160" t="str">
        <f t="array" ref="J160">IFERROR(INDEX($G$2:$G$2050,_xlfn.AGGREGATE(15,6,(ROW($G$2:$G$2050)-ROW($G$2)+1)/($G$2:$G$2050&lt;&gt;""),ROWS(J$1:J160))),"")</f>
        <v/>
      </c>
      <c r="K160" t="str">
        <f>IF(J160="","",INDEX('Assignment Tool'!E176:E2209,MATCH(FA_DATA!J160,'Assignment Tool'!D176:D2209,0)))</f>
        <v/>
      </c>
    </row>
    <row r="161" spans="1:11" x14ac:dyDescent="0.25">
      <c r="A161" s="118" t="str">
        <f t="shared" si="4"/>
        <v/>
      </c>
      <c r="G161" t="str">
        <f>IF('Assignment Tool'!C161="","",IF('Assignment Tool'!C161="FST",'Assignment Tool'!D161,""))</f>
        <v/>
      </c>
      <c r="H161">
        <v>161</v>
      </c>
      <c r="I161" t="str">
        <f t="shared" si="5"/>
        <v/>
      </c>
      <c r="J161" t="str">
        <f t="array" ref="J161">IFERROR(INDEX($G$2:$G$2050,_xlfn.AGGREGATE(15,6,(ROW($G$2:$G$2050)-ROW($G$2)+1)/($G$2:$G$2050&lt;&gt;""),ROWS(J$1:J161))),"")</f>
        <v/>
      </c>
      <c r="K161" t="str">
        <f>IF(J161="","",INDEX('Assignment Tool'!E177:E2210,MATCH(FA_DATA!J161,'Assignment Tool'!D177:D2210,0)))</f>
        <v/>
      </c>
    </row>
    <row r="162" spans="1:11" x14ac:dyDescent="0.25">
      <c r="A162" s="118" t="str">
        <f t="shared" si="4"/>
        <v/>
      </c>
      <c r="G162" t="str">
        <f>IF('Assignment Tool'!C162="","",IF('Assignment Tool'!C162="FST",'Assignment Tool'!D162,""))</f>
        <v/>
      </c>
      <c r="H162">
        <v>162</v>
      </c>
      <c r="I162" t="str">
        <f t="shared" si="5"/>
        <v/>
      </c>
      <c r="J162" t="str">
        <f t="array" ref="J162">IFERROR(INDEX($G$2:$G$2050,_xlfn.AGGREGATE(15,6,(ROW($G$2:$G$2050)-ROW($G$2)+1)/($G$2:$G$2050&lt;&gt;""),ROWS(J$1:J162))),"")</f>
        <v/>
      </c>
      <c r="K162" t="str">
        <f>IF(J162="","",INDEX('Assignment Tool'!E178:E2211,MATCH(FA_DATA!J162,'Assignment Tool'!D178:D2211,0)))</f>
        <v/>
      </c>
    </row>
    <row r="163" spans="1:11" x14ac:dyDescent="0.25">
      <c r="A163" s="118" t="str">
        <f t="shared" si="4"/>
        <v/>
      </c>
      <c r="G163" t="str">
        <f>IF('Assignment Tool'!C163="","",IF('Assignment Tool'!C163="FST",'Assignment Tool'!D163,""))</f>
        <v/>
      </c>
      <c r="H163">
        <v>163</v>
      </c>
      <c r="I163" t="str">
        <f t="shared" si="5"/>
        <v/>
      </c>
      <c r="J163" t="str">
        <f t="array" ref="J163">IFERROR(INDEX($G$2:$G$2050,_xlfn.AGGREGATE(15,6,(ROW($G$2:$G$2050)-ROW($G$2)+1)/($G$2:$G$2050&lt;&gt;""),ROWS(J$1:J163))),"")</f>
        <v/>
      </c>
      <c r="K163" t="str">
        <f>IF(J163="","",INDEX('Assignment Tool'!E179:E2212,MATCH(FA_DATA!J163,'Assignment Tool'!D179:D2212,0)))</f>
        <v/>
      </c>
    </row>
    <row r="164" spans="1:11" x14ac:dyDescent="0.25">
      <c r="A164" s="118" t="str">
        <f t="shared" si="4"/>
        <v/>
      </c>
      <c r="G164" t="str">
        <f>IF('Assignment Tool'!C164="","",IF('Assignment Tool'!C164="FST",'Assignment Tool'!D164,""))</f>
        <v/>
      </c>
      <c r="H164">
        <v>164</v>
      </c>
      <c r="I164" t="str">
        <f t="shared" si="5"/>
        <v/>
      </c>
      <c r="J164" t="str">
        <f t="array" ref="J164">IFERROR(INDEX($G$2:$G$2050,_xlfn.AGGREGATE(15,6,(ROW($G$2:$G$2050)-ROW($G$2)+1)/($G$2:$G$2050&lt;&gt;""),ROWS(J$1:J164))),"")</f>
        <v/>
      </c>
      <c r="K164" t="str">
        <f>IF(J164="","",INDEX('Assignment Tool'!E180:E2213,MATCH(FA_DATA!J164,'Assignment Tool'!D180:D2213,0)))</f>
        <v/>
      </c>
    </row>
    <row r="165" spans="1:11" x14ac:dyDescent="0.25">
      <c r="A165" s="118" t="str">
        <f t="shared" si="4"/>
        <v/>
      </c>
      <c r="G165" t="str">
        <f>IF('Assignment Tool'!C165="","",IF('Assignment Tool'!C165="FST",'Assignment Tool'!D165,""))</f>
        <v/>
      </c>
      <c r="H165">
        <v>165</v>
      </c>
      <c r="I165" t="str">
        <f t="shared" si="5"/>
        <v/>
      </c>
      <c r="J165" t="str">
        <f t="array" ref="J165">IFERROR(INDEX($G$2:$G$2050,_xlfn.AGGREGATE(15,6,(ROW($G$2:$G$2050)-ROW($G$2)+1)/($G$2:$G$2050&lt;&gt;""),ROWS(J$1:J165))),"")</f>
        <v/>
      </c>
      <c r="K165" t="str">
        <f>IF(J165="","",INDEX('Assignment Tool'!E181:E2214,MATCH(FA_DATA!J165,'Assignment Tool'!D181:D2214,0)))</f>
        <v/>
      </c>
    </row>
    <row r="166" spans="1:11" x14ac:dyDescent="0.25">
      <c r="A166" s="118" t="str">
        <f t="shared" si="4"/>
        <v/>
      </c>
      <c r="G166" t="str">
        <f>IF('Assignment Tool'!C166="","",IF('Assignment Tool'!C166="FST",'Assignment Tool'!D166,""))</f>
        <v/>
      </c>
      <c r="H166">
        <v>166</v>
      </c>
      <c r="I166" t="str">
        <f t="shared" si="5"/>
        <v/>
      </c>
      <c r="J166" t="str">
        <f t="array" ref="J166">IFERROR(INDEX($G$2:$G$2050,_xlfn.AGGREGATE(15,6,(ROW($G$2:$G$2050)-ROW($G$2)+1)/($G$2:$G$2050&lt;&gt;""),ROWS(J$1:J166))),"")</f>
        <v/>
      </c>
      <c r="K166" t="str">
        <f>IF(J166="","",INDEX('Assignment Tool'!E182:E2215,MATCH(FA_DATA!J166,'Assignment Tool'!D182:D2215,0)))</f>
        <v/>
      </c>
    </row>
    <row r="167" spans="1:11" x14ac:dyDescent="0.25">
      <c r="A167" s="118" t="str">
        <f t="shared" si="4"/>
        <v/>
      </c>
      <c r="G167" t="str">
        <f>IF('Assignment Tool'!C167="","",IF('Assignment Tool'!C167="FST",'Assignment Tool'!D167,""))</f>
        <v/>
      </c>
      <c r="H167">
        <v>167</v>
      </c>
      <c r="I167" t="str">
        <f t="shared" si="5"/>
        <v/>
      </c>
      <c r="J167" t="str">
        <f t="array" ref="J167">IFERROR(INDEX($G$2:$G$2050,_xlfn.AGGREGATE(15,6,(ROW($G$2:$G$2050)-ROW($G$2)+1)/($G$2:$G$2050&lt;&gt;""),ROWS(J$1:J167))),"")</f>
        <v/>
      </c>
      <c r="K167" t="str">
        <f>IF(J167="","",INDEX('Assignment Tool'!E183:E2216,MATCH(FA_DATA!J167,'Assignment Tool'!D183:D2216,0)))</f>
        <v/>
      </c>
    </row>
    <row r="168" spans="1:11" x14ac:dyDescent="0.25">
      <c r="A168" s="118" t="str">
        <f t="shared" si="4"/>
        <v/>
      </c>
      <c r="G168" t="str">
        <f>IF('Assignment Tool'!C168="","",IF('Assignment Tool'!C168="FST",'Assignment Tool'!D168,""))</f>
        <v/>
      </c>
      <c r="H168">
        <v>168</v>
      </c>
      <c r="I168" t="str">
        <f t="shared" si="5"/>
        <v/>
      </c>
      <c r="J168" t="str">
        <f t="array" ref="J168">IFERROR(INDEX($G$2:$G$2050,_xlfn.AGGREGATE(15,6,(ROW($G$2:$G$2050)-ROW($G$2)+1)/($G$2:$G$2050&lt;&gt;""),ROWS(J$1:J168))),"")</f>
        <v/>
      </c>
      <c r="K168" t="str">
        <f>IF(J168="","",INDEX('Assignment Tool'!E184:E2217,MATCH(FA_DATA!J168,'Assignment Tool'!D184:D2217,0)))</f>
        <v/>
      </c>
    </row>
    <row r="169" spans="1:11" x14ac:dyDescent="0.25">
      <c r="A169" s="118" t="str">
        <f t="shared" si="4"/>
        <v/>
      </c>
      <c r="G169" t="str">
        <f>IF('Assignment Tool'!C169="","",IF('Assignment Tool'!C169="FST",'Assignment Tool'!D169,""))</f>
        <v/>
      </c>
      <c r="H169">
        <v>169</v>
      </c>
      <c r="I169" t="str">
        <f t="shared" si="5"/>
        <v/>
      </c>
      <c r="J169" t="str">
        <f t="array" ref="J169">IFERROR(INDEX($G$2:$G$2050,_xlfn.AGGREGATE(15,6,(ROW($G$2:$G$2050)-ROW($G$2)+1)/($G$2:$G$2050&lt;&gt;""),ROWS(J$1:J169))),"")</f>
        <v/>
      </c>
      <c r="K169" t="str">
        <f>IF(J169="","",INDEX('Assignment Tool'!E185:E2218,MATCH(FA_DATA!J169,'Assignment Tool'!D185:D2218,0)))</f>
        <v/>
      </c>
    </row>
    <row r="170" spans="1:11" x14ac:dyDescent="0.25">
      <c r="A170" s="118" t="str">
        <f t="shared" si="4"/>
        <v/>
      </c>
      <c r="G170" t="str">
        <f>IF('Assignment Tool'!C170="","",IF('Assignment Tool'!C170="FST",'Assignment Tool'!D170,""))</f>
        <v/>
      </c>
      <c r="H170">
        <v>170</v>
      </c>
      <c r="I170" t="str">
        <f t="shared" si="5"/>
        <v/>
      </c>
      <c r="J170" t="str">
        <f t="array" ref="J170">IFERROR(INDEX($G$2:$G$2050,_xlfn.AGGREGATE(15,6,(ROW($G$2:$G$2050)-ROW($G$2)+1)/($G$2:$G$2050&lt;&gt;""),ROWS(J$1:J170))),"")</f>
        <v/>
      </c>
      <c r="K170" t="str">
        <f>IF(J170="","",INDEX('Assignment Tool'!E186:E2219,MATCH(FA_DATA!J170,'Assignment Tool'!D186:D2219,0)))</f>
        <v/>
      </c>
    </row>
    <row r="171" spans="1:11" x14ac:dyDescent="0.25">
      <c r="A171" s="118" t="str">
        <f t="shared" si="4"/>
        <v/>
      </c>
      <c r="G171" t="str">
        <f>IF('Assignment Tool'!C171="","",IF('Assignment Tool'!C171="FST",'Assignment Tool'!D171,""))</f>
        <v/>
      </c>
      <c r="H171">
        <v>171</v>
      </c>
      <c r="I171" t="str">
        <f t="shared" si="5"/>
        <v/>
      </c>
      <c r="J171" t="str">
        <f t="array" ref="J171">IFERROR(INDEX($G$2:$G$2050,_xlfn.AGGREGATE(15,6,(ROW($G$2:$G$2050)-ROW($G$2)+1)/($G$2:$G$2050&lt;&gt;""),ROWS(J$1:J171))),"")</f>
        <v/>
      </c>
      <c r="K171" t="str">
        <f>IF(J171="","",INDEX('Assignment Tool'!E187:E2220,MATCH(FA_DATA!J171,'Assignment Tool'!D187:D2220,0)))</f>
        <v/>
      </c>
    </row>
    <row r="172" spans="1:11" x14ac:dyDescent="0.25">
      <c r="A172" s="118" t="str">
        <f t="shared" si="4"/>
        <v/>
      </c>
      <c r="G172" t="str">
        <f>IF('Assignment Tool'!C172="","",IF('Assignment Tool'!C172="FST",'Assignment Tool'!D172,""))</f>
        <v/>
      </c>
      <c r="H172">
        <v>172</v>
      </c>
      <c r="I172" t="str">
        <f t="shared" si="5"/>
        <v/>
      </c>
      <c r="J172" t="str">
        <f t="array" ref="J172">IFERROR(INDEX($G$2:$G$2050,_xlfn.AGGREGATE(15,6,(ROW($G$2:$G$2050)-ROW($G$2)+1)/($G$2:$G$2050&lt;&gt;""),ROWS(J$1:J172))),"")</f>
        <v/>
      </c>
      <c r="K172" t="str">
        <f>IF(J172="","",INDEX('Assignment Tool'!E188:E2221,MATCH(FA_DATA!J172,'Assignment Tool'!D188:D2221,0)))</f>
        <v/>
      </c>
    </row>
    <row r="173" spans="1:11" x14ac:dyDescent="0.25">
      <c r="A173" s="118" t="str">
        <f t="shared" si="4"/>
        <v/>
      </c>
      <c r="G173" t="str">
        <f>IF('Assignment Tool'!C173="","",IF('Assignment Tool'!C173="FST",'Assignment Tool'!D173,""))</f>
        <v/>
      </c>
      <c r="H173">
        <v>173</v>
      </c>
      <c r="I173" t="str">
        <f t="shared" si="5"/>
        <v/>
      </c>
      <c r="J173" t="str">
        <f t="array" ref="J173">IFERROR(INDEX($G$2:$G$2050,_xlfn.AGGREGATE(15,6,(ROW($G$2:$G$2050)-ROW($G$2)+1)/($G$2:$G$2050&lt;&gt;""),ROWS(J$1:J173))),"")</f>
        <v/>
      </c>
      <c r="K173" t="str">
        <f>IF(J173="","",INDEX('Assignment Tool'!E189:E2222,MATCH(FA_DATA!J173,'Assignment Tool'!D189:D2222,0)))</f>
        <v/>
      </c>
    </row>
    <row r="174" spans="1:11" x14ac:dyDescent="0.25">
      <c r="A174" s="118" t="str">
        <f t="shared" si="4"/>
        <v/>
      </c>
      <c r="G174" t="str">
        <f>IF('Assignment Tool'!C174="","",IF('Assignment Tool'!C174="FST",'Assignment Tool'!D174,""))</f>
        <v/>
      </c>
      <c r="H174">
        <v>174</v>
      </c>
      <c r="I174" t="str">
        <f t="shared" si="5"/>
        <v/>
      </c>
      <c r="J174" t="str">
        <f t="array" ref="J174">IFERROR(INDEX($G$2:$G$2050,_xlfn.AGGREGATE(15,6,(ROW($G$2:$G$2050)-ROW($G$2)+1)/($G$2:$G$2050&lt;&gt;""),ROWS(J$1:J174))),"")</f>
        <v/>
      </c>
      <c r="K174" t="str">
        <f>IF(J174="","",INDEX('Assignment Tool'!E190:E2223,MATCH(FA_DATA!J174,'Assignment Tool'!D190:D2223,0)))</f>
        <v/>
      </c>
    </row>
    <row r="175" spans="1:11" x14ac:dyDescent="0.25">
      <c r="A175" s="118" t="str">
        <f t="shared" si="4"/>
        <v/>
      </c>
      <c r="G175" t="str">
        <f>IF('Assignment Tool'!C175="","",IF('Assignment Tool'!C175="FST",'Assignment Tool'!D175,""))</f>
        <v/>
      </c>
      <c r="H175">
        <v>175</v>
      </c>
      <c r="I175" t="str">
        <f t="shared" si="5"/>
        <v/>
      </c>
      <c r="J175" t="str">
        <f t="array" ref="J175">IFERROR(INDEX($G$2:$G$2050,_xlfn.AGGREGATE(15,6,(ROW($G$2:$G$2050)-ROW($G$2)+1)/($G$2:$G$2050&lt;&gt;""),ROWS(J$1:J175))),"")</f>
        <v/>
      </c>
      <c r="K175" t="str">
        <f>IF(J175="","",INDEX('Assignment Tool'!E191:E2224,MATCH(FA_DATA!J175,'Assignment Tool'!D191:D2224,0)))</f>
        <v/>
      </c>
    </row>
    <row r="176" spans="1:11" x14ac:dyDescent="0.25">
      <c r="A176" s="118" t="str">
        <f t="shared" si="4"/>
        <v/>
      </c>
      <c r="G176" t="str">
        <f>IF('Assignment Tool'!C176="","",IF('Assignment Tool'!C176="FST",'Assignment Tool'!D176,""))</f>
        <v/>
      </c>
      <c r="H176">
        <v>176</v>
      </c>
      <c r="I176" t="str">
        <f t="shared" si="5"/>
        <v/>
      </c>
      <c r="J176" t="str">
        <f t="array" ref="J176">IFERROR(INDEX($G$2:$G$2050,_xlfn.AGGREGATE(15,6,(ROW($G$2:$G$2050)-ROW($G$2)+1)/($G$2:$G$2050&lt;&gt;""),ROWS(J$1:J176))),"")</f>
        <v/>
      </c>
      <c r="K176" t="str">
        <f>IF(J176="","",INDEX('Assignment Tool'!E192:E2225,MATCH(FA_DATA!J176,'Assignment Tool'!D192:D2225,0)))</f>
        <v/>
      </c>
    </row>
    <row r="177" spans="1:11" x14ac:dyDescent="0.25">
      <c r="A177" s="118" t="str">
        <f t="shared" si="4"/>
        <v/>
      </c>
      <c r="G177" t="str">
        <f>IF('Assignment Tool'!C177="","",IF('Assignment Tool'!C177="FST",'Assignment Tool'!D177,""))</f>
        <v/>
      </c>
      <c r="H177">
        <v>177</v>
      </c>
      <c r="I177" t="str">
        <f t="shared" si="5"/>
        <v/>
      </c>
      <c r="J177" t="str">
        <f t="array" ref="J177">IFERROR(INDEX($G$2:$G$2050,_xlfn.AGGREGATE(15,6,(ROW($G$2:$G$2050)-ROW($G$2)+1)/($G$2:$G$2050&lt;&gt;""),ROWS(J$1:J177))),"")</f>
        <v/>
      </c>
      <c r="K177" t="str">
        <f>IF(J177="","",INDEX('Assignment Tool'!E193:E2226,MATCH(FA_DATA!J177,'Assignment Tool'!D193:D2226,0)))</f>
        <v/>
      </c>
    </row>
    <row r="178" spans="1:11" x14ac:dyDescent="0.25">
      <c r="A178" s="118" t="str">
        <f t="shared" si="4"/>
        <v/>
      </c>
      <c r="G178" t="str">
        <f>IF('Assignment Tool'!C178="","",IF('Assignment Tool'!C178="FST",'Assignment Tool'!D178,""))</f>
        <v/>
      </c>
      <c r="H178">
        <v>178</v>
      </c>
      <c r="I178" t="str">
        <f t="shared" si="5"/>
        <v/>
      </c>
      <c r="J178" t="str">
        <f t="array" ref="J178">IFERROR(INDEX($G$2:$G$2050,_xlfn.AGGREGATE(15,6,(ROW($G$2:$G$2050)-ROW($G$2)+1)/($G$2:$G$2050&lt;&gt;""),ROWS(J$1:J178))),"")</f>
        <v/>
      </c>
      <c r="K178" t="str">
        <f>IF(J178="","",INDEX('Assignment Tool'!E194:E2227,MATCH(FA_DATA!J178,'Assignment Tool'!D194:D2227,0)))</f>
        <v/>
      </c>
    </row>
    <row r="179" spans="1:11" x14ac:dyDescent="0.25">
      <c r="A179" s="118" t="str">
        <f t="shared" si="4"/>
        <v/>
      </c>
      <c r="G179" t="str">
        <f>IF('Assignment Tool'!C179="","",IF('Assignment Tool'!C179="FST",'Assignment Tool'!D179,""))</f>
        <v/>
      </c>
      <c r="H179">
        <v>179</v>
      </c>
      <c r="I179" t="str">
        <f t="shared" si="5"/>
        <v/>
      </c>
      <c r="J179" t="str">
        <f t="array" ref="J179">IFERROR(INDEX($G$2:$G$2050,_xlfn.AGGREGATE(15,6,(ROW($G$2:$G$2050)-ROW($G$2)+1)/($G$2:$G$2050&lt;&gt;""),ROWS(J$1:J179))),"")</f>
        <v/>
      </c>
      <c r="K179" t="str">
        <f>IF(J179="","",INDEX('Assignment Tool'!E195:E2228,MATCH(FA_DATA!J179,'Assignment Tool'!D195:D2228,0)))</f>
        <v/>
      </c>
    </row>
    <row r="180" spans="1:11" x14ac:dyDescent="0.25">
      <c r="A180" s="118" t="str">
        <f t="shared" si="4"/>
        <v/>
      </c>
      <c r="G180" t="str">
        <f>IF('Assignment Tool'!C180="","",IF('Assignment Tool'!C180="FST",'Assignment Tool'!D180,""))</f>
        <v/>
      </c>
      <c r="H180">
        <v>180</v>
      </c>
      <c r="I180" t="str">
        <f t="shared" si="5"/>
        <v/>
      </c>
      <c r="J180" t="str">
        <f t="array" ref="J180">IFERROR(INDEX($G$2:$G$2050,_xlfn.AGGREGATE(15,6,(ROW($G$2:$G$2050)-ROW($G$2)+1)/($G$2:$G$2050&lt;&gt;""),ROWS(J$1:J180))),"")</f>
        <v/>
      </c>
      <c r="K180" t="str">
        <f>IF(J180="","",INDEX('Assignment Tool'!E196:E2229,MATCH(FA_DATA!J180,'Assignment Tool'!D196:D2229,0)))</f>
        <v/>
      </c>
    </row>
    <row r="181" spans="1:11" x14ac:dyDescent="0.25">
      <c r="A181" s="118" t="str">
        <f t="shared" si="4"/>
        <v/>
      </c>
      <c r="G181" t="str">
        <f>IF('Assignment Tool'!C181="","",IF('Assignment Tool'!C181="FST",'Assignment Tool'!D181,""))</f>
        <v>F 11405-1 NW 48TH CT</v>
      </c>
      <c r="H181">
        <v>181</v>
      </c>
      <c r="I181" t="str">
        <f t="shared" si="5"/>
        <v/>
      </c>
      <c r="J181" t="str">
        <f t="array" ref="J181">IFERROR(INDEX($G$2:$G$2050,_xlfn.AGGREGATE(15,6,(ROW($G$2:$G$2050)-ROW($G$2)+1)/($G$2:$G$2050&lt;&gt;""),ROWS(J$1:J181))),"")</f>
        <v/>
      </c>
      <c r="K181" t="str">
        <f>IF(J181="","",INDEX('Assignment Tool'!E197:E2230,MATCH(FA_DATA!J181,'Assignment Tool'!D197:D2230,0)))</f>
        <v/>
      </c>
    </row>
    <row r="182" spans="1:11" x14ac:dyDescent="0.25">
      <c r="A182" s="118" t="str">
        <f t="shared" si="4"/>
        <v/>
      </c>
      <c r="G182" t="str">
        <f>IF('Assignment Tool'!C182="","",IF('Assignment Tool'!C182="FST",'Assignment Tool'!D182,""))</f>
        <v>F 11417-1 NW 48TH CT</v>
      </c>
      <c r="H182">
        <v>182</v>
      </c>
      <c r="I182" t="str">
        <f t="shared" si="5"/>
        <v/>
      </c>
      <c r="J182" t="str">
        <f t="array" ref="J182">IFERROR(INDEX($G$2:$G$2050,_xlfn.AGGREGATE(15,6,(ROW($G$2:$G$2050)-ROW($G$2)+1)/($G$2:$G$2050&lt;&gt;""),ROWS(J$1:J182))),"")</f>
        <v/>
      </c>
      <c r="K182" t="str">
        <f>IF(J182="","",INDEX('Assignment Tool'!E198:E2231,MATCH(FA_DATA!J182,'Assignment Tool'!D198:D2231,0)))</f>
        <v/>
      </c>
    </row>
    <row r="183" spans="1:11" x14ac:dyDescent="0.25">
      <c r="A183" s="118" t="str">
        <f t="shared" si="4"/>
        <v/>
      </c>
      <c r="G183" t="str">
        <f>IF('Assignment Tool'!C183="","",IF('Assignment Tool'!C183="FST",'Assignment Tool'!D183,""))</f>
        <v>F 11429-1 NW 48TH CT</v>
      </c>
      <c r="H183">
        <v>183</v>
      </c>
      <c r="I183" t="str">
        <f t="shared" si="5"/>
        <v/>
      </c>
      <c r="J183" t="str">
        <f t="array" ref="J183">IFERROR(INDEX($G$2:$G$2050,_xlfn.AGGREGATE(15,6,(ROW($G$2:$G$2050)-ROW($G$2)+1)/($G$2:$G$2050&lt;&gt;""),ROWS(J$1:J183))),"")</f>
        <v/>
      </c>
      <c r="K183" t="str">
        <f>IF(J183="","",INDEX('Assignment Tool'!E199:E2232,MATCH(FA_DATA!J183,'Assignment Tool'!D199:D2232,0)))</f>
        <v/>
      </c>
    </row>
    <row r="184" spans="1:11" x14ac:dyDescent="0.25">
      <c r="A184" s="118" t="str">
        <f t="shared" si="4"/>
        <v/>
      </c>
      <c r="G184" t="str">
        <f>IF('Assignment Tool'!C184="","",IF('Assignment Tool'!C184="FST",'Assignment Tool'!D184,""))</f>
        <v>F 11441-1 NW 48TH CT</v>
      </c>
      <c r="H184">
        <v>184</v>
      </c>
      <c r="I184" t="str">
        <f t="shared" si="5"/>
        <v/>
      </c>
      <c r="J184" t="str">
        <f t="array" ref="J184">IFERROR(INDEX($G$2:$G$2050,_xlfn.AGGREGATE(15,6,(ROW($G$2:$G$2050)-ROW($G$2)+1)/($G$2:$G$2050&lt;&gt;""),ROWS(J$1:J184))),"")</f>
        <v/>
      </c>
      <c r="K184" t="str">
        <f>IF(J184="","",INDEX('Assignment Tool'!E200:E2233,MATCH(FA_DATA!J184,'Assignment Tool'!D200:D2233,0)))</f>
        <v/>
      </c>
    </row>
    <row r="185" spans="1:11" x14ac:dyDescent="0.25">
      <c r="A185" s="118" t="str">
        <f t="shared" si="4"/>
        <v/>
      </c>
      <c r="G185" t="str">
        <f>IF('Assignment Tool'!C185="","",IF('Assignment Tool'!C185="FST",'Assignment Tool'!D185,""))</f>
        <v>F 11453-1 NW 48TH CT</v>
      </c>
      <c r="H185">
        <v>185</v>
      </c>
      <c r="I185" t="str">
        <f t="shared" si="5"/>
        <v/>
      </c>
      <c r="J185" t="str">
        <f t="array" ref="J185">IFERROR(INDEX($G$2:$G$2050,_xlfn.AGGREGATE(15,6,(ROW($G$2:$G$2050)-ROW($G$2)+1)/($G$2:$G$2050&lt;&gt;""),ROWS(J$1:J185))),"")</f>
        <v/>
      </c>
      <c r="K185" t="str">
        <f>IF(J185="","",INDEX('Assignment Tool'!E201:E2234,MATCH(FA_DATA!J185,'Assignment Tool'!D201:D2234,0)))</f>
        <v/>
      </c>
    </row>
    <row r="186" spans="1:11" x14ac:dyDescent="0.25">
      <c r="A186" s="118" t="str">
        <f t="shared" si="4"/>
        <v/>
      </c>
      <c r="G186" t="str">
        <f>IF('Assignment Tool'!C186="","",IF('Assignment Tool'!C186="FST",'Assignment Tool'!D186,""))</f>
        <v>F 11448-1 NW 48TH CT</v>
      </c>
      <c r="H186">
        <v>186</v>
      </c>
      <c r="I186" t="str">
        <f t="shared" si="5"/>
        <v/>
      </c>
      <c r="J186" t="str">
        <f t="array" ref="J186">IFERROR(INDEX($G$2:$G$2050,_xlfn.AGGREGATE(15,6,(ROW($G$2:$G$2050)-ROW($G$2)+1)/($G$2:$G$2050&lt;&gt;""),ROWS(J$1:J186))),"")</f>
        <v/>
      </c>
      <c r="K186" t="str">
        <f>IF(J186="","",INDEX('Assignment Tool'!E202:E2235,MATCH(FA_DATA!J186,'Assignment Tool'!D202:D2235,0)))</f>
        <v/>
      </c>
    </row>
    <row r="187" spans="1:11" x14ac:dyDescent="0.25">
      <c r="A187" s="118" t="str">
        <f t="shared" si="4"/>
        <v/>
      </c>
      <c r="G187" t="str">
        <f>IF('Assignment Tool'!C187="","",IF('Assignment Tool'!C187="FST",'Assignment Tool'!D187,""))</f>
        <v>F 11465-1 NW 48TH CT</v>
      </c>
      <c r="H187">
        <v>187</v>
      </c>
      <c r="I187" t="str">
        <f t="shared" si="5"/>
        <v/>
      </c>
      <c r="J187" t="str">
        <f t="array" ref="J187">IFERROR(INDEX($G$2:$G$2050,_xlfn.AGGREGATE(15,6,(ROW($G$2:$G$2050)-ROW($G$2)+1)/($G$2:$G$2050&lt;&gt;""),ROWS(J$1:J187))),"")</f>
        <v/>
      </c>
      <c r="K187" t="str">
        <f>IF(J187="","",INDEX('Assignment Tool'!E203:E2236,MATCH(FA_DATA!J187,'Assignment Tool'!D203:D2236,0)))</f>
        <v/>
      </c>
    </row>
    <row r="188" spans="1:11" x14ac:dyDescent="0.25">
      <c r="A188" s="118" t="str">
        <f t="shared" si="4"/>
        <v/>
      </c>
      <c r="G188" t="str">
        <f>IF('Assignment Tool'!C188="","",IF('Assignment Tool'!C188="FST",'Assignment Tool'!D188,""))</f>
        <v>F 11477-1 NW 48TH CT</v>
      </c>
      <c r="H188">
        <v>188</v>
      </c>
      <c r="I188" t="str">
        <f t="shared" si="5"/>
        <v/>
      </c>
      <c r="J188" t="str">
        <f t="array" ref="J188">IFERROR(INDEX($G$2:$G$2050,_xlfn.AGGREGATE(15,6,(ROW($G$2:$G$2050)-ROW($G$2)+1)/($G$2:$G$2050&lt;&gt;""),ROWS(J$1:J188))),"")</f>
        <v/>
      </c>
      <c r="K188" t="str">
        <f>IF(J188="","",INDEX('Assignment Tool'!E204:E2237,MATCH(FA_DATA!J188,'Assignment Tool'!D204:D2237,0)))</f>
        <v/>
      </c>
    </row>
    <row r="189" spans="1:11" x14ac:dyDescent="0.25">
      <c r="A189" s="118" t="str">
        <f t="shared" si="4"/>
        <v/>
      </c>
      <c r="G189" t="str">
        <f>IF('Assignment Tool'!C189="","",IF('Assignment Tool'!C189="FST",'Assignment Tool'!D189,""))</f>
        <v/>
      </c>
      <c r="H189">
        <v>189</v>
      </c>
      <c r="I189" t="str">
        <f t="shared" si="5"/>
        <v/>
      </c>
      <c r="J189" t="str">
        <f t="array" ref="J189">IFERROR(INDEX($G$2:$G$2050,_xlfn.AGGREGATE(15,6,(ROW($G$2:$G$2050)-ROW($G$2)+1)/($G$2:$G$2050&lt;&gt;""),ROWS(J$1:J189))),"")</f>
        <v/>
      </c>
      <c r="K189" t="str">
        <f>IF(J189="","",INDEX('Assignment Tool'!E205:E2238,MATCH(FA_DATA!J189,'Assignment Tool'!D205:D2238,0)))</f>
        <v/>
      </c>
    </row>
    <row r="190" spans="1:11" x14ac:dyDescent="0.25">
      <c r="A190" s="118" t="str">
        <f t="shared" si="4"/>
        <v/>
      </c>
      <c r="G190" t="str">
        <f>IF('Assignment Tool'!C190="","",IF('Assignment Tool'!C190="FST",'Assignment Tool'!D190,""))</f>
        <v/>
      </c>
      <c r="H190">
        <v>190</v>
      </c>
      <c r="I190" t="str">
        <f t="shared" si="5"/>
        <v/>
      </c>
      <c r="J190" t="str">
        <f t="array" ref="J190">IFERROR(INDEX($G$2:$G$2050,_xlfn.AGGREGATE(15,6,(ROW($G$2:$G$2050)-ROW($G$2)+1)/($G$2:$G$2050&lt;&gt;""),ROWS(J$1:J190))),"")</f>
        <v/>
      </c>
      <c r="K190" t="str">
        <f>IF(J190="","",INDEX('Assignment Tool'!E206:E2239,MATCH(FA_DATA!J190,'Assignment Tool'!D206:D2239,0)))</f>
        <v/>
      </c>
    </row>
    <row r="191" spans="1:11" x14ac:dyDescent="0.25">
      <c r="A191" s="118" t="str">
        <f t="shared" si="4"/>
        <v/>
      </c>
      <c r="G191" t="str">
        <f>IF('Assignment Tool'!C191="","",IF('Assignment Tool'!C191="FST",'Assignment Tool'!D191,""))</f>
        <v/>
      </c>
      <c r="H191">
        <v>191</v>
      </c>
      <c r="I191" t="str">
        <f t="shared" si="5"/>
        <v/>
      </c>
      <c r="J191" t="str">
        <f t="array" ref="J191">IFERROR(INDEX($G$2:$G$2050,_xlfn.AGGREGATE(15,6,(ROW($G$2:$G$2050)-ROW($G$2)+1)/($G$2:$G$2050&lt;&gt;""),ROWS(J$1:J191))),"")</f>
        <v/>
      </c>
      <c r="K191" t="str">
        <f>IF(J191="","",INDEX('Assignment Tool'!E207:E2240,MATCH(FA_DATA!J191,'Assignment Tool'!D207:D2240,0)))</f>
        <v/>
      </c>
    </row>
    <row r="192" spans="1:11" x14ac:dyDescent="0.25">
      <c r="A192" s="118" t="str">
        <f t="shared" si="4"/>
        <v/>
      </c>
      <c r="G192" t="str">
        <f>IF('Assignment Tool'!C192="","",IF('Assignment Tool'!C192="FST",'Assignment Tool'!D192,""))</f>
        <v/>
      </c>
      <c r="H192">
        <v>192</v>
      </c>
      <c r="I192" t="str">
        <f t="shared" si="5"/>
        <v/>
      </c>
      <c r="J192" t="str">
        <f t="array" ref="J192">IFERROR(INDEX($G$2:$G$2050,_xlfn.AGGREGATE(15,6,(ROW($G$2:$G$2050)-ROW($G$2)+1)/($G$2:$G$2050&lt;&gt;""),ROWS(J$1:J192))),"")</f>
        <v/>
      </c>
      <c r="K192" t="str">
        <f>IF(J192="","",INDEX('Assignment Tool'!E208:E2241,MATCH(FA_DATA!J192,'Assignment Tool'!D208:D2241,0)))</f>
        <v/>
      </c>
    </row>
    <row r="193" spans="1:11" x14ac:dyDescent="0.25">
      <c r="A193" s="118" t="str">
        <f t="shared" si="4"/>
        <v/>
      </c>
      <c r="G193" t="str">
        <f>IF('Assignment Tool'!C193="","",IF('Assignment Tool'!C193="FST",'Assignment Tool'!D193,""))</f>
        <v/>
      </c>
      <c r="H193">
        <v>193</v>
      </c>
      <c r="I193" t="str">
        <f t="shared" si="5"/>
        <v/>
      </c>
      <c r="J193" t="str">
        <f t="array" ref="J193">IFERROR(INDEX($G$2:$G$2050,_xlfn.AGGREGATE(15,6,(ROW($G$2:$G$2050)-ROW($G$2)+1)/($G$2:$G$2050&lt;&gt;""),ROWS(J$1:J193))),"")</f>
        <v/>
      </c>
      <c r="K193" t="str">
        <f>IF(J193="","",INDEX('Assignment Tool'!E209:E2242,MATCH(FA_DATA!J193,'Assignment Tool'!D209:D2242,0)))</f>
        <v/>
      </c>
    </row>
    <row r="194" spans="1:11" x14ac:dyDescent="0.25">
      <c r="A194" s="118" t="str">
        <f t="shared" ref="A194:A257" si="6">VLOOKUP(H194,$I$1:$J$1000,2)</f>
        <v/>
      </c>
      <c r="G194" t="str">
        <f>IF('Assignment Tool'!C194="","",IF('Assignment Tool'!C194="FST",'Assignment Tool'!D194,""))</f>
        <v/>
      </c>
      <c r="H194">
        <v>194</v>
      </c>
      <c r="I194" t="str">
        <f t="shared" si="5"/>
        <v/>
      </c>
      <c r="J194" t="str">
        <f t="array" ref="J194">IFERROR(INDEX($G$2:$G$2050,_xlfn.AGGREGATE(15,6,(ROW($G$2:$G$2050)-ROW($G$2)+1)/($G$2:$G$2050&lt;&gt;""),ROWS(J$1:J194))),"")</f>
        <v/>
      </c>
      <c r="K194" t="str">
        <f>IF(J194="","",INDEX('Assignment Tool'!E210:E2243,MATCH(FA_DATA!J194,'Assignment Tool'!D210:D2243,0)))</f>
        <v/>
      </c>
    </row>
    <row r="195" spans="1:11" x14ac:dyDescent="0.25">
      <c r="A195" s="118" t="str">
        <f t="shared" si="6"/>
        <v/>
      </c>
      <c r="G195" t="str">
        <f>IF('Assignment Tool'!C195="","",IF('Assignment Tool'!C195="FST",'Assignment Tool'!D195,""))</f>
        <v/>
      </c>
      <c r="H195">
        <v>195</v>
      </c>
      <c r="I195" t="str">
        <f t="shared" ref="I195:I258" si="7">IFERROR((I194+K194),"")</f>
        <v/>
      </c>
      <c r="J195" t="str">
        <f t="array" ref="J195">IFERROR(INDEX($G$2:$G$2050,_xlfn.AGGREGATE(15,6,(ROW($G$2:$G$2050)-ROW($G$2)+1)/($G$2:$G$2050&lt;&gt;""),ROWS(J$1:J195))),"")</f>
        <v/>
      </c>
      <c r="K195" t="str">
        <f>IF(J195="","",INDEX('Assignment Tool'!E211:E2244,MATCH(FA_DATA!J195,'Assignment Tool'!D211:D2244,0)))</f>
        <v/>
      </c>
    </row>
    <row r="196" spans="1:11" x14ac:dyDescent="0.25">
      <c r="A196" s="118" t="str">
        <f t="shared" si="6"/>
        <v/>
      </c>
      <c r="G196" t="str">
        <f>IF('Assignment Tool'!C196="","",IF('Assignment Tool'!C196="FST",'Assignment Tool'!D196,""))</f>
        <v/>
      </c>
      <c r="H196">
        <v>196</v>
      </c>
      <c r="I196" t="str">
        <f t="shared" si="7"/>
        <v/>
      </c>
      <c r="J196" t="str">
        <f t="array" ref="J196">IFERROR(INDEX($G$2:$G$2050,_xlfn.AGGREGATE(15,6,(ROW($G$2:$G$2050)-ROW($G$2)+1)/($G$2:$G$2050&lt;&gt;""),ROWS(J$1:J196))),"")</f>
        <v/>
      </c>
      <c r="K196" t="str">
        <f>IF(J196="","",INDEX('Assignment Tool'!E212:E2245,MATCH(FA_DATA!J196,'Assignment Tool'!D212:D2245,0)))</f>
        <v/>
      </c>
    </row>
    <row r="197" spans="1:11" x14ac:dyDescent="0.25">
      <c r="A197" s="118" t="str">
        <f t="shared" si="6"/>
        <v/>
      </c>
      <c r="G197" t="str">
        <f>IF('Assignment Tool'!C197="","",IF('Assignment Tool'!C197="FST",'Assignment Tool'!D197,""))</f>
        <v/>
      </c>
      <c r="H197">
        <v>197</v>
      </c>
      <c r="I197" t="str">
        <f t="shared" si="7"/>
        <v/>
      </c>
      <c r="J197" t="str">
        <f t="array" ref="J197">IFERROR(INDEX($G$2:$G$2050,_xlfn.AGGREGATE(15,6,(ROW($G$2:$G$2050)-ROW($G$2)+1)/($G$2:$G$2050&lt;&gt;""),ROWS(J$1:J197))),"")</f>
        <v/>
      </c>
      <c r="K197" t="str">
        <f>IF(J197="","",INDEX('Assignment Tool'!E213:E2246,MATCH(FA_DATA!J197,'Assignment Tool'!D213:D2246,0)))</f>
        <v/>
      </c>
    </row>
    <row r="198" spans="1:11" x14ac:dyDescent="0.25">
      <c r="A198" s="118" t="str">
        <f t="shared" si="6"/>
        <v/>
      </c>
      <c r="G198" t="str">
        <f>IF('Assignment Tool'!C198="","",IF('Assignment Tool'!C198="FST",'Assignment Tool'!D198,""))</f>
        <v/>
      </c>
      <c r="H198">
        <v>198</v>
      </c>
      <c r="I198" t="str">
        <f t="shared" si="7"/>
        <v/>
      </c>
      <c r="J198" t="str">
        <f t="array" ref="J198">IFERROR(INDEX($G$2:$G$2050,_xlfn.AGGREGATE(15,6,(ROW($G$2:$G$2050)-ROW($G$2)+1)/($G$2:$G$2050&lt;&gt;""),ROWS(J$1:J198))),"")</f>
        <v/>
      </c>
      <c r="K198" t="str">
        <f>IF(J198="","",INDEX('Assignment Tool'!E214:E2247,MATCH(FA_DATA!J198,'Assignment Tool'!D214:D2247,0)))</f>
        <v/>
      </c>
    </row>
    <row r="199" spans="1:11" x14ac:dyDescent="0.25">
      <c r="A199" s="118" t="str">
        <f t="shared" si="6"/>
        <v/>
      </c>
      <c r="G199" t="str">
        <f>IF('Assignment Tool'!C199="","",IF('Assignment Tool'!C199="FST",'Assignment Tool'!D199,""))</f>
        <v/>
      </c>
      <c r="H199">
        <v>199</v>
      </c>
      <c r="I199" t="str">
        <f t="shared" si="7"/>
        <v/>
      </c>
      <c r="J199" t="str">
        <f t="array" ref="J199">IFERROR(INDEX($G$2:$G$2050,_xlfn.AGGREGATE(15,6,(ROW($G$2:$G$2050)-ROW($G$2)+1)/($G$2:$G$2050&lt;&gt;""),ROWS(J$1:J199))),"")</f>
        <v/>
      </c>
      <c r="K199" t="str">
        <f>IF(J199="","",INDEX('Assignment Tool'!E215:E2248,MATCH(FA_DATA!J199,'Assignment Tool'!D215:D2248,0)))</f>
        <v/>
      </c>
    </row>
    <row r="200" spans="1:11" x14ac:dyDescent="0.25">
      <c r="A200" s="118" t="str">
        <f t="shared" si="6"/>
        <v/>
      </c>
      <c r="G200" t="str">
        <f>IF('Assignment Tool'!C200="","",IF('Assignment Tool'!C200="FST",'Assignment Tool'!D200,""))</f>
        <v/>
      </c>
      <c r="H200">
        <v>200</v>
      </c>
      <c r="I200" t="str">
        <f t="shared" si="7"/>
        <v/>
      </c>
      <c r="J200" t="str">
        <f t="array" ref="J200">IFERROR(INDEX($G$2:$G$2050,_xlfn.AGGREGATE(15,6,(ROW($G$2:$G$2050)-ROW($G$2)+1)/($G$2:$G$2050&lt;&gt;""),ROWS(J$1:J200))),"")</f>
        <v/>
      </c>
      <c r="K200" t="str">
        <f>IF(J200="","",INDEX('Assignment Tool'!E216:E2249,MATCH(FA_DATA!J200,'Assignment Tool'!D216:D2249,0)))</f>
        <v/>
      </c>
    </row>
    <row r="201" spans="1:11" x14ac:dyDescent="0.25">
      <c r="A201" s="118" t="str">
        <f t="shared" si="6"/>
        <v/>
      </c>
      <c r="G201" t="str">
        <f>IF('Assignment Tool'!C201="","",IF('Assignment Tool'!C201="FST",'Assignment Tool'!D201,""))</f>
        <v/>
      </c>
      <c r="H201">
        <v>201</v>
      </c>
      <c r="I201" t="str">
        <f t="shared" si="7"/>
        <v/>
      </c>
      <c r="J201" t="str">
        <f t="array" ref="J201">IFERROR(INDEX($G$2:$G$2050,_xlfn.AGGREGATE(15,6,(ROW($G$2:$G$2050)-ROW($G$2)+1)/($G$2:$G$2050&lt;&gt;""),ROWS(J$1:J201))),"")</f>
        <v/>
      </c>
      <c r="K201" t="str">
        <f>IF(J201="","",INDEX('Assignment Tool'!E217:E2250,MATCH(FA_DATA!J201,'Assignment Tool'!D217:D2250,0)))</f>
        <v/>
      </c>
    </row>
    <row r="202" spans="1:11" x14ac:dyDescent="0.25">
      <c r="A202" s="118" t="str">
        <f t="shared" si="6"/>
        <v/>
      </c>
      <c r="G202" t="str">
        <f>IF('Assignment Tool'!C202="","",IF('Assignment Tool'!C202="FST",'Assignment Tool'!D202,""))</f>
        <v/>
      </c>
      <c r="H202">
        <v>202</v>
      </c>
      <c r="I202" t="str">
        <f t="shared" si="7"/>
        <v/>
      </c>
      <c r="J202" t="str">
        <f t="array" ref="J202">IFERROR(INDEX($G$2:$G$2050,_xlfn.AGGREGATE(15,6,(ROW($G$2:$G$2050)-ROW($G$2)+1)/($G$2:$G$2050&lt;&gt;""),ROWS(J$1:J202))),"")</f>
        <v/>
      </c>
      <c r="K202" t="str">
        <f>IF(J202="","",INDEX('Assignment Tool'!E218:E2251,MATCH(FA_DATA!J202,'Assignment Tool'!D218:D2251,0)))</f>
        <v/>
      </c>
    </row>
    <row r="203" spans="1:11" x14ac:dyDescent="0.25">
      <c r="A203" s="118" t="str">
        <f t="shared" si="6"/>
        <v/>
      </c>
      <c r="G203" t="str">
        <f>IF('Assignment Tool'!C203="","",IF('Assignment Tool'!C203="FST",'Assignment Tool'!D203,""))</f>
        <v/>
      </c>
      <c r="H203">
        <v>203</v>
      </c>
      <c r="I203" t="str">
        <f t="shared" si="7"/>
        <v/>
      </c>
      <c r="J203" t="str">
        <f t="array" ref="J203">IFERROR(INDEX($G$2:$G$2050,_xlfn.AGGREGATE(15,6,(ROW($G$2:$G$2050)-ROW($G$2)+1)/($G$2:$G$2050&lt;&gt;""),ROWS(J$1:J203))),"")</f>
        <v/>
      </c>
      <c r="K203" t="str">
        <f>IF(J203="","",INDEX('Assignment Tool'!E219:E2252,MATCH(FA_DATA!J203,'Assignment Tool'!D219:D2252,0)))</f>
        <v/>
      </c>
    </row>
    <row r="204" spans="1:11" x14ac:dyDescent="0.25">
      <c r="A204" s="118" t="str">
        <f t="shared" si="6"/>
        <v/>
      </c>
      <c r="G204" t="str">
        <f>IF('Assignment Tool'!C204="","",IF('Assignment Tool'!C204="FST",'Assignment Tool'!D204,""))</f>
        <v/>
      </c>
      <c r="H204">
        <v>204</v>
      </c>
      <c r="I204" t="str">
        <f t="shared" si="7"/>
        <v/>
      </c>
      <c r="J204" t="str">
        <f t="array" ref="J204">IFERROR(INDEX($G$2:$G$2050,_xlfn.AGGREGATE(15,6,(ROW($G$2:$G$2050)-ROW($G$2)+1)/($G$2:$G$2050&lt;&gt;""),ROWS(J$1:J204))),"")</f>
        <v/>
      </c>
      <c r="K204" t="str">
        <f>IF(J204="","",INDEX('Assignment Tool'!E220:E2253,MATCH(FA_DATA!J204,'Assignment Tool'!D220:D2253,0)))</f>
        <v/>
      </c>
    </row>
    <row r="205" spans="1:11" x14ac:dyDescent="0.25">
      <c r="A205" s="118" t="str">
        <f t="shared" si="6"/>
        <v/>
      </c>
      <c r="G205" t="str">
        <f>IF('Assignment Tool'!C205="","",IF('Assignment Tool'!C205="FST",'Assignment Tool'!D205,""))</f>
        <v/>
      </c>
      <c r="H205">
        <v>205</v>
      </c>
      <c r="I205" t="str">
        <f t="shared" si="7"/>
        <v/>
      </c>
      <c r="J205" t="str">
        <f t="array" ref="J205">IFERROR(INDEX($G$2:$G$2050,_xlfn.AGGREGATE(15,6,(ROW($G$2:$G$2050)-ROW($G$2)+1)/($G$2:$G$2050&lt;&gt;""),ROWS(J$1:J205))),"")</f>
        <v/>
      </c>
      <c r="K205" t="str">
        <f>IF(J205="","",INDEX('Assignment Tool'!E221:E2254,MATCH(FA_DATA!J205,'Assignment Tool'!D221:D2254,0)))</f>
        <v/>
      </c>
    </row>
    <row r="206" spans="1:11" x14ac:dyDescent="0.25">
      <c r="A206" s="118" t="str">
        <f t="shared" si="6"/>
        <v/>
      </c>
      <c r="G206" t="str">
        <f>IF('Assignment Tool'!C206="","",IF('Assignment Tool'!C206="FST",'Assignment Tool'!D206,""))</f>
        <v/>
      </c>
      <c r="H206">
        <v>206</v>
      </c>
      <c r="I206" t="str">
        <f t="shared" si="7"/>
        <v/>
      </c>
      <c r="J206" t="str">
        <f t="array" ref="J206">IFERROR(INDEX($G$2:$G$2050,_xlfn.AGGREGATE(15,6,(ROW($G$2:$G$2050)-ROW($G$2)+1)/($G$2:$G$2050&lt;&gt;""),ROWS(J$1:J206))),"")</f>
        <v/>
      </c>
      <c r="K206" t="str">
        <f>IF(J206="","",INDEX('Assignment Tool'!E222:E2255,MATCH(FA_DATA!J206,'Assignment Tool'!D222:D2255,0)))</f>
        <v/>
      </c>
    </row>
    <row r="207" spans="1:11" x14ac:dyDescent="0.25">
      <c r="A207" s="118" t="str">
        <f t="shared" si="6"/>
        <v/>
      </c>
      <c r="G207" t="str">
        <f>IF('Assignment Tool'!C207="","",IF('Assignment Tool'!C207="FST",'Assignment Tool'!D207,""))</f>
        <v/>
      </c>
      <c r="H207">
        <v>207</v>
      </c>
      <c r="I207" t="str">
        <f t="shared" si="7"/>
        <v/>
      </c>
      <c r="J207" t="str">
        <f t="array" ref="J207">IFERROR(INDEX($G$2:$G$2050,_xlfn.AGGREGATE(15,6,(ROW($G$2:$G$2050)-ROW($G$2)+1)/($G$2:$G$2050&lt;&gt;""),ROWS(J$1:J207))),"")</f>
        <v/>
      </c>
      <c r="K207" t="str">
        <f>IF(J207="","",INDEX('Assignment Tool'!E223:E2256,MATCH(FA_DATA!J207,'Assignment Tool'!D223:D2256,0)))</f>
        <v/>
      </c>
    </row>
    <row r="208" spans="1:11" x14ac:dyDescent="0.25">
      <c r="A208" s="118" t="str">
        <f t="shared" si="6"/>
        <v/>
      </c>
      <c r="G208" t="str">
        <f>IF('Assignment Tool'!C208="","",IF('Assignment Tool'!C208="FST",'Assignment Tool'!D208,""))</f>
        <v/>
      </c>
      <c r="H208">
        <v>208</v>
      </c>
      <c r="I208" t="str">
        <f t="shared" si="7"/>
        <v/>
      </c>
      <c r="J208" t="str">
        <f t="array" ref="J208">IFERROR(INDEX($G$2:$G$2050,_xlfn.AGGREGATE(15,6,(ROW($G$2:$G$2050)-ROW($G$2)+1)/($G$2:$G$2050&lt;&gt;""),ROWS(J$1:J208))),"")</f>
        <v/>
      </c>
      <c r="K208" t="str">
        <f>IF(J208="","",INDEX('Assignment Tool'!E224:E2257,MATCH(FA_DATA!J208,'Assignment Tool'!D224:D2257,0)))</f>
        <v/>
      </c>
    </row>
    <row r="209" spans="1:11" x14ac:dyDescent="0.25">
      <c r="A209" s="118" t="str">
        <f t="shared" si="6"/>
        <v/>
      </c>
      <c r="G209" t="str">
        <f>IF('Assignment Tool'!C209="","",IF('Assignment Tool'!C209="FST",'Assignment Tool'!D209,""))</f>
        <v/>
      </c>
      <c r="H209">
        <v>209</v>
      </c>
      <c r="I209" t="str">
        <f t="shared" si="7"/>
        <v/>
      </c>
      <c r="J209" t="str">
        <f t="array" ref="J209">IFERROR(INDEX($G$2:$G$2050,_xlfn.AGGREGATE(15,6,(ROW($G$2:$G$2050)-ROW($G$2)+1)/($G$2:$G$2050&lt;&gt;""),ROWS(J$1:J209))),"")</f>
        <v/>
      </c>
      <c r="K209" t="str">
        <f>IF(J209="","",INDEX('Assignment Tool'!E225:E2258,MATCH(FA_DATA!J209,'Assignment Tool'!D225:D2258,0)))</f>
        <v/>
      </c>
    </row>
    <row r="210" spans="1:11" x14ac:dyDescent="0.25">
      <c r="A210" s="118" t="str">
        <f t="shared" si="6"/>
        <v/>
      </c>
      <c r="G210" t="str">
        <f>IF('Assignment Tool'!C210="","",IF('Assignment Tool'!C210="FST",'Assignment Tool'!D210,""))</f>
        <v/>
      </c>
      <c r="H210">
        <v>210</v>
      </c>
      <c r="I210" t="str">
        <f t="shared" si="7"/>
        <v/>
      </c>
      <c r="J210" t="str">
        <f t="array" ref="J210">IFERROR(INDEX($G$2:$G$2050,_xlfn.AGGREGATE(15,6,(ROW($G$2:$G$2050)-ROW($G$2)+1)/($G$2:$G$2050&lt;&gt;""),ROWS(J$1:J210))),"")</f>
        <v/>
      </c>
      <c r="K210" t="str">
        <f>IF(J210="","",INDEX('Assignment Tool'!E226:E2259,MATCH(FA_DATA!J210,'Assignment Tool'!D226:D2259,0)))</f>
        <v/>
      </c>
    </row>
    <row r="211" spans="1:11" x14ac:dyDescent="0.25">
      <c r="A211" s="118" t="str">
        <f t="shared" si="6"/>
        <v/>
      </c>
      <c r="G211" t="str">
        <f>IF('Assignment Tool'!C211="","",IF('Assignment Tool'!C211="FST",'Assignment Tool'!D211,""))</f>
        <v/>
      </c>
      <c r="H211">
        <v>211</v>
      </c>
      <c r="I211" t="str">
        <f t="shared" si="7"/>
        <v/>
      </c>
      <c r="J211" t="str">
        <f t="array" ref="J211">IFERROR(INDEX($G$2:$G$2050,_xlfn.AGGREGATE(15,6,(ROW($G$2:$G$2050)-ROW($G$2)+1)/($G$2:$G$2050&lt;&gt;""),ROWS(J$1:J211))),"")</f>
        <v/>
      </c>
      <c r="K211" t="str">
        <f>IF(J211="","",INDEX('Assignment Tool'!E227:E2260,MATCH(FA_DATA!J211,'Assignment Tool'!D227:D2260,0)))</f>
        <v/>
      </c>
    </row>
    <row r="212" spans="1:11" x14ac:dyDescent="0.25">
      <c r="A212" s="118" t="str">
        <f t="shared" si="6"/>
        <v/>
      </c>
      <c r="G212" t="str">
        <f>IF('Assignment Tool'!C212="","",IF('Assignment Tool'!C212="FST",'Assignment Tool'!D212,""))</f>
        <v/>
      </c>
      <c r="H212">
        <v>212</v>
      </c>
      <c r="I212" t="str">
        <f t="shared" si="7"/>
        <v/>
      </c>
      <c r="J212" t="str">
        <f t="array" ref="J212">IFERROR(INDEX($G$2:$G$2050,_xlfn.AGGREGATE(15,6,(ROW($G$2:$G$2050)-ROW($G$2)+1)/($G$2:$G$2050&lt;&gt;""),ROWS(J$1:J212))),"")</f>
        <v/>
      </c>
      <c r="K212" t="str">
        <f>IF(J212="","",INDEX('Assignment Tool'!E228:E2261,MATCH(FA_DATA!J212,'Assignment Tool'!D228:D2261,0)))</f>
        <v/>
      </c>
    </row>
    <row r="213" spans="1:11" x14ac:dyDescent="0.25">
      <c r="A213" s="118" t="str">
        <f t="shared" si="6"/>
        <v/>
      </c>
      <c r="G213" t="str">
        <f>IF('Assignment Tool'!C213="","",IF('Assignment Tool'!C213="FST",'Assignment Tool'!D213,""))</f>
        <v/>
      </c>
      <c r="H213">
        <v>213</v>
      </c>
      <c r="I213" t="str">
        <f t="shared" si="7"/>
        <v/>
      </c>
      <c r="J213" t="str">
        <f t="array" ref="J213">IFERROR(INDEX($G$2:$G$2050,_xlfn.AGGREGATE(15,6,(ROW($G$2:$G$2050)-ROW($G$2)+1)/($G$2:$G$2050&lt;&gt;""),ROWS(J$1:J213))),"")</f>
        <v/>
      </c>
      <c r="K213" t="str">
        <f>IF(J213="","",INDEX('Assignment Tool'!E229:E2262,MATCH(FA_DATA!J213,'Assignment Tool'!D229:D2262,0)))</f>
        <v/>
      </c>
    </row>
    <row r="214" spans="1:11" x14ac:dyDescent="0.25">
      <c r="A214" s="118" t="str">
        <f t="shared" si="6"/>
        <v/>
      </c>
      <c r="G214" t="str">
        <f>IF('Assignment Tool'!C214="","",IF('Assignment Tool'!C214="FST",'Assignment Tool'!D214,""))</f>
        <v/>
      </c>
      <c r="H214">
        <v>214</v>
      </c>
      <c r="I214" t="str">
        <f t="shared" si="7"/>
        <v/>
      </c>
      <c r="J214" t="str">
        <f t="array" ref="J214">IFERROR(INDEX($G$2:$G$2050,_xlfn.AGGREGATE(15,6,(ROW($G$2:$G$2050)-ROW($G$2)+1)/($G$2:$G$2050&lt;&gt;""),ROWS(J$1:J214))),"")</f>
        <v/>
      </c>
      <c r="K214" t="str">
        <f>IF(J214="","",INDEX('Assignment Tool'!E230:E2263,MATCH(FA_DATA!J214,'Assignment Tool'!D230:D2263,0)))</f>
        <v/>
      </c>
    </row>
    <row r="215" spans="1:11" x14ac:dyDescent="0.25">
      <c r="A215" s="118" t="str">
        <f t="shared" si="6"/>
        <v/>
      </c>
      <c r="G215" t="str">
        <f>IF('Assignment Tool'!C215="","",IF('Assignment Tool'!C215="FST",'Assignment Tool'!D215,""))</f>
        <v/>
      </c>
      <c r="H215">
        <v>215</v>
      </c>
      <c r="I215" t="str">
        <f t="shared" si="7"/>
        <v/>
      </c>
      <c r="J215" t="str">
        <f t="array" ref="J215">IFERROR(INDEX($G$2:$G$2050,_xlfn.AGGREGATE(15,6,(ROW($G$2:$G$2050)-ROW($G$2)+1)/($G$2:$G$2050&lt;&gt;""),ROWS(J$1:J215))),"")</f>
        <v/>
      </c>
      <c r="K215" t="str">
        <f>IF(J215="","",INDEX('Assignment Tool'!E231:E2264,MATCH(FA_DATA!J215,'Assignment Tool'!D231:D2264,0)))</f>
        <v/>
      </c>
    </row>
    <row r="216" spans="1:11" x14ac:dyDescent="0.25">
      <c r="A216" s="118" t="str">
        <f t="shared" si="6"/>
        <v/>
      </c>
      <c r="G216" t="str">
        <f>IF('Assignment Tool'!C216="","",IF('Assignment Tool'!C216="FST",'Assignment Tool'!D216,""))</f>
        <v/>
      </c>
      <c r="H216">
        <v>216</v>
      </c>
      <c r="I216" t="str">
        <f t="shared" si="7"/>
        <v/>
      </c>
      <c r="J216" t="str">
        <f t="array" ref="J216">IFERROR(INDEX($G$2:$G$2050,_xlfn.AGGREGATE(15,6,(ROW($G$2:$G$2050)-ROW($G$2)+1)/($G$2:$G$2050&lt;&gt;""),ROWS(J$1:J216))),"")</f>
        <v/>
      </c>
      <c r="K216" t="str">
        <f>IF(J216="","",INDEX('Assignment Tool'!E232:E2265,MATCH(FA_DATA!J216,'Assignment Tool'!D232:D2265,0)))</f>
        <v/>
      </c>
    </row>
    <row r="217" spans="1:11" x14ac:dyDescent="0.25">
      <c r="A217" s="118" t="str">
        <f t="shared" si="6"/>
        <v/>
      </c>
      <c r="G217" t="str">
        <f>IF('Assignment Tool'!C217="","",IF('Assignment Tool'!C217="FST",'Assignment Tool'!D217,""))</f>
        <v/>
      </c>
      <c r="H217">
        <v>217</v>
      </c>
      <c r="I217" t="str">
        <f t="shared" si="7"/>
        <v/>
      </c>
      <c r="J217" t="str">
        <f t="array" ref="J217">IFERROR(INDEX($G$2:$G$2050,_xlfn.AGGREGATE(15,6,(ROW($G$2:$G$2050)-ROW($G$2)+1)/($G$2:$G$2050&lt;&gt;""),ROWS(J$1:J217))),"")</f>
        <v/>
      </c>
      <c r="K217" t="str">
        <f>IF(J217="","",INDEX('Assignment Tool'!E233:E2266,MATCH(FA_DATA!J217,'Assignment Tool'!D233:D2266,0)))</f>
        <v/>
      </c>
    </row>
    <row r="218" spans="1:11" x14ac:dyDescent="0.25">
      <c r="A218" s="118" t="str">
        <f t="shared" si="6"/>
        <v/>
      </c>
      <c r="G218" t="str">
        <f>IF('Assignment Tool'!C218="","",IF('Assignment Tool'!C218="FST",'Assignment Tool'!D218,""))</f>
        <v/>
      </c>
      <c r="H218">
        <v>218</v>
      </c>
      <c r="I218" t="str">
        <f t="shared" si="7"/>
        <v/>
      </c>
      <c r="J218" t="str">
        <f t="array" ref="J218">IFERROR(INDEX($G$2:$G$2050,_xlfn.AGGREGATE(15,6,(ROW($G$2:$G$2050)-ROW($G$2)+1)/($G$2:$G$2050&lt;&gt;""),ROWS(J$1:J218))),"")</f>
        <v/>
      </c>
      <c r="K218" t="str">
        <f>IF(J218="","",INDEX('Assignment Tool'!E234:E2267,MATCH(FA_DATA!J218,'Assignment Tool'!D234:D2267,0)))</f>
        <v/>
      </c>
    </row>
    <row r="219" spans="1:11" x14ac:dyDescent="0.25">
      <c r="A219" s="118" t="str">
        <f t="shared" si="6"/>
        <v/>
      </c>
      <c r="G219" t="str">
        <f>IF('Assignment Tool'!C219="","",IF('Assignment Tool'!C219="FST",'Assignment Tool'!D219,""))</f>
        <v/>
      </c>
      <c r="H219">
        <v>219</v>
      </c>
      <c r="I219" t="str">
        <f t="shared" si="7"/>
        <v/>
      </c>
      <c r="J219" t="str">
        <f t="array" ref="J219">IFERROR(INDEX($G$2:$G$2050,_xlfn.AGGREGATE(15,6,(ROW($G$2:$G$2050)-ROW($G$2)+1)/($G$2:$G$2050&lt;&gt;""),ROWS(J$1:J219))),"")</f>
        <v/>
      </c>
      <c r="K219" t="str">
        <f>IF(J219="","",INDEX('Assignment Tool'!E235:E2268,MATCH(FA_DATA!J219,'Assignment Tool'!D235:D2268,0)))</f>
        <v/>
      </c>
    </row>
    <row r="220" spans="1:11" x14ac:dyDescent="0.25">
      <c r="A220" s="118" t="str">
        <f t="shared" si="6"/>
        <v/>
      </c>
      <c r="G220" t="str">
        <f>IF('Assignment Tool'!C220="","",IF('Assignment Tool'!C220="FST",'Assignment Tool'!D220,""))</f>
        <v/>
      </c>
      <c r="H220">
        <v>220</v>
      </c>
      <c r="I220" t="str">
        <f t="shared" si="7"/>
        <v/>
      </c>
      <c r="J220" t="str">
        <f t="array" ref="J220">IFERROR(INDEX($G$2:$G$2050,_xlfn.AGGREGATE(15,6,(ROW($G$2:$G$2050)-ROW($G$2)+1)/($G$2:$G$2050&lt;&gt;""),ROWS(J$1:J220))),"")</f>
        <v/>
      </c>
      <c r="K220" t="str">
        <f>IF(J220="","",INDEX('Assignment Tool'!E236:E2269,MATCH(FA_DATA!J220,'Assignment Tool'!D236:D2269,0)))</f>
        <v/>
      </c>
    </row>
    <row r="221" spans="1:11" x14ac:dyDescent="0.25">
      <c r="A221" s="118" t="str">
        <f t="shared" si="6"/>
        <v/>
      </c>
      <c r="G221" t="str">
        <f>IF('Assignment Tool'!C221="","",IF('Assignment Tool'!C221="FST",'Assignment Tool'!D221,""))</f>
        <v/>
      </c>
      <c r="H221">
        <v>221</v>
      </c>
      <c r="I221" t="str">
        <f t="shared" si="7"/>
        <v/>
      </c>
      <c r="J221" t="str">
        <f t="array" ref="J221">IFERROR(INDEX($G$2:$G$2050,_xlfn.AGGREGATE(15,6,(ROW($G$2:$G$2050)-ROW($G$2)+1)/($G$2:$G$2050&lt;&gt;""),ROWS(J$1:J221))),"")</f>
        <v/>
      </c>
      <c r="K221" t="str">
        <f>IF(J221="","",INDEX('Assignment Tool'!E237:E2270,MATCH(FA_DATA!J221,'Assignment Tool'!D237:D2270,0)))</f>
        <v/>
      </c>
    </row>
    <row r="222" spans="1:11" x14ac:dyDescent="0.25">
      <c r="A222" s="118" t="str">
        <f t="shared" si="6"/>
        <v/>
      </c>
      <c r="G222" t="str">
        <f>IF('Assignment Tool'!C222="","",IF('Assignment Tool'!C222="FST",'Assignment Tool'!D222,""))</f>
        <v/>
      </c>
      <c r="H222">
        <v>222</v>
      </c>
      <c r="I222" t="str">
        <f t="shared" si="7"/>
        <v/>
      </c>
      <c r="J222" t="str">
        <f t="array" ref="J222">IFERROR(INDEX($G$2:$G$2050,_xlfn.AGGREGATE(15,6,(ROW($G$2:$G$2050)-ROW($G$2)+1)/($G$2:$G$2050&lt;&gt;""),ROWS(J$1:J222))),"")</f>
        <v/>
      </c>
      <c r="K222" t="str">
        <f>IF(J222="","",INDEX('Assignment Tool'!E238:E2271,MATCH(FA_DATA!J222,'Assignment Tool'!D238:D2271,0)))</f>
        <v/>
      </c>
    </row>
    <row r="223" spans="1:11" x14ac:dyDescent="0.25">
      <c r="A223" s="118" t="str">
        <f t="shared" si="6"/>
        <v/>
      </c>
      <c r="G223" t="str">
        <f>IF('Assignment Tool'!C223="","",IF('Assignment Tool'!C223="FST",'Assignment Tool'!D223,""))</f>
        <v/>
      </c>
      <c r="H223">
        <v>223</v>
      </c>
      <c r="I223" t="str">
        <f t="shared" si="7"/>
        <v/>
      </c>
      <c r="J223" t="str">
        <f t="array" ref="J223">IFERROR(INDEX($G$2:$G$2050,_xlfn.AGGREGATE(15,6,(ROW($G$2:$G$2050)-ROW($G$2)+1)/($G$2:$G$2050&lt;&gt;""),ROWS(J$1:J223))),"")</f>
        <v/>
      </c>
      <c r="K223" t="str">
        <f>IF(J223="","",INDEX('Assignment Tool'!E239:E2272,MATCH(FA_DATA!J223,'Assignment Tool'!D239:D2272,0)))</f>
        <v/>
      </c>
    </row>
    <row r="224" spans="1:11" x14ac:dyDescent="0.25">
      <c r="A224" s="118" t="str">
        <f t="shared" si="6"/>
        <v/>
      </c>
      <c r="G224" t="str">
        <f>IF('Assignment Tool'!C224="","",IF('Assignment Tool'!C224="FST",'Assignment Tool'!D224,""))</f>
        <v/>
      </c>
      <c r="H224">
        <v>224</v>
      </c>
      <c r="I224" t="str">
        <f t="shared" si="7"/>
        <v/>
      </c>
      <c r="J224" t="str">
        <f t="array" ref="J224">IFERROR(INDEX($G$2:$G$2050,_xlfn.AGGREGATE(15,6,(ROW($G$2:$G$2050)-ROW($G$2)+1)/($G$2:$G$2050&lt;&gt;""),ROWS(J$1:J224))),"")</f>
        <v/>
      </c>
      <c r="K224" t="str">
        <f>IF(J224="","",INDEX('Assignment Tool'!E240:E2273,MATCH(FA_DATA!J224,'Assignment Tool'!D240:D2273,0)))</f>
        <v/>
      </c>
    </row>
    <row r="225" spans="1:11" x14ac:dyDescent="0.25">
      <c r="A225" s="118" t="str">
        <f t="shared" si="6"/>
        <v/>
      </c>
      <c r="G225" t="str">
        <f>IF('Assignment Tool'!C225="","",IF('Assignment Tool'!C225="FST",'Assignment Tool'!D225,""))</f>
        <v/>
      </c>
      <c r="H225">
        <v>225</v>
      </c>
      <c r="I225" t="str">
        <f t="shared" si="7"/>
        <v/>
      </c>
      <c r="J225" t="str">
        <f t="array" ref="J225">IFERROR(INDEX($G$2:$G$2050,_xlfn.AGGREGATE(15,6,(ROW($G$2:$G$2050)-ROW($G$2)+1)/($G$2:$G$2050&lt;&gt;""),ROWS(J$1:J225))),"")</f>
        <v/>
      </c>
      <c r="K225" t="str">
        <f>IF(J225="","",INDEX('Assignment Tool'!E241:E2274,MATCH(FA_DATA!J225,'Assignment Tool'!D241:D2274,0)))</f>
        <v/>
      </c>
    </row>
    <row r="226" spans="1:11" x14ac:dyDescent="0.25">
      <c r="A226" s="118" t="str">
        <f t="shared" si="6"/>
        <v/>
      </c>
      <c r="G226" t="str">
        <f>IF('Assignment Tool'!C226="","",IF('Assignment Tool'!C226="FST",'Assignment Tool'!D226,""))</f>
        <v/>
      </c>
      <c r="H226">
        <v>226</v>
      </c>
      <c r="I226" t="str">
        <f t="shared" si="7"/>
        <v/>
      </c>
      <c r="J226" t="str">
        <f t="array" ref="J226">IFERROR(INDEX($G$2:$G$2050,_xlfn.AGGREGATE(15,6,(ROW($G$2:$G$2050)-ROW($G$2)+1)/($G$2:$G$2050&lt;&gt;""),ROWS(J$1:J226))),"")</f>
        <v/>
      </c>
      <c r="K226" t="str">
        <f>IF(J226="","",INDEX('Assignment Tool'!E242:E2275,MATCH(FA_DATA!J226,'Assignment Tool'!D242:D2275,0)))</f>
        <v/>
      </c>
    </row>
    <row r="227" spans="1:11" x14ac:dyDescent="0.25">
      <c r="A227" s="118" t="str">
        <f t="shared" si="6"/>
        <v/>
      </c>
      <c r="G227" t="str">
        <f>IF('Assignment Tool'!C227="","",IF('Assignment Tool'!C227="FST",'Assignment Tool'!D227,""))</f>
        <v/>
      </c>
      <c r="H227">
        <v>227</v>
      </c>
      <c r="I227" t="str">
        <f t="shared" si="7"/>
        <v/>
      </c>
      <c r="J227" t="str">
        <f t="array" ref="J227">IFERROR(INDEX($G$2:$G$2050,_xlfn.AGGREGATE(15,6,(ROW($G$2:$G$2050)-ROW($G$2)+1)/($G$2:$G$2050&lt;&gt;""),ROWS(J$1:J227))),"")</f>
        <v/>
      </c>
      <c r="K227" t="str">
        <f>IF(J227="","",INDEX('Assignment Tool'!E243:E2276,MATCH(FA_DATA!J227,'Assignment Tool'!D243:D2276,0)))</f>
        <v/>
      </c>
    </row>
    <row r="228" spans="1:11" x14ac:dyDescent="0.25">
      <c r="A228" s="118" t="str">
        <f t="shared" si="6"/>
        <v/>
      </c>
      <c r="G228" t="str">
        <f>IF('Assignment Tool'!C228="","",IF('Assignment Tool'!C228="FST",'Assignment Tool'!D228,""))</f>
        <v/>
      </c>
      <c r="H228">
        <v>228</v>
      </c>
      <c r="I228" t="str">
        <f t="shared" si="7"/>
        <v/>
      </c>
      <c r="J228" t="str">
        <f t="array" ref="J228">IFERROR(INDEX($G$2:$G$2050,_xlfn.AGGREGATE(15,6,(ROW($G$2:$G$2050)-ROW($G$2)+1)/($G$2:$G$2050&lt;&gt;""),ROWS(J$1:J228))),"")</f>
        <v/>
      </c>
      <c r="K228" t="str">
        <f>IF(J228="","",INDEX('Assignment Tool'!E244:E2277,MATCH(FA_DATA!J228,'Assignment Tool'!D244:D2277,0)))</f>
        <v/>
      </c>
    </row>
    <row r="229" spans="1:11" x14ac:dyDescent="0.25">
      <c r="A229" s="118" t="str">
        <f t="shared" si="6"/>
        <v/>
      </c>
      <c r="G229" t="str">
        <f>IF('Assignment Tool'!C229="","",IF('Assignment Tool'!C229="FST",'Assignment Tool'!D229,""))</f>
        <v/>
      </c>
      <c r="H229">
        <v>229</v>
      </c>
      <c r="I229" t="str">
        <f t="shared" si="7"/>
        <v/>
      </c>
      <c r="J229" t="str">
        <f t="array" ref="J229">IFERROR(INDEX($G$2:$G$2050,_xlfn.AGGREGATE(15,6,(ROW($G$2:$G$2050)-ROW($G$2)+1)/($G$2:$G$2050&lt;&gt;""),ROWS(J$1:J229))),"")</f>
        <v/>
      </c>
      <c r="K229" t="str">
        <f>IF(J229="","",INDEX('Assignment Tool'!E245:E2278,MATCH(FA_DATA!J229,'Assignment Tool'!D245:D2278,0)))</f>
        <v/>
      </c>
    </row>
    <row r="230" spans="1:11" x14ac:dyDescent="0.25">
      <c r="A230" s="118" t="str">
        <f t="shared" si="6"/>
        <v/>
      </c>
      <c r="G230" t="str">
        <f>IF('Assignment Tool'!C230="","",IF('Assignment Tool'!C230="FST",'Assignment Tool'!D230,""))</f>
        <v/>
      </c>
      <c r="H230">
        <v>230</v>
      </c>
      <c r="I230" t="str">
        <f t="shared" si="7"/>
        <v/>
      </c>
      <c r="J230" t="str">
        <f t="array" ref="J230">IFERROR(INDEX($G$2:$G$2050,_xlfn.AGGREGATE(15,6,(ROW($G$2:$G$2050)-ROW($G$2)+1)/($G$2:$G$2050&lt;&gt;""),ROWS(J$1:J230))),"")</f>
        <v/>
      </c>
      <c r="K230" t="str">
        <f>IF(J230="","",INDEX('Assignment Tool'!E246:E2279,MATCH(FA_DATA!J230,'Assignment Tool'!D246:D2279,0)))</f>
        <v/>
      </c>
    </row>
    <row r="231" spans="1:11" x14ac:dyDescent="0.25">
      <c r="A231" s="118" t="str">
        <f t="shared" si="6"/>
        <v/>
      </c>
      <c r="G231" t="str">
        <f>IF('Assignment Tool'!C231="","",IF('Assignment Tool'!C231="FST",'Assignment Tool'!D231,""))</f>
        <v/>
      </c>
      <c r="H231">
        <v>231</v>
      </c>
      <c r="I231" t="str">
        <f t="shared" si="7"/>
        <v/>
      </c>
      <c r="J231" t="str">
        <f t="array" ref="J231">IFERROR(INDEX($G$2:$G$2050,_xlfn.AGGREGATE(15,6,(ROW($G$2:$G$2050)-ROW($G$2)+1)/($G$2:$G$2050&lt;&gt;""),ROWS(J$1:J231))),"")</f>
        <v/>
      </c>
      <c r="K231" t="str">
        <f>IF(J231="","",INDEX('Assignment Tool'!E247:E2280,MATCH(FA_DATA!J231,'Assignment Tool'!D247:D2280,0)))</f>
        <v/>
      </c>
    </row>
    <row r="232" spans="1:11" x14ac:dyDescent="0.25">
      <c r="A232" s="118" t="str">
        <f t="shared" si="6"/>
        <v/>
      </c>
      <c r="G232" t="str">
        <f>IF('Assignment Tool'!C232="","",IF('Assignment Tool'!C232="FST",'Assignment Tool'!D232,""))</f>
        <v/>
      </c>
      <c r="H232">
        <v>232</v>
      </c>
      <c r="I232" t="str">
        <f t="shared" si="7"/>
        <v/>
      </c>
      <c r="J232" t="str">
        <f t="array" ref="J232">IFERROR(INDEX($G$2:$G$2050,_xlfn.AGGREGATE(15,6,(ROW($G$2:$G$2050)-ROW($G$2)+1)/($G$2:$G$2050&lt;&gt;""),ROWS(J$1:J232))),"")</f>
        <v/>
      </c>
      <c r="K232" t="str">
        <f>IF(J232="","",INDEX('Assignment Tool'!E248:E2281,MATCH(FA_DATA!J232,'Assignment Tool'!D248:D2281,0)))</f>
        <v/>
      </c>
    </row>
    <row r="233" spans="1:11" x14ac:dyDescent="0.25">
      <c r="A233" s="118" t="str">
        <f t="shared" si="6"/>
        <v/>
      </c>
      <c r="G233" t="str">
        <f>IF('Assignment Tool'!C233="","",IF('Assignment Tool'!C233="FST",'Assignment Tool'!D233,""))</f>
        <v/>
      </c>
      <c r="H233">
        <v>233</v>
      </c>
      <c r="I233" t="str">
        <f t="shared" si="7"/>
        <v/>
      </c>
      <c r="J233" t="str">
        <f t="array" ref="J233">IFERROR(INDEX($G$2:$G$2050,_xlfn.AGGREGATE(15,6,(ROW($G$2:$G$2050)-ROW($G$2)+1)/($G$2:$G$2050&lt;&gt;""),ROWS(J$1:J233))),"")</f>
        <v/>
      </c>
      <c r="K233" t="str">
        <f>IF(J233="","",INDEX('Assignment Tool'!E249:E2282,MATCH(FA_DATA!J233,'Assignment Tool'!D249:D2282,0)))</f>
        <v/>
      </c>
    </row>
    <row r="234" spans="1:11" x14ac:dyDescent="0.25">
      <c r="A234" s="118" t="str">
        <f t="shared" si="6"/>
        <v/>
      </c>
      <c r="G234" t="str">
        <f>IF('Assignment Tool'!C234="","",IF('Assignment Tool'!C234="FST",'Assignment Tool'!D234,""))</f>
        <v/>
      </c>
      <c r="H234">
        <v>234</v>
      </c>
      <c r="I234" t="str">
        <f t="shared" si="7"/>
        <v/>
      </c>
      <c r="J234" t="str">
        <f t="array" ref="J234">IFERROR(INDEX($G$2:$G$2050,_xlfn.AGGREGATE(15,6,(ROW($G$2:$G$2050)-ROW($G$2)+1)/($G$2:$G$2050&lt;&gt;""),ROWS(J$1:J234))),"")</f>
        <v/>
      </c>
      <c r="K234" t="str">
        <f>IF(J234="","",INDEX('Assignment Tool'!E250:E2283,MATCH(FA_DATA!J234,'Assignment Tool'!D250:D2283,0)))</f>
        <v/>
      </c>
    </row>
    <row r="235" spans="1:11" x14ac:dyDescent="0.25">
      <c r="A235" s="118" t="str">
        <f t="shared" si="6"/>
        <v/>
      </c>
      <c r="G235" t="str">
        <f>IF('Assignment Tool'!C235="","",IF('Assignment Tool'!C235="FST",'Assignment Tool'!D235,""))</f>
        <v/>
      </c>
      <c r="H235">
        <v>235</v>
      </c>
      <c r="I235" t="str">
        <f t="shared" si="7"/>
        <v/>
      </c>
      <c r="J235" t="str">
        <f t="array" ref="J235">IFERROR(INDEX($G$2:$G$2050,_xlfn.AGGREGATE(15,6,(ROW($G$2:$G$2050)-ROW($G$2)+1)/($G$2:$G$2050&lt;&gt;""),ROWS(J$1:J235))),"")</f>
        <v/>
      </c>
      <c r="K235" t="str">
        <f>IF(J235="","",INDEX('Assignment Tool'!E251:E2284,MATCH(FA_DATA!J235,'Assignment Tool'!D251:D2284,0)))</f>
        <v/>
      </c>
    </row>
    <row r="236" spans="1:11" x14ac:dyDescent="0.25">
      <c r="A236" s="118" t="str">
        <f t="shared" si="6"/>
        <v/>
      </c>
      <c r="G236" t="str">
        <f>IF('Assignment Tool'!C236="","",IF('Assignment Tool'!C236="FST",'Assignment Tool'!D236,""))</f>
        <v/>
      </c>
      <c r="H236">
        <v>236</v>
      </c>
      <c r="I236" t="str">
        <f t="shared" si="7"/>
        <v/>
      </c>
      <c r="J236" t="str">
        <f t="array" ref="J236">IFERROR(INDEX($G$2:$G$2050,_xlfn.AGGREGATE(15,6,(ROW($G$2:$G$2050)-ROW($G$2)+1)/($G$2:$G$2050&lt;&gt;""),ROWS(J$1:J236))),"")</f>
        <v/>
      </c>
      <c r="K236" t="str">
        <f>IF(J236="","",INDEX('Assignment Tool'!E252:E2285,MATCH(FA_DATA!J236,'Assignment Tool'!D252:D2285,0)))</f>
        <v/>
      </c>
    </row>
    <row r="237" spans="1:11" x14ac:dyDescent="0.25">
      <c r="A237" s="118" t="str">
        <f t="shared" si="6"/>
        <v/>
      </c>
      <c r="G237" t="str">
        <f>IF('Assignment Tool'!C237="","",IF('Assignment Tool'!C237="FST",'Assignment Tool'!D237,""))</f>
        <v/>
      </c>
      <c r="H237">
        <v>237</v>
      </c>
      <c r="I237" t="str">
        <f t="shared" si="7"/>
        <v/>
      </c>
      <c r="J237" t="str">
        <f t="array" ref="J237">IFERROR(INDEX($G$2:$G$2050,_xlfn.AGGREGATE(15,6,(ROW($G$2:$G$2050)-ROW($G$2)+1)/($G$2:$G$2050&lt;&gt;""),ROWS(J$1:J237))),"")</f>
        <v/>
      </c>
      <c r="K237" t="str">
        <f>IF(J237="","",INDEX('Assignment Tool'!E253:E2286,MATCH(FA_DATA!J237,'Assignment Tool'!D253:D2286,0)))</f>
        <v/>
      </c>
    </row>
    <row r="238" spans="1:11" x14ac:dyDescent="0.25">
      <c r="A238" s="118" t="str">
        <f t="shared" si="6"/>
        <v/>
      </c>
      <c r="G238" t="str">
        <f>IF('Assignment Tool'!C238="","",IF('Assignment Tool'!C238="FST",'Assignment Tool'!D238,""))</f>
        <v/>
      </c>
      <c r="H238">
        <v>238</v>
      </c>
      <c r="I238" t="str">
        <f t="shared" si="7"/>
        <v/>
      </c>
      <c r="J238" t="str">
        <f t="array" ref="J238">IFERROR(INDEX($G$2:$G$2050,_xlfn.AGGREGATE(15,6,(ROW($G$2:$G$2050)-ROW($G$2)+1)/($G$2:$G$2050&lt;&gt;""),ROWS(J$1:J238))),"")</f>
        <v/>
      </c>
      <c r="K238" t="str">
        <f>IF(J238="","",INDEX('Assignment Tool'!E254:E2287,MATCH(FA_DATA!J238,'Assignment Tool'!D254:D2287,0)))</f>
        <v/>
      </c>
    </row>
    <row r="239" spans="1:11" x14ac:dyDescent="0.25">
      <c r="A239" s="118" t="str">
        <f t="shared" si="6"/>
        <v/>
      </c>
      <c r="G239" t="str">
        <f>IF('Assignment Tool'!C239="","",IF('Assignment Tool'!C239="FST",'Assignment Tool'!D239,""))</f>
        <v/>
      </c>
      <c r="H239">
        <v>239</v>
      </c>
      <c r="I239" t="str">
        <f t="shared" si="7"/>
        <v/>
      </c>
      <c r="J239" t="str">
        <f t="array" ref="J239">IFERROR(INDEX($G$2:$G$2050,_xlfn.AGGREGATE(15,6,(ROW($G$2:$G$2050)-ROW($G$2)+1)/($G$2:$G$2050&lt;&gt;""),ROWS(J$1:J239))),"")</f>
        <v/>
      </c>
      <c r="K239" t="str">
        <f>IF(J239="","",INDEX('Assignment Tool'!E255:E2288,MATCH(FA_DATA!J239,'Assignment Tool'!D255:D2288,0)))</f>
        <v/>
      </c>
    </row>
    <row r="240" spans="1:11" x14ac:dyDescent="0.25">
      <c r="A240" s="118" t="str">
        <f t="shared" si="6"/>
        <v/>
      </c>
      <c r="G240" t="str">
        <f>IF('Assignment Tool'!C240="","",IF('Assignment Tool'!C240="FST",'Assignment Tool'!D240,""))</f>
        <v/>
      </c>
      <c r="H240">
        <v>240</v>
      </c>
      <c r="I240" t="str">
        <f t="shared" si="7"/>
        <v/>
      </c>
      <c r="J240" t="str">
        <f t="array" ref="J240">IFERROR(INDEX($G$2:$G$2050,_xlfn.AGGREGATE(15,6,(ROW($G$2:$G$2050)-ROW($G$2)+1)/($G$2:$G$2050&lt;&gt;""),ROWS(J$1:J240))),"")</f>
        <v/>
      </c>
      <c r="K240" t="str">
        <f>IF(J240="","",INDEX('Assignment Tool'!E256:E2289,MATCH(FA_DATA!J240,'Assignment Tool'!D256:D2289,0)))</f>
        <v/>
      </c>
    </row>
    <row r="241" spans="1:11" x14ac:dyDescent="0.25">
      <c r="A241" s="118" t="str">
        <f t="shared" si="6"/>
        <v/>
      </c>
      <c r="G241" t="str">
        <f>IF('Assignment Tool'!C241="","",IF('Assignment Tool'!C241="FST",'Assignment Tool'!D241,""))</f>
        <v/>
      </c>
      <c r="H241">
        <v>241</v>
      </c>
      <c r="I241" t="str">
        <f t="shared" si="7"/>
        <v/>
      </c>
      <c r="J241" t="str">
        <f t="array" ref="J241">IFERROR(INDEX($G$2:$G$2050,_xlfn.AGGREGATE(15,6,(ROW($G$2:$G$2050)-ROW($G$2)+1)/($G$2:$G$2050&lt;&gt;""),ROWS(J$1:J241))),"")</f>
        <v/>
      </c>
      <c r="K241" t="str">
        <f>IF(J241="","",INDEX('Assignment Tool'!E257:E2290,MATCH(FA_DATA!J241,'Assignment Tool'!D257:D2290,0)))</f>
        <v/>
      </c>
    </row>
    <row r="242" spans="1:11" x14ac:dyDescent="0.25">
      <c r="A242" s="118" t="str">
        <f t="shared" si="6"/>
        <v/>
      </c>
      <c r="G242" t="str">
        <f>IF('Assignment Tool'!C242="","",IF('Assignment Tool'!C242="FST",'Assignment Tool'!D242,""))</f>
        <v/>
      </c>
      <c r="H242">
        <v>242</v>
      </c>
      <c r="I242" t="str">
        <f t="shared" si="7"/>
        <v/>
      </c>
      <c r="J242" t="str">
        <f t="array" ref="J242">IFERROR(INDEX($G$2:$G$2050,_xlfn.AGGREGATE(15,6,(ROW($G$2:$G$2050)-ROW($G$2)+1)/($G$2:$G$2050&lt;&gt;""),ROWS(J$1:J242))),"")</f>
        <v/>
      </c>
      <c r="K242" t="str">
        <f>IF(J242="","",INDEX('Assignment Tool'!E258:E2291,MATCH(FA_DATA!J242,'Assignment Tool'!D258:D2291,0)))</f>
        <v/>
      </c>
    </row>
    <row r="243" spans="1:11" x14ac:dyDescent="0.25">
      <c r="A243" s="118" t="str">
        <f t="shared" si="6"/>
        <v/>
      </c>
      <c r="G243" t="str">
        <f>IF('Assignment Tool'!C243="","",IF('Assignment Tool'!C243="FST",'Assignment Tool'!D243,""))</f>
        <v/>
      </c>
      <c r="H243">
        <v>243</v>
      </c>
      <c r="I243" t="str">
        <f t="shared" si="7"/>
        <v/>
      </c>
      <c r="J243" t="str">
        <f t="array" ref="J243">IFERROR(INDEX($G$2:$G$2050,_xlfn.AGGREGATE(15,6,(ROW($G$2:$G$2050)-ROW($G$2)+1)/($G$2:$G$2050&lt;&gt;""),ROWS(J$1:J243))),"")</f>
        <v/>
      </c>
      <c r="K243" t="str">
        <f>IF(J243="","",INDEX('Assignment Tool'!E259:E2292,MATCH(FA_DATA!J243,'Assignment Tool'!D259:D2292,0)))</f>
        <v/>
      </c>
    </row>
    <row r="244" spans="1:11" x14ac:dyDescent="0.25">
      <c r="A244" s="118" t="str">
        <f t="shared" si="6"/>
        <v/>
      </c>
      <c r="G244" t="str">
        <f>IF('Assignment Tool'!C244="","",IF('Assignment Tool'!C244="FST",'Assignment Tool'!D244,""))</f>
        <v/>
      </c>
      <c r="H244">
        <v>244</v>
      </c>
      <c r="I244" t="str">
        <f t="shared" si="7"/>
        <v/>
      </c>
      <c r="J244" t="str">
        <f t="array" ref="J244">IFERROR(INDEX($G$2:$G$2050,_xlfn.AGGREGATE(15,6,(ROW($G$2:$G$2050)-ROW($G$2)+1)/($G$2:$G$2050&lt;&gt;""),ROWS(J$1:J244))),"")</f>
        <v/>
      </c>
      <c r="K244" t="str">
        <f>IF(J244="","",INDEX('Assignment Tool'!E260:E2293,MATCH(FA_DATA!J244,'Assignment Tool'!D260:D2293,0)))</f>
        <v/>
      </c>
    </row>
    <row r="245" spans="1:11" x14ac:dyDescent="0.25">
      <c r="A245" s="118" t="str">
        <f t="shared" si="6"/>
        <v/>
      </c>
      <c r="G245" t="str">
        <f>IF('Assignment Tool'!C245="","",IF('Assignment Tool'!C245="FST",'Assignment Tool'!D245,""))</f>
        <v/>
      </c>
      <c r="H245">
        <v>245</v>
      </c>
      <c r="I245" t="str">
        <f t="shared" si="7"/>
        <v/>
      </c>
      <c r="J245" t="str">
        <f t="array" ref="J245">IFERROR(INDEX($G$2:$G$2050,_xlfn.AGGREGATE(15,6,(ROW($G$2:$G$2050)-ROW($G$2)+1)/($G$2:$G$2050&lt;&gt;""),ROWS(J$1:J245))),"")</f>
        <v/>
      </c>
      <c r="K245" t="str">
        <f>IF(J245="","",INDEX('Assignment Tool'!E261:E2294,MATCH(FA_DATA!J245,'Assignment Tool'!D261:D2294,0)))</f>
        <v/>
      </c>
    </row>
    <row r="246" spans="1:11" x14ac:dyDescent="0.25">
      <c r="A246" s="118" t="str">
        <f t="shared" si="6"/>
        <v/>
      </c>
      <c r="G246" t="str">
        <f>IF('Assignment Tool'!C246="","",IF('Assignment Tool'!C246="FST",'Assignment Tool'!D246,""))</f>
        <v/>
      </c>
      <c r="H246">
        <v>246</v>
      </c>
      <c r="I246" t="str">
        <f t="shared" si="7"/>
        <v/>
      </c>
      <c r="J246" t="str">
        <f t="array" ref="J246">IFERROR(INDEX($G$2:$G$2050,_xlfn.AGGREGATE(15,6,(ROW($G$2:$G$2050)-ROW($G$2)+1)/($G$2:$G$2050&lt;&gt;""),ROWS(J$1:J246))),"")</f>
        <v/>
      </c>
      <c r="K246" t="str">
        <f>IF(J246="","",INDEX('Assignment Tool'!E262:E2295,MATCH(FA_DATA!J246,'Assignment Tool'!D262:D2295,0)))</f>
        <v/>
      </c>
    </row>
    <row r="247" spans="1:11" x14ac:dyDescent="0.25">
      <c r="A247" s="118" t="str">
        <f t="shared" si="6"/>
        <v/>
      </c>
      <c r="G247" t="str">
        <f>IF('Assignment Tool'!C247="","",IF('Assignment Tool'!C247="FST",'Assignment Tool'!D247,""))</f>
        <v/>
      </c>
      <c r="H247">
        <v>247</v>
      </c>
      <c r="I247" t="str">
        <f t="shared" si="7"/>
        <v/>
      </c>
      <c r="J247" t="str">
        <f t="array" ref="J247">IFERROR(INDEX($G$2:$G$2050,_xlfn.AGGREGATE(15,6,(ROW($G$2:$G$2050)-ROW($G$2)+1)/($G$2:$G$2050&lt;&gt;""),ROWS(J$1:J247))),"")</f>
        <v/>
      </c>
      <c r="K247" t="str">
        <f>IF(J247="","",INDEX('Assignment Tool'!E263:E2296,MATCH(FA_DATA!J247,'Assignment Tool'!D263:D2296,0)))</f>
        <v/>
      </c>
    </row>
    <row r="248" spans="1:11" x14ac:dyDescent="0.25">
      <c r="A248" s="118" t="str">
        <f t="shared" si="6"/>
        <v/>
      </c>
      <c r="G248" t="str">
        <f>IF('Assignment Tool'!C248="","",IF('Assignment Tool'!C248="FST",'Assignment Tool'!D248,""))</f>
        <v/>
      </c>
      <c r="H248">
        <v>248</v>
      </c>
      <c r="I248" t="str">
        <f t="shared" si="7"/>
        <v/>
      </c>
      <c r="J248" t="str">
        <f t="array" ref="J248">IFERROR(INDEX($G$2:$G$2050,_xlfn.AGGREGATE(15,6,(ROW($G$2:$G$2050)-ROW($G$2)+1)/($G$2:$G$2050&lt;&gt;""),ROWS(J$1:J248))),"")</f>
        <v/>
      </c>
      <c r="K248" t="str">
        <f>IF(J248="","",INDEX('Assignment Tool'!E264:E2297,MATCH(FA_DATA!J248,'Assignment Tool'!D264:D2297,0)))</f>
        <v/>
      </c>
    </row>
    <row r="249" spans="1:11" x14ac:dyDescent="0.25">
      <c r="A249" s="118" t="str">
        <f t="shared" si="6"/>
        <v/>
      </c>
      <c r="G249" t="str">
        <f>IF('Assignment Tool'!C249="","",IF('Assignment Tool'!C249="FST",'Assignment Tool'!D249,""))</f>
        <v/>
      </c>
      <c r="H249">
        <v>249</v>
      </c>
      <c r="I249" t="str">
        <f t="shared" si="7"/>
        <v/>
      </c>
      <c r="J249" t="str">
        <f t="array" ref="J249">IFERROR(INDEX($G$2:$G$2050,_xlfn.AGGREGATE(15,6,(ROW($G$2:$G$2050)-ROW($G$2)+1)/($G$2:$G$2050&lt;&gt;""),ROWS(J$1:J249))),"")</f>
        <v/>
      </c>
      <c r="K249" t="str">
        <f>IF(J249="","",INDEX('Assignment Tool'!E265:E2298,MATCH(FA_DATA!J249,'Assignment Tool'!D265:D2298,0)))</f>
        <v/>
      </c>
    </row>
    <row r="250" spans="1:11" x14ac:dyDescent="0.25">
      <c r="A250" s="118" t="str">
        <f t="shared" si="6"/>
        <v/>
      </c>
      <c r="G250" t="str">
        <f>IF('Assignment Tool'!C250="","",IF('Assignment Tool'!C250="FST",'Assignment Tool'!D250,""))</f>
        <v/>
      </c>
      <c r="H250">
        <v>250</v>
      </c>
      <c r="I250" t="str">
        <f t="shared" si="7"/>
        <v/>
      </c>
      <c r="J250" t="str">
        <f t="array" ref="J250">IFERROR(INDEX($G$2:$G$2050,_xlfn.AGGREGATE(15,6,(ROW($G$2:$G$2050)-ROW($G$2)+1)/($G$2:$G$2050&lt;&gt;""),ROWS(J$1:J250))),"")</f>
        <v/>
      </c>
      <c r="K250" t="str">
        <f>IF(J250="","",INDEX('Assignment Tool'!E266:E2299,MATCH(FA_DATA!J250,'Assignment Tool'!D266:D2299,0)))</f>
        <v/>
      </c>
    </row>
    <row r="251" spans="1:11" x14ac:dyDescent="0.25">
      <c r="A251" s="118" t="str">
        <f t="shared" si="6"/>
        <v/>
      </c>
      <c r="G251" t="str">
        <f>IF('Assignment Tool'!C251="","",IF('Assignment Tool'!C251="FST",'Assignment Tool'!D251,""))</f>
        <v/>
      </c>
      <c r="H251">
        <v>251</v>
      </c>
      <c r="I251" t="str">
        <f t="shared" si="7"/>
        <v/>
      </c>
      <c r="J251" t="str">
        <f t="array" ref="J251">IFERROR(INDEX($G$2:$G$2050,_xlfn.AGGREGATE(15,6,(ROW($G$2:$G$2050)-ROW($G$2)+1)/($G$2:$G$2050&lt;&gt;""),ROWS(J$1:J251))),"")</f>
        <v/>
      </c>
      <c r="K251" t="str">
        <f>IF(J251="","",INDEX('Assignment Tool'!E267:E2300,MATCH(FA_DATA!J251,'Assignment Tool'!D267:D2300,0)))</f>
        <v/>
      </c>
    </row>
    <row r="252" spans="1:11" x14ac:dyDescent="0.25">
      <c r="A252" s="118" t="str">
        <f t="shared" si="6"/>
        <v/>
      </c>
      <c r="G252" t="str">
        <f>IF('Assignment Tool'!C252="","",IF('Assignment Tool'!C252="FST",'Assignment Tool'!D252,""))</f>
        <v/>
      </c>
      <c r="H252">
        <v>252</v>
      </c>
      <c r="I252" t="str">
        <f t="shared" si="7"/>
        <v/>
      </c>
      <c r="J252" t="str">
        <f t="array" ref="J252">IFERROR(INDEX($G$2:$G$2050,_xlfn.AGGREGATE(15,6,(ROW($G$2:$G$2050)-ROW($G$2)+1)/($G$2:$G$2050&lt;&gt;""),ROWS(J$1:J252))),"")</f>
        <v/>
      </c>
      <c r="K252" t="str">
        <f>IF(J252="","",INDEX('Assignment Tool'!E268:E2301,MATCH(FA_DATA!J252,'Assignment Tool'!D268:D2301,0)))</f>
        <v/>
      </c>
    </row>
    <row r="253" spans="1:11" x14ac:dyDescent="0.25">
      <c r="A253" s="118" t="str">
        <f t="shared" si="6"/>
        <v/>
      </c>
      <c r="G253" t="str">
        <f>IF('Assignment Tool'!C253="","",IF('Assignment Tool'!C253="FST",'Assignment Tool'!D253,""))</f>
        <v/>
      </c>
      <c r="H253">
        <v>253</v>
      </c>
      <c r="I253" t="str">
        <f t="shared" si="7"/>
        <v/>
      </c>
      <c r="J253" t="str">
        <f t="array" ref="J253">IFERROR(INDEX($G$2:$G$2050,_xlfn.AGGREGATE(15,6,(ROW($G$2:$G$2050)-ROW($G$2)+1)/($G$2:$G$2050&lt;&gt;""),ROWS(J$1:J253))),"")</f>
        <v/>
      </c>
      <c r="K253" t="str">
        <f>IF(J253="","",INDEX('Assignment Tool'!E269:E2302,MATCH(FA_DATA!J253,'Assignment Tool'!D269:D2302,0)))</f>
        <v/>
      </c>
    </row>
    <row r="254" spans="1:11" x14ac:dyDescent="0.25">
      <c r="A254" s="118" t="str">
        <f t="shared" si="6"/>
        <v/>
      </c>
      <c r="G254" t="str">
        <f>IF('Assignment Tool'!C254="","",IF('Assignment Tool'!C254="FST",'Assignment Tool'!D254,""))</f>
        <v/>
      </c>
      <c r="H254">
        <v>254</v>
      </c>
      <c r="I254" t="str">
        <f t="shared" si="7"/>
        <v/>
      </c>
      <c r="J254" t="str">
        <f t="array" ref="J254">IFERROR(INDEX($G$2:$G$2050,_xlfn.AGGREGATE(15,6,(ROW($G$2:$G$2050)-ROW($G$2)+1)/($G$2:$G$2050&lt;&gt;""),ROWS(J$1:J254))),"")</f>
        <v/>
      </c>
      <c r="K254" t="str">
        <f>IF(J254="","",INDEX('Assignment Tool'!E270:E2303,MATCH(FA_DATA!J254,'Assignment Tool'!D270:D2303,0)))</f>
        <v/>
      </c>
    </row>
    <row r="255" spans="1:11" x14ac:dyDescent="0.25">
      <c r="A255" s="118" t="str">
        <f t="shared" si="6"/>
        <v/>
      </c>
      <c r="G255" t="str">
        <f>IF('Assignment Tool'!C255="","",IF('Assignment Tool'!C255="FST",'Assignment Tool'!D255,""))</f>
        <v/>
      </c>
      <c r="H255">
        <v>255</v>
      </c>
      <c r="I255" t="str">
        <f t="shared" si="7"/>
        <v/>
      </c>
      <c r="J255" t="str">
        <f t="array" ref="J255">IFERROR(INDEX($G$2:$G$2050,_xlfn.AGGREGATE(15,6,(ROW($G$2:$G$2050)-ROW($G$2)+1)/($G$2:$G$2050&lt;&gt;""),ROWS(J$1:J255))),"")</f>
        <v/>
      </c>
      <c r="K255" t="str">
        <f>IF(J255="","",INDEX('Assignment Tool'!E271:E2304,MATCH(FA_DATA!J255,'Assignment Tool'!D271:D2304,0)))</f>
        <v/>
      </c>
    </row>
    <row r="256" spans="1:11" x14ac:dyDescent="0.25">
      <c r="A256" s="118" t="str">
        <f t="shared" si="6"/>
        <v/>
      </c>
      <c r="G256" t="str">
        <f>IF('Assignment Tool'!C256="","",IF('Assignment Tool'!C256="FST",'Assignment Tool'!D256,""))</f>
        <v/>
      </c>
      <c r="H256">
        <v>256</v>
      </c>
      <c r="I256" t="str">
        <f t="shared" si="7"/>
        <v/>
      </c>
      <c r="J256" t="str">
        <f t="array" ref="J256">IFERROR(INDEX($G$2:$G$2050,_xlfn.AGGREGATE(15,6,(ROW($G$2:$G$2050)-ROW($G$2)+1)/($G$2:$G$2050&lt;&gt;""),ROWS(J$1:J256))),"")</f>
        <v/>
      </c>
      <c r="K256" t="str">
        <f>IF(J256="","",INDEX('Assignment Tool'!E272:E2305,MATCH(FA_DATA!J256,'Assignment Tool'!D272:D2305,0)))</f>
        <v/>
      </c>
    </row>
    <row r="257" spans="1:11" x14ac:dyDescent="0.25">
      <c r="A257" s="118" t="str">
        <f t="shared" si="6"/>
        <v/>
      </c>
      <c r="G257" t="str">
        <f>IF('Assignment Tool'!C257="","",IF('Assignment Tool'!C257="FST",'Assignment Tool'!D257,""))</f>
        <v/>
      </c>
      <c r="H257">
        <v>257</v>
      </c>
      <c r="I257" t="str">
        <f t="shared" si="7"/>
        <v/>
      </c>
      <c r="J257" t="str">
        <f t="array" ref="J257">IFERROR(INDEX($G$2:$G$2050,_xlfn.AGGREGATE(15,6,(ROW($G$2:$G$2050)-ROW($G$2)+1)/($G$2:$G$2050&lt;&gt;""),ROWS(J$1:J257))),"")</f>
        <v/>
      </c>
      <c r="K257" t="str">
        <f>IF(J257="","",INDEX('Assignment Tool'!E273:E2306,MATCH(FA_DATA!J257,'Assignment Tool'!D273:D2306,0)))</f>
        <v/>
      </c>
    </row>
    <row r="258" spans="1:11" x14ac:dyDescent="0.25">
      <c r="A258" s="118" t="str">
        <f t="shared" ref="A258:A321" si="8">VLOOKUP(H258,$I$1:$J$1000,2)</f>
        <v/>
      </c>
      <c r="G258" t="str">
        <f>IF('Assignment Tool'!C258="","",IF('Assignment Tool'!C258="FST",'Assignment Tool'!D258,""))</f>
        <v/>
      </c>
      <c r="H258">
        <v>258</v>
      </c>
      <c r="I258" t="str">
        <f t="shared" si="7"/>
        <v/>
      </c>
      <c r="J258" t="str">
        <f t="array" ref="J258">IFERROR(INDEX($G$2:$G$2050,_xlfn.AGGREGATE(15,6,(ROW($G$2:$G$2050)-ROW($G$2)+1)/($G$2:$G$2050&lt;&gt;""),ROWS(J$1:J258))),"")</f>
        <v/>
      </c>
      <c r="K258" t="str">
        <f>IF(J258="","",INDEX('Assignment Tool'!E274:E2307,MATCH(FA_DATA!J258,'Assignment Tool'!D274:D2307,0)))</f>
        <v/>
      </c>
    </row>
    <row r="259" spans="1:11" x14ac:dyDescent="0.25">
      <c r="A259" s="118" t="str">
        <f t="shared" si="8"/>
        <v/>
      </c>
      <c r="G259" t="str">
        <f>IF('Assignment Tool'!C259="","",IF('Assignment Tool'!C259="FST",'Assignment Tool'!D259,""))</f>
        <v/>
      </c>
      <c r="H259">
        <v>259</v>
      </c>
      <c r="I259" t="str">
        <f t="shared" ref="I259:I322" si="9">IFERROR((I258+K258),"")</f>
        <v/>
      </c>
      <c r="J259" t="str">
        <f t="array" ref="J259">IFERROR(INDEX($G$2:$G$2050,_xlfn.AGGREGATE(15,6,(ROW($G$2:$G$2050)-ROW($G$2)+1)/($G$2:$G$2050&lt;&gt;""),ROWS(J$1:J259))),"")</f>
        <v/>
      </c>
      <c r="K259" t="str">
        <f>IF(J259="","",INDEX('Assignment Tool'!E275:E2308,MATCH(FA_DATA!J259,'Assignment Tool'!D275:D2308,0)))</f>
        <v/>
      </c>
    </row>
    <row r="260" spans="1:11" x14ac:dyDescent="0.25">
      <c r="A260" s="118" t="str">
        <f t="shared" si="8"/>
        <v/>
      </c>
      <c r="G260" t="str">
        <f>IF('Assignment Tool'!C260="","",IF('Assignment Tool'!C260="FST",'Assignment Tool'!D260,""))</f>
        <v/>
      </c>
      <c r="H260">
        <v>260</v>
      </c>
      <c r="I260" t="str">
        <f t="shared" si="9"/>
        <v/>
      </c>
      <c r="J260" t="str">
        <f t="array" ref="J260">IFERROR(INDEX($G$2:$G$2050,_xlfn.AGGREGATE(15,6,(ROW($G$2:$G$2050)-ROW($G$2)+1)/($G$2:$G$2050&lt;&gt;""),ROWS(J$1:J260))),"")</f>
        <v/>
      </c>
      <c r="K260" t="str">
        <f>IF(J260="","",INDEX('Assignment Tool'!E276:E2309,MATCH(FA_DATA!J260,'Assignment Tool'!D276:D2309,0)))</f>
        <v/>
      </c>
    </row>
    <row r="261" spans="1:11" x14ac:dyDescent="0.25">
      <c r="A261" s="118" t="str">
        <f t="shared" si="8"/>
        <v/>
      </c>
      <c r="G261" t="str">
        <f>IF('Assignment Tool'!C261="","",IF('Assignment Tool'!C261="FST",'Assignment Tool'!D261,""))</f>
        <v/>
      </c>
      <c r="H261">
        <v>261</v>
      </c>
      <c r="I261" t="str">
        <f t="shared" si="9"/>
        <v/>
      </c>
      <c r="J261" t="str">
        <f t="array" ref="J261">IFERROR(INDEX($G$2:$G$2050,_xlfn.AGGREGATE(15,6,(ROW($G$2:$G$2050)-ROW($G$2)+1)/($G$2:$G$2050&lt;&gt;""),ROWS(J$1:J261))),"")</f>
        <v/>
      </c>
      <c r="K261" t="str">
        <f>IF(J261="","",INDEX('Assignment Tool'!E277:E2310,MATCH(FA_DATA!J261,'Assignment Tool'!D277:D2310,0)))</f>
        <v/>
      </c>
    </row>
    <row r="262" spans="1:11" x14ac:dyDescent="0.25">
      <c r="A262" s="118" t="str">
        <f t="shared" si="8"/>
        <v/>
      </c>
      <c r="G262" t="str">
        <f>IF('Assignment Tool'!C262="","",IF('Assignment Tool'!C262="FST",'Assignment Tool'!D262,""))</f>
        <v/>
      </c>
      <c r="H262">
        <v>262</v>
      </c>
      <c r="I262" t="str">
        <f t="shared" si="9"/>
        <v/>
      </c>
      <c r="J262" t="str">
        <f t="array" ref="J262">IFERROR(INDEX($G$2:$G$2050,_xlfn.AGGREGATE(15,6,(ROW($G$2:$G$2050)-ROW($G$2)+1)/($G$2:$G$2050&lt;&gt;""),ROWS(J$1:J262))),"")</f>
        <v/>
      </c>
      <c r="K262" t="str">
        <f>IF(J262="","",INDEX('Assignment Tool'!E278:E2311,MATCH(FA_DATA!J262,'Assignment Tool'!D278:D2311,0)))</f>
        <v/>
      </c>
    </row>
    <row r="263" spans="1:11" x14ac:dyDescent="0.25">
      <c r="A263" s="118" t="str">
        <f t="shared" si="8"/>
        <v/>
      </c>
      <c r="G263" t="str">
        <f>IF('Assignment Tool'!C263="","",IF('Assignment Tool'!C263="FST",'Assignment Tool'!D263,""))</f>
        <v/>
      </c>
      <c r="H263">
        <v>263</v>
      </c>
      <c r="I263" t="str">
        <f t="shared" si="9"/>
        <v/>
      </c>
      <c r="J263" t="str">
        <f t="array" ref="J263">IFERROR(INDEX($G$2:$G$2050,_xlfn.AGGREGATE(15,6,(ROW($G$2:$G$2050)-ROW($G$2)+1)/($G$2:$G$2050&lt;&gt;""),ROWS(J$1:J263))),"")</f>
        <v/>
      </c>
      <c r="K263" t="str">
        <f>IF(J263="","",INDEX('Assignment Tool'!E279:E2312,MATCH(FA_DATA!J263,'Assignment Tool'!D279:D2312,0)))</f>
        <v/>
      </c>
    </row>
    <row r="264" spans="1:11" x14ac:dyDescent="0.25">
      <c r="A264" s="118" t="str">
        <f t="shared" si="8"/>
        <v/>
      </c>
      <c r="G264" t="str">
        <f>IF('Assignment Tool'!C264="","",IF('Assignment Tool'!C264="FST",'Assignment Tool'!D264,""))</f>
        <v/>
      </c>
      <c r="H264">
        <v>264</v>
      </c>
      <c r="I264" t="str">
        <f t="shared" si="9"/>
        <v/>
      </c>
      <c r="J264" t="str">
        <f t="array" ref="J264">IFERROR(INDEX($G$2:$G$2050,_xlfn.AGGREGATE(15,6,(ROW($G$2:$G$2050)-ROW($G$2)+1)/($G$2:$G$2050&lt;&gt;""),ROWS(J$1:J264))),"")</f>
        <v/>
      </c>
      <c r="K264" t="str">
        <f>IF(J264="","",INDEX('Assignment Tool'!E280:E2313,MATCH(FA_DATA!J264,'Assignment Tool'!D280:D2313,0)))</f>
        <v/>
      </c>
    </row>
    <row r="265" spans="1:11" x14ac:dyDescent="0.25">
      <c r="A265" s="118" t="str">
        <f t="shared" si="8"/>
        <v/>
      </c>
      <c r="G265" t="str">
        <f>IF('Assignment Tool'!C265="","",IF('Assignment Tool'!C265="FST",'Assignment Tool'!D265,""))</f>
        <v/>
      </c>
      <c r="H265">
        <v>265</v>
      </c>
      <c r="I265" t="str">
        <f t="shared" si="9"/>
        <v/>
      </c>
      <c r="J265" t="str">
        <f t="array" ref="J265">IFERROR(INDEX($G$2:$G$2050,_xlfn.AGGREGATE(15,6,(ROW($G$2:$G$2050)-ROW($G$2)+1)/($G$2:$G$2050&lt;&gt;""),ROWS(J$1:J265))),"")</f>
        <v/>
      </c>
      <c r="K265" t="str">
        <f>IF(J265="","",INDEX('Assignment Tool'!E281:E2314,MATCH(FA_DATA!J265,'Assignment Tool'!D281:D2314,0)))</f>
        <v/>
      </c>
    </row>
    <row r="266" spans="1:11" x14ac:dyDescent="0.25">
      <c r="A266" s="118" t="str">
        <f t="shared" si="8"/>
        <v/>
      </c>
      <c r="G266" t="str">
        <f>IF('Assignment Tool'!C266="","",IF('Assignment Tool'!C266="FST",'Assignment Tool'!D266,""))</f>
        <v/>
      </c>
      <c r="H266">
        <v>266</v>
      </c>
      <c r="I266" t="str">
        <f t="shared" si="9"/>
        <v/>
      </c>
      <c r="J266" t="str">
        <f t="array" ref="J266">IFERROR(INDEX($G$2:$G$2050,_xlfn.AGGREGATE(15,6,(ROW($G$2:$G$2050)-ROW($G$2)+1)/($G$2:$G$2050&lt;&gt;""),ROWS(J$1:J266))),"")</f>
        <v/>
      </c>
      <c r="K266" t="str">
        <f>IF(J266="","",INDEX('Assignment Tool'!E282:E2315,MATCH(FA_DATA!J266,'Assignment Tool'!D282:D2315,0)))</f>
        <v/>
      </c>
    </row>
    <row r="267" spans="1:11" x14ac:dyDescent="0.25">
      <c r="A267" s="118" t="str">
        <f t="shared" si="8"/>
        <v/>
      </c>
      <c r="G267" t="str">
        <f>IF('Assignment Tool'!C267="","",IF('Assignment Tool'!C267="FST",'Assignment Tool'!D267,""))</f>
        <v/>
      </c>
      <c r="H267">
        <v>267</v>
      </c>
      <c r="I267" t="str">
        <f t="shared" si="9"/>
        <v/>
      </c>
      <c r="J267" t="str">
        <f t="array" ref="J267">IFERROR(INDEX($G$2:$G$2050,_xlfn.AGGREGATE(15,6,(ROW($G$2:$G$2050)-ROW($G$2)+1)/($G$2:$G$2050&lt;&gt;""),ROWS(J$1:J267))),"")</f>
        <v/>
      </c>
      <c r="K267" t="str">
        <f>IF(J267="","",INDEX('Assignment Tool'!E283:E2316,MATCH(FA_DATA!J267,'Assignment Tool'!D283:D2316,0)))</f>
        <v/>
      </c>
    </row>
    <row r="268" spans="1:11" x14ac:dyDescent="0.25">
      <c r="A268" s="118" t="str">
        <f t="shared" si="8"/>
        <v/>
      </c>
      <c r="G268" t="str">
        <f>IF('Assignment Tool'!C268="","",IF('Assignment Tool'!C268="FST",'Assignment Tool'!D268,""))</f>
        <v/>
      </c>
      <c r="H268">
        <v>268</v>
      </c>
      <c r="I268" t="str">
        <f t="shared" si="9"/>
        <v/>
      </c>
      <c r="J268" t="str">
        <f t="array" ref="J268">IFERROR(INDEX($G$2:$G$2050,_xlfn.AGGREGATE(15,6,(ROW($G$2:$G$2050)-ROW($G$2)+1)/($G$2:$G$2050&lt;&gt;""),ROWS(J$1:J268))),"")</f>
        <v/>
      </c>
      <c r="K268" t="str">
        <f>IF(J268="","",INDEX('Assignment Tool'!E284:E2317,MATCH(FA_DATA!J268,'Assignment Tool'!D284:D2317,0)))</f>
        <v/>
      </c>
    </row>
    <row r="269" spans="1:11" x14ac:dyDescent="0.25">
      <c r="A269" s="118" t="str">
        <f t="shared" si="8"/>
        <v/>
      </c>
      <c r="G269" t="str">
        <f>IF('Assignment Tool'!C269="","",IF('Assignment Tool'!C269="FST",'Assignment Tool'!D269,""))</f>
        <v/>
      </c>
      <c r="H269">
        <v>269</v>
      </c>
      <c r="I269" t="str">
        <f t="shared" si="9"/>
        <v/>
      </c>
      <c r="J269" t="str">
        <f t="array" ref="J269">IFERROR(INDEX($G$2:$G$2050,_xlfn.AGGREGATE(15,6,(ROW($G$2:$G$2050)-ROW($G$2)+1)/($G$2:$G$2050&lt;&gt;""),ROWS(J$1:J269))),"")</f>
        <v/>
      </c>
      <c r="K269" t="str">
        <f>IF(J269="","",INDEX('Assignment Tool'!E285:E2318,MATCH(FA_DATA!J269,'Assignment Tool'!D285:D2318,0)))</f>
        <v/>
      </c>
    </row>
    <row r="270" spans="1:11" x14ac:dyDescent="0.25">
      <c r="A270" s="118" t="str">
        <f t="shared" si="8"/>
        <v/>
      </c>
      <c r="G270" t="str">
        <f>IF('Assignment Tool'!C270="","",IF('Assignment Tool'!C270="FST",'Assignment Tool'!D270,""))</f>
        <v/>
      </c>
      <c r="H270">
        <v>270</v>
      </c>
      <c r="I270" t="str">
        <f t="shared" si="9"/>
        <v/>
      </c>
      <c r="J270" t="str">
        <f t="array" ref="J270">IFERROR(INDEX($G$2:$G$2050,_xlfn.AGGREGATE(15,6,(ROW($G$2:$G$2050)-ROW($G$2)+1)/($G$2:$G$2050&lt;&gt;""),ROWS(J$1:J270))),"")</f>
        <v/>
      </c>
      <c r="K270" t="str">
        <f>IF(J270="","",INDEX('Assignment Tool'!E286:E2319,MATCH(FA_DATA!J270,'Assignment Tool'!D286:D2319,0)))</f>
        <v/>
      </c>
    </row>
    <row r="271" spans="1:11" x14ac:dyDescent="0.25">
      <c r="A271" s="118" t="str">
        <f t="shared" si="8"/>
        <v/>
      </c>
      <c r="G271" t="str">
        <f>IF('Assignment Tool'!C271="","",IF('Assignment Tool'!C271="FST",'Assignment Tool'!D271,""))</f>
        <v/>
      </c>
      <c r="H271">
        <v>271</v>
      </c>
      <c r="I271" t="str">
        <f t="shared" si="9"/>
        <v/>
      </c>
      <c r="J271" t="str">
        <f t="array" ref="J271">IFERROR(INDEX($G$2:$G$2050,_xlfn.AGGREGATE(15,6,(ROW($G$2:$G$2050)-ROW($G$2)+1)/($G$2:$G$2050&lt;&gt;""),ROWS(J$1:J271))),"")</f>
        <v/>
      </c>
      <c r="K271" t="str">
        <f>IF(J271="","",INDEX('Assignment Tool'!E287:E2320,MATCH(FA_DATA!J271,'Assignment Tool'!D287:D2320,0)))</f>
        <v/>
      </c>
    </row>
    <row r="272" spans="1:11" x14ac:dyDescent="0.25">
      <c r="A272" s="118" t="str">
        <f t="shared" si="8"/>
        <v/>
      </c>
      <c r="G272" t="str">
        <f>IF('Assignment Tool'!C272="","",IF('Assignment Tool'!C272="FST",'Assignment Tool'!D272,""))</f>
        <v/>
      </c>
      <c r="H272">
        <v>272</v>
      </c>
      <c r="I272" t="str">
        <f t="shared" si="9"/>
        <v/>
      </c>
      <c r="J272" t="str">
        <f t="array" ref="J272">IFERROR(INDEX($G$2:$G$2050,_xlfn.AGGREGATE(15,6,(ROW($G$2:$G$2050)-ROW($G$2)+1)/($G$2:$G$2050&lt;&gt;""),ROWS(J$1:J272))),"")</f>
        <v/>
      </c>
      <c r="K272" t="str">
        <f>IF(J272="","",INDEX('Assignment Tool'!E288:E2321,MATCH(FA_DATA!J272,'Assignment Tool'!D288:D2321,0)))</f>
        <v/>
      </c>
    </row>
    <row r="273" spans="1:11" x14ac:dyDescent="0.25">
      <c r="A273" s="118" t="str">
        <f t="shared" si="8"/>
        <v/>
      </c>
      <c r="G273" t="str">
        <f>IF('Assignment Tool'!C273="","",IF('Assignment Tool'!C273="FST",'Assignment Tool'!D273,""))</f>
        <v/>
      </c>
      <c r="H273">
        <v>273</v>
      </c>
      <c r="I273" t="str">
        <f t="shared" si="9"/>
        <v/>
      </c>
      <c r="J273" t="str">
        <f t="array" ref="J273">IFERROR(INDEX($G$2:$G$2050,_xlfn.AGGREGATE(15,6,(ROW($G$2:$G$2050)-ROW($G$2)+1)/($G$2:$G$2050&lt;&gt;""),ROWS(J$1:J273))),"")</f>
        <v/>
      </c>
      <c r="K273" t="str">
        <f>IF(J273="","",INDEX('Assignment Tool'!E289:E2322,MATCH(FA_DATA!J273,'Assignment Tool'!D289:D2322,0)))</f>
        <v/>
      </c>
    </row>
    <row r="274" spans="1:11" x14ac:dyDescent="0.25">
      <c r="A274" s="118" t="str">
        <f t="shared" si="8"/>
        <v/>
      </c>
      <c r="G274" t="str">
        <f>IF('Assignment Tool'!C274="","",IF('Assignment Tool'!C274="FST",'Assignment Tool'!D274,""))</f>
        <v/>
      </c>
      <c r="H274">
        <v>274</v>
      </c>
      <c r="I274" t="str">
        <f t="shared" si="9"/>
        <v/>
      </c>
      <c r="J274" t="str">
        <f t="array" ref="J274">IFERROR(INDEX($G$2:$G$2050,_xlfn.AGGREGATE(15,6,(ROW($G$2:$G$2050)-ROW($G$2)+1)/($G$2:$G$2050&lt;&gt;""),ROWS(J$1:J274))),"")</f>
        <v/>
      </c>
      <c r="K274" t="str">
        <f>IF(J274="","",INDEX('Assignment Tool'!E290:E2323,MATCH(FA_DATA!J274,'Assignment Tool'!D290:D2323,0)))</f>
        <v/>
      </c>
    </row>
    <row r="275" spans="1:11" x14ac:dyDescent="0.25">
      <c r="A275" s="118" t="str">
        <f t="shared" si="8"/>
        <v/>
      </c>
      <c r="G275" t="str">
        <f>IF('Assignment Tool'!C275="","",IF('Assignment Tool'!C275="FST",'Assignment Tool'!D275,""))</f>
        <v/>
      </c>
      <c r="H275">
        <v>275</v>
      </c>
      <c r="I275" t="str">
        <f t="shared" si="9"/>
        <v/>
      </c>
      <c r="J275" t="str">
        <f t="array" ref="J275">IFERROR(INDEX($G$2:$G$2050,_xlfn.AGGREGATE(15,6,(ROW($G$2:$G$2050)-ROW($G$2)+1)/($G$2:$G$2050&lt;&gt;""),ROWS(J$1:J275))),"")</f>
        <v/>
      </c>
      <c r="K275" t="str">
        <f>IF(J275="","",INDEX('Assignment Tool'!E291:E2324,MATCH(FA_DATA!J275,'Assignment Tool'!D291:D2324,0)))</f>
        <v/>
      </c>
    </row>
    <row r="276" spans="1:11" x14ac:dyDescent="0.25">
      <c r="A276" s="118" t="str">
        <f t="shared" si="8"/>
        <v/>
      </c>
      <c r="G276" t="str">
        <f>IF('Assignment Tool'!C276="","",IF('Assignment Tool'!C276="FST",'Assignment Tool'!D276,""))</f>
        <v/>
      </c>
      <c r="H276">
        <v>276</v>
      </c>
      <c r="I276" t="str">
        <f t="shared" si="9"/>
        <v/>
      </c>
      <c r="J276" t="str">
        <f t="array" ref="J276">IFERROR(INDEX($G$2:$G$2050,_xlfn.AGGREGATE(15,6,(ROW($G$2:$G$2050)-ROW($G$2)+1)/($G$2:$G$2050&lt;&gt;""),ROWS(J$1:J276))),"")</f>
        <v/>
      </c>
      <c r="K276" t="str">
        <f>IF(J276="","",INDEX('Assignment Tool'!E292:E2325,MATCH(FA_DATA!J276,'Assignment Tool'!D292:D2325,0)))</f>
        <v/>
      </c>
    </row>
    <row r="277" spans="1:11" x14ac:dyDescent="0.25">
      <c r="A277" s="118" t="str">
        <f t="shared" si="8"/>
        <v/>
      </c>
      <c r="G277" t="str">
        <f>IF('Assignment Tool'!C277="","",IF('Assignment Tool'!C277="FST",'Assignment Tool'!D277,""))</f>
        <v/>
      </c>
      <c r="H277">
        <v>277</v>
      </c>
      <c r="I277" t="str">
        <f t="shared" si="9"/>
        <v/>
      </c>
      <c r="J277" t="str">
        <f t="array" ref="J277">IFERROR(INDEX($G$2:$G$2050,_xlfn.AGGREGATE(15,6,(ROW($G$2:$G$2050)-ROW($G$2)+1)/($G$2:$G$2050&lt;&gt;""),ROWS(J$1:J277))),"")</f>
        <v/>
      </c>
      <c r="K277" t="str">
        <f>IF(J277="","",INDEX('Assignment Tool'!E293:E2326,MATCH(FA_DATA!J277,'Assignment Tool'!D293:D2326,0)))</f>
        <v/>
      </c>
    </row>
    <row r="278" spans="1:11" x14ac:dyDescent="0.25">
      <c r="A278" s="118" t="str">
        <f t="shared" si="8"/>
        <v/>
      </c>
      <c r="G278" t="str">
        <f>IF('Assignment Tool'!C278="","",IF('Assignment Tool'!C278="FST",'Assignment Tool'!D278,""))</f>
        <v/>
      </c>
      <c r="H278">
        <v>278</v>
      </c>
      <c r="I278" t="str">
        <f t="shared" si="9"/>
        <v/>
      </c>
      <c r="J278" t="str">
        <f t="array" ref="J278">IFERROR(INDEX($G$2:$G$2050,_xlfn.AGGREGATE(15,6,(ROW($G$2:$G$2050)-ROW($G$2)+1)/($G$2:$G$2050&lt;&gt;""),ROWS(J$1:J278))),"")</f>
        <v/>
      </c>
      <c r="K278" t="str">
        <f>IF(J278="","",INDEX('Assignment Tool'!E294:E2327,MATCH(FA_DATA!J278,'Assignment Tool'!D294:D2327,0)))</f>
        <v/>
      </c>
    </row>
    <row r="279" spans="1:11" x14ac:dyDescent="0.25">
      <c r="A279" s="118" t="str">
        <f t="shared" si="8"/>
        <v/>
      </c>
      <c r="G279" t="str">
        <f>IF('Assignment Tool'!C279="","",IF('Assignment Tool'!C279="FST",'Assignment Tool'!D279,""))</f>
        <v/>
      </c>
      <c r="H279">
        <v>279</v>
      </c>
      <c r="I279" t="str">
        <f t="shared" si="9"/>
        <v/>
      </c>
      <c r="J279" t="str">
        <f t="array" ref="J279">IFERROR(INDEX($G$2:$G$2050,_xlfn.AGGREGATE(15,6,(ROW($G$2:$G$2050)-ROW($G$2)+1)/($G$2:$G$2050&lt;&gt;""),ROWS(J$1:J279))),"")</f>
        <v/>
      </c>
      <c r="K279" t="str">
        <f>IF(J279="","",INDEX('Assignment Tool'!E295:E2328,MATCH(FA_DATA!J279,'Assignment Tool'!D295:D2328,0)))</f>
        <v/>
      </c>
    </row>
    <row r="280" spans="1:11" x14ac:dyDescent="0.25">
      <c r="A280" s="118" t="str">
        <f t="shared" si="8"/>
        <v/>
      </c>
      <c r="G280" t="str">
        <f>IF('Assignment Tool'!C280="","",IF('Assignment Tool'!C280="FST",'Assignment Tool'!D280,""))</f>
        <v/>
      </c>
      <c r="H280">
        <v>280</v>
      </c>
      <c r="I280" t="str">
        <f t="shared" si="9"/>
        <v/>
      </c>
      <c r="J280" t="str">
        <f t="array" ref="J280">IFERROR(INDEX($G$2:$G$2050,_xlfn.AGGREGATE(15,6,(ROW($G$2:$G$2050)-ROW($G$2)+1)/($G$2:$G$2050&lt;&gt;""),ROWS(J$1:J280))),"")</f>
        <v/>
      </c>
      <c r="K280" t="str">
        <f>IF(J280="","",INDEX('Assignment Tool'!E296:E2329,MATCH(FA_DATA!J280,'Assignment Tool'!D296:D2329,0)))</f>
        <v/>
      </c>
    </row>
    <row r="281" spans="1:11" x14ac:dyDescent="0.25">
      <c r="A281" s="118" t="str">
        <f t="shared" si="8"/>
        <v/>
      </c>
      <c r="G281" t="str">
        <f>IF('Assignment Tool'!C281="","",IF('Assignment Tool'!C281="FST",'Assignment Tool'!D281,""))</f>
        <v/>
      </c>
      <c r="H281">
        <v>281</v>
      </c>
      <c r="I281" t="str">
        <f t="shared" si="9"/>
        <v/>
      </c>
      <c r="J281" t="str">
        <f t="array" ref="J281">IFERROR(INDEX($G$2:$G$2050,_xlfn.AGGREGATE(15,6,(ROW($G$2:$G$2050)-ROW($G$2)+1)/($G$2:$G$2050&lt;&gt;""),ROWS(J$1:J281))),"")</f>
        <v/>
      </c>
      <c r="K281" t="str">
        <f>IF(J281="","",INDEX('Assignment Tool'!E297:E2330,MATCH(FA_DATA!J281,'Assignment Tool'!D297:D2330,0)))</f>
        <v/>
      </c>
    </row>
    <row r="282" spans="1:11" x14ac:dyDescent="0.25">
      <c r="A282" s="118" t="str">
        <f t="shared" si="8"/>
        <v/>
      </c>
      <c r="G282" t="str">
        <f>IF('Assignment Tool'!C282="","",IF('Assignment Tool'!C282="FST",'Assignment Tool'!D282,""))</f>
        <v/>
      </c>
      <c r="H282">
        <v>282</v>
      </c>
      <c r="I282" t="str">
        <f t="shared" si="9"/>
        <v/>
      </c>
      <c r="J282" t="str">
        <f t="array" ref="J282">IFERROR(INDEX($G$2:$G$2050,_xlfn.AGGREGATE(15,6,(ROW($G$2:$G$2050)-ROW($G$2)+1)/($G$2:$G$2050&lt;&gt;""),ROWS(J$1:J282))),"")</f>
        <v/>
      </c>
      <c r="K282" t="str">
        <f>IF(J282="","",INDEX('Assignment Tool'!E298:E2331,MATCH(FA_DATA!J282,'Assignment Tool'!D298:D2331,0)))</f>
        <v/>
      </c>
    </row>
    <row r="283" spans="1:11" x14ac:dyDescent="0.25">
      <c r="A283" s="118" t="str">
        <f t="shared" si="8"/>
        <v/>
      </c>
      <c r="G283" t="str">
        <f>IF('Assignment Tool'!C283="","",IF('Assignment Tool'!C283="FST",'Assignment Tool'!D283,""))</f>
        <v/>
      </c>
      <c r="H283">
        <v>283</v>
      </c>
      <c r="I283" t="str">
        <f t="shared" si="9"/>
        <v/>
      </c>
      <c r="J283" t="str">
        <f t="array" ref="J283">IFERROR(INDEX($G$2:$G$2050,_xlfn.AGGREGATE(15,6,(ROW($G$2:$G$2050)-ROW($G$2)+1)/($G$2:$G$2050&lt;&gt;""),ROWS(J$1:J283))),"")</f>
        <v/>
      </c>
      <c r="K283" t="str">
        <f>IF(J283="","",INDEX('Assignment Tool'!E299:E2332,MATCH(FA_DATA!J283,'Assignment Tool'!D299:D2332,0)))</f>
        <v/>
      </c>
    </row>
    <row r="284" spans="1:11" x14ac:dyDescent="0.25">
      <c r="A284" s="118" t="str">
        <f t="shared" si="8"/>
        <v/>
      </c>
      <c r="G284" t="str">
        <f>IF('Assignment Tool'!C284="","",IF('Assignment Tool'!C284="FST",'Assignment Tool'!D284,""))</f>
        <v/>
      </c>
      <c r="H284">
        <v>284</v>
      </c>
      <c r="I284" t="str">
        <f t="shared" si="9"/>
        <v/>
      </c>
      <c r="J284" t="str">
        <f t="array" ref="J284">IFERROR(INDEX($G$2:$G$2050,_xlfn.AGGREGATE(15,6,(ROW($G$2:$G$2050)-ROW($G$2)+1)/($G$2:$G$2050&lt;&gt;""),ROWS(J$1:J284))),"")</f>
        <v/>
      </c>
      <c r="K284" t="str">
        <f>IF(J284="","",INDEX('Assignment Tool'!E300:E2333,MATCH(FA_DATA!J284,'Assignment Tool'!D300:D2333,0)))</f>
        <v/>
      </c>
    </row>
    <row r="285" spans="1:11" x14ac:dyDescent="0.25">
      <c r="A285" s="118" t="str">
        <f t="shared" si="8"/>
        <v/>
      </c>
      <c r="G285" t="str">
        <f>IF('Assignment Tool'!C285="","",IF('Assignment Tool'!C285="FST",'Assignment Tool'!D285,""))</f>
        <v/>
      </c>
      <c r="H285">
        <v>285</v>
      </c>
      <c r="I285" t="str">
        <f t="shared" si="9"/>
        <v/>
      </c>
      <c r="J285" t="str">
        <f t="array" ref="J285">IFERROR(INDEX($G$2:$G$2050,_xlfn.AGGREGATE(15,6,(ROW($G$2:$G$2050)-ROW($G$2)+1)/($G$2:$G$2050&lt;&gt;""),ROWS(J$1:J285))),"")</f>
        <v/>
      </c>
      <c r="K285" t="str">
        <f>IF(J285="","",INDEX('Assignment Tool'!E301:E2334,MATCH(FA_DATA!J285,'Assignment Tool'!D301:D2334,0)))</f>
        <v/>
      </c>
    </row>
    <row r="286" spans="1:11" x14ac:dyDescent="0.25">
      <c r="A286" s="118" t="str">
        <f t="shared" si="8"/>
        <v/>
      </c>
      <c r="G286" t="str">
        <f>IF('Assignment Tool'!C286="","",IF('Assignment Tool'!C286="FST",'Assignment Tool'!D286,""))</f>
        <v/>
      </c>
      <c r="H286">
        <v>286</v>
      </c>
      <c r="I286" t="str">
        <f t="shared" si="9"/>
        <v/>
      </c>
      <c r="J286" t="str">
        <f t="array" ref="J286">IFERROR(INDEX($G$2:$G$2050,_xlfn.AGGREGATE(15,6,(ROW($G$2:$G$2050)-ROW($G$2)+1)/($G$2:$G$2050&lt;&gt;""),ROWS(J$1:J286))),"")</f>
        <v/>
      </c>
      <c r="K286" t="str">
        <f>IF(J286="","",INDEX('Assignment Tool'!E302:E2335,MATCH(FA_DATA!J286,'Assignment Tool'!D302:D2335,0)))</f>
        <v/>
      </c>
    </row>
    <row r="287" spans="1:11" x14ac:dyDescent="0.25">
      <c r="A287" s="118" t="str">
        <f t="shared" si="8"/>
        <v/>
      </c>
      <c r="G287" t="str">
        <f>IF('Assignment Tool'!C287="","",IF('Assignment Tool'!C287="FST",'Assignment Tool'!D287,""))</f>
        <v/>
      </c>
      <c r="H287">
        <v>287</v>
      </c>
      <c r="I287" t="str">
        <f t="shared" si="9"/>
        <v/>
      </c>
      <c r="J287" t="str">
        <f t="array" ref="J287">IFERROR(INDEX($G$2:$G$2050,_xlfn.AGGREGATE(15,6,(ROW($G$2:$G$2050)-ROW($G$2)+1)/($G$2:$G$2050&lt;&gt;""),ROWS(J$1:J287))),"")</f>
        <v/>
      </c>
      <c r="K287" t="str">
        <f>IF(J287="","",INDEX('Assignment Tool'!E303:E2336,MATCH(FA_DATA!J287,'Assignment Tool'!D303:D2336,0)))</f>
        <v/>
      </c>
    </row>
    <row r="288" spans="1:11" x14ac:dyDescent="0.25">
      <c r="A288" s="118" t="str">
        <f t="shared" si="8"/>
        <v/>
      </c>
      <c r="G288" t="str">
        <f>IF('Assignment Tool'!C288="","",IF('Assignment Tool'!C288="FST",'Assignment Tool'!D288,""))</f>
        <v/>
      </c>
      <c r="H288">
        <v>288</v>
      </c>
      <c r="I288" t="str">
        <f t="shared" si="9"/>
        <v/>
      </c>
      <c r="J288" t="str">
        <f t="array" ref="J288">IFERROR(INDEX($G$2:$G$2050,_xlfn.AGGREGATE(15,6,(ROW($G$2:$G$2050)-ROW($G$2)+1)/($G$2:$G$2050&lt;&gt;""),ROWS(J$1:J288))),"")</f>
        <v/>
      </c>
      <c r="K288" t="str">
        <f>IF(J288="","",INDEX('Assignment Tool'!E304:E2337,MATCH(FA_DATA!J288,'Assignment Tool'!D304:D2337,0)))</f>
        <v/>
      </c>
    </row>
    <row r="289" spans="1:11" x14ac:dyDescent="0.25">
      <c r="A289" s="118" t="str">
        <f t="shared" si="8"/>
        <v/>
      </c>
      <c r="G289" t="str">
        <f>IF('Assignment Tool'!C289="","",IF('Assignment Tool'!C289="FST",'Assignment Tool'!D289,""))</f>
        <v/>
      </c>
      <c r="H289">
        <v>289</v>
      </c>
      <c r="I289" t="str">
        <f t="shared" si="9"/>
        <v/>
      </c>
      <c r="J289" t="str">
        <f t="array" ref="J289">IFERROR(INDEX($G$2:$G$2050,_xlfn.AGGREGATE(15,6,(ROW($G$2:$G$2050)-ROW($G$2)+1)/($G$2:$G$2050&lt;&gt;""),ROWS(J$1:J289))),"")</f>
        <v/>
      </c>
      <c r="K289" t="str">
        <f>IF(J289="","",INDEX('Assignment Tool'!E305:E2338,MATCH(FA_DATA!J289,'Assignment Tool'!D305:D2338,0)))</f>
        <v/>
      </c>
    </row>
    <row r="290" spans="1:11" x14ac:dyDescent="0.25">
      <c r="A290" s="118" t="str">
        <f t="shared" si="8"/>
        <v/>
      </c>
      <c r="G290" t="str">
        <f>IF('Assignment Tool'!C290="","",IF('Assignment Tool'!C290="FST",'Assignment Tool'!D290,""))</f>
        <v/>
      </c>
      <c r="H290">
        <v>290</v>
      </c>
      <c r="I290" t="str">
        <f t="shared" si="9"/>
        <v/>
      </c>
      <c r="J290" t="str">
        <f t="array" ref="J290">IFERROR(INDEX($G$2:$G$2050,_xlfn.AGGREGATE(15,6,(ROW($G$2:$G$2050)-ROW($G$2)+1)/($G$2:$G$2050&lt;&gt;""),ROWS(J$1:J290))),"")</f>
        <v/>
      </c>
      <c r="K290" t="str">
        <f>IF(J290="","",INDEX('Assignment Tool'!E306:E2339,MATCH(FA_DATA!J290,'Assignment Tool'!D306:D2339,0)))</f>
        <v/>
      </c>
    </row>
    <row r="291" spans="1:11" x14ac:dyDescent="0.25">
      <c r="A291" s="118" t="str">
        <f t="shared" si="8"/>
        <v/>
      </c>
      <c r="G291" t="str">
        <f>IF('Assignment Tool'!C291="","",IF('Assignment Tool'!C291="FST",'Assignment Tool'!D291,""))</f>
        <v/>
      </c>
      <c r="H291">
        <v>291</v>
      </c>
      <c r="I291" t="str">
        <f t="shared" si="9"/>
        <v/>
      </c>
      <c r="J291" t="str">
        <f t="array" ref="J291">IFERROR(INDEX($G$2:$G$2050,_xlfn.AGGREGATE(15,6,(ROW($G$2:$G$2050)-ROW($G$2)+1)/($G$2:$G$2050&lt;&gt;""),ROWS(J$1:J291))),"")</f>
        <v/>
      </c>
      <c r="K291" t="str">
        <f>IF(J291="","",INDEX('Assignment Tool'!E307:E2340,MATCH(FA_DATA!J291,'Assignment Tool'!D307:D2340,0)))</f>
        <v/>
      </c>
    </row>
    <row r="292" spans="1:11" x14ac:dyDescent="0.25">
      <c r="A292" s="118" t="str">
        <f t="shared" si="8"/>
        <v/>
      </c>
      <c r="G292" t="str">
        <f>IF('Assignment Tool'!C292="","",IF('Assignment Tool'!C292="FST",'Assignment Tool'!D292,""))</f>
        <v/>
      </c>
      <c r="H292">
        <v>292</v>
      </c>
      <c r="I292" t="str">
        <f t="shared" si="9"/>
        <v/>
      </c>
      <c r="J292" t="str">
        <f t="array" ref="J292">IFERROR(INDEX($G$2:$G$2050,_xlfn.AGGREGATE(15,6,(ROW($G$2:$G$2050)-ROW($G$2)+1)/($G$2:$G$2050&lt;&gt;""),ROWS(J$1:J292))),"")</f>
        <v/>
      </c>
      <c r="K292" t="str">
        <f>IF(J292="","",INDEX('Assignment Tool'!E308:E2341,MATCH(FA_DATA!J292,'Assignment Tool'!D308:D2341,0)))</f>
        <v/>
      </c>
    </row>
    <row r="293" spans="1:11" x14ac:dyDescent="0.25">
      <c r="A293" s="118" t="str">
        <f t="shared" si="8"/>
        <v/>
      </c>
      <c r="G293" t="str">
        <f>IF('Assignment Tool'!C293="","",IF('Assignment Tool'!C293="FST",'Assignment Tool'!D293,""))</f>
        <v/>
      </c>
      <c r="H293">
        <v>293</v>
      </c>
      <c r="I293" t="str">
        <f t="shared" si="9"/>
        <v/>
      </c>
      <c r="J293" t="str">
        <f t="array" ref="J293">IFERROR(INDEX($G$2:$G$2050,_xlfn.AGGREGATE(15,6,(ROW($G$2:$G$2050)-ROW($G$2)+1)/($G$2:$G$2050&lt;&gt;""),ROWS(J$1:J293))),"")</f>
        <v/>
      </c>
      <c r="K293" t="str">
        <f>IF(J293="","",INDEX('Assignment Tool'!E309:E2342,MATCH(FA_DATA!J293,'Assignment Tool'!D309:D2342,0)))</f>
        <v/>
      </c>
    </row>
    <row r="294" spans="1:11" x14ac:dyDescent="0.25">
      <c r="A294" s="118" t="str">
        <f t="shared" si="8"/>
        <v/>
      </c>
      <c r="G294" t="str">
        <f>IF('Assignment Tool'!C294="","",IF('Assignment Tool'!C294="FST",'Assignment Tool'!D294,""))</f>
        <v/>
      </c>
      <c r="H294">
        <v>294</v>
      </c>
      <c r="I294" t="str">
        <f t="shared" si="9"/>
        <v/>
      </c>
      <c r="J294" t="str">
        <f t="array" ref="J294">IFERROR(INDEX($G$2:$G$2050,_xlfn.AGGREGATE(15,6,(ROW($G$2:$G$2050)-ROW($G$2)+1)/($G$2:$G$2050&lt;&gt;""),ROWS(J$1:J294))),"")</f>
        <v/>
      </c>
      <c r="K294" t="str">
        <f>IF(J294="","",INDEX('Assignment Tool'!E310:E2343,MATCH(FA_DATA!J294,'Assignment Tool'!D310:D2343,0)))</f>
        <v/>
      </c>
    </row>
    <row r="295" spans="1:11" x14ac:dyDescent="0.25">
      <c r="A295" s="118" t="str">
        <f t="shared" si="8"/>
        <v/>
      </c>
      <c r="G295" t="str">
        <f>IF('Assignment Tool'!C295="","",IF('Assignment Tool'!C295="FST",'Assignment Tool'!D295,""))</f>
        <v/>
      </c>
      <c r="H295">
        <v>295</v>
      </c>
      <c r="I295" t="str">
        <f t="shared" si="9"/>
        <v/>
      </c>
      <c r="J295" t="str">
        <f t="array" ref="J295">IFERROR(INDEX($G$2:$G$2050,_xlfn.AGGREGATE(15,6,(ROW($G$2:$G$2050)-ROW($G$2)+1)/($G$2:$G$2050&lt;&gt;""),ROWS(J$1:J295))),"")</f>
        <v/>
      </c>
      <c r="K295" t="str">
        <f>IF(J295="","",INDEX('Assignment Tool'!E311:E2344,MATCH(FA_DATA!J295,'Assignment Tool'!D311:D2344,0)))</f>
        <v/>
      </c>
    </row>
    <row r="296" spans="1:11" x14ac:dyDescent="0.25">
      <c r="A296" s="118" t="str">
        <f t="shared" si="8"/>
        <v/>
      </c>
      <c r="G296" t="str">
        <f>IF('Assignment Tool'!C296="","",IF('Assignment Tool'!C296="FST",'Assignment Tool'!D296,""))</f>
        <v/>
      </c>
      <c r="H296">
        <v>296</v>
      </c>
      <c r="I296" t="str">
        <f t="shared" si="9"/>
        <v/>
      </c>
      <c r="J296" t="str">
        <f t="array" ref="J296">IFERROR(INDEX($G$2:$G$2050,_xlfn.AGGREGATE(15,6,(ROW($G$2:$G$2050)-ROW($G$2)+1)/($G$2:$G$2050&lt;&gt;""),ROWS(J$1:J296))),"")</f>
        <v/>
      </c>
      <c r="K296" t="str">
        <f>IF(J296="","",INDEX('Assignment Tool'!E312:E2345,MATCH(FA_DATA!J296,'Assignment Tool'!D312:D2345,0)))</f>
        <v/>
      </c>
    </row>
    <row r="297" spans="1:11" x14ac:dyDescent="0.25">
      <c r="A297" s="118" t="str">
        <f t="shared" si="8"/>
        <v/>
      </c>
      <c r="G297" t="str">
        <f>IF('Assignment Tool'!C297="","",IF('Assignment Tool'!C297="FST",'Assignment Tool'!D297,""))</f>
        <v/>
      </c>
      <c r="H297">
        <v>297</v>
      </c>
      <c r="I297" t="str">
        <f t="shared" si="9"/>
        <v/>
      </c>
      <c r="J297" t="str">
        <f t="array" ref="J297">IFERROR(INDEX($G$2:$G$2050,_xlfn.AGGREGATE(15,6,(ROW($G$2:$G$2050)-ROW($G$2)+1)/($G$2:$G$2050&lt;&gt;""),ROWS(J$1:J297))),"")</f>
        <v/>
      </c>
      <c r="K297" t="str">
        <f>IF(J297="","",INDEX('Assignment Tool'!E313:E2346,MATCH(FA_DATA!J297,'Assignment Tool'!D313:D2346,0)))</f>
        <v/>
      </c>
    </row>
    <row r="298" spans="1:11" x14ac:dyDescent="0.25">
      <c r="A298" s="118" t="str">
        <f t="shared" si="8"/>
        <v/>
      </c>
      <c r="G298" t="str">
        <f>IF('Assignment Tool'!C298="","",IF('Assignment Tool'!C298="FST",'Assignment Tool'!D298,""))</f>
        <v/>
      </c>
      <c r="H298">
        <v>298</v>
      </c>
      <c r="I298" t="str">
        <f t="shared" si="9"/>
        <v/>
      </c>
      <c r="J298" t="str">
        <f t="array" ref="J298">IFERROR(INDEX($G$2:$G$2050,_xlfn.AGGREGATE(15,6,(ROW($G$2:$G$2050)-ROW($G$2)+1)/($G$2:$G$2050&lt;&gt;""),ROWS(J$1:J298))),"")</f>
        <v/>
      </c>
      <c r="K298" t="str">
        <f>IF(J298="","",INDEX('Assignment Tool'!E314:E2347,MATCH(FA_DATA!J298,'Assignment Tool'!D314:D2347,0)))</f>
        <v/>
      </c>
    </row>
    <row r="299" spans="1:11" x14ac:dyDescent="0.25">
      <c r="A299" s="118" t="str">
        <f t="shared" si="8"/>
        <v/>
      </c>
      <c r="G299" t="str">
        <f>IF('Assignment Tool'!C299="","",IF('Assignment Tool'!C299="FST",'Assignment Tool'!D299,""))</f>
        <v/>
      </c>
      <c r="H299">
        <v>299</v>
      </c>
      <c r="I299" t="str">
        <f t="shared" si="9"/>
        <v/>
      </c>
      <c r="J299" t="str">
        <f t="array" ref="J299">IFERROR(INDEX($G$2:$G$2050,_xlfn.AGGREGATE(15,6,(ROW($G$2:$G$2050)-ROW($G$2)+1)/($G$2:$G$2050&lt;&gt;""),ROWS(J$1:J299))),"")</f>
        <v/>
      </c>
      <c r="K299" t="str">
        <f>IF(J299="","",INDEX('Assignment Tool'!E315:E2348,MATCH(FA_DATA!J299,'Assignment Tool'!D315:D2348,0)))</f>
        <v/>
      </c>
    </row>
    <row r="300" spans="1:11" x14ac:dyDescent="0.25">
      <c r="A300" s="118" t="str">
        <f t="shared" si="8"/>
        <v/>
      </c>
      <c r="G300" t="str">
        <f>IF('Assignment Tool'!C300="","",IF('Assignment Tool'!C300="FST",'Assignment Tool'!D300,""))</f>
        <v/>
      </c>
      <c r="H300">
        <v>300</v>
      </c>
      <c r="I300" t="str">
        <f t="shared" si="9"/>
        <v/>
      </c>
      <c r="J300" t="str">
        <f t="array" ref="J300">IFERROR(INDEX($G$2:$G$2050,_xlfn.AGGREGATE(15,6,(ROW($G$2:$G$2050)-ROW($G$2)+1)/($G$2:$G$2050&lt;&gt;""),ROWS(J$1:J300))),"")</f>
        <v/>
      </c>
      <c r="K300" t="str">
        <f>IF(J300="","",INDEX('Assignment Tool'!E316:E2349,MATCH(FA_DATA!J300,'Assignment Tool'!D316:D2349,0)))</f>
        <v/>
      </c>
    </row>
    <row r="301" spans="1:11" x14ac:dyDescent="0.25">
      <c r="A301" s="118" t="str">
        <f t="shared" si="8"/>
        <v/>
      </c>
      <c r="G301" t="str">
        <f>IF('Assignment Tool'!C301="","",IF('Assignment Tool'!C301="FST",'Assignment Tool'!D301,""))</f>
        <v/>
      </c>
      <c r="H301">
        <v>301</v>
      </c>
      <c r="I301" t="str">
        <f t="shared" si="9"/>
        <v/>
      </c>
      <c r="J301" t="str">
        <f t="array" ref="J301">IFERROR(INDEX($G$2:$G$2050,_xlfn.AGGREGATE(15,6,(ROW($G$2:$G$2050)-ROW($G$2)+1)/($G$2:$G$2050&lt;&gt;""),ROWS(J$1:J301))),"")</f>
        <v/>
      </c>
      <c r="K301" t="str">
        <f>IF(J301="","",INDEX('Assignment Tool'!E317:E2350,MATCH(FA_DATA!J301,'Assignment Tool'!D317:D2350,0)))</f>
        <v/>
      </c>
    </row>
    <row r="302" spans="1:11" x14ac:dyDescent="0.25">
      <c r="A302" s="118" t="str">
        <f t="shared" si="8"/>
        <v/>
      </c>
      <c r="G302" t="str">
        <f>IF('Assignment Tool'!C302="","",IF('Assignment Tool'!C302="FST",'Assignment Tool'!D302,""))</f>
        <v/>
      </c>
      <c r="H302">
        <v>302</v>
      </c>
      <c r="I302" t="str">
        <f t="shared" si="9"/>
        <v/>
      </c>
      <c r="J302" t="str">
        <f t="array" ref="J302">IFERROR(INDEX($G$2:$G$2050,_xlfn.AGGREGATE(15,6,(ROW($G$2:$G$2050)-ROW($G$2)+1)/($G$2:$G$2050&lt;&gt;""),ROWS(J$1:J302))),"")</f>
        <v/>
      </c>
      <c r="K302" t="str">
        <f>IF(J302="","",INDEX('Assignment Tool'!E318:E2351,MATCH(FA_DATA!J302,'Assignment Tool'!D318:D2351,0)))</f>
        <v/>
      </c>
    </row>
    <row r="303" spans="1:11" x14ac:dyDescent="0.25">
      <c r="A303" s="118" t="str">
        <f t="shared" si="8"/>
        <v/>
      </c>
      <c r="G303" t="str">
        <f>IF('Assignment Tool'!C303="","",IF('Assignment Tool'!C303="FST",'Assignment Tool'!D303,""))</f>
        <v/>
      </c>
      <c r="H303">
        <v>303</v>
      </c>
      <c r="I303" t="str">
        <f t="shared" si="9"/>
        <v/>
      </c>
      <c r="J303" t="str">
        <f t="array" ref="J303">IFERROR(INDEX($G$2:$G$2050,_xlfn.AGGREGATE(15,6,(ROW($G$2:$G$2050)-ROW($G$2)+1)/($G$2:$G$2050&lt;&gt;""),ROWS(J$1:J303))),"")</f>
        <v/>
      </c>
      <c r="K303" t="str">
        <f>IF(J303="","",INDEX('Assignment Tool'!E319:E2352,MATCH(FA_DATA!J303,'Assignment Tool'!D319:D2352,0)))</f>
        <v/>
      </c>
    </row>
    <row r="304" spans="1:11" x14ac:dyDescent="0.25">
      <c r="A304" s="118" t="str">
        <f t="shared" si="8"/>
        <v/>
      </c>
      <c r="G304" t="str">
        <f>IF('Assignment Tool'!C304="","",IF('Assignment Tool'!C304="FST",'Assignment Tool'!D304,""))</f>
        <v/>
      </c>
      <c r="H304">
        <v>304</v>
      </c>
      <c r="I304" t="str">
        <f t="shared" si="9"/>
        <v/>
      </c>
      <c r="J304" t="str">
        <f t="array" ref="J304">IFERROR(INDEX($G$2:$G$2050,_xlfn.AGGREGATE(15,6,(ROW($G$2:$G$2050)-ROW($G$2)+1)/($G$2:$G$2050&lt;&gt;""),ROWS(J$1:J304))),"")</f>
        <v/>
      </c>
      <c r="K304" t="str">
        <f>IF(J304="","",INDEX('Assignment Tool'!E320:E2353,MATCH(FA_DATA!J304,'Assignment Tool'!D320:D2353,0)))</f>
        <v/>
      </c>
    </row>
    <row r="305" spans="1:11" x14ac:dyDescent="0.25">
      <c r="A305" s="118" t="str">
        <f t="shared" si="8"/>
        <v/>
      </c>
      <c r="G305" t="str">
        <f>IF('Assignment Tool'!C305="","",IF('Assignment Tool'!C305="FST",'Assignment Tool'!D305,""))</f>
        <v/>
      </c>
      <c r="H305">
        <v>305</v>
      </c>
      <c r="I305" t="str">
        <f t="shared" si="9"/>
        <v/>
      </c>
      <c r="J305" t="str">
        <f t="array" ref="J305">IFERROR(INDEX($G$2:$G$2050,_xlfn.AGGREGATE(15,6,(ROW($G$2:$G$2050)-ROW($G$2)+1)/($G$2:$G$2050&lt;&gt;""),ROWS(J$1:J305))),"")</f>
        <v/>
      </c>
      <c r="K305" t="str">
        <f>IF(J305="","",INDEX('Assignment Tool'!E321:E2354,MATCH(FA_DATA!J305,'Assignment Tool'!D321:D2354,0)))</f>
        <v/>
      </c>
    </row>
    <row r="306" spans="1:11" x14ac:dyDescent="0.25">
      <c r="A306" s="118" t="str">
        <f t="shared" si="8"/>
        <v/>
      </c>
      <c r="G306" t="str">
        <f>IF('Assignment Tool'!C306="","",IF('Assignment Tool'!C306="FST",'Assignment Tool'!D306,""))</f>
        <v/>
      </c>
      <c r="H306">
        <v>306</v>
      </c>
      <c r="I306" t="str">
        <f t="shared" si="9"/>
        <v/>
      </c>
      <c r="J306" t="str">
        <f t="array" ref="J306">IFERROR(INDEX($G$2:$G$2050,_xlfn.AGGREGATE(15,6,(ROW($G$2:$G$2050)-ROW($G$2)+1)/($G$2:$G$2050&lt;&gt;""),ROWS(J$1:J306))),"")</f>
        <v/>
      </c>
      <c r="K306" t="str">
        <f>IF(J306="","",INDEX('Assignment Tool'!E322:E2355,MATCH(FA_DATA!J306,'Assignment Tool'!D322:D2355,0)))</f>
        <v/>
      </c>
    </row>
    <row r="307" spans="1:11" x14ac:dyDescent="0.25">
      <c r="A307" s="118" t="str">
        <f t="shared" si="8"/>
        <v/>
      </c>
      <c r="G307" t="str">
        <f>IF('Assignment Tool'!C307="","",IF('Assignment Tool'!C307="FST",'Assignment Tool'!D307,""))</f>
        <v/>
      </c>
      <c r="H307">
        <v>307</v>
      </c>
      <c r="I307" t="str">
        <f t="shared" si="9"/>
        <v/>
      </c>
      <c r="J307" t="str">
        <f t="array" ref="J307">IFERROR(INDEX($G$2:$G$2050,_xlfn.AGGREGATE(15,6,(ROW($G$2:$G$2050)-ROW($G$2)+1)/($G$2:$G$2050&lt;&gt;""),ROWS(J$1:J307))),"")</f>
        <v/>
      </c>
      <c r="K307" t="str">
        <f>IF(J307="","",INDEX('Assignment Tool'!E323:E2356,MATCH(FA_DATA!J307,'Assignment Tool'!D323:D2356,0)))</f>
        <v/>
      </c>
    </row>
    <row r="308" spans="1:11" x14ac:dyDescent="0.25">
      <c r="A308" s="118" t="str">
        <f t="shared" si="8"/>
        <v/>
      </c>
      <c r="G308" t="str">
        <f>IF('Assignment Tool'!C308="","",IF('Assignment Tool'!C308="FST",'Assignment Tool'!D308,""))</f>
        <v/>
      </c>
      <c r="H308">
        <v>308</v>
      </c>
      <c r="I308" t="str">
        <f t="shared" si="9"/>
        <v/>
      </c>
      <c r="J308" t="str">
        <f t="array" ref="J308">IFERROR(INDEX($G$2:$G$2050,_xlfn.AGGREGATE(15,6,(ROW($G$2:$G$2050)-ROW($G$2)+1)/($G$2:$G$2050&lt;&gt;""),ROWS(J$1:J308))),"")</f>
        <v/>
      </c>
      <c r="K308" t="str">
        <f>IF(J308="","",INDEX('Assignment Tool'!E324:E2357,MATCH(FA_DATA!J308,'Assignment Tool'!D324:D2357,0)))</f>
        <v/>
      </c>
    </row>
    <row r="309" spans="1:11" x14ac:dyDescent="0.25">
      <c r="A309" s="118" t="str">
        <f t="shared" si="8"/>
        <v/>
      </c>
      <c r="G309" t="str">
        <f>IF('Assignment Tool'!C309="","",IF('Assignment Tool'!C309="FST",'Assignment Tool'!D309,""))</f>
        <v/>
      </c>
      <c r="H309">
        <v>309</v>
      </c>
      <c r="I309" t="str">
        <f t="shared" si="9"/>
        <v/>
      </c>
      <c r="J309" t="str">
        <f t="array" ref="J309">IFERROR(INDEX($G$2:$G$2050,_xlfn.AGGREGATE(15,6,(ROW($G$2:$G$2050)-ROW($G$2)+1)/($G$2:$G$2050&lt;&gt;""),ROWS(J$1:J309))),"")</f>
        <v/>
      </c>
      <c r="K309" t="str">
        <f>IF(J309="","",INDEX('Assignment Tool'!E325:E2358,MATCH(FA_DATA!J309,'Assignment Tool'!D325:D2358,0)))</f>
        <v/>
      </c>
    </row>
    <row r="310" spans="1:11" x14ac:dyDescent="0.25">
      <c r="A310" s="118" t="str">
        <f t="shared" si="8"/>
        <v/>
      </c>
      <c r="G310" t="str">
        <f>IF('Assignment Tool'!C310="","",IF('Assignment Tool'!C310="FST",'Assignment Tool'!D310,""))</f>
        <v/>
      </c>
      <c r="H310">
        <v>310</v>
      </c>
      <c r="I310" t="str">
        <f t="shared" si="9"/>
        <v/>
      </c>
      <c r="J310" t="str">
        <f t="array" ref="J310">IFERROR(INDEX($G$2:$G$2050,_xlfn.AGGREGATE(15,6,(ROW($G$2:$G$2050)-ROW($G$2)+1)/($G$2:$G$2050&lt;&gt;""),ROWS(J$1:J310))),"")</f>
        <v/>
      </c>
      <c r="K310" t="str">
        <f>IF(J310="","",INDEX('Assignment Tool'!E326:E2359,MATCH(FA_DATA!J310,'Assignment Tool'!D326:D2359,0)))</f>
        <v/>
      </c>
    </row>
    <row r="311" spans="1:11" x14ac:dyDescent="0.25">
      <c r="A311" s="118" t="str">
        <f t="shared" si="8"/>
        <v/>
      </c>
      <c r="G311" t="str">
        <f>IF('Assignment Tool'!C311="","",IF('Assignment Tool'!C311="FST",'Assignment Tool'!D311,""))</f>
        <v/>
      </c>
      <c r="H311">
        <v>311</v>
      </c>
      <c r="I311" t="str">
        <f t="shared" si="9"/>
        <v/>
      </c>
      <c r="J311" t="str">
        <f t="array" ref="J311">IFERROR(INDEX($G$2:$G$2050,_xlfn.AGGREGATE(15,6,(ROW($G$2:$G$2050)-ROW($G$2)+1)/($G$2:$G$2050&lt;&gt;""),ROWS(J$1:J311))),"")</f>
        <v/>
      </c>
      <c r="K311" t="str">
        <f>IF(J311="","",INDEX('Assignment Tool'!E327:E2360,MATCH(FA_DATA!J311,'Assignment Tool'!D327:D2360,0)))</f>
        <v/>
      </c>
    </row>
    <row r="312" spans="1:11" x14ac:dyDescent="0.25">
      <c r="A312" s="118" t="str">
        <f t="shared" si="8"/>
        <v/>
      </c>
      <c r="G312" t="str">
        <f>IF('Assignment Tool'!C312="","",IF('Assignment Tool'!C312="FST",'Assignment Tool'!D312,""))</f>
        <v/>
      </c>
      <c r="H312">
        <v>312</v>
      </c>
      <c r="I312" t="str">
        <f t="shared" si="9"/>
        <v/>
      </c>
      <c r="J312" t="str">
        <f t="array" ref="J312">IFERROR(INDEX($G$2:$G$2050,_xlfn.AGGREGATE(15,6,(ROW($G$2:$G$2050)-ROW($G$2)+1)/($G$2:$G$2050&lt;&gt;""),ROWS(J$1:J312))),"")</f>
        <v/>
      </c>
      <c r="K312" t="str">
        <f>IF(J312="","",INDEX('Assignment Tool'!E328:E2361,MATCH(FA_DATA!J312,'Assignment Tool'!D328:D2361,0)))</f>
        <v/>
      </c>
    </row>
    <row r="313" spans="1:11" x14ac:dyDescent="0.25">
      <c r="A313" s="118" t="str">
        <f t="shared" si="8"/>
        <v/>
      </c>
      <c r="G313" t="str">
        <f>IF('Assignment Tool'!C313="","",IF('Assignment Tool'!C313="FST",'Assignment Tool'!D313,""))</f>
        <v/>
      </c>
      <c r="H313">
        <v>313</v>
      </c>
      <c r="I313" t="str">
        <f t="shared" si="9"/>
        <v/>
      </c>
      <c r="J313" t="str">
        <f t="array" ref="J313">IFERROR(INDEX($G$2:$G$2050,_xlfn.AGGREGATE(15,6,(ROW($G$2:$G$2050)-ROW($G$2)+1)/($G$2:$G$2050&lt;&gt;""),ROWS(J$1:J313))),"")</f>
        <v/>
      </c>
      <c r="K313" t="str">
        <f>IF(J313="","",INDEX('Assignment Tool'!E329:E2362,MATCH(FA_DATA!J313,'Assignment Tool'!D329:D2362,0)))</f>
        <v/>
      </c>
    </row>
    <row r="314" spans="1:11" x14ac:dyDescent="0.25">
      <c r="A314" s="118" t="str">
        <f t="shared" si="8"/>
        <v/>
      </c>
      <c r="G314" t="str">
        <f>IF('Assignment Tool'!C314="","",IF('Assignment Tool'!C314="FST",'Assignment Tool'!D314,""))</f>
        <v/>
      </c>
      <c r="H314">
        <v>314</v>
      </c>
      <c r="I314" t="str">
        <f t="shared" si="9"/>
        <v/>
      </c>
      <c r="J314" t="str">
        <f t="array" ref="J314">IFERROR(INDEX($G$2:$G$2050,_xlfn.AGGREGATE(15,6,(ROW($G$2:$G$2050)-ROW($G$2)+1)/($G$2:$G$2050&lt;&gt;""),ROWS(J$1:J314))),"")</f>
        <v/>
      </c>
      <c r="K314" t="str">
        <f>IF(J314="","",INDEX('Assignment Tool'!E330:E2363,MATCH(FA_DATA!J314,'Assignment Tool'!D330:D2363,0)))</f>
        <v/>
      </c>
    </row>
    <row r="315" spans="1:11" x14ac:dyDescent="0.25">
      <c r="A315" s="118" t="str">
        <f t="shared" si="8"/>
        <v/>
      </c>
      <c r="G315" t="str">
        <f>IF('Assignment Tool'!C315="","",IF('Assignment Tool'!C315="FST",'Assignment Tool'!D315,""))</f>
        <v/>
      </c>
      <c r="H315">
        <v>315</v>
      </c>
      <c r="I315" t="str">
        <f t="shared" si="9"/>
        <v/>
      </c>
      <c r="J315" t="str">
        <f t="array" ref="J315">IFERROR(INDEX($G$2:$G$2050,_xlfn.AGGREGATE(15,6,(ROW($G$2:$G$2050)-ROW($G$2)+1)/($G$2:$G$2050&lt;&gt;""),ROWS(J$1:J315))),"")</f>
        <v/>
      </c>
      <c r="K315" t="str">
        <f>IF(J315="","",INDEX('Assignment Tool'!E331:E2364,MATCH(FA_DATA!J315,'Assignment Tool'!D331:D2364,0)))</f>
        <v/>
      </c>
    </row>
    <row r="316" spans="1:11" x14ac:dyDescent="0.25">
      <c r="A316" s="118" t="str">
        <f t="shared" si="8"/>
        <v/>
      </c>
      <c r="G316" t="str">
        <f>IF('Assignment Tool'!C316="","",IF('Assignment Tool'!C316="FST",'Assignment Tool'!D316,""))</f>
        <v/>
      </c>
      <c r="H316">
        <v>316</v>
      </c>
      <c r="I316" t="str">
        <f t="shared" si="9"/>
        <v/>
      </c>
      <c r="J316" t="str">
        <f t="array" ref="J316">IFERROR(INDEX($G$2:$G$2050,_xlfn.AGGREGATE(15,6,(ROW($G$2:$G$2050)-ROW($G$2)+1)/($G$2:$G$2050&lt;&gt;""),ROWS(J$1:J316))),"")</f>
        <v/>
      </c>
      <c r="K316" t="str">
        <f>IF(J316="","",INDEX('Assignment Tool'!E332:E2365,MATCH(FA_DATA!J316,'Assignment Tool'!D332:D2365,0)))</f>
        <v/>
      </c>
    </row>
    <row r="317" spans="1:11" x14ac:dyDescent="0.25">
      <c r="A317" s="118" t="str">
        <f t="shared" si="8"/>
        <v/>
      </c>
      <c r="G317" t="str">
        <f>IF('Assignment Tool'!C317="","",IF('Assignment Tool'!C317="FST",'Assignment Tool'!D317,""))</f>
        <v/>
      </c>
      <c r="H317">
        <v>317</v>
      </c>
      <c r="I317" t="str">
        <f t="shared" si="9"/>
        <v/>
      </c>
      <c r="J317" t="str">
        <f t="array" ref="J317">IFERROR(INDEX($G$2:$G$2050,_xlfn.AGGREGATE(15,6,(ROW($G$2:$G$2050)-ROW($G$2)+1)/($G$2:$G$2050&lt;&gt;""),ROWS(J$1:J317))),"")</f>
        <v/>
      </c>
      <c r="K317" t="str">
        <f>IF(J317="","",INDEX('Assignment Tool'!E333:E2366,MATCH(FA_DATA!J317,'Assignment Tool'!D333:D2366,0)))</f>
        <v/>
      </c>
    </row>
    <row r="318" spans="1:11" x14ac:dyDescent="0.25">
      <c r="A318" s="118" t="str">
        <f t="shared" si="8"/>
        <v/>
      </c>
      <c r="G318" t="str">
        <f>IF('Assignment Tool'!C318="","",IF('Assignment Tool'!C318="FST",'Assignment Tool'!D318,""))</f>
        <v/>
      </c>
      <c r="H318">
        <v>318</v>
      </c>
      <c r="I318" t="str">
        <f t="shared" si="9"/>
        <v/>
      </c>
      <c r="J318" t="str">
        <f t="array" ref="J318">IFERROR(INDEX($G$2:$G$2050,_xlfn.AGGREGATE(15,6,(ROW($G$2:$G$2050)-ROW($G$2)+1)/($G$2:$G$2050&lt;&gt;""),ROWS(J$1:J318))),"")</f>
        <v/>
      </c>
      <c r="K318" t="str">
        <f>IF(J318="","",INDEX('Assignment Tool'!E334:E2367,MATCH(FA_DATA!J318,'Assignment Tool'!D334:D2367,0)))</f>
        <v/>
      </c>
    </row>
    <row r="319" spans="1:11" x14ac:dyDescent="0.25">
      <c r="A319" s="118" t="str">
        <f t="shared" si="8"/>
        <v/>
      </c>
      <c r="G319" t="str">
        <f>IF('Assignment Tool'!C319="","",IF('Assignment Tool'!C319="FST",'Assignment Tool'!D319,""))</f>
        <v/>
      </c>
      <c r="H319">
        <v>319</v>
      </c>
      <c r="I319" t="str">
        <f t="shared" si="9"/>
        <v/>
      </c>
      <c r="J319" t="str">
        <f t="array" ref="J319">IFERROR(INDEX($G$2:$G$2050,_xlfn.AGGREGATE(15,6,(ROW($G$2:$G$2050)-ROW($G$2)+1)/($G$2:$G$2050&lt;&gt;""),ROWS(J$1:J319))),"")</f>
        <v/>
      </c>
      <c r="K319" t="str">
        <f>IF(J319="","",INDEX('Assignment Tool'!E335:E2368,MATCH(FA_DATA!J319,'Assignment Tool'!D335:D2368,0)))</f>
        <v/>
      </c>
    </row>
    <row r="320" spans="1:11" x14ac:dyDescent="0.25">
      <c r="A320" s="118" t="str">
        <f t="shared" si="8"/>
        <v/>
      </c>
      <c r="G320" t="str">
        <f>IF('Assignment Tool'!C320="","",IF('Assignment Tool'!C320="FST",'Assignment Tool'!D320,""))</f>
        <v/>
      </c>
      <c r="H320">
        <v>320</v>
      </c>
      <c r="I320" t="str">
        <f t="shared" si="9"/>
        <v/>
      </c>
      <c r="J320" t="str">
        <f t="array" ref="J320">IFERROR(INDEX($G$2:$G$2050,_xlfn.AGGREGATE(15,6,(ROW($G$2:$G$2050)-ROW($G$2)+1)/($G$2:$G$2050&lt;&gt;""),ROWS(J$1:J320))),"")</f>
        <v/>
      </c>
      <c r="K320" t="str">
        <f>IF(J320="","",INDEX('Assignment Tool'!E336:E2369,MATCH(FA_DATA!J320,'Assignment Tool'!D336:D2369,0)))</f>
        <v/>
      </c>
    </row>
    <row r="321" spans="1:11" x14ac:dyDescent="0.25">
      <c r="A321" s="118" t="str">
        <f t="shared" si="8"/>
        <v/>
      </c>
      <c r="G321" t="str">
        <f>IF('Assignment Tool'!C321="","",IF('Assignment Tool'!C321="FST",'Assignment Tool'!D321,""))</f>
        <v/>
      </c>
      <c r="H321">
        <v>321</v>
      </c>
      <c r="I321" t="str">
        <f t="shared" si="9"/>
        <v/>
      </c>
      <c r="J321" t="str">
        <f t="array" ref="J321">IFERROR(INDEX($G$2:$G$2050,_xlfn.AGGREGATE(15,6,(ROW($G$2:$G$2050)-ROW($G$2)+1)/($G$2:$G$2050&lt;&gt;""),ROWS(J$1:J321))),"")</f>
        <v/>
      </c>
      <c r="K321" t="str">
        <f>IF(J321="","",INDEX('Assignment Tool'!E337:E2370,MATCH(FA_DATA!J321,'Assignment Tool'!D337:D2370,0)))</f>
        <v/>
      </c>
    </row>
    <row r="322" spans="1:11" x14ac:dyDescent="0.25">
      <c r="A322" s="118" t="str">
        <f t="shared" ref="A322:A385" si="10">VLOOKUP(H322,$I$1:$J$1000,2)</f>
        <v/>
      </c>
      <c r="G322" t="str">
        <f>IF('Assignment Tool'!C322="","",IF('Assignment Tool'!C322="FST",'Assignment Tool'!D322,""))</f>
        <v/>
      </c>
      <c r="H322">
        <v>322</v>
      </c>
      <c r="I322" t="str">
        <f t="shared" si="9"/>
        <v/>
      </c>
      <c r="J322" t="str">
        <f t="array" ref="J322">IFERROR(INDEX($G$2:$G$2050,_xlfn.AGGREGATE(15,6,(ROW($G$2:$G$2050)-ROW($G$2)+1)/($G$2:$G$2050&lt;&gt;""),ROWS(J$1:J322))),"")</f>
        <v/>
      </c>
      <c r="K322" t="str">
        <f>IF(J322="","",INDEX('Assignment Tool'!E338:E2371,MATCH(FA_DATA!J322,'Assignment Tool'!D338:D2371,0)))</f>
        <v/>
      </c>
    </row>
    <row r="323" spans="1:11" x14ac:dyDescent="0.25">
      <c r="A323" s="118" t="str">
        <f t="shared" si="10"/>
        <v/>
      </c>
      <c r="G323" t="str">
        <f>IF('Assignment Tool'!C323="","",IF('Assignment Tool'!C323="FST",'Assignment Tool'!D323,""))</f>
        <v/>
      </c>
      <c r="H323">
        <v>323</v>
      </c>
      <c r="I323" t="str">
        <f t="shared" ref="I323:I386" si="11">IFERROR((I322+K322),"")</f>
        <v/>
      </c>
      <c r="J323" t="str">
        <f t="array" ref="J323">IFERROR(INDEX($G$2:$G$2050,_xlfn.AGGREGATE(15,6,(ROW($G$2:$G$2050)-ROW($G$2)+1)/($G$2:$G$2050&lt;&gt;""),ROWS(J$1:J323))),"")</f>
        <v/>
      </c>
      <c r="K323" t="str">
        <f>IF(J323="","",INDEX('Assignment Tool'!E339:E2372,MATCH(FA_DATA!J323,'Assignment Tool'!D339:D2372,0)))</f>
        <v/>
      </c>
    </row>
    <row r="324" spans="1:11" x14ac:dyDescent="0.25">
      <c r="A324" s="118" t="str">
        <f t="shared" si="10"/>
        <v/>
      </c>
      <c r="G324" t="str">
        <f>IF('Assignment Tool'!C324="","",IF('Assignment Tool'!C324="FST",'Assignment Tool'!D324,""))</f>
        <v/>
      </c>
      <c r="H324">
        <v>324</v>
      </c>
      <c r="I324" t="str">
        <f t="shared" si="11"/>
        <v/>
      </c>
      <c r="J324" t="str">
        <f t="array" ref="J324">IFERROR(INDEX($G$2:$G$2050,_xlfn.AGGREGATE(15,6,(ROW($G$2:$G$2050)-ROW($G$2)+1)/($G$2:$G$2050&lt;&gt;""),ROWS(J$1:J324))),"")</f>
        <v/>
      </c>
      <c r="K324" t="str">
        <f>IF(J324="","",INDEX('Assignment Tool'!E340:E2373,MATCH(FA_DATA!J324,'Assignment Tool'!D340:D2373,0)))</f>
        <v/>
      </c>
    </row>
    <row r="325" spans="1:11" x14ac:dyDescent="0.25">
      <c r="A325" s="118" t="str">
        <f t="shared" si="10"/>
        <v/>
      </c>
      <c r="G325" t="str">
        <f>IF('Assignment Tool'!C325="","",IF('Assignment Tool'!C325="FST",'Assignment Tool'!D325,""))</f>
        <v/>
      </c>
      <c r="H325">
        <v>325</v>
      </c>
      <c r="I325" t="str">
        <f t="shared" si="11"/>
        <v/>
      </c>
      <c r="J325" t="str">
        <f t="array" ref="J325">IFERROR(INDEX($G$2:$G$2050,_xlfn.AGGREGATE(15,6,(ROW($G$2:$G$2050)-ROW($G$2)+1)/($G$2:$G$2050&lt;&gt;""),ROWS(J$1:J325))),"")</f>
        <v/>
      </c>
      <c r="K325" t="str">
        <f>IF(J325="","",INDEX('Assignment Tool'!E341:E2374,MATCH(FA_DATA!J325,'Assignment Tool'!D341:D2374,0)))</f>
        <v/>
      </c>
    </row>
    <row r="326" spans="1:11" x14ac:dyDescent="0.25">
      <c r="A326" s="118" t="str">
        <f t="shared" si="10"/>
        <v/>
      </c>
      <c r="G326" t="str">
        <f>IF('Assignment Tool'!C326="","",IF('Assignment Tool'!C326="FST",'Assignment Tool'!D326,""))</f>
        <v/>
      </c>
      <c r="H326">
        <v>326</v>
      </c>
      <c r="I326" t="str">
        <f t="shared" si="11"/>
        <v/>
      </c>
      <c r="J326" t="str">
        <f t="array" ref="J326">IFERROR(INDEX($G$2:$G$2050,_xlfn.AGGREGATE(15,6,(ROW($G$2:$G$2050)-ROW($G$2)+1)/($G$2:$G$2050&lt;&gt;""),ROWS(J$1:J326))),"")</f>
        <v/>
      </c>
      <c r="K326" t="str">
        <f>IF(J326="","",INDEX('Assignment Tool'!E342:E2375,MATCH(FA_DATA!J326,'Assignment Tool'!D342:D2375,0)))</f>
        <v/>
      </c>
    </row>
    <row r="327" spans="1:11" x14ac:dyDescent="0.25">
      <c r="A327" s="118" t="str">
        <f t="shared" si="10"/>
        <v/>
      </c>
      <c r="G327" t="str">
        <f>IF('Assignment Tool'!C327="","",IF('Assignment Tool'!C327="FST",'Assignment Tool'!D327,""))</f>
        <v/>
      </c>
      <c r="H327">
        <v>327</v>
      </c>
      <c r="I327" t="str">
        <f t="shared" si="11"/>
        <v/>
      </c>
      <c r="J327" t="str">
        <f t="array" ref="J327">IFERROR(INDEX($G$2:$G$2050,_xlfn.AGGREGATE(15,6,(ROW($G$2:$G$2050)-ROW($G$2)+1)/($G$2:$G$2050&lt;&gt;""),ROWS(J$1:J327))),"")</f>
        <v/>
      </c>
      <c r="K327" t="str">
        <f>IF(J327="","",INDEX('Assignment Tool'!E343:E2376,MATCH(FA_DATA!J327,'Assignment Tool'!D343:D2376,0)))</f>
        <v/>
      </c>
    </row>
    <row r="328" spans="1:11" x14ac:dyDescent="0.25">
      <c r="A328" s="118" t="str">
        <f t="shared" si="10"/>
        <v/>
      </c>
      <c r="G328" t="str">
        <f>IF('Assignment Tool'!C328="","",IF('Assignment Tool'!C328="FST",'Assignment Tool'!D328,""))</f>
        <v/>
      </c>
      <c r="H328">
        <v>328</v>
      </c>
      <c r="I328" t="str">
        <f t="shared" si="11"/>
        <v/>
      </c>
      <c r="J328" t="str">
        <f t="array" ref="J328">IFERROR(INDEX($G$2:$G$2050,_xlfn.AGGREGATE(15,6,(ROW($G$2:$G$2050)-ROW($G$2)+1)/($G$2:$G$2050&lt;&gt;""),ROWS(J$1:J328))),"")</f>
        <v/>
      </c>
      <c r="K328" t="str">
        <f>IF(J328="","",INDEX('Assignment Tool'!E344:E2377,MATCH(FA_DATA!J328,'Assignment Tool'!D344:D2377,0)))</f>
        <v/>
      </c>
    </row>
    <row r="329" spans="1:11" x14ac:dyDescent="0.25">
      <c r="A329" s="118" t="str">
        <f t="shared" si="10"/>
        <v/>
      </c>
      <c r="G329" t="str">
        <f>IF('Assignment Tool'!C329="","",IF('Assignment Tool'!C329="FST",'Assignment Tool'!D329,""))</f>
        <v/>
      </c>
      <c r="H329">
        <v>329</v>
      </c>
      <c r="I329" t="str">
        <f t="shared" si="11"/>
        <v/>
      </c>
      <c r="J329" t="str">
        <f t="array" ref="J329">IFERROR(INDEX($G$2:$G$2050,_xlfn.AGGREGATE(15,6,(ROW($G$2:$G$2050)-ROW($G$2)+1)/($G$2:$G$2050&lt;&gt;""),ROWS(J$1:J329))),"")</f>
        <v/>
      </c>
      <c r="K329" t="str">
        <f>IF(J329="","",INDEX('Assignment Tool'!E345:E2378,MATCH(FA_DATA!J329,'Assignment Tool'!D345:D2378,0)))</f>
        <v/>
      </c>
    </row>
    <row r="330" spans="1:11" x14ac:dyDescent="0.25">
      <c r="A330" s="118" t="str">
        <f t="shared" si="10"/>
        <v/>
      </c>
      <c r="G330" t="str">
        <f>IF('Assignment Tool'!C330="","",IF('Assignment Tool'!C330="FST",'Assignment Tool'!D330,""))</f>
        <v/>
      </c>
      <c r="H330">
        <v>330</v>
      </c>
      <c r="I330" t="str">
        <f t="shared" si="11"/>
        <v/>
      </c>
      <c r="J330" t="str">
        <f t="array" ref="J330">IFERROR(INDEX($G$2:$G$2050,_xlfn.AGGREGATE(15,6,(ROW($G$2:$G$2050)-ROW($G$2)+1)/($G$2:$G$2050&lt;&gt;""),ROWS(J$1:J330))),"")</f>
        <v/>
      </c>
      <c r="K330" t="str">
        <f>IF(J330="","",INDEX('Assignment Tool'!E346:E2379,MATCH(FA_DATA!J330,'Assignment Tool'!D346:D2379,0)))</f>
        <v/>
      </c>
    </row>
    <row r="331" spans="1:11" x14ac:dyDescent="0.25">
      <c r="A331" s="118" t="str">
        <f t="shared" si="10"/>
        <v/>
      </c>
      <c r="G331" t="str">
        <f>IF('Assignment Tool'!C331="","",IF('Assignment Tool'!C331="FST",'Assignment Tool'!D331,""))</f>
        <v/>
      </c>
      <c r="H331">
        <v>331</v>
      </c>
      <c r="I331" t="str">
        <f t="shared" si="11"/>
        <v/>
      </c>
      <c r="J331" t="str">
        <f t="array" ref="J331">IFERROR(INDEX($G$2:$G$2050,_xlfn.AGGREGATE(15,6,(ROW($G$2:$G$2050)-ROW($G$2)+1)/($G$2:$G$2050&lt;&gt;""),ROWS(J$1:J331))),"")</f>
        <v/>
      </c>
      <c r="K331" t="str">
        <f>IF(J331="","",INDEX('Assignment Tool'!E347:E2380,MATCH(FA_DATA!J331,'Assignment Tool'!D347:D2380,0)))</f>
        <v/>
      </c>
    </row>
    <row r="332" spans="1:11" x14ac:dyDescent="0.25">
      <c r="A332" s="118" t="str">
        <f t="shared" si="10"/>
        <v/>
      </c>
      <c r="G332" t="str">
        <f>IF('Assignment Tool'!C332="","",IF('Assignment Tool'!C332="FST",'Assignment Tool'!D332,""))</f>
        <v/>
      </c>
      <c r="H332">
        <v>332</v>
      </c>
      <c r="I332" t="str">
        <f t="shared" si="11"/>
        <v/>
      </c>
      <c r="J332" t="str">
        <f t="array" ref="J332">IFERROR(INDEX($G$2:$G$2050,_xlfn.AGGREGATE(15,6,(ROW($G$2:$G$2050)-ROW($G$2)+1)/($G$2:$G$2050&lt;&gt;""),ROWS(J$1:J332))),"")</f>
        <v/>
      </c>
      <c r="K332" t="str">
        <f>IF(J332="","",INDEX('Assignment Tool'!E348:E2381,MATCH(FA_DATA!J332,'Assignment Tool'!D348:D2381,0)))</f>
        <v/>
      </c>
    </row>
    <row r="333" spans="1:11" x14ac:dyDescent="0.25">
      <c r="A333" s="118" t="str">
        <f t="shared" si="10"/>
        <v/>
      </c>
      <c r="G333" t="str">
        <f>IF('Assignment Tool'!C333="","",IF('Assignment Tool'!C333="FST",'Assignment Tool'!D333,""))</f>
        <v/>
      </c>
      <c r="H333">
        <v>333</v>
      </c>
      <c r="I333" t="str">
        <f t="shared" si="11"/>
        <v/>
      </c>
      <c r="J333" t="str">
        <f t="array" ref="J333">IFERROR(INDEX($G$2:$G$2050,_xlfn.AGGREGATE(15,6,(ROW($G$2:$G$2050)-ROW($G$2)+1)/($G$2:$G$2050&lt;&gt;""),ROWS(J$1:J333))),"")</f>
        <v/>
      </c>
      <c r="K333" t="str">
        <f>IF(J333="","",INDEX('Assignment Tool'!E349:E2382,MATCH(FA_DATA!J333,'Assignment Tool'!D349:D2382,0)))</f>
        <v/>
      </c>
    </row>
    <row r="334" spans="1:11" x14ac:dyDescent="0.25">
      <c r="A334" s="118" t="str">
        <f t="shared" si="10"/>
        <v/>
      </c>
      <c r="G334" t="str">
        <f>IF('Assignment Tool'!C334="","",IF('Assignment Tool'!C334="FST",'Assignment Tool'!D334,""))</f>
        <v/>
      </c>
      <c r="H334">
        <v>334</v>
      </c>
      <c r="I334" t="str">
        <f t="shared" si="11"/>
        <v/>
      </c>
      <c r="J334" t="str">
        <f t="array" ref="J334">IFERROR(INDEX($G$2:$G$2050,_xlfn.AGGREGATE(15,6,(ROW($G$2:$G$2050)-ROW($G$2)+1)/($G$2:$G$2050&lt;&gt;""),ROWS(J$1:J334))),"")</f>
        <v/>
      </c>
      <c r="K334" t="str">
        <f>IF(J334="","",INDEX('Assignment Tool'!E350:E2383,MATCH(FA_DATA!J334,'Assignment Tool'!D350:D2383,0)))</f>
        <v/>
      </c>
    </row>
    <row r="335" spans="1:11" x14ac:dyDescent="0.25">
      <c r="A335" s="118" t="str">
        <f t="shared" si="10"/>
        <v/>
      </c>
      <c r="G335" t="str">
        <f>IF('Assignment Tool'!C335="","",IF('Assignment Tool'!C335="FST",'Assignment Tool'!D335,""))</f>
        <v/>
      </c>
      <c r="H335">
        <v>335</v>
      </c>
      <c r="I335" t="str">
        <f t="shared" si="11"/>
        <v/>
      </c>
      <c r="J335" t="str">
        <f t="array" ref="J335">IFERROR(INDEX($G$2:$G$2050,_xlfn.AGGREGATE(15,6,(ROW($G$2:$G$2050)-ROW($G$2)+1)/($G$2:$G$2050&lt;&gt;""),ROWS(J$1:J335))),"")</f>
        <v/>
      </c>
      <c r="K335" t="str">
        <f>IF(J335="","",INDEX('Assignment Tool'!E351:E2384,MATCH(FA_DATA!J335,'Assignment Tool'!D351:D2384,0)))</f>
        <v/>
      </c>
    </row>
    <row r="336" spans="1:11" x14ac:dyDescent="0.25">
      <c r="A336" s="118" t="str">
        <f t="shared" si="10"/>
        <v/>
      </c>
      <c r="G336" t="str">
        <f>IF('Assignment Tool'!C336="","",IF('Assignment Tool'!C336="FST",'Assignment Tool'!D336,""))</f>
        <v/>
      </c>
      <c r="H336">
        <v>336</v>
      </c>
      <c r="I336" t="str">
        <f t="shared" si="11"/>
        <v/>
      </c>
      <c r="J336" t="str">
        <f t="array" ref="J336">IFERROR(INDEX($G$2:$G$2050,_xlfn.AGGREGATE(15,6,(ROW($G$2:$G$2050)-ROW($G$2)+1)/($G$2:$G$2050&lt;&gt;""),ROWS(J$1:J336))),"")</f>
        <v/>
      </c>
      <c r="K336" t="str">
        <f>IF(J336="","",INDEX('Assignment Tool'!E352:E2385,MATCH(FA_DATA!J336,'Assignment Tool'!D352:D2385,0)))</f>
        <v/>
      </c>
    </row>
    <row r="337" spans="1:11" x14ac:dyDescent="0.25">
      <c r="A337" s="118" t="str">
        <f t="shared" si="10"/>
        <v/>
      </c>
      <c r="G337" t="str">
        <f>IF('Assignment Tool'!C337="","",IF('Assignment Tool'!C337="FST",'Assignment Tool'!D337,""))</f>
        <v/>
      </c>
      <c r="H337">
        <v>337</v>
      </c>
      <c r="I337" t="str">
        <f t="shared" si="11"/>
        <v/>
      </c>
      <c r="J337" t="str">
        <f t="array" ref="J337">IFERROR(INDEX($G$2:$G$2050,_xlfn.AGGREGATE(15,6,(ROW($G$2:$G$2050)-ROW($G$2)+1)/($G$2:$G$2050&lt;&gt;""),ROWS(J$1:J337))),"")</f>
        <v/>
      </c>
      <c r="K337" t="str">
        <f>IF(J337="","",INDEX('Assignment Tool'!E353:E2386,MATCH(FA_DATA!J337,'Assignment Tool'!D353:D2386,0)))</f>
        <v/>
      </c>
    </row>
    <row r="338" spans="1:11" x14ac:dyDescent="0.25">
      <c r="A338" s="118" t="str">
        <f t="shared" si="10"/>
        <v/>
      </c>
      <c r="G338" t="str">
        <f>IF('Assignment Tool'!C338="","",IF('Assignment Tool'!C338="FST",'Assignment Tool'!D338,""))</f>
        <v/>
      </c>
      <c r="H338">
        <v>338</v>
      </c>
      <c r="I338" t="str">
        <f t="shared" si="11"/>
        <v/>
      </c>
      <c r="J338" t="str">
        <f t="array" ref="J338">IFERROR(INDEX($G$2:$G$2050,_xlfn.AGGREGATE(15,6,(ROW($G$2:$G$2050)-ROW($G$2)+1)/($G$2:$G$2050&lt;&gt;""),ROWS(J$1:J338))),"")</f>
        <v/>
      </c>
      <c r="K338" t="str">
        <f>IF(J338="","",INDEX('Assignment Tool'!E354:E2387,MATCH(FA_DATA!J338,'Assignment Tool'!D354:D2387,0)))</f>
        <v/>
      </c>
    </row>
    <row r="339" spans="1:11" x14ac:dyDescent="0.25">
      <c r="A339" s="118" t="str">
        <f t="shared" si="10"/>
        <v/>
      </c>
      <c r="G339" t="str">
        <f>IF('Assignment Tool'!C339="","",IF('Assignment Tool'!C339="FST",'Assignment Tool'!D339,""))</f>
        <v/>
      </c>
      <c r="H339">
        <v>339</v>
      </c>
      <c r="I339" t="str">
        <f t="shared" si="11"/>
        <v/>
      </c>
      <c r="J339" t="str">
        <f t="array" ref="J339">IFERROR(INDEX($G$2:$G$2050,_xlfn.AGGREGATE(15,6,(ROW($G$2:$G$2050)-ROW($G$2)+1)/($G$2:$G$2050&lt;&gt;""),ROWS(J$1:J339))),"")</f>
        <v/>
      </c>
      <c r="K339" t="str">
        <f>IF(J339="","",INDEX('Assignment Tool'!E355:E2388,MATCH(FA_DATA!J339,'Assignment Tool'!D355:D2388,0)))</f>
        <v/>
      </c>
    </row>
    <row r="340" spans="1:11" x14ac:dyDescent="0.25">
      <c r="A340" s="118" t="str">
        <f t="shared" si="10"/>
        <v/>
      </c>
      <c r="G340" t="str">
        <f>IF('Assignment Tool'!C340="","",IF('Assignment Tool'!C340="FST",'Assignment Tool'!D340,""))</f>
        <v/>
      </c>
      <c r="H340">
        <v>340</v>
      </c>
      <c r="I340" t="str">
        <f t="shared" si="11"/>
        <v/>
      </c>
      <c r="J340" t="str">
        <f t="array" ref="J340">IFERROR(INDEX($G$2:$G$2050,_xlfn.AGGREGATE(15,6,(ROW($G$2:$G$2050)-ROW($G$2)+1)/($G$2:$G$2050&lt;&gt;""),ROWS(J$1:J340))),"")</f>
        <v/>
      </c>
      <c r="K340" t="str">
        <f>IF(J340="","",INDEX('Assignment Tool'!E356:E2389,MATCH(FA_DATA!J340,'Assignment Tool'!D356:D2389,0)))</f>
        <v/>
      </c>
    </row>
    <row r="341" spans="1:11" x14ac:dyDescent="0.25">
      <c r="A341" s="118" t="str">
        <f t="shared" si="10"/>
        <v/>
      </c>
      <c r="G341" t="str">
        <f>IF('Assignment Tool'!C341="","",IF('Assignment Tool'!C341="FST",'Assignment Tool'!D341,""))</f>
        <v/>
      </c>
      <c r="H341">
        <v>341</v>
      </c>
      <c r="I341" t="str">
        <f t="shared" si="11"/>
        <v/>
      </c>
      <c r="J341" t="str">
        <f t="array" ref="J341">IFERROR(INDEX($G$2:$G$2050,_xlfn.AGGREGATE(15,6,(ROW($G$2:$G$2050)-ROW($G$2)+1)/($G$2:$G$2050&lt;&gt;""),ROWS(J$1:J341))),"")</f>
        <v/>
      </c>
      <c r="K341" t="str">
        <f>IF(J341="","",INDEX('Assignment Tool'!E357:E2390,MATCH(FA_DATA!J341,'Assignment Tool'!D357:D2390,0)))</f>
        <v/>
      </c>
    </row>
    <row r="342" spans="1:11" x14ac:dyDescent="0.25">
      <c r="A342" s="118" t="str">
        <f t="shared" si="10"/>
        <v/>
      </c>
      <c r="G342" t="str">
        <f>IF('Assignment Tool'!C342="","",IF('Assignment Tool'!C342="FST",'Assignment Tool'!D342,""))</f>
        <v/>
      </c>
      <c r="H342">
        <v>342</v>
      </c>
      <c r="I342" t="str">
        <f t="shared" si="11"/>
        <v/>
      </c>
      <c r="J342" t="str">
        <f t="array" ref="J342">IFERROR(INDEX($G$2:$G$2050,_xlfn.AGGREGATE(15,6,(ROW($G$2:$G$2050)-ROW($G$2)+1)/($G$2:$G$2050&lt;&gt;""),ROWS(J$1:J342))),"")</f>
        <v/>
      </c>
      <c r="K342" t="str">
        <f>IF(J342="","",INDEX('Assignment Tool'!E358:E2391,MATCH(FA_DATA!J342,'Assignment Tool'!D358:D2391,0)))</f>
        <v/>
      </c>
    </row>
    <row r="343" spans="1:11" x14ac:dyDescent="0.25">
      <c r="A343" s="118" t="str">
        <f t="shared" si="10"/>
        <v/>
      </c>
      <c r="G343" t="str">
        <f>IF('Assignment Tool'!C343="","",IF('Assignment Tool'!C343="FST",'Assignment Tool'!D343,""))</f>
        <v/>
      </c>
      <c r="H343">
        <v>343</v>
      </c>
      <c r="I343" t="str">
        <f t="shared" si="11"/>
        <v/>
      </c>
      <c r="J343" t="str">
        <f t="array" ref="J343">IFERROR(INDEX($G$2:$G$2050,_xlfn.AGGREGATE(15,6,(ROW($G$2:$G$2050)-ROW($G$2)+1)/($G$2:$G$2050&lt;&gt;""),ROWS(J$1:J343))),"")</f>
        <v/>
      </c>
      <c r="K343" t="str">
        <f>IF(J343="","",INDEX('Assignment Tool'!E359:E2392,MATCH(FA_DATA!J343,'Assignment Tool'!D359:D2392,0)))</f>
        <v/>
      </c>
    </row>
    <row r="344" spans="1:11" x14ac:dyDescent="0.25">
      <c r="A344" s="118" t="str">
        <f t="shared" si="10"/>
        <v/>
      </c>
      <c r="G344" t="str">
        <f>IF('Assignment Tool'!C344="","",IF('Assignment Tool'!C344="FST",'Assignment Tool'!D344,""))</f>
        <v/>
      </c>
      <c r="H344">
        <v>344</v>
      </c>
      <c r="I344" t="str">
        <f t="shared" si="11"/>
        <v/>
      </c>
      <c r="J344" t="str">
        <f t="array" ref="J344">IFERROR(INDEX($G$2:$G$2050,_xlfn.AGGREGATE(15,6,(ROW($G$2:$G$2050)-ROW($G$2)+1)/($G$2:$G$2050&lt;&gt;""),ROWS(J$1:J344))),"")</f>
        <v/>
      </c>
      <c r="K344" t="str">
        <f>IF(J344="","",INDEX('Assignment Tool'!E360:E2393,MATCH(FA_DATA!J344,'Assignment Tool'!D360:D2393,0)))</f>
        <v/>
      </c>
    </row>
    <row r="345" spans="1:11" x14ac:dyDescent="0.25">
      <c r="A345" s="118" t="str">
        <f t="shared" si="10"/>
        <v/>
      </c>
      <c r="G345" t="str">
        <f>IF('Assignment Tool'!C345="","",IF('Assignment Tool'!C345="FST",'Assignment Tool'!D345,""))</f>
        <v/>
      </c>
      <c r="H345">
        <v>345</v>
      </c>
      <c r="I345" t="str">
        <f t="shared" si="11"/>
        <v/>
      </c>
      <c r="J345" t="str">
        <f t="array" ref="J345">IFERROR(INDEX($G$2:$G$2050,_xlfn.AGGREGATE(15,6,(ROW($G$2:$G$2050)-ROW($G$2)+1)/($G$2:$G$2050&lt;&gt;""),ROWS(J$1:J345))),"")</f>
        <v/>
      </c>
      <c r="K345" t="str">
        <f>IF(J345="","",INDEX('Assignment Tool'!E361:E2394,MATCH(FA_DATA!J345,'Assignment Tool'!D361:D2394,0)))</f>
        <v/>
      </c>
    </row>
    <row r="346" spans="1:11" x14ac:dyDescent="0.25">
      <c r="A346" s="118" t="str">
        <f t="shared" si="10"/>
        <v/>
      </c>
      <c r="G346" t="str">
        <f>IF('Assignment Tool'!C346="","",IF('Assignment Tool'!C346="FST",'Assignment Tool'!D346,""))</f>
        <v/>
      </c>
      <c r="H346">
        <v>346</v>
      </c>
      <c r="I346" t="str">
        <f t="shared" si="11"/>
        <v/>
      </c>
      <c r="J346" t="str">
        <f t="array" ref="J346">IFERROR(INDEX($G$2:$G$2050,_xlfn.AGGREGATE(15,6,(ROW($G$2:$G$2050)-ROW($G$2)+1)/($G$2:$G$2050&lt;&gt;""),ROWS(J$1:J346))),"")</f>
        <v/>
      </c>
      <c r="K346" t="str">
        <f>IF(J346="","",INDEX('Assignment Tool'!E362:E2395,MATCH(FA_DATA!J346,'Assignment Tool'!D362:D2395,0)))</f>
        <v/>
      </c>
    </row>
    <row r="347" spans="1:11" x14ac:dyDescent="0.25">
      <c r="A347" s="118" t="str">
        <f t="shared" si="10"/>
        <v/>
      </c>
      <c r="G347" t="str">
        <f>IF('Assignment Tool'!C347="","",IF('Assignment Tool'!C347="FST",'Assignment Tool'!D347,""))</f>
        <v/>
      </c>
      <c r="H347">
        <v>347</v>
      </c>
      <c r="I347" t="str">
        <f t="shared" si="11"/>
        <v/>
      </c>
      <c r="J347" t="str">
        <f t="array" ref="J347">IFERROR(INDEX($G$2:$G$2050,_xlfn.AGGREGATE(15,6,(ROW($G$2:$G$2050)-ROW($G$2)+1)/($G$2:$G$2050&lt;&gt;""),ROWS(J$1:J347))),"")</f>
        <v/>
      </c>
      <c r="K347" t="str">
        <f>IF(J347="","",INDEX('Assignment Tool'!E363:E2396,MATCH(FA_DATA!J347,'Assignment Tool'!D363:D2396,0)))</f>
        <v/>
      </c>
    </row>
    <row r="348" spans="1:11" x14ac:dyDescent="0.25">
      <c r="A348" s="118" t="str">
        <f t="shared" si="10"/>
        <v/>
      </c>
      <c r="G348" t="str">
        <f>IF('Assignment Tool'!C348="","",IF('Assignment Tool'!C348="FST",'Assignment Tool'!D348,""))</f>
        <v/>
      </c>
      <c r="H348">
        <v>348</v>
      </c>
      <c r="I348" t="str">
        <f t="shared" si="11"/>
        <v/>
      </c>
      <c r="J348" t="str">
        <f t="array" ref="J348">IFERROR(INDEX($G$2:$G$2050,_xlfn.AGGREGATE(15,6,(ROW($G$2:$G$2050)-ROW($G$2)+1)/($G$2:$G$2050&lt;&gt;""),ROWS(J$1:J348))),"")</f>
        <v/>
      </c>
      <c r="K348" t="str">
        <f>IF(J348="","",INDEX('Assignment Tool'!E364:E2397,MATCH(FA_DATA!J348,'Assignment Tool'!D364:D2397,0)))</f>
        <v/>
      </c>
    </row>
    <row r="349" spans="1:11" x14ac:dyDescent="0.25">
      <c r="A349" s="118" t="str">
        <f t="shared" si="10"/>
        <v/>
      </c>
      <c r="G349" t="str">
        <f>IF('Assignment Tool'!C349="","",IF('Assignment Tool'!C349="FST",'Assignment Tool'!D349,""))</f>
        <v/>
      </c>
      <c r="H349">
        <v>349</v>
      </c>
      <c r="I349" t="str">
        <f t="shared" si="11"/>
        <v/>
      </c>
      <c r="J349" t="str">
        <f t="array" ref="J349">IFERROR(INDEX($G$2:$G$2050,_xlfn.AGGREGATE(15,6,(ROW($G$2:$G$2050)-ROW($G$2)+1)/($G$2:$G$2050&lt;&gt;""),ROWS(J$1:J349))),"")</f>
        <v/>
      </c>
      <c r="K349" t="str">
        <f>IF(J349="","",INDEX('Assignment Tool'!E365:E2398,MATCH(FA_DATA!J349,'Assignment Tool'!D365:D2398,0)))</f>
        <v/>
      </c>
    </row>
    <row r="350" spans="1:11" x14ac:dyDescent="0.25">
      <c r="A350" s="118" t="str">
        <f t="shared" si="10"/>
        <v/>
      </c>
      <c r="G350" t="str">
        <f>IF('Assignment Tool'!C350="","",IF('Assignment Tool'!C350="FST",'Assignment Tool'!D350,""))</f>
        <v/>
      </c>
      <c r="H350">
        <v>350</v>
      </c>
      <c r="I350" t="str">
        <f t="shared" si="11"/>
        <v/>
      </c>
      <c r="J350" t="str">
        <f t="array" ref="J350">IFERROR(INDEX($G$2:$G$2050,_xlfn.AGGREGATE(15,6,(ROW($G$2:$G$2050)-ROW($G$2)+1)/($G$2:$G$2050&lt;&gt;""),ROWS(J$1:J350))),"")</f>
        <v/>
      </c>
      <c r="K350" t="str">
        <f>IF(J350="","",INDEX('Assignment Tool'!E366:E2399,MATCH(FA_DATA!J350,'Assignment Tool'!D366:D2399,0)))</f>
        <v/>
      </c>
    </row>
    <row r="351" spans="1:11" x14ac:dyDescent="0.25">
      <c r="A351" s="118" t="str">
        <f t="shared" si="10"/>
        <v/>
      </c>
      <c r="G351" t="str">
        <f>IF('Assignment Tool'!C351="","",IF('Assignment Tool'!C351="FST",'Assignment Tool'!D351,""))</f>
        <v/>
      </c>
      <c r="H351">
        <v>351</v>
      </c>
      <c r="I351" t="str">
        <f t="shared" si="11"/>
        <v/>
      </c>
      <c r="J351" t="str">
        <f t="array" ref="J351">IFERROR(INDEX($G$2:$G$2050,_xlfn.AGGREGATE(15,6,(ROW($G$2:$G$2050)-ROW($G$2)+1)/($G$2:$G$2050&lt;&gt;""),ROWS(J$1:J351))),"")</f>
        <v/>
      </c>
      <c r="K351" t="str">
        <f>IF(J351="","",INDEX('Assignment Tool'!E367:E2400,MATCH(FA_DATA!J351,'Assignment Tool'!D367:D2400,0)))</f>
        <v/>
      </c>
    </row>
    <row r="352" spans="1:11" x14ac:dyDescent="0.25">
      <c r="A352" s="118" t="str">
        <f t="shared" si="10"/>
        <v/>
      </c>
      <c r="G352" t="str">
        <f>IF('Assignment Tool'!C352="","",IF('Assignment Tool'!C352="FST",'Assignment Tool'!D352,""))</f>
        <v/>
      </c>
      <c r="H352">
        <v>352</v>
      </c>
      <c r="I352" t="str">
        <f t="shared" si="11"/>
        <v/>
      </c>
      <c r="J352" t="str">
        <f t="array" ref="J352">IFERROR(INDEX($G$2:$G$2050,_xlfn.AGGREGATE(15,6,(ROW($G$2:$G$2050)-ROW($G$2)+1)/($G$2:$G$2050&lt;&gt;""),ROWS(J$1:J352))),"")</f>
        <v/>
      </c>
      <c r="K352" t="str">
        <f>IF(J352="","",INDEX('Assignment Tool'!E368:E2401,MATCH(FA_DATA!J352,'Assignment Tool'!D368:D2401,0)))</f>
        <v/>
      </c>
    </row>
    <row r="353" spans="1:11" x14ac:dyDescent="0.25">
      <c r="A353" s="118" t="str">
        <f t="shared" si="10"/>
        <v/>
      </c>
      <c r="G353" t="str">
        <f>IF('Assignment Tool'!C353="","",IF('Assignment Tool'!C353="FST",'Assignment Tool'!D353,""))</f>
        <v/>
      </c>
      <c r="H353">
        <v>353</v>
      </c>
      <c r="I353" t="str">
        <f t="shared" si="11"/>
        <v/>
      </c>
      <c r="J353" t="str">
        <f t="array" ref="J353">IFERROR(INDEX($G$2:$G$2050,_xlfn.AGGREGATE(15,6,(ROW($G$2:$G$2050)-ROW($G$2)+1)/($G$2:$G$2050&lt;&gt;""),ROWS(J$1:J353))),"")</f>
        <v/>
      </c>
      <c r="K353" t="str">
        <f>IF(J353="","",INDEX('Assignment Tool'!E369:E2402,MATCH(FA_DATA!J353,'Assignment Tool'!D369:D2402,0)))</f>
        <v/>
      </c>
    </row>
    <row r="354" spans="1:11" x14ac:dyDescent="0.25">
      <c r="A354" s="118" t="str">
        <f t="shared" si="10"/>
        <v/>
      </c>
      <c r="G354" t="str">
        <f>IF('Assignment Tool'!C354="","",IF('Assignment Tool'!C354="FST",'Assignment Tool'!D354,""))</f>
        <v/>
      </c>
      <c r="H354">
        <v>354</v>
      </c>
      <c r="I354" t="str">
        <f t="shared" si="11"/>
        <v/>
      </c>
      <c r="J354" t="str">
        <f t="array" ref="J354">IFERROR(INDEX($G$2:$G$2050,_xlfn.AGGREGATE(15,6,(ROW($G$2:$G$2050)-ROW($G$2)+1)/($G$2:$G$2050&lt;&gt;""),ROWS(J$1:J354))),"")</f>
        <v/>
      </c>
      <c r="K354" t="str">
        <f>IF(J354="","",INDEX('Assignment Tool'!E370:E2403,MATCH(FA_DATA!J354,'Assignment Tool'!D370:D2403,0)))</f>
        <v/>
      </c>
    </row>
    <row r="355" spans="1:11" x14ac:dyDescent="0.25">
      <c r="A355" s="118" t="str">
        <f t="shared" si="10"/>
        <v/>
      </c>
      <c r="G355" t="str">
        <f>IF('Assignment Tool'!C355="","",IF('Assignment Tool'!C355="FST",'Assignment Tool'!D355,""))</f>
        <v/>
      </c>
      <c r="H355">
        <v>355</v>
      </c>
      <c r="I355" t="str">
        <f t="shared" si="11"/>
        <v/>
      </c>
      <c r="J355" t="str">
        <f t="array" ref="J355">IFERROR(INDEX($G$2:$G$2050,_xlfn.AGGREGATE(15,6,(ROW($G$2:$G$2050)-ROW($G$2)+1)/($G$2:$G$2050&lt;&gt;""),ROWS(J$1:J355))),"")</f>
        <v/>
      </c>
      <c r="K355" t="str">
        <f>IF(J355="","",INDEX('Assignment Tool'!E371:E2404,MATCH(FA_DATA!J355,'Assignment Tool'!D371:D2404,0)))</f>
        <v/>
      </c>
    </row>
    <row r="356" spans="1:11" x14ac:dyDescent="0.25">
      <c r="A356" s="118" t="str">
        <f t="shared" si="10"/>
        <v/>
      </c>
      <c r="G356" t="str">
        <f>IF('Assignment Tool'!C356="","",IF('Assignment Tool'!C356="FST",'Assignment Tool'!D356,""))</f>
        <v/>
      </c>
      <c r="H356">
        <v>356</v>
      </c>
      <c r="I356" t="str">
        <f t="shared" si="11"/>
        <v/>
      </c>
      <c r="J356" t="str">
        <f t="array" ref="J356">IFERROR(INDEX($G$2:$G$2050,_xlfn.AGGREGATE(15,6,(ROW($G$2:$G$2050)-ROW($G$2)+1)/($G$2:$G$2050&lt;&gt;""),ROWS(J$1:J356))),"")</f>
        <v/>
      </c>
      <c r="K356" t="str">
        <f>IF(J356="","",INDEX('Assignment Tool'!E372:E2405,MATCH(FA_DATA!J356,'Assignment Tool'!D372:D2405,0)))</f>
        <v/>
      </c>
    </row>
    <row r="357" spans="1:11" x14ac:dyDescent="0.25">
      <c r="A357" s="118" t="str">
        <f t="shared" si="10"/>
        <v/>
      </c>
      <c r="G357" t="str">
        <f>IF('Assignment Tool'!C357="","",IF('Assignment Tool'!C357="FST",'Assignment Tool'!D357,""))</f>
        <v/>
      </c>
      <c r="H357">
        <v>357</v>
      </c>
      <c r="I357" t="str">
        <f t="shared" si="11"/>
        <v/>
      </c>
      <c r="J357" t="str">
        <f t="array" ref="J357">IFERROR(INDEX($G$2:$G$2050,_xlfn.AGGREGATE(15,6,(ROW($G$2:$G$2050)-ROW($G$2)+1)/($G$2:$G$2050&lt;&gt;""),ROWS(J$1:J357))),"")</f>
        <v/>
      </c>
      <c r="K357" t="str">
        <f>IF(J357="","",INDEX('Assignment Tool'!E373:E2406,MATCH(FA_DATA!J357,'Assignment Tool'!D373:D2406,0)))</f>
        <v/>
      </c>
    </row>
    <row r="358" spans="1:11" x14ac:dyDescent="0.25">
      <c r="A358" s="118" t="str">
        <f t="shared" si="10"/>
        <v/>
      </c>
      <c r="G358" t="str">
        <f>IF('Assignment Tool'!C358="","",IF('Assignment Tool'!C358="FST",'Assignment Tool'!D358,""))</f>
        <v/>
      </c>
      <c r="H358">
        <v>358</v>
      </c>
      <c r="I358" t="str">
        <f t="shared" si="11"/>
        <v/>
      </c>
      <c r="J358" t="str">
        <f t="array" ref="J358">IFERROR(INDEX($G$2:$G$2050,_xlfn.AGGREGATE(15,6,(ROW($G$2:$G$2050)-ROW($G$2)+1)/($G$2:$G$2050&lt;&gt;""),ROWS(J$1:J358))),"")</f>
        <v/>
      </c>
      <c r="K358" t="str">
        <f>IF(J358="","",INDEX('Assignment Tool'!E374:E2407,MATCH(FA_DATA!J358,'Assignment Tool'!D374:D2407,0)))</f>
        <v/>
      </c>
    </row>
    <row r="359" spans="1:11" x14ac:dyDescent="0.25">
      <c r="A359" s="118" t="str">
        <f t="shared" si="10"/>
        <v/>
      </c>
      <c r="G359" t="str">
        <f>IF('Assignment Tool'!C359="","",IF('Assignment Tool'!C359="FST",'Assignment Tool'!D359,""))</f>
        <v/>
      </c>
      <c r="H359">
        <v>359</v>
      </c>
      <c r="I359" t="str">
        <f t="shared" si="11"/>
        <v/>
      </c>
      <c r="J359" t="str">
        <f t="array" ref="J359">IFERROR(INDEX($G$2:$G$2050,_xlfn.AGGREGATE(15,6,(ROW($G$2:$G$2050)-ROW($G$2)+1)/($G$2:$G$2050&lt;&gt;""),ROWS(J$1:J359))),"")</f>
        <v/>
      </c>
      <c r="K359" t="str">
        <f>IF(J359="","",INDEX('Assignment Tool'!E375:E2408,MATCH(FA_DATA!J359,'Assignment Tool'!D375:D2408,0)))</f>
        <v/>
      </c>
    </row>
    <row r="360" spans="1:11" x14ac:dyDescent="0.25">
      <c r="A360" s="118" t="str">
        <f t="shared" si="10"/>
        <v/>
      </c>
      <c r="G360" t="str">
        <f>IF('Assignment Tool'!C360="","",IF('Assignment Tool'!C360="FST",'Assignment Tool'!D360,""))</f>
        <v/>
      </c>
      <c r="H360">
        <v>360</v>
      </c>
      <c r="I360" t="str">
        <f t="shared" si="11"/>
        <v/>
      </c>
      <c r="J360" t="str">
        <f t="array" ref="J360">IFERROR(INDEX($G$2:$G$2050,_xlfn.AGGREGATE(15,6,(ROW($G$2:$G$2050)-ROW($G$2)+1)/($G$2:$G$2050&lt;&gt;""),ROWS(J$1:J360))),"")</f>
        <v/>
      </c>
      <c r="K360" t="str">
        <f>IF(J360="","",INDEX('Assignment Tool'!E376:E2409,MATCH(FA_DATA!J360,'Assignment Tool'!D376:D2409,0)))</f>
        <v/>
      </c>
    </row>
    <row r="361" spans="1:11" x14ac:dyDescent="0.25">
      <c r="A361" s="118" t="str">
        <f t="shared" si="10"/>
        <v/>
      </c>
      <c r="G361" t="str">
        <f>IF('Assignment Tool'!C361="","",IF('Assignment Tool'!C361="FST",'Assignment Tool'!D361,""))</f>
        <v/>
      </c>
      <c r="H361">
        <v>361</v>
      </c>
      <c r="I361" t="str">
        <f t="shared" si="11"/>
        <v/>
      </c>
      <c r="J361" t="str">
        <f t="array" ref="J361">IFERROR(INDEX($G$2:$G$2050,_xlfn.AGGREGATE(15,6,(ROW($G$2:$G$2050)-ROW($G$2)+1)/($G$2:$G$2050&lt;&gt;""),ROWS(J$1:J361))),"")</f>
        <v/>
      </c>
      <c r="K361" t="str">
        <f>IF(J361="","",INDEX('Assignment Tool'!E377:E2410,MATCH(FA_DATA!J361,'Assignment Tool'!D377:D2410,0)))</f>
        <v/>
      </c>
    </row>
    <row r="362" spans="1:11" x14ac:dyDescent="0.25">
      <c r="A362" s="118" t="str">
        <f t="shared" si="10"/>
        <v/>
      </c>
      <c r="G362" t="str">
        <f>IF('Assignment Tool'!C362="","",IF('Assignment Tool'!C362="FST",'Assignment Tool'!D362,""))</f>
        <v/>
      </c>
      <c r="H362">
        <v>362</v>
      </c>
      <c r="I362" t="str">
        <f t="shared" si="11"/>
        <v/>
      </c>
      <c r="J362" t="str">
        <f t="array" ref="J362">IFERROR(INDEX($G$2:$G$2050,_xlfn.AGGREGATE(15,6,(ROW($G$2:$G$2050)-ROW($G$2)+1)/($G$2:$G$2050&lt;&gt;""),ROWS(J$1:J362))),"")</f>
        <v/>
      </c>
      <c r="K362" t="str">
        <f>IF(J362="","",INDEX('Assignment Tool'!E378:E2411,MATCH(FA_DATA!J362,'Assignment Tool'!D378:D2411,0)))</f>
        <v/>
      </c>
    </row>
    <row r="363" spans="1:11" x14ac:dyDescent="0.25">
      <c r="A363" s="118" t="str">
        <f t="shared" si="10"/>
        <v/>
      </c>
      <c r="G363" t="str">
        <f>IF('Assignment Tool'!C363="","",IF('Assignment Tool'!C363="FST",'Assignment Tool'!D363,""))</f>
        <v/>
      </c>
      <c r="H363">
        <v>363</v>
      </c>
      <c r="I363" t="str">
        <f t="shared" si="11"/>
        <v/>
      </c>
      <c r="J363" t="str">
        <f t="array" ref="J363">IFERROR(INDEX($G$2:$G$2050,_xlfn.AGGREGATE(15,6,(ROW($G$2:$G$2050)-ROW($G$2)+1)/($G$2:$G$2050&lt;&gt;""),ROWS(J$1:J363))),"")</f>
        <v/>
      </c>
      <c r="K363" t="str">
        <f>IF(J363="","",INDEX('Assignment Tool'!E379:E2412,MATCH(FA_DATA!J363,'Assignment Tool'!D379:D2412,0)))</f>
        <v/>
      </c>
    </row>
    <row r="364" spans="1:11" x14ac:dyDescent="0.25">
      <c r="A364" s="118" t="str">
        <f t="shared" si="10"/>
        <v/>
      </c>
      <c r="G364" t="str">
        <f>IF('Assignment Tool'!C364="","",IF('Assignment Tool'!C364="FST",'Assignment Tool'!D364,""))</f>
        <v/>
      </c>
      <c r="H364">
        <v>364</v>
      </c>
      <c r="I364" t="str">
        <f t="shared" si="11"/>
        <v/>
      </c>
      <c r="J364" t="str">
        <f t="array" ref="J364">IFERROR(INDEX($G$2:$G$2050,_xlfn.AGGREGATE(15,6,(ROW($G$2:$G$2050)-ROW($G$2)+1)/($G$2:$G$2050&lt;&gt;""),ROWS(J$1:J364))),"")</f>
        <v/>
      </c>
      <c r="K364" t="str">
        <f>IF(J364="","",INDEX('Assignment Tool'!E380:E2413,MATCH(FA_DATA!J364,'Assignment Tool'!D380:D2413,0)))</f>
        <v/>
      </c>
    </row>
    <row r="365" spans="1:11" x14ac:dyDescent="0.25">
      <c r="A365" s="118" t="str">
        <f t="shared" si="10"/>
        <v/>
      </c>
      <c r="G365" t="str">
        <f>IF('Assignment Tool'!C365="","",IF('Assignment Tool'!C365="FST",'Assignment Tool'!D365,""))</f>
        <v/>
      </c>
      <c r="H365">
        <v>365</v>
      </c>
      <c r="I365" t="str">
        <f t="shared" si="11"/>
        <v/>
      </c>
      <c r="J365" t="str">
        <f t="array" ref="J365">IFERROR(INDEX($G$2:$G$2050,_xlfn.AGGREGATE(15,6,(ROW($G$2:$G$2050)-ROW($G$2)+1)/($G$2:$G$2050&lt;&gt;""),ROWS(J$1:J365))),"")</f>
        <v/>
      </c>
      <c r="K365" t="str">
        <f>IF(J365="","",INDEX('Assignment Tool'!E381:E2414,MATCH(FA_DATA!J365,'Assignment Tool'!D381:D2414,0)))</f>
        <v/>
      </c>
    </row>
    <row r="366" spans="1:11" x14ac:dyDescent="0.25">
      <c r="A366" s="118" t="str">
        <f t="shared" si="10"/>
        <v/>
      </c>
      <c r="G366" t="str">
        <f>IF('Assignment Tool'!C366="","",IF('Assignment Tool'!C366="FST",'Assignment Tool'!D366,""))</f>
        <v/>
      </c>
      <c r="H366">
        <v>366</v>
      </c>
      <c r="I366" t="str">
        <f t="shared" si="11"/>
        <v/>
      </c>
      <c r="J366" t="str">
        <f t="array" ref="J366">IFERROR(INDEX($G$2:$G$2050,_xlfn.AGGREGATE(15,6,(ROW($G$2:$G$2050)-ROW($G$2)+1)/($G$2:$G$2050&lt;&gt;""),ROWS(J$1:J366))),"")</f>
        <v/>
      </c>
      <c r="K366" t="str">
        <f>IF(J366="","",INDEX('Assignment Tool'!E382:E2415,MATCH(FA_DATA!J366,'Assignment Tool'!D382:D2415,0)))</f>
        <v/>
      </c>
    </row>
    <row r="367" spans="1:11" x14ac:dyDescent="0.25">
      <c r="A367" s="118" t="str">
        <f t="shared" si="10"/>
        <v/>
      </c>
      <c r="G367" t="str">
        <f>IF('Assignment Tool'!C367="","",IF('Assignment Tool'!C367="FST",'Assignment Tool'!D367,""))</f>
        <v/>
      </c>
      <c r="H367">
        <v>367</v>
      </c>
      <c r="I367" t="str">
        <f t="shared" si="11"/>
        <v/>
      </c>
      <c r="J367" t="str">
        <f t="array" ref="J367">IFERROR(INDEX($G$2:$G$2050,_xlfn.AGGREGATE(15,6,(ROW($G$2:$G$2050)-ROW($G$2)+1)/($G$2:$G$2050&lt;&gt;""),ROWS(J$1:J367))),"")</f>
        <v/>
      </c>
      <c r="K367" t="str">
        <f>IF(J367="","",INDEX('Assignment Tool'!E383:E2416,MATCH(FA_DATA!J367,'Assignment Tool'!D383:D2416,0)))</f>
        <v/>
      </c>
    </row>
    <row r="368" spans="1:11" x14ac:dyDescent="0.25">
      <c r="A368" s="118" t="str">
        <f t="shared" si="10"/>
        <v/>
      </c>
      <c r="G368" t="str">
        <f>IF('Assignment Tool'!C368="","",IF('Assignment Tool'!C368="FST",'Assignment Tool'!D368,""))</f>
        <v/>
      </c>
      <c r="H368">
        <v>368</v>
      </c>
      <c r="I368" t="str">
        <f t="shared" si="11"/>
        <v/>
      </c>
      <c r="J368" t="str">
        <f t="array" ref="J368">IFERROR(INDEX($G$2:$G$2050,_xlfn.AGGREGATE(15,6,(ROW($G$2:$G$2050)-ROW($G$2)+1)/($G$2:$G$2050&lt;&gt;""),ROWS(J$1:J368))),"")</f>
        <v/>
      </c>
      <c r="K368" t="str">
        <f>IF(J368="","",INDEX('Assignment Tool'!E384:E2417,MATCH(FA_DATA!J368,'Assignment Tool'!D384:D2417,0)))</f>
        <v/>
      </c>
    </row>
    <row r="369" spans="1:11" x14ac:dyDescent="0.25">
      <c r="A369" s="118" t="str">
        <f t="shared" si="10"/>
        <v/>
      </c>
      <c r="G369" t="str">
        <f>IF('Assignment Tool'!C369="","",IF('Assignment Tool'!C369="FST",'Assignment Tool'!D369,""))</f>
        <v/>
      </c>
      <c r="H369">
        <v>369</v>
      </c>
      <c r="I369" t="str">
        <f t="shared" si="11"/>
        <v/>
      </c>
      <c r="J369" t="str">
        <f t="array" ref="J369">IFERROR(INDEX($G$2:$G$2050,_xlfn.AGGREGATE(15,6,(ROW($G$2:$G$2050)-ROW($G$2)+1)/($G$2:$G$2050&lt;&gt;""),ROWS(J$1:J369))),"")</f>
        <v/>
      </c>
      <c r="K369" t="str">
        <f>IF(J369="","",INDEX('Assignment Tool'!E385:E2418,MATCH(FA_DATA!J369,'Assignment Tool'!D385:D2418,0)))</f>
        <v/>
      </c>
    </row>
    <row r="370" spans="1:11" x14ac:dyDescent="0.25">
      <c r="A370" s="118" t="str">
        <f t="shared" si="10"/>
        <v/>
      </c>
      <c r="G370" t="str">
        <f>IF('Assignment Tool'!C370="","",IF('Assignment Tool'!C370="FST",'Assignment Tool'!D370,""))</f>
        <v/>
      </c>
      <c r="H370">
        <v>370</v>
      </c>
      <c r="I370" t="str">
        <f t="shared" si="11"/>
        <v/>
      </c>
      <c r="J370" t="str">
        <f t="array" ref="J370">IFERROR(INDEX($G$2:$G$2050,_xlfn.AGGREGATE(15,6,(ROW($G$2:$G$2050)-ROW($G$2)+1)/($G$2:$G$2050&lt;&gt;""),ROWS(J$1:J370))),"")</f>
        <v/>
      </c>
      <c r="K370" t="str">
        <f>IF(J370="","",INDEX('Assignment Tool'!E386:E2419,MATCH(FA_DATA!J370,'Assignment Tool'!D386:D2419,0)))</f>
        <v/>
      </c>
    </row>
    <row r="371" spans="1:11" x14ac:dyDescent="0.25">
      <c r="A371" s="118" t="str">
        <f t="shared" si="10"/>
        <v/>
      </c>
      <c r="G371" t="str">
        <f>IF('Assignment Tool'!C371="","",IF('Assignment Tool'!C371="FST",'Assignment Tool'!D371,""))</f>
        <v/>
      </c>
      <c r="H371">
        <v>371</v>
      </c>
      <c r="I371" t="str">
        <f t="shared" si="11"/>
        <v/>
      </c>
      <c r="J371" t="str">
        <f t="array" ref="J371">IFERROR(INDEX($G$2:$G$2050,_xlfn.AGGREGATE(15,6,(ROW($G$2:$G$2050)-ROW($G$2)+1)/($G$2:$G$2050&lt;&gt;""),ROWS(J$1:J371))),"")</f>
        <v/>
      </c>
      <c r="K371" t="str">
        <f>IF(J371="","",INDEX('Assignment Tool'!E387:E2420,MATCH(FA_DATA!J371,'Assignment Tool'!D387:D2420,0)))</f>
        <v/>
      </c>
    </row>
    <row r="372" spans="1:11" x14ac:dyDescent="0.25">
      <c r="A372" s="118" t="str">
        <f t="shared" si="10"/>
        <v/>
      </c>
      <c r="G372" t="str">
        <f>IF('Assignment Tool'!C372="","",IF('Assignment Tool'!C372="FST",'Assignment Tool'!D372,""))</f>
        <v/>
      </c>
      <c r="H372">
        <v>372</v>
      </c>
      <c r="I372" t="str">
        <f t="shared" si="11"/>
        <v/>
      </c>
      <c r="J372" t="str">
        <f t="array" ref="J372">IFERROR(INDEX($G$2:$G$2050,_xlfn.AGGREGATE(15,6,(ROW($G$2:$G$2050)-ROW($G$2)+1)/($G$2:$G$2050&lt;&gt;""),ROWS(J$1:J372))),"")</f>
        <v/>
      </c>
      <c r="K372" t="str">
        <f>IF(J372="","",INDEX('Assignment Tool'!E388:E2421,MATCH(FA_DATA!J372,'Assignment Tool'!D388:D2421,0)))</f>
        <v/>
      </c>
    </row>
    <row r="373" spans="1:11" x14ac:dyDescent="0.25">
      <c r="A373" s="118" t="str">
        <f t="shared" si="10"/>
        <v/>
      </c>
      <c r="G373" t="str">
        <f>IF('Assignment Tool'!C373="","",IF('Assignment Tool'!C373="FST",'Assignment Tool'!D373,""))</f>
        <v/>
      </c>
      <c r="H373">
        <v>373</v>
      </c>
      <c r="I373" t="str">
        <f t="shared" si="11"/>
        <v/>
      </c>
      <c r="J373" t="str">
        <f t="array" ref="J373">IFERROR(INDEX($G$2:$G$2050,_xlfn.AGGREGATE(15,6,(ROW($G$2:$G$2050)-ROW($G$2)+1)/($G$2:$G$2050&lt;&gt;""),ROWS(J$1:J373))),"")</f>
        <v/>
      </c>
      <c r="K373" t="str">
        <f>IF(J373="","",INDEX('Assignment Tool'!E389:E2422,MATCH(FA_DATA!J373,'Assignment Tool'!D389:D2422,0)))</f>
        <v/>
      </c>
    </row>
    <row r="374" spans="1:11" x14ac:dyDescent="0.25">
      <c r="A374" s="118" t="str">
        <f t="shared" si="10"/>
        <v/>
      </c>
      <c r="G374" t="str">
        <f>IF('Assignment Tool'!C374="","",IF('Assignment Tool'!C374="FST",'Assignment Tool'!D374,""))</f>
        <v/>
      </c>
      <c r="H374">
        <v>374</v>
      </c>
      <c r="I374" t="str">
        <f t="shared" si="11"/>
        <v/>
      </c>
      <c r="J374" t="str">
        <f t="array" ref="J374">IFERROR(INDEX($G$2:$G$2050,_xlfn.AGGREGATE(15,6,(ROW($G$2:$G$2050)-ROW($G$2)+1)/($G$2:$G$2050&lt;&gt;""),ROWS(J$1:J374))),"")</f>
        <v/>
      </c>
      <c r="K374" t="str">
        <f>IF(J374="","",INDEX('Assignment Tool'!E390:E2423,MATCH(FA_DATA!J374,'Assignment Tool'!D390:D2423,0)))</f>
        <v/>
      </c>
    </row>
    <row r="375" spans="1:11" x14ac:dyDescent="0.25">
      <c r="A375" s="118" t="str">
        <f t="shared" si="10"/>
        <v/>
      </c>
      <c r="G375" t="str">
        <f>IF('Assignment Tool'!C375="","",IF('Assignment Tool'!C375="FST",'Assignment Tool'!D375,""))</f>
        <v/>
      </c>
      <c r="H375">
        <v>375</v>
      </c>
      <c r="I375" t="str">
        <f t="shared" si="11"/>
        <v/>
      </c>
      <c r="J375" t="str">
        <f t="array" ref="J375">IFERROR(INDEX($G$2:$G$2050,_xlfn.AGGREGATE(15,6,(ROW($G$2:$G$2050)-ROW($G$2)+1)/($G$2:$G$2050&lt;&gt;""),ROWS(J$1:J375))),"")</f>
        <v/>
      </c>
      <c r="K375" t="str">
        <f>IF(J375="","",INDEX('Assignment Tool'!E391:E2424,MATCH(FA_DATA!J375,'Assignment Tool'!D391:D2424,0)))</f>
        <v/>
      </c>
    </row>
    <row r="376" spans="1:11" x14ac:dyDescent="0.25">
      <c r="A376" s="118" t="str">
        <f t="shared" si="10"/>
        <v/>
      </c>
      <c r="G376" t="str">
        <f>IF('Assignment Tool'!C376="","",IF('Assignment Tool'!C376="FST",'Assignment Tool'!D376,""))</f>
        <v/>
      </c>
      <c r="H376">
        <v>376</v>
      </c>
      <c r="I376" t="str">
        <f t="shared" si="11"/>
        <v/>
      </c>
      <c r="J376" t="str">
        <f t="array" ref="J376">IFERROR(INDEX($G$2:$G$2050,_xlfn.AGGREGATE(15,6,(ROW($G$2:$G$2050)-ROW($G$2)+1)/($G$2:$G$2050&lt;&gt;""),ROWS(J$1:J376))),"")</f>
        <v/>
      </c>
      <c r="K376" t="str">
        <f>IF(J376="","",INDEX('Assignment Tool'!E392:E2425,MATCH(FA_DATA!J376,'Assignment Tool'!D392:D2425,0)))</f>
        <v/>
      </c>
    </row>
    <row r="377" spans="1:11" x14ac:dyDescent="0.25">
      <c r="A377" s="118" t="str">
        <f t="shared" si="10"/>
        <v/>
      </c>
      <c r="G377" t="str">
        <f>IF('Assignment Tool'!C377="","",IF('Assignment Tool'!C377="FST",'Assignment Tool'!D377,""))</f>
        <v/>
      </c>
      <c r="H377">
        <v>377</v>
      </c>
      <c r="I377" t="str">
        <f t="shared" si="11"/>
        <v/>
      </c>
      <c r="J377" t="str">
        <f t="array" ref="J377">IFERROR(INDEX($G$2:$G$2050,_xlfn.AGGREGATE(15,6,(ROW($G$2:$G$2050)-ROW($G$2)+1)/($G$2:$G$2050&lt;&gt;""),ROWS(J$1:J377))),"")</f>
        <v/>
      </c>
      <c r="K377" t="str">
        <f>IF(J377="","",INDEX('Assignment Tool'!E393:E2426,MATCH(FA_DATA!J377,'Assignment Tool'!D393:D2426,0)))</f>
        <v/>
      </c>
    </row>
    <row r="378" spans="1:11" x14ac:dyDescent="0.25">
      <c r="A378" s="118" t="str">
        <f t="shared" si="10"/>
        <v/>
      </c>
      <c r="G378" t="str">
        <f>IF('Assignment Tool'!C378="","",IF('Assignment Tool'!C378="FST",'Assignment Tool'!D378,""))</f>
        <v/>
      </c>
      <c r="H378">
        <v>378</v>
      </c>
      <c r="I378" t="str">
        <f t="shared" si="11"/>
        <v/>
      </c>
      <c r="J378" t="str">
        <f t="array" ref="J378">IFERROR(INDEX($G$2:$G$2050,_xlfn.AGGREGATE(15,6,(ROW($G$2:$G$2050)-ROW($G$2)+1)/($G$2:$G$2050&lt;&gt;""),ROWS(J$1:J378))),"")</f>
        <v/>
      </c>
      <c r="K378" t="str">
        <f>IF(J378="","",INDEX('Assignment Tool'!E394:E2427,MATCH(FA_DATA!J378,'Assignment Tool'!D394:D2427,0)))</f>
        <v/>
      </c>
    </row>
    <row r="379" spans="1:11" x14ac:dyDescent="0.25">
      <c r="A379" s="118" t="str">
        <f t="shared" si="10"/>
        <v/>
      </c>
      <c r="G379" t="str">
        <f>IF('Assignment Tool'!C379="","",IF('Assignment Tool'!C379="FST",'Assignment Tool'!D379,""))</f>
        <v/>
      </c>
      <c r="H379">
        <v>379</v>
      </c>
      <c r="I379" t="str">
        <f t="shared" si="11"/>
        <v/>
      </c>
      <c r="J379" t="str">
        <f t="array" ref="J379">IFERROR(INDEX($G$2:$G$2050,_xlfn.AGGREGATE(15,6,(ROW($G$2:$G$2050)-ROW($G$2)+1)/($G$2:$G$2050&lt;&gt;""),ROWS(J$1:J379))),"")</f>
        <v/>
      </c>
      <c r="K379" t="str">
        <f>IF(J379="","",INDEX('Assignment Tool'!E395:E2428,MATCH(FA_DATA!J379,'Assignment Tool'!D395:D2428,0)))</f>
        <v/>
      </c>
    </row>
    <row r="380" spans="1:11" x14ac:dyDescent="0.25">
      <c r="A380" s="118" t="str">
        <f t="shared" si="10"/>
        <v/>
      </c>
      <c r="G380" t="str">
        <f>IF('Assignment Tool'!C380="","",IF('Assignment Tool'!C380="FST",'Assignment Tool'!D380,""))</f>
        <v/>
      </c>
      <c r="H380">
        <v>380</v>
      </c>
      <c r="I380" t="str">
        <f t="shared" si="11"/>
        <v/>
      </c>
      <c r="J380" t="str">
        <f t="array" ref="J380">IFERROR(INDEX($G$2:$G$2050,_xlfn.AGGREGATE(15,6,(ROW($G$2:$G$2050)-ROW($G$2)+1)/($G$2:$G$2050&lt;&gt;""),ROWS(J$1:J380))),"")</f>
        <v/>
      </c>
      <c r="K380" t="str">
        <f>IF(J380="","",INDEX('Assignment Tool'!E396:E2429,MATCH(FA_DATA!J380,'Assignment Tool'!D396:D2429,0)))</f>
        <v/>
      </c>
    </row>
    <row r="381" spans="1:11" x14ac:dyDescent="0.25">
      <c r="A381" s="118" t="str">
        <f t="shared" si="10"/>
        <v/>
      </c>
      <c r="G381" t="str">
        <f>IF('Assignment Tool'!C381="","",IF('Assignment Tool'!C381="FST",'Assignment Tool'!D381,""))</f>
        <v/>
      </c>
      <c r="H381">
        <v>381</v>
      </c>
      <c r="I381" t="str">
        <f t="shared" si="11"/>
        <v/>
      </c>
      <c r="J381" t="str">
        <f t="array" ref="J381">IFERROR(INDEX($G$2:$G$2050,_xlfn.AGGREGATE(15,6,(ROW($G$2:$G$2050)-ROW($G$2)+1)/($G$2:$G$2050&lt;&gt;""),ROWS(J$1:J381))),"")</f>
        <v/>
      </c>
      <c r="K381" t="str">
        <f>IF(J381="","",INDEX('Assignment Tool'!E397:E2430,MATCH(FA_DATA!J381,'Assignment Tool'!D397:D2430,0)))</f>
        <v/>
      </c>
    </row>
    <row r="382" spans="1:11" x14ac:dyDescent="0.25">
      <c r="A382" s="118" t="str">
        <f t="shared" si="10"/>
        <v/>
      </c>
      <c r="G382" t="str">
        <f>IF('Assignment Tool'!C382="","",IF('Assignment Tool'!C382="FST",'Assignment Tool'!D382,""))</f>
        <v/>
      </c>
      <c r="H382">
        <v>382</v>
      </c>
      <c r="I382" t="str">
        <f t="shared" si="11"/>
        <v/>
      </c>
      <c r="J382" t="str">
        <f t="array" ref="J382">IFERROR(INDEX($G$2:$G$2050,_xlfn.AGGREGATE(15,6,(ROW($G$2:$G$2050)-ROW($G$2)+1)/($G$2:$G$2050&lt;&gt;""),ROWS(J$1:J382))),"")</f>
        <v/>
      </c>
      <c r="K382" t="str">
        <f>IF(J382="","",INDEX('Assignment Tool'!E398:E2431,MATCH(FA_DATA!J382,'Assignment Tool'!D398:D2431,0)))</f>
        <v/>
      </c>
    </row>
    <row r="383" spans="1:11" x14ac:dyDescent="0.25">
      <c r="A383" s="118" t="str">
        <f t="shared" si="10"/>
        <v/>
      </c>
      <c r="G383" t="str">
        <f>IF('Assignment Tool'!C383="","",IF('Assignment Tool'!C383="FST",'Assignment Tool'!D383,""))</f>
        <v/>
      </c>
      <c r="H383">
        <v>383</v>
      </c>
      <c r="I383" t="str">
        <f t="shared" si="11"/>
        <v/>
      </c>
      <c r="J383" t="str">
        <f t="array" ref="J383">IFERROR(INDEX($G$2:$G$2050,_xlfn.AGGREGATE(15,6,(ROW($G$2:$G$2050)-ROW($G$2)+1)/($G$2:$G$2050&lt;&gt;""),ROWS(J$1:J383))),"")</f>
        <v/>
      </c>
      <c r="K383" t="str">
        <f>IF(J383="","",INDEX('Assignment Tool'!E399:E2432,MATCH(FA_DATA!J383,'Assignment Tool'!D399:D2432,0)))</f>
        <v/>
      </c>
    </row>
    <row r="384" spans="1:11" x14ac:dyDescent="0.25">
      <c r="A384" s="118" t="str">
        <f t="shared" si="10"/>
        <v/>
      </c>
      <c r="G384" t="str">
        <f>IF('Assignment Tool'!C384="","",IF('Assignment Tool'!C384="FST",'Assignment Tool'!D384,""))</f>
        <v/>
      </c>
      <c r="H384">
        <v>384</v>
      </c>
      <c r="I384" t="str">
        <f t="shared" si="11"/>
        <v/>
      </c>
      <c r="J384" t="str">
        <f t="array" ref="J384">IFERROR(INDEX($G$2:$G$2050,_xlfn.AGGREGATE(15,6,(ROW($G$2:$G$2050)-ROW($G$2)+1)/($G$2:$G$2050&lt;&gt;""),ROWS(J$1:J384))),"")</f>
        <v/>
      </c>
      <c r="K384" t="str">
        <f>IF(J384="","",INDEX('Assignment Tool'!E400:E2433,MATCH(FA_DATA!J384,'Assignment Tool'!D400:D2433,0)))</f>
        <v/>
      </c>
    </row>
    <row r="385" spans="1:11" x14ac:dyDescent="0.25">
      <c r="A385" s="118" t="str">
        <f t="shared" si="10"/>
        <v/>
      </c>
      <c r="G385" t="str">
        <f>IF('Assignment Tool'!C385="","",IF('Assignment Tool'!C385="FST",'Assignment Tool'!D385,""))</f>
        <v/>
      </c>
      <c r="H385">
        <v>385</v>
      </c>
      <c r="I385" t="str">
        <f t="shared" si="11"/>
        <v/>
      </c>
      <c r="J385" t="str">
        <f t="array" ref="J385">IFERROR(INDEX($G$2:$G$2050,_xlfn.AGGREGATE(15,6,(ROW($G$2:$G$2050)-ROW($G$2)+1)/($G$2:$G$2050&lt;&gt;""),ROWS(J$1:J385))),"")</f>
        <v/>
      </c>
      <c r="K385" t="str">
        <f>IF(J385="","",INDEX('Assignment Tool'!E401:E2434,MATCH(FA_DATA!J385,'Assignment Tool'!D401:D2434,0)))</f>
        <v/>
      </c>
    </row>
    <row r="386" spans="1:11" x14ac:dyDescent="0.25">
      <c r="A386" s="118" t="str">
        <f t="shared" ref="A386:A449" si="12">VLOOKUP(H386,$I$1:$J$1000,2)</f>
        <v/>
      </c>
      <c r="G386" t="str">
        <f>IF('Assignment Tool'!C386="","",IF('Assignment Tool'!C386="FST",'Assignment Tool'!D386,""))</f>
        <v/>
      </c>
      <c r="H386">
        <v>386</v>
      </c>
      <c r="I386" t="str">
        <f t="shared" si="11"/>
        <v/>
      </c>
      <c r="J386" t="str">
        <f t="array" ref="J386">IFERROR(INDEX($G$2:$G$2050,_xlfn.AGGREGATE(15,6,(ROW($G$2:$G$2050)-ROW($G$2)+1)/($G$2:$G$2050&lt;&gt;""),ROWS(J$1:J386))),"")</f>
        <v/>
      </c>
      <c r="K386" t="str">
        <f>IF(J386="","",INDEX('Assignment Tool'!E402:E2435,MATCH(FA_DATA!J386,'Assignment Tool'!D402:D2435,0)))</f>
        <v/>
      </c>
    </row>
    <row r="387" spans="1:11" x14ac:dyDescent="0.25">
      <c r="A387" s="118" t="str">
        <f t="shared" si="12"/>
        <v/>
      </c>
      <c r="G387" t="str">
        <f>IF('Assignment Tool'!C387="","",IF('Assignment Tool'!C387="FST",'Assignment Tool'!D387,""))</f>
        <v/>
      </c>
      <c r="H387">
        <v>387</v>
      </c>
      <c r="I387" t="str">
        <f t="shared" ref="I387:I450" si="13">IFERROR((I386+K386),"")</f>
        <v/>
      </c>
      <c r="J387" t="str">
        <f t="array" ref="J387">IFERROR(INDEX($G$2:$G$2050,_xlfn.AGGREGATE(15,6,(ROW($G$2:$G$2050)-ROW($G$2)+1)/($G$2:$G$2050&lt;&gt;""),ROWS(J$1:J387))),"")</f>
        <v/>
      </c>
      <c r="K387" t="str">
        <f>IF(J387="","",INDEX('Assignment Tool'!E403:E2436,MATCH(FA_DATA!J387,'Assignment Tool'!D403:D2436,0)))</f>
        <v/>
      </c>
    </row>
    <row r="388" spans="1:11" x14ac:dyDescent="0.25">
      <c r="A388" s="118" t="str">
        <f t="shared" si="12"/>
        <v/>
      </c>
      <c r="G388" t="str">
        <f>IF('Assignment Tool'!C388="","",IF('Assignment Tool'!C388="FST",'Assignment Tool'!D388,""))</f>
        <v/>
      </c>
      <c r="H388">
        <v>388</v>
      </c>
      <c r="I388" t="str">
        <f t="shared" si="13"/>
        <v/>
      </c>
      <c r="J388" t="str">
        <f t="array" ref="J388">IFERROR(INDEX($G$2:$G$2050,_xlfn.AGGREGATE(15,6,(ROW($G$2:$G$2050)-ROW($G$2)+1)/($G$2:$G$2050&lt;&gt;""),ROWS(J$1:J388))),"")</f>
        <v/>
      </c>
      <c r="K388" t="str">
        <f>IF(J388="","",INDEX('Assignment Tool'!E404:E2437,MATCH(FA_DATA!J388,'Assignment Tool'!D404:D2437,0)))</f>
        <v/>
      </c>
    </row>
    <row r="389" spans="1:11" x14ac:dyDescent="0.25">
      <c r="A389" s="118" t="str">
        <f t="shared" si="12"/>
        <v/>
      </c>
      <c r="G389" t="str">
        <f>IF('Assignment Tool'!C389="","",IF('Assignment Tool'!C389="FST",'Assignment Tool'!D389,""))</f>
        <v/>
      </c>
      <c r="H389">
        <v>389</v>
      </c>
      <c r="I389" t="str">
        <f t="shared" si="13"/>
        <v/>
      </c>
      <c r="J389" t="str">
        <f t="array" ref="J389">IFERROR(INDEX($G$2:$G$2050,_xlfn.AGGREGATE(15,6,(ROW($G$2:$G$2050)-ROW($G$2)+1)/($G$2:$G$2050&lt;&gt;""),ROWS(J$1:J389))),"")</f>
        <v/>
      </c>
      <c r="K389" t="str">
        <f>IF(J389="","",INDEX('Assignment Tool'!E405:E2438,MATCH(FA_DATA!J389,'Assignment Tool'!D405:D2438,0)))</f>
        <v/>
      </c>
    </row>
    <row r="390" spans="1:11" x14ac:dyDescent="0.25">
      <c r="A390" s="118" t="str">
        <f t="shared" si="12"/>
        <v/>
      </c>
      <c r="G390" t="str">
        <f>IF('Assignment Tool'!C390="","",IF('Assignment Tool'!C390="FST",'Assignment Tool'!D390,""))</f>
        <v/>
      </c>
      <c r="H390">
        <v>390</v>
      </c>
      <c r="I390" t="str">
        <f t="shared" si="13"/>
        <v/>
      </c>
      <c r="J390" t="str">
        <f t="array" ref="J390">IFERROR(INDEX($G$2:$G$2050,_xlfn.AGGREGATE(15,6,(ROW($G$2:$G$2050)-ROW($G$2)+1)/($G$2:$G$2050&lt;&gt;""),ROWS(J$1:J390))),"")</f>
        <v/>
      </c>
      <c r="K390" t="str">
        <f>IF(J390="","",INDEX('Assignment Tool'!E406:E2439,MATCH(FA_DATA!J390,'Assignment Tool'!D406:D2439,0)))</f>
        <v/>
      </c>
    </row>
    <row r="391" spans="1:11" x14ac:dyDescent="0.25">
      <c r="A391" s="118" t="str">
        <f t="shared" si="12"/>
        <v/>
      </c>
      <c r="G391" t="str">
        <f>IF('Assignment Tool'!C391="","",IF('Assignment Tool'!C391="FST",'Assignment Tool'!D391,""))</f>
        <v/>
      </c>
      <c r="H391">
        <v>391</v>
      </c>
      <c r="I391" t="str">
        <f t="shared" si="13"/>
        <v/>
      </c>
      <c r="J391" t="str">
        <f t="array" ref="J391">IFERROR(INDEX($G$2:$G$2050,_xlfn.AGGREGATE(15,6,(ROW($G$2:$G$2050)-ROW($G$2)+1)/($G$2:$G$2050&lt;&gt;""),ROWS(J$1:J391))),"")</f>
        <v/>
      </c>
      <c r="K391" t="str">
        <f>IF(J391="","",INDEX('Assignment Tool'!E407:E2440,MATCH(FA_DATA!J391,'Assignment Tool'!D407:D2440,0)))</f>
        <v/>
      </c>
    </row>
    <row r="392" spans="1:11" x14ac:dyDescent="0.25">
      <c r="A392" s="118" t="str">
        <f t="shared" si="12"/>
        <v/>
      </c>
      <c r="G392" t="str">
        <f>IF('Assignment Tool'!C392="","",IF('Assignment Tool'!C392="FST",'Assignment Tool'!D392,""))</f>
        <v/>
      </c>
      <c r="H392">
        <v>392</v>
      </c>
      <c r="I392" t="str">
        <f t="shared" si="13"/>
        <v/>
      </c>
      <c r="J392" t="str">
        <f t="array" ref="J392">IFERROR(INDEX($G$2:$G$2050,_xlfn.AGGREGATE(15,6,(ROW($G$2:$G$2050)-ROW($G$2)+1)/($G$2:$G$2050&lt;&gt;""),ROWS(J$1:J392))),"")</f>
        <v/>
      </c>
      <c r="K392" t="str">
        <f>IF(J392="","",INDEX('Assignment Tool'!E408:E2441,MATCH(FA_DATA!J392,'Assignment Tool'!D408:D2441,0)))</f>
        <v/>
      </c>
    </row>
    <row r="393" spans="1:11" x14ac:dyDescent="0.25">
      <c r="A393" s="118" t="str">
        <f t="shared" si="12"/>
        <v/>
      </c>
      <c r="G393" t="str">
        <f>IF('Assignment Tool'!C393="","",IF('Assignment Tool'!C393="FST",'Assignment Tool'!D393,""))</f>
        <v/>
      </c>
      <c r="H393">
        <v>393</v>
      </c>
      <c r="I393" t="str">
        <f t="shared" si="13"/>
        <v/>
      </c>
      <c r="J393" t="str">
        <f t="array" ref="J393">IFERROR(INDEX($G$2:$G$2050,_xlfn.AGGREGATE(15,6,(ROW($G$2:$G$2050)-ROW($G$2)+1)/($G$2:$G$2050&lt;&gt;""),ROWS(J$1:J393))),"")</f>
        <v/>
      </c>
      <c r="K393" t="str">
        <f>IF(J393="","",INDEX('Assignment Tool'!E409:E2442,MATCH(FA_DATA!J393,'Assignment Tool'!D409:D2442,0)))</f>
        <v/>
      </c>
    </row>
    <row r="394" spans="1:11" x14ac:dyDescent="0.25">
      <c r="A394" s="118" t="str">
        <f t="shared" si="12"/>
        <v/>
      </c>
      <c r="G394" t="str">
        <f>IF('Assignment Tool'!C394="","",IF('Assignment Tool'!C394="FST",'Assignment Tool'!D394,""))</f>
        <v/>
      </c>
      <c r="H394">
        <v>394</v>
      </c>
      <c r="I394" t="str">
        <f t="shared" si="13"/>
        <v/>
      </c>
      <c r="J394" t="str">
        <f t="array" ref="J394">IFERROR(INDEX($G$2:$G$2050,_xlfn.AGGREGATE(15,6,(ROW($G$2:$G$2050)-ROW($G$2)+1)/($G$2:$G$2050&lt;&gt;""),ROWS(J$1:J394))),"")</f>
        <v/>
      </c>
      <c r="K394" t="str">
        <f>IF(J394="","",INDEX('Assignment Tool'!E410:E2443,MATCH(FA_DATA!J394,'Assignment Tool'!D410:D2443,0)))</f>
        <v/>
      </c>
    </row>
    <row r="395" spans="1:11" x14ac:dyDescent="0.25">
      <c r="A395" s="118" t="str">
        <f t="shared" si="12"/>
        <v/>
      </c>
      <c r="G395" t="str">
        <f>IF('Assignment Tool'!C395="","",IF('Assignment Tool'!C395="FST",'Assignment Tool'!D395,""))</f>
        <v/>
      </c>
      <c r="H395">
        <v>395</v>
      </c>
      <c r="I395" t="str">
        <f t="shared" si="13"/>
        <v/>
      </c>
      <c r="J395" t="str">
        <f t="array" ref="J395">IFERROR(INDEX($G$2:$G$2050,_xlfn.AGGREGATE(15,6,(ROW($G$2:$G$2050)-ROW($G$2)+1)/($G$2:$G$2050&lt;&gt;""),ROWS(J$1:J395))),"")</f>
        <v/>
      </c>
      <c r="K395" t="str">
        <f>IF(J395="","",INDEX('Assignment Tool'!E411:E2444,MATCH(FA_DATA!J395,'Assignment Tool'!D411:D2444,0)))</f>
        <v/>
      </c>
    </row>
    <row r="396" spans="1:11" x14ac:dyDescent="0.25">
      <c r="A396" s="118" t="str">
        <f t="shared" si="12"/>
        <v/>
      </c>
      <c r="G396" t="str">
        <f>IF('Assignment Tool'!C396="","",IF('Assignment Tool'!C396="FST",'Assignment Tool'!D396,""))</f>
        <v/>
      </c>
      <c r="H396">
        <v>396</v>
      </c>
      <c r="I396" t="str">
        <f t="shared" si="13"/>
        <v/>
      </c>
      <c r="J396" t="str">
        <f t="array" ref="J396">IFERROR(INDEX($G$2:$G$2050,_xlfn.AGGREGATE(15,6,(ROW($G$2:$G$2050)-ROW($G$2)+1)/($G$2:$G$2050&lt;&gt;""),ROWS(J$1:J396))),"")</f>
        <v/>
      </c>
      <c r="K396" t="str">
        <f>IF(J396="","",INDEX('Assignment Tool'!E412:E2445,MATCH(FA_DATA!J396,'Assignment Tool'!D412:D2445,0)))</f>
        <v/>
      </c>
    </row>
    <row r="397" spans="1:11" x14ac:dyDescent="0.25">
      <c r="A397" s="118" t="str">
        <f t="shared" si="12"/>
        <v/>
      </c>
      <c r="G397" t="str">
        <f>IF('Assignment Tool'!C397="","",IF('Assignment Tool'!C397="FST",'Assignment Tool'!D397,""))</f>
        <v/>
      </c>
      <c r="H397">
        <v>397</v>
      </c>
      <c r="I397" t="str">
        <f t="shared" si="13"/>
        <v/>
      </c>
      <c r="J397" t="str">
        <f t="array" ref="J397">IFERROR(INDEX($G$2:$G$2050,_xlfn.AGGREGATE(15,6,(ROW($G$2:$G$2050)-ROW($G$2)+1)/($G$2:$G$2050&lt;&gt;""),ROWS(J$1:J397))),"")</f>
        <v/>
      </c>
      <c r="K397" t="str">
        <f>IF(J397="","",INDEX('Assignment Tool'!E413:E2446,MATCH(FA_DATA!J397,'Assignment Tool'!D413:D2446,0)))</f>
        <v/>
      </c>
    </row>
    <row r="398" spans="1:11" x14ac:dyDescent="0.25">
      <c r="A398" s="118" t="str">
        <f t="shared" si="12"/>
        <v/>
      </c>
      <c r="G398" t="str">
        <f>IF('Assignment Tool'!C398="","",IF('Assignment Tool'!C398="FST",'Assignment Tool'!D398,""))</f>
        <v/>
      </c>
      <c r="H398">
        <v>398</v>
      </c>
      <c r="I398" t="str">
        <f t="shared" si="13"/>
        <v/>
      </c>
      <c r="J398" t="str">
        <f t="array" ref="J398">IFERROR(INDEX($G$2:$G$2050,_xlfn.AGGREGATE(15,6,(ROW($G$2:$G$2050)-ROW($G$2)+1)/($G$2:$G$2050&lt;&gt;""),ROWS(J$1:J398))),"")</f>
        <v/>
      </c>
      <c r="K398" t="str">
        <f>IF(J398="","",INDEX('Assignment Tool'!E414:E2447,MATCH(FA_DATA!J398,'Assignment Tool'!D414:D2447,0)))</f>
        <v/>
      </c>
    </row>
    <row r="399" spans="1:11" x14ac:dyDescent="0.25">
      <c r="A399" s="118" t="str">
        <f t="shared" si="12"/>
        <v/>
      </c>
      <c r="G399" t="str">
        <f>IF('Assignment Tool'!C399="","",IF('Assignment Tool'!C399="FST",'Assignment Tool'!D399,""))</f>
        <v/>
      </c>
      <c r="H399">
        <v>399</v>
      </c>
      <c r="I399" t="str">
        <f t="shared" si="13"/>
        <v/>
      </c>
      <c r="J399" t="str">
        <f t="array" ref="J399">IFERROR(INDEX($G$2:$G$2050,_xlfn.AGGREGATE(15,6,(ROW($G$2:$G$2050)-ROW($G$2)+1)/($G$2:$G$2050&lt;&gt;""),ROWS(J$1:J399))),"")</f>
        <v/>
      </c>
      <c r="K399" t="str">
        <f>IF(J399="","",INDEX('Assignment Tool'!E415:E2448,MATCH(FA_DATA!J399,'Assignment Tool'!D415:D2448,0)))</f>
        <v/>
      </c>
    </row>
    <row r="400" spans="1:11" x14ac:dyDescent="0.25">
      <c r="A400" s="118" t="str">
        <f t="shared" si="12"/>
        <v/>
      </c>
      <c r="G400" t="str">
        <f>IF('Assignment Tool'!C400="","",IF('Assignment Tool'!C400="FST",'Assignment Tool'!D400,""))</f>
        <v/>
      </c>
      <c r="H400">
        <v>400</v>
      </c>
      <c r="I400" t="str">
        <f t="shared" si="13"/>
        <v/>
      </c>
      <c r="J400" t="str">
        <f t="array" ref="J400">IFERROR(INDEX($G$2:$G$2050,_xlfn.AGGREGATE(15,6,(ROW($G$2:$G$2050)-ROW($G$2)+1)/($G$2:$G$2050&lt;&gt;""),ROWS(J$1:J400))),"")</f>
        <v/>
      </c>
      <c r="K400" t="str">
        <f>IF(J400="","",INDEX('Assignment Tool'!E416:E2449,MATCH(FA_DATA!J400,'Assignment Tool'!D416:D2449,0)))</f>
        <v/>
      </c>
    </row>
    <row r="401" spans="1:11" x14ac:dyDescent="0.25">
      <c r="A401" s="118" t="str">
        <f t="shared" si="12"/>
        <v/>
      </c>
      <c r="G401" t="str">
        <f>IF('Assignment Tool'!C401="","",IF('Assignment Tool'!C401="FST",'Assignment Tool'!D401,""))</f>
        <v/>
      </c>
      <c r="H401">
        <v>401</v>
      </c>
      <c r="I401" t="str">
        <f t="shared" si="13"/>
        <v/>
      </c>
      <c r="J401" t="str">
        <f t="array" ref="J401">IFERROR(INDEX($G$2:$G$2050,_xlfn.AGGREGATE(15,6,(ROW($G$2:$G$2050)-ROW($G$2)+1)/($G$2:$G$2050&lt;&gt;""),ROWS(J$1:J401))),"")</f>
        <v/>
      </c>
      <c r="K401" t="str">
        <f>IF(J401="","",INDEX('Assignment Tool'!E417:E2450,MATCH(FA_DATA!J401,'Assignment Tool'!D417:D2450,0)))</f>
        <v/>
      </c>
    </row>
    <row r="402" spans="1:11" x14ac:dyDescent="0.25">
      <c r="A402" s="118" t="str">
        <f t="shared" si="12"/>
        <v/>
      </c>
      <c r="G402" t="str">
        <f>IF('Assignment Tool'!C402="","",IF('Assignment Tool'!C402="FST",'Assignment Tool'!D402,""))</f>
        <v/>
      </c>
      <c r="H402">
        <v>402</v>
      </c>
      <c r="I402" t="str">
        <f t="shared" si="13"/>
        <v/>
      </c>
      <c r="J402" t="str">
        <f t="array" ref="J402">IFERROR(INDEX($G$2:$G$2050,_xlfn.AGGREGATE(15,6,(ROW($G$2:$G$2050)-ROW($G$2)+1)/($G$2:$G$2050&lt;&gt;""),ROWS(J$1:J402))),"")</f>
        <v/>
      </c>
      <c r="K402" t="str">
        <f>IF(J402="","",INDEX('Assignment Tool'!E418:E2451,MATCH(FA_DATA!J402,'Assignment Tool'!D418:D2451,0)))</f>
        <v/>
      </c>
    </row>
    <row r="403" spans="1:11" x14ac:dyDescent="0.25">
      <c r="A403" s="118" t="str">
        <f t="shared" si="12"/>
        <v/>
      </c>
      <c r="G403" t="str">
        <f>IF('Assignment Tool'!C403="","",IF('Assignment Tool'!C403="FST",'Assignment Tool'!D403,""))</f>
        <v/>
      </c>
      <c r="H403">
        <v>403</v>
      </c>
      <c r="I403" t="str">
        <f t="shared" si="13"/>
        <v/>
      </c>
      <c r="J403" t="str">
        <f t="array" ref="J403">IFERROR(INDEX($G$2:$G$2050,_xlfn.AGGREGATE(15,6,(ROW($G$2:$G$2050)-ROW($G$2)+1)/($G$2:$G$2050&lt;&gt;""),ROWS(J$1:J403))),"")</f>
        <v/>
      </c>
      <c r="K403" t="str">
        <f>IF(J403="","",INDEX('Assignment Tool'!E419:E2452,MATCH(FA_DATA!J403,'Assignment Tool'!D419:D2452,0)))</f>
        <v/>
      </c>
    </row>
    <row r="404" spans="1:11" x14ac:dyDescent="0.25">
      <c r="A404" s="118" t="str">
        <f t="shared" si="12"/>
        <v/>
      </c>
      <c r="G404" t="str">
        <f>IF('Assignment Tool'!C404="","",IF('Assignment Tool'!C404="FST",'Assignment Tool'!D404,""))</f>
        <v/>
      </c>
      <c r="H404">
        <v>404</v>
      </c>
      <c r="I404" t="str">
        <f t="shared" si="13"/>
        <v/>
      </c>
      <c r="J404" t="str">
        <f t="array" ref="J404">IFERROR(INDEX($G$2:$G$2050,_xlfn.AGGREGATE(15,6,(ROW($G$2:$G$2050)-ROW($G$2)+1)/($G$2:$G$2050&lt;&gt;""),ROWS(J$1:J404))),"")</f>
        <v/>
      </c>
      <c r="K404" t="str">
        <f>IF(J404="","",INDEX('Assignment Tool'!E420:E2453,MATCH(FA_DATA!J404,'Assignment Tool'!D420:D2453,0)))</f>
        <v/>
      </c>
    </row>
    <row r="405" spans="1:11" x14ac:dyDescent="0.25">
      <c r="A405" s="118" t="str">
        <f t="shared" si="12"/>
        <v/>
      </c>
      <c r="G405" t="str">
        <f>IF('Assignment Tool'!C405="","",IF('Assignment Tool'!C405="FST",'Assignment Tool'!D405,""))</f>
        <v/>
      </c>
      <c r="H405">
        <v>405</v>
      </c>
      <c r="I405" t="str">
        <f t="shared" si="13"/>
        <v/>
      </c>
      <c r="J405" t="str">
        <f t="array" ref="J405">IFERROR(INDEX($G$2:$G$2050,_xlfn.AGGREGATE(15,6,(ROW($G$2:$G$2050)-ROW($G$2)+1)/($G$2:$G$2050&lt;&gt;""),ROWS(J$1:J405))),"")</f>
        <v/>
      </c>
      <c r="K405" t="str">
        <f>IF(J405="","",INDEX('Assignment Tool'!E421:E2454,MATCH(FA_DATA!J405,'Assignment Tool'!D421:D2454,0)))</f>
        <v/>
      </c>
    </row>
    <row r="406" spans="1:11" x14ac:dyDescent="0.25">
      <c r="A406" s="118" t="str">
        <f t="shared" si="12"/>
        <v/>
      </c>
      <c r="G406" t="str">
        <f>IF('Assignment Tool'!C406="","",IF('Assignment Tool'!C406="FST",'Assignment Tool'!D406,""))</f>
        <v/>
      </c>
      <c r="H406">
        <v>406</v>
      </c>
      <c r="I406" t="str">
        <f t="shared" si="13"/>
        <v/>
      </c>
      <c r="J406" t="str">
        <f t="array" ref="J406">IFERROR(INDEX($G$2:$G$2050,_xlfn.AGGREGATE(15,6,(ROW($G$2:$G$2050)-ROW($G$2)+1)/($G$2:$G$2050&lt;&gt;""),ROWS(J$1:J406))),"")</f>
        <v/>
      </c>
      <c r="K406" t="str">
        <f>IF(J406="","",INDEX('Assignment Tool'!E422:E2455,MATCH(FA_DATA!J406,'Assignment Tool'!D422:D2455,0)))</f>
        <v/>
      </c>
    </row>
    <row r="407" spans="1:11" x14ac:dyDescent="0.25">
      <c r="A407" s="118" t="str">
        <f t="shared" si="12"/>
        <v/>
      </c>
      <c r="G407" t="str">
        <f>IF('Assignment Tool'!C407="","",IF('Assignment Tool'!C407="FST",'Assignment Tool'!D407,""))</f>
        <v/>
      </c>
      <c r="H407">
        <v>407</v>
      </c>
      <c r="I407" t="str">
        <f t="shared" si="13"/>
        <v/>
      </c>
      <c r="J407" t="str">
        <f t="array" ref="J407">IFERROR(INDEX($G$2:$G$2050,_xlfn.AGGREGATE(15,6,(ROW($G$2:$G$2050)-ROW($G$2)+1)/($G$2:$G$2050&lt;&gt;""),ROWS(J$1:J407))),"")</f>
        <v/>
      </c>
      <c r="K407" t="str">
        <f>IF(J407="","",INDEX('Assignment Tool'!E423:E2456,MATCH(FA_DATA!J407,'Assignment Tool'!D423:D2456,0)))</f>
        <v/>
      </c>
    </row>
    <row r="408" spans="1:11" x14ac:dyDescent="0.25">
      <c r="A408" s="118" t="str">
        <f t="shared" si="12"/>
        <v/>
      </c>
      <c r="G408" t="str">
        <f>IF('Assignment Tool'!C408="","",IF('Assignment Tool'!C408="FST",'Assignment Tool'!D408,""))</f>
        <v/>
      </c>
      <c r="H408">
        <v>408</v>
      </c>
      <c r="I408" t="str">
        <f t="shared" si="13"/>
        <v/>
      </c>
      <c r="J408" t="str">
        <f t="array" ref="J408">IFERROR(INDEX($G$2:$G$2050,_xlfn.AGGREGATE(15,6,(ROW($G$2:$G$2050)-ROW($G$2)+1)/($G$2:$G$2050&lt;&gt;""),ROWS(J$1:J408))),"")</f>
        <v/>
      </c>
      <c r="K408" t="str">
        <f>IF(J408="","",INDEX('Assignment Tool'!E424:E2457,MATCH(FA_DATA!J408,'Assignment Tool'!D424:D2457,0)))</f>
        <v/>
      </c>
    </row>
    <row r="409" spans="1:11" x14ac:dyDescent="0.25">
      <c r="A409" s="118" t="str">
        <f t="shared" si="12"/>
        <v/>
      </c>
      <c r="G409" t="str">
        <f>IF('Assignment Tool'!C409="","",IF('Assignment Tool'!C409="FST",'Assignment Tool'!D409,""))</f>
        <v/>
      </c>
      <c r="H409">
        <v>409</v>
      </c>
      <c r="I409" t="str">
        <f t="shared" si="13"/>
        <v/>
      </c>
      <c r="J409" t="str">
        <f t="array" ref="J409">IFERROR(INDEX($G$2:$G$2050,_xlfn.AGGREGATE(15,6,(ROW($G$2:$G$2050)-ROW($G$2)+1)/($G$2:$G$2050&lt;&gt;""),ROWS(J$1:J409))),"")</f>
        <v/>
      </c>
      <c r="K409" t="str">
        <f>IF(J409="","",INDEX('Assignment Tool'!E425:E2458,MATCH(FA_DATA!J409,'Assignment Tool'!D425:D2458,0)))</f>
        <v/>
      </c>
    </row>
    <row r="410" spans="1:11" x14ac:dyDescent="0.25">
      <c r="A410" s="118" t="str">
        <f t="shared" si="12"/>
        <v/>
      </c>
      <c r="G410" t="str">
        <f>IF('Assignment Tool'!C410="","",IF('Assignment Tool'!C410="FST",'Assignment Tool'!D410,""))</f>
        <v/>
      </c>
      <c r="H410">
        <v>410</v>
      </c>
      <c r="I410" t="str">
        <f t="shared" si="13"/>
        <v/>
      </c>
      <c r="J410" t="str">
        <f t="array" ref="J410">IFERROR(INDEX($G$2:$G$2050,_xlfn.AGGREGATE(15,6,(ROW($G$2:$G$2050)-ROW($G$2)+1)/($G$2:$G$2050&lt;&gt;""),ROWS(J$1:J410))),"")</f>
        <v/>
      </c>
      <c r="K410" t="str">
        <f>IF(J410="","",INDEX('Assignment Tool'!E426:E2459,MATCH(FA_DATA!J410,'Assignment Tool'!D426:D2459,0)))</f>
        <v/>
      </c>
    </row>
    <row r="411" spans="1:11" x14ac:dyDescent="0.25">
      <c r="A411" s="118" t="str">
        <f t="shared" si="12"/>
        <v/>
      </c>
      <c r="G411" t="str">
        <f>IF('Assignment Tool'!C411="","",IF('Assignment Tool'!C411="FST",'Assignment Tool'!D411,""))</f>
        <v/>
      </c>
      <c r="H411">
        <v>411</v>
      </c>
      <c r="I411" t="str">
        <f t="shared" si="13"/>
        <v/>
      </c>
      <c r="J411" t="str">
        <f t="array" ref="J411">IFERROR(INDEX($G$2:$G$2050,_xlfn.AGGREGATE(15,6,(ROW($G$2:$G$2050)-ROW($G$2)+1)/($G$2:$G$2050&lt;&gt;""),ROWS(J$1:J411))),"")</f>
        <v/>
      </c>
      <c r="K411" t="str">
        <f>IF(J411="","",INDEX('Assignment Tool'!E427:E2460,MATCH(FA_DATA!J411,'Assignment Tool'!D427:D2460,0)))</f>
        <v/>
      </c>
    </row>
    <row r="412" spans="1:11" x14ac:dyDescent="0.25">
      <c r="A412" s="118" t="str">
        <f t="shared" si="12"/>
        <v/>
      </c>
      <c r="G412" t="str">
        <f>IF('Assignment Tool'!C412="","",IF('Assignment Tool'!C412="FST",'Assignment Tool'!D412,""))</f>
        <v/>
      </c>
      <c r="H412">
        <v>412</v>
      </c>
      <c r="I412" t="str">
        <f t="shared" si="13"/>
        <v/>
      </c>
      <c r="J412" t="str">
        <f t="array" ref="J412">IFERROR(INDEX($G$2:$G$2050,_xlfn.AGGREGATE(15,6,(ROW($G$2:$G$2050)-ROW($G$2)+1)/($G$2:$G$2050&lt;&gt;""),ROWS(J$1:J412))),"")</f>
        <v/>
      </c>
      <c r="K412" t="str">
        <f>IF(J412="","",INDEX('Assignment Tool'!E428:E2461,MATCH(FA_DATA!J412,'Assignment Tool'!D428:D2461,0)))</f>
        <v/>
      </c>
    </row>
    <row r="413" spans="1:11" x14ac:dyDescent="0.25">
      <c r="A413" s="118" t="str">
        <f t="shared" si="12"/>
        <v/>
      </c>
      <c r="G413" t="str">
        <f>IF('Assignment Tool'!C413="","",IF('Assignment Tool'!C413="FST",'Assignment Tool'!D413,""))</f>
        <v/>
      </c>
      <c r="H413">
        <v>413</v>
      </c>
      <c r="I413" t="str">
        <f t="shared" si="13"/>
        <v/>
      </c>
      <c r="J413" t="str">
        <f t="array" ref="J413">IFERROR(INDEX($G$2:$G$2050,_xlfn.AGGREGATE(15,6,(ROW($G$2:$G$2050)-ROW($G$2)+1)/($G$2:$G$2050&lt;&gt;""),ROWS(J$1:J413))),"")</f>
        <v/>
      </c>
      <c r="K413" t="str">
        <f>IF(J413="","",INDEX('Assignment Tool'!E429:E2462,MATCH(FA_DATA!J413,'Assignment Tool'!D429:D2462,0)))</f>
        <v/>
      </c>
    </row>
    <row r="414" spans="1:11" x14ac:dyDescent="0.25">
      <c r="A414" s="118" t="str">
        <f t="shared" si="12"/>
        <v/>
      </c>
      <c r="G414" t="str">
        <f>IF('Assignment Tool'!C414="","",IF('Assignment Tool'!C414="FST",'Assignment Tool'!D414,""))</f>
        <v/>
      </c>
      <c r="H414">
        <v>414</v>
      </c>
      <c r="I414" t="str">
        <f t="shared" si="13"/>
        <v/>
      </c>
      <c r="J414" t="str">
        <f t="array" ref="J414">IFERROR(INDEX($G$2:$G$2050,_xlfn.AGGREGATE(15,6,(ROW($G$2:$G$2050)-ROW($G$2)+1)/($G$2:$G$2050&lt;&gt;""),ROWS(J$1:J414))),"")</f>
        <v/>
      </c>
      <c r="K414" t="str">
        <f>IF(J414="","",INDEX('Assignment Tool'!E430:E2463,MATCH(FA_DATA!J414,'Assignment Tool'!D430:D2463,0)))</f>
        <v/>
      </c>
    </row>
    <row r="415" spans="1:11" x14ac:dyDescent="0.25">
      <c r="A415" s="118" t="str">
        <f t="shared" si="12"/>
        <v/>
      </c>
      <c r="G415" t="str">
        <f>IF('Assignment Tool'!C415="","",IF('Assignment Tool'!C415="FST",'Assignment Tool'!D415,""))</f>
        <v/>
      </c>
      <c r="H415">
        <v>415</v>
      </c>
      <c r="I415" t="str">
        <f t="shared" si="13"/>
        <v/>
      </c>
      <c r="J415" t="str">
        <f t="array" ref="J415">IFERROR(INDEX($G$2:$G$2050,_xlfn.AGGREGATE(15,6,(ROW($G$2:$G$2050)-ROW($G$2)+1)/($G$2:$G$2050&lt;&gt;""),ROWS(J$1:J415))),"")</f>
        <v/>
      </c>
      <c r="K415" t="str">
        <f>IF(J415="","",INDEX('Assignment Tool'!E431:E2464,MATCH(FA_DATA!J415,'Assignment Tool'!D431:D2464,0)))</f>
        <v/>
      </c>
    </row>
    <row r="416" spans="1:11" x14ac:dyDescent="0.25">
      <c r="A416" s="118" t="str">
        <f t="shared" si="12"/>
        <v/>
      </c>
      <c r="G416" t="str">
        <f>IF('Assignment Tool'!C416="","",IF('Assignment Tool'!C416="FST",'Assignment Tool'!D416,""))</f>
        <v/>
      </c>
      <c r="H416">
        <v>416</v>
      </c>
      <c r="I416" t="str">
        <f t="shared" si="13"/>
        <v/>
      </c>
      <c r="J416" t="str">
        <f t="array" ref="J416">IFERROR(INDEX($G$2:$G$2050,_xlfn.AGGREGATE(15,6,(ROW($G$2:$G$2050)-ROW($G$2)+1)/($G$2:$G$2050&lt;&gt;""),ROWS(J$1:J416))),"")</f>
        <v/>
      </c>
      <c r="K416" t="str">
        <f>IF(J416="","",INDEX('Assignment Tool'!E432:E2465,MATCH(FA_DATA!J416,'Assignment Tool'!D432:D2465,0)))</f>
        <v/>
      </c>
    </row>
    <row r="417" spans="1:11" x14ac:dyDescent="0.25">
      <c r="A417" s="118" t="str">
        <f t="shared" si="12"/>
        <v/>
      </c>
      <c r="G417" t="str">
        <f>IF('Assignment Tool'!C417="","",IF('Assignment Tool'!C417="FST",'Assignment Tool'!D417,""))</f>
        <v/>
      </c>
      <c r="H417">
        <v>417</v>
      </c>
      <c r="I417" t="str">
        <f t="shared" si="13"/>
        <v/>
      </c>
      <c r="J417" t="str">
        <f t="array" ref="J417">IFERROR(INDEX($G$2:$G$2050,_xlfn.AGGREGATE(15,6,(ROW($G$2:$G$2050)-ROW($G$2)+1)/($G$2:$G$2050&lt;&gt;""),ROWS(J$1:J417))),"")</f>
        <v/>
      </c>
      <c r="K417" t="str">
        <f>IF(J417="","",INDEX('Assignment Tool'!E433:E2466,MATCH(FA_DATA!J417,'Assignment Tool'!D433:D2466,0)))</f>
        <v/>
      </c>
    </row>
    <row r="418" spans="1:11" x14ac:dyDescent="0.25">
      <c r="A418" s="118" t="str">
        <f t="shared" si="12"/>
        <v/>
      </c>
      <c r="G418" t="str">
        <f>IF('Assignment Tool'!C418="","",IF('Assignment Tool'!C418="FST",'Assignment Tool'!D418,""))</f>
        <v/>
      </c>
      <c r="H418">
        <v>418</v>
      </c>
      <c r="I418" t="str">
        <f t="shared" si="13"/>
        <v/>
      </c>
      <c r="J418" t="str">
        <f t="array" ref="J418">IFERROR(INDEX($G$2:$G$2050,_xlfn.AGGREGATE(15,6,(ROW($G$2:$G$2050)-ROW($G$2)+1)/($G$2:$G$2050&lt;&gt;""),ROWS(J$1:J418))),"")</f>
        <v/>
      </c>
      <c r="K418" t="str">
        <f>IF(J418="","",INDEX('Assignment Tool'!E434:E2467,MATCH(FA_DATA!J418,'Assignment Tool'!D434:D2467,0)))</f>
        <v/>
      </c>
    </row>
    <row r="419" spans="1:11" x14ac:dyDescent="0.25">
      <c r="A419" s="118" t="str">
        <f t="shared" si="12"/>
        <v/>
      </c>
      <c r="G419" t="str">
        <f>IF('Assignment Tool'!C419="","",IF('Assignment Tool'!C419="FST",'Assignment Tool'!D419,""))</f>
        <v/>
      </c>
      <c r="H419">
        <v>419</v>
      </c>
      <c r="I419" t="str">
        <f t="shared" si="13"/>
        <v/>
      </c>
      <c r="J419" t="str">
        <f t="array" ref="J419">IFERROR(INDEX($G$2:$G$2050,_xlfn.AGGREGATE(15,6,(ROW($G$2:$G$2050)-ROW($G$2)+1)/($G$2:$G$2050&lt;&gt;""),ROWS(J$1:J419))),"")</f>
        <v/>
      </c>
      <c r="K419" t="str">
        <f>IF(J419="","",INDEX('Assignment Tool'!E435:E2468,MATCH(FA_DATA!J419,'Assignment Tool'!D435:D2468,0)))</f>
        <v/>
      </c>
    </row>
    <row r="420" spans="1:11" x14ac:dyDescent="0.25">
      <c r="A420" s="118" t="str">
        <f t="shared" si="12"/>
        <v/>
      </c>
      <c r="G420" t="str">
        <f>IF('Assignment Tool'!C420="","",IF('Assignment Tool'!C420="FST",'Assignment Tool'!D420,""))</f>
        <v/>
      </c>
      <c r="H420">
        <v>420</v>
      </c>
      <c r="I420" t="str">
        <f t="shared" si="13"/>
        <v/>
      </c>
      <c r="J420" t="str">
        <f t="array" ref="J420">IFERROR(INDEX($G$2:$G$2050,_xlfn.AGGREGATE(15,6,(ROW($G$2:$G$2050)-ROW($G$2)+1)/($G$2:$G$2050&lt;&gt;""),ROWS(J$1:J420))),"")</f>
        <v/>
      </c>
      <c r="K420" t="str">
        <f>IF(J420="","",INDEX('Assignment Tool'!E436:E2469,MATCH(FA_DATA!J420,'Assignment Tool'!D436:D2469,0)))</f>
        <v/>
      </c>
    </row>
    <row r="421" spans="1:11" x14ac:dyDescent="0.25">
      <c r="A421" s="118" t="str">
        <f t="shared" si="12"/>
        <v/>
      </c>
      <c r="G421" t="str">
        <f>IF('Assignment Tool'!C421="","",IF('Assignment Tool'!C421="FST",'Assignment Tool'!D421,""))</f>
        <v/>
      </c>
      <c r="H421">
        <v>421</v>
      </c>
      <c r="I421" t="str">
        <f t="shared" si="13"/>
        <v/>
      </c>
      <c r="J421" t="str">
        <f t="array" ref="J421">IFERROR(INDEX($G$2:$G$2050,_xlfn.AGGREGATE(15,6,(ROW($G$2:$G$2050)-ROW($G$2)+1)/($G$2:$G$2050&lt;&gt;""),ROWS(J$1:J421))),"")</f>
        <v/>
      </c>
      <c r="K421" t="str">
        <f>IF(J421="","",INDEX('Assignment Tool'!E437:E2470,MATCH(FA_DATA!J421,'Assignment Tool'!D437:D2470,0)))</f>
        <v/>
      </c>
    </row>
    <row r="422" spans="1:11" x14ac:dyDescent="0.25">
      <c r="A422" s="118" t="str">
        <f t="shared" si="12"/>
        <v/>
      </c>
      <c r="G422" t="str">
        <f>IF('Assignment Tool'!C422="","",IF('Assignment Tool'!C422="FST",'Assignment Tool'!D422,""))</f>
        <v/>
      </c>
      <c r="H422">
        <v>422</v>
      </c>
      <c r="I422" t="str">
        <f t="shared" si="13"/>
        <v/>
      </c>
      <c r="J422" t="str">
        <f t="array" ref="J422">IFERROR(INDEX($G$2:$G$2050,_xlfn.AGGREGATE(15,6,(ROW($G$2:$G$2050)-ROW($G$2)+1)/($G$2:$G$2050&lt;&gt;""),ROWS(J$1:J422))),"")</f>
        <v/>
      </c>
      <c r="K422" t="str">
        <f>IF(J422="","",INDEX('Assignment Tool'!E438:E2471,MATCH(FA_DATA!J422,'Assignment Tool'!D438:D2471,0)))</f>
        <v/>
      </c>
    </row>
    <row r="423" spans="1:11" x14ac:dyDescent="0.25">
      <c r="A423" s="118" t="str">
        <f t="shared" si="12"/>
        <v/>
      </c>
      <c r="G423" t="str">
        <f>IF('Assignment Tool'!C423="","",IF('Assignment Tool'!C423="FST",'Assignment Tool'!D423,""))</f>
        <v/>
      </c>
      <c r="H423">
        <v>423</v>
      </c>
      <c r="I423" t="str">
        <f t="shared" si="13"/>
        <v/>
      </c>
      <c r="J423" t="str">
        <f t="array" ref="J423">IFERROR(INDEX($G$2:$G$2050,_xlfn.AGGREGATE(15,6,(ROW($G$2:$G$2050)-ROW($G$2)+1)/($G$2:$G$2050&lt;&gt;""),ROWS(J$1:J423))),"")</f>
        <v/>
      </c>
      <c r="K423" t="str">
        <f>IF(J423="","",INDEX('Assignment Tool'!E439:E2472,MATCH(FA_DATA!J423,'Assignment Tool'!D439:D2472,0)))</f>
        <v/>
      </c>
    </row>
    <row r="424" spans="1:11" x14ac:dyDescent="0.25">
      <c r="A424" s="118" t="str">
        <f t="shared" si="12"/>
        <v/>
      </c>
      <c r="G424" t="str">
        <f>IF('Assignment Tool'!C424="","",IF('Assignment Tool'!C424="FST",'Assignment Tool'!D424,""))</f>
        <v/>
      </c>
      <c r="H424">
        <v>424</v>
      </c>
      <c r="I424" t="str">
        <f t="shared" si="13"/>
        <v/>
      </c>
      <c r="J424" t="str">
        <f t="array" ref="J424">IFERROR(INDEX($G$2:$G$2050,_xlfn.AGGREGATE(15,6,(ROW($G$2:$G$2050)-ROW($G$2)+1)/($G$2:$G$2050&lt;&gt;""),ROWS(J$1:J424))),"")</f>
        <v/>
      </c>
      <c r="K424" t="str">
        <f>IF(J424="","",INDEX('Assignment Tool'!E440:E2473,MATCH(FA_DATA!J424,'Assignment Tool'!D440:D2473,0)))</f>
        <v/>
      </c>
    </row>
    <row r="425" spans="1:11" x14ac:dyDescent="0.25">
      <c r="A425" s="118" t="str">
        <f t="shared" si="12"/>
        <v/>
      </c>
      <c r="G425" t="str">
        <f>IF('Assignment Tool'!C425="","",IF('Assignment Tool'!C425="FST",'Assignment Tool'!D425,""))</f>
        <v/>
      </c>
      <c r="H425">
        <v>425</v>
      </c>
      <c r="I425" t="str">
        <f t="shared" si="13"/>
        <v/>
      </c>
      <c r="J425" t="str">
        <f t="array" ref="J425">IFERROR(INDEX($G$2:$G$2050,_xlfn.AGGREGATE(15,6,(ROW($G$2:$G$2050)-ROW($G$2)+1)/($G$2:$G$2050&lt;&gt;""),ROWS(J$1:J425))),"")</f>
        <v/>
      </c>
      <c r="K425" t="str">
        <f>IF(J425="","",INDEX('Assignment Tool'!E441:E2474,MATCH(FA_DATA!J425,'Assignment Tool'!D441:D2474,0)))</f>
        <v/>
      </c>
    </row>
    <row r="426" spans="1:11" x14ac:dyDescent="0.25">
      <c r="A426" s="118" t="str">
        <f t="shared" si="12"/>
        <v/>
      </c>
      <c r="G426" t="str">
        <f>IF('Assignment Tool'!C426="","",IF('Assignment Tool'!C426="FST",'Assignment Tool'!D426,""))</f>
        <v/>
      </c>
      <c r="H426">
        <v>426</v>
      </c>
      <c r="I426" t="str">
        <f t="shared" si="13"/>
        <v/>
      </c>
      <c r="J426" t="str">
        <f t="array" ref="J426">IFERROR(INDEX($G$2:$G$2050,_xlfn.AGGREGATE(15,6,(ROW($G$2:$G$2050)-ROW($G$2)+1)/($G$2:$G$2050&lt;&gt;""),ROWS(J$1:J426))),"")</f>
        <v/>
      </c>
      <c r="K426" t="str">
        <f>IF(J426="","",INDEX('Assignment Tool'!E442:E2475,MATCH(FA_DATA!J426,'Assignment Tool'!D442:D2475,0)))</f>
        <v/>
      </c>
    </row>
    <row r="427" spans="1:11" x14ac:dyDescent="0.25">
      <c r="A427" s="118" t="str">
        <f t="shared" si="12"/>
        <v/>
      </c>
      <c r="G427" t="str">
        <f>IF('Assignment Tool'!C427="","",IF('Assignment Tool'!C427="FST",'Assignment Tool'!D427,""))</f>
        <v/>
      </c>
      <c r="H427">
        <v>427</v>
      </c>
      <c r="I427" t="str">
        <f t="shared" si="13"/>
        <v/>
      </c>
      <c r="J427" t="str">
        <f t="array" ref="J427">IFERROR(INDEX($G$2:$G$2050,_xlfn.AGGREGATE(15,6,(ROW($G$2:$G$2050)-ROW($G$2)+1)/($G$2:$G$2050&lt;&gt;""),ROWS(J$1:J427))),"")</f>
        <v/>
      </c>
      <c r="K427" t="str">
        <f>IF(J427="","",INDEX('Assignment Tool'!E443:E2476,MATCH(FA_DATA!J427,'Assignment Tool'!D443:D2476,0)))</f>
        <v/>
      </c>
    </row>
    <row r="428" spans="1:11" x14ac:dyDescent="0.25">
      <c r="A428" s="118" t="str">
        <f t="shared" si="12"/>
        <v/>
      </c>
      <c r="G428" t="str">
        <f>IF('Assignment Tool'!C428="","",IF('Assignment Tool'!C428="FST",'Assignment Tool'!D428,""))</f>
        <v/>
      </c>
      <c r="H428">
        <v>428</v>
      </c>
      <c r="I428" t="str">
        <f t="shared" si="13"/>
        <v/>
      </c>
      <c r="J428" t="str">
        <f t="array" ref="J428">IFERROR(INDEX($G$2:$G$2050,_xlfn.AGGREGATE(15,6,(ROW($G$2:$G$2050)-ROW($G$2)+1)/($G$2:$G$2050&lt;&gt;""),ROWS(J$1:J428))),"")</f>
        <v/>
      </c>
      <c r="K428" t="str">
        <f>IF(J428="","",INDEX('Assignment Tool'!E444:E2477,MATCH(FA_DATA!J428,'Assignment Tool'!D444:D2477,0)))</f>
        <v/>
      </c>
    </row>
    <row r="429" spans="1:11" x14ac:dyDescent="0.25">
      <c r="A429" s="118" t="str">
        <f t="shared" si="12"/>
        <v/>
      </c>
      <c r="G429" t="str">
        <f>IF('Assignment Tool'!C429="","",IF('Assignment Tool'!C429="FST",'Assignment Tool'!D429,""))</f>
        <v/>
      </c>
      <c r="H429">
        <v>429</v>
      </c>
      <c r="I429" t="str">
        <f t="shared" si="13"/>
        <v/>
      </c>
      <c r="J429" t="str">
        <f t="array" ref="J429">IFERROR(INDEX($G$2:$G$2050,_xlfn.AGGREGATE(15,6,(ROW($G$2:$G$2050)-ROW($G$2)+1)/($G$2:$G$2050&lt;&gt;""),ROWS(J$1:J429))),"")</f>
        <v/>
      </c>
      <c r="K429" t="str">
        <f>IF(J429="","",INDEX('Assignment Tool'!E445:E2478,MATCH(FA_DATA!J429,'Assignment Tool'!D445:D2478,0)))</f>
        <v/>
      </c>
    </row>
    <row r="430" spans="1:11" x14ac:dyDescent="0.25">
      <c r="A430" s="118" t="str">
        <f t="shared" si="12"/>
        <v/>
      </c>
      <c r="G430" t="str">
        <f>IF('Assignment Tool'!C430="","",IF('Assignment Tool'!C430="FST",'Assignment Tool'!D430,""))</f>
        <v/>
      </c>
      <c r="H430">
        <v>430</v>
      </c>
      <c r="I430" t="str">
        <f t="shared" si="13"/>
        <v/>
      </c>
      <c r="J430" t="str">
        <f t="array" ref="J430">IFERROR(INDEX($G$2:$G$2050,_xlfn.AGGREGATE(15,6,(ROW($G$2:$G$2050)-ROW($G$2)+1)/($G$2:$G$2050&lt;&gt;""),ROWS(J$1:J430))),"")</f>
        <v/>
      </c>
      <c r="K430" t="str">
        <f>IF(J430="","",INDEX('Assignment Tool'!E446:E2479,MATCH(FA_DATA!J430,'Assignment Tool'!D446:D2479,0)))</f>
        <v/>
      </c>
    </row>
    <row r="431" spans="1:11" x14ac:dyDescent="0.25">
      <c r="A431" s="118" t="str">
        <f t="shared" si="12"/>
        <v/>
      </c>
      <c r="G431" t="str">
        <f>IF('Assignment Tool'!C431="","",IF('Assignment Tool'!C431="FST",'Assignment Tool'!D431,""))</f>
        <v/>
      </c>
      <c r="H431">
        <v>431</v>
      </c>
      <c r="I431" t="str">
        <f t="shared" si="13"/>
        <v/>
      </c>
      <c r="J431" t="str">
        <f t="array" ref="J431">IFERROR(INDEX($G$2:$G$2050,_xlfn.AGGREGATE(15,6,(ROW($G$2:$G$2050)-ROW($G$2)+1)/($G$2:$G$2050&lt;&gt;""),ROWS(J$1:J431))),"")</f>
        <v/>
      </c>
      <c r="K431" t="str">
        <f>IF(J431="","",INDEX('Assignment Tool'!E447:E2480,MATCH(FA_DATA!J431,'Assignment Tool'!D447:D2480,0)))</f>
        <v/>
      </c>
    </row>
    <row r="432" spans="1:11" x14ac:dyDescent="0.25">
      <c r="A432" s="118" t="str">
        <f t="shared" si="12"/>
        <v/>
      </c>
      <c r="G432" t="str">
        <f>IF('Assignment Tool'!C432="","",IF('Assignment Tool'!C432="FST",'Assignment Tool'!D432,""))</f>
        <v/>
      </c>
      <c r="H432">
        <v>432</v>
      </c>
      <c r="I432" t="str">
        <f t="shared" si="13"/>
        <v/>
      </c>
      <c r="J432" t="str">
        <f t="array" ref="J432">IFERROR(INDEX($G$2:$G$2050,_xlfn.AGGREGATE(15,6,(ROW($G$2:$G$2050)-ROW($G$2)+1)/($G$2:$G$2050&lt;&gt;""),ROWS(J$1:J432))),"")</f>
        <v/>
      </c>
      <c r="K432" t="str">
        <f>IF(J432="","",INDEX('Assignment Tool'!E448:E2481,MATCH(FA_DATA!J432,'Assignment Tool'!D448:D2481,0)))</f>
        <v/>
      </c>
    </row>
    <row r="433" spans="1:11" x14ac:dyDescent="0.25">
      <c r="A433" s="118" t="str">
        <f t="shared" si="12"/>
        <v/>
      </c>
      <c r="G433" t="str">
        <f>IF('Assignment Tool'!C433="","",IF('Assignment Tool'!C433="FST",'Assignment Tool'!D433,""))</f>
        <v/>
      </c>
      <c r="H433">
        <v>433</v>
      </c>
      <c r="I433" t="str">
        <f t="shared" si="13"/>
        <v/>
      </c>
      <c r="J433" t="str">
        <f t="array" ref="J433">IFERROR(INDEX($G$2:$G$2050,_xlfn.AGGREGATE(15,6,(ROW($G$2:$G$2050)-ROW($G$2)+1)/($G$2:$G$2050&lt;&gt;""),ROWS(J$1:J433))),"")</f>
        <v/>
      </c>
      <c r="K433" t="str">
        <f>IF(J433="","",INDEX('Assignment Tool'!E449:E2482,MATCH(FA_DATA!J433,'Assignment Tool'!D449:D2482,0)))</f>
        <v/>
      </c>
    </row>
    <row r="434" spans="1:11" x14ac:dyDescent="0.25">
      <c r="A434" s="118" t="str">
        <f t="shared" si="12"/>
        <v/>
      </c>
      <c r="G434" t="str">
        <f>IF('Assignment Tool'!C434="","",IF('Assignment Tool'!C434="FST",'Assignment Tool'!D434,""))</f>
        <v/>
      </c>
      <c r="H434">
        <v>434</v>
      </c>
      <c r="I434" t="str">
        <f t="shared" si="13"/>
        <v/>
      </c>
      <c r="J434" t="str">
        <f t="array" ref="J434">IFERROR(INDEX($G$2:$G$2050,_xlfn.AGGREGATE(15,6,(ROW($G$2:$G$2050)-ROW($G$2)+1)/($G$2:$G$2050&lt;&gt;""),ROWS(J$1:J434))),"")</f>
        <v/>
      </c>
      <c r="K434" t="str">
        <f>IF(J434="","",INDEX('Assignment Tool'!E450:E2483,MATCH(FA_DATA!J434,'Assignment Tool'!D450:D2483,0)))</f>
        <v/>
      </c>
    </row>
    <row r="435" spans="1:11" x14ac:dyDescent="0.25">
      <c r="A435" s="118" t="str">
        <f t="shared" si="12"/>
        <v/>
      </c>
      <c r="G435" t="str">
        <f>IF('Assignment Tool'!C435="","",IF('Assignment Tool'!C435="FST",'Assignment Tool'!D435,""))</f>
        <v/>
      </c>
      <c r="H435">
        <v>435</v>
      </c>
      <c r="I435" t="str">
        <f t="shared" si="13"/>
        <v/>
      </c>
      <c r="J435" t="str">
        <f t="array" ref="J435">IFERROR(INDEX($G$2:$G$2050,_xlfn.AGGREGATE(15,6,(ROW($G$2:$G$2050)-ROW($G$2)+1)/($G$2:$G$2050&lt;&gt;""),ROWS(J$1:J435))),"")</f>
        <v/>
      </c>
      <c r="K435" t="str">
        <f>IF(J435="","",INDEX('Assignment Tool'!E451:E2484,MATCH(FA_DATA!J435,'Assignment Tool'!D451:D2484,0)))</f>
        <v/>
      </c>
    </row>
    <row r="436" spans="1:11" x14ac:dyDescent="0.25">
      <c r="A436" s="118" t="str">
        <f t="shared" si="12"/>
        <v/>
      </c>
      <c r="G436" t="str">
        <f>IF('Assignment Tool'!C436="","",IF('Assignment Tool'!C436="FST",'Assignment Tool'!D436,""))</f>
        <v/>
      </c>
      <c r="H436">
        <v>436</v>
      </c>
      <c r="I436" t="str">
        <f t="shared" si="13"/>
        <v/>
      </c>
      <c r="J436" t="str">
        <f t="array" ref="J436">IFERROR(INDEX($G$2:$G$2050,_xlfn.AGGREGATE(15,6,(ROW($G$2:$G$2050)-ROW($G$2)+1)/($G$2:$G$2050&lt;&gt;""),ROWS(J$1:J436))),"")</f>
        <v/>
      </c>
      <c r="K436" t="str">
        <f>IF(J436="","",INDEX('Assignment Tool'!E452:E2485,MATCH(FA_DATA!J436,'Assignment Tool'!D452:D2485,0)))</f>
        <v/>
      </c>
    </row>
    <row r="437" spans="1:11" x14ac:dyDescent="0.25">
      <c r="A437" s="118" t="str">
        <f t="shared" si="12"/>
        <v/>
      </c>
      <c r="G437" t="str">
        <f>IF('Assignment Tool'!C437="","",IF('Assignment Tool'!C437="FST",'Assignment Tool'!D437,""))</f>
        <v/>
      </c>
      <c r="H437">
        <v>437</v>
      </c>
      <c r="I437" t="str">
        <f t="shared" si="13"/>
        <v/>
      </c>
      <c r="J437" t="str">
        <f t="array" ref="J437">IFERROR(INDEX($G$2:$G$2050,_xlfn.AGGREGATE(15,6,(ROW($G$2:$G$2050)-ROW($G$2)+1)/($G$2:$G$2050&lt;&gt;""),ROWS(J$1:J437))),"")</f>
        <v/>
      </c>
      <c r="K437" t="str">
        <f>IF(J437="","",INDEX('Assignment Tool'!E453:E2486,MATCH(FA_DATA!J437,'Assignment Tool'!D453:D2486,0)))</f>
        <v/>
      </c>
    </row>
    <row r="438" spans="1:11" x14ac:dyDescent="0.25">
      <c r="A438" s="118" t="str">
        <f t="shared" si="12"/>
        <v/>
      </c>
      <c r="G438" t="str">
        <f>IF('Assignment Tool'!C438="","",IF('Assignment Tool'!C438="FST",'Assignment Tool'!D438,""))</f>
        <v/>
      </c>
      <c r="H438">
        <v>438</v>
      </c>
      <c r="I438" t="str">
        <f t="shared" si="13"/>
        <v/>
      </c>
      <c r="J438" t="str">
        <f t="array" ref="J438">IFERROR(INDEX($G$2:$G$2050,_xlfn.AGGREGATE(15,6,(ROW($G$2:$G$2050)-ROW($G$2)+1)/($G$2:$G$2050&lt;&gt;""),ROWS(J$1:J438))),"")</f>
        <v/>
      </c>
      <c r="K438" t="str">
        <f>IF(J438="","",INDEX('Assignment Tool'!E454:E2487,MATCH(FA_DATA!J438,'Assignment Tool'!D454:D2487,0)))</f>
        <v/>
      </c>
    </row>
    <row r="439" spans="1:11" x14ac:dyDescent="0.25">
      <c r="A439" s="118" t="str">
        <f t="shared" si="12"/>
        <v/>
      </c>
      <c r="G439" t="str">
        <f>IF('Assignment Tool'!C439="","",IF('Assignment Tool'!C439="FST",'Assignment Tool'!D439,""))</f>
        <v/>
      </c>
      <c r="H439">
        <v>439</v>
      </c>
      <c r="I439" t="str">
        <f t="shared" si="13"/>
        <v/>
      </c>
      <c r="J439" t="str">
        <f t="array" ref="J439">IFERROR(INDEX($G$2:$G$2050,_xlfn.AGGREGATE(15,6,(ROW($G$2:$G$2050)-ROW($G$2)+1)/($G$2:$G$2050&lt;&gt;""),ROWS(J$1:J439))),"")</f>
        <v/>
      </c>
      <c r="K439" t="str">
        <f>IF(J439="","",INDEX('Assignment Tool'!E455:E2488,MATCH(FA_DATA!J439,'Assignment Tool'!D455:D2488,0)))</f>
        <v/>
      </c>
    </row>
    <row r="440" spans="1:11" x14ac:dyDescent="0.25">
      <c r="A440" s="118" t="str">
        <f t="shared" si="12"/>
        <v/>
      </c>
      <c r="G440" t="str">
        <f>IF('Assignment Tool'!C440="","",IF('Assignment Tool'!C440="FST",'Assignment Tool'!D440,""))</f>
        <v/>
      </c>
      <c r="H440">
        <v>440</v>
      </c>
      <c r="I440" t="str">
        <f t="shared" si="13"/>
        <v/>
      </c>
      <c r="J440" t="str">
        <f t="array" ref="J440">IFERROR(INDEX($G$2:$G$2050,_xlfn.AGGREGATE(15,6,(ROW($G$2:$G$2050)-ROW($G$2)+1)/($G$2:$G$2050&lt;&gt;""),ROWS(J$1:J440))),"")</f>
        <v/>
      </c>
      <c r="K440" t="str">
        <f>IF(J440="","",INDEX('Assignment Tool'!E456:E2489,MATCH(FA_DATA!J440,'Assignment Tool'!D456:D2489,0)))</f>
        <v/>
      </c>
    </row>
    <row r="441" spans="1:11" x14ac:dyDescent="0.25">
      <c r="A441" s="118" t="str">
        <f t="shared" si="12"/>
        <v/>
      </c>
      <c r="G441" t="str">
        <f>IF('Assignment Tool'!C441="","",IF('Assignment Tool'!C441="FST",'Assignment Tool'!D441,""))</f>
        <v/>
      </c>
      <c r="H441">
        <v>441</v>
      </c>
      <c r="I441" t="str">
        <f t="shared" si="13"/>
        <v/>
      </c>
      <c r="J441" t="str">
        <f t="array" ref="J441">IFERROR(INDEX($G$2:$G$2050,_xlfn.AGGREGATE(15,6,(ROW($G$2:$G$2050)-ROW($G$2)+1)/($G$2:$G$2050&lt;&gt;""),ROWS(J$1:J441))),"")</f>
        <v/>
      </c>
      <c r="K441" t="str">
        <f>IF(J441="","",INDEX('Assignment Tool'!E457:E2490,MATCH(FA_DATA!J441,'Assignment Tool'!D457:D2490,0)))</f>
        <v/>
      </c>
    </row>
    <row r="442" spans="1:11" x14ac:dyDescent="0.25">
      <c r="A442" s="118" t="str">
        <f t="shared" si="12"/>
        <v/>
      </c>
      <c r="G442" t="str">
        <f>IF('Assignment Tool'!C442="","",IF('Assignment Tool'!C442="FST",'Assignment Tool'!D442,""))</f>
        <v/>
      </c>
      <c r="H442">
        <v>442</v>
      </c>
      <c r="I442" t="str">
        <f t="shared" si="13"/>
        <v/>
      </c>
      <c r="J442" t="str">
        <f t="array" ref="J442">IFERROR(INDEX($G$2:$G$2050,_xlfn.AGGREGATE(15,6,(ROW($G$2:$G$2050)-ROW($G$2)+1)/($G$2:$G$2050&lt;&gt;""),ROWS(J$1:J442))),"")</f>
        <v/>
      </c>
      <c r="K442" t="str">
        <f>IF(J442="","",INDEX('Assignment Tool'!E458:E2491,MATCH(FA_DATA!J442,'Assignment Tool'!D458:D2491,0)))</f>
        <v/>
      </c>
    </row>
    <row r="443" spans="1:11" x14ac:dyDescent="0.25">
      <c r="A443" s="118" t="str">
        <f t="shared" si="12"/>
        <v/>
      </c>
      <c r="G443" t="str">
        <f>IF('Assignment Tool'!C443="","",IF('Assignment Tool'!C443="FST",'Assignment Tool'!D443,""))</f>
        <v/>
      </c>
      <c r="H443">
        <v>443</v>
      </c>
      <c r="I443" t="str">
        <f t="shared" si="13"/>
        <v/>
      </c>
      <c r="J443" t="str">
        <f t="array" ref="J443">IFERROR(INDEX($G$2:$G$2050,_xlfn.AGGREGATE(15,6,(ROW($G$2:$G$2050)-ROW($G$2)+1)/($G$2:$G$2050&lt;&gt;""),ROWS(J$1:J443))),"")</f>
        <v/>
      </c>
      <c r="K443" t="str">
        <f>IF(J443="","",INDEX('Assignment Tool'!E459:E2492,MATCH(FA_DATA!J443,'Assignment Tool'!D459:D2492,0)))</f>
        <v/>
      </c>
    </row>
    <row r="444" spans="1:11" x14ac:dyDescent="0.25">
      <c r="A444" s="118" t="str">
        <f t="shared" si="12"/>
        <v/>
      </c>
      <c r="G444" t="str">
        <f>IF('Assignment Tool'!C444="","",IF('Assignment Tool'!C444="FST",'Assignment Tool'!D444,""))</f>
        <v/>
      </c>
      <c r="H444">
        <v>444</v>
      </c>
      <c r="I444" t="str">
        <f t="shared" si="13"/>
        <v/>
      </c>
      <c r="J444" t="str">
        <f t="array" ref="J444">IFERROR(INDEX($G$2:$G$2050,_xlfn.AGGREGATE(15,6,(ROW($G$2:$G$2050)-ROW($G$2)+1)/($G$2:$G$2050&lt;&gt;""),ROWS(J$1:J444))),"")</f>
        <v/>
      </c>
      <c r="K444" t="str">
        <f>IF(J444="","",INDEX('Assignment Tool'!E460:E2493,MATCH(FA_DATA!J444,'Assignment Tool'!D460:D2493,0)))</f>
        <v/>
      </c>
    </row>
    <row r="445" spans="1:11" x14ac:dyDescent="0.25">
      <c r="A445" s="118" t="str">
        <f t="shared" si="12"/>
        <v/>
      </c>
      <c r="G445" t="str">
        <f>IF('Assignment Tool'!C445="","",IF('Assignment Tool'!C445="FST",'Assignment Tool'!D445,""))</f>
        <v/>
      </c>
      <c r="H445">
        <v>445</v>
      </c>
      <c r="I445" t="str">
        <f t="shared" si="13"/>
        <v/>
      </c>
      <c r="J445" t="str">
        <f t="array" ref="J445">IFERROR(INDEX($G$2:$G$2050,_xlfn.AGGREGATE(15,6,(ROW($G$2:$G$2050)-ROW($G$2)+1)/($G$2:$G$2050&lt;&gt;""),ROWS(J$1:J445))),"")</f>
        <v/>
      </c>
      <c r="K445" t="str">
        <f>IF(J445="","",INDEX('Assignment Tool'!E461:E2494,MATCH(FA_DATA!J445,'Assignment Tool'!D461:D2494,0)))</f>
        <v/>
      </c>
    </row>
    <row r="446" spans="1:11" x14ac:dyDescent="0.25">
      <c r="A446" s="118" t="str">
        <f t="shared" si="12"/>
        <v/>
      </c>
      <c r="G446" t="str">
        <f>IF('Assignment Tool'!C446="","",IF('Assignment Tool'!C446="FST",'Assignment Tool'!D446,""))</f>
        <v/>
      </c>
      <c r="H446">
        <v>446</v>
      </c>
      <c r="I446" t="str">
        <f t="shared" si="13"/>
        <v/>
      </c>
      <c r="J446" t="str">
        <f t="array" ref="J446">IFERROR(INDEX($G$2:$G$2050,_xlfn.AGGREGATE(15,6,(ROW($G$2:$G$2050)-ROW($G$2)+1)/($G$2:$G$2050&lt;&gt;""),ROWS(J$1:J446))),"")</f>
        <v/>
      </c>
      <c r="K446" t="str">
        <f>IF(J446="","",INDEX('Assignment Tool'!E462:E2495,MATCH(FA_DATA!J446,'Assignment Tool'!D462:D2495,0)))</f>
        <v/>
      </c>
    </row>
    <row r="447" spans="1:11" x14ac:dyDescent="0.25">
      <c r="A447" s="118" t="str">
        <f t="shared" si="12"/>
        <v/>
      </c>
      <c r="G447" t="str">
        <f>IF('Assignment Tool'!C447="","",IF('Assignment Tool'!C447="FST",'Assignment Tool'!D447,""))</f>
        <v/>
      </c>
      <c r="H447">
        <v>447</v>
      </c>
      <c r="I447" t="str">
        <f t="shared" si="13"/>
        <v/>
      </c>
      <c r="J447" t="str">
        <f t="array" ref="J447">IFERROR(INDEX($G$2:$G$2050,_xlfn.AGGREGATE(15,6,(ROW($G$2:$G$2050)-ROW($G$2)+1)/($G$2:$G$2050&lt;&gt;""),ROWS(J$1:J447))),"")</f>
        <v/>
      </c>
      <c r="K447" t="str">
        <f>IF(J447="","",INDEX('Assignment Tool'!E463:E2496,MATCH(FA_DATA!J447,'Assignment Tool'!D463:D2496,0)))</f>
        <v/>
      </c>
    </row>
    <row r="448" spans="1:11" x14ac:dyDescent="0.25">
      <c r="A448" s="118" t="str">
        <f t="shared" si="12"/>
        <v/>
      </c>
      <c r="G448" t="str">
        <f>IF('Assignment Tool'!C448="","",IF('Assignment Tool'!C448="FST",'Assignment Tool'!D448,""))</f>
        <v/>
      </c>
      <c r="H448">
        <v>448</v>
      </c>
      <c r="I448" t="str">
        <f t="shared" si="13"/>
        <v/>
      </c>
      <c r="J448" t="str">
        <f t="array" ref="J448">IFERROR(INDEX($G$2:$G$2050,_xlfn.AGGREGATE(15,6,(ROW($G$2:$G$2050)-ROW($G$2)+1)/($G$2:$G$2050&lt;&gt;""),ROWS(J$1:J448))),"")</f>
        <v/>
      </c>
      <c r="K448" t="str">
        <f>IF(J448="","",INDEX('Assignment Tool'!E464:E2497,MATCH(FA_DATA!J448,'Assignment Tool'!D464:D2497,0)))</f>
        <v/>
      </c>
    </row>
    <row r="449" spans="1:11" x14ac:dyDescent="0.25">
      <c r="A449" s="118" t="str">
        <f t="shared" si="12"/>
        <v/>
      </c>
      <c r="G449" t="str">
        <f>IF('Assignment Tool'!C449="","",IF('Assignment Tool'!C449="FST",'Assignment Tool'!D449,""))</f>
        <v/>
      </c>
      <c r="H449">
        <v>449</v>
      </c>
      <c r="I449" t="str">
        <f t="shared" si="13"/>
        <v/>
      </c>
      <c r="J449" t="str">
        <f t="array" ref="J449">IFERROR(INDEX($G$2:$G$2050,_xlfn.AGGREGATE(15,6,(ROW($G$2:$G$2050)-ROW($G$2)+1)/($G$2:$G$2050&lt;&gt;""),ROWS(J$1:J449))),"")</f>
        <v/>
      </c>
      <c r="K449" t="str">
        <f>IF(J449="","",INDEX('Assignment Tool'!E465:E2498,MATCH(FA_DATA!J449,'Assignment Tool'!D465:D2498,0)))</f>
        <v/>
      </c>
    </row>
    <row r="450" spans="1:11" x14ac:dyDescent="0.25">
      <c r="A450" s="118" t="str">
        <f t="shared" ref="A450:A513" si="14">VLOOKUP(H450,$I$1:$J$1000,2)</f>
        <v/>
      </c>
      <c r="G450" t="str">
        <f>IF('Assignment Tool'!C450="","",IF('Assignment Tool'!C450="FST",'Assignment Tool'!D450,""))</f>
        <v/>
      </c>
      <c r="H450">
        <v>450</v>
      </c>
      <c r="I450" t="str">
        <f t="shared" si="13"/>
        <v/>
      </c>
      <c r="J450" t="str">
        <f t="array" ref="J450">IFERROR(INDEX($G$2:$G$2050,_xlfn.AGGREGATE(15,6,(ROW($G$2:$G$2050)-ROW($G$2)+1)/($G$2:$G$2050&lt;&gt;""),ROWS(J$1:J450))),"")</f>
        <v/>
      </c>
      <c r="K450" t="str">
        <f>IF(J450="","",INDEX('Assignment Tool'!E466:E2499,MATCH(FA_DATA!J450,'Assignment Tool'!D466:D2499,0)))</f>
        <v/>
      </c>
    </row>
    <row r="451" spans="1:11" x14ac:dyDescent="0.25">
      <c r="A451" s="118" t="str">
        <f t="shared" si="14"/>
        <v/>
      </c>
      <c r="G451" t="str">
        <f>IF('Assignment Tool'!C451="","",IF('Assignment Tool'!C451="FST",'Assignment Tool'!D451,""))</f>
        <v/>
      </c>
      <c r="H451">
        <v>451</v>
      </c>
      <c r="I451" t="str">
        <f t="shared" ref="I451:I514" si="15">IFERROR((I450+K450),"")</f>
        <v/>
      </c>
      <c r="J451" t="str">
        <f t="array" ref="J451">IFERROR(INDEX($G$2:$G$2050,_xlfn.AGGREGATE(15,6,(ROW($G$2:$G$2050)-ROW($G$2)+1)/($G$2:$G$2050&lt;&gt;""),ROWS(J$1:J451))),"")</f>
        <v/>
      </c>
      <c r="K451" t="str">
        <f>IF(J451="","",INDEX('Assignment Tool'!E467:E2500,MATCH(FA_DATA!J451,'Assignment Tool'!D467:D2500,0)))</f>
        <v/>
      </c>
    </row>
    <row r="452" spans="1:11" x14ac:dyDescent="0.25">
      <c r="A452" s="118" t="str">
        <f t="shared" si="14"/>
        <v/>
      </c>
      <c r="G452" t="str">
        <f>IF('Assignment Tool'!C452="","",IF('Assignment Tool'!C452="FST",'Assignment Tool'!D452,""))</f>
        <v/>
      </c>
      <c r="H452">
        <v>452</v>
      </c>
      <c r="I452" t="str">
        <f t="shared" si="15"/>
        <v/>
      </c>
      <c r="J452" t="str">
        <f t="array" ref="J452">IFERROR(INDEX($G$2:$G$2050,_xlfn.AGGREGATE(15,6,(ROW($G$2:$G$2050)-ROW($G$2)+1)/($G$2:$G$2050&lt;&gt;""),ROWS(J$1:J452))),"")</f>
        <v/>
      </c>
      <c r="K452" t="str">
        <f>IF(J452="","",INDEX('Assignment Tool'!E468:E2501,MATCH(FA_DATA!J452,'Assignment Tool'!D468:D2501,0)))</f>
        <v/>
      </c>
    </row>
    <row r="453" spans="1:11" x14ac:dyDescent="0.25">
      <c r="A453" s="118" t="str">
        <f t="shared" si="14"/>
        <v/>
      </c>
      <c r="G453" t="str">
        <f>IF('Assignment Tool'!C453="","",IF('Assignment Tool'!C453="FST",'Assignment Tool'!D453,""))</f>
        <v/>
      </c>
      <c r="H453">
        <v>453</v>
      </c>
      <c r="I453" t="str">
        <f t="shared" si="15"/>
        <v/>
      </c>
      <c r="J453" t="str">
        <f t="array" ref="J453">IFERROR(INDEX($G$2:$G$2050,_xlfn.AGGREGATE(15,6,(ROW($G$2:$G$2050)-ROW($G$2)+1)/($G$2:$G$2050&lt;&gt;""),ROWS(J$1:J453))),"")</f>
        <v/>
      </c>
      <c r="K453" t="str">
        <f>IF(J453="","",INDEX('Assignment Tool'!E469:E2502,MATCH(FA_DATA!J453,'Assignment Tool'!D469:D2502,0)))</f>
        <v/>
      </c>
    </row>
    <row r="454" spans="1:11" x14ac:dyDescent="0.25">
      <c r="A454" s="118" t="str">
        <f t="shared" si="14"/>
        <v/>
      </c>
      <c r="G454" t="str">
        <f>IF('Assignment Tool'!C454="","",IF('Assignment Tool'!C454="FST",'Assignment Tool'!D454,""))</f>
        <v/>
      </c>
      <c r="H454">
        <v>454</v>
      </c>
      <c r="I454" t="str">
        <f t="shared" si="15"/>
        <v/>
      </c>
      <c r="J454" t="str">
        <f t="array" ref="J454">IFERROR(INDEX($G$2:$G$2050,_xlfn.AGGREGATE(15,6,(ROW($G$2:$G$2050)-ROW($G$2)+1)/($G$2:$G$2050&lt;&gt;""),ROWS(J$1:J454))),"")</f>
        <v/>
      </c>
      <c r="K454" t="str">
        <f>IF(J454="","",INDEX('Assignment Tool'!E470:E2503,MATCH(FA_DATA!J454,'Assignment Tool'!D470:D2503,0)))</f>
        <v/>
      </c>
    </row>
    <row r="455" spans="1:11" x14ac:dyDescent="0.25">
      <c r="A455" s="118" t="str">
        <f t="shared" si="14"/>
        <v/>
      </c>
      <c r="G455" t="str">
        <f>IF('Assignment Tool'!C455="","",IF('Assignment Tool'!C455="FST",'Assignment Tool'!D455,""))</f>
        <v/>
      </c>
      <c r="H455">
        <v>455</v>
      </c>
      <c r="I455" t="str">
        <f t="shared" si="15"/>
        <v/>
      </c>
      <c r="J455" t="str">
        <f t="array" ref="J455">IFERROR(INDEX($G$2:$G$2050,_xlfn.AGGREGATE(15,6,(ROW($G$2:$G$2050)-ROW($G$2)+1)/($G$2:$G$2050&lt;&gt;""),ROWS(J$1:J455))),"")</f>
        <v/>
      </c>
      <c r="K455" t="str">
        <f>IF(J455="","",INDEX('Assignment Tool'!E471:E2504,MATCH(FA_DATA!J455,'Assignment Tool'!D471:D2504,0)))</f>
        <v/>
      </c>
    </row>
    <row r="456" spans="1:11" x14ac:dyDescent="0.25">
      <c r="A456" s="118" t="str">
        <f t="shared" si="14"/>
        <v/>
      </c>
      <c r="G456" t="str">
        <f>IF('Assignment Tool'!C456="","",IF('Assignment Tool'!C456="FST",'Assignment Tool'!D456,""))</f>
        <v/>
      </c>
      <c r="H456">
        <v>456</v>
      </c>
      <c r="I456" t="str">
        <f t="shared" si="15"/>
        <v/>
      </c>
      <c r="J456" t="str">
        <f t="array" ref="J456">IFERROR(INDEX($G$2:$G$2050,_xlfn.AGGREGATE(15,6,(ROW($G$2:$G$2050)-ROW($G$2)+1)/($G$2:$G$2050&lt;&gt;""),ROWS(J$1:J456))),"")</f>
        <v/>
      </c>
      <c r="K456" t="str">
        <f>IF(J456="","",INDEX('Assignment Tool'!E472:E2505,MATCH(FA_DATA!J456,'Assignment Tool'!D472:D2505,0)))</f>
        <v/>
      </c>
    </row>
    <row r="457" spans="1:11" x14ac:dyDescent="0.25">
      <c r="A457" s="118" t="str">
        <f t="shared" si="14"/>
        <v/>
      </c>
      <c r="G457" t="str">
        <f>IF('Assignment Tool'!C457="","",IF('Assignment Tool'!C457="FST",'Assignment Tool'!D457,""))</f>
        <v/>
      </c>
      <c r="H457">
        <v>457</v>
      </c>
      <c r="I457" t="str">
        <f t="shared" si="15"/>
        <v/>
      </c>
      <c r="J457" t="str">
        <f t="array" ref="J457">IFERROR(INDEX($G$2:$G$2050,_xlfn.AGGREGATE(15,6,(ROW($G$2:$G$2050)-ROW($G$2)+1)/($G$2:$G$2050&lt;&gt;""),ROWS(J$1:J457))),"")</f>
        <v/>
      </c>
      <c r="K457" t="str">
        <f>IF(J457="","",INDEX('Assignment Tool'!E473:E2506,MATCH(FA_DATA!J457,'Assignment Tool'!D473:D2506,0)))</f>
        <v/>
      </c>
    </row>
    <row r="458" spans="1:11" x14ac:dyDescent="0.25">
      <c r="A458" s="118" t="str">
        <f t="shared" si="14"/>
        <v/>
      </c>
      <c r="G458" t="str">
        <f>IF('Assignment Tool'!C458="","",IF('Assignment Tool'!C458="FST",'Assignment Tool'!D458,""))</f>
        <v/>
      </c>
      <c r="H458">
        <v>458</v>
      </c>
      <c r="I458" t="str">
        <f t="shared" si="15"/>
        <v/>
      </c>
      <c r="J458" t="str">
        <f t="array" ref="J458">IFERROR(INDEX($G$2:$G$2050,_xlfn.AGGREGATE(15,6,(ROW($G$2:$G$2050)-ROW($G$2)+1)/($G$2:$G$2050&lt;&gt;""),ROWS(J$1:J458))),"")</f>
        <v/>
      </c>
      <c r="K458" t="str">
        <f>IF(J458="","",INDEX('Assignment Tool'!E474:E2507,MATCH(FA_DATA!J458,'Assignment Tool'!D474:D2507,0)))</f>
        <v/>
      </c>
    </row>
    <row r="459" spans="1:11" x14ac:dyDescent="0.25">
      <c r="A459" s="118" t="str">
        <f t="shared" si="14"/>
        <v/>
      </c>
      <c r="G459" t="str">
        <f>IF('Assignment Tool'!C459="","",IF('Assignment Tool'!C459="FST",'Assignment Tool'!D459,""))</f>
        <v/>
      </c>
      <c r="H459">
        <v>459</v>
      </c>
      <c r="I459" t="str">
        <f t="shared" si="15"/>
        <v/>
      </c>
      <c r="J459" t="str">
        <f t="array" ref="J459">IFERROR(INDEX($G$2:$G$2050,_xlfn.AGGREGATE(15,6,(ROW($G$2:$G$2050)-ROW($G$2)+1)/($G$2:$G$2050&lt;&gt;""),ROWS(J$1:J459))),"")</f>
        <v/>
      </c>
      <c r="K459" t="str">
        <f>IF(J459="","",INDEX('Assignment Tool'!E475:E2508,MATCH(FA_DATA!J459,'Assignment Tool'!D475:D2508,0)))</f>
        <v/>
      </c>
    </row>
    <row r="460" spans="1:11" x14ac:dyDescent="0.25">
      <c r="A460" s="118" t="str">
        <f t="shared" si="14"/>
        <v/>
      </c>
      <c r="G460" t="str">
        <f>IF('Assignment Tool'!C460="","",IF('Assignment Tool'!C460="FST",'Assignment Tool'!D460,""))</f>
        <v/>
      </c>
      <c r="H460">
        <v>460</v>
      </c>
      <c r="I460" t="str">
        <f t="shared" si="15"/>
        <v/>
      </c>
      <c r="J460" t="str">
        <f t="array" ref="J460">IFERROR(INDEX($G$2:$G$2050,_xlfn.AGGREGATE(15,6,(ROW($G$2:$G$2050)-ROW($G$2)+1)/($G$2:$G$2050&lt;&gt;""),ROWS(J$1:J460))),"")</f>
        <v/>
      </c>
      <c r="K460" t="str">
        <f>IF(J460="","",INDEX('Assignment Tool'!E476:E2509,MATCH(FA_DATA!J460,'Assignment Tool'!D476:D2509,0)))</f>
        <v/>
      </c>
    </row>
    <row r="461" spans="1:11" x14ac:dyDescent="0.25">
      <c r="A461" s="118" t="str">
        <f t="shared" si="14"/>
        <v/>
      </c>
      <c r="G461" t="str">
        <f>IF('Assignment Tool'!C461="","",IF('Assignment Tool'!C461="FST",'Assignment Tool'!D461,""))</f>
        <v/>
      </c>
      <c r="H461">
        <v>461</v>
      </c>
      <c r="I461" t="str">
        <f t="shared" si="15"/>
        <v/>
      </c>
      <c r="J461" t="str">
        <f t="array" ref="J461">IFERROR(INDEX($G$2:$G$2050,_xlfn.AGGREGATE(15,6,(ROW($G$2:$G$2050)-ROW($G$2)+1)/($G$2:$G$2050&lt;&gt;""),ROWS(J$1:J461))),"")</f>
        <v/>
      </c>
      <c r="K461" t="str">
        <f>IF(J461="","",INDEX('Assignment Tool'!E477:E2510,MATCH(FA_DATA!J461,'Assignment Tool'!D477:D2510,0)))</f>
        <v/>
      </c>
    </row>
    <row r="462" spans="1:11" x14ac:dyDescent="0.25">
      <c r="A462" s="118" t="str">
        <f t="shared" si="14"/>
        <v/>
      </c>
      <c r="G462" t="str">
        <f>IF('Assignment Tool'!C462="","",IF('Assignment Tool'!C462="FST",'Assignment Tool'!D462,""))</f>
        <v/>
      </c>
      <c r="H462">
        <v>462</v>
      </c>
      <c r="I462" t="str">
        <f t="shared" si="15"/>
        <v/>
      </c>
      <c r="J462" t="str">
        <f t="array" ref="J462">IFERROR(INDEX($G$2:$G$2050,_xlfn.AGGREGATE(15,6,(ROW($G$2:$G$2050)-ROW($G$2)+1)/($G$2:$G$2050&lt;&gt;""),ROWS(J$1:J462))),"")</f>
        <v/>
      </c>
      <c r="K462" t="str">
        <f>IF(J462="","",INDEX('Assignment Tool'!E478:E2511,MATCH(FA_DATA!J462,'Assignment Tool'!D478:D2511,0)))</f>
        <v/>
      </c>
    </row>
    <row r="463" spans="1:11" x14ac:dyDescent="0.25">
      <c r="A463" s="118" t="str">
        <f t="shared" si="14"/>
        <v/>
      </c>
      <c r="G463" t="str">
        <f>IF('Assignment Tool'!C463="","",IF('Assignment Tool'!C463="FST",'Assignment Tool'!D463,""))</f>
        <v/>
      </c>
      <c r="H463">
        <v>463</v>
      </c>
      <c r="I463" t="str">
        <f t="shared" si="15"/>
        <v/>
      </c>
      <c r="J463" t="str">
        <f t="array" ref="J463">IFERROR(INDEX($G$2:$G$2050,_xlfn.AGGREGATE(15,6,(ROW($G$2:$G$2050)-ROW($G$2)+1)/($G$2:$G$2050&lt;&gt;""),ROWS(J$1:J463))),"")</f>
        <v/>
      </c>
      <c r="K463" t="str">
        <f>IF(J463="","",INDEX('Assignment Tool'!E479:E2512,MATCH(FA_DATA!J463,'Assignment Tool'!D479:D2512,0)))</f>
        <v/>
      </c>
    </row>
    <row r="464" spans="1:11" x14ac:dyDescent="0.25">
      <c r="A464" s="118" t="str">
        <f t="shared" si="14"/>
        <v/>
      </c>
      <c r="G464" t="str">
        <f>IF('Assignment Tool'!C464="","",IF('Assignment Tool'!C464="FST",'Assignment Tool'!D464,""))</f>
        <v/>
      </c>
      <c r="H464">
        <v>464</v>
      </c>
      <c r="I464" t="str">
        <f t="shared" si="15"/>
        <v/>
      </c>
      <c r="J464" t="str">
        <f t="array" ref="J464">IFERROR(INDEX($G$2:$G$2050,_xlfn.AGGREGATE(15,6,(ROW($G$2:$G$2050)-ROW($G$2)+1)/($G$2:$G$2050&lt;&gt;""),ROWS(J$1:J464))),"")</f>
        <v/>
      </c>
      <c r="K464" t="str">
        <f>IF(J464="","",INDEX('Assignment Tool'!E480:E2513,MATCH(FA_DATA!J464,'Assignment Tool'!D480:D2513,0)))</f>
        <v/>
      </c>
    </row>
    <row r="465" spans="1:11" x14ac:dyDescent="0.25">
      <c r="A465" s="118" t="str">
        <f t="shared" si="14"/>
        <v/>
      </c>
      <c r="G465" t="str">
        <f>IF('Assignment Tool'!C465="","",IF('Assignment Tool'!C465="FST",'Assignment Tool'!D465,""))</f>
        <v/>
      </c>
      <c r="H465">
        <v>465</v>
      </c>
      <c r="I465" t="str">
        <f t="shared" si="15"/>
        <v/>
      </c>
      <c r="J465" t="str">
        <f t="array" ref="J465">IFERROR(INDEX($G$2:$G$2050,_xlfn.AGGREGATE(15,6,(ROW($G$2:$G$2050)-ROW($G$2)+1)/($G$2:$G$2050&lt;&gt;""),ROWS(J$1:J465))),"")</f>
        <v/>
      </c>
      <c r="K465" t="str">
        <f>IF(J465="","",INDEX('Assignment Tool'!E481:E2514,MATCH(FA_DATA!J465,'Assignment Tool'!D481:D2514,0)))</f>
        <v/>
      </c>
    </row>
    <row r="466" spans="1:11" x14ac:dyDescent="0.25">
      <c r="A466" s="118" t="str">
        <f t="shared" si="14"/>
        <v/>
      </c>
      <c r="G466" t="str">
        <f>IF('Assignment Tool'!C466="","",IF('Assignment Tool'!C466="FST",'Assignment Tool'!D466,""))</f>
        <v/>
      </c>
      <c r="H466">
        <v>466</v>
      </c>
      <c r="I466" t="str">
        <f t="shared" si="15"/>
        <v/>
      </c>
      <c r="J466" t="str">
        <f t="array" ref="J466">IFERROR(INDEX($G$2:$G$2050,_xlfn.AGGREGATE(15,6,(ROW($G$2:$G$2050)-ROW($G$2)+1)/($G$2:$G$2050&lt;&gt;""),ROWS(J$1:J466))),"")</f>
        <v/>
      </c>
      <c r="K466" t="str">
        <f>IF(J466="","",INDEX('Assignment Tool'!E482:E2515,MATCH(FA_DATA!J466,'Assignment Tool'!D482:D2515,0)))</f>
        <v/>
      </c>
    </row>
    <row r="467" spans="1:11" x14ac:dyDescent="0.25">
      <c r="A467" s="118" t="str">
        <f t="shared" si="14"/>
        <v/>
      </c>
      <c r="G467" t="str">
        <f>IF('Assignment Tool'!C467="","",IF('Assignment Tool'!C467="FST",'Assignment Tool'!D467,""))</f>
        <v/>
      </c>
      <c r="H467">
        <v>467</v>
      </c>
      <c r="I467" t="str">
        <f t="shared" si="15"/>
        <v/>
      </c>
      <c r="J467" t="str">
        <f t="array" ref="J467">IFERROR(INDEX($G$2:$G$2050,_xlfn.AGGREGATE(15,6,(ROW($G$2:$G$2050)-ROW($G$2)+1)/($G$2:$G$2050&lt;&gt;""),ROWS(J$1:J467))),"")</f>
        <v/>
      </c>
      <c r="K467" t="str">
        <f>IF(J467="","",INDEX('Assignment Tool'!E483:E2516,MATCH(FA_DATA!J467,'Assignment Tool'!D483:D2516,0)))</f>
        <v/>
      </c>
    </row>
    <row r="468" spans="1:11" x14ac:dyDescent="0.25">
      <c r="A468" s="118" t="str">
        <f t="shared" si="14"/>
        <v/>
      </c>
      <c r="G468" t="str">
        <f>IF('Assignment Tool'!C468="","",IF('Assignment Tool'!C468="FST",'Assignment Tool'!D468,""))</f>
        <v/>
      </c>
      <c r="H468">
        <v>468</v>
      </c>
      <c r="I468" t="str">
        <f t="shared" si="15"/>
        <v/>
      </c>
      <c r="J468" t="str">
        <f t="array" ref="J468">IFERROR(INDEX($G$2:$G$2050,_xlfn.AGGREGATE(15,6,(ROW($G$2:$G$2050)-ROW($G$2)+1)/($G$2:$G$2050&lt;&gt;""),ROWS(J$1:J468))),"")</f>
        <v/>
      </c>
      <c r="K468" t="str">
        <f>IF(J468="","",INDEX('Assignment Tool'!E484:E2517,MATCH(FA_DATA!J468,'Assignment Tool'!D484:D2517,0)))</f>
        <v/>
      </c>
    </row>
    <row r="469" spans="1:11" x14ac:dyDescent="0.25">
      <c r="A469" s="118" t="str">
        <f t="shared" si="14"/>
        <v/>
      </c>
      <c r="G469" t="str">
        <f>IF('Assignment Tool'!C469="","",IF('Assignment Tool'!C469="FST",'Assignment Tool'!D469,""))</f>
        <v/>
      </c>
      <c r="H469">
        <v>469</v>
      </c>
      <c r="I469" t="str">
        <f t="shared" si="15"/>
        <v/>
      </c>
      <c r="J469" t="str">
        <f t="array" ref="J469">IFERROR(INDEX($G$2:$G$2050,_xlfn.AGGREGATE(15,6,(ROW($G$2:$G$2050)-ROW($G$2)+1)/($G$2:$G$2050&lt;&gt;""),ROWS(J$1:J469))),"")</f>
        <v/>
      </c>
      <c r="K469" t="str">
        <f>IF(J469="","",INDEX('Assignment Tool'!E485:E2518,MATCH(FA_DATA!J469,'Assignment Tool'!D485:D2518,0)))</f>
        <v/>
      </c>
    </row>
    <row r="470" spans="1:11" x14ac:dyDescent="0.25">
      <c r="A470" s="118" t="str">
        <f t="shared" si="14"/>
        <v/>
      </c>
      <c r="G470" t="str">
        <f>IF('Assignment Tool'!C470="","",IF('Assignment Tool'!C470="FST",'Assignment Tool'!D470,""))</f>
        <v/>
      </c>
      <c r="H470">
        <v>470</v>
      </c>
      <c r="I470" t="str">
        <f t="shared" si="15"/>
        <v/>
      </c>
      <c r="J470" t="str">
        <f t="array" ref="J470">IFERROR(INDEX($G$2:$G$2050,_xlfn.AGGREGATE(15,6,(ROW($G$2:$G$2050)-ROW($G$2)+1)/($G$2:$G$2050&lt;&gt;""),ROWS(J$1:J470))),"")</f>
        <v/>
      </c>
      <c r="K470" t="str">
        <f>IF(J470="","",INDEX('Assignment Tool'!E486:E2519,MATCH(FA_DATA!J470,'Assignment Tool'!D486:D2519,0)))</f>
        <v/>
      </c>
    </row>
    <row r="471" spans="1:11" x14ac:dyDescent="0.25">
      <c r="A471" s="118" t="str">
        <f t="shared" si="14"/>
        <v/>
      </c>
      <c r="G471" t="str">
        <f>IF('Assignment Tool'!C471="","",IF('Assignment Tool'!C471="FST",'Assignment Tool'!D471,""))</f>
        <v/>
      </c>
      <c r="H471">
        <v>471</v>
      </c>
      <c r="I471" t="str">
        <f t="shared" si="15"/>
        <v/>
      </c>
      <c r="J471" t="str">
        <f t="array" ref="J471">IFERROR(INDEX($G$2:$G$2050,_xlfn.AGGREGATE(15,6,(ROW($G$2:$G$2050)-ROW($G$2)+1)/($G$2:$G$2050&lt;&gt;""),ROWS(J$1:J471))),"")</f>
        <v/>
      </c>
      <c r="K471" t="str">
        <f>IF(J471="","",INDEX('Assignment Tool'!E487:E2520,MATCH(FA_DATA!J471,'Assignment Tool'!D487:D2520,0)))</f>
        <v/>
      </c>
    </row>
    <row r="472" spans="1:11" x14ac:dyDescent="0.25">
      <c r="A472" s="118" t="str">
        <f t="shared" si="14"/>
        <v/>
      </c>
      <c r="G472" t="str">
        <f>IF('Assignment Tool'!C472="","",IF('Assignment Tool'!C472="FST",'Assignment Tool'!D472,""))</f>
        <v/>
      </c>
      <c r="H472">
        <v>472</v>
      </c>
      <c r="I472" t="str">
        <f t="shared" si="15"/>
        <v/>
      </c>
      <c r="J472" t="str">
        <f t="array" ref="J472">IFERROR(INDEX($G$2:$G$2050,_xlfn.AGGREGATE(15,6,(ROW($G$2:$G$2050)-ROW($G$2)+1)/($G$2:$G$2050&lt;&gt;""),ROWS(J$1:J472))),"")</f>
        <v/>
      </c>
      <c r="K472" t="str">
        <f>IF(J472="","",INDEX('Assignment Tool'!E488:E2521,MATCH(FA_DATA!J472,'Assignment Tool'!D488:D2521,0)))</f>
        <v/>
      </c>
    </row>
    <row r="473" spans="1:11" x14ac:dyDescent="0.25">
      <c r="A473" s="118" t="str">
        <f t="shared" si="14"/>
        <v/>
      </c>
      <c r="G473" t="str">
        <f>IF('Assignment Tool'!C473="","",IF('Assignment Tool'!C473="FST",'Assignment Tool'!D473,""))</f>
        <v/>
      </c>
      <c r="H473">
        <v>473</v>
      </c>
      <c r="I473" t="str">
        <f t="shared" si="15"/>
        <v/>
      </c>
      <c r="J473" t="str">
        <f t="array" ref="J473">IFERROR(INDEX($G$2:$G$2050,_xlfn.AGGREGATE(15,6,(ROW($G$2:$G$2050)-ROW($G$2)+1)/($G$2:$G$2050&lt;&gt;""),ROWS(J$1:J473))),"")</f>
        <v/>
      </c>
      <c r="K473" t="str">
        <f>IF(J473="","",INDEX('Assignment Tool'!E489:E2522,MATCH(FA_DATA!J473,'Assignment Tool'!D489:D2522,0)))</f>
        <v/>
      </c>
    </row>
    <row r="474" spans="1:11" x14ac:dyDescent="0.25">
      <c r="A474" s="118" t="str">
        <f t="shared" si="14"/>
        <v/>
      </c>
      <c r="G474" t="str">
        <f>IF('Assignment Tool'!C474="","",IF('Assignment Tool'!C474="FST",'Assignment Tool'!D474,""))</f>
        <v/>
      </c>
      <c r="H474">
        <v>474</v>
      </c>
      <c r="I474" t="str">
        <f t="shared" si="15"/>
        <v/>
      </c>
      <c r="J474" t="str">
        <f t="array" ref="J474">IFERROR(INDEX($G$2:$G$2050,_xlfn.AGGREGATE(15,6,(ROW($G$2:$G$2050)-ROW($G$2)+1)/($G$2:$G$2050&lt;&gt;""),ROWS(J$1:J474))),"")</f>
        <v/>
      </c>
      <c r="K474" t="str">
        <f>IF(J474="","",INDEX('Assignment Tool'!E490:E2523,MATCH(FA_DATA!J474,'Assignment Tool'!D490:D2523,0)))</f>
        <v/>
      </c>
    </row>
    <row r="475" spans="1:11" x14ac:dyDescent="0.25">
      <c r="A475" s="118" t="str">
        <f t="shared" si="14"/>
        <v/>
      </c>
      <c r="G475" t="str">
        <f>IF('Assignment Tool'!C475="","",IF('Assignment Tool'!C475="FST",'Assignment Tool'!D475,""))</f>
        <v/>
      </c>
      <c r="H475">
        <v>475</v>
      </c>
      <c r="I475" t="str">
        <f t="shared" si="15"/>
        <v/>
      </c>
      <c r="J475" t="str">
        <f t="array" ref="J475">IFERROR(INDEX($G$2:$G$2050,_xlfn.AGGREGATE(15,6,(ROW($G$2:$G$2050)-ROW($G$2)+1)/($G$2:$G$2050&lt;&gt;""),ROWS(J$1:J475))),"")</f>
        <v/>
      </c>
      <c r="K475" t="str">
        <f>IF(J475="","",INDEX('Assignment Tool'!E491:E2524,MATCH(FA_DATA!J475,'Assignment Tool'!D491:D2524,0)))</f>
        <v/>
      </c>
    </row>
    <row r="476" spans="1:11" x14ac:dyDescent="0.25">
      <c r="A476" s="118" t="str">
        <f t="shared" si="14"/>
        <v/>
      </c>
      <c r="G476" t="str">
        <f>IF('Assignment Tool'!C476="","",IF('Assignment Tool'!C476="FST",'Assignment Tool'!D476,""))</f>
        <v/>
      </c>
      <c r="H476">
        <v>476</v>
      </c>
      <c r="I476" t="str">
        <f t="shared" si="15"/>
        <v/>
      </c>
      <c r="J476" t="str">
        <f t="array" ref="J476">IFERROR(INDEX($G$2:$G$2050,_xlfn.AGGREGATE(15,6,(ROW($G$2:$G$2050)-ROW($G$2)+1)/($G$2:$G$2050&lt;&gt;""),ROWS(J$1:J476))),"")</f>
        <v/>
      </c>
      <c r="K476" t="str">
        <f>IF(J476="","",INDEX('Assignment Tool'!E492:E2525,MATCH(FA_DATA!J476,'Assignment Tool'!D492:D2525,0)))</f>
        <v/>
      </c>
    </row>
    <row r="477" spans="1:11" x14ac:dyDescent="0.25">
      <c r="A477" s="118" t="str">
        <f t="shared" si="14"/>
        <v/>
      </c>
      <c r="G477" t="str">
        <f>IF('Assignment Tool'!C477="","",IF('Assignment Tool'!C477="FST",'Assignment Tool'!D477,""))</f>
        <v/>
      </c>
      <c r="H477">
        <v>477</v>
      </c>
      <c r="I477" t="str">
        <f t="shared" si="15"/>
        <v/>
      </c>
      <c r="J477" t="str">
        <f t="array" ref="J477">IFERROR(INDEX($G$2:$G$2050,_xlfn.AGGREGATE(15,6,(ROW($G$2:$G$2050)-ROW($G$2)+1)/($G$2:$G$2050&lt;&gt;""),ROWS(J$1:J477))),"")</f>
        <v/>
      </c>
      <c r="K477" t="str">
        <f>IF(J477="","",INDEX('Assignment Tool'!E493:E2526,MATCH(FA_DATA!J477,'Assignment Tool'!D493:D2526,0)))</f>
        <v/>
      </c>
    </row>
    <row r="478" spans="1:11" x14ac:dyDescent="0.25">
      <c r="A478" s="118" t="str">
        <f t="shared" si="14"/>
        <v/>
      </c>
      <c r="G478" t="str">
        <f>IF('Assignment Tool'!C478="","",IF('Assignment Tool'!C478="FST",'Assignment Tool'!D478,""))</f>
        <v/>
      </c>
      <c r="H478">
        <v>478</v>
      </c>
      <c r="I478" t="str">
        <f t="shared" si="15"/>
        <v/>
      </c>
      <c r="J478" t="str">
        <f t="array" ref="J478">IFERROR(INDEX($G$2:$G$2050,_xlfn.AGGREGATE(15,6,(ROW($G$2:$G$2050)-ROW($G$2)+1)/($G$2:$G$2050&lt;&gt;""),ROWS(J$1:J478))),"")</f>
        <v/>
      </c>
      <c r="K478" t="str">
        <f>IF(J478="","",INDEX('Assignment Tool'!E494:E2527,MATCH(FA_DATA!J478,'Assignment Tool'!D494:D2527,0)))</f>
        <v/>
      </c>
    </row>
    <row r="479" spans="1:11" x14ac:dyDescent="0.25">
      <c r="A479" s="118" t="str">
        <f t="shared" si="14"/>
        <v/>
      </c>
      <c r="G479" t="str">
        <f>IF('Assignment Tool'!C479="","",IF('Assignment Tool'!C479="FST",'Assignment Tool'!D479,""))</f>
        <v/>
      </c>
      <c r="H479">
        <v>479</v>
      </c>
      <c r="I479" t="str">
        <f t="shared" si="15"/>
        <v/>
      </c>
      <c r="J479" t="str">
        <f t="array" ref="J479">IFERROR(INDEX($G$2:$G$2050,_xlfn.AGGREGATE(15,6,(ROW($G$2:$G$2050)-ROW($G$2)+1)/($G$2:$G$2050&lt;&gt;""),ROWS(J$1:J479))),"")</f>
        <v/>
      </c>
      <c r="K479" t="str">
        <f>IF(J479="","",INDEX('Assignment Tool'!E495:E2528,MATCH(FA_DATA!J479,'Assignment Tool'!D495:D2528,0)))</f>
        <v/>
      </c>
    </row>
    <row r="480" spans="1:11" x14ac:dyDescent="0.25">
      <c r="A480" s="118" t="str">
        <f t="shared" si="14"/>
        <v/>
      </c>
      <c r="G480" t="str">
        <f>IF('Assignment Tool'!C480="","",IF('Assignment Tool'!C480="FST",'Assignment Tool'!D480,""))</f>
        <v/>
      </c>
      <c r="H480">
        <v>480</v>
      </c>
      <c r="I480" t="str">
        <f t="shared" si="15"/>
        <v/>
      </c>
      <c r="J480" t="str">
        <f t="array" ref="J480">IFERROR(INDEX($G$2:$G$2050,_xlfn.AGGREGATE(15,6,(ROW($G$2:$G$2050)-ROW($G$2)+1)/($G$2:$G$2050&lt;&gt;""),ROWS(J$1:J480))),"")</f>
        <v/>
      </c>
      <c r="K480" t="str">
        <f>IF(J480="","",INDEX('Assignment Tool'!E496:E2529,MATCH(FA_DATA!J480,'Assignment Tool'!D496:D2529,0)))</f>
        <v/>
      </c>
    </row>
    <row r="481" spans="1:11" x14ac:dyDescent="0.25">
      <c r="A481" s="118" t="str">
        <f t="shared" si="14"/>
        <v/>
      </c>
      <c r="G481" t="str">
        <f>IF('Assignment Tool'!C481="","",IF('Assignment Tool'!C481="FST",'Assignment Tool'!D481,""))</f>
        <v/>
      </c>
      <c r="H481">
        <v>481</v>
      </c>
      <c r="I481" t="str">
        <f t="shared" si="15"/>
        <v/>
      </c>
      <c r="J481" t="str">
        <f t="array" ref="J481">IFERROR(INDEX($G$2:$G$2050,_xlfn.AGGREGATE(15,6,(ROW($G$2:$G$2050)-ROW($G$2)+1)/($G$2:$G$2050&lt;&gt;""),ROWS(J$1:J481))),"")</f>
        <v/>
      </c>
      <c r="K481" t="str">
        <f>IF(J481="","",INDEX('Assignment Tool'!E497:E2530,MATCH(FA_DATA!J481,'Assignment Tool'!D497:D2530,0)))</f>
        <v/>
      </c>
    </row>
    <row r="482" spans="1:11" x14ac:dyDescent="0.25">
      <c r="A482" s="118" t="str">
        <f t="shared" si="14"/>
        <v/>
      </c>
      <c r="G482" t="str">
        <f>IF('Assignment Tool'!C482="","",IF('Assignment Tool'!C482="FST",'Assignment Tool'!D482,""))</f>
        <v/>
      </c>
      <c r="H482">
        <v>482</v>
      </c>
      <c r="I482" t="str">
        <f t="shared" si="15"/>
        <v/>
      </c>
      <c r="J482" t="str">
        <f t="array" ref="J482">IFERROR(INDEX($G$2:$G$2050,_xlfn.AGGREGATE(15,6,(ROW($G$2:$G$2050)-ROW($G$2)+1)/($G$2:$G$2050&lt;&gt;""),ROWS(J$1:J482))),"")</f>
        <v/>
      </c>
      <c r="K482" t="str">
        <f>IF(J482="","",INDEX('Assignment Tool'!E498:E2531,MATCH(FA_DATA!J482,'Assignment Tool'!D498:D2531,0)))</f>
        <v/>
      </c>
    </row>
    <row r="483" spans="1:11" x14ac:dyDescent="0.25">
      <c r="A483" s="118" t="str">
        <f t="shared" si="14"/>
        <v/>
      </c>
      <c r="G483" t="str">
        <f>IF('Assignment Tool'!C483="","",IF('Assignment Tool'!C483="FST",'Assignment Tool'!D483,""))</f>
        <v/>
      </c>
      <c r="H483">
        <v>483</v>
      </c>
      <c r="I483" t="str">
        <f t="shared" si="15"/>
        <v/>
      </c>
      <c r="J483" t="str">
        <f t="array" ref="J483">IFERROR(INDEX($G$2:$G$2050,_xlfn.AGGREGATE(15,6,(ROW($G$2:$G$2050)-ROW($G$2)+1)/($G$2:$G$2050&lt;&gt;""),ROWS(J$1:J483))),"")</f>
        <v/>
      </c>
      <c r="K483" t="str">
        <f>IF(J483="","",INDEX('Assignment Tool'!E499:E2532,MATCH(FA_DATA!J483,'Assignment Tool'!D499:D2532,0)))</f>
        <v/>
      </c>
    </row>
    <row r="484" spans="1:11" x14ac:dyDescent="0.25">
      <c r="A484" s="118" t="str">
        <f t="shared" si="14"/>
        <v/>
      </c>
      <c r="G484" t="str">
        <f>IF('Assignment Tool'!C484="","",IF('Assignment Tool'!C484="FST",'Assignment Tool'!D484,""))</f>
        <v/>
      </c>
      <c r="H484">
        <v>484</v>
      </c>
      <c r="I484" t="str">
        <f t="shared" si="15"/>
        <v/>
      </c>
      <c r="J484" t="str">
        <f t="array" ref="J484">IFERROR(INDEX($G$2:$G$2050,_xlfn.AGGREGATE(15,6,(ROW($G$2:$G$2050)-ROW($G$2)+1)/($G$2:$G$2050&lt;&gt;""),ROWS(J$1:J484))),"")</f>
        <v/>
      </c>
      <c r="K484" t="str">
        <f>IF(J484="","",INDEX('Assignment Tool'!E500:E2533,MATCH(FA_DATA!J484,'Assignment Tool'!D500:D2533,0)))</f>
        <v/>
      </c>
    </row>
    <row r="485" spans="1:11" x14ac:dyDescent="0.25">
      <c r="A485" s="118" t="str">
        <f t="shared" si="14"/>
        <v/>
      </c>
      <c r="G485" t="str">
        <f>IF('Assignment Tool'!C485="","",IF('Assignment Tool'!C485="FST",'Assignment Tool'!D485,""))</f>
        <v/>
      </c>
      <c r="H485">
        <v>485</v>
      </c>
      <c r="I485" t="str">
        <f t="shared" si="15"/>
        <v/>
      </c>
      <c r="J485" t="str">
        <f t="array" ref="J485">IFERROR(INDEX($G$2:$G$2050,_xlfn.AGGREGATE(15,6,(ROW($G$2:$G$2050)-ROW($G$2)+1)/($G$2:$G$2050&lt;&gt;""),ROWS(J$1:J485))),"")</f>
        <v/>
      </c>
      <c r="K485" t="str">
        <f>IF(J485="","",INDEX('Assignment Tool'!E501:E2534,MATCH(FA_DATA!J485,'Assignment Tool'!D501:D2534,0)))</f>
        <v/>
      </c>
    </row>
    <row r="486" spans="1:11" x14ac:dyDescent="0.25">
      <c r="A486" s="118" t="str">
        <f t="shared" si="14"/>
        <v/>
      </c>
      <c r="G486" t="str">
        <f>IF('Assignment Tool'!C486="","",IF('Assignment Tool'!C486="FST",'Assignment Tool'!D486,""))</f>
        <v/>
      </c>
      <c r="H486">
        <v>486</v>
      </c>
      <c r="I486" t="str">
        <f t="shared" si="15"/>
        <v/>
      </c>
      <c r="J486" t="str">
        <f t="array" ref="J486">IFERROR(INDEX($G$2:$G$2050,_xlfn.AGGREGATE(15,6,(ROW($G$2:$G$2050)-ROW($G$2)+1)/($G$2:$G$2050&lt;&gt;""),ROWS(J$1:J486))),"")</f>
        <v/>
      </c>
      <c r="K486" t="str">
        <f>IF(J486="","",INDEX('Assignment Tool'!E502:E2535,MATCH(FA_DATA!J486,'Assignment Tool'!D502:D2535,0)))</f>
        <v/>
      </c>
    </row>
    <row r="487" spans="1:11" x14ac:dyDescent="0.25">
      <c r="A487" s="118" t="str">
        <f t="shared" si="14"/>
        <v/>
      </c>
      <c r="G487" t="str">
        <f>IF('Assignment Tool'!C487="","",IF('Assignment Tool'!C487="FST",'Assignment Tool'!D487,""))</f>
        <v/>
      </c>
      <c r="H487">
        <v>487</v>
      </c>
      <c r="I487" t="str">
        <f t="shared" si="15"/>
        <v/>
      </c>
      <c r="J487" t="str">
        <f t="array" ref="J487">IFERROR(INDEX($G$2:$G$2050,_xlfn.AGGREGATE(15,6,(ROW($G$2:$G$2050)-ROW($G$2)+1)/($G$2:$G$2050&lt;&gt;""),ROWS(J$1:J487))),"")</f>
        <v/>
      </c>
      <c r="K487" t="str">
        <f>IF(J487="","",INDEX('Assignment Tool'!E503:E2536,MATCH(FA_DATA!J487,'Assignment Tool'!D503:D2536,0)))</f>
        <v/>
      </c>
    </row>
    <row r="488" spans="1:11" x14ac:dyDescent="0.25">
      <c r="A488" s="118" t="str">
        <f t="shared" si="14"/>
        <v/>
      </c>
      <c r="G488" t="str">
        <f>IF('Assignment Tool'!C488="","",IF('Assignment Tool'!C488="FST",'Assignment Tool'!D488,""))</f>
        <v/>
      </c>
      <c r="H488">
        <v>488</v>
      </c>
      <c r="I488" t="str">
        <f t="shared" si="15"/>
        <v/>
      </c>
      <c r="J488" t="str">
        <f t="array" ref="J488">IFERROR(INDEX($G$2:$G$2050,_xlfn.AGGREGATE(15,6,(ROW($G$2:$G$2050)-ROW($G$2)+1)/($G$2:$G$2050&lt;&gt;""),ROWS(J$1:J488))),"")</f>
        <v/>
      </c>
      <c r="K488" t="str">
        <f>IF(J488="","",INDEX('Assignment Tool'!E504:E2537,MATCH(FA_DATA!J488,'Assignment Tool'!D504:D2537,0)))</f>
        <v/>
      </c>
    </row>
    <row r="489" spans="1:11" x14ac:dyDescent="0.25">
      <c r="A489" s="118" t="str">
        <f t="shared" si="14"/>
        <v/>
      </c>
      <c r="G489" t="str">
        <f>IF('Assignment Tool'!C489="","",IF('Assignment Tool'!C489="FST",'Assignment Tool'!D489,""))</f>
        <v/>
      </c>
      <c r="H489">
        <v>489</v>
      </c>
      <c r="I489" t="str">
        <f t="shared" si="15"/>
        <v/>
      </c>
      <c r="J489" t="str">
        <f t="array" ref="J489">IFERROR(INDEX($G$2:$G$2050,_xlfn.AGGREGATE(15,6,(ROW($G$2:$G$2050)-ROW($G$2)+1)/($G$2:$G$2050&lt;&gt;""),ROWS(J$1:J489))),"")</f>
        <v/>
      </c>
      <c r="K489" t="str">
        <f>IF(J489="","",INDEX('Assignment Tool'!E505:E2538,MATCH(FA_DATA!J489,'Assignment Tool'!D505:D2538,0)))</f>
        <v/>
      </c>
    </row>
    <row r="490" spans="1:11" x14ac:dyDescent="0.25">
      <c r="A490" s="118" t="str">
        <f t="shared" si="14"/>
        <v/>
      </c>
      <c r="G490" t="str">
        <f>IF('Assignment Tool'!C490="","",IF('Assignment Tool'!C490="FST",'Assignment Tool'!D490,""))</f>
        <v/>
      </c>
      <c r="H490">
        <v>490</v>
      </c>
      <c r="I490" t="str">
        <f t="shared" si="15"/>
        <v/>
      </c>
      <c r="J490" t="str">
        <f t="array" ref="J490">IFERROR(INDEX($G$2:$G$2050,_xlfn.AGGREGATE(15,6,(ROW($G$2:$G$2050)-ROW($G$2)+1)/($G$2:$G$2050&lt;&gt;""),ROWS(J$1:J490))),"")</f>
        <v/>
      </c>
      <c r="K490" t="str">
        <f>IF(J490="","",INDEX('Assignment Tool'!E506:E2539,MATCH(FA_DATA!J490,'Assignment Tool'!D506:D2539,0)))</f>
        <v/>
      </c>
    </row>
    <row r="491" spans="1:11" x14ac:dyDescent="0.25">
      <c r="A491" s="118" t="str">
        <f t="shared" si="14"/>
        <v/>
      </c>
      <c r="G491" t="str">
        <f>IF('Assignment Tool'!C491="","",IF('Assignment Tool'!C491="FST",'Assignment Tool'!D491,""))</f>
        <v/>
      </c>
      <c r="H491">
        <v>491</v>
      </c>
      <c r="I491" t="str">
        <f t="shared" si="15"/>
        <v/>
      </c>
      <c r="J491" t="str">
        <f t="array" ref="J491">IFERROR(INDEX($G$2:$G$2050,_xlfn.AGGREGATE(15,6,(ROW($G$2:$G$2050)-ROW($G$2)+1)/($G$2:$G$2050&lt;&gt;""),ROWS(J$1:J491))),"")</f>
        <v/>
      </c>
      <c r="K491" t="str">
        <f>IF(J491="","",INDEX('Assignment Tool'!E507:E2540,MATCH(FA_DATA!J491,'Assignment Tool'!D507:D2540,0)))</f>
        <v/>
      </c>
    </row>
    <row r="492" spans="1:11" x14ac:dyDescent="0.25">
      <c r="A492" s="118" t="str">
        <f t="shared" si="14"/>
        <v/>
      </c>
      <c r="G492" t="str">
        <f>IF('Assignment Tool'!C492="","",IF('Assignment Tool'!C492="FST",'Assignment Tool'!D492,""))</f>
        <v/>
      </c>
      <c r="H492">
        <v>492</v>
      </c>
      <c r="I492" t="str">
        <f t="shared" si="15"/>
        <v/>
      </c>
      <c r="J492" t="str">
        <f t="array" ref="J492">IFERROR(INDEX($G$2:$G$2050,_xlfn.AGGREGATE(15,6,(ROW($G$2:$G$2050)-ROW($G$2)+1)/($G$2:$G$2050&lt;&gt;""),ROWS(J$1:J492))),"")</f>
        <v/>
      </c>
      <c r="K492" t="str">
        <f>IF(J492="","",INDEX('Assignment Tool'!E508:E2541,MATCH(FA_DATA!J492,'Assignment Tool'!D508:D2541,0)))</f>
        <v/>
      </c>
    </row>
    <row r="493" spans="1:11" x14ac:dyDescent="0.25">
      <c r="A493" s="118" t="str">
        <f t="shared" si="14"/>
        <v/>
      </c>
      <c r="G493" t="str">
        <f>IF('Assignment Tool'!C493="","",IF('Assignment Tool'!C493="FST",'Assignment Tool'!D493,""))</f>
        <v/>
      </c>
      <c r="H493">
        <v>493</v>
      </c>
      <c r="I493" t="str">
        <f t="shared" si="15"/>
        <v/>
      </c>
      <c r="J493" t="str">
        <f t="array" ref="J493">IFERROR(INDEX($G$2:$G$2050,_xlfn.AGGREGATE(15,6,(ROW($G$2:$G$2050)-ROW($G$2)+1)/($G$2:$G$2050&lt;&gt;""),ROWS(J$1:J493))),"")</f>
        <v/>
      </c>
      <c r="K493" t="str">
        <f>IF(J493="","",INDEX('Assignment Tool'!E509:E2542,MATCH(FA_DATA!J493,'Assignment Tool'!D509:D2542,0)))</f>
        <v/>
      </c>
    </row>
    <row r="494" spans="1:11" x14ac:dyDescent="0.25">
      <c r="A494" s="118" t="str">
        <f t="shared" si="14"/>
        <v/>
      </c>
      <c r="G494" t="str">
        <f>IF('Assignment Tool'!C494="","",IF('Assignment Tool'!C494="FST",'Assignment Tool'!D494,""))</f>
        <v/>
      </c>
      <c r="H494">
        <v>494</v>
      </c>
      <c r="I494" t="str">
        <f t="shared" si="15"/>
        <v/>
      </c>
      <c r="J494" t="str">
        <f t="array" ref="J494">IFERROR(INDEX($G$2:$G$2050,_xlfn.AGGREGATE(15,6,(ROW($G$2:$G$2050)-ROW($G$2)+1)/($G$2:$G$2050&lt;&gt;""),ROWS(J$1:J494))),"")</f>
        <v/>
      </c>
      <c r="K494" t="str">
        <f>IF(J494="","",INDEX('Assignment Tool'!E510:E2543,MATCH(FA_DATA!J494,'Assignment Tool'!D510:D2543,0)))</f>
        <v/>
      </c>
    </row>
    <row r="495" spans="1:11" x14ac:dyDescent="0.25">
      <c r="A495" s="118" t="str">
        <f t="shared" si="14"/>
        <v/>
      </c>
      <c r="G495" t="str">
        <f>IF('Assignment Tool'!C495="","",IF('Assignment Tool'!C495="FST",'Assignment Tool'!D495,""))</f>
        <v/>
      </c>
      <c r="H495">
        <v>495</v>
      </c>
      <c r="I495" t="str">
        <f t="shared" si="15"/>
        <v/>
      </c>
      <c r="J495" t="str">
        <f t="array" ref="J495">IFERROR(INDEX($G$2:$G$2050,_xlfn.AGGREGATE(15,6,(ROW($G$2:$G$2050)-ROW($G$2)+1)/($G$2:$G$2050&lt;&gt;""),ROWS(J$1:J495))),"")</f>
        <v/>
      </c>
      <c r="K495" t="str">
        <f>IF(J495="","",INDEX('Assignment Tool'!E511:E2544,MATCH(FA_DATA!J495,'Assignment Tool'!D511:D2544,0)))</f>
        <v/>
      </c>
    </row>
    <row r="496" spans="1:11" x14ac:dyDescent="0.25">
      <c r="A496" s="118" t="str">
        <f t="shared" si="14"/>
        <v/>
      </c>
      <c r="G496" t="str">
        <f>IF('Assignment Tool'!C496="","",IF('Assignment Tool'!C496="FST",'Assignment Tool'!D496,""))</f>
        <v/>
      </c>
      <c r="H496">
        <v>496</v>
      </c>
      <c r="I496" t="str">
        <f t="shared" si="15"/>
        <v/>
      </c>
      <c r="J496" t="str">
        <f t="array" ref="J496">IFERROR(INDEX($G$2:$G$2050,_xlfn.AGGREGATE(15,6,(ROW($G$2:$G$2050)-ROW($G$2)+1)/($G$2:$G$2050&lt;&gt;""),ROWS(J$1:J496))),"")</f>
        <v/>
      </c>
      <c r="K496" t="str">
        <f>IF(J496="","",INDEX('Assignment Tool'!E512:E2545,MATCH(FA_DATA!J496,'Assignment Tool'!D512:D2545,0)))</f>
        <v/>
      </c>
    </row>
    <row r="497" spans="1:11" x14ac:dyDescent="0.25">
      <c r="A497" s="118" t="str">
        <f t="shared" si="14"/>
        <v/>
      </c>
      <c r="G497" t="str">
        <f>IF('Assignment Tool'!C497="","",IF('Assignment Tool'!C497="FST",'Assignment Tool'!D497,""))</f>
        <v/>
      </c>
      <c r="H497">
        <v>497</v>
      </c>
      <c r="I497" t="str">
        <f t="shared" si="15"/>
        <v/>
      </c>
      <c r="J497" t="str">
        <f t="array" ref="J497">IFERROR(INDEX($G$2:$G$2050,_xlfn.AGGREGATE(15,6,(ROW($G$2:$G$2050)-ROW($G$2)+1)/($G$2:$G$2050&lt;&gt;""),ROWS(J$1:J497))),"")</f>
        <v/>
      </c>
      <c r="K497" t="str">
        <f>IF(J497="","",INDEX('Assignment Tool'!E513:E2546,MATCH(FA_DATA!J497,'Assignment Tool'!D513:D2546,0)))</f>
        <v/>
      </c>
    </row>
    <row r="498" spans="1:11" x14ac:dyDescent="0.25">
      <c r="A498" s="118" t="str">
        <f t="shared" si="14"/>
        <v/>
      </c>
      <c r="G498" t="str">
        <f>IF('Assignment Tool'!C498="","",IF('Assignment Tool'!C498="FST",'Assignment Tool'!D498,""))</f>
        <v/>
      </c>
      <c r="H498">
        <v>498</v>
      </c>
      <c r="I498" t="str">
        <f t="shared" si="15"/>
        <v/>
      </c>
      <c r="J498" t="str">
        <f t="array" ref="J498">IFERROR(INDEX($G$2:$G$2050,_xlfn.AGGREGATE(15,6,(ROW($G$2:$G$2050)-ROW($G$2)+1)/($G$2:$G$2050&lt;&gt;""),ROWS(J$1:J498))),"")</f>
        <v/>
      </c>
      <c r="K498" t="str">
        <f>IF(J498="","",INDEX('Assignment Tool'!E514:E2547,MATCH(FA_DATA!J498,'Assignment Tool'!D514:D2547,0)))</f>
        <v/>
      </c>
    </row>
    <row r="499" spans="1:11" x14ac:dyDescent="0.25">
      <c r="A499" s="118" t="str">
        <f t="shared" si="14"/>
        <v/>
      </c>
      <c r="G499" t="str">
        <f>IF('Assignment Tool'!C499="","",IF('Assignment Tool'!C499="FST",'Assignment Tool'!D499,""))</f>
        <v/>
      </c>
      <c r="H499">
        <v>499</v>
      </c>
      <c r="I499" t="str">
        <f t="shared" si="15"/>
        <v/>
      </c>
      <c r="J499" t="str">
        <f t="array" ref="J499">IFERROR(INDEX($G$2:$G$2050,_xlfn.AGGREGATE(15,6,(ROW($G$2:$G$2050)-ROW($G$2)+1)/($G$2:$G$2050&lt;&gt;""),ROWS(J$1:J499))),"")</f>
        <v/>
      </c>
      <c r="K499" t="str">
        <f>IF(J499="","",INDEX('Assignment Tool'!E515:E2548,MATCH(FA_DATA!J499,'Assignment Tool'!D515:D2548,0)))</f>
        <v/>
      </c>
    </row>
    <row r="500" spans="1:11" x14ac:dyDescent="0.25">
      <c r="A500" s="118" t="str">
        <f t="shared" si="14"/>
        <v/>
      </c>
      <c r="G500" t="str">
        <f>IF('Assignment Tool'!C500="","",IF('Assignment Tool'!C500="FST",'Assignment Tool'!D500,""))</f>
        <v/>
      </c>
      <c r="H500">
        <v>500</v>
      </c>
      <c r="I500" t="str">
        <f t="shared" si="15"/>
        <v/>
      </c>
      <c r="J500" t="str">
        <f t="array" ref="J500">IFERROR(INDEX($G$2:$G$2050,_xlfn.AGGREGATE(15,6,(ROW($G$2:$G$2050)-ROW($G$2)+1)/($G$2:$G$2050&lt;&gt;""),ROWS(J$1:J500))),"")</f>
        <v/>
      </c>
      <c r="K500" t="str">
        <f>IF(J500="","",INDEX('Assignment Tool'!E516:E2549,MATCH(FA_DATA!J500,'Assignment Tool'!D516:D2549,0)))</f>
        <v/>
      </c>
    </row>
    <row r="501" spans="1:11" x14ac:dyDescent="0.25">
      <c r="A501" s="118" t="str">
        <f t="shared" si="14"/>
        <v/>
      </c>
      <c r="G501" t="str">
        <f>IF('Assignment Tool'!C501="","",IF('Assignment Tool'!C501="FST",'Assignment Tool'!D501,""))</f>
        <v/>
      </c>
      <c r="H501">
        <v>501</v>
      </c>
      <c r="I501" t="str">
        <f t="shared" si="15"/>
        <v/>
      </c>
      <c r="J501" t="str">
        <f t="array" ref="J501">IFERROR(INDEX($G$2:$G$2050,_xlfn.AGGREGATE(15,6,(ROW($G$2:$G$2050)-ROW($G$2)+1)/($G$2:$G$2050&lt;&gt;""),ROWS(J$1:J501))),"")</f>
        <v/>
      </c>
      <c r="K501" t="str">
        <f>IF(J501="","",INDEX('Assignment Tool'!E517:E2550,MATCH(FA_DATA!J501,'Assignment Tool'!D517:D2550,0)))</f>
        <v/>
      </c>
    </row>
    <row r="502" spans="1:11" x14ac:dyDescent="0.25">
      <c r="A502" s="118" t="str">
        <f t="shared" si="14"/>
        <v/>
      </c>
      <c r="G502" t="str">
        <f>IF('Assignment Tool'!C502="","",IF('Assignment Tool'!C502="FST",'Assignment Tool'!D502,""))</f>
        <v/>
      </c>
      <c r="H502">
        <v>502</v>
      </c>
      <c r="I502" t="str">
        <f t="shared" si="15"/>
        <v/>
      </c>
      <c r="J502" t="str">
        <f t="array" ref="J502">IFERROR(INDEX($G$2:$G$2050,_xlfn.AGGREGATE(15,6,(ROW($G$2:$G$2050)-ROW($G$2)+1)/($G$2:$G$2050&lt;&gt;""),ROWS(J$1:J502))),"")</f>
        <v/>
      </c>
      <c r="K502" t="str">
        <f>IF(J502="","",INDEX('Assignment Tool'!E518:E2551,MATCH(FA_DATA!J502,'Assignment Tool'!D518:D2551,0)))</f>
        <v/>
      </c>
    </row>
    <row r="503" spans="1:11" x14ac:dyDescent="0.25">
      <c r="A503" s="118" t="str">
        <f t="shared" si="14"/>
        <v/>
      </c>
      <c r="G503" t="str">
        <f>IF('Assignment Tool'!C503="","",IF('Assignment Tool'!C503="FST",'Assignment Tool'!D503,""))</f>
        <v/>
      </c>
      <c r="H503">
        <v>503</v>
      </c>
      <c r="I503" t="str">
        <f t="shared" si="15"/>
        <v/>
      </c>
      <c r="J503" t="str">
        <f t="array" ref="J503">IFERROR(INDEX($G$2:$G$2050,_xlfn.AGGREGATE(15,6,(ROW($G$2:$G$2050)-ROW($G$2)+1)/($G$2:$G$2050&lt;&gt;""),ROWS(J$1:J503))),"")</f>
        <v/>
      </c>
      <c r="K503" t="str">
        <f>IF(J503="","",INDEX('Assignment Tool'!E519:E2552,MATCH(FA_DATA!J503,'Assignment Tool'!D519:D2552,0)))</f>
        <v/>
      </c>
    </row>
    <row r="504" spans="1:11" x14ac:dyDescent="0.25">
      <c r="A504" s="118" t="str">
        <f t="shared" si="14"/>
        <v/>
      </c>
      <c r="G504" t="str">
        <f>IF('Assignment Tool'!C504="","",IF('Assignment Tool'!C504="FST",'Assignment Tool'!D504,""))</f>
        <v/>
      </c>
      <c r="H504">
        <v>504</v>
      </c>
      <c r="I504" t="str">
        <f t="shared" si="15"/>
        <v/>
      </c>
      <c r="J504" t="str">
        <f t="array" ref="J504">IFERROR(INDEX($G$2:$G$2050,_xlfn.AGGREGATE(15,6,(ROW($G$2:$G$2050)-ROW($G$2)+1)/($G$2:$G$2050&lt;&gt;""),ROWS(J$1:J504))),"")</f>
        <v/>
      </c>
      <c r="K504" t="str">
        <f>IF(J504="","",INDEX('Assignment Tool'!E520:E2553,MATCH(FA_DATA!J504,'Assignment Tool'!D520:D2553,0)))</f>
        <v/>
      </c>
    </row>
    <row r="505" spans="1:11" x14ac:dyDescent="0.25">
      <c r="A505" s="118" t="str">
        <f t="shared" si="14"/>
        <v/>
      </c>
      <c r="G505" t="str">
        <f>IF('Assignment Tool'!C505="","",IF('Assignment Tool'!C505="FST",'Assignment Tool'!D505,""))</f>
        <v/>
      </c>
      <c r="H505">
        <v>505</v>
      </c>
      <c r="I505" t="str">
        <f t="shared" si="15"/>
        <v/>
      </c>
      <c r="J505" t="str">
        <f t="array" ref="J505">IFERROR(INDEX($G$2:$G$2050,_xlfn.AGGREGATE(15,6,(ROW($G$2:$G$2050)-ROW($G$2)+1)/($G$2:$G$2050&lt;&gt;""),ROWS(J$1:J505))),"")</f>
        <v/>
      </c>
      <c r="K505" t="str">
        <f>IF(J505="","",INDEX('Assignment Tool'!E521:E2554,MATCH(FA_DATA!J505,'Assignment Tool'!D521:D2554,0)))</f>
        <v/>
      </c>
    </row>
    <row r="506" spans="1:11" x14ac:dyDescent="0.25">
      <c r="A506" s="118" t="str">
        <f t="shared" si="14"/>
        <v/>
      </c>
      <c r="G506" t="str">
        <f>IF('Assignment Tool'!C506="","",IF('Assignment Tool'!C506="FST",'Assignment Tool'!D506,""))</f>
        <v/>
      </c>
      <c r="H506">
        <v>506</v>
      </c>
      <c r="I506" t="str">
        <f t="shared" si="15"/>
        <v/>
      </c>
      <c r="J506" t="str">
        <f t="array" ref="J506">IFERROR(INDEX($G$2:$G$2050,_xlfn.AGGREGATE(15,6,(ROW($G$2:$G$2050)-ROW($G$2)+1)/($G$2:$G$2050&lt;&gt;""),ROWS(J$1:J506))),"")</f>
        <v/>
      </c>
      <c r="K506" t="str">
        <f>IF(J506="","",INDEX('Assignment Tool'!E522:E2555,MATCH(FA_DATA!J506,'Assignment Tool'!D522:D2555,0)))</f>
        <v/>
      </c>
    </row>
    <row r="507" spans="1:11" x14ac:dyDescent="0.25">
      <c r="A507" s="118" t="str">
        <f t="shared" si="14"/>
        <v/>
      </c>
      <c r="G507" t="str">
        <f>IF('Assignment Tool'!C507="","",IF('Assignment Tool'!C507="FST",'Assignment Tool'!D507,""))</f>
        <v/>
      </c>
      <c r="H507">
        <v>507</v>
      </c>
      <c r="I507" t="str">
        <f t="shared" si="15"/>
        <v/>
      </c>
      <c r="J507" t="str">
        <f t="array" ref="J507">IFERROR(INDEX($G$2:$G$2050,_xlfn.AGGREGATE(15,6,(ROW($G$2:$G$2050)-ROW($G$2)+1)/($G$2:$G$2050&lt;&gt;""),ROWS(J$1:J507))),"")</f>
        <v/>
      </c>
      <c r="K507" t="str">
        <f>IF(J507="","",INDEX('Assignment Tool'!E523:E2556,MATCH(FA_DATA!J507,'Assignment Tool'!D523:D2556,0)))</f>
        <v/>
      </c>
    </row>
    <row r="508" spans="1:11" x14ac:dyDescent="0.25">
      <c r="A508" s="118" t="str">
        <f t="shared" si="14"/>
        <v/>
      </c>
      <c r="G508" t="str">
        <f>IF('Assignment Tool'!C508="","",IF('Assignment Tool'!C508="FST",'Assignment Tool'!D508,""))</f>
        <v/>
      </c>
      <c r="H508">
        <v>508</v>
      </c>
      <c r="I508" t="str">
        <f t="shared" si="15"/>
        <v/>
      </c>
      <c r="J508" t="str">
        <f t="array" ref="J508">IFERROR(INDEX($G$2:$G$2050,_xlfn.AGGREGATE(15,6,(ROW($G$2:$G$2050)-ROW($G$2)+1)/($G$2:$G$2050&lt;&gt;""),ROWS(J$1:J508))),"")</f>
        <v/>
      </c>
      <c r="K508" t="str">
        <f>IF(J508="","",INDEX('Assignment Tool'!E524:E2557,MATCH(FA_DATA!J508,'Assignment Tool'!D524:D2557,0)))</f>
        <v/>
      </c>
    </row>
    <row r="509" spans="1:11" x14ac:dyDescent="0.25">
      <c r="A509" s="118" t="str">
        <f t="shared" si="14"/>
        <v/>
      </c>
      <c r="G509" t="str">
        <f>IF('Assignment Tool'!C509="","",IF('Assignment Tool'!C509="FST",'Assignment Tool'!D509,""))</f>
        <v/>
      </c>
      <c r="H509">
        <v>509</v>
      </c>
      <c r="I509" t="str">
        <f t="shared" si="15"/>
        <v/>
      </c>
      <c r="J509" t="str">
        <f t="array" ref="J509">IFERROR(INDEX($G$2:$G$2050,_xlfn.AGGREGATE(15,6,(ROW($G$2:$G$2050)-ROW($G$2)+1)/($G$2:$G$2050&lt;&gt;""),ROWS(J$1:J509))),"")</f>
        <v/>
      </c>
      <c r="K509" t="str">
        <f>IF(J509="","",INDEX('Assignment Tool'!E525:E2558,MATCH(FA_DATA!J509,'Assignment Tool'!D525:D2558,0)))</f>
        <v/>
      </c>
    </row>
    <row r="510" spans="1:11" x14ac:dyDescent="0.25">
      <c r="A510" s="118" t="str">
        <f t="shared" si="14"/>
        <v/>
      </c>
      <c r="G510" t="str">
        <f>IF('Assignment Tool'!C510="","",IF('Assignment Tool'!C510="FST",'Assignment Tool'!D510,""))</f>
        <v/>
      </c>
      <c r="H510">
        <v>510</v>
      </c>
      <c r="I510" t="str">
        <f t="shared" si="15"/>
        <v/>
      </c>
      <c r="J510" t="str">
        <f t="array" ref="J510">IFERROR(INDEX($G$2:$G$2050,_xlfn.AGGREGATE(15,6,(ROW($G$2:$G$2050)-ROW($G$2)+1)/($G$2:$G$2050&lt;&gt;""),ROWS(J$1:J510))),"")</f>
        <v/>
      </c>
      <c r="K510" t="str">
        <f>IF(J510="","",INDEX('Assignment Tool'!E526:E2559,MATCH(FA_DATA!J510,'Assignment Tool'!D526:D2559,0)))</f>
        <v/>
      </c>
    </row>
    <row r="511" spans="1:11" x14ac:dyDescent="0.25">
      <c r="A511" s="118" t="str">
        <f t="shared" si="14"/>
        <v/>
      </c>
      <c r="G511" t="str">
        <f>IF('Assignment Tool'!C511="","",IF('Assignment Tool'!C511="FST",'Assignment Tool'!D511,""))</f>
        <v/>
      </c>
      <c r="H511">
        <v>511</v>
      </c>
      <c r="I511" t="str">
        <f t="shared" si="15"/>
        <v/>
      </c>
      <c r="J511" t="str">
        <f t="array" ref="J511">IFERROR(INDEX($G$2:$G$2050,_xlfn.AGGREGATE(15,6,(ROW($G$2:$G$2050)-ROW($G$2)+1)/($G$2:$G$2050&lt;&gt;""),ROWS(J$1:J511))),"")</f>
        <v/>
      </c>
      <c r="K511" t="str">
        <f>IF(J511="","",INDEX('Assignment Tool'!E527:E2560,MATCH(FA_DATA!J511,'Assignment Tool'!D527:D2560,0)))</f>
        <v/>
      </c>
    </row>
    <row r="512" spans="1:11" x14ac:dyDescent="0.25">
      <c r="A512" s="118" t="str">
        <f t="shared" si="14"/>
        <v/>
      </c>
      <c r="G512" t="str">
        <f>IF('Assignment Tool'!C512="","",IF('Assignment Tool'!C512="FST",'Assignment Tool'!D512,""))</f>
        <v/>
      </c>
      <c r="H512">
        <v>512</v>
      </c>
      <c r="I512" t="str">
        <f t="shared" si="15"/>
        <v/>
      </c>
      <c r="J512" t="str">
        <f t="array" ref="J512">IFERROR(INDEX($G$2:$G$2050,_xlfn.AGGREGATE(15,6,(ROW($G$2:$G$2050)-ROW($G$2)+1)/($G$2:$G$2050&lt;&gt;""),ROWS(J$1:J512))),"")</f>
        <v/>
      </c>
      <c r="K512" t="str">
        <f>IF(J512="","",INDEX('Assignment Tool'!E528:E2561,MATCH(FA_DATA!J512,'Assignment Tool'!D528:D2561,0)))</f>
        <v/>
      </c>
    </row>
    <row r="513" spans="1:11" x14ac:dyDescent="0.25">
      <c r="A513" s="118" t="str">
        <f t="shared" si="14"/>
        <v/>
      </c>
      <c r="G513" t="str">
        <f>IF('Assignment Tool'!C513="","",IF('Assignment Tool'!C513="FST",'Assignment Tool'!D513,""))</f>
        <v/>
      </c>
      <c r="H513">
        <v>513</v>
      </c>
      <c r="I513" t="str">
        <f t="shared" si="15"/>
        <v/>
      </c>
      <c r="J513" t="str">
        <f t="array" ref="J513">IFERROR(INDEX($G$2:$G$2050,_xlfn.AGGREGATE(15,6,(ROW($G$2:$G$2050)-ROW($G$2)+1)/($G$2:$G$2050&lt;&gt;""),ROWS(J$1:J513))),"")</f>
        <v/>
      </c>
      <c r="K513" t="str">
        <f>IF(J513="","",INDEX('Assignment Tool'!E529:E2562,MATCH(FA_DATA!J513,'Assignment Tool'!D529:D2562,0)))</f>
        <v/>
      </c>
    </row>
    <row r="514" spans="1:11" x14ac:dyDescent="0.25">
      <c r="A514" s="118" t="str">
        <f t="shared" ref="A514:A577" si="16">VLOOKUP(H514,$I$1:$J$1000,2)</f>
        <v/>
      </c>
      <c r="G514" t="str">
        <f>IF('Assignment Tool'!C514="","",IF('Assignment Tool'!C514="FST",'Assignment Tool'!D514,""))</f>
        <v/>
      </c>
      <c r="H514">
        <v>514</v>
      </c>
      <c r="I514" t="str">
        <f t="shared" si="15"/>
        <v/>
      </c>
      <c r="J514" t="str">
        <f t="array" ref="J514">IFERROR(INDEX($G$2:$G$2050,_xlfn.AGGREGATE(15,6,(ROW($G$2:$G$2050)-ROW($G$2)+1)/($G$2:$G$2050&lt;&gt;""),ROWS(J$1:J514))),"")</f>
        <v/>
      </c>
      <c r="K514" t="str">
        <f>IF(J514="","",INDEX('Assignment Tool'!E530:E2563,MATCH(FA_DATA!J514,'Assignment Tool'!D530:D2563,0)))</f>
        <v/>
      </c>
    </row>
    <row r="515" spans="1:11" x14ac:dyDescent="0.25">
      <c r="A515" s="118" t="str">
        <f t="shared" si="16"/>
        <v/>
      </c>
      <c r="G515" t="str">
        <f>IF('Assignment Tool'!C515="","",IF('Assignment Tool'!C515="FST",'Assignment Tool'!D515,""))</f>
        <v/>
      </c>
      <c r="H515">
        <v>515</v>
      </c>
      <c r="I515" t="str">
        <f t="shared" ref="I515:I578" si="17">IFERROR((I514+K514),"")</f>
        <v/>
      </c>
      <c r="J515" t="str">
        <f t="array" ref="J515">IFERROR(INDEX($G$2:$G$2050,_xlfn.AGGREGATE(15,6,(ROW($G$2:$G$2050)-ROW($G$2)+1)/($G$2:$G$2050&lt;&gt;""),ROWS(J$1:J515))),"")</f>
        <v/>
      </c>
      <c r="K515" t="str">
        <f>IF(J515="","",INDEX('Assignment Tool'!E531:E2564,MATCH(FA_DATA!J515,'Assignment Tool'!D531:D2564,0)))</f>
        <v/>
      </c>
    </row>
    <row r="516" spans="1:11" x14ac:dyDescent="0.25">
      <c r="A516" s="118" t="str">
        <f t="shared" si="16"/>
        <v/>
      </c>
      <c r="G516" t="str">
        <f>IF('Assignment Tool'!C516="","",IF('Assignment Tool'!C516="FST",'Assignment Tool'!D516,""))</f>
        <v/>
      </c>
      <c r="H516">
        <v>516</v>
      </c>
      <c r="I516" t="str">
        <f t="shared" si="17"/>
        <v/>
      </c>
      <c r="J516" t="str">
        <f t="array" ref="J516">IFERROR(INDEX($G$2:$G$2050,_xlfn.AGGREGATE(15,6,(ROW($G$2:$G$2050)-ROW($G$2)+1)/($G$2:$G$2050&lt;&gt;""),ROWS(J$1:J516))),"")</f>
        <v/>
      </c>
      <c r="K516" t="str">
        <f>IF(J516="","",INDEX('Assignment Tool'!E532:E2565,MATCH(FA_DATA!J516,'Assignment Tool'!D532:D2565,0)))</f>
        <v/>
      </c>
    </row>
    <row r="517" spans="1:11" x14ac:dyDescent="0.25">
      <c r="A517" s="118" t="str">
        <f t="shared" si="16"/>
        <v/>
      </c>
      <c r="G517" t="str">
        <f>IF('Assignment Tool'!C517="","",IF('Assignment Tool'!C517="FST",'Assignment Tool'!D517,""))</f>
        <v/>
      </c>
      <c r="H517">
        <v>517</v>
      </c>
      <c r="I517" t="str">
        <f t="shared" si="17"/>
        <v/>
      </c>
      <c r="J517" t="str">
        <f t="array" ref="J517">IFERROR(INDEX($G$2:$G$2050,_xlfn.AGGREGATE(15,6,(ROW($G$2:$G$2050)-ROW($G$2)+1)/($G$2:$G$2050&lt;&gt;""),ROWS(J$1:J517))),"")</f>
        <v/>
      </c>
      <c r="K517" t="str">
        <f>IF(J517="","",INDEX('Assignment Tool'!E533:E2566,MATCH(FA_DATA!J517,'Assignment Tool'!D533:D2566,0)))</f>
        <v/>
      </c>
    </row>
    <row r="518" spans="1:11" x14ac:dyDescent="0.25">
      <c r="A518" s="118" t="str">
        <f t="shared" si="16"/>
        <v/>
      </c>
      <c r="G518" t="str">
        <f>IF('Assignment Tool'!C518="","",IF('Assignment Tool'!C518="FST",'Assignment Tool'!D518,""))</f>
        <v/>
      </c>
      <c r="H518">
        <v>518</v>
      </c>
      <c r="I518" t="str">
        <f t="shared" si="17"/>
        <v/>
      </c>
      <c r="J518" t="str">
        <f t="array" ref="J518">IFERROR(INDEX($G$2:$G$2050,_xlfn.AGGREGATE(15,6,(ROW($G$2:$G$2050)-ROW($G$2)+1)/($G$2:$G$2050&lt;&gt;""),ROWS(J$1:J518))),"")</f>
        <v/>
      </c>
      <c r="K518" t="str">
        <f>IF(J518="","",INDEX('Assignment Tool'!E534:E2567,MATCH(FA_DATA!J518,'Assignment Tool'!D534:D2567,0)))</f>
        <v/>
      </c>
    </row>
    <row r="519" spans="1:11" x14ac:dyDescent="0.25">
      <c r="A519" s="118" t="str">
        <f t="shared" si="16"/>
        <v/>
      </c>
      <c r="G519" t="str">
        <f>IF('Assignment Tool'!C519="","",IF('Assignment Tool'!C519="FST",'Assignment Tool'!D519,""))</f>
        <v/>
      </c>
      <c r="H519">
        <v>519</v>
      </c>
      <c r="I519" t="str">
        <f t="shared" si="17"/>
        <v/>
      </c>
      <c r="J519" t="str">
        <f t="array" ref="J519">IFERROR(INDEX($G$2:$G$2050,_xlfn.AGGREGATE(15,6,(ROW($G$2:$G$2050)-ROW($G$2)+1)/($G$2:$G$2050&lt;&gt;""),ROWS(J$1:J519))),"")</f>
        <v/>
      </c>
      <c r="K519" t="str">
        <f>IF(J519="","",INDEX('Assignment Tool'!E535:E2568,MATCH(FA_DATA!J519,'Assignment Tool'!D535:D2568,0)))</f>
        <v/>
      </c>
    </row>
    <row r="520" spans="1:11" x14ac:dyDescent="0.25">
      <c r="A520" s="118" t="str">
        <f t="shared" si="16"/>
        <v/>
      </c>
      <c r="G520" t="str">
        <f>IF('Assignment Tool'!C520="","",IF('Assignment Tool'!C520="FST",'Assignment Tool'!D520,""))</f>
        <v/>
      </c>
      <c r="H520">
        <v>520</v>
      </c>
      <c r="I520" t="str">
        <f t="shared" si="17"/>
        <v/>
      </c>
      <c r="J520" t="str">
        <f t="array" ref="J520">IFERROR(INDEX($G$2:$G$2050,_xlfn.AGGREGATE(15,6,(ROW($G$2:$G$2050)-ROW($G$2)+1)/($G$2:$G$2050&lt;&gt;""),ROWS(J$1:J520))),"")</f>
        <v/>
      </c>
      <c r="K520" t="str">
        <f>IF(J520="","",INDEX('Assignment Tool'!E536:E2569,MATCH(FA_DATA!J520,'Assignment Tool'!D536:D2569,0)))</f>
        <v/>
      </c>
    </row>
    <row r="521" spans="1:11" x14ac:dyDescent="0.25">
      <c r="A521" s="118" t="str">
        <f t="shared" si="16"/>
        <v/>
      </c>
      <c r="G521" t="str">
        <f>IF('Assignment Tool'!C521="","",IF('Assignment Tool'!C521="FST",'Assignment Tool'!D521,""))</f>
        <v/>
      </c>
      <c r="H521">
        <v>521</v>
      </c>
      <c r="I521" t="str">
        <f t="shared" si="17"/>
        <v/>
      </c>
      <c r="J521" t="str">
        <f t="array" ref="J521">IFERROR(INDEX($G$2:$G$2050,_xlfn.AGGREGATE(15,6,(ROW($G$2:$G$2050)-ROW($G$2)+1)/($G$2:$G$2050&lt;&gt;""),ROWS(J$1:J521))),"")</f>
        <v/>
      </c>
      <c r="K521" t="str">
        <f>IF(J521="","",INDEX('Assignment Tool'!E537:E2570,MATCH(FA_DATA!J521,'Assignment Tool'!D537:D2570,0)))</f>
        <v/>
      </c>
    </row>
    <row r="522" spans="1:11" x14ac:dyDescent="0.25">
      <c r="A522" s="118" t="str">
        <f t="shared" si="16"/>
        <v/>
      </c>
      <c r="G522" t="str">
        <f>IF('Assignment Tool'!C522="","",IF('Assignment Tool'!C522="FST",'Assignment Tool'!D522,""))</f>
        <v/>
      </c>
      <c r="H522">
        <v>522</v>
      </c>
      <c r="I522" t="str">
        <f t="shared" si="17"/>
        <v/>
      </c>
      <c r="J522" t="str">
        <f t="array" ref="J522">IFERROR(INDEX($G$2:$G$2050,_xlfn.AGGREGATE(15,6,(ROW($G$2:$G$2050)-ROW($G$2)+1)/($G$2:$G$2050&lt;&gt;""),ROWS(J$1:J522))),"")</f>
        <v/>
      </c>
      <c r="K522" t="str">
        <f>IF(J522="","",INDEX('Assignment Tool'!E538:E2571,MATCH(FA_DATA!J522,'Assignment Tool'!D538:D2571,0)))</f>
        <v/>
      </c>
    </row>
    <row r="523" spans="1:11" x14ac:dyDescent="0.25">
      <c r="A523" s="118" t="str">
        <f t="shared" si="16"/>
        <v/>
      </c>
      <c r="G523" t="str">
        <f>IF('Assignment Tool'!C523="","",IF('Assignment Tool'!C523="FST",'Assignment Tool'!D523,""))</f>
        <v/>
      </c>
      <c r="H523">
        <v>523</v>
      </c>
      <c r="I523" t="str">
        <f t="shared" si="17"/>
        <v/>
      </c>
      <c r="J523" t="str">
        <f t="array" ref="J523">IFERROR(INDEX($G$2:$G$2050,_xlfn.AGGREGATE(15,6,(ROW($G$2:$G$2050)-ROW($G$2)+1)/($G$2:$G$2050&lt;&gt;""),ROWS(J$1:J523))),"")</f>
        <v/>
      </c>
      <c r="K523" t="str">
        <f>IF(J523="","",INDEX('Assignment Tool'!E539:E2572,MATCH(FA_DATA!J523,'Assignment Tool'!D539:D2572,0)))</f>
        <v/>
      </c>
    </row>
    <row r="524" spans="1:11" x14ac:dyDescent="0.25">
      <c r="A524" s="118" t="str">
        <f t="shared" si="16"/>
        <v/>
      </c>
      <c r="G524" t="str">
        <f>IF('Assignment Tool'!C524="","",IF('Assignment Tool'!C524="FST",'Assignment Tool'!D524,""))</f>
        <v/>
      </c>
      <c r="H524">
        <v>524</v>
      </c>
      <c r="I524" t="str">
        <f t="shared" si="17"/>
        <v/>
      </c>
      <c r="J524" t="str">
        <f t="array" ref="J524">IFERROR(INDEX($G$2:$G$2050,_xlfn.AGGREGATE(15,6,(ROW($G$2:$G$2050)-ROW($G$2)+1)/($G$2:$G$2050&lt;&gt;""),ROWS(J$1:J524))),"")</f>
        <v/>
      </c>
      <c r="K524" t="str">
        <f>IF(J524="","",INDEX('Assignment Tool'!E540:E2573,MATCH(FA_DATA!J524,'Assignment Tool'!D540:D2573,0)))</f>
        <v/>
      </c>
    </row>
    <row r="525" spans="1:11" x14ac:dyDescent="0.25">
      <c r="A525" s="118" t="str">
        <f t="shared" si="16"/>
        <v/>
      </c>
      <c r="G525" t="str">
        <f>IF('Assignment Tool'!C525="","",IF('Assignment Tool'!C525="FST",'Assignment Tool'!D525,""))</f>
        <v/>
      </c>
      <c r="H525">
        <v>525</v>
      </c>
      <c r="I525" t="str">
        <f t="shared" si="17"/>
        <v/>
      </c>
      <c r="J525" t="str">
        <f t="array" ref="J525">IFERROR(INDEX($G$2:$G$2050,_xlfn.AGGREGATE(15,6,(ROW($G$2:$G$2050)-ROW($G$2)+1)/($G$2:$G$2050&lt;&gt;""),ROWS(J$1:J525))),"")</f>
        <v/>
      </c>
      <c r="K525" t="str">
        <f>IF(J525="","",INDEX('Assignment Tool'!E541:E2574,MATCH(FA_DATA!J525,'Assignment Tool'!D541:D2574,0)))</f>
        <v/>
      </c>
    </row>
    <row r="526" spans="1:11" x14ac:dyDescent="0.25">
      <c r="A526" s="118" t="str">
        <f t="shared" si="16"/>
        <v/>
      </c>
      <c r="G526" t="str">
        <f>IF('Assignment Tool'!C526="","",IF('Assignment Tool'!C526="FST",'Assignment Tool'!D526,""))</f>
        <v/>
      </c>
      <c r="H526">
        <v>526</v>
      </c>
      <c r="I526" t="str">
        <f t="shared" si="17"/>
        <v/>
      </c>
      <c r="J526" t="str">
        <f t="array" ref="J526">IFERROR(INDEX($G$2:$G$2050,_xlfn.AGGREGATE(15,6,(ROW($G$2:$G$2050)-ROW($G$2)+1)/($G$2:$G$2050&lt;&gt;""),ROWS(J$1:J526))),"")</f>
        <v/>
      </c>
      <c r="K526" t="str">
        <f>IF(J526="","",INDEX('Assignment Tool'!E542:E2575,MATCH(FA_DATA!J526,'Assignment Tool'!D542:D2575,0)))</f>
        <v/>
      </c>
    </row>
    <row r="527" spans="1:11" x14ac:dyDescent="0.25">
      <c r="A527" s="118" t="str">
        <f t="shared" si="16"/>
        <v/>
      </c>
      <c r="G527" t="str">
        <f>IF('Assignment Tool'!C527="","",IF('Assignment Tool'!C527="FST",'Assignment Tool'!D527,""))</f>
        <v/>
      </c>
      <c r="H527">
        <v>527</v>
      </c>
      <c r="I527" t="str">
        <f t="shared" si="17"/>
        <v/>
      </c>
      <c r="J527" t="str">
        <f t="array" ref="J527">IFERROR(INDEX($G$2:$G$2050,_xlfn.AGGREGATE(15,6,(ROW($G$2:$G$2050)-ROW($G$2)+1)/($G$2:$G$2050&lt;&gt;""),ROWS(J$1:J527))),"")</f>
        <v/>
      </c>
      <c r="K527" t="str">
        <f>IF(J527="","",INDEX('Assignment Tool'!E543:E2576,MATCH(FA_DATA!J527,'Assignment Tool'!D543:D2576,0)))</f>
        <v/>
      </c>
    </row>
    <row r="528" spans="1:11" x14ac:dyDescent="0.25">
      <c r="A528" s="118" t="str">
        <f t="shared" si="16"/>
        <v/>
      </c>
      <c r="G528" t="str">
        <f>IF('Assignment Tool'!C528="","",IF('Assignment Tool'!C528="FST",'Assignment Tool'!D528,""))</f>
        <v/>
      </c>
      <c r="H528">
        <v>528</v>
      </c>
      <c r="I528" t="str">
        <f t="shared" si="17"/>
        <v/>
      </c>
      <c r="J528" t="str">
        <f t="array" ref="J528">IFERROR(INDEX($G$2:$G$2050,_xlfn.AGGREGATE(15,6,(ROW($G$2:$G$2050)-ROW($G$2)+1)/($G$2:$G$2050&lt;&gt;""),ROWS(J$1:J528))),"")</f>
        <v/>
      </c>
      <c r="K528" t="str">
        <f>IF(J528="","",INDEX('Assignment Tool'!E544:E2577,MATCH(FA_DATA!J528,'Assignment Tool'!D544:D2577,0)))</f>
        <v/>
      </c>
    </row>
    <row r="529" spans="1:11" x14ac:dyDescent="0.25">
      <c r="A529" s="118" t="str">
        <f t="shared" si="16"/>
        <v/>
      </c>
      <c r="G529" t="str">
        <f>IF('Assignment Tool'!C529="","",IF('Assignment Tool'!C529="FST",'Assignment Tool'!D529,""))</f>
        <v/>
      </c>
      <c r="H529">
        <v>529</v>
      </c>
      <c r="I529" t="str">
        <f t="shared" si="17"/>
        <v/>
      </c>
      <c r="J529" t="str">
        <f t="array" ref="J529">IFERROR(INDEX($G$2:$G$2050,_xlfn.AGGREGATE(15,6,(ROW($G$2:$G$2050)-ROW($G$2)+1)/($G$2:$G$2050&lt;&gt;""),ROWS(J$1:J529))),"")</f>
        <v/>
      </c>
      <c r="K529" t="str">
        <f>IF(J529="","",INDEX('Assignment Tool'!E545:E2578,MATCH(FA_DATA!J529,'Assignment Tool'!D545:D2578,0)))</f>
        <v/>
      </c>
    </row>
    <row r="530" spans="1:11" x14ac:dyDescent="0.25">
      <c r="A530" s="118" t="str">
        <f t="shared" si="16"/>
        <v/>
      </c>
      <c r="G530" t="str">
        <f>IF('Assignment Tool'!C530="","",IF('Assignment Tool'!C530="FST",'Assignment Tool'!D530,""))</f>
        <v/>
      </c>
      <c r="H530">
        <v>530</v>
      </c>
      <c r="I530" t="str">
        <f t="shared" si="17"/>
        <v/>
      </c>
      <c r="J530" t="str">
        <f t="array" ref="J530">IFERROR(INDEX($G$2:$G$2050,_xlfn.AGGREGATE(15,6,(ROW($G$2:$G$2050)-ROW($G$2)+1)/($G$2:$G$2050&lt;&gt;""),ROWS(J$1:J530))),"")</f>
        <v/>
      </c>
      <c r="K530" t="str">
        <f>IF(J530="","",INDEX('Assignment Tool'!E546:E2579,MATCH(FA_DATA!J530,'Assignment Tool'!D546:D2579,0)))</f>
        <v/>
      </c>
    </row>
    <row r="531" spans="1:11" x14ac:dyDescent="0.25">
      <c r="A531" s="118" t="str">
        <f t="shared" si="16"/>
        <v/>
      </c>
      <c r="G531" t="str">
        <f>IF('Assignment Tool'!C531="","",IF('Assignment Tool'!C531="FST",'Assignment Tool'!D531,""))</f>
        <v/>
      </c>
      <c r="H531">
        <v>531</v>
      </c>
      <c r="I531" t="str">
        <f t="shared" si="17"/>
        <v/>
      </c>
      <c r="J531" t="str">
        <f t="array" ref="J531">IFERROR(INDEX($G$2:$G$2050,_xlfn.AGGREGATE(15,6,(ROW($G$2:$G$2050)-ROW($G$2)+1)/($G$2:$G$2050&lt;&gt;""),ROWS(J$1:J531))),"")</f>
        <v/>
      </c>
      <c r="K531" t="str">
        <f>IF(J531="","",INDEX('Assignment Tool'!E547:E2580,MATCH(FA_DATA!J531,'Assignment Tool'!D547:D2580,0)))</f>
        <v/>
      </c>
    </row>
    <row r="532" spans="1:11" x14ac:dyDescent="0.25">
      <c r="A532" s="118" t="str">
        <f t="shared" si="16"/>
        <v/>
      </c>
      <c r="G532" t="str">
        <f>IF('Assignment Tool'!C532="","",IF('Assignment Tool'!C532="FST",'Assignment Tool'!D532,""))</f>
        <v/>
      </c>
      <c r="H532">
        <v>532</v>
      </c>
      <c r="I532" t="str">
        <f t="shared" si="17"/>
        <v/>
      </c>
      <c r="J532" t="str">
        <f t="array" ref="J532">IFERROR(INDEX($G$2:$G$2050,_xlfn.AGGREGATE(15,6,(ROW($G$2:$G$2050)-ROW($G$2)+1)/($G$2:$G$2050&lt;&gt;""),ROWS(J$1:J532))),"")</f>
        <v/>
      </c>
      <c r="K532" t="str">
        <f>IF(J532="","",INDEX('Assignment Tool'!E548:E2581,MATCH(FA_DATA!J532,'Assignment Tool'!D548:D2581,0)))</f>
        <v/>
      </c>
    </row>
    <row r="533" spans="1:11" x14ac:dyDescent="0.25">
      <c r="A533" s="118" t="str">
        <f t="shared" si="16"/>
        <v/>
      </c>
      <c r="G533" t="str">
        <f>IF('Assignment Tool'!C533="","",IF('Assignment Tool'!C533="FST",'Assignment Tool'!D533,""))</f>
        <v/>
      </c>
      <c r="H533">
        <v>533</v>
      </c>
      <c r="I533" t="str">
        <f t="shared" si="17"/>
        <v/>
      </c>
      <c r="J533" t="str">
        <f t="array" ref="J533">IFERROR(INDEX($G$2:$G$2050,_xlfn.AGGREGATE(15,6,(ROW($G$2:$G$2050)-ROW($G$2)+1)/($G$2:$G$2050&lt;&gt;""),ROWS(J$1:J533))),"")</f>
        <v/>
      </c>
      <c r="K533" t="str">
        <f>IF(J533="","",INDEX('Assignment Tool'!E549:E2582,MATCH(FA_DATA!J533,'Assignment Tool'!D549:D2582,0)))</f>
        <v/>
      </c>
    </row>
    <row r="534" spans="1:11" x14ac:dyDescent="0.25">
      <c r="A534" s="118" t="str">
        <f t="shared" si="16"/>
        <v/>
      </c>
      <c r="G534" t="str">
        <f>IF('Assignment Tool'!C534="","",IF('Assignment Tool'!C534="FST",'Assignment Tool'!D534,""))</f>
        <v/>
      </c>
      <c r="H534">
        <v>534</v>
      </c>
      <c r="I534" t="str">
        <f t="shared" si="17"/>
        <v/>
      </c>
      <c r="J534" t="str">
        <f t="array" ref="J534">IFERROR(INDEX($G$2:$G$2050,_xlfn.AGGREGATE(15,6,(ROW($G$2:$G$2050)-ROW($G$2)+1)/($G$2:$G$2050&lt;&gt;""),ROWS(J$1:J534))),"")</f>
        <v/>
      </c>
      <c r="K534" t="str">
        <f>IF(J534="","",INDEX('Assignment Tool'!E550:E2583,MATCH(FA_DATA!J534,'Assignment Tool'!D550:D2583,0)))</f>
        <v/>
      </c>
    </row>
    <row r="535" spans="1:11" x14ac:dyDescent="0.25">
      <c r="A535" s="118" t="str">
        <f t="shared" si="16"/>
        <v/>
      </c>
      <c r="G535" t="str">
        <f>IF('Assignment Tool'!C535="","",IF('Assignment Tool'!C535="FST",'Assignment Tool'!D535,""))</f>
        <v/>
      </c>
      <c r="H535">
        <v>535</v>
      </c>
      <c r="I535" t="str">
        <f t="shared" si="17"/>
        <v/>
      </c>
      <c r="J535" t="str">
        <f t="array" ref="J535">IFERROR(INDEX($G$2:$G$2050,_xlfn.AGGREGATE(15,6,(ROW($G$2:$G$2050)-ROW($G$2)+1)/($G$2:$G$2050&lt;&gt;""),ROWS(J$1:J535))),"")</f>
        <v/>
      </c>
      <c r="K535" t="str">
        <f>IF(J535="","",INDEX('Assignment Tool'!E551:E2584,MATCH(FA_DATA!J535,'Assignment Tool'!D551:D2584,0)))</f>
        <v/>
      </c>
    </row>
    <row r="536" spans="1:11" x14ac:dyDescent="0.25">
      <c r="A536" s="118" t="str">
        <f t="shared" si="16"/>
        <v/>
      </c>
      <c r="G536" t="str">
        <f>IF('Assignment Tool'!C536="","",IF('Assignment Tool'!C536="FST",'Assignment Tool'!D536,""))</f>
        <v/>
      </c>
      <c r="H536">
        <v>536</v>
      </c>
      <c r="I536" t="str">
        <f t="shared" si="17"/>
        <v/>
      </c>
      <c r="J536" t="str">
        <f t="array" ref="J536">IFERROR(INDEX($G$2:$G$2050,_xlfn.AGGREGATE(15,6,(ROW($G$2:$G$2050)-ROW($G$2)+1)/($G$2:$G$2050&lt;&gt;""),ROWS(J$1:J536))),"")</f>
        <v/>
      </c>
      <c r="K536" t="str">
        <f>IF(J536="","",INDEX('Assignment Tool'!E552:E2585,MATCH(FA_DATA!J536,'Assignment Tool'!D552:D2585,0)))</f>
        <v/>
      </c>
    </row>
    <row r="537" spans="1:11" x14ac:dyDescent="0.25">
      <c r="A537" s="118" t="str">
        <f t="shared" si="16"/>
        <v/>
      </c>
      <c r="G537" t="str">
        <f>IF('Assignment Tool'!C537="","",IF('Assignment Tool'!C537="FST",'Assignment Tool'!D537,""))</f>
        <v/>
      </c>
      <c r="H537">
        <v>537</v>
      </c>
      <c r="I537" t="str">
        <f t="shared" si="17"/>
        <v/>
      </c>
      <c r="J537" t="str">
        <f t="array" ref="J537">IFERROR(INDEX($G$2:$G$2050,_xlfn.AGGREGATE(15,6,(ROW($G$2:$G$2050)-ROW($G$2)+1)/($G$2:$G$2050&lt;&gt;""),ROWS(J$1:J537))),"")</f>
        <v/>
      </c>
      <c r="K537" t="str">
        <f>IF(J537="","",INDEX('Assignment Tool'!E553:E2586,MATCH(FA_DATA!J537,'Assignment Tool'!D553:D2586,0)))</f>
        <v/>
      </c>
    </row>
    <row r="538" spans="1:11" x14ac:dyDescent="0.25">
      <c r="A538" s="118" t="str">
        <f t="shared" si="16"/>
        <v/>
      </c>
      <c r="G538" t="str">
        <f>IF('Assignment Tool'!C538="","",IF('Assignment Tool'!C538="FST",'Assignment Tool'!D538,""))</f>
        <v/>
      </c>
      <c r="H538">
        <v>538</v>
      </c>
      <c r="I538" t="str">
        <f t="shared" si="17"/>
        <v/>
      </c>
      <c r="J538" t="str">
        <f t="array" ref="J538">IFERROR(INDEX($G$2:$G$2050,_xlfn.AGGREGATE(15,6,(ROW($G$2:$G$2050)-ROW($G$2)+1)/($G$2:$G$2050&lt;&gt;""),ROWS(J$1:J538))),"")</f>
        <v/>
      </c>
      <c r="K538" t="str">
        <f>IF(J538="","",INDEX('Assignment Tool'!E554:E2587,MATCH(FA_DATA!J538,'Assignment Tool'!D554:D2587,0)))</f>
        <v/>
      </c>
    </row>
    <row r="539" spans="1:11" x14ac:dyDescent="0.25">
      <c r="A539" s="118" t="str">
        <f t="shared" si="16"/>
        <v/>
      </c>
      <c r="G539" t="str">
        <f>IF('Assignment Tool'!C539="","",IF('Assignment Tool'!C539="FST",'Assignment Tool'!D539,""))</f>
        <v/>
      </c>
      <c r="H539">
        <v>539</v>
      </c>
      <c r="I539" t="str">
        <f t="shared" si="17"/>
        <v/>
      </c>
      <c r="J539" t="str">
        <f t="array" ref="J539">IFERROR(INDEX($G$2:$G$2050,_xlfn.AGGREGATE(15,6,(ROW($G$2:$G$2050)-ROW($G$2)+1)/($G$2:$G$2050&lt;&gt;""),ROWS(J$1:J539))),"")</f>
        <v/>
      </c>
      <c r="K539" t="str">
        <f>IF(J539="","",INDEX('Assignment Tool'!E555:E2588,MATCH(FA_DATA!J539,'Assignment Tool'!D555:D2588,0)))</f>
        <v/>
      </c>
    </row>
    <row r="540" spans="1:11" x14ac:dyDescent="0.25">
      <c r="A540" s="118" t="str">
        <f t="shared" si="16"/>
        <v/>
      </c>
      <c r="G540" t="str">
        <f>IF('Assignment Tool'!C540="","",IF('Assignment Tool'!C540="FST",'Assignment Tool'!D540,""))</f>
        <v/>
      </c>
      <c r="H540">
        <v>540</v>
      </c>
      <c r="I540" t="str">
        <f t="shared" si="17"/>
        <v/>
      </c>
      <c r="J540" t="str">
        <f t="array" ref="J540">IFERROR(INDEX($G$2:$G$2050,_xlfn.AGGREGATE(15,6,(ROW($G$2:$G$2050)-ROW($G$2)+1)/($G$2:$G$2050&lt;&gt;""),ROWS(J$1:J540))),"")</f>
        <v/>
      </c>
      <c r="K540" t="str">
        <f>IF(J540="","",INDEX('Assignment Tool'!E556:E2589,MATCH(FA_DATA!J540,'Assignment Tool'!D556:D2589,0)))</f>
        <v/>
      </c>
    </row>
    <row r="541" spans="1:11" x14ac:dyDescent="0.25">
      <c r="A541" s="118" t="str">
        <f t="shared" si="16"/>
        <v/>
      </c>
      <c r="G541" t="str">
        <f>IF('Assignment Tool'!C541="","",IF('Assignment Tool'!C541="FST",'Assignment Tool'!D541,""))</f>
        <v/>
      </c>
      <c r="H541">
        <v>541</v>
      </c>
      <c r="I541" t="str">
        <f t="shared" si="17"/>
        <v/>
      </c>
      <c r="J541" t="str">
        <f t="array" ref="J541">IFERROR(INDEX($G$2:$G$2050,_xlfn.AGGREGATE(15,6,(ROW($G$2:$G$2050)-ROW($G$2)+1)/($G$2:$G$2050&lt;&gt;""),ROWS(J$1:J541))),"")</f>
        <v/>
      </c>
      <c r="K541" t="str">
        <f>IF(J541="","",INDEX('Assignment Tool'!E557:E2590,MATCH(FA_DATA!J541,'Assignment Tool'!D557:D2590,0)))</f>
        <v/>
      </c>
    </row>
    <row r="542" spans="1:11" x14ac:dyDescent="0.25">
      <c r="A542" s="118" t="str">
        <f t="shared" si="16"/>
        <v/>
      </c>
      <c r="G542" t="str">
        <f>IF('Assignment Tool'!C542="","",IF('Assignment Tool'!C542="FST",'Assignment Tool'!D542,""))</f>
        <v/>
      </c>
      <c r="H542">
        <v>542</v>
      </c>
      <c r="I542" t="str">
        <f t="shared" si="17"/>
        <v/>
      </c>
      <c r="J542" t="str">
        <f t="array" ref="J542">IFERROR(INDEX($G$2:$G$2050,_xlfn.AGGREGATE(15,6,(ROW($G$2:$G$2050)-ROW($G$2)+1)/($G$2:$G$2050&lt;&gt;""),ROWS(J$1:J542))),"")</f>
        <v/>
      </c>
      <c r="K542" t="str">
        <f>IF(J542="","",INDEX('Assignment Tool'!E558:E2591,MATCH(FA_DATA!J542,'Assignment Tool'!D558:D2591,0)))</f>
        <v/>
      </c>
    </row>
    <row r="543" spans="1:11" x14ac:dyDescent="0.25">
      <c r="A543" s="118" t="str">
        <f t="shared" si="16"/>
        <v/>
      </c>
      <c r="G543" t="str">
        <f>IF('Assignment Tool'!C543="","",IF('Assignment Tool'!C543="FST",'Assignment Tool'!D543,""))</f>
        <v/>
      </c>
      <c r="H543">
        <v>543</v>
      </c>
      <c r="I543" t="str">
        <f t="shared" si="17"/>
        <v/>
      </c>
      <c r="J543" t="str">
        <f t="array" ref="J543">IFERROR(INDEX($G$2:$G$2050,_xlfn.AGGREGATE(15,6,(ROW($G$2:$G$2050)-ROW($G$2)+1)/($G$2:$G$2050&lt;&gt;""),ROWS(J$1:J543))),"")</f>
        <v/>
      </c>
      <c r="K543" t="str">
        <f>IF(J543="","",INDEX('Assignment Tool'!E559:E2592,MATCH(FA_DATA!J543,'Assignment Tool'!D559:D2592,0)))</f>
        <v/>
      </c>
    </row>
    <row r="544" spans="1:11" x14ac:dyDescent="0.25">
      <c r="A544" s="118" t="str">
        <f t="shared" si="16"/>
        <v/>
      </c>
      <c r="G544" t="str">
        <f>IF('Assignment Tool'!C544="","",IF('Assignment Tool'!C544="FST",'Assignment Tool'!D544,""))</f>
        <v/>
      </c>
      <c r="H544">
        <v>544</v>
      </c>
      <c r="I544" t="str">
        <f t="shared" si="17"/>
        <v/>
      </c>
      <c r="J544" t="str">
        <f t="array" ref="J544">IFERROR(INDEX($G$2:$G$2050,_xlfn.AGGREGATE(15,6,(ROW($G$2:$G$2050)-ROW($G$2)+1)/($G$2:$G$2050&lt;&gt;""),ROWS(J$1:J544))),"")</f>
        <v/>
      </c>
      <c r="K544" t="str">
        <f>IF(J544="","",INDEX('Assignment Tool'!E560:E2593,MATCH(FA_DATA!J544,'Assignment Tool'!D560:D2593,0)))</f>
        <v/>
      </c>
    </row>
    <row r="545" spans="1:11" x14ac:dyDescent="0.25">
      <c r="A545" s="118" t="str">
        <f t="shared" si="16"/>
        <v/>
      </c>
      <c r="G545" t="str">
        <f>IF('Assignment Tool'!C545="","",IF('Assignment Tool'!C545="FST",'Assignment Tool'!D545,""))</f>
        <v/>
      </c>
      <c r="H545">
        <v>545</v>
      </c>
      <c r="I545" t="str">
        <f t="shared" si="17"/>
        <v/>
      </c>
      <c r="J545" t="str">
        <f t="array" ref="J545">IFERROR(INDEX($G$2:$G$2050,_xlfn.AGGREGATE(15,6,(ROW($G$2:$G$2050)-ROW($G$2)+1)/($G$2:$G$2050&lt;&gt;""),ROWS(J$1:J545))),"")</f>
        <v/>
      </c>
      <c r="K545" t="str">
        <f>IF(J545="","",INDEX('Assignment Tool'!E561:E2594,MATCH(FA_DATA!J545,'Assignment Tool'!D561:D2594,0)))</f>
        <v/>
      </c>
    </row>
    <row r="546" spans="1:11" x14ac:dyDescent="0.25">
      <c r="A546" s="118" t="str">
        <f t="shared" si="16"/>
        <v/>
      </c>
      <c r="G546" t="str">
        <f>IF('Assignment Tool'!C546="","",IF('Assignment Tool'!C546="FST",'Assignment Tool'!D546,""))</f>
        <v/>
      </c>
      <c r="H546">
        <v>546</v>
      </c>
      <c r="I546" t="str">
        <f t="shared" si="17"/>
        <v/>
      </c>
      <c r="J546" t="str">
        <f t="array" ref="J546">IFERROR(INDEX($G$2:$G$2050,_xlfn.AGGREGATE(15,6,(ROW($G$2:$G$2050)-ROW($G$2)+1)/($G$2:$G$2050&lt;&gt;""),ROWS(J$1:J546))),"")</f>
        <v/>
      </c>
      <c r="K546" t="str">
        <f>IF(J546="","",INDEX('Assignment Tool'!E562:E2595,MATCH(FA_DATA!J546,'Assignment Tool'!D562:D2595,0)))</f>
        <v/>
      </c>
    </row>
    <row r="547" spans="1:11" x14ac:dyDescent="0.25">
      <c r="A547" s="118" t="str">
        <f t="shared" si="16"/>
        <v/>
      </c>
      <c r="G547" t="str">
        <f>IF('Assignment Tool'!C547="","",IF('Assignment Tool'!C547="FST",'Assignment Tool'!D547,""))</f>
        <v/>
      </c>
      <c r="H547">
        <v>547</v>
      </c>
      <c r="I547" t="str">
        <f t="shared" si="17"/>
        <v/>
      </c>
      <c r="J547" t="str">
        <f t="array" ref="J547">IFERROR(INDEX($G$2:$G$2050,_xlfn.AGGREGATE(15,6,(ROW($G$2:$G$2050)-ROW($G$2)+1)/($G$2:$G$2050&lt;&gt;""),ROWS(J$1:J547))),"")</f>
        <v/>
      </c>
      <c r="K547" t="str">
        <f>IF(J547="","",INDEX('Assignment Tool'!E563:E2596,MATCH(FA_DATA!J547,'Assignment Tool'!D563:D2596,0)))</f>
        <v/>
      </c>
    </row>
    <row r="548" spans="1:11" x14ac:dyDescent="0.25">
      <c r="A548" s="118" t="str">
        <f t="shared" si="16"/>
        <v/>
      </c>
      <c r="G548" t="str">
        <f>IF('Assignment Tool'!C548="","",IF('Assignment Tool'!C548="FST",'Assignment Tool'!D548,""))</f>
        <v/>
      </c>
      <c r="H548">
        <v>548</v>
      </c>
      <c r="I548" t="str">
        <f t="shared" si="17"/>
        <v/>
      </c>
      <c r="J548" t="str">
        <f t="array" ref="J548">IFERROR(INDEX($G$2:$G$2050,_xlfn.AGGREGATE(15,6,(ROW($G$2:$G$2050)-ROW($G$2)+1)/($G$2:$G$2050&lt;&gt;""),ROWS(J$1:J548))),"")</f>
        <v/>
      </c>
      <c r="K548" t="str">
        <f>IF(J548="","",INDEX('Assignment Tool'!E564:E2597,MATCH(FA_DATA!J548,'Assignment Tool'!D564:D2597,0)))</f>
        <v/>
      </c>
    </row>
    <row r="549" spans="1:11" x14ac:dyDescent="0.25">
      <c r="A549" s="118" t="str">
        <f t="shared" si="16"/>
        <v/>
      </c>
      <c r="G549" t="str">
        <f>IF('Assignment Tool'!C549="","",IF('Assignment Tool'!C549="FST",'Assignment Tool'!D549,""))</f>
        <v/>
      </c>
      <c r="H549">
        <v>549</v>
      </c>
      <c r="I549" t="str">
        <f t="shared" si="17"/>
        <v/>
      </c>
      <c r="J549" t="str">
        <f t="array" ref="J549">IFERROR(INDEX($G$2:$G$2050,_xlfn.AGGREGATE(15,6,(ROW($G$2:$G$2050)-ROW($G$2)+1)/($G$2:$G$2050&lt;&gt;""),ROWS(J$1:J549))),"")</f>
        <v/>
      </c>
      <c r="K549" t="str">
        <f>IF(J549="","",INDEX('Assignment Tool'!E565:E2598,MATCH(FA_DATA!J549,'Assignment Tool'!D565:D2598,0)))</f>
        <v/>
      </c>
    </row>
    <row r="550" spans="1:11" x14ac:dyDescent="0.25">
      <c r="A550" s="118" t="str">
        <f t="shared" si="16"/>
        <v/>
      </c>
      <c r="G550" t="str">
        <f>IF('Assignment Tool'!C550="","",IF('Assignment Tool'!C550="FST",'Assignment Tool'!D550,""))</f>
        <v/>
      </c>
      <c r="H550">
        <v>550</v>
      </c>
      <c r="I550" t="str">
        <f t="shared" si="17"/>
        <v/>
      </c>
      <c r="J550" t="str">
        <f t="array" ref="J550">IFERROR(INDEX($G$2:$G$2050,_xlfn.AGGREGATE(15,6,(ROW($G$2:$G$2050)-ROW($G$2)+1)/($G$2:$G$2050&lt;&gt;""),ROWS(J$1:J550))),"")</f>
        <v/>
      </c>
      <c r="K550" t="str">
        <f>IF(J550="","",INDEX('Assignment Tool'!E566:E2599,MATCH(FA_DATA!J550,'Assignment Tool'!D566:D2599,0)))</f>
        <v/>
      </c>
    </row>
    <row r="551" spans="1:11" x14ac:dyDescent="0.25">
      <c r="A551" s="118" t="str">
        <f t="shared" si="16"/>
        <v/>
      </c>
      <c r="G551" t="str">
        <f>IF('Assignment Tool'!C551="","",IF('Assignment Tool'!C551="FST",'Assignment Tool'!D551,""))</f>
        <v/>
      </c>
      <c r="H551">
        <v>551</v>
      </c>
      <c r="I551" t="str">
        <f t="shared" si="17"/>
        <v/>
      </c>
      <c r="J551" t="str">
        <f t="array" ref="J551">IFERROR(INDEX($G$2:$G$2050,_xlfn.AGGREGATE(15,6,(ROW($G$2:$G$2050)-ROW($G$2)+1)/($G$2:$G$2050&lt;&gt;""),ROWS(J$1:J551))),"")</f>
        <v/>
      </c>
      <c r="K551" t="str">
        <f>IF(J551="","",INDEX('Assignment Tool'!E567:E2600,MATCH(FA_DATA!J551,'Assignment Tool'!D567:D2600,0)))</f>
        <v/>
      </c>
    </row>
    <row r="552" spans="1:11" x14ac:dyDescent="0.25">
      <c r="A552" s="118" t="str">
        <f t="shared" si="16"/>
        <v/>
      </c>
      <c r="G552" t="str">
        <f>IF('Assignment Tool'!C552="","",IF('Assignment Tool'!C552="FST",'Assignment Tool'!D552,""))</f>
        <v/>
      </c>
      <c r="H552">
        <v>552</v>
      </c>
      <c r="I552" t="str">
        <f t="shared" si="17"/>
        <v/>
      </c>
      <c r="J552" t="str">
        <f t="array" ref="J552">IFERROR(INDEX($G$2:$G$2050,_xlfn.AGGREGATE(15,6,(ROW($G$2:$G$2050)-ROW($G$2)+1)/($G$2:$G$2050&lt;&gt;""),ROWS(J$1:J552))),"")</f>
        <v/>
      </c>
      <c r="K552" t="str">
        <f>IF(J552="","",INDEX('Assignment Tool'!E568:E2601,MATCH(FA_DATA!J552,'Assignment Tool'!D568:D2601,0)))</f>
        <v/>
      </c>
    </row>
    <row r="553" spans="1:11" x14ac:dyDescent="0.25">
      <c r="A553" s="118" t="str">
        <f t="shared" si="16"/>
        <v/>
      </c>
      <c r="G553" t="str">
        <f>IF('Assignment Tool'!C553="","",IF('Assignment Tool'!C553="FST",'Assignment Tool'!D553,""))</f>
        <v/>
      </c>
      <c r="H553">
        <v>553</v>
      </c>
      <c r="I553" t="str">
        <f t="shared" si="17"/>
        <v/>
      </c>
      <c r="J553" t="str">
        <f t="array" ref="J553">IFERROR(INDEX($G$2:$G$2050,_xlfn.AGGREGATE(15,6,(ROW($G$2:$G$2050)-ROW($G$2)+1)/($G$2:$G$2050&lt;&gt;""),ROWS(J$1:J553))),"")</f>
        <v/>
      </c>
      <c r="K553" t="str">
        <f>IF(J553="","",INDEX('Assignment Tool'!E569:E2602,MATCH(FA_DATA!J553,'Assignment Tool'!D569:D2602,0)))</f>
        <v/>
      </c>
    </row>
    <row r="554" spans="1:11" x14ac:dyDescent="0.25">
      <c r="A554" s="118" t="str">
        <f t="shared" si="16"/>
        <v/>
      </c>
      <c r="G554" t="str">
        <f>IF('Assignment Tool'!C554="","",IF('Assignment Tool'!C554="FST",'Assignment Tool'!D554,""))</f>
        <v/>
      </c>
      <c r="H554">
        <v>554</v>
      </c>
      <c r="I554" t="str">
        <f t="shared" si="17"/>
        <v/>
      </c>
      <c r="J554" t="str">
        <f t="array" ref="J554">IFERROR(INDEX($G$2:$G$2050,_xlfn.AGGREGATE(15,6,(ROW($G$2:$G$2050)-ROW($G$2)+1)/($G$2:$G$2050&lt;&gt;""),ROWS(J$1:J554))),"")</f>
        <v/>
      </c>
      <c r="K554" t="str">
        <f>IF(J554="","",INDEX('Assignment Tool'!E570:E2603,MATCH(FA_DATA!J554,'Assignment Tool'!D570:D2603,0)))</f>
        <v/>
      </c>
    </row>
    <row r="555" spans="1:11" x14ac:dyDescent="0.25">
      <c r="A555" s="118" t="str">
        <f t="shared" si="16"/>
        <v/>
      </c>
      <c r="G555" t="str">
        <f>IF('Assignment Tool'!C555="","",IF('Assignment Tool'!C555="FST",'Assignment Tool'!D555,""))</f>
        <v/>
      </c>
      <c r="H555">
        <v>555</v>
      </c>
      <c r="I555" t="str">
        <f t="shared" si="17"/>
        <v/>
      </c>
      <c r="J555" t="str">
        <f t="array" ref="J555">IFERROR(INDEX($G$2:$G$2050,_xlfn.AGGREGATE(15,6,(ROW($G$2:$G$2050)-ROW($G$2)+1)/($G$2:$G$2050&lt;&gt;""),ROWS(J$1:J555))),"")</f>
        <v/>
      </c>
      <c r="K555" t="str">
        <f>IF(J555="","",INDEX('Assignment Tool'!E571:E2604,MATCH(FA_DATA!J555,'Assignment Tool'!D571:D2604,0)))</f>
        <v/>
      </c>
    </row>
    <row r="556" spans="1:11" x14ac:dyDescent="0.25">
      <c r="A556" s="118" t="str">
        <f t="shared" si="16"/>
        <v/>
      </c>
      <c r="G556" t="str">
        <f>IF('Assignment Tool'!C556="","",IF('Assignment Tool'!C556="FST",'Assignment Tool'!D556,""))</f>
        <v/>
      </c>
      <c r="H556">
        <v>556</v>
      </c>
      <c r="I556" t="str">
        <f t="shared" si="17"/>
        <v/>
      </c>
      <c r="J556" t="str">
        <f t="array" ref="J556">IFERROR(INDEX($G$2:$G$2050,_xlfn.AGGREGATE(15,6,(ROW($G$2:$G$2050)-ROW($G$2)+1)/($G$2:$G$2050&lt;&gt;""),ROWS(J$1:J556))),"")</f>
        <v/>
      </c>
      <c r="K556" t="str">
        <f>IF(J556="","",INDEX('Assignment Tool'!E572:E2605,MATCH(FA_DATA!J556,'Assignment Tool'!D572:D2605,0)))</f>
        <v/>
      </c>
    </row>
    <row r="557" spans="1:11" x14ac:dyDescent="0.25">
      <c r="A557" s="118" t="str">
        <f t="shared" si="16"/>
        <v/>
      </c>
      <c r="G557" t="str">
        <f>IF('Assignment Tool'!C557="","",IF('Assignment Tool'!C557="FST",'Assignment Tool'!D557,""))</f>
        <v/>
      </c>
      <c r="H557">
        <v>557</v>
      </c>
      <c r="I557" t="str">
        <f t="shared" si="17"/>
        <v/>
      </c>
      <c r="J557" t="str">
        <f t="array" ref="J557">IFERROR(INDEX($G$2:$G$2050,_xlfn.AGGREGATE(15,6,(ROW($G$2:$G$2050)-ROW($G$2)+1)/($G$2:$G$2050&lt;&gt;""),ROWS(J$1:J557))),"")</f>
        <v/>
      </c>
      <c r="K557" t="str">
        <f>IF(J557="","",INDEX('Assignment Tool'!E573:E2606,MATCH(FA_DATA!J557,'Assignment Tool'!D573:D2606,0)))</f>
        <v/>
      </c>
    </row>
    <row r="558" spans="1:11" x14ac:dyDescent="0.25">
      <c r="A558" s="118" t="str">
        <f t="shared" si="16"/>
        <v/>
      </c>
      <c r="G558" t="str">
        <f>IF('Assignment Tool'!C558="","",IF('Assignment Tool'!C558="FST",'Assignment Tool'!D558,""))</f>
        <v/>
      </c>
      <c r="H558">
        <v>558</v>
      </c>
      <c r="I558" t="str">
        <f t="shared" si="17"/>
        <v/>
      </c>
      <c r="J558" t="str">
        <f t="array" ref="J558">IFERROR(INDEX($G$2:$G$2050,_xlfn.AGGREGATE(15,6,(ROW($G$2:$G$2050)-ROW($G$2)+1)/($G$2:$G$2050&lt;&gt;""),ROWS(J$1:J558))),"")</f>
        <v/>
      </c>
      <c r="K558" t="str">
        <f>IF(J558="","",INDEX('Assignment Tool'!E574:E2607,MATCH(FA_DATA!J558,'Assignment Tool'!D574:D2607,0)))</f>
        <v/>
      </c>
    </row>
    <row r="559" spans="1:11" x14ac:dyDescent="0.25">
      <c r="A559" s="118" t="str">
        <f t="shared" si="16"/>
        <v/>
      </c>
      <c r="G559" t="str">
        <f>IF('Assignment Tool'!C559="","",IF('Assignment Tool'!C559="FST",'Assignment Tool'!D559,""))</f>
        <v/>
      </c>
      <c r="H559">
        <v>559</v>
      </c>
      <c r="I559" t="str">
        <f t="shared" si="17"/>
        <v/>
      </c>
      <c r="J559" t="str">
        <f t="array" ref="J559">IFERROR(INDEX($G$2:$G$2050,_xlfn.AGGREGATE(15,6,(ROW($G$2:$G$2050)-ROW($G$2)+1)/($G$2:$G$2050&lt;&gt;""),ROWS(J$1:J559))),"")</f>
        <v/>
      </c>
      <c r="K559" t="str">
        <f>IF(J559="","",INDEX('Assignment Tool'!E575:E2608,MATCH(FA_DATA!J559,'Assignment Tool'!D575:D2608,0)))</f>
        <v/>
      </c>
    </row>
    <row r="560" spans="1:11" x14ac:dyDescent="0.25">
      <c r="A560" s="118" t="str">
        <f t="shared" si="16"/>
        <v/>
      </c>
      <c r="G560" t="str">
        <f>IF('Assignment Tool'!C560="","",IF('Assignment Tool'!C560="FST",'Assignment Tool'!D560,""))</f>
        <v/>
      </c>
      <c r="H560">
        <v>560</v>
      </c>
      <c r="I560" t="str">
        <f t="shared" si="17"/>
        <v/>
      </c>
      <c r="J560" t="str">
        <f t="array" ref="J560">IFERROR(INDEX($G$2:$G$2050,_xlfn.AGGREGATE(15,6,(ROW($G$2:$G$2050)-ROW($G$2)+1)/($G$2:$G$2050&lt;&gt;""),ROWS(J$1:J560))),"")</f>
        <v/>
      </c>
      <c r="K560" t="str">
        <f>IF(J560="","",INDEX('Assignment Tool'!E576:E2609,MATCH(FA_DATA!J560,'Assignment Tool'!D576:D2609,0)))</f>
        <v/>
      </c>
    </row>
    <row r="561" spans="1:11" x14ac:dyDescent="0.25">
      <c r="A561" s="118" t="str">
        <f t="shared" si="16"/>
        <v/>
      </c>
      <c r="G561" t="str">
        <f>IF('Assignment Tool'!C561="","",IF('Assignment Tool'!C561="FST",'Assignment Tool'!D561,""))</f>
        <v/>
      </c>
      <c r="H561">
        <v>561</v>
      </c>
      <c r="I561" t="str">
        <f t="shared" si="17"/>
        <v/>
      </c>
      <c r="J561" t="str">
        <f t="array" ref="J561">IFERROR(INDEX($G$2:$G$2050,_xlfn.AGGREGATE(15,6,(ROW($G$2:$G$2050)-ROW($G$2)+1)/($G$2:$G$2050&lt;&gt;""),ROWS(J$1:J561))),"")</f>
        <v/>
      </c>
      <c r="K561" t="str">
        <f>IF(J561="","",INDEX('Assignment Tool'!E577:E2610,MATCH(FA_DATA!J561,'Assignment Tool'!D577:D2610,0)))</f>
        <v/>
      </c>
    </row>
    <row r="562" spans="1:11" x14ac:dyDescent="0.25">
      <c r="A562" s="118" t="str">
        <f t="shared" si="16"/>
        <v/>
      </c>
      <c r="G562" t="str">
        <f>IF('Assignment Tool'!C562="","",IF('Assignment Tool'!C562="FST",'Assignment Tool'!D562,""))</f>
        <v/>
      </c>
      <c r="H562">
        <v>562</v>
      </c>
      <c r="I562" t="str">
        <f t="shared" si="17"/>
        <v/>
      </c>
      <c r="J562" t="str">
        <f t="array" ref="J562">IFERROR(INDEX($G$2:$G$2050,_xlfn.AGGREGATE(15,6,(ROW($G$2:$G$2050)-ROW($G$2)+1)/($G$2:$G$2050&lt;&gt;""),ROWS(J$1:J562))),"")</f>
        <v/>
      </c>
      <c r="K562" t="str">
        <f>IF(J562="","",INDEX('Assignment Tool'!E578:E2611,MATCH(FA_DATA!J562,'Assignment Tool'!D578:D2611,0)))</f>
        <v/>
      </c>
    </row>
    <row r="563" spans="1:11" x14ac:dyDescent="0.25">
      <c r="A563" s="118" t="str">
        <f t="shared" si="16"/>
        <v/>
      </c>
      <c r="G563" t="str">
        <f>IF('Assignment Tool'!C563="","",IF('Assignment Tool'!C563="FST",'Assignment Tool'!D563,""))</f>
        <v/>
      </c>
      <c r="H563">
        <v>563</v>
      </c>
      <c r="I563" t="str">
        <f t="shared" si="17"/>
        <v/>
      </c>
      <c r="J563" t="str">
        <f t="array" ref="J563">IFERROR(INDEX($G$2:$G$2050,_xlfn.AGGREGATE(15,6,(ROW($G$2:$G$2050)-ROW($G$2)+1)/($G$2:$G$2050&lt;&gt;""),ROWS(J$1:J563))),"")</f>
        <v/>
      </c>
      <c r="K563" t="str">
        <f>IF(J563="","",INDEX('Assignment Tool'!E579:E2612,MATCH(FA_DATA!J563,'Assignment Tool'!D579:D2612,0)))</f>
        <v/>
      </c>
    </row>
    <row r="564" spans="1:11" x14ac:dyDescent="0.25">
      <c r="A564" s="118" t="str">
        <f t="shared" si="16"/>
        <v/>
      </c>
      <c r="G564" t="str">
        <f>IF('Assignment Tool'!C564="","",IF('Assignment Tool'!C564="FST",'Assignment Tool'!D564,""))</f>
        <v/>
      </c>
      <c r="H564">
        <v>564</v>
      </c>
      <c r="I564" t="str">
        <f t="shared" si="17"/>
        <v/>
      </c>
      <c r="J564" t="str">
        <f t="array" ref="J564">IFERROR(INDEX($G$2:$G$2050,_xlfn.AGGREGATE(15,6,(ROW($G$2:$G$2050)-ROW($G$2)+1)/($G$2:$G$2050&lt;&gt;""),ROWS(J$1:J564))),"")</f>
        <v/>
      </c>
      <c r="K564" t="str">
        <f>IF(J564="","",INDEX('Assignment Tool'!E580:E2613,MATCH(FA_DATA!J564,'Assignment Tool'!D580:D2613,0)))</f>
        <v/>
      </c>
    </row>
    <row r="565" spans="1:11" x14ac:dyDescent="0.25">
      <c r="A565" s="118" t="str">
        <f t="shared" si="16"/>
        <v/>
      </c>
      <c r="G565" t="str">
        <f>IF('Assignment Tool'!C565="","",IF('Assignment Tool'!C565="FST",'Assignment Tool'!D565,""))</f>
        <v/>
      </c>
      <c r="H565">
        <v>565</v>
      </c>
      <c r="I565" t="str">
        <f t="shared" si="17"/>
        <v/>
      </c>
      <c r="J565" t="str">
        <f t="array" ref="J565">IFERROR(INDEX($G$2:$G$2050,_xlfn.AGGREGATE(15,6,(ROW($G$2:$G$2050)-ROW($G$2)+1)/($G$2:$G$2050&lt;&gt;""),ROWS(J$1:J565))),"")</f>
        <v/>
      </c>
      <c r="K565" t="str">
        <f>IF(J565="","",INDEX('Assignment Tool'!E581:E2614,MATCH(FA_DATA!J565,'Assignment Tool'!D581:D2614,0)))</f>
        <v/>
      </c>
    </row>
    <row r="566" spans="1:11" x14ac:dyDescent="0.25">
      <c r="A566" s="118" t="str">
        <f t="shared" si="16"/>
        <v/>
      </c>
      <c r="G566" t="str">
        <f>IF('Assignment Tool'!C566="","",IF('Assignment Tool'!C566="FST",'Assignment Tool'!D566,""))</f>
        <v/>
      </c>
      <c r="H566">
        <v>566</v>
      </c>
      <c r="I566" t="str">
        <f t="shared" si="17"/>
        <v/>
      </c>
      <c r="J566" t="str">
        <f t="array" ref="J566">IFERROR(INDEX($G$2:$G$2050,_xlfn.AGGREGATE(15,6,(ROW($G$2:$G$2050)-ROW($G$2)+1)/($G$2:$G$2050&lt;&gt;""),ROWS(J$1:J566))),"")</f>
        <v/>
      </c>
      <c r="K566" t="str">
        <f>IF(J566="","",INDEX('Assignment Tool'!E582:E2615,MATCH(FA_DATA!J566,'Assignment Tool'!D582:D2615,0)))</f>
        <v/>
      </c>
    </row>
    <row r="567" spans="1:11" x14ac:dyDescent="0.25">
      <c r="A567" s="118" t="str">
        <f t="shared" si="16"/>
        <v/>
      </c>
      <c r="G567" t="str">
        <f>IF('Assignment Tool'!C567="","",IF('Assignment Tool'!C567="FST",'Assignment Tool'!D567,""))</f>
        <v/>
      </c>
      <c r="H567">
        <v>567</v>
      </c>
      <c r="I567" t="str">
        <f t="shared" si="17"/>
        <v/>
      </c>
      <c r="J567" t="str">
        <f t="array" ref="J567">IFERROR(INDEX($G$2:$G$2050,_xlfn.AGGREGATE(15,6,(ROW($G$2:$G$2050)-ROW($G$2)+1)/($G$2:$G$2050&lt;&gt;""),ROWS(J$1:J567))),"")</f>
        <v/>
      </c>
      <c r="K567" t="str">
        <f>IF(J567="","",INDEX('Assignment Tool'!E583:E2616,MATCH(FA_DATA!J567,'Assignment Tool'!D583:D2616,0)))</f>
        <v/>
      </c>
    </row>
    <row r="568" spans="1:11" x14ac:dyDescent="0.25">
      <c r="A568" s="118" t="str">
        <f t="shared" si="16"/>
        <v/>
      </c>
      <c r="G568" t="str">
        <f>IF('Assignment Tool'!C568="","",IF('Assignment Tool'!C568="FST",'Assignment Tool'!D568,""))</f>
        <v/>
      </c>
      <c r="H568">
        <v>568</v>
      </c>
      <c r="I568" t="str">
        <f t="shared" si="17"/>
        <v/>
      </c>
      <c r="J568" t="str">
        <f t="array" ref="J568">IFERROR(INDEX($G$2:$G$2050,_xlfn.AGGREGATE(15,6,(ROW($G$2:$G$2050)-ROW($G$2)+1)/($G$2:$G$2050&lt;&gt;""),ROWS(J$1:J568))),"")</f>
        <v/>
      </c>
      <c r="K568" t="str">
        <f>IF(J568="","",INDEX('Assignment Tool'!E584:E2617,MATCH(FA_DATA!J568,'Assignment Tool'!D584:D2617,0)))</f>
        <v/>
      </c>
    </row>
    <row r="569" spans="1:11" x14ac:dyDescent="0.25">
      <c r="A569" s="118" t="str">
        <f t="shared" si="16"/>
        <v/>
      </c>
      <c r="G569" t="str">
        <f>IF('Assignment Tool'!C569="","",IF('Assignment Tool'!C569="FST",'Assignment Tool'!D569,""))</f>
        <v/>
      </c>
      <c r="H569">
        <v>569</v>
      </c>
      <c r="I569" t="str">
        <f t="shared" si="17"/>
        <v/>
      </c>
      <c r="J569" t="str">
        <f t="array" ref="J569">IFERROR(INDEX($G$2:$G$2050,_xlfn.AGGREGATE(15,6,(ROW($G$2:$G$2050)-ROW($G$2)+1)/($G$2:$G$2050&lt;&gt;""),ROWS(J$1:J569))),"")</f>
        <v/>
      </c>
      <c r="K569" t="str">
        <f>IF(J569="","",INDEX('Assignment Tool'!E585:E2618,MATCH(FA_DATA!J569,'Assignment Tool'!D585:D2618,0)))</f>
        <v/>
      </c>
    </row>
    <row r="570" spans="1:11" x14ac:dyDescent="0.25">
      <c r="A570" s="118" t="str">
        <f t="shared" si="16"/>
        <v/>
      </c>
      <c r="G570" t="str">
        <f>IF('Assignment Tool'!C570="","",IF('Assignment Tool'!C570="FST",'Assignment Tool'!D570,""))</f>
        <v/>
      </c>
      <c r="H570">
        <v>570</v>
      </c>
      <c r="I570" t="str">
        <f t="shared" si="17"/>
        <v/>
      </c>
      <c r="J570" t="str">
        <f t="array" ref="J570">IFERROR(INDEX($G$2:$G$2050,_xlfn.AGGREGATE(15,6,(ROW($G$2:$G$2050)-ROW($G$2)+1)/($G$2:$G$2050&lt;&gt;""),ROWS(J$1:J570))),"")</f>
        <v/>
      </c>
      <c r="K570" t="str">
        <f>IF(J570="","",INDEX('Assignment Tool'!E586:E2619,MATCH(FA_DATA!J570,'Assignment Tool'!D586:D2619,0)))</f>
        <v/>
      </c>
    </row>
    <row r="571" spans="1:11" x14ac:dyDescent="0.25">
      <c r="A571" s="118" t="str">
        <f t="shared" si="16"/>
        <v/>
      </c>
      <c r="G571" t="str">
        <f>IF('Assignment Tool'!C571="","",IF('Assignment Tool'!C571="FST",'Assignment Tool'!D571,""))</f>
        <v/>
      </c>
      <c r="H571">
        <v>571</v>
      </c>
      <c r="I571" t="str">
        <f t="shared" si="17"/>
        <v/>
      </c>
      <c r="J571" t="str">
        <f t="array" ref="J571">IFERROR(INDEX($G$2:$G$2050,_xlfn.AGGREGATE(15,6,(ROW($G$2:$G$2050)-ROW($G$2)+1)/($G$2:$G$2050&lt;&gt;""),ROWS(J$1:J571))),"")</f>
        <v/>
      </c>
      <c r="K571" t="str">
        <f>IF(J571="","",INDEX('Assignment Tool'!E587:E2620,MATCH(FA_DATA!J571,'Assignment Tool'!D587:D2620,0)))</f>
        <v/>
      </c>
    </row>
    <row r="572" spans="1:11" x14ac:dyDescent="0.25">
      <c r="A572" s="118" t="str">
        <f t="shared" si="16"/>
        <v/>
      </c>
      <c r="G572" t="str">
        <f>IF('Assignment Tool'!C572="","",IF('Assignment Tool'!C572="FST",'Assignment Tool'!D572,""))</f>
        <v/>
      </c>
      <c r="H572">
        <v>572</v>
      </c>
      <c r="I572" t="str">
        <f t="shared" si="17"/>
        <v/>
      </c>
      <c r="J572" t="str">
        <f t="array" ref="J572">IFERROR(INDEX($G$2:$G$2050,_xlfn.AGGREGATE(15,6,(ROW($G$2:$G$2050)-ROW($G$2)+1)/($G$2:$G$2050&lt;&gt;""),ROWS(J$1:J572))),"")</f>
        <v/>
      </c>
      <c r="K572" t="str">
        <f>IF(J572="","",INDEX('Assignment Tool'!E588:E2621,MATCH(FA_DATA!J572,'Assignment Tool'!D588:D2621,0)))</f>
        <v/>
      </c>
    </row>
    <row r="573" spans="1:11" x14ac:dyDescent="0.25">
      <c r="A573" s="118" t="str">
        <f t="shared" si="16"/>
        <v/>
      </c>
      <c r="G573" t="str">
        <f>IF('Assignment Tool'!C573="","",IF('Assignment Tool'!C573="FST",'Assignment Tool'!D573,""))</f>
        <v/>
      </c>
      <c r="H573">
        <v>573</v>
      </c>
      <c r="I573" t="str">
        <f t="shared" si="17"/>
        <v/>
      </c>
      <c r="J573" t="str">
        <f t="array" ref="J573">IFERROR(INDEX($G$2:$G$2050,_xlfn.AGGREGATE(15,6,(ROW($G$2:$G$2050)-ROW($G$2)+1)/($G$2:$G$2050&lt;&gt;""),ROWS(J$1:J573))),"")</f>
        <v/>
      </c>
      <c r="K573" t="str">
        <f>IF(J573="","",INDEX('Assignment Tool'!E589:E2622,MATCH(FA_DATA!J573,'Assignment Tool'!D589:D2622,0)))</f>
        <v/>
      </c>
    </row>
    <row r="574" spans="1:11" x14ac:dyDescent="0.25">
      <c r="A574" s="118" t="str">
        <f t="shared" si="16"/>
        <v/>
      </c>
      <c r="G574" t="str">
        <f>IF('Assignment Tool'!C574="","",IF('Assignment Tool'!C574="FST",'Assignment Tool'!D574,""))</f>
        <v/>
      </c>
      <c r="H574">
        <v>574</v>
      </c>
      <c r="I574" t="str">
        <f t="shared" si="17"/>
        <v/>
      </c>
      <c r="J574" t="str">
        <f t="array" ref="J574">IFERROR(INDEX($G$2:$G$2050,_xlfn.AGGREGATE(15,6,(ROW($G$2:$G$2050)-ROW($G$2)+1)/($G$2:$G$2050&lt;&gt;""),ROWS(J$1:J574))),"")</f>
        <v/>
      </c>
      <c r="K574" t="str">
        <f>IF(J574="","",INDEX('Assignment Tool'!E590:E2623,MATCH(FA_DATA!J574,'Assignment Tool'!D590:D2623,0)))</f>
        <v/>
      </c>
    </row>
    <row r="575" spans="1:11" x14ac:dyDescent="0.25">
      <c r="A575" s="118" t="str">
        <f t="shared" si="16"/>
        <v/>
      </c>
      <c r="G575" t="str">
        <f>IF('Assignment Tool'!C575="","",IF('Assignment Tool'!C575="FST",'Assignment Tool'!D575,""))</f>
        <v/>
      </c>
      <c r="H575">
        <v>575</v>
      </c>
      <c r="I575" t="str">
        <f t="shared" si="17"/>
        <v/>
      </c>
      <c r="J575" t="str">
        <f t="array" ref="J575">IFERROR(INDEX($G$2:$G$2050,_xlfn.AGGREGATE(15,6,(ROW($G$2:$G$2050)-ROW($G$2)+1)/($G$2:$G$2050&lt;&gt;""),ROWS(J$1:J575))),"")</f>
        <v/>
      </c>
      <c r="K575" t="str">
        <f>IF(J575="","",INDEX('Assignment Tool'!E591:E2624,MATCH(FA_DATA!J575,'Assignment Tool'!D591:D2624,0)))</f>
        <v/>
      </c>
    </row>
    <row r="576" spans="1:11" x14ac:dyDescent="0.25">
      <c r="A576" s="118" t="str">
        <f t="shared" si="16"/>
        <v/>
      </c>
      <c r="G576" t="str">
        <f>IF('Assignment Tool'!C576="","",IF('Assignment Tool'!C576="FST",'Assignment Tool'!D576,""))</f>
        <v/>
      </c>
      <c r="H576">
        <v>576</v>
      </c>
      <c r="I576" t="str">
        <f t="shared" si="17"/>
        <v/>
      </c>
      <c r="J576" t="str">
        <f t="array" ref="J576">IFERROR(INDEX($G$2:$G$2050,_xlfn.AGGREGATE(15,6,(ROW($G$2:$G$2050)-ROW($G$2)+1)/($G$2:$G$2050&lt;&gt;""),ROWS(J$1:J576))),"")</f>
        <v/>
      </c>
      <c r="K576" t="str">
        <f>IF(J576="","",INDEX('Assignment Tool'!E592:E2625,MATCH(FA_DATA!J576,'Assignment Tool'!D592:D2625,0)))</f>
        <v/>
      </c>
    </row>
    <row r="577" spans="1:11" x14ac:dyDescent="0.25">
      <c r="A577" s="118" t="str">
        <f t="shared" si="16"/>
        <v/>
      </c>
      <c r="G577" t="str">
        <f>IF('Assignment Tool'!C577="","",IF('Assignment Tool'!C577="FST",'Assignment Tool'!D577,""))</f>
        <v/>
      </c>
      <c r="H577">
        <v>577</v>
      </c>
      <c r="I577" t="str">
        <f t="shared" si="17"/>
        <v/>
      </c>
      <c r="J577" t="str">
        <f t="array" ref="J577">IFERROR(INDEX($G$2:$G$2050,_xlfn.AGGREGATE(15,6,(ROW($G$2:$G$2050)-ROW($G$2)+1)/($G$2:$G$2050&lt;&gt;""),ROWS(J$1:J577))),"")</f>
        <v/>
      </c>
      <c r="K577" t="str">
        <f>IF(J577="","",INDEX('Assignment Tool'!E593:E2626,MATCH(FA_DATA!J577,'Assignment Tool'!D593:D2626,0)))</f>
        <v/>
      </c>
    </row>
    <row r="578" spans="1:11" x14ac:dyDescent="0.25">
      <c r="A578" s="118" t="str">
        <f t="shared" ref="A578:A641" si="18">VLOOKUP(H578,$I$1:$J$1000,2)</f>
        <v/>
      </c>
      <c r="G578" t="str">
        <f>IF('Assignment Tool'!C578="","",IF('Assignment Tool'!C578="FST",'Assignment Tool'!D578,""))</f>
        <v/>
      </c>
      <c r="H578">
        <v>578</v>
      </c>
      <c r="I578" t="str">
        <f t="shared" si="17"/>
        <v/>
      </c>
      <c r="J578" t="str">
        <f t="array" ref="J578">IFERROR(INDEX($G$2:$G$2050,_xlfn.AGGREGATE(15,6,(ROW($G$2:$G$2050)-ROW($G$2)+1)/($G$2:$G$2050&lt;&gt;""),ROWS(J$1:J578))),"")</f>
        <v/>
      </c>
      <c r="K578" t="str">
        <f>IF(J578="","",INDEX('Assignment Tool'!E594:E2627,MATCH(FA_DATA!J578,'Assignment Tool'!D594:D2627,0)))</f>
        <v/>
      </c>
    </row>
    <row r="579" spans="1:11" x14ac:dyDescent="0.25">
      <c r="A579" s="118" t="str">
        <f t="shared" si="18"/>
        <v/>
      </c>
      <c r="G579" t="str">
        <f>IF('Assignment Tool'!C579="","",IF('Assignment Tool'!C579="FST",'Assignment Tool'!D579,""))</f>
        <v/>
      </c>
      <c r="H579">
        <v>579</v>
      </c>
      <c r="I579" t="str">
        <f t="shared" ref="I579:I642" si="19">IFERROR((I578+K578),"")</f>
        <v/>
      </c>
      <c r="J579" t="str">
        <f t="array" ref="J579">IFERROR(INDEX($G$2:$G$2050,_xlfn.AGGREGATE(15,6,(ROW($G$2:$G$2050)-ROW($G$2)+1)/($G$2:$G$2050&lt;&gt;""),ROWS(J$1:J579))),"")</f>
        <v/>
      </c>
      <c r="K579" t="str">
        <f>IF(J579="","",INDEX('Assignment Tool'!E595:E2628,MATCH(FA_DATA!J579,'Assignment Tool'!D595:D2628,0)))</f>
        <v/>
      </c>
    </row>
    <row r="580" spans="1:11" x14ac:dyDescent="0.25">
      <c r="A580" s="118" t="str">
        <f t="shared" si="18"/>
        <v/>
      </c>
      <c r="G580" t="str">
        <f>IF('Assignment Tool'!C580="","",IF('Assignment Tool'!C580="FST",'Assignment Tool'!D580,""))</f>
        <v/>
      </c>
      <c r="H580">
        <v>580</v>
      </c>
      <c r="I580" t="str">
        <f t="shared" si="19"/>
        <v/>
      </c>
      <c r="J580" t="str">
        <f t="array" ref="J580">IFERROR(INDEX($G$2:$G$2050,_xlfn.AGGREGATE(15,6,(ROW($G$2:$G$2050)-ROW($G$2)+1)/($G$2:$G$2050&lt;&gt;""),ROWS(J$1:J580))),"")</f>
        <v/>
      </c>
      <c r="K580" t="str">
        <f>IF(J580="","",INDEX('Assignment Tool'!E596:E2629,MATCH(FA_DATA!J580,'Assignment Tool'!D596:D2629,0)))</f>
        <v/>
      </c>
    </row>
    <row r="581" spans="1:11" x14ac:dyDescent="0.25">
      <c r="A581" s="118" t="str">
        <f t="shared" si="18"/>
        <v/>
      </c>
      <c r="G581" t="str">
        <f>IF('Assignment Tool'!C581="","",IF('Assignment Tool'!C581="FST",'Assignment Tool'!D581,""))</f>
        <v/>
      </c>
      <c r="H581">
        <v>581</v>
      </c>
      <c r="I581" t="str">
        <f t="shared" si="19"/>
        <v/>
      </c>
      <c r="J581" t="str">
        <f t="array" ref="J581">IFERROR(INDEX($G$2:$G$2050,_xlfn.AGGREGATE(15,6,(ROW($G$2:$G$2050)-ROW($G$2)+1)/($G$2:$G$2050&lt;&gt;""),ROWS(J$1:J581))),"")</f>
        <v/>
      </c>
      <c r="K581" t="str">
        <f>IF(J581="","",INDEX('Assignment Tool'!E597:E2630,MATCH(FA_DATA!J581,'Assignment Tool'!D597:D2630,0)))</f>
        <v/>
      </c>
    </row>
    <row r="582" spans="1:11" x14ac:dyDescent="0.25">
      <c r="A582" s="118" t="str">
        <f t="shared" si="18"/>
        <v/>
      </c>
      <c r="G582" t="str">
        <f>IF('Assignment Tool'!C582="","",IF('Assignment Tool'!C582="FST",'Assignment Tool'!D582,""))</f>
        <v/>
      </c>
      <c r="H582">
        <v>582</v>
      </c>
      <c r="I582" t="str">
        <f t="shared" si="19"/>
        <v/>
      </c>
      <c r="J582" t="str">
        <f t="array" ref="J582">IFERROR(INDEX($G$2:$G$2050,_xlfn.AGGREGATE(15,6,(ROW($G$2:$G$2050)-ROW($G$2)+1)/($G$2:$G$2050&lt;&gt;""),ROWS(J$1:J582))),"")</f>
        <v/>
      </c>
      <c r="K582" t="str">
        <f>IF(J582="","",INDEX('Assignment Tool'!E598:E2631,MATCH(FA_DATA!J582,'Assignment Tool'!D598:D2631,0)))</f>
        <v/>
      </c>
    </row>
    <row r="583" spans="1:11" x14ac:dyDescent="0.25">
      <c r="A583" s="118" t="str">
        <f t="shared" si="18"/>
        <v/>
      </c>
      <c r="G583" t="str">
        <f>IF('Assignment Tool'!C583="","",IF('Assignment Tool'!C583="FST",'Assignment Tool'!D583,""))</f>
        <v/>
      </c>
      <c r="H583">
        <v>583</v>
      </c>
      <c r="I583" t="str">
        <f t="shared" si="19"/>
        <v/>
      </c>
      <c r="J583" t="str">
        <f t="array" ref="J583">IFERROR(INDEX($G$2:$G$2050,_xlfn.AGGREGATE(15,6,(ROW($G$2:$G$2050)-ROW($G$2)+1)/($G$2:$G$2050&lt;&gt;""),ROWS(J$1:J583))),"")</f>
        <v/>
      </c>
      <c r="K583" t="str">
        <f>IF(J583="","",INDEX('Assignment Tool'!E599:E2632,MATCH(FA_DATA!J583,'Assignment Tool'!D599:D2632,0)))</f>
        <v/>
      </c>
    </row>
    <row r="584" spans="1:11" x14ac:dyDescent="0.25">
      <c r="A584" s="118" t="str">
        <f t="shared" si="18"/>
        <v/>
      </c>
      <c r="G584" t="str">
        <f>IF('Assignment Tool'!C584="","",IF('Assignment Tool'!C584="FST",'Assignment Tool'!D584,""))</f>
        <v/>
      </c>
      <c r="H584">
        <v>584</v>
      </c>
      <c r="I584" t="str">
        <f t="shared" si="19"/>
        <v/>
      </c>
      <c r="J584" t="str">
        <f t="array" ref="J584">IFERROR(INDEX($G$2:$G$2050,_xlfn.AGGREGATE(15,6,(ROW($G$2:$G$2050)-ROW($G$2)+1)/($G$2:$G$2050&lt;&gt;""),ROWS(J$1:J584))),"")</f>
        <v/>
      </c>
      <c r="K584" t="str">
        <f>IF(J584="","",INDEX('Assignment Tool'!E600:E2633,MATCH(FA_DATA!J584,'Assignment Tool'!D600:D2633,0)))</f>
        <v/>
      </c>
    </row>
    <row r="585" spans="1:11" x14ac:dyDescent="0.25">
      <c r="A585" s="118" t="str">
        <f t="shared" si="18"/>
        <v/>
      </c>
      <c r="G585" t="str">
        <f>IF('Assignment Tool'!C585="","",IF('Assignment Tool'!C585="FST",'Assignment Tool'!D585,""))</f>
        <v/>
      </c>
      <c r="H585">
        <v>585</v>
      </c>
      <c r="I585" t="str">
        <f t="shared" si="19"/>
        <v/>
      </c>
      <c r="J585" t="str">
        <f t="array" ref="J585">IFERROR(INDEX($G$2:$G$2050,_xlfn.AGGREGATE(15,6,(ROW($G$2:$G$2050)-ROW($G$2)+1)/($G$2:$G$2050&lt;&gt;""),ROWS(J$1:J585))),"")</f>
        <v/>
      </c>
      <c r="K585" t="str">
        <f>IF(J585="","",INDEX('Assignment Tool'!E601:E2634,MATCH(FA_DATA!J585,'Assignment Tool'!D601:D2634,0)))</f>
        <v/>
      </c>
    </row>
    <row r="586" spans="1:11" x14ac:dyDescent="0.25">
      <c r="A586" s="118" t="str">
        <f t="shared" si="18"/>
        <v/>
      </c>
      <c r="G586" t="str">
        <f>IF('Assignment Tool'!C586="","",IF('Assignment Tool'!C586="FST",'Assignment Tool'!D586,""))</f>
        <v/>
      </c>
      <c r="H586">
        <v>586</v>
      </c>
      <c r="I586" t="str">
        <f t="shared" si="19"/>
        <v/>
      </c>
      <c r="J586" t="str">
        <f t="array" ref="J586">IFERROR(INDEX($G$2:$G$2050,_xlfn.AGGREGATE(15,6,(ROW($G$2:$G$2050)-ROW($G$2)+1)/($G$2:$G$2050&lt;&gt;""),ROWS(J$1:J586))),"")</f>
        <v/>
      </c>
      <c r="K586" t="str">
        <f>IF(J586="","",INDEX('Assignment Tool'!E602:E2635,MATCH(FA_DATA!J586,'Assignment Tool'!D602:D2635,0)))</f>
        <v/>
      </c>
    </row>
    <row r="587" spans="1:11" x14ac:dyDescent="0.25">
      <c r="A587" s="118" t="str">
        <f t="shared" si="18"/>
        <v/>
      </c>
      <c r="G587" t="str">
        <f>IF('Assignment Tool'!C587="","",IF('Assignment Tool'!C587="FST",'Assignment Tool'!D587,""))</f>
        <v/>
      </c>
      <c r="H587">
        <v>587</v>
      </c>
      <c r="I587" t="str">
        <f t="shared" si="19"/>
        <v/>
      </c>
      <c r="J587" t="str">
        <f t="array" ref="J587">IFERROR(INDEX($G$2:$G$2050,_xlfn.AGGREGATE(15,6,(ROW($G$2:$G$2050)-ROW($G$2)+1)/($G$2:$G$2050&lt;&gt;""),ROWS(J$1:J587))),"")</f>
        <v/>
      </c>
      <c r="K587" t="str">
        <f>IF(J587="","",INDEX('Assignment Tool'!E603:E2636,MATCH(FA_DATA!J587,'Assignment Tool'!D603:D2636,0)))</f>
        <v/>
      </c>
    </row>
    <row r="588" spans="1:11" x14ac:dyDescent="0.25">
      <c r="A588" s="118" t="str">
        <f t="shared" si="18"/>
        <v/>
      </c>
      <c r="G588" t="str">
        <f>IF('Assignment Tool'!C588="","",IF('Assignment Tool'!C588="FST",'Assignment Tool'!D588,""))</f>
        <v/>
      </c>
      <c r="H588">
        <v>588</v>
      </c>
      <c r="I588" t="str">
        <f t="shared" si="19"/>
        <v/>
      </c>
      <c r="J588" t="str">
        <f t="array" ref="J588">IFERROR(INDEX($G$2:$G$2050,_xlfn.AGGREGATE(15,6,(ROW($G$2:$G$2050)-ROW($G$2)+1)/($G$2:$G$2050&lt;&gt;""),ROWS(J$1:J588))),"")</f>
        <v/>
      </c>
      <c r="K588" t="str">
        <f>IF(J588="","",INDEX('Assignment Tool'!E604:E2637,MATCH(FA_DATA!J588,'Assignment Tool'!D604:D2637,0)))</f>
        <v/>
      </c>
    </row>
    <row r="589" spans="1:11" x14ac:dyDescent="0.25">
      <c r="A589" s="118" t="str">
        <f t="shared" si="18"/>
        <v/>
      </c>
      <c r="G589" t="str">
        <f>IF('Assignment Tool'!C589="","",IF('Assignment Tool'!C589="FST",'Assignment Tool'!D589,""))</f>
        <v/>
      </c>
      <c r="H589">
        <v>589</v>
      </c>
      <c r="I589" t="str">
        <f t="shared" si="19"/>
        <v/>
      </c>
      <c r="J589" t="str">
        <f t="array" ref="J589">IFERROR(INDEX($G$2:$G$2050,_xlfn.AGGREGATE(15,6,(ROW($G$2:$G$2050)-ROW($G$2)+1)/($G$2:$G$2050&lt;&gt;""),ROWS(J$1:J589))),"")</f>
        <v/>
      </c>
      <c r="K589" t="str">
        <f>IF(J589="","",INDEX('Assignment Tool'!E605:E2638,MATCH(FA_DATA!J589,'Assignment Tool'!D605:D2638,0)))</f>
        <v/>
      </c>
    </row>
    <row r="590" spans="1:11" x14ac:dyDescent="0.25">
      <c r="A590" s="118" t="str">
        <f t="shared" si="18"/>
        <v/>
      </c>
      <c r="G590" t="str">
        <f>IF('Assignment Tool'!C590="","",IF('Assignment Tool'!C590="FST",'Assignment Tool'!D590,""))</f>
        <v/>
      </c>
      <c r="H590">
        <v>590</v>
      </c>
      <c r="I590" t="str">
        <f t="shared" si="19"/>
        <v/>
      </c>
      <c r="J590" t="str">
        <f t="array" ref="J590">IFERROR(INDEX($G$2:$G$2050,_xlfn.AGGREGATE(15,6,(ROW($G$2:$G$2050)-ROW($G$2)+1)/($G$2:$G$2050&lt;&gt;""),ROWS(J$1:J590))),"")</f>
        <v/>
      </c>
      <c r="K590" t="str">
        <f>IF(J590="","",INDEX('Assignment Tool'!E606:E2639,MATCH(FA_DATA!J590,'Assignment Tool'!D606:D2639,0)))</f>
        <v/>
      </c>
    </row>
    <row r="591" spans="1:11" x14ac:dyDescent="0.25">
      <c r="A591" s="118" t="str">
        <f t="shared" si="18"/>
        <v/>
      </c>
      <c r="G591" t="str">
        <f>IF('Assignment Tool'!C591="","",IF('Assignment Tool'!C591="FST",'Assignment Tool'!D591,""))</f>
        <v/>
      </c>
      <c r="H591">
        <v>591</v>
      </c>
      <c r="I591" t="str">
        <f t="shared" si="19"/>
        <v/>
      </c>
      <c r="J591" t="str">
        <f t="array" ref="J591">IFERROR(INDEX($G$2:$G$2050,_xlfn.AGGREGATE(15,6,(ROW($G$2:$G$2050)-ROW($G$2)+1)/($G$2:$G$2050&lt;&gt;""),ROWS(J$1:J591))),"")</f>
        <v/>
      </c>
      <c r="K591" t="str">
        <f>IF(J591="","",INDEX('Assignment Tool'!E607:E2640,MATCH(FA_DATA!J591,'Assignment Tool'!D607:D2640,0)))</f>
        <v/>
      </c>
    </row>
    <row r="592" spans="1:11" x14ac:dyDescent="0.25">
      <c r="A592" s="118" t="str">
        <f t="shared" si="18"/>
        <v/>
      </c>
      <c r="G592" t="str">
        <f>IF('Assignment Tool'!C592="","",IF('Assignment Tool'!C592="FST",'Assignment Tool'!D592,""))</f>
        <v/>
      </c>
      <c r="H592">
        <v>592</v>
      </c>
      <c r="I592" t="str">
        <f t="shared" si="19"/>
        <v/>
      </c>
      <c r="J592" t="str">
        <f t="array" ref="J592">IFERROR(INDEX($G$2:$G$2050,_xlfn.AGGREGATE(15,6,(ROW($G$2:$G$2050)-ROW($G$2)+1)/($G$2:$G$2050&lt;&gt;""),ROWS(J$1:J592))),"")</f>
        <v/>
      </c>
      <c r="K592" t="str">
        <f>IF(J592="","",INDEX('Assignment Tool'!E608:E2641,MATCH(FA_DATA!J592,'Assignment Tool'!D608:D2641,0)))</f>
        <v/>
      </c>
    </row>
    <row r="593" spans="1:11" x14ac:dyDescent="0.25">
      <c r="A593" s="118" t="str">
        <f t="shared" si="18"/>
        <v/>
      </c>
      <c r="G593" t="str">
        <f>IF('Assignment Tool'!C593="","",IF('Assignment Tool'!C593="FST",'Assignment Tool'!D593,""))</f>
        <v/>
      </c>
      <c r="H593">
        <v>593</v>
      </c>
      <c r="I593" t="str">
        <f t="shared" si="19"/>
        <v/>
      </c>
      <c r="J593" t="str">
        <f t="array" ref="J593">IFERROR(INDEX($G$2:$G$2050,_xlfn.AGGREGATE(15,6,(ROW($G$2:$G$2050)-ROW($G$2)+1)/($G$2:$G$2050&lt;&gt;""),ROWS(J$1:J593))),"")</f>
        <v/>
      </c>
      <c r="K593" t="str">
        <f>IF(J593="","",INDEX('Assignment Tool'!E609:E2642,MATCH(FA_DATA!J593,'Assignment Tool'!D609:D2642,0)))</f>
        <v/>
      </c>
    </row>
    <row r="594" spans="1:11" x14ac:dyDescent="0.25">
      <c r="A594" s="118" t="str">
        <f t="shared" si="18"/>
        <v/>
      </c>
      <c r="G594" t="str">
        <f>IF('Assignment Tool'!C594="","",IF('Assignment Tool'!C594="FST",'Assignment Tool'!D594,""))</f>
        <v/>
      </c>
      <c r="H594">
        <v>594</v>
      </c>
      <c r="I594" t="str">
        <f t="shared" si="19"/>
        <v/>
      </c>
      <c r="J594" t="str">
        <f t="array" ref="J594">IFERROR(INDEX($G$2:$G$2050,_xlfn.AGGREGATE(15,6,(ROW($G$2:$G$2050)-ROW($G$2)+1)/($G$2:$G$2050&lt;&gt;""),ROWS(J$1:J594))),"")</f>
        <v/>
      </c>
      <c r="K594" t="str">
        <f>IF(J594="","",INDEX('Assignment Tool'!E610:E2643,MATCH(FA_DATA!J594,'Assignment Tool'!D610:D2643,0)))</f>
        <v/>
      </c>
    </row>
    <row r="595" spans="1:11" x14ac:dyDescent="0.25">
      <c r="A595" s="118" t="str">
        <f t="shared" si="18"/>
        <v/>
      </c>
      <c r="G595" t="str">
        <f>IF('Assignment Tool'!C595="","",IF('Assignment Tool'!C595="FST",'Assignment Tool'!D595,""))</f>
        <v/>
      </c>
      <c r="H595">
        <v>595</v>
      </c>
      <c r="I595" t="str">
        <f t="shared" si="19"/>
        <v/>
      </c>
      <c r="J595" t="str">
        <f t="array" ref="J595">IFERROR(INDEX($G$2:$G$2050,_xlfn.AGGREGATE(15,6,(ROW($G$2:$G$2050)-ROW($G$2)+1)/($G$2:$G$2050&lt;&gt;""),ROWS(J$1:J595))),"")</f>
        <v/>
      </c>
      <c r="K595" t="str">
        <f>IF(J595="","",INDEX('Assignment Tool'!E611:E2644,MATCH(FA_DATA!J595,'Assignment Tool'!D611:D2644,0)))</f>
        <v/>
      </c>
    </row>
    <row r="596" spans="1:11" x14ac:dyDescent="0.25">
      <c r="A596" s="118" t="str">
        <f t="shared" si="18"/>
        <v/>
      </c>
      <c r="G596" t="str">
        <f>IF('Assignment Tool'!C596="","",IF('Assignment Tool'!C596="FST",'Assignment Tool'!D596,""))</f>
        <v/>
      </c>
      <c r="H596">
        <v>596</v>
      </c>
      <c r="I596" t="str">
        <f t="shared" si="19"/>
        <v/>
      </c>
      <c r="J596" t="str">
        <f t="array" ref="J596">IFERROR(INDEX($G$2:$G$2050,_xlfn.AGGREGATE(15,6,(ROW($G$2:$G$2050)-ROW($G$2)+1)/($G$2:$G$2050&lt;&gt;""),ROWS(J$1:J596))),"")</f>
        <v/>
      </c>
      <c r="K596" t="str">
        <f>IF(J596="","",INDEX('Assignment Tool'!E612:E2645,MATCH(FA_DATA!J596,'Assignment Tool'!D612:D2645,0)))</f>
        <v/>
      </c>
    </row>
    <row r="597" spans="1:11" x14ac:dyDescent="0.25">
      <c r="A597" s="118" t="str">
        <f t="shared" si="18"/>
        <v/>
      </c>
      <c r="G597" t="str">
        <f>IF('Assignment Tool'!C597="","",IF('Assignment Tool'!C597="FST",'Assignment Tool'!D597,""))</f>
        <v/>
      </c>
      <c r="H597">
        <v>597</v>
      </c>
      <c r="I597" t="str">
        <f t="shared" si="19"/>
        <v/>
      </c>
      <c r="J597" t="str">
        <f t="array" ref="J597">IFERROR(INDEX($G$2:$G$2050,_xlfn.AGGREGATE(15,6,(ROW($G$2:$G$2050)-ROW($G$2)+1)/($G$2:$G$2050&lt;&gt;""),ROWS(J$1:J597))),"")</f>
        <v/>
      </c>
      <c r="K597" t="str">
        <f>IF(J597="","",INDEX('Assignment Tool'!E613:E2646,MATCH(FA_DATA!J597,'Assignment Tool'!D613:D2646,0)))</f>
        <v/>
      </c>
    </row>
    <row r="598" spans="1:11" x14ac:dyDescent="0.25">
      <c r="A598" s="118" t="str">
        <f t="shared" si="18"/>
        <v/>
      </c>
      <c r="G598" t="str">
        <f>IF('Assignment Tool'!C598="","",IF('Assignment Tool'!C598="FST",'Assignment Tool'!D598,""))</f>
        <v/>
      </c>
      <c r="H598">
        <v>598</v>
      </c>
      <c r="I598" t="str">
        <f t="shared" si="19"/>
        <v/>
      </c>
      <c r="J598" t="str">
        <f t="array" ref="J598">IFERROR(INDEX($G$2:$G$2050,_xlfn.AGGREGATE(15,6,(ROW($G$2:$G$2050)-ROW($G$2)+1)/($G$2:$G$2050&lt;&gt;""),ROWS(J$1:J598))),"")</f>
        <v/>
      </c>
      <c r="K598" t="str">
        <f>IF(J598="","",INDEX('Assignment Tool'!E614:E2647,MATCH(FA_DATA!J598,'Assignment Tool'!D614:D2647,0)))</f>
        <v/>
      </c>
    </row>
    <row r="599" spans="1:11" x14ac:dyDescent="0.25">
      <c r="A599" s="118" t="str">
        <f t="shared" si="18"/>
        <v/>
      </c>
      <c r="G599" t="str">
        <f>IF('Assignment Tool'!C599="","",IF('Assignment Tool'!C599="FST",'Assignment Tool'!D599,""))</f>
        <v/>
      </c>
      <c r="H599">
        <v>599</v>
      </c>
      <c r="I599" t="str">
        <f t="shared" si="19"/>
        <v/>
      </c>
      <c r="J599" t="str">
        <f t="array" ref="J599">IFERROR(INDEX($G$2:$G$2050,_xlfn.AGGREGATE(15,6,(ROW($G$2:$G$2050)-ROW($G$2)+1)/($G$2:$G$2050&lt;&gt;""),ROWS(J$1:J599))),"")</f>
        <v/>
      </c>
      <c r="K599" t="str">
        <f>IF(J599="","",INDEX('Assignment Tool'!E615:E2648,MATCH(FA_DATA!J599,'Assignment Tool'!D615:D2648,0)))</f>
        <v/>
      </c>
    </row>
    <row r="600" spans="1:11" x14ac:dyDescent="0.25">
      <c r="A600" s="118" t="str">
        <f t="shared" si="18"/>
        <v/>
      </c>
      <c r="G600" t="str">
        <f>IF('Assignment Tool'!C600="","",IF('Assignment Tool'!C600="FST",'Assignment Tool'!D600,""))</f>
        <v/>
      </c>
      <c r="H600">
        <v>600</v>
      </c>
      <c r="I600" t="str">
        <f t="shared" si="19"/>
        <v/>
      </c>
      <c r="J600" t="str">
        <f t="array" ref="J600">IFERROR(INDEX($G$2:$G$2050,_xlfn.AGGREGATE(15,6,(ROW($G$2:$G$2050)-ROW($G$2)+1)/($G$2:$G$2050&lt;&gt;""),ROWS(J$1:J600))),"")</f>
        <v/>
      </c>
      <c r="K600" t="str">
        <f>IF(J600="","",INDEX('Assignment Tool'!E616:E2649,MATCH(FA_DATA!J600,'Assignment Tool'!D616:D2649,0)))</f>
        <v/>
      </c>
    </row>
    <row r="601" spans="1:11" x14ac:dyDescent="0.25">
      <c r="A601" s="118" t="str">
        <f t="shared" si="18"/>
        <v/>
      </c>
      <c r="G601" t="str">
        <f>IF('Assignment Tool'!C601="","",IF('Assignment Tool'!C601="FST",'Assignment Tool'!D601,""))</f>
        <v/>
      </c>
      <c r="H601">
        <v>601</v>
      </c>
      <c r="I601" t="str">
        <f t="shared" si="19"/>
        <v/>
      </c>
      <c r="J601" t="str">
        <f t="array" ref="J601">IFERROR(INDEX($G$2:$G$2050,_xlfn.AGGREGATE(15,6,(ROW($G$2:$G$2050)-ROW($G$2)+1)/($G$2:$G$2050&lt;&gt;""),ROWS(J$1:J601))),"")</f>
        <v/>
      </c>
      <c r="K601" t="str">
        <f>IF(J601="","",INDEX('Assignment Tool'!E617:E2650,MATCH(FA_DATA!J601,'Assignment Tool'!D617:D2650,0)))</f>
        <v/>
      </c>
    </row>
    <row r="602" spans="1:11" x14ac:dyDescent="0.25">
      <c r="A602" s="118" t="str">
        <f t="shared" si="18"/>
        <v/>
      </c>
      <c r="G602" t="str">
        <f>IF('Assignment Tool'!C602="","",IF('Assignment Tool'!C602="FST",'Assignment Tool'!D602,""))</f>
        <v/>
      </c>
      <c r="H602">
        <v>602</v>
      </c>
      <c r="I602" t="str">
        <f t="shared" si="19"/>
        <v/>
      </c>
      <c r="J602" t="str">
        <f t="array" ref="J602">IFERROR(INDEX($G$2:$G$2050,_xlfn.AGGREGATE(15,6,(ROW($G$2:$G$2050)-ROW($G$2)+1)/($G$2:$G$2050&lt;&gt;""),ROWS(J$1:J602))),"")</f>
        <v/>
      </c>
      <c r="K602" t="str">
        <f>IF(J602="","",INDEX('Assignment Tool'!E618:E2651,MATCH(FA_DATA!J602,'Assignment Tool'!D618:D2651,0)))</f>
        <v/>
      </c>
    </row>
    <row r="603" spans="1:11" x14ac:dyDescent="0.25">
      <c r="A603" s="118" t="str">
        <f t="shared" si="18"/>
        <v/>
      </c>
      <c r="G603" t="str">
        <f>IF('Assignment Tool'!C603="","",IF('Assignment Tool'!C603="FST",'Assignment Tool'!D603,""))</f>
        <v/>
      </c>
      <c r="H603">
        <v>603</v>
      </c>
      <c r="I603" t="str">
        <f t="shared" si="19"/>
        <v/>
      </c>
      <c r="J603" t="str">
        <f t="array" ref="J603">IFERROR(INDEX($G$2:$G$2050,_xlfn.AGGREGATE(15,6,(ROW($G$2:$G$2050)-ROW($G$2)+1)/($G$2:$G$2050&lt;&gt;""),ROWS(J$1:J603))),"")</f>
        <v/>
      </c>
      <c r="K603" t="str">
        <f>IF(J603="","",INDEX('Assignment Tool'!E619:E2652,MATCH(FA_DATA!J603,'Assignment Tool'!D619:D2652,0)))</f>
        <v/>
      </c>
    </row>
    <row r="604" spans="1:11" x14ac:dyDescent="0.25">
      <c r="A604" s="118" t="str">
        <f t="shared" si="18"/>
        <v/>
      </c>
      <c r="G604" t="str">
        <f>IF('Assignment Tool'!C604="","",IF('Assignment Tool'!C604="FST",'Assignment Tool'!D604,""))</f>
        <v/>
      </c>
      <c r="H604">
        <v>604</v>
      </c>
      <c r="I604" t="str">
        <f t="shared" si="19"/>
        <v/>
      </c>
      <c r="J604" t="str">
        <f t="array" ref="J604">IFERROR(INDEX($G$2:$G$2050,_xlfn.AGGREGATE(15,6,(ROW($G$2:$G$2050)-ROW($G$2)+1)/($G$2:$G$2050&lt;&gt;""),ROWS(J$1:J604))),"")</f>
        <v/>
      </c>
      <c r="K604" t="str">
        <f>IF(J604="","",INDEX('Assignment Tool'!E620:E2653,MATCH(FA_DATA!J604,'Assignment Tool'!D620:D2653,0)))</f>
        <v/>
      </c>
    </row>
    <row r="605" spans="1:11" x14ac:dyDescent="0.25">
      <c r="A605" s="118" t="str">
        <f t="shared" si="18"/>
        <v/>
      </c>
      <c r="G605" t="str">
        <f>IF('Assignment Tool'!C605="","",IF('Assignment Tool'!C605="FST",'Assignment Tool'!D605,""))</f>
        <v/>
      </c>
      <c r="H605">
        <v>605</v>
      </c>
      <c r="I605" t="str">
        <f t="shared" si="19"/>
        <v/>
      </c>
      <c r="J605" t="str">
        <f t="array" ref="J605">IFERROR(INDEX($G$2:$G$2050,_xlfn.AGGREGATE(15,6,(ROW($G$2:$G$2050)-ROW($G$2)+1)/($G$2:$G$2050&lt;&gt;""),ROWS(J$1:J605))),"")</f>
        <v/>
      </c>
      <c r="K605" t="str">
        <f>IF(J605="","",INDEX('Assignment Tool'!E621:E2654,MATCH(FA_DATA!J605,'Assignment Tool'!D621:D2654,0)))</f>
        <v/>
      </c>
    </row>
    <row r="606" spans="1:11" x14ac:dyDescent="0.25">
      <c r="A606" s="118" t="str">
        <f t="shared" si="18"/>
        <v/>
      </c>
      <c r="G606" t="str">
        <f>IF('Assignment Tool'!C606="","",IF('Assignment Tool'!C606="FST",'Assignment Tool'!D606,""))</f>
        <v/>
      </c>
      <c r="H606">
        <v>606</v>
      </c>
      <c r="I606" t="str">
        <f t="shared" si="19"/>
        <v/>
      </c>
      <c r="J606" t="str">
        <f t="array" ref="J606">IFERROR(INDEX($G$2:$G$2050,_xlfn.AGGREGATE(15,6,(ROW($G$2:$G$2050)-ROW($G$2)+1)/($G$2:$G$2050&lt;&gt;""),ROWS(J$1:J606))),"")</f>
        <v/>
      </c>
      <c r="K606" t="str">
        <f>IF(J606="","",INDEX('Assignment Tool'!E622:E2655,MATCH(FA_DATA!J606,'Assignment Tool'!D622:D2655,0)))</f>
        <v/>
      </c>
    </row>
    <row r="607" spans="1:11" x14ac:dyDescent="0.25">
      <c r="A607" s="118" t="str">
        <f t="shared" si="18"/>
        <v/>
      </c>
      <c r="G607" t="str">
        <f>IF('Assignment Tool'!C607="","",IF('Assignment Tool'!C607="FST",'Assignment Tool'!D607,""))</f>
        <v/>
      </c>
      <c r="H607">
        <v>607</v>
      </c>
      <c r="I607" t="str">
        <f t="shared" si="19"/>
        <v/>
      </c>
      <c r="J607" t="str">
        <f t="array" ref="J607">IFERROR(INDEX($G$2:$G$2050,_xlfn.AGGREGATE(15,6,(ROW($G$2:$G$2050)-ROW($G$2)+1)/($G$2:$G$2050&lt;&gt;""),ROWS(J$1:J607))),"")</f>
        <v/>
      </c>
      <c r="K607" t="str">
        <f>IF(J607="","",INDEX('Assignment Tool'!E623:E2656,MATCH(FA_DATA!J607,'Assignment Tool'!D623:D2656,0)))</f>
        <v/>
      </c>
    </row>
    <row r="608" spans="1:11" x14ac:dyDescent="0.25">
      <c r="A608" s="118" t="str">
        <f t="shared" si="18"/>
        <v/>
      </c>
      <c r="G608" t="str">
        <f>IF('Assignment Tool'!C608="","",IF('Assignment Tool'!C608="FST",'Assignment Tool'!D608,""))</f>
        <v/>
      </c>
      <c r="H608">
        <v>608</v>
      </c>
      <c r="I608" t="str">
        <f t="shared" si="19"/>
        <v/>
      </c>
      <c r="J608" t="str">
        <f t="array" ref="J608">IFERROR(INDEX($G$2:$G$2050,_xlfn.AGGREGATE(15,6,(ROW($G$2:$G$2050)-ROW($G$2)+1)/($G$2:$G$2050&lt;&gt;""),ROWS(J$1:J608))),"")</f>
        <v/>
      </c>
      <c r="K608" t="str">
        <f>IF(J608="","",INDEX('Assignment Tool'!E624:E2657,MATCH(FA_DATA!J608,'Assignment Tool'!D624:D2657,0)))</f>
        <v/>
      </c>
    </row>
    <row r="609" spans="1:11" x14ac:dyDescent="0.25">
      <c r="A609" s="118" t="str">
        <f t="shared" si="18"/>
        <v/>
      </c>
      <c r="G609" t="str">
        <f>IF('Assignment Tool'!C609="","",IF('Assignment Tool'!C609="FST",'Assignment Tool'!D609,""))</f>
        <v/>
      </c>
      <c r="H609">
        <v>609</v>
      </c>
      <c r="I609" t="str">
        <f t="shared" si="19"/>
        <v/>
      </c>
      <c r="J609" t="str">
        <f t="array" ref="J609">IFERROR(INDEX($G$2:$G$2050,_xlfn.AGGREGATE(15,6,(ROW($G$2:$G$2050)-ROW($G$2)+1)/($G$2:$G$2050&lt;&gt;""),ROWS(J$1:J609))),"")</f>
        <v/>
      </c>
      <c r="K609" t="str">
        <f>IF(J609="","",INDEX('Assignment Tool'!E625:E2658,MATCH(FA_DATA!J609,'Assignment Tool'!D625:D2658,0)))</f>
        <v/>
      </c>
    </row>
    <row r="610" spans="1:11" x14ac:dyDescent="0.25">
      <c r="A610" s="118" t="str">
        <f t="shared" si="18"/>
        <v/>
      </c>
      <c r="G610" t="str">
        <f>IF('Assignment Tool'!C610="","",IF('Assignment Tool'!C610="FST",'Assignment Tool'!D610,""))</f>
        <v/>
      </c>
      <c r="H610">
        <v>610</v>
      </c>
      <c r="I610" t="str">
        <f t="shared" si="19"/>
        <v/>
      </c>
      <c r="J610" t="str">
        <f t="array" ref="J610">IFERROR(INDEX($G$2:$G$2050,_xlfn.AGGREGATE(15,6,(ROW($G$2:$G$2050)-ROW($G$2)+1)/($G$2:$G$2050&lt;&gt;""),ROWS(J$1:J610))),"")</f>
        <v/>
      </c>
      <c r="K610" t="str">
        <f>IF(J610="","",INDEX('Assignment Tool'!E626:E2659,MATCH(FA_DATA!J610,'Assignment Tool'!D626:D2659,0)))</f>
        <v/>
      </c>
    </row>
    <row r="611" spans="1:11" x14ac:dyDescent="0.25">
      <c r="A611" s="118" t="str">
        <f t="shared" si="18"/>
        <v/>
      </c>
      <c r="G611" t="str">
        <f>IF('Assignment Tool'!C611="","",IF('Assignment Tool'!C611="FST",'Assignment Tool'!D611,""))</f>
        <v/>
      </c>
      <c r="H611">
        <v>611</v>
      </c>
      <c r="I611" t="str">
        <f t="shared" si="19"/>
        <v/>
      </c>
      <c r="J611" t="str">
        <f t="array" ref="J611">IFERROR(INDEX($G$2:$G$2050,_xlfn.AGGREGATE(15,6,(ROW($G$2:$G$2050)-ROW($G$2)+1)/($G$2:$G$2050&lt;&gt;""),ROWS(J$1:J611))),"")</f>
        <v/>
      </c>
      <c r="K611" t="str">
        <f>IF(J611="","",INDEX('Assignment Tool'!E627:E2660,MATCH(FA_DATA!J611,'Assignment Tool'!D627:D2660,0)))</f>
        <v/>
      </c>
    </row>
    <row r="612" spans="1:11" x14ac:dyDescent="0.25">
      <c r="A612" s="118" t="str">
        <f t="shared" si="18"/>
        <v/>
      </c>
      <c r="G612" t="str">
        <f>IF('Assignment Tool'!C612="","",IF('Assignment Tool'!C612="FST",'Assignment Tool'!D612,""))</f>
        <v/>
      </c>
      <c r="H612">
        <v>612</v>
      </c>
      <c r="I612" t="str">
        <f t="shared" si="19"/>
        <v/>
      </c>
      <c r="J612" t="str">
        <f t="array" ref="J612">IFERROR(INDEX($G$2:$G$2050,_xlfn.AGGREGATE(15,6,(ROW($G$2:$G$2050)-ROW($G$2)+1)/($G$2:$G$2050&lt;&gt;""),ROWS(J$1:J612))),"")</f>
        <v/>
      </c>
      <c r="K612" t="str">
        <f>IF(J612="","",INDEX('Assignment Tool'!E628:E2661,MATCH(FA_DATA!J612,'Assignment Tool'!D628:D2661,0)))</f>
        <v/>
      </c>
    </row>
    <row r="613" spans="1:11" x14ac:dyDescent="0.25">
      <c r="A613" s="118" t="str">
        <f t="shared" si="18"/>
        <v/>
      </c>
      <c r="G613" t="str">
        <f>IF('Assignment Tool'!C613="","",IF('Assignment Tool'!C613="FST",'Assignment Tool'!D613,""))</f>
        <v/>
      </c>
      <c r="H613">
        <v>613</v>
      </c>
      <c r="I613" t="str">
        <f t="shared" si="19"/>
        <v/>
      </c>
      <c r="J613" t="str">
        <f t="array" ref="J613">IFERROR(INDEX($G$2:$G$2050,_xlfn.AGGREGATE(15,6,(ROW($G$2:$G$2050)-ROW($G$2)+1)/($G$2:$G$2050&lt;&gt;""),ROWS(J$1:J613))),"")</f>
        <v/>
      </c>
      <c r="K613" t="str">
        <f>IF(J613="","",INDEX('Assignment Tool'!E629:E2662,MATCH(FA_DATA!J613,'Assignment Tool'!D629:D2662,0)))</f>
        <v/>
      </c>
    </row>
    <row r="614" spans="1:11" x14ac:dyDescent="0.25">
      <c r="A614" s="118" t="str">
        <f t="shared" si="18"/>
        <v/>
      </c>
      <c r="G614" t="str">
        <f>IF('Assignment Tool'!C614="","",IF('Assignment Tool'!C614="FST",'Assignment Tool'!D614,""))</f>
        <v/>
      </c>
      <c r="H614">
        <v>614</v>
      </c>
      <c r="I614" t="str">
        <f t="shared" si="19"/>
        <v/>
      </c>
      <c r="J614" t="str">
        <f t="array" ref="J614">IFERROR(INDEX($G$2:$G$2050,_xlfn.AGGREGATE(15,6,(ROW($G$2:$G$2050)-ROW($G$2)+1)/($G$2:$G$2050&lt;&gt;""),ROWS(J$1:J614))),"")</f>
        <v/>
      </c>
      <c r="K614" t="str">
        <f>IF(J614="","",INDEX('Assignment Tool'!E630:E2663,MATCH(FA_DATA!J614,'Assignment Tool'!D630:D2663,0)))</f>
        <v/>
      </c>
    </row>
    <row r="615" spans="1:11" x14ac:dyDescent="0.25">
      <c r="A615" s="118" t="str">
        <f t="shared" si="18"/>
        <v/>
      </c>
      <c r="G615" t="str">
        <f>IF('Assignment Tool'!C615="","",IF('Assignment Tool'!C615="FST",'Assignment Tool'!D615,""))</f>
        <v/>
      </c>
      <c r="H615">
        <v>615</v>
      </c>
      <c r="I615" t="str">
        <f t="shared" si="19"/>
        <v/>
      </c>
      <c r="J615" t="str">
        <f t="array" ref="J615">IFERROR(INDEX($G$2:$G$2050,_xlfn.AGGREGATE(15,6,(ROW($G$2:$G$2050)-ROW($G$2)+1)/($G$2:$G$2050&lt;&gt;""),ROWS(J$1:J615))),"")</f>
        <v/>
      </c>
      <c r="K615" t="str">
        <f>IF(J615="","",INDEX('Assignment Tool'!E631:E2664,MATCH(FA_DATA!J615,'Assignment Tool'!D631:D2664,0)))</f>
        <v/>
      </c>
    </row>
    <row r="616" spans="1:11" x14ac:dyDescent="0.25">
      <c r="A616" s="118" t="str">
        <f t="shared" si="18"/>
        <v/>
      </c>
      <c r="G616" t="str">
        <f>IF('Assignment Tool'!C616="","",IF('Assignment Tool'!C616="FST",'Assignment Tool'!D616,""))</f>
        <v/>
      </c>
      <c r="H616">
        <v>616</v>
      </c>
      <c r="I616" t="str">
        <f t="shared" si="19"/>
        <v/>
      </c>
      <c r="J616" t="str">
        <f t="array" ref="J616">IFERROR(INDEX($G$2:$G$2050,_xlfn.AGGREGATE(15,6,(ROW($G$2:$G$2050)-ROW($G$2)+1)/($G$2:$G$2050&lt;&gt;""),ROWS(J$1:J616))),"")</f>
        <v/>
      </c>
      <c r="K616" t="str">
        <f>IF(J616="","",INDEX('Assignment Tool'!E632:E2665,MATCH(FA_DATA!J616,'Assignment Tool'!D632:D2665,0)))</f>
        <v/>
      </c>
    </row>
    <row r="617" spans="1:11" x14ac:dyDescent="0.25">
      <c r="A617" s="118" t="str">
        <f t="shared" si="18"/>
        <v/>
      </c>
      <c r="G617" t="str">
        <f>IF('Assignment Tool'!C617="","",IF('Assignment Tool'!C617="FST",'Assignment Tool'!D617,""))</f>
        <v/>
      </c>
      <c r="H617">
        <v>617</v>
      </c>
      <c r="I617" t="str">
        <f t="shared" si="19"/>
        <v/>
      </c>
      <c r="J617" t="str">
        <f t="array" ref="J617">IFERROR(INDEX($G$2:$G$2050,_xlfn.AGGREGATE(15,6,(ROW($G$2:$G$2050)-ROW($G$2)+1)/($G$2:$G$2050&lt;&gt;""),ROWS(J$1:J617))),"")</f>
        <v/>
      </c>
      <c r="K617" t="str">
        <f>IF(J617="","",INDEX('Assignment Tool'!E633:E2666,MATCH(FA_DATA!J617,'Assignment Tool'!D633:D2666,0)))</f>
        <v/>
      </c>
    </row>
    <row r="618" spans="1:11" x14ac:dyDescent="0.25">
      <c r="A618" s="118" t="str">
        <f t="shared" si="18"/>
        <v/>
      </c>
      <c r="G618" t="str">
        <f>IF('Assignment Tool'!C618="","",IF('Assignment Tool'!C618="FST",'Assignment Tool'!D618,""))</f>
        <v/>
      </c>
      <c r="H618">
        <v>618</v>
      </c>
      <c r="I618" t="str">
        <f t="shared" si="19"/>
        <v/>
      </c>
      <c r="J618" t="str">
        <f t="array" ref="J618">IFERROR(INDEX($G$2:$G$2050,_xlfn.AGGREGATE(15,6,(ROW($G$2:$G$2050)-ROW($G$2)+1)/($G$2:$G$2050&lt;&gt;""),ROWS(J$1:J618))),"")</f>
        <v/>
      </c>
      <c r="K618" t="str">
        <f>IF(J618="","",INDEX('Assignment Tool'!E634:E2667,MATCH(FA_DATA!J618,'Assignment Tool'!D634:D2667,0)))</f>
        <v/>
      </c>
    </row>
    <row r="619" spans="1:11" x14ac:dyDescent="0.25">
      <c r="A619" s="118" t="str">
        <f t="shared" si="18"/>
        <v/>
      </c>
      <c r="G619" t="str">
        <f>IF('Assignment Tool'!C619="","",IF('Assignment Tool'!C619="FST",'Assignment Tool'!D619,""))</f>
        <v/>
      </c>
      <c r="H619">
        <v>619</v>
      </c>
      <c r="I619" t="str">
        <f t="shared" si="19"/>
        <v/>
      </c>
      <c r="J619" t="str">
        <f t="array" ref="J619">IFERROR(INDEX($G$2:$G$2050,_xlfn.AGGREGATE(15,6,(ROW($G$2:$G$2050)-ROW($G$2)+1)/($G$2:$G$2050&lt;&gt;""),ROWS(J$1:J619))),"")</f>
        <v/>
      </c>
      <c r="K619" t="str">
        <f>IF(J619="","",INDEX('Assignment Tool'!E635:E2668,MATCH(FA_DATA!J619,'Assignment Tool'!D635:D2668,0)))</f>
        <v/>
      </c>
    </row>
    <row r="620" spans="1:11" x14ac:dyDescent="0.25">
      <c r="A620" s="118" t="str">
        <f t="shared" si="18"/>
        <v/>
      </c>
      <c r="G620" t="str">
        <f>IF('Assignment Tool'!C620="","",IF('Assignment Tool'!C620="FST",'Assignment Tool'!D620,""))</f>
        <v/>
      </c>
      <c r="H620">
        <v>620</v>
      </c>
      <c r="I620" t="str">
        <f t="shared" si="19"/>
        <v/>
      </c>
      <c r="J620" t="str">
        <f t="array" ref="J620">IFERROR(INDEX($G$2:$G$2050,_xlfn.AGGREGATE(15,6,(ROW($G$2:$G$2050)-ROW($G$2)+1)/($G$2:$G$2050&lt;&gt;""),ROWS(J$1:J620))),"")</f>
        <v/>
      </c>
      <c r="K620" t="str">
        <f>IF(J620="","",INDEX('Assignment Tool'!E636:E2669,MATCH(FA_DATA!J620,'Assignment Tool'!D636:D2669,0)))</f>
        <v/>
      </c>
    </row>
    <row r="621" spans="1:11" x14ac:dyDescent="0.25">
      <c r="A621" s="118" t="str">
        <f t="shared" si="18"/>
        <v/>
      </c>
      <c r="G621" t="str">
        <f>IF('Assignment Tool'!C621="","",IF('Assignment Tool'!C621="FST",'Assignment Tool'!D621,""))</f>
        <v/>
      </c>
      <c r="H621">
        <v>621</v>
      </c>
      <c r="I621" t="str">
        <f t="shared" si="19"/>
        <v/>
      </c>
      <c r="J621" t="str">
        <f t="array" ref="J621">IFERROR(INDEX($G$2:$G$2050,_xlfn.AGGREGATE(15,6,(ROW($G$2:$G$2050)-ROW($G$2)+1)/($G$2:$G$2050&lt;&gt;""),ROWS(J$1:J621))),"")</f>
        <v/>
      </c>
      <c r="K621" t="str">
        <f>IF(J621="","",INDEX('Assignment Tool'!E637:E2670,MATCH(FA_DATA!J621,'Assignment Tool'!D637:D2670,0)))</f>
        <v/>
      </c>
    </row>
    <row r="622" spans="1:11" x14ac:dyDescent="0.25">
      <c r="A622" s="118" t="str">
        <f t="shared" si="18"/>
        <v/>
      </c>
      <c r="G622" t="str">
        <f>IF('Assignment Tool'!C622="","",IF('Assignment Tool'!C622="FST",'Assignment Tool'!D622,""))</f>
        <v/>
      </c>
      <c r="H622">
        <v>622</v>
      </c>
      <c r="I622" t="str">
        <f t="shared" si="19"/>
        <v/>
      </c>
      <c r="J622" t="str">
        <f t="array" ref="J622">IFERROR(INDEX($G$2:$G$2050,_xlfn.AGGREGATE(15,6,(ROW($G$2:$G$2050)-ROW($G$2)+1)/($G$2:$G$2050&lt;&gt;""),ROWS(J$1:J622))),"")</f>
        <v/>
      </c>
      <c r="K622" t="str">
        <f>IF(J622="","",INDEX('Assignment Tool'!E638:E2671,MATCH(FA_DATA!J622,'Assignment Tool'!D638:D2671,0)))</f>
        <v/>
      </c>
    </row>
    <row r="623" spans="1:11" x14ac:dyDescent="0.25">
      <c r="A623" s="118" t="str">
        <f t="shared" si="18"/>
        <v/>
      </c>
      <c r="G623" t="str">
        <f>IF('Assignment Tool'!C623="","",IF('Assignment Tool'!C623="FST",'Assignment Tool'!D623,""))</f>
        <v/>
      </c>
      <c r="H623">
        <v>623</v>
      </c>
      <c r="I623" t="str">
        <f t="shared" si="19"/>
        <v/>
      </c>
      <c r="J623" t="str">
        <f t="array" ref="J623">IFERROR(INDEX($G$2:$G$2050,_xlfn.AGGREGATE(15,6,(ROW($G$2:$G$2050)-ROW($G$2)+1)/($G$2:$G$2050&lt;&gt;""),ROWS(J$1:J623))),"")</f>
        <v/>
      </c>
      <c r="K623" t="str">
        <f>IF(J623="","",INDEX('Assignment Tool'!E639:E2672,MATCH(FA_DATA!J623,'Assignment Tool'!D639:D2672,0)))</f>
        <v/>
      </c>
    </row>
    <row r="624" spans="1:11" x14ac:dyDescent="0.25">
      <c r="A624" s="118" t="str">
        <f t="shared" si="18"/>
        <v/>
      </c>
      <c r="G624" t="str">
        <f>IF('Assignment Tool'!C624="","",IF('Assignment Tool'!C624="FST",'Assignment Tool'!D624,""))</f>
        <v/>
      </c>
      <c r="H624">
        <v>624</v>
      </c>
      <c r="I624" t="str">
        <f t="shared" si="19"/>
        <v/>
      </c>
      <c r="J624" t="str">
        <f t="array" ref="J624">IFERROR(INDEX($G$2:$G$2050,_xlfn.AGGREGATE(15,6,(ROW($G$2:$G$2050)-ROW($G$2)+1)/($G$2:$G$2050&lt;&gt;""),ROWS(J$1:J624))),"")</f>
        <v/>
      </c>
      <c r="K624" t="str">
        <f>IF(J624="","",INDEX('Assignment Tool'!E640:E2673,MATCH(FA_DATA!J624,'Assignment Tool'!D640:D2673,0)))</f>
        <v/>
      </c>
    </row>
    <row r="625" spans="1:11" x14ac:dyDescent="0.25">
      <c r="A625" s="118" t="str">
        <f t="shared" si="18"/>
        <v/>
      </c>
      <c r="G625" t="str">
        <f>IF('Assignment Tool'!C625="","",IF('Assignment Tool'!C625="FST",'Assignment Tool'!D625,""))</f>
        <v/>
      </c>
      <c r="H625">
        <v>625</v>
      </c>
      <c r="I625" t="str">
        <f t="shared" si="19"/>
        <v/>
      </c>
      <c r="J625" t="str">
        <f t="array" ref="J625">IFERROR(INDEX($G$2:$G$2050,_xlfn.AGGREGATE(15,6,(ROW($G$2:$G$2050)-ROW($G$2)+1)/($G$2:$G$2050&lt;&gt;""),ROWS(J$1:J625))),"")</f>
        <v/>
      </c>
      <c r="K625" t="str">
        <f>IF(J625="","",INDEX('Assignment Tool'!E641:E2674,MATCH(FA_DATA!J625,'Assignment Tool'!D641:D2674,0)))</f>
        <v/>
      </c>
    </row>
    <row r="626" spans="1:11" x14ac:dyDescent="0.25">
      <c r="A626" s="118" t="str">
        <f t="shared" si="18"/>
        <v/>
      </c>
      <c r="G626" t="str">
        <f>IF('Assignment Tool'!C626="","",IF('Assignment Tool'!C626="FST",'Assignment Tool'!D626,""))</f>
        <v/>
      </c>
      <c r="H626">
        <v>626</v>
      </c>
      <c r="I626" t="str">
        <f t="shared" si="19"/>
        <v/>
      </c>
      <c r="J626" t="str">
        <f t="array" ref="J626">IFERROR(INDEX($G$2:$G$2050,_xlfn.AGGREGATE(15,6,(ROW($G$2:$G$2050)-ROW($G$2)+1)/($G$2:$G$2050&lt;&gt;""),ROWS(J$1:J626))),"")</f>
        <v/>
      </c>
      <c r="K626" t="str">
        <f>IF(J626="","",INDEX('Assignment Tool'!E642:E2675,MATCH(FA_DATA!J626,'Assignment Tool'!D642:D2675,0)))</f>
        <v/>
      </c>
    </row>
    <row r="627" spans="1:11" x14ac:dyDescent="0.25">
      <c r="A627" s="118" t="str">
        <f t="shared" si="18"/>
        <v/>
      </c>
      <c r="G627" t="str">
        <f>IF('Assignment Tool'!C627="","",IF('Assignment Tool'!C627="FST",'Assignment Tool'!D627,""))</f>
        <v/>
      </c>
      <c r="H627">
        <v>627</v>
      </c>
      <c r="I627" t="str">
        <f t="shared" si="19"/>
        <v/>
      </c>
      <c r="J627" t="str">
        <f t="array" ref="J627">IFERROR(INDEX($G$2:$G$2050,_xlfn.AGGREGATE(15,6,(ROW($G$2:$G$2050)-ROW($G$2)+1)/($G$2:$G$2050&lt;&gt;""),ROWS(J$1:J627))),"")</f>
        <v/>
      </c>
      <c r="K627" t="str">
        <f>IF(J627="","",INDEX('Assignment Tool'!E643:E2676,MATCH(FA_DATA!J627,'Assignment Tool'!D643:D2676,0)))</f>
        <v/>
      </c>
    </row>
    <row r="628" spans="1:11" x14ac:dyDescent="0.25">
      <c r="A628" s="118" t="str">
        <f t="shared" si="18"/>
        <v/>
      </c>
      <c r="G628" t="str">
        <f>IF('Assignment Tool'!C628="","",IF('Assignment Tool'!C628="FST",'Assignment Tool'!D628,""))</f>
        <v/>
      </c>
      <c r="H628">
        <v>628</v>
      </c>
      <c r="I628" t="str">
        <f t="shared" si="19"/>
        <v/>
      </c>
      <c r="J628" t="str">
        <f t="array" ref="J628">IFERROR(INDEX($G$2:$G$2050,_xlfn.AGGREGATE(15,6,(ROW($G$2:$G$2050)-ROW($G$2)+1)/($G$2:$G$2050&lt;&gt;""),ROWS(J$1:J628))),"")</f>
        <v/>
      </c>
      <c r="K628" t="str">
        <f>IF(J628="","",INDEX('Assignment Tool'!E644:E2677,MATCH(FA_DATA!J628,'Assignment Tool'!D644:D2677,0)))</f>
        <v/>
      </c>
    </row>
    <row r="629" spans="1:11" x14ac:dyDescent="0.25">
      <c r="A629" s="118" t="str">
        <f t="shared" si="18"/>
        <v/>
      </c>
      <c r="G629" t="str">
        <f>IF('Assignment Tool'!C629="","",IF('Assignment Tool'!C629="FST",'Assignment Tool'!D629,""))</f>
        <v/>
      </c>
      <c r="H629">
        <v>629</v>
      </c>
      <c r="I629" t="str">
        <f t="shared" si="19"/>
        <v/>
      </c>
      <c r="J629" t="str">
        <f t="array" ref="J629">IFERROR(INDEX($G$2:$G$2050,_xlfn.AGGREGATE(15,6,(ROW($G$2:$G$2050)-ROW($G$2)+1)/($G$2:$G$2050&lt;&gt;""),ROWS(J$1:J629))),"")</f>
        <v/>
      </c>
      <c r="K629" t="str">
        <f>IF(J629="","",INDEX('Assignment Tool'!E645:E2678,MATCH(FA_DATA!J629,'Assignment Tool'!D645:D2678,0)))</f>
        <v/>
      </c>
    </row>
    <row r="630" spans="1:11" x14ac:dyDescent="0.25">
      <c r="A630" s="118" t="str">
        <f t="shared" si="18"/>
        <v/>
      </c>
      <c r="G630" t="str">
        <f>IF('Assignment Tool'!C630="","",IF('Assignment Tool'!C630="FST",'Assignment Tool'!D630,""))</f>
        <v/>
      </c>
      <c r="H630">
        <v>630</v>
      </c>
      <c r="I630" t="str">
        <f t="shared" si="19"/>
        <v/>
      </c>
      <c r="J630" t="str">
        <f t="array" ref="J630">IFERROR(INDEX($G$2:$G$2050,_xlfn.AGGREGATE(15,6,(ROW($G$2:$G$2050)-ROW($G$2)+1)/($G$2:$G$2050&lt;&gt;""),ROWS(J$1:J630))),"")</f>
        <v/>
      </c>
      <c r="K630" t="str">
        <f>IF(J630="","",INDEX('Assignment Tool'!E646:E2679,MATCH(FA_DATA!J630,'Assignment Tool'!D646:D2679,0)))</f>
        <v/>
      </c>
    </row>
    <row r="631" spans="1:11" x14ac:dyDescent="0.25">
      <c r="A631" s="118" t="str">
        <f t="shared" si="18"/>
        <v/>
      </c>
      <c r="G631" t="str">
        <f>IF('Assignment Tool'!C631="","",IF('Assignment Tool'!C631="FST",'Assignment Tool'!D631,""))</f>
        <v/>
      </c>
      <c r="H631">
        <v>631</v>
      </c>
      <c r="I631" t="str">
        <f t="shared" si="19"/>
        <v/>
      </c>
      <c r="J631" t="str">
        <f t="array" ref="J631">IFERROR(INDEX($G$2:$G$2050,_xlfn.AGGREGATE(15,6,(ROW($G$2:$G$2050)-ROW($G$2)+1)/($G$2:$G$2050&lt;&gt;""),ROWS(J$1:J631))),"")</f>
        <v/>
      </c>
      <c r="K631" t="str">
        <f>IF(J631="","",INDEX('Assignment Tool'!E647:E2680,MATCH(FA_DATA!J631,'Assignment Tool'!D647:D2680,0)))</f>
        <v/>
      </c>
    </row>
    <row r="632" spans="1:11" x14ac:dyDescent="0.25">
      <c r="A632" s="118" t="str">
        <f t="shared" si="18"/>
        <v/>
      </c>
      <c r="G632" t="str">
        <f>IF('Assignment Tool'!C632="","",IF('Assignment Tool'!C632="FST",'Assignment Tool'!D632,""))</f>
        <v/>
      </c>
      <c r="H632">
        <v>632</v>
      </c>
      <c r="I632" t="str">
        <f t="shared" si="19"/>
        <v/>
      </c>
      <c r="J632" t="str">
        <f t="array" ref="J632">IFERROR(INDEX($G$2:$G$2050,_xlfn.AGGREGATE(15,6,(ROW($G$2:$G$2050)-ROW($G$2)+1)/($G$2:$G$2050&lt;&gt;""),ROWS(J$1:J632))),"")</f>
        <v/>
      </c>
      <c r="K632" t="str">
        <f>IF(J632="","",INDEX('Assignment Tool'!E648:E2681,MATCH(FA_DATA!J632,'Assignment Tool'!D648:D2681,0)))</f>
        <v/>
      </c>
    </row>
    <row r="633" spans="1:11" x14ac:dyDescent="0.25">
      <c r="A633" s="118" t="str">
        <f t="shared" si="18"/>
        <v/>
      </c>
      <c r="G633" t="str">
        <f>IF('Assignment Tool'!C633="","",IF('Assignment Tool'!C633="FST",'Assignment Tool'!D633,""))</f>
        <v/>
      </c>
      <c r="H633">
        <v>633</v>
      </c>
      <c r="I633" t="str">
        <f t="shared" si="19"/>
        <v/>
      </c>
      <c r="J633" t="str">
        <f t="array" ref="J633">IFERROR(INDEX($G$2:$G$2050,_xlfn.AGGREGATE(15,6,(ROW($G$2:$G$2050)-ROW($G$2)+1)/($G$2:$G$2050&lt;&gt;""),ROWS(J$1:J633))),"")</f>
        <v/>
      </c>
      <c r="K633" t="str">
        <f>IF(J633="","",INDEX('Assignment Tool'!E649:E2682,MATCH(FA_DATA!J633,'Assignment Tool'!D649:D2682,0)))</f>
        <v/>
      </c>
    </row>
    <row r="634" spans="1:11" x14ac:dyDescent="0.25">
      <c r="A634" s="118" t="str">
        <f t="shared" si="18"/>
        <v/>
      </c>
      <c r="G634" t="str">
        <f>IF('Assignment Tool'!C634="","",IF('Assignment Tool'!C634="FST",'Assignment Tool'!D634,""))</f>
        <v/>
      </c>
      <c r="H634">
        <v>634</v>
      </c>
      <c r="I634" t="str">
        <f t="shared" si="19"/>
        <v/>
      </c>
      <c r="J634" t="str">
        <f t="array" ref="J634">IFERROR(INDEX($G$2:$G$2050,_xlfn.AGGREGATE(15,6,(ROW($G$2:$G$2050)-ROW($G$2)+1)/($G$2:$G$2050&lt;&gt;""),ROWS(J$1:J634))),"")</f>
        <v/>
      </c>
      <c r="K634" t="str">
        <f>IF(J634="","",INDEX('Assignment Tool'!E650:E2683,MATCH(FA_DATA!J634,'Assignment Tool'!D650:D2683,0)))</f>
        <v/>
      </c>
    </row>
    <row r="635" spans="1:11" x14ac:dyDescent="0.25">
      <c r="A635" s="118" t="str">
        <f t="shared" si="18"/>
        <v/>
      </c>
      <c r="G635" t="str">
        <f>IF('Assignment Tool'!C635="","",IF('Assignment Tool'!C635="FST",'Assignment Tool'!D635,""))</f>
        <v/>
      </c>
      <c r="H635">
        <v>635</v>
      </c>
      <c r="I635" t="str">
        <f t="shared" si="19"/>
        <v/>
      </c>
      <c r="J635" t="str">
        <f t="array" ref="J635">IFERROR(INDEX($G$2:$G$2050,_xlfn.AGGREGATE(15,6,(ROW($G$2:$G$2050)-ROW($G$2)+1)/($G$2:$G$2050&lt;&gt;""),ROWS(J$1:J635))),"")</f>
        <v/>
      </c>
      <c r="K635" t="str">
        <f>IF(J635="","",INDEX('Assignment Tool'!E651:E2684,MATCH(FA_DATA!J635,'Assignment Tool'!D651:D2684,0)))</f>
        <v/>
      </c>
    </row>
    <row r="636" spans="1:11" x14ac:dyDescent="0.25">
      <c r="A636" s="118" t="str">
        <f t="shared" si="18"/>
        <v/>
      </c>
      <c r="G636" t="str">
        <f>IF('Assignment Tool'!C636="","",IF('Assignment Tool'!C636="FST",'Assignment Tool'!D636,""))</f>
        <v/>
      </c>
      <c r="H636">
        <v>636</v>
      </c>
      <c r="I636" t="str">
        <f t="shared" si="19"/>
        <v/>
      </c>
      <c r="J636" t="str">
        <f t="array" ref="J636">IFERROR(INDEX($G$2:$G$2050,_xlfn.AGGREGATE(15,6,(ROW($G$2:$G$2050)-ROW($G$2)+1)/($G$2:$G$2050&lt;&gt;""),ROWS(J$1:J636))),"")</f>
        <v/>
      </c>
      <c r="K636" t="str">
        <f>IF(J636="","",INDEX('Assignment Tool'!E652:E2685,MATCH(FA_DATA!J636,'Assignment Tool'!D652:D2685,0)))</f>
        <v/>
      </c>
    </row>
    <row r="637" spans="1:11" x14ac:dyDescent="0.25">
      <c r="A637" s="118" t="str">
        <f t="shared" si="18"/>
        <v/>
      </c>
      <c r="G637" t="str">
        <f>IF('Assignment Tool'!C637="","",IF('Assignment Tool'!C637="FST",'Assignment Tool'!D637,""))</f>
        <v/>
      </c>
      <c r="H637">
        <v>637</v>
      </c>
      <c r="I637" t="str">
        <f t="shared" si="19"/>
        <v/>
      </c>
      <c r="J637" t="str">
        <f t="array" ref="J637">IFERROR(INDEX($G$2:$G$2050,_xlfn.AGGREGATE(15,6,(ROW($G$2:$G$2050)-ROW($G$2)+1)/($G$2:$G$2050&lt;&gt;""),ROWS(J$1:J637))),"")</f>
        <v/>
      </c>
      <c r="K637" t="str">
        <f>IF(J637="","",INDEX('Assignment Tool'!E653:E2686,MATCH(FA_DATA!J637,'Assignment Tool'!D653:D2686,0)))</f>
        <v/>
      </c>
    </row>
    <row r="638" spans="1:11" x14ac:dyDescent="0.25">
      <c r="A638" s="118" t="str">
        <f t="shared" si="18"/>
        <v/>
      </c>
      <c r="G638" t="str">
        <f>IF('Assignment Tool'!C638="","",IF('Assignment Tool'!C638="FST",'Assignment Tool'!D638,""))</f>
        <v/>
      </c>
      <c r="H638">
        <v>638</v>
      </c>
      <c r="I638" t="str">
        <f t="shared" si="19"/>
        <v/>
      </c>
      <c r="J638" t="str">
        <f t="array" ref="J638">IFERROR(INDEX($G$2:$G$2050,_xlfn.AGGREGATE(15,6,(ROW($G$2:$G$2050)-ROW($G$2)+1)/($G$2:$G$2050&lt;&gt;""),ROWS(J$1:J638))),"")</f>
        <v/>
      </c>
      <c r="K638" t="str">
        <f>IF(J638="","",INDEX('Assignment Tool'!E654:E2687,MATCH(FA_DATA!J638,'Assignment Tool'!D654:D2687,0)))</f>
        <v/>
      </c>
    </row>
    <row r="639" spans="1:11" x14ac:dyDescent="0.25">
      <c r="A639" s="118" t="str">
        <f t="shared" si="18"/>
        <v/>
      </c>
      <c r="G639" t="str">
        <f>IF('Assignment Tool'!C639="","",IF('Assignment Tool'!C639="FST",'Assignment Tool'!D639,""))</f>
        <v/>
      </c>
      <c r="H639">
        <v>639</v>
      </c>
      <c r="I639" t="str">
        <f t="shared" si="19"/>
        <v/>
      </c>
      <c r="J639" t="str">
        <f t="array" ref="J639">IFERROR(INDEX($G$2:$G$2050,_xlfn.AGGREGATE(15,6,(ROW($G$2:$G$2050)-ROW($G$2)+1)/($G$2:$G$2050&lt;&gt;""),ROWS(J$1:J639))),"")</f>
        <v/>
      </c>
      <c r="K639" t="str">
        <f>IF(J639="","",INDEX('Assignment Tool'!E655:E2688,MATCH(FA_DATA!J639,'Assignment Tool'!D655:D2688,0)))</f>
        <v/>
      </c>
    </row>
    <row r="640" spans="1:11" x14ac:dyDescent="0.25">
      <c r="A640" s="118" t="str">
        <f t="shared" si="18"/>
        <v/>
      </c>
      <c r="G640" t="str">
        <f>IF('Assignment Tool'!C640="","",IF('Assignment Tool'!C640="FST",'Assignment Tool'!D640,""))</f>
        <v/>
      </c>
      <c r="H640">
        <v>640</v>
      </c>
      <c r="I640" t="str">
        <f t="shared" si="19"/>
        <v/>
      </c>
      <c r="J640" t="str">
        <f t="array" ref="J640">IFERROR(INDEX($G$2:$G$2050,_xlfn.AGGREGATE(15,6,(ROW($G$2:$G$2050)-ROW($G$2)+1)/($G$2:$G$2050&lt;&gt;""),ROWS(J$1:J640))),"")</f>
        <v/>
      </c>
      <c r="K640" t="str">
        <f>IF(J640="","",INDEX('Assignment Tool'!E656:E2689,MATCH(FA_DATA!J640,'Assignment Tool'!D656:D2689,0)))</f>
        <v/>
      </c>
    </row>
    <row r="641" spans="1:11" x14ac:dyDescent="0.25">
      <c r="A641" s="118" t="str">
        <f t="shared" si="18"/>
        <v/>
      </c>
      <c r="G641" t="str">
        <f>IF('Assignment Tool'!C641="","",IF('Assignment Tool'!C641="FST",'Assignment Tool'!D641,""))</f>
        <v/>
      </c>
      <c r="H641">
        <v>641</v>
      </c>
      <c r="I641" t="str">
        <f t="shared" si="19"/>
        <v/>
      </c>
      <c r="J641" t="str">
        <f t="array" ref="J641">IFERROR(INDEX($G$2:$G$2050,_xlfn.AGGREGATE(15,6,(ROW($G$2:$G$2050)-ROW($G$2)+1)/($G$2:$G$2050&lt;&gt;""),ROWS(J$1:J641))),"")</f>
        <v/>
      </c>
      <c r="K641" t="str">
        <f>IF(J641="","",INDEX('Assignment Tool'!E657:E2690,MATCH(FA_DATA!J641,'Assignment Tool'!D657:D2690,0)))</f>
        <v/>
      </c>
    </row>
    <row r="642" spans="1:11" x14ac:dyDescent="0.25">
      <c r="A642" s="118" t="str">
        <f t="shared" ref="A642:A705" si="20">VLOOKUP(H642,$I$1:$J$1000,2)</f>
        <v/>
      </c>
      <c r="G642" t="str">
        <f>IF('Assignment Tool'!C642="","",IF('Assignment Tool'!C642="FST",'Assignment Tool'!D642,""))</f>
        <v/>
      </c>
      <c r="H642">
        <v>642</v>
      </c>
      <c r="I642" t="str">
        <f t="shared" si="19"/>
        <v/>
      </c>
      <c r="J642" t="str">
        <f t="array" ref="J642">IFERROR(INDEX($G$2:$G$2050,_xlfn.AGGREGATE(15,6,(ROW($G$2:$G$2050)-ROW($G$2)+1)/($G$2:$G$2050&lt;&gt;""),ROWS(J$1:J642))),"")</f>
        <v/>
      </c>
      <c r="K642" t="str">
        <f>IF(J642="","",INDEX('Assignment Tool'!E658:E2691,MATCH(FA_DATA!J642,'Assignment Tool'!D658:D2691,0)))</f>
        <v/>
      </c>
    </row>
    <row r="643" spans="1:11" x14ac:dyDescent="0.25">
      <c r="A643" s="118" t="str">
        <f t="shared" si="20"/>
        <v/>
      </c>
      <c r="G643" t="str">
        <f>IF('Assignment Tool'!C643="","",IF('Assignment Tool'!C643="FST",'Assignment Tool'!D643,""))</f>
        <v/>
      </c>
      <c r="H643">
        <v>643</v>
      </c>
      <c r="I643" t="str">
        <f t="shared" ref="I643:I706" si="21">IFERROR((I642+K642),"")</f>
        <v/>
      </c>
      <c r="J643" t="str">
        <f t="array" ref="J643">IFERROR(INDEX($G$2:$G$2050,_xlfn.AGGREGATE(15,6,(ROW($G$2:$G$2050)-ROW($G$2)+1)/($G$2:$G$2050&lt;&gt;""),ROWS(J$1:J643))),"")</f>
        <v/>
      </c>
      <c r="K643" t="str">
        <f>IF(J643="","",INDEX('Assignment Tool'!E659:E2692,MATCH(FA_DATA!J643,'Assignment Tool'!D659:D2692,0)))</f>
        <v/>
      </c>
    </row>
    <row r="644" spans="1:11" x14ac:dyDescent="0.25">
      <c r="A644" s="118" t="str">
        <f t="shared" si="20"/>
        <v/>
      </c>
      <c r="G644" t="str">
        <f>IF('Assignment Tool'!C644="","",IF('Assignment Tool'!C644="FST",'Assignment Tool'!D644,""))</f>
        <v/>
      </c>
      <c r="H644">
        <v>644</v>
      </c>
      <c r="I644" t="str">
        <f t="shared" si="21"/>
        <v/>
      </c>
      <c r="J644" t="str">
        <f t="array" ref="J644">IFERROR(INDEX($G$2:$G$2050,_xlfn.AGGREGATE(15,6,(ROW($G$2:$G$2050)-ROW($G$2)+1)/($G$2:$G$2050&lt;&gt;""),ROWS(J$1:J644))),"")</f>
        <v/>
      </c>
      <c r="K644" t="str">
        <f>IF(J644="","",INDEX('Assignment Tool'!E660:E2693,MATCH(FA_DATA!J644,'Assignment Tool'!D660:D2693,0)))</f>
        <v/>
      </c>
    </row>
    <row r="645" spans="1:11" x14ac:dyDescent="0.25">
      <c r="A645" s="118" t="str">
        <f t="shared" si="20"/>
        <v/>
      </c>
      <c r="G645" t="str">
        <f>IF('Assignment Tool'!C645="","",IF('Assignment Tool'!C645="FST",'Assignment Tool'!D645,""))</f>
        <v/>
      </c>
      <c r="H645">
        <v>645</v>
      </c>
      <c r="I645" t="str">
        <f t="shared" si="21"/>
        <v/>
      </c>
      <c r="J645" t="str">
        <f t="array" ref="J645">IFERROR(INDEX($G$2:$G$2050,_xlfn.AGGREGATE(15,6,(ROW($G$2:$G$2050)-ROW($G$2)+1)/($G$2:$G$2050&lt;&gt;""),ROWS(J$1:J645))),"")</f>
        <v/>
      </c>
      <c r="K645" t="str">
        <f>IF(J645="","",INDEX('Assignment Tool'!E661:E2694,MATCH(FA_DATA!J645,'Assignment Tool'!D661:D2694,0)))</f>
        <v/>
      </c>
    </row>
    <row r="646" spans="1:11" x14ac:dyDescent="0.25">
      <c r="A646" s="118" t="str">
        <f t="shared" si="20"/>
        <v/>
      </c>
      <c r="G646" t="str">
        <f>IF('Assignment Tool'!C646="","",IF('Assignment Tool'!C646="FST",'Assignment Tool'!D646,""))</f>
        <v/>
      </c>
      <c r="H646">
        <v>646</v>
      </c>
      <c r="I646" t="str">
        <f t="shared" si="21"/>
        <v/>
      </c>
      <c r="J646" t="str">
        <f t="array" ref="J646">IFERROR(INDEX($G$2:$G$2050,_xlfn.AGGREGATE(15,6,(ROW($G$2:$G$2050)-ROW($G$2)+1)/($G$2:$G$2050&lt;&gt;""),ROWS(J$1:J646))),"")</f>
        <v/>
      </c>
      <c r="K646" t="str">
        <f>IF(J646="","",INDEX('Assignment Tool'!E662:E2695,MATCH(FA_DATA!J646,'Assignment Tool'!D662:D2695,0)))</f>
        <v/>
      </c>
    </row>
    <row r="647" spans="1:11" x14ac:dyDescent="0.25">
      <c r="A647" s="118" t="str">
        <f t="shared" si="20"/>
        <v/>
      </c>
      <c r="G647" t="str">
        <f>IF('Assignment Tool'!C647="","",IF('Assignment Tool'!C647="FST",'Assignment Tool'!D647,""))</f>
        <v/>
      </c>
      <c r="H647">
        <v>647</v>
      </c>
      <c r="I647" t="str">
        <f t="shared" si="21"/>
        <v/>
      </c>
      <c r="J647" t="str">
        <f t="array" ref="J647">IFERROR(INDEX($G$2:$G$2050,_xlfn.AGGREGATE(15,6,(ROW($G$2:$G$2050)-ROW($G$2)+1)/($G$2:$G$2050&lt;&gt;""),ROWS(J$1:J647))),"")</f>
        <v/>
      </c>
      <c r="K647" t="str">
        <f>IF(J647="","",INDEX('Assignment Tool'!E663:E2696,MATCH(FA_DATA!J647,'Assignment Tool'!D663:D2696,0)))</f>
        <v/>
      </c>
    </row>
    <row r="648" spans="1:11" x14ac:dyDescent="0.25">
      <c r="A648" s="118" t="str">
        <f t="shared" si="20"/>
        <v/>
      </c>
      <c r="G648" t="str">
        <f>IF('Assignment Tool'!C648="","",IF('Assignment Tool'!C648="FST",'Assignment Tool'!D648,""))</f>
        <v/>
      </c>
      <c r="H648">
        <v>648</v>
      </c>
      <c r="I648" t="str">
        <f t="shared" si="21"/>
        <v/>
      </c>
      <c r="J648" t="str">
        <f t="array" ref="J648">IFERROR(INDEX($G$2:$G$2050,_xlfn.AGGREGATE(15,6,(ROW($G$2:$G$2050)-ROW($G$2)+1)/($G$2:$G$2050&lt;&gt;""),ROWS(J$1:J648))),"")</f>
        <v/>
      </c>
      <c r="K648" t="str">
        <f>IF(J648="","",INDEX('Assignment Tool'!E664:E2697,MATCH(FA_DATA!J648,'Assignment Tool'!D664:D2697,0)))</f>
        <v/>
      </c>
    </row>
    <row r="649" spans="1:11" x14ac:dyDescent="0.25">
      <c r="A649" s="118" t="str">
        <f t="shared" si="20"/>
        <v/>
      </c>
      <c r="G649" t="str">
        <f>IF('Assignment Tool'!C649="","",IF('Assignment Tool'!C649="FST",'Assignment Tool'!D649,""))</f>
        <v/>
      </c>
      <c r="H649">
        <v>649</v>
      </c>
      <c r="I649" t="str">
        <f t="shared" si="21"/>
        <v/>
      </c>
      <c r="J649" t="str">
        <f t="array" ref="J649">IFERROR(INDEX($G$2:$G$2050,_xlfn.AGGREGATE(15,6,(ROW($G$2:$G$2050)-ROW($G$2)+1)/($G$2:$G$2050&lt;&gt;""),ROWS(J$1:J649))),"")</f>
        <v/>
      </c>
      <c r="K649" t="str">
        <f>IF(J649="","",INDEX('Assignment Tool'!E665:E2698,MATCH(FA_DATA!J649,'Assignment Tool'!D665:D2698,0)))</f>
        <v/>
      </c>
    </row>
    <row r="650" spans="1:11" x14ac:dyDescent="0.25">
      <c r="A650" s="118" t="str">
        <f t="shared" si="20"/>
        <v/>
      </c>
      <c r="G650" t="str">
        <f>IF('Assignment Tool'!C650="","",IF('Assignment Tool'!C650="FST",'Assignment Tool'!D650,""))</f>
        <v/>
      </c>
      <c r="H650">
        <v>650</v>
      </c>
      <c r="I650" t="str">
        <f t="shared" si="21"/>
        <v/>
      </c>
      <c r="J650" t="str">
        <f t="array" ref="J650">IFERROR(INDEX($G$2:$G$2050,_xlfn.AGGREGATE(15,6,(ROW($G$2:$G$2050)-ROW($G$2)+1)/($G$2:$G$2050&lt;&gt;""),ROWS(J$1:J650))),"")</f>
        <v/>
      </c>
      <c r="K650" t="str">
        <f>IF(J650="","",INDEX('Assignment Tool'!E666:E2699,MATCH(FA_DATA!J650,'Assignment Tool'!D666:D2699,0)))</f>
        <v/>
      </c>
    </row>
    <row r="651" spans="1:11" x14ac:dyDescent="0.25">
      <c r="A651" s="118" t="str">
        <f t="shared" si="20"/>
        <v/>
      </c>
      <c r="G651" t="str">
        <f>IF('Assignment Tool'!C651="","",IF('Assignment Tool'!C651="FST",'Assignment Tool'!D651,""))</f>
        <v/>
      </c>
      <c r="H651">
        <v>651</v>
      </c>
      <c r="I651" t="str">
        <f t="shared" si="21"/>
        <v/>
      </c>
      <c r="J651" t="str">
        <f t="array" ref="J651">IFERROR(INDEX($G$2:$G$2050,_xlfn.AGGREGATE(15,6,(ROW($G$2:$G$2050)-ROW($G$2)+1)/($G$2:$G$2050&lt;&gt;""),ROWS(J$1:J651))),"")</f>
        <v/>
      </c>
      <c r="K651" t="str">
        <f>IF(J651="","",INDEX('Assignment Tool'!E667:E2700,MATCH(FA_DATA!J651,'Assignment Tool'!D667:D2700,0)))</f>
        <v/>
      </c>
    </row>
    <row r="652" spans="1:11" x14ac:dyDescent="0.25">
      <c r="A652" s="118" t="str">
        <f t="shared" si="20"/>
        <v/>
      </c>
      <c r="G652" t="str">
        <f>IF('Assignment Tool'!C652="","",IF('Assignment Tool'!C652="FST",'Assignment Tool'!D652,""))</f>
        <v/>
      </c>
      <c r="H652">
        <v>652</v>
      </c>
      <c r="I652" t="str">
        <f t="shared" si="21"/>
        <v/>
      </c>
      <c r="J652" t="str">
        <f t="array" ref="J652">IFERROR(INDEX($G$2:$G$2050,_xlfn.AGGREGATE(15,6,(ROW($G$2:$G$2050)-ROW($G$2)+1)/($G$2:$G$2050&lt;&gt;""),ROWS(J$1:J652))),"")</f>
        <v/>
      </c>
      <c r="K652" t="str">
        <f>IF(J652="","",INDEX('Assignment Tool'!E668:E2701,MATCH(FA_DATA!J652,'Assignment Tool'!D668:D2701,0)))</f>
        <v/>
      </c>
    </row>
    <row r="653" spans="1:11" x14ac:dyDescent="0.25">
      <c r="A653" s="118" t="str">
        <f t="shared" si="20"/>
        <v/>
      </c>
      <c r="G653" t="str">
        <f>IF('Assignment Tool'!C653="","",IF('Assignment Tool'!C653="FST",'Assignment Tool'!D653,""))</f>
        <v/>
      </c>
      <c r="H653">
        <v>653</v>
      </c>
      <c r="I653" t="str">
        <f t="shared" si="21"/>
        <v/>
      </c>
      <c r="J653" t="str">
        <f t="array" ref="J653">IFERROR(INDEX($G$2:$G$2050,_xlfn.AGGREGATE(15,6,(ROW($G$2:$G$2050)-ROW($G$2)+1)/($G$2:$G$2050&lt;&gt;""),ROWS(J$1:J653))),"")</f>
        <v/>
      </c>
      <c r="K653" t="str">
        <f>IF(J653="","",INDEX('Assignment Tool'!E669:E2702,MATCH(FA_DATA!J653,'Assignment Tool'!D669:D2702,0)))</f>
        <v/>
      </c>
    </row>
    <row r="654" spans="1:11" x14ac:dyDescent="0.25">
      <c r="A654" s="118" t="str">
        <f t="shared" si="20"/>
        <v/>
      </c>
      <c r="G654" t="str">
        <f>IF('Assignment Tool'!C654="","",IF('Assignment Tool'!C654="FST",'Assignment Tool'!D654,""))</f>
        <v/>
      </c>
      <c r="H654">
        <v>654</v>
      </c>
      <c r="I654" t="str">
        <f t="shared" si="21"/>
        <v/>
      </c>
      <c r="J654" t="str">
        <f t="array" ref="J654">IFERROR(INDEX($G$2:$G$2050,_xlfn.AGGREGATE(15,6,(ROW($G$2:$G$2050)-ROW($G$2)+1)/($G$2:$G$2050&lt;&gt;""),ROWS(J$1:J654))),"")</f>
        <v/>
      </c>
      <c r="K654" t="str">
        <f>IF(J654="","",INDEX('Assignment Tool'!E670:E2703,MATCH(FA_DATA!J654,'Assignment Tool'!D670:D2703,0)))</f>
        <v/>
      </c>
    </row>
    <row r="655" spans="1:11" x14ac:dyDescent="0.25">
      <c r="A655" s="118" t="str">
        <f t="shared" si="20"/>
        <v/>
      </c>
      <c r="G655" t="str">
        <f>IF('Assignment Tool'!C655="","",IF('Assignment Tool'!C655="FST",'Assignment Tool'!D655,""))</f>
        <v/>
      </c>
      <c r="H655">
        <v>655</v>
      </c>
      <c r="I655" t="str">
        <f t="shared" si="21"/>
        <v/>
      </c>
      <c r="J655" t="str">
        <f t="array" ref="J655">IFERROR(INDEX($G$2:$G$2050,_xlfn.AGGREGATE(15,6,(ROW($G$2:$G$2050)-ROW($G$2)+1)/($G$2:$G$2050&lt;&gt;""),ROWS(J$1:J655))),"")</f>
        <v/>
      </c>
      <c r="K655" t="str">
        <f>IF(J655="","",INDEX('Assignment Tool'!E671:E2704,MATCH(FA_DATA!J655,'Assignment Tool'!D671:D2704,0)))</f>
        <v/>
      </c>
    </row>
    <row r="656" spans="1:11" x14ac:dyDescent="0.25">
      <c r="A656" s="118" t="str">
        <f t="shared" si="20"/>
        <v/>
      </c>
      <c r="G656" t="str">
        <f>IF('Assignment Tool'!C656="","",IF('Assignment Tool'!C656="FST",'Assignment Tool'!D656,""))</f>
        <v/>
      </c>
      <c r="H656">
        <v>656</v>
      </c>
      <c r="I656" t="str">
        <f t="shared" si="21"/>
        <v/>
      </c>
      <c r="J656" t="str">
        <f t="array" ref="J656">IFERROR(INDEX($G$2:$G$2050,_xlfn.AGGREGATE(15,6,(ROW($G$2:$G$2050)-ROW($G$2)+1)/($G$2:$G$2050&lt;&gt;""),ROWS(J$1:J656))),"")</f>
        <v/>
      </c>
      <c r="K656" t="str">
        <f>IF(J656="","",INDEX('Assignment Tool'!E672:E2705,MATCH(FA_DATA!J656,'Assignment Tool'!D672:D2705,0)))</f>
        <v/>
      </c>
    </row>
    <row r="657" spans="1:11" x14ac:dyDescent="0.25">
      <c r="A657" s="118" t="str">
        <f t="shared" si="20"/>
        <v/>
      </c>
      <c r="G657" t="str">
        <f>IF('Assignment Tool'!C657="","",IF('Assignment Tool'!C657="FST",'Assignment Tool'!D657,""))</f>
        <v/>
      </c>
      <c r="H657">
        <v>657</v>
      </c>
      <c r="I657" t="str">
        <f t="shared" si="21"/>
        <v/>
      </c>
      <c r="J657" t="str">
        <f t="array" ref="J657">IFERROR(INDEX($G$2:$G$2050,_xlfn.AGGREGATE(15,6,(ROW($G$2:$G$2050)-ROW($G$2)+1)/($G$2:$G$2050&lt;&gt;""),ROWS(J$1:J657))),"")</f>
        <v/>
      </c>
      <c r="K657" t="str">
        <f>IF(J657="","",INDEX('Assignment Tool'!E673:E2706,MATCH(FA_DATA!J657,'Assignment Tool'!D673:D2706,0)))</f>
        <v/>
      </c>
    </row>
    <row r="658" spans="1:11" x14ac:dyDescent="0.25">
      <c r="A658" s="118" t="str">
        <f t="shared" si="20"/>
        <v/>
      </c>
      <c r="G658" t="str">
        <f>IF('Assignment Tool'!C658="","",IF('Assignment Tool'!C658="FST",'Assignment Tool'!D658,""))</f>
        <v/>
      </c>
      <c r="H658">
        <v>658</v>
      </c>
      <c r="I658" t="str">
        <f t="shared" si="21"/>
        <v/>
      </c>
      <c r="J658" t="str">
        <f t="array" ref="J658">IFERROR(INDEX($G$2:$G$2050,_xlfn.AGGREGATE(15,6,(ROW($G$2:$G$2050)-ROW($G$2)+1)/($G$2:$G$2050&lt;&gt;""),ROWS(J$1:J658))),"")</f>
        <v/>
      </c>
      <c r="K658" t="str">
        <f>IF(J658="","",INDEX('Assignment Tool'!E674:E2707,MATCH(FA_DATA!J658,'Assignment Tool'!D674:D2707,0)))</f>
        <v/>
      </c>
    </row>
    <row r="659" spans="1:11" x14ac:dyDescent="0.25">
      <c r="A659" s="118" t="str">
        <f t="shared" si="20"/>
        <v/>
      </c>
      <c r="G659" t="str">
        <f>IF('Assignment Tool'!C659="","",IF('Assignment Tool'!C659="FST",'Assignment Tool'!D659,""))</f>
        <v/>
      </c>
      <c r="H659">
        <v>659</v>
      </c>
      <c r="I659" t="str">
        <f t="shared" si="21"/>
        <v/>
      </c>
      <c r="J659" t="str">
        <f t="array" ref="J659">IFERROR(INDEX($G$2:$G$2050,_xlfn.AGGREGATE(15,6,(ROW($G$2:$G$2050)-ROW($G$2)+1)/($G$2:$G$2050&lt;&gt;""),ROWS(J$1:J659))),"")</f>
        <v/>
      </c>
      <c r="K659" t="str">
        <f>IF(J659="","",INDEX('Assignment Tool'!E675:E2708,MATCH(FA_DATA!J659,'Assignment Tool'!D675:D2708,0)))</f>
        <v/>
      </c>
    </row>
    <row r="660" spans="1:11" x14ac:dyDescent="0.25">
      <c r="A660" s="118" t="str">
        <f t="shared" si="20"/>
        <v/>
      </c>
      <c r="G660" t="str">
        <f>IF('Assignment Tool'!C660="","",IF('Assignment Tool'!C660="FST",'Assignment Tool'!D660,""))</f>
        <v/>
      </c>
      <c r="H660">
        <v>660</v>
      </c>
      <c r="I660" t="str">
        <f t="shared" si="21"/>
        <v/>
      </c>
      <c r="J660" t="str">
        <f t="array" ref="J660">IFERROR(INDEX($G$2:$G$2050,_xlfn.AGGREGATE(15,6,(ROW($G$2:$G$2050)-ROW($G$2)+1)/($G$2:$G$2050&lt;&gt;""),ROWS(J$1:J660))),"")</f>
        <v/>
      </c>
      <c r="K660" t="str">
        <f>IF(J660="","",INDEX('Assignment Tool'!E676:E2709,MATCH(FA_DATA!J660,'Assignment Tool'!D676:D2709,0)))</f>
        <v/>
      </c>
    </row>
    <row r="661" spans="1:11" x14ac:dyDescent="0.25">
      <c r="A661" s="118" t="str">
        <f t="shared" si="20"/>
        <v/>
      </c>
      <c r="G661" t="str">
        <f>IF('Assignment Tool'!C661="","",IF('Assignment Tool'!C661="FST",'Assignment Tool'!D661,""))</f>
        <v/>
      </c>
      <c r="H661">
        <v>661</v>
      </c>
      <c r="I661" t="str">
        <f t="shared" si="21"/>
        <v/>
      </c>
      <c r="J661" t="str">
        <f t="array" ref="J661">IFERROR(INDEX($G$2:$G$2050,_xlfn.AGGREGATE(15,6,(ROW($G$2:$G$2050)-ROW($G$2)+1)/($G$2:$G$2050&lt;&gt;""),ROWS(J$1:J661))),"")</f>
        <v/>
      </c>
      <c r="K661" t="str">
        <f>IF(J661="","",INDEX('Assignment Tool'!E677:E2710,MATCH(FA_DATA!J661,'Assignment Tool'!D677:D2710,0)))</f>
        <v/>
      </c>
    </row>
    <row r="662" spans="1:11" x14ac:dyDescent="0.25">
      <c r="A662" s="118" t="str">
        <f t="shared" si="20"/>
        <v/>
      </c>
      <c r="G662" t="str">
        <f>IF('Assignment Tool'!C662="","",IF('Assignment Tool'!C662="FST",'Assignment Tool'!D662,""))</f>
        <v/>
      </c>
      <c r="H662">
        <v>662</v>
      </c>
      <c r="I662" t="str">
        <f t="shared" si="21"/>
        <v/>
      </c>
      <c r="J662" t="str">
        <f t="array" ref="J662">IFERROR(INDEX($G$2:$G$2050,_xlfn.AGGREGATE(15,6,(ROW($G$2:$G$2050)-ROW($G$2)+1)/($G$2:$G$2050&lt;&gt;""),ROWS(J$1:J662))),"")</f>
        <v/>
      </c>
      <c r="K662" t="str">
        <f>IF(J662="","",INDEX('Assignment Tool'!E678:E2711,MATCH(FA_DATA!J662,'Assignment Tool'!D678:D2711,0)))</f>
        <v/>
      </c>
    </row>
    <row r="663" spans="1:11" x14ac:dyDescent="0.25">
      <c r="A663" s="118" t="str">
        <f t="shared" si="20"/>
        <v/>
      </c>
      <c r="G663" t="str">
        <f>IF('Assignment Tool'!C663="","",IF('Assignment Tool'!C663="FST",'Assignment Tool'!D663,""))</f>
        <v/>
      </c>
      <c r="H663">
        <v>663</v>
      </c>
      <c r="I663" t="str">
        <f t="shared" si="21"/>
        <v/>
      </c>
      <c r="J663" t="str">
        <f t="array" ref="J663">IFERROR(INDEX($G$2:$G$2050,_xlfn.AGGREGATE(15,6,(ROW($G$2:$G$2050)-ROW($G$2)+1)/($G$2:$G$2050&lt;&gt;""),ROWS(J$1:J663))),"")</f>
        <v/>
      </c>
      <c r="K663" t="str">
        <f>IF(J663="","",INDEX('Assignment Tool'!E679:E2712,MATCH(FA_DATA!J663,'Assignment Tool'!D679:D2712,0)))</f>
        <v/>
      </c>
    </row>
    <row r="664" spans="1:11" x14ac:dyDescent="0.25">
      <c r="A664" s="118" t="str">
        <f t="shared" si="20"/>
        <v/>
      </c>
      <c r="G664" t="str">
        <f>IF('Assignment Tool'!C664="","",IF('Assignment Tool'!C664="FST",'Assignment Tool'!D664,""))</f>
        <v/>
      </c>
      <c r="H664">
        <v>664</v>
      </c>
      <c r="I664" t="str">
        <f t="shared" si="21"/>
        <v/>
      </c>
      <c r="J664" t="str">
        <f t="array" ref="J664">IFERROR(INDEX($G$2:$G$2050,_xlfn.AGGREGATE(15,6,(ROW($G$2:$G$2050)-ROW($G$2)+1)/($G$2:$G$2050&lt;&gt;""),ROWS(J$1:J664))),"")</f>
        <v/>
      </c>
      <c r="K664" t="str">
        <f>IF(J664="","",INDEX('Assignment Tool'!E680:E2713,MATCH(FA_DATA!J664,'Assignment Tool'!D680:D2713,0)))</f>
        <v/>
      </c>
    </row>
    <row r="665" spans="1:11" x14ac:dyDescent="0.25">
      <c r="A665" s="118" t="str">
        <f t="shared" si="20"/>
        <v/>
      </c>
      <c r="G665" t="str">
        <f>IF('Assignment Tool'!C665="","",IF('Assignment Tool'!C665="FST",'Assignment Tool'!D665,""))</f>
        <v/>
      </c>
      <c r="H665">
        <v>665</v>
      </c>
      <c r="I665" t="str">
        <f t="shared" si="21"/>
        <v/>
      </c>
      <c r="J665" t="str">
        <f t="array" ref="J665">IFERROR(INDEX($G$2:$G$2050,_xlfn.AGGREGATE(15,6,(ROW($G$2:$G$2050)-ROW($G$2)+1)/($G$2:$G$2050&lt;&gt;""),ROWS(J$1:J665))),"")</f>
        <v/>
      </c>
      <c r="K665" t="str">
        <f>IF(J665="","",INDEX('Assignment Tool'!E681:E2714,MATCH(FA_DATA!J665,'Assignment Tool'!D681:D2714,0)))</f>
        <v/>
      </c>
    </row>
    <row r="666" spans="1:11" x14ac:dyDescent="0.25">
      <c r="A666" s="118" t="str">
        <f t="shared" si="20"/>
        <v/>
      </c>
      <c r="G666" t="str">
        <f>IF('Assignment Tool'!C666="","",IF('Assignment Tool'!C666="FST",'Assignment Tool'!D666,""))</f>
        <v/>
      </c>
      <c r="H666">
        <v>666</v>
      </c>
      <c r="I666" t="str">
        <f t="shared" si="21"/>
        <v/>
      </c>
      <c r="J666" t="str">
        <f t="array" ref="J666">IFERROR(INDEX($G$2:$G$2050,_xlfn.AGGREGATE(15,6,(ROW($G$2:$G$2050)-ROW($G$2)+1)/($G$2:$G$2050&lt;&gt;""),ROWS(J$1:J666))),"")</f>
        <v/>
      </c>
      <c r="K666" t="str">
        <f>IF(J666="","",INDEX('Assignment Tool'!E682:E2715,MATCH(FA_DATA!J666,'Assignment Tool'!D682:D2715,0)))</f>
        <v/>
      </c>
    </row>
    <row r="667" spans="1:11" x14ac:dyDescent="0.25">
      <c r="A667" s="118" t="str">
        <f t="shared" si="20"/>
        <v/>
      </c>
      <c r="G667" t="str">
        <f>IF('Assignment Tool'!C667="","",IF('Assignment Tool'!C667="FST",'Assignment Tool'!D667,""))</f>
        <v/>
      </c>
      <c r="H667">
        <v>667</v>
      </c>
      <c r="I667" t="str">
        <f t="shared" si="21"/>
        <v/>
      </c>
      <c r="J667" t="str">
        <f t="array" ref="J667">IFERROR(INDEX($G$2:$G$2050,_xlfn.AGGREGATE(15,6,(ROW($G$2:$G$2050)-ROW($G$2)+1)/($G$2:$G$2050&lt;&gt;""),ROWS(J$1:J667))),"")</f>
        <v/>
      </c>
      <c r="K667" t="str">
        <f>IF(J667="","",INDEX('Assignment Tool'!E683:E2716,MATCH(FA_DATA!J667,'Assignment Tool'!D683:D2716,0)))</f>
        <v/>
      </c>
    </row>
    <row r="668" spans="1:11" x14ac:dyDescent="0.25">
      <c r="A668" s="118" t="str">
        <f t="shared" si="20"/>
        <v/>
      </c>
      <c r="G668" t="str">
        <f>IF('Assignment Tool'!C668="","",IF('Assignment Tool'!C668="FST",'Assignment Tool'!D668,""))</f>
        <v/>
      </c>
      <c r="H668">
        <v>668</v>
      </c>
      <c r="I668" t="str">
        <f t="shared" si="21"/>
        <v/>
      </c>
      <c r="J668" t="str">
        <f t="array" ref="J668">IFERROR(INDEX($G$2:$G$2050,_xlfn.AGGREGATE(15,6,(ROW($G$2:$G$2050)-ROW($G$2)+1)/($G$2:$G$2050&lt;&gt;""),ROWS(J$1:J668))),"")</f>
        <v/>
      </c>
      <c r="K668" t="str">
        <f>IF(J668="","",INDEX('Assignment Tool'!E684:E2717,MATCH(FA_DATA!J668,'Assignment Tool'!D684:D2717,0)))</f>
        <v/>
      </c>
    </row>
    <row r="669" spans="1:11" x14ac:dyDescent="0.25">
      <c r="A669" s="118" t="str">
        <f t="shared" si="20"/>
        <v/>
      </c>
      <c r="G669" t="str">
        <f>IF('Assignment Tool'!C669="","",IF('Assignment Tool'!C669="FST",'Assignment Tool'!D669,""))</f>
        <v/>
      </c>
      <c r="H669">
        <v>669</v>
      </c>
      <c r="I669" t="str">
        <f t="shared" si="21"/>
        <v/>
      </c>
      <c r="J669" t="str">
        <f t="array" ref="J669">IFERROR(INDEX($G$2:$G$2050,_xlfn.AGGREGATE(15,6,(ROW($G$2:$G$2050)-ROW($G$2)+1)/($G$2:$G$2050&lt;&gt;""),ROWS(J$1:J669))),"")</f>
        <v/>
      </c>
      <c r="K669" t="str">
        <f>IF(J669="","",INDEX('Assignment Tool'!E685:E2718,MATCH(FA_DATA!J669,'Assignment Tool'!D685:D2718,0)))</f>
        <v/>
      </c>
    </row>
    <row r="670" spans="1:11" x14ac:dyDescent="0.25">
      <c r="A670" s="118" t="str">
        <f t="shared" si="20"/>
        <v/>
      </c>
      <c r="G670" t="str">
        <f>IF('Assignment Tool'!C670="","",IF('Assignment Tool'!C670="FST",'Assignment Tool'!D670,""))</f>
        <v/>
      </c>
      <c r="H670">
        <v>670</v>
      </c>
      <c r="I670" t="str">
        <f t="shared" si="21"/>
        <v/>
      </c>
      <c r="J670" t="str">
        <f t="array" ref="J670">IFERROR(INDEX($G$2:$G$2050,_xlfn.AGGREGATE(15,6,(ROW($G$2:$G$2050)-ROW($G$2)+1)/($G$2:$G$2050&lt;&gt;""),ROWS(J$1:J670))),"")</f>
        <v/>
      </c>
      <c r="K670" t="str">
        <f>IF(J670="","",INDEX('Assignment Tool'!E686:E2719,MATCH(FA_DATA!J670,'Assignment Tool'!D686:D2719,0)))</f>
        <v/>
      </c>
    </row>
    <row r="671" spans="1:11" x14ac:dyDescent="0.25">
      <c r="A671" s="118" t="str">
        <f t="shared" si="20"/>
        <v/>
      </c>
      <c r="G671" t="str">
        <f>IF('Assignment Tool'!C671="","",IF('Assignment Tool'!C671="FST",'Assignment Tool'!D671,""))</f>
        <v/>
      </c>
      <c r="H671">
        <v>671</v>
      </c>
      <c r="I671" t="str">
        <f t="shared" si="21"/>
        <v/>
      </c>
      <c r="J671" t="str">
        <f t="array" ref="J671">IFERROR(INDEX($G$2:$G$2050,_xlfn.AGGREGATE(15,6,(ROW($G$2:$G$2050)-ROW($G$2)+1)/($G$2:$G$2050&lt;&gt;""),ROWS(J$1:J671))),"")</f>
        <v/>
      </c>
      <c r="K671" t="str">
        <f>IF(J671="","",INDEX('Assignment Tool'!E687:E2720,MATCH(FA_DATA!J671,'Assignment Tool'!D687:D2720,0)))</f>
        <v/>
      </c>
    </row>
    <row r="672" spans="1:11" x14ac:dyDescent="0.25">
      <c r="A672" s="118" t="str">
        <f t="shared" si="20"/>
        <v/>
      </c>
      <c r="G672" t="str">
        <f>IF('Assignment Tool'!C672="","",IF('Assignment Tool'!C672="FST",'Assignment Tool'!D672,""))</f>
        <v/>
      </c>
      <c r="H672">
        <v>672</v>
      </c>
      <c r="I672" t="str">
        <f t="shared" si="21"/>
        <v/>
      </c>
      <c r="J672" t="str">
        <f t="array" ref="J672">IFERROR(INDEX($G$2:$G$2050,_xlfn.AGGREGATE(15,6,(ROW($G$2:$G$2050)-ROW($G$2)+1)/($G$2:$G$2050&lt;&gt;""),ROWS(J$1:J672))),"")</f>
        <v/>
      </c>
      <c r="K672" t="str">
        <f>IF(J672="","",INDEX('Assignment Tool'!E688:E2721,MATCH(FA_DATA!J672,'Assignment Tool'!D688:D2721,0)))</f>
        <v/>
      </c>
    </row>
    <row r="673" spans="1:11" x14ac:dyDescent="0.25">
      <c r="A673" s="118" t="str">
        <f t="shared" si="20"/>
        <v/>
      </c>
      <c r="G673" t="str">
        <f>IF('Assignment Tool'!C673="","",IF('Assignment Tool'!C673="FST",'Assignment Tool'!D673,""))</f>
        <v/>
      </c>
      <c r="H673">
        <v>673</v>
      </c>
      <c r="I673" t="str">
        <f t="shared" si="21"/>
        <v/>
      </c>
      <c r="J673" t="str">
        <f t="array" ref="J673">IFERROR(INDEX($G$2:$G$2050,_xlfn.AGGREGATE(15,6,(ROW($G$2:$G$2050)-ROW($G$2)+1)/($G$2:$G$2050&lt;&gt;""),ROWS(J$1:J673))),"")</f>
        <v/>
      </c>
      <c r="K673" t="str">
        <f>IF(J673="","",INDEX('Assignment Tool'!E689:E2722,MATCH(FA_DATA!J673,'Assignment Tool'!D689:D2722,0)))</f>
        <v/>
      </c>
    </row>
    <row r="674" spans="1:11" x14ac:dyDescent="0.25">
      <c r="A674" s="118" t="str">
        <f t="shared" si="20"/>
        <v/>
      </c>
      <c r="G674" t="str">
        <f>IF('Assignment Tool'!C674="","",IF('Assignment Tool'!C674="FST",'Assignment Tool'!D674,""))</f>
        <v/>
      </c>
      <c r="H674">
        <v>674</v>
      </c>
      <c r="I674" t="str">
        <f t="shared" si="21"/>
        <v/>
      </c>
      <c r="J674" t="str">
        <f t="array" ref="J674">IFERROR(INDEX($G$2:$G$2050,_xlfn.AGGREGATE(15,6,(ROW($G$2:$G$2050)-ROW($G$2)+1)/($G$2:$G$2050&lt;&gt;""),ROWS(J$1:J674))),"")</f>
        <v/>
      </c>
      <c r="K674" t="str">
        <f>IF(J674="","",INDEX('Assignment Tool'!E690:E2723,MATCH(FA_DATA!J674,'Assignment Tool'!D690:D2723,0)))</f>
        <v/>
      </c>
    </row>
    <row r="675" spans="1:11" x14ac:dyDescent="0.25">
      <c r="A675" s="118" t="str">
        <f t="shared" si="20"/>
        <v/>
      </c>
      <c r="G675" t="str">
        <f>IF('Assignment Tool'!C675="","",IF('Assignment Tool'!C675="FST",'Assignment Tool'!D675,""))</f>
        <v/>
      </c>
      <c r="H675">
        <v>675</v>
      </c>
      <c r="I675" t="str">
        <f t="shared" si="21"/>
        <v/>
      </c>
      <c r="J675" t="str">
        <f t="array" ref="J675">IFERROR(INDEX($G$2:$G$2050,_xlfn.AGGREGATE(15,6,(ROW($G$2:$G$2050)-ROW($G$2)+1)/($G$2:$G$2050&lt;&gt;""),ROWS(J$1:J675))),"")</f>
        <v/>
      </c>
      <c r="K675" t="str">
        <f>IF(J675="","",INDEX('Assignment Tool'!E691:E2724,MATCH(FA_DATA!J675,'Assignment Tool'!D691:D2724,0)))</f>
        <v/>
      </c>
    </row>
    <row r="676" spans="1:11" x14ac:dyDescent="0.25">
      <c r="A676" s="118" t="str">
        <f t="shared" si="20"/>
        <v/>
      </c>
      <c r="G676" t="str">
        <f>IF('Assignment Tool'!C676="","",IF('Assignment Tool'!C676="FST",'Assignment Tool'!D676,""))</f>
        <v/>
      </c>
      <c r="H676">
        <v>676</v>
      </c>
      <c r="I676" t="str">
        <f t="shared" si="21"/>
        <v/>
      </c>
      <c r="J676" t="str">
        <f t="array" ref="J676">IFERROR(INDEX($G$2:$G$2050,_xlfn.AGGREGATE(15,6,(ROW($G$2:$G$2050)-ROW($G$2)+1)/($G$2:$G$2050&lt;&gt;""),ROWS(J$1:J676))),"")</f>
        <v/>
      </c>
      <c r="K676" t="str">
        <f>IF(J676="","",INDEX('Assignment Tool'!E692:E2725,MATCH(FA_DATA!J676,'Assignment Tool'!D692:D2725,0)))</f>
        <v/>
      </c>
    </row>
    <row r="677" spans="1:11" x14ac:dyDescent="0.25">
      <c r="A677" s="118" t="str">
        <f t="shared" si="20"/>
        <v/>
      </c>
      <c r="G677" t="str">
        <f>IF('Assignment Tool'!C677="","",IF('Assignment Tool'!C677="FST",'Assignment Tool'!D677,""))</f>
        <v/>
      </c>
      <c r="H677">
        <v>677</v>
      </c>
      <c r="I677" t="str">
        <f t="shared" si="21"/>
        <v/>
      </c>
      <c r="J677" t="str">
        <f t="array" ref="J677">IFERROR(INDEX($G$2:$G$2050,_xlfn.AGGREGATE(15,6,(ROW($G$2:$G$2050)-ROW($G$2)+1)/($G$2:$G$2050&lt;&gt;""),ROWS(J$1:J677))),"")</f>
        <v/>
      </c>
      <c r="K677" t="str">
        <f>IF(J677="","",INDEX('Assignment Tool'!E693:E2726,MATCH(FA_DATA!J677,'Assignment Tool'!D693:D2726,0)))</f>
        <v/>
      </c>
    </row>
    <row r="678" spans="1:11" x14ac:dyDescent="0.25">
      <c r="A678" s="118" t="str">
        <f t="shared" si="20"/>
        <v/>
      </c>
      <c r="G678" t="str">
        <f>IF('Assignment Tool'!C678="","",IF('Assignment Tool'!C678="FST",'Assignment Tool'!D678,""))</f>
        <v/>
      </c>
      <c r="H678">
        <v>678</v>
      </c>
      <c r="I678" t="str">
        <f t="shared" si="21"/>
        <v/>
      </c>
      <c r="J678" t="str">
        <f t="array" ref="J678">IFERROR(INDEX($G$2:$G$2050,_xlfn.AGGREGATE(15,6,(ROW($G$2:$G$2050)-ROW($G$2)+1)/($G$2:$G$2050&lt;&gt;""),ROWS(J$1:J678))),"")</f>
        <v/>
      </c>
      <c r="K678" t="str">
        <f>IF(J678="","",INDEX('Assignment Tool'!E694:E2727,MATCH(FA_DATA!J678,'Assignment Tool'!D694:D2727,0)))</f>
        <v/>
      </c>
    </row>
    <row r="679" spans="1:11" x14ac:dyDescent="0.25">
      <c r="A679" s="118" t="str">
        <f t="shared" si="20"/>
        <v/>
      </c>
      <c r="G679" t="str">
        <f>IF('Assignment Tool'!C679="","",IF('Assignment Tool'!C679="FST",'Assignment Tool'!D679,""))</f>
        <v/>
      </c>
      <c r="H679">
        <v>679</v>
      </c>
      <c r="I679" t="str">
        <f t="shared" si="21"/>
        <v/>
      </c>
      <c r="J679" t="str">
        <f t="array" ref="J679">IFERROR(INDEX($G$2:$G$2050,_xlfn.AGGREGATE(15,6,(ROW($G$2:$G$2050)-ROW($G$2)+1)/($G$2:$G$2050&lt;&gt;""),ROWS(J$1:J679))),"")</f>
        <v/>
      </c>
      <c r="K679" t="str">
        <f>IF(J679="","",INDEX('Assignment Tool'!E695:E2728,MATCH(FA_DATA!J679,'Assignment Tool'!D695:D2728,0)))</f>
        <v/>
      </c>
    </row>
    <row r="680" spans="1:11" x14ac:dyDescent="0.25">
      <c r="A680" s="118" t="str">
        <f t="shared" si="20"/>
        <v/>
      </c>
      <c r="G680" t="str">
        <f>IF('Assignment Tool'!C680="","",IF('Assignment Tool'!C680="FST",'Assignment Tool'!D680,""))</f>
        <v/>
      </c>
      <c r="H680">
        <v>680</v>
      </c>
      <c r="I680" t="str">
        <f t="shared" si="21"/>
        <v/>
      </c>
      <c r="J680" t="str">
        <f t="array" ref="J680">IFERROR(INDEX($G$2:$G$2050,_xlfn.AGGREGATE(15,6,(ROW($G$2:$G$2050)-ROW($G$2)+1)/($G$2:$G$2050&lt;&gt;""),ROWS(J$1:J680))),"")</f>
        <v/>
      </c>
      <c r="K680" t="str">
        <f>IF(J680="","",INDEX('Assignment Tool'!E696:E2729,MATCH(FA_DATA!J680,'Assignment Tool'!D696:D2729,0)))</f>
        <v/>
      </c>
    </row>
    <row r="681" spans="1:11" x14ac:dyDescent="0.25">
      <c r="A681" s="118" t="str">
        <f t="shared" si="20"/>
        <v/>
      </c>
      <c r="G681" t="str">
        <f>IF('Assignment Tool'!C681="","",IF('Assignment Tool'!C681="FST",'Assignment Tool'!D681,""))</f>
        <v/>
      </c>
      <c r="H681">
        <v>681</v>
      </c>
      <c r="I681" t="str">
        <f t="shared" si="21"/>
        <v/>
      </c>
      <c r="J681" t="str">
        <f t="array" ref="J681">IFERROR(INDEX($G$2:$G$2050,_xlfn.AGGREGATE(15,6,(ROW($G$2:$G$2050)-ROW($G$2)+1)/($G$2:$G$2050&lt;&gt;""),ROWS(J$1:J681))),"")</f>
        <v/>
      </c>
      <c r="K681" t="str">
        <f>IF(J681="","",INDEX('Assignment Tool'!E697:E2730,MATCH(FA_DATA!J681,'Assignment Tool'!D697:D2730,0)))</f>
        <v/>
      </c>
    </row>
    <row r="682" spans="1:11" x14ac:dyDescent="0.25">
      <c r="A682" s="118" t="str">
        <f t="shared" si="20"/>
        <v/>
      </c>
      <c r="G682" t="str">
        <f>IF('Assignment Tool'!C682="","",IF('Assignment Tool'!C682="FST",'Assignment Tool'!D682,""))</f>
        <v/>
      </c>
      <c r="H682">
        <v>682</v>
      </c>
      <c r="I682" t="str">
        <f t="shared" si="21"/>
        <v/>
      </c>
      <c r="J682" t="str">
        <f t="array" ref="J682">IFERROR(INDEX($G$2:$G$2050,_xlfn.AGGREGATE(15,6,(ROW($G$2:$G$2050)-ROW($G$2)+1)/($G$2:$G$2050&lt;&gt;""),ROWS(J$1:J682))),"")</f>
        <v/>
      </c>
      <c r="K682" t="str">
        <f>IF(J682="","",INDEX('Assignment Tool'!E698:E2731,MATCH(FA_DATA!J682,'Assignment Tool'!D698:D2731,0)))</f>
        <v/>
      </c>
    </row>
    <row r="683" spans="1:11" x14ac:dyDescent="0.25">
      <c r="A683" s="118" t="str">
        <f t="shared" si="20"/>
        <v/>
      </c>
      <c r="G683" t="str">
        <f>IF('Assignment Tool'!C683="","",IF('Assignment Tool'!C683="FST",'Assignment Tool'!D683,""))</f>
        <v/>
      </c>
      <c r="H683">
        <v>683</v>
      </c>
      <c r="I683" t="str">
        <f t="shared" si="21"/>
        <v/>
      </c>
      <c r="J683" t="str">
        <f t="array" ref="J683">IFERROR(INDEX($G$2:$G$2050,_xlfn.AGGREGATE(15,6,(ROW($G$2:$G$2050)-ROW($G$2)+1)/($G$2:$G$2050&lt;&gt;""),ROWS(J$1:J683))),"")</f>
        <v/>
      </c>
      <c r="K683" t="str">
        <f>IF(J683="","",INDEX('Assignment Tool'!E699:E2732,MATCH(FA_DATA!J683,'Assignment Tool'!D699:D2732,0)))</f>
        <v/>
      </c>
    </row>
    <row r="684" spans="1:11" x14ac:dyDescent="0.25">
      <c r="A684" s="118" t="str">
        <f t="shared" si="20"/>
        <v/>
      </c>
      <c r="G684" t="str">
        <f>IF('Assignment Tool'!C684="","",IF('Assignment Tool'!C684="FST",'Assignment Tool'!D684,""))</f>
        <v/>
      </c>
      <c r="H684">
        <v>684</v>
      </c>
      <c r="I684" t="str">
        <f t="shared" si="21"/>
        <v/>
      </c>
      <c r="J684" t="str">
        <f t="array" ref="J684">IFERROR(INDEX($G$2:$G$2050,_xlfn.AGGREGATE(15,6,(ROW($G$2:$G$2050)-ROW($G$2)+1)/($G$2:$G$2050&lt;&gt;""),ROWS(J$1:J684))),"")</f>
        <v/>
      </c>
      <c r="K684" t="str">
        <f>IF(J684="","",INDEX('Assignment Tool'!E700:E2733,MATCH(FA_DATA!J684,'Assignment Tool'!D700:D2733,0)))</f>
        <v/>
      </c>
    </row>
    <row r="685" spans="1:11" x14ac:dyDescent="0.25">
      <c r="A685" s="118" t="str">
        <f t="shared" si="20"/>
        <v/>
      </c>
      <c r="G685" t="str">
        <f>IF('Assignment Tool'!C685="","",IF('Assignment Tool'!C685="FST",'Assignment Tool'!D685,""))</f>
        <v/>
      </c>
      <c r="H685">
        <v>685</v>
      </c>
      <c r="I685" t="str">
        <f t="shared" si="21"/>
        <v/>
      </c>
      <c r="J685" t="str">
        <f t="array" ref="J685">IFERROR(INDEX($G$2:$G$2050,_xlfn.AGGREGATE(15,6,(ROW($G$2:$G$2050)-ROW($G$2)+1)/($G$2:$G$2050&lt;&gt;""),ROWS(J$1:J685))),"")</f>
        <v/>
      </c>
      <c r="K685" t="str">
        <f>IF(J685="","",INDEX('Assignment Tool'!E701:E2734,MATCH(FA_DATA!J685,'Assignment Tool'!D701:D2734,0)))</f>
        <v/>
      </c>
    </row>
    <row r="686" spans="1:11" x14ac:dyDescent="0.25">
      <c r="A686" s="118" t="str">
        <f t="shared" si="20"/>
        <v/>
      </c>
      <c r="G686" t="str">
        <f>IF('Assignment Tool'!C686="","",IF('Assignment Tool'!C686="FST",'Assignment Tool'!D686,""))</f>
        <v/>
      </c>
      <c r="H686">
        <v>686</v>
      </c>
      <c r="I686" t="str">
        <f t="shared" si="21"/>
        <v/>
      </c>
      <c r="J686" t="str">
        <f t="array" ref="J686">IFERROR(INDEX($G$2:$G$2050,_xlfn.AGGREGATE(15,6,(ROW($G$2:$G$2050)-ROW($G$2)+1)/($G$2:$G$2050&lt;&gt;""),ROWS(J$1:J686))),"")</f>
        <v/>
      </c>
      <c r="K686" t="str">
        <f>IF(J686="","",INDEX('Assignment Tool'!E702:E2735,MATCH(FA_DATA!J686,'Assignment Tool'!D702:D2735,0)))</f>
        <v/>
      </c>
    </row>
    <row r="687" spans="1:11" x14ac:dyDescent="0.25">
      <c r="A687" s="118" t="str">
        <f t="shared" si="20"/>
        <v/>
      </c>
      <c r="G687" t="str">
        <f>IF('Assignment Tool'!C687="","",IF('Assignment Tool'!C687="FST",'Assignment Tool'!D687,""))</f>
        <v/>
      </c>
      <c r="H687">
        <v>687</v>
      </c>
      <c r="I687" t="str">
        <f t="shared" si="21"/>
        <v/>
      </c>
      <c r="J687" t="str">
        <f t="array" ref="J687">IFERROR(INDEX($G$2:$G$2050,_xlfn.AGGREGATE(15,6,(ROW($G$2:$G$2050)-ROW($G$2)+1)/($G$2:$G$2050&lt;&gt;""),ROWS(J$1:J687))),"")</f>
        <v/>
      </c>
      <c r="K687" t="str">
        <f>IF(J687="","",INDEX('Assignment Tool'!E703:E2736,MATCH(FA_DATA!J687,'Assignment Tool'!D703:D2736,0)))</f>
        <v/>
      </c>
    </row>
    <row r="688" spans="1:11" x14ac:dyDescent="0.25">
      <c r="A688" s="118" t="str">
        <f t="shared" si="20"/>
        <v/>
      </c>
      <c r="G688" t="str">
        <f>IF('Assignment Tool'!C688="","",IF('Assignment Tool'!C688="FST",'Assignment Tool'!D688,""))</f>
        <v/>
      </c>
      <c r="H688">
        <v>688</v>
      </c>
      <c r="I688" t="str">
        <f t="shared" si="21"/>
        <v/>
      </c>
      <c r="J688" t="str">
        <f t="array" ref="J688">IFERROR(INDEX($G$2:$G$2050,_xlfn.AGGREGATE(15,6,(ROW($G$2:$G$2050)-ROW($G$2)+1)/($G$2:$G$2050&lt;&gt;""),ROWS(J$1:J688))),"")</f>
        <v/>
      </c>
      <c r="K688" t="str">
        <f>IF(J688="","",INDEX('Assignment Tool'!E704:E2737,MATCH(FA_DATA!J688,'Assignment Tool'!D704:D2737,0)))</f>
        <v/>
      </c>
    </row>
    <row r="689" spans="1:11" x14ac:dyDescent="0.25">
      <c r="A689" s="118" t="str">
        <f t="shared" si="20"/>
        <v/>
      </c>
      <c r="G689" t="str">
        <f>IF('Assignment Tool'!C689="","",IF('Assignment Tool'!C689="FST",'Assignment Tool'!D689,""))</f>
        <v/>
      </c>
      <c r="H689">
        <v>689</v>
      </c>
      <c r="I689" t="str">
        <f t="shared" si="21"/>
        <v/>
      </c>
      <c r="J689" t="str">
        <f t="array" ref="J689">IFERROR(INDEX($G$2:$G$2050,_xlfn.AGGREGATE(15,6,(ROW($G$2:$G$2050)-ROW($G$2)+1)/($G$2:$G$2050&lt;&gt;""),ROWS(J$1:J689))),"")</f>
        <v/>
      </c>
      <c r="K689" t="str">
        <f>IF(J689="","",INDEX('Assignment Tool'!E705:E2738,MATCH(FA_DATA!J689,'Assignment Tool'!D705:D2738,0)))</f>
        <v/>
      </c>
    </row>
    <row r="690" spans="1:11" x14ac:dyDescent="0.25">
      <c r="A690" s="118" t="str">
        <f t="shared" si="20"/>
        <v/>
      </c>
      <c r="G690" t="str">
        <f>IF('Assignment Tool'!C690="","",IF('Assignment Tool'!C690="FST",'Assignment Tool'!D690,""))</f>
        <v/>
      </c>
      <c r="H690">
        <v>690</v>
      </c>
      <c r="I690" t="str">
        <f t="shared" si="21"/>
        <v/>
      </c>
      <c r="J690" t="str">
        <f t="array" ref="J690">IFERROR(INDEX($G$2:$G$2050,_xlfn.AGGREGATE(15,6,(ROW($G$2:$G$2050)-ROW($G$2)+1)/($G$2:$G$2050&lt;&gt;""),ROWS(J$1:J690))),"")</f>
        <v/>
      </c>
      <c r="K690" t="str">
        <f>IF(J690="","",INDEX('Assignment Tool'!E706:E2739,MATCH(FA_DATA!J690,'Assignment Tool'!D706:D2739,0)))</f>
        <v/>
      </c>
    </row>
    <row r="691" spans="1:11" x14ac:dyDescent="0.25">
      <c r="A691" s="118" t="str">
        <f t="shared" si="20"/>
        <v/>
      </c>
      <c r="G691" t="str">
        <f>IF('Assignment Tool'!C691="","",IF('Assignment Tool'!C691="FST",'Assignment Tool'!D691,""))</f>
        <v/>
      </c>
      <c r="H691">
        <v>691</v>
      </c>
      <c r="I691" t="str">
        <f t="shared" si="21"/>
        <v/>
      </c>
      <c r="J691" t="str">
        <f t="array" ref="J691">IFERROR(INDEX($G$2:$G$2050,_xlfn.AGGREGATE(15,6,(ROW($G$2:$G$2050)-ROW($G$2)+1)/($G$2:$G$2050&lt;&gt;""),ROWS(J$1:J691))),"")</f>
        <v/>
      </c>
      <c r="K691" t="str">
        <f>IF(J691="","",INDEX('Assignment Tool'!E707:E2740,MATCH(FA_DATA!J691,'Assignment Tool'!D707:D2740,0)))</f>
        <v/>
      </c>
    </row>
    <row r="692" spans="1:11" x14ac:dyDescent="0.25">
      <c r="A692" s="118" t="str">
        <f t="shared" si="20"/>
        <v/>
      </c>
      <c r="G692" t="str">
        <f>IF('Assignment Tool'!C692="","",IF('Assignment Tool'!C692="FST",'Assignment Tool'!D692,""))</f>
        <v/>
      </c>
      <c r="H692">
        <v>692</v>
      </c>
      <c r="I692" t="str">
        <f t="shared" si="21"/>
        <v/>
      </c>
      <c r="J692" t="str">
        <f t="array" ref="J692">IFERROR(INDEX($G$2:$G$2050,_xlfn.AGGREGATE(15,6,(ROW($G$2:$G$2050)-ROW($G$2)+1)/($G$2:$G$2050&lt;&gt;""),ROWS(J$1:J692))),"")</f>
        <v/>
      </c>
      <c r="K692" t="str">
        <f>IF(J692="","",INDEX('Assignment Tool'!E708:E2741,MATCH(FA_DATA!J692,'Assignment Tool'!D708:D2741,0)))</f>
        <v/>
      </c>
    </row>
    <row r="693" spans="1:11" x14ac:dyDescent="0.25">
      <c r="A693" s="118" t="str">
        <f t="shared" si="20"/>
        <v/>
      </c>
      <c r="G693" t="str">
        <f>IF('Assignment Tool'!C693="","",IF('Assignment Tool'!C693="FST",'Assignment Tool'!D693,""))</f>
        <v/>
      </c>
      <c r="H693">
        <v>693</v>
      </c>
      <c r="I693" t="str">
        <f t="shared" si="21"/>
        <v/>
      </c>
      <c r="J693" t="str">
        <f t="array" ref="J693">IFERROR(INDEX($G$2:$G$2050,_xlfn.AGGREGATE(15,6,(ROW($G$2:$G$2050)-ROW($G$2)+1)/($G$2:$G$2050&lt;&gt;""),ROWS(J$1:J693))),"")</f>
        <v/>
      </c>
      <c r="K693" t="str">
        <f>IF(J693="","",INDEX('Assignment Tool'!E709:E2742,MATCH(FA_DATA!J693,'Assignment Tool'!D709:D2742,0)))</f>
        <v/>
      </c>
    </row>
    <row r="694" spans="1:11" x14ac:dyDescent="0.25">
      <c r="A694" s="118" t="str">
        <f t="shared" si="20"/>
        <v/>
      </c>
      <c r="G694" t="str">
        <f>IF('Assignment Tool'!C694="","",IF('Assignment Tool'!C694="FST",'Assignment Tool'!D694,""))</f>
        <v/>
      </c>
      <c r="H694">
        <v>694</v>
      </c>
      <c r="I694" t="str">
        <f t="shared" si="21"/>
        <v/>
      </c>
      <c r="J694" t="str">
        <f t="array" ref="J694">IFERROR(INDEX($G$2:$G$2050,_xlfn.AGGREGATE(15,6,(ROW($G$2:$G$2050)-ROW($G$2)+1)/($G$2:$G$2050&lt;&gt;""),ROWS(J$1:J694))),"")</f>
        <v/>
      </c>
      <c r="K694" t="str">
        <f>IF(J694="","",INDEX('Assignment Tool'!E710:E2743,MATCH(FA_DATA!J694,'Assignment Tool'!D710:D2743,0)))</f>
        <v/>
      </c>
    </row>
    <row r="695" spans="1:11" x14ac:dyDescent="0.25">
      <c r="A695" s="118" t="str">
        <f t="shared" si="20"/>
        <v/>
      </c>
      <c r="G695" t="str">
        <f>IF('Assignment Tool'!C695="","",IF('Assignment Tool'!C695="FST",'Assignment Tool'!D695,""))</f>
        <v/>
      </c>
      <c r="H695">
        <v>695</v>
      </c>
      <c r="I695" t="str">
        <f t="shared" si="21"/>
        <v/>
      </c>
      <c r="J695" t="str">
        <f t="array" ref="J695">IFERROR(INDEX($G$2:$G$2050,_xlfn.AGGREGATE(15,6,(ROW($G$2:$G$2050)-ROW($G$2)+1)/($G$2:$G$2050&lt;&gt;""),ROWS(J$1:J695))),"")</f>
        <v/>
      </c>
      <c r="K695" t="str">
        <f>IF(J695="","",INDEX('Assignment Tool'!E711:E2744,MATCH(FA_DATA!J695,'Assignment Tool'!D711:D2744,0)))</f>
        <v/>
      </c>
    </row>
    <row r="696" spans="1:11" x14ac:dyDescent="0.25">
      <c r="A696" s="118" t="str">
        <f t="shared" si="20"/>
        <v/>
      </c>
      <c r="G696" t="str">
        <f>IF('Assignment Tool'!C696="","",IF('Assignment Tool'!C696="FST",'Assignment Tool'!D696,""))</f>
        <v/>
      </c>
      <c r="H696">
        <v>696</v>
      </c>
      <c r="I696" t="str">
        <f t="shared" si="21"/>
        <v/>
      </c>
      <c r="J696" t="str">
        <f t="array" ref="J696">IFERROR(INDEX($G$2:$G$2050,_xlfn.AGGREGATE(15,6,(ROW($G$2:$G$2050)-ROW($G$2)+1)/($G$2:$G$2050&lt;&gt;""),ROWS(J$1:J696))),"")</f>
        <v/>
      </c>
      <c r="K696" t="str">
        <f>IF(J696="","",INDEX('Assignment Tool'!E712:E2745,MATCH(FA_DATA!J696,'Assignment Tool'!D712:D2745,0)))</f>
        <v/>
      </c>
    </row>
    <row r="697" spans="1:11" x14ac:dyDescent="0.25">
      <c r="A697" s="118" t="str">
        <f t="shared" si="20"/>
        <v/>
      </c>
      <c r="G697" t="str">
        <f>IF('Assignment Tool'!C697="","",IF('Assignment Tool'!C697="FST",'Assignment Tool'!D697,""))</f>
        <v/>
      </c>
      <c r="H697">
        <v>697</v>
      </c>
      <c r="I697" t="str">
        <f t="shared" si="21"/>
        <v/>
      </c>
      <c r="J697" t="str">
        <f t="array" ref="J697">IFERROR(INDEX($G$2:$G$2050,_xlfn.AGGREGATE(15,6,(ROW($G$2:$G$2050)-ROW($G$2)+1)/($G$2:$G$2050&lt;&gt;""),ROWS(J$1:J697))),"")</f>
        <v/>
      </c>
      <c r="K697" t="str">
        <f>IF(J697="","",INDEX('Assignment Tool'!E713:E2746,MATCH(FA_DATA!J697,'Assignment Tool'!D713:D2746,0)))</f>
        <v/>
      </c>
    </row>
    <row r="698" spans="1:11" x14ac:dyDescent="0.25">
      <c r="A698" s="118" t="str">
        <f t="shared" si="20"/>
        <v/>
      </c>
      <c r="G698" t="str">
        <f>IF('Assignment Tool'!C698="","",IF('Assignment Tool'!C698="FST",'Assignment Tool'!D698,""))</f>
        <v/>
      </c>
      <c r="H698">
        <v>698</v>
      </c>
      <c r="I698" t="str">
        <f t="shared" si="21"/>
        <v/>
      </c>
      <c r="J698" t="str">
        <f t="array" ref="J698">IFERROR(INDEX($G$2:$G$2050,_xlfn.AGGREGATE(15,6,(ROW($G$2:$G$2050)-ROW($G$2)+1)/($G$2:$G$2050&lt;&gt;""),ROWS(J$1:J698))),"")</f>
        <v/>
      </c>
      <c r="K698" t="str">
        <f>IF(J698="","",INDEX('Assignment Tool'!E714:E2747,MATCH(FA_DATA!J698,'Assignment Tool'!D714:D2747,0)))</f>
        <v/>
      </c>
    </row>
    <row r="699" spans="1:11" x14ac:dyDescent="0.25">
      <c r="A699" s="118" t="str">
        <f t="shared" si="20"/>
        <v/>
      </c>
      <c r="G699" t="str">
        <f>IF('Assignment Tool'!C699="","",IF('Assignment Tool'!C699="FST",'Assignment Tool'!D699,""))</f>
        <v/>
      </c>
      <c r="H699">
        <v>699</v>
      </c>
      <c r="I699" t="str">
        <f t="shared" si="21"/>
        <v/>
      </c>
      <c r="J699" t="str">
        <f t="array" ref="J699">IFERROR(INDEX($G$2:$G$2050,_xlfn.AGGREGATE(15,6,(ROW($G$2:$G$2050)-ROW($G$2)+1)/($G$2:$G$2050&lt;&gt;""),ROWS(J$1:J699))),"")</f>
        <v/>
      </c>
      <c r="K699" t="str">
        <f>IF(J699="","",INDEX('Assignment Tool'!E715:E2748,MATCH(FA_DATA!J699,'Assignment Tool'!D715:D2748,0)))</f>
        <v/>
      </c>
    </row>
    <row r="700" spans="1:11" x14ac:dyDescent="0.25">
      <c r="A700" s="118" t="str">
        <f t="shared" si="20"/>
        <v/>
      </c>
      <c r="G700" t="str">
        <f>IF('Assignment Tool'!C700="","",IF('Assignment Tool'!C700="FST",'Assignment Tool'!D700,""))</f>
        <v/>
      </c>
      <c r="H700">
        <v>700</v>
      </c>
      <c r="I700" t="str">
        <f t="shared" si="21"/>
        <v/>
      </c>
      <c r="J700" t="str">
        <f t="array" ref="J700">IFERROR(INDEX($G$2:$G$2050,_xlfn.AGGREGATE(15,6,(ROW($G$2:$G$2050)-ROW($G$2)+1)/($G$2:$G$2050&lt;&gt;""),ROWS(J$1:J700))),"")</f>
        <v/>
      </c>
      <c r="K700" t="str">
        <f>IF(J700="","",INDEX('Assignment Tool'!E716:E2749,MATCH(FA_DATA!J700,'Assignment Tool'!D716:D2749,0)))</f>
        <v/>
      </c>
    </row>
    <row r="701" spans="1:11" x14ac:dyDescent="0.25">
      <c r="A701" s="118" t="str">
        <f t="shared" si="20"/>
        <v/>
      </c>
      <c r="G701" t="str">
        <f>IF('Assignment Tool'!C701="","",IF('Assignment Tool'!C701="FST",'Assignment Tool'!D701,""))</f>
        <v/>
      </c>
      <c r="H701">
        <v>701</v>
      </c>
      <c r="I701" t="str">
        <f t="shared" si="21"/>
        <v/>
      </c>
      <c r="J701" t="str">
        <f t="array" ref="J701">IFERROR(INDEX($G$2:$G$2050,_xlfn.AGGREGATE(15,6,(ROW($G$2:$G$2050)-ROW($G$2)+1)/($G$2:$G$2050&lt;&gt;""),ROWS(J$1:J701))),"")</f>
        <v/>
      </c>
      <c r="K701" t="str">
        <f>IF(J701="","",INDEX('Assignment Tool'!E717:E2750,MATCH(FA_DATA!J701,'Assignment Tool'!D717:D2750,0)))</f>
        <v/>
      </c>
    </row>
    <row r="702" spans="1:11" x14ac:dyDescent="0.25">
      <c r="A702" s="118" t="str">
        <f t="shared" si="20"/>
        <v/>
      </c>
      <c r="G702" t="str">
        <f>IF('Assignment Tool'!C702="","",IF('Assignment Tool'!C702="FST",'Assignment Tool'!D702,""))</f>
        <v/>
      </c>
      <c r="H702">
        <v>702</v>
      </c>
      <c r="I702" t="str">
        <f t="shared" si="21"/>
        <v/>
      </c>
      <c r="J702" t="str">
        <f t="array" ref="J702">IFERROR(INDEX($G$2:$G$2050,_xlfn.AGGREGATE(15,6,(ROW($G$2:$G$2050)-ROW($G$2)+1)/($G$2:$G$2050&lt;&gt;""),ROWS(J$1:J702))),"")</f>
        <v/>
      </c>
      <c r="K702" t="str">
        <f>IF(J702="","",INDEX('Assignment Tool'!E718:E2751,MATCH(FA_DATA!J702,'Assignment Tool'!D718:D2751,0)))</f>
        <v/>
      </c>
    </row>
    <row r="703" spans="1:11" x14ac:dyDescent="0.25">
      <c r="A703" s="118" t="str">
        <f t="shared" si="20"/>
        <v/>
      </c>
      <c r="G703" t="str">
        <f>IF('Assignment Tool'!C703="","",IF('Assignment Tool'!C703="FST",'Assignment Tool'!D703,""))</f>
        <v/>
      </c>
      <c r="H703">
        <v>703</v>
      </c>
      <c r="I703" t="str">
        <f t="shared" si="21"/>
        <v/>
      </c>
      <c r="J703" t="str">
        <f t="array" ref="J703">IFERROR(INDEX($G$2:$G$2050,_xlfn.AGGREGATE(15,6,(ROW($G$2:$G$2050)-ROW($G$2)+1)/($G$2:$G$2050&lt;&gt;""),ROWS(J$1:J703))),"")</f>
        <v/>
      </c>
      <c r="K703" t="str">
        <f>IF(J703="","",INDEX('Assignment Tool'!E719:E2752,MATCH(FA_DATA!J703,'Assignment Tool'!D719:D2752,0)))</f>
        <v/>
      </c>
    </row>
    <row r="704" spans="1:11" x14ac:dyDescent="0.25">
      <c r="A704" s="118" t="str">
        <f t="shared" si="20"/>
        <v/>
      </c>
      <c r="G704" t="str">
        <f>IF('Assignment Tool'!C704="","",IF('Assignment Tool'!C704="FST",'Assignment Tool'!D704,""))</f>
        <v/>
      </c>
      <c r="H704">
        <v>704</v>
      </c>
      <c r="I704" t="str">
        <f t="shared" si="21"/>
        <v/>
      </c>
      <c r="J704" t="str">
        <f t="array" ref="J704">IFERROR(INDEX($G$2:$G$2050,_xlfn.AGGREGATE(15,6,(ROW($G$2:$G$2050)-ROW($G$2)+1)/($G$2:$G$2050&lt;&gt;""),ROWS(J$1:J704))),"")</f>
        <v/>
      </c>
      <c r="K704" t="str">
        <f>IF(J704="","",INDEX('Assignment Tool'!E720:E2753,MATCH(FA_DATA!J704,'Assignment Tool'!D720:D2753,0)))</f>
        <v/>
      </c>
    </row>
    <row r="705" spans="1:11" x14ac:dyDescent="0.25">
      <c r="A705" s="118" t="str">
        <f t="shared" si="20"/>
        <v/>
      </c>
      <c r="G705" t="str">
        <f>IF('Assignment Tool'!C705="","",IF('Assignment Tool'!C705="FST",'Assignment Tool'!D705,""))</f>
        <v/>
      </c>
      <c r="H705">
        <v>705</v>
      </c>
      <c r="I705" t="str">
        <f t="shared" si="21"/>
        <v/>
      </c>
      <c r="J705" t="str">
        <f t="array" ref="J705">IFERROR(INDEX($G$2:$G$2050,_xlfn.AGGREGATE(15,6,(ROW($G$2:$G$2050)-ROW($G$2)+1)/($G$2:$G$2050&lt;&gt;""),ROWS(J$1:J705))),"")</f>
        <v/>
      </c>
      <c r="K705" t="str">
        <f>IF(J705="","",INDEX('Assignment Tool'!E721:E2754,MATCH(FA_DATA!J705,'Assignment Tool'!D721:D2754,0)))</f>
        <v/>
      </c>
    </row>
    <row r="706" spans="1:11" x14ac:dyDescent="0.25">
      <c r="A706" s="118" t="str">
        <f t="shared" ref="A706:A769" si="22">VLOOKUP(H706,$I$1:$J$1000,2)</f>
        <v/>
      </c>
      <c r="G706" t="str">
        <f>IF('Assignment Tool'!C706="","",IF('Assignment Tool'!C706="FST",'Assignment Tool'!D706,""))</f>
        <v/>
      </c>
      <c r="H706">
        <v>706</v>
      </c>
      <c r="I706" t="str">
        <f t="shared" si="21"/>
        <v/>
      </c>
      <c r="J706" t="str">
        <f t="array" ref="J706">IFERROR(INDEX($G$2:$G$2050,_xlfn.AGGREGATE(15,6,(ROW($G$2:$G$2050)-ROW($G$2)+1)/($G$2:$G$2050&lt;&gt;""),ROWS(J$1:J706))),"")</f>
        <v/>
      </c>
      <c r="K706" t="str">
        <f>IF(J706="","",INDEX('Assignment Tool'!E722:E2755,MATCH(FA_DATA!J706,'Assignment Tool'!D722:D2755,0)))</f>
        <v/>
      </c>
    </row>
    <row r="707" spans="1:11" x14ac:dyDescent="0.25">
      <c r="A707" s="118" t="str">
        <f t="shared" si="22"/>
        <v/>
      </c>
      <c r="G707" t="str">
        <f>IF('Assignment Tool'!C707="","",IF('Assignment Tool'!C707="FST",'Assignment Tool'!D707,""))</f>
        <v/>
      </c>
      <c r="H707">
        <v>707</v>
      </c>
      <c r="I707" t="str">
        <f t="shared" ref="I707:I770" si="23">IFERROR((I706+K706),"")</f>
        <v/>
      </c>
      <c r="J707" t="str">
        <f t="array" ref="J707">IFERROR(INDEX($G$2:$G$2050,_xlfn.AGGREGATE(15,6,(ROW($G$2:$G$2050)-ROW($G$2)+1)/($G$2:$G$2050&lt;&gt;""),ROWS(J$1:J707))),"")</f>
        <v/>
      </c>
      <c r="K707" t="str">
        <f>IF(J707="","",INDEX('Assignment Tool'!E723:E2756,MATCH(FA_DATA!J707,'Assignment Tool'!D723:D2756,0)))</f>
        <v/>
      </c>
    </row>
    <row r="708" spans="1:11" x14ac:dyDescent="0.25">
      <c r="A708" s="118" t="str">
        <f t="shared" si="22"/>
        <v/>
      </c>
      <c r="G708" t="str">
        <f>IF('Assignment Tool'!C708="","",IF('Assignment Tool'!C708="FST",'Assignment Tool'!D708,""))</f>
        <v/>
      </c>
      <c r="H708">
        <v>708</v>
      </c>
      <c r="I708" t="str">
        <f t="shared" si="23"/>
        <v/>
      </c>
      <c r="J708" t="str">
        <f t="array" ref="J708">IFERROR(INDEX($G$2:$G$2050,_xlfn.AGGREGATE(15,6,(ROW($G$2:$G$2050)-ROW($G$2)+1)/($G$2:$G$2050&lt;&gt;""),ROWS(J$1:J708))),"")</f>
        <v/>
      </c>
      <c r="K708" t="str">
        <f>IF(J708="","",INDEX('Assignment Tool'!E724:E2757,MATCH(FA_DATA!J708,'Assignment Tool'!D724:D2757,0)))</f>
        <v/>
      </c>
    </row>
    <row r="709" spans="1:11" x14ac:dyDescent="0.25">
      <c r="A709" s="118" t="str">
        <f t="shared" si="22"/>
        <v/>
      </c>
      <c r="G709" t="str">
        <f>IF('Assignment Tool'!C709="","",IF('Assignment Tool'!C709="FST",'Assignment Tool'!D709,""))</f>
        <v/>
      </c>
      <c r="H709">
        <v>709</v>
      </c>
      <c r="I709" t="str">
        <f t="shared" si="23"/>
        <v/>
      </c>
      <c r="J709" t="str">
        <f t="array" ref="J709">IFERROR(INDEX($G$2:$G$2050,_xlfn.AGGREGATE(15,6,(ROW($G$2:$G$2050)-ROW($G$2)+1)/($G$2:$G$2050&lt;&gt;""),ROWS(J$1:J709))),"")</f>
        <v/>
      </c>
      <c r="K709" t="str">
        <f>IF(J709="","",INDEX('Assignment Tool'!E725:E2758,MATCH(FA_DATA!J709,'Assignment Tool'!D725:D2758,0)))</f>
        <v/>
      </c>
    </row>
    <row r="710" spans="1:11" x14ac:dyDescent="0.25">
      <c r="A710" s="118" t="str">
        <f t="shared" si="22"/>
        <v/>
      </c>
      <c r="G710" t="str">
        <f>IF('Assignment Tool'!C710="","",IF('Assignment Tool'!C710="FST",'Assignment Tool'!D710,""))</f>
        <v/>
      </c>
      <c r="H710">
        <v>710</v>
      </c>
      <c r="I710" t="str">
        <f t="shared" si="23"/>
        <v/>
      </c>
      <c r="J710" t="str">
        <f t="array" ref="J710">IFERROR(INDEX($G$2:$G$2050,_xlfn.AGGREGATE(15,6,(ROW($G$2:$G$2050)-ROW($G$2)+1)/($G$2:$G$2050&lt;&gt;""),ROWS(J$1:J710))),"")</f>
        <v/>
      </c>
      <c r="K710" t="str">
        <f>IF(J710="","",INDEX('Assignment Tool'!E726:E2759,MATCH(FA_DATA!J710,'Assignment Tool'!D726:D2759,0)))</f>
        <v/>
      </c>
    </row>
    <row r="711" spans="1:11" x14ac:dyDescent="0.25">
      <c r="A711" s="118" t="str">
        <f t="shared" si="22"/>
        <v/>
      </c>
      <c r="G711" t="str">
        <f>IF('Assignment Tool'!C711="","",IF('Assignment Tool'!C711="FST",'Assignment Tool'!D711,""))</f>
        <v/>
      </c>
      <c r="H711">
        <v>711</v>
      </c>
      <c r="I711" t="str">
        <f t="shared" si="23"/>
        <v/>
      </c>
      <c r="J711" t="str">
        <f t="array" ref="J711">IFERROR(INDEX($G$2:$G$2050,_xlfn.AGGREGATE(15,6,(ROW($G$2:$G$2050)-ROW($G$2)+1)/($G$2:$G$2050&lt;&gt;""),ROWS(J$1:J711))),"")</f>
        <v/>
      </c>
      <c r="K711" t="str">
        <f>IF(J711="","",INDEX('Assignment Tool'!E727:E2760,MATCH(FA_DATA!J711,'Assignment Tool'!D727:D2760,0)))</f>
        <v/>
      </c>
    </row>
    <row r="712" spans="1:11" x14ac:dyDescent="0.25">
      <c r="A712" s="118" t="str">
        <f t="shared" si="22"/>
        <v/>
      </c>
      <c r="G712" t="str">
        <f>IF('Assignment Tool'!C712="","",IF('Assignment Tool'!C712="FST",'Assignment Tool'!D712,""))</f>
        <v/>
      </c>
      <c r="H712">
        <v>712</v>
      </c>
      <c r="I712" t="str">
        <f t="shared" si="23"/>
        <v/>
      </c>
      <c r="J712" t="str">
        <f t="array" ref="J712">IFERROR(INDEX($G$2:$G$2050,_xlfn.AGGREGATE(15,6,(ROW($G$2:$G$2050)-ROW($G$2)+1)/($G$2:$G$2050&lt;&gt;""),ROWS(J$1:J712))),"")</f>
        <v/>
      </c>
      <c r="K712" t="str">
        <f>IF(J712="","",INDEX('Assignment Tool'!E728:E2761,MATCH(FA_DATA!J712,'Assignment Tool'!D728:D2761,0)))</f>
        <v/>
      </c>
    </row>
    <row r="713" spans="1:11" x14ac:dyDescent="0.25">
      <c r="A713" s="118" t="str">
        <f t="shared" si="22"/>
        <v/>
      </c>
      <c r="G713" t="str">
        <f>IF('Assignment Tool'!C713="","",IF('Assignment Tool'!C713="FST",'Assignment Tool'!D713,""))</f>
        <v/>
      </c>
      <c r="H713">
        <v>713</v>
      </c>
      <c r="I713" t="str">
        <f t="shared" si="23"/>
        <v/>
      </c>
      <c r="J713" t="str">
        <f t="array" ref="J713">IFERROR(INDEX($G$2:$G$2050,_xlfn.AGGREGATE(15,6,(ROW($G$2:$G$2050)-ROW($G$2)+1)/($G$2:$G$2050&lt;&gt;""),ROWS(J$1:J713))),"")</f>
        <v/>
      </c>
      <c r="K713" t="str">
        <f>IF(J713="","",INDEX('Assignment Tool'!E729:E2762,MATCH(FA_DATA!J713,'Assignment Tool'!D729:D2762,0)))</f>
        <v/>
      </c>
    </row>
    <row r="714" spans="1:11" x14ac:dyDescent="0.25">
      <c r="A714" s="118" t="str">
        <f t="shared" si="22"/>
        <v/>
      </c>
      <c r="G714" t="str">
        <f>IF('Assignment Tool'!C714="","",IF('Assignment Tool'!C714="FST",'Assignment Tool'!D714,""))</f>
        <v/>
      </c>
      <c r="H714">
        <v>714</v>
      </c>
      <c r="I714" t="str">
        <f t="shared" si="23"/>
        <v/>
      </c>
      <c r="J714" t="str">
        <f t="array" ref="J714">IFERROR(INDEX($G$2:$G$2050,_xlfn.AGGREGATE(15,6,(ROW($G$2:$G$2050)-ROW($G$2)+1)/($G$2:$G$2050&lt;&gt;""),ROWS(J$1:J714))),"")</f>
        <v/>
      </c>
      <c r="K714" t="str">
        <f>IF(J714="","",INDEX('Assignment Tool'!E730:E2763,MATCH(FA_DATA!J714,'Assignment Tool'!D730:D2763,0)))</f>
        <v/>
      </c>
    </row>
    <row r="715" spans="1:11" x14ac:dyDescent="0.25">
      <c r="A715" s="118" t="str">
        <f t="shared" si="22"/>
        <v/>
      </c>
      <c r="G715" t="str">
        <f>IF('Assignment Tool'!C715="","",IF('Assignment Tool'!C715="FST",'Assignment Tool'!D715,""))</f>
        <v/>
      </c>
      <c r="H715">
        <v>715</v>
      </c>
      <c r="I715" t="str">
        <f t="shared" si="23"/>
        <v/>
      </c>
      <c r="J715" t="str">
        <f t="array" ref="J715">IFERROR(INDEX($G$2:$G$2050,_xlfn.AGGREGATE(15,6,(ROW($G$2:$G$2050)-ROW($G$2)+1)/($G$2:$G$2050&lt;&gt;""),ROWS(J$1:J715))),"")</f>
        <v/>
      </c>
      <c r="K715" t="str">
        <f>IF(J715="","",INDEX('Assignment Tool'!E731:E2764,MATCH(FA_DATA!J715,'Assignment Tool'!D731:D2764,0)))</f>
        <v/>
      </c>
    </row>
    <row r="716" spans="1:11" x14ac:dyDescent="0.25">
      <c r="A716" s="118" t="str">
        <f t="shared" si="22"/>
        <v/>
      </c>
      <c r="G716" t="str">
        <f>IF('Assignment Tool'!C716="","",IF('Assignment Tool'!C716="FST",'Assignment Tool'!D716,""))</f>
        <v/>
      </c>
      <c r="H716">
        <v>716</v>
      </c>
      <c r="I716" t="str">
        <f t="shared" si="23"/>
        <v/>
      </c>
      <c r="J716" t="str">
        <f t="array" ref="J716">IFERROR(INDEX($G$2:$G$2050,_xlfn.AGGREGATE(15,6,(ROW($G$2:$G$2050)-ROW($G$2)+1)/($G$2:$G$2050&lt;&gt;""),ROWS(J$1:J716))),"")</f>
        <v/>
      </c>
      <c r="K716" t="str">
        <f>IF(J716="","",INDEX('Assignment Tool'!E732:E2765,MATCH(FA_DATA!J716,'Assignment Tool'!D732:D2765,0)))</f>
        <v/>
      </c>
    </row>
    <row r="717" spans="1:11" x14ac:dyDescent="0.25">
      <c r="A717" s="118" t="str">
        <f t="shared" si="22"/>
        <v/>
      </c>
      <c r="G717" t="str">
        <f>IF('Assignment Tool'!C717="","",IF('Assignment Tool'!C717="FST",'Assignment Tool'!D717,""))</f>
        <v/>
      </c>
      <c r="H717">
        <v>717</v>
      </c>
      <c r="I717" t="str">
        <f t="shared" si="23"/>
        <v/>
      </c>
      <c r="J717" t="str">
        <f t="array" ref="J717">IFERROR(INDEX($G$2:$G$2050,_xlfn.AGGREGATE(15,6,(ROW($G$2:$G$2050)-ROW($G$2)+1)/($G$2:$G$2050&lt;&gt;""),ROWS(J$1:J717))),"")</f>
        <v/>
      </c>
      <c r="K717" t="str">
        <f>IF(J717="","",INDEX('Assignment Tool'!E733:E2766,MATCH(FA_DATA!J717,'Assignment Tool'!D733:D2766,0)))</f>
        <v/>
      </c>
    </row>
    <row r="718" spans="1:11" x14ac:dyDescent="0.25">
      <c r="A718" s="118" t="str">
        <f t="shared" si="22"/>
        <v/>
      </c>
      <c r="G718" t="str">
        <f>IF('Assignment Tool'!C718="","",IF('Assignment Tool'!C718="FST",'Assignment Tool'!D718,""))</f>
        <v/>
      </c>
      <c r="H718">
        <v>718</v>
      </c>
      <c r="I718" t="str">
        <f t="shared" si="23"/>
        <v/>
      </c>
      <c r="J718" t="str">
        <f t="array" ref="J718">IFERROR(INDEX($G$2:$G$2050,_xlfn.AGGREGATE(15,6,(ROW($G$2:$G$2050)-ROW($G$2)+1)/($G$2:$G$2050&lt;&gt;""),ROWS(J$1:J718))),"")</f>
        <v/>
      </c>
      <c r="K718" t="str">
        <f>IF(J718="","",INDEX('Assignment Tool'!E734:E2767,MATCH(FA_DATA!J718,'Assignment Tool'!D734:D2767,0)))</f>
        <v/>
      </c>
    </row>
    <row r="719" spans="1:11" x14ac:dyDescent="0.25">
      <c r="A719" s="118" t="str">
        <f t="shared" si="22"/>
        <v/>
      </c>
      <c r="G719" t="str">
        <f>IF('Assignment Tool'!C719="","",IF('Assignment Tool'!C719="FST",'Assignment Tool'!D719,""))</f>
        <v/>
      </c>
      <c r="H719">
        <v>719</v>
      </c>
      <c r="I719" t="str">
        <f t="shared" si="23"/>
        <v/>
      </c>
      <c r="J719" t="str">
        <f t="array" ref="J719">IFERROR(INDEX($G$2:$G$2050,_xlfn.AGGREGATE(15,6,(ROW($G$2:$G$2050)-ROW($G$2)+1)/($G$2:$G$2050&lt;&gt;""),ROWS(J$1:J719))),"")</f>
        <v/>
      </c>
      <c r="K719" t="str">
        <f>IF(J719="","",INDEX('Assignment Tool'!E735:E2768,MATCH(FA_DATA!J719,'Assignment Tool'!D735:D2768,0)))</f>
        <v/>
      </c>
    </row>
    <row r="720" spans="1:11" x14ac:dyDescent="0.25">
      <c r="A720" s="118" t="str">
        <f t="shared" si="22"/>
        <v/>
      </c>
      <c r="G720" t="str">
        <f>IF('Assignment Tool'!C720="","",IF('Assignment Tool'!C720="FST",'Assignment Tool'!D720,""))</f>
        <v/>
      </c>
      <c r="H720">
        <v>720</v>
      </c>
      <c r="I720" t="str">
        <f t="shared" si="23"/>
        <v/>
      </c>
      <c r="J720" t="str">
        <f t="array" ref="J720">IFERROR(INDEX($G$2:$G$2050,_xlfn.AGGREGATE(15,6,(ROW($G$2:$G$2050)-ROW($G$2)+1)/($G$2:$G$2050&lt;&gt;""),ROWS(J$1:J720))),"")</f>
        <v/>
      </c>
      <c r="K720" t="str">
        <f>IF(J720="","",INDEX('Assignment Tool'!E736:E2769,MATCH(FA_DATA!J720,'Assignment Tool'!D736:D2769,0)))</f>
        <v/>
      </c>
    </row>
    <row r="721" spans="1:11" x14ac:dyDescent="0.25">
      <c r="A721" s="118" t="str">
        <f t="shared" si="22"/>
        <v/>
      </c>
      <c r="G721" t="str">
        <f>IF('Assignment Tool'!C721="","",IF('Assignment Tool'!C721="FST",'Assignment Tool'!D721,""))</f>
        <v/>
      </c>
      <c r="H721">
        <v>721</v>
      </c>
      <c r="I721" t="str">
        <f t="shared" si="23"/>
        <v/>
      </c>
      <c r="J721" t="str">
        <f t="array" ref="J721">IFERROR(INDEX($G$2:$G$2050,_xlfn.AGGREGATE(15,6,(ROW($G$2:$G$2050)-ROW($G$2)+1)/($G$2:$G$2050&lt;&gt;""),ROWS(J$1:J721))),"")</f>
        <v/>
      </c>
      <c r="K721" t="str">
        <f>IF(J721="","",INDEX('Assignment Tool'!E737:E2770,MATCH(FA_DATA!J721,'Assignment Tool'!D737:D2770,0)))</f>
        <v/>
      </c>
    </row>
    <row r="722" spans="1:11" x14ac:dyDescent="0.25">
      <c r="A722" s="118" t="str">
        <f t="shared" si="22"/>
        <v/>
      </c>
      <c r="G722" t="str">
        <f>IF('Assignment Tool'!C722="","",IF('Assignment Tool'!C722="FST",'Assignment Tool'!D722,""))</f>
        <v/>
      </c>
      <c r="H722">
        <v>722</v>
      </c>
      <c r="I722" t="str">
        <f t="shared" si="23"/>
        <v/>
      </c>
      <c r="J722" t="str">
        <f t="array" ref="J722">IFERROR(INDEX($G$2:$G$2050,_xlfn.AGGREGATE(15,6,(ROW($G$2:$G$2050)-ROW($G$2)+1)/($G$2:$G$2050&lt;&gt;""),ROWS(J$1:J722))),"")</f>
        <v/>
      </c>
      <c r="K722" t="str">
        <f>IF(J722="","",INDEX('Assignment Tool'!E738:E2771,MATCH(FA_DATA!J722,'Assignment Tool'!D738:D2771,0)))</f>
        <v/>
      </c>
    </row>
    <row r="723" spans="1:11" x14ac:dyDescent="0.25">
      <c r="A723" s="118" t="str">
        <f t="shared" si="22"/>
        <v/>
      </c>
      <c r="G723" t="str">
        <f>IF('Assignment Tool'!C723="","",IF('Assignment Tool'!C723="FST",'Assignment Tool'!D723,""))</f>
        <v/>
      </c>
      <c r="H723">
        <v>723</v>
      </c>
      <c r="I723" t="str">
        <f t="shared" si="23"/>
        <v/>
      </c>
      <c r="J723" t="str">
        <f t="array" ref="J723">IFERROR(INDEX($G$2:$G$2050,_xlfn.AGGREGATE(15,6,(ROW($G$2:$G$2050)-ROW($G$2)+1)/($G$2:$G$2050&lt;&gt;""),ROWS(J$1:J723))),"")</f>
        <v/>
      </c>
      <c r="K723" t="str">
        <f>IF(J723="","",INDEX('Assignment Tool'!E739:E2772,MATCH(FA_DATA!J723,'Assignment Tool'!D739:D2772,0)))</f>
        <v/>
      </c>
    </row>
    <row r="724" spans="1:11" x14ac:dyDescent="0.25">
      <c r="A724" s="118" t="str">
        <f t="shared" si="22"/>
        <v/>
      </c>
      <c r="G724" t="str">
        <f>IF('Assignment Tool'!C724="","",IF('Assignment Tool'!C724="FST",'Assignment Tool'!D724,""))</f>
        <v/>
      </c>
      <c r="H724">
        <v>724</v>
      </c>
      <c r="I724" t="str">
        <f t="shared" si="23"/>
        <v/>
      </c>
      <c r="J724" t="str">
        <f t="array" ref="J724">IFERROR(INDEX($G$2:$G$2050,_xlfn.AGGREGATE(15,6,(ROW($G$2:$G$2050)-ROW($G$2)+1)/($G$2:$G$2050&lt;&gt;""),ROWS(J$1:J724))),"")</f>
        <v/>
      </c>
      <c r="K724" t="str">
        <f>IF(J724="","",INDEX('Assignment Tool'!E740:E2773,MATCH(FA_DATA!J724,'Assignment Tool'!D740:D2773,0)))</f>
        <v/>
      </c>
    </row>
    <row r="725" spans="1:11" x14ac:dyDescent="0.25">
      <c r="A725" s="118" t="str">
        <f t="shared" si="22"/>
        <v/>
      </c>
      <c r="G725" t="str">
        <f>IF('Assignment Tool'!C725="","",IF('Assignment Tool'!C725="FST",'Assignment Tool'!D725,""))</f>
        <v/>
      </c>
      <c r="H725">
        <v>725</v>
      </c>
      <c r="I725" t="str">
        <f t="shared" si="23"/>
        <v/>
      </c>
      <c r="J725" t="str">
        <f t="array" ref="J725">IFERROR(INDEX($G$2:$G$2050,_xlfn.AGGREGATE(15,6,(ROW($G$2:$G$2050)-ROW($G$2)+1)/($G$2:$G$2050&lt;&gt;""),ROWS(J$1:J725))),"")</f>
        <v/>
      </c>
      <c r="K725" t="str">
        <f>IF(J725="","",INDEX('Assignment Tool'!E741:E2774,MATCH(FA_DATA!J725,'Assignment Tool'!D741:D2774,0)))</f>
        <v/>
      </c>
    </row>
    <row r="726" spans="1:11" x14ac:dyDescent="0.25">
      <c r="A726" s="118" t="str">
        <f t="shared" si="22"/>
        <v/>
      </c>
      <c r="G726" t="str">
        <f>IF('Assignment Tool'!C726="","",IF('Assignment Tool'!C726="FST",'Assignment Tool'!D726,""))</f>
        <v/>
      </c>
      <c r="H726">
        <v>726</v>
      </c>
      <c r="I726" t="str">
        <f t="shared" si="23"/>
        <v/>
      </c>
      <c r="J726" t="str">
        <f t="array" ref="J726">IFERROR(INDEX($G$2:$G$2050,_xlfn.AGGREGATE(15,6,(ROW($G$2:$G$2050)-ROW($G$2)+1)/($G$2:$G$2050&lt;&gt;""),ROWS(J$1:J726))),"")</f>
        <v/>
      </c>
      <c r="K726" t="str">
        <f>IF(J726="","",INDEX('Assignment Tool'!E742:E2775,MATCH(FA_DATA!J726,'Assignment Tool'!D742:D2775,0)))</f>
        <v/>
      </c>
    </row>
    <row r="727" spans="1:11" x14ac:dyDescent="0.25">
      <c r="A727" s="118" t="str">
        <f t="shared" si="22"/>
        <v/>
      </c>
      <c r="G727" t="str">
        <f>IF('Assignment Tool'!C727="","",IF('Assignment Tool'!C727="FST",'Assignment Tool'!D727,""))</f>
        <v/>
      </c>
      <c r="H727">
        <v>727</v>
      </c>
      <c r="I727" t="str">
        <f t="shared" si="23"/>
        <v/>
      </c>
      <c r="J727" t="str">
        <f t="array" ref="J727">IFERROR(INDEX($G$2:$G$2050,_xlfn.AGGREGATE(15,6,(ROW($G$2:$G$2050)-ROW($G$2)+1)/($G$2:$G$2050&lt;&gt;""),ROWS(J$1:J727))),"")</f>
        <v/>
      </c>
      <c r="K727" t="str">
        <f>IF(J727="","",INDEX('Assignment Tool'!E743:E2776,MATCH(FA_DATA!J727,'Assignment Tool'!D743:D2776,0)))</f>
        <v/>
      </c>
    </row>
    <row r="728" spans="1:11" x14ac:dyDescent="0.25">
      <c r="A728" s="118" t="str">
        <f t="shared" si="22"/>
        <v/>
      </c>
      <c r="G728" t="str">
        <f>IF('Assignment Tool'!C728="","",IF('Assignment Tool'!C728="FST",'Assignment Tool'!D728,""))</f>
        <v/>
      </c>
      <c r="H728">
        <v>728</v>
      </c>
      <c r="I728" t="str">
        <f t="shared" si="23"/>
        <v/>
      </c>
      <c r="J728" t="str">
        <f t="array" ref="J728">IFERROR(INDEX($G$2:$G$2050,_xlfn.AGGREGATE(15,6,(ROW($G$2:$G$2050)-ROW($G$2)+1)/($G$2:$G$2050&lt;&gt;""),ROWS(J$1:J728))),"")</f>
        <v/>
      </c>
      <c r="K728" t="str">
        <f>IF(J728="","",INDEX('Assignment Tool'!E744:E2777,MATCH(FA_DATA!J728,'Assignment Tool'!D744:D2777,0)))</f>
        <v/>
      </c>
    </row>
    <row r="729" spans="1:11" x14ac:dyDescent="0.25">
      <c r="A729" s="118" t="str">
        <f t="shared" si="22"/>
        <v/>
      </c>
      <c r="G729" t="str">
        <f>IF('Assignment Tool'!C729="","",IF('Assignment Tool'!C729="FST",'Assignment Tool'!D729,""))</f>
        <v/>
      </c>
      <c r="H729">
        <v>729</v>
      </c>
      <c r="I729" t="str">
        <f t="shared" si="23"/>
        <v/>
      </c>
      <c r="J729" t="str">
        <f t="array" ref="J729">IFERROR(INDEX($G$2:$G$2050,_xlfn.AGGREGATE(15,6,(ROW($G$2:$G$2050)-ROW($G$2)+1)/($G$2:$G$2050&lt;&gt;""),ROWS(J$1:J729))),"")</f>
        <v/>
      </c>
      <c r="K729" t="str">
        <f>IF(J729="","",INDEX('Assignment Tool'!E745:E2778,MATCH(FA_DATA!J729,'Assignment Tool'!D745:D2778,0)))</f>
        <v/>
      </c>
    </row>
    <row r="730" spans="1:11" x14ac:dyDescent="0.25">
      <c r="A730" s="118" t="str">
        <f t="shared" si="22"/>
        <v/>
      </c>
      <c r="G730" t="str">
        <f>IF('Assignment Tool'!C730="","",IF('Assignment Tool'!C730="FST",'Assignment Tool'!D730,""))</f>
        <v/>
      </c>
      <c r="H730">
        <v>730</v>
      </c>
      <c r="I730" t="str">
        <f t="shared" si="23"/>
        <v/>
      </c>
      <c r="J730" t="str">
        <f t="array" ref="J730">IFERROR(INDEX($G$2:$G$2050,_xlfn.AGGREGATE(15,6,(ROW($G$2:$G$2050)-ROW($G$2)+1)/($G$2:$G$2050&lt;&gt;""),ROWS(J$1:J730))),"")</f>
        <v/>
      </c>
      <c r="K730" t="str">
        <f>IF(J730="","",INDEX('Assignment Tool'!E746:E2779,MATCH(FA_DATA!J730,'Assignment Tool'!D746:D2779,0)))</f>
        <v/>
      </c>
    </row>
    <row r="731" spans="1:11" x14ac:dyDescent="0.25">
      <c r="A731" s="118" t="str">
        <f t="shared" si="22"/>
        <v/>
      </c>
      <c r="G731" t="str">
        <f>IF('Assignment Tool'!C731="","",IF('Assignment Tool'!C731="FST",'Assignment Tool'!D731,""))</f>
        <v/>
      </c>
      <c r="H731">
        <v>731</v>
      </c>
      <c r="I731" t="str">
        <f t="shared" si="23"/>
        <v/>
      </c>
      <c r="J731" t="str">
        <f t="array" ref="J731">IFERROR(INDEX($G$2:$G$2050,_xlfn.AGGREGATE(15,6,(ROW($G$2:$G$2050)-ROW($G$2)+1)/($G$2:$G$2050&lt;&gt;""),ROWS(J$1:J731))),"")</f>
        <v/>
      </c>
      <c r="K731" t="str">
        <f>IF(J731="","",INDEX('Assignment Tool'!E747:E2780,MATCH(FA_DATA!J731,'Assignment Tool'!D747:D2780,0)))</f>
        <v/>
      </c>
    </row>
    <row r="732" spans="1:11" x14ac:dyDescent="0.25">
      <c r="A732" s="118" t="str">
        <f t="shared" si="22"/>
        <v/>
      </c>
      <c r="G732" t="str">
        <f>IF('Assignment Tool'!C732="","",IF('Assignment Tool'!C732="FST",'Assignment Tool'!D732,""))</f>
        <v/>
      </c>
      <c r="H732">
        <v>732</v>
      </c>
      <c r="I732" t="str">
        <f t="shared" si="23"/>
        <v/>
      </c>
      <c r="J732" t="str">
        <f t="array" ref="J732">IFERROR(INDEX($G$2:$G$2050,_xlfn.AGGREGATE(15,6,(ROW($G$2:$G$2050)-ROW($G$2)+1)/($G$2:$G$2050&lt;&gt;""),ROWS(J$1:J732))),"")</f>
        <v/>
      </c>
      <c r="K732" t="str">
        <f>IF(J732="","",INDEX('Assignment Tool'!E748:E2781,MATCH(FA_DATA!J732,'Assignment Tool'!D748:D2781,0)))</f>
        <v/>
      </c>
    </row>
    <row r="733" spans="1:11" x14ac:dyDescent="0.25">
      <c r="A733" s="118" t="str">
        <f t="shared" si="22"/>
        <v/>
      </c>
      <c r="G733" t="str">
        <f>IF('Assignment Tool'!C733="","",IF('Assignment Tool'!C733="FST",'Assignment Tool'!D733,""))</f>
        <v/>
      </c>
      <c r="H733">
        <v>733</v>
      </c>
      <c r="I733" t="str">
        <f t="shared" si="23"/>
        <v/>
      </c>
      <c r="J733" t="str">
        <f t="array" ref="J733">IFERROR(INDEX($G$2:$G$2050,_xlfn.AGGREGATE(15,6,(ROW($G$2:$G$2050)-ROW($G$2)+1)/($G$2:$G$2050&lt;&gt;""),ROWS(J$1:J733))),"")</f>
        <v/>
      </c>
      <c r="K733" t="str">
        <f>IF(J733="","",INDEX('Assignment Tool'!E749:E2782,MATCH(FA_DATA!J733,'Assignment Tool'!D749:D2782,0)))</f>
        <v/>
      </c>
    </row>
    <row r="734" spans="1:11" x14ac:dyDescent="0.25">
      <c r="A734" s="118" t="str">
        <f t="shared" si="22"/>
        <v/>
      </c>
      <c r="G734" t="str">
        <f>IF('Assignment Tool'!C734="","",IF('Assignment Tool'!C734="FST",'Assignment Tool'!D734,""))</f>
        <v/>
      </c>
      <c r="H734">
        <v>734</v>
      </c>
      <c r="I734" t="str">
        <f t="shared" si="23"/>
        <v/>
      </c>
      <c r="J734" t="str">
        <f t="array" ref="J734">IFERROR(INDEX($G$2:$G$2050,_xlfn.AGGREGATE(15,6,(ROW($G$2:$G$2050)-ROW($G$2)+1)/($G$2:$G$2050&lt;&gt;""),ROWS(J$1:J734))),"")</f>
        <v/>
      </c>
      <c r="K734" t="str">
        <f>IF(J734="","",INDEX('Assignment Tool'!E750:E2783,MATCH(FA_DATA!J734,'Assignment Tool'!D750:D2783,0)))</f>
        <v/>
      </c>
    </row>
    <row r="735" spans="1:11" x14ac:dyDescent="0.25">
      <c r="A735" s="118" t="str">
        <f t="shared" si="22"/>
        <v/>
      </c>
      <c r="G735" t="str">
        <f>IF('Assignment Tool'!C735="","",IF('Assignment Tool'!C735="FST",'Assignment Tool'!D735,""))</f>
        <v/>
      </c>
      <c r="H735">
        <v>735</v>
      </c>
      <c r="I735" t="str">
        <f t="shared" si="23"/>
        <v/>
      </c>
      <c r="J735" t="str">
        <f t="array" ref="J735">IFERROR(INDEX($G$2:$G$2050,_xlfn.AGGREGATE(15,6,(ROW($G$2:$G$2050)-ROW($G$2)+1)/($G$2:$G$2050&lt;&gt;""),ROWS(J$1:J735))),"")</f>
        <v/>
      </c>
      <c r="K735" t="str">
        <f>IF(J735="","",INDEX('Assignment Tool'!E751:E2784,MATCH(FA_DATA!J735,'Assignment Tool'!D751:D2784,0)))</f>
        <v/>
      </c>
    </row>
    <row r="736" spans="1:11" x14ac:dyDescent="0.25">
      <c r="A736" s="118" t="str">
        <f t="shared" si="22"/>
        <v/>
      </c>
      <c r="G736" t="str">
        <f>IF('Assignment Tool'!C736="","",IF('Assignment Tool'!C736="FST",'Assignment Tool'!D736,""))</f>
        <v/>
      </c>
      <c r="H736">
        <v>736</v>
      </c>
      <c r="I736" t="str">
        <f t="shared" si="23"/>
        <v/>
      </c>
      <c r="J736" t="str">
        <f t="array" ref="J736">IFERROR(INDEX($G$2:$G$2050,_xlfn.AGGREGATE(15,6,(ROW($G$2:$G$2050)-ROW($G$2)+1)/($G$2:$G$2050&lt;&gt;""),ROWS(J$1:J736))),"")</f>
        <v/>
      </c>
      <c r="K736" t="str">
        <f>IF(J736="","",INDEX('Assignment Tool'!E752:E2785,MATCH(FA_DATA!J736,'Assignment Tool'!D752:D2785,0)))</f>
        <v/>
      </c>
    </row>
    <row r="737" spans="1:11" x14ac:dyDescent="0.25">
      <c r="A737" s="118" t="str">
        <f t="shared" si="22"/>
        <v/>
      </c>
      <c r="G737" t="str">
        <f>IF('Assignment Tool'!C737="","",IF('Assignment Tool'!C737="FST",'Assignment Tool'!D737,""))</f>
        <v/>
      </c>
      <c r="H737">
        <v>737</v>
      </c>
      <c r="I737" t="str">
        <f t="shared" si="23"/>
        <v/>
      </c>
      <c r="J737" t="str">
        <f t="array" ref="J737">IFERROR(INDEX($G$2:$G$2050,_xlfn.AGGREGATE(15,6,(ROW($G$2:$G$2050)-ROW($G$2)+1)/($G$2:$G$2050&lt;&gt;""),ROWS(J$1:J737))),"")</f>
        <v/>
      </c>
      <c r="K737" t="str">
        <f>IF(J737="","",INDEX('Assignment Tool'!E753:E2786,MATCH(FA_DATA!J737,'Assignment Tool'!D753:D2786,0)))</f>
        <v/>
      </c>
    </row>
    <row r="738" spans="1:11" x14ac:dyDescent="0.25">
      <c r="A738" s="118" t="str">
        <f t="shared" si="22"/>
        <v/>
      </c>
      <c r="G738" t="str">
        <f>IF('Assignment Tool'!C738="","",IF('Assignment Tool'!C738="FST",'Assignment Tool'!D738,""))</f>
        <v/>
      </c>
      <c r="H738">
        <v>738</v>
      </c>
      <c r="I738" t="str">
        <f t="shared" si="23"/>
        <v/>
      </c>
      <c r="J738" t="str">
        <f t="array" ref="J738">IFERROR(INDEX($G$2:$G$2050,_xlfn.AGGREGATE(15,6,(ROW($G$2:$G$2050)-ROW($G$2)+1)/($G$2:$G$2050&lt;&gt;""),ROWS(J$1:J738))),"")</f>
        <v/>
      </c>
      <c r="K738" t="str">
        <f>IF(J738="","",INDEX('Assignment Tool'!E754:E2787,MATCH(FA_DATA!J738,'Assignment Tool'!D754:D2787,0)))</f>
        <v/>
      </c>
    </row>
    <row r="739" spans="1:11" x14ac:dyDescent="0.25">
      <c r="A739" s="118" t="str">
        <f t="shared" si="22"/>
        <v/>
      </c>
      <c r="G739" t="str">
        <f>IF('Assignment Tool'!C739="","",IF('Assignment Tool'!C739="FST",'Assignment Tool'!D739,""))</f>
        <v/>
      </c>
      <c r="H739">
        <v>739</v>
      </c>
      <c r="I739" t="str">
        <f t="shared" si="23"/>
        <v/>
      </c>
      <c r="J739" t="str">
        <f t="array" ref="J739">IFERROR(INDEX($G$2:$G$2050,_xlfn.AGGREGATE(15,6,(ROW($G$2:$G$2050)-ROW($G$2)+1)/($G$2:$G$2050&lt;&gt;""),ROWS(J$1:J739))),"")</f>
        <v/>
      </c>
      <c r="K739" t="str">
        <f>IF(J739="","",INDEX('Assignment Tool'!E755:E2788,MATCH(FA_DATA!J739,'Assignment Tool'!D755:D2788,0)))</f>
        <v/>
      </c>
    </row>
    <row r="740" spans="1:11" x14ac:dyDescent="0.25">
      <c r="A740" s="118" t="str">
        <f t="shared" si="22"/>
        <v/>
      </c>
      <c r="G740" t="str">
        <f>IF('Assignment Tool'!C740="","",IF('Assignment Tool'!C740="FST",'Assignment Tool'!D740,""))</f>
        <v/>
      </c>
      <c r="H740">
        <v>740</v>
      </c>
      <c r="I740" t="str">
        <f t="shared" si="23"/>
        <v/>
      </c>
      <c r="J740" t="str">
        <f t="array" ref="J740">IFERROR(INDEX($G$2:$G$2050,_xlfn.AGGREGATE(15,6,(ROW($G$2:$G$2050)-ROW($G$2)+1)/($G$2:$G$2050&lt;&gt;""),ROWS(J$1:J740))),"")</f>
        <v/>
      </c>
      <c r="K740" t="str">
        <f>IF(J740="","",INDEX('Assignment Tool'!E756:E2789,MATCH(FA_DATA!J740,'Assignment Tool'!D756:D2789,0)))</f>
        <v/>
      </c>
    </row>
    <row r="741" spans="1:11" x14ac:dyDescent="0.25">
      <c r="A741" s="118" t="str">
        <f t="shared" si="22"/>
        <v/>
      </c>
      <c r="G741" t="str">
        <f>IF('Assignment Tool'!C741="","",IF('Assignment Tool'!C741="FST",'Assignment Tool'!D741,""))</f>
        <v/>
      </c>
      <c r="H741">
        <v>741</v>
      </c>
      <c r="I741" t="str">
        <f t="shared" si="23"/>
        <v/>
      </c>
      <c r="J741" t="str">
        <f t="array" ref="J741">IFERROR(INDEX($G$2:$G$2050,_xlfn.AGGREGATE(15,6,(ROW($G$2:$G$2050)-ROW($G$2)+1)/($G$2:$G$2050&lt;&gt;""),ROWS(J$1:J741))),"")</f>
        <v/>
      </c>
      <c r="K741" t="str">
        <f>IF(J741="","",INDEX('Assignment Tool'!E757:E2790,MATCH(FA_DATA!J741,'Assignment Tool'!D757:D2790,0)))</f>
        <v/>
      </c>
    </row>
    <row r="742" spans="1:11" x14ac:dyDescent="0.25">
      <c r="A742" s="118" t="str">
        <f t="shared" si="22"/>
        <v/>
      </c>
      <c r="G742" t="str">
        <f>IF('Assignment Tool'!C742="","",IF('Assignment Tool'!C742="FST",'Assignment Tool'!D742,""))</f>
        <v/>
      </c>
      <c r="H742">
        <v>742</v>
      </c>
      <c r="I742" t="str">
        <f t="shared" si="23"/>
        <v/>
      </c>
      <c r="J742" t="str">
        <f t="array" ref="J742">IFERROR(INDEX($G$2:$G$2050,_xlfn.AGGREGATE(15,6,(ROW($G$2:$G$2050)-ROW($G$2)+1)/($G$2:$G$2050&lt;&gt;""),ROWS(J$1:J742))),"")</f>
        <v/>
      </c>
      <c r="K742" t="str">
        <f>IF(J742="","",INDEX('Assignment Tool'!E758:E2791,MATCH(FA_DATA!J742,'Assignment Tool'!D758:D2791,0)))</f>
        <v/>
      </c>
    </row>
    <row r="743" spans="1:11" x14ac:dyDescent="0.25">
      <c r="A743" s="118" t="str">
        <f t="shared" si="22"/>
        <v/>
      </c>
      <c r="G743" t="str">
        <f>IF('Assignment Tool'!C743="","",IF('Assignment Tool'!C743="FST",'Assignment Tool'!D743,""))</f>
        <v/>
      </c>
      <c r="H743">
        <v>743</v>
      </c>
      <c r="I743" t="str">
        <f t="shared" si="23"/>
        <v/>
      </c>
      <c r="J743" t="str">
        <f t="array" ref="J743">IFERROR(INDEX($G$2:$G$2050,_xlfn.AGGREGATE(15,6,(ROW($G$2:$G$2050)-ROW($G$2)+1)/($G$2:$G$2050&lt;&gt;""),ROWS(J$1:J743))),"")</f>
        <v/>
      </c>
      <c r="K743" t="str">
        <f>IF(J743="","",INDEX('Assignment Tool'!E759:E2792,MATCH(FA_DATA!J743,'Assignment Tool'!D759:D2792,0)))</f>
        <v/>
      </c>
    </row>
    <row r="744" spans="1:11" x14ac:dyDescent="0.25">
      <c r="A744" s="118" t="str">
        <f t="shared" si="22"/>
        <v/>
      </c>
      <c r="G744" t="str">
        <f>IF('Assignment Tool'!C744="","",IF('Assignment Tool'!C744="FST",'Assignment Tool'!D744,""))</f>
        <v/>
      </c>
      <c r="H744">
        <v>744</v>
      </c>
      <c r="I744" t="str">
        <f t="shared" si="23"/>
        <v/>
      </c>
      <c r="J744" t="str">
        <f t="array" ref="J744">IFERROR(INDEX($G$2:$G$2050,_xlfn.AGGREGATE(15,6,(ROW($G$2:$G$2050)-ROW($G$2)+1)/($G$2:$G$2050&lt;&gt;""),ROWS(J$1:J744))),"")</f>
        <v/>
      </c>
      <c r="K744" t="str">
        <f>IF(J744="","",INDEX('Assignment Tool'!E760:E2793,MATCH(FA_DATA!J744,'Assignment Tool'!D760:D2793,0)))</f>
        <v/>
      </c>
    </row>
    <row r="745" spans="1:11" x14ac:dyDescent="0.25">
      <c r="A745" s="118" t="str">
        <f t="shared" si="22"/>
        <v/>
      </c>
      <c r="G745" t="str">
        <f>IF('Assignment Tool'!C745="","",IF('Assignment Tool'!C745="FST",'Assignment Tool'!D745,""))</f>
        <v/>
      </c>
      <c r="H745">
        <v>745</v>
      </c>
      <c r="I745" t="str">
        <f t="shared" si="23"/>
        <v/>
      </c>
      <c r="J745" t="str">
        <f t="array" ref="J745">IFERROR(INDEX($G$2:$G$2050,_xlfn.AGGREGATE(15,6,(ROW($G$2:$G$2050)-ROW($G$2)+1)/($G$2:$G$2050&lt;&gt;""),ROWS(J$1:J745))),"")</f>
        <v/>
      </c>
      <c r="K745" t="str">
        <f>IF(J745="","",INDEX('Assignment Tool'!E761:E2794,MATCH(FA_DATA!J745,'Assignment Tool'!D761:D2794,0)))</f>
        <v/>
      </c>
    </row>
    <row r="746" spans="1:11" x14ac:dyDescent="0.25">
      <c r="A746" s="118" t="str">
        <f t="shared" si="22"/>
        <v/>
      </c>
      <c r="G746" t="str">
        <f>IF('Assignment Tool'!C746="","",IF('Assignment Tool'!C746="FST",'Assignment Tool'!D746,""))</f>
        <v/>
      </c>
      <c r="H746">
        <v>746</v>
      </c>
      <c r="I746" t="str">
        <f t="shared" si="23"/>
        <v/>
      </c>
      <c r="J746" t="str">
        <f t="array" ref="J746">IFERROR(INDEX($G$2:$G$2050,_xlfn.AGGREGATE(15,6,(ROW($G$2:$G$2050)-ROW($G$2)+1)/($G$2:$G$2050&lt;&gt;""),ROWS(J$1:J746))),"")</f>
        <v/>
      </c>
      <c r="K746" t="str">
        <f>IF(J746="","",INDEX('Assignment Tool'!E762:E2795,MATCH(FA_DATA!J746,'Assignment Tool'!D762:D2795,0)))</f>
        <v/>
      </c>
    </row>
    <row r="747" spans="1:11" x14ac:dyDescent="0.25">
      <c r="A747" s="118" t="str">
        <f t="shared" si="22"/>
        <v/>
      </c>
      <c r="G747" t="str">
        <f>IF('Assignment Tool'!C747="","",IF('Assignment Tool'!C747="FST",'Assignment Tool'!D747,""))</f>
        <v/>
      </c>
      <c r="H747">
        <v>747</v>
      </c>
      <c r="I747" t="str">
        <f t="shared" si="23"/>
        <v/>
      </c>
      <c r="J747" t="str">
        <f t="array" ref="J747">IFERROR(INDEX($G$2:$G$2050,_xlfn.AGGREGATE(15,6,(ROW($G$2:$G$2050)-ROW($G$2)+1)/($G$2:$G$2050&lt;&gt;""),ROWS(J$1:J747))),"")</f>
        <v/>
      </c>
      <c r="K747" t="str">
        <f>IF(J747="","",INDEX('Assignment Tool'!E763:E2796,MATCH(FA_DATA!J747,'Assignment Tool'!D763:D2796,0)))</f>
        <v/>
      </c>
    </row>
    <row r="748" spans="1:11" x14ac:dyDescent="0.25">
      <c r="A748" s="118" t="str">
        <f t="shared" si="22"/>
        <v/>
      </c>
      <c r="G748" t="str">
        <f>IF('Assignment Tool'!C748="","",IF('Assignment Tool'!C748="FST",'Assignment Tool'!D748,""))</f>
        <v/>
      </c>
      <c r="H748">
        <v>748</v>
      </c>
      <c r="I748" t="str">
        <f t="shared" si="23"/>
        <v/>
      </c>
      <c r="J748" t="str">
        <f t="array" ref="J748">IFERROR(INDEX($G$2:$G$2050,_xlfn.AGGREGATE(15,6,(ROW($G$2:$G$2050)-ROW($G$2)+1)/($G$2:$G$2050&lt;&gt;""),ROWS(J$1:J748))),"")</f>
        <v/>
      </c>
      <c r="K748" t="str">
        <f>IF(J748="","",INDEX('Assignment Tool'!E764:E2797,MATCH(FA_DATA!J748,'Assignment Tool'!D764:D2797,0)))</f>
        <v/>
      </c>
    </row>
    <row r="749" spans="1:11" x14ac:dyDescent="0.25">
      <c r="A749" s="118" t="str">
        <f t="shared" si="22"/>
        <v/>
      </c>
      <c r="G749" t="str">
        <f>IF('Assignment Tool'!C749="","",IF('Assignment Tool'!C749="FST",'Assignment Tool'!D749,""))</f>
        <v/>
      </c>
      <c r="H749">
        <v>749</v>
      </c>
      <c r="I749" t="str">
        <f t="shared" si="23"/>
        <v/>
      </c>
      <c r="J749" t="str">
        <f t="array" ref="J749">IFERROR(INDEX($G$2:$G$2050,_xlfn.AGGREGATE(15,6,(ROW($G$2:$G$2050)-ROW($G$2)+1)/($G$2:$G$2050&lt;&gt;""),ROWS(J$1:J749))),"")</f>
        <v/>
      </c>
      <c r="K749" t="str">
        <f>IF(J749="","",INDEX('Assignment Tool'!E765:E2798,MATCH(FA_DATA!J749,'Assignment Tool'!D765:D2798,0)))</f>
        <v/>
      </c>
    </row>
    <row r="750" spans="1:11" x14ac:dyDescent="0.25">
      <c r="A750" s="118" t="str">
        <f t="shared" si="22"/>
        <v/>
      </c>
      <c r="G750" t="str">
        <f>IF('Assignment Tool'!C750="","",IF('Assignment Tool'!C750="FST",'Assignment Tool'!D750,""))</f>
        <v/>
      </c>
      <c r="H750">
        <v>750</v>
      </c>
      <c r="I750" t="str">
        <f t="shared" si="23"/>
        <v/>
      </c>
      <c r="J750" t="str">
        <f t="array" ref="J750">IFERROR(INDEX($G$2:$G$2050,_xlfn.AGGREGATE(15,6,(ROW($G$2:$G$2050)-ROW($G$2)+1)/($G$2:$G$2050&lt;&gt;""),ROWS(J$1:J750))),"")</f>
        <v/>
      </c>
      <c r="K750" t="str">
        <f>IF(J750="","",INDEX('Assignment Tool'!E766:E2799,MATCH(FA_DATA!J750,'Assignment Tool'!D766:D2799,0)))</f>
        <v/>
      </c>
    </row>
    <row r="751" spans="1:11" x14ac:dyDescent="0.25">
      <c r="A751" s="118" t="str">
        <f t="shared" si="22"/>
        <v/>
      </c>
      <c r="G751" t="str">
        <f>IF('Assignment Tool'!C751="","",IF('Assignment Tool'!C751="FST",'Assignment Tool'!D751,""))</f>
        <v/>
      </c>
      <c r="H751">
        <v>751</v>
      </c>
      <c r="I751" t="str">
        <f t="shared" si="23"/>
        <v/>
      </c>
      <c r="J751" t="str">
        <f t="array" ref="J751">IFERROR(INDEX($G$2:$G$2050,_xlfn.AGGREGATE(15,6,(ROW($G$2:$G$2050)-ROW($G$2)+1)/($G$2:$G$2050&lt;&gt;""),ROWS(J$1:J751))),"")</f>
        <v/>
      </c>
      <c r="K751" t="str">
        <f>IF(J751="","",INDEX('Assignment Tool'!E767:E2800,MATCH(FA_DATA!J751,'Assignment Tool'!D767:D2800,0)))</f>
        <v/>
      </c>
    </row>
    <row r="752" spans="1:11" x14ac:dyDescent="0.25">
      <c r="A752" s="118" t="str">
        <f t="shared" si="22"/>
        <v/>
      </c>
      <c r="G752" t="str">
        <f>IF('Assignment Tool'!C752="","",IF('Assignment Tool'!C752="FST",'Assignment Tool'!D752,""))</f>
        <v/>
      </c>
      <c r="H752">
        <v>752</v>
      </c>
      <c r="I752" t="str">
        <f t="shared" si="23"/>
        <v/>
      </c>
      <c r="J752" t="str">
        <f t="array" ref="J752">IFERROR(INDEX($G$2:$G$2050,_xlfn.AGGREGATE(15,6,(ROW($G$2:$G$2050)-ROW($G$2)+1)/($G$2:$G$2050&lt;&gt;""),ROWS(J$1:J752))),"")</f>
        <v/>
      </c>
      <c r="K752" t="str">
        <f>IF(J752="","",INDEX('Assignment Tool'!E768:E2801,MATCH(FA_DATA!J752,'Assignment Tool'!D768:D2801,0)))</f>
        <v/>
      </c>
    </row>
    <row r="753" spans="1:11" x14ac:dyDescent="0.25">
      <c r="A753" s="118" t="str">
        <f t="shared" si="22"/>
        <v/>
      </c>
      <c r="G753" t="str">
        <f>IF('Assignment Tool'!C753="","",IF('Assignment Tool'!C753="FST",'Assignment Tool'!D753,""))</f>
        <v/>
      </c>
      <c r="H753">
        <v>753</v>
      </c>
      <c r="I753" t="str">
        <f t="shared" si="23"/>
        <v/>
      </c>
      <c r="J753" t="str">
        <f t="array" ref="J753">IFERROR(INDEX($G$2:$G$2050,_xlfn.AGGREGATE(15,6,(ROW($G$2:$G$2050)-ROW($G$2)+1)/($G$2:$G$2050&lt;&gt;""),ROWS(J$1:J753))),"")</f>
        <v/>
      </c>
      <c r="K753" t="str">
        <f>IF(J753="","",INDEX('Assignment Tool'!E769:E2802,MATCH(FA_DATA!J753,'Assignment Tool'!D769:D2802,0)))</f>
        <v/>
      </c>
    </row>
    <row r="754" spans="1:11" x14ac:dyDescent="0.25">
      <c r="A754" s="118" t="str">
        <f t="shared" si="22"/>
        <v/>
      </c>
      <c r="G754" t="str">
        <f>IF('Assignment Tool'!C754="","",IF('Assignment Tool'!C754="FST",'Assignment Tool'!D754,""))</f>
        <v/>
      </c>
      <c r="H754">
        <v>754</v>
      </c>
      <c r="I754" t="str">
        <f t="shared" si="23"/>
        <v/>
      </c>
      <c r="J754" t="str">
        <f t="array" ref="J754">IFERROR(INDEX($G$2:$G$2050,_xlfn.AGGREGATE(15,6,(ROW($G$2:$G$2050)-ROW($G$2)+1)/($G$2:$G$2050&lt;&gt;""),ROWS(J$1:J754))),"")</f>
        <v/>
      </c>
      <c r="K754" t="str">
        <f>IF(J754="","",INDEX('Assignment Tool'!E770:E2803,MATCH(FA_DATA!J754,'Assignment Tool'!D770:D2803,0)))</f>
        <v/>
      </c>
    </row>
    <row r="755" spans="1:11" x14ac:dyDescent="0.25">
      <c r="A755" s="118" t="str">
        <f t="shared" si="22"/>
        <v/>
      </c>
      <c r="G755" t="str">
        <f>IF('Assignment Tool'!C755="","",IF('Assignment Tool'!C755="FST",'Assignment Tool'!D755,""))</f>
        <v/>
      </c>
      <c r="H755">
        <v>755</v>
      </c>
      <c r="I755" t="str">
        <f t="shared" si="23"/>
        <v/>
      </c>
      <c r="J755" t="str">
        <f t="array" ref="J755">IFERROR(INDEX($G$2:$G$2050,_xlfn.AGGREGATE(15,6,(ROW($G$2:$G$2050)-ROW($G$2)+1)/($G$2:$G$2050&lt;&gt;""),ROWS(J$1:J755))),"")</f>
        <v/>
      </c>
      <c r="K755" t="str">
        <f>IF(J755="","",INDEX('Assignment Tool'!E771:E2804,MATCH(FA_DATA!J755,'Assignment Tool'!D771:D2804,0)))</f>
        <v/>
      </c>
    </row>
    <row r="756" spans="1:11" x14ac:dyDescent="0.25">
      <c r="A756" s="118" t="str">
        <f t="shared" si="22"/>
        <v/>
      </c>
      <c r="G756" t="str">
        <f>IF('Assignment Tool'!C756="","",IF('Assignment Tool'!C756="FST",'Assignment Tool'!D756,""))</f>
        <v/>
      </c>
      <c r="H756">
        <v>756</v>
      </c>
      <c r="I756" t="str">
        <f t="shared" si="23"/>
        <v/>
      </c>
      <c r="J756" t="str">
        <f t="array" ref="J756">IFERROR(INDEX($G$2:$G$2050,_xlfn.AGGREGATE(15,6,(ROW($G$2:$G$2050)-ROW($G$2)+1)/($G$2:$G$2050&lt;&gt;""),ROWS(J$1:J756))),"")</f>
        <v/>
      </c>
      <c r="K756" t="str">
        <f>IF(J756="","",INDEX('Assignment Tool'!E772:E2805,MATCH(FA_DATA!J756,'Assignment Tool'!D772:D2805,0)))</f>
        <v/>
      </c>
    </row>
    <row r="757" spans="1:11" x14ac:dyDescent="0.25">
      <c r="A757" s="118" t="str">
        <f t="shared" si="22"/>
        <v/>
      </c>
      <c r="G757" t="str">
        <f>IF('Assignment Tool'!C757="","",IF('Assignment Tool'!C757="FST",'Assignment Tool'!D757,""))</f>
        <v/>
      </c>
      <c r="H757">
        <v>757</v>
      </c>
      <c r="I757" t="str">
        <f t="shared" si="23"/>
        <v/>
      </c>
      <c r="J757" t="str">
        <f t="array" ref="J757">IFERROR(INDEX($G$2:$G$2050,_xlfn.AGGREGATE(15,6,(ROW($G$2:$G$2050)-ROW($G$2)+1)/($G$2:$G$2050&lt;&gt;""),ROWS(J$1:J757))),"")</f>
        <v/>
      </c>
      <c r="K757" t="str">
        <f>IF(J757="","",INDEX('Assignment Tool'!E773:E2806,MATCH(FA_DATA!J757,'Assignment Tool'!D773:D2806,0)))</f>
        <v/>
      </c>
    </row>
    <row r="758" spans="1:11" x14ac:dyDescent="0.25">
      <c r="A758" s="118" t="str">
        <f t="shared" si="22"/>
        <v/>
      </c>
      <c r="G758" t="str">
        <f>IF('Assignment Tool'!C758="","",IF('Assignment Tool'!C758="FST",'Assignment Tool'!D758,""))</f>
        <v/>
      </c>
      <c r="H758">
        <v>758</v>
      </c>
      <c r="I758" t="str">
        <f t="shared" si="23"/>
        <v/>
      </c>
      <c r="J758" t="str">
        <f t="array" ref="J758">IFERROR(INDEX($G$2:$G$2050,_xlfn.AGGREGATE(15,6,(ROW($G$2:$G$2050)-ROW($G$2)+1)/($G$2:$G$2050&lt;&gt;""),ROWS(J$1:J758))),"")</f>
        <v/>
      </c>
      <c r="K758" t="str">
        <f>IF(J758="","",INDEX('Assignment Tool'!E774:E2807,MATCH(FA_DATA!J758,'Assignment Tool'!D774:D2807,0)))</f>
        <v/>
      </c>
    </row>
    <row r="759" spans="1:11" x14ac:dyDescent="0.25">
      <c r="A759" s="118" t="str">
        <f t="shared" si="22"/>
        <v/>
      </c>
      <c r="G759" t="str">
        <f>IF('Assignment Tool'!C759="","",IF('Assignment Tool'!C759="FST",'Assignment Tool'!D759,""))</f>
        <v/>
      </c>
      <c r="H759">
        <v>759</v>
      </c>
      <c r="I759" t="str">
        <f t="shared" si="23"/>
        <v/>
      </c>
      <c r="J759" t="str">
        <f t="array" ref="J759">IFERROR(INDEX($G$2:$G$2050,_xlfn.AGGREGATE(15,6,(ROW($G$2:$G$2050)-ROW($G$2)+1)/($G$2:$G$2050&lt;&gt;""),ROWS(J$1:J759))),"")</f>
        <v/>
      </c>
      <c r="K759" t="str">
        <f>IF(J759="","",INDEX('Assignment Tool'!E775:E2808,MATCH(FA_DATA!J759,'Assignment Tool'!D775:D2808,0)))</f>
        <v/>
      </c>
    </row>
    <row r="760" spans="1:11" x14ac:dyDescent="0.25">
      <c r="A760" s="118" t="str">
        <f t="shared" si="22"/>
        <v/>
      </c>
      <c r="G760" t="str">
        <f>IF('Assignment Tool'!C760="","",IF('Assignment Tool'!C760="FST",'Assignment Tool'!D760,""))</f>
        <v/>
      </c>
      <c r="H760">
        <v>760</v>
      </c>
      <c r="I760" t="str">
        <f t="shared" si="23"/>
        <v/>
      </c>
      <c r="J760" t="str">
        <f t="array" ref="J760">IFERROR(INDEX($G$2:$G$2050,_xlfn.AGGREGATE(15,6,(ROW($G$2:$G$2050)-ROW($G$2)+1)/($G$2:$G$2050&lt;&gt;""),ROWS(J$1:J760))),"")</f>
        <v/>
      </c>
      <c r="K760" t="str">
        <f>IF(J760="","",INDEX('Assignment Tool'!E776:E2809,MATCH(FA_DATA!J760,'Assignment Tool'!D776:D2809,0)))</f>
        <v/>
      </c>
    </row>
    <row r="761" spans="1:11" x14ac:dyDescent="0.25">
      <c r="A761" s="118" t="str">
        <f t="shared" si="22"/>
        <v/>
      </c>
      <c r="G761" t="str">
        <f>IF('Assignment Tool'!C761="","",IF('Assignment Tool'!C761="FST",'Assignment Tool'!D761,""))</f>
        <v/>
      </c>
      <c r="H761">
        <v>761</v>
      </c>
      <c r="I761" t="str">
        <f t="shared" si="23"/>
        <v/>
      </c>
      <c r="J761" t="str">
        <f t="array" ref="J761">IFERROR(INDEX($G$2:$G$2050,_xlfn.AGGREGATE(15,6,(ROW($G$2:$G$2050)-ROW($G$2)+1)/($G$2:$G$2050&lt;&gt;""),ROWS(J$1:J761))),"")</f>
        <v/>
      </c>
      <c r="K761" t="str">
        <f>IF(J761="","",INDEX('Assignment Tool'!E777:E2810,MATCH(FA_DATA!J761,'Assignment Tool'!D777:D2810,0)))</f>
        <v/>
      </c>
    </row>
    <row r="762" spans="1:11" x14ac:dyDescent="0.25">
      <c r="A762" s="118" t="str">
        <f t="shared" si="22"/>
        <v/>
      </c>
      <c r="G762" t="str">
        <f>IF('Assignment Tool'!C762="","",IF('Assignment Tool'!C762="FST",'Assignment Tool'!D762,""))</f>
        <v/>
      </c>
      <c r="H762">
        <v>762</v>
      </c>
      <c r="I762" t="str">
        <f t="shared" si="23"/>
        <v/>
      </c>
      <c r="J762" t="str">
        <f t="array" ref="J762">IFERROR(INDEX($G$2:$G$2050,_xlfn.AGGREGATE(15,6,(ROW($G$2:$G$2050)-ROW($G$2)+1)/($G$2:$G$2050&lt;&gt;""),ROWS(J$1:J762))),"")</f>
        <v/>
      </c>
      <c r="K762" t="str">
        <f>IF(J762="","",INDEX('Assignment Tool'!E778:E2811,MATCH(FA_DATA!J762,'Assignment Tool'!D778:D2811,0)))</f>
        <v/>
      </c>
    </row>
    <row r="763" spans="1:11" x14ac:dyDescent="0.25">
      <c r="A763" s="118" t="str">
        <f t="shared" si="22"/>
        <v/>
      </c>
      <c r="G763" t="str">
        <f>IF('Assignment Tool'!C763="","",IF('Assignment Tool'!C763="FST",'Assignment Tool'!D763,""))</f>
        <v/>
      </c>
      <c r="H763">
        <v>763</v>
      </c>
      <c r="I763" t="str">
        <f t="shared" si="23"/>
        <v/>
      </c>
      <c r="J763" t="str">
        <f t="array" ref="J763">IFERROR(INDEX($G$2:$G$2050,_xlfn.AGGREGATE(15,6,(ROW($G$2:$G$2050)-ROW($G$2)+1)/($G$2:$G$2050&lt;&gt;""),ROWS(J$1:J763))),"")</f>
        <v/>
      </c>
      <c r="K763" t="str">
        <f>IF(J763="","",INDEX('Assignment Tool'!E779:E2812,MATCH(FA_DATA!J763,'Assignment Tool'!D779:D2812,0)))</f>
        <v/>
      </c>
    </row>
    <row r="764" spans="1:11" x14ac:dyDescent="0.25">
      <c r="A764" s="118" t="str">
        <f t="shared" si="22"/>
        <v/>
      </c>
      <c r="G764" t="str">
        <f>IF('Assignment Tool'!C764="","",IF('Assignment Tool'!C764="FST",'Assignment Tool'!D764,""))</f>
        <v/>
      </c>
      <c r="H764">
        <v>764</v>
      </c>
      <c r="I764" t="str">
        <f t="shared" si="23"/>
        <v/>
      </c>
      <c r="J764" t="str">
        <f t="array" ref="J764">IFERROR(INDEX($G$2:$G$2050,_xlfn.AGGREGATE(15,6,(ROW($G$2:$G$2050)-ROW($G$2)+1)/($G$2:$G$2050&lt;&gt;""),ROWS(J$1:J764))),"")</f>
        <v/>
      </c>
      <c r="K764" t="str">
        <f>IF(J764="","",INDEX('Assignment Tool'!E780:E2813,MATCH(FA_DATA!J764,'Assignment Tool'!D780:D2813,0)))</f>
        <v/>
      </c>
    </row>
    <row r="765" spans="1:11" x14ac:dyDescent="0.25">
      <c r="A765" s="118" t="str">
        <f t="shared" si="22"/>
        <v/>
      </c>
      <c r="G765" t="str">
        <f>IF('Assignment Tool'!C765="","",IF('Assignment Tool'!C765="FST",'Assignment Tool'!D765,""))</f>
        <v/>
      </c>
      <c r="H765">
        <v>765</v>
      </c>
      <c r="I765" t="str">
        <f t="shared" si="23"/>
        <v/>
      </c>
      <c r="J765" t="str">
        <f t="array" ref="J765">IFERROR(INDEX($G$2:$G$2050,_xlfn.AGGREGATE(15,6,(ROW($G$2:$G$2050)-ROW($G$2)+1)/($G$2:$G$2050&lt;&gt;""),ROWS(J$1:J765))),"")</f>
        <v/>
      </c>
      <c r="K765" t="str">
        <f>IF(J765="","",INDEX('Assignment Tool'!E781:E2814,MATCH(FA_DATA!J765,'Assignment Tool'!D781:D2814,0)))</f>
        <v/>
      </c>
    </row>
    <row r="766" spans="1:11" x14ac:dyDescent="0.25">
      <c r="A766" s="118" t="str">
        <f t="shared" si="22"/>
        <v/>
      </c>
      <c r="G766" t="str">
        <f>IF('Assignment Tool'!C766="","",IF('Assignment Tool'!C766="FST",'Assignment Tool'!D766,""))</f>
        <v/>
      </c>
      <c r="H766">
        <v>766</v>
      </c>
      <c r="I766" t="str">
        <f t="shared" si="23"/>
        <v/>
      </c>
      <c r="J766" t="str">
        <f t="array" ref="J766">IFERROR(INDEX($G$2:$G$2050,_xlfn.AGGREGATE(15,6,(ROW($G$2:$G$2050)-ROW($G$2)+1)/($G$2:$G$2050&lt;&gt;""),ROWS(J$1:J766))),"")</f>
        <v/>
      </c>
      <c r="K766" t="str">
        <f>IF(J766="","",INDEX('Assignment Tool'!E782:E2815,MATCH(FA_DATA!J766,'Assignment Tool'!D782:D2815,0)))</f>
        <v/>
      </c>
    </row>
    <row r="767" spans="1:11" x14ac:dyDescent="0.25">
      <c r="A767" s="118" t="str">
        <f t="shared" si="22"/>
        <v/>
      </c>
      <c r="G767" t="str">
        <f>IF('Assignment Tool'!C767="","",IF('Assignment Tool'!C767="FST",'Assignment Tool'!D767,""))</f>
        <v/>
      </c>
      <c r="H767">
        <v>767</v>
      </c>
      <c r="I767" t="str">
        <f t="shared" si="23"/>
        <v/>
      </c>
      <c r="J767" t="str">
        <f t="array" ref="J767">IFERROR(INDEX($G$2:$G$2050,_xlfn.AGGREGATE(15,6,(ROW($G$2:$G$2050)-ROW($G$2)+1)/($G$2:$G$2050&lt;&gt;""),ROWS(J$1:J767))),"")</f>
        <v/>
      </c>
      <c r="K767" t="str">
        <f>IF(J767="","",INDEX('Assignment Tool'!E783:E2816,MATCH(FA_DATA!J767,'Assignment Tool'!D783:D2816,0)))</f>
        <v/>
      </c>
    </row>
    <row r="768" spans="1:11" x14ac:dyDescent="0.25">
      <c r="A768" s="118" t="str">
        <f t="shared" si="22"/>
        <v/>
      </c>
      <c r="G768" t="str">
        <f>IF('Assignment Tool'!C768="","",IF('Assignment Tool'!C768="FST",'Assignment Tool'!D768,""))</f>
        <v/>
      </c>
      <c r="H768">
        <v>768</v>
      </c>
      <c r="I768" t="str">
        <f t="shared" si="23"/>
        <v/>
      </c>
      <c r="J768" t="str">
        <f t="array" ref="J768">IFERROR(INDEX($G$2:$G$2050,_xlfn.AGGREGATE(15,6,(ROW($G$2:$G$2050)-ROW($G$2)+1)/($G$2:$G$2050&lt;&gt;""),ROWS(J$1:J768))),"")</f>
        <v/>
      </c>
      <c r="K768" t="str">
        <f>IF(J768="","",INDEX('Assignment Tool'!E784:E2817,MATCH(FA_DATA!J768,'Assignment Tool'!D784:D2817,0)))</f>
        <v/>
      </c>
    </row>
    <row r="769" spans="1:11" x14ac:dyDescent="0.25">
      <c r="A769" s="118" t="str">
        <f t="shared" si="22"/>
        <v/>
      </c>
      <c r="G769" t="str">
        <f>IF('Assignment Tool'!C769="","",IF('Assignment Tool'!C769="FST",'Assignment Tool'!D769,""))</f>
        <v/>
      </c>
      <c r="H769">
        <v>769</v>
      </c>
      <c r="I769" t="str">
        <f t="shared" si="23"/>
        <v/>
      </c>
      <c r="J769" t="str">
        <f t="array" ref="J769">IFERROR(INDEX($G$2:$G$2050,_xlfn.AGGREGATE(15,6,(ROW($G$2:$G$2050)-ROW($G$2)+1)/($G$2:$G$2050&lt;&gt;""),ROWS(J$1:J769))),"")</f>
        <v/>
      </c>
      <c r="K769" t="str">
        <f>IF(J769="","",INDEX('Assignment Tool'!E785:E2818,MATCH(FA_DATA!J769,'Assignment Tool'!D785:D2818,0)))</f>
        <v/>
      </c>
    </row>
    <row r="770" spans="1:11" x14ac:dyDescent="0.25">
      <c r="A770" s="118" t="str">
        <f t="shared" ref="A770:A833" si="24">VLOOKUP(H770,$I$1:$J$1000,2)</f>
        <v/>
      </c>
      <c r="G770" t="str">
        <f>IF('Assignment Tool'!C770="","",IF('Assignment Tool'!C770="FST",'Assignment Tool'!D770,""))</f>
        <v/>
      </c>
      <c r="H770">
        <v>770</v>
      </c>
      <c r="I770" t="str">
        <f t="shared" si="23"/>
        <v/>
      </c>
      <c r="J770" t="str">
        <f t="array" ref="J770">IFERROR(INDEX($G$2:$G$2050,_xlfn.AGGREGATE(15,6,(ROW($G$2:$G$2050)-ROW($G$2)+1)/($G$2:$G$2050&lt;&gt;""),ROWS(J$1:J770))),"")</f>
        <v/>
      </c>
      <c r="K770" t="str">
        <f>IF(J770="","",INDEX('Assignment Tool'!E786:E2819,MATCH(FA_DATA!J770,'Assignment Tool'!D786:D2819,0)))</f>
        <v/>
      </c>
    </row>
    <row r="771" spans="1:11" x14ac:dyDescent="0.25">
      <c r="A771" s="118" t="str">
        <f t="shared" si="24"/>
        <v/>
      </c>
      <c r="G771" t="str">
        <f>IF('Assignment Tool'!C771="","",IF('Assignment Tool'!C771="FST",'Assignment Tool'!D771,""))</f>
        <v/>
      </c>
      <c r="H771">
        <v>771</v>
      </c>
      <c r="I771" t="str">
        <f t="shared" ref="I771:I834" si="25">IFERROR((I770+K770),"")</f>
        <v/>
      </c>
      <c r="J771" t="str">
        <f t="array" ref="J771">IFERROR(INDEX($G$2:$G$2050,_xlfn.AGGREGATE(15,6,(ROW($G$2:$G$2050)-ROW($G$2)+1)/($G$2:$G$2050&lt;&gt;""),ROWS(J$1:J771))),"")</f>
        <v/>
      </c>
      <c r="K771" t="str">
        <f>IF(J771="","",INDEX('Assignment Tool'!E787:E2820,MATCH(FA_DATA!J771,'Assignment Tool'!D787:D2820,0)))</f>
        <v/>
      </c>
    </row>
    <row r="772" spans="1:11" x14ac:dyDescent="0.25">
      <c r="A772" s="118" t="str">
        <f t="shared" si="24"/>
        <v/>
      </c>
      <c r="G772" t="str">
        <f>IF('Assignment Tool'!C772="","",IF('Assignment Tool'!C772="FST",'Assignment Tool'!D772,""))</f>
        <v/>
      </c>
      <c r="H772">
        <v>772</v>
      </c>
      <c r="I772" t="str">
        <f t="shared" si="25"/>
        <v/>
      </c>
      <c r="J772" t="str">
        <f t="array" ref="J772">IFERROR(INDEX($G$2:$G$2050,_xlfn.AGGREGATE(15,6,(ROW($G$2:$G$2050)-ROW($G$2)+1)/($G$2:$G$2050&lt;&gt;""),ROWS(J$1:J772))),"")</f>
        <v/>
      </c>
      <c r="K772" t="str">
        <f>IF(J772="","",INDEX('Assignment Tool'!E788:E2821,MATCH(FA_DATA!J772,'Assignment Tool'!D788:D2821,0)))</f>
        <v/>
      </c>
    </row>
    <row r="773" spans="1:11" x14ac:dyDescent="0.25">
      <c r="A773" s="118" t="str">
        <f t="shared" si="24"/>
        <v/>
      </c>
      <c r="G773" t="str">
        <f>IF('Assignment Tool'!C773="","",IF('Assignment Tool'!C773="FST",'Assignment Tool'!D773,""))</f>
        <v/>
      </c>
      <c r="H773">
        <v>773</v>
      </c>
      <c r="I773" t="str">
        <f t="shared" si="25"/>
        <v/>
      </c>
      <c r="J773" t="str">
        <f t="array" ref="J773">IFERROR(INDEX($G$2:$G$2050,_xlfn.AGGREGATE(15,6,(ROW($G$2:$G$2050)-ROW($G$2)+1)/($G$2:$G$2050&lt;&gt;""),ROWS(J$1:J773))),"")</f>
        <v/>
      </c>
      <c r="K773" t="str">
        <f>IF(J773="","",INDEX('Assignment Tool'!E789:E2822,MATCH(FA_DATA!J773,'Assignment Tool'!D789:D2822,0)))</f>
        <v/>
      </c>
    </row>
    <row r="774" spans="1:11" x14ac:dyDescent="0.25">
      <c r="A774" s="118" t="str">
        <f t="shared" si="24"/>
        <v/>
      </c>
      <c r="G774" t="str">
        <f>IF('Assignment Tool'!C774="","",IF('Assignment Tool'!C774="FST",'Assignment Tool'!D774,""))</f>
        <v/>
      </c>
      <c r="H774">
        <v>774</v>
      </c>
      <c r="I774" t="str">
        <f t="shared" si="25"/>
        <v/>
      </c>
      <c r="J774" t="str">
        <f t="array" ref="J774">IFERROR(INDEX($G$2:$G$2050,_xlfn.AGGREGATE(15,6,(ROW($G$2:$G$2050)-ROW($G$2)+1)/($G$2:$G$2050&lt;&gt;""),ROWS(J$1:J774))),"")</f>
        <v/>
      </c>
      <c r="K774" t="str">
        <f>IF(J774="","",INDEX('Assignment Tool'!E790:E2823,MATCH(FA_DATA!J774,'Assignment Tool'!D790:D2823,0)))</f>
        <v/>
      </c>
    </row>
    <row r="775" spans="1:11" x14ac:dyDescent="0.25">
      <c r="A775" s="118" t="str">
        <f t="shared" si="24"/>
        <v/>
      </c>
      <c r="G775" t="str">
        <f>IF('Assignment Tool'!C775="","",IF('Assignment Tool'!C775="FST",'Assignment Tool'!D775,""))</f>
        <v/>
      </c>
      <c r="H775">
        <v>775</v>
      </c>
      <c r="I775" t="str">
        <f t="shared" si="25"/>
        <v/>
      </c>
      <c r="J775" t="str">
        <f t="array" ref="J775">IFERROR(INDEX($G$2:$G$2050,_xlfn.AGGREGATE(15,6,(ROW($G$2:$G$2050)-ROW($G$2)+1)/($G$2:$G$2050&lt;&gt;""),ROWS(J$1:J775))),"")</f>
        <v/>
      </c>
      <c r="K775" t="str">
        <f>IF(J775="","",INDEX('Assignment Tool'!E791:E2824,MATCH(FA_DATA!J775,'Assignment Tool'!D791:D2824,0)))</f>
        <v/>
      </c>
    </row>
    <row r="776" spans="1:11" x14ac:dyDescent="0.25">
      <c r="A776" s="118" t="str">
        <f t="shared" si="24"/>
        <v/>
      </c>
      <c r="G776" t="str">
        <f>IF('Assignment Tool'!C776="","",IF('Assignment Tool'!C776="FST",'Assignment Tool'!D776,""))</f>
        <v/>
      </c>
      <c r="H776">
        <v>776</v>
      </c>
      <c r="I776" t="str">
        <f t="shared" si="25"/>
        <v/>
      </c>
      <c r="J776" t="str">
        <f t="array" ref="J776">IFERROR(INDEX($G$2:$G$2050,_xlfn.AGGREGATE(15,6,(ROW($G$2:$G$2050)-ROW($G$2)+1)/($G$2:$G$2050&lt;&gt;""),ROWS(J$1:J776))),"")</f>
        <v/>
      </c>
      <c r="K776" t="str">
        <f>IF(J776="","",INDEX('Assignment Tool'!E792:E2825,MATCH(FA_DATA!J776,'Assignment Tool'!D792:D2825,0)))</f>
        <v/>
      </c>
    </row>
    <row r="777" spans="1:11" x14ac:dyDescent="0.25">
      <c r="A777" s="118" t="str">
        <f t="shared" si="24"/>
        <v/>
      </c>
      <c r="G777" t="str">
        <f>IF('Assignment Tool'!C777="","",IF('Assignment Tool'!C777="FST",'Assignment Tool'!D777,""))</f>
        <v/>
      </c>
      <c r="H777">
        <v>777</v>
      </c>
      <c r="I777" t="str">
        <f t="shared" si="25"/>
        <v/>
      </c>
      <c r="J777" t="str">
        <f t="array" ref="J777">IFERROR(INDEX($G$2:$G$2050,_xlfn.AGGREGATE(15,6,(ROW($G$2:$G$2050)-ROW($G$2)+1)/($G$2:$G$2050&lt;&gt;""),ROWS(J$1:J777))),"")</f>
        <v/>
      </c>
      <c r="K777" t="str">
        <f>IF(J777="","",INDEX('Assignment Tool'!E793:E2826,MATCH(FA_DATA!J777,'Assignment Tool'!D793:D2826,0)))</f>
        <v/>
      </c>
    </row>
    <row r="778" spans="1:11" x14ac:dyDescent="0.25">
      <c r="A778" s="118" t="str">
        <f t="shared" si="24"/>
        <v/>
      </c>
      <c r="G778" t="str">
        <f>IF('Assignment Tool'!C778="","",IF('Assignment Tool'!C778="FST",'Assignment Tool'!D778,""))</f>
        <v/>
      </c>
      <c r="H778">
        <v>778</v>
      </c>
      <c r="I778" t="str">
        <f t="shared" si="25"/>
        <v/>
      </c>
      <c r="J778" t="str">
        <f t="array" ref="J778">IFERROR(INDEX($G$2:$G$2050,_xlfn.AGGREGATE(15,6,(ROW($G$2:$G$2050)-ROW($G$2)+1)/($G$2:$G$2050&lt;&gt;""),ROWS(J$1:J778))),"")</f>
        <v/>
      </c>
      <c r="K778" t="str">
        <f>IF(J778="","",INDEX('Assignment Tool'!E794:E2827,MATCH(FA_DATA!J778,'Assignment Tool'!D794:D2827,0)))</f>
        <v/>
      </c>
    </row>
    <row r="779" spans="1:11" x14ac:dyDescent="0.25">
      <c r="A779" s="118" t="str">
        <f t="shared" si="24"/>
        <v/>
      </c>
      <c r="G779" t="str">
        <f>IF('Assignment Tool'!C779="","",IF('Assignment Tool'!C779="FST",'Assignment Tool'!D779,""))</f>
        <v/>
      </c>
      <c r="H779">
        <v>779</v>
      </c>
      <c r="I779" t="str">
        <f t="shared" si="25"/>
        <v/>
      </c>
      <c r="J779" t="str">
        <f t="array" ref="J779">IFERROR(INDEX($G$2:$G$2050,_xlfn.AGGREGATE(15,6,(ROW($G$2:$G$2050)-ROW($G$2)+1)/($G$2:$G$2050&lt;&gt;""),ROWS(J$1:J779))),"")</f>
        <v/>
      </c>
      <c r="K779" t="str">
        <f>IF(J779="","",INDEX('Assignment Tool'!E795:E2828,MATCH(FA_DATA!J779,'Assignment Tool'!D795:D2828,0)))</f>
        <v/>
      </c>
    </row>
    <row r="780" spans="1:11" x14ac:dyDescent="0.25">
      <c r="A780" s="118" t="str">
        <f t="shared" si="24"/>
        <v/>
      </c>
      <c r="G780" t="str">
        <f>IF('Assignment Tool'!C780="","",IF('Assignment Tool'!C780="FST",'Assignment Tool'!D780,""))</f>
        <v/>
      </c>
      <c r="H780">
        <v>780</v>
      </c>
      <c r="I780" t="str">
        <f t="shared" si="25"/>
        <v/>
      </c>
      <c r="J780" t="str">
        <f t="array" ref="J780">IFERROR(INDEX($G$2:$G$2050,_xlfn.AGGREGATE(15,6,(ROW($G$2:$G$2050)-ROW($G$2)+1)/($G$2:$G$2050&lt;&gt;""),ROWS(J$1:J780))),"")</f>
        <v/>
      </c>
      <c r="K780" t="str">
        <f>IF(J780="","",INDEX('Assignment Tool'!E796:E2829,MATCH(FA_DATA!J780,'Assignment Tool'!D796:D2829,0)))</f>
        <v/>
      </c>
    </row>
    <row r="781" spans="1:11" x14ac:dyDescent="0.25">
      <c r="A781" s="118" t="str">
        <f t="shared" si="24"/>
        <v/>
      </c>
      <c r="G781" t="str">
        <f>IF('Assignment Tool'!C781="","",IF('Assignment Tool'!C781="FST",'Assignment Tool'!D781,""))</f>
        <v/>
      </c>
      <c r="H781">
        <v>781</v>
      </c>
      <c r="I781" t="str">
        <f t="shared" si="25"/>
        <v/>
      </c>
      <c r="J781" t="str">
        <f t="array" ref="J781">IFERROR(INDEX($G$2:$G$2050,_xlfn.AGGREGATE(15,6,(ROW($G$2:$G$2050)-ROW($G$2)+1)/($G$2:$G$2050&lt;&gt;""),ROWS(J$1:J781))),"")</f>
        <v/>
      </c>
      <c r="K781" t="str">
        <f>IF(J781="","",INDEX('Assignment Tool'!E797:E2830,MATCH(FA_DATA!J781,'Assignment Tool'!D797:D2830,0)))</f>
        <v/>
      </c>
    </row>
    <row r="782" spans="1:11" x14ac:dyDescent="0.25">
      <c r="A782" s="118" t="str">
        <f t="shared" si="24"/>
        <v/>
      </c>
      <c r="G782" t="str">
        <f>IF('Assignment Tool'!C782="","",IF('Assignment Tool'!C782="FST",'Assignment Tool'!D782,""))</f>
        <v/>
      </c>
      <c r="H782">
        <v>782</v>
      </c>
      <c r="I782" t="str">
        <f t="shared" si="25"/>
        <v/>
      </c>
      <c r="J782" t="str">
        <f t="array" ref="J782">IFERROR(INDEX($G$2:$G$2050,_xlfn.AGGREGATE(15,6,(ROW($G$2:$G$2050)-ROW($G$2)+1)/($G$2:$G$2050&lt;&gt;""),ROWS(J$1:J782))),"")</f>
        <v/>
      </c>
      <c r="K782" t="str">
        <f>IF(J782="","",INDEX('Assignment Tool'!E798:E2831,MATCH(FA_DATA!J782,'Assignment Tool'!D798:D2831,0)))</f>
        <v/>
      </c>
    </row>
    <row r="783" spans="1:11" x14ac:dyDescent="0.25">
      <c r="A783" s="118" t="str">
        <f t="shared" si="24"/>
        <v/>
      </c>
      <c r="G783" t="str">
        <f>IF('Assignment Tool'!C783="","",IF('Assignment Tool'!C783="FST",'Assignment Tool'!D783,""))</f>
        <v/>
      </c>
      <c r="H783">
        <v>783</v>
      </c>
      <c r="I783" t="str">
        <f t="shared" si="25"/>
        <v/>
      </c>
      <c r="J783" t="str">
        <f t="array" ref="J783">IFERROR(INDEX($G$2:$G$2050,_xlfn.AGGREGATE(15,6,(ROW($G$2:$G$2050)-ROW($G$2)+1)/($G$2:$G$2050&lt;&gt;""),ROWS(J$1:J783))),"")</f>
        <v/>
      </c>
      <c r="K783" t="str">
        <f>IF(J783="","",INDEX('Assignment Tool'!E799:E2832,MATCH(FA_DATA!J783,'Assignment Tool'!D799:D2832,0)))</f>
        <v/>
      </c>
    </row>
    <row r="784" spans="1:11" x14ac:dyDescent="0.25">
      <c r="A784" s="118" t="str">
        <f t="shared" si="24"/>
        <v/>
      </c>
      <c r="G784" t="str">
        <f>IF('Assignment Tool'!C784="","",IF('Assignment Tool'!C784="FST",'Assignment Tool'!D784,""))</f>
        <v/>
      </c>
      <c r="H784">
        <v>784</v>
      </c>
      <c r="I784" t="str">
        <f t="shared" si="25"/>
        <v/>
      </c>
      <c r="J784" t="str">
        <f t="array" ref="J784">IFERROR(INDEX($G$2:$G$2050,_xlfn.AGGREGATE(15,6,(ROW($G$2:$G$2050)-ROW($G$2)+1)/($G$2:$G$2050&lt;&gt;""),ROWS(J$1:J784))),"")</f>
        <v/>
      </c>
      <c r="K784" t="str">
        <f>IF(J784="","",INDEX('Assignment Tool'!E800:E2833,MATCH(FA_DATA!J784,'Assignment Tool'!D800:D2833,0)))</f>
        <v/>
      </c>
    </row>
    <row r="785" spans="1:11" x14ac:dyDescent="0.25">
      <c r="A785" s="118" t="str">
        <f t="shared" si="24"/>
        <v/>
      </c>
      <c r="G785" t="str">
        <f>IF('Assignment Tool'!C785="","",IF('Assignment Tool'!C785="FST",'Assignment Tool'!D785,""))</f>
        <v/>
      </c>
      <c r="H785">
        <v>785</v>
      </c>
      <c r="I785" t="str">
        <f t="shared" si="25"/>
        <v/>
      </c>
      <c r="J785" t="str">
        <f t="array" ref="J785">IFERROR(INDEX($G$2:$G$2050,_xlfn.AGGREGATE(15,6,(ROW($G$2:$G$2050)-ROW($G$2)+1)/($G$2:$G$2050&lt;&gt;""),ROWS(J$1:J785))),"")</f>
        <v/>
      </c>
      <c r="K785" t="str">
        <f>IF(J785="","",INDEX('Assignment Tool'!E801:E2834,MATCH(FA_DATA!J785,'Assignment Tool'!D801:D2834,0)))</f>
        <v/>
      </c>
    </row>
    <row r="786" spans="1:11" x14ac:dyDescent="0.25">
      <c r="A786" s="118" t="str">
        <f t="shared" si="24"/>
        <v/>
      </c>
      <c r="G786" t="str">
        <f>IF('Assignment Tool'!C786="","",IF('Assignment Tool'!C786="FST",'Assignment Tool'!D786,""))</f>
        <v/>
      </c>
      <c r="H786">
        <v>786</v>
      </c>
      <c r="I786" t="str">
        <f t="shared" si="25"/>
        <v/>
      </c>
      <c r="J786" t="str">
        <f t="array" ref="J786">IFERROR(INDEX($G$2:$G$2050,_xlfn.AGGREGATE(15,6,(ROW($G$2:$G$2050)-ROW($G$2)+1)/($G$2:$G$2050&lt;&gt;""),ROWS(J$1:J786))),"")</f>
        <v/>
      </c>
      <c r="K786" t="str">
        <f>IF(J786="","",INDEX('Assignment Tool'!E802:E2835,MATCH(FA_DATA!J786,'Assignment Tool'!D802:D2835,0)))</f>
        <v/>
      </c>
    </row>
    <row r="787" spans="1:11" x14ac:dyDescent="0.25">
      <c r="A787" s="118" t="str">
        <f t="shared" si="24"/>
        <v/>
      </c>
      <c r="G787" t="str">
        <f>IF('Assignment Tool'!C787="","",IF('Assignment Tool'!C787="FST",'Assignment Tool'!D787,""))</f>
        <v/>
      </c>
      <c r="H787">
        <v>787</v>
      </c>
      <c r="I787" t="str">
        <f t="shared" si="25"/>
        <v/>
      </c>
      <c r="J787" t="str">
        <f t="array" ref="J787">IFERROR(INDEX($G$2:$G$2050,_xlfn.AGGREGATE(15,6,(ROW($G$2:$G$2050)-ROW($G$2)+1)/($G$2:$G$2050&lt;&gt;""),ROWS(J$1:J787))),"")</f>
        <v/>
      </c>
      <c r="K787" t="str">
        <f>IF(J787="","",INDEX('Assignment Tool'!E803:E2836,MATCH(FA_DATA!J787,'Assignment Tool'!D803:D2836,0)))</f>
        <v/>
      </c>
    </row>
    <row r="788" spans="1:11" x14ac:dyDescent="0.25">
      <c r="A788" s="118" t="str">
        <f t="shared" si="24"/>
        <v/>
      </c>
      <c r="G788" t="str">
        <f>IF('Assignment Tool'!C788="","",IF('Assignment Tool'!C788="FST",'Assignment Tool'!D788,""))</f>
        <v/>
      </c>
      <c r="H788">
        <v>788</v>
      </c>
      <c r="I788" t="str">
        <f t="shared" si="25"/>
        <v/>
      </c>
      <c r="J788" t="str">
        <f t="array" ref="J788">IFERROR(INDEX($G$2:$G$2050,_xlfn.AGGREGATE(15,6,(ROW($G$2:$G$2050)-ROW($G$2)+1)/($G$2:$G$2050&lt;&gt;""),ROWS(J$1:J788))),"")</f>
        <v/>
      </c>
      <c r="K788" t="str">
        <f>IF(J788="","",INDEX('Assignment Tool'!E804:E2837,MATCH(FA_DATA!J788,'Assignment Tool'!D804:D2837,0)))</f>
        <v/>
      </c>
    </row>
    <row r="789" spans="1:11" x14ac:dyDescent="0.25">
      <c r="A789" s="118" t="str">
        <f t="shared" si="24"/>
        <v/>
      </c>
      <c r="G789" t="str">
        <f>IF('Assignment Tool'!C789="","",IF('Assignment Tool'!C789="FST",'Assignment Tool'!D789,""))</f>
        <v/>
      </c>
      <c r="H789">
        <v>789</v>
      </c>
      <c r="I789" t="str">
        <f t="shared" si="25"/>
        <v/>
      </c>
      <c r="J789" t="str">
        <f t="array" ref="J789">IFERROR(INDEX($G$2:$G$2050,_xlfn.AGGREGATE(15,6,(ROW($G$2:$G$2050)-ROW($G$2)+1)/($G$2:$G$2050&lt;&gt;""),ROWS(J$1:J789))),"")</f>
        <v/>
      </c>
      <c r="K789" t="str">
        <f>IF(J789="","",INDEX('Assignment Tool'!E805:E2838,MATCH(FA_DATA!J789,'Assignment Tool'!D805:D2838,0)))</f>
        <v/>
      </c>
    </row>
    <row r="790" spans="1:11" x14ac:dyDescent="0.25">
      <c r="A790" s="118" t="str">
        <f t="shared" si="24"/>
        <v/>
      </c>
      <c r="G790" t="str">
        <f>IF('Assignment Tool'!C790="","",IF('Assignment Tool'!C790="FST",'Assignment Tool'!D790,""))</f>
        <v/>
      </c>
      <c r="H790">
        <v>790</v>
      </c>
      <c r="I790" t="str">
        <f t="shared" si="25"/>
        <v/>
      </c>
      <c r="J790" t="str">
        <f t="array" ref="J790">IFERROR(INDEX($G$2:$G$2050,_xlfn.AGGREGATE(15,6,(ROW($G$2:$G$2050)-ROW($G$2)+1)/($G$2:$G$2050&lt;&gt;""),ROWS(J$1:J790))),"")</f>
        <v/>
      </c>
      <c r="K790" t="str">
        <f>IF(J790="","",INDEX('Assignment Tool'!E806:E2839,MATCH(FA_DATA!J790,'Assignment Tool'!D806:D2839,0)))</f>
        <v/>
      </c>
    </row>
    <row r="791" spans="1:11" x14ac:dyDescent="0.25">
      <c r="A791" s="118" t="str">
        <f t="shared" si="24"/>
        <v/>
      </c>
      <c r="G791" t="str">
        <f>IF('Assignment Tool'!C791="","",IF('Assignment Tool'!C791="FST",'Assignment Tool'!D791,""))</f>
        <v/>
      </c>
      <c r="H791">
        <v>791</v>
      </c>
      <c r="I791" t="str">
        <f t="shared" si="25"/>
        <v/>
      </c>
      <c r="J791" t="str">
        <f t="array" ref="J791">IFERROR(INDEX($G$2:$G$2050,_xlfn.AGGREGATE(15,6,(ROW($G$2:$G$2050)-ROW($G$2)+1)/($G$2:$G$2050&lt;&gt;""),ROWS(J$1:J791))),"")</f>
        <v/>
      </c>
      <c r="K791" t="str">
        <f>IF(J791="","",INDEX('Assignment Tool'!E807:E2840,MATCH(FA_DATA!J791,'Assignment Tool'!D807:D2840,0)))</f>
        <v/>
      </c>
    </row>
    <row r="792" spans="1:11" x14ac:dyDescent="0.25">
      <c r="A792" s="118" t="str">
        <f t="shared" si="24"/>
        <v/>
      </c>
      <c r="G792" t="str">
        <f>IF('Assignment Tool'!C792="","",IF('Assignment Tool'!C792="FST",'Assignment Tool'!D792,""))</f>
        <v/>
      </c>
      <c r="H792">
        <v>792</v>
      </c>
      <c r="I792" t="str">
        <f t="shared" si="25"/>
        <v/>
      </c>
      <c r="J792" t="str">
        <f t="array" ref="J792">IFERROR(INDEX($G$2:$G$2050,_xlfn.AGGREGATE(15,6,(ROW($G$2:$G$2050)-ROW($G$2)+1)/($G$2:$G$2050&lt;&gt;""),ROWS(J$1:J792))),"")</f>
        <v/>
      </c>
      <c r="K792" t="str">
        <f>IF(J792="","",INDEX('Assignment Tool'!E808:E2841,MATCH(FA_DATA!J792,'Assignment Tool'!D808:D2841,0)))</f>
        <v/>
      </c>
    </row>
    <row r="793" spans="1:11" x14ac:dyDescent="0.25">
      <c r="A793" s="118" t="str">
        <f t="shared" si="24"/>
        <v/>
      </c>
      <c r="G793" t="str">
        <f>IF('Assignment Tool'!C793="","",IF('Assignment Tool'!C793="FST",'Assignment Tool'!D793,""))</f>
        <v/>
      </c>
      <c r="H793">
        <v>793</v>
      </c>
      <c r="I793" t="str">
        <f t="shared" si="25"/>
        <v/>
      </c>
      <c r="J793" t="str">
        <f t="array" ref="J793">IFERROR(INDEX($G$2:$G$2050,_xlfn.AGGREGATE(15,6,(ROW($G$2:$G$2050)-ROW($G$2)+1)/($G$2:$G$2050&lt;&gt;""),ROWS(J$1:J793))),"")</f>
        <v/>
      </c>
      <c r="K793" t="str">
        <f>IF(J793="","",INDEX('Assignment Tool'!E809:E2842,MATCH(FA_DATA!J793,'Assignment Tool'!D809:D2842,0)))</f>
        <v/>
      </c>
    </row>
    <row r="794" spans="1:11" x14ac:dyDescent="0.25">
      <c r="A794" s="118" t="str">
        <f t="shared" si="24"/>
        <v/>
      </c>
      <c r="G794" t="str">
        <f>IF('Assignment Tool'!C794="","",IF('Assignment Tool'!C794="FST",'Assignment Tool'!D794,""))</f>
        <v/>
      </c>
      <c r="H794">
        <v>794</v>
      </c>
      <c r="I794" t="str">
        <f t="shared" si="25"/>
        <v/>
      </c>
      <c r="J794" t="str">
        <f t="array" ref="J794">IFERROR(INDEX($G$2:$G$2050,_xlfn.AGGREGATE(15,6,(ROW($G$2:$G$2050)-ROW($G$2)+1)/($G$2:$G$2050&lt;&gt;""),ROWS(J$1:J794))),"")</f>
        <v/>
      </c>
      <c r="K794" t="str">
        <f>IF(J794="","",INDEX('Assignment Tool'!E810:E2843,MATCH(FA_DATA!J794,'Assignment Tool'!D810:D2843,0)))</f>
        <v/>
      </c>
    </row>
    <row r="795" spans="1:11" x14ac:dyDescent="0.25">
      <c r="A795" s="118" t="str">
        <f t="shared" si="24"/>
        <v/>
      </c>
      <c r="G795" t="str">
        <f>IF('Assignment Tool'!C795="","",IF('Assignment Tool'!C795="FST",'Assignment Tool'!D795,""))</f>
        <v/>
      </c>
      <c r="H795">
        <v>795</v>
      </c>
      <c r="I795" t="str">
        <f t="shared" si="25"/>
        <v/>
      </c>
      <c r="J795" t="str">
        <f t="array" ref="J795">IFERROR(INDEX($G$2:$G$2050,_xlfn.AGGREGATE(15,6,(ROW($G$2:$G$2050)-ROW($G$2)+1)/($G$2:$G$2050&lt;&gt;""),ROWS(J$1:J795))),"")</f>
        <v/>
      </c>
      <c r="K795" t="str">
        <f>IF(J795="","",INDEX('Assignment Tool'!E811:E2844,MATCH(FA_DATA!J795,'Assignment Tool'!D811:D2844,0)))</f>
        <v/>
      </c>
    </row>
    <row r="796" spans="1:11" x14ac:dyDescent="0.25">
      <c r="A796" s="118" t="str">
        <f t="shared" si="24"/>
        <v/>
      </c>
      <c r="G796" t="str">
        <f>IF('Assignment Tool'!C796="","",IF('Assignment Tool'!C796="FST",'Assignment Tool'!D796,""))</f>
        <v/>
      </c>
      <c r="H796">
        <v>796</v>
      </c>
      <c r="I796" t="str">
        <f t="shared" si="25"/>
        <v/>
      </c>
      <c r="J796" t="str">
        <f t="array" ref="J796">IFERROR(INDEX($G$2:$G$2050,_xlfn.AGGREGATE(15,6,(ROW($G$2:$G$2050)-ROW($G$2)+1)/($G$2:$G$2050&lt;&gt;""),ROWS(J$1:J796))),"")</f>
        <v/>
      </c>
      <c r="K796" t="str">
        <f>IF(J796="","",INDEX('Assignment Tool'!E812:E2845,MATCH(FA_DATA!J796,'Assignment Tool'!D812:D2845,0)))</f>
        <v/>
      </c>
    </row>
    <row r="797" spans="1:11" x14ac:dyDescent="0.25">
      <c r="A797" s="118" t="str">
        <f t="shared" si="24"/>
        <v/>
      </c>
      <c r="G797" t="str">
        <f>IF('Assignment Tool'!C797="","",IF('Assignment Tool'!C797="FST",'Assignment Tool'!D797,""))</f>
        <v/>
      </c>
      <c r="H797">
        <v>797</v>
      </c>
      <c r="I797" t="str">
        <f t="shared" si="25"/>
        <v/>
      </c>
      <c r="J797" t="str">
        <f t="array" ref="J797">IFERROR(INDEX($G$2:$G$2050,_xlfn.AGGREGATE(15,6,(ROW($G$2:$G$2050)-ROW($G$2)+1)/($G$2:$G$2050&lt;&gt;""),ROWS(J$1:J797))),"")</f>
        <v/>
      </c>
      <c r="K797" t="str">
        <f>IF(J797="","",INDEX('Assignment Tool'!E813:E2846,MATCH(FA_DATA!J797,'Assignment Tool'!D813:D2846,0)))</f>
        <v/>
      </c>
    </row>
    <row r="798" spans="1:11" x14ac:dyDescent="0.25">
      <c r="A798" s="118" t="str">
        <f t="shared" si="24"/>
        <v/>
      </c>
      <c r="G798" t="str">
        <f>IF('Assignment Tool'!C798="","",IF('Assignment Tool'!C798="FST",'Assignment Tool'!D798,""))</f>
        <v/>
      </c>
      <c r="H798">
        <v>798</v>
      </c>
      <c r="I798" t="str">
        <f t="shared" si="25"/>
        <v/>
      </c>
      <c r="J798" t="str">
        <f t="array" ref="J798">IFERROR(INDEX($G$2:$G$2050,_xlfn.AGGREGATE(15,6,(ROW($G$2:$G$2050)-ROW($G$2)+1)/($G$2:$G$2050&lt;&gt;""),ROWS(J$1:J798))),"")</f>
        <v/>
      </c>
      <c r="K798" t="str">
        <f>IF(J798="","",INDEX('Assignment Tool'!E814:E2847,MATCH(FA_DATA!J798,'Assignment Tool'!D814:D2847,0)))</f>
        <v/>
      </c>
    </row>
    <row r="799" spans="1:11" x14ac:dyDescent="0.25">
      <c r="A799" s="118" t="str">
        <f t="shared" si="24"/>
        <v/>
      </c>
      <c r="G799" t="str">
        <f>IF('Assignment Tool'!C799="","",IF('Assignment Tool'!C799="FST",'Assignment Tool'!D799,""))</f>
        <v/>
      </c>
      <c r="H799">
        <v>799</v>
      </c>
      <c r="I799" t="str">
        <f t="shared" si="25"/>
        <v/>
      </c>
      <c r="J799" t="str">
        <f t="array" ref="J799">IFERROR(INDEX($G$2:$G$2050,_xlfn.AGGREGATE(15,6,(ROW($G$2:$G$2050)-ROW($G$2)+1)/($G$2:$G$2050&lt;&gt;""),ROWS(J$1:J799))),"")</f>
        <v/>
      </c>
      <c r="K799" t="str">
        <f>IF(J799="","",INDEX('Assignment Tool'!E815:E2848,MATCH(FA_DATA!J799,'Assignment Tool'!D815:D2848,0)))</f>
        <v/>
      </c>
    </row>
    <row r="800" spans="1:11" x14ac:dyDescent="0.25">
      <c r="A800" s="118" t="str">
        <f t="shared" si="24"/>
        <v/>
      </c>
      <c r="G800" t="str">
        <f>IF('Assignment Tool'!C800="","",IF('Assignment Tool'!C800="FST",'Assignment Tool'!D800,""))</f>
        <v/>
      </c>
      <c r="H800">
        <v>800</v>
      </c>
      <c r="I800" t="str">
        <f t="shared" si="25"/>
        <v/>
      </c>
      <c r="J800" t="str">
        <f t="array" ref="J800">IFERROR(INDEX($G$2:$G$2050,_xlfn.AGGREGATE(15,6,(ROW($G$2:$G$2050)-ROW($G$2)+1)/($G$2:$G$2050&lt;&gt;""),ROWS(J$1:J800))),"")</f>
        <v/>
      </c>
      <c r="K800" t="str">
        <f>IF(J800="","",INDEX('Assignment Tool'!E816:E2849,MATCH(FA_DATA!J800,'Assignment Tool'!D816:D2849,0)))</f>
        <v/>
      </c>
    </row>
    <row r="801" spans="1:11" x14ac:dyDescent="0.25">
      <c r="A801" s="118" t="str">
        <f t="shared" si="24"/>
        <v/>
      </c>
      <c r="G801" t="str">
        <f>IF('Assignment Tool'!C801="","",IF('Assignment Tool'!C801="FST",'Assignment Tool'!D801,""))</f>
        <v/>
      </c>
      <c r="H801">
        <v>801</v>
      </c>
      <c r="I801" t="str">
        <f t="shared" si="25"/>
        <v/>
      </c>
      <c r="J801" t="str">
        <f t="array" ref="J801">IFERROR(INDEX($G$2:$G$2050,_xlfn.AGGREGATE(15,6,(ROW($G$2:$G$2050)-ROW($G$2)+1)/($G$2:$G$2050&lt;&gt;""),ROWS(J$1:J801))),"")</f>
        <v/>
      </c>
      <c r="K801" t="str">
        <f>IF(J801="","",INDEX('Assignment Tool'!E817:E2850,MATCH(FA_DATA!J801,'Assignment Tool'!D817:D2850,0)))</f>
        <v/>
      </c>
    </row>
    <row r="802" spans="1:11" x14ac:dyDescent="0.25">
      <c r="A802" s="118" t="str">
        <f t="shared" si="24"/>
        <v/>
      </c>
      <c r="G802" t="str">
        <f>IF('Assignment Tool'!C802="","",IF('Assignment Tool'!C802="FST",'Assignment Tool'!D802,""))</f>
        <v/>
      </c>
      <c r="H802">
        <v>802</v>
      </c>
      <c r="I802" t="str">
        <f t="shared" si="25"/>
        <v/>
      </c>
      <c r="J802" t="str">
        <f t="array" ref="J802">IFERROR(INDEX($G$2:$G$2050,_xlfn.AGGREGATE(15,6,(ROW($G$2:$G$2050)-ROW($G$2)+1)/($G$2:$G$2050&lt;&gt;""),ROWS(J$1:J802))),"")</f>
        <v/>
      </c>
      <c r="K802" t="str">
        <f>IF(J802="","",INDEX('Assignment Tool'!E818:E2851,MATCH(FA_DATA!J802,'Assignment Tool'!D818:D2851,0)))</f>
        <v/>
      </c>
    </row>
    <row r="803" spans="1:11" x14ac:dyDescent="0.25">
      <c r="A803" s="118" t="str">
        <f t="shared" si="24"/>
        <v/>
      </c>
      <c r="G803" t="str">
        <f>IF('Assignment Tool'!C803="","",IF('Assignment Tool'!C803="FST",'Assignment Tool'!D803,""))</f>
        <v/>
      </c>
      <c r="H803">
        <v>803</v>
      </c>
      <c r="I803" t="str">
        <f t="shared" si="25"/>
        <v/>
      </c>
      <c r="J803" t="str">
        <f t="array" ref="J803">IFERROR(INDEX($G$2:$G$2050,_xlfn.AGGREGATE(15,6,(ROW($G$2:$G$2050)-ROW($G$2)+1)/($G$2:$G$2050&lt;&gt;""),ROWS(J$1:J803))),"")</f>
        <v/>
      </c>
      <c r="K803" t="str">
        <f>IF(J803="","",INDEX('Assignment Tool'!E819:E2852,MATCH(FA_DATA!J803,'Assignment Tool'!D819:D2852,0)))</f>
        <v/>
      </c>
    </row>
    <row r="804" spans="1:11" x14ac:dyDescent="0.25">
      <c r="A804" s="118" t="str">
        <f t="shared" si="24"/>
        <v/>
      </c>
      <c r="G804" t="str">
        <f>IF('Assignment Tool'!C804="","",IF('Assignment Tool'!C804="FST",'Assignment Tool'!D804,""))</f>
        <v/>
      </c>
      <c r="H804">
        <v>804</v>
      </c>
      <c r="I804" t="str">
        <f t="shared" si="25"/>
        <v/>
      </c>
      <c r="J804" t="str">
        <f t="array" ref="J804">IFERROR(INDEX($G$2:$G$2050,_xlfn.AGGREGATE(15,6,(ROW($G$2:$G$2050)-ROW($G$2)+1)/($G$2:$G$2050&lt;&gt;""),ROWS(J$1:J804))),"")</f>
        <v/>
      </c>
      <c r="K804" t="str">
        <f>IF(J804="","",INDEX('Assignment Tool'!E820:E2853,MATCH(FA_DATA!J804,'Assignment Tool'!D820:D2853,0)))</f>
        <v/>
      </c>
    </row>
    <row r="805" spans="1:11" x14ac:dyDescent="0.25">
      <c r="A805" s="118" t="str">
        <f t="shared" si="24"/>
        <v/>
      </c>
      <c r="G805" t="str">
        <f>IF('Assignment Tool'!C805="","",IF('Assignment Tool'!C805="FST",'Assignment Tool'!D805,""))</f>
        <v/>
      </c>
      <c r="H805">
        <v>805</v>
      </c>
      <c r="I805" t="str">
        <f t="shared" si="25"/>
        <v/>
      </c>
      <c r="J805" t="str">
        <f t="array" ref="J805">IFERROR(INDEX($G$2:$G$2050,_xlfn.AGGREGATE(15,6,(ROW($G$2:$G$2050)-ROW($G$2)+1)/($G$2:$G$2050&lt;&gt;""),ROWS(J$1:J805))),"")</f>
        <v/>
      </c>
      <c r="K805" t="str">
        <f>IF(J805="","",INDEX('Assignment Tool'!E821:E2854,MATCH(FA_DATA!J805,'Assignment Tool'!D821:D2854,0)))</f>
        <v/>
      </c>
    </row>
    <row r="806" spans="1:11" x14ac:dyDescent="0.25">
      <c r="A806" s="118" t="str">
        <f t="shared" si="24"/>
        <v/>
      </c>
      <c r="G806" t="str">
        <f>IF('Assignment Tool'!C806="","",IF('Assignment Tool'!C806="FST",'Assignment Tool'!D806,""))</f>
        <v/>
      </c>
      <c r="H806">
        <v>806</v>
      </c>
      <c r="I806" t="str">
        <f t="shared" si="25"/>
        <v/>
      </c>
      <c r="J806" t="str">
        <f t="array" ref="J806">IFERROR(INDEX($G$2:$G$2050,_xlfn.AGGREGATE(15,6,(ROW($G$2:$G$2050)-ROW($G$2)+1)/($G$2:$G$2050&lt;&gt;""),ROWS(J$1:J806))),"")</f>
        <v/>
      </c>
      <c r="K806" t="str">
        <f>IF(J806="","",INDEX('Assignment Tool'!E822:E2855,MATCH(FA_DATA!J806,'Assignment Tool'!D822:D2855,0)))</f>
        <v/>
      </c>
    </row>
    <row r="807" spans="1:11" x14ac:dyDescent="0.25">
      <c r="A807" s="118" t="str">
        <f t="shared" si="24"/>
        <v/>
      </c>
      <c r="G807" t="str">
        <f>IF('Assignment Tool'!C807="","",IF('Assignment Tool'!C807="FST",'Assignment Tool'!D807,""))</f>
        <v/>
      </c>
      <c r="H807">
        <v>807</v>
      </c>
      <c r="I807" t="str">
        <f t="shared" si="25"/>
        <v/>
      </c>
      <c r="J807" t="str">
        <f t="array" ref="J807">IFERROR(INDEX($G$2:$G$2050,_xlfn.AGGREGATE(15,6,(ROW($G$2:$G$2050)-ROW($G$2)+1)/($G$2:$G$2050&lt;&gt;""),ROWS(J$1:J807))),"")</f>
        <v/>
      </c>
      <c r="K807" t="str">
        <f>IF(J807="","",INDEX('Assignment Tool'!E823:E2856,MATCH(FA_DATA!J807,'Assignment Tool'!D823:D2856,0)))</f>
        <v/>
      </c>
    </row>
    <row r="808" spans="1:11" x14ac:dyDescent="0.25">
      <c r="A808" s="118" t="str">
        <f t="shared" si="24"/>
        <v/>
      </c>
      <c r="G808" t="str">
        <f>IF('Assignment Tool'!C808="","",IF('Assignment Tool'!C808="FST",'Assignment Tool'!D808,""))</f>
        <v/>
      </c>
      <c r="H808">
        <v>808</v>
      </c>
      <c r="I808" t="str">
        <f t="shared" si="25"/>
        <v/>
      </c>
      <c r="J808" t="str">
        <f t="array" ref="J808">IFERROR(INDEX($G$2:$G$2050,_xlfn.AGGREGATE(15,6,(ROW($G$2:$G$2050)-ROW($G$2)+1)/($G$2:$G$2050&lt;&gt;""),ROWS(J$1:J808))),"")</f>
        <v/>
      </c>
      <c r="K808" t="str">
        <f>IF(J808="","",INDEX('Assignment Tool'!E824:E2857,MATCH(FA_DATA!J808,'Assignment Tool'!D824:D2857,0)))</f>
        <v/>
      </c>
    </row>
    <row r="809" spans="1:11" x14ac:dyDescent="0.25">
      <c r="A809" s="118" t="str">
        <f t="shared" si="24"/>
        <v/>
      </c>
      <c r="G809" t="str">
        <f>IF('Assignment Tool'!C809="","",IF('Assignment Tool'!C809="FST",'Assignment Tool'!D809,""))</f>
        <v/>
      </c>
      <c r="H809">
        <v>809</v>
      </c>
      <c r="I809" t="str">
        <f t="shared" si="25"/>
        <v/>
      </c>
      <c r="J809" t="str">
        <f t="array" ref="J809">IFERROR(INDEX($G$2:$G$2050,_xlfn.AGGREGATE(15,6,(ROW($G$2:$G$2050)-ROW($G$2)+1)/($G$2:$G$2050&lt;&gt;""),ROWS(J$1:J809))),"")</f>
        <v/>
      </c>
      <c r="K809" t="str">
        <f>IF(J809="","",INDEX('Assignment Tool'!E825:E2858,MATCH(FA_DATA!J809,'Assignment Tool'!D825:D2858,0)))</f>
        <v/>
      </c>
    </row>
    <row r="810" spans="1:11" x14ac:dyDescent="0.25">
      <c r="A810" s="118" t="str">
        <f t="shared" si="24"/>
        <v/>
      </c>
      <c r="G810" t="str">
        <f>IF('Assignment Tool'!C810="","",IF('Assignment Tool'!C810="FST",'Assignment Tool'!D810,""))</f>
        <v/>
      </c>
      <c r="H810">
        <v>810</v>
      </c>
      <c r="I810" t="str">
        <f t="shared" si="25"/>
        <v/>
      </c>
      <c r="J810" t="str">
        <f t="array" ref="J810">IFERROR(INDEX($G$2:$G$2050,_xlfn.AGGREGATE(15,6,(ROW($G$2:$G$2050)-ROW($G$2)+1)/($G$2:$G$2050&lt;&gt;""),ROWS(J$1:J810))),"")</f>
        <v/>
      </c>
      <c r="K810" t="str">
        <f>IF(J810="","",INDEX('Assignment Tool'!E826:E2859,MATCH(FA_DATA!J810,'Assignment Tool'!D826:D2859,0)))</f>
        <v/>
      </c>
    </row>
    <row r="811" spans="1:11" x14ac:dyDescent="0.25">
      <c r="A811" s="118" t="str">
        <f t="shared" si="24"/>
        <v/>
      </c>
      <c r="G811" t="str">
        <f>IF('Assignment Tool'!C811="","",IF('Assignment Tool'!C811="FST",'Assignment Tool'!D811,""))</f>
        <v/>
      </c>
      <c r="H811">
        <v>811</v>
      </c>
      <c r="I811" t="str">
        <f t="shared" si="25"/>
        <v/>
      </c>
      <c r="J811" t="str">
        <f t="array" ref="J811">IFERROR(INDEX($G$2:$G$2050,_xlfn.AGGREGATE(15,6,(ROW($G$2:$G$2050)-ROW($G$2)+1)/($G$2:$G$2050&lt;&gt;""),ROWS(J$1:J811))),"")</f>
        <v/>
      </c>
      <c r="K811" t="str">
        <f>IF(J811="","",INDEX('Assignment Tool'!E827:E2860,MATCH(FA_DATA!J811,'Assignment Tool'!D827:D2860,0)))</f>
        <v/>
      </c>
    </row>
    <row r="812" spans="1:11" x14ac:dyDescent="0.25">
      <c r="A812" s="118" t="str">
        <f t="shared" si="24"/>
        <v/>
      </c>
      <c r="G812" t="str">
        <f>IF('Assignment Tool'!C812="","",IF('Assignment Tool'!C812="FST",'Assignment Tool'!D812,""))</f>
        <v/>
      </c>
      <c r="H812">
        <v>812</v>
      </c>
      <c r="I812" t="str">
        <f t="shared" si="25"/>
        <v/>
      </c>
      <c r="J812" t="str">
        <f t="array" ref="J812">IFERROR(INDEX($G$2:$G$2050,_xlfn.AGGREGATE(15,6,(ROW($G$2:$G$2050)-ROW($G$2)+1)/($G$2:$G$2050&lt;&gt;""),ROWS(J$1:J812))),"")</f>
        <v/>
      </c>
      <c r="K812" t="str">
        <f>IF(J812="","",INDEX('Assignment Tool'!E828:E2861,MATCH(FA_DATA!J812,'Assignment Tool'!D828:D2861,0)))</f>
        <v/>
      </c>
    </row>
    <row r="813" spans="1:11" x14ac:dyDescent="0.25">
      <c r="A813" s="118" t="str">
        <f t="shared" si="24"/>
        <v/>
      </c>
      <c r="G813" t="str">
        <f>IF('Assignment Tool'!C813="","",IF('Assignment Tool'!C813="FST",'Assignment Tool'!D813,""))</f>
        <v/>
      </c>
      <c r="H813">
        <v>813</v>
      </c>
      <c r="I813" t="str">
        <f t="shared" si="25"/>
        <v/>
      </c>
      <c r="J813" t="str">
        <f t="array" ref="J813">IFERROR(INDEX($G$2:$G$2050,_xlfn.AGGREGATE(15,6,(ROW($G$2:$G$2050)-ROW($G$2)+1)/($G$2:$G$2050&lt;&gt;""),ROWS(J$1:J813))),"")</f>
        <v/>
      </c>
      <c r="K813" t="str">
        <f>IF(J813="","",INDEX('Assignment Tool'!E829:E2862,MATCH(FA_DATA!J813,'Assignment Tool'!D829:D2862,0)))</f>
        <v/>
      </c>
    </row>
    <row r="814" spans="1:11" x14ac:dyDescent="0.25">
      <c r="A814" s="118" t="str">
        <f t="shared" si="24"/>
        <v/>
      </c>
      <c r="G814" t="str">
        <f>IF('Assignment Tool'!C814="","",IF('Assignment Tool'!C814="FST",'Assignment Tool'!D814,""))</f>
        <v/>
      </c>
      <c r="H814">
        <v>814</v>
      </c>
      <c r="I814" t="str">
        <f t="shared" si="25"/>
        <v/>
      </c>
      <c r="J814" t="str">
        <f t="array" ref="J814">IFERROR(INDEX($G$2:$G$2050,_xlfn.AGGREGATE(15,6,(ROW($G$2:$G$2050)-ROW($G$2)+1)/($G$2:$G$2050&lt;&gt;""),ROWS(J$1:J814))),"")</f>
        <v/>
      </c>
      <c r="K814" t="str">
        <f>IF(J814="","",INDEX('Assignment Tool'!E830:E2863,MATCH(FA_DATA!J814,'Assignment Tool'!D830:D2863,0)))</f>
        <v/>
      </c>
    </row>
    <row r="815" spans="1:11" x14ac:dyDescent="0.25">
      <c r="A815" s="118" t="str">
        <f t="shared" si="24"/>
        <v/>
      </c>
      <c r="G815" t="str">
        <f>IF('Assignment Tool'!C815="","",IF('Assignment Tool'!C815="FST",'Assignment Tool'!D815,""))</f>
        <v/>
      </c>
      <c r="H815">
        <v>815</v>
      </c>
      <c r="I815" t="str">
        <f t="shared" si="25"/>
        <v/>
      </c>
      <c r="J815" t="str">
        <f t="array" ref="J815">IFERROR(INDEX($G$2:$G$2050,_xlfn.AGGREGATE(15,6,(ROW($G$2:$G$2050)-ROW($G$2)+1)/($G$2:$G$2050&lt;&gt;""),ROWS(J$1:J815))),"")</f>
        <v/>
      </c>
      <c r="K815" t="str">
        <f>IF(J815="","",INDEX('Assignment Tool'!E831:E2864,MATCH(FA_DATA!J815,'Assignment Tool'!D831:D2864,0)))</f>
        <v/>
      </c>
    </row>
    <row r="816" spans="1:11" x14ac:dyDescent="0.25">
      <c r="A816" s="118" t="str">
        <f t="shared" si="24"/>
        <v/>
      </c>
      <c r="G816" t="str">
        <f>IF('Assignment Tool'!C816="","",IF('Assignment Tool'!C816="FST",'Assignment Tool'!D816,""))</f>
        <v/>
      </c>
      <c r="H816">
        <v>816</v>
      </c>
      <c r="I816" t="str">
        <f t="shared" si="25"/>
        <v/>
      </c>
      <c r="J816" t="str">
        <f t="array" ref="J816">IFERROR(INDEX($G$2:$G$2050,_xlfn.AGGREGATE(15,6,(ROW($G$2:$G$2050)-ROW($G$2)+1)/($G$2:$G$2050&lt;&gt;""),ROWS(J$1:J816))),"")</f>
        <v/>
      </c>
      <c r="K816" t="str">
        <f>IF(J816="","",INDEX('Assignment Tool'!E832:E2865,MATCH(FA_DATA!J816,'Assignment Tool'!D832:D2865,0)))</f>
        <v/>
      </c>
    </row>
    <row r="817" spans="1:11" x14ac:dyDescent="0.25">
      <c r="A817" s="118" t="str">
        <f t="shared" si="24"/>
        <v/>
      </c>
      <c r="G817" t="str">
        <f>IF('Assignment Tool'!C817="","",IF('Assignment Tool'!C817="FST",'Assignment Tool'!D817,""))</f>
        <v/>
      </c>
      <c r="H817">
        <v>817</v>
      </c>
      <c r="I817" t="str">
        <f t="shared" si="25"/>
        <v/>
      </c>
      <c r="J817" t="str">
        <f t="array" ref="J817">IFERROR(INDEX($G$2:$G$2050,_xlfn.AGGREGATE(15,6,(ROW($G$2:$G$2050)-ROW($G$2)+1)/($G$2:$G$2050&lt;&gt;""),ROWS(J$1:J817))),"")</f>
        <v/>
      </c>
      <c r="K817" t="str">
        <f>IF(J817="","",INDEX('Assignment Tool'!E833:E2866,MATCH(FA_DATA!J817,'Assignment Tool'!D833:D2866,0)))</f>
        <v/>
      </c>
    </row>
    <row r="818" spans="1:11" x14ac:dyDescent="0.25">
      <c r="A818" s="118" t="str">
        <f t="shared" si="24"/>
        <v/>
      </c>
      <c r="G818" t="str">
        <f>IF('Assignment Tool'!C818="","",IF('Assignment Tool'!C818="FST",'Assignment Tool'!D818,""))</f>
        <v/>
      </c>
      <c r="H818">
        <v>818</v>
      </c>
      <c r="I818" t="str">
        <f t="shared" si="25"/>
        <v/>
      </c>
      <c r="J818" t="str">
        <f t="array" ref="J818">IFERROR(INDEX($G$2:$G$2050,_xlfn.AGGREGATE(15,6,(ROW($G$2:$G$2050)-ROW($G$2)+1)/($G$2:$G$2050&lt;&gt;""),ROWS(J$1:J818))),"")</f>
        <v/>
      </c>
      <c r="K818" t="str">
        <f>IF(J818="","",INDEX('Assignment Tool'!E834:E2867,MATCH(FA_DATA!J818,'Assignment Tool'!D834:D2867,0)))</f>
        <v/>
      </c>
    </row>
    <row r="819" spans="1:11" x14ac:dyDescent="0.25">
      <c r="A819" s="118" t="str">
        <f t="shared" si="24"/>
        <v/>
      </c>
      <c r="G819" t="str">
        <f>IF('Assignment Tool'!C819="","",IF('Assignment Tool'!C819="FST",'Assignment Tool'!D819,""))</f>
        <v/>
      </c>
      <c r="H819">
        <v>819</v>
      </c>
      <c r="I819" t="str">
        <f t="shared" si="25"/>
        <v/>
      </c>
      <c r="J819" t="str">
        <f t="array" ref="J819">IFERROR(INDEX($G$2:$G$2050,_xlfn.AGGREGATE(15,6,(ROW($G$2:$G$2050)-ROW($G$2)+1)/($G$2:$G$2050&lt;&gt;""),ROWS(J$1:J819))),"")</f>
        <v/>
      </c>
      <c r="K819" t="str">
        <f>IF(J819="","",INDEX('Assignment Tool'!E835:E2868,MATCH(FA_DATA!J819,'Assignment Tool'!D835:D2868,0)))</f>
        <v/>
      </c>
    </row>
    <row r="820" spans="1:11" x14ac:dyDescent="0.25">
      <c r="A820" s="118" t="str">
        <f t="shared" si="24"/>
        <v/>
      </c>
      <c r="G820" t="str">
        <f>IF('Assignment Tool'!C820="","",IF('Assignment Tool'!C820="FST",'Assignment Tool'!D820,""))</f>
        <v/>
      </c>
      <c r="H820">
        <v>820</v>
      </c>
      <c r="I820" t="str">
        <f t="shared" si="25"/>
        <v/>
      </c>
      <c r="J820" t="str">
        <f t="array" ref="J820">IFERROR(INDEX($G$2:$G$2050,_xlfn.AGGREGATE(15,6,(ROW($G$2:$G$2050)-ROW($G$2)+1)/($G$2:$G$2050&lt;&gt;""),ROWS(J$1:J820))),"")</f>
        <v/>
      </c>
      <c r="K820" t="str">
        <f>IF(J820="","",INDEX('Assignment Tool'!E836:E2869,MATCH(FA_DATA!J820,'Assignment Tool'!D836:D2869,0)))</f>
        <v/>
      </c>
    </row>
    <row r="821" spans="1:11" x14ac:dyDescent="0.25">
      <c r="A821" s="118" t="str">
        <f t="shared" si="24"/>
        <v/>
      </c>
      <c r="G821" t="str">
        <f>IF('Assignment Tool'!C821="","",IF('Assignment Tool'!C821="FST",'Assignment Tool'!D821,""))</f>
        <v/>
      </c>
      <c r="H821">
        <v>821</v>
      </c>
      <c r="I821" t="str">
        <f t="shared" si="25"/>
        <v/>
      </c>
      <c r="J821" t="str">
        <f t="array" ref="J821">IFERROR(INDEX($G$2:$G$2050,_xlfn.AGGREGATE(15,6,(ROW($G$2:$G$2050)-ROW($G$2)+1)/($G$2:$G$2050&lt;&gt;""),ROWS(J$1:J821))),"")</f>
        <v/>
      </c>
      <c r="K821" t="str">
        <f>IF(J821="","",INDEX('Assignment Tool'!E837:E2870,MATCH(FA_DATA!J821,'Assignment Tool'!D837:D2870,0)))</f>
        <v/>
      </c>
    </row>
    <row r="822" spans="1:11" x14ac:dyDescent="0.25">
      <c r="A822" s="118" t="str">
        <f t="shared" si="24"/>
        <v/>
      </c>
      <c r="G822" t="str">
        <f>IF('Assignment Tool'!C822="","",IF('Assignment Tool'!C822="FST",'Assignment Tool'!D822,""))</f>
        <v/>
      </c>
      <c r="H822">
        <v>822</v>
      </c>
      <c r="I822" t="str">
        <f t="shared" si="25"/>
        <v/>
      </c>
      <c r="J822" t="str">
        <f t="array" ref="J822">IFERROR(INDEX($G$2:$G$2050,_xlfn.AGGREGATE(15,6,(ROW($G$2:$G$2050)-ROW($G$2)+1)/($G$2:$G$2050&lt;&gt;""),ROWS(J$1:J822))),"")</f>
        <v/>
      </c>
      <c r="K822" t="str">
        <f>IF(J822="","",INDEX('Assignment Tool'!E838:E2871,MATCH(FA_DATA!J822,'Assignment Tool'!D838:D2871,0)))</f>
        <v/>
      </c>
    </row>
    <row r="823" spans="1:11" x14ac:dyDescent="0.25">
      <c r="A823" s="118" t="str">
        <f t="shared" si="24"/>
        <v/>
      </c>
      <c r="G823" t="str">
        <f>IF('Assignment Tool'!C823="","",IF('Assignment Tool'!C823="FST",'Assignment Tool'!D823,""))</f>
        <v/>
      </c>
      <c r="H823">
        <v>823</v>
      </c>
      <c r="I823" t="str">
        <f t="shared" si="25"/>
        <v/>
      </c>
      <c r="J823" t="str">
        <f t="array" ref="J823">IFERROR(INDEX($G$2:$G$2050,_xlfn.AGGREGATE(15,6,(ROW($G$2:$G$2050)-ROW($G$2)+1)/($G$2:$G$2050&lt;&gt;""),ROWS(J$1:J823))),"")</f>
        <v/>
      </c>
      <c r="K823" t="str">
        <f>IF(J823="","",INDEX('Assignment Tool'!E839:E2872,MATCH(FA_DATA!J823,'Assignment Tool'!D839:D2872,0)))</f>
        <v/>
      </c>
    </row>
    <row r="824" spans="1:11" x14ac:dyDescent="0.25">
      <c r="A824" s="118" t="str">
        <f t="shared" si="24"/>
        <v/>
      </c>
      <c r="G824" t="str">
        <f>IF('Assignment Tool'!C824="","",IF('Assignment Tool'!C824="FST",'Assignment Tool'!D824,""))</f>
        <v/>
      </c>
      <c r="H824">
        <v>824</v>
      </c>
      <c r="I824" t="str">
        <f t="shared" si="25"/>
        <v/>
      </c>
      <c r="J824" t="str">
        <f t="array" ref="J824">IFERROR(INDEX($G$2:$G$2050,_xlfn.AGGREGATE(15,6,(ROW($G$2:$G$2050)-ROW($G$2)+1)/($G$2:$G$2050&lt;&gt;""),ROWS(J$1:J824))),"")</f>
        <v/>
      </c>
      <c r="K824" t="str">
        <f>IF(J824="","",INDEX('Assignment Tool'!E840:E2873,MATCH(FA_DATA!J824,'Assignment Tool'!D840:D2873,0)))</f>
        <v/>
      </c>
    </row>
    <row r="825" spans="1:11" x14ac:dyDescent="0.25">
      <c r="A825" s="118" t="str">
        <f t="shared" si="24"/>
        <v/>
      </c>
      <c r="G825" t="str">
        <f>IF('Assignment Tool'!C825="","",IF('Assignment Tool'!C825="FST",'Assignment Tool'!D825,""))</f>
        <v/>
      </c>
      <c r="H825">
        <v>825</v>
      </c>
      <c r="I825" t="str">
        <f t="shared" si="25"/>
        <v/>
      </c>
      <c r="J825" t="str">
        <f t="array" ref="J825">IFERROR(INDEX($G$2:$G$2050,_xlfn.AGGREGATE(15,6,(ROW($G$2:$G$2050)-ROW($G$2)+1)/($G$2:$G$2050&lt;&gt;""),ROWS(J$1:J825))),"")</f>
        <v/>
      </c>
      <c r="K825" t="str">
        <f>IF(J825="","",INDEX('Assignment Tool'!E841:E2874,MATCH(FA_DATA!J825,'Assignment Tool'!D841:D2874,0)))</f>
        <v/>
      </c>
    </row>
    <row r="826" spans="1:11" x14ac:dyDescent="0.25">
      <c r="A826" s="118" t="str">
        <f t="shared" si="24"/>
        <v/>
      </c>
      <c r="G826" t="str">
        <f>IF('Assignment Tool'!C826="","",IF('Assignment Tool'!C826="FST",'Assignment Tool'!D826,""))</f>
        <v/>
      </c>
      <c r="H826">
        <v>826</v>
      </c>
      <c r="I826" t="str">
        <f t="shared" si="25"/>
        <v/>
      </c>
      <c r="J826" t="str">
        <f t="array" ref="J826">IFERROR(INDEX($G$2:$G$2050,_xlfn.AGGREGATE(15,6,(ROW($G$2:$G$2050)-ROW($G$2)+1)/($G$2:$G$2050&lt;&gt;""),ROWS(J$1:J826))),"")</f>
        <v/>
      </c>
      <c r="K826" t="str">
        <f>IF(J826="","",INDEX('Assignment Tool'!E842:E2875,MATCH(FA_DATA!J826,'Assignment Tool'!D842:D2875,0)))</f>
        <v/>
      </c>
    </row>
    <row r="827" spans="1:11" x14ac:dyDescent="0.25">
      <c r="A827" s="118" t="str">
        <f t="shared" si="24"/>
        <v/>
      </c>
      <c r="G827" t="str">
        <f>IF('Assignment Tool'!C827="","",IF('Assignment Tool'!C827="FST",'Assignment Tool'!D827,""))</f>
        <v/>
      </c>
      <c r="H827">
        <v>827</v>
      </c>
      <c r="I827" t="str">
        <f t="shared" si="25"/>
        <v/>
      </c>
      <c r="J827" t="str">
        <f t="array" ref="J827">IFERROR(INDEX($G$2:$G$2050,_xlfn.AGGREGATE(15,6,(ROW($G$2:$G$2050)-ROW($G$2)+1)/($G$2:$G$2050&lt;&gt;""),ROWS(J$1:J827))),"")</f>
        <v/>
      </c>
      <c r="K827" t="str">
        <f>IF(J827="","",INDEX('Assignment Tool'!E843:E2876,MATCH(FA_DATA!J827,'Assignment Tool'!D843:D2876,0)))</f>
        <v/>
      </c>
    </row>
    <row r="828" spans="1:11" x14ac:dyDescent="0.25">
      <c r="A828" s="118" t="str">
        <f t="shared" si="24"/>
        <v/>
      </c>
      <c r="G828" t="str">
        <f>IF('Assignment Tool'!C828="","",IF('Assignment Tool'!C828="FST",'Assignment Tool'!D828,""))</f>
        <v/>
      </c>
      <c r="H828">
        <v>828</v>
      </c>
      <c r="I828" t="str">
        <f t="shared" si="25"/>
        <v/>
      </c>
      <c r="J828" t="str">
        <f t="array" ref="J828">IFERROR(INDEX($G$2:$G$2050,_xlfn.AGGREGATE(15,6,(ROW($G$2:$G$2050)-ROW($G$2)+1)/($G$2:$G$2050&lt;&gt;""),ROWS(J$1:J828))),"")</f>
        <v/>
      </c>
      <c r="K828" t="str">
        <f>IF(J828="","",INDEX('Assignment Tool'!E844:E2877,MATCH(FA_DATA!J828,'Assignment Tool'!D844:D2877,0)))</f>
        <v/>
      </c>
    </row>
    <row r="829" spans="1:11" x14ac:dyDescent="0.25">
      <c r="A829" s="118" t="str">
        <f t="shared" si="24"/>
        <v/>
      </c>
      <c r="G829" t="str">
        <f>IF('Assignment Tool'!C829="","",IF('Assignment Tool'!C829="FST",'Assignment Tool'!D829,""))</f>
        <v/>
      </c>
      <c r="H829">
        <v>829</v>
      </c>
      <c r="I829" t="str">
        <f t="shared" si="25"/>
        <v/>
      </c>
      <c r="J829" t="str">
        <f t="array" ref="J829">IFERROR(INDEX($G$2:$G$2050,_xlfn.AGGREGATE(15,6,(ROW($G$2:$G$2050)-ROW($G$2)+1)/($G$2:$G$2050&lt;&gt;""),ROWS(J$1:J829))),"")</f>
        <v/>
      </c>
      <c r="K829" t="str">
        <f>IF(J829="","",INDEX('Assignment Tool'!E845:E2878,MATCH(FA_DATA!J829,'Assignment Tool'!D845:D2878,0)))</f>
        <v/>
      </c>
    </row>
    <row r="830" spans="1:11" x14ac:dyDescent="0.25">
      <c r="A830" s="118" t="str">
        <f t="shared" si="24"/>
        <v/>
      </c>
      <c r="G830" t="str">
        <f>IF('Assignment Tool'!C830="","",IF('Assignment Tool'!C830="FST",'Assignment Tool'!D830,""))</f>
        <v/>
      </c>
      <c r="H830">
        <v>830</v>
      </c>
      <c r="I830" t="str">
        <f t="shared" si="25"/>
        <v/>
      </c>
      <c r="J830" t="str">
        <f t="array" ref="J830">IFERROR(INDEX($G$2:$G$2050,_xlfn.AGGREGATE(15,6,(ROW($G$2:$G$2050)-ROW($G$2)+1)/($G$2:$G$2050&lt;&gt;""),ROWS(J$1:J830))),"")</f>
        <v/>
      </c>
      <c r="K830" t="str">
        <f>IF(J830="","",INDEX('Assignment Tool'!E846:E2879,MATCH(FA_DATA!J830,'Assignment Tool'!D846:D2879,0)))</f>
        <v/>
      </c>
    </row>
    <row r="831" spans="1:11" x14ac:dyDescent="0.25">
      <c r="A831" s="118" t="str">
        <f t="shared" si="24"/>
        <v/>
      </c>
      <c r="G831" t="str">
        <f>IF('Assignment Tool'!C831="","",IF('Assignment Tool'!C831="FST",'Assignment Tool'!D831,""))</f>
        <v/>
      </c>
      <c r="H831">
        <v>831</v>
      </c>
      <c r="I831" t="str">
        <f t="shared" si="25"/>
        <v/>
      </c>
      <c r="J831" t="str">
        <f t="array" ref="J831">IFERROR(INDEX($G$2:$G$2050,_xlfn.AGGREGATE(15,6,(ROW($G$2:$G$2050)-ROW($G$2)+1)/($G$2:$G$2050&lt;&gt;""),ROWS(J$1:J831))),"")</f>
        <v/>
      </c>
      <c r="K831" t="str">
        <f>IF(J831="","",INDEX('Assignment Tool'!E847:E2880,MATCH(FA_DATA!J831,'Assignment Tool'!D847:D2880,0)))</f>
        <v/>
      </c>
    </row>
    <row r="832" spans="1:11" x14ac:dyDescent="0.25">
      <c r="A832" s="118" t="str">
        <f t="shared" si="24"/>
        <v/>
      </c>
      <c r="G832" t="str">
        <f>IF('Assignment Tool'!C832="","",IF('Assignment Tool'!C832="FST",'Assignment Tool'!D832,""))</f>
        <v/>
      </c>
      <c r="H832">
        <v>832</v>
      </c>
      <c r="I832" t="str">
        <f t="shared" si="25"/>
        <v/>
      </c>
      <c r="J832" t="str">
        <f t="array" ref="J832">IFERROR(INDEX($G$2:$G$2050,_xlfn.AGGREGATE(15,6,(ROW($G$2:$G$2050)-ROW($G$2)+1)/($G$2:$G$2050&lt;&gt;""),ROWS(J$1:J832))),"")</f>
        <v/>
      </c>
      <c r="K832" t="str">
        <f>IF(J832="","",INDEX('Assignment Tool'!E848:E2881,MATCH(FA_DATA!J832,'Assignment Tool'!D848:D2881,0)))</f>
        <v/>
      </c>
    </row>
    <row r="833" spans="1:11" x14ac:dyDescent="0.25">
      <c r="A833" s="118" t="str">
        <f t="shared" si="24"/>
        <v/>
      </c>
      <c r="G833" t="str">
        <f>IF('Assignment Tool'!C833="","",IF('Assignment Tool'!C833="FST",'Assignment Tool'!D833,""))</f>
        <v/>
      </c>
      <c r="H833">
        <v>833</v>
      </c>
      <c r="I833" t="str">
        <f t="shared" si="25"/>
        <v/>
      </c>
      <c r="J833" t="str">
        <f t="array" ref="J833">IFERROR(INDEX($G$2:$G$2050,_xlfn.AGGREGATE(15,6,(ROW($G$2:$G$2050)-ROW($G$2)+1)/($G$2:$G$2050&lt;&gt;""),ROWS(J$1:J833))),"")</f>
        <v/>
      </c>
      <c r="K833" t="str">
        <f>IF(J833="","",INDEX('Assignment Tool'!E849:E2882,MATCH(FA_DATA!J833,'Assignment Tool'!D849:D2882,0)))</f>
        <v/>
      </c>
    </row>
    <row r="834" spans="1:11" x14ac:dyDescent="0.25">
      <c r="A834" s="118" t="str">
        <f t="shared" ref="A834:A897" si="26">VLOOKUP(H834,$I$1:$J$1000,2)</f>
        <v/>
      </c>
      <c r="G834" t="str">
        <f>IF('Assignment Tool'!C834="","",IF('Assignment Tool'!C834="FST",'Assignment Tool'!D834,""))</f>
        <v/>
      </c>
      <c r="H834">
        <v>834</v>
      </c>
      <c r="I834" t="str">
        <f t="shared" si="25"/>
        <v/>
      </c>
      <c r="J834" t="str">
        <f t="array" ref="J834">IFERROR(INDEX($G$2:$G$2050,_xlfn.AGGREGATE(15,6,(ROW($G$2:$G$2050)-ROW($G$2)+1)/($G$2:$G$2050&lt;&gt;""),ROWS(J$1:J834))),"")</f>
        <v/>
      </c>
      <c r="K834" t="str">
        <f>IF(J834="","",INDEX('Assignment Tool'!E850:E2883,MATCH(FA_DATA!J834,'Assignment Tool'!D850:D2883,0)))</f>
        <v/>
      </c>
    </row>
    <row r="835" spans="1:11" x14ac:dyDescent="0.25">
      <c r="A835" s="118" t="str">
        <f t="shared" si="26"/>
        <v/>
      </c>
      <c r="G835" t="str">
        <f>IF('Assignment Tool'!C835="","",IF('Assignment Tool'!C835="FST",'Assignment Tool'!D835,""))</f>
        <v/>
      </c>
      <c r="H835">
        <v>835</v>
      </c>
      <c r="I835" t="str">
        <f t="shared" ref="I835:I898" si="27">IFERROR((I834+K834),"")</f>
        <v/>
      </c>
      <c r="J835" t="str">
        <f t="array" ref="J835">IFERROR(INDEX($G$2:$G$2050,_xlfn.AGGREGATE(15,6,(ROW($G$2:$G$2050)-ROW($G$2)+1)/($G$2:$G$2050&lt;&gt;""),ROWS(J$1:J835))),"")</f>
        <v/>
      </c>
      <c r="K835" t="str">
        <f>IF(J835="","",INDEX('Assignment Tool'!E851:E2884,MATCH(FA_DATA!J835,'Assignment Tool'!D851:D2884,0)))</f>
        <v/>
      </c>
    </row>
    <row r="836" spans="1:11" x14ac:dyDescent="0.25">
      <c r="A836" s="118" t="str">
        <f t="shared" si="26"/>
        <v/>
      </c>
      <c r="G836" t="str">
        <f>IF('Assignment Tool'!C836="","",IF('Assignment Tool'!C836="FST",'Assignment Tool'!D836,""))</f>
        <v/>
      </c>
      <c r="H836">
        <v>836</v>
      </c>
      <c r="I836" t="str">
        <f t="shared" si="27"/>
        <v/>
      </c>
      <c r="J836" t="str">
        <f t="array" ref="J836">IFERROR(INDEX($G$2:$G$2050,_xlfn.AGGREGATE(15,6,(ROW($G$2:$G$2050)-ROW($G$2)+1)/($G$2:$G$2050&lt;&gt;""),ROWS(J$1:J836))),"")</f>
        <v/>
      </c>
      <c r="K836" t="str">
        <f>IF(J836="","",INDEX('Assignment Tool'!E852:E2885,MATCH(FA_DATA!J836,'Assignment Tool'!D852:D2885,0)))</f>
        <v/>
      </c>
    </row>
    <row r="837" spans="1:11" x14ac:dyDescent="0.25">
      <c r="A837" s="118" t="str">
        <f t="shared" si="26"/>
        <v/>
      </c>
      <c r="G837" t="str">
        <f>IF('Assignment Tool'!C837="","",IF('Assignment Tool'!C837="FST",'Assignment Tool'!D837,""))</f>
        <v/>
      </c>
      <c r="H837">
        <v>837</v>
      </c>
      <c r="I837" t="str">
        <f t="shared" si="27"/>
        <v/>
      </c>
      <c r="J837" t="str">
        <f t="array" ref="J837">IFERROR(INDEX($G$2:$G$2050,_xlfn.AGGREGATE(15,6,(ROW($G$2:$G$2050)-ROW($G$2)+1)/($G$2:$G$2050&lt;&gt;""),ROWS(J$1:J837))),"")</f>
        <v/>
      </c>
      <c r="K837" t="str">
        <f>IF(J837="","",INDEX('Assignment Tool'!E853:E2886,MATCH(FA_DATA!J837,'Assignment Tool'!D853:D2886,0)))</f>
        <v/>
      </c>
    </row>
    <row r="838" spans="1:11" x14ac:dyDescent="0.25">
      <c r="A838" s="118" t="str">
        <f t="shared" si="26"/>
        <v/>
      </c>
      <c r="G838" t="str">
        <f>IF('Assignment Tool'!C838="","",IF('Assignment Tool'!C838="FST",'Assignment Tool'!D838,""))</f>
        <v/>
      </c>
      <c r="H838">
        <v>838</v>
      </c>
      <c r="I838" t="str">
        <f t="shared" si="27"/>
        <v/>
      </c>
      <c r="J838" t="str">
        <f t="array" ref="J838">IFERROR(INDEX($G$2:$G$2050,_xlfn.AGGREGATE(15,6,(ROW($G$2:$G$2050)-ROW($G$2)+1)/($G$2:$G$2050&lt;&gt;""),ROWS(J$1:J838))),"")</f>
        <v/>
      </c>
      <c r="K838" t="str">
        <f>IF(J838="","",INDEX('Assignment Tool'!E854:E2887,MATCH(FA_DATA!J838,'Assignment Tool'!D854:D2887,0)))</f>
        <v/>
      </c>
    </row>
    <row r="839" spans="1:11" x14ac:dyDescent="0.25">
      <c r="A839" s="118" t="str">
        <f t="shared" si="26"/>
        <v/>
      </c>
      <c r="G839" t="str">
        <f>IF('Assignment Tool'!C839="","",IF('Assignment Tool'!C839="FST",'Assignment Tool'!D839,""))</f>
        <v/>
      </c>
      <c r="H839">
        <v>839</v>
      </c>
      <c r="I839" t="str">
        <f t="shared" si="27"/>
        <v/>
      </c>
      <c r="J839" t="str">
        <f t="array" ref="J839">IFERROR(INDEX($G$2:$G$2050,_xlfn.AGGREGATE(15,6,(ROW($G$2:$G$2050)-ROW($G$2)+1)/($G$2:$G$2050&lt;&gt;""),ROWS(J$1:J839))),"")</f>
        <v/>
      </c>
      <c r="K839" t="str">
        <f>IF(J839="","",INDEX('Assignment Tool'!E855:E2888,MATCH(FA_DATA!J839,'Assignment Tool'!D855:D2888,0)))</f>
        <v/>
      </c>
    </row>
    <row r="840" spans="1:11" x14ac:dyDescent="0.25">
      <c r="A840" s="118" t="str">
        <f t="shared" si="26"/>
        <v/>
      </c>
      <c r="G840" t="str">
        <f>IF('Assignment Tool'!C840="","",IF('Assignment Tool'!C840="FST",'Assignment Tool'!D840,""))</f>
        <v/>
      </c>
      <c r="H840">
        <v>840</v>
      </c>
      <c r="I840" t="str">
        <f t="shared" si="27"/>
        <v/>
      </c>
      <c r="J840" t="str">
        <f t="array" ref="J840">IFERROR(INDEX($G$2:$G$2050,_xlfn.AGGREGATE(15,6,(ROW($G$2:$G$2050)-ROW($G$2)+1)/($G$2:$G$2050&lt;&gt;""),ROWS(J$1:J840))),"")</f>
        <v/>
      </c>
      <c r="K840" t="str">
        <f>IF(J840="","",INDEX('Assignment Tool'!E856:E2889,MATCH(FA_DATA!J840,'Assignment Tool'!D856:D2889,0)))</f>
        <v/>
      </c>
    </row>
    <row r="841" spans="1:11" x14ac:dyDescent="0.25">
      <c r="A841" s="118" t="str">
        <f t="shared" si="26"/>
        <v/>
      </c>
      <c r="G841" t="str">
        <f>IF('Assignment Tool'!C841="","",IF('Assignment Tool'!C841="FST",'Assignment Tool'!D841,""))</f>
        <v/>
      </c>
      <c r="H841">
        <v>841</v>
      </c>
      <c r="I841" t="str">
        <f t="shared" si="27"/>
        <v/>
      </c>
      <c r="J841" t="str">
        <f t="array" ref="J841">IFERROR(INDEX($G$2:$G$2050,_xlfn.AGGREGATE(15,6,(ROW($G$2:$G$2050)-ROW($G$2)+1)/($G$2:$G$2050&lt;&gt;""),ROWS(J$1:J841))),"")</f>
        <v/>
      </c>
      <c r="K841" t="str">
        <f>IF(J841="","",INDEX('Assignment Tool'!E857:E2890,MATCH(FA_DATA!J841,'Assignment Tool'!D857:D2890,0)))</f>
        <v/>
      </c>
    </row>
    <row r="842" spans="1:11" x14ac:dyDescent="0.25">
      <c r="A842" s="118" t="str">
        <f t="shared" si="26"/>
        <v/>
      </c>
      <c r="G842" t="str">
        <f>IF('Assignment Tool'!C842="","",IF('Assignment Tool'!C842="FST",'Assignment Tool'!D842,""))</f>
        <v/>
      </c>
      <c r="H842">
        <v>842</v>
      </c>
      <c r="I842" t="str">
        <f t="shared" si="27"/>
        <v/>
      </c>
      <c r="J842" t="str">
        <f t="array" ref="J842">IFERROR(INDEX($G$2:$G$2050,_xlfn.AGGREGATE(15,6,(ROW($G$2:$G$2050)-ROW($G$2)+1)/($G$2:$G$2050&lt;&gt;""),ROWS(J$1:J842))),"")</f>
        <v/>
      </c>
      <c r="K842" t="str">
        <f>IF(J842="","",INDEX('Assignment Tool'!E858:E2891,MATCH(FA_DATA!J842,'Assignment Tool'!D858:D2891,0)))</f>
        <v/>
      </c>
    </row>
    <row r="843" spans="1:11" x14ac:dyDescent="0.25">
      <c r="A843" s="118" t="str">
        <f t="shared" si="26"/>
        <v/>
      </c>
      <c r="G843" t="str">
        <f>IF('Assignment Tool'!C843="","",IF('Assignment Tool'!C843="FST",'Assignment Tool'!D843,""))</f>
        <v/>
      </c>
      <c r="H843">
        <v>843</v>
      </c>
      <c r="I843" t="str">
        <f t="shared" si="27"/>
        <v/>
      </c>
      <c r="J843" t="str">
        <f t="array" ref="J843">IFERROR(INDEX($G$2:$G$2050,_xlfn.AGGREGATE(15,6,(ROW($G$2:$G$2050)-ROW($G$2)+1)/($G$2:$G$2050&lt;&gt;""),ROWS(J$1:J843))),"")</f>
        <v/>
      </c>
      <c r="K843" t="str">
        <f>IF(J843="","",INDEX('Assignment Tool'!E859:E2892,MATCH(FA_DATA!J843,'Assignment Tool'!D859:D2892,0)))</f>
        <v/>
      </c>
    </row>
    <row r="844" spans="1:11" x14ac:dyDescent="0.25">
      <c r="A844" s="118" t="str">
        <f t="shared" si="26"/>
        <v/>
      </c>
      <c r="G844" t="str">
        <f>IF('Assignment Tool'!C844="","",IF('Assignment Tool'!C844="FST",'Assignment Tool'!D844,""))</f>
        <v/>
      </c>
      <c r="H844">
        <v>844</v>
      </c>
      <c r="I844" t="str">
        <f t="shared" si="27"/>
        <v/>
      </c>
      <c r="J844" t="str">
        <f t="array" ref="J844">IFERROR(INDEX($G$2:$G$2050,_xlfn.AGGREGATE(15,6,(ROW($G$2:$G$2050)-ROW($G$2)+1)/($G$2:$G$2050&lt;&gt;""),ROWS(J$1:J844))),"")</f>
        <v/>
      </c>
      <c r="K844" t="str">
        <f>IF(J844="","",INDEX('Assignment Tool'!E860:E2893,MATCH(FA_DATA!J844,'Assignment Tool'!D860:D2893,0)))</f>
        <v/>
      </c>
    </row>
    <row r="845" spans="1:11" x14ac:dyDescent="0.25">
      <c r="A845" s="118" t="str">
        <f t="shared" si="26"/>
        <v/>
      </c>
      <c r="G845" t="str">
        <f>IF('Assignment Tool'!C845="","",IF('Assignment Tool'!C845="FST",'Assignment Tool'!D845,""))</f>
        <v/>
      </c>
      <c r="H845">
        <v>845</v>
      </c>
      <c r="I845" t="str">
        <f t="shared" si="27"/>
        <v/>
      </c>
      <c r="J845" t="str">
        <f t="array" ref="J845">IFERROR(INDEX($G$2:$G$2050,_xlfn.AGGREGATE(15,6,(ROW($G$2:$G$2050)-ROW($G$2)+1)/($G$2:$G$2050&lt;&gt;""),ROWS(J$1:J845))),"")</f>
        <v/>
      </c>
      <c r="K845" t="str">
        <f>IF(J845="","",INDEX('Assignment Tool'!E861:E2894,MATCH(FA_DATA!J845,'Assignment Tool'!D861:D2894,0)))</f>
        <v/>
      </c>
    </row>
    <row r="846" spans="1:11" x14ac:dyDescent="0.25">
      <c r="A846" s="118" t="str">
        <f t="shared" si="26"/>
        <v/>
      </c>
      <c r="G846" t="str">
        <f>IF('Assignment Tool'!C846="","",IF('Assignment Tool'!C846="FST",'Assignment Tool'!D846,""))</f>
        <v/>
      </c>
      <c r="H846">
        <v>846</v>
      </c>
      <c r="I846" t="str">
        <f t="shared" si="27"/>
        <v/>
      </c>
      <c r="J846" t="str">
        <f t="array" ref="J846">IFERROR(INDEX($G$2:$G$2050,_xlfn.AGGREGATE(15,6,(ROW($G$2:$G$2050)-ROW($G$2)+1)/($G$2:$G$2050&lt;&gt;""),ROWS(J$1:J846))),"")</f>
        <v/>
      </c>
      <c r="K846" t="str">
        <f>IF(J846="","",INDEX('Assignment Tool'!E862:E2895,MATCH(FA_DATA!J846,'Assignment Tool'!D862:D2895,0)))</f>
        <v/>
      </c>
    </row>
    <row r="847" spans="1:11" x14ac:dyDescent="0.25">
      <c r="A847" s="118" t="str">
        <f t="shared" si="26"/>
        <v/>
      </c>
      <c r="G847" t="str">
        <f>IF('Assignment Tool'!C847="","",IF('Assignment Tool'!C847="FST",'Assignment Tool'!D847,""))</f>
        <v/>
      </c>
      <c r="H847">
        <v>847</v>
      </c>
      <c r="I847" t="str">
        <f t="shared" si="27"/>
        <v/>
      </c>
      <c r="J847" t="str">
        <f t="array" ref="J847">IFERROR(INDEX($G$2:$G$2050,_xlfn.AGGREGATE(15,6,(ROW($G$2:$G$2050)-ROW($G$2)+1)/($G$2:$G$2050&lt;&gt;""),ROWS(J$1:J847))),"")</f>
        <v/>
      </c>
      <c r="K847" t="str">
        <f>IF(J847="","",INDEX('Assignment Tool'!E863:E2896,MATCH(FA_DATA!J847,'Assignment Tool'!D863:D2896,0)))</f>
        <v/>
      </c>
    </row>
    <row r="848" spans="1:11" x14ac:dyDescent="0.25">
      <c r="A848" s="118" t="str">
        <f t="shared" si="26"/>
        <v/>
      </c>
      <c r="G848" t="str">
        <f>IF('Assignment Tool'!C848="","",IF('Assignment Tool'!C848="FST",'Assignment Tool'!D848,""))</f>
        <v/>
      </c>
      <c r="H848">
        <v>848</v>
      </c>
      <c r="I848" t="str">
        <f t="shared" si="27"/>
        <v/>
      </c>
      <c r="J848" t="str">
        <f t="array" ref="J848">IFERROR(INDEX($G$2:$G$2050,_xlfn.AGGREGATE(15,6,(ROW($G$2:$G$2050)-ROW($G$2)+1)/($G$2:$G$2050&lt;&gt;""),ROWS(J$1:J848))),"")</f>
        <v/>
      </c>
      <c r="K848" t="str">
        <f>IF(J848="","",INDEX('Assignment Tool'!E864:E2897,MATCH(FA_DATA!J848,'Assignment Tool'!D864:D2897,0)))</f>
        <v/>
      </c>
    </row>
    <row r="849" spans="1:11" x14ac:dyDescent="0.25">
      <c r="A849" s="118" t="str">
        <f t="shared" si="26"/>
        <v/>
      </c>
      <c r="G849" t="str">
        <f>IF('Assignment Tool'!C849="","",IF('Assignment Tool'!C849="FST",'Assignment Tool'!D849,""))</f>
        <v/>
      </c>
      <c r="H849">
        <v>849</v>
      </c>
      <c r="I849" t="str">
        <f t="shared" si="27"/>
        <v/>
      </c>
      <c r="J849" t="str">
        <f t="array" ref="J849">IFERROR(INDEX($G$2:$G$2050,_xlfn.AGGREGATE(15,6,(ROW($G$2:$G$2050)-ROW($G$2)+1)/($G$2:$G$2050&lt;&gt;""),ROWS(J$1:J849))),"")</f>
        <v/>
      </c>
      <c r="K849" t="str">
        <f>IF(J849="","",INDEX('Assignment Tool'!E865:E2898,MATCH(FA_DATA!J849,'Assignment Tool'!D865:D2898,0)))</f>
        <v/>
      </c>
    </row>
    <row r="850" spans="1:11" x14ac:dyDescent="0.25">
      <c r="A850" s="118" t="str">
        <f t="shared" si="26"/>
        <v/>
      </c>
      <c r="G850" t="str">
        <f>IF('Assignment Tool'!C850="","",IF('Assignment Tool'!C850="FST",'Assignment Tool'!D850,""))</f>
        <v/>
      </c>
      <c r="H850">
        <v>850</v>
      </c>
      <c r="I850" t="str">
        <f t="shared" si="27"/>
        <v/>
      </c>
      <c r="J850" t="str">
        <f t="array" ref="J850">IFERROR(INDEX($G$2:$G$2050,_xlfn.AGGREGATE(15,6,(ROW($G$2:$G$2050)-ROW($G$2)+1)/($G$2:$G$2050&lt;&gt;""),ROWS(J$1:J850))),"")</f>
        <v/>
      </c>
      <c r="K850" t="str">
        <f>IF(J850="","",INDEX('Assignment Tool'!E866:E2899,MATCH(FA_DATA!J850,'Assignment Tool'!D866:D2899,0)))</f>
        <v/>
      </c>
    </row>
    <row r="851" spans="1:11" x14ac:dyDescent="0.25">
      <c r="A851" s="118" t="str">
        <f t="shared" si="26"/>
        <v/>
      </c>
      <c r="G851" t="str">
        <f>IF('Assignment Tool'!C851="","",IF('Assignment Tool'!C851="FST",'Assignment Tool'!D851,""))</f>
        <v/>
      </c>
      <c r="H851">
        <v>851</v>
      </c>
      <c r="I851" t="str">
        <f t="shared" si="27"/>
        <v/>
      </c>
      <c r="J851" t="str">
        <f t="array" ref="J851">IFERROR(INDEX($G$2:$G$2050,_xlfn.AGGREGATE(15,6,(ROW($G$2:$G$2050)-ROW($G$2)+1)/($G$2:$G$2050&lt;&gt;""),ROWS(J$1:J851))),"")</f>
        <v/>
      </c>
      <c r="K851" t="str">
        <f>IF(J851="","",INDEX('Assignment Tool'!E867:E2900,MATCH(FA_DATA!J851,'Assignment Tool'!D867:D2900,0)))</f>
        <v/>
      </c>
    </row>
    <row r="852" spans="1:11" x14ac:dyDescent="0.25">
      <c r="A852" s="118" t="str">
        <f t="shared" si="26"/>
        <v/>
      </c>
      <c r="G852" t="str">
        <f>IF('Assignment Tool'!C852="","",IF('Assignment Tool'!C852="FST",'Assignment Tool'!D852,""))</f>
        <v/>
      </c>
      <c r="H852">
        <v>852</v>
      </c>
      <c r="I852" t="str">
        <f t="shared" si="27"/>
        <v/>
      </c>
      <c r="J852" t="str">
        <f t="array" ref="J852">IFERROR(INDEX($G$2:$G$2050,_xlfn.AGGREGATE(15,6,(ROW($G$2:$G$2050)-ROW($G$2)+1)/($G$2:$G$2050&lt;&gt;""),ROWS(J$1:J852))),"")</f>
        <v/>
      </c>
      <c r="K852" t="str">
        <f>IF(J852="","",INDEX('Assignment Tool'!E868:E2901,MATCH(FA_DATA!J852,'Assignment Tool'!D868:D2901,0)))</f>
        <v/>
      </c>
    </row>
    <row r="853" spans="1:11" x14ac:dyDescent="0.25">
      <c r="A853" s="118" t="str">
        <f t="shared" si="26"/>
        <v/>
      </c>
      <c r="G853" t="str">
        <f>IF('Assignment Tool'!C853="","",IF('Assignment Tool'!C853="FST",'Assignment Tool'!D853,""))</f>
        <v/>
      </c>
      <c r="H853">
        <v>853</v>
      </c>
      <c r="I853" t="str">
        <f t="shared" si="27"/>
        <v/>
      </c>
      <c r="J853" t="str">
        <f t="array" ref="J853">IFERROR(INDEX($G$2:$G$2050,_xlfn.AGGREGATE(15,6,(ROW($G$2:$G$2050)-ROW($G$2)+1)/($G$2:$G$2050&lt;&gt;""),ROWS(J$1:J853))),"")</f>
        <v/>
      </c>
      <c r="K853" t="str">
        <f>IF(J853="","",INDEX('Assignment Tool'!E869:E2902,MATCH(FA_DATA!J853,'Assignment Tool'!D869:D2902,0)))</f>
        <v/>
      </c>
    </row>
    <row r="854" spans="1:11" x14ac:dyDescent="0.25">
      <c r="A854" s="118" t="str">
        <f t="shared" si="26"/>
        <v/>
      </c>
      <c r="G854" t="str">
        <f>IF('Assignment Tool'!C854="","",IF('Assignment Tool'!C854="FST",'Assignment Tool'!D854,""))</f>
        <v/>
      </c>
      <c r="H854">
        <v>854</v>
      </c>
      <c r="I854" t="str">
        <f t="shared" si="27"/>
        <v/>
      </c>
      <c r="J854" t="str">
        <f t="array" ref="J854">IFERROR(INDEX($G$2:$G$2050,_xlfn.AGGREGATE(15,6,(ROW($G$2:$G$2050)-ROW($G$2)+1)/($G$2:$G$2050&lt;&gt;""),ROWS(J$1:J854))),"")</f>
        <v/>
      </c>
      <c r="K854" t="str">
        <f>IF(J854="","",INDEX('Assignment Tool'!E870:E2903,MATCH(FA_DATA!J854,'Assignment Tool'!D870:D2903,0)))</f>
        <v/>
      </c>
    </row>
    <row r="855" spans="1:11" x14ac:dyDescent="0.25">
      <c r="A855" s="118" t="str">
        <f t="shared" si="26"/>
        <v/>
      </c>
      <c r="G855" t="str">
        <f>IF('Assignment Tool'!C855="","",IF('Assignment Tool'!C855="FST",'Assignment Tool'!D855,""))</f>
        <v/>
      </c>
      <c r="H855">
        <v>855</v>
      </c>
      <c r="I855" t="str">
        <f t="shared" si="27"/>
        <v/>
      </c>
      <c r="J855" t="str">
        <f t="array" ref="J855">IFERROR(INDEX($G$2:$G$2050,_xlfn.AGGREGATE(15,6,(ROW($G$2:$G$2050)-ROW($G$2)+1)/($G$2:$G$2050&lt;&gt;""),ROWS(J$1:J855))),"")</f>
        <v/>
      </c>
      <c r="K855" t="str">
        <f>IF(J855="","",INDEX('Assignment Tool'!E871:E2904,MATCH(FA_DATA!J855,'Assignment Tool'!D871:D2904,0)))</f>
        <v/>
      </c>
    </row>
    <row r="856" spans="1:11" x14ac:dyDescent="0.25">
      <c r="A856" s="118" t="str">
        <f t="shared" si="26"/>
        <v/>
      </c>
      <c r="G856" t="str">
        <f>IF('Assignment Tool'!C856="","",IF('Assignment Tool'!C856="FST",'Assignment Tool'!D856,""))</f>
        <v/>
      </c>
      <c r="H856">
        <v>856</v>
      </c>
      <c r="I856" t="str">
        <f t="shared" si="27"/>
        <v/>
      </c>
      <c r="J856" t="str">
        <f t="array" ref="J856">IFERROR(INDEX($G$2:$G$2050,_xlfn.AGGREGATE(15,6,(ROW($G$2:$G$2050)-ROW($G$2)+1)/($G$2:$G$2050&lt;&gt;""),ROWS(J$1:J856))),"")</f>
        <v/>
      </c>
      <c r="K856" t="str">
        <f>IF(J856="","",INDEX('Assignment Tool'!E872:E2905,MATCH(FA_DATA!J856,'Assignment Tool'!D872:D2905,0)))</f>
        <v/>
      </c>
    </row>
    <row r="857" spans="1:11" x14ac:dyDescent="0.25">
      <c r="A857" s="118" t="str">
        <f t="shared" si="26"/>
        <v/>
      </c>
      <c r="G857" t="str">
        <f>IF('Assignment Tool'!C857="","",IF('Assignment Tool'!C857="FST",'Assignment Tool'!D857,""))</f>
        <v/>
      </c>
      <c r="H857">
        <v>857</v>
      </c>
      <c r="I857" t="str">
        <f t="shared" si="27"/>
        <v/>
      </c>
      <c r="J857" t="str">
        <f t="array" ref="J857">IFERROR(INDEX($G$2:$G$2050,_xlfn.AGGREGATE(15,6,(ROW($G$2:$G$2050)-ROW($G$2)+1)/($G$2:$G$2050&lt;&gt;""),ROWS(J$1:J857))),"")</f>
        <v/>
      </c>
      <c r="K857" t="str">
        <f>IF(J857="","",INDEX('Assignment Tool'!E873:E2906,MATCH(FA_DATA!J857,'Assignment Tool'!D873:D2906,0)))</f>
        <v/>
      </c>
    </row>
    <row r="858" spans="1:11" x14ac:dyDescent="0.25">
      <c r="A858" s="118" t="str">
        <f t="shared" si="26"/>
        <v/>
      </c>
      <c r="G858" t="str">
        <f>IF('Assignment Tool'!C858="","",IF('Assignment Tool'!C858="FST",'Assignment Tool'!D858,""))</f>
        <v/>
      </c>
      <c r="H858">
        <v>858</v>
      </c>
      <c r="I858" t="str">
        <f t="shared" si="27"/>
        <v/>
      </c>
      <c r="J858" t="str">
        <f t="array" ref="J858">IFERROR(INDEX($G$2:$G$2050,_xlfn.AGGREGATE(15,6,(ROW($G$2:$G$2050)-ROW($G$2)+1)/($G$2:$G$2050&lt;&gt;""),ROWS(J$1:J858))),"")</f>
        <v/>
      </c>
      <c r="K858" t="str">
        <f>IF(J858="","",INDEX('Assignment Tool'!E874:E2907,MATCH(FA_DATA!J858,'Assignment Tool'!D874:D2907,0)))</f>
        <v/>
      </c>
    </row>
    <row r="859" spans="1:11" x14ac:dyDescent="0.25">
      <c r="A859" s="118" t="str">
        <f t="shared" si="26"/>
        <v/>
      </c>
      <c r="G859" t="str">
        <f>IF('Assignment Tool'!C859="","",IF('Assignment Tool'!C859="FST",'Assignment Tool'!D859,""))</f>
        <v/>
      </c>
      <c r="H859">
        <v>859</v>
      </c>
      <c r="I859" t="str">
        <f t="shared" si="27"/>
        <v/>
      </c>
      <c r="J859" t="str">
        <f t="array" ref="J859">IFERROR(INDEX($G$2:$G$2050,_xlfn.AGGREGATE(15,6,(ROW($G$2:$G$2050)-ROW($G$2)+1)/($G$2:$G$2050&lt;&gt;""),ROWS(J$1:J859))),"")</f>
        <v/>
      </c>
      <c r="K859" t="str">
        <f>IF(J859="","",INDEX('Assignment Tool'!E875:E2908,MATCH(FA_DATA!J859,'Assignment Tool'!D875:D2908,0)))</f>
        <v/>
      </c>
    </row>
    <row r="860" spans="1:11" x14ac:dyDescent="0.25">
      <c r="A860" s="118" t="str">
        <f t="shared" si="26"/>
        <v/>
      </c>
      <c r="G860" t="str">
        <f>IF('Assignment Tool'!C860="","",IF('Assignment Tool'!C860="FST",'Assignment Tool'!D860,""))</f>
        <v/>
      </c>
      <c r="H860">
        <v>860</v>
      </c>
      <c r="I860" t="str">
        <f t="shared" si="27"/>
        <v/>
      </c>
      <c r="J860" t="str">
        <f t="array" ref="J860">IFERROR(INDEX($G$2:$G$2050,_xlfn.AGGREGATE(15,6,(ROW($G$2:$G$2050)-ROW($G$2)+1)/($G$2:$G$2050&lt;&gt;""),ROWS(J$1:J860))),"")</f>
        <v/>
      </c>
      <c r="K860" t="str">
        <f>IF(J860="","",INDEX('Assignment Tool'!E876:E2909,MATCH(FA_DATA!J860,'Assignment Tool'!D876:D2909,0)))</f>
        <v/>
      </c>
    </row>
    <row r="861" spans="1:11" x14ac:dyDescent="0.25">
      <c r="A861" s="118" t="str">
        <f t="shared" si="26"/>
        <v/>
      </c>
      <c r="G861" t="str">
        <f>IF('Assignment Tool'!C861="","",IF('Assignment Tool'!C861="FST",'Assignment Tool'!D861,""))</f>
        <v/>
      </c>
      <c r="H861">
        <v>861</v>
      </c>
      <c r="I861" t="str">
        <f t="shared" si="27"/>
        <v/>
      </c>
      <c r="J861" t="str">
        <f t="array" ref="J861">IFERROR(INDEX($G$2:$G$2050,_xlfn.AGGREGATE(15,6,(ROW($G$2:$G$2050)-ROW($G$2)+1)/($G$2:$G$2050&lt;&gt;""),ROWS(J$1:J861))),"")</f>
        <v/>
      </c>
      <c r="K861" t="str">
        <f>IF(J861="","",INDEX('Assignment Tool'!E877:E2910,MATCH(FA_DATA!J861,'Assignment Tool'!D877:D2910,0)))</f>
        <v/>
      </c>
    </row>
    <row r="862" spans="1:11" x14ac:dyDescent="0.25">
      <c r="A862" s="118" t="str">
        <f t="shared" si="26"/>
        <v/>
      </c>
      <c r="G862" t="str">
        <f>IF('Assignment Tool'!C862="","",IF('Assignment Tool'!C862="FST",'Assignment Tool'!D862,""))</f>
        <v/>
      </c>
      <c r="H862">
        <v>862</v>
      </c>
      <c r="I862" t="str">
        <f t="shared" si="27"/>
        <v/>
      </c>
      <c r="J862" t="str">
        <f t="array" ref="J862">IFERROR(INDEX($G$2:$G$2050,_xlfn.AGGREGATE(15,6,(ROW($G$2:$G$2050)-ROW($G$2)+1)/($G$2:$G$2050&lt;&gt;""),ROWS(J$1:J862))),"")</f>
        <v/>
      </c>
      <c r="K862" t="str">
        <f>IF(J862="","",INDEX('Assignment Tool'!E878:E2911,MATCH(FA_DATA!J862,'Assignment Tool'!D878:D2911,0)))</f>
        <v/>
      </c>
    </row>
    <row r="863" spans="1:11" x14ac:dyDescent="0.25">
      <c r="A863" s="118" t="str">
        <f t="shared" si="26"/>
        <v/>
      </c>
      <c r="G863" t="str">
        <f>IF('Assignment Tool'!C863="","",IF('Assignment Tool'!C863="FST",'Assignment Tool'!D863,""))</f>
        <v/>
      </c>
      <c r="H863">
        <v>863</v>
      </c>
      <c r="I863" t="str">
        <f t="shared" si="27"/>
        <v/>
      </c>
      <c r="J863" t="str">
        <f t="array" ref="J863">IFERROR(INDEX($G$2:$G$2050,_xlfn.AGGREGATE(15,6,(ROW($G$2:$G$2050)-ROW($G$2)+1)/($G$2:$G$2050&lt;&gt;""),ROWS(J$1:J863))),"")</f>
        <v/>
      </c>
      <c r="K863" t="str">
        <f>IF(J863="","",INDEX('Assignment Tool'!E879:E2912,MATCH(FA_DATA!J863,'Assignment Tool'!D879:D2912,0)))</f>
        <v/>
      </c>
    </row>
    <row r="864" spans="1:11" x14ac:dyDescent="0.25">
      <c r="A864" s="118" t="str">
        <f t="shared" si="26"/>
        <v/>
      </c>
      <c r="G864" t="str">
        <f>IF('Assignment Tool'!C864="","",IF('Assignment Tool'!C864="FST",'Assignment Tool'!D864,""))</f>
        <v/>
      </c>
      <c r="H864">
        <v>864</v>
      </c>
      <c r="I864" t="str">
        <f t="shared" si="27"/>
        <v/>
      </c>
      <c r="J864" t="str">
        <f t="array" ref="J864">IFERROR(INDEX($G$2:$G$2050,_xlfn.AGGREGATE(15,6,(ROW($G$2:$G$2050)-ROW($G$2)+1)/($G$2:$G$2050&lt;&gt;""),ROWS(J$1:J864))),"")</f>
        <v/>
      </c>
      <c r="K864" t="str">
        <f>IF(J864="","",INDEX('Assignment Tool'!E880:E2913,MATCH(FA_DATA!J864,'Assignment Tool'!D880:D2913,0)))</f>
        <v/>
      </c>
    </row>
    <row r="865" spans="1:11" x14ac:dyDescent="0.25">
      <c r="A865" s="118" t="str">
        <f t="shared" si="26"/>
        <v/>
      </c>
      <c r="G865" t="str">
        <f>IF('Assignment Tool'!C865="","",IF('Assignment Tool'!C865="FST",'Assignment Tool'!D865,""))</f>
        <v/>
      </c>
      <c r="H865">
        <v>865</v>
      </c>
      <c r="I865" t="str">
        <f t="shared" si="27"/>
        <v/>
      </c>
      <c r="J865" t="str">
        <f t="array" ref="J865">IFERROR(INDEX($G$2:$G$2050,_xlfn.AGGREGATE(15,6,(ROW($G$2:$G$2050)-ROW($G$2)+1)/($G$2:$G$2050&lt;&gt;""),ROWS(J$1:J865))),"")</f>
        <v/>
      </c>
      <c r="K865" t="str">
        <f>IF(J865="","",INDEX('Assignment Tool'!E881:E2914,MATCH(FA_DATA!J865,'Assignment Tool'!D881:D2914,0)))</f>
        <v/>
      </c>
    </row>
    <row r="866" spans="1:11" x14ac:dyDescent="0.25">
      <c r="A866" s="118" t="str">
        <f t="shared" si="26"/>
        <v/>
      </c>
      <c r="G866" t="str">
        <f>IF('Assignment Tool'!C866="","",IF('Assignment Tool'!C866="FST",'Assignment Tool'!D866,""))</f>
        <v/>
      </c>
      <c r="H866">
        <v>866</v>
      </c>
      <c r="I866" t="str">
        <f t="shared" si="27"/>
        <v/>
      </c>
      <c r="J866" t="str">
        <f t="array" ref="J866">IFERROR(INDEX($G$2:$G$2050,_xlfn.AGGREGATE(15,6,(ROW($G$2:$G$2050)-ROW($G$2)+1)/($G$2:$G$2050&lt;&gt;""),ROWS(J$1:J866))),"")</f>
        <v/>
      </c>
      <c r="K866" t="str">
        <f>IF(J866="","",INDEX('Assignment Tool'!E882:E2915,MATCH(FA_DATA!J866,'Assignment Tool'!D882:D2915,0)))</f>
        <v/>
      </c>
    </row>
    <row r="867" spans="1:11" x14ac:dyDescent="0.25">
      <c r="A867" s="118" t="str">
        <f t="shared" si="26"/>
        <v/>
      </c>
      <c r="G867" t="str">
        <f>IF('Assignment Tool'!C867="","",IF('Assignment Tool'!C867="FST",'Assignment Tool'!D867,""))</f>
        <v/>
      </c>
      <c r="H867">
        <v>867</v>
      </c>
      <c r="I867" t="str">
        <f t="shared" si="27"/>
        <v/>
      </c>
      <c r="J867" t="str">
        <f t="array" ref="J867">IFERROR(INDEX($G$2:$G$2050,_xlfn.AGGREGATE(15,6,(ROW($G$2:$G$2050)-ROW($G$2)+1)/($G$2:$G$2050&lt;&gt;""),ROWS(J$1:J867))),"")</f>
        <v/>
      </c>
      <c r="K867" t="str">
        <f>IF(J867="","",INDEX('Assignment Tool'!E883:E2916,MATCH(FA_DATA!J867,'Assignment Tool'!D883:D2916,0)))</f>
        <v/>
      </c>
    </row>
    <row r="868" spans="1:11" x14ac:dyDescent="0.25">
      <c r="A868" s="118" t="str">
        <f t="shared" si="26"/>
        <v/>
      </c>
      <c r="G868" t="str">
        <f>IF('Assignment Tool'!C868="","",IF('Assignment Tool'!C868="FST",'Assignment Tool'!D868,""))</f>
        <v/>
      </c>
      <c r="H868">
        <v>868</v>
      </c>
      <c r="I868" t="str">
        <f t="shared" si="27"/>
        <v/>
      </c>
      <c r="J868" t="str">
        <f t="array" ref="J868">IFERROR(INDEX($G$2:$G$2050,_xlfn.AGGREGATE(15,6,(ROW($G$2:$G$2050)-ROW($G$2)+1)/($G$2:$G$2050&lt;&gt;""),ROWS(J$1:J868))),"")</f>
        <v/>
      </c>
      <c r="K868" t="str">
        <f>IF(J868="","",INDEX('Assignment Tool'!E884:E2917,MATCH(FA_DATA!J868,'Assignment Tool'!D884:D2917,0)))</f>
        <v/>
      </c>
    </row>
    <row r="869" spans="1:11" x14ac:dyDescent="0.25">
      <c r="A869" s="118" t="str">
        <f t="shared" si="26"/>
        <v/>
      </c>
      <c r="G869" t="str">
        <f>IF('Assignment Tool'!C869="","",IF('Assignment Tool'!C869="FST",'Assignment Tool'!D869,""))</f>
        <v/>
      </c>
      <c r="H869">
        <v>869</v>
      </c>
      <c r="I869" t="str">
        <f t="shared" si="27"/>
        <v/>
      </c>
      <c r="J869" t="str">
        <f t="array" ref="J869">IFERROR(INDEX($G$2:$G$2050,_xlfn.AGGREGATE(15,6,(ROW($G$2:$G$2050)-ROW($G$2)+1)/($G$2:$G$2050&lt;&gt;""),ROWS(J$1:J869))),"")</f>
        <v/>
      </c>
      <c r="K869" t="str">
        <f>IF(J869="","",INDEX('Assignment Tool'!E885:E2918,MATCH(FA_DATA!J869,'Assignment Tool'!D885:D2918,0)))</f>
        <v/>
      </c>
    </row>
    <row r="870" spans="1:11" x14ac:dyDescent="0.25">
      <c r="A870" s="118" t="str">
        <f t="shared" si="26"/>
        <v/>
      </c>
      <c r="G870" t="str">
        <f>IF('Assignment Tool'!C870="","",IF('Assignment Tool'!C870="FST",'Assignment Tool'!D870,""))</f>
        <v/>
      </c>
      <c r="H870">
        <v>870</v>
      </c>
      <c r="I870" t="str">
        <f t="shared" si="27"/>
        <v/>
      </c>
      <c r="J870" t="str">
        <f t="array" ref="J870">IFERROR(INDEX($G$2:$G$2050,_xlfn.AGGREGATE(15,6,(ROW($G$2:$G$2050)-ROW($G$2)+1)/($G$2:$G$2050&lt;&gt;""),ROWS(J$1:J870))),"")</f>
        <v/>
      </c>
      <c r="K870" t="str">
        <f>IF(J870="","",INDEX('Assignment Tool'!E886:E2919,MATCH(FA_DATA!J870,'Assignment Tool'!D886:D2919,0)))</f>
        <v/>
      </c>
    </row>
    <row r="871" spans="1:11" x14ac:dyDescent="0.25">
      <c r="A871" s="118" t="str">
        <f t="shared" si="26"/>
        <v/>
      </c>
      <c r="G871" t="str">
        <f>IF('Assignment Tool'!C871="","",IF('Assignment Tool'!C871="FST",'Assignment Tool'!D871,""))</f>
        <v/>
      </c>
      <c r="H871">
        <v>871</v>
      </c>
      <c r="I871" t="str">
        <f t="shared" si="27"/>
        <v/>
      </c>
      <c r="J871" t="str">
        <f t="array" ref="J871">IFERROR(INDEX($G$2:$G$2050,_xlfn.AGGREGATE(15,6,(ROW($G$2:$G$2050)-ROW($G$2)+1)/($G$2:$G$2050&lt;&gt;""),ROWS(J$1:J871))),"")</f>
        <v/>
      </c>
      <c r="K871" t="str">
        <f>IF(J871="","",INDEX('Assignment Tool'!E887:E2920,MATCH(FA_DATA!J871,'Assignment Tool'!D887:D2920,0)))</f>
        <v/>
      </c>
    </row>
    <row r="872" spans="1:11" x14ac:dyDescent="0.25">
      <c r="A872" s="118" t="str">
        <f t="shared" si="26"/>
        <v/>
      </c>
      <c r="G872" t="str">
        <f>IF('Assignment Tool'!C872="","",IF('Assignment Tool'!C872="FST",'Assignment Tool'!D872,""))</f>
        <v/>
      </c>
      <c r="H872">
        <v>872</v>
      </c>
      <c r="I872" t="str">
        <f t="shared" si="27"/>
        <v/>
      </c>
      <c r="J872" t="str">
        <f t="array" ref="J872">IFERROR(INDEX($G$2:$G$2050,_xlfn.AGGREGATE(15,6,(ROW($G$2:$G$2050)-ROW($G$2)+1)/($G$2:$G$2050&lt;&gt;""),ROWS(J$1:J872))),"")</f>
        <v/>
      </c>
      <c r="K872" t="str">
        <f>IF(J872="","",INDEX('Assignment Tool'!E888:E2921,MATCH(FA_DATA!J872,'Assignment Tool'!D888:D2921,0)))</f>
        <v/>
      </c>
    </row>
    <row r="873" spans="1:11" x14ac:dyDescent="0.25">
      <c r="A873" s="118" t="str">
        <f t="shared" si="26"/>
        <v/>
      </c>
      <c r="G873" t="str">
        <f>IF('Assignment Tool'!C873="","",IF('Assignment Tool'!C873="FST",'Assignment Tool'!D873,""))</f>
        <v/>
      </c>
      <c r="H873">
        <v>873</v>
      </c>
      <c r="I873" t="str">
        <f t="shared" si="27"/>
        <v/>
      </c>
      <c r="J873" t="str">
        <f t="array" ref="J873">IFERROR(INDEX($G$2:$G$2050,_xlfn.AGGREGATE(15,6,(ROW($G$2:$G$2050)-ROW($G$2)+1)/($G$2:$G$2050&lt;&gt;""),ROWS(J$1:J873))),"")</f>
        <v/>
      </c>
      <c r="K873" t="str">
        <f>IF(J873="","",INDEX('Assignment Tool'!E889:E2922,MATCH(FA_DATA!J873,'Assignment Tool'!D889:D2922,0)))</f>
        <v/>
      </c>
    </row>
    <row r="874" spans="1:11" x14ac:dyDescent="0.25">
      <c r="A874" s="118" t="str">
        <f t="shared" si="26"/>
        <v/>
      </c>
      <c r="G874" t="str">
        <f>IF('Assignment Tool'!C874="","",IF('Assignment Tool'!C874="FST",'Assignment Tool'!D874,""))</f>
        <v/>
      </c>
      <c r="H874">
        <v>874</v>
      </c>
      <c r="I874" t="str">
        <f t="shared" si="27"/>
        <v/>
      </c>
      <c r="J874" t="str">
        <f t="array" ref="J874">IFERROR(INDEX($G$2:$G$2050,_xlfn.AGGREGATE(15,6,(ROW($G$2:$G$2050)-ROW($G$2)+1)/($G$2:$G$2050&lt;&gt;""),ROWS(J$1:J874))),"")</f>
        <v/>
      </c>
      <c r="K874" t="str">
        <f>IF(J874="","",INDEX('Assignment Tool'!E890:E2923,MATCH(FA_DATA!J874,'Assignment Tool'!D890:D2923,0)))</f>
        <v/>
      </c>
    </row>
    <row r="875" spans="1:11" x14ac:dyDescent="0.25">
      <c r="A875" s="118" t="str">
        <f t="shared" si="26"/>
        <v/>
      </c>
      <c r="G875" t="str">
        <f>IF('Assignment Tool'!C875="","",IF('Assignment Tool'!C875="FST",'Assignment Tool'!D875,""))</f>
        <v/>
      </c>
      <c r="H875">
        <v>875</v>
      </c>
      <c r="I875" t="str">
        <f t="shared" si="27"/>
        <v/>
      </c>
      <c r="J875" t="str">
        <f t="array" ref="J875">IFERROR(INDEX($G$2:$G$2050,_xlfn.AGGREGATE(15,6,(ROW($G$2:$G$2050)-ROW($G$2)+1)/($G$2:$G$2050&lt;&gt;""),ROWS(J$1:J875))),"")</f>
        <v/>
      </c>
      <c r="K875" t="str">
        <f>IF(J875="","",INDEX('Assignment Tool'!E891:E2924,MATCH(FA_DATA!J875,'Assignment Tool'!D891:D2924,0)))</f>
        <v/>
      </c>
    </row>
    <row r="876" spans="1:11" x14ac:dyDescent="0.25">
      <c r="A876" s="118" t="str">
        <f t="shared" si="26"/>
        <v/>
      </c>
      <c r="G876" t="str">
        <f>IF('Assignment Tool'!C876="","",IF('Assignment Tool'!C876="FST",'Assignment Tool'!D876,""))</f>
        <v/>
      </c>
      <c r="H876">
        <v>876</v>
      </c>
      <c r="I876" t="str">
        <f t="shared" si="27"/>
        <v/>
      </c>
      <c r="J876" t="str">
        <f t="array" ref="J876">IFERROR(INDEX($G$2:$G$2050,_xlfn.AGGREGATE(15,6,(ROW($G$2:$G$2050)-ROW($G$2)+1)/($G$2:$G$2050&lt;&gt;""),ROWS(J$1:J876))),"")</f>
        <v/>
      </c>
      <c r="K876" t="str">
        <f>IF(J876="","",INDEX('Assignment Tool'!E892:E2925,MATCH(FA_DATA!J876,'Assignment Tool'!D892:D2925,0)))</f>
        <v/>
      </c>
    </row>
    <row r="877" spans="1:11" x14ac:dyDescent="0.25">
      <c r="A877" s="118" t="str">
        <f t="shared" si="26"/>
        <v/>
      </c>
      <c r="G877" t="str">
        <f>IF('Assignment Tool'!C877="","",IF('Assignment Tool'!C877="FST",'Assignment Tool'!D877,""))</f>
        <v/>
      </c>
      <c r="H877">
        <v>877</v>
      </c>
      <c r="I877" t="str">
        <f t="shared" si="27"/>
        <v/>
      </c>
      <c r="J877" t="str">
        <f t="array" ref="J877">IFERROR(INDEX($G$2:$G$2050,_xlfn.AGGREGATE(15,6,(ROW($G$2:$G$2050)-ROW($G$2)+1)/($G$2:$G$2050&lt;&gt;""),ROWS(J$1:J877))),"")</f>
        <v/>
      </c>
      <c r="K877" t="str">
        <f>IF(J877="","",INDEX('Assignment Tool'!E893:E2926,MATCH(FA_DATA!J877,'Assignment Tool'!D893:D2926,0)))</f>
        <v/>
      </c>
    </row>
    <row r="878" spans="1:11" x14ac:dyDescent="0.25">
      <c r="A878" s="118" t="str">
        <f t="shared" si="26"/>
        <v/>
      </c>
      <c r="G878" t="str">
        <f>IF('Assignment Tool'!C878="","",IF('Assignment Tool'!C878="FST",'Assignment Tool'!D878,""))</f>
        <v/>
      </c>
      <c r="H878">
        <v>878</v>
      </c>
      <c r="I878" t="str">
        <f t="shared" si="27"/>
        <v/>
      </c>
      <c r="J878" t="str">
        <f t="array" ref="J878">IFERROR(INDEX($G$2:$G$2050,_xlfn.AGGREGATE(15,6,(ROW($G$2:$G$2050)-ROW($G$2)+1)/($G$2:$G$2050&lt;&gt;""),ROWS(J$1:J878))),"")</f>
        <v/>
      </c>
      <c r="K878" t="str">
        <f>IF(J878="","",INDEX('Assignment Tool'!E894:E2927,MATCH(FA_DATA!J878,'Assignment Tool'!D894:D2927,0)))</f>
        <v/>
      </c>
    </row>
    <row r="879" spans="1:11" x14ac:dyDescent="0.25">
      <c r="A879" s="118" t="str">
        <f t="shared" si="26"/>
        <v/>
      </c>
      <c r="G879" t="str">
        <f>IF('Assignment Tool'!C879="","",IF('Assignment Tool'!C879="FST",'Assignment Tool'!D879,""))</f>
        <v/>
      </c>
      <c r="H879">
        <v>879</v>
      </c>
      <c r="I879" t="str">
        <f t="shared" si="27"/>
        <v/>
      </c>
      <c r="J879" t="str">
        <f t="array" ref="J879">IFERROR(INDEX($G$2:$G$2050,_xlfn.AGGREGATE(15,6,(ROW($G$2:$G$2050)-ROW($G$2)+1)/($G$2:$G$2050&lt;&gt;""),ROWS(J$1:J879))),"")</f>
        <v/>
      </c>
      <c r="K879" t="str">
        <f>IF(J879="","",INDEX('Assignment Tool'!E895:E2928,MATCH(FA_DATA!J879,'Assignment Tool'!D895:D2928,0)))</f>
        <v/>
      </c>
    </row>
    <row r="880" spans="1:11" x14ac:dyDescent="0.25">
      <c r="A880" s="118" t="str">
        <f t="shared" si="26"/>
        <v/>
      </c>
      <c r="G880" t="str">
        <f>IF('Assignment Tool'!C880="","",IF('Assignment Tool'!C880="FST",'Assignment Tool'!D880,""))</f>
        <v/>
      </c>
      <c r="H880">
        <v>880</v>
      </c>
      <c r="I880" t="str">
        <f t="shared" si="27"/>
        <v/>
      </c>
      <c r="J880" t="str">
        <f t="array" ref="J880">IFERROR(INDEX($G$2:$G$2050,_xlfn.AGGREGATE(15,6,(ROW($G$2:$G$2050)-ROW($G$2)+1)/($G$2:$G$2050&lt;&gt;""),ROWS(J$1:J880))),"")</f>
        <v/>
      </c>
      <c r="K880" t="str">
        <f>IF(J880="","",INDEX('Assignment Tool'!E896:E2929,MATCH(FA_DATA!J880,'Assignment Tool'!D896:D2929,0)))</f>
        <v/>
      </c>
    </row>
    <row r="881" spans="1:11" x14ac:dyDescent="0.25">
      <c r="A881" s="118" t="str">
        <f t="shared" si="26"/>
        <v/>
      </c>
      <c r="G881" t="str">
        <f>IF('Assignment Tool'!C881="","",IF('Assignment Tool'!C881="FST",'Assignment Tool'!D881,""))</f>
        <v/>
      </c>
      <c r="H881">
        <v>881</v>
      </c>
      <c r="I881" t="str">
        <f t="shared" si="27"/>
        <v/>
      </c>
      <c r="J881" t="str">
        <f t="array" ref="J881">IFERROR(INDEX($G$2:$G$2050,_xlfn.AGGREGATE(15,6,(ROW($G$2:$G$2050)-ROW($G$2)+1)/($G$2:$G$2050&lt;&gt;""),ROWS(J$1:J881))),"")</f>
        <v/>
      </c>
      <c r="K881" t="str">
        <f>IF(J881="","",INDEX('Assignment Tool'!E897:E2930,MATCH(FA_DATA!J881,'Assignment Tool'!D897:D2930,0)))</f>
        <v/>
      </c>
    </row>
    <row r="882" spans="1:11" x14ac:dyDescent="0.25">
      <c r="A882" s="118" t="str">
        <f t="shared" si="26"/>
        <v/>
      </c>
      <c r="G882" t="str">
        <f>IF('Assignment Tool'!C882="","",IF('Assignment Tool'!C882="FST",'Assignment Tool'!D882,""))</f>
        <v/>
      </c>
      <c r="H882">
        <v>882</v>
      </c>
      <c r="I882" t="str">
        <f t="shared" si="27"/>
        <v/>
      </c>
      <c r="J882" t="str">
        <f t="array" ref="J882">IFERROR(INDEX($G$2:$G$2050,_xlfn.AGGREGATE(15,6,(ROW($G$2:$G$2050)-ROW($G$2)+1)/($G$2:$G$2050&lt;&gt;""),ROWS(J$1:J882))),"")</f>
        <v/>
      </c>
      <c r="K882" t="str">
        <f>IF(J882="","",INDEX('Assignment Tool'!E898:E2931,MATCH(FA_DATA!J882,'Assignment Tool'!D898:D2931,0)))</f>
        <v/>
      </c>
    </row>
    <row r="883" spans="1:11" x14ac:dyDescent="0.25">
      <c r="A883" s="118" t="str">
        <f t="shared" si="26"/>
        <v/>
      </c>
      <c r="G883" t="str">
        <f>IF('Assignment Tool'!C883="","",IF('Assignment Tool'!C883="FST",'Assignment Tool'!D883,""))</f>
        <v/>
      </c>
      <c r="H883">
        <v>883</v>
      </c>
      <c r="I883" t="str">
        <f t="shared" si="27"/>
        <v/>
      </c>
      <c r="J883" t="str">
        <f t="array" ref="J883">IFERROR(INDEX($G$2:$G$2050,_xlfn.AGGREGATE(15,6,(ROW($G$2:$G$2050)-ROW($G$2)+1)/($G$2:$G$2050&lt;&gt;""),ROWS(J$1:J883))),"")</f>
        <v/>
      </c>
      <c r="K883" t="str">
        <f>IF(J883="","",INDEX('Assignment Tool'!E899:E2932,MATCH(FA_DATA!J883,'Assignment Tool'!D899:D2932,0)))</f>
        <v/>
      </c>
    </row>
    <row r="884" spans="1:11" x14ac:dyDescent="0.25">
      <c r="A884" s="118" t="str">
        <f t="shared" si="26"/>
        <v/>
      </c>
      <c r="G884" t="str">
        <f>IF('Assignment Tool'!C884="","",IF('Assignment Tool'!C884="FST",'Assignment Tool'!D884,""))</f>
        <v/>
      </c>
      <c r="H884">
        <v>884</v>
      </c>
      <c r="I884" t="str">
        <f t="shared" si="27"/>
        <v/>
      </c>
      <c r="J884" t="str">
        <f t="array" ref="J884">IFERROR(INDEX($G$2:$G$2050,_xlfn.AGGREGATE(15,6,(ROW($G$2:$G$2050)-ROW($G$2)+1)/($G$2:$G$2050&lt;&gt;""),ROWS(J$1:J884))),"")</f>
        <v/>
      </c>
      <c r="K884" t="str">
        <f>IF(J884="","",INDEX('Assignment Tool'!E900:E2933,MATCH(FA_DATA!J884,'Assignment Tool'!D900:D2933,0)))</f>
        <v/>
      </c>
    </row>
    <row r="885" spans="1:11" x14ac:dyDescent="0.25">
      <c r="A885" s="118" t="str">
        <f t="shared" si="26"/>
        <v/>
      </c>
      <c r="G885" t="str">
        <f>IF('Assignment Tool'!C885="","",IF('Assignment Tool'!C885="FST",'Assignment Tool'!D885,""))</f>
        <v/>
      </c>
      <c r="H885">
        <v>885</v>
      </c>
      <c r="I885" t="str">
        <f t="shared" si="27"/>
        <v/>
      </c>
      <c r="J885" t="str">
        <f t="array" ref="J885">IFERROR(INDEX($G$2:$G$2050,_xlfn.AGGREGATE(15,6,(ROW($G$2:$G$2050)-ROW($G$2)+1)/($G$2:$G$2050&lt;&gt;""),ROWS(J$1:J885))),"")</f>
        <v/>
      </c>
      <c r="K885" t="str">
        <f>IF(J885="","",INDEX('Assignment Tool'!E901:E2934,MATCH(FA_DATA!J885,'Assignment Tool'!D901:D2934,0)))</f>
        <v/>
      </c>
    </row>
    <row r="886" spans="1:11" x14ac:dyDescent="0.25">
      <c r="A886" s="118" t="str">
        <f t="shared" si="26"/>
        <v/>
      </c>
      <c r="G886" t="str">
        <f>IF('Assignment Tool'!C886="","",IF('Assignment Tool'!C886="FST",'Assignment Tool'!D886,""))</f>
        <v/>
      </c>
      <c r="H886">
        <v>886</v>
      </c>
      <c r="I886" t="str">
        <f t="shared" si="27"/>
        <v/>
      </c>
      <c r="J886" t="str">
        <f t="array" ref="J886">IFERROR(INDEX($G$2:$G$2050,_xlfn.AGGREGATE(15,6,(ROW($G$2:$G$2050)-ROW($G$2)+1)/($G$2:$G$2050&lt;&gt;""),ROWS(J$1:J886))),"")</f>
        <v/>
      </c>
      <c r="K886" t="str">
        <f>IF(J886="","",INDEX('Assignment Tool'!E902:E2935,MATCH(FA_DATA!J886,'Assignment Tool'!D902:D2935,0)))</f>
        <v/>
      </c>
    </row>
    <row r="887" spans="1:11" x14ac:dyDescent="0.25">
      <c r="A887" s="118" t="str">
        <f t="shared" si="26"/>
        <v/>
      </c>
      <c r="G887" t="str">
        <f>IF('Assignment Tool'!C887="","",IF('Assignment Tool'!C887="FST",'Assignment Tool'!D887,""))</f>
        <v/>
      </c>
      <c r="H887">
        <v>887</v>
      </c>
      <c r="I887" t="str">
        <f t="shared" si="27"/>
        <v/>
      </c>
      <c r="J887" t="str">
        <f t="array" ref="J887">IFERROR(INDEX($G$2:$G$2050,_xlfn.AGGREGATE(15,6,(ROW($G$2:$G$2050)-ROW($G$2)+1)/($G$2:$G$2050&lt;&gt;""),ROWS(J$1:J887))),"")</f>
        <v/>
      </c>
      <c r="K887" t="str">
        <f>IF(J887="","",INDEX('Assignment Tool'!E903:E2936,MATCH(FA_DATA!J887,'Assignment Tool'!D903:D2936,0)))</f>
        <v/>
      </c>
    </row>
    <row r="888" spans="1:11" x14ac:dyDescent="0.25">
      <c r="A888" s="118" t="str">
        <f t="shared" si="26"/>
        <v/>
      </c>
      <c r="G888" t="str">
        <f>IF('Assignment Tool'!C888="","",IF('Assignment Tool'!C888="FST",'Assignment Tool'!D888,""))</f>
        <v/>
      </c>
      <c r="H888">
        <v>888</v>
      </c>
      <c r="I888" t="str">
        <f t="shared" si="27"/>
        <v/>
      </c>
      <c r="J888" t="str">
        <f t="array" ref="J888">IFERROR(INDEX($G$2:$G$2050,_xlfn.AGGREGATE(15,6,(ROW($G$2:$G$2050)-ROW($G$2)+1)/($G$2:$G$2050&lt;&gt;""),ROWS(J$1:J888))),"")</f>
        <v/>
      </c>
      <c r="K888" t="str">
        <f>IF(J888="","",INDEX('Assignment Tool'!E904:E2937,MATCH(FA_DATA!J888,'Assignment Tool'!D904:D2937,0)))</f>
        <v/>
      </c>
    </row>
    <row r="889" spans="1:11" x14ac:dyDescent="0.25">
      <c r="A889" s="118" t="str">
        <f t="shared" si="26"/>
        <v/>
      </c>
      <c r="G889" t="str">
        <f>IF('Assignment Tool'!C889="","",IF('Assignment Tool'!C889="FST",'Assignment Tool'!D889,""))</f>
        <v/>
      </c>
      <c r="H889">
        <v>889</v>
      </c>
      <c r="I889" t="str">
        <f t="shared" si="27"/>
        <v/>
      </c>
      <c r="J889" t="str">
        <f t="array" ref="J889">IFERROR(INDEX($G$2:$G$2050,_xlfn.AGGREGATE(15,6,(ROW($G$2:$G$2050)-ROW($G$2)+1)/($G$2:$G$2050&lt;&gt;""),ROWS(J$1:J889))),"")</f>
        <v/>
      </c>
      <c r="K889" t="str">
        <f>IF(J889="","",INDEX('Assignment Tool'!E905:E2938,MATCH(FA_DATA!J889,'Assignment Tool'!D905:D2938,0)))</f>
        <v/>
      </c>
    </row>
    <row r="890" spans="1:11" x14ac:dyDescent="0.25">
      <c r="A890" s="118" t="str">
        <f t="shared" si="26"/>
        <v/>
      </c>
      <c r="G890" t="str">
        <f>IF('Assignment Tool'!C890="","",IF('Assignment Tool'!C890="FST",'Assignment Tool'!D890,""))</f>
        <v/>
      </c>
      <c r="H890">
        <v>890</v>
      </c>
      <c r="I890" t="str">
        <f t="shared" si="27"/>
        <v/>
      </c>
      <c r="J890" t="str">
        <f t="array" ref="J890">IFERROR(INDEX($G$2:$G$2050,_xlfn.AGGREGATE(15,6,(ROW($G$2:$G$2050)-ROW($G$2)+1)/($G$2:$G$2050&lt;&gt;""),ROWS(J$1:J890))),"")</f>
        <v/>
      </c>
      <c r="K890" t="str">
        <f>IF(J890="","",INDEX('Assignment Tool'!E906:E2939,MATCH(FA_DATA!J890,'Assignment Tool'!D906:D2939,0)))</f>
        <v/>
      </c>
    </row>
    <row r="891" spans="1:11" x14ac:dyDescent="0.25">
      <c r="A891" s="118" t="str">
        <f t="shared" si="26"/>
        <v/>
      </c>
      <c r="G891" t="str">
        <f>IF('Assignment Tool'!C891="","",IF('Assignment Tool'!C891="FST",'Assignment Tool'!D891,""))</f>
        <v/>
      </c>
      <c r="H891">
        <v>891</v>
      </c>
      <c r="I891" t="str">
        <f t="shared" si="27"/>
        <v/>
      </c>
      <c r="J891" t="str">
        <f t="array" ref="J891">IFERROR(INDEX($G$2:$G$2050,_xlfn.AGGREGATE(15,6,(ROW($G$2:$G$2050)-ROW($G$2)+1)/($G$2:$G$2050&lt;&gt;""),ROWS(J$1:J891))),"")</f>
        <v/>
      </c>
      <c r="K891" t="str">
        <f>IF(J891="","",INDEX('Assignment Tool'!E907:E2940,MATCH(FA_DATA!J891,'Assignment Tool'!D907:D2940,0)))</f>
        <v/>
      </c>
    </row>
    <row r="892" spans="1:11" x14ac:dyDescent="0.25">
      <c r="A892" s="118" t="str">
        <f t="shared" si="26"/>
        <v/>
      </c>
      <c r="G892" t="str">
        <f>IF('Assignment Tool'!C892="","",IF('Assignment Tool'!C892="FST",'Assignment Tool'!D892,""))</f>
        <v/>
      </c>
      <c r="H892">
        <v>892</v>
      </c>
      <c r="I892" t="str">
        <f t="shared" si="27"/>
        <v/>
      </c>
      <c r="J892" t="str">
        <f t="array" ref="J892">IFERROR(INDEX($G$2:$G$2050,_xlfn.AGGREGATE(15,6,(ROW($G$2:$G$2050)-ROW($G$2)+1)/($G$2:$G$2050&lt;&gt;""),ROWS(J$1:J892))),"")</f>
        <v/>
      </c>
      <c r="K892" t="str">
        <f>IF(J892="","",INDEX('Assignment Tool'!E908:E2941,MATCH(FA_DATA!J892,'Assignment Tool'!D908:D2941,0)))</f>
        <v/>
      </c>
    </row>
    <row r="893" spans="1:11" x14ac:dyDescent="0.25">
      <c r="A893" s="118" t="str">
        <f t="shared" si="26"/>
        <v/>
      </c>
      <c r="G893" t="str">
        <f>IF('Assignment Tool'!C893="","",IF('Assignment Tool'!C893="FST",'Assignment Tool'!D893,""))</f>
        <v/>
      </c>
      <c r="H893">
        <v>893</v>
      </c>
      <c r="I893" t="str">
        <f t="shared" si="27"/>
        <v/>
      </c>
      <c r="J893" t="str">
        <f t="array" ref="J893">IFERROR(INDEX($G$2:$G$2050,_xlfn.AGGREGATE(15,6,(ROW($G$2:$G$2050)-ROW($G$2)+1)/($G$2:$G$2050&lt;&gt;""),ROWS(J$1:J893))),"")</f>
        <v/>
      </c>
      <c r="K893" t="str">
        <f>IF(J893="","",INDEX('Assignment Tool'!E909:E2942,MATCH(FA_DATA!J893,'Assignment Tool'!D909:D2942,0)))</f>
        <v/>
      </c>
    </row>
    <row r="894" spans="1:11" x14ac:dyDescent="0.25">
      <c r="A894" s="118" t="str">
        <f t="shared" si="26"/>
        <v/>
      </c>
      <c r="G894" t="str">
        <f>IF('Assignment Tool'!C894="","",IF('Assignment Tool'!C894="FST",'Assignment Tool'!D894,""))</f>
        <v/>
      </c>
      <c r="H894">
        <v>894</v>
      </c>
      <c r="I894" t="str">
        <f t="shared" si="27"/>
        <v/>
      </c>
      <c r="J894" t="str">
        <f t="array" ref="J894">IFERROR(INDEX($G$2:$G$2050,_xlfn.AGGREGATE(15,6,(ROW($G$2:$G$2050)-ROW($G$2)+1)/($G$2:$G$2050&lt;&gt;""),ROWS(J$1:J894))),"")</f>
        <v/>
      </c>
      <c r="K894" t="str">
        <f>IF(J894="","",INDEX('Assignment Tool'!E910:E2943,MATCH(FA_DATA!J894,'Assignment Tool'!D910:D2943,0)))</f>
        <v/>
      </c>
    </row>
    <row r="895" spans="1:11" x14ac:dyDescent="0.25">
      <c r="A895" s="118" t="str">
        <f t="shared" si="26"/>
        <v/>
      </c>
      <c r="G895" t="str">
        <f>IF('Assignment Tool'!C895="","",IF('Assignment Tool'!C895="FST",'Assignment Tool'!D895,""))</f>
        <v/>
      </c>
      <c r="H895">
        <v>895</v>
      </c>
      <c r="I895" t="str">
        <f t="shared" si="27"/>
        <v/>
      </c>
      <c r="J895" t="str">
        <f t="array" ref="J895">IFERROR(INDEX($G$2:$G$2050,_xlfn.AGGREGATE(15,6,(ROW($G$2:$G$2050)-ROW($G$2)+1)/($G$2:$G$2050&lt;&gt;""),ROWS(J$1:J895))),"")</f>
        <v/>
      </c>
      <c r="K895" t="str">
        <f>IF(J895="","",INDEX('Assignment Tool'!E911:E2944,MATCH(FA_DATA!J895,'Assignment Tool'!D911:D2944,0)))</f>
        <v/>
      </c>
    </row>
    <row r="896" spans="1:11" x14ac:dyDescent="0.25">
      <c r="A896" s="118" t="str">
        <f t="shared" si="26"/>
        <v/>
      </c>
      <c r="G896" t="str">
        <f>IF('Assignment Tool'!C896="","",IF('Assignment Tool'!C896="FST",'Assignment Tool'!D896,""))</f>
        <v/>
      </c>
      <c r="H896">
        <v>896</v>
      </c>
      <c r="I896" t="str">
        <f t="shared" si="27"/>
        <v/>
      </c>
      <c r="J896" t="str">
        <f t="array" ref="J896">IFERROR(INDEX($G$2:$G$2050,_xlfn.AGGREGATE(15,6,(ROW($G$2:$G$2050)-ROW($G$2)+1)/($G$2:$G$2050&lt;&gt;""),ROWS(J$1:J896))),"")</f>
        <v/>
      </c>
      <c r="K896" t="str">
        <f>IF(J896="","",INDEX('Assignment Tool'!E912:E2945,MATCH(FA_DATA!J896,'Assignment Tool'!D912:D2945,0)))</f>
        <v/>
      </c>
    </row>
    <row r="897" spans="1:11" x14ac:dyDescent="0.25">
      <c r="A897" s="118" t="str">
        <f t="shared" si="26"/>
        <v/>
      </c>
      <c r="G897" t="str">
        <f>IF('Assignment Tool'!C897="","",IF('Assignment Tool'!C897="FST",'Assignment Tool'!D897,""))</f>
        <v/>
      </c>
      <c r="H897">
        <v>897</v>
      </c>
      <c r="I897" t="str">
        <f t="shared" si="27"/>
        <v/>
      </c>
      <c r="J897" t="str">
        <f t="array" ref="J897">IFERROR(INDEX($G$2:$G$2050,_xlfn.AGGREGATE(15,6,(ROW($G$2:$G$2050)-ROW($G$2)+1)/($G$2:$G$2050&lt;&gt;""),ROWS(J$1:J897))),"")</f>
        <v/>
      </c>
      <c r="K897" t="str">
        <f>IF(J897="","",INDEX('Assignment Tool'!E913:E2946,MATCH(FA_DATA!J897,'Assignment Tool'!D913:D2946,0)))</f>
        <v/>
      </c>
    </row>
    <row r="898" spans="1:11" x14ac:dyDescent="0.25">
      <c r="A898" s="118" t="str">
        <f t="shared" ref="A898:A961" si="28">VLOOKUP(H898,$I$1:$J$1000,2)</f>
        <v/>
      </c>
      <c r="G898" t="str">
        <f>IF('Assignment Tool'!C898="","",IF('Assignment Tool'!C898="FST",'Assignment Tool'!D898,""))</f>
        <v/>
      </c>
      <c r="H898">
        <v>898</v>
      </c>
      <c r="I898" t="str">
        <f t="shared" si="27"/>
        <v/>
      </c>
      <c r="J898" t="str">
        <f t="array" ref="J898">IFERROR(INDEX($G$2:$G$2050,_xlfn.AGGREGATE(15,6,(ROW($G$2:$G$2050)-ROW($G$2)+1)/($G$2:$G$2050&lt;&gt;""),ROWS(J$1:J898))),"")</f>
        <v/>
      </c>
      <c r="K898" t="str">
        <f>IF(J898="","",INDEX('Assignment Tool'!E914:E2947,MATCH(FA_DATA!J898,'Assignment Tool'!D914:D2947,0)))</f>
        <v/>
      </c>
    </row>
    <row r="899" spans="1:11" x14ac:dyDescent="0.25">
      <c r="A899" s="118" t="str">
        <f t="shared" si="28"/>
        <v/>
      </c>
      <c r="G899" t="str">
        <f>IF('Assignment Tool'!C899="","",IF('Assignment Tool'!C899="FST",'Assignment Tool'!D899,""))</f>
        <v/>
      </c>
      <c r="H899">
        <v>899</v>
      </c>
      <c r="I899" t="str">
        <f t="shared" ref="I899:I962" si="29">IFERROR((I898+K898),"")</f>
        <v/>
      </c>
      <c r="J899" t="str">
        <f t="array" ref="J899">IFERROR(INDEX($G$2:$G$2050,_xlfn.AGGREGATE(15,6,(ROW($G$2:$G$2050)-ROW($G$2)+1)/($G$2:$G$2050&lt;&gt;""),ROWS(J$1:J899))),"")</f>
        <v/>
      </c>
      <c r="K899" t="str">
        <f>IF(J899="","",INDEX('Assignment Tool'!E915:E2948,MATCH(FA_DATA!J899,'Assignment Tool'!D915:D2948,0)))</f>
        <v/>
      </c>
    </row>
    <row r="900" spans="1:11" x14ac:dyDescent="0.25">
      <c r="A900" s="118" t="str">
        <f t="shared" si="28"/>
        <v/>
      </c>
      <c r="G900" t="str">
        <f>IF('Assignment Tool'!C900="","",IF('Assignment Tool'!C900="FST",'Assignment Tool'!D900,""))</f>
        <v/>
      </c>
      <c r="H900">
        <v>900</v>
      </c>
      <c r="I900" t="str">
        <f t="shared" si="29"/>
        <v/>
      </c>
      <c r="J900" t="str">
        <f t="array" ref="J900">IFERROR(INDEX($G$2:$G$2050,_xlfn.AGGREGATE(15,6,(ROW($G$2:$G$2050)-ROW($G$2)+1)/($G$2:$G$2050&lt;&gt;""),ROWS(J$1:J900))),"")</f>
        <v/>
      </c>
      <c r="K900" t="str">
        <f>IF(J900="","",INDEX('Assignment Tool'!E916:E2949,MATCH(FA_DATA!J900,'Assignment Tool'!D916:D2949,0)))</f>
        <v/>
      </c>
    </row>
    <row r="901" spans="1:11" x14ac:dyDescent="0.25">
      <c r="A901" s="118" t="str">
        <f t="shared" si="28"/>
        <v/>
      </c>
      <c r="G901" t="str">
        <f>IF('Assignment Tool'!C901="","",IF('Assignment Tool'!C901="FST",'Assignment Tool'!D901,""))</f>
        <v/>
      </c>
      <c r="H901">
        <v>901</v>
      </c>
      <c r="I901" t="str">
        <f t="shared" si="29"/>
        <v/>
      </c>
      <c r="J901" t="str">
        <f t="array" ref="J901">IFERROR(INDEX($G$2:$G$2050,_xlfn.AGGREGATE(15,6,(ROW($G$2:$G$2050)-ROW($G$2)+1)/($G$2:$G$2050&lt;&gt;""),ROWS(J$1:J901))),"")</f>
        <v/>
      </c>
      <c r="K901" t="str">
        <f>IF(J901="","",INDEX('Assignment Tool'!E917:E2950,MATCH(FA_DATA!J901,'Assignment Tool'!D917:D2950,0)))</f>
        <v/>
      </c>
    </row>
    <row r="902" spans="1:11" x14ac:dyDescent="0.25">
      <c r="A902" s="118" t="str">
        <f t="shared" si="28"/>
        <v/>
      </c>
      <c r="G902" t="str">
        <f>IF('Assignment Tool'!C902="","",IF('Assignment Tool'!C902="FST",'Assignment Tool'!D902,""))</f>
        <v/>
      </c>
      <c r="H902">
        <v>902</v>
      </c>
      <c r="I902" t="str">
        <f t="shared" si="29"/>
        <v/>
      </c>
      <c r="J902" t="str">
        <f t="array" ref="J902">IFERROR(INDEX($G$2:$G$2050,_xlfn.AGGREGATE(15,6,(ROW($G$2:$G$2050)-ROW($G$2)+1)/($G$2:$G$2050&lt;&gt;""),ROWS(J$1:J902))),"")</f>
        <v/>
      </c>
      <c r="K902" t="str">
        <f>IF(J902="","",INDEX('Assignment Tool'!E918:E2951,MATCH(FA_DATA!J902,'Assignment Tool'!D918:D2951,0)))</f>
        <v/>
      </c>
    </row>
    <row r="903" spans="1:11" x14ac:dyDescent="0.25">
      <c r="A903" s="118" t="str">
        <f t="shared" si="28"/>
        <v/>
      </c>
      <c r="G903" t="str">
        <f>IF('Assignment Tool'!C903="","",IF('Assignment Tool'!C903="FST",'Assignment Tool'!D903,""))</f>
        <v/>
      </c>
      <c r="H903">
        <v>903</v>
      </c>
      <c r="I903" t="str">
        <f t="shared" si="29"/>
        <v/>
      </c>
      <c r="J903" t="str">
        <f t="array" ref="J903">IFERROR(INDEX($G$2:$G$2050,_xlfn.AGGREGATE(15,6,(ROW($G$2:$G$2050)-ROW($G$2)+1)/($G$2:$G$2050&lt;&gt;""),ROWS(J$1:J903))),"")</f>
        <v/>
      </c>
      <c r="K903" t="str">
        <f>IF(J903="","",INDEX('Assignment Tool'!E919:E2952,MATCH(FA_DATA!J903,'Assignment Tool'!D919:D2952,0)))</f>
        <v/>
      </c>
    </row>
    <row r="904" spans="1:11" x14ac:dyDescent="0.25">
      <c r="A904" s="118" t="str">
        <f t="shared" si="28"/>
        <v/>
      </c>
      <c r="G904" t="str">
        <f>IF('Assignment Tool'!C904="","",IF('Assignment Tool'!C904="FST",'Assignment Tool'!D904,""))</f>
        <v/>
      </c>
      <c r="H904">
        <v>904</v>
      </c>
      <c r="I904" t="str">
        <f t="shared" si="29"/>
        <v/>
      </c>
      <c r="J904" t="str">
        <f t="array" ref="J904">IFERROR(INDEX($G$2:$G$2050,_xlfn.AGGREGATE(15,6,(ROW($G$2:$G$2050)-ROW($G$2)+1)/($G$2:$G$2050&lt;&gt;""),ROWS(J$1:J904))),"")</f>
        <v/>
      </c>
      <c r="K904" t="str">
        <f>IF(J904="","",INDEX('Assignment Tool'!E920:E2953,MATCH(FA_DATA!J904,'Assignment Tool'!D920:D2953,0)))</f>
        <v/>
      </c>
    </row>
    <row r="905" spans="1:11" x14ac:dyDescent="0.25">
      <c r="A905" s="118" t="str">
        <f t="shared" si="28"/>
        <v/>
      </c>
      <c r="G905" t="str">
        <f>IF('Assignment Tool'!C905="","",IF('Assignment Tool'!C905="FST",'Assignment Tool'!D905,""))</f>
        <v/>
      </c>
      <c r="H905">
        <v>905</v>
      </c>
      <c r="I905" t="str">
        <f t="shared" si="29"/>
        <v/>
      </c>
      <c r="J905" t="str">
        <f t="array" ref="J905">IFERROR(INDEX($G$2:$G$2050,_xlfn.AGGREGATE(15,6,(ROW($G$2:$G$2050)-ROW($G$2)+1)/($G$2:$G$2050&lt;&gt;""),ROWS(J$1:J905))),"")</f>
        <v/>
      </c>
      <c r="K905" t="str">
        <f>IF(J905="","",INDEX('Assignment Tool'!E921:E2954,MATCH(FA_DATA!J905,'Assignment Tool'!D921:D2954,0)))</f>
        <v/>
      </c>
    </row>
    <row r="906" spans="1:11" x14ac:dyDescent="0.25">
      <c r="A906" s="118" t="str">
        <f t="shared" si="28"/>
        <v/>
      </c>
      <c r="G906" t="str">
        <f>IF('Assignment Tool'!C906="","",IF('Assignment Tool'!C906="FST",'Assignment Tool'!D906,""))</f>
        <v/>
      </c>
      <c r="H906">
        <v>906</v>
      </c>
      <c r="I906" t="str">
        <f t="shared" si="29"/>
        <v/>
      </c>
      <c r="J906" t="str">
        <f t="array" ref="J906">IFERROR(INDEX($G$2:$G$2050,_xlfn.AGGREGATE(15,6,(ROW($G$2:$G$2050)-ROW($G$2)+1)/($G$2:$G$2050&lt;&gt;""),ROWS(J$1:J906))),"")</f>
        <v/>
      </c>
      <c r="K906" t="str">
        <f>IF(J906="","",INDEX('Assignment Tool'!E922:E2955,MATCH(FA_DATA!J906,'Assignment Tool'!D922:D2955,0)))</f>
        <v/>
      </c>
    </row>
    <row r="907" spans="1:11" x14ac:dyDescent="0.25">
      <c r="A907" s="118" t="str">
        <f t="shared" si="28"/>
        <v/>
      </c>
      <c r="G907" t="str">
        <f>IF('Assignment Tool'!C907="","",IF('Assignment Tool'!C907="FST",'Assignment Tool'!D907,""))</f>
        <v/>
      </c>
      <c r="H907">
        <v>907</v>
      </c>
      <c r="I907" t="str">
        <f t="shared" si="29"/>
        <v/>
      </c>
      <c r="J907" t="str">
        <f t="array" ref="J907">IFERROR(INDEX($G$2:$G$2050,_xlfn.AGGREGATE(15,6,(ROW($G$2:$G$2050)-ROW($G$2)+1)/($G$2:$G$2050&lt;&gt;""),ROWS(J$1:J907))),"")</f>
        <v/>
      </c>
      <c r="K907" t="str">
        <f>IF(J907="","",INDEX('Assignment Tool'!E923:E2956,MATCH(FA_DATA!J907,'Assignment Tool'!D923:D2956,0)))</f>
        <v/>
      </c>
    </row>
    <row r="908" spans="1:11" x14ac:dyDescent="0.25">
      <c r="A908" s="118" t="str">
        <f t="shared" si="28"/>
        <v/>
      </c>
      <c r="G908" t="str">
        <f>IF('Assignment Tool'!C908="","",IF('Assignment Tool'!C908="FST",'Assignment Tool'!D908,""))</f>
        <v/>
      </c>
      <c r="H908">
        <v>908</v>
      </c>
      <c r="I908" t="str">
        <f t="shared" si="29"/>
        <v/>
      </c>
      <c r="J908" t="str">
        <f t="array" ref="J908">IFERROR(INDEX($G$2:$G$2050,_xlfn.AGGREGATE(15,6,(ROW($G$2:$G$2050)-ROW($G$2)+1)/($G$2:$G$2050&lt;&gt;""),ROWS(J$1:J908))),"")</f>
        <v/>
      </c>
      <c r="K908" t="str">
        <f>IF(J908="","",INDEX('Assignment Tool'!E924:E2957,MATCH(FA_DATA!J908,'Assignment Tool'!D924:D2957,0)))</f>
        <v/>
      </c>
    </row>
    <row r="909" spans="1:11" x14ac:dyDescent="0.25">
      <c r="A909" s="118" t="str">
        <f t="shared" si="28"/>
        <v/>
      </c>
      <c r="G909" t="str">
        <f>IF('Assignment Tool'!C909="","",IF('Assignment Tool'!C909="FST",'Assignment Tool'!D909,""))</f>
        <v/>
      </c>
      <c r="H909">
        <v>909</v>
      </c>
      <c r="I909" t="str">
        <f t="shared" si="29"/>
        <v/>
      </c>
      <c r="J909" t="str">
        <f t="array" ref="J909">IFERROR(INDEX($G$2:$G$2050,_xlfn.AGGREGATE(15,6,(ROW($G$2:$G$2050)-ROW($G$2)+1)/($G$2:$G$2050&lt;&gt;""),ROWS(J$1:J909))),"")</f>
        <v/>
      </c>
      <c r="K909" t="str">
        <f>IF(J909="","",INDEX('Assignment Tool'!E925:E2958,MATCH(FA_DATA!J909,'Assignment Tool'!D925:D2958,0)))</f>
        <v/>
      </c>
    </row>
    <row r="910" spans="1:11" x14ac:dyDescent="0.25">
      <c r="A910" s="118" t="str">
        <f t="shared" si="28"/>
        <v/>
      </c>
      <c r="G910" t="str">
        <f>IF('Assignment Tool'!C910="","",IF('Assignment Tool'!C910="FST",'Assignment Tool'!D910,""))</f>
        <v/>
      </c>
      <c r="H910">
        <v>910</v>
      </c>
      <c r="I910" t="str">
        <f t="shared" si="29"/>
        <v/>
      </c>
      <c r="J910" t="str">
        <f t="array" ref="J910">IFERROR(INDEX($G$2:$G$2050,_xlfn.AGGREGATE(15,6,(ROW($G$2:$G$2050)-ROW($G$2)+1)/($G$2:$G$2050&lt;&gt;""),ROWS(J$1:J910))),"")</f>
        <v/>
      </c>
      <c r="K910" t="str">
        <f>IF(J910="","",INDEX('Assignment Tool'!E926:E2959,MATCH(FA_DATA!J910,'Assignment Tool'!D926:D2959,0)))</f>
        <v/>
      </c>
    </row>
    <row r="911" spans="1:11" x14ac:dyDescent="0.25">
      <c r="A911" s="118" t="str">
        <f t="shared" si="28"/>
        <v/>
      </c>
      <c r="G911" t="str">
        <f>IF('Assignment Tool'!C911="","",IF('Assignment Tool'!C911="FST",'Assignment Tool'!D911,""))</f>
        <v/>
      </c>
      <c r="H911">
        <v>911</v>
      </c>
      <c r="I911" t="str">
        <f t="shared" si="29"/>
        <v/>
      </c>
      <c r="J911" t="str">
        <f t="array" ref="J911">IFERROR(INDEX($G$2:$G$2050,_xlfn.AGGREGATE(15,6,(ROW($G$2:$G$2050)-ROW($G$2)+1)/($G$2:$G$2050&lt;&gt;""),ROWS(J$1:J911))),"")</f>
        <v/>
      </c>
      <c r="K911" t="str">
        <f>IF(J911="","",INDEX('Assignment Tool'!E927:E2960,MATCH(FA_DATA!J911,'Assignment Tool'!D927:D2960,0)))</f>
        <v/>
      </c>
    </row>
    <row r="912" spans="1:11" x14ac:dyDescent="0.25">
      <c r="A912" s="118" t="str">
        <f t="shared" si="28"/>
        <v/>
      </c>
      <c r="G912" t="str">
        <f>IF('Assignment Tool'!C912="","",IF('Assignment Tool'!C912="FST",'Assignment Tool'!D912,""))</f>
        <v/>
      </c>
      <c r="H912">
        <v>912</v>
      </c>
      <c r="I912" t="str">
        <f t="shared" si="29"/>
        <v/>
      </c>
      <c r="J912" t="str">
        <f t="array" ref="J912">IFERROR(INDEX($G$2:$G$2050,_xlfn.AGGREGATE(15,6,(ROW($G$2:$G$2050)-ROW($G$2)+1)/($G$2:$G$2050&lt;&gt;""),ROWS(J$1:J912))),"")</f>
        <v/>
      </c>
      <c r="K912" t="str">
        <f>IF(J912="","",INDEX('Assignment Tool'!E928:E2961,MATCH(FA_DATA!J912,'Assignment Tool'!D928:D2961,0)))</f>
        <v/>
      </c>
    </row>
    <row r="913" spans="1:11" x14ac:dyDescent="0.25">
      <c r="A913" s="118" t="str">
        <f t="shared" si="28"/>
        <v/>
      </c>
      <c r="G913" t="str">
        <f>IF('Assignment Tool'!C913="","",IF('Assignment Tool'!C913="FST",'Assignment Tool'!D913,""))</f>
        <v/>
      </c>
      <c r="H913">
        <v>913</v>
      </c>
      <c r="I913" t="str">
        <f t="shared" si="29"/>
        <v/>
      </c>
      <c r="J913" t="str">
        <f t="array" ref="J913">IFERROR(INDEX($G$2:$G$2050,_xlfn.AGGREGATE(15,6,(ROW($G$2:$G$2050)-ROW($G$2)+1)/($G$2:$G$2050&lt;&gt;""),ROWS(J$1:J913))),"")</f>
        <v/>
      </c>
      <c r="K913" t="str">
        <f>IF(J913="","",INDEX('Assignment Tool'!E929:E2962,MATCH(FA_DATA!J913,'Assignment Tool'!D929:D2962,0)))</f>
        <v/>
      </c>
    </row>
    <row r="914" spans="1:11" x14ac:dyDescent="0.25">
      <c r="A914" s="118" t="str">
        <f t="shared" si="28"/>
        <v/>
      </c>
      <c r="G914" t="str">
        <f>IF('Assignment Tool'!C914="","",IF('Assignment Tool'!C914="FST",'Assignment Tool'!D914,""))</f>
        <v/>
      </c>
      <c r="H914">
        <v>914</v>
      </c>
      <c r="I914" t="str">
        <f t="shared" si="29"/>
        <v/>
      </c>
      <c r="J914" t="str">
        <f t="array" ref="J914">IFERROR(INDEX($G$2:$G$2050,_xlfn.AGGREGATE(15,6,(ROW($G$2:$G$2050)-ROW($G$2)+1)/($G$2:$G$2050&lt;&gt;""),ROWS(J$1:J914))),"")</f>
        <v/>
      </c>
      <c r="K914" t="str">
        <f>IF(J914="","",INDEX('Assignment Tool'!E930:E2963,MATCH(FA_DATA!J914,'Assignment Tool'!D930:D2963,0)))</f>
        <v/>
      </c>
    </row>
    <row r="915" spans="1:11" x14ac:dyDescent="0.25">
      <c r="A915" s="118" t="str">
        <f t="shared" si="28"/>
        <v/>
      </c>
      <c r="G915" t="str">
        <f>IF('Assignment Tool'!C915="","",IF('Assignment Tool'!C915="FST",'Assignment Tool'!D915,""))</f>
        <v/>
      </c>
      <c r="H915">
        <v>915</v>
      </c>
      <c r="I915" t="str">
        <f t="shared" si="29"/>
        <v/>
      </c>
      <c r="J915" t="str">
        <f t="array" ref="J915">IFERROR(INDEX($G$2:$G$2050,_xlfn.AGGREGATE(15,6,(ROW($G$2:$G$2050)-ROW($G$2)+1)/($G$2:$G$2050&lt;&gt;""),ROWS(J$1:J915))),"")</f>
        <v/>
      </c>
      <c r="K915" t="str">
        <f>IF(J915="","",INDEX('Assignment Tool'!E931:E2964,MATCH(FA_DATA!J915,'Assignment Tool'!D931:D2964,0)))</f>
        <v/>
      </c>
    </row>
    <row r="916" spans="1:11" x14ac:dyDescent="0.25">
      <c r="A916" s="118" t="str">
        <f t="shared" si="28"/>
        <v/>
      </c>
      <c r="G916" t="str">
        <f>IF('Assignment Tool'!C916="","",IF('Assignment Tool'!C916="FST",'Assignment Tool'!D916,""))</f>
        <v/>
      </c>
      <c r="H916">
        <v>916</v>
      </c>
      <c r="I916" t="str">
        <f t="shared" si="29"/>
        <v/>
      </c>
      <c r="J916" t="str">
        <f t="array" ref="J916">IFERROR(INDEX($G$2:$G$2050,_xlfn.AGGREGATE(15,6,(ROW($G$2:$G$2050)-ROW($G$2)+1)/($G$2:$G$2050&lt;&gt;""),ROWS(J$1:J916))),"")</f>
        <v/>
      </c>
      <c r="K916" t="str">
        <f>IF(J916="","",INDEX('Assignment Tool'!E932:E2965,MATCH(FA_DATA!J916,'Assignment Tool'!D932:D2965,0)))</f>
        <v/>
      </c>
    </row>
    <row r="917" spans="1:11" x14ac:dyDescent="0.25">
      <c r="A917" s="118" t="str">
        <f t="shared" si="28"/>
        <v/>
      </c>
      <c r="G917" t="str">
        <f>IF('Assignment Tool'!C917="","",IF('Assignment Tool'!C917="FST",'Assignment Tool'!D917,""))</f>
        <v/>
      </c>
      <c r="H917">
        <v>917</v>
      </c>
      <c r="I917" t="str">
        <f t="shared" si="29"/>
        <v/>
      </c>
      <c r="J917" t="str">
        <f t="array" ref="J917">IFERROR(INDEX($G$2:$G$2050,_xlfn.AGGREGATE(15,6,(ROW($G$2:$G$2050)-ROW($G$2)+1)/($G$2:$G$2050&lt;&gt;""),ROWS(J$1:J917))),"")</f>
        <v/>
      </c>
      <c r="K917" t="str">
        <f>IF(J917="","",INDEX('Assignment Tool'!E933:E2966,MATCH(FA_DATA!J917,'Assignment Tool'!D933:D2966,0)))</f>
        <v/>
      </c>
    </row>
    <row r="918" spans="1:11" x14ac:dyDescent="0.25">
      <c r="A918" s="118" t="str">
        <f t="shared" si="28"/>
        <v/>
      </c>
      <c r="G918" t="str">
        <f>IF('Assignment Tool'!C918="","",IF('Assignment Tool'!C918="FST",'Assignment Tool'!D918,""))</f>
        <v/>
      </c>
      <c r="H918">
        <v>918</v>
      </c>
      <c r="I918" t="str">
        <f t="shared" si="29"/>
        <v/>
      </c>
      <c r="J918" t="str">
        <f t="array" ref="J918">IFERROR(INDEX($G$2:$G$2050,_xlfn.AGGREGATE(15,6,(ROW($G$2:$G$2050)-ROW($G$2)+1)/($G$2:$G$2050&lt;&gt;""),ROWS(J$1:J918))),"")</f>
        <v/>
      </c>
      <c r="K918" t="str">
        <f>IF(J918="","",INDEX('Assignment Tool'!E934:E2967,MATCH(FA_DATA!J918,'Assignment Tool'!D934:D2967,0)))</f>
        <v/>
      </c>
    </row>
    <row r="919" spans="1:11" x14ac:dyDescent="0.25">
      <c r="A919" s="118" t="str">
        <f t="shared" si="28"/>
        <v/>
      </c>
      <c r="G919" t="str">
        <f>IF('Assignment Tool'!C919="","",IF('Assignment Tool'!C919="FST",'Assignment Tool'!D919,""))</f>
        <v/>
      </c>
      <c r="H919">
        <v>919</v>
      </c>
      <c r="I919" t="str">
        <f t="shared" si="29"/>
        <v/>
      </c>
      <c r="J919" t="str">
        <f t="array" ref="J919">IFERROR(INDEX($G$2:$G$2050,_xlfn.AGGREGATE(15,6,(ROW($G$2:$G$2050)-ROW($G$2)+1)/($G$2:$G$2050&lt;&gt;""),ROWS(J$1:J919))),"")</f>
        <v/>
      </c>
      <c r="K919" t="str">
        <f>IF(J919="","",INDEX('Assignment Tool'!E935:E2968,MATCH(FA_DATA!J919,'Assignment Tool'!D935:D2968,0)))</f>
        <v/>
      </c>
    </row>
    <row r="920" spans="1:11" x14ac:dyDescent="0.25">
      <c r="A920" s="118" t="str">
        <f t="shared" si="28"/>
        <v/>
      </c>
      <c r="G920" t="str">
        <f>IF('Assignment Tool'!C920="","",IF('Assignment Tool'!C920="FST",'Assignment Tool'!D920,""))</f>
        <v/>
      </c>
      <c r="H920">
        <v>920</v>
      </c>
      <c r="I920" t="str">
        <f t="shared" si="29"/>
        <v/>
      </c>
      <c r="J920" t="str">
        <f t="array" ref="J920">IFERROR(INDEX($G$2:$G$2050,_xlfn.AGGREGATE(15,6,(ROW($G$2:$G$2050)-ROW($G$2)+1)/($G$2:$G$2050&lt;&gt;""),ROWS(J$1:J920))),"")</f>
        <v/>
      </c>
      <c r="K920" t="str">
        <f>IF(J920="","",INDEX('Assignment Tool'!E936:E2969,MATCH(FA_DATA!J920,'Assignment Tool'!D936:D2969,0)))</f>
        <v/>
      </c>
    </row>
    <row r="921" spans="1:11" x14ac:dyDescent="0.25">
      <c r="A921" s="118" t="str">
        <f t="shared" si="28"/>
        <v/>
      </c>
      <c r="G921" t="str">
        <f>IF('Assignment Tool'!C921="","",IF('Assignment Tool'!C921="FST",'Assignment Tool'!D921,""))</f>
        <v/>
      </c>
      <c r="H921">
        <v>921</v>
      </c>
      <c r="I921" t="str">
        <f t="shared" si="29"/>
        <v/>
      </c>
      <c r="J921" t="str">
        <f t="array" ref="J921">IFERROR(INDEX($G$2:$G$2050,_xlfn.AGGREGATE(15,6,(ROW($G$2:$G$2050)-ROW($G$2)+1)/($G$2:$G$2050&lt;&gt;""),ROWS(J$1:J921))),"")</f>
        <v/>
      </c>
      <c r="K921" t="str">
        <f>IF(J921="","",INDEX('Assignment Tool'!E937:E2970,MATCH(FA_DATA!J921,'Assignment Tool'!D937:D2970,0)))</f>
        <v/>
      </c>
    </row>
    <row r="922" spans="1:11" x14ac:dyDescent="0.25">
      <c r="A922" s="118" t="str">
        <f t="shared" si="28"/>
        <v/>
      </c>
      <c r="G922" t="str">
        <f>IF('Assignment Tool'!C922="","",IF('Assignment Tool'!C922="FST",'Assignment Tool'!D922,""))</f>
        <v/>
      </c>
      <c r="H922">
        <v>922</v>
      </c>
      <c r="I922" t="str">
        <f t="shared" si="29"/>
        <v/>
      </c>
      <c r="J922" t="str">
        <f t="array" ref="J922">IFERROR(INDEX($G$2:$G$2050,_xlfn.AGGREGATE(15,6,(ROW($G$2:$G$2050)-ROW($G$2)+1)/($G$2:$G$2050&lt;&gt;""),ROWS(J$1:J922))),"")</f>
        <v/>
      </c>
      <c r="K922" t="str">
        <f>IF(J922="","",INDEX('Assignment Tool'!E938:E2971,MATCH(FA_DATA!J922,'Assignment Tool'!D938:D2971,0)))</f>
        <v/>
      </c>
    </row>
    <row r="923" spans="1:11" x14ac:dyDescent="0.25">
      <c r="A923" s="118" t="str">
        <f t="shared" si="28"/>
        <v/>
      </c>
      <c r="G923" t="str">
        <f>IF('Assignment Tool'!C923="","",IF('Assignment Tool'!C923="FST",'Assignment Tool'!D923,""))</f>
        <v/>
      </c>
      <c r="H923">
        <v>923</v>
      </c>
      <c r="I923" t="str">
        <f t="shared" si="29"/>
        <v/>
      </c>
      <c r="J923" t="str">
        <f t="array" ref="J923">IFERROR(INDEX($G$2:$G$2050,_xlfn.AGGREGATE(15,6,(ROW($G$2:$G$2050)-ROW($G$2)+1)/($G$2:$G$2050&lt;&gt;""),ROWS(J$1:J923))),"")</f>
        <v/>
      </c>
      <c r="K923" t="str">
        <f>IF(J923="","",INDEX('Assignment Tool'!E939:E2972,MATCH(FA_DATA!J923,'Assignment Tool'!D939:D2972,0)))</f>
        <v/>
      </c>
    </row>
    <row r="924" spans="1:11" x14ac:dyDescent="0.25">
      <c r="A924" s="118" t="str">
        <f t="shared" si="28"/>
        <v/>
      </c>
      <c r="G924" t="str">
        <f>IF('Assignment Tool'!C924="","",IF('Assignment Tool'!C924="FST",'Assignment Tool'!D924,""))</f>
        <v/>
      </c>
      <c r="H924">
        <v>924</v>
      </c>
      <c r="I924" t="str">
        <f t="shared" si="29"/>
        <v/>
      </c>
      <c r="J924" t="str">
        <f t="array" ref="J924">IFERROR(INDEX($G$2:$G$2050,_xlfn.AGGREGATE(15,6,(ROW($G$2:$G$2050)-ROW($G$2)+1)/($G$2:$G$2050&lt;&gt;""),ROWS(J$1:J924))),"")</f>
        <v/>
      </c>
      <c r="K924" t="str">
        <f>IF(J924="","",INDEX('Assignment Tool'!E940:E2973,MATCH(FA_DATA!J924,'Assignment Tool'!D940:D2973,0)))</f>
        <v/>
      </c>
    </row>
    <row r="925" spans="1:11" x14ac:dyDescent="0.25">
      <c r="A925" s="118" t="str">
        <f t="shared" si="28"/>
        <v/>
      </c>
      <c r="G925" t="str">
        <f>IF('Assignment Tool'!C925="","",IF('Assignment Tool'!C925="FST",'Assignment Tool'!D925,""))</f>
        <v/>
      </c>
      <c r="H925">
        <v>925</v>
      </c>
      <c r="I925" t="str">
        <f t="shared" si="29"/>
        <v/>
      </c>
      <c r="J925" t="str">
        <f t="array" ref="J925">IFERROR(INDEX($G$2:$G$2050,_xlfn.AGGREGATE(15,6,(ROW($G$2:$G$2050)-ROW($G$2)+1)/($G$2:$G$2050&lt;&gt;""),ROWS(J$1:J925))),"")</f>
        <v/>
      </c>
      <c r="K925" t="str">
        <f>IF(J925="","",INDEX('Assignment Tool'!E941:E2974,MATCH(FA_DATA!J925,'Assignment Tool'!D941:D2974,0)))</f>
        <v/>
      </c>
    </row>
    <row r="926" spans="1:11" x14ac:dyDescent="0.25">
      <c r="A926" s="118" t="str">
        <f t="shared" si="28"/>
        <v/>
      </c>
      <c r="G926" t="str">
        <f>IF('Assignment Tool'!C926="","",IF('Assignment Tool'!C926="FST",'Assignment Tool'!D926,""))</f>
        <v/>
      </c>
      <c r="H926">
        <v>926</v>
      </c>
      <c r="I926" t="str">
        <f t="shared" si="29"/>
        <v/>
      </c>
      <c r="J926" t="str">
        <f t="array" ref="J926">IFERROR(INDEX($G$2:$G$2050,_xlfn.AGGREGATE(15,6,(ROW($G$2:$G$2050)-ROW($G$2)+1)/($G$2:$G$2050&lt;&gt;""),ROWS(J$1:J926))),"")</f>
        <v/>
      </c>
      <c r="K926" t="str">
        <f>IF(J926="","",INDEX('Assignment Tool'!E942:E2975,MATCH(FA_DATA!J926,'Assignment Tool'!D942:D2975,0)))</f>
        <v/>
      </c>
    </row>
    <row r="927" spans="1:11" x14ac:dyDescent="0.25">
      <c r="A927" s="118" t="str">
        <f t="shared" si="28"/>
        <v/>
      </c>
      <c r="G927" t="str">
        <f>IF('Assignment Tool'!C927="","",IF('Assignment Tool'!C927="FST",'Assignment Tool'!D927,""))</f>
        <v/>
      </c>
      <c r="H927">
        <v>927</v>
      </c>
      <c r="I927" t="str">
        <f t="shared" si="29"/>
        <v/>
      </c>
      <c r="J927" t="str">
        <f t="array" ref="J927">IFERROR(INDEX($G$2:$G$2050,_xlfn.AGGREGATE(15,6,(ROW($G$2:$G$2050)-ROW($G$2)+1)/($G$2:$G$2050&lt;&gt;""),ROWS(J$1:J927))),"")</f>
        <v/>
      </c>
      <c r="K927" t="str">
        <f>IF(J927="","",INDEX('Assignment Tool'!E943:E2976,MATCH(FA_DATA!J927,'Assignment Tool'!D943:D2976,0)))</f>
        <v/>
      </c>
    </row>
    <row r="928" spans="1:11" x14ac:dyDescent="0.25">
      <c r="A928" s="118" t="str">
        <f t="shared" si="28"/>
        <v/>
      </c>
      <c r="G928" t="str">
        <f>IF('Assignment Tool'!C928="","",IF('Assignment Tool'!C928="FST",'Assignment Tool'!D928,""))</f>
        <v/>
      </c>
      <c r="H928">
        <v>928</v>
      </c>
      <c r="I928" t="str">
        <f t="shared" si="29"/>
        <v/>
      </c>
      <c r="J928" t="str">
        <f t="array" ref="J928">IFERROR(INDEX($G$2:$G$2050,_xlfn.AGGREGATE(15,6,(ROW($G$2:$G$2050)-ROW($G$2)+1)/($G$2:$G$2050&lt;&gt;""),ROWS(J$1:J928))),"")</f>
        <v/>
      </c>
      <c r="K928" t="str">
        <f>IF(J928="","",INDEX('Assignment Tool'!E944:E2977,MATCH(FA_DATA!J928,'Assignment Tool'!D944:D2977,0)))</f>
        <v/>
      </c>
    </row>
    <row r="929" spans="1:11" x14ac:dyDescent="0.25">
      <c r="A929" s="118" t="str">
        <f t="shared" si="28"/>
        <v/>
      </c>
      <c r="G929" t="str">
        <f>IF('Assignment Tool'!C929="","",IF('Assignment Tool'!C929="FST",'Assignment Tool'!D929,""))</f>
        <v/>
      </c>
      <c r="H929">
        <v>929</v>
      </c>
      <c r="I929" t="str">
        <f t="shared" si="29"/>
        <v/>
      </c>
      <c r="J929" t="str">
        <f t="array" ref="J929">IFERROR(INDEX($G$2:$G$2050,_xlfn.AGGREGATE(15,6,(ROW($G$2:$G$2050)-ROW($G$2)+1)/($G$2:$G$2050&lt;&gt;""),ROWS(J$1:J929))),"")</f>
        <v/>
      </c>
      <c r="K929" t="str">
        <f>IF(J929="","",INDEX('Assignment Tool'!E945:E2978,MATCH(FA_DATA!J929,'Assignment Tool'!D945:D2978,0)))</f>
        <v/>
      </c>
    </row>
    <row r="930" spans="1:11" x14ac:dyDescent="0.25">
      <c r="A930" s="118" t="str">
        <f t="shared" si="28"/>
        <v/>
      </c>
      <c r="G930" t="str">
        <f>IF('Assignment Tool'!C930="","",IF('Assignment Tool'!C930="FST",'Assignment Tool'!D930,""))</f>
        <v/>
      </c>
      <c r="H930">
        <v>930</v>
      </c>
      <c r="I930" t="str">
        <f t="shared" si="29"/>
        <v/>
      </c>
      <c r="J930" t="str">
        <f t="array" ref="J930">IFERROR(INDEX($G$2:$G$2050,_xlfn.AGGREGATE(15,6,(ROW($G$2:$G$2050)-ROW($G$2)+1)/($G$2:$G$2050&lt;&gt;""),ROWS(J$1:J930))),"")</f>
        <v/>
      </c>
      <c r="K930" t="str">
        <f>IF(J930="","",INDEX('Assignment Tool'!E946:E2979,MATCH(FA_DATA!J930,'Assignment Tool'!D946:D2979,0)))</f>
        <v/>
      </c>
    </row>
    <row r="931" spans="1:11" x14ac:dyDescent="0.25">
      <c r="A931" s="118" t="str">
        <f t="shared" si="28"/>
        <v/>
      </c>
      <c r="G931" t="str">
        <f>IF('Assignment Tool'!C931="","",IF('Assignment Tool'!C931="FST",'Assignment Tool'!D931,""))</f>
        <v/>
      </c>
      <c r="H931">
        <v>931</v>
      </c>
      <c r="I931" t="str">
        <f t="shared" si="29"/>
        <v/>
      </c>
      <c r="J931" t="str">
        <f t="array" ref="J931">IFERROR(INDEX($G$2:$G$2050,_xlfn.AGGREGATE(15,6,(ROW($G$2:$G$2050)-ROW($G$2)+1)/($G$2:$G$2050&lt;&gt;""),ROWS(J$1:J931))),"")</f>
        <v/>
      </c>
      <c r="K931" t="str">
        <f>IF(J931="","",INDEX('Assignment Tool'!E947:E2980,MATCH(FA_DATA!J931,'Assignment Tool'!D947:D2980,0)))</f>
        <v/>
      </c>
    </row>
    <row r="932" spans="1:11" x14ac:dyDescent="0.25">
      <c r="A932" s="118" t="str">
        <f t="shared" si="28"/>
        <v/>
      </c>
      <c r="G932" t="str">
        <f>IF('Assignment Tool'!C932="","",IF('Assignment Tool'!C932="FST",'Assignment Tool'!D932,""))</f>
        <v/>
      </c>
      <c r="H932">
        <v>932</v>
      </c>
      <c r="I932" t="str">
        <f t="shared" si="29"/>
        <v/>
      </c>
      <c r="J932" t="str">
        <f t="array" ref="J932">IFERROR(INDEX($G$2:$G$2050,_xlfn.AGGREGATE(15,6,(ROW($G$2:$G$2050)-ROW($G$2)+1)/($G$2:$G$2050&lt;&gt;""),ROWS(J$1:J932))),"")</f>
        <v/>
      </c>
      <c r="K932" t="str">
        <f>IF(J932="","",INDEX('Assignment Tool'!E948:E2981,MATCH(FA_DATA!J932,'Assignment Tool'!D948:D2981,0)))</f>
        <v/>
      </c>
    </row>
    <row r="933" spans="1:11" x14ac:dyDescent="0.25">
      <c r="A933" s="118" t="str">
        <f t="shared" si="28"/>
        <v/>
      </c>
      <c r="G933" t="str">
        <f>IF('Assignment Tool'!C933="","",IF('Assignment Tool'!C933="FST",'Assignment Tool'!D933,""))</f>
        <v/>
      </c>
      <c r="H933">
        <v>933</v>
      </c>
      <c r="I933" t="str">
        <f t="shared" si="29"/>
        <v/>
      </c>
      <c r="J933" t="str">
        <f t="array" ref="J933">IFERROR(INDEX($G$2:$G$2050,_xlfn.AGGREGATE(15,6,(ROW($G$2:$G$2050)-ROW($G$2)+1)/($G$2:$G$2050&lt;&gt;""),ROWS(J$1:J933))),"")</f>
        <v/>
      </c>
      <c r="K933" t="str">
        <f>IF(J933="","",INDEX('Assignment Tool'!E949:E2982,MATCH(FA_DATA!J933,'Assignment Tool'!D949:D2982,0)))</f>
        <v/>
      </c>
    </row>
    <row r="934" spans="1:11" x14ac:dyDescent="0.25">
      <c r="A934" s="118" t="str">
        <f t="shared" si="28"/>
        <v/>
      </c>
      <c r="G934" t="str">
        <f>IF('Assignment Tool'!C934="","",IF('Assignment Tool'!C934="FST",'Assignment Tool'!D934,""))</f>
        <v/>
      </c>
      <c r="H934">
        <v>934</v>
      </c>
      <c r="I934" t="str">
        <f t="shared" si="29"/>
        <v/>
      </c>
      <c r="J934" t="str">
        <f t="array" ref="J934">IFERROR(INDEX($G$2:$G$2050,_xlfn.AGGREGATE(15,6,(ROW($G$2:$G$2050)-ROW($G$2)+1)/($G$2:$G$2050&lt;&gt;""),ROWS(J$1:J934))),"")</f>
        <v/>
      </c>
      <c r="K934" t="str">
        <f>IF(J934="","",INDEX('Assignment Tool'!E950:E2983,MATCH(FA_DATA!J934,'Assignment Tool'!D950:D2983,0)))</f>
        <v/>
      </c>
    </row>
    <row r="935" spans="1:11" x14ac:dyDescent="0.25">
      <c r="A935" s="118" t="str">
        <f t="shared" si="28"/>
        <v/>
      </c>
      <c r="G935" t="str">
        <f>IF('Assignment Tool'!C935="","",IF('Assignment Tool'!C935="FST",'Assignment Tool'!D935,""))</f>
        <v/>
      </c>
      <c r="H935">
        <v>935</v>
      </c>
      <c r="I935" t="str">
        <f t="shared" si="29"/>
        <v/>
      </c>
      <c r="J935" t="str">
        <f t="array" ref="J935">IFERROR(INDEX($G$2:$G$2050,_xlfn.AGGREGATE(15,6,(ROW($G$2:$G$2050)-ROW($G$2)+1)/($G$2:$G$2050&lt;&gt;""),ROWS(J$1:J935))),"")</f>
        <v/>
      </c>
      <c r="K935" t="str">
        <f>IF(J935="","",INDEX('Assignment Tool'!E951:E2984,MATCH(FA_DATA!J935,'Assignment Tool'!D951:D2984,0)))</f>
        <v/>
      </c>
    </row>
    <row r="936" spans="1:11" x14ac:dyDescent="0.25">
      <c r="A936" s="118" t="str">
        <f t="shared" si="28"/>
        <v/>
      </c>
      <c r="G936" t="str">
        <f>IF('Assignment Tool'!C936="","",IF('Assignment Tool'!C936="FST",'Assignment Tool'!D936,""))</f>
        <v/>
      </c>
      <c r="H936">
        <v>936</v>
      </c>
      <c r="I936" t="str">
        <f t="shared" si="29"/>
        <v/>
      </c>
      <c r="J936" t="str">
        <f t="array" ref="J936">IFERROR(INDEX($G$2:$G$2050,_xlfn.AGGREGATE(15,6,(ROW($G$2:$G$2050)-ROW($G$2)+1)/($G$2:$G$2050&lt;&gt;""),ROWS(J$1:J936))),"")</f>
        <v/>
      </c>
      <c r="K936" t="str">
        <f>IF(J936="","",INDEX('Assignment Tool'!E952:E2985,MATCH(FA_DATA!J936,'Assignment Tool'!D952:D2985,0)))</f>
        <v/>
      </c>
    </row>
    <row r="937" spans="1:11" x14ac:dyDescent="0.25">
      <c r="A937" s="118" t="str">
        <f t="shared" si="28"/>
        <v/>
      </c>
      <c r="G937" t="str">
        <f>IF('Assignment Tool'!C937="","",IF('Assignment Tool'!C937="FST",'Assignment Tool'!D937,""))</f>
        <v/>
      </c>
      <c r="H937">
        <v>937</v>
      </c>
      <c r="I937" t="str">
        <f t="shared" si="29"/>
        <v/>
      </c>
      <c r="J937" t="str">
        <f t="array" ref="J937">IFERROR(INDEX($G$2:$G$2050,_xlfn.AGGREGATE(15,6,(ROW($G$2:$G$2050)-ROW($G$2)+1)/($G$2:$G$2050&lt;&gt;""),ROWS(J$1:J937))),"")</f>
        <v/>
      </c>
      <c r="K937" t="str">
        <f>IF(J937="","",INDEX('Assignment Tool'!E953:E2986,MATCH(FA_DATA!J937,'Assignment Tool'!D953:D2986,0)))</f>
        <v/>
      </c>
    </row>
    <row r="938" spans="1:11" x14ac:dyDescent="0.25">
      <c r="A938" s="118" t="str">
        <f t="shared" si="28"/>
        <v/>
      </c>
      <c r="G938" t="str">
        <f>IF('Assignment Tool'!C938="","",IF('Assignment Tool'!C938="FST",'Assignment Tool'!D938,""))</f>
        <v/>
      </c>
      <c r="H938">
        <v>938</v>
      </c>
      <c r="I938" t="str">
        <f t="shared" si="29"/>
        <v/>
      </c>
      <c r="J938" t="str">
        <f t="array" ref="J938">IFERROR(INDEX($G$2:$G$2050,_xlfn.AGGREGATE(15,6,(ROW($G$2:$G$2050)-ROW($G$2)+1)/($G$2:$G$2050&lt;&gt;""),ROWS(J$1:J938))),"")</f>
        <v/>
      </c>
      <c r="K938" t="str">
        <f>IF(J938="","",INDEX('Assignment Tool'!E954:E2987,MATCH(FA_DATA!J938,'Assignment Tool'!D954:D2987,0)))</f>
        <v/>
      </c>
    </row>
    <row r="939" spans="1:11" x14ac:dyDescent="0.25">
      <c r="A939" s="118" t="str">
        <f t="shared" si="28"/>
        <v/>
      </c>
      <c r="G939" t="str">
        <f>IF('Assignment Tool'!C939="","",IF('Assignment Tool'!C939="FST",'Assignment Tool'!D939,""))</f>
        <v/>
      </c>
      <c r="H939">
        <v>939</v>
      </c>
      <c r="I939" t="str">
        <f t="shared" si="29"/>
        <v/>
      </c>
      <c r="J939" t="str">
        <f t="array" ref="J939">IFERROR(INDEX($G$2:$G$2050,_xlfn.AGGREGATE(15,6,(ROW($G$2:$G$2050)-ROW($G$2)+1)/($G$2:$G$2050&lt;&gt;""),ROWS(J$1:J939))),"")</f>
        <v/>
      </c>
      <c r="K939" t="str">
        <f>IF(J939="","",INDEX('Assignment Tool'!E955:E2988,MATCH(FA_DATA!J939,'Assignment Tool'!D955:D2988,0)))</f>
        <v/>
      </c>
    </row>
    <row r="940" spans="1:11" x14ac:dyDescent="0.25">
      <c r="A940" s="118" t="str">
        <f t="shared" si="28"/>
        <v/>
      </c>
      <c r="G940" t="str">
        <f>IF('Assignment Tool'!C940="","",IF('Assignment Tool'!C940="FST",'Assignment Tool'!D940,""))</f>
        <v/>
      </c>
      <c r="H940">
        <v>940</v>
      </c>
      <c r="I940" t="str">
        <f t="shared" si="29"/>
        <v/>
      </c>
      <c r="J940" t="str">
        <f t="array" ref="J940">IFERROR(INDEX($G$2:$G$2050,_xlfn.AGGREGATE(15,6,(ROW($G$2:$G$2050)-ROW($G$2)+1)/($G$2:$G$2050&lt;&gt;""),ROWS(J$1:J940))),"")</f>
        <v/>
      </c>
      <c r="K940" t="str">
        <f>IF(J940="","",INDEX('Assignment Tool'!E956:E2989,MATCH(FA_DATA!J940,'Assignment Tool'!D956:D2989,0)))</f>
        <v/>
      </c>
    </row>
    <row r="941" spans="1:11" x14ac:dyDescent="0.25">
      <c r="A941" s="118" t="str">
        <f t="shared" si="28"/>
        <v/>
      </c>
      <c r="G941" t="str">
        <f>IF('Assignment Tool'!C941="","",IF('Assignment Tool'!C941="FST",'Assignment Tool'!D941,""))</f>
        <v/>
      </c>
      <c r="H941">
        <v>941</v>
      </c>
      <c r="I941" t="str">
        <f t="shared" si="29"/>
        <v/>
      </c>
      <c r="J941" t="str">
        <f t="array" ref="J941">IFERROR(INDEX($G$2:$G$2050,_xlfn.AGGREGATE(15,6,(ROW($G$2:$G$2050)-ROW($G$2)+1)/($G$2:$G$2050&lt;&gt;""),ROWS(J$1:J941))),"")</f>
        <v/>
      </c>
      <c r="K941" t="str">
        <f>IF(J941="","",INDEX('Assignment Tool'!E957:E2990,MATCH(FA_DATA!J941,'Assignment Tool'!D957:D2990,0)))</f>
        <v/>
      </c>
    </row>
    <row r="942" spans="1:11" x14ac:dyDescent="0.25">
      <c r="A942" s="118" t="str">
        <f t="shared" si="28"/>
        <v/>
      </c>
      <c r="G942" t="str">
        <f>IF('Assignment Tool'!C942="","",IF('Assignment Tool'!C942="FST",'Assignment Tool'!D942,""))</f>
        <v/>
      </c>
      <c r="H942">
        <v>942</v>
      </c>
      <c r="I942" t="str">
        <f t="shared" si="29"/>
        <v/>
      </c>
      <c r="J942" t="str">
        <f t="array" ref="J942">IFERROR(INDEX($G$2:$G$2050,_xlfn.AGGREGATE(15,6,(ROW($G$2:$G$2050)-ROW($G$2)+1)/($G$2:$G$2050&lt;&gt;""),ROWS(J$1:J942))),"")</f>
        <v/>
      </c>
      <c r="K942" t="str">
        <f>IF(J942="","",INDEX('Assignment Tool'!E958:E2991,MATCH(FA_DATA!J942,'Assignment Tool'!D958:D2991,0)))</f>
        <v/>
      </c>
    </row>
    <row r="943" spans="1:11" x14ac:dyDescent="0.25">
      <c r="A943" s="118" t="str">
        <f t="shared" si="28"/>
        <v/>
      </c>
      <c r="G943" t="str">
        <f>IF('Assignment Tool'!C943="","",IF('Assignment Tool'!C943="FST",'Assignment Tool'!D943,""))</f>
        <v/>
      </c>
      <c r="H943">
        <v>943</v>
      </c>
      <c r="I943" t="str">
        <f t="shared" si="29"/>
        <v/>
      </c>
      <c r="J943" t="str">
        <f t="array" ref="J943">IFERROR(INDEX($G$2:$G$2050,_xlfn.AGGREGATE(15,6,(ROW($G$2:$G$2050)-ROW($G$2)+1)/($G$2:$G$2050&lt;&gt;""),ROWS(J$1:J943))),"")</f>
        <v/>
      </c>
      <c r="K943" t="str">
        <f>IF(J943="","",INDEX('Assignment Tool'!E959:E2992,MATCH(FA_DATA!J943,'Assignment Tool'!D959:D2992,0)))</f>
        <v/>
      </c>
    </row>
    <row r="944" spans="1:11" x14ac:dyDescent="0.25">
      <c r="A944" s="118" t="str">
        <f t="shared" si="28"/>
        <v/>
      </c>
      <c r="G944" t="str">
        <f>IF('Assignment Tool'!C944="","",IF('Assignment Tool'!C944="FST",'Assignment Tool'!D944,""))</f>
        <v/>
      </c>
      <c r="H944">
        <v>944</v>
      </c>
      <c r="I944" t="str">
        <f t="shared" si="29"/>
        <v/>
      </c>
      <c r="J944" t="str">
        <f t="array" ref="J944">IFERROR(INDEX($G$2:$G$2050,_xlfn.AGGREGATE(15,6,(ROW($G$2:$G$2050)-ROW($G$2)+1)/($G$2:$G$2050&lt;&gt;""),ROWS(J$1:J944))),"")</f>
        <v/>
      </c>
      <c r="K944" t="str">
        <f>IF(J944="","",INDEX('Assignment Tool'!E960:E2993,MATCH(FA_DATA!J944,'Assignment Tool'!D960:D2993,0)))</f>
        <v/>
      </c>
    </row>
    <row r="945" spans="1:11" x14ac:dyDescent="0.25">
      <c r="A945" s="118" t="str">
        <f t="shared" si="28"/>
        <v/>
      </c>
      <c r="G945" t="str">
        <f>IF('Assignment Tool'!C945="","",IF('Assignment Tool'!C945="FST",'Assignment Tool'!D945,""))</f>
        <v/>
      </c>
      <c r="H945">
        <v>945</v>
      </c>
      <c r="I945" t="str">
        <f t="shared" si="29"/>
        <v/>
      </c>
      <c r="J945" t="str">
        <f t="array" ref="J945">IFERROR(INDEX($G$2:$G$2050,_xlfn.AGGREGATE(15,6,(ROW($G$2:$G$2050)-ROW($G$2)+1)/($G$2:$G$2050&lt;&gt;""),ROWS(J$1:J945))),"")</f>
        <v/>
      </c>
      <c r="K945" t="str">
        <f>IF(J945="","",INDEX('Assignment Tool'!E961:E2994,MATCH(FA_DATA!J945,'Assignment Tool'!D961:D2994,0)))</f>
        <v/>
      </c>
    </row>
    <row r="946" spans="1:11" x14ac:dyDescent="0.25">
      <c r="A946" s="118" t="str">
        <f t="shared" si="28"/>
        <v/>
      </c>
      <c r="G946" t="str">
        <f>IF('Assignment Tool'!C946="","",IF('Assignment Tool'!C946="FST",'Assignment Tool'!D946,""))</f>
        <v/>
      </c>
      <c r="H946">
        <v>946</v>
      </c>
      <c r="I946" t="str">
        <f t="shared" si="29"/>
        <v/>
      </c>
      <c r="J946" t="str">
        <f t="array" ref="J946">IFERROR(INDEX($G$2:$G$2050,_xlfn.AGGREGATE(15,6,(ROW($G$2:$G$2050)-ROW($G$2)+1)/($G$2:$G$2050&lt;&gt;""),ROWS(J$1:J946))),"")</f>
        <v/>
      </c>
      <c r="K946" t="str">
        <f>IF(J946="","",INDEX('Assignment Tool'!E962:E2995,MATCH(FA_DATA!J946,'Assignment Tool'!D962:D2995,0)))</f>
        <v/>
      </c>
    </row>
    <row r="947" spans="1:11" x14ac:dyDescent="0.25">
      <c r="A947" s="118" t="str">
        <f t="shared" si="28"/>
        <v/>
      </c>
      <c r="G947" t="str">
        <f>IF('Assignment Tool'!C947="","",IF('Assignment Tool'!C947="FST",'Assignment Tool'!D947,""))</f>
        <v/>
      </c>
      <c r="H947">
        <v>947</v>
      </c>
      <c r="I947" t="str">
        <f t="shared" si="29"/>
        <v/>
      </c>
      <c r="J947" t="str">
        <f t="array" ref="J947">IFERROR(INDEX($G$2:$G$2050,_xlfn.AGGREGATE(15,6,(ROW($G$2:$G$2050)-ROW($G$2)+1)/($G$2:$G$2050&lt;&gt;""),ROWS(J$1:J947))),"")</f>
        <v/>
      </c>
      <c r="K947" t="str">
        <f>IF(J947="","",INDEX('Assignment Tool'!E963:E2996,MATCH(FA_DATA!J947,'Assignment Tool'!D963:D2996,0)))</f>
        <v/>
      </c>
    </row>
    <row r="948" spans="1:11" x14ac:dyDescent="0.25">
      <c r="A948" s="118" t="str">
        <f t="shared" si="28"/>
        <v/>
      </c>
      <c r="G948" t="str">
        <f>IF('Assignment Tool'!C948="","",IF('Assignment Tool'!C948="FST",'Assignment Tool'!D948,""))</f>
        <v/>
      </c>
      <c r="H948">
        <v>948</v>
      </c>
      <c r="I948" t="str">
        <f t="shared" si="29"/>
        <v/>
      </c>
      <c r="J948" t="str">
        <f t="array" ref="J948">IFERROR(INDEX($G$2:$G$2050,_xlfn.AGGREGATE(15,6,(ROW($G$2:$G$2050)-ROW($G$2)+1)/($G$2:$G$2050&lt;&gt;""),ROWS(J$1:J948))),"")</f>
        <v/>
      </c>
      <c r="K948" t="str">
        <f>IF(J948="","",INDEX('Assignment Tool'!E964:E2997,MATCH(FA_DATA!J948,'Assignment Tool'!D964:D2997,0)))</f>
        <v/>
      </c>
    </row>
    <row r="949" spans="1:11" x14ac:dyDescent="0.25">
      <c r="A949" s="118" t="str">
        <f t="shared" si="28"/>
        <v/>
      </c>
      <c r="G949" t="str">
        <f>IF('Assignment Tool'!C949="","",IF('Assignment Tool'!C949="FST",'Assignment Tool'!D949,""))</f>
        <v/>
      </c>
      <c r="H949">
        <v>949</v>
      </c>
      <c r="I949" t="str">
        <f t="shared" si="29"/>
        <v/>
      </c>
      <c r="J949" t="str">
        <f t="array" ref="J949">IFERROR(INDEX($G$2:$G$2050,_xlfn.AGGREGATE(15,6,(ROW($G$2:$G$2050)-ROW($G$2)+1)/($G$2:$G$2050&lt;&gt;""),ROWS(J$1:J949))),"")</f>
        <v/>
      </c>
      <c r="K949" t="str">
        <f>IF(J949="","",INDEX('Assignment Tool'!E965:E2998,MATCH(FA_DATA!J949,'Assignment Tool'!D965:D2998,0)))</f>
        <v/>
      </c>
    </row>
    <row r="950" spans="1:11" x14ac:dyDescent="0.25">
      <c r="A950" s="118" t="str">
        <f t="shared" si="28"/>
        <v/>
      </c>
      <c r="G950" t="str">
        <f>IF('Assignment Tool'!C950="","",IF('Assignment Tool'!C950="FST",'Assignment Tool'!D950,""))</f>
        <v/>
      </c>
      <c r="H950">
        <v>950</v>
      </c>
      <c r="I950" t="str">
        <f t="shared" si="29"/>
        <v/>
      </c>
      <c r="J950" t="str">
        <f t="array" ref="J950">IFERROR(INDEX($G$2:$G$2050,_xlfn.AGGREGATE(15,6,(ROW($G$2:$G$2050)-ROW($G$2)+1)/($G$2:$G$2050&lt;&gt;""),ROWS(J$1:J950))),"")</f>
        <v/>
      </c>
      <c r="K950" t="str">
        <f>IF(J950="","",INDEX('Assignment Tool'!E966:E2999,MATCH(FA_DATA!J950,'Assignment Tool'!D966:D2999,0)))</f>
        <v/>
      </c>
    </row>
    <row r="951" spans="1:11" x14ac:dyDescent="0.25">
      <c r="A951" s="118" t="str">
        <f t="shared" si="28"/>
        <v/>
      </c>
      <c r="G951" t="str">
        <f>IF('Assignment Tool'!C951="","",IF('Assignment Tool'!C951="FST",'Assignment Tool'!D951,""))</f>
        <v/>
      </c>
      <c r="H951">
        <v>951</v>
      </c>
      <c r="I951" t="str">
        <f t="shared" si="29"/>
        <v/>
      </c>
      <c r="J951" t="str">
        <f t="array" ref="J951">IFERROR(INDEX($G$2:$G$2050,_xlfn.AGGREGATE(15,6,(ROW($G$2:$G$2050)-ROW($G$2)+1)/($G$2:$G$2050&lt;&gt;""),ROWS(J$1:J951))),"")</f>
        <v/>
      </c>
      <c r="K951" t="str">
        <f>IF(J951="","",INDEX('Assignment Tool'!E967:E3000,MATCH(FA_DATA!J951,'Assignment Tool'!D967:D3000,0)))</f>
        <v/>
      </c>
    </row>
    <row r="952" spans="1:11" x14ac:dyDescent="0.25">
      <c r="A952" s="118" t="str">
        <f t="shared" si="28"/>
        <v/>
      </c>
      <c r="G952" t="str">
        <f>IF('Assignment Tool'!C952="","",IF('Assignment Tool'!C952="FST",'Assignment Tool'!D952,""))</f>
        <v/>
      </c>
      <c r="H952">
        <v>952</v>
      </c>
      <c r="I952" t="str">
        <f t="shared" si="29"/>
        <v/>
      </c>
      <c r="J952" t="str">
        <f t="array" ref="J952">IFERROR(INDEX($G$2:$G$2050,_xlfn.AGGREGATE(15,6,(ROW($G$2:$G$2050)-ROW($G$2)+1)/($G$2:$G$2050&lt;&gt;""),ROWS(J$1:J952))),"")</f>
        <v/>
      </c>
      <c r="K952" t="str">
        <f>IF(J952="","",INDEX('Assignment Tool'!E968:E3001,MATCH(FA_DATA!J952,'Assignment Tool'!D968:D3001,0)))</f>
        <v/>
      </c>
    </row>
    <row r="953" spans="1:11" x14ac:dyDescent="0.25">
      <c r="A953" s="118" t="str">
        <f t="shared" si="28"/>
        <v/>
      </c>
      <c r="G953" t="str">
        <f>IF('Assignment Tool'!C953="","",IF('Assignment Tool'!C953="FST",'Assignment Tool'!D953,""))</f>
        <v/>
      </c>
      <c r="H953">
        <v>953</v>
      </c>
      <c r="I953" t="str">
        <f t="shared" si="29"/>
        <v/>
      </c>
      <c r="J953" t="str">
        <f t="array" ref="J953">IFERROR(INDEX($G$2:$G$2050,_xlfn.AGGREGATE(15,6,(ROW($G$2:$G$2050)-ROW($G$2)+1)/($G$2:$G$2050&lt;&gt;""),ROWS(J$1:J953))),"")</f>
        <v/>
      </c>
      <c r="K953" t="str">
        <f>IF(J953="","",INDEX('Assignment Tool'!E969:E3002,MATCH(FA_DATA!J953,'Assignment Tool'!D969:D3002,0)))</f>
        <v/>
      </c>
    </row>
    <row r="954" spans="1:11" x14ac:dyDescent="0.25">
      <c r="A954" s="118" t="str">
        <f t="shared" si="28"/>
        <v/>
      </c>
      <c r="G954" t="str">
        <f>IF('Assignment Tool'!C954="","",IF('Assignment Tool'!C954="FST",'Assignment Tool'!D954,""))</f>
        <v/>
      </c>
      <c r="H954">
        <v>954</v>
      </c>
      <c r="I954" t="str">
        <f t="shared" si="29"/>
        <v/>
      </c>
      <c r="J954" t="str">
        <f t="array" ref="J954">IFERROR(INDEX($G$2:$G$2050,_xlfn.AGGREGATE(15,6,(ROW($G$2:$G$2050)-ROW($G$2)+1)/($G$2:$G$2050&lt;&gt;""),ROWS(J$1:J954))),"")</f>
        <v/>
      </c>
      <c r="K954" t="str">
        <f>IF(J954="","",INDEX('Assignment Tool'!E970:E3003,MATCH(FA_DATA!J954,'Assignment Tool'!D970:D3003,0)))</f>
        <v/>
      </c>
    </row>
    <row r="955" spans="1:11" x14ac:dyDescent="0.25">
      <c r="A955" s="118" t="str">
        <f t="shared" si="28"/>
        <v/>
      </c>
      <c r="G955" t="str">
        <f>IF('Assignment Tool'!C955="","",IF('Assignment Tool'!C955="FST",'Assignment Tool'!D955,""))</f>
        <v/>
      </c>
      <c r="H955">
        <v>955</v>
      </c>
      <c r="I955" t="str">
        <f t="shared" si="29"/>
        <v/>
      </c>
      <c r="J955" t="str">
        <f t="array" ref="J955">IFERROR(INDEX($G$2:$G$2050,_xlfn.AGGREGATE(15,6,(ROW($G$2:$G$2050)-ROW($G$2)+1)/($G$2:$G$2050&lt;&gt;""),ROWS(J$1:J955))),"")</f>
        <v/>
      </c>
      <c r="K955" t="str">
        <f>IF(J955="","",INDEX('Assignment Tool'!E971:E3004,MATCH(FA_DATA!J955,'Assignment Tool'!D971:D3004,0)))</f>
        <v/>
      </c>
    </row>
    <row r="956" spans="1:11" x14ac:dyDescent="0.25">
      <c r="A956" s="118" t="str">
        <f t="shared" si="28"/>
        <v/>
      </c>
      <c r="G956" t="str">
        <f>IF('Assignment Tool'!C956="","",IF('Assignment Tool'!C956="FST",'Assignment Tool'!D956,""))</f>
        <v/>
      </c>
      <c r="H956">
        <v>956</v>
      </c>
      <c r="I956" t="str">
        <f t="shared" si="29"/>
        <v/>
      </c>
      <c r="J956" t="str">
        <f t="array" ref="J956">IFERROR(INDEX($G$2:$G$2050,_xlfn.AGGREGATE(15,6,(ROW($G$2:$G$2050)-ROW($G$2)+1)/($G$2:$G$2050&lt;&gt;""),ROWS(J$1:J956))),"")</f>
        <v/>
      </c>
      <c r="K956" t="str">
        <f>IF(J956="","",INDEX('Assignment Tool'!E972:E3005,MATCH(FA_DATA!J956,'Assignment Tool'!D972:D3005,0)))</f>
        <v/>
      </c>
    </row>
    <row r="957" spans="1:11" x14ac:dyDescent="0.25">
      <c r="A957" s="118" t="str">
        <f t="shared" si="28"/>
        <v/>
      </c>
      <c r="G957" t="str">
        <f>IF('Assignment Tool'!C957="","",IF('Assignment Tool'!C957="FST",'Assignment Tool'!D957,""))</f>
        <v/>
      </c>
      <c r="H957">
        <v>957</v>
      </c>
      <c r="I957" t="str">
        <f t="shared" si="29"/>
        <v/>
      </c>
      <c r="J957" t="str">
        <f t="array" ref="J957">IFERROR(INDEX($G$2:$G$2050,_xlfn.AGGREGATE(15,6,(ROW($G$2:$G$2050)-ROW($G$2)+1)/($G$2:$G$2050&lt;&gt;""),ROWS(J$1:J957))),"")</f>
        <v/>
      </c>
      <c r="K957" t="str">
        <f>IF(J957="","",INDEX('Assignment Tool'!E973:E3006,MATCH(FA_DATA!J957,'Assignment Tool'!D973:D3006,0)))</f>
        <v/>
      </c>
    </row>
    <row r="958" spans="1:11" x14ac:dyDescent="0.25">
      <c r="A958" s="118" t="str">
        <f t="shared" si="28"/>
        <v/>
      </c>
      <c r="G958" t="str">
        <f>IF('Assignment Tool'!C958="","",IF('Assignment Tool'!C958="FST",'Assignment Tool'!D958,""))</f>
        <v/>
      </c>
      <c r="H958">
        <v>958</v>
      </c>
      <c r="I958" t="str">
        <f t="shared" si="29"/>
        <v/>
      </c>
      <c r="J958" t="str">
        <f t="array" ref="J958">IFERROR(INDEX($G$2:$G$2050,_xlfn.AGGREGATE(15,6,(ROW($G$2:$G$2050)-ROW($G$2)+1)/($G$2:$G$2050&lt;&gt;""),ROWS(J$1:J958))),"")</f>
        <v/>
      </c>
      <c r="K958" t="str">
        <f>IF(J958="","",INDEX('Assignment Tool'!E974:E3007,MATCH(FA_DATA!J958,'Assignment Tool'!D974:D3007,0)))</f>
        <v/>
      </c>
    </row>
    <row r="959" spans="1:11" x14ac:dyDescent="0.25">
      <c r="A959" s="118" t="str">
        <f t="shared" si="28"/>
        <v/>
      </c>
      <c r="G959" t="str">
        <f>IF('Assignment Tool'!C959="","",IF('Assignment Tool'!C959="FST",'Assignment Tool'!D959,""))</f>
        <v/>
      </c>
      <c r="H959">
        <v>959</v>
      </c>
      <c r="I959" t="str">
        <f t="shared" si="29"/>
        <v/>
      </c>
      <c r="J959" t="str">
        <f t="array" ref="J959">IFERROR(INDEX($G$2:$G$2050,_xlfn.AGGREGATE(15,6,(ROW($G$2:$G$2050)-ROW($G$2)+1)/($G$2:$G$2050&lt;&gt;""),ROWS(J$1:J959))),"")</f>
        <v/>
      </c>
      <c r="K959" t="str">
        <f>IF(J959="","",INDEX('Assignment Tool'!E975:E3008,MATCH(FA_DATA!J959,'Assignment Tool'!D975:D3008,0)))</f>
        <v/>
      </c>
    </row>
    <row r="960" spans="1:11" x14ac:dyDescent="0.25">
      <c r="A960" s="118" t="str">
        <f t="shared" si="28"/>
        <v/>
      </c>
      <c r="G960" t="str">
        <f>IF('Assignment Tool'!C960="","",IF('Assignment Tool'!C960="FST",'Assignment Tool'!D960,""))</f>
        <v/>
      </c>
      <c r="H960">
        <v>960</v>
      </c>
      <c r="I960" t="str">
        <f t="shared" si="29"/>
        <v/>
      </c>
      <c r="J960" t="str">
        <f t="array" ref="J960">IFERROR(INDEX($G$2:$G$2050,_xlfn.AGGREGATE(15,6,(ROW($G$2:$G$2050)-ROW($G$2)+1)/($G$2:$G$2050&lt;&gt;""),ROWS(J$1:J960))),"")</f>
        <v/>
      </c>
      <c r="K960" t="str">
        <f>IF(J960="","",INDEX('Assignment Tool'!E976:E3009,MATCH(FA_DATA!J960,'Assignment Tool'!D976:D3009,0)))</f>
        <v/>
      </c>
    </row>
    <row r="961" spans="1:11" x14ac:dyDescent="0.25">
      <c r="A961" s="118" t="str">
        <f t="shared" si="28"/>
        <v/>
      </c>
      <c r="G961" t="str">
        <f>IF('Assignment Tool'!C961="","",IF('Assignment Tool'!C961="FST",'Assignment Tool'!D961,""))</f>
        <v/>
      </c>
      <c r="H961">
        <v>961</v>
      </c>
      <c r="I961" t="str">
        <f t="shared" si="29"/>
        <v/>
      </c>
      <c r="J961" t="str">
        <f t="array" ref="J961">IFERROR(INDEX($G$2:$G$2050,_xlfn.AGGREGATE(15,6,(ROW($G$2:$G$2050)-ROW($G$2)+1)/($G$2:$G$2050&lt;&gt;""),ROWS(J$1:J961))),"")</f>
        <v/>
      </c>
      <c r="K961" t="str">
        <f>IF(J961="","",INDEX('Assignment Tool'!E977:E3010,MATCH(FA_DATA!J961,'Assignment Tool'!D977:D3010,0)))</f>
        <v/>
      </c>
    </row>
    <row r="962" spans="1:11" x14ac:dyDescent="0.25">
      <c r="A962" s="118" t="str">
        <f t="shared" ref="A962:A1000" si="30">VLOOKUP(H962,$I$1:$J$1000,2)</f>
        <v/>
      </c>
      <c r="G962" t="str">
        <f>IF('Assignment Tool'!C962="","",IF('Assignment Tool'!C962="FST",'Assignment Tool'!D962,""))</f>
        <v/>
      </c>
      <c r="H962">
        <v>962</v>
      </c>
      <c r="I962" t="str">
        <f t="shared" si="29"/>
        <v/>
      </c>
      <c r="J962" t="str">
        <f t="array" ref="J962">IFERROR(INDEX($G$2:$G$2050,_xlfn.AGGREGATE(15,6,(ROW($G$2:$G$2050)-ROW($G$2)+1)/($G$2:$G$2050&lt;&gt;""),ROWS(J$1:J962))),"")</f>
        <v/>
      </c>
      <c r="K962" t="str">
        <f>IF(J962="","",INDEX('Assignment Tool'!E978:E3011,MATCH(FA_DATA!J962,'Assignment Tool'!D978:D3011,0)))</f>
        <v/>
      </c>
    </row>
    <row r="963" spans="1:11" x14ac:dyDescent="0.25">
      <c r="A963" s="118" t="str">
        <f t="shared" si="30"/>
        <v/>
      </c>
      <c r="G963" t="str">
        <f>IF('Assignment Tool'!C963="","",IF('Assignment Tool'!C963="FST",'Assignment Tool'!D963,""))</f>
        <v/>
      </c>
      <c r="H963">
        <v>963</v>
      </c>
      <c r="I963" t="str">
        <f t="shared" ref="I963:I1000" si="31">IFERROR((I962+K962),"")</f>
        <v/>
      </c>
      <c r="J963" t="str">
        <f t="array" ref="J963">IFERROR(INDEX($G$2:$G$2050,_xlfn.AGGREGATE(15,6,(ROW($G$2:$G$2050)-ROW($G$2)+1)/($G$2:$G$2050&lt;&gt;""),ROWS(J$1:J963))),"")</f>
        <v/>
      </c>
      <c r="K963" t="str">
        <f>IF(J963="","",INDEX('Assignment Tool'!E979:E3012,MATCH(FA_DATA!J963,'Assignment Tool'!D979:D3012,0)))</f>
        <v/>
      </c>
    </row>
    <row r="964" spans="1:11" x14ac:dyDescent="0.25">
      <c r="A964" s="118" t="str">
        <f t="shared" si="30"/>
        <v/>
      </c>
      <c r="G964" t="str">
        <f>IF('Assignment Tool'!C964="","",IF('Assignment Tool'!C964="FST",'Assignment Tool'!D964,""))</f>
        <v/>
      </c>
      <c r="H964">
        <v>964</v>
      </c>
      <c r="I964" t="str">
        <f t="shared" si="31"/>
        <v/>
      </c>
      <c r="J964" t="str">
        <f t="array" ref="J964">IFERROR(INDEX($G$2:$G$2050,_xlfn.AGGREGATE(15,6,(ROW($G$2:$G$2050)-ROW($G$2)+1)/($G$2:$G$2050&lt;&gt;""),ROWS(J$1:J964))),"")</f>
        <v/>
      </c>
      <c r="K964" t="str">
        <f>IF(J964="","",INDEX('Assignment Tool'!E980:E3013,MATCH(FA_DATA!J964,'Assignment Tool'!D980:D3013,0)))</f>
        <v/>
      </c>
    </row>
    <row r="965" spans="1:11" x14ac:dyDescent="0.25">
      <c r="A965" s="118" t="str">
        <f t="shared" si="30"/>
        <v/>
      </c>
      <c r="G965" t="str">
        <f>IF('Assignment Tool'!C965="","",IF('Assignment Tool'!C965="FST",'Assignment Tool'!D965,""))</f>
        <v/>
      </c>
      <c r="H965">
        <v>965</v>
      </c>
      <c r="I965" t="str">
        <f t="shared" si="31"/>
        <v/>
      </c>
      <c r="J965" t="str">
        <f t="array" ref="J965">IFERROR(INDEX($G$2:$G$2050,_xlfn.AGGREGATE(15,6,(ROW($G$2:$G$2050)-ROW($G$2)+1)/($G$2:$G$2050&lt;&gt;""),ROWS(J$1:J965))),"")</f>
        <v/>
      </c>
      <c r="K965" t="str">
        <f>IF(J965="","",INDEX('Assignment Tool'!E981:E3014,MATCH(FA_DATA!J965,'Assignment Tool'!D981:D3014,0)))</f>
        <v/>
      </c>
    </row>
    <row r="966" spans="1:11" x14ac:dyDescent="0.25">
      <c r="A966" s="118" t="str">
        <f t="shared" si="30"/>
        <v/>
      </c>
      <c r="G966" t="str">
        <f>IF('Assignment Tool'!C966="","",IF('Assignment Tool'!C966="FST",'Assignment Tool'!D966,""))</f>
        <v/>
      </c>
      <c r="H966">
        <v>966</v>
      </c>
      <c r="I966" t="str">
        <f t="shared" si="31"/>
        <v/>
      </c>
      <c r="J966" t="str">
        <f t="array" ref="J966">IFERROR(INDEX($G$2:$G$2050,_xlfn.AGGREGATE(15,6,(ROW($G$2:$G$2050)-ROW($G$2)+1)/($G$2:$G$2050&lt;&gt;""),ROWS(J$1:J966))),"")</f>
        <v/>
      </c>
      <c r="K966" t="str">
        <f>IF(J966="","",INDEX('Assignment Tool'!E982:E3015,MATCH(FA_DATA!J966,'Assignment Tool'!D982:D3015,0)))</f>
        <v/>
      </c>
    </row>
    <row r="967" spans="1:11" x14ac:dyDescent="0.25">
      <c r="A967" s="118" t="str">
        <f t="shared" si="30"/>
        <v/>
      </c>
      <c r="G967" t="str">
        <f>IF('Assignment Tool'!C967="","",IF('Assignment Tool'!C967="FST",'Assignment Tool'!D967,""))</f>
        <v/>
      </c>
      <c r="H967">
        <v>967</v>
      </c>
      <c r="I967" t="str">
        <f t="shared" si="31"/>
        <v/>
      </c>
      <c r="J967" t="str">
        <f t="array" ref="J967">IFERROR(INDEX($G$2:$G$2050,_xlfn.AGGREGATE(15,6,(ROW($G$2:$G$2050)-ROW($G$2)+1)/($G$2:$G$2050&lt;&gt;""),ROWS(J$1:J967))),"")</f>
        <v/>
      </c>
      <c r="K967" t="str">
        <f>IF(J967="","",INDEX('Assignment Tool'!E983:E3016,MATCH(FA_DATA!J967,'Assignment Tool'!D983:D3016,0)))</f>
        <v/>
      </c>
    </row>
    <row r="968" spans="1:11" x14ac:dyDescent="0.25">
      <c r="A968" s="118" t="str">
        <f t="shared" si="30"/>
        <v/>
      </c>
      <c r="G968" t="str">
        <f>IF('Assignment Tool'!C968="","",IF('Assignment Tool'!C968="FST",'Assignment Tool'!D968,""))</f>
        <v/>
      </c>
      <c r="H968">
        <v>968</v>
      </c>
      <c r="I968" t="str">
        <f t="shared" si="31"/>
        <v/>
      </c>
      <c r="J968" t="str">
        <f t="array" ref="J968">IFERROR(INDEX($G$2:$G$2050,_xlfn.AGGREGATE(15,6,(ROW($G$2:$G$2050)-ROW($G$2)+1)/($G$2:$G$2050&lt;&gt;""),ROWS(J$1:J968))),"")</f>
        <v/>
      </c>
      <c r="K968" t="str">
        <f>IF(J968="","",INDEX('Assignment Tool'!E984:E3017,MATCH(FA_DATA!J968,'Assignment Tool'!D984:D3017,0)))</f>
        <v/>
      </c>
    </row>
    <row r="969" spans="1:11" x14ac:dyDescent="0.25">
      <c r="A969" s="118" t="str">
        <f t="shared" si="30"/>
        <v/>
      </c>
      <c r="G969" t="str">
        <f>IF('Assignment Tool'!C969="","",IF('Assignment Tool'!C969="FST",'Assignment Tool'!D969,""))</f>
        <v/>
      </c>
      <c r="H969">
        <v>969</v>
      </c>
      <c r="I969" t="str">
        <f t="shared" si="31"/>
        <v/>
      </c>
      <c r="J969" t="str">
        <f t="array" ref="J969">IFERROR(INDEX($G$2:$G$2050,_xlfn.AGGREGATE(15,6,(ROW($G$2:$G$2050)-ROW($G$2)+1)/($G$2:$G$2050&lt;&gt;""),ROWS(J$1:J969))),"")</f>
        <v/>
      </c>
      <c r="K969" t="str">
        <f>IF(J969="","",INDEX('Assignment Tool'!E985:E3018,MATCH(FA_DATA!J969,'Assignment Tool'!D985:D3018,0)))</f>
        <v/>
      </c>
    </row>
    <row r="970" spans="1:11" x14ac:dyDescent="0.25">
      <c r="A970" s="118" t="str">
        <f t="shared" si="30"/>
        <v/>
      </c>
      <c r="G970" t="str">
        <f>IF('Assignment Tool'!C970="","",IF('Assignment Tool'!C970="FST",'Assignment Tool'!D970,""))</f>
        <v/>
      </c>
      <c r="H970">
        <v>970</v>
      </c>
      <c r="I970" t="str">
        <f t="shared" si="31"/>
        <v/>
      </c>
      <c r="J970" t="str">
        <f t="array" ref="J970">IFERROR(INDEX($G$2:$G$2050,_xlfn.AGGREGATE(15,6,(ROW($G$2:$G$2050)-ROW($G$2)+1)/($G$2:$G$2050&lt;&gt;""),ROWS(J$1:J970))),"")</f>
        <v/>
      </c>
      <c r="K970" t="str">
        <f>IF(J970="","",INDEX('Assignment Tool'!E986:E3019,MATCH(FA_DATA!J970,'Assignment Tool'!D986:D3019,0)))</f>
        <v/>
      </c>
    </row>
    <row r="971" spans="1:11" x14ac:dyDescent="0.25">
      <c r="A971" s="118" t="str">
        <f t="shared" si="30"/>
        <v/>
      </c>
      <c r="G971" t="str">
        <f>IF('Assignment Tool'!C971="","",IF('Assignment Tool'!C971="FST",'Assignment Tool'!D971,""))</f>
        <v/>
      </c>
      <c r="H971">
        <v>971</v>
      </c>
      <c r="I971" t="str">
        <f t="shared" si="31"/>
        <v/>
      </c>
      <c r="J971" t="str">
        <f t="array" ref="J971">IFERROR(INDEX($G$2:$G$2050,_xlfn.AGGREGATE(15,6,(ROW($G$2:$G$2050)-ROW($G$2)+1)/($G$2:$G$2050&lt;&gt;""),ROWS(J$1:J971))),"")</f>
        <v/>
      </c>
      <c r="K971" t="str">
        <f>IF(J971="","",INDEX('Assignment Tool'!E987:E3020,MATCH(FA_DATA!J971,'Assignment Tool'!D987:D3020,0)))</f>
        <v/>
      </c>
    </row>
    <row r="972" spans="1:11" x14ac:dyDescent="0.25">
      <c r="A972" s="118" t="str">
        <f t="shared" si="30"/>
        <v/>
      </c>
      <c r="G972" t="str">
        <f>IF('Assignment Tool'!C972="","",IF('Assignment Tool'!C972="FST",'Assignment Tool'!D972,""))</f>
        <v/>
      </c>
      <c r="H972">
        <v>972</v>
      </c>
      <c r="I972" t="str">
        <f t="shared" si="31"/>
        <v/>
      </c>
      <c r="J972" t="str">
        <f t="array" ref="J972">IFERROR(INDEX($G$2:$G$2050,_xlfn.AGGREGATE(15,6,(ROW($G$2:$G$2050)-ROW($G$2)+1)/($G$2:$G$2050&lt;&gt;""),ROWS(J$1:J972))),"")</f>
        <v/>
      </c>
      <c r="K972" t="str">
        <f>IF(J972="","",INDEX('Assignment Tool'!E988:E3021,MATCH(FA_DATA!J972,'Assignment Tool'!D988:D3021,0)))</f>
        <v/>
      </c>
    </row>
    <row r="973" spans="1:11" x14ac:dyDescent="0.25">
      <c r="A973" s="118" t="str">
        <f t="shared" si="30"/>
        <v/>
      </c>
      <c r="G973" t="str">
        <f>IF('Assignment Tool'!C973="","",IF('Assignment Tool'!C973="FST",'Assignment Tool'!D973,""))</f>
        <v/>
      </c>
      <c r="H973">
        <v>973</v>
      </c>
      <c r="I973" t="str">
        <f t="shared" si="31"/>
        <v/>
      </c>
      <c r="J973" t="str">
        <f t="array" ref="J973">IFERROR(INDEX($G$2:$G$2050,_xlfn.AGGREGATE(15,6,(ROW($G$2:$G$2050)-ROW($G$2)+1)/($G$2:$G$2050&lt;&gt;""),ROWS(J$1:J973))),"")</f>
        <v/>
      </c>
      <c r="K973" t="str">
        <f>IF(J973="","",INDEX('Assignment Tool'!E989:E3022,MATCH(FA_DATA!J973,'Assignment Tool'!D989:D3022,0)))</f>
        <v/>
      </c>
    </row>
    <row r="974" spans="1:11" x14ac:dyDescent="0.25">
      <c r="A974" s="118" t="str">
        <f t="shared" si="30"/>
        <v/>
      </c>
      <c r="G974" t="str">
        <f>IF('Assignment Tool'!C974="","",IF('Assignment Tool'!C974="FST",'Assignment Tool'!D974,""))</f>
        <v/>
      </c>
      <c r="H974">
        <v>974</v>
      </c>
      <c r="I974" t="str">
        <f t="shared" si="31"/>
        <v/>
      </c>
      <c r="J974" t="str">
        <f t="array" ref="J974">IFERROR(INDEX($G$2:$G$2050,_xlfn.AGGREGATE(15,6,(ROW($G$2:$G$2050)-ROW($G$2)+1)/($G$2:$G$2050&lt;&gt;""),ROWS(J$1:J974))),"")</f>
        <v/>
      </c>
      <c r="K974" t="str">
        <f>IF(J974="","",INDEX('Assignment Tool'!E990:E3023,MATCH(FA_DATA!J974,'Assignment Tool'!D990:D3023,0)))</f>
        <v/>
      </c>
    </row>
    <row r="975" spans="1:11" x14ac:dyDescent="0.25">
      <c r="A975" s="118" t="str">
        <f t="shared" si="30"/>
        <v/>
      </c>
      <c r="G975" t="str">
        <f>IF('Assignment Tool'!C975="","",IF('Assignment Tool'!C975="FST",'Assignment Tool'!D975,""))</f>
        <v/>
      </c>
      <c r="H975">
        <v>975</v>
      </c>
      <c r="I975" t="str">
        <f t="shared" si="31"/>
        <v/>
      </c>
      <c r="J975" t="str">
        <f t="array" ref="J975">IFERROR(INDEX($G$2:$G$2050,_xlfn.AGGREGATE(15,6,(ROW($G$2:$G$2050)-ROW($G$2)+1)/($G$2:$G$2050&lt;&gt;""),ROWS(J$1:J975))),"")</f>
        <v/>
      </c>
      <c r="K975" t="str">
        <f>IF(J975="","",INDEX('Assignment Tool'!E991:E3024,MATCH(FA_DATA!J975,'Assignment Tool'!D991:D3024,0)))</f>
        <v/>
      </c>
    </row>
    <row r="976" spans="1:11" x14ac:dyDescent="0.25">
      <c r="A976" s="118" t="str">
        <f t="shared" si="30"/>
        <v/>
      </c>
      <c r="G976" t="str">
        <f>IF('Assignment Tool'!C976="","",IF('Assignment Tool'!C976="FST",'Assignment Tool'!D976,""))</f>
        <v/>
      </c>
      <c r="H976">
        <v>976</v>
      </c>
      <c r="I976" t="str">
        <f t="shared" si="31"/>
        <v/>
      </c>
      <c r="J976" t="str">
        <f t="array" ref="J976">IFERROR(INDEX($G$2:$G$2050,_xlfn.AGGREGATE(15,6,(ROW($G$2:$G$2050)-ROW($G$2)+1)/($G$2:$G$2050&lt;&gt;""),ROWS(J$1:J976))),"")</f>
        <v/>
      </c>
      <c r="K976" t="str">
        <f>IF(J976="","",INDEX('Assignment Tool'!E992:E3025,MATCH(FA_DATA!J976,'Assignment Tool'!D992:D3025,0)))</f>
        <v/>
      </c>
    </row>
    <row r="977" spans="1:11" x14ac:dyDescent="0.25">
      <c r="A977" s="118" t="str">
        <f t="shared" si="30"/>
        <v/>
      </c>
      <c r="G977" t="str">
        <f>IF('Assignment Tool'!C977="","",IF('Assignment Tool'!C977="FST",'Assignment Tool'!D977,""))</f>
        <v/>
      </c>
      <c r="H977">
        <v>977</v>
      </c>
      <c r="I977" t="str">
        <f t="shared" si="31"/>
        <v/>
      </c>
      <c r="J977" t="str">
        <f t="array" ref="J977">IFERROR(INDEX($G$2:$G$2050,_xlfn.AGGREGATE(15,6,(ROW($G$2:$G$2050)-ROW($G$2)+1)/($G$2:$G$2050&lt;&gt;""),ROWS(J$1:J977))),"")</f>
        <v/>
      </c>
      <c r="K977" t="str">
        <f>IF(J977="","",INDEX('Assignment Tool'!E993:E3026,MATCH(FA_DATA!J977,'Assignment Tool'!D993:D3026,0)))</f>
        <v/>
      </c>
    </row>
    <row r="978" spans="1:11" x14ac:dyDescent="0.25">
      <c r="A978" s="118" t="str">
        <f t="shared" si="30"/>
        <v/>
      </c>
      <c r="G978" t="str">
        <f>IF('Assignment Tool'!C978="","",IF('Assignment Tool'!C978="FST",'Assignment Tool'!D978,""))</f>
        <v/>
      </c>
      <c r="H978">
        <v>978</v>
      </c>
      <c r="I978" t="str">
        <f t="shared" si="31"/>
        <v/>
      </c>
      <c r="J978" t="str">
        <f t="array" ref="J978">IFERROR(INDEX($G$2:$G$2050,_xlfn.AGGREGATE(15,6,(ROW($G$2:$G$2050)-ROW($G$2)+1)/($G$2:$G$2050&lt;&gt;""),ROWS(J$1:J978))),"")</f>
        <v/>
      </c>
      <c r="K978" t="str">
        <f>IF(J978="","",INDEX('Assignment Tool'!E994:E3027,MATCH(FA_DATA!J978,'Assignment Tool'!D994:D3027,0)))</f>
        <v/>
      </c>
    </row>
    <row r="979" spans="1:11" x14ac:dyDescent="0.25">
      <c r="A979" s="118" t="str">
        <f t="shared" si="30"/>
        <v/>
      </c>
      <c r="G979" t="str">
        <f>IF('Assignment Tool'!C979="","",IF('Assignment Tool'!C979="FST",'Assignment Tool'!D979,""))</f>
        <v/>
      </c>
      <c r="H979">
        <v>979</v>
      </c>
      <c r="I979" t="str">
        <f t="shared" si="31"/>
        <v/>
      </c>
      <c r="J979" t="str">
        <f t="array" ref="J979">IFERROR(INDEX($G$2:$G$2050,_xlfn.AGGREGATE(15,6,(ROW($G$2:$G$2050)-ROW($G$2)+1)/($G$2:$G$2050&lt;&gt;""),ROWS(J$1:J979))),"")</f>
        <v/>
      </c>
      <c r="K979" t="str">
        <f>IF(J979="","",INDEX('Assignment Tool'!E995:E3028,MATCH(FA_DATA!J979,'Assignment Tool'!D995:D3028,0)))</f>
        <v/>
      </c>
    </row>
    <row r="980" spans="1:11" x14ac:dyDescent="0.25">
      <c r="A980" s="118" t="str">
        <f t="shared" si="30"/>
        <v/>
      </c>
      <c r="G980" t="str">
        <f>IF('Assignment Tool'!C980="","",IF('Assignment Tool'!C980="FST",'Assignment Tool'!D980,""))</f>
        <v/>
      </c>
      <c r="H980">
        <v>980</v>
      </c>
      <c r="I980" t="str">
        <f t="shared" si="31"/>
        <v/>
      </c>
      <c r="J980" t="str">
        <f t="array" ref="J980">IFERROR(INDEX($G$2:$G$2050,_xlfn.AGGREGATE(15,6,(ROW($G$2:$G$2050)-ROW($G$2)+1)/($G$2:$G$2050&lt;&gt;""),ROWS(J$1:J980))),"")</f>
        <v/>
      </c>
      <c r="K980" t="str">
        <f>IF(J980="","",INDEX('Assignment Tool'!E996:E3029,MATCH(FA_DATA!J980,'Assignment Tool'!D996:D3029,0)))</f>
        <v/>
      </c>
    </row>
    <row r="981" spans="1:11" x14ac:dyDescent="0.25">
      <c r="A981" s="118" t="str">
        <f t="shared" si="30"/>
        <v/>
      </c>
      <c r="G981" t="str">
        <f>IF('Assignment Tool'!C981="","",IF('Assignment Tool'!C981="FST",'Assignment Tool'!D981,""))</f>
        <v/>
      </c>
      <c r="H981">
        <v>981</v>
      </c>
      <c r="I981" t="str">
        <f t="shared" si="31"/>
        <v/>
      </c>
      <c r="J981" t="str">
        <f t="array" ref="J981">IFERROR(INDEX($G$2:$G$2050,_xlfn.AGGREGATE(15,6,(ROW($G$2:$G$2050)-ROW($G$2)+1)/($G$2:$G$2050&lt;&gt;""),ROWS(J$1:J981))),"")</f>
        <v/>
      </c>
      <c r="K981" t="str">
        <f>IF(J981="","",INDEX('Assignment Tool'!E997:E3030,MATCH(FA_DATA!J981,'Assignment Tool'!D997:D3030,0)))</f>
        <v/>
      </c>
    </row>
    <row r="982" spans="1:11" x14ac:dyDescent="0.25">
      <c r="A982" s="118" t="str">
        <f t="shared" si="30"/>
        <v/>
      </c>
      <c r="G982" t="str">
        <f>IF('Assignment Tool'!C982="","",IF('Assignment Tool'!C982="FST",'Assignment Tool'!D982,""))</f>
        <v/>
      </c>
      <c r="H982">
        <v>982</v>
      </c>
      <c r="I982" t="str">
        <f t="shared" si="31"/>
        <v/>
      </c>
      <c r="J982" t="str">
        <f t="array" ref="J982">IFERROR(INDEX($G$2:$G$2050,_xlfn.AGGREGATE(15,6,(ROW($G$2:$G$2050)-ROW($G$2)+1)/($G$2:$G$2050&lt;&gt;""),ROWS(J$1:J982))),"")</f>
        <v/>
      </c>
      <c r="K982" t="str">
        <f>IF(J982="","",INDEX('Assignment Tool'!E998:E3031,MATCH(FA_DATA!J982,'Assignment Tool'!D998:D3031,0)))</f>
        <v/>
      </c>
    </row>
    <row r="983" spans="1:11" x14ac:dyDescent="0.25">
      <c r="A983" s="118" t="str">
        <f t="shared" si="30"/>
        <v/>
      </c>
      <c r="G983" t="str">
        <f>IF('Assignment Tool'!C983="","",IF('Assignment Tool'!C983="FST",'Assignment Tool'!D983,""))</f>
        <v/>
      </c>
      <c r="H983">
        <v>983</v>
      </c>
      <c r="I983" t="str">
        <f t="shared" si="31"/>
        <v/>
      </c>
      <c r="J983" t="str">
        <f t="array" ref="J983">IFERROR(INDEX($G$2:$G$2050,_xlfn.AGGREGATE(15,6,(ROW($G$2:$G$2050)-ROW($G$2)+1)/($G$2:$G$2050&lt;&gt;""),ROWS(J$1:J983))),"")</f>
        <v/>
      </c>
      <c r="K983" t="str">
        <f>IF(J983="","",INDEX('Assignment Tool'!E999:E3032,MATCH(FA_DATA!J983,'Assignment Tool'!D999:D3032,0)))</f>
        <v/>
      </c>
    </row>
    <row r="984" spans="1:11" x14ac:dyDescent="0.25">
      <c r="A984" s="118" t="str">
        <f t="shared" si="30"/>
        <v/>
      </c>
      <c r="G984" t="str">
        <f>IF('Assignment Tool'!C984="","",IF('Assignment Tool'!C984="FST",'Assignment Tool'!D984,""))</f>
        <v/>
      </c>
      <c r="H984">
        <v>984</v>
      </c>
      <c r="I984" t="str">
        <f t="shared" si="31"/>
        <v/>
      </c>
      <c r="J984" t="str">
        <f t="array" ref="J984">IFERROR(INDEX($G$2:$G$2050,_xlfn.AGGREGATE(15,6,(ROW($G$2:$G$2050)-ROW($G$2)+1)/($G$2:$G$2050&lt;&gt;""),ROWS(J$1:J984))),"")</f>
        <v/>
      </c>
      <c r="K984" t="str">
        <f>IF(J984="","",INDEX('Assignment Tool'!E1000:E3033,MATCH(FA_DATA!J984,'Assignment Tool'!D1000:D3033,0)))</f>
        <v/>
      </c>
    </row>
    <row r="985" spans="1:11" x14ac:dyDescent="0.25">
      <c r="A985" s="118" t="str">
        <f t="shared" si="30"/>
        <v/>
      </c>
      <c r="G985" t="str">
        <f>IF('Assignment Tool'!C985="","",IF('Assignment Tool'!C985="FST",'Assignment Tool'!D985,""))</f>
        <v/>
      </c>
      <c r="H985">
        <v>985</v>
      </c>
      <c r="I985" t="str">
        <f t="shared" si="31"/>
        <v/>
      </c>
      <c r="J985" t="str">
        <f t="array" ref="J985">IFERROR(INDEX($G$2:$G$2050,_xlfn.AGGREGATE(15,6,(ROW($G$2:$G$2050)-ROW($G$2)+1)/($G$2:$G$2050&lt;&gt;""),ROWS(J$1:J985))),"")</f>
        <v/>
      </c>
      <c r="K985" t="str">
        <f>IF(J985="","",INDEX('Assignment Tool'!E1001:E3034,MATCH(FA_DATA!J985,'Assignment Tool'!D1001:D3034,0)))</f>
        <v/>
      </c>
    </row>
    <row r="986" spans="1:11" x14ac:dyDescent="0.25">
      <c r="A986" s="118" t="str">
        <f t="shared" si="30"/>
        <v/>
      </c>
      <c r="G986" t="str">
        <f>IF('Assignment Tool'!C986="","",IF('Assignment Tool'!C986="FST",'Assignment Tool'!D986,""))</f>
        <v/>
      </c>
      <c r="H986">
        <v>986</v>
      </c>
      <c r="I986" t="str">
        <f t="shared" si="31"/>
        <v/>
      </c>
      <c r="J986" t="str">
        <f t="array" ref="J986">IFERROR(INDEX($G$2:$G$2050,_xlfn.AGGREGATE(15,6,(ROW($G$2:$G$2050)-ROW($G$2)+1)/($G$2:$G$2050&lt;&gt;""),ROWS(J$1:J986))),"")</f>
        <v/>
      </c>
      <c r="K986" t="str">
        <f>IF(J986="","",INDEX('Assignment Tool'!E1002:E3035,MATCH(FA_DATA!J986,'Assignment Tool'!D1002:D3035,0)))</f>
        <v/>
      </c>
    </row>
    <row r="987" spans="1:11" x14ac:dyDescent="0.25">
      <c r="A987" s="118" t="str">
        <f t="shared" si="30"/>
        <v/>
      </c>
      <c r="G987" t="str">
        <f>IF('Assignment Tool'!C987="","",IF('Assignment Tool'!C987="FST",'Assignment Tool'!D987,""))</f>
        <v/>
      </c>
      <c r="H987">
        <v>987</v>
      </c>
      <c r="I987" t="str">
        <f t="shared" si="31"/>
        <v/>
      </c>
      <c r="J987" t="str">
        <f t="array" ref="J987">IFERROR(INDEX($G$2:$G$2050,_xlfn.AGGREGATE(15,6,(ROW($G$2:$G$2050)-ROW($G$2)+1)/($G$2:$G$2050&lt;&gt;""),ROWS(J$1:J987))),"")</f>
        <v/>
      </c>
      <c r="K987" t="str">
        <f>IF(J987="","",INDEX('Assignment Tool'!E1003:E3036,MATCH(FA_DATA!J987,'Assignment Tool'!D1003:D3036,0)))</f>
        <v/>
      </c>
    </row>
    <row r="988" spans="1:11" x14ac:dyDescent="0.25">
      <c r="A988" s="118" t="str">
        <f t="shared" si="30"/>
        <v/>
      </c>
      <c r="G988" t="str">
        <f>IF('Assignment Tool'!C988="","",IF('Assignment Tool'!C988="FST",'Assignment Tool'!D988,""))</f>
        <v/>
      </c>
      <c r="H988">
        <v>988</v>
      </c>
      <c r="I988" t="str">
        <f t="shared" si="31"/>
        <v/>
      </c>
      <c r="J988" t="str">
        <f t="array" ref="J988">IFERROR(INDEX($G$2:$G$2050,_xlfn.AGGREGATE(15,6,(ROW($G$2:$G$2050)-ROW($G$2)+1)/($G$2:$G$2050&lt;&gt;""),ROWS(J$1:J988))),"")</f>
        <v/>
      </c>
      <c r="K988" t="str">
        <f>IF(J988="","",INDEX('Assignment Tool'!E1004:E3037,MATCH(FA_DATA!J988,'Assignment Tool'!D1004:D3037,0)))</f>
        <v/>
      </c>
    </row>
    <row r="989" spans="1:11" x14ac:dyDescent="0.25">
      <c r="A989" s="118" t="str">
        <f t="shared" si="30"/>
        <v/>
      </c>
      <c r="G989" t="str">
        <f>IF('Assignment Tool'!C989="","",IF('Assignment Tool'!C989="FST",'Assignment Tool'!D989,""))</f>
        <v/>
      </c>
      <c r="H989">
        <v>989</v>
      </c>
      <c r="I989" t="str">
        <f t="shared" si="31"/>
        <v/>
      </c>
      <c r="J989" t="str">
        <f t="array" ref="J989">IFERROR(INDEX($G$2:$G$2050,_xlfn.AGGREGATE(15,6,(ROW($G$2:$G$2050)-ROW($G$2)+1)/($G$2:$G$2050&lt;&gt;""),ROWS(J$1:J989))),"")</f>
        <v/>
      </c>
      <c r="K989" t="str">
        <f>IF(J989="","",INDEX('Assignment Tool'!E1005:E3038,MATCH(FA_DATA!J989,'Assignment Tool'!D1005:D3038,0)))</f>
        <v/>
      </c>
    </row>
    <row r="990" spans="1:11" x14ac:dyDescent="0.25">
      <c r="A990" s="118" t="str">
        <f t="shared" si="30"/>
        <v/>
      </c>
      <c r="G990" t="str">
        <f>IF('Assignment Tool'!C990="","",IF('Assignment Tool'!C990="FST",'Assignment Tool'!D990,""))</f>
        <v/>
      </c>
      <c r="H990">
        <v>990</v>
      </c>
      <c r="I990" t="str">
        <f t="shared" si="31"/>
        <v/>
      </c>
      <c r="J990" t="str">
        <f t="array" ref="J990">IFERROR(INDEX($G$2:$G$2050,_xlfn.AGGREGATE(15,6,(ROW($G$2:$G$2050)-ROW($G$2)+1)/($G$2:$G$2050&lt;&gt;""),ROWS(J$1:J990))),"")</f>
        <v/>
      </c>
      <c r="K990" t="str">
        <f>IF(J990="","",INDEX('Assignment Tool'!E1006:E3039,MATCH(FA_DATA!J990,'Assignment Tool'!D1006:D3039,0)))</f>
        <v/>
      </c>
    </row>
    <row r="991" spans="1:11" x14ac:dyDescent="0.25">
      <c r="A991" s="118" t="str">
        <f t="shared" si="30"/>
        <v/>
      </c>
      <c r="G991" t="str">
        <f>IF('Assignment Tool'!C991="","",IF('Assignment Tool'!C991="FST",'Assignment Tool'!D991,""))</f>
        <v/>
      </c>
      <c r="H991">
        <v>991</v>
      </c>
      <c r="I991" t="str">
        <f t="shared" si="31"/>
        <v/>
      </c>
      <c r="J991" t="str">
        <f t="array" ref="J991">IFERROR(INDEX($G$2:$G$2050,_xlfn.AGGREGATE(15,6,(ROW($G$2:$G$2050)-ROW($G$2)+1)/($G$2:$G$2050&lt;&gt;""),ROWS(J$1:J991))),"")</f>
        <v/>
      </c>
      <c r="K991" t="str">
        <f>IF(J991="","",INDEX('Assignment Tool'!E1007:E3040,MATCH(FA_DATA!J991,'Assignment Tool'!D1007:D3040,0)))</f>
        <v/>
      </c>
    </row>
    <row r="992" spans="1:11" x14ac:dyDescent="0.25">
      <c r="A992" s="118" t="str">
        <f t="shared" si="30"/>
        <v/>
      </c>
      <c r="G992" t="str">
        <f>IF('Assignment Tool'!C992="","",IF('Assignment Tool'!C992="FST",'Assignment Tool'!D992,""))</f>
        <v/>
      </c>
      <c r="H992">
        <v>992</v>
      </c>
      <c r="I992" t="str">
        <f t="shared" si="31"/>
        <v/>
      </c>
      <c r="J992" t="str">
        <f t="array" ref="J992">IFERROR(INDEX($G$2:$G$2050,_xlfn.AGGREGATE(15,6,(ROW($G$2:$G$2050)-ROW($G$2)+1)/($G$2:$G$2050&lt;&gt;""),ROWS(J$1:J992))),"")</f>
        <v/>
      </c>
      <c r="K992" t="str">
        <f>IF(J992="","",INDEX('Assignment Tool'!E1008:E3041,MATCH(FA_DATA!J992,'Assignment Tool'!D1008:D3041,0)))</f>
        <v/>
      </c>
    </row>
    <row r="993" spans="1:11" x14ac:dyDescent="0.25">
      <c r="A993" s="118" t="str">
        <f t="shared" si="30"/>
        <v/>
      </c>
      <c r="G993" t="str">
        <f>IF('Assignment Tool'!C993="","",IF('Assignment Tool'!C993="FST",'Assignment Tool'!D993,""))</f>
        <v/>
      </c>
      <c r="H993">
        <v>993</v>
      </c>
      <c r="I993" t="str">
        <f t="shared" si="31"/>
        <v/>
      </c>
      <c r="J993" t="str">
        <f t="array" ref="J993">IFERROR(INDEX($G$2:$G$2050,_xlfn.AGGREGATE(15,6,(ROW($G$2:$G$2050)-ROW($G$2)+1)/($G$2:$G$2050&lt;&gt;""),ROWS(J$1:J993))),"")</f>
        <v/>
      </c>
      <c r="K993" t="str">
        <f>IF(J993="","",INDEX('Assignment Tool'!E1009:E3042,MATCH(FA_DATA!J993,'Assignment Tool'!D1009:D3042,0)))</f>
        <v/>
      </c>
    </row>
    <row r="994" spans="1:11" x14ac:dyDescent="0.25">
      <c r="A994" s="118" t="str">
        <f t="shared" si="30"/>
        <v/>
      </c>
      <c r="G994" t="str">
        <f>IF('Assignment Tool'!C994="","",IF('Assignment Tool'!C994="FST",'Assignment Tool'!D994,""))</f>
        <v/>
      </c>
      <c r="H994">
        <v>994</v>
      </c>
      <c r="I994" t="str">
        <f t="shared" si="31"/>
        <v/>
      </c>
      <c r="J994" t="str">
        <f t="array" ref="J994">IFERROR(INDEX($G$2:$G$2050,_xlfn.AGGREGATE(15,6,(ROW($G$2:$G$2050)-ROW($G$2)+1)/($G$2:$G$2050&lt;&gt;""),ROWS(J$1:J994))),"")</f>
        <v/>
      </c>
      <c r="K994" t="str">
        <f>IF(J994="","",INDEX('Assignment Tool'!E1010:E3043,MATCH(FA_DATA!J994,'Assignment Tool'!D1010:D3043,0)))</f>
        <v/>
      </c>
    </row>
    <row r="995" spans="1:11" x14ac:dyDescent="0.25">
      <c r="A995" s="118" t="str">
        <f t="shared" si="30"/>
        <v/>
      </c>
      <c r="G995" t="str">
        <f>IF('Assignment Tool'!C995="","",IF('Assignment Tool'!C995="FST",'Assignment Tool'!D995,""))</f>
        <v/>
      </c>
      <c r="H995">
        <v>995</v>
      </c>
      <c r="I995" t="str">
        <f t="shared" si="31"/>
        <v/>
      </c>
      <c r="J995" t="str">
        <f t="array" ref="J995">IFERROR(INDEX($G$2:$G$2050,_xlfn.AGGREGATE(15,6,(ROW($G$2:$G$2050)-ROW($G$2)+1)/($G$2:$G$2050&lt;&gt;""),ROWS(J$1:J995))),"")</f>
        <v/>
      </c>
      <c r="K995" t="str">
        <f>IF(J995="","",INDEX('Assignment Tool'!E1011:E3044,MATCH(FA_DATA!J995,'Assignment Tool'!D1011:D3044,0)))</f>
        <v/>
      </c>
    </row>
    <row r="996" spans="1:11" x14ac:dyDescent="0.25">
      <c r="A996" s="118" t="str">
        <f t="shared" si="30"/>
        <v/>
      </c>
      <c r="G996" t="str">
        <f>IF('Assignment Tool'!C996="","",IF('Assignment Tool'!C996="FST",'Assignment Tool'!D996,""))</f>
        <v/>
      </c>
      <c r="H996">
        <v>996</v>
      </c>
      <c r="I996" t="str">
        <f t="shared" si="31"/>
        <v/>
      </c>
      <c r="J996" t="str">
        <f t="array" ref="J996">IFERROR(INDEX($G$2:$G$2050,_xlfn.AGGREGATE(15,6,(ROW($G$2:$G$2050)-ROW($G$2)+1)/($G$2:$G$2050&lt;&gt;""),ROWS(J$1:J996))),"")</f>
        <v/>
      </c>
      <c r="K996" t="str">
        <f>IF(J996="","",INDEX('Assignment Tool'!E1012:E3045,MATCH(FA_DATA!J996,'Assignment Tool'!D1012:D3045,0)))</f>
        <v/>
      </c>
    </row>
    <row r="997" spans="1:11" x14ac:dyDescent="0.25">
      <c r="A997" s="118" t="str">
        <f t="shared" si="30"/>
        <v/>
      </c>
      <c r="G997" t="str">
        <f>IF('Assignment Tool'!C997="","",IF('Assignment Tool'!C997="FST",'Assignment Tool'!D997,""))</f>
        <v/>
      </c>
      <c r="H997">
        <v>997</v>
      </c>
      <c r="I997" t="str">
        <f t="shared" si="31"/>
        <v/>
      </c>
      <c r="J997" t="str">
        <f t="array" ref="J997">IFERROR(INDEX($G$2:$G$2050,_xlfn.AGGREGATE(15,6,(ROW($G$2:$G$2050)-ROW($G$2)+1)/($G$2:$G$2050&lt;&gt;""),ROWS(J$1:J997))),"")</f>
        <v/>
      </c>
      <c r="K997" t="str">
        <f>IF(J997="","",INDEX('Assignment Tool'!E1013:E3046,MATCH(FA_DATA!J997,'Assignment Tool'!D1013:D3046,0)))</f>
        <v/>
      </c>
    </row>
    <row r="998" spans="1:11" x14ac:dyDescent="0.25">
      <c r="A998" s="118" t="str">
        <f t="shared" si="30"/>
        <v/>
      </c>
      <c r="G998" t="str">
        <f>IF('Assignment Tool'!C998="","",IF('Assignment Tool'!C998="FST",'Assignment Tool'!D998,""))</f>
        <v/>
      </c>
      <c r="H998">
        <v>998</v>
      </c>
      <c r="I998" t="str">
        <f t="shared" si="31"/>
        <v/>
      </c>
      <c r="J998" t="str">
        <f t="array" ref="J998">IFERROR(INDEX($G$2:$G$2050,_xlfn.AGGREGATE(15,6,(ROW($G$2:$G$2050)-ROW($G$2)+1)/($G$2:$G$2050&lt;&gt;""),ROWS(J$1:J998))),"")</f>
        <v/>
      </c>
      <c r="K998" t="str">
        <f>IF(J998="","",INDEX('Assignment Tool'!E1014:E3047,MATCH(FA_DATA!J998,'Assignment Tool'!D1014:D3047,0)))</f>
        <v/>
      </c>
    </row>
    <row r="999" spans="1:11" x14ac:dyDescent="0.25">
      <c r="A999" s="118" t="str">
        <f t="shared" si="30"/>
        <v/>
      </c>
      <c r="G999" t="str">
        <f>IF('Assignment Tool'!C999="","",IF('Assignment Tool'!C999="FST",'Assignment Tool'!D999,""))</f>
        <v/>
      </c>
      <c r="H999">
        <v>999</v>
      </c>
      <c r="I999" t="str">
        <f t="shared" si="31"/>
        <v/>
      </c>
      <c r="J999" t="str">
        <f t="array" ref="J999">IFERROR(INDEX($G$2:$G$2050,_xlfn.AGGREGATE(15,6,(ROW($G$2:$G$2050)-ROW($G$2)+1)/($G$2:$G$2050&lt;&gt;""),ROWS(J$1:J999))),"")</f>
        <v/>
      </c>
      <c r="K999" t="str">
        <f>IF(J999="","",INDEX('Assignment Tool'!E1015:E3048,MATCH(FA_DATA!J999,'Assignment Tool'!D1015:D3048,0)))</f>
        <v/>
      </c>
    </row>
    <row r="1000" spans="1:11" x14ac:dyDescent="0.25">
      <c r="A1000" s="118" t="str">
        <f t="shared" si="30"/>
        <v/>
      </c>
      <c r="G1000" t="str">
        <f>IF('Assignment Tool'!C1000="","",IF('Assignment Tool'!C1000="FST",'Assignment Tool'!D1000,""))</f>
        <v/>
      </c>
      <c r="H1000">
        <v>1000</v>
      </c>
      <c r="I1000" t="str">
        <f t="shared" si="31"/>
        <v/>
      </c>
      <c r="J1000" t="str">
        <f t="array" ref="J1000">IFERROR(INDEX($G$2:$G$2050,_xlfn.AGGREGATE(15,6,(ROW($G$2:$G$2050)-ROW($G$2)+1)/($G$2:$G$2050&lt;&gt;""),ROWS(J$1:J1000))),"")</f>
        <v/>
      </c>
      <c r="K1000" t="str">
        <f>IF(J1000="","",INDEX('Assignment Tool'!E1016:E3049,MATCH(FA_DATA!J1000,'Assignment Tool'!D1016:D3049,0)))</f>
        <v/>
      </c>
    </row>
    <row r="1001" spans="1:11" x14ac:dyDescent="0.25">
      <c r="G1001" t="str">
        <f>IF('Assignment Tool'!C1001="","",IF('Assignment Tool'!C1001="FST",'Assignment Tool'!D1001,""))</f>
        <v/>
      </c>
    </row>
    <row r="1002" spans="1:11" x14ac:dyDescent="0.25">
      <c r="G1002" t="str">
        <f>IF('Assignment Tool'!C1002="","",IF('Assignment Tool'!C1002="FST",'Assignment Tool'!D1002,""))</f>
        <v/>
      </c>
    </row>
    <row r="1003" spans="1:11" x14ac:dyDescent="0.25">
      <c r="G1003" t="str">
        <f>IF('Assignment Tool'!C1003="","",IF('Assignment Tool'!C1003="FST",'Assignment Tool'!D1003,""))</f>
        <v/>
      </c>
    </row>
    <row r="1004" spans="1:11" x14ac:dyDescent="0.25">
      <c r="G1004" t="str">
        <f>IF('Assignment Tool'!C1004="","",IF('Assignment Tool'!C1004="FST",'Assignment Tool'!D1004,""))</f>
        <v/>
      </c>
    </row>
    <row r="1005" spans="1:11" x14ac:dyDescent="0.25">
      <c r="G1005" t="str">
        <f>IF('Assignment Tool'!C1005="","",IF('Assignment Tool'!C1005="FST",'Assignment Tool'!D1005,""))</f>
        <v/>
      </c>
    </row>
    <row r="1006" spans="1:11" x14ac:dyDescent="0.25">
      <c r="G1006" t="str">
        <f>IF('Assignment Tool'!C1006="","",IF('Assignment Tool'!C1006="FST",'Assignment Tool'!D1006,""))</f>
        <v/>
      </c>
    </row>
    <row r="1007" spans="1:11" x14ac:dyDescent="0.25">
      <c r="G1007" t="str">
        <f>IF('Assignment Tool'!C1007="","",IF('Assignment Tool'!C1007="FST",'Assignment Tool'!D1007,""))</f>
        <v/>
      </c>
    </row>
    <row r="1008" spans="1:11" x14ac:dyDescent="0.25">
      <c r="G1008" t="str">
        <f>IF('Assignment Tool'!C1008="","",IF('Assignment Tool'!C1008="FST",'Assignment Tool'!D1008,""))</f>
        <v/>
      </c>
    </row>
    <row r="1009" spans="7:7" x14ac:dyDescent="0.25">
      <c r="G1009" t="str">
        <f>IF('Assignment Tool'!C1009="","",IF('Assignment Tool'!C1009="FST",'Assignment Tool'!D1009,""))</f>
        <v/>
      </c>
    </row>
    <row r="1010" spans="7:7" x14ac:dyDescent="0.25">
      <c r="G1010" t="str">
        <f>IF('Assignment Tool'!C1010="","",IF('Assignment Tool'!C1010="FST",'Assignment Tool'!D1010,""))</f>
        <v/>
      </c>
    </row>
    <row r="1011" spans="7:7" x14ac:dyDescent="0.25">
      <c r="G1011" t="str">
        <f>IF('Assignment Tool'!C1011="","",IF('Assignment Tool'!C1011="FST",'Assignment Tool'!D1011,""))</f>
        <v/>
      </c>
    </row>
    <row r="1012" spans="7:7" x14ac:dyDescent="0.25">
      <c r="G1012" t="str">
        <f>IF('Assignment Tool'!C1012="","",IF('Assignment Tool'!C1012="FST",'Assignment Tool'!D1012,""))</f>
        <v/>
      </c>
    </row>
    <row r="1013" spans="7:7" x14ac:dyDescent="0.25">
      <c r="G1013" t="str">
        <f>IF('Assignment Tool'!C1013="","",IF('Assignment Tool'!C1013="FST",'Assignment Tool'!D1013,""))</f>
        <v/>
      </c>
    </row>
    <row r="1014" spans="7:7" x14ac:dyDescent="0.25">
      <c r="G1014" t="str">
        <f>IF('Assignment Tool'!C1014="","",IF('Assignment Tool'!C1014="FST",'Assignment Tool'!D1014,""))</f>
        <v/>
      </c>
    </row>
    <row r="1015" spans="7:7" x14ac:dyDescent="0.25">
      <c r="G1015" t="str">
        <f>IF('Assignment Tool'!C1015="","",IF('Assignment Tool'!C1015="FST",'Assignment Tool'!D1015,""))</f>
        <v/>
      </c>
    </row>
    <row r="1016" spans="7:7" x14ac:dyDescent="0.25">
      <c r="G1016" t="str">
        <f>IF('Assignment Tool'!C1016="","",IF('Assignment Tool'!C1016="FST",'Assignment Tool'!D1016,""))</f>
        <v/>
      </c>
    </row>
    <row r="1017" spans="7:7" x14ac:dyDescent="0.25">
      <c r="G1017" t="str">
        <f>IF('Assignment Tool'!C1017="","",IF('Assignment Tool'!C1017="FST",'Assignment Tool'!D1017,""))</f>
        <v/>
      </c>
    </row>
    <row r="1018" spans="7:7" x14ac:dyDescent="0.25">
      <c r="G1018" t="str">
        <f>IF('Assignment Tool'!C1018="","",IF('Assignment Tool'!C1018="FST",'Assignment Tool'!D1018,""))</f>
        <v/>
      </c>
    </row>
    <row r="1019" spans="7:7" x14ac:dyDescent="0.25">
      <c r="G1019" t="str">
        <f>IF('Assignment Tool'!C1019="","",IF('Assignment Tool'!C1019="FST",'Assignment Tool'!D1019,""))</f>
        <v/>
      </c>
    </row>
    <row r="1020" spans="7:7" x14ac:dyDescent="0.25">
      <c r="G1020" t="str">
        <f>IF('Assignment Tool'!C1020="","",IF('Assignment Tool'!C1020="FST",'Assignment Tool'!D1020,""))</f>
        <v/>
      </c>
    </row>
    <row r="1021" spans="7:7" x14ac:dyDescent="0.25">
      <c r="G1021" t="str">
        <f>IF('Assignment Tool'!C1021="","",IF('Assignment Tool'!C1021="FST",'Assignment Tool'!D1021,""))</f>
        <v/>
      </c>
    </row>
    <row r="1022" spans="7:7" x14ac:dyDescent="0.25">
      <c r="G1022" t="str">
        <f>IF('Assignment Tool'!C1022="","",IF('Assignment Tool'!C1022="FST",'Assignment Tool'!D1022,""))</f>
        <v/>
      </c>
    </row>
    <row r="1023" spans="7:7" x14ac:dyDescent="0.25">
      <c r="G1023" t="str">
        <f>IF('Assignment Tool'!C1023="","",IF('Assignment Tool'!C1023="FST",'Assignment Tool'!D1023,""))</f>
        <v/>
      </c>
    </row>
    <row r="1024" spans="7:7" x14ac:dyDescent="0.25">
      <c r="G1024" t="str">
        <f>IF('Assignment Tool'!C1024="","",IF('Assignment Tool'!C1024="FST",'Assignment Tool'!D1024,""))</f>
        <v/>
      </c>
    </row>
    <row r="1025" spans="7:7" x14ac:dyDescent="0.25">
      <c r="G1025" t="str">
        <f>IF('Assignment Tool'!C1025="","",IF('Assignment Tool'!C1025="FST",'Assignment Tool'!D1025,""))</f>
        <v/>
      </c>
    </row>
    <row r="1026" spans="7:7" x14ac:dyDescent="0.25">
      <c r="G1026" t="str">
        <f>IF('Assignment Tool'!C1026="","",IF('Assignment Tool'!C1026="FST",'Assignment Tool'!D1026,""))</f>
        <v/>
      </c>
    </row>
    <row r="1027" spans="7:7" x14ac:dyDescent="0.25">
      <c r="G1027" t="str">
        <f>IF('Assignment Tool'!C1027="","",IF('Assignment Tool'!C1027="FST",'Assignment Tool'!D1027,""))</f>
        <v/>
      </c>
    </row>
    <row r="1028" spans="7:7" x14ac:dyDescent="0.25">
      <c r="G1028" t="str">
        <f>IF('Assignment Tool'!C1028="","",IF('Assignment Tool'!C1028="FST",'Assignment Tool'!D1028,""))</f>
        <v/>
      </c>
    </row>
    <row r="1029" spans="7:7" x14ac:dyDescent="0.25">
      <c r="G1029" t="str">
        <f>IF('Assignment Tool'!C1029="","",IF('Assignment Tool'!C1029="FST",'Assignment Tool'!D1029,""))</f>
        <v/>
      </c>
    </row>
    <row r="1030" spans="7:7" x14ac:dyDescent="0.25">
      <c r="G1030" t="str">
        <f>IF('Assignment Tool'!C1030="","",IF('Assignment Tool'!C1030="FST",'Assignment Tool'!D1030,""))</f>
        <v/>
      </c>
    </row>
    <row r="1031" spans="7:7" x14ac:dyDescent="0.25">
      <c r="G1031" t="str">
        <f>IF('Assignment Tool'!C1031="","",IF('Assignment Tool'!C1031="FST",'Assignment Tool'!D1031,""))</f>
        <v/>
      </c>
    </row>
    <row r="1032" spans="7:7" x14ac:dyDescent="0.25">
      <c r="G1032" t="str">
        <f>IF('Assignment Tool'!C1032="","",IF('Assignment Tool'!C1032="FST",'Assignment Tool'!D1032,""))</f>
        <v/>
      </c>
    </row>
    <row r="1033" spans="7:7" x14ac:dyDescent="0.25">
      <c r="G1033" t="str">
        <f>IF('Assignment Tool'!C1033="","",IF('Assignment Tool'!C1033="FST",'Assignment Tool'!D1033,""))</f>
        <v/>
      </c>
    </row>
    <row r="1034" spans="7:7" x14ac:dyDescent="0.25">
      <c r="G1034" t="str">
        <f>IF('Assignment Tool'!C1034="","",IF('Assignment Tool'!C1034="FST",'Assignment Tool'!D1034,""))</f>
        <v/>
      </c>
    </row>
    <row r="1035" spans="7:7" x14ac:dyDescent="0.25">
      <c r="G1035" t="str">
        <f>IF('Assignment Tool'!C1035="","",IF('Assignment Tool'!C1035="FST",'Assignment Tool'!D1035,""))</f>
        <v/>
      </c>
    </row>
    <row r="1036" spans="7:7" x14ac:dyDescent="0.25">
      <c r="G1036" t="str">
        <f>IF('Assignment Tool'!C1036="","",IF('Assignment Tool'!C1036="FST",'Assignment Tool'!D1036,""))</f>
        <v/>
      </c>
    </row>
    <row r="1037" spans="7:7" x14ac:dyDescent="0.25">
      <c r="G1037" t="str">
        <f>IF('Assignment Tool'!C1037="","",IF('Assignment Tool'!C1037="FST",'Assignment Tool'!D1037,""))</f>
        <v/>
      </c>
    </row>
    <row r="1038" spans="7:7" x14ac:dyDescent="0.25">
      <c r="G1038" t="str">
        <f>IF('Assignment Tool'!C1038="","",IF('Assignment Tool'!C1038="FST",'Assignment Tool'!D1038,""))</f>
        <v/>
      </c>
    </row>
    <row r="1039" spans="7:7" x14ac:dyDescent="0.25">
      <c r="G1039" t="str">
        <f>IF('Assignment Tool'!C1039="","",IF('Assignment Tool'!C1039="FST",'Assignment Tool'!D1039,""))</f>
        <v/>
      </c>
    </row>
    <row r="1040" spans="7:7" x14ac:dyDescent="0.25">
      <c r="G1040" t="str">
        <f>IF('Assignment Tool'!C1040="","",IF('Assignment Tool'!C1040="FST",'Assignment Tool'!D1040,""))</f>
        <v/>
      </c>
    </row>
    <row r="1041" spans="7:7" x14ac:dyDescent="0.25">
      <c r="G1041" t="str">
        <f>IF('Assignment Tool'!C1041="","",IF('Assignment Tool'!C1041="FST",'Assignment Tool'!D1041,""))</f>
        <v/>
      </c>
    </row>
    <row r="1042" spans="7:7" x14ac:dyDescent="0.25">
      <c r="G1042" t="str">
        <f>IF('Assignment Tool'!C1042="","",IF('Assignment Tool'!C1042="FST",'Assignment Tool'!D1042,""))</f>
        <v/>
      </c>
    </row>
    <row r="1043" spans="7:7" x14ac:dyDescent="0.25">
      <c r="G1043" t="str">
        <f>IF('Assignment Tool'!C1043="","",IF('Assignment Tool'!C1043="FST",'Assignment Tool'!D1043,""))</f>
        <v/>
      </c>
    </row>
    <row r="1044" spans="7:7" x14ac:dyDescent="0.25">
      <c r="G1044" t="str">
        <f>IF('Assignment Tool'!C1044="","",IF('Assignment Tool'!C1044="FST",'Assignment Tool'!D1044,""))</f>
        <v/>
      </c>
    </row>
    <row r="1045" spans="7:7" x14ac:dyDescent="0.25">
      <c r="G1045" t="str">
        <f>IF('Assignment Tool'!C1045="","",IF('Assignment Tool'!C1045="FST",'Assignment Tool'!D1045,""))</f>
        <v/>
      </c>
    </row>
    <row r="1046" spans="7:7" x14ac:dyDescent="0.25">
      <c r="G1046" t="str">
        <f>IF('Assignment Tool'!C1046="","",IF('Assignment Tool'!C1046="FST",'Assignment Tool'!D1046,""))</f>
        <v/>
      </c>
    </row>
    <row r="1047" spans="7:7" x14ac:dyDescent="0.25">
      <c r="G1047" t="str">
        <f>IF('Assignment Tool'!C1047="","",IF('Assignment Tool'!C1047="FST",'Assignment Tool'!D1047,""))</f>
        <v/>
      </c>
    </row>
    <row r="1048" spans="7:7" x14ac:dyDescent="0.25">
      <c r="G1048" t="str">
        <f>IF('Assignment Tool'!C1048="","",IF('Assignment Tool'!C1048="FST",'Assignment Tool'!D1048,""))</f>
        <v/>
      </c>
    </row>
    <row r="1049" spans="7:7" x14ac:dyDescent="0.25">
      <c r="G1049" t="str">
        <f>IF('Assignment Tool'!C1049="","",IF('Assignment Tool'!C1049="FST",'Assignment Tool'!D1049,""))</f>
        <v/>
      </c>
    </row>
    <row r="1050" spans="7:7" x14ac:dyDescent="0.25">
      <c r="G1050" t="str">
        <f>IF('Assignment Tool'!C1050="","",IF('Assignment Tool'!C1050="FST",'Assignment Tool'!D1050,""))</f>
        <v/>
      </c>
    </row>
    <row r="1051" spans="7:7" x14ac:dyDescent="0.25">
      <c r="G1051" t="str">
        <f>IF('Assignment Tool'!C1051="","",IF('Assignment Tool'!C1051="FST",'Assignment Tool'!D1051,""))</f>
        <v/>
      </c>
    </row>
    <row r="1052" spans="7:7" x14ac:dyDescent="0.25">
      <c r="G1052" t="str">
        <f>IF('Assignment Tool'!C1052="","",IF('Assignment Tool'!C1052="FST",'Assignment Tool'!D1052,""))</f>
        <v/>
      </c>
    </row>
    <row r="1053" spans="7:7" x14ac:dyDescent="0.25">
      <c r="G1053" t="str">
        <f>IF('Assignment Tool'!C1053="","",IF('Assignment Tool'!C1053="FST",'Assignment Tool'!D1053,""))</f>
        <v/>
      </c>
    </row>
    <row r="1054" spans="7:7" x14ac:dyDescent="0.25">
      <c r="G1054" t="str">
        <f>IF('Assignment Tool'!C1054="","",IF('Assignment Tool'!C1054="FST",'Assignment Tool'!D1054,""))</f>
        <v/>
      </c>
    </row>
    <row r="1055" spans="7:7" x14ac:dyDescent="0.25">
      <c r="G1055" t="str">
        <f>IF('Assignment Tool'!C1055="","",IF('Assignment Tool'!C1055="FST",'Assignment Tool'!D1055,""))</f>
        <v/>
      </c>
    </row>
    <row r="1056" spans="7:7" x14ac:dyDescent="0.25">
      <c r="G1056" t="str">
        <f>IF('Assignment Tool'!C1056="","",IF('Assignment Tool'!C1056="FST",'Assignment Tool'!D1056,""))</f>
        <v/>
      </c>
    </row>
    <row r="1057" spans="7:7" x14ac:dyDescent="0.25">
      <c r="G1057" t="str">
        <f>IF('Assignment Tool'!C1057="","",IF('Assignment Tool'!C1057="FST",'Assignment Tool'!D1057,""))</f>
        <v/>
      </c>
    </row>
    <row r="1058" spans="7:7" x14ac:dyDescent="0.25">
      <c r="G1058" t="str">
        <f>IF('Assignment Tool'!C1058="","",IF('Assignment Tool'!C1058="FST",'Assignment Tool'!D1058,""))</f>
        <v/>
      </c>
    </row>
    <row r="1059" spans="7:7" x14ac:dyDescent="0.25">
      <c r="G1059" t="str">
        <f>IF('Assignment Tool'!C1059="","",IF('Assignment Tool'!C1059="FST",'Assignment Tool'!D1059,""))</f>
        <v/>
      </c>
    </row>
    <row r="1060" spans="7:7" x14ac:dyDescent="0.25">
      <c r="G1060" t="str">
        <f>IF('Assignment Tool'!C1060="","",IF('Assignment Tool'!C1060="FST",'Assignment Tool'!D1060,""))</f>
        <v/>
      </c>
    </row>
    <row r="1061" spans="7:7" x14ac:dyDescent="0.25">
      <c r="G1061" t="str">
        <f>IF('Assignment Tool'!C1061="","",IF('Assignment Tool'!C1061="FST",'Assignment Tool'!D1061,""))</f>
        <v/>
      </c>
    </row>
    <row r="1062" spans="7:7" x14ac:dyDescent="0.25">
      <c r="G1062" t="str">
        <f>IF('Assignment Tool'!C1062="","",IF('Assignment Tool'!C1062="FST",'Assignment Tool'!D1062,""))</f>
        <v/>
      </c>
    </row>
    <row r="1063" spans="7:7" x14ac:dyDescent="0.25">
      <c r="G1063" t="str">
        <f>IF('Assignment Tool'!C1063="","",IF('Assignment Tool'!C1063="FST",'Assignment Tool'!D1063,""))</f>
        <v/>
      </c>
    </row>
    <row r="1064" spans="7:7" x14ac:dyDescent="0.25">
      <c r="G1064" t="str">
        <f>IF('Assignment Tool'!C1064="","",IF('Assignment Tool'!C1064="FST",'Assignment Tool'!D1064,""))</f>
        <v/>
      </c>
    </row>
    <row r="1065" spans="7:7" x14ac:dyDescent="0.25">
      <c r="G1065" t="str">
        <f>IF('Assignment Tool'!C1065="","",IF('Assignment Tool'!C1065="FST",'Assignment Tool'!D1065,""))</f>
        <v/>
      </c>
    </row>
    <row r="1066" spans="7:7" x14ac:dyDescent="0.25">
      <c r="G1066" t="str">
        <f>IF('Assignment Tool'!C1066="","",IF('Assignment Tool'!C1066="FST",'Assignment Tool'!D1066,""))</f>
        <v/>
      </c>
    </row>
    <row r="1067" spans="7:7" x14ac:dyDescent="0.25">
      <c r="G1067" t="str">
        <f>IF('Assignment Tool'!C1067="","",IF('Assignment Tool'!C1067="FST",'Assignment Tool'!D1067,""))</f>
        <v/>
      </c>
    </row>
    <row r="1068" spans="7:7" x14ac:dyDescent="0.25">
      <c r="G1068" t="str">
        <f>IF('Assignment Tool'!C1068="","",IF('Assignment Tool'!C1068="FST",'Assignment Tool'!D1068,""))</f>
        <v/>
      </c>
    </row>
    <row r="1069" spans="7:7" x14ac:dyDescent="0.25">
      <c r="G1069" t="str">
        <f>IF('Assignment Tool'!C1069="","",IF('Assignment Tool'!C1069="FST",'Assignment Tool'!D1069,""))</f>
        <v/>
      </c>
    </row>
    <row r="1070" spans="7:7" x14ac:dyDescent="0.25">
      <c r="G1070" t="str">
        <f>IF('Assignment Tool'!C1070="","",IF('Assignment Tool'!C1070="FST",'Assignment Tool'!D1070,""))</f>
        <v/>
      </c>
    </row>
    <row r="1071" spans="7:7" x14ac:dyDescent="0.25">
      <c r="G1071" t="str">
        <f>IF('Assignment Tool'!C1071="","",IF('Assignment Tool'!C1071="FST",'Assignment Tool'!D1071,""))</f>
        <v/>
      </c>
    </row>
    <row r="1072" spans="7:7" x14ac:dyDescent="0.25">
      <c r="G1072" t="str">
        <f>IF('Assignment Tool'!C1072="","",IF('Assignment Tool'!C1072="FST",'Assignment Tool'!D1072,""))</f>
        <v/>
      </c>
    </row>
    <row r="1073" spans="7:7" x14ac:dyDescent="0.25">
      <c r="G1073" t="str">
        <f>IF('Assignment Tool'!C1073="","",IF('Assignment Tool'!C1073="FST",'Assignment Tool'!D1073,""))</f>
        <v/>
      </c>
    </row>
    <row r="1074" spans="7:7" x14ac:dyDescent="0.25">
      <c r="G1074" t="str">
        <f>IF('Assignment Tool'!C1074="","",IF('Assignment Tool'!C1074="FST",'Assignment Tool'!D1074,""))</f>
        <v/>
      </c>
    </row>
    <row r="1075" spans="7:7" x14ac:dyDescent="0.25">
      <c r="G1075" t="str">
        <f>IF('Assignment Tool'!C1075="","",IF('Assignment Tool'!C1075="FST",'Assignment Tool'!D1075,""))</f>
        <v/>
      </c>
    </row>
    <row r="1076" spans="7:7" x14ac:dyDescent="0.25">
      <c r="G1076" t="str">
        <f>IF('Assignment Tool'!C1076="","",IF('Assignment Tool'!C1076="FST",'Assignment Tool'!D1076,""))</f>
        <v/>
      </c>
    </row>
    <row r="1077" spans="7:7" x14ac:dyDescent="0.25">
      <c r="G1077" t="str">
        <f>IF('Assignment Tool'!C1077="","",IF('Assignment Tool'!C1077="FST",'Assignment Tool'!D1077,""))</f>
        <v/>
      </c>
    </row>
    <row r="1078" spans="7:7" x14ac:dyDescent="0.25">
      <c r="G1078" t="str">
        <f>IF('Assignment Tool'!C1078="","",IF('Assignment Tool'!C1078="FST",'Assignment Tool'!D1078,""))</f>
        <v/>
      </c>
    </row>
    <row r="1079" spans="7:7" x14ac:dyDescent="0.25">
      <c r="G1079" t="str">
        <f>IF('Assignment Tool'!C1079="","",IF('Assignment Tool'!C1079="FST",'Assignment Tool'!D1079,""))</f>
        <v/>
      </c>
    </row>
    <row r="1080" spans="7:7" x14ac:dyDescent="0.25">
      <c r="G1080" t="str">
        <f>IF('Assignment Tool'!C1080="","",IF('Assignment Tool'!C1080="FST",'Assignment Tool'!D1080,""))</f>
        <v/>
      </c>
    </row>
    <row r="1081" spans="7:7" x14ac:dyDescent="0.25">
      <c r="G1081" t="str">
        <f>IF('Assignment Tool'!C1081="","",IF('Assignment Tool'!C1081="FST",'Assignment Tool'!D1081,""))</f>
        <v/>
      </c>
    </row>
    <row r="1082" spans="7:7" x14ac:dyDescent="0.25">
      <c r="G1082" t="str">
        <f>IF('Assignment Tool'!C1082="","",IF('Assignment Tool'!C1082="FST",'Assignment Tool'!D1082,""))</f>
        <v/>
      </c>
    </row>
    <row r="1083" spans="7:7" x14ac:dyDescent="0.25">
      <c r="G1083" t="str">
        <f>IF('Assignment Tool'!C1083="","",IF('Assignment Tool'!C1083="FST",'Assignment Tool'!D1083,""))</f>
        <v/>
      </c>
    </row>
    <row r="1084" spans="7:7" x14ac:dyDescent="0.25">
      <c r="G1084" t="str">
        <f>IF('Assignment Tool'!C1084="","",IF('Assignment Tool'!C1084="FST",'Assignment Tool'!D1084,""))</f>
        <v/>
      </c>
    </row>
    <row r="1085" spans="7:7" x14ac:dyDescent="0.25">
      <c r="G1085" t="str">
        <f>IF('Assignment Tool'!C1085="","",IF('Assignment Tool'!C1085="FST",'Assignment Tool'!D1085,""))</f>
        <v/>
      </c>
    </row>
    <row r="1086" spans="7:7" x14ac:dyDescent="0.25">
      <c r="G1086" t="str">
        <f>IF('Assignment Tool'!C1086="","",IF('Assignment Tool'!C1086="FST",'Assignment Tool'!D1086,""))</f>
        <v/>
      </c>
    </row>
    <row r="1087" spans="7:7" x14ac:dyDescent="0.25">
      <c r="G1087" t="str">
        <f>IF('Assignment Tool'!C1087="","",IF('Assignment Tool'!C1087="FST",'Assignment Tool'!D1087,""))</f>
        <v/>
      </c>
    </row>
    <row r="1088" spans="7:7" x14ac:dyDescent="0.25">
      <c r="G1088" t="str">
        <f>IF('Assignment Tool'!C1088="","",IF('Assignment Tool'!C1088="FST",'Assignment Tool'!D1088,""))</f>
        <v/>
      </c>
    </row>
    <row r="1089" spans="7:7" x14ac:dyDescent="0.25">
      <c r="G1089" t="str">
        <f>IF('Assignment Tool'!C1089="","",IF('Assignment Tool'!C1089="FST",'Assignment Tool'!D1089,""))</f>
        <v/>
      </c>
    </row>
    <row r="1090" spans="7:7" x14ac:dyDescent="0.25">
      <c r="G1090" t="str">
        <f>IF('Assignment Tool'!C1090="","",IF('Assignment Tool'!C1090="FST",'Assignment Tool'!D1090,""))</f>
        <v/>
      </c>
    </row>
    <row r="1091" spans="7:7" x14ac:dyDescent="0.25">
      <c r="G1091" t="str">
        <f>IF('Assignment Tool'!C1091="","",IF('Assignment Tool'!C1091="FST",'Assignment Tool'!D1091,""))</f>
        <v/>
      </c>
    </row>
    <row r="1092" spans="7:7" x14ac:dyDescent="0.25">
      <c r="G1092" t="str">
        <f>IF('Assignment Tool'!C1092="","",IF('Assignment Tool'!C1092="FST",'Assignment Tool'!D1092,""))</f>
        <v/>
      </c>
    </row>
    <row r="1093" spans="7:7" x14ac:dyDescent="0.25">
      <c r="G1093" t="str">
        <f>IF('Assignment Tool'!C1093="","",IF('Assignment Tool'!C1093="FST",'Assignment Tool'!D1093,""))</f>
        <v/>
      </c>
    </row>
    <row r="1094" spans="7:7" x14ac:dyDescent="0.25">
      <c r="G1094" t="str">
        <f>IF('Assignment Tool'!C1094="","",IF('Assignment Tool'!C1094="FST",'Assignment Tool'!D1094,""))</f>
        <v/>
      </c>
    </row>
    <row r="1095" spans="7:7" x14ac:dyDescent="0.25">
      <c r="G1095" t="str">
        <f>IF('Assignment Tool'!C1095="","",IF('Assignment Tool'!C1095="FST",'Assignment Tool'!D1095,""))</f>
        <v/>
      </c>
    </row>
    <row r="1096" spans="7:7" x14ac:dyDescent="0.25">
      <c r="G1096" t="str">
        <f>IF('Assignment Tool'!C1096="","",IF('Assignment Tool'!C1096="FST",'Assignment Tool'!D1096,""))</f>
        <v/>
      </c>
    </row>
    <row r="1097" spans="7:7" x14ac:dyDescent="0.25">
      <c r="G1097" t="str">
        <f>IF('Assignment Tool'!C1097="","",IF('Assignment Tool'!C1097="FST",'Assignment Tool'!D1097,""))</f>
        <v/>
      </c>
    </row>
    <row r="1098" spans="7:7" x14ac:dyDescent="0.25">
      <c r="G1098" t="str">
        <f>IF('Assignment Tool'!C1098="","",IF('Assignment Tool'!C1098="FST",'Assignment Tool'!D1098,""))</f>
        <v/>
      </c>
    </row>
    <row r="1099" spans="7:7" x14ac:dyDescent="0.25">
      <c r="G1099" t="str">
        <f>IF('Assignment Tool'!C1099="","",IF('Assignment Tool'!C1099="FST",'Assignment Tool'!D1099,""))</f>
        <v/>
      </c>
    </row>
    <row r="1100" spans="7:7" x14ac:dyDescent="0.25">
      <c r="G1100" t="str">
        <f>IF('Assignment Tool'!C1100="","",IF('Assignment Tool'!C1100="FST",'Assignment Tool'!D1100,""))</f>
        <v/>
      </c>
    </row>
    <row r="1101" spans="7:7" x14ac:dyDescent="0.25">
      <c r="G1101" t="str">
        <f>IF('Assignment Tool'!C1101="","",IF('Assignment Tool'!C1101="FST",'Assignment Tool'!D1101,""))</f>
        <v/>
      </c>
    </row>
    <row r="1102" spans="7:7" x14ac:dyDescent="0.25">
      <c r="G1102" t="str">
        <f>IF('Assignment Tool'!C1102="","",IF('Assignment Tool'!C1102="FST",'Assignment Tool'!D1102,""))</f>
        <v/>
      </c>
    </row>
    <row r="1103" spans="7:7" x14ac:dyDescent="0.25">
      <c r="G1103" t="str">
        <f>IF('Assignment Tool'!C1103="","",IF('Assignment Tool'!C1103="FST",'Assignment Tool'!D1103,""))</f>
        <v/>
      </c>
    </row>
    <row r="1104" spans="7:7" x14ac:dyDescent="0.25">
      <c r="G1104" t="str">
        <f>IF('Assignment Tool'!C1104="","",IF('Assignment Tool'!C1104="FST",'Assignment Tool'!D1104,""))</f>
        <v/>
      </c>
    </row>
    <row r="1105" spans="7:7" x14ac:dyDescent="0.25">
      <c r="G1105" t="str">
        <f>IF('Assignment Tool'!C1105="","",IF('Assignment Tool'!C1105="FST",'Assignment Tool'!D1105,""))</f>
        <v/>
      </c>
    </row>
    <row r="1106" spans="7:7" x14ac:dyDescent="0.25">
      <c r="G1106" t="str">
        <f>IF('Assignment Tool'!C1106="","",IF('Assignment Tool'!C1106="FST",'Assignment Tool'!D1106,""))</f>
        <v/>
      </c>
    </row>
    <row r="1107" spans="7:7" x14ac:dyDescent="0.25">
      <c r="G1107" t="str">
        <f>IF('Assignment Tool'!C1107="","",IF('Assignment Tool'!C1107="FST",'Assignment Tool'!D1107,""))</f>
        <v/>
      </c>
    </row>
    <row r="1108" spans="7:7" x14ac:dyDescent="0.25">
      <c r="G1108" t="str">
        <f>IF('Assignment Tool'!C1108="","",IF('Assignment Tool'!C1108="FST",'Assignment Tool'!D1108,""))</f>
        <v/>
      </c>
    </row>
    <row r="1109" spans="7:7" x14ac:dyDescent="0.25">
      <c r="G1109" t="str">
        <f>IF('Assignment Tool'!C1109="","",IF('Assignment Tool'!C1109="FST",'Assignment Tool'!D1109,""))</f>
        <v/>
      </c>
    </row>
    <row r="1110" spans="7:7" x14ac:dyDescent="0.25">
      <c r="G1110" t="str">
        <f>IF('Assignment Tool'!C1110="","",IF('Assignment Tool'!C1110="FST",'Assignment Tool'!D1110,""))</f>
        <v/>
      </c>
    </row>
    <row r="1111" spans="7:7" x14ac:dyDescent="0.25">
      <c r="G1111" t="str">
        <f>IF('Assignment Tool'!C1111="","",IF('Assignment Tool'!C1111="FST",'Assignment Tool'!D1111,""))</f>
        <v/>
      </c>
    </row>
    <row r="1112" spans="7:7" x14ac:dyDescent="0.25">
      <c r="G1112" t="str">
        <f>IF('Assignment Tool'!C1112="","",IF('Assignment Tool'!C1112="FST",'Assignment Tool'!D1112,""))</f>
        <v/>
      </c>
    </row>
    <row r="1113" spans="7:7" x14ac:dyDescent="0.25">
      <c r="G1113" t="str">
        <f>IF('Assignment Tool'!C1113="","",IF('Assignment Tool'!C1113="FST",'Assignment Tool'!D1113,""))</f>
        <v/>
      </c>
    </row>
    <row r="1114" spans="7:7" x14ac:dyDescent="0.25">
      <c r="G1114" t="str">
        <f>IF('Assignment Tool'!C1114="","",IF('Assignment Tool'!C1114="FST",'Assignment Tool'!D1114,""))</f>
        <v/>
      </c>
    </row>
    <row r="1115" spans="7:7" x14ac:dyDescent="0.25">
      <c r="G1115" t="str">
        <f>IF('Assignment Tool'!C1115="","",IF('Assignment Tool'!C1115="FST",'Assignment Tool'!D1115,""))</f>
        <v/>
      </c>
    </row>
    <row r="1116" spans="7:7" x14ac:dyDescent="0.25">
      <c r="G1116" t="str">
        <f>IF('Assignment Tool'!C1116="","",IF('Assignment Tool'!C1116="FST",'Assignment Tool'!D1116,""))</f>
        <v/>
      </c>
    </row>
    <row r="1117" spans="7:7" x14ac:dyDescent="0.25">
      <c r="G1117" t="str">
        <f>IF('Assignment Tool'!C1117="","",IF('Assignment Tool'!C1117="FST",'Assignment Tool'!D1117,""))</f>
        <v/>
      </c>
    </row>
    <row r="1118" spans="7:7" x14ac:dyDescent="0.25">
      <c r="G1118" t="str">
        <f>IF('Assignment Tool'!C1118="","",IF('Assignment Tool'!C1118="FST",'Assignment Tool'!D1118,""))</f>
        <v/>
      </c>
    </row>
    <row r="1119" spans="7:7" x14ac:dyDescent="0.25">
      <c r="G1119" t="str">
        <f>IF('Assignment Tool'!C1119="","",IF('Assignment Tool'!C1119="FST",'Assignment Tool'!D1119,""))</f>
        <v/>
      </c>
    </row>
    <row r="1120" spans="7:7" x14ac:dyDescent="0.25">
      <c r="G1120" t="str">
        <f>IF('Assignment Tool'!C1120="","",IF('Assignment Tool'!C1120="FST",'Assignment Tool'!D1120,""))</f>
        <v/>
      </c>
    </row>
    <row r="1121" spans="7:7" x14ac:dyDescent="0.25">
      <c r="G1121" t="str">
        <f>IF('Assignment Tool'!C1121="","",IF('Assignment Tool'!C1121="FST",'Assignment Tool'!D1121,""))</f>
        <v/>
      </c>
    </row>
    <row r="1122" spans="7:7" x14ac:dyDescent="0.25">
      <c r="G1122" t="str">
        <f>IF('Assignment Tool'!C1122="","",IF('Assignment Tool'!C1122="FST",'Assignment Tool'!D1122,""))</f>
        <v/>
      </c>
    </row>
    <row r="1123" spans="7:7" x14ac:dyDescent="0.25">
      <c r="G1123" t="str">
        <f>IF('Assignment Tool'!C1123="","",IF('Assignment Tool'!C1123="FST",'Assignment Tool'!D1123,""))</f>
        <v/>
      </c>
    </row>
    <row r="1124" spans="7:7" x14ac:dyDescent="0.25">
      <c r="G1124" t="str">
        <f>IF('Assignment Tool'!C1124="","",IF('Assignment Tool'!C1124="FST",'Assignment Tool'!D1124,""))</f>
        <v/>
      </c>
    </row>
    <row r="1125" spans="7:7" x14ac:dyDescent="0.25">
      <c r="G1125" t="str">
        <f>IF('Assignment Tool'!C1125="","",IF('Assignment Tool'!C1125="FST",'Assignment Tool'!D1125,""))</f>
        <v/>
      </c>
    </row>
    <row r="1126" spans="7:7" x14ac:dyDescent="0.25">
      <c r="G1126" t="str">
        <f>IF('Assignment Tool'!C1126="","",IF('Assignment Tool'!C1126="FST",'Assignment Tool'!D1126,""))</f>
        <v/>
      </c>
    </row>
    <row r="1127" spans="7:7" x14ac:dyDescent="0.25">
      <c r="G1127" t="str">
        <f>IF('Assignment Tool'!C1127="","",IF('Assignment Tool'!C1127="FST",'Assignment Tool'!D1127,""))</f>
        <v/>
      </c>
    </row>
    <row r="1128" spans="7:7" x14ac:dyDescent="0.25">
      <c r="G1128" t="str">
        <f>IF('Assignment Tool'!C1128="","",IF('Assignment Tool'!C1128="FST",'Assignment Tool'!D1128,""))</f>
        <v/>
      </c>
    </row>
    <row r="1129" spans="7:7" x14ac:dyDescent="0.25">
      <c r="G1129" t="str">
        <f>IF('Assignment Tool'!C1129="","",IF('Assignment Tool'!C1129="FST",'Assignment Tool'!D1129,""))</f>
        <v/>
      </c>
    </row>
    <row r="1130" spans="7:7" x14ac:dyDescent="0.25">
      <c r="G1130" t="str">
        <f>IF('Assignment Tool'!C1130="","",IF('Assignment Tool'!C1130="FST",'Assignment Tool'!D1130,""))</f>
        <v/>
      </c>
    </row>
    <row r="1131" spans="7:7" x14ac:dyDescent="0.25">
      <c r="G1131" t="str">
        <f>IF('Assignment Tool'!C1131="","",IF('Assignment Tool'!C1131="FST",'Assignment Tool'!D1131,""))</f>
        <v/>
      </c>
    </row>
    <row r="1132" spans="7:7" x14ac:dyDescent="0.25">
      <c r="G1132" t="str">
        <f>IF('Assignment Tool'!C1132="","",IF('Assignment Tool'!C1132="FST",'Assignment Tool'!D1132,""))</f>
        <v/>
      </c>
    </row>
    <row r="1133" spans="7:7" x14ac:dyDescent="0.25">
      <c r="G1133" t="str">
        <f>IF('Assignment Tool'!C1133="","",IF('Assignment Tool'!C1133="FST",'Assignment Tool'!D1133,""))</f>
        <v/>
      </c>
    </row>
    <row r="1134" spans="7:7" x14ac:dyDescent="0.25">
      <c r="G1134" t="str">
        <f>IF('Assignment Tool'!C1134="","",IF('Assignment Tool'!C1134="FST",'Assignment Tool'!D1134,""))</f>
        <v/>
      </c>
    </row>
    <row r="1135" spans="7:7" x14ac:dyDescent="0.25">
      <c r="G1135" t="str">
        <f>IF('Assignment Tool'!C1135="","",IF('Assignment Tool'!C1135="FST",'Assignment Tool'!D1135,""))</f>
        <v/>
      </c>
    </row>
    <row r="1136" spans="7:7" x14ac:dyDescent="0.25">
      <c r="G1136" t="str">
        <f>IF('Assignment Tool'!C1136="","",IF('Assignment Tool'!C1136="FST",'Assignment Tool'!D1136,""))</f>
        <v/>
      </c>
    </row>
    <row r="1137" spans="7:7" x14ac:dyDescent="0.25">
      <c r="G1137" t="str">
        <f>IF('Assignment Tool'!C1137="","",IF('Assignment Tool'!C1137="FST",'Assignment Tool'!D1137,""))</f>
        <v/>
      </c>
    </row>
    <row r="1138" spans="7:7" x14ac:dyDescent="0.25">
      <c r="G1138" t="str">
        <f>IF('Assignment Tool'!C1138="","",IF('Assignment Tool'!C1138="FST",'Assignment Tool'!D1138,""))</f>
        <v/>
      </c>
    </row>
    <row r="1139" spans="7:7" x14ac:dyDescent="0.25">
      <c r="G1139" t="str">
        <f>IF('Assignment Tool'!C1139="","",IF('Assignment Tool'!C1139="FST",'Assignment Tool'!D1139,""))</f>
        <v/>
      </c>
    </row>
    <row r="1140" spans="7:7" x14ac:dyDescent="0.25">
      <c r="G1140" t="str">
        <f>IF('Assignment Tool'!C1140="","",IF('Assignment Tool'!C1140="FST",'Assignment Tool'!D1140,""))</f>
        <v/>
      </c>
    </row>
    <row r="1141" spans="7:7" x14ac:dyDescent="0.25">
      <c r="G1141" t="str">
        <f>IF('Assignment Tool'!C1141="","",IF('Assignment Tool'!C1141="FST",'Assignment Tool'!D1141,""))</f>
        <v/>
      </c>
    </row>
    <row r="1142" spans="7:7" x14ac:dyDescent="0.25">
      <c r="G1142" t="str">
        <f>IF('Assignment Tool'!C1142="","",IF('Assignment Tool'!C1142="FST",'Assignment Tool'!D1142,""))</f>
        <v/>
      </c>
    </row>
    <row r="1143" spans="7:7" x14ac:dyDescent="0.25">
      <c r="G1143" t="str">
        <f>IF('Assignment Tool'!C1143="","",IF('Assignment Tool'!C1143="FST",'Assignment Tool'!D1143,""))</f>
        <v/>
      </c>
    </row>
    <row r="1144" spans="7:7" x14ac:dyDescent="0.25">
      <c r="G1144" t="str">
        <f>IF('Assignment Tool'!C1144="","",IF('Assignment Tool'!C1144="FST",'Assignment Tool'!D1144,""))</f>
        <v/>
      </c>
    </row>
    <row r="1145" spans="7:7" x14ac:dyDescent="0.25">
      <c r="G1145" t="str">
        <f>IF('Assignment Tool'!C1145="","",IF('Assignment Tool'!C1145="FST",'Assignment Tool'!D1145,""))</f>
        <v/>
      </c>
    </row>
    <row r="1146" spans="7:7" x14ac:dyDescent="0.25">
      <c r="G1146" t="str">
        <f>IF('Assignment Tool'!C1146="","",IF('Assignment Tool'!C1146="FST",'Assignment Tool'!D1146,""))</f>
        <v/>
      </c>
    </row>
    <row r="1147" spans="7:7" x14ac:dyDescent="0.25">
      <c r="G1147" t="str">
        <f>IF('Assignment Tool'!C1147="","",IF('Assignment Tool'!C1147="FST",'Assignment Tool'!D1147,""))</f>
        <v/>
      </c>
    </row>
    <row r="1148" spans="7:7" x14ac:dyDescent="0.25">
      <c r="G1148" t="str">
        <f>IF('Assignment Tool'!C1148="","",IF('Assignment Tool'!C1148="FST",'Assignment Tool'!D1148,""))</f>
        <v/>
      </c>
    </row>
    <row r="1149" spans="7:7" x14ac:dyDescent="0.25">
      <c r="G1149" t="str">
        <f>IF('Assignment Tool'!C1149="","",IF('Assignment Tool'!C1149="FST",'Assignment Tool'!D1149,""))</f>
        <v/>
      </c>
    </row>
    <row r="1150" spans="7:7" x14ac:dyDescent="0.25">
      <c r="G1150" t="str">
        <f>IF('Assignment Tool'!C1150="","",IF('Assignment Tool'!C1150="FST",'Assignment Tool'!D1150,""))</f>
        <v/>
      </c>
    </row>
    <row r="1151" spans="7:7" x14ac:dyDescent="0.25">
      <c r="G1151" t="str">
        <f>IF('Assignment Tool'!C1151="","",IF('Assignment Tool'!C1151="FST",'Assignment Tool'!D1151,""))</f>
        <v/>
      </c>
    </row>
    <row r="1152" spans="7:7" x14ac:dyDescent="0.25">
      <c r="G1152" t="str">
        <f>IF('Assignment Tool'!C1152="","",IF('Assignment Tool'!C1152="FST",'Assignment Tool'!D1152,""))</f>
        <v/>
      </c>
    </row>
    <row r="1153" spans="7:7" x14ac:dyDescent="0.25">
      <c r="G1153" t="str">
        <f>IF('Assignment Tool'!C1153="","",IF('Assignment Tool'!C1153="FST",'Assignment Tool'!D1153,""))</f>
        <v/>
      </c>
    </row>
    <row r="1154" spans="7:7" x14ac:dyDescent="0.25">
      <c r="G1154" t="str">
        <f>IF('Assignment Tool'!C1154="","",IF('Assignment Tool'!C1154="FST",'Assignment Tool'!D1154,""))</f>
        <v/>
      </c>
    </row>
    <row r="1155" spans="7:7" x14ac:dyDescent="0.25">
      <c r="G1155" t="str">
        <f>IF('Assignment Tool'!C1155="","",IF('Assignment Tool'!C1155="FST",'Assignment Tool'!D1155,""))</f>
        <v/>
      </c>
    </row>
    <row r="1156" spans="7:7" x14ac:dyDescent="0.25">
      <c r="G1156" t="str">
        <f>IF('Assignment Tool'!C1156="","",IF('Assignment Tool'!C1156="FST",'Assignment Tool'!D1156,""))</f>
        <v/>
      </c>
    </row>
    <row r="1157" spans="7:7" x14ac:dyDescent="0.25">
      <c r="G1157" t="str">
        <f>IF('Assignment Tool'!C1157="","",IF('Assignment Tool'!C1157="FST",'Assignment Tool'!D1157,""))</f>
        <v/>
      </c>
    </row>
    <row r="1158" spans="7:7" x14ac:dyDescent="0.25">
      <c r="G1158" t="str">
        <f>IF('Assignment Tool'!C1158="","",IF('Assignment Tool'!C1158="FST",'Assignment Tool'!D1158,""))</f>
        <v/>
      </c>
    </row>
    <row r="1159" spans="7:7" x14ac:dyDescent="0.25">
      <c r="G1159" t="str">
        <f>IF('Assignment Tool'!C1159="","",IF('Assignment Tool'!C1159="FST",'Assignment Tool'!D1159,""))</f>
        <v/>
      </c>
    </row>
    <row r="1160" spans="7:7" x14ac:dyDescent="0.25">
      <c r="G1160" t="str">
        <f>IF('Assignment Tool'!C1160="","",IF('Assignment Tool'!C1160="FST",'Assignment Tool'!D1160,""))</f>
        <v/>
      </c>
    </row>
    <row r="1161" spans="7:7" x14ac:dyDescent="0.25">
      <c r="G1161" t="str">
        <f>IF('Assignment Tool'!C1161="","",IF('Assignment Tool'!C1161="FST",'Assignment Tool'!D1161,""))</f>
        <v/>
      </c>
    </row>
    <row r="1162" spans="7:7" x14ac:dyDescent="0.25">
      <c r="G1162" t="str">
        <f>IF('Assignment Tool'!C1162="","",IF('Assignment Tool'!C1162="FST",'Assignment Tool'!D1162,""))</f>
        <v/>
      </c>
    </row>
    <row r="1163" spans="7:7" x14ac:dyDescent="0.25">
      <c r="G1163" t="str">
        <f>IF('Assignment Tool'!C1163="","",IF('Assignment Tool'!C1163="FST",'Assignment Tool'!D1163,""))</f>
        <v/>
      </c>
    </row>
    <row r="1164" spans="7:7" x14ac:dyDescent="0.25">
      <c r="G1164" t="str">
        <f>IF('Assignment Tool'!C1164="","",IF('Assignment Tool'!C1164="FST",'Assignment Tool'!D1164,""))</f>
        <v/>
      </c>
    </row>
    <row r="1165" spans="7:7" x14ac:dyDescent="0.25">
      <c r="G1165" t="str">
        <f>IF('Assignment Tool'!C1165="","",IF('Assignment Tool'!C1165="FST",'Assignment Tool'!D1165,""))</f>
        <v/>
      </c>
    </row>
    <row r="1166" spans="7:7" x14ac:dyDescent="0.25">
      <c r="G1166" t="str">
        <f>IF('Assignment Tool'!C1166="","",IF('Assignment Tool'!C1166="FST",'Assignment Tool'!D1166,""))</f>
        <v/>
      </c>
    </row>
    <row r="1167" spans="7:7" x14ac:dyDescent="0.25">
      <c r="G1167" t="str">
        <f>IF('Assignment Tool'!C1167="","",IF('Assignment Tool'!C1167="FST",'Assignment Tool'!D1167,""))</f>
        <v/>
      </c>
    </row>
    <row r="1168" spans="7:7" x14ac:dyDescent="0.25">
      <c r="G1168" t="str">
        <f>IF('Assignment Tool'!C1168="","",IF('Assignment Tool'!C1168="FST",'Assignment Tool'!D1168,""))</f>
        <v/>
      </c>
    </row>
    <row r="1169" spans="7:7" x14ac:dyDescent="0.25">
      <c r="G1169" t="str">
        <f>IF('Assignment Tool'!C1169="","",IF('Assignment Tool'!C1169="FST",'Assignment Tool'!D1169,""))</f>
        <v/>
      </c>
    </row>
    <row r="1170" spans="7:7" x14ac:dyDescent="0.25">
      <c r="G1170" t="str">
        <f>IF('Assignment Tool'!C1170="","",IF('Assignment Tool'!C1170="FST",'Assignment Tool'!D1170,""))</f>
        <v/>
      </c>
    </row>
    <row r="1171" spans="7:7" x14ac:dyDescent="0.25">
      <c r="G1171" t="str">
        <f>IF('Assignment Tool'!C1171="","",IF('Assignment Tool'!C1171="FST",'Assignment Tool'!D1171,""))</f>
        <v/>
      </c>
    </row>
    <row r="1172" spans="7:7" x14ac:dyDescent="0.25">
      <c r="G1172" t="str">
        <f>IF('Assignment Tool'!C1172="","",IF('Assignment Tool'!C1172="FST",'Assignment Tool'!D1172,""))</f>
        <v/>
      </c>
    </row>
    <row r="1173" spans="7:7" x14ac:dyDescent="0.25">
      <c r="G1173" t="str">
        <f>IF('Assignment Tool'!C1173="","",IF('Assignment Tool'!C1173="FST",'Assignment Tool'!D1173,""))</f>
        <v/>
      </c>
    </row>
    <row r="1174" spans="7:7" x14ac:dyDescent="0.25">
      <c r="G1174" t="str">
        <f>IF('Assignment Tool'!C1174="","",IF('Assignment Tool'!C1174="FST",'Assignment Tool'!D1174,""))</f>
        <v/>
      </c>
    </row>
    <row r="1175" spans="7:7" x14ac:dyDescent="0.25">
      <c r="G1175" t="str">
        <f>IF('Assignment Tool'!C1175="","",IF('Assignment Tool'!C1175="FST",'Assignment Tool'!D1175,""))</f>
        <v/>
      </c>
    </row>
    <row r="1176" spans="7:7" x14ac:dyDescent="0.25">
      <c r="G1176" t="str">
        <f>IF('Assignment Tool'!C1176="","",IF('Assignment Tool'!C1176="FST",'Assignment Tool'!D1176,""))</f>
        <v/>
      </c>
    </row>
    <row r="1177" spans="7:7" x14ac:dyDescent="0.25">
      <c r="G1177" t="str">
        <f>IF('Assignment Tool'!C1177="","",IF('Assignment Tool'!C1177="FST",'Assignment Tool'!D1177,""))</f>
        <v/>
      </c>
    </row>
    <row r="1178" spans="7:7" x14ac:dyDescent="0.25">
      <c r="G1178" t="str">
        <f>IF('Assignment Tool'!C1178="","",IF('Assignment Tool'!C1178="FST",'Assignment Tool'!D1178,""))</f>
        <v/>
      </c>
    </row>
    <row r="1179" spans="7:7" x14ac:dyDescent="0.25">
      <c r="G1179" t="str">
        <f>IF('Assignment Tool'!C1179="","",IF('Assignment Tool'!C1179="FST",'Assignment Tool'!D1179,""))</f>
        <v/>
      </c>
    </row>
    <row r="1180" spans="7:7" x14ac:dyDescent="0.25">
      <c r="G1180" t="str">
        <f>IF('Assignment Tool'!C1180="","",IF('Assignment Tool'!C1180="FST",'Assignment Tool'!D1180,""))</f>
        <v/>
      </c>
    </row>
    <row r="1181" spans="7:7" x14ac:dyDescent="0.25">
      <c r="G1181" t="str">
        <f>IF('Assignment Tool'!C1181="","",IF('Assignment Tool'!C1181="FST",'Assignment Tool'!D1181,""))</f>
        <v/>
      </c>
    </row>
    <row r="1182" spans="7:7" x14ac:dyDescent="0.25">
      <c r="G1182" t="str">
        <f>IF('Assignment Tool'!C1182="","",IF('Assignment Tool'!C1182="FST",'Assignment Tool'!D1182,""))</f>
        <v/>
      </c>
    </row>
    <row r="1183" spans="7:7" x14ac:dyDescent="0.25">
      <c r="G1183" t="str">
        <f>IF('Assignment Tool'!C1183="","",IF('Assignment Tool'!C1183="FST",'Assignment Tool'!D1183,""))</f>
        <v/>
      </c>
    </row>
    <row r="1184" spans="7:7" x14ac:dyDescent="0.25">
      <c r="G1184" t="str">
        <f>IF('Assignment Tool'!C1184="","",IF('Assignment Tool'!C1184="FST",'Assignment Tool'!D1184,""))</f>
        <v/>
      </c>
    </row>
    <row r="1185" spans="7:7" x14ac:dyDescent="0.25">
      <c r="G1185" t="str">
        <f>IF('Assignment Tool'!C1185="","",IF('Assignment Tool'!C1185="FST",'Assignment Tool'!D1185,""))</f>
        <v/>
      </c>
    </row>
    <row r="1186" spans="7:7" x14ac:dyDescent="0.25">
      <c r="G1186" t="str">
        <f>IF('Assignment Tool'!C1186="","",IF('Assignment Tool'!C1186="FST",'Assignment Tool'!D1186,""))</f>
        <v/>
      </c>
    </row>
    <row r="1187" spans="7:7" x14ac:dyDescent="0.25">
      <c r="G1187" t="str">
        <f>IF('Assignment Tool'!C1187="","",IF('Assignment Tool'!C1187="FST",'Assignment Tool'!D1187,""))</f>
        <v/>
      </c>
    </row>
    <row r="1188" spans="7:7" x14ac:dyDescent="0.25">
      <c r="G1188" t="str">
        <f>IF('Assignment Tool'!C1188="","",IF('Assignment Tool'!C1188="FST",'Assignment Tool'!D1188,""))</f>
        <v/>
      </c>
    </row>
    <row r="1189" spans="7:7" x14ac:dyDescent="0.25">
      <c r="G1189" t="str">
        <f>IF('Assignment Tool'!C1189="","",IF('Assignment Tool'!C1189="FST",'Assignment Tool'!D1189,""))</f>
        <v/>
      </c>
    </row>
    <row r="1190" spans="7:7" x14ac:dyDescent="0.25">
      <c r="G1190" t="str">
        <f>IF('Assignment Tool'!C1190="","",IF('Assignment Tool'!C1190="FST",'Assignment Tool'!D1190,""))</f>
        <v/>
      </c>
    </row>
    <row r="1191" spans="7:7" x14ac:dyDescent="0.25">
      <c r="G1191" t="str">
        <f>IF('Assignment Tool'!C1191="","",IF('Assignment Tool'!C1191="FST",'Assignment Tool'!D1191,""))</f>
        <v/>
      </c>
    </row>
    <row r="1192" spans="7:7" x14ac:dyDescent="0.25">
      <c r="G1192" t="str">
        <f>IF('Assignment Tool'!C1192="","",IF('Assignment Tool'!C1192="FST",'Assignment Tool'!D1192,""))</f>
        <v/>
      </c>
    </row>
    <row r="1193" spans="7:7" x14ac:dyDescent="0.25">
      <c r="G1193" t="str">
        <f>IF('Assignment Tool'!C1193="","",IF('Assignment Tool'!C1193="FST",'Assignment Tool'!D1193,""))</f>
        <v/>
      </c>
    </row>
    <row r="1194" spans="7:7" x14ac:dyDescent="0.25">
      <c r="G1194" t="str">
        <f>IF('Assignment Tool'!C1194="","",IF('Assignment Tool'!C1194="FST",'Assignment Tool'!D1194,""))</f>
        <v/>
      </c>
    </row>
    <row r="1195" spans="7:7" x14ac:dyDescent="0.25">
      <c r="G1195" t="str">
        <f>IF('Assignment Tool'!C1195="","",IF('Assignment Tool'!C1195="FST",'Assignment Tool'!D1195,""))</f>
        <v/>
      </c>
    </row>
    <row r="1196" spans="7:7" x14ac:dyDescent="0.25">
      <c r="G1196" t="str">
        <f>IF('Assignment Tool'!C1196="","",IF('Assignment Tool'!C1196="FST",'Assignment Tool'!D1196,""))</f>
        <v/>
      </c>
    </row>
    <row r="1197" spans="7:7" x14ac:dyDescent="0.25">
      <c r="G1197" t="str">
        <f>IF('Assignment Tool'!C1197="","",IF('Assignment Tool'!C1197="FST",'Assignment Tool'!D1197,""))</f>
        <v/>
      </c>
    </row>
    <row r="1198" spans="7:7" x14ac:dyDescent="0.25">
      <c r="G1198" t="str">
        <f>IF('Assignment Tool'!C1198="","",IF('Assignment Tool'!C1198="FST",'Assignment Tool'!D1198,""))</f>
        <v/>
      </c>
    </row>
    <row r="1199" spans="7:7" x14ac:dyDescent="0.25">
      <c r="G1199" t="str">
        <f>IF('Assignment Tool'!C1199="","",IF('Assignment Tool'!C1199="FST",'Assignment Tool'!D1199,""))</f>
        <v/>
      </c>
    </row>
    <row r="1200" spans="7:7" x14ac:dyDescent="0.25">
      <c r="G1200" t="str">
        <f>IF('Assignment Tool'!C1200="","",IF('Assignment Tool'!C1200="FST",'Assignment Tool'!D1200,""))</f>
        <v/>
      </c>
    </row>
    <row r="1201" spans="7:7" x14ac:dyDescent="0.25">
      <c r="G1201" t="str">
        <f>IF('Assignment Tool'!C1201="","",IF('Assignment Tool'!C1201="FST",'Assignment Tool'!D1201,""))</f>
        <v/>
      </c>
    </row>
    <row r="1202" spans="7:7" x14ac:dyDescent="0.25">
      <c r="G1202" t="str">
        <f>IF('Assignment Tool'!C1202="","",IF('Assignment Tool'!C1202="FST",'Assignment Tool'!D1202,""))</f>
        <v/>
      </c>
    </row>
    <row r="1203" spans="7:7" x14ac:dyDescent="0.25">
      <c r="G1203" t="str">
        <f>IF('Assignment Tool'!C1203="","",IF('Assignment Tool'!C1203="FST",'Assignment Tool'!D1203,""))</f>
        <v/>
      </c>
    </row>
    <row r="1204" spans="7:7" x14ac:dyDescent="0.25">
      <c r="G1204" t="str">
        <f>IF('Assignment Tool'!C1204="","",IF('Assignment Tool'!C1204="FST",'Assignment Tool'!D1204,""))</f>
        <v/>
      </c>
    </row>
    <row r="1205" spans="7:7" x14ac:dyDescent="0.25">
      <c r="G1205" t="str">
        <f>IF('Assignment Tool'!C1205="","",IF('Assignment Tool'!C1205="FST",'Assignment Tool'!D1205,""))</f>
        <v/>
      </c>
    </row>
    <row r="1206" spans="7:7" x14ac:dyDescent="0.25">
      <c r="G1206" t="str">
        <f>IF('Assignment Tool'!C1206="","",IF('Assignment Tool'!C1206="FST",'Assignment Tool'!D1206,""))</f>
        <v/>
      </c>
    </row>
    <row r="1207" spans="7:7" x14ac:dyDescent="0.25">
      <c r="G1207" t="str">
        <f>IF('Assignment Tool'!C1207="","",IF('Assignment Tool'!C1207="FST",'Assignment Tool'!D1207,""))</f>
        <v/>
      </c>
    </row>
    <row r="1208" spans="7:7" x14ac:dyDescent="0.25">
      <c r="G1208" t="str">
        <f>IF('Assignment Tool'!C1208="","",IF('Assignment Tool'!C1208="FST",'Assignment Tool'!D1208,""))</f>
        <v/>
      </c>
    </row>
    <row r="1209" spans="7:7" x14ac:dyDescent="0.25">
      <c r="G1209" t="str">
        <f>IF('Assignment Tool'!C1209="","",IF('Assignment Tool'!C1209="FST",'Assignment Tool'!D1209,""))</f>
        <v/>
      </c>
    </row>
    <row r="1210" spans="7:7" x14ac:dyDescent="0.25">
      <c r="G1210" t="str">
        <f>IF('Assignment Tool'!C1210="","",IF('Assignment Tool'!C1210="FST",'Assignment Tool'!D1210,""))</f>
        <v/>
      </c>
    </row>
    <row r="1211" spans="7:7" x14ac:dyDescent="0.25">
      <c r="G1211" t="str">
        <f>IF('Assignment Tool'!C1211="","",IF('Assignment Tool'!C1211="FST",'Assignment Tool'!D1211,""))</f>
        <v/>
      </c>
    </row>
    <row r="1212" spans="7:7" x14ac:dyDescent="0.25">
      <c r="G1212" t="str">
        <f>IF('Assignment Tool'!C1212="","",IF('Assignment Tool'!C1212="FST",'Assignment Tool'!D1212,""))</f>
        <v/>
      </c>
    </row>
    <row r="1213" spans="7:7" x14ac:dyDescent="0.25">
      <c r="G1213" t="str">
        <f>IF('Assignment Tool'!C1213="","",IF('Assignment Tool'!C1213="FST",'Assignment Tool'!D1213,""))</f>
        <v/>
      </c>
    </row>
    <row r="1214" spans="7:7" x14ac:dyDescent="0.25">
      <c r="G1214" t="str">
        <f>IF('Assignment Tool'!C1214="","",IF('Assignment Tool'!C1214="FST",'Assignment Tool'!D1214,""))</f>
        <v/>
      </c>
    </row>
    <row r="1215" spans="7:7" x14ac:dyDescent="0.25">
      <c r="G1215" t="str">
        <f>IF('Assignment Tool'!C1215="","",IF('Assignment Tool'!C1215="FST",'Assignment Tool'!D1215,""))</f>
        <v/>
      </c>
    </row>
    <row r="1216" spans="7:7" x14ac:dyDescent="0.25">
      <c r="G1216" t="str">
        <f>IF('Assignment Tool'!C1216="","",IF('Assignment Tool'!C1216="FST",'Assignment Tool'!D1216,""))</f>
        <v/>
      </c>
    </row>
    <row r="1217" spans="7:7" x14ac:dyDescent="0.25">
      <c r="G1217" t="str">
        <f>IF('Assignment Tool'!C1217="","",IF('Assignment Tool'!C1217="FST",'Assignment Tool'!D1217,""))</f>
        <v/>
      </c>
    </row>
    <row r="1218" spans="7:7" x14ac:dyDescent="0.25">
      <c r="G1218" t="str">
        <f>IF('Assignment Tool'!C1218="","",IF('Assignment Tool'!C1218="FST",'Assignment Tool'!D1218,""))</f>
        <v/>
      </c>
    </row>
    <row r="1219" spans="7:7" x14ac:dyDescent="0.25">
      <c r="G1219" t="str">
        <f>IF('Assignment Tool'!C1219="","",IF('Assignment Tool'!C1219="FST",'Assignment Tool'!D1219,""))</f>
        <v/>
      </c>
    </row>
    <row r="1220" spans="7:7" x14ac:dyDescent="0.25">
      <c r="G1220" t="str">
        <f>IF('Assignment Tool'!C1220="","",IF('Assignment Tool'!C1220="FST",'Assignment Tool'!D1220,""))</f>
        <v/>
      </c>
    </row>
    <row r="1221" spans="7:7" x14ac:dyDescent="0.25">
      <c r="G1221" t="str">
        <f>IF('Assignment Tool'!C1221="","",IF('Assignment Tool'!C1221="FST",'Assignment Tool'!D1221,""))</f>
        <v/>
      </c>
    </row>
    <row r="1222" spans="7:7" x14ac:dyDescent="0.25">
      <c r="G1222" t="str">
        <f>IF('Assignment Tool'!C1222="","",IF('Assignment Tool'!C1222="FST",'Assignment Tool'!D1222,""))</f>
        <v/>
      </c>
    </row>
    <row r="1223" spans="7:7" x14ac:dyDescent="0.25">
      <c r="G1223" t="str">
        <f>IF('Assignment Tool'!C1223="","",IF('Assignment Tool'!C1223="FST",'Assignment Tool'!D1223,""))</f>
        <v/>
      </c>
    </row>
    <row r="1224" spans="7:7" x14ac:dyDescent="0.25">
      <c r="G1224" t="str">
        <f>IF('Assignment Tool'!C1224="","",IF('Assignment Tool'!C1224="FST",'Assignment Tool'!D1224,""))</f>
        <v/>
      </c>
    </row>
    <row r="1225" spans="7:7" x14ac:dyDescent="0.25">
      <c r="G1225" t="str">
        <f>IF('Assignment Tool'!C1225="","",IF('Assignment Tool'!C1225="FST",'Assignment Tool'!D1225,""))</f>
        <v/>
      </c>
    </row>
    <row r="1226" spans="7:7" x14ac:dyDescent="0.25">
      <c r="G1226" t="str">
        <f>IF('Assignment Tool'!C1226="","",IF('Assignment Tool'!C1226="FST",'Assignment Tool'!D1226,""))</f>
        <v/>
      </c>
    </row>
    <row r="1227" spans="7:7" x14ac:dyDescent="0.25">
      <c r="G1227" t="str">
        <f>IF('Assignment Tool'!C1227="","",IF('Assignment Tool'!C1227="FST",'Assignment Tool'!D1227,""))</f>
        <v/>
      </c>
    </row>
    <row r="1228" spans="7:7" x14ac:dyDescent="0.25">
      <c r="G1228" t="str">
        <f>IF('Assignment Tool'!C1228="","",IF('Assignment Tool'!C1228="FST",'Assignment Tool'!D1228,""))</f>
        <v/>
      </c>
    </row>
    <row r="1229" spans="7:7" x14ac:dyDescent="0.25">
      <c r="G1229" t="str">
        <f>IF('Assignment Tool'!C1229="","",IF('Assignment Tool'!C1229="FST",'Assignment Tool'!D1229,""))</f>
        <v/>
      </c>
    </row>
    <row r="1230" spans="7:7" x14ac:dyDescent="0.25">
      <c r="G1230" t="str">
        <f>IF('Assignment Tool'!C1230="","",IF('Assignment Tool'!C1230="FST",'Assignment Tool'!D1230,""))</f>
        <v/>
      </c>
    </row>
    <row r="1231" spans="7:7" x14ac:dyDescent="0.25">
      <c r="G1231" t="str">
        <f>IF('Assignment Tool'!C1231="","",IF('Assignment Tool'!C1231="FST",'Assignment Tool'!D1231,""))</f>
        <v/>
      </c>
    </row>
    <row r="1232" spans="7:7" x14ac:dyDescent="0.25">
      <c r="G1232" t="str">
        <f>IF('Assignment Tool'!C1232="","",IF('Assignment Tool'!C1232="FST",'Assignment Tool'!D1232,""))</f>
        <v/>
      </c>
    </row>
    <row r="1233" spans="7:7" x14ac:dyDescent="0.25">
      <c r="G1233" t="str">
        <f>IF('Assignment Tool'!C1233="","",IF('Assignment Tool'!C1233="FST",'Assignment Tool'!D1233,""))</f>
        <v/>
      </c>
    </row>
    <row r="1234" spans="7:7" x14ac:dyDescent="0.25">
      <c r="G1234" t="str">
        <f>IF('Assignment Tool'!C1234="","",IF('Assignment Tool'!C1234="FST",'Assignment Tool'!D1234,""))</f>
        <v/>
      </c>
    </row>
    <row r="1235" spans="7:7" x14ac:dyDescent="0.25">
      <c r="G1235" t="str">
        <f>IF('Assignment Tool'!C1235="","",IF('Assignment Tool'!C1235="FST",'Assignment Tool'!D1235,""))</f>
        <v/>
      </c>
    </row>
    <row r="1236" spans="7:7" x14ac:dyDescent="0.25">
      <c r="G1236" t="str">
        <f>IF('Assignment Tool'!C1236="","",IF('Assignment Tool'!C1236="FST",'Assignment Tool'!D1236,""))</f>
        <v/>
      </c>
    </row>
    <row r="1237" spans="7:7" x14ac:dyDescent="0.25">
      <c r="G1237" t="str">
        <f>IF('Assignment Tool'!C1237="","",IF('Assignment Tool'!C1237="FST",'Assignment Tool'!D1237,""))</f>
        <v/>
      </c>
    </row>
    <row r="1238" spans="7:7" x14ac:dyDescent="0.25">
      <c r="G1238" t="str">
        <f>IF('Assignment Tool'!C1238="","",IF('Assignment Tool'!C1238="FST",'Assignment Tool'!D1238,""))</f>
        <v/>
      </c>
    </row>
    <row r="1239" spans="7:7" x14ac:dyDescent="0.25">
      <c r="G1239" t="str">
        <f>IF('Assignment Tool'!C1239="","",IF('Assignment Tool'!C1239="FST",'Assignment Tool'!D1239,""))</f>
        <v/>
      </c>
    </row>
    <row r="1240" spans="7:7" x14ac:dyDescent="0.25">
      <c r="G1240" t="str">
        <f>IF('Assignment Tool'!C1240="","",IF('Assignment Tool'!C1240="FST",'Assignment Tool'!D1240,""))</f>
        <v/>
      </c>
    </row>
    <row r="1241" spans="7:7" x14ac:dyDescent="0.25">
      <c r="G1241" t="str">
        <f>IF('Assignment Tool'!C1241="","",IF('Assignment Tool'!C1241="FST",'Assignment Tool'!D1241,""))</f>
        <v/>
      </c>
    </row>
    <row r="1242" spans="7:7" x14ac:dyDescent="0.25">
      <c r="G1242" t="str">
        <f>IF('Assignment Tool'!C1242="","",IF('Assignment Tool'!C1242="FST",'Assignment Tool'!D1242,""))</f>
        <v/>
      </c>
    </row>
    <row r="1243" spans="7:7" x14ac:dyDescent="0.25">
      <c r="G1243" t="str">
        <f>IF('Assignment Tool'!C1243="","",IF('Assignment Tool'!C1243="FST",'Assignment Tool'!D1243,""))</f>
        <v/>
      </c>
    </row>
    <row r="1244" spans="7:7" x14ac:dyDescent="0.25">
      <c r="G1244" t="str">
        <f>IF('Assignment Tool'!C1244="","",IF('Assignment Tool'!C1244="FST",'Assignment Tool'!D1244,""))</f>
        <v/>
      </c>
    </row>
    <row r="1245" spans="7:7" x14ac:dyDescent="0.25">
      <c r="G1245" t="str">
        <f>IF('Assignment Tool'!C1245="","",IF('Assignment Tool'!C1245="FST",'Assignment Tool'!D1245,""))</f>
        <v/>
      </c>
    </row>
    <row r="1246" spans="7:7" x14ac:dyDescent="0.25">
      <c r="G1246" t="str">
        <f>IF('Assignment Tool'!C1246="","",IF('Assignment Tool'!C1246="FST",'Assignment Tool'!D1246,""))</f>
        <v/>
      </c>
    </row>
    <row r="1247" spans="7:7" x14ac:dyDescent="0.25">
      <c r="G1247" t="str">
        <f>IF('Assignment Tool'!C1247="","",IF('Assignment Tool'!C1247="FST",'Assignment Tool'!D1247,""))</f>
        <v/>
      </c>
    </row>
    <row r="1248" spans="7:7" x14ac:dyDescent="0.25">
      <c r="G1248" t="str">
        <f>IF('Assignment Tool'!C1248="","",IF('Assignment Tool'!C1248="FST",'Assignment Tool'!D1248,""))</f>
        <v/>
      </c>
    </row>
    <row r="1249" spans="7:7" x14ac:dyDescent="0.25">
      <c r="G1249" t="str">
        <f>IF('Assignment Tool'!C1249="","",IF('Assignment Tool'!C1249="FST",'Assignment Tool'!D1249,""))</f>
        <v/>
      </c>
    </row>
    <row r="1250" spans="7:7" x14ac:dyDescent="0.25">
      <c r="G1250" t="str">
        <f>IF('Assignment Tool'!C1250="","",IF('Assignment Tool'!C1250="FST",'Assignment Tool'!D1250,""))</f>
        <v/>
      </c>
    </row>
    <row r="1251" spans="7:7" x14ac:dyDescent="0.25">
      <c r="G1251" t="str">
        <f>IF('Assignment Tool'!C1251="","",IF('Assignment Tool'!C1251="FST",'Assignment Tool'!D1251,""))</f>
        <v/>
      </c>
    </row>
    <row r="1252" spans="7:7" x14ac:dyDescent="0.25">
      <c r="G1252" t="str">
        <f>IF('Assignment Tool'!C1252="","",IF('Assignment Tool'!C1252="FST",'Assignment Tool'!D1252,""))</f>
        <v/>
      </c>
    </row>
    <row r="1253" spans="7:7" x14ac:dyDescent="0.25">
      <c r="G1253" t="str">
        <f>IF('Assignment Tool'!C1253="","",IF('Assignment Tool'!C1253="FST",'Assignment Tool'!D1253,""))</f>
        <v/>
      </c>
    </row>
    <row r="1254" spans="7:7" x14ac:dyDescent="0.25">
      <c r="G1254" t="str">
        <f>IF('Assignment Tool'!C1254="","",IF('Assignment Tool'!C1254="FST",'Assignment Tool'!D1254,""))</f>
        <v/>
      </c>
    </row>
    <row r="1255" spans="7:7" x14ac:dyDescent="0.25">
      <c r="G1255" t="str">
        <f>IF('Assignment Tool'!C1255="","",IF('Assignment Tool'!C1255="FST",'Assignment Tool'!D1255,""))</f>
        <v/>
      </c>
    </row>
    <row r="1256" spans="7:7" x14ac:dyDescent="0.25">
      <c r="G1256" t="str">
        <f>IF('Assignment Tool'!C1256="","",IF('Assignment Tool'!C1256="FST",'Assignment Tool'!D1256,""))</f>
        <v/>
      </c>
    </row>
    <row r="1257" spans="7:7" x14ac:dyDescent="0.25">
      <c r="G1257" t="str">
        <f>IF('Assignment Tool'!C1257="","",IF('Assignment Tool'!C1257="FST",'Assignment Tool'!D1257,""))</f>
        <v/>
      </c>
    </row>
    <row r="1258" spans="7:7" x14ac:dyDescent="0.25">
      <c r="G1258" t="str">
        <f>IF('Assignment Tool'!C1258="","",IF('Assignment Tool'!C1258="FST",'Assignment Tool'!D1258,""))</f>
        <v/>
      </c>
    </row>
    <row r="1259" spans="7:7" x14ac:dyDescent="0.25">
      <c r="G1259" t="str">
        <f>IF('Assignment Tool'!C1259="","",IF('Assignment Tool'!C1259="FST",'Assignment Tool'!D1259,""))</f>
        <v/>
      </c>
    </row>
    <row r="1260" spans="7:7" x14ac:dyDescent="0.25">
      <c r="G1260" t="str">
        <f>IF('Assignment Tool'!C1260="","",IF('Assignment Tool'!C1260="FST",'Assignment Tool'!D1260,""))</f>
        <v/>
      </c>
    </row>
    <row r="1261" spans="7:7" x14ac:dyDescent="0.25">
      <c r="G1261" t="str">
        <f>IF('Assignment Tool'!C1261="","",IF('Assignment Tool'!C1261="FST",'Assignment Tool'!D1261,""))</f>
        <v/>
      </c>
    </row>
    <row r="1262" spans="7:7" x14ac:dyDescent="0.25">
      <c r="G1262" t="str">
        <f>IF('Assignment Tool'!C1262="","",IF('Assignment Tool'!C1262="FST",'Assignment Tool'!D1262,""))</f>
        <v/>
      </c>
    </row>
    <row r="1263" spans="7:7" x14ac:dyDescent="0.25">
      <c r="G1263" t="str">
        <f>IF('Assignment Tool'!C1263="","",IF('Assignment Tool'!C1263="FST",'Assignment Tool'!D1263,""))</f>
        <v/>
      </c>
    </row>
    <row r="1264" spans="7:7" x14ac:dyDescent="0.25">
      <c r="G1264" t="str">
        <f>IF('Assignment Tool'!C1264="","",IF('Assignment Tool'!C1264="FST",'Assignment Tool'!D1264,""))</f>
        <v/>
      </c>
    </row>
    <row r="1265" spans="7:7" x14ac:dyDescent="0.25">
      <c r="G1265" t="str">
        <f>IF('Assignment Tool'!C1265="","",IF('Assignment Tool'!C1265="FST",'Assignment Tool'!D1265,""))</f>
        <v/>
      </c>
    </row>
    <row r="1266" spans="7:7" x14ac:dyDescent="0.25">
      <c r="G1266" t="str">
        <f>IF('Assignment Tool'!C1266="","",IF('Assignment Tool'!C1266="FST",'Assignment Tool'!D1266,""))</f>
        <v/>
      </c>
    </row>
    <row r="1267" spans="7:7" x14ac:dyDescent="0.25">
      <c r="G1267" t="str">
        <f>IF('Assignment Tool'!C1267="","",IF('Assignment Tool'!C1267="FST",'Assignment Tool'!D1267,""))</f>
        <v/>
      </c>
    </row>
    <row r="1268" spans="7:7" x14ac:dyDescent="0.25">
      <c r="G1268" t="str">
        <f>IF('Assignment Tool'!C1268="","",IF('Assignment Tool'!C1268="FST",'Assignment Tool'!D1268,""))</f>
        <v/>
      </c>
    </row>
    <row r="1269" spans="7:7" x14ac:dyDescent="0.25">
      <c r="G1269" t="str">
        <f>IF('Assignment Tool'!C1269="","",IF('Assignment Tool'!C1269="FST",'Assignment Tool'!D1269,""))</f>
        <v/>
      </c>
    </row>
    <row r="1270" spans="7:7" x14ac:dyDescent="0.25">
      <c r="G1270" t="str">
        <f>IF('Assignment Tool'!C1270="","",IF('Assignment Tool'!C1270="FST",'Assignment Tool'!D1270,""))</f>
        <v/>
      </c>
    </row>
    <row r="1271" spans="7:7" x14ac:dyDescent="0.25">
      <c r="G1271" t="str">
        <f>IF('Assignment Tool'!C1271="","",IF('Assignment Tool'!C1271="FST",'Assignment Tool'!D1271,""))</f>
        <v/>
      </c>
    </row>
    <row r="1272" spans="7:7" x14ac:dyDescent="0.25">
      <c r="G1272" t="str">
        <f>IF('Assignment Tool'!C1272="","",IF('Assignment Tool'!C1272="FST",'Assignment Tool'!D1272,""))</f>
        <v/>
      </c>
    </row>
    <row r="1273" spans="7:7" x14ac:dyDescent="0.25">
      <c r="G1273" t="str">
        <f>IF('Assignment Tool'!C1273="","",IF('Assignment Tool'!C1273="FST",'Assignment Tool'!D1273,""))</f>
        <v/>
      </c>
    </row>
    <row r="1274" spans="7:7" x14ac:dyDescent="0.25">
      <c r="G1274" t="str">
        <f>IF('Assignment Tool'!C1274="","",IF('Assignment Tool'!C1274="FST",'Assignment Tool'!D1274,""))</f>
        <v/>
      </c>
    </row>
    <row r="1275" spans="7:7" x14ac:dyDescent="0.25">
      <c r="G1275" t="str">
        <f>IF('Assignment Tool'!C1275="","",IF('Assignment Tool'!C1275="FST",'Assignment Tool'!D1275,""))</f>
        <v/>
      </c>
    </row>
    <row r="1276" spans="7:7" x14ac:dyDescent="0.25">
      <c r="G1276" t="str">
        <f>IF('Assignment Tool'!C1276="","",IF('Assignment Tool'!C1276="FST",'Assignment Tool'!D1276,""))</f>
        <v/>
      </c>
    </row>
    <row r="1277" spans="7:7" x14ac:dyDescent="0.25">
      <c r="G1277" t="str">
        <f>IF('Assignment Tool'!C1277="","",IF('Assignment Tool'!C1277="FST",'Assignment Tool'!D1277,""))</f>
        <v/>
      </c>
    </row>
    <row r="1278" spans="7:7" x14ac:dyDescent="0.25">
      <c r="G1278" t="str">
        <f>IF('Assignment Tool'!C1278="","",IF('Assignment Tool'!C1278="FST",'Assignment Tool'!D1278,""))</f>
        <v/>
      </c>
    </row>
    <row r="1279" spans="7:7" x14ac:dyDescent="0.25">
      <c r="G1279" t="str">
        <f>IF('Assignment Tool'!C1279="","",IF('Assignment Tool'!C1279="FST",'Assignment Tool'!D1279,""))</f>
        <v/>
      </c>
    </row>
    <row r="1280" spans="7:7" x14ac:dyDescent="0.25">
      <c r="G1280" t="str">
        <f>IF('Assignment Tool'!C1280="","",IF('Assignment Tool'!C1280="FST",'Assignment Tool'!D1280,""))</f>
        <v/>
      </c>
    </row>
    <row r="1281" spans="7:7" x14ac:dyDescent="0.25">
      <c r="G1281" t="str">
        <f>IF('Assignment Tool'!C1281="","",IF('Assignment Tool'!C1281="FST",'Assignment Tool'!D1281,""))</f>
        <v/>
      </c>
    </row>
    <row r="1282" spans="7:7" x14ac:dyDescent="0.25">
      <c r="G1282" t="str">
        <f>IF('Assignment Tool'!C1282="","",IF('Assignment Tool'!C1282="FST",'Assignment Tool'!D1282,""))</f>
        <v/>
      </c>
    </row>
    <row r="1283" spans="7:7" x14ac:dyDescent="0.25">
      <c r="G1283" t="str">
        <f>IF('Assignment Tool'!C1283="","",IF('Assignment Tool'!C1283="FST",'Assignment Tool'!D1283,""))</f>
        <v/>
      </c>
    </row>
    <row r="1284" spans="7:7" x14ac:dyDescent="0.25">
      <c r="G1284" t="str">
        <f>IF('Assignment Tool'!C1284="","",IF('Assignment Tool'!C1284="FST",'Assignment Tool'!D1284,""))</f>
        <v/>
      </c>
    </row>
    <row r="1285" spans="7:7" x14ac:dyDescent="0.25">
      <c r="G1285" t="str">
        <f>IF('Assignment Tool'!C1285="","",IF('Assignment Tool'!C1285="FST",'Assignment Tool'!D1285,""))</f>
        <v/>
      </c>
    </row>
    <row r="1286" spans="7:7" x14ac:dyDescent="0.25">
      <c r="G1286" t="str">
        <f>IF('Assignment Tool'!C1286="","",IF('Assignment Tool'!C1286="FST",'Assignment Tool'!D1286,""))</f>
        <v/>
      </c>
    </row>
    <row r="1287" spans="7:7" x14ac:dyDescent="0.25">
      <c r="G1287" t="str">
        <f>IF('Assignment Tool'!C1287="","",IF('Assignment Tool'!C1287="FST",'Assignment Tool'!D1287,""))</f>
        <v/>
      </c>
    </row>
    <row r="1288" spans="7:7" x14ac:dyDescent="0.25">
      <c r="G1288" t="str">
        <f>IF('Assignment Tool'!C1288="","",IF('Assignment Tool'!C1288="FST",'Assignment Tool'!D1288,""))</f>
        <v/>
      </c>
    </row>
    <row r="1289" spans="7:7" x14ac:dyDescent="0.25">
      <c r="G1289" t="str">
        <f>IF('Assignment Tool'!C1289="","",IF('Assignment Tool'!C1289="FST",'Assignment Tool'!D1289,""))</f>
        <v/>
      </c>
    </row>
    <row r="1290" spans="7:7" x14ac:dyDescent="0.25">
      <c r="G1290" t="str">
        <f>IF('Assignment Tool'!C1290="","",IF('Assignment Tool'!C1290="FST",'Assignment Tool'!D1290,""))</f>
        <v/>
      </c>
    </row>
    <row r="1291" spans="7:7" x14ac:dyDescent="0.25">
      <c r="G1291" t="str">
        <f>IF('Assignment Tool'!C1291="","",IF('Assignment Tool'!C1291="FST",'Assignment Tool'!D1291,""))</f>
        <v/>
      </c>
    </row>
    <row r="1292" spans="7:7" x14ac:dyDescent="0.25">
      <c r="G1292" t="str">
        <f>IF('Assignment Tool'!C1292="","",IF('Assignment Tool'!C1292="FST",'Assignment Tool'!D1292,""))</f>
        <v/>
      </c>
    </row>
    <row r="1293" spans="7:7" x14ac:dyDescent="0.25">
      <c r="G1293" t="str">
        <f>IF('Assignment Tool'!C1293="","",IF('Assignment Tool'!C1293="FST",'Assignment Tool'!D1293,""))</f>
        <v/>
      </c>
    </row>
    <row r="1294" spans="7:7" x14ac:dyDescent="0.25">
      <c r="G1294" t="str">
        <f>IF('Assignment Tool'!C1294="","",IF('Assignment Tool'!C1294="FST",'Assignment Tool'!D1294,""))</f>
        <v/>
      </c>
    </row>
    <row r="1295" spans="7:7" x14ac:dyDescent="0.25">
      <c r="G1295" t="str">
        <f>IF('Assignment Tool'!C1295="","",IF('Assignment Tool'!C1295="FST",'Assignment Tool'!D1295,""))</f>
        <v/>
      </c>
    </row>
    <row r="1296" spans="7:7" x14ac:dyDescent="0.25">
      <c r="G1296" t="str">
        <f>IF('Assignment Tool'!C1296="","",IF('Assignment Tool'!C1296="FST",'Assignment Tool'!D1296,""))</f>
        <v/>
      </c>
    </row>
    <row r="1297" spans="7:7" x14ac:dyDescent="0.25">
      <c r="G1297" t="str">
        <f>IF('Assignment Tool'!C1297="","",IF('Assignment Tool'!C1297="FST",'Assignment Tool'!D1297,""))</f>
        <v/>
      </c>
    </row>
    <row r="1298" spans="7:7" x14ac:dyDescent="0.25">
      <c r="G1298" t="str">
        <f>IF('Assignment Tool'!C1298="","",IF('Assignment Tool'!C1298="FST",'Assignment Tool'!D1298,""))</f>
        <v/>
      </c>
    </row>
    <row r="1299" spans="7:7" x14ac:dyDescent="0.25">
      <c r="G1299" t="str">
        <f>IF('Assignment Tool'!C1299="","",IF('Assignment Tool'!C1299="FST",'Assignment Tool'!D1299,""))</f>
        <v/>
      </c>
    </row>
    <row r="1300" spans="7:7" x14ac:dyDescent="0.25">
      <c r="G1300" t="str">
        <f>IF('Assignment Tool'!C1300="","",IF('Assignment Tool'!C1300="FST",'Assignment Tool'!D1300,""))</f>
        <v/>
      </c>
    </row>
    <row r="1301" spans="7:7" x14ac:dyDescent="0.25">
      <c r="G1301" t="str">
        <f>IF('Assignment Tool'!C1301="","",IF('Assignment Tool'!C1301="FST",'Assignment Tool'!D1301,""))</f>
        <v/>
      </c>
    </row>
    <row r="1302" spans="7:7" x14ac:dyDescent="0.25">
      <c r="G1302" t="str">
        <f>IF('Assignment Tool'!C1302="","",IF('Assignment Tool'!C1302="FST",'Assignment Tool'!D1302,""))</f>
        <v/>
      </c>
    </row>
    <row r="1303" spans="7:7" x14ac:dyDescent="0.25">
      <c r="G1303" t="str">
        <f>IF('Assignment Tool'!C1303="","",IF('Assignment Tool'!C1303="FST",'Assignment Tool'!D1303,""))</f>
        <v/>
      </c>
    </row>
    <row r="1304" spans="7:7" x14ac:dyDescent="0.25">
      <c r="G1304" t="str">
        <f>IF('Assignment Tool'!C1304="","",IF('Assignment Tool'!C1304="FST",'Assignment Tool'!D1304,""))</f>
        <v/>
      </c>
    </row>
    <row r="1305" spans="7:7" x14ac:dyDescent="0.25">
      <c r="G1305" t="str">
        <f>IF('Assignment Tool'!C1305="","",IF('Assignment Tool'!C1305="FST",'Assignment Tool'!D1305,""))</f>
        <v/>
      </c>
    </row>
    <row r="1306" spans="7:7" x14ac:dyDescent="0.25">
      <c r="G1306" t="str">
        <f>IF('Assignment Tool'!C1306="","",IF('Assignment Tool'!C1306="FST",'Assignment Tool'!D1306,""))</f>
        <v/>
      </c>
    </row>
    <row r="1307" spans="7:7" x14ac:dyDescent="0.25">
      <c r="G1307" t="str">
        <f>IF('Assignment Tool'!C1307="","",IF('Assignment Tool'!C1307="FST",'Assignment Tool'!D1307,""))</f>
        <v/>
      </c>
    </row>
    <row r="1308" spans="7:7" x14ac:dyDescent="0.25">
      <c r="G1308" t="str">
        <f>IF('Assignment Tool'!C1308="","",IF('Assignment Tool'!C1308="FST",'Assignment Tool'!D1308,""))</f>
        <v/>
      </c>
    </row>
    <row r="1309" spans="7:7" x14ac:dyDescent="0.25">
      <c r="G1309" t="str">
        <f>IF('Assignment Tool'!C1309="","",IF('Assignment Tool'!C1309="FST",'Assignment Tool'!D1309,""))</f>
        <v/>
      </c>
    </row>
    <row r="1310" spans="7:7" x14ac:dyDescent="0.25">
      <c r="G1310" t="str">
        <f>IF('Assignment Tool'!C1310="","",IF('Assignment Tool'!C1310="FST",'Assignment Tool'!D1310,""))</f>
        <v/>
      </c>
    </row>
    <row r="1311" spans="7:7" x14ac:dyDescent="0.25">
      <c r="G1311" t="str">
        <f>IF('Assignment Tool'!C1311="","",IF('Assignment Tool'!C1311="FST",'Assignment Tool'!D1311,""))</f>
        <v/>
      </c>
    </row>
    <row r="1312" spans="7:7" x14ac:dyDescent="0.25">
      <c r="G1312" t="str">
        <f>IF('Assignment Tool'!C1312="","",IF('Assignment Tool'!C1312="FST",'Assignment Tool'!D1312,""))</f>
        <v/>
      </c>
    </row>
    <row r="1313" spans="7:7" x14ac:dyDescent="0.25">
      <c r="G1313" t="str">
        <f>IF('Assignment Tool'!C1313="","",IF('Assignment Tool'!C1313="FST",'Assignment Tool'!D1313,""))</f>
        <v/>
      </c>
    </row>
    <row r="1314" spans="7:7" x14ac:dyDescent="0.25">
      <c r="G1314" t="str">
        <f>IF('Assignment Tool'!C1314="","",IF('Assignment Tool'!C1314="FST",'Assignment Tool'!D1314,""))</f>
        <v/>
      </c>
    </row>
    <row r="1315" spans="7:7" x14ac:dyDescent="0.25">
      <c r="G1315" t="str">
        <f>IF('Assignment Tool'!C1315="","",IF('Assignment Tool'!C1315="FST",'Assignment Tool'!D1315,""))</f>
        <v/>
      </c>
    </row>
    <row r="1316" spans="7:7" x14ac:dyDescent="0.25">
      <c r="G1316" t="str">
        <f>IF('Assignment Tool'!C1316="","",IF('Assignment Tool'!C1316="FST",'Assignment Tool'!D1316,""))</f>
        <v/>
      </c>
    </row>
    <row r="1317" spans="7:7" x14ac:dyDescent="0.25">
      <c r="G1317" t="str">
        <f>IF('Assignment Tool'!C1317="","",IF('Assignment Tool'!C1317="FST",'Assignment Tool'!D1317,""))</f>
        <v/>
      </c>
    </row>
    <row r="1318" spans="7:7" x14ac:dyDescent="0.25">
      <c r="G1318" t="str">
        <f>IF('Assignment Tool'!C1318="","",IF('Assignment Tool'!C1318="FST",'Assignment Tool'!D1318,""))</f>
        <v/>
      </c>
    </row>
    <row r="1319" spans="7:7" x14ac:dyDescent="0.25">
      <c r="G1319" t="str">
        <f>IF('Assignment Tool'!C1319="","",IF('Assignment Tool'!C1319="FST",'Assignment Tool'!D1319,""))</f>
        <v/>
      </c>
    </row>
    <row r="1320" spans="7:7" x14ac:dyDescent="0.25">
      <c r="G1320" t="str">
        <f>IF('Assignment Tool'!C1320="","",IF('Assignment Tool'!C1320="FST",'Assignment Tool'!D1320,""))</f>
        <v/>
      </c>
    </row>
    <row r="1321" spans="7:7" x14ac:dyDescent="0.25">
      <c r="G1321" t="str">
        <f>IF('Assignment Tool'!C1321="","",IF('Assignment Tool'!C1321="FST",'Assignment Tool'!D1321,""))</f>
        <v/>
      </c>
    </row>
    <row r="1322" spans="7:7" x14ac:dyDescent="0.25">
      <c r="G1322" t="str">
        <f>IF('Assignment Tool'!C1322="","",IF('Assignment Tool'!C1322="FST",'Assignment Tool'!D1322,""))</f>
        <v/>
      </c>
    </row>
    <row r="1323" spans="7:7" x14ac:dyDescent="0.25">
      <c r="G1323" t="str">
        <f>IF('Assignment Tool'!C1323="","",IF('Assignment Tool'!C1323="FST",'Assignment Tool'!D1323,""))</f>
        <v/>
      </c>
    </row>
    <row r="1324" spans="7:7" x14ac:dyDescent="0.25">
      <c r="G1324" t="str">
        <f>IF('Assignment Tool'!C1324="","",IF('Assignment Tool'!C1324="FST",'Assignment Tool'!D1324,""))</f>
        <v/>
      </c>
    </row>
    <row r="1325" spans="7:7" x14ac:dyDescent="0.25">
      <c r="G1325" t="str">
        <f>IF('Assignment Tool'!C1325="","",IF('Assignment Tool'!C1325="FST",'Assignment Tool'!D1325,""))</f>
        <v/>
      </c>
    </row>
    <row r="1326" spans="7:7" x14ac:dyDescent="0.25">
      <c r="G1326" t="str">
        <f>IF('Assignment Tool'!C1326="","",IF('Assignment Tool'!C1326="FST",'Assignment Tool'!D1326,""))</f>
        <v/>
      </c>
    </row>
    <row r="1327" spans="7:7" x14ac:dyDescent="0.25">
      <c r="G1327" t="str">
        <f>IF('Assignment Tool'!C1327="","",IF('Assignment Tool'!C1327="FST",'Assignment Tool'!D1327,""))</f>
        <v/>
      </c>
    </row>
    <row r="1328" spans="7:7" x14ac:dyDescent="0.25">
      <c r="G1328" t="str">
        <f>IF('Assignment Tool'!C1328="","",IF('Assignment Tool'!C1328="FST",'Assignment Tool'!D1328,""))</f>
        <v/>
      </c>
    </row>
    <row r="1329" spans="7:7" x14ac:dyDescent="0.25">
      <c r="G1329" t="str">
        <f>IF('Assignment Tool'!C1329="","",IF('Assignment Tool'!C1329="FST",'Assignment Tool'!D1329,""))</f>
        <v/>
      </c>
    </row>
    <row r="1330" spans="7:7" x14ac:dyDescent="0.25">
      <c r="G1330" t="str">
        <f>IF('Assignment Tool'!C1330="","",IF('Assignment Tool'!C1330="FST",'Assignment Tool'!D1330,""))</f>
        <v/>
      </c>
    </row>
    <row r="1331" spans="7:7" x14ac:dyDescent="0.25">
      <c r="G1331" t="str">
        <f>IF('Assignment Tool'!C1331="","",IF('Assignment Tool'!C1331="FST",'Assignment Tool'!D1331,""))</f>
        <v/>
      </c>
    </row>
    <row r="1332" spans="7:7" x14ac:dyDescent="0.25">
      <c r="G1332" t="str">
        <f>IF('Assignment Tool'!C1332="","",IF('Assignment Tool'!C1332="FST",'Assignment Tool'!D1332,""))</f>
        <v/>
      </c>
    </row>
    <row r="1333" spans="7:7" x14ac:dyDescent="0.25">
      <c r="G1333" t="str">
        <f>IF('Assignment Tool'!C1333="","",IF('Assignment Tool'!C1333="FST",'Assignment Tool'!D1333,""))</f>
        <v/>
      </c>
    </row>
    <row r="1334" spans="7:7" x14ac:dyDescent="0.25">
      <c r="G1334" t="str">
        <f>IF('Assignment Tool'!C1334="","",IF('Assignment Tool'!C1334="FST",'Assignment Tool'!D1334,""))</f>
        <v/>
      </c>
    </row>
    <row r="1335" spans="7:7" x14ac:dyDescent="0.25">
      <c r="G1335" t="str">
        <f>IF('Assignment Tool'!C1335="","",IF('Assignment Tool'!C1335="FST",'Assignment Tool'!D1335,""))</f>
        <v/>
      </c>
    </row>
    <row r="1336" spans="7:7" x14ac:dyDescent="0.25">
      <c r="G1336" t="str">
        <f>IF('Assignment Tool'!C1336="","",IF('Assignment Tool'!C1336="FST",'Assignment Tool'!D1336,""))</f>
        <v/>
      </c>
    </row>
    <row r="1337" spans="7:7" x14ac:dyDescent="0.25">
      <c r="G1337" t="str">
        <f>IF('Assignment Tool'!C1337="","",IF('Assignment Tool'!C1337="FST",'Assignment Tool'!D1337,""))</f>
        <v/>
      </c>
    </row>
    <row r="1338" spans="7:7" x14ac:dyDescent="0.25">
      <c r="G1338" t="str">
        <f>IF('Assignment Tool'!C1338="","",IF('Assignment Tool'!C1338="FST",'Assignment Tool'!D1338,""))</f>
        <v/>
      </c>
    </row>
    <row r="1339" spans="7:7" x14ac:dyDescent="0.25">
      <c r="G1339" t="str">
        <f>IF('Assignment Tool'!C1339="","",IF('Assignment Tool'!C1339="FST",'Assignment Tool'!D1339,""))</f>
        <v/>
      </c>
    </row>
    <row r="1340" spans="7:7" x14ac:dyDescent="0.25">
      <c r="G1340" t="str">
        <f>IF('Assignment Tool'!C1340="","",IF('Assignment Tool'!C1340="FST",'Assignment Tool'!D1340,""))</f>
        <v/>
      </c>
    </row>
    <row r="1341" spans="7:7" x14ac:dyDescent="0.25">
      <c r="G1341" t="str">
        <f>IF('Assignment Tool'!C1341="","",IF('Assignment Tool'!C1341="FST",'Assignment Tool'!D1341,""))</f>
        <v/>
      </c>
    </row>
    <row r="1342" spans="7:7" x14ac:dyDescent="0.25">
      <c r="G1342" t="str">
        <f>IF('Assignment Tool'!C1342="","",IF('Assignment Tool'!C1342="FST",'Assignment Tool'!D1342,""))</f>
        <v/>
      </c>
    </row>
    <row r="1343" spans="7:7" x14ac:dyDescent="0.25">
      <c r="G1343" t="str">
        <f>IF('Assignment Tool'!C1343="","",IF('Assignment Tool'!C1343="FST",'Assignment Tool'!D1343,""))</f>
        <v/>
      </c>
    </row>
    <row r="1344" spans="7:7" x14ac:dyDescent="0.25">
      <c r="G1344" t="str">
        <f>IF('Assignment Tool'!C1344="","",IF('Assignment Tool'!C1344="FST",'Assignment Tool'!D1344,""))</f>
        <v/>
      </c>
    </row>
    <row r="1345" spans="7:7" x14ac:dyDescent="0.25">
      <c r="G1345" t="str">
        <f>IF('Assignment Tool'!C1345="","",IF('Assignment Tool'!C1345="FST",'Assignment Tool'!D1345,""))</f>
        <v/>
      </c>
    </row>
    <row r="1346" spans="7:7" x14ac:dyDescent="0.25">
      <c r="G1346" t="str">
        <f>IF('Assignment Tool'!C1346="","",IF('Assignment Tool'!C1346="FST",'Assignment Tool'!D1346,""))</f>
        <v/>
      </c>
    </row>
    <row r="1347" spans="7:7" x14ac:dyDescent="0.25">
      <c r="G1347" t="str">
        <f>IF('Assignment Tool'!C1347="","",IF('Assignment Tool'!C1347="FST",'Assignment Tool'!D1347,""))</f>
        <v/>
      </c>
    </row>
    <row r="1348" spans="7:7" x14ac:dyDescent="0.25">
      <c r="G1348" t="str">
        <f>IF('Assignment Tool'!C1348="","",IF('Assignment Tool'!C1348="FST",'Assignment Tool'!D1348,""))</f>
        <v/>
      </c>
    </row>
    <row r="1349" spans="7:7" x14ac:dyDescent="0.25">
      <c r="G1349" t="str">
        <f>IF('Assignment Tool'!C1349="","",IF('Assignment Tool'!C1349="FST",'Assignment Tool'!D1349,""))</f>
        <v/>
      </c>
    </row>
    <row r="1350" spans="7:7" x14ac:dyDescent="0.25">
      <c r="G1350" t="str">
        <f>IF('Assignment Tool'!C1350="","",IF('Assignment Tool'!C1350="FST",'Assignment Tool'!D1350,""))</f>
        <v/>
      </c>
    </row>
    <row r="1351" spans="7:7" x14ac:dyDescent="0.25">
      <c r="G1351" t="str">
        <f>IF('Assignment Tool'!C1351="","",IF('Assignment Tool'!C1351="FST",'Assignment Tool'!D1351,""))</f>
        <v/>
      </c>
    </row>
    <row r="1352" spans="7:7" x14ac:dyDescent="0.25">
      <c r="G1352" t="str">
        <f>IF('Assignment Tool'!C1352="","",IF('Assignment Tool'!C1352="FST",'Assignment Tool'!D1352,""))</f>
        <v/>
      </c>
    </row>
    <row r="1353" spans="7:7" x14ac:dyDescent="0.25">
      <c r="G1353" t="str">
        <f>IF('Assignment Tool'!C1353="","",IF('Assignment Tool'!C1353="FST",'Assignment Tool'!D1353,""))</f>
        <v/>
      </c>
    </row>
    <row r="1354" spans="7:7" x14ac:dyDescent="0.25">
      <c r="G1354" t="str">
        <f>IF('Assignment Tool'!C1354="","",IF('Assignment Tool'!C1354="FST",'Assignment Tool'!D1354,""))</f>
        <v/>
      </c>
    </row>
    <row r="1355" spans="7:7" x14ac:dyDescent="0.25">
      <c r="G1355" t="str">
        <f>IF('Assignment Tool'!C1355="","",IF('Assignment Tool'!C1355="FST",'Assignment Tool'!D1355,""))</f>
        <v/>
      </c>
    </row>
    <row r="1356" spans="7:7" x14ac:dyDescent="0.25">
      <c r="G1356" t="str">
        <f>IF('Assignment Tool'!C1356="","",IF('Assignment Tool'!C1356="FST",'Assignment Tool'!D1356,""))</f>
        <v/>
      </c>
    </row>
    <row r="1357" spans="7:7" x14ac:dyDescent="0.25">
      <c r="G1357" t="str">
        <f>IF('Assignment Tool'!C1357="","",IF('Assignment Tool'!C1357="FST",'Assignment Tool'!D1357,""))</f>
        <v/>
      </c>
    </row>
    <row r="1358" spans="7:7" x14ac:dyDescent="0.25">
      <c r="G1358" t="str">
        <f>IF('Assignment Tool'!C1358="","",IF('Assignment Tool'!C1358="FST",'Assignment Tool'!D1358,""))</f>
        <v/>
      </c>
    </row>
    <row r="1359" spans="7:7" x14ac:dyDescent="0.25">
      <c r="G1359" t="str">
        <f>IF('Assignment Tool'!C1359="","",IF('Assignment Tool'!C1359="FST",'Assignment Tool'!D1359,""))</f>
        <v/>
      </c>
    </row>
    <row r="1360" spans="7:7" x14ac:dyDescent="0.25">
      <c r="G1360" t="str">
        <f>IF('Assignment Tool'!C1360="","",IF('Assignment Tool'!C1360="FST",'Assignment Tool'!D1360,""))</f>
        <v/>
      </c>
    </row>
    <row r="1361" spans="7:7" x14ac:dyDescent="0.25">
      <c r="G1361" t="str">
        <f>IF('Assignment Tool'!C1361="","",IF('Assignment Tool'!C1361="FST",'Assignment Tool'!D1361,""))</f>
        <v/>
      </c>
    </row>
    <row r="1362" spans="7:7" x14ac:dyDescent="0.25">
      <c r="G1362" t="str">
        <f>IF('Assignment Tool'!C1362="","",IF('Assignment Tool'!C1362="FST",'Assignment Tool'!D1362,""))</f>
        <v/>
      </c>
    </row>
    <row r="1363" spans="7:7" x14ac:dyDescent="0.25">
      <c r="G1363" t="str">
        <f>IF('Assignment Tool'!C1363="","",IF('Assignment Tool'!C1363="FST",'Assignment Tool'!D1363,""))</f>
        <v/>
      </c>
    </row>
    <row r="1364" spans="7:7" x14ac:dyDescent="0.25">
      <c r="G1364" t="str">
        <f>IF('Assignment Tool'!C1364="","",IF('Assignment Tool'!C1364="FST",'Assignment Tool'!D1364,""))</f>
        <v/>
      </c>
    </row>
    <row r="1365" spans="7:7" x14ac:dyDescent="0.25">
      <c r="G1365" t="str">
        <f>IF('Assignment Tool'!C1365="","",IF('Assignment Tool'!C1365="FST",'Assignment Tool'!D1365,""))</f>
        <v/>
      </c>
    </row>
    <row r="1366" spans="7:7" x14ac:dyDescent="0.25">
      <c r="G1366" t="str">
        <f>IF('Assignment Tool'!C1366="","",IF('Assignment Tool'!C1366="FST",'Assignment Tool'!D1366,""))</f>
        <v/>
      </c>
    </row>
    <row r="1367" spans="7:7" x14ac:dyDescent="0.25">
      <c r="G1367" t="str">
        <f>IF('Assignment Tool'!C1367="","",IF('Assignment Tool'!C1367="FST",'Assignment Tool'!D1367,""))</f>
        <v/>
      </c>
    </row>
    <row r="1368" spans="7:7" x14ac:dyDescent="0.25">
      <c r="G1368" t="str">
        <f>IF('Assignment Tool'!C1368="","",IF('Assignment Tool'!C1368="FST",'Assignment Tool'!D1368,""))</f>
        <v/>
      </c>
    </row>
    <row r="1369" spans="7:7" x14ac:dyDescent="0.25">
      <c r="G1369" t="str">
        <f>IF('Assignment Tool'!C1369="","",IF('Assignment Tool'!C1369="FST",'Assignment Tool'!D1369,""))</f>
        <v/>
      </c>
    </row>
    <row r="1370" spans="7:7" x14ac:dyDescent="0.25">
      <c r="G1370" t="str">
        <f>IF('Assignment Tool'!C1370="","",IF('Assignment Tool'!C1370="FST",'Assignment Tool'!D1370,""))</f>
        <v/>
      </c>
    </row>
    <row r="1371" spans="7:7" x14ac:dyDescent="0.25">
      <c r="G1371" t="str">
        <f>IF('Assignment Tool'!C1371="","",IF('Assignment Tool'!C1371="FST",'Assignment Tool'!D1371,""))</f>
        <v/>
      </c>
    </row>
    <row r="1372" spans="7:7" x14ac:dyDescent="0.25">
      <c r="G1372" t="str">
        <f>IF('Assignment Tool'!C1372="","",IF('Assignment Tool'!C1372="FST",'Assignment Tool'!D1372,""))</f>
        <v/>
      </c>
    </row>
    <row r="1373" spans="7:7" x14ac:dyDescent="0.25">
      <c r="G1373" t="str">
        <f>IF('Assignment Tool'!C1373="","",IF('Assignment Tool'!C1373="FST",'Assignment Tool'!D1373,""))</f>
        <v/>
      </c>
    </row>
    <row r="1374" spans="7:7" x14ac:dyDescent="0.25">
      <c r="G1374" t="str">
        <f>IF('Assignment Tool'!C1374="","",IF('Assignment Tool'!C1374="FST",'Assignment Tool'!D1374,""))</f>
        <v/>
      </c>
    </row>
    <row r="1375" spans="7:7" x14ac:dyDescent="0.25">
      <c r="G1375" t="str">
        <f>IF('Assignment Tool'!C1375="","",IF('Assignment Tool'!C1375="FST",'Assignment Tool'!D1375,""))</f>
        <v/>
      </c>
    </row>
    <row r="1376" spans="7:7" x14ac:dyDescent="0.25">
      <c r="G1376" t="str">
        <f>IF('Assignment Tool'!C1376="","",IF('Assignment Tool'!C1376="FST",'Assignment Tool'!D1376,""))</f>
        <v/>
      </c>
    </row>
    <row r="1377" spans="7:7" x14ac:dyDescent="0.25">
      <c r="G1377" t="str">
        <f>IF('Assignment Tool'!C1377="","",IF('Assignment Tool'!C1377="FST",'Assignment Tool'!D1377,""))</f>
        <v/>
      </c>
    </row>
    <row r="1378" spans="7:7" x14ac:dyDescent="0.25">
      <c r="G1378" t="str">
        <f>IF('Assignment Tool'!C1378="","",IF('Assignment Tool'!C1378="FST",'Assignment Tool'!D1378,""))</f>
        <v/>
      </c>
    </row>
    <row r="1379" spans="7:7" x14ac:dyDescent="0.25">
      <c r="G1379" t="str">
        <f>IF('Assignment Tool'!C1379="","",IF('Assignment Tool'!C1379="FST",'Assignment Tool'!D1379,""))</f>
        <v/>
      </c>
    </row>
    <row r="1380" spans="7:7" x14ac:dyDescent="0.25">
      <c r="G1380" t="str">
        <f>IF('Assignment Tool'!C1380="","",IF('Assignment Tool'!C1380="FST",'Assignment Tool'!D1380,""))</f>
        <v/>
      </c>
    </row>
    <row r="1381" spans="7:7" x14ac:dyDescent="0.25">
      <c r="G1381" t="str">
        <f>IF('Assignment Tool'!C1381="","",IF('Assignment Tool'!C1381="FST",'Assignment Tool'!D1381,""))</f>
        <v/>
      </c>
    </row>
    <row r="1382" spans="7:7" x14ac:dyDescent="0.25">
      <c r="G1382" t="str">
        <f>IF('Assignment Tool'!C1382="","",IF('Assignment Tool'!C1382="FST",'Assignment Tool'!D1382,""))</f>
        <v/>
      </c>
    </row>
    <row r="1383" spans="7:7" x14ac:dyDescent="0.25">
      <c r="G1383" t="str">
        <f>IF('Assignment Tool'!C1383="","",IF('Assignment Tool'!C1383="FST",'Assignment Tool'!D1383,""))</f>
        <v/>
      </c>
    </row>
    <row r="1384" spans="7:7" x14ac:dyDescent="0.25">
      <c r="G1384" t="str">
        <f>IF('Assignment Tool'!C1384="","",IF('Assignment Tool'!C1384="FST",'Assignment Tool'!D1384,""))</f>
        <v/>
      </c>
    </row>
    <row r="1385" spans="7:7" x14ac:dyDescent="0.25">
      <c r="G1385" t="str">
        <f>IF('Assignment Tool'!C1385="","",IF('Assignment Tool'!C1385="FST",'Assignment Tool'!D1385,""))</f>
        <v/>
      </c>
    </row>
    <row r="1386" spans="7:7" x14ac:dyDescent="0.25">
      <c r="G1386" t="str">
        <f>IF('Assignment Tool'!C1386="","",IF('Assignment Tool'!C1386="FST",'Assignment Tool'!D1386,""))</f>
        <v/>
      </c>
    </row>
    <row r="1387" spans="7:7" x14ac:dyDescent="0.25">
      <c r="G1387" t="str">
        <f>IF('Assignment Tool'!C1387="","",IF('Assignment Tool'!C1387="FST",'Assignment Tool'!D1387,""))</f>
        <v/>
      </c>
    </row>
    <row r="1388" spans="7:7" x14ac:dyDescent="0.25">
      <c r="G1388" t="str">
        <f>IF('Assignment Tool'!C1388="","",IF('Assignment Tool'!C1388="FST",'Assignment Tool'!D1388,""))</f>
        <v/>
      </c>
    </row>
    <row r="1389" spans="7:7" x14ac:dyDescent="0.25">
      <c r="G1389" t="str">
        <f>IF('Assignment Tool'!C1389="","",IF('Assignment Tool'!C1389="FST",'Assignment Tool'!D1389,""))</f>
        <v/>
      </c>
    </row>
    <row r="1390" spans="7:7" x14ac:dyDescent="0.25">
      <c r="G1390" t="str">
        <f>IF('Assignment Tool'!C1390="","",IF('Assignment Tool'!C1390="FST",'Assignment Tool'!D1390,""))</f>
        <v/>
      </c>
    </row>
    <row r="1391" spans="7:7" x14ac:dyDescent="0.25">
      <c r="G1391" t="str">
        <f>IF('Assignment Tool'!C1391="","",IF('Assignment Tool'!C1391="FST",'Assignment Tool'!D1391,""))</f>
        <v/>
      </c>
    </row>
    <row r="1392" spans="7:7" x14ac:dyDescent="0.25">
      <c r="G1392" t="str">
        <f>IF('Assignment Tool'!C1392="","",IF('Assignment Tool'!C1392="FST",'Assignment Tool'!D1392,""))</f>
        <v/>
      </c>
    </row>
    <row r="1393" spans="7:7" x14ac:dyDescent="0.25">
      <c r="G1393" t="str">
        <f>IF('Assignment Tool'!C1393="","",IF('Assignment Tool'!C1393="FST",'Assignment Tool'!D1393,""))</f>
        <v/>
      </c>
    </row>
    <row r="1394" spans="7:7" x14ac:dyDescent="0.25">
      <c r="G1394" t="str">
        <f>IF('Assignment Tool'!C1394="","",IF('Assignment Tool'!C1394="FST",'Assignment Tool'!D1394,""))</f>
        <v/>
      </c>
    </row>
    <row r="1395" spans="7:7" x14ac:dyDescent="0.25">
      <c r="G1395" t="str">
        <f>IF('Assignment Tool'!C1395="","",IF('Assignment Tool'!C1395="FST",'Assignment Tool'!D1395,""))</f>
        <v/>
      </c>
    </row>
    <row r="1396" spans="7:7" x14ac:dyDescent="0.25">
      <c r="G1396" t="str">
        <f>IF('Assignment Tool'!C1396="","",IF('Assignment Tool'!C1396="FST",'Assignment Tool'!D1396,""))</f>
        <v/>
      </c>
    </row>
    <row r="1397" spans="7:7" x14ac:dyDescent="0.25">
      <c r="G1397" t="str">
        <f>IF('Assignment Tool'!C1397="","",IF('Assignment Tool'!C1397="FST",'Assignment Tool'!D1397,""))</f>
        <v/>
      </c>
    </row>
    <row r="1398" spans="7:7" x14ac:dyDescent="0.25">
      <c r="G1398" t="str">
        <f>IF('Assignment Tool'!C1398="","",IF('Assignment Tool'!C1398="FST",'Assignment Tool'!D1398,""))</f>
        <v/>
      </c>
    </row>
    <row r="1399" spans="7:7" x14ac:dyDescent="0.25">
      <c r="G1399" t="str">
        <f>IF('Assignment Tool'!C1399="","",IF('Assignment Tool'!C1399="FST",'Assignment Tool'!D1399,""))</f>
        <v/>
      </c>
    </row>
    <row r="1400" spans="7:7" x14ac:dyDescent="0.25">
      <c r="G1400" t="str">
        <f>IF('Assignment Tool'!C1400="","",IF('Assignment Tool'!C1400="FST",'Assignment Tool'!D1400,""))</f>
        <v/>
      </c>
    </row>
    <row r="1401" spans="7:7" x14ac:dyDescent="0.25">
      <c r="G1401" t="str">
        <f>IF('Assignment Tool'!C1401="","",IF('Assignment Tool'!C1401="FST",'Assignment Tool'!D1401,""))</f>
        <v/>
      </c>
    </row>
    <row r="1402" spans="7:7" x14ac:dyDescent="0.25">
      <c r="G1402" t="str">
        <f>IF('Assignment Tool'!C1402="","",IF('Assignment Tool'!C1402="FST",'Assignment Tool'!D1402,""))</f>
        <v/>
      </c>
    </row>
    <row r="1403" spans="7:7" x14ac:dyDescent="0.25">
      <c r="G1403" t="str">
        <f>IF('Assignment Tool'!C1403="","",IF('Assignment Tool'!C1403="FST",'Assignment Tool'!D1403,""))</f>
        <v/>
      </c>
    </row>
    <row r="1404" spans="7:7" x14ac:dyDescent="0.25">
      <c r="G1404" t="str">
        <f>IF('Assignment Tool'!C1404="","",IF('Assignment Tool'!C1404="FST",'Assignment Tool'!D1404,""))</f>
        <v/>
      </c>
    </row>
    <row r="1405" spans="7:7" x14ac:dyDescent="0.25">
      <c r="G1405" t="str">
        <f>IF('Assignment Tool'!C1405="","",IF('Assignment Tool'!C1405="FST",'Assignment Tool'!D1405,""))</f>
        <v/>
      </c>
    </row>
    <row r="1406" spans="7:7" x14ac:dyDescent="0.25">
      <c r="G1406" t="str">
        <f>IF('Assignment Tool'!C1406="","",IF('Assignment Tool'!C1406="FST",'Assignment Tool'!D1406,""))</f>
        <v/>
      </c>
    </row>
    <row r="1407" spans="7:7" x14ac:dyDescent="0.25">
      <c r="G1407" t="str">
        <f>IF('Assignment Tool'!C1407="","",IF('Assignment Tool'!C1407="FST",'Assignment Tool'!D1407,""))</f>
        <v/>
      </c>
    </row>
    <row r="1408" spans="7:7" x14ac:dyDescent="0.25">
      <c r="G1408" t="str">
        <f>IF('Assignment Tool'!C1408="","",IF('Assignment Tool'!C1408="FST",'Assignment Tool'!D1408,""))</f>
        <v/>
      </c>
    </row>
    <row r="1409" spans="7:7" x14ac:dyDescent="0.25">
      <c r="G1409" t="str">
        <f>IF('Assignment Tool'!C1409="","",IF('Assignment Tool'!C1409="FST",'Assignment Tool'!D1409,""))</f>
        <v/>
      </c>
    </row>
    <row r="1410" spans="7:7" x14ac:dyDescent="0.25">
      <c r="G1410" t="str">
        <f>IF('Assignment Tool'!C1410="","",IF('Assignment Tool'!C1410="FST",'Assignment Tool'!D1410,""))</f>
        <v/>
      </c>
    </row>
    <row r="1411" spans="7:7" x14ac:dyDescent="0.25">
      <c r="G1411" t="str">
        <f>IF('Assignment Tool'!C1411="","",IF('Assignment Tool'!C1411="FST",'Assignment Tool'!D1411,""))</f>
        <v/>
      </c>
    </row>
    <row r="1412" spans="7:7" x14ac:dyDescent="0.25">
      <c r="G1412" t="str">
        <f>IF('Assignment Tool'!C1412="","",IF('Assignment Tool'!C1412="FST",'Assignment Tool'!D1412,""))</f>
        <v/>
      </c>
    </row>
    <row r="1413" spans="7:7" x14ac:dyDescent="0.25">
      <c r="G1413" t="str">
        <f>IF('Assignment Tool'!C1413="","",IF('Assignment Tool'!C1413="FST",'Assignment Tool'!D1413,""))</f>
        <v/>
      </c>
    </row>
    <row r="1414" spans="7:7" x14ac:dyDescent="0.25">
      <c r="G1414" t="str">
        <f>IF('Assignment Tool'!C1414="","",IF('Assignment Tool'!C1414="FST",'Assignment Tool'!D1414,""))</f>
        <v/>
      </c>
    </row>
    <row r="1415" spans="7:7" x14ac:dyDescent="0.25">
      <c r="G1415" t="str">
        <f>IF('Assignment Tool'!C1415="","",IF('Assignment Tool'!C1415="FST",'Assignment Tool'!D1415,""))</f>
        <v/>
      </c>
    </row>
    <row r="1416" spans="7:7" x14ac:dyDescent="0.25">
      <c r="G1416" t="str">
        <f>IF('Assignment Tool'!C1416="","",IF('Assignment Tool'!C1416="FST",'Assignment Tool'!D1416,""))</f>
        <v/>
      </c>
    </row>
    <row r="1417" spans="7:7" x14ac:dyDescent="0.25">
      <c r="G1417" t="str">
        <f>IF('Assignment Tool'!C1417="","",IF('Assignment Tool'!C1417="FST",'Assignment Tool'!D1417,""))</f>
        <v/>
      </c>
    </row>
    <row r="1418" spans="7:7" x14ac:dyDescent="0.25">
      <c r="G1418" t="str">
        <f>IF('Assignment Tool'!C1418="","",IF('Assignment Tool'!C1418="FST",'Assignment Tool'!D1418,""))</f>
        <v/>
      </c>
    </row>
    <row r="1419" spans="7:7" x14ac:dyDescent="0.25">
      <c r="G1419" t="str">
        <f>IF('Assignment Tool'!C1419="","",IF('Assignment Tool'!C1419="FST",'Assignment Tool'!D1419,""))</f>
        <v/>
      </c>
    </row>
    <row r="1420" spans="7:7" x14ac:dyDescent="0.25">
      <c r="G1420" t="str">
        <f>IF('Assignment Tool'!C1420="","",IF('Assignment Tool'!C1420="FST",'Assignment Tool'!D1420,""))</f>
        <v/>
      </c>
    </row>
    <row r="1421" spans="7:7" x14ac:dyDescent="0.25">
      <c r="G1421" t="str">
        <f>IF('Assignment Tool'!C1421="","",IF('Assignment Tool'!C1421="FST",'Assignment Tool'!D1421,""))</f>
        <v/>
      </c>
    </row>
    <row r="1422" spans="7:7" x14ac:dyDescent="0.25">
      <c r="G1422" t="str">
        <f>IF('Assignment Tool'!C1422="","",IF('Assignment Tool'!C1422="FST",'Assignment Tool'!D1422,""))</f>
        <v/>
      </c>
    </row>
    <row r="1423" spans="7:7" x14ac:dyDescent="0.25">
      <c r="G1423" t="str">
        <f>IF('Assignment Tool'!C1423="","",IF('Assignment Tool'!C1423="FST",'Assignment Tool'!D1423,""))</f>
        <v/>
      </c>
    </row>
    <row r="1424" spans="7:7" x14ac:dyDescent="0.25">
      <c r="G1424" t="str">
        <f>IF('Assignment Tool'!C1424="","",IF('Assignment Tool'!C1424="FST",'Assignment Tool'!D1424,""))</f>
        <v/>
      </c>
    </row>
    <row r="1425" spans="7:7" x14ac:dyDescent="0.25">
      <c r="G1425" t="str">
        <f>IF('Assignment Tool'!C1425="","",IF('Assignment Tool'!C1425="FST",'Assignment Tool'!D1425,""))</f>
        <v/>
      </c>
    </row>
    <row r="1426" spans="7:7" x14ac:dyDescent="0.25">
      <c r="G1426" t="str">
        <f>IF('Assignment Tool'!C1426="","",IF('Assignment Tool'!C1426="FST",'Assignment Tool'!D1426,""))</f>
        <v/>
      </c>
    </row>
    <row r="1427" spans="7:7" x14ac:dyDescent="0.25">
      <c r="G1427" t="str">
        <f>IF('Assignment Tool'!C1427="","",IF('Assignment Tool'!C1427="FST",'Assignment Tool'!D1427,""))</f>
        <v/>
      </c>
    </row>
    <row r="1428" spans="7:7" x14ac:dyDescent="0.25">
      <c r="G1428" t="str">
        <f>IF('Assignment Tool'!C1428="","",IF('Assignment Tool'!C1428="FST",'Assignment Tool'!D1428,""))</f>
        <v/>
      </c>
    </row>
    <row r="1429" spans="7:7" x14ac:dyDescent="0.25">
      <c r="G1429" t="str">
        <f>IF('Assignment Tool'!C1429="","",IF('Assignment Tool'!C1429="FST",'Assignment Tool'!D1429,""))</f>
        <v/>
      </c>
    </row>
    <row r="1430" spans="7:7" x14ac:dyDescent="0.25">
      <c r="G1430" t="str">
        <f>IF('Assignment Tool'!C1430="","",IF('Assignment Tool'!C1430="FST",'Assignment Tool'!D1430,""))</f>
        <v/>
      </c>
    </row>
    <row r="1431" spans="7:7" x14ac:dyDescent="0.25">
      <c r="G1431" t="str">
        <f>IF('Assignment Tool'!C1431="","",IF('Assignment Tool'!C1431="FST",'Assignment Tool'!D1431,""))</f>
        <v/>
      </c>
    </row>
    <row r="1432" spans="7:7" x14ac:dyDescent="0.25">
      <c r="G1432" t="str">
        <f>IF('Assignment Tool'!C1432="","",IF('Assignment Tool'!C1432="FST",'Assignment Tool'!D1432,""))</f>
        <v/>
      </c>
    </row>
    <row r="1433" spans="7:7" x14ac:dyDescent="0.25">
      <c r="G1433" t="str">
        <f>IF('Assignment Tool'!C1433="","",IF('Assignment Tool'!C1433="FST",'Assignment Tool'!D1433,""))</f>
        <v/>
      </c>
    </row>
    <row r="1434" spans="7:7" x14ac:dyDescent="0.25">
      <c r="G1434" t="str">
        <f>IF('Assignment Tool'!C1434="","",IF('Assignment Tool'!C1434="FST",'Assignment Tool'!D1434,""))</f>
        <v/>
      </c>
    </row>
    <row r="1435" spans="7:7" x14ac:dyDescent="0.25">
      <c r="G1435" t="str">
        <f>IF('Assignment Tool'!C1435="","",IF('Assignment Tool'!C1435="FST",'Assignment Tool'!D1435,""))</f>
        <v/>
      </c>
    </row>
    <row r="1436" spans="7:7" x14ac:dyDescent="0.25">
      <c r="G1436" t="str">
        <f>IF('Assignment Tool'!C1436="","",IF('Assignment Tool'!C1436="FST",'Assignment Tool'!D1436,""))</f>
        <v/>
      </c>
    </row>
    <row r="1437" spans="7:7" x14ac:dyDescent="0.25">
      <c r="G1437" t="str">
        <f>IF('Assignment Tool'!C1437="","",IF('Assignment Tool'!C1437="FST",'Assignment Tool'!D1437,""))</f>
        <v/>
      </c>
    </row>
    <row r="1438" spans="7:7" x14ac:dyDescent="0.25">
      <c r="G1438" t="str">
        <f>IF('Assignment Tool'!C1438="","",IF('Assignment Tool'!C1438="FST",'Assignment Tool'!D1438,""))</f>
        <v/>
      </c>
    </row>
    <row r="1439" spans="7:7" x14ac:dyDescent="0.25">
      <c r="G1439" t="str">
        <f>IF('Assignment Tool'!C1439="","",IF('Assignment Tool'!C1439="FST",'Assignment Tool'!D1439,""))</f>
        <v/>
      </c>
    </row>
    <row r="1440" spans="7:7" x14ac:dyDescent="0.25">
      <c r="G1440" t="str">
        <f>IF('Assignment Tool'!C1440="","",IF('Assignment Tool'!C1440="FST",'Assignment Tool'!D1440,""))</f>
        <v/>
      </c>
    </row>
    <row r="1441" spans="7:7" x14ac:dyDescent="0.25">
      <c r="G1441" t="str">
        <f>IF('Assignment Tool'!C1441="","",IF('Assignment Tool'!C1441="FST",'Assignment Tool'!D1441,""))</f>
        <v/>
      </c>
    </row>
    <row r="1442" spans="7:7" x14ac:dyDescent="0.25">
      <c r="G1442" t="str">
        <f>IF('Assignment Tool'!C1442="","",IF('Assignment Tool'!C1442="FST",'Assignment Tool'!D1442,""))</f>
        <v/>
      </c>
    </row>
    <row r="1443" spans="7:7" x14ac:dyDescent="0.25">
      <c r="G1443" t="str">
        <f>IF('Assignment Tool'!C1443="","",IF('Assignment Tool'!C1443="FST",'Assignment Tool'!D1443,""))</f>
        <v/>
      </c>
    </row>
    <row r="1444" spans="7:7" x14ac:dyDescent="0.25">
      <c r="G1444" t="str">
        <f>IF('Assignment Tool'!C1444="","",IF('Assignment Tool'!C1444="FST",'Assignment Tool'!D1444,""))</f>
        <v/>
      </c>
    </row>
    <row r="1445" spans="7:7" x14ac:dyDescent="0.25">
      <c r="G1445" t="str">
        <f>IF('Assignment Tool'!C1445="","",IF('Assignment Tool'!C1445="FST",'Assignment Tool'!D1445,""))</f>
        <v/>
      </c>
    </row>
    <row r="1446" spans="7:7" x14ac:dyDescent="0.25">
      <c r="G1446" t="str">
        <f>IF('Assignment Tool'!C1446="","",IF('Assignment Tool'!C1446="FST",'Assignment Tool'!D1446,""))</f>
        <v/>
      </c>
    </row>
    <row r="1447" spans="7:7" x14ac:dyDescent="0.25">
      <c r="G1447" t="str">
        <f>IF('Assignment Tool'!C1447="","",IF('Assignment Tool'!C1447="FST",'Assignment Tool'!D1447,""))</f>
        <v/>
      </c>
    </row>
    <row r="1448" spans="7:7" x14ac:dyDescent="0.25">
      <c r="G1448" t="str">
        <f>IF('Assignment Tool'!C1448="","",IF('Assignment Tool'!C1448="FST",'Assignment Tool'!D1448,""))</f>
        <v/>
      </c>
    </row>
    <row r="1449" spans="7:7" x14ac:dyDescent="0.25">
      <c r="G1449" t="str">
        <f>IF('Assignment Tool'!C1449="","",IF('Assignment Tool'!C1449="FST",'Assignment Tool'!D1449,""))</f>
        <v/>
      </c>
    </row>
    <row r="1450" spans="7:7" x14ac:dyDescent="0.25">
      <c r="G1450" t="str">
        <f>IF('Assignment Tool'!C1450="","",IF('Assignment Tool'!C1450="FST",'Assignment Tool'!D1450,""))</f>
        <v/>
      </c>
    </row>
    <row r="1451" spans="7:7" x14ac:dyDescent="0.25">
      <c r="G1451" t="str">
        <f>IF('Assignment Tool'!C1451="","",IF('Assignment Tool'!C1451="FST",'Assignment Tool'!D1451,""))</f>
        <v/>
      </c>
    </row>
    <row r="1452" spans="7:7" x14ac:dyDescent="0.25">
      <c r="G1452" t="str">
        <f>IF('Assignment Tool'!C1452="","",IF('Assignment Tool'!C1452="FST",'Assignment Tool'!D1452,""))</f>
        <v/>
      </c>
    </row>
    <row r="1453" spans="7:7" x14ac:dyDescent="0.25">
      <c r="G1453" t="str">
        <f>IF('Assignment Tool'!C1453="","",IF('Assignment Tool'!C1453="FST",'Assignment Tool'!D1453,""))</f>
        <v/>
      </c>
    </row>
    <row r="1454" spans="7:7" x14ac:dyDescent="0.25">
      <c r="G1454" t="str">
        <f>IF('Assignment Tool'!C1454="","",IF('Assignment Tool'!C1454="FST",'Assignment Tool'!D1454,""))</f>
        <v/>
      </c>
    </row>
    <row r="1455" spans="7:7" x14ac:dyDescent="0.25">
      <c r="G1455" t="str">
        <f>IF('Assignment Tool'!C1455="","",IF('Assignment Tool'!C1455="FST",'Assignment Tool'!D1455,""))</f>
        <v/>
      </c>
    </row>
    <row r="1456" spans="7:7" x14ac:dyDescent="0.25">
      <c r="G1456" t="str">
        <f>IF('Assignment Tool'!C1456="","",IF('Assignment Tool'!C1456="FST",'Assignment Tool'!D1456,""))</f>
        <v/>
      </c>
    </row>
    <row r="1457" spans="7:7" x14ac:dyDescent="0.25">
      <c r="G1457" t="str">
        <f>IF('Assignment Tool'!C1457="","",IF('Assignment Tool'!C1457="FST",'Assignment Tool'!D1457,""))</f>
        <v/>
      </c>
    </row>
    <row r="1458" spans="7:7" x14ac:dyDescent="0.25">
      <c r="G1458" t="str">
        <f>IF('Assignment Tool'!C1458="","",IF('Assignment Tool'!C1458="FST",'Assignment Tool'!D1458,""))</f>
        <v/>
      </c>
    </row>
    <row r="1459" spans="7:7" x14ac:dyDescent="0.25">
      <c r="G1459" t="str">
        <f>IF('Assignment Tool'!C1459="","",IF('Assignment Tool'!C1459="FST",'Assignment Tool'!D1459,""))</f>
        <v/>
      </c>
    </row>
    <row r="1460" spans="7:7" x14ac:dyDescent="0.25">
      <c r="G1460" t="str">
        <f>IF('Assignment Tool'!C1460="","",IF('Assignment Tool'!C1460="FST",'Assignment Tool'!D1460,""))</f>
        <v/>
      </c>
    </row>
    <row r="1461" spans="7:7" x14ac:dyDescent="0.25">
      <c r="G1461" t="str">
        <f>IF('Assignment Tool'!C1461="","",IF('Assignment Tool'!C1461="FST",'Assignment Tool'!D1461,""))</f>
        <v/>
      </c>
    </row>
    <row r="1462" spans="7:7" x14ac:dyDescent="0.25">
      <c r="G1462" t="str">
        <f>IF('Assignment Tool'!C1462="","",IF('Assignment Tool'!C1462="FST",'Assignment Tool'!D1462,""))</f>
        <v/>
      </c>
    </row>
    <row r="1463" spans="7:7" x14ac:dyDescent="0.25">
      <c r="G1463" t="str">
        <f>IF('Assignment Tool'!C1463="","",IF('Assignment Tool'!C1463="FST",'Assignment Tool'!D1463,""))</f>
        <v/>
      </c>
    </row>
    <row r="1464" spans="7:7" x14ac:dyDescent="0.25">
      <c r="G1464" t="str">
        <f>IF('Assignment Tool'!C1464="","",IF('Assignment Tool'!C1464="FST",'Assignment Tool'!D1464,""))</f>
        <v/>
      </c>
    </row>
    <row r="1465" spans="7:7" x14ac:dyDescent="0.25">
      <c r="G1465" t="str">
        <f>IF('Assignment Tool'!C1465="","",IF('Assignment Tool'!C1465="FST",'Assignment Tool'!D1465,""))</f>
        <v/>
      </c>
    </row>
    <row r="1466" spans="7:7" x14ac:dyDescent="0.25">
      <c r="G1466" t="str">
        <f>IF('Assignment Tool'!C1466="","",IF('Assignment Tool'!C1466="FST",'Assignment Tool'!D1466,""))</f>
        <v/>
      </c>
    </row>
    <row r="1467" spans="7:7" x14ac:dyDescent="0.25">
      <c r="G1467" t="str">
        <f>IF('Assignment Tool'!C1467="","",IF('Assignment Tool'!C1467="FST",'Assignment Tool'!D1467,""))</f>
        <v/>
      </c>
    </row>
    <row r="1468" spans="7:7" x14ac:dyDescent="0.25">
      <c r="G1468" t="str">
        <f>IF('Assignment Tool'!C1468="","",IF('Assignment Tool'!C1468="FST",'Assignment Tool'!D1468,""))</f>
        <v/>
      </c>
    </row>
    <row r="1469" spans="7:7" x14ac:dyDescent="0.25">
      <c r="G1469" t="str">
        <f>IF('Assignment Tool'!C1469="","",IF('Assignment Tool'!C1469="FST",'Assignment Tool'!D1469,""))</f>
        <v/>
      </c>
    </row>
    <row r="1470" spans="7:7" x14ac:dyDescent="0.25">
      <c r="G1470" t="str">
        <f>IF('Assignment Tool'!C1470="","",IF('Assignment Tool'!C1470="FST",'Assignment Tool'!D1470,""))</f>
        <v/>
      </c>
    </row>
    <row r="1471" spans="7:7" x14ac:dyDescent="0.25">
      <c r="G1471" t="str">
        <f>IF('Assignment Tool'!C1471="","",IF('Assignment Tool'!C1471="FST",'Assignment Tool'!D1471,""))</f>
        <v/>
      </c>
    </row>
    <row r="1472" spans="7:7" x14ac:dyDescent="0.25">
      <c r="G1472" t="str">
        <f>IF('Assignment Tool'!C1472="","",IF('Assignment Tool'!C1472="FST",'Assignment Tool'!D1472,""))</f>
        <v/>
      </c>
    </row>
    <row r="1473" spans="7:7" x14ac:dyDescent="0.25">
      <c r="G1473" t="str">
        <f>IF('Assignment Tool'!C1473="","",IF('Assignment Tool'!C1473="FST",'Assignment Tool'!D1473,""))</f>
        <v/>
      </c>
    </row>
    <row r="1474" spans="7:7" x14ac:dyDescent="0.25">
      <c r="G1474" t="str">
        <f>IF('Assignment Tool'!C1474="","",IF('Assignment Tool'!C1474="FST",'Assignment Tool'!D1474,""))</f>
        <v/>
      </c>
    </row>
    <row r="1475" spans="7:7" x14ac:dyDescent="0.25">
      <c r="G1475" t="str">
        <f>IF('Assignment Tool'!C1475="","",IF('Assignment Tool'!C1475="FST",'Assignment Tool'!D1475,""))</f>
        <v/>
      </c>
    </row>
    <row r="1476" spans="7:7" x14ac:dyDescent="0.25">
      <c r="G1476" t="str">
        <f>IF('Assignment Tool'!C1476="","",IF('Assignment Tool'!C1476="FST",'Assignment Tool'!D1476,""))</f>
        <v/>
      </c>
    </row>
    <row r="1477" spans="7:7" x14ac:dyDescent="0.25">
      <c r="G1477" t="str">
        <f>IF('Assignment Tool'!C1477="","",IF('Assignment Tool'!C1477="FST",'Assignment Tool'!D1477,""))</f>
        <v/>
      </c>
    </row>
    <row r="1478" spans="7:7" x14ac:dyDescent="0.25">
      <c r="G1478" t="str">
        <f>IF('Assignment Tool'!C1478="","",IF('Assignment Tool'!C1478="FST",'Assignment Tool'!D1478,""))</f>
        <v/>
      </c>
    </row>
    <row r="1479" spans="7:7" x14ac:dyDescent="0.25">
      <c r="G1479" t="str">
        <f>IF('Assignment Tool'!C1479="","",IF('Assignment Tool'!C1479="FST",'Assignment Tool'!D1479,""))</f>
        <v/>
      </c>
    </row>
    <row r="1480" spans="7:7" x14ac:dyDescent="0.25">
      <c r="G1480" t="str">
        <f>IF('Assignment Tool'!C1480="","",IF('Assignment Tool'!C1480="FST",'Assignment Tool'!D1480,""))</f>
        <v/>
      </c>
    </row>
    <row r="1481" spans="7:7" x14ac:dyDescent="0.25">
      <c r="G1481" t="str">
        <f>IF('Assignment Tool'!C1481="","",IF('Assignment Tool'!C1481="FST",'Assignment Tool'!D1481,""))</f>
        <v/>
      </c>
    </row>
    <row r="1482" spans="7:7" x14ac:dyDescent="0.25">
      <c r="G1482" t="str">
        <f>IF('Assignment Tool'!C1482="","",IF('Assignment Tool'!C1482="FST",'Assignment Tool'!D1482,""))</f>
        <v/>
      </c>
    </row>
    <row r="1483" spans="7:7" x14ac:dyDescent="0.25">
      <c r="G1483" t="str">
        <f>IF('Assignment Tool'!C1483="","",IF('Assignment Tool'!C1483="FST",'Assignment Tool'!D1483,""))</f>
        <v/>
      </c>
    </row>
    <row r="1484" spans="7:7" x14ac:dyDescent="0.25">
      <c r="G1484" t="str">
        <f>IF('Assignment Tool'!C1484="","",IF('Assignment Tool'!C1484="FST",'Assignment Tool'!D1484,""))</f>
        <v/>
      </c>
    </row>
    <row r="1485" spans="7:7" x14ac:dyDescent="0.25">
      <c r="G1485" t="str">
        <f>IF('Assignment Tool'!C1485="","",IF('Assignment Tool'!C1485="FST",'Assignment Tool'!D1485,""))</f>
        <v/>
      </c>
    </row>
    <row r="1486" spans="7:7" x14ac:dyDescent="0.25">
      <c r="G1486" t="str">
        <f>IF('Assignment Tool'!C1486="","",IF('Assignment Tool'!C1486="FST",'Assignment Tool'!D1486,""))</f>
        <v/>
      </c>
    </row>
    <row r="1487" spans="7:7" x14ac:dyDescent="0.25">
      <c r="G1487" t="str">
        <f>IF('Assignment Tool'!C1487="","",IF('Assignment Tool'!C1487="FST",'Assignment Tool'!D1487,""))</f>
        <v/>
      </c>
    </row>
    <row r="1488" spans="7:7" x14ac:dyDescent="0.25">
      <c r="G1488" t="str">
        <f>IF('Assignment Tool'!C1488="","",IF('Assignment Tool'!C1488="FST",'Assignment Tool'!D1488,""))</f>
        <v/>
      </c>
    </row>
    <row r="1489" spans="7:7" x14ac:dyDescent="0.25">
      <c r="G1489" t="str">
        <f>IF('Assignment Tool'!C1489="","",IF('Assignment Tool'!C1489="FST",'Assignment Tool'!D1489,""))</f>
        <v/>
      </c>
    </row>
    <row r="1490" spans="7:7" x14ac:dyDescent="0.25">
      <c r="G1490" t="str">
        <f>IF('Assignment Tool'!C1490="","",IF('Assignment Tool'!C1490="FST",'Assignment Tool'!D1490,""))</f>
        <v/>
      </c>
    </row>
    <row r="1491" spans="7:7" x14ac:dyDescent="0.25">
      <c r="G1491" t="str">
        <f>IF('Assignment Tool'!C1491="","",IF('Assignment Tool'!C1491="FST",'Assignment Tool'!D1491,""))</f>
        <v/>
      </c>
    </row>
    <row r="1492" spans="7:7" x14ac:dyDescent="0.25">
      <c r="G1492" t="str">
        <f>IF('Assignment Tool'!C1492="","",IF('Assignment Tool'!C1492="FST",'Assignment Tool'!D1492,""))</f>
        <v/>
      </c>
    </row>
    <row r="1493" spans="7:7" x14ac:dyDescent="0.25">
      <c r="G1493" t="str">
        <f>IF('Assignment Tool'!C1493="","",IF('Assignment Tool'!C1493="FST",'Assignment Tool'!D1493,""))</f>
        <v/>
      </c>
    </row>
    <row r="1494" spans="7:7" x14ac:dyDescent="0.25">
      <c r="G1494" t="str">
        <f>IF('Assignment Tool'!C1494="","",IF('Assignment Tool'!C1494="FST",'Assignment Tool'!D1494,""))</f>
        <v/>
      </c>
    </row>
    <row r="1495" spans="7:7" x14ac:dyDescent="0.25">
      <c r="G1495" t="str">
        <f>IF('Assignment Tool'!C1495="","",IF('Assignment Tool'!C1495="FST",'Assignment Tool'!D1495,""))</f>
        <v/>
      </c>
    </row>
    <row r="1496" spans="7:7" x14ac:dyDescent="0.25">
      <c r="G1496" t="str">
        <f>IF('Assignment Tool'!C1496="","",IF('Assignment Tool'!C1496="FST",'Assignment Tool'!D1496,""))</f>
        <v/>
      </c>
    </row>
    <row r="1497" spans="7:7" x14ac:dyDescent="0.25">
      <c r="G1497" t="str">
        <f>IF('Assignment Tool'!C1497="","",IF('Assignment Tool'!C1497="FST",'Assignment Tool'!D1497,""))</f>
        <v/>
      </c>
    </row>
    <row r="1498" spans="7:7" x14ac:dyDescent="0.25">
      <c r="G1498" t="str">
        <f>IF('Assignment Tool'!C1498="","",IF('Assignment Tool'!C1498="FST",'Assignment Tool'!D1498,""))</f>
        <v/>
      </c>
    </row>
    <row r="1499" spans="7:7" x14ac:dyDescent="0.25">
      <c r="G1499" t="str">
        <f>IF('Assignment Tool'!C1499="","",IF('Assignment Tool'!C1499="FST",'Assignment Tool'!D1499,""))</f>
        <v/>
      </c>
    </row>
    <row r="1500" spans="7:7" x14ac:dyDescent="0.25">
      <c r="G1500" t="str">
        <f>IF('Assignment Tool'!C1500="","",IF('Assignment Tool'!C1500="FST",'Assignment Tool'!D1500,""))</f>
        <v/>
      </c>
    </row>
    <row r="1501" spans="7:7" x14ac:dyDescent="0.25">
      <c r="G1501" t="str">
        <f>IF('Assignment Tool'!C1501="","",IF('Assignment Tool'!C1501="FST",'Assignment Tool'!D1501,""))</f>
        <v/>
      </c>
    </row>
    <row r="1502" spans="7:7" x14ac:dyDescent="0.25">
      <c r="G1502" t="str">
        <f>IF('Assignment Tool'!C1502="","",IF('Assignment Tool'!C1502="FST",'Assignment Tool'!D1502,""))</f>
        <v/>
      </c>
    </row>
    <row r="1503" spans="7:7" x14ac:dyDescent="0.25">
      <c r="G1503" t="str">
        <f>IF('Assignment Tool'!C1503="","",IF('Assignment Tool'!C1503="FST",'Assignment Tool'!D1503,""))</f>
        <v/>
      </c>
    </row>
    <row r="1504" spans="7:7" x14ac:dyDescent="0.25">
      <c r="G1504" t="str">
        <f>IF('Assignment Tool'!C1504="","",IF('Assignment Tool'!C1504="FST",'Assignment Tool'!D1504,""))</f>
        <v/>
      </c>
    </row>
    <row r="1505" spans="7:7" x14ac:dyDescent="0.25">
      <c r="G1505" t="str">
        <f>IF('Assignment Tool'!C1505="","",IF('Assignment Tool'!C1505="FST",'Assignment Tool'!D1505,""))</f>
        <v/>
      </c>
    </row>
    <row r="1506" spans="7:7" x14ac:dyDescent="0.25">
      <c r="G1506" t="str">
        <f>IF('Assignment Tool'!C1506="","",IF('Assignment Tool'!C1506="FST",'Assignment Tool'!D1506,""))</f>
        <v/>
      </c>
    </row>
    <row r="1507" spans="7:7" x14ac:dyDescent="0.25">
      <c r="G1507" t="str">
        <f>IF('Assignment Tool'!C1507="","",IF('Assignment Tool'!C1507="FST",'Assignment Tool'!D1507,""))</f>
        <v/>
      </c>
    </row>
    <row r="1508" spans="7:7" x14ac:dyDescent="0.25">
      <c r="G1508" t="str">
        <f>IF('Assignment Tool'!C1508="","",IF('Assignment Tool'!C1508="FST",'Assignment Tool'!D1508,""))</f>
        <v/>
      </c>
    </row>
    <row r="1509" spans="7:7" x14ac:dyDescent="0.25">
      <c r="G1509" t="str">
        <f>IF('Assignment Tool'!C1509="","",IF('Assignment Tool'!C1509="FST",'Assignment Tool'!D1509,""))</f>
        <v/>
      </c>
    </row>
    <row r="1510" spans="7:7" x14ac:dyDescent="0.25">
      <c r="G1510" t="str">
        <f>IF('Assignment Tool'!C1510="","",IF('Assignment Tool'!C1510="FST",'Assignment Tool'!D1510,""))</f>
        <v/>
      </c>
    </row>
    <row r="1511" spans="7:7" x14ac:dyDescent="0.25">
      <c r="G1511" t="str">
        <f>IF('Assignment Tool'!C1511="","",IF('Assignment Tool'!C1511="FST",'Assignment Tool'!D1511,""))</f>
        <v/>
      </c>
    </row>
    <row r="1512" spans="7:7" x14ac:dyDescent="0.25">
      <c r="G1512" t="str">
        <f>IF('Assignment Tool'!C1512="","",IF('Assignment Tool'!C1512="FST",'Assignment Tool'!D1512,""))</f>
        <v/>
      </c>
    </row>
    <row r="1513" spans="7:7" x14ac:dyDescent="0.25">
      <c r="G1513" t="str">
        <f>IF('Assignment Tool'!C1513="","",IF('Assignment Tool'!C1513="FST",'Assignment Tool'!D1513,""))</f>
        <v/>
      </c>
    </row>
    <row r="1514" spans="7:7" x14ac:dyDescent="0.25">
      <c r="G1514" t="str">
        <f>IF('Assignment Tool'!C1514="","",IF('Assignment Tool'!C1514="FST",'Assignment Tool'!D1514,""))</f>
        <v/>
      </c>
    </row>
    <row r="1515" spans="7:7" x14ac:dyDescent="0.25">
      <c r="G1515" t="str">
        <f>IF('Assignment Tool'!C1515="","",IF('Assignment Tool'!C1515="FST",'Assignment Tool'!D1515,""))</f>
        <v/>
      </c>
    </row>
    <row r="1516" spans="7:7" x14ac:dyDescent="0.25">
      <c r="G1516" t="str">
        <f>IF('Assignment Tool'!C1516="","",IF('Assignment Tool'!C1516="FST",'Assignment Tool'!D1516,""))</f>
        <v/>
      </c>
    </row>
    <row r="1517" spans="7:7" x14ac:dyDescent="0.25">
      <c r="G1517" t="str">
        <f>IF('Assignment Tool'!C1517="","",IF('Assignment Tool'!C1517="FST",'Assignment Tool'!D1517,""))</f>
        <v/>
      </c>
    </row>
    <row r="1518" spans="7:7" x14ac:dyDescent="0.25">
      <c r="G1518" t="str">
        <f>IF('Assignment Tool'!C1518="","",IF('Assignment Tool'!C1518="FST",'Assignment Tool'!D1518,""))</f>
        <v/>
      </c>
    </row>
    <row r="1519" spans="7:7" x14ac:dyDescent="0.25">
      <c r="G1519" t="str">
        <f>IF('Assignment Tool'!C1519="","",IF('Assignment Tool'!C1519="FST",'Assignment Tool'!D1519,""))</f>
        <v/>
      </c>
    </row>
    <row r="1520" spans="7:7" x14ac:dyDescent="0.25">
      <c r="G1520" t="str">
        <f>IF('Assignment Tool'!C1520="","",IF('Assignment Tool'!C1520="FST",'Assignment Tool'!D1520,""))</f>
        <v/>
      </c>
    </row>
    <row r="1521" spans="7:7" x14ac:dyDescent="0.25">
      <c r="G1521" t="str">
        <f>IF('Assignment Tool'!C1521="","",IF('Assignment Tool'!C1521="FST",'Assignment Tool'!D1521,""))</f>
        <v/>
      </c>
    </row>
    <row r="1522" spans="7:7" x14ac:dyDescent="0.25">
      <c r="G1522" t="str">
        <f>IF('Assignment Tool'!C1522="","",IF('Assignment Tool'!C1522="FST",'Assignment Tool'!D1522,""))</f>
        <v/>
      </c>
    </row>
    <row r="1523" spans="7:7" x14ac:dyDescent="0.25">
      <c r="G1523" t="str">
        <f>IF('Assignment Tool'!C1523="","",IF('Assignment Tool'!C1523="FST",'Assignment Tool'!D1523,""))</f>
        <v/>
      </c>
    </row>
    <row r="1524" spans="7:7" x14ac:dyDescent="0.25">
      <c r="G1524" t="str">
        <f>IF('Assignment Tool'!C1524="","",IF('Assignment Tool'!C1524="FST",'Assignment Tool'!D1524,""))</f>
        <v/>
      </c>
    </row>
    <row r="1525" spans="7:7" x14ac:dyDescent="0.25">
      <c r="G1525" t="str">
        <f>IF('Assignment Tool'!C1525="","",IF('Assignment Tool'!C1525="FST",'Assignment Tool'!D1525,""))</f>
        <v/>
      </c>
    </row>
    <row r="1526" spans="7:7" x14ac:dyDescent="0.25">
      <c r="G1526" t="str">
        <f>IF('Assignment Tool'!C1526="","",IF('Assignment Tool'!C1526="FST",'Assignment Tool'!D1526,""))</f>
        <v/>
      </c>
    </row>
    <row r="1527" spans="7:7" x14ac:dyDescent="0.25">
      <c r="G1527" t="str">
        <f>IF('Assignment Tool'!C1527="","",IF('Assignment Tool'!C1527="FST",'Assignment Tool'!D1527,""))</f>
        <v/>
      </c>
    </row>
    <row r="1528" spans="7:7" x14ac:dyDescent="0.25">
      <c r="G1528" t="str">
        <f>IF('Assignment Tool'!C1528="","",IF('Assignment Tool'!C1528="FST",'Assignment Tool'!D1528,""))</f>
        <v/>
      </c>
    </row>
    <row r="1529" spans="7:7" x14ac:dyDescent="0.25">
      <c r="G1529" t="str">
        <f>IF('Assignment Tool'!C1529="","",IF('Assignment Tool'!C1529="FST",'Assignment Tool'!D1529,""))</f>
        <v/>
      </c>
    </row>
    <row r="1530" spans="7:7" x14ac:dyDescent="0.25">
      <c r="G1530" t="str">
        <f>IF('Assignment Tool'!C1530="","",IF('Assignment Tool'!C1530="FST",'Assignment Tool'!D1530,""))</f>
        <v/>
      </c>
    </row>
    <row r="1531" spans="7:7" x14ac:dyDescent="0.25">
      <c r="G1531" t="str">
        <f>IF('Assignment Tool'!C1531="","",IF('Assignment Tool'!C1531="FST",'Assignment Tool'!D1531,""))</f>
        <v/>
      </c>
    </row>
    <row r="1532" spans="7:7" x14ac:dyDescent="0.25">
      <c r="G1532" t="str">
        <f>IF('Assignment Tool'!C1532="","",IF('Assignment Tool'!C1532="FST",'Assignment Tool'!D1532,""))</f>
        <v/>
      </c>
    </row>
    <row r="1533" spans="7:7" x14ac:dyDescent="0.25">
      <c r="G1533" t="str">
        <f>IF('Assignment Tool'!C1533="","",IF('Assignment Tool'!C1533="FST",'Assignment Tool'!D1533,""))</f>
        <v/>
      </c>
    </row>
    <row r="1534" spans="7:7" x14ac:dyDescent="0.25">
      <c r="G1534" t="str">
        <f>IF('Assignment Tool'!C1534="","",IF('Assignment Tool'!C1534="FST",'Assignment Tool'!D1534,""))</f>
        <v/>
      </c>
    </row>
    <row r="1535" spans="7:7" x14ac:dyDescent="0.25">
      <c r="G1535" t="str">
        <f>IF('Assignment Tool'!C1535="","",IF('Assignment Tool'!C1535="FST",'Assignment Tool'!D1535,""))</f>
        <v/>
      </c>
    </row>
    <row r="1536" spans="7:7" x14ac:dyDescent="0.25">
      <c r="G1536" t="str">
        <f>IF('Assignment Tool'!C1536="","",IF('Assignment Tool'!C1536="FST",'Assignment Tool'!D1536,""))</f>
        <v/>
      </c>
    </row>
    <row r="1537" spans="7:7" x14ac:dyDescent="0.25">
      <c r="G1537" t="str">
        <f>IF('Assignment Tool'!C1537="","",IF('Assignment Tool'!C1537="FST",'Assignment Tool'!D1537,""))</f>
        <v/>
      </c>
    </row>
    <row r="1538" spans="7:7" x14ac:dyDescent="0.25">
      <c r="G1538" t="str">
        <f>IF('Assignment Tool'!C1538="","",IF('Assignment Tool'!C1538="FST",'Assignment Tool'!D1538,""))</f>
        <v/>
      </c>
    </row>
    <row r="1539" spans="7:7" x14ac:dyDescent="0.25">
      <c r="G1539" t="str">
        <f>IF('Assignment Tool'!C1539="","",IF('Assignment Tool'!C1539="FST",'Assignment Tool'!D1539,""))</f>
        <v/>
      </c>
    </row>
    <row r="1540" spans="7:7" x14ac:dyDescent="0.25">
      <c r="G1540" t="str">
        <f>IF('Assignment Tool'!C1540="","",IF('Assignment Tool'!C1540="FST",'Assignment Tool'!D1540,""))</f>
        <v/>
      </c>
    </row>
    <row r="1541" spans="7:7" x14ac:dyDescent="0.25">
      <c r="G1541" t="str">
        <f>IF('Assignment Tool'!C1541="","",IF('Assignment Tool'!C1541="FST",'Assignment Tool'!D1541,""))</f>
        <v/>
      </c>
    </row>
    <row r="1542" spans="7:7" x14ac:dyDescent="0.25">
      <c r="G1542" t="str">
        <f>IF('Assignment Tool'!C1542="","",IF('Assignment Tool'!C1542="FST",'Assignment Tool'!D1542,""))</f>
        <v/>
      </c>
    </row>
    <row r="1543" spans="7:7" x14ac:dyDescent="0.25">
      <c r="G1543" t="str">
        <f>IF('Assignment Tool'!C1543="","",IF('Assignment Tool'!C1543="FST",'Assignment Tool'!D1543,""))</f>
        <v/>
      </c>
    </row>
    <row r="1544" spans="7:7" x14ac:dyDescent="0.25">
      <c r="G1544" t="str">
        <f>IF('Assignment Tool'!C1544="","",IF('Assignment Tool'!C1544="FST",'Assignment Tool'!D1544,""))</f>
        <v/>
      </c>
    </row>
    <row r="1545" spans="7:7" x14ac:dyDescent="0.25">
      <c r="G1545" t="str">
        <f>IF('Assignment Tool'!C1545="","",IF('Assignment Tool'!C1545="FST",'Assignment Tool'!D1545,""))</f>
        <v/>
      </c>
    </row>
    <row r="1546" spans="7:7" x14ac:dyDescent="0.25">
      <c r="G1546" t="str">
        <f>IF('Assignment Tool'!C1546="","",IF('Assignment Tool'!C1546="FST",'Assignment Tool'!D1546,""))</f>
        <v/>
      </c>
    </row>
    <row r="1547" spans="7:7" x14ac:dyDescent="0.25">
      <c r="G1547" t="str">
        <f>IF('Assignment Tool'!C1547="","",IF('Assignment Tool'!C1547="FST",'Assignment Tool'!D1547,""))</f>
        <v/>
      </c>
    </row>
    <row r="1548" spans="7:7" x14ac:dyDescent="0.25">
      <c r="G1548" t="str">
        <f>IF('Assignment Tool'!C1548="","",IF('Assignment Tool'!C1548="FST",'Assignment Tool'!D1548,""))</f>
        <v/>
      </c>
    </row>
    <row r="1549" spans="7:7" x14ac:dyDescent="0.25">
      <c r="G1549" t="str">
        <f>IF('Assignment Tool'!C1549="","",IF('Assignment Tool'!C1549="FST",'Assignment Tool'!D1549,""))</f>
        <v/>
      </c>
    </row>
    <row r="1550" spans="7:7" x14ac:dyDescent="0.25">
      <c r="G1550" t="str">
        <f>IF('Assignment Tool'!C1550="","",IF('Assignment Tool'!C1550="FST",'Assignment Tool'!D1550,""))</f>
        <v/>
      </c>
    </row>
    <row r="1551" spans="7:7" x14ac:dyDescent="0.25">
      <c r="G1551" t="str">
        <f>IF('Assignment Tool'!C1551="","",IF('Assignment Tool'!C1551="FST",'Assignment Tool'!D1551,""))</f>
        <v/>
      </c>
    </row>
    <row r="1552" spans="7:7" x14ac:dyDescent="0.25">
      <c r="G1552" t="str">
        <f>IF('Assignment Tool'!C1552="","",IF('Assignment Tool'!C1552="FST",'Assignment Tool'!D1552,""))</f>
        <v/>
      </c>
    </row>
    <row r="1553" spans="7:7" x14ac:dyDescent="0.25">
      <c r="G1553" t="str">
        <f>IF('Assignment Tool'!C1553="","",IF('Assignment Tool'!C1553="FST",'Assignment Tool'!D1553,""))</f>
        <v/>
      </c>
    </row>
    <row r="1554" spans="7:7" x14ac:dyDescent="0.25">
      <c r="G1554" t="str">
        <f>IF('Assignment Tool'!C1554="","",IF('Assignment Tool'!C1554="FST",'Assignment Tool'!D1554,""))</f>
        <v/>
      </c>
    </row>
    <row r="1555" spans="7:7" x14ac:dyDescent="0.25">
      <c r="G1555" t="str">
        <f>IF('Assignment Tool'!C1555="","",IF('Assignment Tool'!C1555="FST",'Assignment Tool'!D1555,""))</f>
        <v/>
      </c>
    </row>
    <row r="1556" spans="7:7" x14ac:dyDescent="0.25">
      <c r="G1556" t="str">
        <f>IF('Assignment Tool'!C1556="","",IF('Assignment Tool'!C1556="FST",'Assignment Tool'!D1556,""))</f>
        <v/>
      </c>
    </row>
    <row r="1557" spans="7:7" x14ac:dyDescent="0.25">
      <c r="G1557" t="str">
        <f>IF('Assignment Tool'!C1557="","",IF('Assignment Tool'!C1557="FST",'Assignment Tool'!D1557,""))</f>
        <v/>
      </c>
    </row>
    <row r="1558" spans="7:7" x14ac:dyDescent="0.25">
      <c r="G1558" t="str">
        <f>IF('Assignment Tool'!C1558="","",IF('Assignment Tool'!C1558="FST",'Assignment Tool'!D1558,""))</f>
        <v/>
      </c>
    </row>
    <row r="1559" spans="7:7" x14ac:dyDescent="0.25">
      <c r="G1559" t="str">
        <f>IF('Assignment Tool'!C1559="","",IF('Assignment Tool'!C1559="FST",'Assignment Tool'!D1559,""))</f>
        <v/>
      </c>
    </row>
    <row r="1560" spans="7:7" x14ac:dyDescent="0.25">
      <c r="G1560" t="str">
        <f>IF('Assignment Tool'!C1560="","",IF('Assignment Tool'!C1560="FST",'Assignment Tool'!D1560,""))</f>
        <v/>
      </c>
    </row>
    <row r="1561" spans="7:7" x14ac:dyDescent="0.25">
      <c r="G1561" t="str">
        <f>IF('Assignment Tool'!C1561="","",IF('Assignment Tool'!C1561="FST",'Assignment Tool'!D1561,""))</f>
        <v/>
      </c>
    </row>
    <row r="1562" spans="7:7" x14ac:dyDescent="0.25">
      <c r="G1562" t="str">
        <f>IF('Assignment Tool'!C1562="","",IF('Assignment Tool'!C1562="FST",'Assignment Tool'!D1562,""))</f>
        <v/>
      </c>
    </row>
    <row r="1563" spans="7:7" x14ac:dyDescent="0.25">
      <c r="G1563" t="str">
        <f>IF('Assignment Tool'!C1563="","",IF('Assignment Tool'!C1563="FST",'Assignment Tool'!D1563,""))</f>
        <v/>
      </c>
    </row>
    <row r="1564" spans="7:7" x14ac:dyDescent="0.25">
      <c r="G1564" t="str">
        <f>IF('Assignment Tool'!C1564="","",IF('Assignment Tool'!C1564="FST",'Assignment Tool'!D1564,""))</f>
        <v/>
      </c>
    </row>
    <row r="1565" spans="7:7" x14ac:dyDescent="0.25">
      <c r="G1565" t="str">
        <f>IF('Assignment Tool'!C1565="","",IF('Assignment Tool'!C1565="FST",'Assignment Tool'!D1565,""))</f>
        <v/>
      </c>
    </row>
    <row r="1566" spans="7:7" x14ac:dyDescent="0.25">
      <c r="G1566" t="str">
        <f>IF('Assignment Tool'!C1566="","",IF('Assignment Tool'!C1566="FST",'Assignment Tool'!D1566,""))</f>
        <v/>
      </c>
    </row>
    <row r="1567" spans="7:7" x14ac:dyDescent="0.25">
      <c r="G1567" t="str">
        <f>IF('Assignment Tool'!C1567="","",IF('Assignment Tool'!C1567="FST",'Assignment Tool'!D1567,""))</f>
        <v/>
      </c>
    </row>
    <row r="1568" spans="7:7" x14ac:dyDescent="0.25">
      <c r="G1568" t="str">
        <f>IF('Assignment Tool'!C1568="","",IF('Assignment Tool'!C1568="FST",'Assignment Tool'!D1568,""))</f>
        <v/>
      </c>
    </row>
    <row r="1569" spans="7:7" x14ac:dyDescent="0.25">
      <c r="G1569" t="str">
        <f>IF('Assignment Tool'!C1569="","",IF('Assignment Tool'!C1569="FST",'Assignment Tool'!D1569,""))</f>
        <v/>
      </c>
    </row>
    <row r="1570" spans="7:7" x14ac:dyDescent="0.25">
      <c r="G1570" t="str">
        <f>IF('Assignment Tool'!C1570="","",IF('Assignment Tool'!C1570="FST",'Assignment Tool'!D1570,""))</f>
        <v/>
      </c>
    </row>
    <row r="1571" spans="7:7" x14ac:dyDescent="0.25">
      <c r="G1571" t="str">
        <f>IF('Assignment Tool'!C1571="","",IF('Assignment Tool'!C1571="FST",'Assignment Tool'!D1571,""))</f>
        <v/>
      </c>
    </row>
    <row r="1572" spans="7:7" x14ac:dyDescent="0.25">
      <c r="G1572" t="str">
        <f>IF('Assignment Tool'!C1572="","",IF('Assignment Tool'!C1572="FST",'Assignment Tool'!D1572,""))</f>
        <v/>
      </c>
    </row>
    <row r="1573" spans="7:7" x14ac:dyDescent="0.25">
      <c r="G1573" t="str">
        <f>IF('Assignment Tool'!C1573="","",IF('Assignment Tool'!C1573="FST",'Assignment Tool'!D1573,""))</f>
        <v/>
      </c>
    </row>
    <row r="1574" spans="7:7" x14ac:dyDescent="0.25">
      <c r="G1574" t="str">
        <f>IF('Assignment Tool'!C1574="","",IF('Assignment Tool'!C1574="FST",'Assignment Tool'!D1574,""))</f>
        <v/>
      </c>
    </row>
    <row r="1575" spans="7:7" x14ac:dyDescent="0.25">
      <c r="G1575" t="str">
        <f>IF('Assignment Tool'!C1575="","",IF('Assignment Tool'!C1575="FST",'Assignment Tool'!D1575,""))</f>
        <v/>
      </c>
    </row>
    <row r="1576" spans="7:7" x14ac:dyDescent="0.25">
      <c r="G1576" t="str">
        <f>IF('Assignment Tool'!C1576="","",IF('Assignment Tool'!C1576="FST",'Assignment Tool'!D1576,""))</f>
        <v/>
      </c>
    </row>
    <row r="1577" spans="7:7" x14ac:dyDescent="0.25">
      <c r="G1577" t="str">
        <f>IF('Assignment Tool'!C1577="","",IF('Assignment Tool'!C1577="FST",'Assignment Tool'!D1577,""))</f>
        <v/>
      </c>
    </row>
    <row r="1578" spans="7:7" x14ac:dyDescent="0.25">
      <c r="G1578" t="str">
        <f>IF('Assignment Tool'!C1578="","",IF('Assignment Tool'!C1578="FST",'Assignment Tool'!D1578,""))</f>
        <v/>
      </c>
    </row>
    <row r="1579" spans="7:7" x14ac:dyDescent="0.25">
      <c r="G1579" t="str">
        <f>IF('Assignment Tool'!C1579="","",IF('Assignment Tool'!C1579="FST",'Assignment Tool'!D1579,""))</f>
        <v/>
      </c>
    </row>
    <row r="1580" spans="7:7" x14ac:dyDescent="0.25">
      <c r="G1580" t="str">
        <f>IF('Assignment Tool'!C1580="","",IF('Assignment Tool'!C1580="FST",'Assignment Tool'!D1580,""))</f>
        <v/>
      </c>
    </row>
    <row r="1581" spans="7:7" x14ac:dyDescent="0.25">
      <c r="G1581" t="str">
        <f>IF('Assignment Tool'!C1581="","",IF('Assignment Tool'!C1581="FST",'Assignment Tool'!D1581,""))</f>
        <v/>
      </c>
    </row>
    <row r="1582" spans="7:7" x14ac:dyDescent="0.25">
      <c r="G1582" t="str">
        <f>IF('Assignment Tool'!C1582="","",IF('Assignment Tool'!C1582="FST",'Assignment Tool'!D1582,""))</f>
        <v/>
      </c>
    </row>
    <row r="1583" spans="7:7" x14ac:dyDescent="0.25">
      <c r="G1583" t="str">
        <f>IF('Assignment Tool'!C1583="","",IF('Assignment Tool'!C1583="FST",'Assignment Tool'!D1583,""))</f>
        <v/>
      </c>
    </row>
    <row r="1584" spans="7:7" x14ac:dyDescent="0.25">
      <c r="G1584" t="str">
        <f>IF('Assignment Tool'!C1584="","",IF('Assignment Tool'!C1584="FST",'Assignment Tool'!D1584,""))</f>
        <v/>
      </c>
    </row>
    <row r="1585" spans="7:7" x14ac:dyDescent="0.25">
      <c r="G1585" t="str">
        <f>IF('Assignment Tool'!C1585="","",IF('Assignment Tool'!C1585="FST",'Assignment Tool'!D1585,""))</f>
        <v/>
      </c>
    </row>
    <row r="1586" spans="7:7" x14ac:dyDescent="0.25">
      <c r="G1586" t="str">
        <f>IF('Assignment Tool'!C1586="","",IF('Assignment Tool'!C1586="FST",'Assignment Tool'!D1586,""))</f>
        <v/>
      </c>
    </row>
    <row r="1587" spans="7:7" x14ac:dyDescent="0.25">
      <c r="G1587" t="str">
        <f>IF('Assignment Tool'!C1587="","",IF('Assignment Tool'!C1587="FST",'Assignment Tool'!D1587,""))</f>
        <v/>
      </c>
    </row>
    <row r="1588" spans="7:7" x14ac:dyDescent="0.25">
      <c r="G1588" t="str">
        <f>IF('Assignment Tool'!C1588="","",IF('Assignment Tool'!C1588="FST",'Assignment Tool'!D1588,""))</f>
        <v/>
      </c>
    </row>
    <row r="1589" spans="7:7" x14ac:dyDescent="0.25">
      <c r="G1589" t="str">
        <f>IF('Assignment Tool'!C1589="","",IF('Assignment Tool'!C1589="FST",'Assignment Tool'!D1589,""))</f>
        <v/>
      </c>
    </row>
    <row r="1590" spans="7:7" x14ac:dyDescent="0.25">
      <c r="G1590" t="str">
        <f>IF('Assignment Tool'!C1590="","",IF('Assignment Tool'!C1590="FST",'Assignment Tool'!D1590,""))</f>
        <v/>
      </c>
    </row>
    <row r="1591" spans="7:7" x14ac:dyDescent="0.25">
      <c r="G1591" t="str">
        <f>IF('Assignment Tool'!C1591="","",IF('Assignment Tool'!C1591="FST",'Assignment Tool'!D1591,""))</f>
        <v/>
      </c>
    </row>
    <row r="1592" spans="7:7" x14ac:dyDescent="0.25">
      <c r="G1592" t="str">
        <f>IF('Assignment Tool'!C1592="","",IF('Assignment Tool'!C1592="FST",'Assignment Tool'!D1592,""))</f>
        <v/>
      </c>
    </row>
    <row r="1593" spans="7:7" x14ac:dyDescent="0.25">
      <c r="G1593" t="str">
        <f>IF('Assignment Tool'!C1593="","",IF('Assignment Tool'!C1593="FST",'Assignment Tool'!D1593,""))</f>
        <v/>
      </c>
    </row>
    <row r="1594" spans="7:7" x14ac:dyDescent="0.25">
      <c r="G1594" t="str">
        <f>IF('Assignment Tool'!C1594="","",IF('Assignment Tool'!C1594="FST",'Assignment Tool'!D1594,""))</f>
        <v/>
      </c>
    </row>
    <row r="1595" spans="7:7" x14ac:dyDescent="0.25">
      <c r="G1595" t="str">
        <f>IF('Assignment Tool'!C1595="","",IF('Assignment Tool'!C1595="FST",'Assignment Tool'!D1595,""))</f>
        <v/>
      </c>
    </row>
    <row r="1596" spans="7:7" x14ac:dyDescent="0.25">
      <c r="G1596" t="str">
        <f>IF('Assignment Tool'!C1596="","",IF('Assignment Tool'!C1596="FST",'Assignment Tool'!D1596,""))</f>
        <v/>
      </c>
    </row>
    <row r="1597" spans="7:7" x14ac:dyDescent="0.25">
      <c r="G1597" t="str">
        <f>IF('Assignment Tool'!C1597="","",IF('Assignment Tool'!C1597="FST",'Assignment Tool'!D1597,""))</f>
        <v/>
      </c>
    </row>
    <row r="1598" spans="7:7" x14ac:dyDescent="0.25">
      <c r="G1598" t="str">
        <f>IF('Assignment Tool'!C1598="","",IF('Assignment Tool'!C1598="FST",'Assignment Tool'!D1598,""))</f>
        <v/>
      </c>
    </row>
    <row r="1599" spans="7:7" x14ac:dyDescent="0.25">
      <c r="G1599" t="str">
        <f>IF('Assignment Tool'!C1599="","",IF('Assignment Tool'!C1599="FST",'Assignment Tool'!D1599,""))</f>
        <v/>
      </c>
    </row>
    <row r="1600" spans="7:7" x14ac:dyDescent="0.25">
      <c r="G1600" t="str">
        <f>IF('Assignment Tool'!C1600="","",IF('Assignment Tool'!C1600="FST",'Assignment Tool'!D1600,""))</f>
        <v/>
      </c>
    </row>
    <row r="1601" spans="7:7" x14ac:dyDescent="0.25">
      <c r="G1601" t="str">
        <f>IF('Assignment Tool'!C1601="","",IF('Assignment Tool'!C1601="FST",'Assignment Tool'!D1601,""))</f>
        <v/>
      </c>
    </row>
    <row r="1602" spans="7:7" x14ac:dyDescent="0.25">
      <c r="G1602" t="str">
        <f>IF('Assignment Tool'!C1602="","",IF('Assignment Tool'!C1602="FST",'Assignment Tool'!D1602,""))</f>
        <v/>
      </c>
    </row>
    <row r="1603" spans="7:7" x14ac:dyDescent="0.25">
      <c r="G1603" t="str">
        <f>IF('Assignment Tool'!C1603="","",IF('Assignment Tool'!C1603="FST",'Assignment Tool'!D1603,""))</f>
        <v/>
      </c>
    </row>
    <row r="1604" spans="7:7" x14ac:dyDescent="0.25">
      <c r="G1604" t="str">
        <f>IF('Assignment Tool'!C1604="","",IF('Assignment Tool'!C1604="FST",'Assignment Tool'!D1604,""))</f>
        <v/>
      </c>
    </row>
    <row r="1605" spans="7:7" x14ac:dyDescent="0.25">
      <c r="G1605" t="str">
        <f>IF('Assignment Tool'!C1605="","",IF('Assignment Tool'!C1605="FST",'Assignment Tool'!D1605,""))</f>
        <v/>
      </c>
    </row>
    <row r="1606" spans="7:7" x14ac:dyDescent="0.25">
      <c r="G1606" t="str">
        <f>IF('Assignment Tool'!C1606="","",IF('Assignment Tool'!C1606="FST",'Assignment Tool'!D1606,""))</f>
        <v/>
      </c>
    </row>
    <row r="1607" spans="7:7" x14ac:dyDescent="0.25">
      <c r="G1607" t="str">
        <f>IF('Assignment Tool'!C1607="","",IF('Assignment Tool'!C1607="FST",'Assignment Tool'!D1607,""))</f>
        <v/>
      </c>
    </row>
    <row r="1608" spans="7:7" x14ac:dyDescent="0.25">
      <c r="G1608" t="str">
        <f>IF('Assignment Tool'!C1608="","",IF('Assignment Tool'!C1608="FST",'Assignment Tool'!D1608,""))</f>
        <v/>
      </c>
    </row>
    <row r="1609" spans="7:7" x14ac:dyDescent="0.25">
      <c r="G1609" t="str">
        <f>IF('Assignment Tool'!C1609="","",IF('Assignment Tool'!C1609="FST",'Assignment Tool'!D1609,""))</f>
        <v/>
      </c>
    </row>
    <row r="1610" spans="7:7" x14ac:dyDescent="0.25">
      <c r="G1610" t="str">
        <f>IF('Assignment Tool'!C1610="","",IF('Assignment Tool'!C1610="FST",'Assignment Tool'!D1610,""))</f>
        <v/>
      </c>
    </row>
    <row r="1611" spans="7:7" x14ac:dyDescent="0.25">
      <c r="G1611" t="str">
        <f>IF('Assignment Tool'!C1611="","",IF('Assignment Tool'!C1611="FST",'Assignment Tool'!D1611,""))</f>
        <v/>
      </c>
    </row>
    <row r="1612" spans="7:7" x14ac:dyDescent="0.25">
      <c r="G1612" t="str">
        <f>IF('Assignment Tool'!C1612="","",IF('Assignment Tool'!C1612="FST",'Assignment Tool'!D1612,""))</f>
        <v/>
      </c>
    </row>
    <row r="1613" spans="7:7" x14ac:dyDescent="0.25">
      <c r="G1613" t="str">
        <f>IF('Assignment Tool'!C1613="","",IF('Assignment Tool'!C1613="FST",'Assignment Tool'!D1613,""))</f>
        <v/>
      </c>
    </row>
    <row r="1614" spans="7:7" x14ac:dyDescent="0.25">
      <c r="G1614" t="str">
        <f>IF('Assignment Tool'!C1614="","",IF('Assignment Tool'!C1614="FST",'Assignment Tool'!D1614,""))</f>
        <v/>
      </c>
    </row>
    <row r="1615" spans="7:7" x14ac:dyDescent="0.25">
      <c r="G1615" t="str">
        <f>IF('Assignment Tool'!C1615="","",IF('Assignment Tool'!C1615="FST",'Assignment Tool'!D1615,""))</f>
        <v/>
      </c>
    </row>
    <row r="1616" spans="7:7" x14ac:dyDescent="0.25">
      <c r="G1616" t="str">
        <f>IF('Assignment Tool'!C1616="","",IF('Assignment Tool'!C1616="FST",'Assignment Tool'!D1616,""))</f>
        <v/>
      </c>
    </row>
    <row r="1617" spans="7:7" x14ac:dyDescent="0.25">
      <c r="G1617" t="str">
        <f>IF('Assignment Tool'!C1617="","",IF('Assignment Tool'!C1617="FST",'Assignment Tool'!D1617,""))</f>
        <v/>
      </c>
    </row>
    <row r="1618" spans="7:7" x14ac:dyDescent="0.25">
      <c r="G1618" t="str">
        <f>IF('Assignment Tool'!C1618="","",IF('Assignment Tool'!C1618="FST",'Assignment Tool'!D1618,""))</f>
        <v/>
      </c>
    </row>
    <row r="1619" spans="7:7" x14ac:dyDescent="0.25">
      <c r="G1619" t="str">
        <f>IF('Assignment Tool'!C1619="","",IF('Assignment Tool'!C1619="FST",'Assignment Tool'!D1619,""))</f>
        <v/>
      </c>
    </row>
    <row r="1620" spans="7:7" x14ac:dyDescent="0.25">
      <c r="G1620" t="str">
        <f>IF('Assignment Tool'!C1620="","",IF('Assignment Tool'!C1620="FST",'Assignment Tool'!D1620,""))</f>
        <v/>
      </c>
    </row>
    <row r="1621" spans="7:7" x14ac:dyDescent="0.25">
      <c r="G1621" t="str">
        <f>IF('Assignment Tool'!C1621="","",IF('Assignment Tool'!C1621="FST",'Assignment Tool'!D1621,""))</f>
        <v/>
      </c>
    </row>
    <row r="1622" spans="7:7" x14ac:dyDescent="0.25">
      <c r="G1622" t="str">
        <f>IF('Assignment Tool'!C1622="","",IF('Assignment Tool'!C1622="FST",'Assignment Tool'!D1622,""))</f>
        <v/>
      </c>
    </row>
    <row r="1623" spans="7:7" x14ac:dyDescent="0.25">
      <c r="G1623" t="str">
        <f>IF('Assignment Tool'!C1623="","",IF('Assignment Tool'!C1623="FST",'Assignment Tool'!D1623,""))</f>
        <v/>
      </c>
    </row>
    <row r="1624" spans="7:7" x14ac:dyDescent="0.25">
      <c r="G1624" t="str">
        <f>IF('Assignment Tool'!C1624="","",IF('Assignment Tool'!C1624="FST",'Assignment Tool'!D1624,""))</f>
        <v/>
      </c>
    </row>
    <row r="1625" spans="7:7" x14ac:dyDescent="0.25">
      <c r="G1625" t="str">
        <f>IF('Assignment Tool'!C1625="","",IF('Assignment Tool'!C1625="FST",'Assignment Tool'!D1625,""))</f>
        <v/>
      </c>
    </row>
    <row r="1626" spans="7:7" x14ac:dyDescent="0.25">
      <c r="G1626" t="str">
        <f>IF('Assignment Tool'!C1626="","",IF('Assignment Tool'!C1626="FST",'Assignment Tool'!D1626,""))</f>
        <v/>
      </c>
    </row>
    <row r="1627" spans="7:7" x14ac:dyDescent="0.25">
      <c r="G1627" t="str">
        <f>IF('Assignment Tool'!C1627="","",IF('Assignment Tool'!C1627="FST",'Assignment Tool'!D1627,""))</f>
        <v/>
      </c>
    </row>
    <row r="1628" spans="7:7" x14ac:dyDescent="0.25">
      <c r="G1628" t="str">
        <f>IF('Assignment Tool'!C1628="","",IF('Assignment Tool'!C1628="FST",'Assignment Tool'!D1628,""))</f>
        <v/>
      </c>
    </row>
    <row r="1629" spans="7:7" x14ac:dyDescent="0.25">
      <c r="G1629" t="str">
        <f>IF('Assignment Tool'!C1629="","",IF('Assignment Tool'!C1629="FST",'Assignment Tool'!D1629,""))</f>
        <v/>
      </c>
    </row>
    <row r="1630" spans="7:7" x14ac:dyDescent="0.25">
      <c r="G1630" t="str">
        <f>IF('Assignment Tool'!C1630="","",IF('Assignment Tool'!C1630="FST",'Assignment Tool'!D1630,""))</f>
        <v/>
      </c>
    </row>
    <row r="1631" spans="7:7" x14ac:dyDescent="0.25">
      <c r="G1631" t="str">
        <f>IF('Assignment Tool'!C1631="","",IF('Assignment Tool'!C1631="FST",'Assignment Tool'!D1631,""))</f>
        <v/>
      </c>
    </row>
    <row r="1632" spans="7:7" x14ac:dyDescent="0.25">
      <c r="G1632" t="str">
        <f>IF('Assignment Tool'!C1632="","",IF('Assignment Tool'!C1632="FST",'Assignment Tool'!D1632,""))</f>
        <v/>
      </c>
    </row>
    <row r="1633" spans="7:7" x14ac:dyDescent="0.25">
      <c r="G1633" t="str">
        <f>IF('Assignment Tool'!C1633="","",IF('Assignment Tool'!C1633="FST",'Assignment Tool'!D1633,""))</f>
        <v/>
      </c>
    </row>
    <row r="1634" spans="7:7" x14ac:dyDescent="0.25">
      <c r="G1634" t="str">
        <f>IF('Assignment Tool'!C1634="","",IF('Assignment Tool'!C1634="FST",'Assignment Tool'!D1634,""))</f>
        <v/>
      </c>
    </row>
    <row r="1635" spans="7:7" x14ac:dyDescent="0.25">
      <c r="G1635" t="str">
        <f>IF('Assignment Tool'!C1635="","",IF('Assignment Tool'!C1635="FST",'Assignment Tool'!D1635,""))</f>
        <v/>
      </c>
    </row>
    <row r="1636" spans="7:7" x14ac:dyDescent="0.25">
      <c r="G1636" t="str">
        <f>IF('Assignment Tool'!C1636="","",IF('Assignment Tool'!C1636="FST",'Assignment Tool'!D1636,""))</f>
        <v/>
      </c>
    </row>
    <row r="1637" spans="7:7" x14ac:dyDescent="0.25">
      <c r="G1637" t="str">
        <f>IF('Assignment Tool'!C1637="","",IF('Assignment Tool'!C1637="FST",'Assignment Tool'!D1637,""))</f>
        <v/>
      </c>
    </row>
    <row r="1638" spans="7:7" x14ac:dyDescent="0.25">
      <c r="G1638" t="str">
        <f>IF('Assignment Tool'!C1638="","",IF('Assignment Tool'!C1638="FST",'Assignment Tool'!D1638,""))</f>
        <v/>
      </c>
    </row>
    <row r="1639" spans="7:7" x14ac:dyDescent="0.25">
      <c r="G1639" t="str">
        <f>IF('Assignment Tool'!C1639="","",IF('Assignment Tool'!C1639="FST",'Assignment Tool'!D1639,""))</f>
        <v/>
      </c>
    </row>
    <row r="1640" spans="7:7" x14ac:dyDescent="0.25">
      <c r="G1640" t="str">
        <f>IF('Assignment Tool'!C1640="","",IF('Assignment Tool'!C1640="FST",'Assignment Tool'!D1640,""))</f>
        <v/>
      </c>
    </row>
    <row r="1641" spans="7:7" x14ac:dyDescent="0.25">
      <c r="G1641" t="str">
        <f>IF('Assignment Tool'!C1641="","",IF('Assignment Tool'!C1641="FST",'Assignment Tool'!D1641,""))</f>
        <v/>
      </c>
    </row>
    <row r="1642" spans="7:7" x14ac:dyDescent="0.25">
      <c r="G1642" t="str">
        <f>IF('Assignment Tool'!C1642="","",IF('Assignment Tool'!C1642="FST",'Assignment Tool'!D1642,""))</f>
        <v/>
      </c>
    </row>
    <row r="1643" spans="7:7" x14ac:dyDescent="0.25">
      <c r="G1643" t="str">
        <f>IF('Assignment Tool'!C1643="","",IF('Assignment Tool'!C1643="FST",'Assignment Tool'!D1643,""))</f>
        <v/>
      </c>
    </row>
    <row r="1644" spans="7:7" x14ac:dyDescent="0.25">
      <c r="G1644" t="str">
        <f>IF('Assignment Tool'!C1644="","",IF('Assignment Tool'!C1644="FST",'Assignment Tool'!D1644,""))</f>
        <v/>
      </c>
    </row>
    <row r="1645" spans="7:7" x14ac:dyDescent="0.25">
      <c r="G1645" t="str">
        <f>IF('Assignment Tool'!C1645="","",IF('Assignment Tool'!C1645="FST",'Assignment Tool'!D1645,""))</f>
        <v/>
      </c>
    </row>
    <row r="1646" spans="7:7" x14ac:dyDescent="0.25">
      <c r="G1646" t="str">
        <f>IF('Assignment Tool'!C1646="","",IF('Assignment Tool'!C1646="FST",'Assignment Tool'!D1646,""))</f>
        <v/>
      </c>
    </row>
    <row r="1647" spans="7:7" x14ac:dyDescent="0.25">
      <c r="G1647" t="str">
        <f>IF('Assignment Tool'!C1647="","",IF('Assignment Tool'!C1647="FST",'Assignment Tool'!D1647,""))</f>
        <v/>
      </c>
    </row>
    <row r="1648" spans="7:7" x14ac:dyDescent="0.25">
      <c r="G1648" t="str">
        <f>IF('Assignment Tool'!C1648="","",IF('Assignment Tool'!C1648="FST",'Assignment Tool'!D1648,""))</f>
        <v/>
      </c>
    </row>
    <row r="1649" spans="7:7" x14ac:dyDescent="0.25">
      <c r="G1649" t="str">
        <f>IF('Assignment Tool'!C1649="","",IF('Assignment Tool'!C1649="FST",'Assignment Tool'!D1649,""))</f>
        <v/>
      </c>
    </row>
    <row r="1650" spans="7:7" x14ac:dyDescent="0.25">
      <c r="G1650" t="str">
        <f>IF('Assignment Tool'!C1650="","",IF('Assignment Tool'!C1650="FST",'Assignment Tool'!D1650,""))</f>
        <v/>
      </c>
    </row>
    <row r="1651" spans="7:7" x14ac:dyDescent="0.25">
      <c r="G1651" t="str">
        <f>IF('Assignment Tool'!C1651="","",IF('Assignment Tool'!C1651="FST",'Assignment Tool'!D1651,""))</f>
        <v/>
      </c>
    </row>
    <row r="1652" spans="7:7" x14ac:dyDescent="0.25">
      <c r="G1652" t="str">
        <f>IF('Assignment Tool'!C1652="","",IF('Assignment Tool'!C1652="FST",'Assignment Tool'!D1652,""))</f>
        <v/>
      </c>
    </row>
    <row r="1653" spans="7:7" x14ac:dyDescent="0.25">
      <c r="G1653" t="str">
        <f>IF('Assignment Tool'!C1653="","",IF('Assignment Tool'!C1653="FST",'Assignment Tool'!D1653,""))</f>
        <v/>
      </c>
    </row>
    <row r="1654" spans="7:7" x14ac:dyDescent="0.25">
      <c r="G1654" t="str">
        <f>IF('Assignment Tool'!C1654="","",IF('Assignment Tool'!C1654="FST",'Assignment Tool'!D1654,""))</f>
        <v/>
      </c>
    </row>
    <row r="1655" spans="7:7" x14ac:dyDescent="0.25">
      <c r="G1655" t="str">
        <f>IF('Assignment Tool'!C1655="","",IF('Assignment Tool'!C1655="FST",'Assignment Tool'!D1655,""))</f>
        <v/>
      </c>
    </row>
    <row r="1656" spans="7:7" x14ac:dyDescent="0.25">
      <c r="G1656" t="str">
        <f>IF('Assignment Tool'!C1656="","",IF('Assignment Tool'!C1656="FST",'Assignment Tool'!D1656,""))</f>
        <v/>
      </c>
    </row>
    <row r="1657" spans="7:7" x14ac:dyDescent="0.25">
      <c r="G1657" t="str">
        <f>IF('Assignment Tool'!C1657="","",IF('Assignment Tool'!C1657="FST",'Assignment Tool'!D1657,""))</f>
        <v/>
      </c>
    </row>
    <row r="1658" spans="7:7" x14ac:dyDescent="0.25">
      <c r="G1658" t="str">
        <f>IF('Assignment Tool'!C1658="","",IF('Assignment Tool'!C1658="FST",'Assignment Tool'!D1658,""))</f>
        <v/>
      </c>
    </row>
    <row r="1659" spans="7:7" x14ac:dyDescent="0.25">
      <c r="G1659" t="str">
        <f>IF('Assignment Tool'!C1659="","",IF('Assignment Tool'!C1659="FST",'Assignment Tool'!D1659,""))</f>
        <v/>
      </c>
    </row>
    <row r="1660" spans="7:7" x14ac:dyDescent="0.25">
      <c r="G1660" t="str">
        <f>IF('Assignment Tool'!C1660="","",IF('Assignment Tool'!C1660="FST",'Assignment Tool'!D1660,""))</f>
        <v/>
      </c>
    </row>
    <row r="1661" spans="7:7" x14ac:dyDescent="0.25">
      <c r="G1661" t="str">
        <f>IF('Assignment Tool'!C1661="","",IF('Assignment Tool'!C1661="FST",'Assignment Tool'!D1661,""))</f>
        <v/>
      </c>
    </row>
    <row r="1662" spans="7:7" x14ac:dyDescent="0.25">
      <c r="G1662" t="str">
        <f>IF('Assignment Tool'!C1662="","",IF('Assignment Tool'!C1662="FST",'Assignment Tool'!D1662,""))</f>
        <v/>
      </c>
    </row>
    <row r="1663" spans="7:7" x14ac:dyDescent="0.25">
      <c r="G1663" t="str">
        <f>IF('Assignment Tool'!C1663="","",IF('Assignment Tool'!C1663="FST",'Assignment Tool'!D1663,""))</f>
        <v/>
      </c>
    </row>
    <row r="1664" spans="7:7" x14ac:dyDescent="0.25">
      <c r="G1664" t="str">
        <f>IF('Assignment Tool'!C1664="","",IF('Assignment Tool'!C1664="FST",'Assignment Tool'!D1664,""))</f>
        <v/>
      </c>
    </row>
    <row r="1665" spans="7:7" x14ac:dyDescent="0.25">
      <c r="G1665" t="str">
        <f>IF('Assignment Tool'!C1665="","",IF('Assignment Tool'!C1665="FST",'Assignment Tool'!D1665,""))</f>
        <v/>
      </c>
    </row>
    <row r="1666" spans="7:7" x14ac:dyDescent="0.25">
      <c r="G1666" t="str">
        <f>IF('Assignment Tool'!C1666="","",IF('Assignment Tool'!C1666="FST",'Assignment Tool'!D1666,""))</f>
        <v/>
      </c>
    </row>
    <row r="1667" spans="7:7" x14ac:dyDescent="0.25">
      <c r="G1667" t="str">
        <f>IF('Assignment Tool'!C1667="","",IF('Assignment Tool'!C1667="FST",'Assignment Tool'!D1667,""))</f>
        <v/>
      </c>
    </row>
    <row r="1668" spans="7:7" x14ac:dyDescent="0.25">
      <c r="G1668" t="str">
        <f>IF('Assignment Tool'!C1668="","",IF('Assignment Tool'!C1668="FST",'Assignment Tool'!D1668,""))</f>
        <v/>
      </c>
    </row>
    <row r="1669" spans="7:7" x14ac:dyDescent="0.25">
      <c r="G1669" t="str">
        <f>IF('Assignment Tool'!C1669="","",IF('Assignment Tool'!C1669="FST",'Assignment Tool'!D1669,""))</f>
        <v/>
      </c>
    </row>
    <row r="1670" spans="7:7" x14ac:dyDescent="0.25">
      <c r="G1670" t="str">
        <f>IF('Assignment Tool'!C1670="","",IF('Assignment Tool'!C1670="FST",'Assignment Tool'!D1670,""))</f>
        <v/>
      </c>
    </row>
    <row r="1671" spans="7:7" x14ac:dyDescent="0.25">
      <c r="G1671" t="str">
        <f>IF('Assignment Tool'!C1671="","",IF('Assignment Tool'!C1671="FST",'Assignment Tool'!D1671,""))</f>
        <v/>
      </c>
    </row>
    <row r="1672" spans="7:7" x14ac:dyDescent="0.25">
      <c r="G1672" t="str">
        <f>IF('Assignment Tool'!C1672="","",IF('Assignment Tool'!C1672="FST",'Assignment Tool'!D1672,""))</f>
        <v/>
      </c>
    </row>
    <row r="1673" spans="7:7" x14ac:dyDescent="0.25">
      <c r="G1673" t="str">
        <f>IF('Assignment Tool'!C1673="","",IF('Assignment Tool'!C1673="FST",'Assignment Tool'!D1673,""))</f>
        <v/>
      </c>
    </row>
    <row r="1674" spans="7:7" x14ac:dyDescent="0.25">
      <c r="G1674" t="str">
        <f>IF('Assignment Tool'!C1674="","",IF('Assignment Tool'!C1674="FST",'Assignment Tool'!D1674,""))</f>
        <v/>
      </c>
    </row>
    <row r="1675" spans="7:7" x14ac:dyDescent="0.25">
      <c r="G1675" t="str">
        <f>IF('Assignment Tool'!C1675="","",IF('Assignment Tool'!C1675="FST",'Assignment Tool'!D1675,""))</f>
        <v/>
      </c>
    </row>
    <row r="1676" spans="7:7" x14ac:dyDescent="0.25">
      <c r="G1676" t="str">
        <f>IF('Assignment Tool'!C1676="","",IF('Assignment Tool'!C1676="FST",'Assignment Tool'!D1676,""))</f>
        <v/>
      </c>
    </row>
    <row r="1677" spans="7:7" x14ac:dyDescent="0.25">
      <c r="G1677" t="str">
        <f>IF('Assignment Tool'!C1677="","",IF('Assignment Tool'!C1677="FST",'Assignment Tool'!D1677,""))</f>
        <v/>
      </c>
    </row>
    <row r="1678" spans="7:7" x14ac:dyDescent="0.25">
      <c r="G1678" t="str">
        <f>IF('Assignment Tool'!C1678="","",IF('Assignment Tool'!C1678="FST",'Assignment Tool'!D1678,""))</f>
        <v/>
      </c>
    </row>
    <row r="1679" spans="7:7" x14ac:dyDescent="0.25">
      <c r="G1679" t="str">
        <f>IF('Assignment Tool'!C1679="","",IF('Assignment Tool'!C1679="FST",'Assignment Tool'!D1679,""))</f>
        <v/>
      </c>
    </row>
    <row r="1680" spans="7:7" x14ac:dyDescent="0.25">
      <c r="G1680" t="str">
        <f>IF('Assignment Tool'!C1680="","",IF('Assignment Tool'!C1680="FST",'Assignment Tool'!D1680,""))</f>
        <v/>
      </c>
    </row>
    <row r="1681" spans="7:7" x14ac:dyDescent="0.25">
      <c r="G1681" t="str">
        <f>IF('Assignment Tool'!C1681="","",IF('Assignment Tool'!C1681="FST",'Assignment Tool'!D1681,""))</f>
        <v/>
      </c>
    </row>
    <row r="1682" spans="7:7" x14ac:dyDescent="0.25">
      <c r="G1682" t="str">
        <f>IF('Assignment Tool'!C1682="","",IF('Assignment Tool'!C1682="FST",'Assignment Tool'!D1682,""))</f>
        <v/>
      </c>
    </row>
    <row r="1683" spans="7:7" x14ac:dyDescent="0.25">
      <c r="G1683" t="str">
        <f>IF('Assignment Tool'!C1683="","",IF('Assignment Tool'!C1683="FST",'Assignment Tool'!D1683,""))</f>
        <v/>
      </c>
    </row>
    <row r="1684" spans="7:7" x14ac:dyDescent="0.25">
      <c r="G1684" t="str">
        <f>IF('Assignment Tool'!C1684="","",IF('Assignment Tool'!C1684="FST",'Assignment Tool'!D1684,""))</f>
        <v/>
      </c>
    </row>
    <row r="1685" spans="7:7" x14ac:dyDescent="0.25">
      <c r="G1685" t="str">
        <f>IF('Assignment Tool'!C1685="","",IF('Assignment Tool'!C1685="FST",'Assignment Tool'!D1685,""))</f>
        <v/>
      </c>
    </row>
    <row r="1686" spans="7:7" x14ac:dyDescent="0.25">
      <c r="G1686" t="str">
        <f>IF('Assignment Tool'!C1686="","",IF('Assignment Tool'!C1686="FST",'Assignment Tool'!D1686,""))</f>
        <v/>
      </c>
    </row>
    <row r="1687" spans="7:7" x14ac:dyDescent="0.25">
      <c r="G1687" t="str">
        <f>IF('Assignment Tool'!C1687="","",IF('Assignment Tool'!C1687="FST",'Assignment Tool'!D1687,""))</f>
        <v/>
      </c>
    </row>
    <row r="1688" spans="7:7" x14ac:dyDescent="0.25">
      <c r="G1688" t="str">
        <f>IF('Assignment Tool'!C1688="","",IF('Assignment Tool'!C1688="FST",'Assignment Tool'!D1688,""))</f>
        <v/>
      </c>
    </row>
    <row r="1689" spans="7:7" x14ac:dyDescent="0.25">
      <c r="G1689" t="str">
        <f>IF('Assignment Tool'!C1689="","",IF('Assignment Tool'!C1689="FST",'Assignment Tool'!D1689,""))</f>
        <v/>
      </c>
    </row>
    <row r="1690" spans="7:7" x14ac:dyDescent="0.25">
      <c r="G1690" t="str">
        <f>IF('Assignment Tool'!C1690="","",IF('Assignment Tool'!C1690="FST",'Assignment Tool'!D1690,""))</f>
        <v/>
      </c>
    </row>
    <row r="1691" spans="7:7" x14ac:dyDescent="0.25">
      <c r="G1691" t="str">
        <f>IF('Assignment Tool'!C1691="","",IF('Assignment Tool'!C1691="FST",'Assignment Tool'!D1691,""))</f>
        <v/>
      </c>
    </row>
    <row r="1692" spans="7:7" x14ac:dyDescent="0.25">
      <c r="G1692" t="str">
        <f>IF('Assignment Tool'!C1692="","",IF('Assignment Tool'!C1692="FST",'Assignment Tool'!D1692,""))</f>
        <v/>
      </c>
    </row>
    <row r="1693" spans="7:7" x14ac:dyDescent="0.25">
      <c r="G1693" t="str">
        <f>IF('Assignment Tool'!C1693="","",IF('Assignment Tool'!C1693="FST",'Assignment Tool'!D1693,""))</f>
        <v/>
      </c>
    </row>
    <row r="1694" spans="7:7" x14ac:dyDescent="0.25">
      <c r="G1694" t="str">
        <f>IF('Assignment Tool'!C1694="","",IF('Assignment Tool'!C1694="FST",'Assignment Tool'!D1694,""))</f>
        <v/>
      </c>
    </row>
    <row r="1695" spans="7:7" x14ac:dyDescent="0.25">
      <c r="G1695" t="str">
        <f>IF('Assignment Tool'!C1695="","",IF('Assignment Tool'!C1695="FST",'Assignment Tool'!D1695,""))</f>
        <v/>
      </c>
    </row>
    <row r="1696" spans="7:7" x14ac:dyDescent="0.25">
      <c r="G1696" t="str">
        <f>IF('Assignment Tool'!C1696="","",IF('Assignment Tool'!C1696="FST",'Assignment Tool'!D1696,""))</f>
        <v/>
      </c>
    </row>
    <row r="1697" spans="7:7" x14ac:dyDescent="0.25">
      <c r="G1697" t="str">
        <f>IF('Assignment Tool'!C1697="","",IF('Assignment Tool'!C1697="FST",'Assignment Tool'!D1697,""))</f>
        <v/>
      </c>
    </row>
    <row r="1698" spans="7:7" x14ac:dyDescent="0.25">
      <c r="G1698" t="str">
        <f>IF('Assignment Tool'!C1698="","",IF('Assignment Tool'!C1698="FST",'Assignment Tool'!D1698,""))</f>
        <v/>
      </c>
    </row>
    <row r="1699" spans="7:7" x14ac:dyDescent="0.25">
      <c r="G1699" t="str">
        <f>IF('Assignment Tool'!C1699="","",IF('Assignment Tool'!C1699="FST",'Assignment Tool'!D1699,""))</f>
        <v/>
      </c>
    </row>
    <row r="1700" spans="7:7" x14ac:dyDescent="0.25">
      <c r="G1700" t="str">
        <f>IF('Assignment Tool'!C1700="","",IF('Assignment Tool'!C1700="FST",'Assignment Tool'!D1700,""))</f>
        <v/>
      </c>
    </row>
    <row r="1701" spans="7:7" x14ac:dyDescent="0.25">
      <c r="G1701" t="str">
        <f>IF('Assignment Tool'!C1701="","",IF('Assignment Tool'!C1701="FST",'Assignment Tool'!D1701,""))</f>
        <v/>
      </c>
    </row>
    <row r="1702" spans="7:7" x14ac:dyDescent="0.25">
      <c r="G1702" t="str">
        <f>IF('Assignment Tool'!C1702="","",IF('Assignment Tool'!C1702="FST",'Assignment Tool'!D1702,""))</f>
        <v/>
      </c>
    </row>
    <row r="1703" spans="7:7" x14ac:dyDescent="0.25">
      <c r="G1703" t="str">
        <f>IF('Assignment Tool'!C1703="","",IF('Assignment Tool'!C1703="FST",'Assignment Tool'!D1703,""))</f>
        <v/>
      </c>
    </row>
    <row r="1704" spans="7:7" x14ac:dyDescent="0.25">
      <c r="G1704" t="str">
        <f>IF('Assignment Tool'!C1704="","",IF('Assignment Tool'!C1704="FST",'Assignment Tool'!D1704,""))</f>
        <v/>
      </c>
    </row>
    <row r="1705" spans="7:7" x14ac:dyDescent="0.25">
      <c r="G1705" t="str">
        <f>IF('Assignment Tool'!C1705="","",IF('Assignment Tool'!C1705="FST",'Assignment Tool'!D1705,""))</f>
        <v/>
      </c>
    </row>
    <row r="1706" spans="7:7" x14ac:dyDescent="0.25">
      <c r="G1706" t="str">
        <f>IF('Assignment Tool'!C1706="","",IF('Assignment Tool'!C1706="FST",'Assignment Tool'!D1706,""))</f>
        <v/>
      </c>
    </row>
    <row r="1707" spans="7:7" x14ac:dyDescent="0.25">
      <c r="G1707" t="str">
        <f>IF('Assignment Tool'!C1707="","",IF('Assignment Tool'!C1707="FST",'Assignment Tool'!D1707,""))</f>
        <v/>
      </c>
    </row>
    <row r="1708" spans="7:7" x14ac:dyDescent="0.25">
      <c r="G1708" t="str">
        <f>IF('Assignment Tool'!C1708="","",IF('Assignment Tool'!C1708="FST",'Assignment Tool'!D1708,""))</f>
        <v/>
      </c>
    </row>
    <row r="1709" spans="7:7" x14ac:dyDescent="0.25">
      <c r="G1709" t="str">
        <f>IF('Assignment Tool'!C1709="","",IF('Assignment Tool'!C1709="FST",'Assignment Tool'!D1709,""))</f>
        <v/>
      </c>
    </row>
    <row r="1710" spans="7:7" x14ac:dyDescent="0.25">
      <c r="G1710" t="str">
        <f>IF('Assignment Tool'!C1710="","",IF('Assignment Tool'!C1710="FST",'Assignment Tool'!D1710,""))</f>
        <v/>
      </c>
    </row>
    <row r="1711" spans="7:7" x14ac:dyDescent="0.25">
      <c r="G1711" t="str">
        <f>IF('Assignment Tool'!C1711="","",IF('Assignment Tool'!C1711="FST",'Assignment Tool'!D1711,""))</f>
        <v/>
      </c>
    </row>
    <row r="1712" spans="7:7" x14ac:dyDescent="0.25">
      <c r="G1712" t="str">
        <f>IF('Assignment Tool'!C1712="","",IF('Assignment Tool'!C1712="FST",'Assignment Tool'!D1712,""))</f>
        <v/>
      </c>
    </row>
    <row r="1713" spans="7:7" x14ac:dyDescent="0.25">
      <c r="G1713" t="str">
        <f>IF('Assignment Tool'!C1713="","",IF('Assignment Tool'!C1713="FST",'Assignment Tool'!D1713,""))</f>
        <v/>
      </c>
    </row>
    <row r="1714" spans="7:7" x14ac:dyDescent="0.25">
      <c r="G1714" t="str">
        <f>IF('Assignment Tool'!C1714="","",IF('Assignment Tool'!C1714="FST",'Assignment Tool'!D1714,""))</f>
        <v/>
      </c>
    </row>
    <row r="1715" spans="7:7" x14ac:dyDescent="0.25">
      <c r="G1715" t="str">
        <f>IF('Assignment Tool'!C1715="","",IF('Assignment Tool'!C1715="FST",'Assignment Tool'!D1715,""))</f>
        <v/>
      </c>
    </row>
    <row r="1716" spans="7:7" x14ac:dyDescent="0.25">
      <c r="G1716" t="str">
        <f>IF('Assignment Tool'!C1716="","",IF('Assignment Tool'!C1716="FST",'Assignment Tool'!D1716,""))</f>
        <v/>
      </c>
    </row>
    <row r="1717" spans="7:7" x14ac:dyDescent="0.25">
      <c r="G1717" t="str">
        <f>IF('Assignment Tool'!C1717="","",IF('Assignment Tool'!C1717="FST",'Assignment Tool'!D1717,""))</f>
        <v/>
      </c>
    </row>
    <row r="1718" spans="7:7" x14ac:dyDescent="0.25">
      <c r="G1718" t="str">
        <f>IF('Assignment Tool'!C1718="","",IF('Assignment Tool'!C1718="FST",'Assignment Tool'!D1718,""))</f>
        <v/>
      </c>
    </row>
    <row r="1719" spans="7:7" x14ac:dyDescent="0.25">
      <c r="G1719" t="str">
        <f>IF('Assignment Tool'!C1719="","",IF('Assignment Tool'!C1719="FST",'Assignment Tool'!D1719,""))</f>
        <v/>
      </c>
    </row>
    <row r="1720" spans="7:7" x14ac:dyDescent="0.25">
      <c r="G1720" t="str">
        <f>IF('Assignment Tool'!C1720="","",IF('Assignment Tool'!C1720="FST",'Assignment Tool'!D1720,""))</f>
        <v/>
      </c>
    </row>
    <row r="1721" spans="7:7" x14ac:dyDescent="0.25">
      <c r="G1721" t="str">
        <f>IF('Assignment Tool'!C1721="","",IF('Assignment Tool'!C1721="FST",'Assignment Tool'!D1721,""))</f>
        <v/>
      </c>
    </row>
    <row r="1722" spans="7:7" x14ac:dyDescent="0.25">
      <c r="G1722" t="str">
        <f>IF('Assignment Tool'!C1722="","",IF('Assignment Tool'!C1722="FST",'Assignment Tool'!D1722,""))</f>
        <v/>
      </c>
    </row>
    <row r="1723" spans="7:7" x14ac:dyDescent="0.25">
      <c r="G1723" t="str">
        <f>IF('Assignment Tool'!C1723="","",IF('Assignment Tool'!C1723="FST",'Assignment Tool'!D1723,""))</f>
        <v/>
      </c>
    </row>
    <row r="1724" spans="7:7" x14ac:dyDescent="0.25">
      <c r="G1724" t="str">
        <f>IF('Assignment Tool'!C1724="","",IF('Assignment Tool'!C1724="FST",'Assignment Tool'!D1724,""))</f>
        <v/>
      </c>
    </row>
    <row r="1725" spans="7:7" x14ac:dyDescent="0.25">
      <c r="G1725" t="str">
        <f>IF('Assignment Tool'!C1725="","",IF('Assignment Tool'!C1725="FST",'Assignment Tool'!D1725,""))</f>
        <v/>
      </c>
    </row>
    <row r="1726" spans="7:7" x14ac:dyDescent="0.25">
      <c r="G1726" t="str">
        <f>IF('Assignment Tool'!C1726="","",IF('Assignment Tool'!C1726="FST",'Assignment Tool'!D1726,""))</f>
        <v/>
      </c>
    </row>
    <row r="1727" spans="7:7" x14ac:dyDescent="0.25">
      <c r="G1727" t="str">
        <f>IF('Assignment Tool'!C1727="","",IF('Assignment Tool'!C1727="FST",'Assignment Tool'!D1727,""))</f>
        <v/>
      </c>
    </row>
    <row r="1728" spans="7:7" x14ac:dyDescent="0.25">
      <c r="G1728" t="str">
        <f>IF('Assignment Tool'!C1728="","",IF('Assignment Tool'!C1728="FST",'Assignment Tool'!D1728,""))</f>
        <v/>
      </c>
    </row>
    <row r="1729" spans="7:7" x14ac:dyDescent="0.25">
      <c r="G1729" t="str">
        <f>IF('Assignment Tool'!C1729="","",IF('Assignment Tool'!C1729="FST",'Assignment Tool'!D1729,""))</f>
        <v/>
      </c>
    </row>
    <row r="1730" spans="7:7" x14ac:dyDescent="0.25">
      <c r="G1730" t="str">
        <f>IF('Assignment Tool'!C1730="","",IF('Assignment Tool'!C1730="FST",'Assignment Tool'!D1730,""))</f>
        <v/>
      </c>
    </row>
    <row r="1731" spans="7:7" x14ac:dyDescent="0.25">
      <c r="G1731" t="str">
        <f>IF('Assignment Tool'!C1731="","",IF('Assignment Tool'!C1731="FST",'Assignment Tool'!D1731,""))</f>
        <v/>
      </c>
    </row>
    <row r="1732" spans="7:7" x14ac:dyDescent="0.25">
      <c r="G1732" t="str">
        <f>IF('Assignment Tool'!C1732="","",IF('Assignment Tool'!C1732="FST",'Assignment Tool'!D1732,""))</f>
        <v/>
      </c>
    </row>
    <row r="1733" spans="7:7" x14ac:dyDescent="0.25">
      <c r="G1733" t="str">
        <f>IF('Assignment Tool'!C1733="","",IF('Assignment Tool'!C1733="FST",'Assignment Tool'!D1733,""))</f>
        <v/>
      </c>
    </row>
    <row r="1734" spans="7:7" x14ac:dyDescent="0.25">
      <c r="G1734" t="str">
        <f>IF('Assignment Tool'!C1734="","",IF('Assignment Tool'!C1734="FST",'Assignment Tool'!D1734,""))</f>
        <v/>
      </c>
    </row>
    <row r="1735" spans="7:7" x14ac:dyDescent="0.25">
      <c r="G1735" t="str">
        <f>IF('Assignment Tool'!C1735="","",IF('Assignment Tool'!C1735="FST",'Assignment Tool'!D1735,""))</f>
        <v/>
      </c>
    </row>
    <row r="1736" spans="7:7" x14ac:dyDescent="0.25">
      <c r="G1736" t="str">
        <f>IF('Assignment Tool'!C1736="","",IF('Assignment Tool'!C1736="FST",'Assignment Tool'!D1736,""))</f>
        <v/>
      </c>
    </row>
    <row r="1737" spans="7:7" x14ac:dyDescent="0.25">
      <c r="G1737" t="str">
        <f>IF('Assignment Tool'!C1737="","",IF('Assignment Tool'!C1737="FST",'Assignment Tool'!D1737,""))</f>
        <v/>
      </c>
    </row>
    <row r="1738" spans="7:7" x14ac:dyDescent="0.25">
      <c r="G1738" t="str">
        <f>IF('Assignment Tool'!C1738="","",IF('Assignment Tool'!C1738="FST",'Assignment Tool'!D1738,""))</f>
        <v/>
      </c>
    </row>
    <row r="1739" spans="7:7" x14ac:dyDescent="0.25">
      <c r="G1739" t="str">
        <f>IF('Assignment Tool'!C1739="","",IF('Assignment Tool'!C1739="FST",'Assignment Tool'!D1739,""))</f>
        <v/>
      </c>
    </row>
    <row r="1740" spans="7:7" x14ac:dyDescent="0.25">
      <c r="G1740" t="str">
        <f>IF('Assignment Tool'!C1740="","",IF('Assignment Tool'!C1740="FST",'Assignment Tool'!D1740,""))</f>
        <v/>
      </c>
    </row>
    <row r="1741" spans="7:7" x14ac:dyDescent="0.25">
      <c r="G1741" t="str">
        <f>IF('Assignment Tool'!C1741="","",IF('Assignment Tool'!C1741="FST",'Assignment Tool'!D1741,""))</f>
        <v/>
      </c>
    </row>
    <row r="1742" spans="7:7" x14ac:dyDescent="0.25">
      <c r="G1742" t="str">
        <f>IF('Assignment Tool'!C1742="","",IF('Assignment Tool'!C1742="FST",'Assignment Tool'!D1742,""))</f>
        <v/>
      </c>
    </row>
    <row r="1743" spans="7:7" x14ac:dyDescent="0.25">
      <c r="G1743" t="str">
        <f>IF('Assignment Tool'!C1743="","",IF('Assignment Tool'!C1743="FST",'Assignment Tool'!D1743,""))</f>
        <v/>
      </c>
    </row>
    <row r="1744" spans="7:7" x14ac:dyDescent="0.25">
      <c r="G1744" t="str">
        <f>IF('Assignment Tool'!C1744="","",IF('Assignment Tool'!C1744="FST",'Assignment Tool'!D1744,""))</f>
        <v/>
      </c>
    </row>
    <row r="1745" spans="7:7" x14ac:dyDescent="0.25">
      <c r="G1745" t="str">
        <f>IF('Assignment Tool'!C1745="","",IF('Assignment Tool'!C1745="FST",'Assignment Tool'!D1745,""))</f>
        <v/>
      </c>
    </row>
    <row r="1746" spans="7:7" x14ac:dyDescent="0.25">
      <c r="G1746" t="str">
        <f>IF('Assignment Tool'!C1746="","",IF('Assignment Tool'!C1746="FST",'Assignment Tool'!D1746,""))</f>
        <v/>
      </c>
    </row>
    <row r="1747" spans="7:7" x14ac:dyDescent="0.25">
      <c r="G1747" t="str">
        <f>IF('Assignment Tool'!C1747="","",IF('Assignment Tool'!C1747="FST",'Assignment Tool'!D1747,""))</f>
        <v/>
      </c>
    </row>
    <row r="1748" spans="7:7" x14ac:dyDescent="0.25">
      <c r="G1748" t="str">
        <f>IF('Assignment Tool'!C1748="","",IF('Assignment Tool'!C1748="FST",'Assignment Tool'!D1748,""))</f>
        <v/>
      </c>
    </row>
    <row r="1749" spans="7:7" x14ac:dyDescent="0.25">
      <c r="G1749" t="str">
        <f>IF('Assignment Tool'!C1749="","",IF('Assignment Tool'!C1749="FST",'Assignment Tool'!D1749,""))</f>
        <v/>
      </c>
    </row>
    <row r="1750" spans="7:7" x14ac:dyDescent="0.25">
      <c r="G1750" t="str">
        <f>IF('Assignment Tool'!C1750="","",IF('Assignment Tool'!C1750="FST",'Assignment Tool'!D1750,""))</f>
        <v/>
      </c>
    </row>
    <row r="1751" spans="7:7" x14ac:dyDescent="0.25">
      <c r="G1751" t="str">
        <f>IF('Assignment Tool'!C1751="","",IF('Assignment Tool'!C1751="FST",'Assignment Tool'!D1751,""))</f>
        <v/>
      </c>
    </row>
    <row r="1752" spans="7:7" x14ac:dyDescent="0.25">
      <c r="G1752" t="str">
        <f>IF('Assignment Tool'!C1752="","",IF('Assignment Tool'!C1752="FST",'Assignment Tool'!D1752,""))</f>
        <v/>
      </c>
    </row>
    <row r="1753" spans="7:7" x14ac:dyDescent="0.25">
      <c r="G1753" t="str">
        <f>IF('Assignment Tool'!C1753="","",IF('Assignment Tool'!C1753="FST",'Assignment Tool'!D1753,""))</f>
        <v/>
      </c>
    </row>
    <row r="1754" spans="7:7" x14ac:dyDescent="0.25">
      <c r="G1754" t="str">
        <f>IF('Assignment Tool'!C1754="","",IF('Assignment Tool'!C1754="FST",'Assignment Tool'!D1754,""))</f>
        <v/>
      </c>
    </row>
    <row r="1755" spans="7:7" x14ac:dyDescent="0.25">
      <c r="G1755" t="str">
        <f>IF('Assignment Tool'!C1755="","",IF('Assignment Tool'!C1755="FST",'Assignment Tool'!D1755,""))</f>
        <v/>
      </c>
    </row>
    <row r="1756" spans="7:7" x14ac:dyDescent="0.25">
      <c r="G1756" t="str">
        <f>IF('Assignment Tool'!C1756="","",IF('Assignment Tool'!C1756="FST",'Assignment Tool'!D1756,""))</f>
        <v/>
      </c>
    </row>
    <row r="1757" spans="7:7" x14ac:dyDescent="0.25">
      <c r="G1757" t="str">
        <f>IF('Assignment Tool'!C1757="","",IF('Assignment Tool'!C1757="FST",'Assignment Tool'!D1757,""))</f>
        <v/>
      </c>
    </row>
    <row r="1758" spans="7:7" x14ac:dyDescent="0.25">
      <c r="G1758" t="str">
        <f>IF('Assignment Tool'!C1758="","",IF('Assignment Tool'!C1758="FST",'Assignment Tool'!D1758,""))</f>
        <v/>
      </c>
    </row>
    <row r="1759" spans="7:7" x14ac:dyDescent="0.25">
      <c r="G1759" t="str">
        <f>IF('Assignment Tool'!C1759="","",IF('Assignment Tool'!C1759="FST",'Assignment Tool'!D1759,""))</f>
        <v/>
      </c>
    </row>
    <row r="1760" spans="7:7" x14ac:dyDescent="0.25">
      <c r="G1760" t="str">
        <f>IF('Assignment Tool'!C1760="","",IF('Assignment Tool'!C1760="FST",'Assignment Tool'!D1760,""))</f>
        <v/>
      </c>
    </row>
    <row r="1761" spans="7:7" x14ac:dyDescent="0.25">
      <c r="G1761" t="str">
        <f>IF('Assignment Tool'!C1761="","",IF('Assignment Tool'!C1761="FST",'Assignment Tool'!D1761,""))</f>
        <v/>
      </c>
    </row>
    <row r="1762" spans="7:7" x14ac:dyDescent="0.25">
      <c r="G1762" t="str">
        <f>IF('Assignment Tool'!C1762="","",IF('Assignment Tool'!C1762="FST",'Assignment Tool'!D1762,""))</f>
        <v/>
      </c>
    </row>
    <row r="1763" spans="7:7" x14ac:dyDescent="0.25">
      <c r="G1763" t="str">
        <f>IF('Assignment Tool'!C1763="","",IF('Assignment Tool'!C1763="FST",'Assignment Tool'!D1763,""))</f>
        <v/>
      </c>
    </row>
    <row r="1764" spans="7:7" x14ac:dyDescent="0.25">
      <c r="G1764" t="str">
        <f>IF('Assignment Tool'!C1764="","",IF('Assignment Tool'!C1764="FST",'Assignment Tool'!D1764,""))</f>
        <v/>
      </c>
    </row>
    <row r="1765" spans="7:7" x14ac:dyDescent="0.25">
      <c r="G1765" t="str">
        <f>IF('Assignment Tool'!C1765="","",IF('Assignment Tool'!C1765="FST",'Assignment Tool'!D1765,""))</f>
        <v/>
      </c>
    </row>
    <row r="1766" spans="7:7" x14ac:dyDescent="0.25">
      <c r="G1766" t="str">
        <f>IF('Assignment Tool'!C1766="","",IF('Assignment Tool'!C1766="FST",'Assignment Tool'!D1766,""))</f>
        <v/>
      </c>
    </row>
    <row r="1767" spans="7:7" x14ac:dyDescent="0.25">
      <c r="G1767" t="str">
        <f>IF('Assignment Tool'!C1767="","",IF('Assignment Tool'!C1767="FST",'Assignment Tool'!D1767,""))</f>
        <v/>
      </c>
    </row>
    <row r="1768" spans="7:7" x14ac:dyDescent="0.25">
      <c r="G1768" t="str">
        <f>IF('Assignment Tool'!C1768="","",IF('Assignment Tool'!C1768="FST",'Assignment Tool'!D1768,""))</f>
        <v/>
      </c>
    </row>
    <row r="1769" spans="7:7" x14ac:dyDescent="0.25">
      <c r="G1769" t="str">
        <f>IF('Assignment Tool'!C1769="","",IF('Assignment Tool'!C1769="FST",'Assignment Tool'!D1769,""))</f>
        <v/>
      </c>
    </row>
    <row r="1770" spans="7:7" x14ac:dyDescent="0.25">
      <c r="G1770" t="str">
        <f>IF('Assignment Tool'!C1770="","",IF('Assignment Tool'!C1770="FST",'Assignment Tool'!D1770,""))</f>
        <v/>
      </c>
    </row>
    <row r="1771" spans="7:7" x14ac:dyDescent="0.25">
      <c r="G1771" t="str">
        <f>IF('Assignment Tool'!C1771="","",IF('Assignment Tool'!C1771="FST",'Assignment Tool'!D1771,""))</f>
        <v/>
      </c>
    </row>
    <row r="1772" spans="7:7" x14ac:dyDescent="0.25">
      <c r="G1772" t="str">
        <f>IF('Assignment Tool'!C1772="","",IF('Assignment Tool'!C1772="FST",'Assignment Tool'!D1772,""))</f>
        <v/>
      </c>
    </row>
    <row r="1773" spans="7:7" x14ac:dyDescent="0.25">
      <c r="G1773" t="str">
        <f>IF('Assignment Tool'!C1773="","",IF('Assignment Tool'!C1773="FST",'Assignment Tool'!D1773,""))</f>
        <v/>
      </c>
    </row>
    <row r="1774" spans="7:7" x14ac:dyDescent="0.25">
      <c r="G1774" t="str">
        <f>IF('Assignment Tool'!C1774="","",IF('Assignment Tool'!C1774="FST",'Assignment Tool'!D1774,""))</f>
        <v/>
      </c>
    </row>
    <row r="1775" spans="7:7" x14ac:dyDescent="0.25">
      <c r="G1775" t="str">
        <f>IF('Assignment Tool'!C1775="","",IF('Assignment Tool'!C1775="FST",'Assignment Tool'!D1775,""))</f>
        <v/>
      </c>
    </row>
    <row r="1776" spans="7:7" x14ac:dyDescent="0.25">
      <c r="G1776" t="str">
        <f>IF('Assignment Tool'!C1776="","",IF('Assignment Tool'!C1776="FST",'Assignment Tool'!D1776,""))</f>
        <v/>
      </c>
    </row>
    <row r="1777" spans="7:7" x14ac:dyDescent="0.25">
      <c r="G1777" t="str">
        <f>IF('Assignment Tool'!C1777="","",IF('Assignment Tool'!C1777="FST",'Assignment Tool'!D1777,""))</f>
        <v/>
      </c>
    </row>
    <row r="1778" spans="7:7" x14ac:dyDescent="0.25">
      <c r="G1778" t="str">
        <f>IF('Assignment Tool'!C1778="","",IF('Assignment Tool'!C1778="FST",'Assignment Tool'!D1778,""))</f>
        <v/>
      </c>
    </row>
    <row r="1779" spans="7:7" x14ac:dyDescent="0.25">
      <c r="G1779" t="str">
        <f>IF('Assignment Tool'!C1779="","",IF('Assignment Tool'!C1779="FST",'Assignment Tool'!D1779,""))</f>
        <v/>
      </c>
    </row>
    <row r="1780" spans="7:7" x14ac:dyDescent="0.25">
      <c r="G1780" t="str">
        <f>IF('Assignment Tool'!C1780="","",IF('Assignment Tool'!C1780="FST",'Assignment Tool'!D1780,""))</f>
        <v/>
      </c>
    </row>
    <row r="1781" spans="7:7" x14ac:dyDescent="0.25">
      <c r="G1781" t="str">
        <f>IF('Assignment Tool'!C1781="","",IF('Assignment Tool'!C1781="FST",'Assignment Tool'!D1781,""))</f>
        <v/>
      </c>
    </row>
    <row r="1782" spans="7:7" x14ac:dyDescent="0.25">
      <c r="G1782" t="str">
        <f>IF('Assignment Tool'!C1782="","",IF('Assignment Tool'!C1782="FST",'Assignment Tool'!D1782,""))</f>
        <v/>
      </c>
    </row>
    <row r="1783" spans="7:7" x14ac:dyDescent="0.25">
      <c r="G1783" t="str">
        <f>IF('Assignment Tool'!C1783="","",IF('Assignment Tool'!C1783="FST",'Assignment Tool'!D1783,""))</f>
        <v/>
      </c>
    </row>
    <row r="1784" spans="7:7" x14ac:dyDescent="0.25">
      <c r="G1784" t="str">
        <f>IF('Assignment Tool'!C1784="","",IF('Assignment Tool'!C1784="FST",'Assignment Tool'!D1784,""))</f>
        <v/>
      </c>
    </row>
    <row r="1785" spans="7:7" x14ac:dyDescent="0.25">
      <c r="G1785" t="str">
        <f>IF('Assignment Tool'!C1785="","",IF('Assignment Tool'!C1785="FST",'Assignment Tool'!D1785,""))</f>
        <v/>
      </c>
    </row>
    <row r="1786" spans="7:7" x14ac:dyDescent="0.25">
      <c r="G1786" t="str">
        <f>IF('Assignment Tool'!C1786="","",IF('Assignment Tool'!C1786="FST",'Assignment Tool'!D1786,""))</f>
        <v/>
      </c>
    </row>
    <row r="1787" spans="7:7" x14ac:dyDescent="0.25">
      <c r="G1787" t="str">
        <f>IF('Assignment Tool'!C1787="","",IF('Assignment Tool'!C1787="FST",'Assignment Tool'!D1787,""))</f>
        <v/>
      </c>
    </row>
    <row r="1788" spans="7:7" x14ac:dyDescent="0.25">
      <c r="G1788" t="str">
        <f>IF('Assignment Tool'!C1788="","",IF('Assignment Tool'!C1788="FST",'Assignment Tool'!D1788,""))</f>
        <v/>
      </c>
    </row>
    <row r="1789" spans="7:7" x14ac:dyDescent="0.25">
      <c r="G1789" t="str">
        <f>IF('Assignment Tool'!C1789="","",IF('Assignment Tool'!C1789="FST",'Assignment Tool'!D1789,""))</f>
        <v/>
      </c>
    </row>
    <row r="1790" spans="7:7" x14ac:dyDescent="0.25">
      <c r="G1790" t="str">
        <f>IF('Assignment Tool'!C1790="","",IF('Assignment Tool'!C1790="FST",'Assignment Tool'!D1790,""))</f>
        <v/>
      </c>
    </row>
    <row r="1791" spans="7:7" x14ac:dyDescent="0.25">
      <c r="G1791" t="str">
        <f>IF('Assignment Tool'!C1791="","",IF('Assignment Tool'!C1791="FST",'Assignment Tool'!D1791,""))</f>
        <v/>
      </c>
    </row>
    <row r="1792" spans="7:7" x14ac:dyDescent="0.25">
      <c r="G1792" t="str">
        <f>IF('Assignment Tool'!C1792="","",IF('Assignment Tool'!C1792="FST",'Assignment Tool'!D1792,""))</f>
        <v/>
      </c>
    </row>
    <row r="1793" spans="7:7" x14ac:dyDescent="0.25">
      <c r="G1793" t="str">
        <f>IF('Assignment Tool'!C1793="","",IF('Assignment Tool'!C1793="FST",'Assignment Tool'!D1793,""))</f>
        <v/>
      </c>
    </row>
    <row r="1794" spans="7:7" x14ac:dyDescent="0.25">
      <c r="G1794" t="str">
        <f>IF('Assignment Tool'!C1794="","",IF('Assignment Tool'!C1794="FST",'Assignment Tool'!D1794,""))</f>
        <v/>
      </c>
    </row>
    <row r="1795" spans="7:7" x14ac:dyDescent="0.25">
      <c r="G1795" t="str">
        <f>IF('Assignment Tool'!C1795="","",IF('Assignment Tool'!C1795="FST",'Assignment Tool'!D1795,""))</f>
        <v/>
      </c>
    </row>
    <row r="1796" spans="7:7" x14ac:dyDescent="0.25">
      <c r="G1796" t="str">
        <f>IF('Assignment Tool'!C1796="","",IF('Assignment Tool'!C1796="FST",'Assignment Tool'!D1796,""))</f>
        <v/>
      </c>
    </row>
    <row r="1797" spans="7:7" x14ac:dyDescent="0.25">
      <c r="G1797" t="str">
        <f>IF('Assignment Tool'!C1797="","",IF('Assignment Tool'!C1797="FST",'Assignment Tool'!D1797,""))</f>
        <v/>
      </c>
    </row>
    <row r="1798" spans="7:7" x14ac:dyDescent="0.25">
      <c r="G1798" t="str">
        <f>IF('Assignment Tool'!C1798="","",IF('Assignment Tool'!C1798="FST",'Assignment Tool'!D1798,""))</f>
        <v/>
      </c>
    </row>
    <row r="1799" spans="7:7" x14ac:dyDescent="0.25">
      <c r="G1799" t="str">
        <f>IF('Assignment Tool'!C1799="","",IF('Assignment Tool'!C1799="FST",'Assignment Tool'!D1799,""))</f>
        <v/>
      </c>
    </row>
    <row r="1800" spans="7:7" x14ac:dyDescent="0.25">
      <c r="G1800" t="str">
        <f>IF('Assignment Tool'!C1800="","",IF('Assignment Tool'!C1800="FST",'Assignment Tool'!D1800,""))</f>
        <v/>
      </c>
    </row>
    <row r="1801" spans="7:7" x14ac:dyDescent="0.25">
      <c r="G1801" t="str">
        <f>IF('Assignment Tool'!C1801="","",IF('Assignment Tool'!C1801="FST",'Assignment Tool'!D1801,""))</f>
        <v/>
      </c>
    </row>
    <row r="1802" spans="7:7" x14ac:dyDescent="0.25">
      <c r="G1802" t="str">
        <f>IF('Assignment Tool'!C1802="","",IF('Assignment Tool'!C1802="FST",'Assignment Tool'!D1802,""))</f>
        <v/>
      </c>
    </row>
    <row r="1803" spans="7:7" x14ac:dyDescent="0.25">
      <c r="G1803" t="str">
        <f>IF('Assignment Tool'!C1803="","",IF('Assignment Tool'!C1803="FST",'Assignment Tool'!D1803,""))</f>
        <v/>
      </c>
    </row>
    <row r="1804" spans="7:7" x14ac:dyDescent="0.25">
      <c r="G1804" t="str">
        <f>IF('Assignment Tool'!C1804="","",IF('Assignment Tool'!C1804="FST",'Assignment Tool'!D1804,""))</f>
        <v/>
      </c>
    </row>
    <row r="1805" spans="7:7" x14ac:dyDescent="0.25">
      <c r="G1805" t="str">
        <f>IF('Assignment Tool'!C1805="","",IF('Assignment Tool'!C1805="FST",'Assignment Tool'!D1805,""))</f>
        <v/>
      </c>
    </row>
    <row r="1806" spans="7:7" x14ac:dyDescent="0.25">
      <c r="G1806" t="str">
        <f>IF('Assignment Tool'!C1806="","",IF('Assignment Tool'!C1806="FST",'Assignment Tool'!D1806,""))</f>
        <v/>
      </c>
    </row>
    <row r="1807" spans="7:7" x14ac:dyDescent="0.25">
      <c r="G1807" t="str">
        <f>IF('Assignment Tool'!C1807="","",IF('Assignment Tool'!C1807="FST",'Assignment Tool'!D1807,""))</f>
        <v/>
      </c>
    </row>
    <row r="1808" spans="7:7" x14ac:dyDescent="0.25">
      <c r="G1808" t="str">
        <f>IF('Assignment Tool'!C1808="","",IF('Assignment Tool'!C1808="FST",'Assignment Tool'!D1808,""))</f>
        <v/>
      </c>
    </row>
    <row r="1809" spans="7:7" x14ac:dyDescent="0.25">
      <c r="G1809" t="str">
        <f>IF('Assignment Tool'!C1809="","",IF('Assignment Tool'!C1809="FST",'Assignment Tool'!D1809,""))</f>
        <v/>
      </c>
    </row>
    <row r="1810" spans="7:7" x14ac:dyDescent="0.25">
      <c r="G1810" t="str">
        <f>IF('Assignment Tool'!C1810="","",IF('Assignment Tool'!C1810="FST",'Assignment Tool'!D1810,""))</f>
        <v/>
      </c>
    </row>
    <row r="1811" spans="7:7" x14ac:dyDescent="0.25">
      <c r="G1811" t="str">
        <f>IF('Assignment Tool'!C1811="","",IF('Assignment Tool'!C1811="FST",'Assignment Tool'!D1811,""))</f>
        <v/>
      </c>
    </row>
    <row r="1812" spans="7:7" x14ac:dyDescent="0.25">
      <c r="G1812" t="str">
        <f>IF('Assignment Tool'!C1812="","",IF('Assignment Tool'!C1812="FST",'Assignment Tool'!D1812,""))</f>
        <v/>
      </c>
    </row>
    <row r="1813" spans="7:7" x14ac:dyDescent="0.25">
      <c r="G1813" t="str">
        <f>IF('Assignment Tool'!C1813="","",IF('Assignment Tool'!C1813="FST",'Assignment Tool'!D1813,""))</f>
        <v/>
      </c>
    </row>
    <row r="1814" spans="7:7" x14ac:dyDescent="0.25">
      <c r="G1814" t="str">
        <f>IF('Assignment Tool'!C1814="","",IF('Assignment Tool'!C1814="FST",'Assignment Tool'!D1814,""))</f>
        <v/>
      </c>
    </row>
    <row r="1815" spans="7:7" x14ac:dyDescent="0.25">
      <c r="G1815" t="str">
        <f>IF('Assignment Tool'!C1815="","",IF('Assignment Tool'!C1815="FST",'Assignment Tool'!D1815,""))</f>
        <v/>
      </c>
    </row>
    <row r="1816" spans="7:7" x14ac:dyDescent="0.25">
      <c r="G1816" t="str">
        <f>IF('Assignment Tool'!C1816="","",IF('Assignment Tool'!C1816="FST",'Assignment Tool'!D1816,""))</f>
        <v/>
      </c>
    </row>
    <row r="1817" spans="7:7" x14ac:dyDescent="0.25">
      <c r="G1817" t="str">
        <f>IF('Assignment Tool'!C1817="","",IF('Assignment Tool'!C1817="FST",'Assignment Tool'!D1817,""))</f>
        <v/>
      </c>
    </row>
    <row r="1818" spans="7:7" x14ac:dyDescent="0.25">
      <c r="G1818" t="str">
        <f>IF('Assignment Tool'!C1818="","",IF('Assignment Tool'!C1818="FST",'Assignment Tool'!D1818,""))</f>
        <v/>
      </c>
    </row>
    <row r="1819" spans="7:7" x14ac:dyDescent="0.25">
      <c r="G1819" t="str">
        <f>IF('Assignment Tool'!C1819="","",IF('Assignment Tool'!C1819="FST",'Assignment Tool'!D1819,""))</f>
        <v/>
      </c>
    </row>
    <row r="1820" spans="7:7" x14ac:dyDescent="0.25">
      <c r="G1820" t="str">
        <f>IF('Assignment Tool'!C1820="","",IF('Assignment Tool'!C1820="FST",'Assignment Tool'!D1820,""))</f>
        <v/>
      </c>
    </row>
    <row r="1821" spans="7:7" x14ac:dyDescent="0.25">
      <c r="G1821" t="str">
        <f>IF('Assignment Tool'!C1821="","",IF('Assignment Tool'!C1821="FST",'Assignment Tool'!D1821,""))</f>
        <v/>
      </c>
    </row>
    <row r="1822" spans="7:7" x14ac:dyDescent="0.25">
      <c r="G1822" t="str">
        <f>IF('Assignment Tool'!C1822="","",IF('Assignment Tool'!C1822="FST",'Assignment Tool'!D1822,""))</f>
        <v/>
      </c>
    </row>
    <row r="1823" spans="7:7" x14ac:dyDescent="0.25">
      <c r="G1823" t="str">
        <f>IF('Assignment Tool'!C1823="","",IF('Assignment Tool'!C1823="FST",'Assignment Tool'!D1823,""))</f>
        <v/>
      </c>
    </row>
    <row r="1824" spans="7:7" x14ac:dyDescent="0.25">
      <c r="G1824" t="str">
        <f>IF('Assignment Tool'!C1824="","",IF('Assignment Tool'!C1824="FST",'Assignment Tool'!D1824,""))</f>
        <v/>
      </c>
    </row>
    <row r="1825" spans="7:7" x14ac:dyDescent="0.25">
      <c r="G1825" t="str">
        <f>IF('Assignment Tool'!C1825="","",IF('Assignment Tool'!C1825="FST",'Assignment Tool'!D1825,""))</f>
        <v/>
      </c>
    </row>
    <row r="1826" spans="7:7" x14ac:dyDescent="0.25">
      <c r="G1826" t="str">
        <f>IF('Assignment Tool'!C1826="","",IF('Assignment Tool'!C1826="FST",'Assignment Tool'!D1826,""))</f>
        <v/>
      </c>
    </row>
    <row r="1827" spans="7:7" x14ac:dyDescent="0.25">
      <c r="G1827" t="str">
        <f>IF('Assignment Tool'!C1827="","",IF('Assignment Tool'!C1827="FST",'Assignment Tool'!D1827,""))</f>
        <v/>
      </c>
    </row>
    <row r="1828" spans="7:7" x14ac:dyDescent="0.25">
      <c r="G1828" t="str">
        <f>IF('Assignment Tool'!C1828="","",IF('Assignment Tool'!C1828="FST",'Assignment Tool'!D1828,""))</f>
        <v/>
      </c>
    </row>
    <row r="1829" spans="7:7" x14ac:dyDescent="0.25">
      <c r="G1829" t="str">
        <f>IF('Assignment Tool'!C1829="","",IF('Assignment Tool'!C1829="FST",'Assignment Tool'!D1829,""))</f>
        <v/>
      </c>
    </row>
    <row r="1830" spans="7:7" x14ac:dyDescent="0.25">
      <c r="G1830" t="str">
        <f>IF('Assignment Tool'!C1830="","",IF('Assignment Tool'!C1830="FST",'Assignment Tool'!D1830,""))</f>
        <v/>
      </c>
    </row>
    <row r="1831" spans="7:7" x14ac:dyDescent="0.25">
      <c r="G1831" t="str">
        <f>IF('Assignment Tool'!C1831="","",IF('Assignment Tool'!C1831="FST",'Assignment Tool'!D1831,""))</f>
        <v/>
      </c>
    </row>
    <row r="1832" spans="7:7" x14ac:dyDescent="0.25">
      <c r="G1832" t="str">
        <f>IF('Assignment Tool'!C1832="","",IF('Assignment Tool'!C1832="FST",'Assignment Tool'!D1832,""))</f>
        <v/>
      </c>
    </row>
    <row r="1833" spans="7:7" x14ac:dyDescent="0.25">
      <c r="G1833" t="str">
        <f>IF('Assignment Tool'!C1833="","",IF('Assignment Tool'!C1833="FST",'Assignment Tool'!D1833,""))</f>
        <v/>
      </c>
    </row>
    <row r="1834" spans="7:7" x14ac:dyDescent="0.25">
      <c r="G1834" t="str">
        <f>IF('Assignment Tool'!C1834="","",IF('Assignment Tool'!C1834="FST",'Assignment Tool'!D1834,""))</f>
        <v/>
      </c>
    </row>
    <row r="1835" spans="7:7" x14ac:dyDescent="0.25">
      <c r="G1835" t="str">
        <f>IF('Assignment Tool'!C1835="","",IF('Assignment Tool'!C1835="FST",'Assignment Tool'!D1835,""))</f>
        <v/>
      </c>
    </row>
    <row r="1836" spans="7:7" x14ac:dyDescent="0.25">
      <c r="G1836" t="str">
        <f>IF('Assignment Tool'!C1836="","",IF('Assignment Tool'!C1836="FST",'Assignment Tool'!D1836,""))</f>
        <v/>
      </c>
    </row>
    <row r="1837" spans="7:7" x14ac:dyDescent="0.25">
      <c r="G1837" t="str">
        <f>IF('Assignment Tool'!C1837="","",IF('Assignment Tool'!C1837="FST",'Assignment Tool'!D1837,""))</f>
        <v/>
      </c>
    </row>
    <row r="1838" spans="7:7" x14ac:dyDescent="0.25">
      <c r="G1838" t="str">
        <f>IF('Assignment Tool'!C1838="","",IF('Assignment Tool'!C1838="FST",'Assignment Tool'!D1838,""))</f>
        <v/>
      </c>
    </row>
    <row r="1839" spans="7:7" x14ac:dyDescent="0.25">
      <c r="G1839" t="str">
        <f>IF('Assignment Tool'!C1839="","",IF('Assignment Tool'!C1839="FST",'Assignment Tool'!D1839,""))</f>
        <v/>
      </c>
    </row>
    <row r="1840" spans="7:7" x14ac:dyDescent="0.25">
      <c r="G1840" t="str">
        <f>IF('Assignment Tool'!C1840="","",IF('Assignment Tool'!C1840="FST",'Assignment Tool'!D1840,""))</f>
        <v/>
      </c>
    </row>
    <row r="1841" spans="7:7" x14ac:dyDescent="0.25">
      <c r="G1841" t="str">
        <f>IF('Assignment Tool'!C1841="","",IF('Assignment Tool'!C1841="FST",'Assignment Tool'!D1841,""))</f>
        <v/>
      </c>
    </row>
    <row r="1842" spans="7:7" x14ac:dyDescent="0.25">
      <c r="G1842" t="str">
        <f>IF('Assignment Tool'!C1842="","",IF('Assignment Tool'!C1842="FST",'Assignment Tool'!D1842,""))</f>
        <v/>
      </c>
    </row>
    <row r="1843" spans="7:7" x14ac:dyDescent="0.25">
      <c r="G1843" t="str">
        <f>IF('Assignment Tool'!C1843="","",IF('Assignment Tool'!C1843="FST",'Assignment Tool'!D1843,""))</f>
        <v/>
      </c>
    </row>
    <row r="1844" spans="7:7" x14ac:dyDescent="0.25">
      <c r="G1844" t="str">
        <f>IF('Assignment Tool'!C1844="","",IF('Assignment Tool'!C1844="FST",'Assignment Tool'!D1844,""))</f>
        <v/>
      </c>
    </row>
    <row r="1845" spans="7:7" x14ac:dyDescent="0.25">
      <c r="G1845" t="str">
        <f>IF('Assignment Tool'!C1845="","",IF('Assignment Tool'!C1845="FST",'Assignment Tool'!D1845,""))</f>
        <v/>
      </c>
    </row>
    <row r="1846" spans="7:7" x14ac:dyDescent="0.25">
      <c r="G1846" t="str">
        <f>IF('Assignment Tool'!C1846="","",IF('Assignment Tool'!C1846="FST",'Assignment Tool'!D1846,""))</f>
        <v/>
      </c>
    </row>
    <row r="1847" spans="7:7" x14ac:dyDescent="0.25">
      <c r="G1847" t="str">
        <f>IF('Assignment Tool'!C1847="","",IF('Assignment Tool'!C1847="FST",'Assignment Tool'!D1847,""))</f>
        <v/>
      </c>
    </row>
    <row r="1848" spans="7:7" x14ac:dyDescent="0.25">
      <c r="G1848" t="str">
        <f>IF('Assignment Tool'!C1848="","",IF('Assignment Tool'!C1848="FST",'Assignment Tool'!D1848,""))</f>
        <v/>
      </c>
    </row>
    <row r="1849" spans="7:7" x14ac:dyDescent="0.25">
      <c r="G1849" t="str">
        <f>IF('Assignment Tool'!C1849="","",IF('Assignment Tool'!C1849="FST",'Assignment Tool'!D1849,""))</f>
        <v/>
      </c>
    </row>
    <row r="1850" spans="7:7" x14ac:dyDescent="0.25">
      <c r="G1850" t="str">
        <f>IF('Assignment Tool'!C1850="","",IF('Assignment Tool'!C1850="FST",'Assignment Tool'!D1850,""))</f>
        <v/>
      </c>
    </row>
    <row r="1851" spans="7:7" x14ac:dyDescent="0.25">
      <c r="G1851" t="str">
        <f>IF('Assignment Tool'!C1851="","",IF('Assignment Tool'!C1851="FST",'Assignment Tool'!D1851,""))</f>
        <v/>
      </c>
    </row>
    <row r="1852" spans="7:7" x14ac:dyDescent="0.25">
      <c r="G1852" t="str">
        <f>IF('Assignment Tool'!C1852="","",IF('Assignment Tool'!C1852="FST",'Assignment Tool'!D1852,""))</f>
        <v/>
      </c>
    </row>
    <row r="1853" spans="7:7" x14ac:dyDescent="0.25">
      <c r="G1853" t="str">
        <f>IF('Assignment Tool'!C1853="","",IF('Assignment Tool'!C1853="FST",'Assignment Tool'!D1853,""))</f>
        <v/>
      </c>
    </row>
    <row r="1854" spans="7:7" x14ac:dyDescent="0.25">
      <c r="G1854" t="str">
        <f>IF('Assignment Tool'!C1854="","",IF('Assignment Tool'!C1854="FST",'Assignment Tool'!D1854,""))</f>
        <v/>
      </c>
    </row>
    <row r="1855" spans="7:7" x14ac:dyDescent="0.25">
      <c r="G1855" t="str">
        <f>IF('Assignment Tool'!C1855="","",IF('Assignment Tool'!C1855="FST",'Assignment Tool'!D1855,""))</f>
        <v/>
      </c>
    </row>
    <row r="1856" spans="7:7" x14ac:dyDescent="0.25">
      <c r="G1856" t="str">
        <f>IF('Assignment Tool'!C1856="","",IF('Assignment Tool'!C1856="FST",'Assignment Tool'!D1856,""))</f>
        <v/>
      </c>
    </row>
    <row r="1857" spans="7:7" x14ac:dyDescent="0.25">
      <c r="G1857" t="str">
        <f>IF('Assignment Tool'!C1857="","",IF('Assignment Tool'!C1857="FST",'Assignment Tool'!D1857,""))</f>
        <v/>
      </c>
    </row>
    <row r="1858" spans="7:7" x14ac:dyDescent="0.25">
      <c r="G1858" t="str">
        <f>IF('Assignment Tool'!C1858="","",IF('Assignment Tool'!C1858="FST",'Assignment Tool'!D1858,""))</f>
        <v/>
      </c>
    </row>
    <row r="1859" spans="7:7" x14ac:dyDescent="0.25">
      <c r="G1859" t="str">
        <f>IF('Assignment Tool'!C1859="","",IF('Assignment Tool'!C1859="FST",'Assignment Tool'!D1859,""))</f>
        <v/>
      </c>
    </row>
    <row r="1860" spans="7:7" x14ac:dyDescent="0.25">
      <c r="G1860" t="str">
        <f>IF('Assignment Tool'!C1860="","",IF('Assignment Tool'!C1860="FST",'Assignment Tool'!D1860,""))</f>
        <v/>
      </c>
    </row>
    <row r="1861" spans="7:7" x14ac:dyDescent="0.25">
      <c r="G1861" t="str">
        <f>IF('Assignment Tool'!C1861="","",IF('Assignment Tool'!C1861="FST",'Assignment Tool'!D1861,""))</f>
        <v/>
      </c>
    </row>
    <row r="1862" spans="7:7" x14ac:dyDescent="0.25">
      <c r="G1862" t="str">
        <f>IF('Assignment Tool'!C1862="","",IF('Assignment Tool'!C1862="FST",'Assignment Tool'!D1862,""))</f>
        <v/>
      </c>
    </row>
    <row r="1863" spans="7:7" x14ac:dyDescent="0.25">
      <c r="G1863" t="str">
        <f>IF('Assignment Tool'!C1863="","",IF('Assignment Tool'!C1863="FST",'Assignment Tool'!D1863,""))</f>
        <v/>
      </c>
    </row>
    <row r="1864" spans="7:7" x14ac:dyDescent="0.25">
      <c r="G1864" t="str">
        <f>IF('Assignment Tool'!C1864="","",IF('Assignment Tool'!C1864="FST",'Assignment Tool'!D1864,""))</f>
        <v/>
      </c>
    </row>
    <row r="1865" spans="7:7" x14ac:dyDescent="0.25">
      <c r="G1865" t="str">
        <f>IF('Assignment Tool'!C1865="","",IF('Assignment Tool'!C1865="FST",'Assignment Tool'!D1865,""))</f>
        <v/>
      </c>
    </row>
    <row r="1866" spans="7:7" x14ac:dyDescent="0.25">
      <c r="G1866" t="str">
        <f>IF('Assignment Tool'!C1866="","",IF('Assignment Tool'!C1866="FST",'Assignment Tool'!D1866,""))</f>
        <v/>
      </c>
    </row>
    <row r="1867" spans="7:7" x14ac:dyDescent="0.25">
      <c r="G1867" t="str">
        <f>IF('Assignment Tool'!C1867="","",IF('Assignment Tool'!C1867="FST",'Assignment Tool'!D1867,""))</f>
        <v/>
      </c>
    </row>
    <row r="1868" spans="7:7" x14ac:dyDescent="0.25">
      <c r="G1868" t="str">
        <f>IF('Assignment Tool'!C1868="","",IF('Assignment Tool'!C1868="FST",'Assignment Tool'!D1868,""))</f>
        <v/>
      </c>
    </row>
    <row r="1869" spans="7:7" x14ac:dyDescent="0.25">
      <c r="G1869" t="str">
        <f>IF('Assignment Tool'!C1869="","",IF('Assignment Tool'!C1869="FST",'Assignment Tool'!D1869,""))</f>
        <v/>
      </c>
    </row>
    <row r="1870" spans="7:7" x14ac:dyDescent="0.25">
      <c r="G1870" t="str">
        <f>IF('Assignment Tool'!C1870="","",IF('Assignment Tool'!C1870="FST",'Assignment Tool'!D1870,""))</f>
        <v/>
      </c>
    </row>
    <row r="1871" spans="7:7" x14ac:dyDescent="0.25">
      <c r="G1871" t="str">
        <f>IF('Assignment Tool'!C1871="","",IF('Assignment Tool'!C1871="FST",'Assignment Tool'!D1871,""))</f>
        <v/>
      </c>
    </row>
    <row r="1872" spans="7:7" x14ac:dyDescent="0.25">
      <c r="G1872" t="str">
        <f>IF('Assignment Tool'!C1872="","",IF('Assignment Tool'!C1872="FST",'Assignment Tool'!D1872,""))</f>
        <v/>
      </c>
    </row>
    <row r="1873" spans="7:7" x14ac:dyDescent="0.25">
      <c r="G1873" t="str">
        <f>IF('Assignment Tool'!C1873="","",IF('Assignment Tool'!C1873="FST",'Assignment Tool'!D1873,""))</f>
        <v/>
      </c>
    </row>
    <row r="1874" spans="7:7" x14ac:dyDescent="0.25">
      <c r="G1874" t="str">
        <f>IF('Assignment Tool'!C1874="","",IF('Assignment Tool'!C1874="FST",'Assignment Tool'!D1874,""))</f>
        <v/>
      </c>
    </row>
    <row r="1875" spans="7:7" x14ac:dyDescent="0.25">
      <c r="G1875" t="str">
        <f>IF('Assignment Tool'!C1875="","",IF('Assignment Tool'!C1875="FST",'Assignment Tool'!D1875,""))</f>
        <v/>
      </c>
    </row>
    <row r="1876" spans="7:7" x14ac:dyDescent="0.25">
      <c r="G1876" t="str">
        <f>IF('Assignment Tool'!C1876="","",IF('Assignment Tool'!C1876="FST",'Assignment Tool'!D1876,""))</f>
        <v/>
      </c>
    </row>
    <row r="1877" spans="7:7" x14ac:dyDescent="0.25">
      <c r="G1877" t="str">
        <f>IF('Assignment Tool'!C1877="","",IF('Assignment Tool'!C1877="FST",'Assignment Tool'!D1877,""))</f>
        <v/>
      </c>
    </row>
    <row r="1878" spans="7:7" x14ac:dyDescent="0.25">
      <c r="G1878" t="str">
        <f>IF('Assignment Tool'!C1878="","",IF('Assignment Tool'!C1878="FST",'Assignment Tool'!D1878,""))</f>
        <v/>
      </c>
    </row>
    <row r="1879" spans="7:7" x14ac:dyDescent="0.25">
      <c r="G1879" t="str">
        <f>IF('Assignment Tool'!C1879="","",IF('Assignment Tool'!C1879="FST",'Assignment Tool'!D1879,""))</f>
        <v/>
      </c>
    </row>
    <row r="1880" spans="7:7" x14ac:dyDescent="0.25">
      <c r="G1880" t="str">
        <f>IF('Assignment Tool'!C1880="","",IF('Assignment Tool'!C1880="FST",'Assignment Tool'!D1880,""))</f>
        <v/>
      </c>
    </row>
    <row r="1881" spans="7:7" x14ac:dyDescent="0.25">
      <c r="G1881" t="str">
        <f>IF('Assignment Tool'!C1881="","",IF('Assignment Tool'!C1881="FST",'Assignment Tool'!D1881,""))</f>
        <v/>
      </c>
    </row>
    <row r="1882" spans="7:7" x14ac:dyDescent="0.25">
      <c r="G1882" t="str">
        <f>IF('Assignment Tool'!C1882="","",IF('Assignment Tool'!C1882="FST",'Assignment Tool'!D1882,""))</f>
        <v/>
      </c>
    </row>
    <row r="1883" spans="7:7" x14ac:dyDescent="0.25">
      <c r="G1883" t="str">
        <f>IF('Assignment Tool'!C1883="","",IF('Assignment Tool'!C1883="FST",'Assignment Tool'!D1883,""))</f>
        <v/>
      </c>
    </row>
    <row r="1884" spans="7:7" x14ac:dyDescent="0.25">
      <c r="G1884" t="str">
        <f>IF('Assignment Tool'!C1884="","",IF('Assignment Tool'!C1884="FST",'Assignment Tool'!D1884,""))</f>
        <v/>
      </c>
    </row>
    <row r="1885" spans="7:7" x14ac:dyDescent="0.25">
      <c r="G1885" t="str">
        <f>IF('Assignment Tool'!C1885="","",IF('Assignment Tool'!C1885="FST",'Assignment Tool'!D1885,""))</f>
        <v/>
      </c>
    </row>
    <row r="1886" spans="7:7" x14ac:dyDescent="0.25">
      <c r="G1886" t="str">
        <f>IF('Assignment Tool'!C1886="","",IF('Assignment Tool'!C1886="FST",'Assignment Tool'!D1886,""))</f>
        <v/>
      </c>
    </row>
    <row r="1887" spans="7:7" x14ac:dyDescent="0.25">
      <c r="G1887" t="str">
        <f>IF('Assignment Tool'!C1887="","",IF('Assignment Tool'!C1887="FST",'Assignment Tool'!D1887,""))</f>
        <v/>
      </c>
    </row>
    <row r="1888" spans="7:7" x14ac:dyDescent="0.25">
      <c r="G1888" t="str">
        <f>IF('Assignment Tool'!C1888="","",IF('Assignment Tool'!C1888="FST",'Assignment Tool'!D1888,""))</f>
        <v/>
      </c>
    </row>
    <row r="1889" spans="7:7" x14ac:dyDescent="0.25">
      <c r="G1889" t="str">
        <f>IF('Assignment Tool'!C1889="","",IF('Assignment Tool'!C1889="FST",'Assignment Tool'!D1889,""))</f>
        <v/>
      </c>
    </row>
    <row r="1890" spans="7:7" x14ac:dyDescent="0.25">
      <c r="G1890" t="str">
        <f>IF('Assignment Tool'!C1890="","",IF('Assignment Tool'!C1890="FST",'Assignment Tool'!D1890,""))</f>
        <v/>
      </c>
    </row>
    <row r="1891" spans="7:7" x14ac:dyDescent="0.25">
      <c r="G1891" t="str">
        <f>IF('Assignment Tool'!C1891="","",IF('Assignment Tool'!C1891="FST",'Assignment Tool'!D1891,""))</f>
        <v/>
      </c>
    </row>
    <row r="1892" spans="7:7" x14ac:dyDescent="0.25">
      <c r="G1892" t="str">
        <f>IF('Assignment Tool'!C1892="","",IF('Assignment Tool'!C1892="FST",'Assignment Tool'!D1892,""))</f>
        <v/>
      </c>
    </row>
    <row r="1893" spans="7:7" x14ac:dyDescent="0.25">
      <c r="G1893" t="str">
        <f>IF('Assignment Tool'!C1893="","",IF('Assignment Tool'!C1893="FST",'Assignment Tool'!D1893,""))</f>
        <v/>
      </c>
    </row>
    <row r="1894" spans="7:7" x14ac:dyDescent="0.25">
      <c r="G1894" t="str">
        <f>IF('Assignment Tool'!C1894="","",IF('Assignment Tool'!C1894="FST",'Assignment Tool'!D1894,""))</f>
        <v/>
      </c>
    </row>
    <row r="1895" spans="7:7" x14ac:dyDescent="0.25">
      <c r="G1895" t="str">
        <f>IF('Assignment Tool'!C1895="","",IF('Assignment Tool'!C1895="FST",'Assignment Tool'!D1895,""))</f>
        <v/>
      </c>
    </row>
    <row r="1896" spans="7:7" x14ac:dyDescent="0.25">
      <c r="G1896" t="str">
        <f>IF('Assignment Tool'!C1896="","",IF('Assignment Tool'!C1896="FST",'Assignment Tool'!D1896,""))</f>
        <v/>
      </c>
    </row>
    <row r="1897" spans="7:7" x14ac:dyDescent="0.25">
      <c r="G1897" t="str">
        <f>IF('Assignment Tool'!C1897="","",IF('Assignment Tool'!C1897="FST",'Assignment Tool'!D1897,""))</f>
        <v/>
      </c>
    </row>
    <row r="1898" spans="7:7" x14ac:dyDescent="0.25">
      <c r="G1898" t="str">
        <f>IF('Assignment Tool'!C1898="","",IF('Assignment Tool'!C1898="FST",'Assignment Tool'!D1898,""))</f>
        <v/>
      </c>
    </row>
    <row r="1899" spans="7:7" x14ac:dyDescent="0.25">
      <c r="G1899" t="str">
        <f>IF('Assignment Tool'!C1899="","",IF('Assignment Tool'!C1899="FST",'Assignment Tool'!D1899,""))</f>
        <v/>
      </c>
    </row>
    <row r="1900" spans="7:7" x14ac:dyDescent="0.25">
      <c r="G1900" t="str">
        <f>IF('Assignment Tool'!C1900="","",IF('Assignment Tool'!C1900="FST",'Assignment Tool'!D1900,""))</f>
        <v/>
      </c>
    </row>
    <row r="1901" spans="7:7" x14ac:dyDescent="0.25">
      <c r="G1901" t="str">
        <f>IF('Assignment Tool'!C1901="","",IF('Assignment Tool'!C1901="FST",'Assignment Tool'!D1901,""))</f>
        <v/>
      </c>
    </row>
    <row r="1902" spans="7:7" x14ac:dyDescent="0.25">
      <c r="G1902" t="str">
        <f>IF('Assignment Tool'!C1902="","",IF('Assignment Tool'!C1902="FST",'Assignment Tool'!D1902,""))</f>
        <v/>
      </c>
    </row>
    <row r="1903" spans="7:7" x14ac:dyDescent="0.25">
      <c r="G1903" t="str">
        <f>IF('Assignment Tool'!C1903="","",IF('Assignment Tool'!C1903="FST",'Assignment Tool'!D1903,""))</f>
        <v/>
      </c>
    </row>
    <row r="1904" spans="7:7" x14ac:dyDescent="0.25">
      <c r="G1904" t="str">
        <f>IF('Assignment Tool'!C1904="","",IF('Assignment Tool'!C1904="FST",'Assignment Tool'!D1904,""))</f>
        <v/>
      </c>
    </row>
    <row r="1905" spans="7:7" x14ac:dyDescent="0.25">
      <c r="G1905" t="str">
        <f>IF('Assignment Tool'!C1905="","",IF('Assignment Tool'!C1905="FST",'Assignment Tool'!D1905,""))</f>
        <v/>
      </c>
    </row>
    <row r="1906" spans="7:7" x14ac:dyDescent="0.25">
      <c r="G1906" t="str">
        <f>IF('Assignment Tool'!C1906="","",IF('Assignment Tool'!C1906="FST",'Assignment Tool'!D1906,""))</f>
        <v/>
      </c>
    </row>
    <row r="1907" spans="7:7" x14ac:dyDescent="0.25">
      <c r="G1907" t="str">
        <f>IF('Assignment Tool'!C1907="","",IF('Assignment Tool'!C1907="FST",'Assignment Tool'!D1907,""))</f>
        <v/>
      </c>
    </row>
    <row r="1908" spans="7:7" x14ac:dyDescent="0.25">
      <c r="G1908" t="str">
        <f>IF('Assignment Tool'!C1908="","",IF('Assignment Tool'!C1908="FST",'Assignment Tool'!D1908,""))</f>
        <v/>
      </c>
    </row>
    <row r="1909" spans="7:7" x14ac:dyDescent="0.25">
      <c r="G1909" t="str">
        <f>IF('Assignment Tool'!C1909="","",IF('Assignment Tool'!C1909="FST",'Assignment Tool'!D1909,""))</f>
        <v/>
      </c>
    </row>
    <row r="1910" spans="7:7" x14ac:dyDescent="0.25">
      <c r="G1910" t="str">
        <f>IF('Assignment Tool'!C1910="","",IF('Assignment Tool'!C1910="FST",'Assignment Tool'!D1910,""))</f>
        <v/>
      </c>
    </row>
    <row r="1911" spans="7:7" x14ac:dyDescent="0.25">
      <c r="G1911" t="str">
        <f>IF('Assignment Tool'!C1911="","",IF('Assignment Tool'!C1911="FST",'Assignment Tool'!D1911,""))</f>
        <v/>
      </c>
    </row>
    <row r="1912" spans="7:7" x14ac:dyDescent="0.25">
      <c r="G1912" t="str">
        <f>IF('Assignment Tool'!C1912="","",IF('Assignment Tool'!C1912="FST",'Assignment Tool'!D1912,""))</f>
        <v/>
      </c>
    </row>
    <row r="1913" spans="7:7" x14ac:dyDescent="0.25">
      <c r="G1913" t="str">
        <f>IF('Assignment Tool'!C1913="","",IF('Assignment Tool'!C1913="FST",'Assignment Tool'!D1913,""))</f>
        <v/>
      </c>
    </row>
    <row r="1914" spans="7:7" x14ac:dyDescent="0.25">
      <c r="G1914" t="str">
        <f>IF('Assignment Tool'!C1914="","",IF('Assignment Tool'!C1914="FST",'Assignment Tool'!D1914,""))</f>
        <v/>
      </c>
    </row>
    <row r="1915" spans="7:7" x14ac:dyDescent="0.25">
      <c r="G1915" t="str">
        <f>IF('Assignment Tool'!C1915="","",IF('Assignment Tool'!C1915="FST",'Assignment Tool'!D1915,""))</f>
        <v/>
      </c>
    </row>
    <row r="1916" spans="7:7" x14ac:dyDescent="0.25">
      <c r="G1916" t="str">
        <f>IF('Assignment Tool'!C1916="","",IF('Assignment Tool'!C1916="FST",'Assignment Tool'!D1916,""))</f>
        <v/>
      </c>
    </row>
    <row r="1917" spans="7:7" x14ac:dyDescent="0.25">
      <c r="G1917" t="str">
        <f>IF('Assignment Tool'!C1917="","",IF('Assignment Tool'!C1917="FST",'Assignment Tool'!D1917,""))</f>
        <v/>
      </c>
    </row>
    <row r="1918" spans="7:7" x14ac:dyDescent="0.25">
      <c r="G1918" t="str">
        <f>IF('Assignment Tool'!C1918="","",IF('Assignment Tool'!C1918="FST",'Assignment Tool'!D1918,""))</f>
        <v/>
      </c>
    </row>
    <row r="1919" spans="7:7" x14ac:dyDescent="0.25">
      <c r="G1919" t="str">
        <f>IF('Assignment Tool'!C1919="","",IF('Assignment Tool'!C1919="FST",'Assignment Tool'!D1919,""))</f>
        <v/>
      </c>
    </row>
    <row r="1920" spans="7:7" x14ac:dyDescent="0.25">
      <c r="G1920" t="str">
        <f>IF('Assignment Tool'!C1920="","",IF('Assignment Tool'!C1920="FST",'Assignment Tool'!D1920,""))</f>
        <v/>
      </c>
    </row>
    <row r="1921" spans="7:7" x14ac:dyDescent="0.25">
      <c r="G1921" t="str">
        <f>IF('Assignment Tool'!C1921="","",IF('Assignment Tool'!C1921="FST",'Assignment Tool'!D1921,""))</f>
        <v/>
      </c>
    </row>
    <row r="1922" spans="7:7" x14ac:dyDescent="0.25">
      <c r="G1922" t="str">
        <f>IF('Assignment Tool'!C1922="","",IF('Assignment Tool'!C1922="FST",'Assignment Tool'!D1922,""))</f>
        <v/>
      </c>
    </row>
    <row r="1923" spans="7:7" x14ac:dyDescent="0.25">
      <c r="G1923" t="str">
        <f>IF('Assignment Tool'!C1923="","",IF('Assignment Tool'!C1923="FST",'Assignment Tool'!D1923,""))</f>
        <v/>
      </c>
    </row>
    <row r="1924" spans="7:7" x14ac:dyDescent="0.25">
      <c r="G1924" t="str">
        <f>IF('Assignment Tool'!C1924="","",IF('Assignment Tool'!C1924="FST",'Assignment Tool'!D1924,""))</f>
        <v/>
      </c>
    </row>
    <row r="1925" spans="7:7" x14ac:dyDescent="0.25">
      <c r="G1925" t="str">
        <f>IF('Assignment Tool'!C1925="","",IF('Assignment Tool'!C1925="FST",'Assignment Tool'!D1925,""))</f>
        <v/>
      </c>
    </row>
    <row r="1926" spans="7:7" x14ac:dyDescent="0.25">
      <c r="G1926" t="str">
        <f>IF('Assignment Tool'!C1926="","",IF('Assignment Tool'!C1926="FST",'Assignment Tool'!D1926,""))</f>
        <v/>
      </c>
    </row>
    <row r="1927" spans="7:7" x14ac:dyDescent="0.25">
      <c r="G1927" t="str">
        <f>IF('Assignment Tool'!C1927="","",IF('Assignment Tool'!C1927="FST",'Assignment Tool'!D1927,""))</f>
        <v/>
      </c>
    </row>
    <row r="1928" spans="7:7" x14ac:dyDescent="0.25">
      <c r="G1928" t="str">
        <f>IF('Assignment Tool'!C1928="","",IF('Assignment Tool'!C1928="FST",'Assignment Tool'!D1928,""))</f>
        <v/>
      </c>
    </row>
    <row r="1929" spans="7:7" x14ac:dyDescent="0.25">
      <c r="G1929" t="str">
        <f>IF('Assignment Tool'!C1929="","",IF('Assignment Tool'!C1929="FST",'Assignment Tool'!D1929,""))</f>
        <v/>
      </c>
    </row>
    <row r="1930" spans="7:7" x14ac:dyDescent="0.25">
      <c r="G1930" t="str">
        <f>IF('Assignment Tool'!C1930="","",IF('Assignment Tool'!C1930="FST",'Assignment Tool'!D1930,""))</f>
        <v/>
      </c>
    </row>
    <row r="1931" spans="7:7" x14ac:dyDescent="0.25">
      <c r="G1931" t="str">
        <f>IF('Assignment Tool'!C1931="","",IF('Assignment Tool'!C1931="FST",'Assignment Tool'!D1931,""))</f>
        <v/>
      </c>
    </row>
    <row r="1932" spans="7:7" x14ac:dyDescent="0.25">
      <c r="G1932" t="str">
        <f>IF('Assignment Tool'!C1932="","",IF('Assignment Tool'!C1932="FST",'Assignment Tool'!D1932,""))</f>
        <v/>
      </c>
    </row>
    <row r="1933" spans="7:7" x14ac:dyDescent="0.25">
      <c r="G1933" t="str">
        <f>IF('Assignment Tool'!C1933="","",IF('Assignment Tool'!C1933="FST",'Assignment Tool'!D1933,""))</f>
        <v/>
      </c>
    </row>
    <row r="1934" spans="7:7" x14ac:dyDescent="0.25">
      <c r="G1934" t="str">
        <f>IF('Assignment Tool'!C1934="","",IF('Assignment Tool'!C1934="FST",'Assignment Tool'!D1934,""))</f>
        <v/>
      </c>
    </row>
    <row r="1935" spans="7:7" x14ac:dyDescent="0.25">
      <c r="G1935" t="str">
        <f>IF('Assignment Tool'!C1935="","",IF('Assignment Tool'!C1935="FST",'Assignment Tool'!D1935,""))</f>
        <v/>
      </c>
    </row>
    <row r="1936" spans="7:7" x14ac:dyDescent="0.25">
      <c r="G1936" t="str">
        <f>IF('Assignment Tool'!C1936="","",IF('Assignment Tool'!C1936="FST",'Assignment Tool'!D1936,""))</f>
        <v/>
      </c>
    </row>
    <row r="1937" spans="7:7" x14ac:dyDescent="0.25">
      <c r="G1937" t="str">
        <f>IF('Assignment Tool'!C1937="","",IF('Assignment Tool'!C1937="FST",'Assignment Tool'!D1937,""))</f>
        <v/>
      </c>
    </row>
    <row r="1938" spans="7:7" x14ac:dyDescent="0.25">
      <c r="G1938" t="str">
        <f>IF('Assignment Tool'!C1938="","",IF('Assignment Tool'!C1938="FST",'Assignment Tool'!D1938,""))</f>
        <v/>
      </c>
    </row>
    <row r="1939" spans="7:7" x14ac:dyDescent="0.25">
      <c r="G1939" t="str">
        <f>IF('Assignment Tool'!C1939="","",IF('Assignment Tool'!C1939="FST",'Assignment Tool'!D1939,""))</f>
        <v/>
      </c>
    </row>
    <row r="1940" spans="7:7" x14ac:dyDescent="0.25">
      <c r="G1940" t="str">
        <f>IF('Assignment Tool'!C1940="","",IF('Assignment Tool'!C1940="FST",'Assignment Tool'!D1940,""))</f>
        <v/>
      </c>
    </row>
    <row r="1941" spans="7:7" x14ac:dyDescent="0.25">
      <c r="G1941" t="str">
        <f>IF('Assignment Tool'!C1941="","",IF('Assignment Tool'!C1941="FST",'Assignment Tool'!D1941,""))</f>
        <v/>
      </c>
    </row>
    <row r="1942" spans="7:7" x14ac:dyDescent="0.25">
      <c r="G1942" t="str">
        <f>IF('Assignment Tool'!C1942="","",IF('Assignment Tool'!C1942="FST",'Assignment Tool'!D1942,""))</f>
        <v/>
      </c>
    </row>
    <row r="1943" spans="7:7" x14ac:dyDescent="0.25">
      <c r="G1943" t="str">
        <f>IF('Assignment Tool'!C1943="","",IF('Assignment Tool'!C1943="FST",'Assignment Tool'!D1943,""))</f>
        <v/>
      </c>
    </row>
    <row r="1944" spans="7:7" x14ac:dyDescent="0.25">
      <c r="G1944" t="str">
        <f>IF('Assignment Tool'!C1944="","",IF('Assignment Tool'!C1944="FST",'Assignment Tool'!D1944,""))</f>
        <v/>
      </c>
    </row>
    <row r="1945" spans="7:7" x14ac:dyDescent="0.25">
      <c r="G1945" t="str">
        <f>IF('Assignment Tool'!C1945="","",IF('Assignment Tool'!C1945="FST",'Assignment Tool'!D1945,""))</f>
        <v/>
      </c>
    </row>
    <row r="1946" spans="7:7" x14ac:dyDescent="0.25">
      <c r="G1946" t="str">
        <f>IF('Assignment Tool'!C1946="","",IF('Assignment Tool'!C1946="FST",'Assignment Tool'!D1946,""))</f>
        <v/>
      </c>
    </row>
    <row r="1947" spans="7:7" x14ac:dyDescent="0.25">
      <c r="G1947" t="str">
        <f>IF('Assignment Tool'!C1947="","",IF('Assignment Tool'!C1947="FST",'Assignment Tool'!D1947,""))</f>
        <v/>
      </c>
    </row>
    <row r="1948" spans="7:7" x14ac:dyDescent="0.25">
      <c r="G1948" t="str">
        <f>IF('Assignment Tool'!C1948="","",IF('Assignment Tool'!C1948="FST",'Assignment Tool'!D1948,""))</f>
        <v/>
      </c>
    </row>
    <row r="1949" spans="7:7" x14ac:dyDescent="0.25">
      <c r="G1949" t="str">
        <f>IF('Assignment Tool'!C1949="","",IF('Assignment Tool'!C1949="FST",'Assignment Tool'!D1949,""))</f>
        <v/>
      </c>
    </row>
    <row r="1950" spans="7:7" x14ac:dyDescent="0.25">
      <c r="G1950" t="str">
        <f>IF('Assignment Tool'!C1950="","",IF('Assignment Tool'!C1950="FST",'Assignment Tool'!D1950,""))</f>
        <v/>
      </c>
    </row>
    <row r="1951" spans="7:7" x14ac:dyDescent="0.25">
      <c r="G1951" t="str">
        <f>IF('Assignment Tool'!C1951="","",IF('Assignment Tool'!C1951="FST",'Assignment Tool'!D1951,""))</f>
        <v/>
      </c>
    </row>
    <row r="1952" spans="7:7" x14ac:dyDescent="0.25">
      <c r="G1952" t="str">
        <f>IF('Assignment Tool'!C1952="","",IF('Assignment Tool'!C1952="FST",'Assignment Tool'!D1952,""))</f>
        <v/>
      </c>
    </row>
    <row r="1953" spans="7:7" x14ac:dyDescent="0.25">
      <c r="G1953" t="str">
        <f>IF('Assignment Tool'!C1953="","",IF('Assignment Tool'!C1953="FST",'Assignment Tool'!D1953,""))</f>
        <v/>
      </c>
    </row>
    <row r="1954" spans="7:7" x14ac:dyDescent="0.25">
      <c r="G1954" t="str">
        <f>IF('Assignment Tool'!C1954="","",IF('Assignment Tool'!C1954="FST",'Assignment Tool'!D1954,""))</f>
        <v/>
      </c>
    </row>
    <row r="1955" spans="7:7" x14ac:dyDescent="0.25">
      <c r="G1955" t="str">
        <f>IF('Assignment Tool'!C1955="","",IF('Assignment Tool'!C1955="FST",'Assignment Tool'!D1955,""))</f>
        <v/>
      </c>
    </row>
    <row r="1956" spans="7:7" x14ac:dyDescent="0.25">
      <c r="G1956" t="str">
        <f>IF('Assignment Tool'!C1956="","",IF('Assignment Tool'!C1956="FST",'Assignment Tool'!D1956,""))</f>
        <v/>
      </c>
    </row>
    <row r="1957" spans="7:7" x14ac:dyDescent="0.25">
      <c r="G1957" t="str">
        <f>IF('Assignment Tool'!C1957="","",IF('Assignment Tool'!C1957="FST",'Assignment Tool'!D1957,""))</f>
        <v/>
      </c>
    </row>
    <row r="1958" spans="7:7" x14ac:dyDescent="0.25">
      <c r="G1958" t="str">
        <f>IF('Assignment Tool'!C1958="","",IF('Assignment Tool'!C1958="FST",'Assignment Tool'!D1958,""))</f>
        <v/>
      </c>
    </row>
    <row r="1959" spans="7:7" x14ac:dyDescent="0.25">
      <c r="G1959" t="str">
        <f>IF('Assignment Tool'!C1959="","",IF('Assignment Tool'!C1959="FST",'Assignment Tool'!D1959,""))</f>
        <v/>
      </c>
    </row>
    <row r="1960" spans="7:7" x14ac:dyDescent="0.25">
      <c r="G1960" t="str">
        <f>IF('Assignment Tool'!C1960="","",IF('Assignment Tool'!C1960="FST",'Assignment Tool'!D1960,""))</f>
        <v/>
      </c>
    </row>
    <row r="1961" spans="7:7" x14ac:dyDescent="0.25">
      <c r="G1961" t="str">
        <f>IF('Assignment Tool'!C1961="","",IF('Assignment Tool'!C1961="FST",'Assignment Tool'!D1961,""))</f>
        <v/>
      </c>
    </row>
    <row r="1962" spans="7:7" x14ac:dyDescent="0.25">
      <c r="G1962" t="str">
        <f>IF('Assignment Tool'!C1962="","",IF('Assignment Tool'!C1962="FST",'Assignment Tool'!D1962,""))</f>
        <v/>
      </c>
    </row>
    <row r="1963" spans="7:7" x14ac:dyDescent="0.25">
      <c r="G1963" t="str">
        <f>IF('Assignment Tool'!C1963="","",IF('Assignment Tool'!C1963="FST",'Assignment Tool'!D1963,""))</f>
        <v/>
      </c>
    </row>
    <row r="1964" spans="7:7" x14ac:dyDescent="0.25">
      <c r="G1964" t="str">
        <f>IF('Assignment Tool'!C1964="","",IF('Assignment Tool'!C1964="FST",'Assignment Tool'!D1964,""))</f>
        <v/>
      </c>
    </row>
    <row r="1965" spans="7:7" x14ac:dyDescent="0.25">
      <c r="G1965" t="str">
        <f>IF('Assignment Tool'!C1965="","",IF('Assignment Tool'!C1965="FST",'Assignment Tool'!D1965,""))</f>
        <v/>
      </c>
    </row>
    <row r="1966" spans="7:7" x14ac:dyDescent="0.25">
      <c r="G1966" t="str">
        <f>IF('Assignment Tool'!C1966="","",IF('Assignment Tool'!C1966="FST",'Assignment Tool'!D1966,""))</f>
        <v/>
      </c>
    </row>
    <row r="1967" spans="7:7" x14ac:dyDescent="0.25">
      <c r="G1967" t="str">
        <f>IF('Assignment Tool'!C1967="","",IF('Assignment Tool'!C1967="FST",'Assignment Tool'!D1967,""))</f>
        <v/>
      </c>
    </row>
    <row r="1968" spans="7:7" x14ac:dyDescent="0.25">
      <c r="G1968" t="str">
        <f>IF('Assignment Tool'!C1968="","",IF('Assignment Tool'!C1968="FST",'Assignment Tool'!D1968,""))</f>
        <v/>
      </c>
    </row>
    <row r="1969" spans="7:7" x14ac:dyDescent="0.25">
      <c r="G1969" t="str">
        <f>IF('Assignment Tool'!C1969="","",IF('Assignment Tool'!C1969="FST",'Assignment Tool'!D1969,""))</f>
        <v/>
      </c>
    </row>
    <row r="1970" spans="7:7" x14ac:dyDescent="0.25">
      <c r="G1970" t="str">
        <f>IF('Assignment Tool'!C1970="","",IF('Assignment Tool'!C1970="FST",'Assignment Tool'!D1970,""))</f>
        <v/>
      </c>
    </row>
    <row r="1971" spans="7:7" x14ac:dyDescent="0.25">
      <c r="G1971" t="str">
        <f>IF('Assignment Tool'!C1971="","",IF('Assignment Tool'!C1971="FST",'Assignment Tool'!D1971,""))</f>
        <v/>
      </c>
    </row>
    <row r="1972" spans="7:7" x14ac:dyDescent="0.25">
      <c r="G1972" t="str">
        <f>IF('Assignment Tool'!C1972="","",IF('Assignment Tool'!C1972="FST",'Assignment Tool'!D1972,""))</f>
        <v/>
      </c>
    </row>
    <row r="1973" spans="7:7" x14ac:dyDescent="0.25">
      <c r="G1973" t="str">
        <f>IF('Assignment Tool'!C1973="","",IF('Assignment Tool'!C1973="FST",'Assignment Tool'!D1973,""))</f>
        <v/>
      </c>
    </row>
    <row r="1974" spans="7:7" x14ac:dyDescent="0.25">
      <c r="G1974" t="str">
        <f>IF('Assignment Tool'!C1974="","",IF('Assignment Tool'!C1974="FST",'Assignment Tool'!D1974,""))</f>
        <v/>
      </c>
    </row>
    <row r="1975" spans="7:7" x14ac:dyDescent="0.25">
      <c r="G1975" t="str">
        <f>IF('Assignment Tool'!C1975="","",IF('Assignment Tool'!C1975="FST",'Assignment Tool'!D1975,""))</f>
        <v/>
      </c>
    </row>
    <row r="1976" spans="7:7" x14ac:dyDescent="0.25">
      <c r="G1976" t="str">
        <f>IF('Assignment Tool'!C1976="","",IF('Assignment Tool'!C1976="FST",'Assignment Tool'!D1976,""))</f>
        <v/>
      </c>
    </row>
    <row r="1977" spans="7:7" x14ac:dyDescent="0.25">
      <c r="G1977" t="str">
        <f>IF('Assignment Tool'!C1977="","",IF('Assignment Tool'!C1977="FST",'Assignment Tool'!D1977,""))</f>
        <v/>
      </c>
    </row>
    <row r="1978" spans="7:7" x14ac:dyDescent="0.25">
      <c r="G1978" t="str">
        <f>IF('Assignment Tool'!C1978="","",IF('Assignment Tool'!C1978="FST",'Assignment Tool'!D1978,""))</f>
        <v/>
      </c>
    </row>
    <row r="1979" spans="7:7" x14ac:dyDescent="0.25">
      <c r="G1979" t="str">
        <f>IF('Assignment Tool'!C1979="","",IF('Assignment Tool'!C1979="FST",'Assignment Tool'!D1979,""))</f>
        <v/>
      </c>
    </row>
    <row r="1980" spans="7:7" x14ac:dyDescent="0.25">
      <c r="G1980" t="str">
        <f>IF('Assignment Tool'!C1980="","",IF('Assignment Tool'!C1980="FST",'Assignment Tool'!D1980,""))</f>
        <v/>
      </c>
    </row>
    <row r="1981" spans="7:7" x14ac:dyDescent="0.25">
      <c r="G1981" t="str">
        <f>IF('Assignment Tool'!C1981="","",IF('Assignment Tool'!C1981="FST",'Assignment Tool'!D1981,""))</f>
        <v/>
      </c>
    </row>
    <row r="1982" spans="7:7" x14ac:dyDescent="0.25">
      <c r="G1982" t="str">
        <f>IF('Assignment Tool'!C1982="","",IF('Assignment Tool'!C1982="FST",'Assignment Tool'!D1982,""))</f>
        <v/>
      </c>
    </row>
    <row r="1983" spans="7:7" x14ac:dyDescent="0.25">
      <c r="G1983" t="str">
        <f>IF('Assignment Tool'!C1983="","",IF('Assignment Tool'!C1983="FST",'Assignment Tool'!D1983,""))</f>
        <v/>
      </c>
    </row>
    <row r="1984" spans="7:7" x14ac:dyDescent="0.25">
      <c r="G1984" t="str">
        <f>IF('Assignment Tool'!C1984="","",IF('Assignment Tool'!C1984="FST",'Assignment Tool'!D1984,""))</f>
        <v/>
      </c>
    </row>
    <row r="1985" spans="7:7" x14ac:dyDescent="0.25">
      <c r="G1985" t="str">
        <f>IF('Assignment Tool'!C1985="","",IF('Assignment Tool'!C1985="FST",'Assignment Tool'!D1985,""))</f>
        <v/>
      </c>
    </row>
    <row r="1986" spans="7:7" x14ac:dyDescent="0.25">
      <c r="G1986" t="str">
        <f>IF('Assignment Tool'!C1986="","",IF('Assignment Tool'!C1986="FST",'Assignment Tool'!D1986,""))</f>
        <v/>
      </c>
    </row>
    <row r="1987" spans="7:7" x14ac:dyDescent="0.25">
      <c r="G1987" t="str">
        <f>IF('Assignment Tool'!C1987="","",IF('Assignment Tool'!C1987="FST",'Assignment Tool'!D1987,""))</f>
        <v/>
      </c>
    </row>
    <row r="1988" spans="7:7" x14ac:dyDescent="0.25">
      <c r="G1988" t="str">
        <f>IF('Assignment Tool'!C1988="","",IF('Assignment Tool'!C1988="FST",'Assignment Tool'!D1988,""))</f>
        <v/>
      </c>
    </row>
    <row r="1989" spans="7:7" x14ac:dyDescent="0.25">
      <c r="G1989" t="str">
        <f>IF('Assignment Tool'!C1989="","",IF('Assignment Tool'!C1989="FST",'Assignment Tool'!D1989,""))</f>
        <v/>
      </c>
    </row>
    <row r="1990" spans="7:7" x14ac:dyDescent="0.25">
      <c r="G1990" t="str">
        <f>IF('Assignment Tool'!C1990="","",IF('Assignment Tool'!C1990="FST",'Assignment Tool'!D1990,""))</f>
        <v/>
      </c>
    </row>
    <row r="1991" spans="7:7" x14ac:dyDescent="0.25">
      <c r="G1991" t="str">
        <f>IF('Assignment Tool'!C1991="","",IF('Assignment Tool'!C1991="FST",'Assignment Tool'!D1991,""))</f>
        <v/>
      </c>
    </row>
    <row r="1992" spans="7:7" x14ac:dyDescent="0.25">
      <c r="G1992" t="str">
        <f>IF('Assignment Tool'!C1992="","",IF('Assignment Tool'!C1992="FST",'Assignment Tool'!D1992,""))</f>
        <v/>
      </c>
    </row>
    <row r="1993" spans="7:7" x14ac:dyDescent="0.25">
      <c r="G1993" t="str">
        <f>IF('Assignment Tool'!C1993="","",IF('Assignment Tool'!C1993="FST",'Assignment Tool'!D1993,""))</f>
        <v/>
      </c>
    </row>
    <row r="1994" spans="7:7" x14ac:dyDescent="0.25">
      <c r="G1994" t="str">
        <f>IF('Assignment Tool'!C1994="","",IF('Assignment Tool'!C1994="FST",'Assignment Tool'!D1994,""))</f>
        <v/>
      </c>
    </row>
    <row r="1995" spans="7:7" x14ac:dyDescent="0.25">
      <c r="G1995" t="str">
        <f>IF('Assignment Tool'!C1995="","",IF('Assignment Tool'!C1995="FST",'Assignment Tool'!D1995,""))</f>
        <v/>
      </c>
    </row>
    <row r="1996" spans="7:7" x14ac:dyDescent="0.25">
      <c r="G1996" t="str">
        <f>IF('Assignment Tool'!C1996="","",IF('Assignment Tool'!C1996="FST",'Assignment Tool'!D1996,""))</f>
        <v/>
      </c>
    </row>
    <row r="1997" spans="7:7" x14ac:dyDescent="0.25">
      <c r="G1997" t="str">
        <f>IF('Assignment Tool'!C1997="","",IF('Assignment Tool'!C1997="FST",'Assignment Tool'!D1997,""))</f>
        <v/>
      </c>
    </row>
    <row r="1998" spans="7:7" x14ac:dyDescent="0.25">
      <c r="G1998" t="str">
        <f>IF('Assignment Tool'!C1998="","",IF('Assignment Tool'!C1998="FST",'Assignment Tool'!D1998,""))</f>
        <v/>
      </c>
    </row>
    <row r="1999" spans="7:7" x14ac:dyDescent="0.25">
      <c r="G1999" t="str">
        <f>IF('Assignment Tool'!C1999="","",IF('Assignment Tool'!C1999="FST",'Assignment Tool'!D1999,""))</f>
        <v/>
      </c>
    </row>
    <row r="2000" spans="7:7" x14ac:dyDescent="0.25">
      <c r="G2000" t="str">
        <f>IF('Assignment Tool'!C2000="","",IF('Assignment Tool'!C2000="FST",'Assignment Tool'!D2000,""))</f>
        <v/>
      </c>
    </row>
    <row r="2001" spans="7:7" x14ac:dyDescent="0.25">
      <c r="G2001" t="str">
        <f>IF('Assignment Tool'!C2001="","",IF('Assignment Tool'!C2001="FST",'Assignment Tool'!D2001,""))</f>
        <v/>
      </c>
    </row>
    <row r="2002" spans="7:7" x14ac:dyDescent="0.25">
      <c r="G2002" t="str">
        <f>IF('Assignment Tool'!C2002="","",IF('Assignment Tool'!C2002="FST",'Assignment Tool'!D2002,""))</f>
        <v/>
      </c>
    </row>
    <row r="2003" spans="7:7" x14ac:dyDescent="0.25">
      <c r="G2003" t="str">
        <f>IF('Assignment Tool'!C2003="","",IF('Assignment Tool'!C2003="FST",'Assignment Tool'!D2003,""))</f>
        <v/>
      </c>
    </row>
    <row r="2004" spans="7:7" x14ac:dyDescent="0.25">
      <c r="G2004" t="str">
        <f>IF('Assignment Tool'!C2004="","",IF('Assignment Tool'!C2004="FST",'Assignment Tool'!D2004,""))</f>
        <v/>
      </c>
    </row>
    <row r="2005" spans="7:7" x14ac:dyDescent="0.25">
      <c r="G2005" t="str">
        <f>IF('Assignment Tool'!C2005="","",IF('Assignment Tool'!C2005="FST",'Assignment Tool'!D2005,""))</f>
        <v/>
      </c>
    </row>
    <row r="2006" spans="7:7" x14ac:dyDescent="0.25">
      <c r="G2006" t="str">
        <f>IF('Assignment Tool'!C2006="","",IF('Assignment Tool'!C2006="FST",'Assignment Tool'!D2006,""))</f>
        <v/>
      </c>
    </row>
    <row r="2007" spans="7:7" x14ac:dyDescent="0.25">
      <c r="G2007" t="str">
        <f>IF('Assignment Tool'!C2007="","",IF('Assignment Tool'!C2007="FST",'Assignment Tool'!D2007,""))</f>
        <v/>
      </c>
    </row>
    <row r="2008" spans="7:7" x14ac:dyDescent="0.25">
      <c r="G2008" t="str">
        <f>IF('Assignment Tool'!C2008="","",IF('Assignment Tool'!C2008="FST",'Assignment Tool'!D2008,""))</f>
        <v/>
      </c>
    </row>
    <row r="2009" spans="7:7" x14ac:dyDescent="0.25">
      <c r="G2009" t="str">
        <f>IF('Assignment Tool'!C2009="","",IF('Assignment Tool'!C2009="FST",'Assignment Tool'!D2009,""))</f>
        <v/>
      </c>
    </row>
    <row r="2010" spans="7:7" x14ac:dyDescent="0.25">
      <c r="G2010" t="str">
        <f>IF('Assignment Tool'!C2010="","",IF('Assignment Tool'!C2010="FST",'Assignment Tool'!D2010,""))</f>
        <v/>
      </c>
    </row>
    <row r="2011" spans="7:7" x14ac:dyDescent="0.25">
      <c r="G2011" t="str">
        <f>IF('Assignment Tool'!C2011="","",IF('Assignment Tool'!C2011="FST",'Assignment Tool'!D2011,""))</f>
        <v/>
      </c>
    </row>
    <row r="2012" spans="7:7" x14ac:dyDescent="0.25">
      <c r="G2012" t="str">
        <f>IF('Assignment Tool'!C2012="","",IF('Assignment Tool'!C2012="FST",'Assignment Tool'!D2012,""))</f>
        <v/>
      </c>
    </row>
    <row r="2013" spans="7:7" x14ac:dyDescent="0.25">
      <c r="G2013" t="str">
        <f>IF('Assignment Tool'!C2013="","",IF('Assignment Tool'!C2013="FST",'Assignment Tool'!D2013,""))</f>
        <v/>
      </c>
    </row>
    <row r="2014" spans="7:7" x14ac:dyDescent="0.25">
      <c r="G2014" t="str">
        <f>IF('Assignment Tool'!C2014="","",IF('Assignment Tool'!C2014="FST",'Assignment Tool'!D2014,""))</f>
        <v/>
      </c>
    </row>
    <row r="2015" spans="7:7" x14ac:dyDescent="0.25">
      <c r="G2015" t="str">
        <f>IF('Assignment Tool'!C2015="","",IF('Assignment Tool'!C2015="FST",'Assignment Tool'!D2015,""))</f>
        <v/>
      </c>
    </row>
    <row r="2016" spans="7:7" x14ac:dyDescent="0.25">
      <c r="G2016" t="str">
        <f>IF('Assignment Tool'!C2016="","",IF('Assignment Tool'!C2016="FST",'Assignment Tool'!D2016,""))</f>
        <v/>
      </c>
    </row>
    <row r="2017" spans="7:7" x14ac:dyDescent="0.25">
      <c r="G2017" t="str">
        <f>IF('Assignment Tool'!C2017="","",IF('Assignment Tool'!C2017="FST",'Assignment Tool'!D2017,""))</f>
        <v/>
      </c>
    </row>
    <row r="2018" spans="7:7" x14ac:dyDescent="0.25">
      <c r="G2018" t="str">
        <f>IF('Assignment Tool'!C2018="","",IF('Assignment Tool'!C2018="FST",'Assignment Tool'!D2018,""))</f>
        <v/>
      </c>
    </row>
    <row r="2019" spans="7:7" x14ac:dyDescent="0.25">
      <c r="G2019" t="str">
        <f>IF('Assignment Tool'!C2019="","",IF('Assignment Tool'!C2019="FST",'Assignment Tool'!D2019,""))</f>
        <v/>
      </c>
    </row>
    <row r="2020" spans="7:7" x14ac:dyDescent="0.25">
      <c r="G2020" t="str">
        <f>IF('Assignment Tool'!C2020="","",IF('Assignment Tool'!C2020="FST",'Assignment Tool'!D2020,""))</f>
        <v/>
      </c>
    </row>
    <row r="2021" spans="7:7" x14ac:dyDescent="0.25">
      <c r="G2021" t="str">
        <f>IF('Assignment Tool'!C2021="","",IF('Assignment Tool'!C2021="FST",'Assignment Tool'!D2021,""))</f>
        <v/>
      </c>
    </row>
    <row r="2022" spans="7:7" x14ac:dyDescent="0.25">
      <c r="G2022" t="str">
        <f>IF('Assignment Tool'!C2022="","",IF('Assignment Tool'!C2022="FST",'Assignment Tool'!D2022,""))</f>
        <v/>
      </c>
    </row>
    <row r="2023" spans="7:7" x14ac:dyDescent="0.25">
      <c r="G2023" t="str">
        <f>IF('Assignment Tool'!C2023="","",IF('Assignment Tool'!C2023="FST",'Assignment Tool'!D2023,""))</f>
        <v/>
      </c>
    </row>
    <row r="2024" spans="7:7" x14ac:dyDescent="0.25">
      <c r="G2024" t="str">
        <f>IF('Assignment Tool'!C2024="","",IF('Assignment Tool'!C2024="FST",'Assignment Tool'!D2024,""))</f>
        <v/>
      </c>
    </row>
    <row r="2025" spans="7:7" x14ac:dyDescent="0.25">
      <c r="G2025" t="str">
        <f>IF('Assignment Tool'!C2025="","",IF('Assignment Tool'!C2025="FST",'Assignment Tool'!D2025,""))</f>
        <v/>
      </c>
    </row>
    <row r="2026" spans="7:7" x14ac:dyDescent="0.25">
      <c r="G2026" t="str">
        <f>IF('Assignment Tool'!C2026="","",IF('Assignment Tool'!C2026="FST",'Assignment Tool'!D2026,""))</f>
        <v/>
      </c>
    </row>
    <row r="2027" spans="7:7" x14ac:dyDescent="0.25">
      <c r="G2027" t="str">
        <f>IF('Assignment Tool'!C2027="","",IF('Assignment Tool'!C2027="FST",'Assignment Tool'!D2027,""))</f>
        <v/>
      </c>
    </row>
    <row r="2028" spans="7:7" x14ac:dyDescent="0.25">
      <c r="G2028" t="str">
        <f>IF('Assignment Tool'!C2028="","",IF('Assignment Tool'!C2028="FST",'Assignment Tool'!D2028,""))</f>
        <v/>
      </c>
    </row>
    <row r="2029" spans="7:7" x14ac:dyDescent="0.25">
      <c r="G2029" t="str">
        <f>IF('Assignment Tool'!C2029="","",IF('Assignment Tool'!C2029="FST",'Assignment Tool'!D2029,""))</f>
        <v/>
      </c>
    </row>
    <row r="2030" spans="7:7" x14ac:dyDescent="0.25">
      <c r="G2030" t="str">
        <f>IF('Assignment Tool'!C2030="","",IF('Assignment Tool'!C2030="FST",'Assignment Tool'!D2030,""))</f>
        <v/>
      </c>
    </row>
    <row r="2031" spans="7:7" x14ac:dyDescent="0.25">
      <c r="G2031" t="str">
        <f>IF('Assignment Tool'!C2031="","",IF('Assignment Tool'!C2031="FST",'Assignment Tool'!D2031,""))</f>
        <v/>
      </c>
    </row>
    <row r="2032" spans="7:7" x14ac:dyDescent="0.25">
      <c r="G2032" t="str">
        <f>IF('Assignment Tool'!C2032="","",IF('Assignment Tool'!C2032="FST",'Assignment Tool'!D2032,""))</f>
        <v/>
      </c>
    </row>
    <row r="2033" spans="7:7" x14ac:dyDescent="0.25">
      <c r="G2033" t="str">
        <f>IF('Assignment Tool'!C2033="","",IF('Assignment Tool'!C2033="FST",'Assignment Tool'!D2033,""))</f>
        <v/>
      </c>
    </row>
    <row r="2034" spans="7:7" x14ac:dyDescent="0.25">
      <c r="G2034" t="str">
        <f>IF('Assignment Tool'!C2034="","",IF('Assignment Tool'!C2034="FST",'Assignment Tool'!D2034,""))</f>
        <v/>
      </c>
    </row>
    <row r="2035" spans="7:7" x14ac:dyDescent="0.25">
      <c r="G2035" t="str">
        <f>IF('Assignment Tool'!C2035="","",IF('Assignment Tool'!C2035="FST",'Assignment Tool'!D2035,""))</f>
        <v/>
      </c>
    </row>
    <row r="2036" spans="7:7" x14ac:dyDescent="0.25">
      <c r="G2036" t="str">
        <f>IF('Assignment Tool'!C2036="","",IF('Assignment Tool'!C2036="FST",'Assignment Tool'!D2036,""))</f>
        <v/>
      </c>
    </row>
    <row r="2037" spans="7:7" x14ac:dyDescent="0.25">
      <c r="G2037" t="str">
        <f>IF('Assignment Tool'!C2037="","",IF('Assignment Tool'!C2037="FST",'Assignment Tool'!D2037,""))</f>
        <v/>
      </c>
    </row>
    <row r="2038" spans="7:7" x14ac:dyDescent="0.25">
      <c r="G2038" t="str">
        <f>IF('Assignment Tool'!C2038="","",IF('Assignment Tool'!C2038="FST",'Assignment Tool'!D2038,""))</f>
        <v/>
      </c>
    </row>
    <row r="2039" spans="7:7" x14ac:dyDescent="0.25">
      <c r="G2039" t="str">
        <f>IF('Assignment Tool'!C2039="","",IF('Assignment Tool'!C2039="FST",'Assignment Tool'!D2039,""))</f>
        <v/>
      </c>
    </row>
    <row r="2040" spans="7:7" x14ac:dyDescent="0.25">
      <c r="G2040" t="str">
        <f>IF('Assignment Tool'!C2040="","",IF('Assignment Tool'!C2040="FST",'Assignment Tool'!D2040,""))</f>
        <v/>
      </c>
    </row>
    <row r="2041" spans="7:7" x14ac:dyDescent="0.25">
      <c r="G2041" t="str">
        <f>IF('Assignment Tool'!C2041="","",IF('Assignment Tool'!C2041="FST",'Assignment Tool'!D2041,""))</f>
        <v/>
      </c>
    </row>
    <row r="2042" spans="7:7" x14ac:dyDescent="0.25">
      <c r="G2042" t="str">
        <f>IF('Assignment Tool'!C2042="","",IF('Assignment Tool'!C2042="FST",'Assignment Tool'!D2042,""))</f>
        <v/>
      </c>
    </row>
    <row r="2043" spans="7:7" x14ac:dyDescent="0.25">
      <c r="G2043" t="str">
        <f>IF('Assignment Tool'!C2043="","",IF('Assignment Tool'!C2043="FST",'Assignment Tool'!D2043,""))</f>
        <v/>
      </c>
    </row>
    <row r="2044" spans="7:7" x14ac:dyDescent="0.25">
      <c r="G2044" t="str">
        <f>IF('Assignment Tool'!C2044="","",IF('Assignment Tool'!C2044="FST",'Assignment Tool'!D2044,""))</f>
        <v/>
      </c>
    </row>
    <row r="2045" spans="7:7" x14ac:dyDescent="0.25">
      <c r="G2045" t="str">
        <f>IF('Assignment Tool'!C2045="","",IF('Assignment Tool'!C2045="FST",'Assignment Tool'!D2045,""))</f>
        <v/>
      </c>
    </row>
    <row r="2046" spans="7:7" x14ac:dyDescent="0.25">
      <c r="G2046" t="str">
        <f>IF('Assignment Tool'!C2046="","",IF('Assignment Tool'!C2046="FST",'Assignment Tool'!D2046,""))</f>
        <v/>
      </c>
    </row>
    <row r="2047" spans="7:7" x14ac:dyDescent="0.25">
      <c r="G2047" t="str">
        <f>IF('Assignment Tool'!C2047="","",IF('Assignment Tool'!C2047="FST",'Assignment Tool'!D2047,""))</f>
        <v/>
      </c>
    </row>
    <row r="2048" spans="7:7" x14ac:dyDescent="0.25">
      <c r="G2048" t="str">
        <f>IF('Assignment Tool'!C2048="","",IF('Assignment Tool'!C2048="FST",'Assignment Tool'!D2048,""))</f>
        <v/>
      </c>
    </row>
    <row r="2049" spans="7:7" x14ac:dyDescent="0.25">
      <c r="G2049" t="str">
        <f>IF('Assignment Tool'!C2049="","",IF('Assignment Tool'!C2049="FST",'Assignment Tool'!D2049,""))</f>
        <v/>
      </c>
    </row>
    <row r="2050" spans="7:7" x14ac:dyDescent="0.25">
      <c r="G2050" t="str">
        <f>IF('Assignment Tool'!C2050="","",IF('Assignment Tool'!C2050="FST",'Assignment Tool'!D2050,""))</f>
        <v/>
      </c>
    </row>
  </sheetData>
  <dataValidations count="1">
    <dataValidation type="list" allowBlank="1" showInputMessage="1" showErrorMessage="1" sqref="E1" xr:uid="{00000000-0002-0000-0100-000000000000}">
      <formula1>"P,S"</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0"/>
  <dimension ref="A1:E1"/>
  <sheetViews>
    <sheetView workbookViewId="0">
      <selection activeCell="A2" sqref="A2"/>
    </sheetView>
  </sheetViews>
  <sheetFormatPr defaultRowHeight="15" x14ac:dyDescent="0.25"/>
  <cols>
    <col min="1" max="2" width="35.7109375" customWidth="1"/>
    <col min="3" max="5" width="15.7109375" customWidth="1"/>
  </cols>
  <sheetData>
    <row r="1" spans="1:5" x14ac:dyDescent="0.25">
      <c r="A1" s="120" t="s">
        <v>16</v>
      </c>
      <c r="B1" s="120" t="s">
        <v>17</v>
      </c>
      <c r="C1" s="121" t="s">
        <v>18</v>
      </c>
      <c r="D1" s="121" t="s">
        <v>19</v>
      </c>
      <c r="E1" s="121" t="s">
        <v>20</v>
      </c>
    </row>
  </sheetData>
  <dataValidations count="1">
    <dataValidation type="list" allowBlank="1" showInputMessage="1" showErrorMessage="1" sqref="E1" xr:uid="{00000000-0002-0000-0200-000000000000}">
      <formula1>"P,S"</formula1>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P499"/>
  <sheetViews>
    <sheetView workbookViewId="0">
      <pane xSplit="1" ySplit="1" topLeftCell="B2" activePane="bottomRight" state="frozen"/>
      <selection pane="topRight" activeCell="A9" sqref="A9"/>
      <selection pane="bottomLeft" activeCell="A9" sqref="A9"/>
      <selection pane="bottomRight" activeCell="B2" sqref="B2"/>
    </sheetView>
  </sheetViews>
  <sheetFormatPr defaultColWidth="7.140625" defaultRowHeight="15" x14ac:dyDescent="0.25"/>
  <cols>
    <col min="1" max="1" width="8.85546875" customWidth="1"/>
    <col min="2" max="2" width="10.7109375" style="2" customWidth="1"/>
    <col min="3" max="42" width="8.7109375" style="2" customWidth="1"/>
    <col min="43" max="16384" width="7.140625" style="2"/>
  </cols>
  <sheetData>
    <row r="1" spans="1:42" s="20" customFormat="1" ht="52.5" customHeight="1" x14ac:dyDescent="0.25">
      <c r="A1" s="10" t="s">
        <v>21</v>
      </c>
      <c r="B1" s="252" t="s">
        <v>22</v>
      </c>
      <c r="C1" s="17" t="s">
        <v>23</v>
      </c>
      <c r="D1" s="17" t="s">
        <v>24</v>
      </c>
      <c r="E1" s="17" t="s">
        <v>25</v>
      </c>
      <c r="F1" s="18" t="s">
        <v>26</v>
      </c>
      <c r="G1" s="18" t="s">
        <v>27</v>
      </c>
      <c r="H1" s="18" t="s">
        <v>28</v>
      </c>
      <c r="I1" s="18" t="s">
        <v>29</v>
      </c>
      <c r="J1" s="18" t="s">
        <v>30</v>
      </c>
      <c r="K1" s="18" t="s">
        <v>31</v>
      </c>
      <c r="L1" s="18" t="s">
        <v>32</v>
      </c>
      <c r="M1" s="18" t="s">
        <v>33</v>
      </c>
      <c r="N1" s="18" t="s">
        <v>34</v>
      </c>
      <c r="O1" s="18" t="s">
        <v>35</v>
      </c>
      <c r="P1" s="18" t="s">
        <v>36</v>
      </c>
      <c r="Q1" s="18" t="s">
        <v>37</v>
      </c>
      <c r="R1" s="18" t="s">
        <v>38</v>
      </c>
      <c r="S1" s="18" t="s">
        <v>39</v>
      </c>
      <c r="T1" s="18" t="s">
        <v>40</v>
      </c>
      <c r="U1" s="18" t="s">
        <v>41</v>
      </c>
      <c r="V1" s="18" t="s">
        <v>42</v>
      </c>
      <c r="W1" s="19" t="s">
        <v>43</v>
      </c>
      <c r="X1" s="19" t="s">
        <v>44</v>
      </c>
      <c r="Y1" s="19" t="s">
        <v>45</v>
      </c>
      <c r="Z1" s="19" t="s">
        <v>46</v>
      </c>
      <c r="AA1" s="19" t="s">
        <v>47</v>
      </c>
      <c r="AB1" s="19" t="s">
        <v>48</v>
      </c>
      <c r="AC1" s="19" t="s">
        <v>49</v>
      </c>
      <c r="AD1" s="19" t="s">
        <v>50</v>
      </c>
      <c r="AE1" s="19" t="s">
        <v>51</v>
      </c>
      <c r="AF1" s="19" t="s">
        <v>52</v>
      </c>
      <c r="AG1" s="253" t="s">
        <v>53</v>
      </c>
      <c r="AH1" s="253" t="s">
        <v>54</v>
      </c>
      <c r="AI1" s="253" t="s">
        <v>55</v>
      </c>
      <c r="AJ1" s="253" t="s">
        <v>56</v>
      </c>
      <c r="AK1" s="253" t="s">
        <v>57</v>
      </c>
      <c r="AL1" s="253" t="s">
        <v>58</v>
      </c>
      <c r="AM1" s="253" t="s">
        <v>59</v>
      </c>
      <c r="AN1" s="253" t="s">
        <v>60</v>
      </c>
      <c r="AO1" s="253" t="s">
        <v>61</v>
      </c>
      <c r="AP1" s="253" t="s">
        <v>62</v>
      </c>
    </row>
    <row r="2" spans="1:42" x14ac:dyDescent="0.25">
      <c r="A2" s="6">
        <v>3</v>
      </c>
      <c r="B2" s="5"/>
      <c r="C2" s="4"/>
      <c r="D2" s="4"/>
      <c r="E2" s="4"/>
      <c r="F2" s="4"/>
      <c r="G2" s="4"/>
      <c r="H2" s="4"/>
      <c r="I2" s="4"/>
      <c r="J2" s="4"/>
      <c r="K2" s="4"/>
      <c r="L2" s="4"/>
      <c r="M2" s="4"/>
      <c r="N2" s="4"/>
      <c r="O2" s="4"/>
      <c r="P2" s="4"/>
      <c r="Q2" s="4"/>
      <c r="R2" s="4"/>
      <c r="S2" s="4"/>
      <c r="T2" s="4"/>
      <c r="U2" s="4"/>
      <c r="V2" s="4"/>
      <c r="W2" s="4"/>
      <c r="X2" s="4"/>
      <c r="Y2" s="4"/>
      <c r="Z2" s="4"/>
      <c r="AA2" s="4"/>
      <c r="AB2" s="4"/>
      <c r="AC2" s="4"/>
      <c r="AD2" s="4"/>
      <c r="AE2" s="4"/>
      <c r="AF2" s="4"/>
      <c r="AG2" s="11"/>
      <c r="AH2" s="11"/>
      <c r="AI2" s="11"/>
      <c r="AJ2" s="11"/>
      <c r="AK2" s="11"/>
      <c r="AL2" s="11"/>
      <c r="AM2" s="11"/>
      <c r="AN2" s="11"/>
      <c r="AO2" s="11"/>
      <c r="AP2" s="11"/>
    </row>
    <row r="3" spans="1:42" x14ac:dyDescent="0.25">
      <c r="A3" s="6">
        <v>4</v>
      </c>
      <c r="B3" s="5"/>
      <c r="C3" s="4"/>
      <c r="D3" s="4"/>
      <c r="E3" s="4"/>
      <c r="F3" s="4"/>
      <c r="G3" s="4"/>
      <c r="H3" s="4"/>
      <c r="I3" s="4"/>
      <c r="J3" s="4"/>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row>
    <row r="4" spans="1:42" x14ac:dyDescent="0.25">
      <c r="A4" s="6">
        <v>5</v>
      </c>
      <c r="B4" s="5"/>
      <c r="C4" s="4"/>
      <c r="D4" s="4"/>
      <c r="E4" s="4"/>
      <c r="F4" s="4"/>
      <c r="G4" s="4"/>
      <c r="H4" s="4"/>
      <c r="I4" s="4"/>
      <c r="J4" s="4"/>
      <c r="K4" s="4"/>
      <c r="L4" s="4"/>
      <c r="M4" s="4"/>
      <c r="N4" s="4"/>
      <c r="O4" s="4"/>
      <c r="P4" s="4"/>
      <c r="Q4" s="4"/>
      <c r="R4" s="4"/>
      <c r="S4" s="4"/>
      <c r="T4" s="4"/>
      <c r="U4" s="4"/>
      <c r="V4" s="4"/>
      <c r="W4" s="4"/>
      <c r="X4" s="4"/>
      <c r="Y4" s="4"/>
      <c r="Z4" s="4"/>
      <c r="AA4" s="4"/>
      <c r="AB4" s="4"/>
      <c r="AC4" s="4"/>
      <c r="AD4" s="4"/>
      <c r="AE4" s="4"/>
      <c r="AF4" s="4"/>
      <c r="AG4" s="4"/>
      <c r="AH4" s="4"/>
      <c r="AI4" s="4"/>
      <c r="AJ4" s="4"/>
      <c r="AK4" s="4"/>
      <c r="AL4" s="4"/>
      <c r="AM4" s="4"/>
      <c r="AN4" s="4"/>
      <c r="AO4" s="4"/>
      <c r="AP4" s="4"/>
    </row>
    <row r="5" spans="1:42" x14ac:dyDescent="0.25">
      <c r="A5" s="6">
        <v>6</v>
      </c>
      <c r="B5" s="5"/>
      <c r="C5" s="4"/>
      <c r="D5" s="4"/>
      <c r="E5" s="4"/>
      <c r="F5" s="4"/>
      <c r="G5" s="4"/>
      <c r="H5" s="4"/>
      <c r="I5" s="4"/>
      <c r="J5" s="4"/>
      <c r="K5" s="4"/>
      <c r="L5" s="4"/>
      <c r="M5" s="4"/>
      <c r="N5" s="4"/>
      <c r="O5" s="4"/>
      <c r="P5" s="4"/>
      <c r="Q5" s="4"/>
      <c r="R5" s="4"/>
      <c r="S5" s="4"/>
      <c r="T5" s="4"/>
      <c r="U5" s="4"/>
      <c r="V5" s="4"/>
      <c r="W5" s="4"/>
      <c r="X5" s="4"/>
      <c r="Y5" s="4"/>
      <c r="Z5" s="4"/>
      <c r="AA5" s="4"/>
      <c r="AB5" s="4"/>
      <c r="AC5" s="4"/>
      <c r="AD5" s="4"/>
      <c r="AE5" s="4"/>
      <c r="AF5" s="4"/>
      <c r="AG5" s="4"/>
      <c r="AH5" s="4"/>
      <c r="AI5" s="4"/>
      <c r="AJ5" s="4"/>
      <c r="AK5" s="4"/>
      <c r="AL5" s="4"/>
      <c r="AM5" s="4"/>
      <c r="AN5" s="4"/>
      <c r="AO5" s="4"/>
      <c r="AP5" s="4"/>
    </row>
    <row r="6" spans="1:42" x14ac:dyDescent="0.25">
      <c r="A6" s="6">
        <v>7</v>
      </c>
      <c r="B6" s="5"/>
      <c r="C6" s="4"/>
      <c r="D6" s="4"/>
      <c r="E6" s="4"/>
      <c r="F6" s="4"/>
      <c r="G6" s="4"/>
      <c r="H6" s="4"/>
      <c r="I6" s="4"/>
      <c r="J6" s="4"/>
      <c r="K6" s="4"/>
      <c r="L6" s="4"/>
      <c r="M6" s="4"/>
      <c r="N6" s="4"/>
      <c r="O6" s="4"/>
      <c r="P6" s="4"/>
      <c r="Q6" s="4"/>
      <c r="R6" s="4"/>
      <c r="S6" s="4"/>
      <c r="T6" s="4"/>
      <c r="U6" s="4"/>
      <c r="V6" s="4"/>
      <c r="W6" s="4"/>
      <c r="X6" s="4"/>
      <c r="Y6" s="4"/>
      <c r="Z6" s="4"/>
      <c r="AA6" s="4"/>
      <c r="AB6" s="4"/>
      <c r="AC6" s="4"/>
      <c r="AD6" s="4"/>
      <c r="AE6" s="4"/>
      <c r="AF6" s="4"/>
      <c r="AG6" s="4"/>
      <c r="AH6" s="4"/>
      <c r="AI6" s="4"/>
      <c r="AJ6" s="4"/>
      <c r="AK6" s="4"/>
      <c r="AL6" s="4"/>
      <c r="AM6" s="4"/>
      <c r="AN6" s="4"/>
      <c r="AO6" s="4"/>
      <c r="AP6" s="4"/>
    </row>
    <row r="7" spans="1:42" x14ac:dyDescent="0.25">
      <c r="A7" s="6">
        <v>8</v>
      </c>
      <c r="B7" s="5"/>
      <c r="C7" s="4"/>
      <c r="D7" s="4"/>
      <c r="E7" s="4"/>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row>
    <row r="8" spans="1:42" x14ac:dyDescent="0.25">
      <c r="A8" s="6">
        <v>9</v>
      </c>
      <c r="B8" s="5"/>
      <c r="C8" s="4"/>
      <c r="D8" s="4"/>
      <c r="E8" s="4"/>
      <c r="F8" s="4"/>
      <c r="G8" s="4"/>
      <c r="H8" s="4"/>
      <c r="I8" s="4"/>
      <c r="J8" s="4"/>
      <c r="K8" s="4"/>
      <c r="L8" s="4"/>
      <c r="M8" s="4"/>
      <c r="N8" s="4"/>
      <c r="O8" s="4"/>
      <c r="P8" s="4"/>
      <c r="Q8" s="4"/>
      <c r="R8" s="4"/>
      <c r="S8" s="4"/>
      <c r="T8" s="4"/>
      <c r="U8" s="4"/>
      <c r="V8" s="4"/>
      <c r="W8" s="4"/>
      <c r="X8" s="4"/>
      <c r="Y8" s="4"/>
      <c r="Z8" s="4"/>
      <c r="AA8" s="4"/>
      <c r="AB8" s="4"/>
      <c r="AC8" s="4"/>
      <c r="AD8" s="4"/>
      <c r="AE8" s="4"/>
      <c r="AF8" s="4"/>
      <c r="AG8" s="4"/>
      <c r="AH8" s="4"/>
      <c r="AI8" s="4"/>
      <c r="AJ8" s="4"/>
      <c r="AK8" s="4"/>
      <c r="AL8" s="4"/>
      <c r="AM8" s="4"/>
      <c r="AN8" s="4"/>
      <c r="AO8" s="4"/>
      <c r="AP8" s="4"/>
    </row>
    <row r="9" spans="1:42" x14ac:dyDescent="0.25">
      <c r="A9" s="6">
        <v>10</v>
      </c>
      <c r="B9" s="5"/>
      <c r="C9" s="4"/>
      <c r="D9" s="4"/>
      <c r="E9" s="4"/>
      <c r="F9" s="4"/>
      <c r="G9" s="4"/>
      <c r="H9" s="4"/>
      <c r="I9" s="4"/>
      <c r="J9" s="4"/>
      <c r="K9" s="4"/>
      <c r="L9" s="4"/>
      <c r="M9" s="4"/>
      <c r="N9" s="4"/>
      <c r="O9" s="4"/>
      <c r="P9" s="4"/>
      <c r="Q9" s="4"/>
      <c r="R9" s="4"/>
      <c r="S9" s="4"/>
      <c r="T9" s="4"/>
      <c r="U9" s="4"/>
      <c r="V9" s="4"/>
      <c r="W9" s="4"/>
      <c r="X9" s="4"/>
      <c r="Y9" s="4"/>
      <c r="Z9" s="4"/>
      <c r="AA9" s="4"/>
      <c r="AB9" s="4"/>
      <c r="AC9" s="4"/>
      <c r="AD9" s="4"/>
      <c r="AE9" s="4"/>
      <c r="AF9" s="4"/>
      <c r="AG9" s="4"/>
      <c r="AH9" s="4"/>
      <c r="AI9" s="4"/>
      <c r="AJ9" s="4"/>
      <c r="AK9" s="4"/>
      <c r="AL9" s="4"/>
      <c r="AM9" s="4"/>
      <c r="AN9" s="4"/>
      <c r="AO9" s="4"/>
      <c r="AP9" s="4"/>
    </row>
    <row r="10" spans="1:42" x14ac:dyDescent="0.25">
      <c r="A10" s="6">
        <v>11</v>
      </c>
      <c r="B10" s="5"/>
      <c r="C10" s="4"/>
      <c r="D10" s="4"/>
      <c r="E10" s="4"/>
      <c r="F10" s="4"/>
      <c r="G10" s="4"/>
      <c r="H10" s="4"/>
      <c r="I10" s="4"/>
      <c r="J10" s="4"/>
      <c r="K10" s="4"/>
      <c r="L10" s="4"/>
      <c r="M10" s="4"/>
      <c r="N10" s="4"/>
      <c r="O10" s="4"/>
      <c r="P10" s="4"/>
      <c r="Q10" s="4"/>
      <c r="R10" s="4"/>
      <c r="S10" s="4"/>
      <c r="T10" s="4"/>
      <c r="U10" s="4"/>
      <c r="V10" s="4"/>
      <c r="W10" s="4"/>
      <c r="X10" s="4"/>
      <c r="Y10" s="4"/>
      <c r="Z10" s="4"/>
      <c r="AA10" s="4"/>
      <c r="AB10" s="4"/>
      <c r="AC10" s="4"/>
      <c r="AD10" s="4"/>
      <c r="AE10" s="4"/>
      <c r="AF10" s="4"/>
      <c r="AG10" s="4"/>
      <c r="AH10" s="4"/>
      <c r="AI10" s="4"/>
      <c r="AJ10" s="4"/>
      <c r="AK10" s="4"/>
      <c r="AL10" s="4"/>
      <c r="AM10" s="4"/>
      <c r="AN10" s="4"/>
      <c r="AO10" s="4"/>
      <c r="AP10" s="4"/>
    </row>
    <row r="11" spans="1:42" x14ac:dyDescent="0.25">
      <c r="A11" s="6">
        <v>12</v>
      </c>
      <c r="B11" s="5"/>
      <c r="C11" s="4"/>
      <c r="D11" s="4"/>
      <c r="E11" s="4"/>
      <c r="F11" s="4"/>
      <c r="G11" s="4"/>
      <c r="H11" s="4"/>
      <c r="I11" s="4"/>
      <c r="J11" s="4"/>
      <c r="K11" s="4"/>
      <c r="L11" s="4"/>
      <c r="M11" s="4"/>
      <c r="N11" s="4"/>
      <c r="O11" s="4"/>
      <c r="P11" s="4"/>
      <c r="Q11" s="4"/>
      <c r="R11" s="4"/>
      <c r="S11" s="4"/>
      <c r="T11" s="4"/>
      <c r="U11" s="4"/>
      <c r="V11" s="4"/>
      <c r="W11" s="4"/>
      <c r="X11" s="4"/>
      <c r="Y11" s="4"/>
      <c r="Z11" s="4"/>
      <c r="AA11" s="4"/>
      <c r="AB11" s="4"/>
      <c r="AC11" s="4"/>
      <c r="AD11" s="4"/>
      <c r="AE11" s="4"/>
      <c r="AF11" s="4"/>
      <c r="AG11" s="4"/>
      <c r="AH11" s="4"/>
      <c r="AI11" s="4"/>
      <c r="AJ11" s="4"/>
      <c r="AK11" s="4"/>
      <c r="AL11" s="4"/>
      <c r="AM11" s="4"/>
      <c r="AN11" s="4"/>
      <c r="AO11" s="4"/>
      <c r="AP11" s="4"/>
    </row>
    <row r="12" spans="1:42" x14ac:dyDescent="0.25">
      <c r="A12" s="6">
        <v>13</v>
      </c>
      <c r="B12" s="5"/>
      <c r="C12" s="4"/>
      <c r="D12" s="4"/>
      <c r="E12" s="4"/>
      <c r="F12" s="4"/>
      <c r="G12" s="4"/>
      <c r="H12" s="4"/>
      <c r="I12" s="4"/>
      <c r="J12" s="4"/>
      <c r="K12" s="4"/>
      <c r="L12" s="4"/>
      <c r="M12" s="4"/>
      <c r="N12" s="4"/>
      <c r="O12" s="4"/>
      <c r="P12" s="4"/>
      <c r="Q12" s="4"/>
      <c r="R12" s="4"/>
      <c r="S12" s="4"/>
      <c r="T12" s="4"/>
      <c r="U12" s="4"/>
      <c r="V12" s="4"/>
      <c r="W12" s="4"/>
      <c r="X12" s="4"/>
      <c r="Y12" s="4"/>
      <c r="Z12" s="4"/>
      <c r="AA12" s="4"/>
      <c r="AB12" s="4"/>
      <c r="AC12" s="4"/>
      <c r="AD12" s="4"/>
      <c r="AE12" s="4"/>
      <c r="AF12" s="4"/>
      <c r="AG12" s="4"/>
      <c r="AH12" s="4"/>
      <c r="AI12" s="4"/>
      <c r="AJ12" s="4"/>
      <c r="AK12" s="4"/>
      <c r="AL12" s="4"/>
      <c r="AM12" s="4"/>
      <c r="AN12" s="4"/>
      <c r="AO12" s="4"/>
      <c r="AP12" s="4"/>
    </row>
    <row r="13" spans="1:42" x14ac:dyDescent="0.25">
      <c r="A13" s="6">
        <v>14</v>
      </c>
      <c r="B13" s="5"/>
      <c r="C13" s="4"/>
      <c r="D13" s="4"/>
      <c r="E13" s="4"/>
      <c r="F13" s="4"/>
      <c r="G13" s="4"/>
      <c r="H13" s="4"/>
      <c r="I13" s="4"/>
      <c r="J13" s="4"/>
      <c r="K13" s="4"/>
      <c r="L13" s="4"/>
      <c r="M13" s="4"/>
      <c r="N13" s="4"/>
      <c r="O13" s="4"/>
      <c r="P13" s="4"/>
      <c r="Q13" s="4"/>
      <c r="R13" s="4"/>
      <c r="S13" s="4"/>
      <c r="T13" s="4"/>
      <c r="U13" s="4"/>
      <c r="V13" s="4"/>
      <c r="W13" s="4"/>
      <c r="X13" s="4"/>
      <c r="Y13" s="4"/>
      <c r="Z13" s="4"/>
      <c r="AA13" s="4"/>
      <c r="AB13" s="4"/>
      <c r="AC13" s="4"/>
      <c r="AD13" s="4"/>
      <c r="AE13" s="4"/>
      <c r="AF13" s="4"/>
      <c r="AG13" s="4"/>
      <c r="AH13" s="4"/>
      <c r="AI13" s="4"/>
      <c r="AJ13" s="4"/>
      <c r="AK13" s="4"/>
      <c r="AL13" s="4"/>
      <c r="AM13" s="4"/>
      <c r="AN13" s="4"/>
      <c r="AO13" s="4"/>
      <c r="AP13" s="4"/>
    </row>
    <row r="14" spans="1:42" x14ac:dyDescent="0.25">
      <c r="A14" s="6">
        <v>15</v>
      </c>
      <c r="B14" s="5"/>
      <c r="C14" s="4"/>
      <c r="D14" s="4"/>
      <c r="E14" s="4"/>
      <c r="F14" s="4"/>
      <c r="G14" s="4"/>
      <c r="H14" s="4"/>
      <c r="I14" s="4"/>
      <c r="J14" s="4"/>
      <c r="K14" s="4"/>
      <c r="L14" s="4"/>
      <c r="M14" s="4"/>
      <c r="N14" s="4"/>
      <c r="O14" s="4"/>
      <c r="P14" s="4"/>
      <c r="Q14" s="4"/>
      <c r="R14" s="4"/>
      <c r="S14" s="4"/>
      <c r="T14" s="4"/>
      <c r="U14" s="4"/>
      <c r="V14" s="4"/>
      <c r="W14" s="4"/>
      <c r="X14" s="4"/>
      <c r="Y14" s="4"/>
      <c r="Z14" s="4"/>
      <c r="AA14" s="4"/>
      <c r="AB14" s="4"/>
      <c r="AC14" s="4"/>
      <c r="AD14" s="4"/>
      <c r="AE14" s="4"/>
      <c r="AF14" s="4"/>
      <c r="AG14" s="4"/>
      <c r="AH14" s="4"/>
      <c r="AI14" s="4"/>
      <c r="AJ14" s="4"/>
      <c r="AK14" s="4"/>
      <c r="AL14" s="4"/>
      <c r="AM14" s="4"/>
      <c r="AN14" s="4"/>
      <c r="AO14" s="4"/>
      <c r="AP14" s="4"/>
    </row>
    <row r="15" spans="1:42" x14ac:dyDescent="0.25">
      <c r="A15" s="6">
        <v>16</v>
      </c>
      <c r="B15" s="5"/>
      <c r="C15" s="4"/>
      <c r="D15" s="4"/>
      <c r="E15" s="4"/>
      <c r="F15" s="4"/>
      <c r="G15" s="4"/>
      <c r="H15" s="4"/>
      <c r="I15" s="4"/>
      <c r="J15" s="4"/>
      <c r="K15" s="4"/>
      <c r="L15" s="4"/>
      <c r="M15" s="4"/>
      <c r="N15" s="4"/>
      <c r="O15" s="4"/>
      <c r="P15" s="4"/>
      <c r="Q15" s="4"/>
      <c r="R15" s="4"/>
      <c r="S15" s="4"/>
      <c r="T15" s="4"/>
      <c r="U15" s="4"/>
      <c r="V15" s="4"/>
      <c r="W15" s="4"/>
      <c r="X15" s="4"/>
      <c r="Y15" s="4"/>
      <c r="Z15" s="4"/>
      <c r="AA15" s="4"/>
      <c r="AB15" s="4"/>
      <c r="AC15" s="4"/>
      <c r="AD15" s="4"/>
      <c r="AE15" s="4"/>
      <c r="AF15" s="4"/>
      <c r="AG15" s="4"/>
      <c r="AH15" s="4"/>
      <c r="AI15" s="4"/>
      <c r="AJ15" s="4"/>
      <c r="AK15" s="4"/>
      <c r="AL15" s="4"/>
      <c r="AM15" s="4"/>
      <c r="AN15" s="4"/>
      <c r="AO15" s="4"/>
      <c r="AP15" s="4"/>
    </row>
    <row r="16" spans="1:42" x14ac:dyDescent="0.25">
      <c r="A16" s="6">
        <v>17</v>
      </c>
      <c r="B16" s="5"/>
      <c r="C16" s="4"/>
      <c r="D16" s="4"/>
      <c r="E16" s="4"/>
      <c r="F16" s="4"/>
      <c r="G16" s="4"/>
      <c r="H16" s="4"/>
      <c r="I16" s="4"/>
      <c r="J16" s="4"/>
      <c r="K16" s="4"/>
      <c r="L16" s="4"/>
      <c r="M16" s="4"/>
      <c r="N16" s="4"/>
      <c r="O16" s="4"/>
      <c r="P16" s="4"/>
      <c r="Q16" s="4"/>
      <c r="R16" s="4"/>
      <c r="S16" s="4"/>
      <c r="T16" s="4"/>
      <c r="U16" s="4"/>
      <c r="V16" s="4"/>
      <c r="W16" s="4"/>
      <c r="X16" s="4"/>
      <c r="Y16" s="4"/>
      <c r="Z16" s="4"/>
      <c r="AA16" s="4"/>
      <c r="AB16" s="4"/>
      <c r="AC16" s="4"/>
      <c r="AD16" s="4"/>
      <c r="AE16" s="4"/>
      <c r="AF16" s="4"/>
      <c r="AG16" s="4"/>
      <c r="AH16" s="4"/>
      <c r="AI16" s="4"/>
      <c r="AJ16" s="4"/>
      <c r="AK16" s="4"/>
      <c r="AL16" s="4"/>
      <c r="AM16" s="4"/>
      <c r="AN16" s="4"/>
      <c r="AO16" s="4"/>
      <c r="AP16" s="4"/>
    </row>
    <row r="17" spans="1:42" x14ac:dyDescent="0.25">
      <c r="A17" s="6">
        <v>18</v>
      </c>
      <c r="B17" s="5"/>
      <c r="C17" s="4"/>
      <c r="D17" s="4"/>
      <c r="E17" s="4"/>
      <c r="F17" s="4"/>
      <c r="G17" s="4"/>
      <c r="H17" s="4"/>
      <c r="I17" s="4"/>
      <c r="J17" s="4"/>
      <c r="K17" s="4"/>
      <c r="L17" s="4"/>
      <c r="M17" s="4"/>
      <c r="N17" s="4"/>
      <c r="O17" s="4"/>
      <c r="P17" s="4"/>
      <c r="Q17" s="4"/>
      <c r="R17" s="4"/>
      <c r="S17" s="4"/>
      <c r="T17" s="4"/>
      <c r="U17" s="4"/>
      <c r="V17" s="4"/>
      <c r="W17" s="4"/>
      <c r="X17" s="4"/>
      <c r="Y17" s="4"/>
      <c r="Z17" s="4"/>
      <c r="AA17" s="4"/>
      <c r="AB17" s="4"/>
      <c r="AC17" s="4"/>
      <c r="AD17" s="4"/>
      <c r="AE17" s="4"/>
      <c r="AF17" s="4"/>
      <c r="AG17" s="4"/>
      <c r="AH17" s="4"/>
      <c r="AI17" s="4"/>
      <c r="AJ17" s="4"/>
      <c r="AK17" s="4"/>
      <c r="AL17" s="4"/>
      <c r="AM17" s="4"/>
      <c r="AN17" s="4"/>
      <c r="AO17" s="4"/>
      <c r="AP17" s="4"/>
    </row>
    <row r="18" spans="1:42" x14ac:dyDescent="0.25">
      <c r="A18" s="6">
        <v>19</v>
      </c>
      <c r="B18" s="5"/>
      <c r="C18" s="4"/>
      <c r="D18" s="4"/>
      <c r="E18" s="4"/>
      <c r="F18" s="4"/>
      <c r="G18" s="4"/>
      <c r="H18" s="4"/>
      <c r="I18" s="4"/>
      <c r="J18" s="4"/>
      <c r="K18" s="4"/>
      <c r="L18" s="4"/>
      <c r="M18" s="4"/>
      <c r="N18" s="4"/>
      <c r="O18" s="4"/>
      <c r="P18" s="4"/>
      <c r="Q18" s="4"/>
      <c r="R18" s="4"/>
      <c r="S18" s="4"/>
      <c r="T18" s="4"/>
      <c r="U18" s="4"/>
      <c r="V18" s="4"/>
      <c r="W18" s="4"/>
      <c r="X18" s="4"/>
      <c r="Y18" s="4"/>
      <c r="Z18" s="4"/>
      <c r="AA18" s="4"/>
      <c r="AB18" s="4"/>
      <c r="AC18" s="4"/>
      <c r="AD18" s="4"/>
      <c r="AE18" s="4"/>
      <c r="AF18" s="4"/>
      <c r="AG18" s="4"/>
      <c r="AH18" s="4"/>
      <c r="AI18" s="4"/>
      <c r="AJ18" s="4"/>
      <c r="AK18" s="4"/>
      <c r="AL18" s="4"/>
      <c r="AM18" s="4"/>
      <c r="AN18" s="4"/>
      <c r="AO18" s="4"/>
      <c r="AP18" s="4"/>
    </row>
    <row r="19" spans="1:42" x14ac:dyDescent="0.25">
      <c r="A19" s="6">
        <v>20</v>
      </c>
      <c r="B19" s="5"/>
      <c r="C19" s="4"/>
      <c r="D19" s="4"/>
      <c r="E19" s="4"/>
      <c r="F19" s="4"/>
      <c r="G19" s="4"/>
      <c r="H19" s="4"/>
      <c r="I19" s="4"/>
      <c r="J19" s="4"/>
      <c r="K19" s="4"/>
      <c r="L19" s="4"/>
      <c r="M19" s="4"/>
      <c r="N19" s="4"/>
      <c r="O19" s="4"/>
      <c r="P19" s="4"/>
      <c r="Q19" s="4"/>
      <c r="R19" s="4"/>
      <c r="S19" s="4"/>
      <c r="T19" s="4"/>
      <c r="U19" s="4"/>
      <c r="V19" s="4"/>
      <c r="W19" s="4"/>
      <c r="X19" s="4"/>
      <c r="Y19" s="4"/>
      <c r="Z19" s="4"/>
      <c r="AA19" s="4"/>
      <c r="AB19" s="4"/>
      <c r="AC19" s="4"/>
      <c r="AD19" s="4"/>
      <c r="AE19" s="4"/>
      <c r="AF19" s="4"/>
      <c r="AG19" s="4"/>
      <c r="AH19" s="4"/>
      <c r="AI19" s="4"/>
      <c r="AJ19" s="4"/>
      <c r="AK19" s="4"/>
      <c r="AL19" s="4"/>
      <c r="AM19" s="4"/>
      <c r="AN19" s="4"/>
      <c r="AO19" s="4"/>
      <c r="AP19" s="4"/>
    </row>
    <row r="20" spans="1:42" x14ac:dyDescent="0.25">
      <c r="A20" s="6">
        <v>21</v>
      </c>
      <c r="B20" s="5"/>
      <c r="C20" s="4"/>
      <c r="D20" s="4"/>
      <c r="E20" s="4"/>
      <c r="F20" s="4"/>
      <c r="G20" s="4"/>
      <c r="H20" s="4"/>
      <c r="I20" s="4"/>
      <c r="J20" s="4"/>
      <c r="K20" s="4"/>
      <c r="L20" s="4"/>
      <c r="M20" s="4"/>
      <c r="N20" s="4"/>
      <c r="O20" s="4"/>
      <c r="P20" s="4"/>
      <c r="Q20" s="4"/>
      <c r="R20" s="4"/>
      <c r="S20" s="4"/>
      <c r="T20" s="4"/>
      <c r="U20" s="4"/>
      <c r="V20" s="4"/>
      <c r="W20" s="4"/>
      <c r="X20" s="4"/>
      <c r="Y20" s="4"/>
      <c r="Z20" s="4"/>
      <c r="AA20" s="4"/>
      <c r="AB20" s="4"/>
      <c r="AC20" s="4"/>
      <c r="AD20" s="4"/>
      <c r="AE20" s="4"/>
      <c r="AF20" s="4"/>
      <c r="AG20" s="4"/>
      <c r="AH20" s="4"/>
      <c r="AI20" s="4"/>
      <c r="AJ20" s="4"/>
      <c r="AK20" s="4"/>
      <c r="AL20" s="4"/>
      <c r="AM20" s="4"/>
      <c r="AN20" s="4"/>
      <c r="AO20" s="4"/>
      <c r="AP20" s="4"/>
    </row>
    <row r="21" spans="1:42" x14ac:dyDescent="0.25">
      <c r="A21" s="6">
        <v>22</v>
      </c>
      <c r="B21" s="5"/>
      <c r="C21" s="4"/>
      <c r="D21" s="4"/>
      <c r="E21" s="4"/>
      <c r="F21" s="4"/>
      <c r="G21" s="4"/>
      <c r="H21" s="4"/>
      <c r="I21" s="4"/>
      <c r="J21" s="4"/>
      <c r="K21" s="4"/>
      <c r="L21" s="4"/>
      <c r="M21" s="4"/>
      <c r="N21" s="4"/>
      <c r="O21" s="4"/>
      <c r="P21" s="4"/>
      <c r="Q21" s="4"/>
      <c r="R21" s="4"/>
      <c r="S21" s="4"/>
      <c r="T21" s="4"/>
      <c r="U21" s="4"/>
      <c r="V21" s="4"/>
      <c r="W21" s="4"/>
      <c r="X21" s="4"/>
      <c r="Y21" s="4"/>
      <c r="Z21" s="4"/>
      <c r="AA21" s="4"/>
      <c r="AB21" s="4"/>
      <c r="AC21" s="4"/>
      <c r="AD21" s="4"/>
      <c r="AE21" s="4"/>
      <c r="AF21" s="4"/>
      <c r="AG21" s="4"/>
      <c r="AH21" s="4"/>
      <c r="AI21" s="4"/>
      <c r="AJ21" s="4"/>
      <c r="AK21" s="4"/>
      <c r="AL21" s="4"/>
      <c r="AM21" s="4"/>
      <c r="AN21" s="4"/>
      <c r="AO21" s="4"/>
      <c r="AP21" s="4"/>
    </row>
    <row r="22" spans="1:42" x14ac:dyDescent="0.25">
      <c r="A22" s="6">
        <v>23</v>
      </c>
      <c r="B22" s="5"/>
      <c r="C22" s="4"/>
      <c r="D22" s="4"/>
      <c r="E22" s="4"/>
      <c r="F22" s="4"/>
      <c r="G22" s="4"/>
      <c r="H22" s="4"/>
      <c r="I22" s="4"/>
      <c r="J22" s="4"/>
      <c r="K22" s="4"/>
      <c r="L22" s="4"/>
      <c r="M22" s="4"/>
      <c r="N22" s="4"/>
      <c r="O22" s="4"/>
      <c r="P22" s="4"/>
      <c r="Q22" s="4"/>
      <c r="R22" s="4"/>
      <c r="S22" s="4"/>
      <c r="T22" s="4"/>
      <c r="U22" s="4"/>
      <c r="V22" s="4"/>
      <c r="W22" s="4"/>
      <c r="X22" s="4"/>
      <c r="Y22" s="4"/>
      <c r="Z22" s="4"/>
      <c r="AA22" s="4"/>
      <c r="AB22" s="4"/>
      <c r="AC22" s="4"/>
      <c r="AD22" s="4"/>
      <c r="AE22" s="4"/>
      <c r="AF22" s="4"/>
      <c r="AG22" s="4"/>
      <c r="AH22" s="4"/>
      <c r="AI22" s="4"/>
      <c r="AJ22" s="4"/>
      <c r="AK22" s="4"/>
      <c r="AL22" s="4"/>
      <c r="AM22" s="4"/>
      <c r="AN22" s="4"/>
      <c r="AO22" s="4"/>
      <c r="AP22" s="4"/>
    </row>
    <row r="23" spans="1:42" x14ac:dyDescent="0.25">
      <c r="A23" s="6">
        <v>24</v>
      </c>
      <c r="B23" s="5"/>
      <c r="C23" s="4"/>
      <c r="D23" s="4"/>
      <c r="E23" s="4"/>
      <c r="F23" s="4"/>
      <c r="G23" s="4"/>
      <c r="H23" s="4"/>
      <c r="I23" s="4"/>
      <c r="J23" s="4"/>
      <c r="K23" s="4"/>
      <c r="L23" s="4"/>
      <c r="M23" s="4"/>
      <c r="N23" s="4"/>
      <c r="O23" s="4"/>
      <c r="P23" s="4"/>
      <c r="Q23" s="4"/>
      <c r="R23" s="4"/>
      <c r="S23" s="4"/>
      <c r="T23" s="4"/>
      <c r="U23" s="4"/>
      <c r="V23" s="4"/>
      <c r="W23" s="4"/>
      <c r="X23" s="4"/>
      <c r="Y23" s="4"/>
      <c r="Z23" s="4"/>
      <c r="AA23" s="4"/>
      <c r="AB23" s="4"/>
      <c r="AC23" s="4"/>
      <c r="AD23" s="4"/>
      <c r="AE23" s="4"/>
      <c r="AF23" s="4"/>
      <c r="AG23" s="4"/>
      <c r="AH23" s="4"/>
      <c r="AI23" s="4"/>
      <c r="AJ23" s="4"/>
      <c r="AK23" s="4"/>
      <c r="AL23" s="4"/>
      <c r="AM23" s="4"/>
      <c r="AN23" s="4"/>
      <c r="AO23" s="4"/>
      <c r="AP23" s="4"/>
    </row>
    <row r="24" spans="1:42" x14ac:dyDescent="0.25">
      <c r="A24" s="6">
        <v>25</v>
      </c>
      <c r="B24" s="5"/>
      <c r="C24" s="4"/>
      <c r="D24" s="4"/>
      <c r="E24" s="4"/>
      <c r="F24" s="4"/>
      <c r="G24" s="4"/>
      <c r="H24" s="4"/>
      <c r="I24" s="4"/>
      <c r="J24" s="4"/>
      <c r="K24" s="4"/>
      <c r="L24" s="4"/>
      <c r="M24" s="4"/>
      <c r="N24" s="4"/>
      <c r="O24" s="4"/>
      <c r="P24" s="4"/>
      <c r="Q24" s="4"/>
      <c r="R24" s="4"/>
      <c r="S24" s="4"/>
      <c r="T24" s="4"/>
      <c r="U24" s="4"/>
      <c r="V24" s="4"/>
      <c r="W24" s="4"/>
      <c r="X24" s="4"/>
      <c r="Y24" s="4"/>
      <c r="Z24" s="4"/>
      <c r="AA24" s="4"/>
      <c r="AB24" s="4"/>
      <c r="AC24" s="4"/>
      <c r="AD24" s="4"/>
      <c r="AE24" s="4"/>
      <c r="AF24" s="4"/>
      <c r="AG24" s="4"/>
      <c r="AH24" s="4"/>
      <c r="AI24" s="4"/>
      <c r="AJ24" s="4"/>
      <c r="AK24" s="4"/>
      <c r="AL24" s="4"/>
      <c r="AM24" s="4"/>
      <c r="AN24" s="4"/>
      <c r="AO24" s="4"/>
      <c r="AP24" s="4"/>
    </row>
    <row r="25" spans="1:42" x14ac:dyDescent="0.25">
      <c r="A25" s="6">
        <v>26</v>
      </c>
      <c r="B25" s="5"/>
      <c r="C25" s="4"/>
      <c r="D25" s="4"/>
      <c r="E25" s="4"/>
      <c r="F25" s="4"/>
      <c r="G25" s="4"/>
      <c r="H25" s="4"/>
      <c r="I25" s="4"/>
      <c r="J25" s="4"/>
      <c r="K25" s="4"/>
      <c r="L25" s="4"/>
      <c r="M25" s="4"/>
      <c r="N25" s="4"/>
      <c r="O25" s="4"/>
      <c r="P25" s="4"/>
      <c r="Q25" s="4"/>
      <c r="R25" s="4"/>
      <c r="S25" s="4"/>
      <c r="T25" s="4"/>
      <c r="U25" s="4"/>
      <c r="V25" s="4"/>
      <c r="W25" s="4"/>
      <c r="X25" s="4"/>
      <c r="Y25" s="4"/>
      <c r="Z25" s="4"/>
      <c r="AA25" s="4"/>
      <c r="AB25" s="4"/>
      <c r="AC25" s="4"/>
      <c r="AD25" s="4"/>
      <c r="AE25" s="4"/>
      <c r="AF25" s="4"/>
      <c r="AG25" s="4"/>
      <c r="AH25" s="4"/>
      <c r="AI25" s="4"/>
      <c r="AJ25" s="4"/>
      <c r="AK25" s="4"/>
      <c r="AL25" s="4"/>
      <c r="AM25" s="4"/>
      <c r="AN25" s="4"/>
      <c r="AO25" s="4"/>
      <c r="AP25" s="4"/>
    </row>
    <row r="26" spans="1:42" x14ac:dyDescent="0.25">
      <c r="A26" s="6">
        <v>27</v>
      </c>
      <c r="B26" s="5"/>
      <c r="C26" s="4"/>
      <c r="D26" s="4"/>
      <c r="E26" s="4"/>
      <c r="F26" s="4"/>
      <c r="G26" s="4"/>
      <c r="H26" s="4"/>
      <c r="I26" s="4"/>
      <c r="J26" s="4"/>
      <c r="K26" s="4"/>
      <c r="L26" s="4"/>
      <c r="M26" s="4"/>
      <c r="N26" s="4"/>
      <c r="O26" s="4"/>
      <c r="P26" s="4"/>
      <c r="Q26" s="4"/>
      <c r="R26" s="4"/>
      <c r="S26" s="4"/>
      <c r="T26" s="4"/>
      <c r="U26" s="4"/>
      <c r="V26" s="4"/>
      <c r="W26" s="4"/>
      <c r="X26" s="4"/>
      <c r="Y26" s="4"/>
      <c r="Z26" s="4"/>
      <c r="AA26" s="4"/>
      <c r="AB26" s="4"/>
      <c r="AC26" s="4"/>
      <c r="AD26" s="4"/>
      <c r="AE26" s="4"/>
      <c r="AF26" s="4"/>
      <c r="AG26" s="4"/>
      <c r="AH26" s="4"/>
      <c r="AI26" s="4"/>
      <c r="AJ26" s="4"/>
      <c r="AK26" s="4"/>
      <c r="AL26" s="4"/>
      <c r="AM26" s="4"/>
      <c r="AN26" s="4"/>
      <c r="AO26" s="4"/>
      <c r="AP26" s="4"/>
    </row>
    <row r="27" spans="1:42" x14ac:dyDescent="0.25">
      <c r="A27" s="6">
        <v>28</v>
      </c>
      <c r="B27" s="5"/>
      <c r="C27" s="4"/>
      <c r="D27" s="4"/>
      <c r="E27" s="4"/>
      <c r="F27" s="4"/>
      <c r="G27" s="4"/>
      <c r="H27" s="4"/>
      <c r="I27" s="4"/>
      <c r="J27" s="4"/>
      <c r="K27" s="4"/>
      <c r="L27" s="4"/>
      <c r="M27" s="4"/>
      <c r="N27" s="4"/>
      <c r="O27" s="4"/>
      <c r="P27" s="4"/>
      <c r="Q27" s="4"/>
      <c r="R27" s="4"/>
      <c r="S27" s="4"/>
      <c r="T27" s="4"/>
      <c r="U27" s="4"/>
      <c r="V27" s="4"/>
      <c r="W27" s="4"/>
      <c r="X27" s="4"/>
      <c r="Y27" s="4"/>
      <c r="Z27" s="4"/>
      <c r="AA27" s="4"/>
      <c r="AB27" s="4"/>
      <c r="AC27" s="4"/>
      <c r="AD27" s="4"/>
      <c r="AE27" s="4"/>
      <c r="AF27" s="4"/>
      <c r="AG27" s="4"/>
      <c r="AH27" s="4"/>
      <c r="AI27" s="4"/>
      <c r="AJ27" s="4"/>
      <c r="AK27" s="4"/>
      <c r="AL27" s="4"/>
      <c r="AM27" s="4"/>
      <c r="AN27" s="4"/>
      <c r="AO27" s="4"/>
      <c r="AP27" s="4"/>
    </row>
    <row r="28" spans="1:42" x14ac:dyDescent="0.25">
      <c r="A28" s="6">
        <v>29</v>
      </c>
      <c r="B28" s="5"/>
      <c r="C28" s="4"/>
      <c r="D28" s="4"/>
      <c r="E28" s="4"/>
      <c r="F28" s="4"/>
      <c r="G28" s="4"/>
      <c r="H28" s="4"/>
      <c r="I28" s="4"/>
      <c r="J28" s="4"/>
      <c r="K28" s="4"/>
      <c r="L28" s="4"/>
      <c r="M28" s="4"/>
      <c r="N28" s="4"/>
      <c r="O28" s="4"/>
      <c r="P28" s="4"/>
      <c r="Q28" s="4"/>
      <c r="R28" s="4"/>
      <c r="S28" s="4"/>
      <c r="T28" s="4"/>
      <c r="U28" s="4"/>
      <c r="V28" s="4"/>
      <c r="W28" s="4"/>
      <c r="X28" s="4"/>
      <c r="Y28" s="4"/>
      <c r="Z28" s="4"/>
      <c r="AA28" s="4"/>
      <c r="AB28" s="4"/>
      <c r="AC28" s="4"/>
      <c r="AD28" s="4"/>
      <c r="AE28" s="4"/>
      <c r="AF28" s="4"/>
      <c r="AG28" s="4"/>
      <c r="AH28" s="4"/>
      <c r="AI28" s="4"/>
      <c r="AJ28" s="4"/>
      <c r="AK28" s="4"/>
      <c r="AL28" s="4"/>
      <c r="AM28" s="4"/>
      <c r="AN28" s="4"/>
      <c r="AO28" s="4"/>
      <c r="AP28" s="4"/>
    </row>
    <row r="29" spans="1:42" x14ac:dyDescent="0.25">
      <c r="A29" s="6">
        <v>30</v>
      </c>
      <c r="B29" s="5"/>
      <c r="C29" s="4"/>
      <c r="D29" s="4"/>
      <c r="E29" s="4"/>
      <c r="F29" s="4"/>
      <c r="G29" s="4"/>
      <c r="H29" s="4"/>
      <c r="I29" s="4"/>
      <c r="J29" s="4"/>
      <c r="K29" s="4"/>
      <c r="L29" s="4"/>
      <c r="M29" s="4"/>
      <c r="N29" s="4"/>
      <c r="O29" s="4"/>
      <c r="P29" s="4"/>
      <c r="Q29" s="4"/>
      <c r="R29" s="4"/>
      <c r="S29" s="4"/>
      <c r="T29" s="4"/>
      <c r="U29" s="4"/>
      <c r="V29" s="4"/>
      <c r="W29" s="4"/>
      <c r="X29" s="4"/>
      <c r="Y29" s="4"/>
      <c r="Z29" s="4"/>
      <c r="AA29" s="4"/>
      <c r="AB29" s="4"/>
      <c r="AC29" s="4"/>
      <c r="AD29" s="4"/>
      <c r="AE29" s="4"/>
      <c r="AF29" s="4"/>
      <c r="AG29" s="4"/>
      <c r="AH29" s="4"/>
      <c r="AI29" s="4"/>
      <c r="AJ29" s="4"/>
      <c r="AK29" s="4"/>
      <c r="AL29" s="4"/>
      <c r="AM29" s="4"/>
      <c r="AN29" s="4"/>
      <c r="AO29" s="4"/>
      <c r="AP29" s="4"/>
    </row>
    <row r="30" spans="1:42" x14ac:dyDescent="0.25">
      <c r="A30" s="6">
        <v>31</v>
      </c>
      <c r="B30" s="5"/>
      <c r="C30" s="4"/>
      <c r="D30" s="4"/>
      <c r="E30" s="4"/>
      <c r="F30" s="4"/>
      <c r="G30" s="4"/>
      <c r="H30" s="4"/>
      <c r="I30" s="4"/>
      <c r="J30" s="4"/>
      <c r="K30" s="4"/>
      <c r="L30" s="4"/>
      <c r="M30" s="4"/>
      <c r="N30" s="4"/>
      <c r="O30" s="4"/>
      <c r="P30" s="4"/>
      <c r="Q30" s="4"/>
      <c r="R30" s="4"/>
      <c r="S30" s="4"/>
      <c r="T30" s="4"/>
      <c r="U30" s="4"/>
      <c r="V30" s="4"/>
      <c r="W30" s="4"/>
      <c r="X30" s="4"/>
      <c r="Y30" s="4"/>
      <c r="Z30" s="4"/>
      <c r="AA30" s="4"/>
      <c r="AB30" s="4"/>
      <c r="AC30" s="4"/>
      <c r="AD30" s="4"/>
      <c r="AE30" s="4"/>
      <c r="AF30" s="4"/>
      <c r="AG30" s="4"/>
      <c r="AH30" s="4"/>
      <c r="AI30" s="4"/>
      <c r="AJ30" s="4"/>
      <c r="AK30" s="4"/>
      <c r="AL30" s="4"/>
      <c r="AM30" s="4"/>
      <c r="AN30" s="4"/>
      <c r="AO30" s="4"/>
      <c r="AP30" s="4"/>
    </row>
    <row r="31" spans="1:42" x14ac:dyDescent="0.25">
      <c r="A31" s="6">
        <v>32</v>
      </c>
      <c r="B31" s="5"/>
      <c r="C31" s="4"/>
      <c r="D31" s="4"/>
      <c r="E31" s="4"/>
      <c r="F31" s="4"/>
      <c r="G31" s="4"/>
      <c r="H31" s="4"/>
      <c r="I31" s="4"/>
      <c r="J31" s="4"/>
      <c r="K31" s="4"/>
      <c r="L31" s="4"/>
      <c r="M31" s="4"/>
      <c r="N31" s="4"/>
      <c r="O31" s="4"/>
      <c r="P31" s="4"/>
      <c r="Q31" s="4"/>
      <c r="R31" s="4"/>
      <c r="S31" s="4"/>
      <c r="T31" s="4"/>
      <c r="U31" s="4"/>
      <c r="V31" s="4"/>
      <c r="W31" s="4"/>
      <c r="X31" s="4"/>
      <c r="Y31" s="4"/>
      <c r="Z31" s="4"/>
      <c r="AA31" s="4"/>
      <c r="AB31" s="4"/>
      <c r="AC31" s="4"/>
      <c r="AD31" s="4"/>
      <c r="AE31" s="4"/>
      <c r="AF31" s="4"/>
      <c r="AG31" s="4"/>
      <c r="AH31" s="4"/>
      <c r="AI31" s="4"/>
      <c r="AJ31" s="4"/>
      <c r="AK31" s="4"/>
      <c r="AL31" s="4"/>
      <c r="AM31" s="4"/>
      <c r="AN31" s="4"/>
      <c r="AO31" s="4"/>
      <c r="AP31" s="4"/>
    </row>
    <row r="32" spans="1:42" x14ac:dyDescent="0.25">
      <c r="A32" s="6">
        <v>33</v>
      </c>
      <c r="B32" s="5"/>
      <c r="C32" s="4"/>
      <c r="D32" s="4"/>
      <c r="E32" s="4"/>
      <c r="F32" s="4"/>
      <c r="G32" s="4"/>
      <c r="H32" s="4"/>
      <c r="I32" s="4"/>
      <c r="J32" s="4"/>
      <c r="K32" s="4"/>
      <c r="L32" s="4"/>
      <c r="M32" s="4"/>
      <c r="N32" s="4"/>
      <c r="O32" s="4"/>
      <c r="P32" s="4"/>
      <c r="Q32" s="4"/>
      <c r="R32" s="4"/>
      <c r="S32" s="4"/>
      <c r="T32" s="4"/>
      <c r="U32" s="4"/>
      <c r="V32" s="4"/>
      <c r="W32" s="4"/>
      <c r="X32" s="4"/>
      <c r="Y32" s="4"/>
      <c r="Z32" s="4"/>
      <c r="AA32" s="4"/>
      <c r="AB32" s="4"/>
      <c r="AC32" s="4"/>
      <c r="AD32" s="4"/>
      <c r="AE32" s="4"/>
      <c r="AF32" s="4"/>
      <c r="AG32" s="4"/>
      <c r="AH32" s="4"/>
      <c r="AI32" s="4"/>
      <c r="AJ32" s="4"/>
      <c r="AK32" s="4"/>
      <c r="AL32" s="4"/>
      <c r="AM32" s="4"/>
      <c r="AN32" s="4"/>
      <c r="AO32" s="4"/>
      <c r="AP32" s="4"/>
    </row>
    <row r="33" spans="1:42" x14ac:dyDescent="0.25">
      <c r="A33" s="6">
        <v>34</v>
      </c>
      <c r="B33" s="5"/>
      <c r="C33" s="4"/>
      <c r="D33" s="4"/>
      <c r="E33" s="4"/>
      <c r="F33" s="4"/>
      <c r="G33" s="4"/>
      <c r="H33" s="4"/>
      <c r="I33" s="4"/>
      <c r="J33" s="4"/>
      <c r="K33" s="4"/>
      <c r="L33" s="4"/>
      <c r="M33" s="4"/>
      <c r="N33" s="4"/>
      <c r="O33" s="4"/>
      <c r="P33" s="4"/>
      <c r="Q33" s="4"/>
      <c r="R33" s="4"/>
      <c r="S33" s="4"/>
      <c r="T33" s="4"/>
      <c r="U33" s="4"/>
      <c r="V33" s="4"/>
      <c r="W33" s="4"/>
      <c r="X33" s="4"/>
      <c r="Y33" s="4"/>
      <c r="Z33" s="4"/>
      <c r="AA33" s="4"/>
      <c r="AB33" s="4"/>
      <c r="AC33" s="4"/>
      <c r="AD33" s="4"/>
      <c r="AE33" s="4"/>
      <c r="AF33" s="4"/>
      <c r="AG33" s="4"/>
      <c r="AH33" s="4"/>
      <c r="AI33" s="4"/>
      <c r="AJ33" s="4"/>
      <c r="AK33" s="4"/>
      <c r="AL33" s="4"/>
      <c r="AM33" s="4"/>
      <c r="AN33" s="4"/>
      <c r="AO33" s="4"/>
      <c r="AP33" s="4"/>
    </row>
    <row r="34" spans="1:42" x14ac:dyDescent="0.25">
      <c r="A34" s="6">
        <v>35</v>
      </c>
      <c r="B34" s="5"/>
      <c r="C34" s="4"/>
      <c r="D34" s="4"/>
      <c r="E34" s="4"/>
      <c r="F34" s="4"/>
      <c r="G34" s="4"/>
      <c r="H34" s="4"/>
      <c r="I34" s="4"/>
      <c r="J34" s="4"/>
      <c r="K34" s="4"/>
      <c r="L34" s="4"/>
      <c r="M34" s="4"/>
      <c r="N34" s="4"/>
      <c r="O34" s="4"/>
      <c r="P34" s="4"/>
      <c r="Q34" s="4"/>
      <c r="R34" s="4"/>
      <c r="S34" s="4"/>
      <c r="T34" s="4"/>
      <c r="U34" s="4"/>
      <c r="V34" s="4"/>
      <c r="W34" s="4"/>
      <c r="X34" s="4"/>
      <c r="Y34" s="4"/>
      <c r="Z34" s="4"/>
      <c r="AA34" s="4"/>
      <c r="AB34" s="4"/>
      <c r="AC34" s="4"/>
      <c r="AD34" s="4"/>
      <c r="AE34" s="4"/>
      <c r="AF34" s="4"/>
      <c r="AG34" s="4"/>
      <c r="AH34" s="4"/>
      <c r="AI34" s="4"/>
      <c r="AJ34" s="4"/>
      <c r="AK34" s="4"/>
      <c r="AL34" s="4"/>
      <c r="AM34" s="4"/>
      <c r="AN34" s="4"/>
      <c r="AO34" s="4"/>
      <c r="AP34" s="4"/>
    </row>
    <row r="35" spans="1:42" x14ac:dyDescent="0.25">
      <c r="A35" s="6">
        <v>36</v>
      </c>
      <c r="B35" s="5"/>
      <c r="C35" s="4"/>
      <c r="D35" s="4"/>
      <c r="E35" s="4"/>
      <c r="F35" s="4"/>
      <c r="G35" s="4"/>
      <c r="H35" s="4"/>
      <c r="I35" s="4"/>
      <c r="J35" s="4"/>
      <c r="K35" s="4"/>
      <c r="L35" s="4"/>
      <c r="M35" s="4"/>
      <c r="N35" s="4"/>
      <c r="O35" s="4"/>
      <c r="P35" s="4"/>
      <c r="Q35" s="4"/>
      <c r="R35" s="4"/>
      <c r="S35" s="4"/>
      <c r="T35" s="4"/>
      <c r="U35" s="4"/>
      <c r="V35" s="4"/>
      <c r="W35" s="4"/>
      <c r="X35" s="4"/>
      <c r="Y35" s="4"/>
      <c r="Z35" s="4"/>
      <c r="AA35" s="4"/>
      <c r="AB35" s="4"/>
      <c r="AC35" s="4"/>
      <c r="AD35" s="4"/>
      <c r="AE35" s="4"/>
      <c r="AF35" s="4"/>
      <c r="AG35" s="4"/>
      <c r="AH35" s="4"/>
      <c r="AI35" s="4"/>
      <c r="AJ35" s="4"/>
      <c r="AK35" s="4"/>
      <c r="AL35" s="4"/>
      <c r="AM35" s="4"/>
      <c r="AN35" s="4"/>
      <c r="AO35" s="4"/>
      <c r="AP35" s="4"/>
    </row>
    <row r="36" spans="1:42" x14ac:dyDescent="0.25">
      <c r="A36" s="6">
        <v>37</v>
      </c>
      <c r="B36" s="5"/>
      <c r="C36" s="4"/>
      <c r="D36" s="4"/>
      <c r="E36" s="4"/>
      <c r="F36" s="4"/>
      <c r="G36" s="4"/>
      <c r="H36" s="4"/>
      <c r="I36" s="4"/>
      <c r="J36" s="4"/>
      <c r="K36" s="4"/>
      <c r="L36" s="4"/>
      <c r="M36" s="4"/>
      <c r="N36" s="4"/>
      <c r="O36" s="4"/>
      <c r="P36" s="4"/>
      <c r="Q36" s="4"/>
      <c r="R36" s="4"/>
      <c r="S36" s="4"/>
      <c r="T36" s="4"/>
      <c r="U36" s="4"/>
      <c r="V36" s="4"/>
      <c r="W36" s="4"/>
      <c r="X36" s="4"/>
      <c r="Y36" s="4"/>
      <c r="Z36" s="4"/>
      <c r="AA36" s="4"/>
      <c r="AB36" s="4"/>
      <c r="AC36" s="4"/>
      <c r="AD36" s="4"/>
      <c r="AE36" s="4"/>
      <c r="AF36" s="4"/>
      <c r="AG36" s="4"/>
      <c r="AH36" s="4"/>
      <c r="AI36" s="4"/>
      <c r="AJ36" s="4"/>
      <c r="AK36" s="4"/>
      <c r="AL36" s="4"/>
      <c r="AM36" s="4"/>
      <c r="AN36" s="4"/>
      <c r="AO36" s="4"/>
      <c r="AP36" s="4"/>
    </row>
    <row r="37" spans="1:42" x14ac:dyDescent="0.25">
      <c r="A37" s="6">
        <v>38</v>
      </c>
      <c r="B37" s="5"/>
      <c r="C37" s="4"/>
      <c r="D37" s="4"/>
      <c r="E37" s="4"/>
      <c r="F37" s="4"/>
      <c r="G37" s="4"/>
      <c r="H37" s="4"/>
      <c r="I37" s="4"/>
      <c r="J37" s="4"/>
      <c r="K37" s="4"/>
      <c r="L37" s="4"/>
      <c r="M37" s="4"/>
      <c r="N37" s="4"/>
      <c r="O37" s="4"/>
      <c r="P37" s="4"/>
      <c r="Q37" s="4"/>
      <c r="R37" s="4"/>
      <c r="S37" s="4"/>
      <c r="T37" s="4"/>
      <c r="U37" s="4"/>
      <c r="V37" s="4"/>
      <c r="W37" s="4"/>
      <c r="X37" s="4"/>
      <c r="Y37" s="4"/>
      <c r="Z37" s="4"/>
      <c r="AA37" s="4"/>
      <c r="AB37" s="4"/>
      <c r="AC37" s="4"/>
      <c r="AD37" s="4"/>
      <c r="AE37" s="4"/>
      <c r="AF37" s="4"/>
      <c r="AG37" s="4"/>
      <c r="AH37" s="4"/>
      <c r="AI37" s="4"/>
      <c r="AJ37" s="4"/>
      <c r="AK37" s="4"/>
      <c r="AL37" s="4"/>
      <c r="AM37" s="4"/>
      <c r="AN37" s="4"/>
      <c r="AO37" s="4"/>
      <c r="AP37" s="4"/>
    </row>
    <row r="38" spans="1:42" x14ac:dyDescent="0.25">
      <c r="A38" s="6">
        <v>39</v>
      </c>
      <c r="B38" s="5"/>
      <c r="C38" s="4"/>
      <c r="D38" s="4"/>
      <c r="E38" s="4"/>
      <c r="F38" s="4"/>
      <c r="G38" s="4"/>
      <c r="H38" s="4"/>
      <c r="I38" s="4"/>
      <c r="J38" s="4"/>
      <c r="K38" s="4"/>
      <c r="L38" s="4"/>
      <c r="M38" s="4"/>
      <c r="N38" s="4"/>
      <c r="O38" s="4"/>
      <c r="P38" s="4"/>
      <c r="Q38" s="4"/>
      <c r="R38" s="4"/>
      <c r="S38" s="4"/>
      <c r="T38" s="4"/>
      <c r="U38" s="4"/>
      <c r="V38" s="4"/>
      <c r="W38" s="4"/>
      <c r="X38" s="4"/>
      <c r="Y38" s="4"/>
      <c r="Z38" s="4"/>
      <c r="AA38" s="4"/>
      <c r="AB38" s="4"/>
      <c r="AC38" s="4"/>
      <c r="AD38" s="4"/>
      <c r="AE38" s="4"/>
      <c r="AF38" s="4"/>
      <c r="AG38" s="4"/>
      <c r="AH38" s="4"/>
      <c r="AI38" s="4"/>
      <c r="AJ38" s="4"/>
      <c r="AK38" s="4"/>
      <c r="AL38" s="4"/>
      <c r="AM38" s="4"/>
      <c r="AN38" s="4"/>
      <c r="AO38" s="4"/>
      <c r="AP38" s="4"/>
    </row>
    <row r="39" spans="1:42" x14ac:dyDescent="0.25">
      <c r="A39" s="6">
        <v>40</v>
      </c>
      <c r="B39" s="5"/>
      <c r="C39" s="4"/>
      <c r="D39" s="4"/>
      <c r="E39" s="4"/>
      <c r="F39" s="4"/>
      <c r="G39" s="4"/>
      <c r="H39" s="4"/>
      <c r="I39" s="4"/>
      <c r="J39" s="4"/>
      <c r="K39" s="4"/>
      <c r="L39" s="4"/>
      <c r="M39" s="4"/>
      <c r="N39" s="4"/>
      <c r="O39" s="4"/>
      <c r="P39" s="4"/>
      <c r="Q39" s="4"/>
      <c r="R39" s="4"/>
      <c r="S39" s="4"/>
      <c r="T39" s="4"/>
      <c r="U39" s="4"/>
      <c r="V39" s="4"/>
      <c r="W39" s="4"/>
      <c r="X39" s="4"/>
      <c r="Y39" s="4"/>
      <c r="Z39" s="4"/>
      <c r="AA39" s="4"/>
      <c r="AB39" s="4"/>
      <c r="AC39" s="4"/>
      <c r="AD39" s="4"/>
      <c r="AE39" s="4"/>
      <c r="AF39" s="4"/>
      <c r="AG39" s="4"/>
      <c r="AH39" s="4"/>
      <c r="AI39" s="4"/>
      <c r="AJ39" s="4"/>
      <c r="AK39" s="4"/>
      <c r="AL39" s="4"/>
      <c r="AM39" s="4"/>
      <c r="AN39" s="4"/>
      <c r="AO39" s="4"/>
      <c r="AP39" s="4"/>
    </row>
    <row r="40" spans="1:42" x14ac:dyDescent="0.25">
      <c r="A40" s="6">
        <v>41</v>
      </c>
      <c r="B40" s="5"/>
      <c r="C40" s="4"/>
      <c r="D40" s="4"/>
      <c r="E40" s="4"/>
      <c r="F40" s="4"/>
      <c r="G40" s="4"/>
      <c r="H40" s="4"/>
      <c r="I40" s="4"/>
      <c r="J40" s="4"/>
      <c r="K40" s="4"/>
      <c r="L40" s="4"/>
      <c r="M40" s="4"/>
      <c r="N40" s="4"/>
      <c r="O40" s="4"/>
      <c r="P40" s="4"/>
      <c r="Q40" s="4"/>
      <c r="R40" s="4"/>
      <c r="S40" s="4"/>
      <c r="T40" s="4"/>
      <c r="U40" s="4"/>
      <c r="V40" s="4"/>
      <c r="W40" s="4"/>
      <c r="X40" s="4"/>
      <c r="Y40" s="4"/>
      <c r="Z40" s="4"/>
      <c r="AA40" s="4"/>
      <c r="AB40" s="4"/>
      <c r="AC40" s="4"/>
      <c r="AD40" s="4"/>
      <c r="AE40" s="4"/>
      <c r="AF40" s="4"/>
      <c r="AG40" s="4"/>
      <c r="AH40" s="4"/>
      <c r="AI40" s="4"/>
      <c r="AJ40" s="4"/>
      <c r="AK40" s="4"/>
      <c r="AL40" s="4"/>
      <c r="AM40" s="4"/>
      <c r="AN40" s="4"/>
      <c r="AO40" s="4"/>
      <c r="AP40" s="4"/>
    </row>
    <row r="41" spans="1:42" x14ac:dyDescent="0.25">
      <c r="A41" s="6">
        <v>42</v>
      </c>
      <c r="B41" s="5"/>
      <c r="C41" s="4"/>
      <c r="D41" s="4"/>
      <c r="E41" s="4"/>
      <c r="F41" s="4"/>
      <c r="G41" s="4"/>
      <c r="H41" s="4"/>
      <c r="I41" s="4"/>
      <c r="J41" s="4"/>
      <c r="K41" s="4"/>
      <c r="L41" s="4"/>
      <c r="M41" s="4"/>
      <c r="N41" s="4"/>
      <c r="O41" s="4"/>
      <c r="P41" s="4"/>
      <c r="Q41" s="4"/>
      <c r="R41" s="4"/>
      <c r="S41" s="4"/>
      <c r="T41" s="4"/>
      <c r="U41" s="4"/>
      <c r="V41" s="4"/>
      <c r="W41" s="4"/>
      <c r="X41" s="4"/>
      <c r="Y41" s="4"/>
      <c r="Z41" s="4"/>
      <c r="AA41" s="4"/>
      <c r="AB41" s="4"/>
      <c r="AC41" s="4"/>
      <c r="AD41" s="4"/>
      <c r="AE41" s="4"/>
      <c r="AF41" s="4"/>
      <c r="AG41" s="4"/>
      <c r="AH41" s="4"/>
      <c r="AI41" s="4"/>
      <c r="AJ41" s="4"/>
      <c r="AK41" s="4"/>
      <c r="AL41" s="4"/>
      <c r="AM41" s="4"/>
      <c r="AN41" s="4"/>
      <c r="AO41" s="4"/>
      <c r="AP41" s="4"/>
    </row>
    <row r="42" spans="1:42" x14ac:dyDescent="0.25">
      <c r="A42" s="6">
        <v>43</v>
      </c>
      <c r="B42" s="5"/>
      <c r="C42" s="4"/>
      <c r="D42" s="4"/>
      <c r="E42" s="4"/>
      <c r="F42" s="4"/>
      <c r="G42" s="4"/>
      <c r="H42" s="4"/>
      <c r="I42" s="4"/>
      <c r="J42" s="4"/>
      <c r="K42" s="4"/>
      <c r="L42" s="4"/>
      <c r="M42" s="4"/>
      <c r="N42" s="4"/>
      <c r="O42" s="4"/>
      <c r="P42" s="4"/>
      <c r="Q42" s="4"/>
      <c r="R42" s="4"/>
      <c r="S42" s="4"/>
      <c r="T42" s="4"/>
      <c r="U42" s="4"/>
      <c r="V42" s="4"/>
      <c r="W42" s="4"/>
      <c r="X42" s="4"/>
      <c r="Y42" s="4"/>
      <c r="Z42" s="4"/>
      <c r="AA42" s="4"/>
      <c r="AB42" s="4"/>
      <c r="AC42" s="4"/>
      <c r="AD42" s="4"/>
      <c r="AE42" s="4"/>
      <c r="AF42" s="4"/>
      <c r="AG42" s="4"/>
      <c r="AH42" s="4"/>
      <c r="AI42" s="4"/>
      <c r="AJ42" s="4"/>
      <c r="AK42" s="4"/>
      <c r="AL42" s="4"/>
      <c r="AM42" s="4"/>
      <c r="AN42" s="4"/>
      <c r="AO42" s="4"/>
      <c r="AP42" s="4"/>
    </row>
    <row r="43" spans="1:42" x14ac:dyDescent="0.25">
      <c r="A43" s="6">
        <v>44</v>
      </c>
      <c r="B43" s="5"/>
      <c r="C43" s="4"/>
      <c r="D43" s="4"/>
      <c r="E43" s="4"/>
      <c r="F43" s="4"/>
      <c r="G43" s="4"/>
      <c r="H43" s="4"/>
      <c r="I43" s="4"/>
      <c r="J43" s="4"/>
      <c r="K43" s="4"/>
      <c r="L43" s="4"/>
      <c r="M43" s="4"/>
      <c r="N43" s="4"/>
      <c r="O43" s="4"/>
      <c r="P43" s="4"/>
      <c r="Q43" s="4"/>
      <c r="R43" s="4"/>
      <c r="S43" s="4"/>
      <c r="T43" s="4"/>
      <c r="U43" s="4"/>
      <c r="V43" s="4"/>
      <c r="W43" s="4"/>
      <c r="X43" s="4"/>
      <c r="Y43" s="4"/>
      <c r="Z43" s="4"/>
      <c r="AA43" s="4"/>
      <c r="AB43" s="4"/>
      <c r="AC43" s="4"/>
      <c r="AD43" s="4"/>
      <c r="AE43" s="4"/>
      <c r="AF43" s="4"/>
      <c r="AG43" s="4"/>
      <c r="AH43" s="4"/>
      <c r="AI43" s="4"/>
      <c r="AJ43" s="4"/>
      <c r="AK43" s="4"/>
      <c r="AL43" s="4"/>
      <c r="AM43" s="4"/>
      <c r="AN43" s="4"/>
      <c r="AO43" s="4"/>
      <c r="AP43" s="4"/>
    </row>
    <row r="44" spans="1:42" x14ac:dyDescent="0.25">
      <c r="A44" s="6">
        <v>45</v>
      </c>
      <c r="B44" s="5"/>
      <c r="C44" s="4"/>
      <c r="D44" s="4"/>
      <c r="E44" s="4"/>
      <c r="F44" s="4"/>
      <c r="G44" s="4"/>
      <c r="H44" s="4"/>
      <c r="I44" s="4"/>
      <c r="J44" s="4"/>
      <c r="K44" s="4"/>
      <c r="L44" s="4"/>
      <c r="M44" s="4"/>
      <c r="N44" s="4"/>
      <c r="O44" s="4"/>
      <c r="P44" s="4"/>
      <c r="Q44" s="4"/>
      <c r="R44" s="4"/>
      <c r="S44" s="4"/>
      <c r="T44" s="4"/>
      <c r="U44" s="4"/>
      <c r="V44" s="4"/>
      <c r="W44" s="4"/>
      <c r="X44" s="4"/>
      <c r="Y44" s="4"/>
      <c r="Z44" s="4"/>
      <c r="AA44" s="4"/>
      <c r="AB44" s="4"/>
      <c r="AC44" s="4"/>
      <c r="AD44" s="4"/>
      <c r="AE44" s="4"/>
      <c r="AF44" s="4"/>
      <c r="AG44" s="4"/>
      <c r="AH44" s="4"/>
      <c r="AI44" s="4"/>
      <c r="AJ44" s="4"/>
      <c r="AK44" s="4"/>
      <c r="AL44" s="4"/>
      <c r="AM44" s="4"/>
      <c r="AN44" s="4"/>
      <c r="AO44" s="4"/>
      <c r="AP44" s="4"/>
    </row>
    <row r="45" spans="1:42" x14ac:dyDescent="0.25">
      <c r="A45" s="6">
        <v>46</v>
      </c>
      <c r="B45" s="5"/>
      <c r="C45" s="4"/>
      <c r="D45" s="4"/>
      <c r="E45" s="4"/>
      <c r="F45" s="4"/>
      <c r="G45" s="4"/>
      <c r="H45" s="4"/>
      <c r="I45" s="4"/>
      <c r="J45" s="4"/>
      <c r="K45" s="4"/>
      <c r="L45" s="4"/>
      <c r="M45" s="4"/>
      <c r="N45" s="4"/>
      <c r="O45" s="4"/>
      <c r="P45" s="4"/>
      <c r="Q45" s="4"/>
      <c r="R45" s="4"/>
      <c r="S45" s="4"/>
      <c r="T45" s="4"/>
      <c r="U45" s="4"/>
      <c r="V45" s="4"/>
      <c r="W45" s="4"/>
      <c r="X45" s="4"/>
      <c r="Y45" s="4"/>
      <c r="Z45" s="4"/>
      <c r="AA45" s="4"/>
      <c r="AB45" s="4"/>
      <c r="AC45" s="4"/>
      <c r="AD45" s="4"/>
      <c r="AE45" s="4"/>
      <c r="AF45" s="4"/>
      <c r="AG45" s="4"/>
      <c r="AH45" s="4"/>
      <c r="AI45" s="4"/>
      <c r="AJ45" s="4"/>
      <c r="AK45" s="4"/>
      <c r="AL45" s="4"/>
      <c r="AM45" s="4"/>
      <c r="AN45" s="4"/>
      <c r="AO45" s="4"/>
      <c r="AP45" s="4"/>
    </row>
    <row r="46" spans="1:42" x14ac:dyDescent="0.25">
      <c r="A46" s="6">
        <v>47</v>
      </c>
      <c r="B46" s="5"/>
      <c r="C46" s="4"/>
      <c r="D46" s="4"/>
      <c r="E46" s="4"/>
      <c r="F46" s="4"/>
      <c r="G46" s="4"/>
      <c r="H46" s="4"/>
      <c r="I46" s="4"/>
      <c r="J46" s="4"/>
      <c r="K46" s="4"/>
      <c r="L46" s="4"/>
      <c r="M46" s="4"/>
      <c r="N46" s="4"/>
      <c r="O46" s="4"/>
      <c r="P46" s="4"/>
      <c r="Q46" s="4"/>
      <c r="R46" s="4"/>
      <c r="S46" s="4"/>
      <c r="T46" s="4"/>
      <c r="U46" s="4"/>
      <c r="V46" s="4"/>
      <c r="W46" s="4"/>
      <c r="X46" s="4"/>
      <c r="Y46" s="4"/>
      <c r="Z46" s="4"/>
      <c r="AA46" s="4"/>
      <c r="AB46" s="4"/>
      <c r="AC46" s="4"/>
      <c r="AD46" s="4"/>
      <c r="AE46" s="4"/>
      <c r="AF46" s="4"/>
      <c r="AG46" s="4"/>
      <c r="AH46" s="4"/>
      <c r="AI46" s="4"/>
      <c r="AJ46" s="4"/>
      <c r="AK46" s="4"/>
      <c r="AL46" s="4"/>
      <c r="AM46" s="4"/>
      <c r="AN46" s="4"/>
      <c r="AO46" s="4"/>
      <c r="AP46" s="4"/>
    </row>
    <row r="47" spans="1:42" x14ac:dyDescent="0.25">
      <c r="A47" s="6">
        <v>48</v>
      </c>
      <c r="B47" s="5"/>
      <c r="C47" s="4"/>
      <c r="D47" s="4"/>
      <c r="E47" s="4"/>
      <c r="F47" s="4"/>
      <c r="G47" s="4"/>
      <c r="H47" s="4"/>
      <c r="I47" s="4"/>
      <c r="J47" s="4"/>
      <c r="K47" s="4"/>
      <c r="L47" s="4"/>
      <c r="M47" s="4"/>
      <c r="N47" s="4"/>
      <c r="O47" s="4"/>
      <c r="P47" s="4"/>
      <c r="Q47" s="4"/>
      <c r="R47" s="4"/>
      <c r="S47" s="4"/>
      <c r="T47" s="4"/>
      <c r="U47" s="4"/>
      <c r="V47" s="4"/>
      <c r="W47" s="4"/>
      <c r="X47" s="4"/>
      <c r="Y47" s="4"/>
      <c r="Z47" s="4"/>
      <c r="AA47" s="4"/>
      <c r="AB47" s="4"/>
      <c r="AC47" s="4"/>
      <c r="AD47" s="4"/>
      <c r="AE47" s="4"/>
      <c r="AF47" s="4"/>
      <c r="AG47" s="4"/>
      <c r="AH47" s="4"/>
      <c r="AI47" s="4"/>
      <c r="AJ47" s="4"/>
      <c r="AK47" s="4"/>
      <c r="AL47" s="4"/>
      <c r="AM47" s="4"/>
      <c r="AN47" s="4"/>
      <c r="AO47" s="4"/>
      <c r="AP47" s="4"/>
    </row>
    <row r="48" spans="1:42" x14ac:dyDescent="0.25">
      <c r="A48" s="6">
        <v>49</v>
      </c>
      <c r="B48" s="5"/>
      <c r="C48" s="4"/>
      <c r="D48" s="4"/>
      <c r="E48" s="4"/>
      <c r="F48" s="4"/>
      <c r="G48" s="4"/>
      <c r="H48" s="4"/>
      <c r="I48" s="4"/>
      <c r="J48" s="4"/>
      <c r="K48" s="4"/>
      <c r="L48" s="4"/>
      <c r="M48" s="4"/>
      <c r="N48" s="4"/>
      <c r="O48" s="4"/>
      <c r="P48" s="4"/>
      <c r="Q48" s="4"/>
      <c r="R48" s="4"/>
      <c r="S48" s="4"/>
      <c r="T48" s="4"/>
      <c r="U48" s="4"/>
      <c r="V48" s="4"/>
      <c r="W48" s="4"/>
      <c r="X48" s="4"/>
      <c r="Y48" s="4"/>
      <c r="Z48" s="4"/>
      <c r="AA48" s="4"/>
      <c r="AB48" s="4"/>
      <c r="AC48" s="4"/>
      <c r="AD48" s="4"/>
      <c r="AE48" s="4"/>
      <c r="AF48" s="4"/>
      <c r="AG48" s="4"/>
      <c r="AH48" s="4"/>
      <c r="AI48" s="4"/>
      <c r="AJ48" s="4"/>
      <c r="AK48" s="4"/>
      <c r="AL48" s="4"/>
      <c r="AM48" s="4"/>
      <c r="AN48" s="4"/>
      <c r="AO48" s="4"/>
      <c r="AP48" s="4"/>
    </row>
    <row r="49" spans="1:42" x14ac:dyDescent="0.25">
      <c r="A49" s="6">
        <v>50</v>
      </c>
      <c r="B49" s="5"/>
      <c r="C49" s="4"/>
      <c r="D49" s="4"/>
      <c r="E49" s="4"/>
      <c r="F49" s="4"/>
      <c r="G49" s="4"/>
      <c r="H49" s="4"/>
      <c r="I49" s="4"/>
      <c r="J49" s="4"/>
      <c r="K49" s="4"/>
      <c r="L49" s="4"/>
      <c r="M49" s="4"/>
      <c r="N49" s="4"/>
      <c r="O49" s="4"/>
      <c r="P49" s="4"/>
      <c r="Q49" s="4"/>
      <c r="R49" s="4"/>
      <c r="S49" s="4"/>
      <c r="T49" s="4"/>
      <c r="U49" s="4"/>
      <c r="V49" s="4"/>
      <c r="W49" s="4"/>
      <c r="X49" s="4"/>
      <c r="Y49" s="4"/>
      <c r="Z49" s="4"/>
      <c r="AA49" s="4"/>
      <c r="AB49" s="4"/>
      <c r="AC49" s="4"/>
      <c r="AD49" s="4"/>
      <c r="AE49" s="4"/>
      <c r="AF49" s="4"/>
      <c r="AG49" s="4"/>
      <c r="AH49" s="4"/>
      <c r="AI49" s="4"/>
      <c r="AJ49" s="4"/>
      <c r="AK49" s="4"/>
      <c r="AL49" s="4"/>
      <c r="AM49" s="4"/>
      <c r="AN49" s="4"/>
      <c r="AO49" s="4"/>
      <c r="AP49" s="4"/>
    </row>
    <row r="50" spans="1:42" x14ac:dyDescent="0.25">
      <c r="A50" s="6">
        <v>51</v>
      </c>
      <c r="B50" s="5"/>
      <c r="C50" s="4"/>
      <c r="D50" s="4"/>
      <c r="E50" s="4"/>
      <c r="F50" s="4"/>
      <c r="G50" s="4"/>
      <c r="H50" s="4"/>
      <c r="I50" s="4"/>
      <c r="J50" s="4"/>
      <c r="K50" s="4"/>
      <c r="L50" s="4"/>
      <c r="M50" s="4"/>
      <c r="N50" s="4"/>
      <c r="O50" s="4"/>
      <c r="P50" s="4"/>
      <c r="Q50" s="4"/>
      <c r="R50" s="4"/>
      <c r="S50" s="4"/>
      <c r="T50" s="4"/>
      <c r="U50" s="4"/>
      <c r="V50" s="4"/>
      <c r="W50" s="4"/>
      <c r="X50" s="4"/>
      <c r="Y50" s="4"/>
      <c r="Z50" s="4"/>
      <c r="AA50" s="4"/>
      <c r="AB50" s="4"/>
      <c r="AC50" s="4"/>
      <c r="AD50" s="4"/>
      <c r="AE50" s="4"/>
      <c r="AF50" s="4"/>
      <c r="AG50" s="4"/>
      <c r="AH50" s="4"/>
      <c r="AI50" s="4"/>
      <c r="AJ50" s="4"/>
      <c r="AK50" s="4"/>
      <c r="AL50" s="4"/>
      <c r="AM50" s="4"/>
      <c r="AN50" s="4"/>
      <c r="AO50" s="4"/>
      <c r="AP50" s="4"/>
    </row>
    <row r="51" spans="1:42" x14ac:dyDescent="0.25">
      <c r="A51" s="6">
        <v>52</v>
      </c>
      <c r="B51" s="5"/>
      <c r="C51" s="4"/>
      <c r="D51" s="4"/>
      <c r="E51" s="4"/>
      <c r="F51" s="4"/>
      <c r="G51" s="4"/>
      <c r="H51" s="4"/>
      <c r="I51" s="4"/>
      <c r="J51" s="4"/>
      <c r="K51" s="4"/>
      <c r="L51" s="4"/>
      <c r="M51" s="4"/>
      <c r="N51" s="4"/>
      <c r="O51" s="4"/>
      <c r="P51" s="4"/>
      <c r="Q51" s="4"/>
      <c r="R51" s="4"/>
      <c r="S51" s="4"/>
      <c r="T51" s="4"/>
      <c r="U51" s="4"/>
      <c r="V51" s="4"/>
      <c r="W51" s="4"/>
      <c r="X51" s="4"/>
      <c r="Y51" s="4"/>
      <c r="Z51" s="4"/>
      <c r="AA51" s="4"/>
      <c r="AB51" s="4"/>
      <c r="AC51" s="4"/>
      <c r="AD51" s="4"/>
      <c r="AE51" s="4"/>
      <c r="AF51" s="4"/>
      <c r="AG51" s="4"/>
      <c r="AH51" s="4"/>
      <c r="AI51" s="4"/>
      <c r="AJ51" s="4"/>
      <c r="AK51" s="4"/>
      <c r="AL51" s="4"/>
      <c r="AM51" s="4"/>
      <c r="AN51" s="4"/>
      <c r="AO51" s="4"/>
      <c r="AP51" s="4"/>
    </row>
    <row r="52" spans="1:42" x14ac:dyDescent="0.25">
      <c r="A52" s="6">
        <v>53</v>
      </c>
      <c r="B52" s="5"/>
      <c r="C52" s="4"/>
      <c r="D52" s="4"/>
      <c r="E52" s="4"/>
      <c r="F52" s="4"/>
      <c r="G52" s="4"/>
      <c r="H52" s="4"/>
      <c r="I52" s="4"/>
      <c r="J52" s="4"/>
      <c r="K52" s="4"/>
      <c r="L52" s="4"/>
      <c r="M52" s="4"/>
      <c r="N52" s="4"/>
      <c r="O52" s="4"/>
      <c r="P52" s="4"/>
      <c r="Q52" s="4"/>
      <c r="R52" s="4"/>
      <c r="S52" s="4"/>
      <c r="T52" s="4"/>
      <c r="U52" s="4"/>
      <c r="V52" s="4"/>
      <c r="W52" s="4"/>
      <c r="X52" s="4"/>
      <c r="Y52" s="4"/>
      <c r="Z52" s="4"/>
      <c r="AA52" s="4"/>
      <c r="AB52" s="4"/>
      <c r="AC52" s="4"/>
      <c r="AD52" s="4"/>
      <c r="AE52" s="4"/>
      <c r="AF52" s="4"/>
      <c r="AG52" s="4"/>
      <c r="AH52" s="4"/>
      <c r="AI52" s="4"/>
      <c r="AJ52" s="4"/>
      <c r="AK52" s="4"/>
      <c r="AL52" s="4"/>
      <c r="AM52" s="4"/>
      <c r="AN52" s="4"/>
      <c r="AO52" s="4"/>
      <c r="AP52" s="4"/>
    </row>
    <row r="53" spans="1:42" x14ac:dyDescent="0.25">
      <c r="A53" s="6">
        <v>54</v>
      </c>
      <c r="B53" s="5"/>
      <c r="C53" s="4"/>
      <c r="D53" s="4"/>
      <c r="E53" s="4"/>
      <c r="F53" s="4"/>
      <c r="G53" s="4"/>
      <c r="H53" s="4"/>
      <c r="I53" s="4"/>
      <c r="J53" s="4"/>
      <c r="K53" s="4"/>
      <c r="L53" s="4"/>
      <c r="M53" s="4"/>
      <c r="N53" s="4"/>
      <c r="O53" s="4"/>
      <c r="P53" s="4"/>
      <c r="Q53" s="4"/>
      <c r="R53" s="4"/>
      <c r="S53" s="4"/>
      <c r="T53" s="4"/>
      <c r="U53" s="4"/>
      <c r="V53" s="4"/>
      <c r="W53" s="4"/>
      <c r="X53" s="4"/>
      <c r="Y53" s="4"/>
      <c r="Z53" s="4"/>
      <c r="AA53" s="4"/>
      <c r="AB53" s="4"/>
      <c r="AC53" s="4"/>
      <c r="AD53" s="4"/>
      <c r="AE53" s="4"/>
      <c r="AF53" s="4"/>
      <c r="AG53" s="4"/>
      <c r="AH53" s="4"/>
      <c r="AI53" s="4"/>
      <c r="AJ53" s="4"/>
      <c r="AK53" s="4"/>
      <c r="AL53" s="4"/>
      <c r="AM53" s="4"/>
      <c r="AN53" s="4"/>
      <c r="AO53" s="4"/>
      <c r="AP53" s="4"/>
    </row>
    <row r="54" spans="1:42" x14ac:dyDescent="0.25">
      <c r="A54" s="6">
        <v>55</v>
      </c>
      <c r="B54" s="5"/>
      <c r="C54" s="4"/>
      <c r="D54" s="4"/>
      <c r="E54" s="4"/>
      <c r="F54" s="4"/>
      <c r="G54" s="4"/>
      <c r="H54" s="4"/>
      <c r="I54" s="4"/>
      <c r="J54" s="4"/>
      <c r="K54" s="4"/>
      <c r="L54" s="4"/>
      <c r="M54" s="4"/>
      <c r="N54" s="4"/>
      <c r="O54" s="4"/>
      <c r="P54" s="4"/>
      <c r="Q54" s="4"/>
      <c r="R54" s="4"/>
      <c r="S54" s="4"/>
      <c r="T54" s="4"/>
      <c r="U54" s="4"/>
      <c r="V54" s="4"/>
      <c r="W54" s="4"/>
      <c r="X54" s="4"/>
      <c r="Y54" s="4"/>
      <c r="Z54" s="4"/>
      <c r="AA54" s="4"/>
      <c r="AB54" s="4"/>
      <c r="AC54" s="4"/>
      <c r="AD54" s="4"/>
      <c r="AE54" s="4"/>
      <c r="AF54" s="4"/>
      <c r="AG54" s="4"/>
      <c r="AH54" s="4"/>
      <c r="AI54" s="4"/>
      <c r="AJ54" s="4"/>
      <c r="AK54" s="4"/>
      <c r="AL54" s="4"/>
      <c r="AM54" s="4"/>
      <c r="AN54" s="4"/>
      <c r="AO54" s="4"/>
      <c r="AP54" s="4"/>
    </row>
    <row r="55" spans="1:42" x14ac:dyDescent="0.25">
      <c r="A55" s="6">
        <v>56</v>
      </c>
      <c r="B55" s="5"/>
      <c r="C55" s="4"/>
      <c r="D55" s="4"/>
      <c r="E55" s="4"/>
      <c r="F55" s="4"/>
      <c r="G55" s="4"/>
      <c r="H55" s="4"/>
      <c r="I55" s="4"/>
      <c r="J55" s="4"/>
      <c r="K55" s="4"/>
      <c r="L55" s="4"/>
      <c r="M55" s="4"/>
      <c r="N55" s="4"/>
      <c r="O55" s="4"/>
      <c r="P55" s="4"/>
      <c r="Q55" s="4"/>
      <c r="R55" s="4"/>
      <c r="S55" s="4"/>
      <c r="T55" s="4"/>
      <c r="U55" s="4"/>
      <c r="V55" s="4"/>
      <c r="W55" s="4"/>
      <c r="X55" s="4"/>
      <c r="Y55" s="4"/>
      <c r="Z55" s="4"/>
      <c r="AA55" s="4"/>
      <c r="AB55" s="4"/>
      <c r="AC55" s="4"/>
      <c r="AD55" s="4"/>
      <c r="AE55" s="4"/>
      <c r="AF55" s="4"/>
      <c r="AG55" s="4"/>
      <c r="AH55" s="4"/>
      <c r="AI55" s="4"/>
      <c r="AJ55" s="4"/>
      <c r="AK55" s="4"/>
      <c r="AL55" s="4"/>
      <c r="AM55" s="4"/>
      <c r="AN55" s="4"/>
      <c r="AO55" s="4"/>
      <c r="AP55" s="4"/>
    </row>
    <row r="56" spans="1:42" x14ac:dyDescent="0.25">
      <c r="A56" s="6">
        <v>57</v>
      </c>
      <c r="B56" s="5"/>
      <c r="C56" s="4"/>
      <c r="D56" s="4"/>
      <c r="E56" s="4"/>
      <c r="F56" s="4"/>
      <c r="G56" s="4"/>
      <c r="H56" s="4"/>
      <c r="I56" s="4"/>
      <c r="J56" s="4"/>
      <c r="K56" s="4"/>
      <c r="L56" s="4"/>
      <c r="M56" s="4"/>
      <c r="N56" s="4"/>
      <c r="O56" s="4"/>
      <c r="P56" s="4"/>
      <c r="Q56" s="4"/>
      <c r="R56" s="4"/>
      <c r="S56" s="4"/>
      <c r="T56" s="4"/>
      <c r="U56" s="4"/>
      <c r="V56" s="4"/>
      <c r="W56" s="4"/>
      <c r="X56" s="4"/>
      <c r="Y56" s="4"/>
      <c r="Z56" s="4"/>
      <c r="AA56" s="4"/>
      <c r="AB56" s="4"/>
      <c r="AC56" s="4"/>
      <c r="AD56" s="4"/>
      <c r="AE56" s="4"/>
      <c r="AF56" s="4"/>
      <c r="AG56" s="4"/>
      <c r="AH56" s="4"/>
      <c r="AI56" s="4"/>
      <c r="AJ56" s="4"/>
      <c r="AK56" s="4"/>
      <c r="AL56" s="4"/>
      <c r="AM56" s="4"/>
      <c r="AN56" s="4"/>
      <c r="AO56" s="4"/>
      <c r="AP56" s="4"/>
    </row>
    <row r="57" spans="1:42" x14ac:dyDescent="0.25">
      <c r="A57" s="6">
        <v>58</v>
      </c>
      <c r="B57" s="5"/>
      <c r="C57" s="4"/>
      <c r="D57" s="4"/>
      <c r="E57" s="4"/>
      <c r="F57" s="4"/>
      <c r="G57" s="4"/>
      <c r="H57" s="4"/>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row>
    <row r="58" spans="1:42" x14ac:dyDescent="0.25">
      <c r="A58" s="6">
        <v>59</v>
      </c>
      <c r="B58" s="5"/>
      <c r="C58" s="4"/>
      <c r="D58" s="4"/>
      <c r="E58" s="4"/>
      <c r="F58" s="4"/>
      <c r="G58" s="4"/>
      <c r="H58" s="4"/>
      <c r="I58" s="4"/>
      <c r="J58" s="4"/>
      <c r="K58" s="4"/>
      <c r="L58" s="4"/>
      <c r="M58" s="4"/>
      <c r="N58" s="4"/>
      <c r="O58" s="4"/>
      <c r="P58" s="4"/>
      <c r="Q58" s="4"/>
      <c r="R58" s="4"/>
      <c r="S58" s="4"/>
      <c r="T58" s="4"/>
      <c r="U58" s="4"/>
      <c r="V58" s="4"/>
      <c r="W58" s="4"/>
      <c r="X58" s="4"/>
      <c r="Y58" s="4"/>
      <c r="Z58" s="4"/>
      <c r="AA58" s="4"/>
      <c r="AB58" s="4"/>
      <c r="AC58" s="4"/>
      <c r="AD58" s="4"/>
      <c r="AE58" s="4"/>
      <c r="AF58" s="4"/>
      <c r="AG58" s="4"/>
      <c r="AH58" s="4"/>
      <c r="AI58" s="4"/>
      <c r="AJ58" s="4"/>
      <c r="AK58" s="4"/>
      <c r="AL58" s="4"/>
      <c r="AM58" s="4"/>
      <c r="AN58" s="4"/>
      <c r="AO58" s="4"/>
      <c r="AP58" s="4"/>
    </row>
    <row r="59" spans="1:42" x14ac:dyDescent="0.25">
      <c r="A59" s="6">
        <v>60</v>
      </c>
      <c r="B59" s="5"/>
      <c r="C59" s="4"/>
      <c r="D59" s="4"/>
      <c r="E59" s="4"/>
      <c r="F59" s="4"/>
      <c r="G59" s="4"/>
      <c r="H59" s="4"/>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row>
    <row r="60" spans="1:42" x14ac:dyDescent="0.25">
      <c r="A60" s="6">
        <v>61</v>
      </c>
      <c r="B60" s="5"/>
      <c r="C60" s="4"/>
      <c r="D60" s="4"/>
      <c r="E60" s="4"/>
      <c r="F60" s="4"/>
      <c r="G60" s="4"/>
      <c r="H60" s="4"/>
      <c r="I60" s="4"/>
      <c r="J60" s="4"/>
      <c r="K60" s="4"/>
      <c r="L60" s="4"/>
      <c r="M60" s="4"/>
      <c r="N60" s="4"/>
      <c r="O60" s="4"/>
      <c r="P60" s="4"/>
      <c r="Q60" s="4"/>
      <c r="R60" s="4"/>
      <c r="S60" s="4"/>
      <c r="T60" s="4"/>
      <c r="U60" s="4"/>
      <c r="V60" s="4"/>
      <c r="W60" s="4"/>
      <c r="X60" s="4"/>
      <c r="Y60" s="4"/>
      <c r="Z60" s="4"/>
      <c r="AA60" s="4"/>
      <c r="AB60" s="4"/>
      <c r="AC60" s="4"/>
      <c r="AD60" s="4"/>
      <c r="AE60" s="4"/>
      <c r="AF60" s="4"/>
      <c r="AG60" s="4"/>
      <c r="AH60" s="4"/>
      <c r="AI60" s="4"/>
      <c r="AJ60" s="4"/>
      <c r="AK60" s="4"/>
      <c r="AL60" s="4"/>
      <c r="AM60" s="4"/>
      <c r="AN60" s="4"/>
      <c r="AO60" s="4"/>
      <c r="AP60" s="4"/>
    </row>
    <row r="61" spans="1:42" x14ac:dyDescent="0.25">
      <c r="A61" s="6">
        <v>62</v>
      </c>
      <c r="B61" s="5"/>
      <c r="C61" s="4"/>
      <c r="D61" s="4"/>
      <c r="E61" s="4"/>
      <c r="F61" s="4"/>
      <c r="G61" s="4"/>
      <c r="H61" s="4"/>
      <c r="I61" s="4"/>
      <c r="J61" s="4"/>
      <c r="K61" s="4"/>
      <c r="L61" s="4"/>
      <c r="M61" s="4"/>
      <c r="N61" s="4"/>
      <c r="O61" s="4"/>
      <c r="P61" s="4"/>
      <c r="Q61" s="4"/>
      <c r="R61" s="4"/>
      <c r="S61" s="4"/>
      <c r="T61" s="4"/>
      <c r="U61" s="4"/>
      <c r="V61" s="4"/>
      <c r="W61" s="4"/>
      <c r="X61" s="4"/>
      <c r="Y61" s="4"/>
      <c r="Z61" s="4"/>
      <c r="AA61" s="4"/>
      <c r="AB61" s="4"/>
      <c r="AC61" s="4"/>
      <c r="AD61" s="4"/>
      <c r="AE61" s="4"/>
      <c r="AF61" s="4"/>
      <c r="AG61" s="4"/>
      <c r="AH61" s="4"/>
      <c r="AI61" s="4"/>
      <c r="AJ61" s="4"/>
      <c r="AK61" s="4"/>
      <c r="AL61" s="4"/>
      <c r="AM61" s="4"/>
      <c r="AN61" s="4"/>
      <c r="AO61" s="4"/>
      <c r="AP61" s="4"/>
    </row>
    <row r="62" spans="1:42" x14ac:dyDescent="0.25">
      <c r="A62" s="6">
        <v>63</v>
      </c>
      <c r="B62" s="5"/>
      <c r="C62" s="4"/>
      <c r="D62" s="4"/>
      <c r="E62" s="4"/>
      <c r="F62" s="4"/>
      <c r="G62" s="4"/>
      <c r="H62" s="4"/>
      <c r="I62" s="4"/>
      <c r="J62" s="4"/>
      <c r="K62" s="4"/>
      <c r="L62" s="4"/>
      <c r="M62" s="4"/>
      <c r="N62" s="4"/>
      <c r="O62" s="4"/>
      <c r="P62" s="4"/>
      <c r="Q62" s="4"/>
      <c r="R62" s="4"/>
      <c r="S62" s="4"/>
      <c r="T62" s="4"/>
      <c r="U62" s="4"/>
      <c r="V62" s="4"/>
      <c r="W62" s="4"/>
      <c r="X62" s="4"/>
      <c r="Y62" s="4"/>
      <c r="Z62" s="4"/>
      <c r="AA62" s="4"/>
      <c r="AB62" s="4"/>
      <c r="AC62" s="4"/>
      <c r="AD62" s="4"/>
      <c r="AE62" s="4"/>
      <c r="AF62" s="4"/>
      <c r="AG62" s="4"/>
      <c r="AH62" s="4"/>
      <c r="AI62" s="4"/>
      <c r="AJ62" s="4"/>
      <c r="AK62" s="4"/>
      <c r="AL62" s="4"/>
      <c r="AM62" s="4"/>
      <c r="AN62" s="4"/>
      <c r="AO62" s="4"/>
      <c r="AP62" s="4"/>
    </row>
    <row r="63" spans="1:42" x14ac:dyDescent="0.25">
      <c r="A63" s="6">
        <v>64</v>
      </c>
      <c r="B63" s="5"/>
      <c r="C63" s="4"/>
      <c r="D63" s="4"/>
      <c r="E63" s="4"/>
      <c r="F63" s="4"/>
      <c r="G63" s="4"/>
      <c r="H63" s="4"/>
      <c r="I63" s="4"/>
      <c r="J63" s="4"/>
      <c r="K63" s="4"/>
      <c r="L63" s="4"/>
      <c r="M63" s="4"/>
      <c r="N63" s="4"/>
      <c r="O63" s="4"/>
      <c r="P63" s="4"/>
      <c r="Q63" s="4"/>
      <c r="R63" s="4"/>
      <c r="S63" s="4"/>
      <c r="T63" s="4"/>
      <c r="U63" s="4"/>
      <c r="V63" s="4"/>
      <c r="W63" s="4"/>
      <c r="X63" s="4"/>
      <c r="Y63" s="4"/>
      <c r="Z63" s="4"/>
      <c r="AA63" s="4"/>
      <c r="AB63" s="4"/>
      <c r="AC63" s="4"/>
      <c r="AD63" s="4"/>
      <c r="AE63" s="4"/>
      <c r="AF63" s="4"/>
      <c r="AG63" s="4"/>
      <c r="AH63" s="4"/>
      <c r="AI63" s="4"/>
      <c r="AJ63" s="4"/>
      <c r="AK63" s="4"/>
      <c r="AL63" s="4"/>
      <c r="AM63" s="4"/>
      <c r="AN63" s="4"/>
      <c r="AO63" s="4"/>
      <c r="AP63" s="4"/>
    </row>
    <row r="64" spans="1:42" x14ac:dyDescent="0.25">
      <c r="A64" s="6">
        <v>65</v>
      </c>
      <c r="B64" s="5"/>
      <c r="C64" s="4"/>
      <c r="D64" s="4"/>
      <c r="E64" s="4"/>
      <c r="F64" s="4"/>
      <c r="G64" s="4"/>
      <c r="H64" s="4"/>
      <c r="I64" s="4"/>
      <c r="J64" s="4"/>
      <c r="K64" s="4"/>
      <c r="L64" s="4"/>
      <c r="M64" s="4"/>
      <c r="N64" s="4"/>
      <c r="O64" s="4"/>
      <c r="P64" s="4"/>
      <c r="Q64" s="4"/>
      <c r="R64" s="4"/>
      <c r="S64" s="4"/>
      <c r="T64" s="4"/>
      <c r="U64" s="4"/>
      <c r="V64" s="4"/>
      <c r="W64" s="4"/>
      <c r="X64" s="4"/>
      <c r="Y64" s="4"/>
      <c r="Z64" s="4"/>
      <c r="AA64" s="4"/>
      <c r="AB64" s="4"/>
      <c r="AC64" s="4"/>
      <c r="AD64" s="4"/>
      <c r="AE64" s="4"/>
      <c r="AF64" s="4"/>
      <c r="AG64" s="4"/>
      <c r="AH64" s="4"/>
      <c r="AI64" s="4"/>
      <c r="AJ64" s="4"/>
      <c r="AK64" s="4"/>
      <c r="AL64" s="4"/>
      <c r="AM64" s="4"/>
      <c r="AN64" s="4"/>
      <c r="AO64" s="4"/>
      <c r="AP64" s="4"/>
    </row>
    <row r="65" spans="1:42" x14ac:dyDescent="0.25">
      <c r="A65" s="6">
        <v>66</v>
      </c>
      <c r="B65" s="5"/>
      <c r="C65" s="4"/>
      <c r="D65" s="4"/>
      <c r="E65" s="4"/>
      <c r="F65" s="4"/>
      <c r="G65" s="4"/>
      <c r="H65" s="4"/>
      <c r="I65" s="4"/>
      <c r="J65" s="4"/>
      <c r="K65" s="4"/>
      <c r="L65" s="4"/>
      <c r="M65" s="4"/>
      <c r="N65" s="4"/>
      <c r="O65" s="4"/>
      <c r="P65" s="4"/>
      <c r="Q65" s="4"/>
      <c r="R65" s="4"/>
      <c r="S65" s="4"/>
      <c r="T65" s="4"/>
      <c r="U65" s="4"/>
      <c r="V65" s="4"/>
      <c r="W65" s="4"/>
      <c r="X65" s="4"/>
      <c r="Y65" s="4"/>
      <c r="Z65" s="4"/>
      <c r="AA65" s="4"/>
      <c r="AB65" s="4"/>
      <c r="AC65" s="4"/>
      <c r="AD65" s="4"/>
      <c r="AE65" s="4"/>
      <c r="AF65" s="4"/>
      <c r="AG65" s="4"/>
      <c r="AH65" s="4"/>
      <c r="AI65" s="4"/>
      <c r="AJ65" s="4"/>
      <c r="AK65" s="4"/>
      <c r="AL65" s="4"/>
      <c r="AM65" s="4"/>
      <c r="AN65" s="4"/>
      <c r="AO65" s="4"/>
      <c r="AP65" s="4"/>
    </row>
    <row r="66" spans="1:42" x14ac:dyDescent="0.25">
      <c r="A66" s="6">
        <v>67</v>
      </c>
      <c r="B66" s="5"/>
      <c r="C66" s="4"/>
      <c r="D66" s="4"/>
      <c r="E66" s="4"/>
      <c r="F66" s="4"/>
      <c r="G66" s="4"/>
      <c r="H66" s="4"/>
      <c r="I66" s="4"/>
      <c r="J66" s="4"/>
      <c r="K66" s="4"/>
      <c r="L66" s="4"/>
      <c r="M66" s="4"/>
      <c r="N66" s="4"/>
      <c r="O66" s="4"/>
      <c r="P66" s="4"/>
      <c r="Q66" s="4"/>
      <c r="R66" s="4"/>
      <c r="S66" s="4"/>
      <c r="T66" s="4"/>
      <c r="U66" s="4"/>
      <c r="V66" s="4"/>
      <c r="W66" s="4"/>
      <c r="X66" s="4"/>
      <c r="Y66" s="4"/>
      <c r="Z66" s="4"/>
      <c r="AA66" s="4"/>
      <c r="AB66" s="4"/>
      <c r="AC66" s="4"/>
      <c r="AD66" s="4"/>
      <c r="AE66" s="4"/>
      <c r="AF66" s="4"/>
      <c r="AG66" s="4"/>
      <c r="AH66" s="4"/>
      <c r="AI66" s="4"/>
      <c r="AJ66" s="4"/>
      <c r="AK66" s="4"/>
      <c r="AL66" s="4"/>
      <c r="AM66" s="4"/>
      <c r="AN66" s="4"/>
      <c r="AO66" s="4"/>
      <c r="AP66" s="4"/>
    </row>
    <row r="67" spans="1:42" x14ac:dyDescent="0.25">
      <c r="A67" s="6">
        <v>68</v>
      </c>
      <c r="B67" s="5"/>
      <c r="C67" s="4"/>
      <c r="D67" s="4"/>
      <c r="E67" s="4"/>
      <c r="F67" s="4"/>
      <c r="G67" s="4"/>
      <c r="H67" s="4"/>
      <c r="I67" s="4"/>
      <c r="J67" s="4"/>
      <c r="K67" s="4"/>
      <c r="L67" s="4"/>
      <c r="M67" s="4"/>
      <c r="N67" s="4"/>
      <c r="O67" s="4"/>
      <c r="P67" s="4"/>
      <c r="Q67" s="4"/>
      <c r="R67" s="4"/>
      <c r="S67" s="4"/>
      <c r="T67" s="4"/>
      <c r="U67" s="4"/>
      <c r="V67" s="4"/>
      <c r="W67" s="4"/>
      <c r="X67" s="4"/>
      <c r="Y67" s="4"/>
      <c r="Z67" s="4"/>
      <c r="AA67" s="4"/>
      <c r="AB67" s="4"/>
      <c r="AC67" s="4"/>
      <c r="AD67" s="4"/>
      <c r="AE67" s="4"/>
      <c r="AF67" s="4"/>
      <c r="AG67" s="4"/>
      <c r="AH67" s="4"/>
      <c r="AI67" s="4"/>
      <c r="AJ67" s="4"/>
      <c r="AK67" s="4"/>
      <c r="AL67" s="4"/>
      <c r="AM67" s="4"/>
      <c r="AN67" s="4"/>
      <c r="AO67" s="4"/>
      <c r="AP67" s="4"/>
    </row>
    <row r="68" spans="1:42" x14ac:dyDescent="0.25">
      <c r="A68" s="6">
        <v>69</v>
      </c>
      <c r="B68" s="5"/>
      <c r="C68" s="4"/>
      <c r="D68" s="4"/>
      <c r="E68" s="4"/>
      <c r="F68" s="4"/>
      <c r="G68" s="4"/>
      <c r="H68" s="4"/>
      <c r="I68" s="4"/>
      <c r="J68" s="4"/>
      <c r="K68" s="4"/>
      <c r="L68" s="4"/>
      <c r="M68" s="4"/>
      <c r="N68" s="4"/>
      <c r="O68" s="4"/>
      <c r="P68" s="4"/>
      <c r="Q68" s="4"/>
      <c r="R68" s="4"/>
      <c r="S68" s="4"/>
      <c r="T68" s="4"/>
      <c r="U68" s="4"/>
      <c r="V68" s="4"/>
      <c r="W68" s="4"/>
      <c r="X68" s="4"/>
      <c r="Y68" s="4"/>
      <c r="Z68" s="4"/>
      <c r="AA68" s="4"/>
      <c r="AB68" s="4"/>
      <c r="AC68" s="4"/>
      <c r="AD68" s="4"/>
      <c r="AE68" s="4"/>
      <c r="AF68" s="4"/>
      <c r="AG68" s="4"/>
      <c r="AH68" s="4"/>
      <c r="AI68" s="4"/>
      <c r="AJ68" s="4"/>
      <c r="AK68" s="4"/>
      <c r="AL68" s="4"/>
      <c r="AM68" s="4"/>
      <c r="AN68" s="4"/>
      <c r="AO68" s="4"/>
      <c r="AP68" s="4"/>
    </row>
    <row r="69" spans="1:42" x14ac:dyDescent="0.25">
      <c r="A69" s="6">
        <v>70</v>
      </c>
      <c r="B69" s="5"/>
      <c r="C69" s="4"/>
      <c r="D69" s="4"/>
      <c r="E69" s="4"/>
      <c r="F69" s="4"/>
      <c r="G69" s="4"/>
      <c r="H69" s="4"/>
      <c r="I69" s="4"/>
      <c r="J69" s="4"/>
      <c r="K69" s="4"/>
      <c r="L69" s="4"/>
      <c r="M69" s="4"/>
      <c r="N69" s="4"/>
      <c r="O69" s="4"/>
      <c r="P69" s="4"/>
      <c r="Q69" s="4"/>
      <c r="R69" s="4"/>
      <c r="S69" s="4"/>
      <c r="T69" s="4"/>
      <c r="U69" s="4"/>
      <c r="V69" s="4"/>
      <c r="W69" s="4"/>
      <c r="X69" s="4"/>
      <c r="Y69" s="4"/>
      <c r="Z69" s="4"/>
      <c r="AA69" s="4"/>
      <c r="AB69" s="4"/>
      <c r="AC69" s="4"/>
      <c r="AD69" s="4"/>
      <c r="AE69" s="4"/>
      <c r="AF69" s="4"/>
      <c r="AG69" s="4"/>
      <c r="AH69" s="4"/>
      <c r="AI69" s="4"/>
      <c r="AJ69" s="4"/>
      <c r="AK69" s="4"/>
      <c r="AL69" s="4"/>
      <c r="AM69" s="4"/>
      <c r="AN69" s="4"/>
      <c r="AO69" s="4"/>
      <c r="AP69" s="4"/>
    </row>
    <row r="70" spans="1:42" x14ac:dyDescent="0.25">
      <c r="A70" s="6">
        <v>71</v>
      </c>
      <c r="B70" s="5"/>
      <c r="C70" s="4"/>
      <c r="D70" s="4"/>
      <c r="E70" s="4"/>
      <c r="F70" s="4"/>
      <c r="G70" s="4"/>
      <c r="H70" s="4"/>
      <c r="I70" s="4"/>
      <c r="J70" s="4"/>
      <c r="K70" s="4"/>
      <c r="L70" s="4"/>
      <c r="M70" s="4"/>
      <c r="N70" s="4"/>
      <c r="O70" s="4"/>
      <c r="P70" s="4"/>
      <c r="Q70" s="4"/>
      <c r="R70" s="4"/>
      <c r="S70" s="4"/>
      <c r="T70" s="4"/>
      <c r="U70" s="4"/>
      <c r="V70" s="4"/>
      <c r="W70" s="4"/>
      <c r="X70" s="4"/>
      <c r="Y70" s="4"/>
      <c r="Z70" s="4"/>
      <c r="AA70" s="4"/>
      <c r="AB70" s="4"/>
      <c r="AC70" s="4"/>
      <c r="AD70" s="4"/>
      <c r="AE70" s="4"/>
      <c r="AF70" s="4"/>
      <c r="AG70" s="4"/>
      <c r="AH70" s="4"/>
      <c r="AI70" s="4"/>
      <c r="AJ70" s="4"/>
      <c r="AK70" s="4"/>
      <c r="AL70" s="4"/>
      <c r="AM70" s="4"/>
      <c r="AN70" s="4"/>
      <c r="AO70" s="4"/>
      <c r="AP70" s="4"/>
    </row>
    <row r="71" spans="1:42" x14ac:dyDescent="0.25">
      <c r="A71" s="6">
        <v>72</v>
      </c>
      <c r="B71" s="5"/>
      <c r="C71" s="4"/>
      <c r="D71" s="4"/>
      <c r="E71" s="4"/>
      <c r="F71" s="4"/>
      <c r="G71" s="4"/>
      <c r="H71" s="4"/>
      <c r="I71" s="4"/>
      <c r="J71" s="4"/>
      <c r="K71" s="4"/>
      <c r="L71" s="4"/>
      <c r="M71" s="4"/>
      <c r="N71" s="4"/>
      <c r="O71" s="4"/>
      <c r="P71" s="4"/>
      <c r="Q71" s="4"/>
      <c r="R71" s="4"/>
      <c r="S71" s="4"/>
      <c r="T71" s="4"/>
      <c r="U71" s="4"/>
      <c r="V71" s="4"/>
      <c r="W71" s="4"/>
      <c r="X71" s="4"/>
      <c r="Y71" s="4"/>
      <c r="Z71" s="4"/>
      <c r="AA71" s="4"/>
      <c r="AB71" s="4"/>
      <c r="AC71" s="4"/>
      <c r="AD71" s="4"/>
      <c r="AE71" s="4"/>
      <c r="AF71" s="4"/>
      <c r="AG71" s="4"/>
      <c r="AH71" s="4"/>
      <c r="AI71" s="4"/>
      <c r="AJ71" s="4"/>
      <c r="AK71" s="4"/>
      <c r="AL71" s="4"/>
      <c r="AM71" s="4"/>
      <c r="AN71" s="4"/>
      <c r="AO71" s="4"/>
      <c r="AP71" s="4"/>
    </row>
    <row r="72" spans="1:42" x14ac:dyDescent="0.25">
      <c r="A72" s="6">
        <v>73</v>
      </c>
      <c r="B72" s="5"/>
      <c r="C72" s="4"/>
      <c r="D72" s="4"/>
      <c r="E72" s="4"/>
      <c r="F72" s="4"/>
      <c r="G72" s="4"/>
      <c r="H72" s="4"/>
      <c r="I72" s="4"/>
      <c r="J72" s="4"/>
      <c r="K72" s="4"/>
      <c r="L72" s="4"/>
      <c r="M72" s="4"/>
      <c r="N72" s="4"/>
      <c r="O72" s="4"/>
      <c r="P72" s="4"/>
      <c r="Q72" s="4"/>
      <c r="R72" s="4"/>
      <c r="S72" s="4"/>
      <c r="T72" s="4"/>
      <c r="U72" s="4"/>
      <c r="V72" s="4"/>
      <c r="W72" s="4"/>
      <c r="X72" s="4"/>
      <c r="Y72" s="4"/>
      <c r="Z72" s="4"/>
      <c r="AA72" s="4"/>
      <c r="AB72" s="4"/>
      <c r="AC72" s="4"/>
      <c r="AD72" s="4"/>
      <c r="AE72" s="4"/>
      <c r="AF72" s="4"/>
      <c r="AG72" s="4"/>
      <c r="AH72" s="4"/>
      <c r="AI72" s="4"/>
      <c r="AJ72" s="4"/>
      <c r="AK72" s="4"/>
      <c r="AL72" s="4"/>
      <c r="AM72" s="4"/>
      <c r="AN72" s="4"/>
      <c r="AO72" s="4"/>
      <c r="AP72" s="4"/>
    </row>
    <row r="73" spans="1:42" x14ac:dyDescent="0.25">
      <c r="A73" s="6">
        <v>74</v>
      </c>
      <c r="B73" s="5"/>
      <c r="C73" s="4"/>
      <c r="D73" s="4"/>
      <c r="E73" s="4"/>
      <c r="F73" s="4"/>
      <c r="G73" s="4"/>
      <c r="H73" s="4"/>
      <c r="I73" s="4"/>
      <c r="J73" s="4"/>
      <c r="K73" s="4"/>
      <c r="L73" s="4"/>
      <c r="M73" s="4"/>
      <c r="N73" s="4"/>
      <c r="O73" s="4"/>
      <c r="P73" s="4"/>
      <c r="Q73" s="4"/>
      <c r="R73" s="4"/>
      <c r="S73" s="4"/>
      <c r="T73" s="4"/>
      <c r="U73" s="4"/>
      <c r="V73" s="4"/>
      <c r="W73" s="4"/>
      <c r="X73" s="4"/>
      <c r="Y73" s="4"/>
      <c r="Z73" s="4"/>
      <c r="AA73" s="4"/>
      <c r="AB73" s="4"/>
      <c r="AC73" s="4"/>
      <c r="AD73" s="4"/>
      <c r="AE73" s="4"/>
      <c r="AF73" s="4"/>
      <c r="AG73" s="4"/>
      <c r="AH73" s="4"/>
      <c r="AI73" s="4"/>
      <c r="AJ73" s="4"/>
      <c r="AK73" s="4"/>
      <c r="AL73" s="4"/>
      <c r="AM73" s="4"/>
      <c r="AN73" s="4"/>
      <c r="AO73" s="4"/>
      <c r="AP73" s="4"/>
    </row>
    <row r="74" spans="1:42" x14ac:dyDescent="0.25">
      <c r="A74" s="6">
        <v>75</v>
      </c>
      <c r="B74" s="5"/>
      <c r="C74" s="4"/>
      <c r="D74" s="4"/>
      <c r="E74" s="4"/>
      <c r="F74" s="4"/>
      <c r="G74" s="4"/>
      <c r="H74" s="4"/>
      <c r="I74" s="4"/>
      <c r="J74" s="4"/>
      <c r="K74" s="4"/>
      <c r="L74" s="4"/>
      <c r="M74" s="4"/>
      <c r="N74" s="4"/>
      <c r="O74" s="4"/>
      <c r="P74" s="4"/>
      <c r="Q74" s="4"/>
      <c r="R74" s="4"/>
      <c r="S74" s="4"/>
      <c r="T74" s="4"/>
      <c r="U74" s="4"/>
      <c r="V74" s="4"/>
      <c r="W74" s="4"/>
      <c r="X74" s="4"/>
      <c r="Y74" s="4"/>
      <c r="Z74" s="4"/>
      <c r="AA74" s="4"/>
      <c r="AB74" s="4"/>
      <c r="AC74" s="4"/>
      <c r="AD74" s="4"/>
      <c r="AE74" s="4"/>
      <c r="AF74" s="4"/>
      <c r="AG74" s="4"/>
      <c r="AH74" s="4"/>
      <c r="AI74" s="4"/>
      <c r="AJ74" s="4"/>
      <c r="AK74" s="4"/>
      <c r="AL74" s="4"/>
      <c r="AM74" s="4"/>
      <c r="AN74" s="4"/>
      <c r="AO74" s="4"/>
      <c r="AP74" s="4"/>
    </row>
    <row r="75" spans="1:42" x14ac:dyDescent="0.25">
      <c r="A75" s="6">
        <v>76</v>
      </c>
      <c r="B75" s="5"/>
      <c r="C75" s="4"/>
      <c r="D75" s="4"/>
      <c r="E75" s="4"/>
      <c r="F75" s="4"/>
      <c r="G75" s="4"/>
      <c r="H75" s="4"/>
      <c r="I75" s="4"/>
      <c r="J75" s="4"/>
      <c r="K75" s="4"/>
      <c r="L75" s="4"/>
      <c r="M75" s="4"/>
      <c r="N75" s="4"/>
      <c r="O75" s="4"/>
      <c r="P75" s="4"/>
      <c r="Q75" s="4"/>
      <c r="R75" s="4"/>
      <c r="S75" s="4"/>
      <c r="T75" s="4"/>
      <c r="U75" s="4"/>
      <c r="V75" s="4"/>
      <c r="W75" s="4"/>
      <c r="X75" s="4"/>
      <c r="Y75" s="4"/>
      <c r="Z75" s="4"/>
      <c r="AA75" s="4"/>
      <c r="AB75" s="4"/>
      <c r="AC75" s="4"/>
      <c r="AD75" s="4"/>
      <c r="AE75" s="4"/>
      <c r="AF75" s="4"/>
      <c r="AG75" s="4"/>
      <c r="AH75" s="4"/>
      <c r="AI75" s="4"/>
      <c r="AJ75" s="4"/>
      <c r="AK75" s="4"/>
      <c r="AL75" s="4"/>
      <c r="AM75" s="4"/>
      <c r="AN75" s="4"/>
      <c r="AO75" s="4"/>
      <c r="AP75" s="4"/>
    </row>
    <row r="76" spans="1:42" x14ac:dyDescent="0.25">
      <c r="A76" s="6">
        <v>77</v>
      </c>
      <c r="B76" s="5"/>
      <c r="C76" s="4"/>
      <c r="D76" s="4"/>
      <c r="E76" s="4"/>
      <c r="F76" s="4"/>
      <c r="G76" s="4"/>
      <c r="H76" s="4"/>
      <c r="I76" s="4"/>
      <c r="J76" s="4"/>
      <c r="K76" s="4"/>
      <c r="L76" s="4"/>
      <c r="M76" s="4"/>
      <c r="N76" s="4"/>
      <c r="O76" s="4"/>
      <c r="P76" s="4"/>
      <c r="Q76" s="4"/>
      <c r="R76" s="4"/>
      <c r="S76" s="4"/>
      <c r="T76" s="4"/>
      <c r="U76" s="4"/>
      <c r="V76" s="4"/>
      <c r="W76" s="4"/>
      <c r="X76" s="4"/>
      <c r="Y76" s="4"/>
      <c r="Z76" s="4"/>
      <c r="AA76" s="4"/>
      <c r="AB76" s="4"/>
      <c r="AC76" s="4"/>
      <c r="AD76" s="4"/>
      <c r="AE76" s="4"/>
      <c r="AF76" s="4"/>
      <c r="AG76" s="4"/>
      <c r="AH76" s="4"/>
      <c r="AI76" s="4"/>
      <c r="AJ76" s="4"/>
      <c r="AK76" s="4"/>
      <c r="AL76" s="4"/>
      <c r="AM76" s="4"/>
      <c r="AN76" s="4"/>
      <c r="AO76" s="4"/>
      <c r="AP76" s="4"/>
    </row>
    <row r="77" spans="1:42" x14ac:dyDescent="0.25">
      <c r="A77" s="6">
        <v>78</v>
      </c>
      <c r="B77" s="5"/>
      <c r="C77" s="4"/>
      <c r="D77" s="4"/>
      <c r="E77" s="4"/>
      <c r="F77" s="4"/>
      <c r="G77" s="4"/>
      <c r="H77" s="4"/>
      <c r="I77" s="4"/>
      <c r="J77" s="4"/>
      <c r="K77" s="4"/>
      <c r="L77" s="4"/>
      <c r="M77" s="4"/>
      <c r="N77" s="4"/>
      <c r="O77" s="4"/>
      <c r="P77" s="4"/>
      <c r="Q77" s="4"/>
      <c r="R77" s="4"/>
      <c r="S77" s="4"/>
      <c r="T77" s="4"/>
      <c r="U77" s="4"/>
      <c r="V77" s="4"/>
      <c r="W77" s="4"/>
      <c r="X77" s="4"/>
      <c r="Y77" s="4"/>
      <c r="Z77" s="4"/>
      <c r="AA77" s="4"/>
      <c r="AB77" s="4"/>
      <c r="AC77" s="4"/>
      <c r="AD77" s="4"/>
      <c r="AE77" s="4"/>
      <c r="AF77" s="4"/>
      <c r="AG77" s="4"/>
      <c r="AH77" s="4"/>
      <c r="AI77" s="4"/>
      <c r="AJ77" s="4"/>
      <c r="AK77" s="4"/>
      <c r="AL77" s="4"/>
      <c r="AM77" s="4"/>
      <c r="AN77" s="4"/>
      <c r="AO77" s="4"/>
      <c r="AP77" s="4"/>
    </row>
    <row r="78" spans="1:42" x14ac:dyDescent="0.25">
      <c r="A78" s="6">
        <v>79</v>
      </c>
      <c r="B78" s="5"/>
      <c r="C78" s="4"/>
      <c r="D78" s="4"/>
      <c r="E78" s="4"/>
      <c r="F78" s="4"/>
      <c r="G78" s="4"/>
      <c r="H78" s="4"/>
      <c r="I78" s="4"/>
      <c r="J78" s="4"/>
      <c r="K78" s="4"/>
      <c r="L78" s="4"/>
      <c r="M78" s="4"/>
      <c r="N78" s="4"/>
      <c r="O78" s="4"/>
      <c r="P78" s="4"/>
      <c r="Q78" s="4"/>
      <c r="R78" s="4"/>
      <c r="S78" s="4"/>
      <c r="T78" s="4"/>
      <c r="U78" s="4"/>
      <c r="V78" s="4"/>
      <c r="W78" s="4"/>
      <c r="X78" s="4"/>
      <c r="Y78" s="4"/>
      <c r="Z78" s="4"/>
      <c r="AA78" s="4"/>
      <c r="AB78" s="4"/>
      <c r="AC78" s="4"/>
      <c r="AD78" s="4"/>
      <c r="AE78" s="4"/>
      <c r="AF78" s="4"/>
      <c r="AG78" s="4"/>
      <c r="AH78" s="4"/>
      <c r="AI78" s="4"/>
      <c r="AJ78" s="4"/>
      <c r="AK78" s="4"/>
      <c r="AL78" s="4"/>
      <c r="AM78" s="4"/>
      <c r="AN78" s="4"/>
      <c r="AO78" s="4"/>
      <c r="AP78" s="4"/>
    </row>
    <row r="79" spans="1:42" x14ac:dyDescent="0.25">
      <c r="A79" s="6">
        <v>80</v>
      </c>
      <c r="B79" s="5"/>
      <c r="C79" s="4"/>
      <c r="D79" s="4"/>
      <c r="E79" s="4"/>
      <c r="F79" s="4"/>
      <c r="G79" s="4"/>
      <c r="H79" s="4"/>
      <c r="I79" s="4"/>
      <c r="J79" s="4"/>
      <c r="K79" s="4"/>
      <c r="L79" s="4"/>
      <c r="M79" s="4"/>
      <c r="N79" s="4"/>
      <c r="O79" s="4"/>
      <c r="P79" s="4"/>
      <c r="Q79" s="4"/>
      <c r="R79" s="4"/>
      <c r="S79" s="4"/>
      <c r="T79" s="4"/>
      <c r="U79" s="4"/>
      <c r="V79" s="4"/>
      <c r="W79" s="4"/>
      <c r="X79" s="4"/>
      <c r="Y79" s="4"/>
      <c r="Z79" s="4"/>
      <c r="AA79" s="4"/>
      <c r="AB79" s="4"/>
      <c r="AC79" s="4"/>
      <c r="AD79" s="4"/>
      <c r="AE79" s="4"/>
      <c r="AF79" s="4"/>
      <c r="AG79" s="4"/>
      <c r="AH79" s="4"/>
      <c r="AI79" s="4"/>
      <c r="AJ79" s="4"/>
      <c r="AK79" s="4"/>
      <c r="AL79" s="4"/>
      <c r="AM79" s="4"/>
      <c r="AN79" s="4"/>
      <c r="AO79" s="4"/>
      <c r="AP79" s="4"/>
    </row>
    <row r="80" spans="1:42" x14ac:dyDescent="0.25">
      <c r="A80" s="6">
        <v>81</v>
      </c>
      <c r="B80" s="5"/>
      <c r="C80" s="4"/>
      <c r="D80" s="4"/>
      <c r="E80" s="4"/>
      <c r="F80" s="4"/>
      <c r="G80" s="4"/>
      <c r="H80" s="4"/>
      <c r="I80" s="4"/>
      <c r="J80" s="4"/>
      <c r="K80" s="4"/>
      <c r="L80" s="4"/>
      <c r="M80" s="4"/>
      <c r="N80" s="4"/>
      <c r="O80" s="4"/>
      <c r="P80" s="4"/>
      <c r="Q80" s="4"/>
      <c r="R80" s="4"/>
      <c r="S80" s="4"/>
      <c r="T80" s="4"/>
      <c r="U80" s="4"/>
      <c r="V80" s="4"/>
      <c r="W80" s="4"/>
      <c r="X80" s="4"/>
      <c r="Y80" s="4"/>
      <c r="Z80" s="4"/>
      <c r="AA80" s="4"/>
      <c r="AB80" s="4"/>
      <c r="AC80" s="4"/>
      <c r="AD80" s="4"/>
      <c r="AE80" s="4"/>
      <c r="AF80" s="4"/>
      <c r="AG80" s="4"/>
      <c r="AH80" s="4"/>
      <c r="AI80" s="4"/>
      <c r="AJ80" s="4"/>
      <c r="AK80" s="4"/>
      <c r="AL80" s="4"/>
      <c r="AM80" s="4"/>
      <c r="AN80" s="4"/>
      <c r="AO80" s="4"/>
      <c r="AP80" s="4"/>
    </row>
    <row r="81" spans="1:42" x14ac:dyDescent="0.25">
      <c r="A81" s="6">
        <v>82</v>
      </c>
      <c r="B81" s="5"/>
      <c r="C81" s="4"/>
      <c r="D81" s="4"/>
      <c r="E81" s="4"/>
      <c r="F81" s="4"/>
      <c r="G81" s="4"/>
      <c r="H81" s="4"/>
      <c r="I81" s="4"/>
      <c r="J81" s="4"/>
      <c r="K81" s="4"/>
      <c r="L81" s="4"/>
      <c r="M81" s="4"/>
      <c r="N81" s="4"/>
      <c r="O81" s="4"/>
      <c r="P81" s="4"/>
      <c r="Q81" s="4"/>
      <c r="R81" s="4"/>
      <c r="S81" s="4"/>
      <c r="T81" s="4"/>
      <c r="U81" s="4"/>
      <c r="V81" s="4"/>
      <c r="W81" s="4"/>
      <c r="X81" s="4"/>
      <c r="Y81" s="4"/>
      <c r="Z81" s="4"/>
      <c r="AA81" s="4"/>
      <c r="AB81" s="4"/>
      <c r="AC81" s="4"/>
      <c r="AD81" s="4"/>
      <c r="AE81" s="4"/>
      <c r="AF81" s="4"/>
      <c r="AG81" s="4"/>
      <c r="AH81" s="4"/>
      <c r="AI81" s="4"/>
      <c r="AJ81" s="4"/>
      <c r="AK81" s="4"/>
      <c r="AL81" s="4"/>
      <c r="AM81" s="4"/>
      <c r="AN81" s="4"/>
      <c r="AO81" s="4"/>
      <c r="AP81" s="4"/>
    </row>
    <row r="82" spans="1:42" x14ac:dyDescent="0.25">
      <c r="A82" s="6">
        <v>83</v>
      </c>
      <c r="B82" s="5"/>
      <c r="C82" s="4"/>
      <c r="D82" s="4"/>
      <c r="E82" s="4"/>
      <c r="F82" s="4"/>
      <c r="G82" s="4"/>
      <c r="H82" s="4"/>
      <c r="I82" s="4"/>
      <c r="J82" s="4"/>
      <c r="K82" s="4"/>
      <c r="L82" s="4"/>
      <c r="M82" s="4"/>
      <c r="N82" s="4"/>
      <c r="O82" s="4"/>
      <c r="P82" s="4"/>
      <c r="Q82" s="4"/>
      <c r="R82" s="4"/>
      <c r="S82" s="4"/>
      <c r="T82" s="4"/>
      <c r="U82" s="4"/>
      <c r="V82" s="4"/>
      <c r="W82" s="4"/>
      <c r="X82" s="4"/>
      <c r="Y82" s="4"/>
      <c r="Z82" s="4"/>
      <c r="AA82" s="4"/>
      <c r="AB82" s="4"/>
      <c r="AC82" s="4"/>
      <c r="AD82" s="4"/>
      <c r="AE82" s="4"/>
      <c r="AF82" s="4"/>
      <c r="AG82" s="4"/>
      <c r="AH82" s="4"/>
      <c r="AI82" s="4"/>
      <c r="AJ82" s="4"/>
      <c r="AK82" s="4"/>
      <c r="AL82" s="4"/>
      <c r="AM82" s="4"/>
      <c r="AN82" s="4"/>
      <c r="AO82" s="4"/>
      <c r="AP82" s="4"/>
    </row>
    <row r="83" spans="1:42" x14ac:dyDescent="0.25">
      <c r="A83" s="6">
        <v>84</v>
      </c>
      <c r="B83" s="5"/>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row>
    <row r="84" spans="1:42" x14ac:dyDescent="0.25">
      <c r="A84" s="6">
        <v>85</v>
      </c>
      <c r="B84" s="5"/>
      <c r="C84" s="4"/>
      <c r="D84" s="4"/>
      <c r="E84" s="4"/>
      <c r="F84" s="4"/>
      <c r="G84" s="4"/>
      <c r="H84" s="4"/>
      <c r="I84" s="4"/>
      <c r="J84" s="4"/>
      <c r="K84" s="4"/>
      <c r="L84" s="4"/>
      <c r="M84" s="4"/>
      <c r="N84" s="4"/>
      <c r="O84" s="4"/>
      <c r="P84" s="4"/>
      <c r="Q84" s="4"/>
      <c r="R84" s="4"/>
      <c r="S84" s="4"/>
      <c r="T84" s="4"/>
      <c r="U84" s="4"/>
      <c r="V84" s="4"/>
      <c r="W84" s="4"/>
      <c r="X84" s="4"/>
      <c r="Y84" s="4"/>
      <c r="Z84" s="4"/>
      <c r="AA84" s="4"/>
      <c r="AB84" s="4"/>
      <c r="AC84" s="4"/>
      <c r="AD84" s="4"/>
      <c r="AE84" s="4"/>
      <c r="AF84" s="4"/>
      <c r="AG84" s="4"/>
      <c r="AH84" s="4"/>
      <c r="AI84" s="4"/>
      <c r="AJ84" s="4"/>
      <c r="AK84" s="4"/>
      <c r="AL84" s="4"/>
      <c r="AM84" s="4"/>
      <c r="AN84" s="4"/>
      <c r="AO84" s="4"/>
      <c r="AP84" s="4"/>
    </row>
    <row r="85" spans="1:42" x14ac:dyDescent="0.25">
      <c r="A85" s="6">
        <v>86</v>
      </c>
      <c r="B85" s="5"/>
      <c r="C85" s="4"/>
      <c r="D85" s="4"/>
      <c r="E85" s="4"/>
      <c r="F85" s="4"/>
      <c r="G85" s="4"/>
      <c r="H85" s="4"/>
      <c r="I85" s="4"/>
      <c r="J85" s="4"/>
      <c r="K85" s="4"/>
      <c r="L85" s="4"/>
      <c r="M85" s="4"/>
      <c r="N85" s="4"/>
      <c r="O85" s="4"/>
      <c r="P85" s="4"/>
      <c r="Q85" s="4"/>
      <c r="R85" s="4"/>
      <c r="S85" s="4"/>
      <c r="T85" s="4"/>
      <c r="U85" s="4"/>
      <c r="V85" s="4"/>
      <c r="W85" s="4"/>
      <c r="X85" s="4"/>
      <c r="Y85" s="4"/>
      <c r="Z85" s="4"/>
      <c r="AA85" s="4"/>
      <c r="AB85" s="4"/>
      <c r="AC85" s="4"/>
      <c r="AD85" s="4"/>
      <c r="AE85" s="4"/>
      <c r="AF85" s="4"/>
      <c r="AG85" s="4"/>
      <c r="AH85" s="4"/>
      <c r="AI85" s="4"/>
      <c r="AJ85" s="4"/>
      <c r="AK85" s="4"/>
      <c r="AL85" s="4"/>
      <c r="AM85" s="4"/>
      <c r="AN85" s="4"/>
      <c r="AO85" s="4"/>
      <c r="AP85" s="4"/>
    </row>
    <row r="86" spans="1:42" x14ac:dyDescent="0.25">
      <c r="A86" s="6">
        <v>87</v>
      </c>
      <c r="B86" s="5"/>
      <c r="C86" s="4"/>
      <c r="D86" s="4"/>
      <c r="E86" s="4"/>
      <c r="F86" s="4"/>
      <c r="G86" s="4"/>
      <c r="H86" s="4"/>
      <c r="I86" s="4"/>
      <c r="J86" s="4"/>
      <c r="K86" s="4"/>
      <c r="L86" s="4"/>
      <c r="M86" s="4"/>
      <c r="N86" s="4"/>
      <c r="O86" s="4"/>
      <c r="P86" s="4"/>
      <c r="Q86" s="4"/>
      <c r="R86" s="4"/>
      <c r="S86" s="4"/>
      <c r="T86" s="4"/>
      <c r="U86" s="4"/>
      <c r="V86" s="4"/>
      <c r="W86" s="4"/>
      <c r="X86" s="4"/>
      <c r="Y86" s="4"/>
      <c r="Z86" s="4"/>
      <c r="AA86" s="4"/>
      <c r="AB86" s="4"/>
      <c r="AC86" s="4"/>
      <c r="AD86" s="4"/>
      <c r="AE86" s="4"/>
      <c r="AF86" s="4"/>
      <c r="AG86" s="4"/>
      <c r="AH86" s="4"/>
      <c r="AI86" s="4"/>
      <c r="AJ86" s="4"/>
      <c r="AK86" s="4"/>
      <c r="AL86" s="4"/>
      <c r="AM86" s="4"/>
      <c r="AN86" s="4"/>
      <c r="AO86" s="4"/>
      <c r="AP86" s="4"/>
    </row>
    <row r="87" spans="1:42" x14ac:dyDescent="0.25">
      <c r="A87" s="6">
        <v>88</v>
      </c>
      <c r="B87" s="5"/>
      <c r="C87" s="4"/>
      <c r="D87" s="4"/>
      <c r="E87" s="4"/>
      <c r="F87" s="4"/>
      <c r="G87" s="4"/>
      <c r="H87" s="4"/>
      <c r="I87" s="4"/>
      <c r="J87" s="4"/>
      <c r="K87" s="4"/>
      <c r="L87" s="4"/>
      <c r="M87" s="4"/>
      <c r="N87" s="4"/>
      <c r="O87" s="4"/>
      <c r="P87" s="4"/>
      <c r="Q87" s="4"/>
      <c r="R87" s="4"/>
      <c r="S87" s="4"/>
      <c r="T87" s="4"/>
      <c r="U87" s="4"/>
      <c r="V87" s="4"/>
      <c r="W87" s="4"/>
      <c r="X87" s="4"/>
      <c r="Y87" s="4"/>
      <c r="Z87" s="4"/>
      <c r="AA87" s="4"/>
      <c r="AB87" s="4"/>
      <c r="AC87" s="4"/>
      <c r="AD87" s="4"/>
      <c r="AE87" s="4"/>
      <c r="AF87" s="4"/>
      <c r="AG87" s="4"/>
      <c r="AH87" s="4"/>
      <c r="AI87" s="4"/>
      <c r="AJ87" s="4"/>
      <c r="AK87" s="4"/>
      <c r="AL87" s="4"/>
      <c r="AM87" s="4"/>
      <c r="AN87" s="4"/>
      <c r="AO87" s="4"/>
      <c r="AP87" s="4"/>
    </row>
    <row r="88" spans="1:42" x14ac:dyDescent="0.25">
      <c r="A88" s="6">
        <v>89</v>
      </c>
      <c r="B88" s="5"/>
      <c r="C88" s="4"/>
      <c r="D88" s="4"/>
      <c r="E88" s="4"/>
      <c r="F88" s="4"/>
      <c r="G88" s="4"/>
      <c r="H88" s="4"/>
      <c r="I88" s="4"/>
      <c r="J88" s="4"/>
      <c r="K88" s="4"/>
      <c r="L88" s="4"/>
      <c r="M88" s="4"/>
      <c r="N88" s="4"/>
      <c r="O88" s="4"/>
      <c r="P88" s="4"/>
      <c r="Q88" s="4"/>
      <c r="R88" s="4"/>
      <c r="S88" s="4"/>
      <c r="T88" s="4"/>
      <c r="U88" s="4"/>
      <c r="V88" s="4"/>
      <c r="W88" s="4"/>
      <c r="X88" s="4"/>
      <c r="Y88" s="4"/>
      <c r="Z88" s="4"/>
      <c r="AA88" s="4"/>
      <c r="AB88" s="4"/>
      <c r="AC88" s="4"/>
      <c r="AD88" s="4"/>
      <c r="AE88" s="4"/>
      <c r="AF88" s="4"/>
      <c r="AG88" s="4"/>
      <c r="AH88" s="4"/>
      <c r="AI88" s="4"/>
      <c r="AJ88" s="4"/>
      <c r="AK88" s="4"/>
      <c r="AL88" s="4"/>
      <c r="AM88" s="4"/>
      <c r="AN88" s="4"/>
      <c r="AO88" s="4"/>
      <c r="AP88" s="4"/>
    </row>
    <row r="89" spans="1:42" x14ac:dyDescent="0.25">
      <c r="A89" s="6">
        <v>90</v>
      </c>
      <c r="B89" s="5"/>
      <c r="C89" s="4"/>
      <c r="D89" s="4"/>
      <c r="E89" s="4"/>
      <c r="F89" s="4"/>
      <c r="G89" s="4"/>
      <c r="H89" s="4"/>
      <c r="I89" s="4"/>
      <c r="J89" s="4"/>
      <c r="K89" s="4"/>
      <c r="L89" s="4"/>
      <c r="M89" s="4"/>
      <c r="N89" s="4"/>
      <c r="O89" s="4"/>
      <c r="P89" s="4"/>
      <c r="Q89" s="4"/>
      <c r="R89" s="4"/>
      <c r="S89" s="4"/>
      <c r="T89" s="4"/>
      <c r="U89" s="4"/>
      <c r="V89" s="4"/>
      <c r="W89" s="4"/>
      <c r="X89" s="4"/>
      <c r="Y89" s="4"/>
      <c r="Z89" s="4"/>
      <c r="AA89" s="4"/>
      <c r="AB89" s="4"/>
      <c r="AC89" s="4"/>
      <c r="AD89" s="4"/>
      <c r="AE89" s="4"/>
      <c r="AF89" s="4"/>
      <c r="AG89" s="4"/>
      <c r="AH89" s="4"/>
      <c r="AI89" s="4"/>
      <c r="AJ89" s="4"/>
      <c r="AK89" s="4"/>
      <c r="AL89" s="4"/>
      <c r="AM89" s="4"/>
      <c r="AN89" s="4"/>
      <c r="AO89" s="4"/>
      <c r="AP89" s="4"/>
    </row>
    <row r="90" spans="1:42" x14ac:dyDescent="0.25">
      <c r="A90" s="6">
        <v>91</v>
      </c>
      <c r="B90" s="5"/>
      <c r="C90" s="4"/>
      <c r="D90" s="4"/>
      <c r="E90" s="4"/>
      <c r="F90" s="4"/>
      <c r="G90" s="4"/>
      <c r="H90" s="4"/>
      <c r="I90" s="4"/>
      <c r="J90" s="4"/>
      <c r="K90" s="4"/>
      <c r="L90" s="4"/>
      <c r="M90" s="4"/>
      <c r="N90" s="4"/>
      <c r="O90" s="4"/>
      <c r="P90" s="4"/>
      <c r="Q90" s="4"/>
      <c r="R90" s="4"/>
      <c r="S90" s="4"/>
      <c r="T90" s="4"/>
      <c r="U90" s="4"/>
      <c r="V90" s="4"/>
      <c r="W90" s="4"/>
      <c r="X90" s="4"/>
      <c r="Y90" s="4"/>
      <c r="Z90" s="4"/>
      <c r="AA90" s="4"/>
      <c r="AB90" s="4"/>
      <c r="AC90" s="4"/>
      <c r="AD90" s="4"/>
      <c r="AE90" s="4"/>
      <c r="AF90" s="4"/>
      <c r="AG90" s="4"/>
      <c r="AH90" s="4"/>
      <c r="AI90" s="4"/>
      <c r="AJ90" s="4"/>
      <c r="AK90" s="4"/>
      <c r="AL90" s="4"/>
      <c r="AM90" s="4"/>
      <c r="AN90" s="4"/>
      <c r="AO90" s="4"/>
      <c r="AP90" s="4"/>
    </row>
    <row r="91" spans="1:42" x14ac:dyDescent="0.25">
      <c r="A91" s="6">
        <v>92</v>
      </c>
      <c r="B91" s="5"/>
      <c r="C91" s="4"/>
      <c r="D91" s="4"/>
      <c r="E91" s="4"/>
      <c r="F91" s="4"/>
      <c r="G91" s="4"/>
      <c r="H91" s="4"/>
      <c r="I91" s="4"/>
      <c r="J91" s="4"/>
      <c r="K91" s="4"/>
      <c r="L91" s="4"/>
      <c r="M91" s="4"/>
      <c r="N91" s="4"/>
      <c r="O91" s="4"/>
      <c r="P91" s="4"/>
      <c r="Q91" s="4"/>
      <c r="R91" s="4"/>
      <c r="S91" s="4"/>
      <c r="T91" s="4"/>
      <c r="U91" s="4"/>
      <c r="V91" s="4"/>
      <c r="W91" s="4"/>
      <c r="X91" s="4"/>
      <c r="Y91" s="4"/>
      <c r="Z91" s="4"/>
      <c r="AA91" s="4"/>
      <c r="AB91" s="4"/>
      <c r="AC91" s="4"/>
      <c r="AD91" s="4"/>
      <c r="AE91" s="4"/>
      <c r="AF91" s="4"/>
      <c r="AG91" s="4"/>
      <c r="AH91" s="4"/>
      <c r="AI91" s="4"/>
      <c r="AJ91" s="4"/>
      <c r="AK91" s="4"/>
      <c r="AL91" s="4"/>
      <c r="AM91" s="4"/>
      <c r="AN91" s="4"/>
      <c r="AO91" s="4"/>
      <c r="AP91" s="4"/>
    </row>
    <row r="92" spans="1:42" x14ac:dyDescent="0.25">
      <c r="A92" s="6">
        <v>93</v>
      </c>
      <c r="B92" s="5"/>
      <c r="C92" s="4"/>
      <c r="D92" s="4"/>
      <c r="E92" s="4"/>
      <c r="F92" s="4"/>
      <c r="G92" s="4"/>
      <c r="H92" s="4"/>
      <c r="I92" s="4"/>
      <c r="J92" s="4"/>
      <c r="K92" s="4"/>
      <c r="L92" s="4"/>
      <c r="M92" s="4"/>
      <c r="N92" s="4"/>
      <c r="O92" s="4"/>
      <c r="P92" s="4"/>
      <c r="Q92" s="4"/>
      <c r="R92" s="4"/>
      <c r="S92" s="4"/>
      <c r="T92" s="4"/>
      <c r="U92" s="4"/>
      <c r="V92" s="4"/>
      <c r="W92" s="4"/>
      <c r="X92" s="4"/>
      <c r="Y92" s="4"/>
      <c r="Z92" s="4"/>
      <c r="AA92" s="4"/>
      <c r="AB92" s="4"/>
      <c r="AC92" s="4"/>
      <c r="AD92" s="4"/>
      <c r="AE92" s="4"/>
      <c r="AF92" s="4"/>
      <c r="AG92" s="4"/>
      <c r="AH92" s="4"/>
      <c r="AI92" s="4"/>
      <c r="AJ92" s="4"/>
      <c r="AK92" s="4"/>
      <c r="AL92" s="4"/>
      <c r="AM92" s="4"/>
      <c r="AN92" s="4"/>
      <c r="AO92" s="4"/>
      <c r="AP92" s="4"/>
    </row>
    <row r="93" spans="1:42" x14ac:dyDescent="0.25">
      <c r="A93" s="6">
        <v>94</v>
      </c>
      <c r="B93" s="5"/>
      <c r="C93" s="4"/>
      <c r="D93" s="4"/>
      <c r="E93" s="4"/>
      <c r="F93" s="4"/>
      <c r="G93" s="4"/>
      <c r="H93" s="4"/>
      <c r="I93" s="4"/>
      <c r="J93" s="4"/>
      <c r="K93" s="4"/>
      <c r="L93" s="4"/>
      <c r="M93" s="4"/>
      <c r="N93" s="4"/>
      <c r="O93" s="4"/>
      <c r="P93" s="4"/>
      <c r="Q93" s="4"/>
      <c r="R93" s="4"/>
      <c r="S93" s="4"/>
      <c r="T93" s="4"/>
      <c r="U93" s="4"/>
      <c r="V93" s="4"/>
      <c r="W93" s="4"/>
      <c r="X93" s="4"/>
      <c r="Y93" s="4"/>
      <c r="Z93" s="4"/>
      <c r="AA93" s="4"/>
      <c r="AB93" s="4"/>
      <c r="AC93" s="4"/>
      <c r="AD93" s="4"/>
      <c r="AE93" s="4"/>
      <c r="AF93" s="4"/>
      <c r="AG93" s="4"/>
      <c r="AH93" s="4"/>
      <c r="AI93" s="4"/>
      <c r="AJ93" s="4"/>
      <c r="AK93" s="4"/>
      <c r="AL93" s="4"/>
      <c r="AM93" s="4"/>
      <c r="AN93" s="4"/>
      <c r="AO93" s="4"/>
      <c r="AP93" s="4"/>
    </row>
    <row r="94" spans="1:42" x14ac:dyDescent="0.25">
      <c r="A94" s="6">
        <v>95</v>
      </c>
      <c r="B94" s="5"/>
      <c r="C94" s="4"/>
      <c r="D94" s="4"/>
      <c r="E94" s="4"/>
      <c r="F94" s="4"/>
      <c r="G94" s="4"/>
      <c r="H94" s="4"/>
      <c r="I94" s="4"/>
      <c r="J94" s="4"/>
      <c r="K94" s="4"/>
      <c r="L94" s="4"/>
      <c r="M94" s="4"/>
      <c r="N94" s="4"/>
      <c r="O94" s="4"/>
      <c r="P94" s="4"/>
      <c r="Q94" s="4"/>
      <c r="R94" s="4"/>
      <c r="S94" s="4"/>
      <c r="T94" s="4"/>
      <c r="U94" s="4"/>
      <c r="V94" s="4"/>
      <c r="W94" s="4"/>
      <c r="X94" s="4"/>
      <c r="Y94" s="4"/>
      <c r="Z94" s="4"/>
      <c r="AA94" s="4"/>
      <c r="AB94" s="4"/>
      <c r="AC94" s="4"/>
      <c r="AD94" s="4"/>
      <c r="AE94" s="4"/>
      <c r="AF94" s="4"/>
      <c r="AG94" s="4"/>
      <c r="AH94" s="4"/>
      <c r="AI94" s="4"/>
      <c r="AJ94" s="4"/>
      <c r="AK94" s="4"/>
      <c r="AL94" s="4"/>
      <c r="AM94" s="4"/>
      <c r="AN94" s="4"/>
      <c r="AO94" s="4"/>
      <c r="AP94" s="4"/>
    </row>
    <row r="95" spans="1:42" x14ac:dyDescent="0.25">
      <c r="A95" s="6">
        <v>96</v>
      </c>
      <c r="B95" s="5"/>
      <c r="C95" s="4"/>
      <c r="D95" s="4"/>
      <c r="E95" s="4"/>
      <c r="F95" s="4"/>
      <c r="G95" s="4"/>
      <c r="H95" s="4"/>
      <c r="I95" s="4"/>
      <c r="J95" s="4"/>
      <c r="K95" s="4"/>
      <c r="L95" s="4"/>
      <c r="M95" s="4"/>
      <c r="N95" s="4"/>
      <c r="O95" s="4"/>
      <c r="P95" s="4"/>
      <c r="Q95" s="4"/>
      <c r="R95" s="4"/>
      <c r="S95" s="4"/>
      <c r="T95" s="4"/>
      <c r="U95" s="4"/>
      <c r="V95" s="4"/>
      <c r="W95" s="4"/>
      <c r="X95" s="4"/>
      <c r="Y95" s="4"/>
      <c r="Z95" s="4"/>
      <c r="AA95" s="4"/>
      <c r="AB95" s="4"/>
      <c r="AC95" s="4"/>
      <c r="AD95" s="4"/>
      <c r="AE95" s="4"/>
      <c r="AF95" s="4"/>
      <c r="AG95" s="4"/>
      <c r="AH95" s="4"/>
      <c r="AI95" s="4"/>
      <c r="AJ95" s="4"/>
      <c r="AK95" s="4"/>
      <c r="AL95" s="4"/>
      <c r="AM95" s="4"/>
      <c r="AN95" s="4"/>
      <c r="AO95" s="4"/>
      <c r="AP95" s="4"/>
    </row>
    <row r="96" spans="1:42" x14ac:dyDescent="0.25">
      <c r="A96" s="6">
        <v>97</v>
      </c>
      <c r="B96" s="5"/>
      <c r="C96" s="4"/>
      <c r="D96" s="4"/>
      <c r="E96" s="4"/>
      <c r="F96" s="4"/>
      <c r="G96" s="4"/>
      <c r="H96" s="4"/>
      <c r="I96" s="4"/>
      <c r="J96" s="4"/>
      <c r="K96" s="4"/>
      <c r="L96" s="4"/>
      <c r="M96" s="4"/>
      <c r="N96" s="4"/>
      <c r="O96" s="4"/>
      <c r="P96" s="4"/>
      <c r="Q96" s="4"/>
      <c r="R96" s="4"/>
      <c r="S96" s="4"/>
      <c r="T96" s="4"/>
      <c r="U96" s="4"/>
      <c r="V96" s="4"/>
      <c r="W96" s="4"/>
      <c r="X96" s="4"/>
      <c r="Y96" s="4"/>
      <c r="Z96" s="4"/>
      <c r="AA96" s="4"/>
      <c r="AB96" s="4"/>
      <c r="AC96" s="4"/>
      <c r="AD96" s="4"/>
      <c r="AE96" s="4"/>
      <c r="AF96" s="4"/>
      <c r="AG96" s="4"/>
      <c r="AH96" s="4"/>
      <c r="AI96" s="4"/>
      <c r="AJ96" s="4"/>
      <c r="AK96" s="4"/>
      <c r="AL96" s="4"/>
      <c r="AM96" s="4"/>
      <c r="AN96" s="4"/>
      <c r="AO96" s="4"/>
      <c r="AP96" s="4"/>
    </row>
    <row r="97" spans="1:42" x14ac:dyDescent="0.25">
      <c r="A97" s="6">
        <v>98</v>
      </c>
      <c r="B97" s="5"/>
      <c r="C97" s="4"/>
      <c r="D97" s="4"/>
      <c r="E97" s="4"/>
      <c r="F97" s="4"/>
      <c r="G97" s="4"/>
      <c r="H97" s="4"/>
      <c r="I97" s="4"/>
      <c r="J97" s="4"/>
      <c r="K97" s="4"/>
      <c r="L97" s="4"/>
      <c r="M97" s="4"/>
      <c r="N97" s="4"/>
      <c r="O97" s="4"/>
      <c r="P97" s="4"/>
      <c r="Q97" s="4"/>
      <c r="R97" s="4"/>
      <c r="S97" s="4"/>
      <c r="T97" s="4"/>
      <c r="U97" s="4"/>
      <c r="V97" s="4"/>
      <c r="W97" s="4"/>
      <c r="X97" s="4"/>
      <c r="Y97" s="4"/>
      <c r="Z97" s="4"/>
      <c r="AA97" s="4"/>
      <c r="AB97" s="4"/>
      <c r="AC97" s="4"/>
      <c r="AD97" s="4"/>
      <c r="AE97" s="4"/>
      <c r="AF97" s="4"/>
      <c r="AG97" s="4"/>
      <c r="AH97" s="4"/>
      <c r="AI97" s="4"/>
      <c r="AJ97" s="4"/>
      <c r="AK97" s="4"/>
      <c r="AL97" s="4"/>
      <c r="AM97" s="4"/>
      <c r="AN97" s="4"/>
      <c r="AO97" s="4"/>
      <c r="AP97" s="4"/>
    </row>
    <row r="98" spans="1:42" x14ac:dyDescent="0.25">
      <c r="A98" s="6">
        <v>99</v>
      </c>
      <c r="B98" s="5"/>
      <c r="C98" s="4"/>
      <c r="D98" s="4"/>
      <c r="E98" s="4"/>
      <c r="F98" s="4"/>
      <c r="G98" s="4"/>
      <c r="H98" s="4"/>
      <c r="I98" s="4"/>
      <c r="J98" s="4"/>
      <c r="K98" s="4"/>
      <c r="L98" s="4"/>
      <c r="M98" s="4"/>
      <c r="N98" s="4"/>
      <c r="O98" s="4"/>
      <c r="P98" s="4"/>
      <c r="Q98" s="4"/>
      <c r="R98" s="4"/>
      <c r="S98" s="4"/>
      <c r="T98" s="4"/>
      <c r="U98" s="4"/>
      <c r="V98" s="4"/>
      <c r="W98" s="4"/>
      <c r="X98" s="4"/>
      <c r="Y98" s="4"/>
      <c r="Z98" s="4"/>
      <c r="AA98" s="4"/>
      <c r="AB98" s="4"/>
      <c r="AC98" s="4"/>
      <c r="AD98" s="4"/>
      <c r="AE98" s="4"/>
      <c r="AF98" s="4"/>
      <c r="AG98" s="4"/>
      <c r="AH98" s="4"/>
      <c r="AI98" s="4"/>
      <c r="AJ98" s="4"/>
      <c r="AK98" s="4"/>
      <c r="AL98" s="4"/>
      <c r="AM98" s="4"/>
      <c r="AN98" s="4"/>
      <c r="AO98" s="4"/>
      <c r="AP98" s="4"/>
    </row>
    <row r="99" spans="1:42" x14ac:dyDescent="0.25">
      <c r="A99" s="6">
        <v>100</v>
      </c>
      <c r="B99" s="5"/>
      <c r="C99" s="4"/>
      <c r="D99" s="4"/>
      <c r="E99" s="4"/>
      <c r="F99" s="4"/>
      <c r="G99" s="4"/>
      <c r="H99" s="4"/>
      <c r="I99" s="4"/>
      <c r="J99" s="4"/>
      <c r="K99" s="4"/>
      <c r="L99" s="4"/>
      <c r="M99" s="4"/>
      <c r="N99" s="4"/>
      <c r="O99" s="4"/>
      <c r="P99" s="4"/>
      <c r="Q99" s="4"/>
      <c r="R99" s="4"/>
      <c r="S99" s="4"/>
      <c r="T99" s="4"/>
      <c r="U99" s="4"/>
      <c r="V99" s="4"/>
      <c r="W99" s="4"/>
      <c r="X99" s="4"/>
      <c r="Y99" s="4"/>
      <c r="Z99" s="4"/>
      <c r="AA99" s="4"/>
      <c r="AB99" s="4"/>
      <c r="AC99" s="4"/>
      <c r="AD99" s="4"/>
      <c r="AE99" s="4"/>
      <c r="AF99" s="4"/>
      <c r="AG99" s="4"/>
      <c r="AH99" s="4"/>
      <c r="AI99" s="4"/>
      <c r="AJ99" s="4"/>
      <c r="AK99" s="4"/>
      <c r="AL99" s="4"/>
      <c r="AM99" s="4"/>
      <c r="AN99" s="4"/>
      <c r="AO99" s="4"/>
      <c r="AP99" s="4"/>
    </row>
    <row r="100" spans="1:42" x14ac:dyDescent="0.25">
      <c r="A100" s="6">
        <v>101</v>
      </c>
      <c r="B100" s="5"/>
      <c r="C100" s="4"/>
      <c r="D100" s="4"/>
      <c r="E100" s="4"/>
      <c r="F100" s="4"/>
      <c r="G100" s="4"/>
      <c r="H100" s="4"/>
      <c r="I100" s="4"/>
      <c r="J100" s="4"/>
      <c r="K100" s="4"/>
      <c r="L100" s="4"/>
      <c r="M100" s="4"/>
      <c r="N100" s="4"/>
      <c r="O100" s="4"/>
      <c r="P100" s="4"/>
      <c r="Q100" s="4"/>
      <c r="R100" s="4"/>
      <c r="S100" s="4"/>
      <c r="T100" s="4"/>
      <c r="U100" s="4"/>
      <c r="V100" s="4"/>
      <c r="W100" s="4"/>
      <c r="X100" s="4"/>
      <c r="Y100" s="4"/>
      <c r="Z100" s="4"/>
      <c r="AA100" s="4"/>
      <c r="AB100" s="4"/>
      <c r="AC100" s="4"/>
      <c r="AD100" s="4"/>
      <c r="AE100" s="4"/>
      <c r="AF100" s="4"/>
      <c r="AG100" s="4"/>
      <c r="AH100" s="4"/>
      <c r="AI100" s="4"/>
      <c r="AJ100" s="4"/>
      <c r="AK100" s="4"/>
      <c r="AL100" s="4"/>
      <c r="AM100" s="4"/>
      <c r="AN100" s="4"/>
      <c r="AO100" s="4"/>
      <c r="AP100" s="4"/>
    </row>
    <row r="101" spans="1:42" x14ac:dyDescent="0.25">
      <c r="A101" s="6">
        <v>102</v>
      </c>
      <c r="B101" s="5"/>
      <c r="C101" s="4"/>
      <c r="D101" s="4"/>
      <c r="E101" s="4"/>
      <c r="F101" s="4"/>
      <c r="G101" s="4"/>
      <c r="H101" s="4"/>
      <c r="I101" s="4"/>
      <c r="J101" s="4"/>
      <c r="K101" s="4"/>
      <c r="L101" s="4"/>
      <c r="M101" s="4"/>
      <c r="N101" s="4"/>
      <c r="O101" s="4"/>
      <c r="P101" s="4"/>
      <c r="Q101" s="4"/>
      <c r="R101" s="4"/>
      <c r="S101" s="4"/>
      <c r="T101" s="4"/>
      <c r="U101" s="4"/>
      <c r="V101" s="4"/>
      <c r="W101" s="4"/>
      <c r="X101" s="4"/>
      <c r="Y101" s="4"/>
      <c r="Z101" s="4"/>
      <c r="AA101" s="4"/>
      <c r="AB101" s="4"/>
      <c r="AC101" s="4"/>
      <c r="AD101" s="4"/>
      <c r="AE101" s="4"/>
      <c r="AF101" s="4"/>
      <c r="AG101" s="4"/>
      <c r="AH101" s="4"/>
      <c r="AI101" s="4"/>
      <c r="AJ101" s="4"/>
      <c r="AK101" s="4"/>
      <c r="AL101" s="4"/>
      <c r="AM101" s="4"/>
      <c r="AN101" s="4"/>
      <c r="AO101" s="4"/>
      <c r="AP101" s="4"/>
    </row>
    <row r="102" spans="1:42" x14ac:dyDescent="0.25">
      <c r="A102" s="6">
        <v>103</v>
      </c>
      <c r="B102" s="5"/>
      <c r="C102" s="4"/>
      <c r="D102" s="4"/>
      <c r="E102" s="4"/>
      <c r="F102" s="4"/>
      <c r="G102" s="4"/>
      <c r="H102" s="4"/>
      <c r="I102" s="4"/>
      <c r="J102" s="4"/>
      <c r="K102" s="4"/>
      <c r="L102" s="4"/>
      <c r="M102" s="4"/>
      <c r="N102" s="4"/>
      <c r="O102" s="4"/>
      <c r="P102" s="4"/>
      <c r="Q102" s="4"/>
      <c r="R102" s="4"/>
      <c r="S102" s="4"/>
      <c r="T102" s="4"/>
      <c r="U102" s="4"/>
      <c r="V102" s="4"/>
      <c r="W102" s="4"/>
      <c r="X102" s="4"/>
      <c r="Y102" s="4"/>
      <c r="Z102" s="4"/>
      <c r="AA102" s="4"/>
      <c r="AB102" s="4"/>
      <c r="AC102" s="4"/>
      <c r="AD102" s="4"/>
      <c r="AE102" s="4"/>
      <c r="AF102" s="4"/>
      <c r="AG102" s="4"/>
      <c r="AH102" s="4"/>
      <c r="AI102" s="4"/>
      <c r="AJ102" s="4"/>
      <c r="AK102" s="4"/>
      <c r="AL102" s="4"/>
      <c r="AM102" s="4"/>
      <c r="AN102" s="4"/>
      <c r="AO102" s="4"/>
      <c r="AP102" s="4"/>
    </row>
    <row r="103" spans="1:42" x14ac:dyDescent="0.25">
      <c r="A103" s="6">
        <v>104</v>
      </c>
      <c r="B103" s="5"/>
      <c r="C103" s="4"/>
      <c r="D103" s="4"/>
      <c r="E103" s="4"/>
      <c r="F103" s="4"/>
      <c r="G103" s="4"/>
      <c r="H103" s="4"/>
      <c r="I103" s="4"/>
      <c r="J103" s="4"/>
      <c r="K103" s="4"/>
      <c r="L103" s="4"/>
      <c r="M103" s="4"/>
      <c r="N103" s="4"/>
      <c r="O103" s="4"/>
      <c r="P103" s="4"/>
      <c r="Q103" s="4"/>
      <c r="R103" s="4"/>
      <c r="S103" s="4"/>
      <c r="T103" s="4"/>
      <c r="U103" s="4"/>
      <c r="V103" s="4"/>
      <c r="W103" s="4"/>
      <c r="X103" s="4"/>
      <c r="Y103" s="4"/>
      <c r="Z103" s="4"/>
      <c r="AA103" s="4"/>
      <c r="AB103" s="4"/>
      <c r="AC103" s="4"/>
      <c r="AD103" s="4"/>
      <c r="AE103" s="4"/>
      <c r="AF103" s="4"/>
      <c r="AG103" s="4"/>
      <c r="AH103" s="4"/>
      <c r="AI103" s="4"/>
      <c r="AJ103" s="4"/>
      <c r="AK103" s="4"/>
      <c r="AL103" s="4"/>
      <c r="AM103" s="4"/>
      <c r="AN103" s="4"/>
      <c r="AO103" s="4"/>
      <c r="AP103" s="4"/>
    </row>
    <row r="104" spans="1:42" x14ac:dyDescent="0.25">
      <c r="A104" s="6">
        <v>105</v>
      </c>
      <c r="B104" s="5"/>
      <c r="C104" s="4"/>
      <c r="D104" s="4"/>
      <c r="E104" s="4"/>
      <c r="F104" s="4"/>
      <c r="G104" s="4"/>
      <c r="H104" s="4"/>
      <c r="I104" s="4"/>
      <c r="J104" s="4"/>
      <c r="K104" s="4"/>
      <c r="L104" s="4"/>
      <c r="M104" s="4"/>
      <c r="N104" s="4"/>
      <c r="O104" s="4"/>
      <c r="P104" s="4"/>
      <c r="Q104" s="4"/>
      <c r="R104" s="4"/>
      <c r="S104" s="4"/>
      <c r="T104" s="4"/>
      <c r="U104" s="4"/>
      <c r="V104" s="4"/>
      <c r="W104" s="4"/>
      <c r="X104" s="4"/>
      <c r="Y104" s="4"/>
      <c r="Z104" s="4"/>
      <c r="AA104" s="4"/>
      <c r="AB104" s="4"/>
      <c r="AC104" s="4"/>
      <c r="AD104" s="4"/>
      <c r="AE104" s="4"/>
      <c r="AF104" s="4"/>
      <c r="AG104" s="4"/>
      <c r="AH104" s="4"/>
      <c r="AI104" s="4"/>
      <c r="AJ104" s="4"/>
      <c r="AK104" s="4"/>
      <c r="AL104" s="4"/>
      <c r="AM104" s="4"/>
      <c r="AN104" s="4"/>
      <c r="AO104" s="4"/>
      <c r="AP104" s="4"/>
    </row>
    <row r="105" spans="1:42" x14ac:dyDescent="0.25">
      <c r="A105" s="6">
        <v>106</v>
      </c>
      <c r="B105" s="5"/>
      <c r="C105" s="4"/>
      <c r="D105" s="4"/>
      <c r="E105" s="4"/>
      <c r="F105" s="4"/>
      <c r="G105" s="4"/>
      <c r="H105" s="4"/>
      <c r="I105" s="4"/>
      <c r="J105" s="4"/>
      <c r="K105" s="4"/>
      <c r="L105" s="4"/>
      <c r="M105" s="4"/>
      <c r="N105" s="4"/>
      <c r="O105" s="4"/>
      <c r="P105" s="4"/>
      <c r="Q105" s="4"/>
      <c r="R105" s="4"/>
      <c r="S105" s="4"/>
      <c r="T105" s="4"/>
      <c r="U105" s="4"/>
      <c r="V105" s="4"/>
      <c r="W105" s="4"/>
      <c r="X105" s="4"/>
      <c r="Y105" s="4"/>
      <c r="Z105" s="4"/>
      <c r="AA105" s="4"/>
      <c r="AB105" s="4"/>
      <c r="AC105" s="4"/>
      <c r="AD105" s="4"/>
      <c r="AE105" s="4"/>
      <c r="AF105" s="4"/>
      <c r="AG105" s="4"/>
      <c r="AH105" s="4"/>
      <c r="AI105" s="4"/>
      <c r="AJ105" s="4"/>
      <c r="AK105" s="4"/>
      <c r="AL105" s="4"/>
      <c r="AM105" s="4"/>
      <c r="AN105" s="4"/>
      <c r="AO105" s="4"/>
      <c r="AP105" s="4"/>
    </row>
    <row r="106" spans="1:42" x14ac:dyDescent="0.25">
      <c r="A106" s="6">
        <v>107</v>
      </c>
      <c r="B106" s="5"/>
      <c r="C106" s="4"/>
      <c r="D106" s="4"/>
      <c r="E106" s="4"/>
      <c r="F106" s="4"/>
      <c r="G106" s="4"/>
      <c r="H106" s="4"/>
      <c r="I106" s="4"/>
      <c r="J106" s="4"/>
      <c r="K106" s="4"/>
      <c r="L106" s="4"/>
      <c r="M106" s="4"/>
      <c r="N106" s="4"/>
      <c r="O106" s="4"/>
      <c r="P106" s="4"/>
      <c r="Q106" s="4"/>
      <c r="R106" s="4"/>
      <c r="S106" s="4"/>
      <c r="T106" s="4"/>
      <c r="U106" s="4"/>
      <c r="V106" s="4"/>
      <c r="W106" s="4"/>
      <c r="X106" s="4"/>
      <c r="Y106" s="4"/>
      <c r="Z106" s="4"/>
      <c r="AA106" s="4"/>
      <c r="AB106" s="4"/>
      <c r="AC106" s="4"/>
      <c r="AD106" s="4"/>
      <c r="AE106" s="4"/>
      <c r="AF106" s="4"/>
      <c r="AG106" s="4"/>
      <c r="AH106" s="4"/>
      <c r="AI106" s="4"/>
      <c r="AJ106" s="4"/>
      <c r="AK106" s="4"/>
      <c r="AL106" s="4"/>
      <c r="AM106" s="4"/>
      <c r="AN106" s="4"/>
      <c r="AO106" s="4"/>
      <c r="AP106" s="4"/>
    </row>
    <row r="107" spans="1:42" x14ac:dyDescent="0.25">
      <c r="A107" s="6">
        <v>108</v>
      </c>
      <c r="B107" s="5"/>
      <c r="C107" s="4"/>
      <c r="D107" s="4"/>
      <c r="E107" s="4"/>
      <c r="F107" s="4"/>
      <c r="G107" s="4"/>
      <c r="H107" s="4"/>
      <c r="I107" s="4"/>
      <c r="J107" s="4"/>
      <c r="K107" s="4"/>
      <c r="L107" s="4"/>
      <c r="M107" s="4"/>
      <c r="N107" s="4"/>
      <c r="O107" s="4"/>
      <c r="P107" s="4"/>
      <c r="Q107" s="4"/>
      <c r="R107" s="4"/>
      <c r="S107" s="4"/>
      <c r="T107" s="4"/>
      <c r="U107" s="4"/>
      <c r="V107" s="4"/>
      <c r="W107" s="4"/>
      <c r="X107" s="4"/>
      <c r="Y107" s="4"/>
      <c r="Z107" s="4"/>
      <c r="AA107" s="4"/>
      <c r="AB107" s="4"/>
      <c r="AC107" s="4"/>
      <c r="AD107" s="4"/>
      <c r="AE107" s="4"/>
      <c r="AF107" s="4"/>
      <c r="AG107" s="4"/>
      <c r="AH107" s="4"/>
      <c r="AI107" s="4"/>
      <c r="AJ107" s="4"/>
      <c r="AK107" s="4"/>
      <c r="AL107" s="4"/>
      <c r="AM107" s="4"/>
      <c r="AN107" s="4"/>
      <c r="AO107" s="4"/>
      <c r="AP107" s="4"/>
    </row>
    <row r="108" spans="1:42" x14ac:dyDescent="0.25">
      <c r="A108" s="6">
        <v>109</v>
      </c>
      <c r="B108" s="5"/>
      <c r="C108" s="4"/>
      <c r="D108" s="4"/>
      <c r="E108" s="4"/>
      <c r="F108" s="4"/>
      <c r="G108" s="4"/>
      <c r="H108" s="4"/>
      <c r="I108" s="4"/>
      <c r="J108" s="4"/>
      <c r="K108" s="4"/>
      <c r="L108" s="4"/>
      <c r="M108" s="4"/>
      <c r="N108" s="4"/>
      <c r="O108" s="4"/>
      <c r="P108" s="4"/>
      <c r="Q108" s="4"/>
      <c r="R108" s="4"/>
      <c r="S108" s="4"/>
      <c r="T108" s="4"/>
      <c r="U108" s="4"/>
      <c r="V108" s="4"/>
      <c r="W108" s="4"/>
      <c r="X108" s="4"/>
      <c r="Y108" s="4"/>
      <c r="Z108" s="4"/>
      <c r="AA108" s="4"/>
      <c r="AB108" s="4"/>
      <c r="AC108" s="4"/>
      <c r="AD108" s="4"/>
      <c r="AE108" s="4"/>
      <c r="AF108" s="4"/>
      <c r="AG108" s="4"/>
      <c r="AH108" s="4"/>
      <c r="AI108" s="4"/>
      <c r="AJ108" s="4"/>
      <c r="AK108" s="4"/>
      <c r="AL108" s="4"/>
      <c r="AM108" s="4"/>
      <c r="AN108" s="4"/>
      <c r="AO108" s="4"/>
      <c r="AP108" s="4"/>
    </row>
    <row r="109" spans="1:42" x14ac:dyDescent="0.25">
      <c r="A109" s="6">
        <v>110</v>
      </c>
      <c r="B109" s="5"/>
      <c r="C109" s="4"/>
      <c r="D109" s="4"/>
      <c r="E109" s="4"/>
      <c r="F109" s="4"/>
      <c r="G109" s="4"/>
      <c r="H109" s="4"/>
      <c r="I109" s="4"/>
      <c r="J109" s="4"/>
      <c r="K109" s="4"/>
      <c r="L109" s="4"/>
      <c r="M109" s="4"/>
      <c r="N109" s="4"/>
      <c r="O109" s="4"/>
      <c r="P109" s="4"/>
      <c r="Q109" s="4"/>
      <c r="R109" s="4"/>
      <c r="S109" s="4"/>
      <c r="T109" s="4"/>
      <c r="U109" s="4"/>
      <c r="V109" s="4"/>
      <c r="W109" s="4"/>
      <c r="X109" s="4"/>
      <c r="Y109" s="4"/>
      <c r="Z109" s="4"/>
      <c r="AA109" s="4"/>
      <c r="AB109" s="4"/>
      <c r="AC109" s="4"/>
      <c r="AD109" s="4"/>
      <c r="AE109" s="4"/>
      <c r="AF109" s="4"/>
      <c r="AG109" s="4"/>
      <c r="AH109" s="4"/>
      <c r="AI109" s="4"/>
      <c r="AJ109" s="4"/>
      <c r="AK109" s="4"/>
      <c r="AL109" s="4"/>
      <c r="AM109" s="4"/>
      <c r="AN109" s="4"/>
      <c r="AO109" s="4"/>
      <c r="AP109" s="4"/>
    </row>
    <row r="110" spans="1:42" x14ac:dyDescent="0.25">
      <c r="A110" s="6">
        <v>111</v>
      </c>
      <c r="B110" s="5"/>
      <c r="C110" s="4"/>
      <c r="D110" s="4"/>
      <c r="E110" s="4"/>
      <c r="F110" s="4"/>
      <c r="G110" s="4"/>
      <c r="H110" s="4"/>
      <c r="I110" s="4"/>
      <c r="J110" s="4"/>
      <c r="K110" s="4"/>
      <c r="L110" s="4"/>
      <c r="M110" s="4"/>
      <c r="N110" s="4"/>
      <c r="O110" s="4"/>
      <c r="P110" s="4"/>
      <c r="Q110" s="4"/>
      <c r="R110" s="4"/>
      <c r="S110" s="4"/>
      <c r="T110" s="4"/>
      <c r="U110" s="4"/>
      <c r="V110" s="4"/>
      <c r="W110" s="4"/>
      <c r="X110" s="4"/>
      <c r="Y110" s="4"/>
      <c r="Z110" s="4"/>
      <c r="AA110" s="4"/>
      <c r="AB110" s="4"/>
      <c r="AC110" s="4"/>
      <c r="AD110" s="4"/>
      <c r="AE110" s="4"/>
      <c r="AF110" s="4"/>
      <c r="AG110" s="4"/>
      <c r="AH110" s="4"/>
      <c r="AI110" s="4"/>
      <c r="AJ110" s="4"/>
      <c r="AK110" s="4"/>
      <c r="AL110" s="4"/>
      <c r="AM110" s="4"/>
      <c r="AN110" s="4"/>
      <c r="AO110" s="4"/>
      <c r="AP110" s="4"/>
    </row>
    <row r="111" spans="1:42" x14ac:dyDescent="0.25">
      <c r="A111" s="6">
        <v>112</v>
      </c>
      <c r="B111" s="5"/>
      <c r="C111" s="4"/>
      <c r="D111" s="4"/>
      <c r="E111" s="4"/>
      <c r="F111" s="4"/>
      <c r="G111" s="4"/>
      <c r="H111" s="4"/>
      <c r="I111" s="4"/>
      <c r="J111" s="4"/>
      <c r="K111" s="4"/>
      <c r="L111" s="4"/>
      <c r="M111" s="4"/>
      <c r="N111" s="4"/>
      <c r="O111" s="4"/>
      <c r="P111" s="4"/>
      <c r="Q111" s="4"/>
      <c r="R111" s="4"/>
      <c r="S111" s="4"/>
      <c r="T111" s="4"/>
      <c r="U111" s="4"/>
      <c r="V111" s="4"/>
      <c r="W111" s="4"/>
      <c r="X111" s="4"/>
      <c r="Y111" s="4"/>
      <c r="Z111" s="4"/>
      <c r="AA111" s="4"/>
      <c r="AB111" s="4"/>
      <c r="AC111" s="4"/>
      <c r="AD111" s="4"/>
      <c r="AE111" s="4"/>
      <c r="AF111" s="4"/>
      <c r="AG111" s="4"/>
      <c r="AH111" s="4"/>
      <c r="AI111" s="4"/>
      <c r="AJ111" s="4"/>
      <c r="AK111" s="4"/>
      <c r="AL111" s="4"/>
      <c r="AM111" s="4"/>
      <c r="AN111" s="4"/>
      <c r="AO111" s="4"/>
      <c r="AP111" s="4"/>
    </row>
    <row r="112" spans="1:42" x14ac:dyDescent="0.25">
      <c r="A112" s="6">
        <v>113</v>
      </c>
      <c r="B112" s="5"/>
      <c r="C112" s="4"/>
      <c r="D112" s="4"/>
      <c r="E112" s="4"/>
      <c r="F112" s="4"/>
      <c r="G112" s="4"/>
      <c r="H112" s="4"/>
      <c r="I112" s="4"/>
      <c r="J112" s="4"/>
      <c r="K112" s="4"/>
      <c r="L112" s="4"/>
      <c r="M112" s="4"/>
      <c r="N112" s="4"/>
      <c r="O112" s="4"/>
      <c r="P112" s="4"/>
      <c r="Q112" s="4"/>
      <c r="R112" s="4"/>
      <c r="S112" s="4"/>
      <c r="T112" s="4"/>
      <c r="U112" s="4"/>
      <c r="V112" s="4"/>
      <c r="W112" s="4"/>
      <c r="X112" s="4"/>
      <c r="Y112" s="4"/>
      <c r="Z112" s="4"/>
      <c r="AA112" s="4"/>
      <c r="AB112" s="4"/>
      <c r="AC112" s="4"/>
      <c r="AD112" s="4"/>
      <c r="AE112" s="4"/>
      <c r="AF112" s="4"/>
      <c r="AG112" s="4"/>
      <c r="AH112" s="4"/>
      <c r="AI112" s="4"/>
      <c r="AJ112" s="4"/>
      <c r="AK112" s="4"/>
      <c r="AL112" s="4"/>
      <c r="AM112" s="4"/>
      <c r="AN112" s="4"/>
      <c r="AO112" s="4"/>
      <c r="AP112" s="4"/>
    </row>
    <row r="113" spans="1:42" x14ac:dyDescent="0.25">
      <c r="A113" s="6">
        <v>114</v>
      </c>
      <c r="B113" s="5"/>
      <c r="C113" s="4"/>
      <c r="D113" s="4"/>
      <c r="E113" s="4"/>
      <c r="F113" s="4"/>
      <c r="G113" s="4"/>
      <c r="H113" s="4"/>
      <c r="I113" s="4"/>
      <c r="J113" s="4"/>
      <c r="K113" s="4"/>
      <c r="L113" s="4"/>
      <c r="M113" s="4"/>
      <c r="N113" s="4"/>
      <c r="O113" s="4"/>
      <c r="P113" s="4"/>
      <c r="Q113" s="4"/>
      <c r="R113" s="4"/>
      <c r="S113" s="4"/>
      <c r="T113" s="4"/>
      <c r="U113" s="4"/>
      <c r="V113" s="4"/>
      <c r="W113" s="4"/>
      <c r="X113" s="4"/>
      <c r="Y113" s="4"/>
      <c r="Z113" s="4"/>
      <c r="AA113" s="4"/>
      <c r="AB113" s="4"/>
      <c r="AC113" s="4"/>
      <c r="AD113" s="4"/>
      <c r="AE113" s="4"/>
      <c r="AF113" s="4"/>
      <c r="AG113" s="4"/>
      <c r="AH113" s="4"/>
      <c r="AI113" s="4"/>
      <c r="AJ113" s="4"/>
      <c r="AK113" s="4"/>
      <c r="AL113" s="4"/>
      <c r="AM113" s="4"/>
      <c r="AN113" s="4"/>
      <c r="AO113" s="4"/>
      <c r="AP113" s="4"/>
    </row>
    <row r="114" spans="1:42" x14ac:dyDescent="0.25">
      <c r="A114" s="6">
        <v>115</v>
      </c>
      <c r="B114" s="5"/>
      <c r="C114" s="4"/>
      <c r="D114" s="4"/>
      <c r="E114" s="4"/>
      <c r="F114" s="4"/>
      <c r="G114" s="4"/>
      <c r="H114" s="4"/>
      <c r="I114" s="4"/>
      <c r="J114" s="4"/>
      <c r="K114" s="4"/>
      <c r="L114" s="4"/>
      <c r="M114" s="4"/>
      <c r="N114" s="4"/>
      <c r="O114" s="4"/>
      <c r="P114" s="4"/>
      <c r="Q114" s="4"/>
      <c r="R114" s="4"/>
      <c r="S114" s="4"/>
      <c r="T114" s="4"/>
      <c r="U114" s="4"/>
      <c r="V114" s="4"/>
      <c r="W114" s="4"/>
      <c r="X114" s="4"/>
      <c r="Y114" s="4"/>
      <c r="Z114" s="4"/>
      <c r="AA114" s="4"/>
      <c r="AB114" s="4"/>
      <c r="AC114" s="4"/>
      <c r="AD114" s="4"/>
      <c r="AE114" s="4"/>
      <c r="AF114" s="4"/>
      <c r="AG114" s="4"/>
      <c r="AH114" s="4"/>
      <c r="AI114" s="4"/>
      <c r="AJ114" s="4"/>
      <c r="AK114" s="4"/>
      <c r="AL114" s="4"/>
      <c r="AM114" s="4"/>
      <c r="AN114" s="4"/>
      <c r="AO114" s="4"/>
      <c r="AP114" s="4"/>
    </row>
    <row r="115" spans="1:42" x14ac:dyDescent="0.25">
      <c r="A115" s="6">
        <v>116</v>
      </c>
      <c r="B115" s="5"/>
      <c r="C115" s="4"/>
      <c r="D115" s="4"/>
      <c r="E115" s="4"/>
      <c r="F115" s="4"/>
      <c r="G115" s="4"/>
      <c r="H115" s="4"/>
      <c r="I115" s="4"/>
      <c r="J115" s="4"/>
      <c r="K115" s="4"/>
      <c r="L115" s="4"/>
      <c r="M115" s="4"/>
      <c r="N115" s="4"/>
      <c r="O115" s="4"/>
      <c r="P115" s="4"/>
      <c r="Q115" s="4"/>
      <c r="R115" s="4"/>
      <c r="S115" s="4"/>
      <c r="T115" s="4"/>
      <c r="U115" s="4"/>
      <c r="V115" s="4"/>
      <c r="W115" s="4"/>
      <c r="X115" s="4"/>
      <c r="Y115" s="4"/>
      <c r="Z115" s="4"/>
      <c r="AA115" s="4"/>
      <c r="AB115" s="4"/>
      <c r="AC115" s="4"/>
      <c r="AD115" s="4"/>
      <c r="AE115" s="4"/>
      <c r="AF115" s="4"/>
      <c r="AG115" s="4"/>
      <c r="AH115" s="4"/>
      <c r="AI115" s="4"/>
      <c r="AJ115" s="4"/>
      <c r="AK115" s="4"/>
      <c r="AL115" s="4"/>
      <c r="AM115" s="4"/>
      <c r="AN115" s="4"/>
      <c r="AO115" s="4"/>
      <c r="AP115" s="4"/>
    </row>
    <row r="116" spans="1:42" x14ac:dyDescent="0.25">
      <c r="A116" s="6">
        <v>117</v>
      </c>
      <c r="B116" s="5"/>
      <c r="C116" s="4"/>
      <c r="D116" s="4"/>
      <c r="E116" s="4"/>
      <c r="F116" s="4"/>
      <c r="G116" s="4"/>
      <c r="H116" s="4"/>
      <c r="I116" s="4"/>
      <c r="J116" s="4"/>
      <c r="K116" s="4"/>
      <c r="L116" s="4"/>
      <c r="M116" s="4"/>
      <c r="N116" s="4"/>
      <c r="O116" s="4"/>
      <c r="P116" s="4"/>
      <c r="Q116" s="4"/>
      <c r="R116" s="4"/>
      <c r="S116" s="4"/>
      <c r="T116" s="4"/>
      <c r="U116" s="4"/>
      <c r="V116" s="4"/>
      <c r="W116" s="4"/>
      <c r="X116" s="4"/>
      <c r="Y116" s="4"/>
      <c r="Z116" s="4"/>
      <c r="AA116" s="4"/>
      <c r="AB116" s="4"/>
      <c r="AC116" s="4"/>
      <c r="AD116" s="4"/>
      <c r="AE116" s="4"/>
      <c r="AF116" s="4"/>
      <c r="AG116" s="4"/>
      <c r="AH116" s="4"/>
      <c r="AI116" s="4"/>
      <c r="AJ116" s="4"/>
      <c r="AK116" s="4"/>
      <c r="AL116" s="4"/>
      <c r="AM116" s="4"/>
      <c r="AN116" s="4"/>
      <c r="AO116" s="4"/>
      <c r="AP116" s="4"/>
    </row>
    <row r="117" spans="1:42" x14ac:dyDescent="0.25">
      <c r="A117" s="6">
        <v>118</v>
      </c>
      <c r="B117" s="5"/>
      <c r="C117" s="4"/>
      <c r="D117" s="4"/>
      <c r="E117" s="4"/>
      <c r="F117" s="4"/>
      <c r="G117" s="4"/>
      <c r="H117" s="4"/>
      <c r="I117" s="4"/>
      <c r="J117" s="4"/>
      <c r="K117" s="4"/>
      <c r="L117" s="4"/>
      <c r="M117" s="4"/>
      <c r="N117" s="4"/>
      <c r="O117" s="4"/>
      <c r="P117" s="4"/>
      <c r="Q117" s="4"/>
      <c r="R117" s="4"/>
      <c r="S117" s="4"/>
      <c r="T117" s="4"/>
      <c r="U117" s="4"/>
      <c r="V117" s="4"/>
      <c r="W117" s="4"/>
      <c r="X117" s="4"/>
      <c r="Y117" s="4"/>
      <c r="Z117" s="4"/>
      <c r="AA117" s="4"/>
      <c r="AB117" s="4"/>
      <c r="AC117" s="4"/>
      <c r="AD117" s="4"/>
      <c r="AE117" s="4"/>
      <c r="AF117" s="4"/>
      <c r="AG117" s="4"/>
      <c r="AH117" s="4"/>
      <c r="AI117" s="4"/>
      <c r="AJ117" s="4"/>
      <c r="AK117" s="4"/>
      <c r="AL117" s="4"/>
      <c r="AM117" s="4"/>
      <c r="AN117" s="4"/>
      <c r="AO117" s="4"/>
      <c r="AP117" s="4"/>
    </row>
    <row r="118" spans="1:42" x14ac:dyDescent="0.25">
      <c r="A118" s="6">
        <v>119</v>
      </c>
      <c r="B118" s="5"/>
      <c r="C118" s="4"/>
      <c r="D118" s="4"/>
      <c r="E118" s="4"/>
      <c r="F118" s="4"/>
      <c r="G118" s="4"/>
      <c r="H118" s="4"/>
      <c r="I118" s="4"/>
      <c r="J118" s="4"/>
      <c r="K118" s="4"/>
      <c r="L118" s="4"/>
      <c r="M118" s="4"/>
      <c r="N118" s="4"/>
      <c r="O118" s="4"/>
      <c r="P118" s="4"/>
      <c r="Q118" s="4"/>
      <c r="R118" s="4"/>
      <c r="S118" s="4"/>
      <c r="T118" s="4"/>
      <c r="U118" s="4"/>
      <c r="V118" s="4"/>
      <c r="W118" s="4"/>
      <c r="X118" s="4"/>
      <c r="Y118" s="4"/>
      <c r="Z118" s="4"/>
      <c r="AA118" s="4"/>
      <c r="AB118" s="4"/>
      <c r="AC118" s="4"/>
      <c r="AD118" s="4"/>
      <c r="AE118" s="4"/>
      <c r="AF118" s="4"/>
      <c r="AG118" s="4"/>
      <c r="AH118" s="4"/>
      <c r="AI118" s="4"/>
      <c r="AJ118" s="4"/>
      <c r="AK118" s="4"/>
      <c r="AL118" s="4"/>
      <c r="AM118" s="4"/>
      <c r="AN118" s="4"/>
      <c r="AO118" s="4"/>
      <c r="AP118" s="4"/>
    </row>
    <row r="119" spans="1:42" x14ac:dyDescent="0.25">
      <c r="A119" s="6">
        <v>120</v>
      </c>
      <c r="B119" s="5"/>
      <c r="C119" s="4"/>
      <c r="D119" s="4"/>
      <c r="E119" s="4"/>
      <c r="F119" s="4"/>
      <c r="G119" s="4"/>
      <c r="H119" s="4"/>
      <c r="I119" s="4"/>
      <c r="J119" s="4"/>
      <c r="K119" s="4"/>
      <c r="L119" s="4"/>
      <c r="M119" s="4"/>
      <c r="N119" s="4"/>
      <c r="O119" s="4"/>
      <c r="P119" s="4"/>
      <c r="Q119" s="4"/>
      <c r="R119" s="4"/>
      <c r="S119" s="4"/>
      <c r="T119" s="4"/>
      <c r="U119" s="4"/>
      <c r="V119" s="4"/>
      <c r="W119" s="4"/>
      <c r="X119" s="4"/>
      <c r="Y119" s="4"/>
      <c r="Z119" s="4"/>
      <c r="AA119" s="4"/>
      <c r="AB119" s="4"/>
      <c r="AC119" s="4"/>
      <c r="AD119" s="4"/>
      <c r="AE119" s="4"/>
      <c r="AF119" s="4"/>
      <c r="AG119" s="4"/>
      <c r="AH119" s="4"/>
      <c r="AI119" s="4"/>
      <c r="AJ119" s="4"/>
      <c r="AK119" s="4"/>
      <c r="AL119" s="4"/>
      <c r="AM119" s="4"/>
      <c r="AN119" s="4"/>
      <c r="AO119" s="4"/>
      <c r="AP119" s="4"/>
    </row>
    <row r="120" spans="1:42" x14ac:dyDescent="0.25">
      <c r="A120" s="6">
        <v>121</v>
      </c>
      <c r="B120" s="5"/>
      <c r="C120" s="4"/>
      <c r="D120" s="4"/>
      <c r="E120" s="4"/>
      <c r="F120" s="4"/>
      <c r="G120" s="4"/>
      <c r="H120" s="4"/>
      <c r="I120" s="4"/>
      <c r="J120" s="4"/>
      <c r="K120" s="4"/>
      <c r="L120" s="4"/>
      <c r="M120" s="4"/>
      <c r="N120" s="4"/>
      <c r="O120" s="4"/>
      <c r="P120" s="4"/>
      <c r="Q120" s="4"/>
      <c r="R120" s="4"/>
      <c r="S120" s="4"/>
      <c r="T120" s="4"/>
      <c r="U120" s="4"/>
      <c r="V120" s="4"/>
      <c r="W120" s="4"/>
      <c r="X120" s="4"/>
      <c r="Y120" s="4"/>
      <c r="Z120" s="4"/>
      <c r="AA120" s="4"/>
      <c r="AB120" s="4"/>
      <c r="AC120" s="4"/>
      <c r="AD120" s="4"/>
      <c r="AE120" s="4"/>
      <c r="AF120" s="4"/>
      <c r="AG120" s="4"/>
      <c r="AH120" s="4"/>
      <c r="AI120" s="4"/>
      <c r="AJ120" s="4"/>
      <c r="AK120" s="4"/>
      <c r="AL120" s="4"/>
      <c r="AM120" s="4"/>
      <c r="AN120" s="4"/>
      <c r="AO120" s="4"/>
      <c r="AP120" s="4"/>
    </row>
    <row r="121" spans="1:42" x14ac:dyDescent="0.25">
      <c r="A121" s="6">
        <v>122</v>
      </c>
      <c r="B121" s="5"/>
      <c r="C121" s="4"/>
      <c r="D121" s="4"/>
      <c r="E121" s="4"/>
      <c r="F121" s="4"/>
      <c r="G121" s="4"/>
      <c r="H121" s="4"/>
      <c r="I121" s="4"/>
      <c r="J121" s="4"/>
      <c r="K121" s="4"/>
      <c r="L121" s="4"/>
      <c r="M121" s="4"/>
      <c r="N121" s="4"/>
      <c r="O121" s="4"/>
      <c r="P121" s="4"/>
      <c r="Q121" s="4"/>
      <c r="R121" s="4"/>
      <c r="S121" s="4"/>
      <c r="T121" s="4"/>
      <c r="U121" s="4"/>
      <c r="V121" s="4"/>
      <c r="W121" s="4"/>
      <c r="X121" s="4"/>
      <c r="Y121" s="4"/>
      <c r="Z121" s="4"/>
      <c r="AA121" s="4"/>
      <c r="AB121" s="4"/>
      <c r="AC121" s="4"/>
      <c r="AD121" s="4"/>
      <c r="AE121" s="4"/>
      <c r="AF121" s="4"/>
      <c r="AG121" s="4"/>
      <c r="AH121" s="4"/>
      <c r="AI121" s="4"/>
      <c r="AJ121" s="4"/>
      <c r="AK121" s="4"/>
      <c r="AL121" s="4"/>
      <c r="AM121" s="4"/>
      <c r="AN121" s="4"/>
      <c r="AO121" s="4"/>
      <c r="AP121" s="4"/>
    </row>
    <row r="122" spans="1:42" x14ac:dyDescent="0.25">
      <c r="A122" s="6">
        <v>123</v>
      </c>
      <c r="B122" s="5"/>
      <c r="C122" s="4"/>
      <c r="D122" s="4"/>
      <c r="E122" s="4"/>
      <c r="F122" s="4"/>
      <c r="G122" s="4"/>
      <c r="H122" s="4"/>
      <c r="I122" s="4"/>
      <c r="J122" s="4"/>
      <c r="K122" s="4"/>
      <c r="L122" s="4"/>
      <c r="M122" s="4"/>
      <c r="N122" s="4"/>
      <c r="O122" s="4"/>
      <c r="P122" s="4"/>
      <c r="Q122" s="4"/>
      <c r="R122" s="4"/>
      <c r="S122" s="4"/>
      <c r="T122" s="4"/>
      <c r="U122" s="4"/>
      <c r="V122" s="4"/>
      <c r="W122" s="4"/>
      <c r="X122" s="4"/>
      <c r="Y122" s="4"/>
      <c r="Z122" s="4"/>
      <c r="AA122" s="4"/>
      <c r="AB122" s="4"/>
      <c r="AC122" s="4"/>
      <c r="AD122" s="4"/>
      <c r="AE122" s="4"/>
      <c r="AF122" s="4"/>
      <c r="AG122" s="4"/>
      <c r="AH122" s="4"/>
      <c r="AI122" s="4"/>
      <c r="AJ122" s="4"/>
      <c r="AK122" s="4"/>
      <c r="AL122" s="4"/>
      <c r="AM122" s="4"/>
      <c r="AN122" s="4"/>
      <c r="AO122" s="4"/>
      <c r="AP122" s="4"/>
    </row>
    <row r="123" spans="1:42" x14ac:dyDescent="0.25">
      <c r="A123" s="6">
        <v>124</v>
      </c>
      <c r="B123" s="5"/>
      <c r="C123" s="4"/>
      <c r="D123" s="4"/>
      <c r="E123" s="4"/>
      <c r="F123" s="4"/>
      <c r="G123" s="4"/>
      <c r="H123" s="4"/>
      <c r="I123" s="4"/>
      <c r="J123" s="4"/>
      <c r="K123" s="4"/>
      <c r="L123" s="4"/>
      <c r="M123" s="4"/>
      <c r="N123" s="4"/>
      <c r="O123" s="4"/>
      <c r="P123" s="4"/>
      <c r="Q123" s="4"/>
      <c r="R123" s="4"/>
      <c r="S123" s="4"/>
      <c r="T123" s="4"/>
      <c r="U123" s="4"/>
      <c r="V123" s="4"/>
      <c r="W123" s="4"/>
      <c r="X123" s="4"/>
      <c r="Y123" s="4"/>
      <c r="Z123" s="4"/>
      <c r="AA123" s="4"/>
      <c r="AB123" s="4"/>
      <c r="AC123" s="4"/>
      <c r="AD123" s="4"/>
      <c r="AE123" s="4"/>
      <c r="AF123" s="4"/>
      <c r="AG123" s="4"/>
      <c r="AH123" s="4"/>
      <c r="AI123" s="4"/>
      <c r="AJ123" s="4"/>
      <c r="AK123" s="4"/>
      <c r="AL123" s="4"/>
      <c r="AM123" s="4"/>
      <c r="AN123" s="4"/>
      <c r="AO123" s="4"/>
      <c r="AP123" s="4"/>
    </row>
    <row r="124" spans="1:42" x14ac:dyDescent="0.25">
      <c r="A124" s="6">
        <v>125</v>
      </c>
      <c r="B124" s="5"/>
      <c r="C124" s="4"/>
      <c r="D124" s="4"/>
      <c r="E124" s="4"/>
      <c r="F124" s="4"/>
      <c r="G124" s="4"/>
      <c r="H124" s="4"/>
      <c r="I124" s="4"/>
      <c r="J124" s="4"/>
      <c r="K124" s="4"/>
      <c r="L124" s="4"/>
      <c r="M124" s="4"/>
      <c r="N124" s="4"/>
      <c r="O124" s="4"/>
      <c r="P124" s="4"/>
      <c r="Q124" s="4"/>
      <c r="R124" s="4"/>
      <c r="S124" s="4"/>
      <c r="T124" s="4"/>
      <c r="U124" s="4"/>
      <c r="V124" s="4"/>
      <c r="W124" s="4"/>
      <c r="X124" s="4"/>
      <c r="Y124" s="4"/>
      <c r="Z124" s="4"/>
      <c r="AA124" s="4"/>
      <c r="AB124" s="4"/>
      <c r="AC124" s="4"/>
      <c r="AD124" s="4"/>
      <c r="AE124" s="4"/>
      <c r="AF124" s="4"/>
      <c r="AG124" s="4"/>
      <c r="AH124" s="4"/>
      <c r="AI124" s="4"/>
      <c r="AJ124" s="4"/>
      <c r="AK124" s="4"/>
      <c r="AL124" s="4"/>
      <c r="AM124" s="4"/>
      <c r="AN124" s="4"/>
      <c r="AO124" s="4"/>
      <c r="AP124" s="4"/>
    </row>
    <row r="125" spans="1:42" x14ac:dyDescent="0.25">
      <c r="A125" s="6">
        <v>126</v>
      </c>
      <c r="B125" s="5"/>
      <c r="C125" s="4"/>
      <c r="D125" s="4"/>
      <c r="E125" s="4"/>
      <c r="F125" s="4"/>
      <c r="G125" s="4"/>
      <c r="H125" s="4"/>
      <c r="I125" s="4"/>
      <c r="J125" s="4"/>
      <c r="K125" s="4"/>
      <c r="L125" s="4"/>
      <c r="M125" s="4"/>
      <c r="N125" s="4"/>
      <c r="O125" s="4"/>
      <c r="P125" s="4"/>
      <c r="Q125" s="4"/>
      <c r="R125" s="4"/>
      <c r="S125" s="4"/>
      <c r="T125" s="4"/>
      <c r="U125" s="4"/>
      <c r="V125" s="4"/>
      <c r="W125" s="4"/>
      <c r="X125" s="4"/>
      <c r="Y125" s="4"/>
      <c r="Z125" s="4"/>
      <c r="AA125" s="4"/>
      <c r="AB125" s="4"/>
      <c r="AC125" s="4"/>
      <c r="AD125" s="4"/>
      <c r="AE125" s="4"/>
      <c r="AF125" s="4"/>
      <c r="AG125" s="4"/>
      <c r="AH125" s="4"/>
      <c r="AI125" s="4"/>
      <c r="AJ125" s="4"/>
      <c r="AK125" s="4"/>
      <c r="AL125" s="4"/>
      <c r="AM125" s="4"/>
      <c r="AN125" s="4"/>
      <c r="AO125" s="4"/>
      <c r="AP125" s="4"/>
    </row>
    <row r="126" spans="1:42" x14ac:dyDescent="0.25">
      <c r="A126" s="6">
        <v>127</v>
      </c>
      <c r="B126" s="5"/>
      <c r="C126" s="4"/>
      <c r="D126" s="4"/>
      <c r="E126" s="4"/>
      <c r="F126" s="4"/>
      <c r="G126" s="4"/>
      <c r="H126" s="4"/>
      <c r="I126" s="4"/>
      <c r="J126" s="4"/>
      <c r="K126" s="4"/>
      <c r="L126" s="4"/>
      <c r="M126" s="4"/>
      <c r="N126" s="4"/>
      <c r="O126" s="4"/>
      <c r="P126" s="4"/>
      <c r="Q126" s="4"/>
      <c r="R126" s="4"/>
      <c r="S126" s="4"/>
      <c r="T126" s="4"/>
      <c r="U126" s="4"/>
      <c r="V126" s="4"/>
      <c r="W126" s="4"/>
      <c r="X126" s="4"/>
      <c r="Y126" s="4"/>
      <c r="Z126" s="4"/>
      <c r="AA126" s="4"/>
      <c r="AB126" s="4"/>
      <c r="AC126" s="4"/>
      <c r="AD126" s="4"/>
      <c r="AE126" s="4"/>
      <c r="AF126" s="4"/>
      <c r="AG126" s="4"/>
      <c r="AH126" s="4"/>
      <c r="AI126" s="4"/>
      <c r="AJ126" s="4"/>
      <c r="AK126" s="4"/>
      <c r="AL126" s="4"/>
      <c r="AM126" s="4"/>
      <c r="AN126" s="4"/>
      <c r="AO126" s="4"/>
      <c r="AP126" s="4"/>
    </row>
    <row r="127" spans="1:42" x14ac:dyDescent="0.25">
      <c r="A127" s="6">
        <v>128</v>
      </c>
      <c r="B127" s="5"/>
      <c r="C127" s="4"/>
      <c r="D127" s="4"/>
      <c r="E127" s="4"/>
      <c r="F127" s="4"/>
      <c r="G127" s="4"/>
      <c r="H127" s="4"/>
      <c r="I127" s="4"/>
      <c r="J127" s="4"/>
      <c r="K127" s="4"/>
      <c r="L127" s="4"/>
      <c r="M127" s="4"/>
      <c r="N127" s="4"/>
      <c r="O127" s="4"/>
      <c r="P127" s="4"/>
      <c r="Q127" s="4"/>
      <c r="R127" s="4"/>
      <c r="S127" s="4"/>
      <c r="T127" s="4"/>
      <c r="U127" s="4"/>
      <c r="V127" s="4"/>
      <c r="W127" s="4"/>
      <c r="X127" s="4"/>
      <c r="Y127" s="4"/>
      <c r="Z127" s="4"/>
      <c r="AA127" s="4"/>
      <c r="AB127" s="4"/>
      <c r="AC127" s="4"/>
      <c r="AD127" s="4"/>
      <c r="AE127" s="4"/>
      <c r="AF127" s="4"/>
      <c r="AG127" s="4"/>
      <c r="AH127" s="4"/>
      <c r="AI127" s="4"/>
      <c r="AJ127" s="4"/>
      <c r="AK127" s="4"/>
      <c r="AL127" s="4"/>
      <c r="AM127" s="4"/>
      <c r="AN127" s="4"/>
      <c r="AO127" s="4"/>
      <c r="AP127" s="4"/>
    </row>
    <row r="128" spans="1:42" x14ac:dyDescent="0.25">
      <c r="A128" s="6">
        <v>129</v>
      </c>
      <c r="B128" s="5"/>
      <c r="C128" s="4"/>
      <c r="D128" s="4"/>
      <c r="E128" s="4"/>
      <c r="F128" s="4"/>
      <c r="G128" s="4"/>
      <c r="H128" s="4"/>
      <c r="I128" s="4"/>
      <c r="J128" s="4"/>
      <c r="K128" s="4"/>
      <c r="L128" s="4"/>
      <c r="M128" s="4"/>
      <c r="N128" s="4"/>
      <c r="O128" s="4"/>
      <c r="P128" s="4"/>
      <c r="Q128" s="4"/>
      <c r="R128" s="4"/>
      <c r="S128" s="4"/>
      <c r="T128" s="4"/>
      <c r="U128" s="4"/>
      <c r="V128" s="4"/>
      <c r="W128" s="4"/>
      <c r="X128" s="4"/>
      <c r="Y128" s="4"/>
      <c r="Z128" s="4"/>
      <c r="AA128" s="4"/>
      <c r="AB128" s="4"/>
      <c r="AC128" s="4"/>
      <c r="AD128" s="4"/>
      <c r="AE128" s="4"/>
      <c r="AF128" s="4"/>
      <c r="AG128" s="4"/>
      <c r="AH128" s="4"/>
      <c r="AI128" s="4"/>
      <c r="AJ128" s="4"/>
      <c r="AK128" s="4"/>
      <c r="AL128" s="4"/>
      <c r="AM128" s="4"/>
      <c r="AN128" s="4"/>
      <c r="AO128" s="4"/>
      <c r="AP128" s="4"/>
    </row>
    <row r="129" spans="1:42" x14ac:dyDescent="0.25">
      <c r="A129" s="6">
        <v>130</v>
      </c>
      <c r="B129" s="5"/>
      <c r="C129" s="4"/>
      <c r="D129" s="4"/>
      <c r="E129" s="4"/>
      <c r="F129" s="4"/>
      <c r="G129" s="4"/>
      <c r="H129" s="4"/>
      <c r="I129" s="4"/>
      <c r="J129" s="4"/>
      <c r="K129" s="4"/>
      <c r="L129" s="4"/>
      <c r="M129" s="4"/>
      <c r="N129" s="4"/>
      <c r="O129" s="4"/>
      <c r="P129" s="4"/>
      <c r="Q129" s="4"/>
      <c r="R129" s="4"/>
      <c r="S129" s="4"/>
      <c r="T129" s="4"/>
      <c r="U129" s="4"/>
      <c r="V129" s="4"/>
      <c r="W129" s="4"/>
      <c r="X129" s="4"/>
      <c r="Y129" s="4"/>
      <c r="Z129" s="4"/>
      <c r="AA129" s="4"/>
      <c r="AB129" s="4"/>
      <c r="AC129" s="4"/>
      <c r="AD129" s="4"/>
      <c r="AE129" s="4"/>
      <c r="AF129" s="4"/>
      <c r="AG129" s="4"/>
      <c r="AH129" s="4"/>
      <c r="AI129" s="4"/>
      <c r="AJ129" s="4"/>
      <c r="AK129" s="4"/>
      <c r="AL129" s="4"/>
      <c r="AM129" s="4"/>
      <c r="AN129" s="4"/>
      <c r="AO129" s="4"/>
      <c r="AP129" s="4"/>
    </row>
    <row r="130" spans="1:42" x14ac:dyDescent="0.25">
      <c r="A130" s="6">
        <v>131</v>
      </c>
      <c r="B130" s="5"/>
      <c r="C130" s="4"/>
      <c r="D130" s="4"/>
      <c r="E130" s="4"/>
      <c r="F130" s="4"/>
      <c r="G130" s="4"/>
      <c r="H130" s="4"/>
      <c r="I130" s="4"/>
      <c r="J130" s="4"/>
      <c r="K130" s="4"/>
      <c r="L130" s="4"/>
      <c r="M130" s="4"/>
      <c r="N130" s="4"/>
      <c r="O130" s="4"/>
      <c r="P130" s="4"/>
      <c r="Q130" s="4"/>
      <c r="R130" s="4"/>
      <c r="S130" s="4"/>
      <c r="T130" s="4"/>
      <c r="U130" s="4"/>
      <c r="V130" s="4"/>
      <c r="W130" s="4"/>
      <c r="X130" s="4"/>
      <c r="Y130" s="4"/>
      <c r="Z130" s="4"/>
      <c r="AA130" s="4"/>
      <c r="AB130" s="4"/>
      <c r="AC130" s="4"/>
      <c r="AD130" s="4"/>
      <c r="AE130" s="4"/>
      <c r="AF130" s="4"/>
      <c r="AG130" s="4"/>
      <c r="AH130" s="4"/>
      <c r="AI130" s="4"/>
      <c r="AJ130" s="4"/>
      <c r="AK130" s="4"/>
      <c r="AL130" s="4"/>
      <c r="AM130" s="4"/>
      <c r="AN130" s="4"/>
      <c r="AO130" s="4"/>
      <c r="AP130" s="4"/>
    </row>
    <row r="131" spans="1:42" x14ac:dyDescent="0.25">
      <c r="A131" s="6">
        <v>132</v>
      </c>
      <c r="B131" s="5"/>
      <c r="C131" s="4"/>
      <c r="D131" s="4"/>
      <c r="E131" s="4"/>
      <c r="F131" s="4"/>
      <c r="G131" s="4"/>
      <c r="H131" s="4"/>
      <c r="I131" s="4"/>
      <c r="J131" s="4"/>
      <c r="K131" s="4"/>
      <c r="L131" s="4"/>
      <c r="M131" s="4"/>
      <c r="N131" s="4"/>
      <c r="O131" s="4"/>
      <c r="P131" s="4"/>
      <c r="Q131" s="4"/>
      <c r="R131" s="4"/>
      <c r="S131" s="4"/>
      <c r="T131" s="4"/>
      <c r="U131" s="4"/>
      <c r="V131" s="4"/>
      <c r="W131" s="4"/>
      <c r="X131" s="4"/>
      <c r="Y131" s="4"/>
      <c r="Z131" s="4"/>
      <c r="AA131" s="4"/>
      <c r="AB131" s="4"/>
      <c r="AC131" s="4"/>
      <c r="AD131" s="4"/>
      <c r="AE131" s="4"/>
      <c r="AF131" s="4"/>
      <c r="AG131" s="4"/>
      <c r="AH131" s="4"/>
      <c r="AI131" s="4"/>
      <c r="AJ131" s="4"/>
      <c r="AK131" s="4"/>
      <c r="AL131" s="4"/>
      <c r="AM131" s="4"/>
      <c r="AN131" s="4"/>
      <c r="AO131" s="4"/>
      <c r="AP131" s="4"/>
    </row>
    <row r="132" spans="1:42" x14ac:dyDescent="0.25">
      <c r="A132" s="6">
        <v>133</v>
      </c>
      <c r="B132" s="5"/>
      <c r="C132" s="4"/>
      <c r="D132" s="4"/>
      <c r="E132" s="4"/>
      <c r="F132" s="4"/>
      <c r="G132" s="4"/>
      <c r="H132" s="4"/>
      <c r="I132" s="4"/>
      <c r="J132" s="4"/>
      <c r="K132" s="4"/>
      <c r="L132" s="4"/>
      <c r="M132" s="4"/>
      <c r="N132" s="4"/>
      <c r="O132" s="4"/>
      <c r="P132" s="4"/>
      <c r="Q132" s="4"/>
      <c r="R132" s="4"/>
      <c r="S132" s="4"/>
      <c r="T132" s="4"/>
      <c r="U132" s="4"/>
      <c r="V132" s="4"/>
      <c r="W132" s="4"/>
      <c r="X132" s="4"/>
      <c r="Y132" s="4"/>
      <c r="Z132" s="4"/>
      <c r="AA132" s="4"/>
      <c r="AB132" s="4"/>
      <c r="AC132" s="4"/>
      <c r="AD132" s="4"/>
      <c r="AE132" s="4"/>
      <c r="AF132" s="4"/>
      <c r="AG132" s="4"/>
      <c r="AH132" s="4"/>
      <c r="AI132" s="4"/>
      <c r="AJ132" s="4"/>
      <c r="AK132" s="4"/>
      <c r="AL132" s="4"/>
      <c r="AM132" s="4"/>
      <c r="AN132" s="4"/>
      <c r="AO132" s="4"/>
      <c r="AP132" s="4"/>
    </row>
    <row r="133" spans="1:42" x14ac:dyDescent="0.25">
      <c r="A133" s="6">
        <v>134</v>
      </c>
      <c r="B133" s="5"/>
      <c r="C133" s="4"/>
      <c r="D133" s="4"/>
      <c r="E133" s="4"/>
      <c r="F133" s="4"/>
      <c r="G133" s="4"/>
      <c r="H133" s="4"/>
      <c r="I133" s="4"/>
      <c r="J133" s="4"/>
      <c r="K133" s="4"/>
      <c r="L133" s="4"/>
      <c r="M133" s="4"/>
      <c r="N133" s="4"/>
      <c r="O133" s="4"/>
      <c r="P133" s="4"/>
      <c r="Q133" s="4"/>
      <c r="R133" s="4"/>
      <c r="S133" s="4"/>
      <c r="T133" s="4"/>
      <c r="U133" s="4"/>
      <c r="V133" s="4"/>
      <c r="W133" s="4"/>
      <c r="X133" s="4"/>
      <c r="Y133" s="4"/>
      <c r="Z133" s="4"/>
      <c r="AA133" s="4"/>
      <c r="AB133" s="4"/>
      <c r="AC133" s="4"/>
      <c r="AD133" s="4"/>
      <c r="AE133" s="4"/>
      <c r="AF133" s="4"/>
      <c r="AG133" s="4"/>
      <c r="AH133" s="4"/>
      <c r="AI133" s="4"/>
      <c r="AJ133" s="4"/>
      <c r="AK133" s="4"/>
      <c r="AL133" s="4"/>
      <c r="AM133" s="4"/>
      <c r="AN133" s="4"/>
      <c r="AO133" s="4"/>
      <c r="AP133" s="4"/>
    </row>
    <row r="134" spans="1:42" x14ac:dyDescent="0.25">
      <c r="A134" s="6">
        <v>135</v>
      </c>
      <c r="B134" s="5"/>
      <c r="C134" s="4"/>
      <c r="D134" s="4"/>
      <c r="E134" s="4"/>
      <c r="F134" s="4"/>
      <c r="G134" s="4"/>
      <c r="H134" s="4"/>
      <c r="I134" s="4"/>
      <c r="J134" s="4"/>
      <c r="K134" s="4"/>
      <c r="L134" s="4"/>
      <c r="M134" s="4"/>
      <c r="N134" s="4"/>
      <c r="O134" s="4"/>
      <c r="P134" s="4"/>
      <c r="Q134" s="4"/>
      <c r="R134" s="4"/>
      <c r="S134" s="4"/>
      <c r="T134" s="4"/>
      <c r="U134" s="4"/>
      <c r="V134" s="4"/>
      <c r="W134" s="4"/>
      <c r="X134" s="4"/>
      <c r="Y134" s="4"/>
      <c r="Z134" s="4"/>
      <c r="AA134" s="4"/>
      <c r="AB134" s="4"/>
      <c r="AC134" s="4"/>
      <c r="AD134" s="4"/>
      <c r="AE134" s="4"/>
      <c r="AF134" s="4"/>
      <c r="AG134" s="4"/>
      <c r="AH134" s="4"/>
      <c r="AI134" s="4"/>
      <c r="AJ134" s="4"/>
      <c r="AK134" s="4"/>
      <c r="AL134" s="4"/>
      <c r="AM134" s="4"/>
      <c r="AN134" s="4"/>
      <c r="AO134" s="4"/>
      <c r="AP134" s="4"/>
    </row>
    <row r="135" spans="1:42" x14ac:dyDescent="0.25">
      <c r="A135" s="6">
        <v>136</v>
      </c>
      <c r="B135" s="5"/>
      <c r="C135" s="4"/>
      <c r="D135" s="4"/>
      <c r="E135" s="4"/>
      <c r="F135" s="4"/>
      <c r="G135" s="4"/>
      <c r="H135" s="4"/>
      <c r="I135" s="4"/>
      <c r="J135" s="4"/>
      <c r="K135" s="4"/>
      <c r="L135" s="4"/>
      <c r="M135" s="4"/>
      <c r="N135" s="4"/>
      <c r="O135" s="4"/>
      <c r="P135" s="4"/>
      <c r="Q135" s="4"/>
      <c r="R135" s="4"/>
      <c r="S135" s="4"/>
      <c r="T135" s="4"/>
      <c r="U135" s="4"/>
      <c r="V135" s="4"/>
      <c r="W135" s="4"/>
      <c r="X135" s="4"/>
      <c r="Y135" s="4"/>
      <c r="Z135" s="4"/>
      <c r="AA135" s="4"/>
      <c r="AB135" s="4"/>
      <c r="AC135" s="4"/>
      <c r="AD135" s="4"/>
      <c r="AE135" s="4"/>
      <c r="AF135" s="4"/>
      <c r="AG135" s="4"/>
      <c r="AH135" s="4"/>
      <c r="AI135" s="4"/>
      <c r="AJ135" s="4"/>
      <c r="AK135" s="4"/>
      <c r="AL135" s="4"/>
      <c r="AM135" s="4"/>
      <c r="AN135" s="4"/>
      <c r="AO135" s="4"/>
      <c r="AP135" s="4"/>
    </row>
    <row r="136" spans="1:42" x14ac:dyDescent="0.25">
      <c r="A136" s="6">
        <v>137</v>
      </c>
      <c r="B136" s="5"/>
      <c r="C136" s="4"/>
      <c r="D136" s="4"/>
      <c r="E136" s="4"/>
      <c r="F136" s="4"/>
      <c r="G136" s="4"/>
      <c r="H136" s="4"/>
      <c r="I136" s="4"/>
      <c r="J136" s="4"/>
      <c r="K136" s="4"/>
      <c r="L136" s="4"/>
      <c r="M136" s="4"/>
      <c r="N136" s="4"/>
      <c r="O136" s="4"/>
      <c r="P136" s="4"/>
      <c r="Q136" s="4"/>
      <c r="R136" s="4"/>
      <c r="S136" s="4"/>
      <c r="T136" s="4"/>
      <c r="U136" s="4"/>
      <c r="V136" s="4"/>
      <c r="W136" s="4"/>
      <c r="X136" s="4"/>
      <c r="Y136" s="4"/>
      <c r="Z136" s="4"/>
      <c r="AA136" s="4"/>
      <c r="AB136" s="4"/>
      <c r="AC136" s="4"/>
      <c r="AD136" s="4"/>
      <c r="AE136" s="4"/>
      <c r="AF136" s="4"/>
      <c r="AG136" s="4"/>
      <c r="AH136" s="4"/>
      <c r="AI136" s="4"/>
      <c r="AJ136" s="4"/>
      <c r="AK136" s="4"/>
      <c r="AL136" s="4"/>
      <c r="AM136" s="4"/>
      <c r="AN136" s="4"/>
      <c r="AO136" s="4"/>
      <c r="AP136" s="4"/>
    </row>
    <row r="137" spans="1:42" x14ac:dyDescent="0.25">
      <c r="A137" s="6">
        <v>138</v>
      </c>
      <c r="B137" s="5"/>
      <c r="C137" s="4"/>
      <c r="D137" s="4"/>
      <c r="E137" s="4"/>
      <c r="F137" s="4"/>
      <c r="G137" s="4"/>
      <c r="H137" s="4"/>
      <c r="I137" s="4"/>
      <c r="J137" s="4"/>
      <c r="K137" s="4"/>
      <c r="L137" s="4"/>
      <c r="M137" s="4"/>
      <c r="N137" s="4"/>
      <c r="O137" s="4"/>
      <c r="P137" s="4"/>
      <c r="Q137" s="4"/>
      <c r="R137" s="4"/>
      <c r="S137" s="4"/>
      <c r="T137" s="4"/>
      <c r="U137" s="4"/>
      <c r="V137" s="4"/>
      <c r="W137" s="4"/>
      <c r="X137" s="4"/>
      <c r="Y137" s="4"/>
      <c r="Z137" s="4"/>
      <c r="AA137" s="4"/>
      <c r="AB137" s="4"/>
      <c r="AC137" s="4"/>
      <c r="AD137" s="4"/>
      <c r="AE137" s="4"/>
      <c r="AF137" s="4"/>
      <c r="AG137" s="4"/>
      <c r="AH137" s="4"/>
      <c r="AI137" s="4"/>
      <c r="AJ137" s="4"/>
      <c r="AK137" s="4"/>
      <c r="AL137" s="4"/>
      <c r="AM137" s="4"/>
      <c r="AN137" s="4"/>
      <c r="AO137" s="4"/>
      <c r="AP137" s="4"/>
    </row>
    <row r="138" spans="1:42" x14ac:dyDescent="0.25">
      <c r="A138" s="6">
        <v>139</v>
      </c>
      <c r="B138" s="5"/>
      <c r="C138" s="4"/>
      <c r="D138" s="4"/>
      <c r="E138" s="4"/>
      <c r="F138" s="4"/>
      <c r="G138" s="4"/>
      <c r="H138" s="4"/>
      <c r="I138" s="4"/>
      <c r="J138" s="4"/>
      <c r="K138" s="4"/>
      <c r="L138" s="4"/>
      <c r="M138" s="4"/>
      <c r="N138" s="4"/>
      <c r="O138" s="4"/>
      <c r="P138" s="4"/>
      <c r="Q138" s="4"/>
      <c r="R138" s="4"/>
      <c r="S138" s="4"/>
      <c r="T138" s="4"/>
      <c r="U138" s="4"/>
      <c r="V138" s="4"/>
      <c r="W138" s="4"/>
      <c r="X138" s="4"/>
      <c r="Y138" s="4"/>
      <c r="Z138" s="4"/>
      <c r="AA138" s="4"/>
      <c r="AB138" s="4"/>
      <c r="AC138" s="4"/>
      <c r="AD138" s="4"/>
      <c r="AE138" s="4"/>
      <c r="AF138" s="4"/>
      <c r="AG138" s="4"/>
      <c r="AH138" s="4"/>
      <c r="AI138" s="4"/>
      <c r="AJ138" s="4"/>
      <c r="AK138" s="4"/>
      <c r="AL138" s="4"/>
      <c r="AM138" s="4"/>
      <c r="AN138" s="4"/>
      <c r="AO138" s="4"/>
      <c r="AP138" s="4"/>
    </row>
    <row r="139" spans="1:42" x14ac:dyDescent="0.25">
      <c r="A139" s="6">
        <v>140</v>
      </c>
      <c r="B139" s="5"/>
      <c r="C139" s="4"/>
      <c r="D139" s="4"/>
      <c r="E139" s="4"/>
      <c r="F139" s="4"/>
      <c r="G139" s="4"/>
      <c r="H139" s="4"/>
      <c r="I139" s="4"/>
      <c r="J139" s="4"/>
      <c r="K139" s="4"/>
      <c r="L139" s="4"/>
      <c r="M139" s="4"/>
      <c r="N139" s="4"/>
      <c r="O139" s="4"/>
      <c r="P139" s="4"/>
      <c r="Q139" s="4"/>
      <c r="R139" s="4"/>
      <c r="S139" s="4"/>
      <c r="T139" s="4"/>
      <c r="U139" s="4"/>
      <c r="V139" s="4"/>
      <c r="W139" s="4"/>
      <c r="X139" s="4"/>
      <c r="Y139" s="4"/>
      <c r="Z139" s="4"/>
      <c r="AA139" s="4"/>
      <c r="AB139" s="4"/>
      <c r="AC139" s="4"/>
      <c r="AD139" s="4"/>
      <c r="AE139" s="4"/>
      <c r="AF139" s="4"/>
      <c r="AG139" s="4"/>
      <c r="AH139" s="4"/>
      <c r="AI139" s="4"/>
      <c r="AJ139" s="4"/>
      <c r="AK139" s="4"/>
      <c r="AL139" s="4"/>
      <c r="AM139" s="4"/>
      <c r="AN139" s="4"/>
      <c r="AO139" s="4"/>
      <c r="AP139" s="4"/>
    </row>
    <row r="140" spans="1:42" x14ac:dyDescent="0.25">
      <c r="A140" s="6">
        <v>141</v>
      </c>
      <c r="B140" s="5"/>
      <c r="C140" s="4"/>
      <c r="D140" s="4"/>
      <c r="E140" s="4"/>
      <c r="F140" s="4"/>
      <c r="G140" s="4"/>
      <c r="H140" s="4"/>
      <c r="I140" s="4"/>
      <c r="J140" s="4"/>
      <c r="K140" s="4"/>
      <c r="L140" s="4"/>
      <c r="M140" s="4"/>
      <c r="N140" s="4"/>
      <c r="O140" s="4"/>
      <c r="P140" s="4"/>
      <c r="Q140" s="4"/>
      <c r="R140" s="4"/>
      <c r="S140" s="4"/>
      <c r="T140" s="4"/>
      <c r="U140" s="4"/>
      <c r="V140" s="4"/>
      <c r="W140" s="4"/>
      <c r="X140" s="4"/>
      <c r="Y140" s="4"/>
      <c r="Z140" s="4"/>
      <c r="AA140" s="4"/>
      <c r="AB140" s="4"/>
      <c r="AC140" s="4"/>
      <c r="AD140" s="4"/>
      <c r="AE140" s="4"/>
      <c r="AF140" s="4"/>
      <c r="AG140" s="4"/>
      <c r="AH140" s="4"/>
      <c r="AI140" s="4"/>
      <c r="AJ140" s="4"/>
      <c r="AK140" s="4"/>
      <c r="AL140" s="4"/>
      <c r="AM140" s="4"/>
      <c r="AN140" s="4"/>
      <c r="AO140" s="4"/>
      <c r="AP140" s="4"/>
    </row>
    <row r="141" spans="1:42" x14ac:dyDescent="0.25">
      <c r="A141" s="6">
        <v>142</v>
      </c>
      <c r="B141" s="5"/>
      <c r="C141" s="4"/>
      <c r="D141" s="4"/>
      <c r="E141" s="4"/>
      <c r="F141" s="4"/>
      <c r="G141" s="4"/>
      <c r="H141" s="4"/>
      <c r="I141" s="4"/>
      <c r="J141" s="4"/>
      <c r="K141" s="4"/>
      <c r="L141" s="4"/>
      <c r="M141" s="4"/>
      <c r="N141" s="4"/>
      <c r="O141" s="4"/>
      <c r="P141" s="4"/>
      <c r="Q141" s="4"/>
      <c r="R141" s="4"/>
      <c r="S141" s="4"/>
      <c r="T141" s="4"/>
      <c r="U141" s="4"/>
      <c r="V141" s="4"/>
      <c r="W141" s="4"/>
      <c r="X141" s="4"/>
      <c r="Y141" s="4"/>
      <c r="Z141" s="4"/>
      <c r="AA141" s="4"/>
      <c r="AB141" s="4"/>
      <c r="AC141" s="4"/>
      <c r="AD141" s="4"/>
      <c r="AE141" s="4"/>
      <c r="AF141" s="4"/>
      <c r="AG141" s="4"/>
      <c r="AH141" s="4"/>
      <c r="AI141" s="4"/>
      <c r="AJ141" s="4"/>
      <c r="AK141" s="4"/>
      <c r="AL141" s="4"/>
      <c r="AM141" s="4"/>
      <c r="AN141" s="4"/>
      <c r="AO141" s="4"/>
      <c r="AP141" s="4"/>
    </row>
    <row r="142" spans="1:42" x14ac:dyDescent="0.25">
      <c r="A142" s="6">
        <v>143</v>
      </c>
      <c r="B142" s="5"/>
      <c r="C142" s="4"/>
      <c r="D142" s="4"/>
      <c r="E142" s="4"/>
      <c r="F142" s="4"/>
      <c r="G142" s="4"/>
      <c r="H142" s="4"/>
      <c r="I142" s="4"/>
      <c r="J142" s="4"/>
      <c r="K142" s="4"/>
      <c r="L142" s="4"/>
      <c r="M142" s="4"/>
      <c r="N142" s="4"/>
      <c r="O142" s="4"/>
      <c r="P142" s="4"/>
      <c r="Q142" s="4"/>
      <c r="R142" s="4"/>
      <c r="S142" s="4"/>
      <c r="T142" s="4"/>
      <c r="U142" s="4"/>
      <c r="V142" s="4"/>
      <c r="W142" s="4"/>
      <c r="X142" s="4"/>
      <c r="Y142" s="4"/>
      <c r="Z142" s="4"/>
      <c r="AA142" s="4"/>
      <c r="AB142" s="4"/>
      <c r="AC142" s="4"/>
      <c r="AD142" s="4"/>
      <c r="AE142" s="4"/>
      <c r="AF142" s="4"/>
      <c r="AG142" s="4"/>
      <c r="AH142" s="4"/>
      <c r="AI142" s="4"/>
      <c r="AJ142" s="4"/>
      <c r="AK142" s="4"/>
      <c r="AL142" s="4"/>
      <c r="AM142" s="4"/>
      <c r="AN142" s="4"/>
      <c r="AO142" s="4"/>
      <c r="AP142" s="4"/>
    </row>
    <row r="143" spans="1:42" x14ac:dyDescent="0.25">
      <c r="A143" s="6">
        <v>144</v>
      </c>
      <c r="B143" s="5"/>
      <c r="C143" s="4"/>
      <c r="D143" s="4"/>
      <c r="E143" s="4"/>
      <c r="F143" s="4"/>
      <c r="G143" s="4"/>
      <c r="H143" s="4"/>
      <c r="I143" s="4"/>
      <c r="J143" s="4"/>
      <c r="K143" s="4"/>
      <c r="L143" s="4"/>
      <c r="M143" s="4"/>
      <c r="N143" s="4"/>
      <c r="O143" s="4"/>
      <c r="P143" s="4"/>
      <c r="Q143" s="4"/>
      <c r="R143" s="4"/>
      <c r="S143" s="4"/>
      <c r="T143" s="4"/>
      <c r="U143" s="4"/>
      <c r="V143" s="4"/>
      <c r="W143" s="4"/>
      <c r="X143" s="4"/>
      <c r="Y143" s="4"/>
      <c r="Z143" s="4"/>
      <c r="AA143" s="4"/>
      <c r="AB143" s="4"/>
      <c r="AC143" s="4"/>
      <c r="AD143" s="4"/>
      <c r="AE143" s="4"/>
      <c r="AF143" s="4"/>
      <c r="AG143" s="4"/>
      <c r="AH143" s="4"/>
      <c r="AI143" s="4"/>
      <c r="AJ143" s="4"/>
      <c r="AK143" s="4"/>
      <c r="AL143" s="4"/>
      <c r="AM143" s="4"/>
      <c r="AN143" s="4"/>
      <c r="AO143" s="4"/>
      <c r="AP143" s="4"/>
    </row>
    <row r="144" spans="1:42" x14ac:dyDescent="0.25">
      <c r="A144" s="6">
        <v>145</v>
      </c>
      <c r="B144" s="5"/>
      <c r="C144" s="4"/>
      <c r="D144" s="4"/>
      <c r="E144" s="4"/>
      <c r="F144" s="4"/>
      <c r="G144" s="4"/>
      <c r="H144" s="4"/>
      <c r="I144" s="4"/>
      <c r="J144" s="4"/>
      <c r="K144" s="4"/>
      <c r="L144" s="4"/>
      <c r="M144" s="4"/>
      <c r="N144" s="4"/>
      <c r="O144" s="4"/>
      <c r="P144" s="4"/>
      <c r="Q144" s="4"/>
      <c r="R144" s="4"/>
      <c r="S144" s="4"/>
      <c r="T144" s="4"/>
      <c r="U144" s="4"/>
      <c r="V144" s="4"/>
      <c r="W144" s="4"/>
      <c r="X144" s="4"/>
      <c r="Y144" s="4"/>
      <c r="Z144" s="4"/>
      <c r="AA144" s="4"/>
      <c r="AB144" s="4"/>
      <c r="AC144" s="4"/>
      <c r="AD144" s="4"/>
      <c r="AE144" s="4"/>
      <c r="AF144" s="4"/>
      <c r="AG144" s="4"/>
      <c r="AH144" s="4"/>
      <c r="AI144" s="4"/>
      <c r="AJ144" s="4"/>
      <c r="AK144" s="4"/>
      <c r="AL144" s="4"/>
      <c r="AM144" s="4"/>
      <c r="AN144" s="4"/>
      <c r="AO144" s="4"/>
      <c r="AP144" s="4"/>
    </row>
    <row r="145" spans="1:42" x14ac:dyDescent="0.25">
      <c r="A145" s="6">
        <v>146</v>
      </c>
      <c r="B145" s="5"/>
      <c r="C145" s="4"/>
      <c r="D145" s="4"/>
      <c r="E145" s="4"/>
      <c r="F145" s="4"/>
      <c r="G145" s="4"/>
      <c r="H145" s="4"/>
      <c r="I145" s="4"/>
      <c r="J145" s="4"/>
      <c r="K145" s="4"/>
      <c r="L145" s="4"/>
      <c r="M145" s="4"/>
      <c r="N145" s="4"/>
      <c r="O145" s="4"/>
      <c r="P145" s="4"/>
      <c r="Q145" s="4"/>
      <c r="R145" s="4"/>
      <c r="S145" s="4"/>
      <c r="T145" s="4"/>
      <c r="U145" s="4"/>
      <c r="V145" s="4"/>
      <c r="W145" s="4"/>
      <c r="X145" s="4"/>
      <c r="Y145" s="4"/>
      <c r="Z145" s="4"/>
      <c r="AA145" s="4"/>
      <c r="AB145" s="4"/>
      <c r="AC145" s="4"/>
      <c r="AD145" s="4"/>
      <c r="AE145" s="4"/>
      <c r="AF145" s="4"/>
      <c r="AG145" s="4"/>
      <c r="AH145" s="4"/>
      <c r="AI145" s="4"/>
      <c r="AJ145" s="4"/>
      <c r="AK145" s="4"/>
      <c r="AL145" s="4"/>
      <c r="AM145" s="4"/>
      <c r="AN145" s="4"/>
      <c r="AO145" s="4"/>
      <c r="AP145" s="4"/>
    </row>
    <row r="146" spans="1:42" x14ac:dyDescent="0.25">
      <c r="A146" s="6">
        <v>147</v>
      </c>
      <c r="B146" s="5"/>
      <c r="C146" s="4"/>
      <c r="D146" s="4"/>
      <c r="E146" s="4"/>
      <c r="F146" s="4"/>
      <c r="G146" s="4"/>
      <c r="H146" s="4"/>
      <c r="I146" s="4"/>
      <c r="J146" s="4"/>
      <c r="K146" s="4"/>
      <c r="L146" s="4"/>
      <c r="M146" s="4"/>
      <c r="N146" s="4"/>
      <c r="O146" s="4"/>
      <c r="P146" s="4"/>
      <c r="Q146" s="4"/>
      <c r="R146" s="4"/>
      <c r="S146" s="4"/>
      <c r="T146" s="4"/>
      <c r="U146" s="4"/>
      <c r="V146" s="4"/>
      <c r="W146" s="4"/>
      <c r="X146" s="4"/>
      <c r="Y146" s="4"/>
      <c r="Z146" s="4"/>
      <c r="AA146" s="4"/>
      <c r="AB146" s="4"/>
      <c r="AC146" s="4"/>
      <c r="AD146" s="4"/>
      <c r="AE146" s="4"/>
      <c r="AF146" s="4"/>
      <c r="AG146" s="4"/>
      <c r="AH146" s="4"/>
      <c r="AI146" s="4"/>
      <c r="AJ146" s="4"/>
      <c r="AK146" s="4"/>
      <c r="AL146" s="4"/>
      <c r="AM146" s="4"/>
      <c r="AN146" s="4"/>
      <c r="AO146" s="4"/>
      <c r="AP146" s="4"/>
    </row>
    <row r="147" spans="1:42" x14ac:dyDescent="0.25">
      <c r="A147" s="6">
        <v>148</v>
      </c>
      <c r="B147" s="5"/>
      <c r="C147" s="4"/>
      <c r="D147" s="4"/>
      <c r="E147" s="4"/>
      <c r="F147" s="4"/>
      <c r="G147" s="4"/>
      <c r="H147" s="4"/>
      <c r="I147" s="4"/>
      <c r="J147" s="4"/>
      <c r="K147" s="4"/>
      <c r="L147" s="4"/>
      <c r="M147" s="4"/>
      <c r="N147" s="4"/>
      <c r="O147" s="4"/>
      <c r="P147" s="4"/>
      <c r="Q147" s="4"/>
      <c r="R147" s="4"/>
      <c r="S147" s="4"/>
      <c r="T147" s="4"/>
      <c r="U147" s="4"/>
      <c r="V147" s="4"/>
      <c r="W147" s="4"/>
      <c r="X147" s="4"/>
      <c r="Y147" s="4"/>
      <c r="Z147" s="4"/>
      <c r="AA147" s="4"/>
      <c r="AB147" s="4"/>
      <c r="AC147" s="4"/>
      <c r="AD147" s="4"/>
      <c r="AE147" s="4"/>
      <c r="AF147" s="4"/>
      <c r="AG147" s="4"/>
      <c r="AH147" s="4"/>
      <c r="AI147" s="4"/>
      <c r="AJ147" s="4"/>
      <c r="AK147" s="4"/>
      <c r="AL147" s="4"/>
      <c r="AM147" s="4"/>
      <c r="AN147" s="4"/>
      <c r="AO147" s="4"/>
      <c r="AP147" s="4"/>
    </row>
    <row r="148" spans="1:42" x14ac:dyDescent="0.25">
      <c r="A148" s="6">
        <v>149</v>
      </c>
      <c r="B148" s="5"/>
      <c r="C148" s="4"/>
      <c r="D148" s="4"/>
      <c r="E148" s="4"/>
      <c r="F148" s="4"/>
      <c r="G148" s="4"/>
      <c r="H148" s="4"/>
      <c r="I148" s="4"/>
      <c r="J148" s="4"/>
      <c r="K148" s="4"/>
      <c r="L148" s="4"/>
      <c r="M148" s="4"/>
      <c r="N148" s="4"/>
      <c r="O148" s="4"/>
      <c r="P148" s="4"/>
      <c r="Q148" s="4"/>
      <c r="R148" s="4"/>
      <c r="S148" s="4"/>
      <c r="T148" s="4"/>
      <c r="U148" s="4"/>
      <c r="V148" s="4"/>
      <c r="W148" s="4"/>
      <c r="X148" s="4"/>
      <c r="Y148" s="4"/>
      <c r="Z148" s="4"/>
      <c r="AA148" s="4"/>
      <c r="AB148" s="4"/>
      <c r="AC148" s="4"/>
      <c r="AD148" s="4"/>
      <c r="AE148" s="4"/>
      <c r="AF148" s="4"/>
      <c r="AG148" s="4"/>
      <c r="AH148" s="4"/>
      <c r="AI148" s="4"/>
      <c r="AJ148" s="4"/>
      <c r="AK148" s="4"/>
      <c r="AL148" s="4"/>
      <c r="AM148" s="4"/>
      <c r="AN148" s="4"/>
      <c r="AO148" s="4"/>
      <c r="AP148" s="4"/>
    </row>
    <row r="149" spans="1:42" x14ac:dyDescent="0.25">
      <c r="A149" s="6">
        <v>150</v>
      </c>
      <c r="B149" s="5"/>
      <c r="C149" s="4"/>
      <c r="D149" s="4"/>
      <c r="E149" s="4"/>
      <c r="F149" s="4"/>
      <c r="G149" s="4"/>
      <c r="H149" s="4"/>
      <c r="I149" s="4"/>
      <c r="J149" s="4"/>
      <c r="K149" s="4"/>
      <c r="L149" s="4"/>
      <c r="M149" s="4"/>
      <c r="N149" s="4"/>
      <c r="O149" s="4"/>
      <c r="P149" s="4"/>
      <c r="Q149" s="4"/>
      <c r="R149" s="4"/>
      <c r="S149" s="4"/>
      <c r="T149" s="4"/>
      <c r="U149" s="4"/>
      <c r="V149" s="4"/>
      <c r="W149" s="4"/>
      <c r="X149" s="4"/>
      <c r="Y149" s="4"/>
      <c r="Z149" s="4"/>
      <c r="AA149" s="4"/>
      <c r="AB149" s="4"/>
      <c r="AC149" s="4"/>
      <c r="AD149" s="4"/>
      <c r="AE149" s="4"/>
      <c r="AF149" s="4"/>
      <c r="AG149" s="4"/>
      <c r="AH149" s="4"/>
      <c r="AI149" s="4"/>
      <c r="AJ149" s="4"/>
      <c r="AK149" s="4"/>
      <c r="AL149" s="4"/>
      <c r="AM149" s="4"/>
      <c r="AN149" s="4"/>
      <c r="AO149" s="4"/>
      <c r="AP149" s="4"/>
    </row>
    <row r="150" spans="1:42" x14ac:dyDescent="0.25">
      <c r="A150" s="6">
        <v>151</v>
      </c>
      <c r="B150" s="5"/>
      <c r="C150" s="4"/>
      <c r="D150" s="4"/>
      <c r="E150" s="4"/>
      <c r="F150" s="4"/>
      <c r="G150" s="4"/>
      <c r="H150" s="4"/>
      <c r="I150" s="4"/>
      <c r="J150" s="4"/>
      <c r="K150" s="4"/>
      <c r="L150" s="4"/>
      <c r="M150" s="4"/>
      <c r="N150" s="4"/>
      <c r="O150" s="4"/>
      <c r="P150" s="4"/>
      <c r="Q150" s="4"/>
      <c r="R150" s="4"/>
      <c r="S150" s="4"/>
      <c r="T150" s="4"/>
      <c r="U150" s="4"/>
      <c r="V150" s="4"/>
      <c r="W150" s="4"/>
      <c r="X150" s="4"/>
      <c r="Y150" s="4"/>
      <c r="Z150" s="4"/>
      <c r="AA150" s="4"/>
      <c r="AB150" s="4"/>
      <c r="AC150" s="4"/>
      <c r="AD150" s="4"/>
      <c r="AE150" s="4"/>
      <c r="AF150" s="4"/>
      <c r="AG150" s="4"/>
      <c r="AH150" s="4"/>
      <c r="AI150" s="4"/>
      <c r="AJ150" s="4"/>
      <c r="AK150" s="4"/>
      <c r="AL150" s="4"/>
      <c r="AM150" s="4"/>
      <c r="AN150" s="4"/>
      <c r="AO150" s="4"/>
      <c r="AP150" s="4"/>
    </row>
    <row r="151" spans="1:42" x14ac:dyDescent="0.25">
      <c r="A151" s="6">
        <v>152</v>
      </c>
      <c r="B151" s="5"/>
      <c r="C151" s="4"/>
      <c r="D151" s="4"/>
      <c r="E151" s="4"/>
      <c r="F151" s="4"/>
      <c r="G151" s="4"/>
      <c r="H151" s="4"/>
      <c r="I151" s="4"/>
      <c r="J151" s="4"/>
      <c r="K151" s="4"/>
      <c r="L151" s="4"/>
      <c r="M151" s="4"/>
      <c r="N151" s="4"/>
      <c r="O151" s="4"/>
      <c r="P151" s="4"/>
      <c r="Q151" s="4"/>
      <c r="R151" s="4"/>
      <c r="S151" s="4"/>
      <c r="T151" s="4"/>
      <c r="U151" s="4"/>
      <c r="V151" s="4"/>
      <c r="W151" s="4"/>
      <c r="X151" s="4"/>
      <c r="Y151" s="4"/>
      <c r="Z151" s="4"/>
      <c r="AA151" s="4"/>
      <c r="AB151" s="4"/>
      <c r="AC151" s="4"/>
      <c r="AD151" s="4"/>
      <c r="AE151" s="4"/>
      <c r="AF151" s="4"/>
      <c r="AG151" s="4"/>
      <c r="AH151" s="4"/>
      <c r="AI151" s="4"/>
      <c r="AJ151" s="4"/>
      <c r="AK151" s="4"/>
      <c r="AL151" s="4"/>
      <c r="AM151" s="4"/>
      <c r="AN151" s="4"/>
      <c r="AO151" s="4"/>
      <c r="AP151" s="4"/>
    </row>
    <row r="152" spans="1:42" x14ac:dyDescent="0.25">
      <c r="A152" s="6">
        <v>153</v>
      </c>
      <c r="B152" s="5"/>
      <c r="C152" s="4"/>
      <c r="D152" s="4"/>
      <c r="E152" s="4"/>
      <c r="F152" s="4"/>
      <c r="G152" s="4"/>
      <c r="H152" s="4"/>
      <c r="I152" s="4"/>
      <c r="J152" s="4"/>
      <c r="K152" s="4"/>
      <c r="L152" s="4"/>
      <c r="M152" s="4"/>
      <c r="N152" s="4"/>
      <c r="O152" s="4"/>
      <c r="P152" s="4"/>
      <c r="Q152" s="4"/>
      <c r="R152" s="4"/>
      <c r="S152" s="4"/>
      <c r="T152" s="4"/>
      <c r="U152" s="4"/>
      <c r="V152" s="4"/>
      <c r="W152" s="4"/>
      <c r="X152" s="4"/>
      <c r="Y152" s="4"/>
      <c r="Z152" s="4"/>
      <c r="AA152" s="4"/>
      <c r="AB152" s="4"/>
      <c r="AC152" s="4"/>
      <c r="AD152" s="4"/>
      <c r="AE152" s="4"/>
      <c r="AF152" s="4"/>
      <c r="AG152" s="4"/>
      <c r="AH152" s="4"/>
      <c r="AI152" s="4"/>
      <c r="AJ152" s="4"/>
      <c r="AK152" s="4"/>
      <c r="AL152" s="4"/>
      <c r="AM152" s="4"/>
      <c r="AN152" s="4"/>
      <c r="AO152" s="4"/>
      <c r="AP152" s="4"/>
    </row>
    <row r="153" spans="1:42" x14ac:dyDescent="0.25">
      <c r="A153" s="6">
        <v>154</v>
      </c>
      <c r="B153" s="5"/>
      <c r="C153" s="4"/>
      <c r="D153" s="4"/>
      <c r="E153" s="4"/>
      <c r="F153" s="4"/>
      <c r="G153" s="4"/>
      <c r="H153" s="4"/>
      <c r="I153" s="4"/>
      <c r="J153" s="4"/>
      <c r="K153" s="4"/>
      <c r="L153" s="4"/>
      <c r="M153" s="4"/>
      <c r="N153" s="4"/>
      <c r="O153" s="4"/>
      <c r="P153" s="4"/>
      <c r="Q153" s="4"/>
      <c r="R153" s="4"/>
      <c r="S153" s="4"/>
      <c r="T153" s="4"/>
      <c r="U153" s="4"/>
      <c r="V153" s="4"/>
      <c r="W153" s="4"/>
      <c r="X153" s="4"/>
      <c r="Y153" s="4"/>
      <c r="Z153" s="4"/>
      <c r="AA153" s="4"/>
      <c r="AB153" s="4"/>
      <c r="AC153" s="4"/>
      <c r="AD153" s="4"/>
      <c r="AE153" s="4"/>
      <c r="AF153" s="4"/>
      <c r="AG153" s="4"/>
      <c r="AH153" s="4"/>
      <c r="AI153" s="4"/>
      <c r="AJ153" s="4"/>
      <c r="AK153" s="4"/>
      <c r="AL153" s="4"/>
      <c r="AM153" s="4"/>
      <c r="AN153" s="4"/>
      <c r="AO153" s="4"/>
      <c r="AP153" s="4"/>
    </row>
    <row r="154" spans="1:42" x14ac:dyDescent="0.25">
      <c r="A154" s="6">
        <v>155</v>
      </c>
      <c r="B154" s="5"/>
      <c r="C154" s="4"/>
      <c r="D154" s="4"/>
      <c r="E154" s="4"/>
      <c r="F154" s="4"/>
      <c r="G154" s="4"/>
      <c r="H154" s="4"/>
      <c r="I154" s="4"/>
      <c r="J154" s="4"/>
      <c r="K154" s="4"/>
      <c r="L154" s="4"/>
      <c r="M154" s="4"/>
      <c r="N154" s="4"/>
      <c r="O154" s="4"/>
      <c r="P154" s="4"/>
      <c r="Q154" s="4"/>
      <c r="R154" s="4"/>
      <c r="S154" s="4"/>
      <c r="T154" s="4"/>
      <c r="U154" s="4"/>
      <c r="V154" s="4"/>
      <c r="W154" s="4"/>
      <c r="X154" s="4"/>
      <c r="Y154" s="4"/>
      <c r="Z154" s="4"/>
      <c r="AA154" s="4"/>
      <c r="AB154" s="4"/>
      <c r="AC154" s="4"/>
      <c r="AD154" s="4"/>
      <c r="AE154" s="4"/>
      <c r="AF154" s="4"/>
      <c r="AG154" s="4"/>
      <c r="AH154" s="4"/>
      <c r="AI154" s="4"/>
      <c r="AJ154" s="4"/>
      <c r="AK154" s="4"/>
      <c r="AL154" s="4"/>
      <c r="AM154" s="4"/>
      <c r="AN154" s="4"/>
      <c r="AO154" s="4"/>
      <c r="AP154" s="4"/>
    </row>
    <row r="155" spans="1:42" x14ac:dyDescent="0.25">
      <c r="A155" s="6">
        <v>156</v>
      </c>
      <c r="B155" s="5"/>
      <c r="C155" s="4"/>
      <c r="D155" s="4"/>
      <c r="E155" s="4"/>
      <c r="F155" s="4"/>
      <c r="G155" s="4"/>
      <c r="H155" s="4"/>
      <c r="I155" s="4"/>
      <c r="J155" s="4"/>
      <c r="K155" s="4"/>
      <c r="L155" s="4"/>
      <c r="M155" s="4"/>
      <c r="N155" s="4"/>
      <c r="O155" s="4"/>
      <c r="P155" s="4"/>
      <c r="Q155" s="4"/>
      <c r="R155" s="4"/>
      <c r="S155" s="4"/>
      <c r="T155" s="4"/>
      <c r="U155" s="4"/>
      <c r="V155" s="4"/>
      <c r="W155" s="4"/>
      <c r="X155" s="4"/>
      <c r="Y155" s="4"/>
      <c r="Z155" s="4"/>
      <c r="AA155" s="4"/>
      <c r="AB155" s="4"/>
      <c r="AC155" s="4"/>
      <c r="AD155" s="4"/>
      <c r="AE155" s="4"/>
      <c r="AF155" s="4"/>
      <c r="AG155" s="4"/>
      <c r="AH155" s="4"/>
      <c r="AI155" s="4"/>
      <c r="AJ155" s="4"/>
      <c r="AK155" s="4"/>
      <c r="AL155" s="4"/>
      <c r="AM155" s="4"/>
      <c r="AN155" s="4"/>
      <c r="AO155" s="4"/>
      <c r="AP155" s="4"/>
    </row>
    <row r="156" spans="1:42" x14ac:dyDescent="0.25">
      <c r="A156" s="6">
        <v>157</v>
      </c>
      <c r="B156" s="5"/>
      <c r="C156" s="4"/>
      <c r="D156" s="4"/>
      <c r="E156" s="4"/>
      <c r="F156" s="4"/>
      <c r="G156" s="4"/>
      <c r="H156" s="4"/>
      <c r="I156" s="4"/>
      <c r="J156" s="4"/>
      <c r="K156" s="4"/>
      <c r="L156" s="4"/>
      <c r="M156" s="4"/>
      <c r="N156" s="4"/>
      <c r="O156" s="4"/>
      <c r="P156" s="4"/>
      <c r="Q156" s="4"/>
      <c r="R156" s="4"/>
      <c r="S156" s="4"/>
      <c r="T156" s="4"/>
      <c r="U156" s="4"/>
      <c r="V156" s="4"/>
      <c r="W156" s="4"/>
      <c r="X156" s="4"/>
      <c r="Y156" s="4"/>
      <c r="Z156" s="4"/>
      <c r="AA156" s="4"/>
      <c r="AB156" s="4"/>
      <c r="AC156" s="4"/>
      <c r="AD156" s="4"/>
      <c r="AE156" s="4"/>
      <c r="AF156" s="4"/>
      <c r="AG156" s="4"/>
      <c r="AH156" s="4"/>
      <c r="AI156" s="4"/>
      <c r="AJ156" s="4"/>
      <c r="AK156" s="4"/>
      <c r="AL156" s="4"/>
      <c r="AM156" s="4"/>
      <c r="AN156" s="4"/>
      <c r="AO156" s="4"/>
      <c r="AP156" s="4"/>
    </row>
    <row r="157" spans="1:42" x14ac:dyDescent="0.25">
      <c r="A157" s="6">
        <v>158</v>
      </c>
      <c r="B157" s="5"/>
      <c r="C157" s="4"/>
      <c r="D157" s="4"/>
      <c r="E157" s="4"/>
      <c r="F157" s="4"/>
      <c r="G157" s="4"/>
      <c r="H157" s="4"/>
      <c r="I157" s="4"/>
      <c r="J157" s="4"/>
      <c r="K157" s="4"/>
      <c r="L157" s="4"/>
      <c r="M157" s="4"/>
      <c r="N157" s="4"/>
      <c r="O157" s="4"/>
      <c r="P157" s="4"/>
      <c r="Q157" s="4"/>
      <c r="R157" s="4"/>
      <c r="S157" s="4"/>
      <c r="T157" s="4"/>
      <c r="U157" s="4"/>
      <c r="V157" s="4"/>
      <c r="W157" s="4"/>
      <c r="X157" s="4"/>
      <c r="Y157" s="4"/>
      <c r="Z157" s="4"/>
      <c r="AA157" s="4"/>
      <c r="AB157" s="4"/>
      <c r="AC157" s="4"/>
      <c r="AD157" s="4"/>
      <c r="AE157" s="4"/>
      <c r="AF157" s="4"/>
      <c r="AG157" s="4"/>
      <c r="AH157" s="4"/>
      <c r="AI157" s="4"/>
      <c r="AJ157" s="4"/>
      <c r="AK157" s="4"/>
      <c r="AL157" s="4"/>
      <c r="AM157" s="4"/>
      <c r="AN157" s="4"/>
      <c r="AO157" s="4"/>
      <c r="AP157" s="4"/>
    </row>
    <row r="158" spans="1:42" x14ac:dyDescent="0.25">
      <c r="A158" s="6">
        <v>159</v>
      </c>
      <c r="B158" s="5"/>
      <c r="C158" s="4"/>
      <c r="D158" s="4"/>
      <c r="E158" s="4"/>
      <c r="F158" s="4"/>
      <c r="G158" s="4"/>
      <c r="H158" s="4"/>
      <c r="I158" s="4"/>
      <c r="J158" s="4"/>
      <c r="K158" s="4"/>
      <c r="L158" s="4"/>
      <c r="M158" s="4"/>
      <c r="N158" s="4"/>
      <c r="O158" s="4"/>
      <c r="P158" s="4"/>
      <c r="Q158" s="4"/>
      <c r="R158" s="4"/>
      <c r="S158" s="4"/>
      <c r="T158" s="4"/>
      <c r="U158" s="4"/>
      <c r="V158" s="4"/>
      <c r="W158" s="4"/>
      <c r="X158" s="4"/>
      <c r="Y158" s="4"/>
      <c r="Z158" s="4"/>
      <c r="AA158" s="4"/>
      <c r="AB158" s="4"/>
      <c r="AC158" s="4"/>
      <c r="AD158" s="4"/>
      <c r="AE158" s="4"/>
      <c r="AF158" s="4"/>
      <c r="AG158" s="4"/>
      <c r="AH158" s="4"/>
      <c r="AI158" s="4"/>
      <c r="AJ158" s="4"/>
      <c r="AK158" s="4"/>
      <c r="AL158" s="4"/>
      <c r="AM158" s="4"/>
      <c r="AN158" s="4"/>
      <c r="AO158" s="4"/>
      <c r="AP158" s="4"/>
    </row>
    <row r="159" spans="1:42" x14ac:dyDescent="0.25">
      <c r="A159" s="6">
        <v>160</v>
      </c>
      <c r="B159" s="5"/>
      <c r="C159" s="4"/>
      <c r="D159" s="4"/>
      <c r="E159" s="4"/>
      <c r="F159" s="4"/>
      <c r="G159" s="4"/>
      <c r="H159" s="4"/>
      <c r="I159" s="4"/>
      <c r="J159" s="4"/>
      <c r="K159" s="4"/>
      <c r="L159" s="4"/>
      <c r="M159" s="4"/>
      <c r="N159" s="4"/>
      <c r="O159" s="4"/>
      <c r="P159" s="4"/>
      <c r="Q159" s="4"/>
      <c r="R159" s="4"/>
      <c r="S159" s="4"/>
      <c r="T159" s="4"/>
      <c r="U159" s="4"/>
      <c r="V159" s="4"/>
      <c r="W159" s="4"/>
      <c r="X159" s="4"/>
      <c r="Y159" s="4"/>
      <c r="Z159" s="4"/>
      <c r="AA159" s="4"/>
      <c r="AB159" s="4"/>
      <c r="AC159" s="4"/>
      <c r="AD159" s="4"/>
      <c r="AE159" s="4"/>
      <c r="AF159" s="4"/>
      <c r="AG159" s="4"/>
      <c r="AH159" s="4"/>
      <c r="AI159" s="4"/>
      <c r="AJ159" s="4"/>
      <c r="AK159" s="4"/>
      <c r="AL159" s="4"/>
      <c r="AM159" s="4"/>
      <c r="AN159" s="4"/>
      <c r="AO159" s="4"/>
      <c r="AP159" s="4"/>
    </row>
    <row r="160" spans="1:42" x14ac:dyDescent="0.25">
      <c r="A160" s="6">
        <v>161</v>
      </c>
      <c r="B160" s="5"/>
      <c r="C160" s="4"/>
      <c r="D160" s="4"/>
      <c r="E160" s="4"/>
      <c r="F160" s="4"/>
      <c r="G160" s="4"/>
      <c r="H160" s="4"/>
      <c r="I160" s="4"/>
      <c r="J160" s="4"/>
      <c r="K160" s="4"/>
      <c r="L160" s="4"/>
      <c r="M160" s="4"/>
      <c r="N160" s="4"/>
      <c r="O160" s="4"/>
      <c r="P160" s="4"/>
      <c r="Q160" s="4"/>
      <c r="R160" s="4"/>
      <c r="S160" s="4"/>
      <c r="T160" s="4"/>
      <c r="U160" s="4"/>
      <c r="V160" s="4"/>
      <c r="W160" s="4"/>
      <c r="X160" s="4"/>
      <c r="Y160" s="4"/>
      <c r="Z160" s="4"/>
      <c r="AA160" s="4"/>
      <c r="AB160" s="4"/>
      <c r="AC160" s="4"/>
      <c r="AD160" s="4"/>
      <c r="AE160" s="4"/>
      <c r="AF160" s="4"/>
      <c r="AG160" s="4"/>
      <c r="AH160" s="4"/>
      <c r="AI160" s="4"/>
      <c r="AJ160" s="4"/>
      <c r="AK160" s="4"/>
      <c r="AL160" s="4"/>
      <c r="AM160" s="4"/>
      <c r="AN160" s="4"/>
      <c r="AO160" s="4"/>
      <c r="AP160" s="4"/>
    </row>
    <row r="161" spans="1:42" x14ac:dyDescent="0.25">
      <c r="A161" s="6">
        <v>162</v>
      </c>
      <c r="B161" s="5"/>
      <c r="C161" s="4"/>
      <c r="D161" s="4"/>
      <c r="E161" s="4"/>
      <c r="F161" s="4"/>
      <c r="G161" s="4"/>
      <c r="H161" s="4"/>
      <c r="I161" s="4"/>
      <c r="J161" s="4"/>
      <c r="K161" s="4"/>
      <c r="L161" s="4"/>
      <c r="M161" s="4"/>
      <c r="N161" s="4"/>
      <c r="O161" s="4"/>
      <c r="P161" s="4"/>
      <c r="Q161" s="4"/>
      <c r="R161" s="4"/>
      <c r="S161" s="4"/>
      <c r="T161" s="4"/>
      <c r="U161" s="4"/>
      <c r="V161" s="4"/>
      <c r="W161" s="4"/>
      <c r="X161" s="4"/>
      <c r="Y161" s="4"/>
      <c r="Z161" s="4"/>
      <c r="AA161" s="4"/>
      <c r="AB161" s="4"/>
      <c r="AC161" s="4"/>
      <c r="AD161" s="4"/>
      <c r="AE161" s="4"/>
      <c r="AF161" s="4"/>
      <c r="AG161" s="4"/>
      <c r="AH161" s="4"/>
      <c r="AI161" s="4"/>
      <c r="AJ161" s="4"/>
      <c r="AK161" s="4"/>
      <c r="AL161" s="4"/>
      <c r="AM161" s="4"/>
      <c r="AN161" s="4"/>
      <c r="AO161" s="4"/>
      <c r="AP161" s="4"/>
    </row>
    <row r="162" spans="1:42" x14ac:dyDescent="0.25">
      <c r="A162" s="6">
        <v>163</v>
      </c>
      <c r="B162" s="5"/>
      <c r="C162" s="4"/>
      <c r="D162" s="4"/>
      <c r="E162" s="4"/>
      <c r="F162" s="4"/>
      <c r="G162" s="4"/>
      <c r="H162" s="4"/>
      <c r="I162" s="4"/>
      <c r="J162" s="4"/>
      <c r="K162" s="4"/>
      <c r="L162" s="4"/>
      <c r="M162" s="4"/>
      <c r="N162" s="4"/>
      <c r="O162" s="4"/>
      <c r="P162" s="4"/>
      <c r="Q162" s="4"/>
      <c r="R162" s="4"/>
      <c r="S162" s="4"/>
      <c r="T162" s="4"/>
      <c r="U162" s="4"/>
      <c r="V162" s="4"/>
      <c r="W162" s="4"/>
      <c r="X162" s="4"/>
      <c r="Y162" s="4"/>
      <c r="Z162" s="4"/>
      <c r="AA162" s="4"/>
      <c r="AB162" s="4"/>
      <c r="AC162" s="4"/>
      <c r="AD162" s="4"/>
      <c r="AE162" s="4"/>
      <c r="AF162" s="4"/>
      <c r="AG162" s="4"/>
      <c r="AH162" s="4"/>
      <c r="AI162" s="4"/>
      <c r="AJ162" s="4"/>
      <c r="AK162" s="4"/>
      <c r="AL162" s="4"/>
      <c r="AM162" s="4"/>
      <c r="AN162" s="4"/>
      <c r="AO162" s="4"/>
      <c r="AP162" s="4"/>
    </row>
    <row r="163" spans="1:42" x14ac:dyDescent="0.25">
      <c r="A163" s="6">
        <v>164</v>
      </c>
      <c r="B163" s="5"/>
      <c r="C163" s="4"/>
      <c r="D163" s="4"/>
      <c r="E163" s="4"/>
      <c r="F163" s="4"/>
      <c r="G163" s="4"/>
      <c r="H163" s="4"/>
      <c r="I163" s="4"/>
      <c r="J163" s="4"/>
      <c r="K163" s="4"/>
      <c r="L163" s="4"/>
      <c r="M163" s="4"/>
      <c r="N163" s="4"/>
      <c r="O163" s="4"/>
      <c r="P163" s="4"/>
      <c r="Q163" s="4"/>
      <c r="R163" s="4"/>
      <c r="S163" s="4"/>
      <c r="T163" s="4"/>
      <c r="U163" s="4"/>
      <c r="V163" s="4"/>
      <c r="W163" s="4"/>
      <c r="X163" s="4"/>
      <c r="Y163" s="4"/>
      <c r="Z163" s="4"/>
      <c r="AA163" s="4"/>
      <c r="AB163" s="4"/>
      <c r="AC163" s="4"/>
      <c r="AD163" s="4"/>
      <c r="AE163" s="4"/>
      <c r="AF163" s="4"/>
      <c r="AG163" s="4"/>
      <c r="AH163" s="4"/>
      <c r="AI163" s="4"/>
      <c r="AJ163" s="4"/>
      <c r="AK163" s="4"/>
      <c r="AL163" s="4"/>
      <c r="AM163" s="4"/>
      <c r="AN163" s="4"/>
      <c r="AO163" s="4"/>
      <c r="AP163" s="4"/>
    </row>
    <row r="164" spans="1:42" x14ac:dyDescent="0.25">
      <c r="A164" s="6">
        <v>165</v>
      </c>
      <c r="B164" s="5"/>
      <c r="C164" s="4"/>
      <c r="D164" s="4"/>
      <c r="E164" s="4"/>
      <c r="F164" s="4"/>
      <c r="G164" s="4"/>
      <c r="H164" s="4"/>
      <c r="I164" s="4"/>
      <c r="J164" s="4"/>
      <c r="K164" s="4"/>
      <c r="L164" s="4"/>
      <c r="M164" s="4"/>
      <c r="N164" s="4"/>
      <c r="O164" s="4"/>
      <c r="P164" s="4"/>
      <c r="Q164" s="4"/>
      <c r="R164" s="4"/>
      <c r="S164" s="4"/>
      <c r="T164" s="4"/>
      <c r="U164" s="4"/>
      <c r="V164" s="4"/>
      <c r="W164" s="4"/>
      <c r="X164" s="4"/>
      <c r="Y164" s="4"/>
      <c r="Z164" s="4"/>
      <c r="AA164" s="4"/>
      <c r="AB164" s="4"/>
      <c r="AC164" s="4"/>
      <c r="AD164" s="4"/>
      <c r="AE164" s="4"/>
      <c r="AF164" s="4"/>
      <c r="AG164" s="4"/>
      <c r="AH164" s="4"/>
      <c r="AI164" s="4"/>
      <c r="AJ164" s="4"/>
      <c r="AK164" s="4"/>
      <c r="AL164" s="4"/>
      <c r="AM164" s="4"/>
      <c r="AN164" s="4"/>
      <c r="AO164" s="4"/>
      <c r="AP164" s="4"/>
    </row>
    <row r="165" spans="1:42" x14ac:dyDescent="0.25">
      <c r="A165" s="6">
        <v>166</v>
      </c>
      <c r="B165" s="5"/>
      <c r="C165" s="4"/>
      <c r="D165" s="4"/>
      <c r="E165" s="4"/>
      <c r="F165" s="4"/>
      <c r="G165" s="4"/>
      <c r="H165" s="4"/>
      <c r="I165" s="4"/>
      <c r="J165" s="4"/>
      <c r="K165" s="4"/>
      <c r="L165" s="4"/>
      <c r="M165" s="4"/>
      <c r="N165" s="4"/>
      <c r="O165" s="4"/>
      <c r="P165" s="4"/>
      <c r="Q165" s="4"/>
      <c r="R165" s="4"/>
      <c r="S165" s="4"/>
      <c r="T165" s="4"/>
      <c r="U165" s="4"/>
      <c r="V165" s="4"/>
      <c r="W165" s="4"/>
      <c r="X165" s="4"/>
      <c r="Y165" s="4"/>
      <c r="Z165" s="4"/>
      <c r="AA165" s="4"/>
      <c r="AB165" s="4"/>
      <c r="AC165" s="4"/>
      <c r="AD165" s="4"/>
      <c r="AE165" s="4"/>
      <c r="AF165" s="4"/>
      <c r="AG165" s="4"/>
      <c r="AH165" s="4"/>
      <c r="AI165" s="4"/>
      <c r="AJ165" s="4"/>
      <c r="AK165" s="4"/>
      <c r="AL165" s="4"/>
      <c r="AM165" s="4"/>
      <c r="AN165" s="4"/>
      <c r="AO165" s="4"/>
      <c r="AP165" s="4"/>
    </row>
    <row r="166" spans="1:42" x14ac:dyDescent="0.25">
      <c r="A166" s="6">
        <v>167</v>
      </c>
      <c r="B166" s="5"/>
      <c r="C166" s="4"/>
      <c r="D166" s="4"/>
      <c r="E166" s="4"/>
      <c r="F166" s="4"/>
      <c r="G166" s="4"/>
      <c r="H166" s="4"/>
      <c r="I166" s="4"/>
      <c r="J166" s="4"/>
      <c r="K166" s="4"/>
      <c r="L166" s="4"/>
      <c r="M166" s="4"/>
      <c r="N166" s="4"/>
      <c r="O166" s="4"/>
      <c r="P166" s="4"/>
      <c r="Q166" s="4"/>
      <c r="R166" s="4"/>
      <c r="S166" s="4"/>
      <c r="T166" s="4"/>
      <c r="U166" s="4"/>
      <c r="V166" s="4"/>
      <c r="W166" s="4"/>
      <c r="X166" s="4"/>
      <c r="Y166" s="4"/>
      <c r="Z166" s="4"/>
      <c r="AA166" s="4"/>
      <c r="AB166" s="4"/>
      <c r="AC166" s="4"/>
      <c r="AD166" s="4"/>
      <c r="AE166" s="4"/>
      <c r="AF166" s="4"/>
      <c r="AG166" s="4"/>
      <c r="AH166" s="4"/>
      <c r="AI166" s="4"/>
      <c r="AJ166" s="4"/>
      <c r="AK166" s="4"/>
      <c r="AL166" s="4"/>
      <c r="AM166" s="4"/>
      <c r="AN166" s="4"/>
      <c r="AO166" s="4"/>
      <c r="AP166" s="4"/>
    </row>
    <row r="167" spans="1:42" x14ac:dyDescent="0.25">
      <c r="A167" s="6">
        <v>168</v>
      </c>
      <c r="B167" s="5"/>
      <c r="C167" s="4"/>
      <c r="D167" s="4"/>
      <c r="E167" s="4"/>
      <c r="F167" s="4"/>
      <c r="G167" s="4"/>
      <c r="H167" s="4"/>
      <c r="I167" s="4"/>
      <c r="J167" s="4"/>
      <c r="K167" s="4"/>
      <c r="L167" s="4"/>
      <c r="M167" s="4"/>
      <c r="N167" s="4"/>
      <c r="O167" s="4"/>
      <c r="P167" s="4"/>
      <c r="Q167" s="4"/>
      <c r="R167" s="4"/>
      <c r="S167" s="4"/>
      <c r="T167" s="4"/>
      <c r="U167" s="4"/>
      <c r="V167" s="4"/>
      <c r="W167" s="4"/>
      <c r="X167" s="4"/>
      <c r="Y167" s="4"/>
      <c r="Z167" s="4"/>
      <c r="AA167" s="4"/>
      <c r="AB167" s="4"/>
      <c r="AC167" s="4"/>
      <c r="AD167" s="4"/>
      <c r="AE167" s="4"/>
      <c r="AF167" s="4"/>
      <c r="AG167" s="4"/>
      <c r="AH167" s="4"/>
      <c r="AI167" s="4"/>
      <c r="AJ167" s="4"/>
      <c r="AK167" s="4"/>
      <c r="AL167" s="4"/>
      <c r="AM167" s="4"/>
      <c r="AN167" s="4"/>
      <c r="AO167" s="4"/>
      <c r="AP167" s="4"/>
    </row>
    <row r="168" spans="1:42" x14ac:dyDescent="0.25">
      <c r="A168" s="6">
        <v>169</v>
      </c>
      <c r="B168" s="5"/>
      <c r="C168" s="4"/>
      <c r="D168" s="4"/>
      <c r="E168" s="4"/>
      <c r="F168" s="4"/>
      <c r="G168" s="4"/>
      <c r="H168" s="4"/>
      <c r="I168" s="4"/>
      <c r="J168" s="4"/>
      <c r="K168" s="4"/>
      <c r="L168" s="4"/>
      <c r="M168" s="4"/>
      <c r="N168" s="4"/>
      <c r="O168" s="4"/>
      <c r="P168" s="4"/>
      <c r="Q168" s="4"/>
      <c r="R168" s="4"/>
      <c r="S168" s="4"/>
      <c r="T168" s="4"/>
      <c r="U168" s="4"/>
      <c r="V168" s="4"/>
      <c r="W168" s="4"/>
      <c r="X168" s="4"/>
      <c r="Y168" s="4"/>
      <c r="Z168" s="4"/>
      <c r="AA168" s="4"/>
      <c r="AB168" s="4"/>
      <c r="AC168" s="4"/>
      <c r="AD168" s="4"/>
      <c r="AE168" s="4"/>
      <c r="AF168" s="4"/>
      <c r="AG168" s="4"/>
      <c r="AH168" s="4"/>
      <c r="AI168" s="4"/>
      <c r="AJ168" s="4"/>
      <c r="AK168" s="4"/>
      <c r="AL168" s="4"/>
      <c r="AM168" s="4"/>
      <c r="AN168" s="4"/>
      <c r="AO168" s="4"/>
      <c r="AP168" s="4"/>
    </row>
    <row r="169" spans="1:42" x14ac:dyDescent="0.25">
      <c r="A169" s="6">
        <v>170</v>
      </c>
      <c r="B169" s="5"/>
      <c r="C169" s="4"/>
      <c r="D169" s="4"/>
      <c r="E169" s="4"/>
      <c r="F169" s="4"/>
      <c r="G169" s="4"/>
      <c r="H169" s="4"/>
      <c r="I169" s="4"/>
      <c r="J169" s="4"/>
      <c r="K169" s="4"/>
      <c r="L169" s="4"/>
      <c r="M169" s="4"/>
      <c r="N169" s="4"/>
      <c r="O169" s="4"/>
      <c r="P169" s="4"/>
      <c r="Q169" s="4"/>
      <c r="R169" s="4"/>
      <c r="S169" s="4"/>
      <c r="T169" s="4"/>
      <c r="U169" s="4"/>
      <c r="V169" s="4"/>
      <c r="W169" s="4"/>
      <c r="X169" s="4"/>
      <c r="Y169" s="4"/>
      <c r="Z169" s="4"/>
      <c r="AA169" s="4"/>
      <c r="AB169" s="4"/>
      <c r="AC169" s="4"/>
      <c r="AD169" s="4"/>
      <c r="AE169" s="4"/>
      <c r="AF169" s="4"/>
      <c r="AG169" s="4"/>
      <c r="AH169" s="4"/>
      <c r="AI169" s="4"/>
      <c r="AJ169" s="4"/>
      <c r="AK169" s="4"/>
      <c r="AL169" s="4"/>
      <c r="AM169" s="4"/>
      <c r="AN169" s="4"/>
      <c r="AO169" s="4"/>
      <c r="AP169" s="4"/>
    </row>
    <row r="170" spans="1:42" x14ac:dyDescent="0.25">
      <c r="A170" s="6">
        <v>171</v>
      </c>
      <c r="B170" s="5"/>
      <c r="C170" s="4"/>
      <c r="D170" s="4"/>
      <c r="E170" s="4"/>
      <c r="F170" s="4"/>
      <c r="G170" s="4"/>
      <c r="H170" s="4"/>
      <c r="I170" s="4"/>
      <c r="J170" s="4"/>
      <c r="K170" s="4"/>
      <c r="L170" s="4"/>
      <c r="M170" s="4"/>
      <c r="N170" s="4"/>
      <c r="O170" s="4"/>
      <c r="P170" s="4"/>
      <c r="Q170" s="4"/>
      <c r="R170" s="4"/>
      <c r="S170" s="4"/>
      <c r="T170" s="4"/>
      <c r="U170" s="4"/>
      <c r="V170" s="4"/>
      <c r="W170" s="4"/>
      <c r="X170" s="4"/>
      <c r="Y170" s="4"/>
      <c r="Z170" s="4"/>
      <c r="AA170" s="4"/>
      <c r="AB170" s="4"/>
      <c r="AC170" s="4"/>
      <c r="AD170" s="4"/>
      <c r="AE170" s="4"/>
      <c r="AF170" s="4"/>
      <c r="AG170" s="4"/>
      <c r="AH170" s="4"/>
      <c r="AI170" s="4"/>
      <c r="AJ170" s="4"/>
      <c r="AK170" s="4"/>
      <c r="AL170" s="4"/>
      <c r="AM170" s="4"/>
      <c r="AN170" s="4"/>
      <c r="AO170" s="4"/>
      <c r="AP170" s="4"/>
    </row>
    <row r="171" spans="1:42" x14ac:dyDescent="0.25">
      <c r="A171" s="6">
        <v>172</v>
      </c>
      <c r="B171" s="5"/>
      <c r="C171" s="4"/>
      <c r="D171" s="4"/>
      <c r="E171" s="4"/>
      <c r="F171" s="4"/>
      <c r="G171" s="4"/>
      <c r="H171" s="4"/>
      <c r="I171" s="4"/>
      <c r="J171" s="4"/>
      <c r="K171" s="4"/>
      <c r="L171" s="4"/>
      <c r="M171" s="4"/>
      <c r="N171" s="4"/>
      <c r="O171" s="4"/>
      <c r="P171" s="4"/>
      <c r="Q171" s="4"/>
      <c r="R171" s="4"/>
      <c r="S171" s="4"/>
      <c r="T171" s="4"/>
      <c r="U171" s="4"/>
      <c r="V171" s="4"/>
      <c r="W171" s="4"/>
      <c r="X171" s="4"/>
      <c r="Y171" s="4"/>
      <c r="Z171" s="4"/>
      <c r="AA171" s="4"/>
      <c r="AB171" s="4"/>
      <c r="AC171" s="4"/>
      <c r="AD171" s="4"/>
      <c r="AE171" s="4"/>
      <c r="AF171" s="4"/>
      <c r="AG171" s="4"/>
      <c r="AH171" s="4"/>
      <c r="AI171" s="4"/>
      <c r="AJ171" s="4"/>
      <c r="AK171" s="4"/>
      <c r="AL171" s="4"/>
      <c r="AM171" s="4"/>
      <c r="AN171" s="4"/>
      <c r="AO171" s="4"/>
      <c r="AP171" s="4"/>
    </row>
    <row r="172" spans="1:42" x14ac:dyDescent="0.25">
      <c r="A172" s="6">
        <v>173</v>
      </c>
      <c r="B172" s="5"/>
      <c r="C172" s="4"/>
      <c r="D172" s="4"/>
      <c r="E172" s="4"/>
      <c r="F172" s="4"/>
      <c r="G172" s="4"/>
      <c r="H172" s="4"/>
      <c r="I172" s="4"/>
      <c r="J172" s="4"/>
      <c r="K172" s="4"/>
      <c r="L172" s="4"/>
      <c r="M172" s="4"/>
      <c r="N172" s="4"/>
      <c r="O172" s="4"/>
      <c r="P172" s="4"/>
      <c r="Q172" s="4"/>
      <c r="R172" s="4"/>
      <c r="S172" s="4"/>
      <c r="T172" s="4"/>
      <c r="U172" s="4"/>
      <c r="V172" s="4"/>
      <c r="W172" s="4"/>
      <c r="X172" s="4"/>
      <c r="Y172" s="4"/>
      <c r="Z172" s="4"/>
      <c r="AA172" s="4"/>
      <c r="AB172" s="4"/>
      <c r="AC172" s="4"/>
      <c r="AD172" s="4"/>
      <c r="AE172" s="4"/>
      <c r="AF172" s="4"/>
      <c r="AG172" s="4"/>
      <c r="AH172" s="4"/>
      <c r="AI172" s="4"/>
      <c r="AJ172" s="4"/>
      <c r="AK172" s="4"/>
      <c r="AL172" s="4"/>
      <c r="AM172" s="4"/>
      <c r="AN172" s="4"/>
      <c r="AO172" s="4"/>
      <c r="AP172" s="4"/>
    </row>
    <row r="173" spans="1:42" x14ac:dyDescent="0.25">
      <c r="A173" s="6">
        <v>174</v>
      </c>
      <c r="B173" s="5"/>
      <c r="C173" s="4"/>
      <c r="D173" s="4"/>
      <c r="E173" s="4"/>
      <c r="F173" s="4"/>
      <c r="G173" s="4"/>
      <c r="H173" s="4"/>
      <c r="I173" s="4"/>
      <c r="J173" s="4"/>
      <c r="K173" s="4"/>
      <c r="L173" s="4"/>
      <c r="M173" s="4"/>
      <c r="N173" s="4"/>
      <c r="O173" s="4"/>
      <c r="P173" s="4"/>
      <c r="Q173" s="4"/>
      <c r="R173" s="4"/>
      <c r="S173" s="4"/>
      <c r="T173" s="4"/>
      <c r="U173" s="4"/>
      <c r="V173" s="4"/>
      <c r="W173" s="4"/>
      <c r="X173" s="4"/>
      <c r="Y173" s="4"/>
      <c r="Z173" s="4"/>
      <c r="AA173" s="4"/>
      <c r="AB173" s="4"/>
      <c r="AC173" s="4"/>
      <c r="AD173" s="4"/>
      <c r="AE173" s="4"/>
      <c r="AF173" s="4"/>
      <c r="AG173" s="4"/>
      <c r="AH173" s="4"/>
      <c r="AI173" s="4"/>
      <c r="AJ173" s="4"/>
      <c r="AK173" s="4"/>
      <c r="AL173" s="4"/>
      <c r="AM173" s="4"/>
      <c r="AN173" s="4"/>
      <c r="AO173" s="4"/>
      <c r="AP173" s="4"/>
    </row>
    <row r="174" spans="1:42" x14ac:dyDescent="0.25">
      <c r="A174" s="6">
        <v>175</v>
      </c>
      <c r="B174" s="5"/>
      <c r="C174" s="4"/>
      <c r="D174" s="4"/>
      <c r="E174" s="4"/>
      <c r="F174" s="4"/>
      <c r="G174" s="4"/>
      <c r="H174" s="4"/>
      <c r="I174" s="4"/>
      <c r="J174" s="4"/>
      <c r="K174" s="4"/>
      <c r="L174" s="4"/>
      <c r="M174" s="4"/>
      <c r="N174" s="4"/>
      <c r="O174" s="4"/>
      <c r="P174" s="4"/>
      <c r="Q174" s="4"/>
      <c r="R174" s="4"/>
      <c r="S174" s="4"/>
      <c r="T174" s="4"/>
      <c r="U174" s="4"/>
      <c r="V174" s="4"/>
      <c r="W174" s="4"/>
      <c r="X174" s="4"/>
      <c r="Y174" s="4"/>
      <c r="Z174" s="4"/>
      <c r="AA174" s="4"/>
      <c r="AB174" s="4"/>
      <c r="AC174" s="4"/>
      <c r="AD174" s="4"/>
      <c r="AE174" s="4"/>
      <c r="AF174" s="4"/>
      <c r="AG174" s="4"/>
      <c r="AH174" s="4"/>
      <c r="AI174" s="4"/>
      <c r="AJ174" s="4"/>
      <c r="AK174" s="4"/>
      <c r="AL174" s="4"/>
      <c r="AM174" s="4"/>
      <c r="AN174" s="4"/>
      <c r="AO174" s="4"/>
      <c r="AP174" s="4"/>
    </row>
    <row r="175" spans="1:42" x14ac:dyDescent="0.25">
      <c r="A175" s="6">
        <v>176</v>
      </c>
      <c r="B175" s="5"/>
      <c r="C175" s="4"/>
      <c r="D175" s="4"/>
      <c r="E175" s="4"/>
      <c r="F175" s="4"/>
      <c r="G175" s="4"/>
      <c r="H175" s="4"/>
      <c r="I175" s="4"/>
      <c r="J175" s="4"/>
      <c r="K175" s="4"/>
      <c r="L175" s="4"/>
      <c r="M175" s="4"/>
      <c r="N175" s="4"/>
      <c r="O175" s="4"/>
      <c r="P175" s="4"/>
      <c r="Q175" s="4"/>
      <c r="R175" s="4"/>
      <c r="S175" s="4"/>
      <c r="T175" s="4"/>
      <c r="U175" s="4"/>
      <c r="V175" s="4"/>
      <c r="W175" s="4"/>
      <c r="X175" s="4"/>
      <c r="Y175" s="4"/>
      <c r="Z175" s="4"/>
      <c r="AA175" s="4"/>
      <c r="AB175" s="4"/>
      <c r="AC175" s="4"/>
      <c r="AD175" s="4"/>
      <c r="AE175" s="4"/>
      <c r="AF175" s="4"/>
      <c r="AG175" s="4"/>
      <c r="AH175" s="4"/>
      <c r="AI175" s="4"/>
      <c r="AJ175" s="4"/>
      <c r="AK175" s="4"/>
      <c r="AL175" s="4"/>
      <c r="AM175" s="4"/>
      <c r="AN175" s="4"/>
      <c r="AO175" s="4"/>
      <c r="AP175" s="4"/>
    </row>
    <row r="176" spans="1:42" x14ac:dyDescent="0.25">
      <c r="A176" s="6">
        <v>177</v>
      </c>
      <c r="B176" s="5"/>
      <c r="C176" s="4"/>
      <c r="D176" s="4"/>
      <c r="E176" s="4"/>
      <c r="F176" s="4"/>
      <c r="G176" s="4"/>
      <c r="H176" s="4"/>
      <c r="I176" s="4"/>
      <c r="J176" s="4"/>
      <c r="K176" s="4"/>
      <c r="L176" s="4"/>
      <c r="M176" s="4"/>
      <c r="N176" s="4"/>
      <c r="O176" s="4"/>
      <c r="P176" s="4"/>
      <c r="Q176" s="4"/>
      <c r="R176" s="4"/>
      <c r="S176" s="4"/>
      <c r="T176" s="4"/>
      <c r="U176" s="4"/>
      <c r="V176" s="4"/>
      <c r="W176" s="4"/>
      <c r="X176" s="4"/>
      <c r="Y176" s="4"/>
      <c r="Z176" s="4"/>
      <c r="AA176" s="4"/>
      <c r="AB176" s="4"/>
      <c r="AC176" s="4"/>
      <c r="AD176" s="4"/>
      <c r="AE176" s="4"/>
      <c r="AF176" s="4"/>
      <c r="AG176" s="4"/>
      <c r="AH176" s="4"/>
      <c r="AI176" s="4"/>
      <c r="AJ176" s="4"/>
      <c r="AK176" s="4"/>
      <c r="AL176" s="4"/>
      <c r="AM176" s="4"/>
      <c r="AN176" s="4"/>
      <c r="AO176" s="4"/>
      <c r="AP176" s="4"/>
    </row>
    <row r="177" spans="1:42" x14ac:dyDescent="0.25">
      <c r="A177" s="6">
        <v>178</v>
      </c>
      <c r="B177" s="5"/>
      <c r="C177" s="4"/>
      <c r="D177" s="4"/>
      <c r="E177" s="4"/>
      <c r="F177" s="4"/>
      <c r="G177" s="4"/>
      <c r="H177" s="4"/>
      <c r="I177" s="4"/>
      <c r="J177" s="4"/>
      <c r="K177" s="4"/>
      <c r="L177" s="4"/>
      <c r="M177" s="4"/>
      <c r="N177" s="4"/>
      <c r="O177" s="4"/>
      <c r="P177" s="4"/>
      <c r="Q177" s="4"/>
      <c r="R177" s="4"/>
      <c r="S177" s="4"/>
      <c r="T177" s="4"/>
      <c r="U177" s="4"/>
      <c r="V177" s="4"/>
      <c r="W177" s="4"/>
      <c r="X177" s="4"/>
      <c r="Y177" s="4"/>
      <c r="Z177" s="4"/>
      <c r="AA177" s="4"/>
      <c r="AB177" s="4"/>
      <c r="AC177" s="4"/>
      <c r="AD177" s="4"/>
      <c r="AE177" s="4"/>
      <c r="AF177" s="4"/>
      <c r="AG177" s="4"/>
      <c r="AH177" s="4"/>
      <c r="AI177" s="4"/>
      <c r="AJ177" s="4"/>
      <c r="AK177" s="4"/>
      <c r="AL177" s="4"/>
      <c r="AM177" s="4"/>
      <c r="AN177" s="4"/>
      <c r="AO177" s="4"/>
      <c r="AP177" s="4"/>
    </row>
    <row r="178" spans="1:42" x14ac:dyDescent="0.25">
      <c r="A178" s="6">
        <v>179</v>
      </c>
      <c r="B178" s="5"/>
      <c r="C178" s="4"/>
      <c r="D178" s="4"/>
      <c r="E178" s="4"/>
      <c r="F178" s="4"/>
      <c r="G178" s="4"/>
      <c r="H178" s="4"/>
      <c r="I178" s="4"/>
      <c r="J178" s="4"/>
      <c r="K178" s="4"/>
      <c r="L178" s="4"/>
      <c r="M178" s="4"/>
      <c r="N178" s="4"/>
      <c r="O178" s="4"/>
      <c r="P178" s="4"/>
      <c r="Q178" s="4"/>
      <c r="R178" s="4"/>
      <c r="S178" s="4"/>
      <c r="T178" s="4"/>
      <c r="U178" s="4"/>
      <c r="V178" s="4"/>
      <c r="W178" s="4"/>
      <c r="X178" s="4"/>
      <c r="Y178" s="4"/>
      <c r="Z178" s="4"/>
      <c r="AA178" s="4"/>
      <c r="AB178" s="4"/>
      <c r="AC178" s="4"/>
      <c r="AD178" s="4"/>
      <c r="AE178" s="4"/>
      <c r="AF178" s="4"/>
      <c r="AG178" s="4"/>
      <c r="AH178" s="4"/>
      <c r="AI178" s="4"/>
      <c r="AJ178" s="4"/>
      <c r="AK178" s="4"/>
      <c r="AL178" s="4"/>
      <c r="AM178" s="4"/>
      <c r="AN178" s="4"/>
      <c r="AO178" s="4"/>
      <c r="AP178" s="4"/>
    </row>
    <row r="179" spans="1:42" x14ac:dyDescent="0.25">
      <c r="A179" s="6">
        <v>180</v>
      </c>
      <c r="B179" s="5"/>
      <c r="C179" s="4"/>
      <c r="D179" s="4"/>
      <c r="E179" s="4"/>
      <c r="F179" s="4"/>
      <c r="G179" s="4"/>
      <c r="H179" s="4"/>
      <c r="I179" s="4"/>
      <c r="J179" s="4"/>
      <c r="K179" s="4"/>
      <c r="L179" s="4"/>
      <c r="M179" s="4"/>
      <c r="N179" s="4"/>
      <c r="O179" s="4"/>
      <c r="P179" s="4"/>
      <c r="Q179" s="4"/>
      <c r="R179" s="4"/>
      <c r="S179" s="4"/>
      <c r="T179" s="4"/>
      <c r="U179" s="4"/>
      <c r="V179" s="4"/>
      <c r="W179" s="4"/>
      <c r="X179" s="4"/>
      <c r="Y179" s="4"/>
      <c r="Z179" s="4"/>
      <c r="AA179" s="4"/>
      <c r="AB179" s="4"/>
      <c r="AC179" s="4"/>
      <c r="AD179" s="4"/>
      <c r="AE179" s="4"/>
      <c r="AF179" s="4"/>
      <c r="AG179" s="4"/>
      <c r="AH179" s="4"/>
      <c r="AI179" s="4"/>
      <c r="AJ179" s="4"/>
      <c r="AK179" s="4"/>
      <c r="AL179" s="4"/>
      <c r="AM179" s="4"/>
      <c r="AN179" s="4"/>
      <c r="AO179" s="4"/>
      <c r="AP179" s="4"/>
    </row>
    <row r="180" spans="1:42" x14ac:dyDescent="0.25">
      <c r="A180" s="6">
        <v>181</v>
      </c>
      <c r="B180" s="5"/>
      <c r="C180" s="4"/>
      <c r="D180" s="4"/>
      <c r="E180" s="4"/>
      <c r="F180" s="4"/>
      <c r="G180" s="4"/>
      <c r="H180" s="4"/>
      <c r="I180" s="4"/>
      <c r="J180" s="4"/>
      <c r="K180" s="4"/>
      <c r="L180" s="4"/>
      <c r="M180" s="4"/>
      <c r="N180" s="4"/>
      <c r="O180" s="4"/>
      <c r="P180" s="4"/>
      <c r="Q180" s="4"/>
      <c r="R180" s="4"/>
      <c r="S180" s="4"/>
      <c r="T180" s="4"/>
      <c r="U180" s="4"/>
      <c r="V180" s="4"/>
      <c r="W180" s="4"/>
      <c r="X180" s="4"/>
      <c r="Y180" s="4"/>
      <c r="Z180" s="4"/>
      <c r="AA180" s="4"/>
      <c r="AB180" s="4"/>
      <c r="AC180" s="4"/>
      <c r="AD180" s="4"/>
      <c r="AE180" s="4"/>
      <c r="AF180" s="4"/>
      <c r="AG180" s="4"/>
      <c r="AH180" s="4"/>
      <c r="AI180" s="4"/>
      <c r="AJ180" s="4"/>
      <c r="AK180" s="4"/>
      <c r="AL180" s="4"/>
      <c r="AM180" s="4"/>
      <c r="AN180" s="4"/>
      <c r="AO180" s="4"/>
      <c r="AP180" s="4"/>
    </row>
    <row r="181" spans="1:42" x14ac:dyDescent="0.25">
      <c r="A181" s="6">
        <v>182</v>
      </c>
      <c r="B181" s="5"/>
      <c r="C181" s="4"/>
      <c r="D181" s="4"/>
      <c r="E181" s="4"/>
      <c r="F181" s="4"/>
      <c r="G181" s="4"/>
      <c r="H181" s="4"/>
      <c r="I181" s="4"/>
      <c r="J181" s="4"/>
      <c r="K181" s="4"/>
      <c r="L181" s="4"/>
      <c r="M181" s="4"/>
      <c r="N181" s="4"/>
      <c r="O181" s="4"/>
      <c r="P181" s="4"/>
      <c r="Q181" s="4"/>
      <c r="R181" s="4"/>
      <c r="S181" s="4"/>
      <c r="T181" s="4"/>
      <c r="U181" s="4"/>
      <c r="V181" s="4"/>
      <c r="W181" s="4"/>
      <c r="X181" s="4"/>
      <c r="Y181" s="4"/>
      <c r="Z181" s="4"/>
      <c r="AA181" s="4"/>
      <c r="AB181" s="4"/>
      <c r="AC181" s="4"/>
      <c r="AD181" s="4"/>
      <c r="AE181" s="4"/>
      <c r="AF181" s="4"/>
      <c r="AG181" s="4"/>
      <c r="AH181" s="4"/>
      <c r="AI181" s="4"/>
      <c r="AJ181" s="4"/>
      <c r="AK181" s="4"/>
      <c r="AL181" s="4"/>
      <c r="AM181" s="4"/>
      <c r="AN181" s="4"/>
      <c r="AO181" s="4"/>
      <c r="AP181" s="4"/>
    </row>
    <row r="182" spans="1:42" x14ac:dyDescent="0.25">
      <c r="A182" s="6">
        <v>183</v>
      </c>
      <c r="B182" s="5"/>
      <c r="C182" s="4"/>
      <c r="D182" s="4"/>
      <c r="E182" s="4"/>
      <c r="F182" s="4"/>
      <c r="G182" s="4"/>
      <c r="H182" s="4"/>
      <c r="I182" s="4"/>
      <c r="J182" s="4"/>
      <c r="K182" s="4"/>
      <c r="L182" s="4"/>
      <c r="M182" s="4"/>
      <c r="N182" s="4"/>
      <c r="O182" s="4"/>
      <c r="P182" s="4"/>
      <c r="Q182" s="4"/>
      <c r="R182" s="4"/>
      <c r="S182" s="4"/>
      <c r="T182" s="4"/>
      <c r="U182" s="4"/>
      <c r="V182" s="4"/>
      <c r="W182" s="4"/>
      <c r="X182" s="4"/>
      <c r="Y182" s="4"/>
      <c r="Z182" s="4"/>
      <c r="AA182" s="4"/>
      <c r="AB182" s="4"/>
      <c r="AC182" s="4"/>
      <c r="AD182" s="4"/>
      <c r="AE182" s="4"/>
      <c r="AF182" s="4"/>
      <c r="AG182" s="4"/>
      <c r="AH182" s="4"/>
      <c r="AI182" s="4"/>
      <c r="AJ182" s="4"/>
      <c r="AK182" s="4"/>
      <c r="AL182" s="4"/>
      <c r="AM182" s="4"/>
      <c r="AN182" s="4"/>
      <c r="AO182" s="4"/>
      <c r="AP182" s="4"/>
    </row>
    <row r="183" spans="1:42" x14ac:dyDescent="0.25">
      <c r="A183" s="6">
        <v>184</v>
      </c>
      <c r="B183" s="5"/>
      <c r="C183" s="4"/>
      <c r="D183" s="4"/>
      <c r="E183" s="4"/>
      <c r="F183" s="4"/>
      <c r="G183" s="4"/>
      <c r="H183" s="4"/>
      <c r="I183" s="4"/>
      <c r="J183" s="4"/>
      <c r="K183" s="4"/>
      <c r="L183" s="4"/>
      <c r="M183" s="4"/>
      <c r="N183" s="4"/>
      <c r="O183" s="4"/>
      <c r="P183" s="4"/>
      <c r="Q183" s="4"/>
      <c r="R183" s="4"/>
      <c r="S183" s="4"/>
      <c r="T183" s="4"/>
      <c r="U183" s="4"/>
      <c r="V183" s="4"/>
      <c r="W183" s="4"/>
      <c r="X183" s="4"/>
      <c r="Y183" s="4"/>
      <c r="Z183" s="4"/>
      <c r="AA183" s="4"/>
      <c r="AB183" s="4"/>
      <c r="AC183" s="4"/>
      <c r="AD183" s="4"/>
      <c r="AE183" s="4"/>
      <c r="AF183" s="4"/>
      <c r="AG183" s="4"/>
      <c r="AH183" s="4"/>
      <c r="AI183" s="4"/>
      <c r="AJ183" s="4"/>
      <c r="AK183" s="4"/>
      <c r="AL183" s="4"/>
      <c r="AM183" s="4"/>
      <c r="AN183" s="4"/>
      <c r="AO183" s="4"/>
      <c r="AP183" s="4"/>
    </row>
    <row r="184" spans="1:42" x14ac:dyDescent="0.25">
      <c r="A184" s="6">
        <v>185</v>
      </c>
      <c r="B184" s="5"/>
      <c r="C184" s="4"/>
      <c r="D184" s="4"/>
      <c r="E184" s="4"/>
      <c r="F184" s="4"/>
      <c r="G184" s="4"/>
      <c r="H184" s="4"/>
      <c r="I184" s="4"/>
      <c r="J184" s="4"/>
      <c r="K184" s="4"/>
      <c r="L184" s="4"/>
      <c r="M184" s="4"/>
      <c r="N184" s="4"/>
      <c r="O184" s="4"/>
      <c r="P184" s="4"/>
      <c r="Q184" s="4"/>
      <c r="R184" s="4"/>
      <c r="S184" s="4"/>
      <c r="T184" s="4"/>
      <c r="U184" s="4"/>
      <c r="V184" s="4"/>
      <c r="W184" s="4"/>
      <c r="X184" s="4"/>
      <c r="Y184" s="4"/>
      <c r="Z184" s="4"/>
      <c r="AA184" s="4"/>
      <c r="AB184" s="4"/>
      <c r="AC184" s="4"/>
      <c r="AD184" s="4"/>
      <c r="AE184" s="4"/>
      <c r="AF184" s="4"/>
      <c r="AG184" s="4"/>
      <c r="AH184" s="4"/>
      <c r="AI184" s="4"/>
      <c r="AJ184" s="4"/>
      <c r="AK184" s="4"/>
      <c r="AL184" s="4"/>
      <c r="AM184" s="4"/>
      <c r="AN184" s="4"/>
      <c r="AO184" s="4"/>
      <c r="AP184" s="4"/>
    </row>
    <row r="185" spans="1:42" x14ac:dyDescent="0.25">
      <c r="A185" s="6">
        <v>186</v>
      </c>
      <c r="B185" s="5"/>
      <c r="C185" s="4"/>
      <c r="D185" s="4"/>
      <c r="E185" s="4"/>
      <c r="F185" s="4"/>
      <c r="G185" s="4"/>
      <c r="H185" s="4"/>
      <c r="I185" s="4"/>
      <c r="J185" s="4"/>
      <c r="K185" s="4"/>
      <c r="L185" s="4"/>
      <c r="M185" s="4"/>
      <c r="N185" s="4"/>
      <c r="O185" s="4"/>
      <c r="P185" s="4"/>
      <c r="Q185" s="4"/>
      <c r="R185" s="4"/>
      <c r="S185" s="4"/>
      <c r="T185" s="4"/>
      <c r="U185" s="4"/>
      <c r="V185" s="4"/>
      <c r="W185" s="4"/>
      <c r="X185" s="4"/>
      <c r="Y185" s="4"/>
      <c r="Z185" s="4"/>
      <c r="AA185" s="4"/>
      <c r="AB185" s="4"/>
      <c r="AC185" s="4"/>
      <c r="AD185" s="4"/>
      <c r="AE185" s="4"/>
      <c r="AF185" s="4"/>
      <c r="AG185" s="4"/>
      <c r="AH185" s="4"/>
      <c r="AI185" s="4"/>
      <c r="AJ185" s="4"/>
      <c r="AK185" s="4"/>
      <c r="AL185" s="4"/>
      <c r="AM185" s="4"/>
      <c r="AN185" s="4"/>
      <c r="AO185" s="4"/>
      <c r="AP185" s="4"/>
    </row>
    <row r="186" spans="1:42" x14ac:dyDescent="0.25">
      <c r="A186" s="6">
        <v>187</v>
      </c>
      <c r="B186" s="5"/>
      <c r="C186" s="4"/>
      <c r="D186" s="4"/>
      <c r="E186" s="4"/>
      <c r="F186" s="4"/>
      <c r="G186" s="4"/>
      <c r="H186" s="4"/>
      <c r="I186" s="4"/>
      <c r="J186" s="4"/>
      <c r="K186" s="4"/>
      <c r="L186" s="4"/>
      <c r="M186" s="4"/>
      <c r="N186" s="4"/>
      <c r="O186" s="4"/>
      <c r="P186" s="4"/>
      <c r="Q186" s="4"/>
      <c r="R186" s="4"/>
      <c r="S186" s="4"/>
      <c r="T186" s="4"/>
      <c r="U186" s="4"/>
      <c r="V186" s="4"/>
      <c r="W186" s="4"/>
      <c r="X186" s="4"/>
      <c r="Y186" s="4"/>
      <c r="Z186" s="4"/>
      <c r="AA186" s="4"/>
      <c r="AB186" s="4"/>
      <c r="AC186" s="4"/>
      <c r="AD186" s="4"/>
      <c r="AE186" s="4"/>
      <c r="AF186" s="4"/>
      <c r="AG186" s="4"/>
      <c r="AH186" s="4"/>
      <c r="AI186" s="4"/>
      <c r="AJ186" s="4"/>
      <c r="AK186" s="4"/>
      <c r="AL186" s="4"/>
      <c r="AM186" s="4"/>
      <c r="AN186" s="4"/>
      <c r="AO186" s="4"/>
      <c r="AP186" s="4"/>
    </row>
    <row r="187" spans="1:42" x14ac:dyDescent="0.25">
      <c r="A187" s="6">
        <v>188</v>
      </c>
      <c r="B187" s="5"/>
      <c r="C187" s="4"/>
      <c r="D187" s="4"/>
      <c r="E187" s="4"/>
      <c r="F187" s="4"/>
      <c r="G187" s="4"/>
      <c r="H187" s="4"/>
      <c r="I187" s="4"/>
      <c r="J187" s="4"/>
      <c r="K187" s="4"/>
      <c r="L187" s="4"/>
      <c r="M187" s="4"/>
      <c r="N187" s="4"/>
      <c r="O187" s="4"/>
      <c r="P187" s="4"/>
      <c r="Q187" s="4"/>
      <c r="R187" s="4"/>
      <c r="S187" s="4"/>
      <c r="T187" s="4"/>
      <c r="U187" s="4"/>
      <c r="V187" s="4"/>
      <c r="W187" s="4"/>
      <c r="X187" s="4"/>
      <c r="Y187" s="4"/>
      <c r="Z187" s="4"/>
      <c r="AA187" s="4"/>
      <c r="AB187" s="4"/>
      <c r="AC187" s="4"/>
      <c r="AD187" s="4"/>
      <c r="AE187" s="4"/>
      <c r="AF187" s="4"/>
      <c r="AG187" s="4"/>
      <c r="AH187" s="4"/>
      <c r="AI187" s="4"/>
      <c r="AJ187" s="4"/>
      <c r="AK187" s="4"/>
      <c r="AL187" s="4"/>
      <c r="AM187" s="4"/>
      <c r="AN187" s="4"/>
      <c r="AO187" s="4"/>
      <c r="AP187" s="4"/>
    </row>
    <row r="188" spans="1:42" x14ac:dyDescent="0.25">
      <c r="A188" s="6">
        <v>189</v>
      </c>
      <c r="B188" s="5"/>
      <c r="C188" s="4"/>
      <c r="D188" s="4"/>
      <c r="E188" s="4"/>
      <c r="F188" s="4"/>
      <c r="G188" s="4"/>
      <c r="H188" s="4"/>
      <c r="I188" s="4"/>
      <c r="J188" s="4"/>
      <c r="K188" s="4"/>
      <c r="L188" s="4"/>
      <c r="M188" s="4"/>
      <c r="N188" s="4"/>
      <c r="O188" s="4"/>
      <c r="P188" s="4"/>
      <c r="Q188" s="4"/>
      <c r="R188" s="4"/>
      <c r="S188" s="4"/>
      <c r="T188" s="4"/>
      <c r="U188" s="4"/>
      <c r="V188" s="4"/>
      <c r="W188" s="4"/>
      <c r="X188" s="4"/>
      <c r="Y188" s="4"/>
      <c r="Z188" s="4"/>
      <c r="AA188" s="4"/>
      <c r="AB188" s="4"/>
      <c r="AC188" s="4"/>
      <c r="AD188" s="4"/>
      <c r="AE188" s="4"/>
      <c r="AF188" s="4"/>
      <c r="AG188" s="4"/>
      <c r="AH188" s="4"/>
      <c r="AI188" s="4"/>
      <c r="AJ188" s="4"/>
      <c r="AK188" s="4"/>
      <c r="AL188" s="4"/>
      <c r="AM188" s="4"/>
      <c r="AN188" s="4"/>
      <c r="AO188" s="4"/>
      <c r="AP188" s="4"/>
    </row>
    <row r="189" spans="1:42" x14ac:dyDescent="0.25">
      <c r="A189" s="6">
        <v>190</v>
      </c>
      <c r="B189" s="5"/>
      <c r="C189" s="4"/>
      <c r="D189" s="4"/>
      <c r="E189" s="4"/>
      <c r="F189" s="4"/>
      <c r="G189" s="4"/>
      <c r="H189" s="4"/>
      <c r="I189" s="4"/>
      <c r="J189" s="4"/>
      <c r="K189" s="4"/>
      <c r="L189" s="4"/>
      <c r="M189" s="4"/>
      <c r="N189" s="4"/>
      <c r="O189" s="4"/>
      <c r="P189" s="4"/>
      <c r="Q189" s="4"/>
      <c r="R189" s="4"/>
      <c r="S189" s="4"/>
      <c r="T189" s="4"/>
      <c r="U189" s="4"/>
      <c r="V189" s="4"/>
      <c r="W189" s="4"/>
      <c r="X189" s="4"/>
      <c r="Y189" s="4"/>
      <c r="Z189" s="4"/>
      <c r="AA189" s="4"/>
      <c r="AB189" s="4"/>
      <c r="AC189" s="4"/>
      <c r="AD189" s="4"/>
      <c r="AE189" s="4"/>
      <c r="AF189" s="4"/>
      <c r="AG189" s="4"/>
      <c r="AH189" s="4"/>
      <c r="AI189" s="4"/>
      <c r="AJ189" s="4"/>
      <c r="AK189" s="4"/>
      <c r="AL189" s="4"/>
      <c r="AM189" s="4"/>
      <c r="AN189" s="4"/>
      <c r="AO189" s="4"/>
      <c r="AP189" s="4"/>
    </row>
    <row r="190" spans="1:42" x14ac:dyDescent="0.25">
      <c r="A190" s="6">
        <v>191</v>
      </c>
      <c r="B190" s="5"/>
      <c r="C190" s="4"/>
      <c r="D190" s="4"/>
      <c r="E190" s="4"/>
      <c r="F190" s="4"/>
      <c r="G190" s="4"/>
      <c r="H190" s="4"/>
      <c r="I190" s="4"/>
      <c r="J190" s="4"/>
      <c r="K190" s="4"/>
      <c r="L190" s="4"/>
      <c r="M190" s="4"/>
      <c r="N190" s="4"/>
      <c r="O190" s="4"/>
      <c r="P190" s="4"/>
      <c r="Q190" s="4"/>
      <c r="R190" s="4"/>
      <c r="S190" s="4"/>
      <c r="T190" s="4"/>
      <c r="U190" s="4"/>
      <c r="V190" s="4"/>
      <c r="W190" s="4"/>
      <c r="X190" s="4"/>
      <c r="Y190" s="4"/>
      <c r="Z190" s="4"/>
      <c r="AA190" s="4"/>
      <c r="AB190" s="4"/>
      <c r="AC190" s="4"/>
      <c r="AD190" s="4"/>
      <c r="AE190" s="4"/>
      <c r="AF190" s="4"/>
      <c r="AG190" s="4"/>
      <c r="AH190" s="4"/>
      <c r="AI190" s="4"/>
      <c r="AJ190" s="4"/>
      <c r="AK190" s="4"/>
      <c r="AL190" s="4"/>
      <c r="AM190" s="4"/>
      <c r="AN190" s="4"/>
      <c r="AO190" s="4"/>
      <c r="AP190" s="4"/>
    </row>
    <row r="191" spans="1:42" x14ac:dyDescent="0.25">
      <c r="A191" s="6">
        <v>192</v>
      </c>
      <c r="B191" s="5"/>
      <c r="C191" s="4"/>
      <c r="D191" s="4"/>
      <c r="E191" s="4"/>
      <c r="F191" s="4"/>
      <c r="G191" s="4"/>
      <c r="H191" s="4"/>
      <c r="I191" s="4"/>
      <c r="J191" s="4"/>
      <c r="K191" s="4"/>
      <c r="L191" s="4"/>
      <c r="M191" s="4"/>
      <c r="N191" s="4"/>
      <c r="O191" s="4"/>
      <c r="P191" s="4"/>
      <c r="Q191" s="4"/>
      <c r="R191" s="4"/>
      <c r="S191" s="4"/>
      <c r="T191" s="4"/>
      <c r="U191" s="4"/>
      <c r="V191" s="4"/>
      <c r="W191" s="4"/>
      <c r="X191" s="4"/>
      <c r="Y191" s="4"/>
      <c r="Z191" s="4"/>
      <c r="AA191" s="4"/>
      <c r="AB191" s="4"/>
      <c r="AC191" s="4"/>
      <c r="AD191" s="4"/>
      <c r="AE191" s="4"/>
      <c r="AF191" s="4"/>
      <c r="AG191" s="4"/>
      <c r="AH191" s="4"/>
      <c r="AI191" s="4"/>
      <c r="AJ191" s="4"/>
      <c r="AK191" s="4"/>
      <c r="AL191" s="4"/>
      <c r="AM191" s="4"/>
      <c r="AN191" s="4"/>
      <c r="AO191" s="4"/>
      <c r="AP191" s="4"/>
    </row>
    <row r="192" spans="1:42" x14ac:dyDescent="0.25">
      <c r="A192" s="6">
        <v>193</v>
      </c>
      <c r="B192" s="5"/>
      <c r="C192" s="4"/>
      <c r="D192" s="4"/>
      <c r="E192" s="4"/>
      <c r="F192" s="4"/>
      <c r="G192" s="4"/>
      <c r="H192" s="4"/>
      <c r="I192" s="4"/>
      <c r="J192" s="4"/>
      <c r="K192" s="4"/>
      <c r="L192" s="4"/>
      <c r="M192" s="4"/>
      <c r="N192" s="4"/>
      <c r="O192" s="4"/>
      <c r="P192" s="4"/>
      <c r="Q192" s="4"/>
      <c r="R192" s="4"/>
      <c r="S192" s="4"/>
      <c r="T192" s="4"/>
      <c r="U192" s="4"/>
      <c r="V192" s="4"/>
      <c r="W192" s="4"/>
      <c r="X192" s="4"/>
      <c r="Y192" s="4"/>
      <c r="Z192" s="4"/>
      <c r="AA192" s="4"/>
      <c r="AB192" s="4"/>
      <c r="AC192" s="4"/>
      <c r="AD192" s="4"/>
      <c r="AE192" s="4"/>
      <c r="AF192" s="4"/>
      <c r="AG192" s="4"/>
      <c r="AH192" s="4"/>
      <c r="AI192" s="4"/>
      <c r="AJ192" s="4"/>
      <c r="AK192" s="4"/>
      <c r="AL192" s="4"/>
      <c r="AM192" s="4"/>
      <c r="AN192" s="4"/>
      <c r="AO192" s="4"/>
      <c r="AP192" s="4"/>
    </row>
    <row r="193" spans="1:42" x14ac:dyDescent="0.25">
      <c r="A193" s="6">
        <v>194</v>
      </c>
      <c r="B193" s="5"/>
      <c r="C193" s="4"/>
      <c r="D193" s="4"/>
      <c r="E193" s="4"/>
      <c r="F193" s="4"/>
      <c r="G193" s="4"/>
      <c r="H193" s="4"/>
      <c r="I193" s="4"/>
      <c r="J193" s="4"/>
      <c r="K193" s="4"/>
      <c r="L193" s="4"/>
      <c r="M193" s="4"/>
      <c r="N193" s="4"/>
      <c r="O193" s="4"/>
      <c r="P193" s="4"/>
      <c r="Q193" s="4"/>
      <c r="R193" s="4"/>
      <c r="S193" s="4"/>
      <c r="T193" s="4"/>
      <c r="U193" s="4"/>
      <c r="V193" s="4"/>
      <c r="W193" s="4"/>
      <c r="X193" s="4"/>
      <c r="Y193" s="4"/>
      <c r="Z193" s="4"/>
      <c r="AA193" s="4"/>
      <c r="AB193" s="4"/>
      <c r="AC193" s="4"/>
      <c r="AD193" s="4"/>
      <c r="AE193" s="4"/>
      <c r="AF193" s="4"/>
      <c r="AG193" s="4"/>
      <c r="AH193" s="4"/>
      <c r="AI193" s="4"/>
      <c r="AJ193" s="4"/>
      <c r="AK193" s="4"/>
      <c r="AL193" s="4"/>
      <c r="AM193" s="4"/>
      <c r="AN193" s="4"/>
      <c r="AO193" s="4"/>
      <c r="AP193" s="4"/>
    </row>
    <row r="194" spans="1:42" x14ac:dyDescent="0.25">
      <c r="A194" s="6">
        <v>195</v>
      </c>
      <c r="B194" s="5"/>
      <c r="C194" s="4"/>
      <c r="D194" s="4"/>
      <c r="E194" s="4"/>
      <c r="F194" s="4"/>
      <c r="G194" s="4"/>
      <c r="H194" s="4"/>
      <c r="I194" s="4"/>
      <c r="J194" s="4"/>
      <c r="K194" s="4"/>
      <c r="L194" s="4"/>
      <c r="M194" s="4"/>
      <c r="N194" s="4"/>
      <c r="O194" s="4"/>
      <c r="P194" s="4"/>
      <c r="Q194" s="4"/>
      <c r="R194" s="4"/>
      <c r="S194" s="4"/>
      <c r="T194" s="4"/>
      <c r="U194" s="4"/>
      <c r="V194" s="4"/>
      <c r="W194" s="4"/>
      <c r="X194" s="4"/>
      <c r="Y194" s="4"/>
      <c r="Z194" s="4"/>
      <c r="AA194" s="4"/>
      <c r="AB194" s="4"/>
      <c r="AC194" s="4"/>
      <c r="AD194" s="4"/>
      <c r="AE194" s="4"/>
      <c r="AF194" s="4"/>
      <c r="AG194" s="4"/>
      <c r="AH194" s="4"/>
      <c r="AI194" s="4"/>
      <c r="AJ194" s="4"/>
      <c r="AK194" s="4"/>
      <c r="AL194" s="4"/>
      <c r="AM194" s="4"/>
      <c r="AN194" s="4"/>
      <c r="AO194" s="4"/>
      <c r="AP194" s="4"/>
    </row>
    <row r="195" spans="1:42" x14ac:dyDescent="0.25">
      <c r="A195" s="6">
        <v>196</v>
      </c>
      <c r="B195" s="5"/>
      <c r="C195" s="4"/>
      <c r="D195" s="4"/>
      <c r="E195" s="4"/>
      <c r="F195" s="4"/>
      <c r="G195" s="4"/>
      <c r="H195" s="4"/>
      <c r="I195" s="4"/>
      <c r="J195" s="4"/>
      <c r="K195" s="4"/>
      <c r="L195" s="4"/>
      <c r="M195" s="4"/>
      <c r="N195" s="4"/>
      <c r="O195" s="4"/>
      <c r="P195" s="4"/>
      <c r="Q195" s="4"/>
      <c r="R195" s="4"/>
      <c r="S195" s="4"/>
      <c r="T195" s="4"/>
      <c r="U195" s="4"/>
      <c r="V195" s="4"/>
      <c r="W195" s="4"/>
      <c r="X195" s="4"/>
      <c r="Y195" s="4"/>
      <c r="Z195" s="4"/>
      <c r="AA195" s="4"/>
      <c r="AB195" s="4"/>
      <c r="AC195" s="4"/>
      <c r="AD195" s="4"/>
      <c r="AE195" s="4"/>
      <c r="AF195" s="4"/>
      <c r="AG195" s="4"/>
      <c r="AH195" s="4"/>
      <c r="AI195" s="4"/>
      <c r="AJ195" s="4"/>
      <c r="AK195" s="4"/>
      <c r="AL195" s="4"/>
      <c r="AM195" s="4"/>
      <c r="AN195" s="4"/>
      <c r="AO195" s="4"/>
      <c r="AP195" s="4"/>
    </row>
    <row r="196" spans="1:42" x14ac:dyDescent="0.25">
      <c r="A196" s="6">
        <v>197</v>
      </c>
      <c r="B196" s="5"/>
      <c r="C196" s="4"/>
      <c r="D196" s="4"/>
      <c r="E196" s="4"/>
      <c r="F196" s="4"/>
      <c r="G196" s="4"/>
      <c r="H196" s="4"/>
      <c r="I196" s="4"/>
      <c r="J196" s="4"/>
      <c r="K196" s="4"/>
      <c r="L196" s="4"/>
      <c r="M196" s="4"/>
      <c r="N196" s="4"/>
      <c r="O196" s="4"/>
      <c r="P196" s="4"/>
      <c r="Q196" s="4"/>
      <c r="R196" s="4"/>
      <c r="S196" s="4"/>
      <c r="T196" s="4"/>
      <c r="U196" s="4"/>
      <c r="V196" s="4"/>
      <c r="W196" s="4"/>
      <c r="X196" s="4"/>
      <c r="Y196" s="4"/>
      <c r="Z196" s="4"/>
      <c r="AA196" s="4"/>
      <c r="AB196" s="4"/>
      <c r="AC196" s="4"/>
      <c r="AD196" s="4"/>
      <c r="AE196" s="4"/>
      <c r="AF196" s="4"/>
      <c r="AG196" s="4"/>
      <c r="AH196" s="4"/>
      <c r="AI196" s="4"/>
      <c r="AJ196" s="4"/>
      <c r="AK196" s="4"/>
      <c r="AL196" s="4"/>
      <c r="AM196" s="4"/>
      <c r="AN196" s="4"/>
      <c r="AO196" s="4"/>
      <c r="AP196" s="4"/>
    </row>
    <row r="197" spans="1:42" x14ac:dyDescent="0.25">
      <c r="A197" s="6">
        <v>198</v>
      </c>
      <c r="B197" s="5"/>
      <c r="C197" s="4"/>
      <c r="D197" s="4"/>
      <c r="E197" s="4"/>
      <c r="F197" s="4"/>
      <c r="G197" s="4"/>
      <c r="H197" s="4"/>
      <c r="I197" s="4"/>
      <c r="J197" s="4"/>
      <c r="K197" s="4"/>
      <c r="L197" s="4"/>
      <c r="M197" s="4"/>
      <c r="N197" s="4"/>
      <c r="O197" s="4"/>
      <c r="P197" s="4"/>
      <c r="Q197" s="4"/>
      <c r="R197" s="4"/>
      <c r="S197" s="4"/>
      <c r="T197" s="4"/>
      <c r="U197" s="4"/>
      <c r="V197" s="4"/>
      <c r="W197" s="4"/>
      <c r="X197" s="4"/>
      <c r="Y197" s="4"/>
      <c r="Z197" s="4"/>
      <c r="AA197" s="4"/>
      <c r="AB197" s="4"/>
      <c r="AC197" s="4"/>
      <c r="AD197" s="4"/>
      <c r="AE197" s="4"/>
      <c r="AF197" s="4"/>
      <c r="AG197" s="4"/>
      <c r="AH197" s="4"/>
      <c r="AI197" s="4"/>
      <c r="AJ197" s="4"/>
      <c r="AK197" s="4"/>
      <c r="AL197" s="4"/>
      <c r="AM197" s="4"/>
      <c r="AN197" s="4"/>
      <c r="AO197" s="4"/>
      <c r="AP197" s="4"/>
    </row>
    <row r="198" spans="1:42" x14ac:dyDescent="0.25">
      <c r="A198" s="6">
        <v>199</v>
      </c>
      <c r="B198" s="5"/>
      <c r="C198" s="4"/>
      <c r="D198" s="4"/>
      <c r="E198" s="4"/>
      <c r="F198" s="4"/>
      <c r="G198" s="4"/>
      <c r="H198" s="4"/>
      <c r="I198" s="4"/>
      <c r="J198" s="4"/>
      <c r="K198" s="4"/>
      <c r="L198" s="4"/>
      <c r="M198" s="4"/>
      <c r="N198" s="4"/>
      <c r="O198" s="4"/>
      <c r="P198" s="4"/>
      <c r="Q198" s="4"/>
      <c r="R198" s="4"/>
      <c r="S198" s="4"/>
      <c r="T198" s="4"/>
      <c r="U198" s="4"/>
      <c r="V198" s="4"/>
      <c r="W198" s="4"/>
      <c r="X198" s="4"/>
      <c r="Y198" s="4"/>
      <c r="Z198" s="4"/>
      <c r="AA198" s="4"/>
      <c r="AB198" s="4"/>
      <c r="AC198" s="4"/>
      <c r="AD198" s="4"/>
      <c r="AE198" s="4"/>
      <c r="AF198" s="4"/>
      <c r="AG198" s="4"/>
      <c r="AH198" s="4"/>
      <c r="AI198" s="4"/>
      <c r="AJ198" s="4"/>
      <c r="AK198" s="4"/>
      <c r="AL198" s="4"/>
      <c r="AM198" s="4"/>
      <c r="AN198" s="4"/>
      <c r="AO198" s="4"/>
      <c r="AP198" s="4"/>
    </row>
    <row r="199" spans="1:42" x14ac:dyDescent="0.25">
      <c r="A199" s="7">
        <v>200</v>
      </c>
      <c r="B199" s="8"/>
      <c r="C199" s="9"/>
      <c r="D199" s="9"/>
      <c r="E199" s="9"/>
      <c r="F199" s="9"/>
      <c r="G199" s="9"/>
      <c r="H199" s="9"/>
      <c r="I199" s="9"/>
      <c r="J199" s="9"/>
      <c r="K199" s="9"/>
      <c r="L199" s="9"/>
      <c r="M199" s="9"/>
      <c r="N199" s="9"/>
      <c r="O199" s="9"/>
      <c r="P199" s="9"/>
      <c r="Q199" s="9"/>
      <c r="R199" s="9"/>
      <c r="S199" s="9"/>
      <c r="T199" s="9"/>
      <c r="U199" s="9"/>
      <c r="V199" s="9"/>
      <c r="W199" s="9"/>
      <c r="X199" s="9"/>
      <c r="Y199" s="9"/>
      <c r="Z199" s="9"/>
      <c r="AA199" s="9"/>
      <c r="AB199" s="9"/>
      <c r="AC199" s="9"/>
      <c r="AD199" s="9"/>
      <c r="AE199" s="9"/>
      <c r="AF199" s="9"/>
      <c r="AG199" s="4"/>
      <c r="AH199" s="4"/>
      <c r="AI199" s="4"/>
      <c r="AJ199" s="4"/>
      <c r="AK199" s="4"/>
      <c r="AL199" s="4"/>
      <c r="AM199" s="4"/>
      <c r="AN199" s="4"/>
      <c r="AO199" s="4"/>
      <c r="AP199" s="4"/>
    </row>
    <row r="200" spans="1:42" x14ac:dyDescent="0.25">
      <c r="A200" s="6">
        <v>201</v>
      </c>
      <c r="B200" s="5"/>
      <c r="C200" s="4"/>
      <c r="D200" s="4"/>
      <c r="E200" s="4"/>
      <c r="F200" s="4"/>
      <c r="G200" s="4"/>
      <c r="H200" s="4"/>
      <c r="I200" s="4"/>
      <c r="J200" s="4"/>
      <c r="K200" s="4"/>
      <c r="L200" s="4"/>
      <c r="M200" s="4"/>
      <c r="N200" s="4"/>
      <c r="O200" s="4"/>
      <c r="P200" s="4"/>
      <c r="Q200" s="4"/>
      <c r="R200" s="4"/>
      <c r="S200" s="4"/>
      <c r="T200" s="4"/>
      <c r="U200" s="4"/>
      <c r="V200" s="4"/>
      <c r="W200" s="4"/>
      <c r="X200" s="4"/>
      <c r="Y200" s="4"/>
      <c r="Z200" s="4"/>
      <c r="AA200" s="4"/>
      <c r="AB200" s="4"/>
      <c r="AC200" s="4"/>
      <c r="AD200" s="4"/>
      <c r="AE200" s="4"/>
      <c r="AF200" s="4"/>
      <c r="AG200" s="4"/>
      <c r="AH200" s="4"/>
      <c r="AI200" s="4"/>
      <c r="AJ200" s="4"/>
      <c r="AK200" s="4"/>
      <c r="AL200" s="4"/>
      <c r="AM200" s="4"/>
      <c r="AN200" s="4"/>
      <c r="AO200" s="4"/>
      <c r="AP200" s="4"/>
    </row>
    <row r="201" spans="1:42" x14ac:dyDescent="0.25">
      <c r="A201" s="7">
        <v>202</v>
      </c>
      <c r="B201" s="8"/>
      <c r="C201" s="9"/>
      <c r="D201" s="9"/>
      <c r="E201" s="9"/>
      <c r="F201" s="9"/>
      <c r="G201" s="9"/>
      <c r="H201" s="9"/>
      <c r="I201" s="9"/>
      <c r="J201" s="9"/>
      <c r="K201" s="9"/>
      <c r="L201" s="9"/>
      <c r="M201" s="9"/>
      <c r="N201" s="9"/>
      <c r="O201" s="9"/>
      <c r="P201" s="9"/>
      <c r="Q201" s="9"/>
      <c r="R201" s="9"/>
      <c r="S201" s="9"/>
      <c r="T201" s="9"/>
      <c r="U201" s="9"/>
      <c r="V201" s="9"/>
      <c r="W201" s="9"/>
      <c r="X201" s="9"/>
      <c r="Y201" s="9"/>
      <c r="Z201" s="9"/>
      <c r="AA201" s="9"/>
      <c r="AB201" s="9"/>
      <c r="AC201" s="9"/>
      <c r="AD201" s="9"/>
      <c r="AE201" s="9"/>
      <c r="AF201" s="9"/>
      <c r="AG201" s="4"/>
      <c r="AH201" s="4"/>
      <c r="AI201" s="4"/>
      <c r="AJ201" s="4"/>
      <c r="AK201" s="4"/>
      <c r="AL201" s="4"/>
      <c r="AM201" s="4"/>
      <c r="AN201" s="4"/>
      <c r="AO201" s="4"/>
      <c r="AP201" s="4"/>
    </row>
    <row r="202" spans="1:42" x14ac:dyDescent="0.25">
      <c r="A202" s="6">
        <v>203</v>
      </c>
      <c r="B202" s="5"/>
      <c r="C202" s="4"/>
      <c r="D202" s="4"/>
      <c r="E202" s="4"/>
      <c r="F202" s="4"/>
      <c r="G202" s="4"/>
      <c r="H202" s="4"/>
      <c r="I202" s="4"/>
      <c r="J202" s="4"/>
      <c r="K202" s="4"/>
      <c r="L202" s="4"/>
      <c r="M202" s="4"/>
      <c r="N202" s="4"/>
      <c r="O202" s="4"/>
      <c r="P202" s="4"/>
      <c r="Q202" s="4"/>
      <c r="R202" s="4"/>
      <c r="S202" s="4"/>
      <c r="T202" s="4"/>
      <c r="U202" s="4"/>
      <c r="V202" s="4"/>
      <c r="W202" s="4"/>
      <c r="X202" s="4"/>
      <c r="Y202" s="4"/>
      <c r="Z202" s="4"/>
      <c r="AA202" s="4"/>
      <c r="AB202" s="4"/>
      <c r="AC202" s="4"/>
      <c r="AD202" s="4"/>
      <c r="AE202" s="4"/>
      <c r="AF202" s="4"/>
      <c r="AG202" s="4"/>
      <c r="AH202" s="4"/>
      <c r="AI202" s="4"/>
      <c r="AJ202" s="4"/>
      <c r="AK202" s="4"/>
      <c r="AL202" s="4"/>
      <c r="AM202" s="4"/>
      <c r="AN202" s="4"/>
      <c r="AO202" s="4"/>
      <c r="AP202" s="4"/>
    </row>
    <row r="203" spans="1:42" x14ac:dyDescent="0.25">
      <c r="A203" s="7">
        <v>204</v>
      </c>
      <c r="B203" s="8"/>
      <c r="C203" s="9"/>
      <c r="D203" s="9"/>
      <c r="E203" s="9"/>
      <c r="F203" s="9"/>
      <c r="G203" s="9"/>
      <c r="H203" s="9"/>
      <c r="I203" s="9"/>
      <c r="J203" s="9"/>
      <c r="K203" s="9"/>
      <c r="L203" s="9"/>
      <c r="M203" s="9"/>
      <c r="N203" s="9"/>
      <c r="O203" s="9"/>
      <c r="P203" s="9"/>
      <c r="Q203" s="9"/>
      <c r="R203" s="9"/>
      <c r="S203" s="9"/>
      <c r="T203" s="9"/>
      <c r="U203" s="9"/>
      <c r="V203" s="9"/>
      <c r="W203" s="9"/>
      <c r="X203" s="9"/>
      <c r="Y203" s="9"/>
      <c r="Z203" s="9"/>
      <c r="AA203" s="9"/>
      <c r="AB203" s="9"/>
      <c r="AC203" s="9"/>
      <c r="AD203" s="9"/>
      <c r="AE203" s="9"/>
      <c r="AF203" s="9"/>
      <c r="AG203" s="4"/>
      <c r="AH203" s="4"/>
      <c r="AI203" s="4"/>
      <c r="AJ203" s="4"/>
      <c r="AK203" s="4"/>
      <c r="AL203" s="4"/>
      <c r="AM203" s="4"/>
      <c r="AN203" s="4"/>
      <c r="AO203" s="4"/>
      <c r="AP203" s="4"/>
    </row>
    <row r="204" spans="1:42" x14ac:dyDescent="0.25">
      <c r="A204" s="6">
        <v>205</v>
      </c>
      <c r="B204" s="5"/>
      <c r="C204" s="4"/>
      <c r="D204" s="4"/>
      <c r="E204" s="4"/>
      <c r="F204" s="4"/>
      <c r="G204" s="4"/>
      <c r="H204" s="4"/>
      <c r="I204" s="4"/>
      <c r="J204" s="4"/>
      <c r="K204" s="4"/>
      <c r="L204" s="4"/>
      <c r="M204" s="4"/>
      <c r="N204" s="4"/>
      <c r="O204" s="4"/>
      <c r="P204" s="4"/>
      <c r="Q204" s="4"/>
      <c r="R204" s="4"/>
      <c r="S204" s="4"/>
      <c r="T204" s="4"/>
      <c r="U204" s="4"/>
      <c r="V204" s="4"/>
      <c r="W204" s="4"/>
      <c r="X204" s="4"/>
      <c r="Y204" s="4"/>
      <c r="Z204" s="4"/>
      <c r="AA204" s="4"/>
      <c r="AB204" s="4"/>
      <c r="AC204" s="4"/>
      <c r="AD204" s="4"/>
      <c r="AE204" s="4"/>
      <c r="AF204" s="4"/>
      <c r="AG204" s="4"/>
      <c r="AH204" s="4"/>
      <c r="AI204" s="4"/>
      <c r="AJ204" s="4"/>
      <c r="AK204" s="4"/>
      <c r="AL204" s="4"/>
      <c r="AM204" s="4"/>
      <c r="AN204" s="4"/>
      <c r="AO204" s="4"/>
      <c r="AP204" s="4"/>
    </row>
    <row r="205" spans="1:42" x14ac:dyDescent="0.25">
      <c r="A205" s="7">
        <v>206</v>
      </c>
      <c r="B205" s="8"/>
      <c r="C205" s="9"/>
      <c r="D205" s="9"/>
      <c r="E205" s="9"/>
      <c r="F205" s="9"/>
      <c r="G205" s="9"/>
      <c r="H205" s="9"/>
      <c r="I205" s="9"/>
      <c r="J205" s="9"/>
      <c r="K205" s="9"/>
      <c r="L205" s="9"/>
      <c r="M205" s="9"/>
      <c r="N205" s="9"/>
      <c r="O205" s="9"/>
      <c r="P205" s="9"/>
      <c r="Q205" s="9"/>
      <c r="R205" s="9"/>
      <c r="S205" s="9"/>
      <c r="T205" s="9"/>
      <c r="U205" s="9"/>
      <c r="V205" s="9"/>
      <c r="W205" s="9"/>
      <c r="X205" s="9"/>
      <c r="Y205" s="9"/>
      <c r="Z205" s="9"/>
      <c r="AA205" s="9"/>
      <c r="AB205" s="9"/>
      <c r="AC205" s="9"/>
      <c r="AD205" s="9"/>
      <c r="AE205" s="9"/>
      <c r="AF205" s="9"/>
      <c r="AG205" s="4"/>
      <c r="AH205" s="4"/>
      <c r="AI205" s="4"/>
      <c r="AJ205" s="4"/>
      <c r="AK205" s="4"/>
      <c r="AL205" s="4"/>
      <c r="AM205" s="4"/>
      <c r="AN205" s="4"/>
      <c r="AO205" s="4"/>
      <c r="AP205" s="4"/>
    </row>
    <row r="206" spans="1:42" x14ac:dyDescent="0.25">
      <c r="A206" s="6">
        <v>207</v>
      </c>
      <c r="B206" s="5"/>
      <c r="C206" s="4"/>
      <c r="D206" s="4"/>
      <c r="E206" s="4"/>
      <c r="F206" s="4"/>
      <c r="G206" s="4"/>
      <c r="H206" s="4"/>
      <c r="I206" s="4"/>
      <c r="J206" s="4"/>
      <c r="K206" s="4"/>
      <c r="L206" s="4"/>
      <c r="M206" s="4"/>
      <c r="N206" s="4"/>
      <c r="O206" s="4"/>
      <c r="P206" s="4"/>
      <c r="Q206" s="4"/>
      <c r="R206" s="4"/>
      <c r="S206" s="4"/>
      <c r="T206" s="4"/>
      <c r="U206" s="4"/>
      <c r="V206" s="4"/>
      <c r="W206" s="4"/>
      <c r="X206" s="4"/>
      <c r="Y206" s="4"/>
      <c r="Z206" s="4"/>
      <c r="AA206" s="4"/>
      <c r="AB206" s="4"/>
      <c r="AC206" s="4"/>
      <c r="AD206" s="4"/>
      <c r="AE206" s="4"/>
      <c r="AF206" s="4"/>
      <c r="AG206" s="4"/>
      <c r="AH206" s="4"/>
      <c r="AI206" s="4"/>
      <c r="AJ206" s="4"/>
      <c r="AK206" s="4"/>
      <c r="AL206" s="4"/>
      <c r="AM206" s="4"/>
      <c r="AN206" s="4"/>
      <c r="AO206" s="4"/>
      <c r="AP206" s="4"/>
    </row>
    <row r="207" spans="1:42" x14ac:dyDescent="0.25">
      <c r="A207" s="7">
        <v>208</v>
      </c>
      <c r="B207" s="8"/>
      <c r="C207" s="9"/>
      <c r="D207" s="9"/>
      <c r="E207" s="9"/>
      <c r="F207" s="9"/>
      <c r="G207" s="9"/>
      <c r="H207" s="9"/>
      <c r="I207" s="9"/>
      <c r="J207" s="9"/>
      <c r="K207" s="9"/>
      <c r="L207" s="9"/>
      <c r="M207" s="9"/>
      <c r="N207" s="9"/>
      <c r="O207" s="9"/>
      <c r="P207" s="9"/>
      <c r="Q207" s="9"/>
      <c r="R207" s="9"/>
      <c r="S207" s="9"/>
      <c r="T207" s="9"/>
      <c r="U207" s="9"/>
      <c r="V207" s="9"/>
      <c r="W207" s="9"/>
      <c r="X207" s="9"/>
      <c r="Y207" s="9"/>
      <c r="Z207" s="9"/>
      <c r="AA207" s="9"/>
      <c r="AB207" s="9"/>
      <c r="AC207" s="9"/>
      <c r="AD207" s="9"/>
      <c r="AE207" s="9"/>
      <c r="AF207" s="9"/>
      <c r="AG207" s="4"/>
      <c r="AH207" s="4"/>
      <c r="AI207" s="4"/>
      <c r="AJ207" s="4"/>
      <c r="AK207" s="4"/>
      <c r="AL207" s="4"/>
      <c r="AM207" s="4"/>
      <c r="AN207" s="4"/>
      <c r="AO207" s="4"/>
      <c r="AP207" s="4"/>
    </row>
    <row r="208" spans="1:42" x14ac:dyDescent="0.25">
      <c r="A208" s="6">
        <v>209</v>
      </c>
      <c r="B208" s="5"/>
      <c r="C208" s="4"/>
      <c r="D208" s="4"/>
      <c r="E208" s="4"/>
      <c r="F208" s="4"/>
      <c r="G208" s="4"/>
      <c r="H208" s="4"/>
      <c r="I208" s="4"/>
      <c r="J208" s="4"/>
      <c r="K208" s="4"/>
      <c r="L208" s="4"/>
      <c r="M208" s="4"/>
      <c r="N208" s="4"/>
      <c r="O208" s="4"/>
      <c r="P208" s="4"/>
      <c r="Q208" s="4"/>
      <c r="R208" s="4"/>
      <c r="S208" s="4"/>
      <c r="T208" s="4"/>
      <c r="U208" s="4"/>
      <c r="V208" s="4"/>
      <c r="W208" s="4"/>
      <c r="X208" s="4"/>
      <c r="Y208" s="4"/>
      <c r="Z208" s="4"/>
      <c r="AA208" s="4"/>
      <c r="AB208" s="4"/>
      <c r="AC208" s="4"/>
      <c r="AD208" s="4"/>
      <c r="AE208" s="4"/>
      <c r="AF208" s="4"/>
      <c r="AG208" s="4"/>
      <c r="AH208" s="4"/>
      <c r="AI208" s="4"/>
      <c r="AJ208" s="4"/>
      <c r="AK208" s="4"/>
      <c r="AL208" s="4"/>
      <c r="AM208" s="4"/>
      <c r="AN208" s="4"/>
      <c r="AO208" s="4"/>
      <c r="AP208" s="4"/>
    </row>
    <row r="209" spans="1:42" x14ac:dyDescent="0.25">
      <c r="A209" s="7">
        <v>210</v>
      </c>
      <c r="B209" s="8"/>
      <c r="C209" s="9"/>
      <c r="D209" s="9"/>
      <c r="E209" s="9"/>
      <c r="F209" s="9"/>
      <c r="G209" s="9"/>
      <c r="H209" s="9"/>
      <c r="I209" s="9"/>
      <c r="J209" s="9"/>
      <c r="K209" s="9"/>
      <c r="L209" s="9"/>
      <c r="M209" s="9"/>
      <c r="N209" s="9"/>
      <c r="O209" s="9"/>
      <c r="P209" s="9"/>
      <c r="Q209" s="9"/>
      <c r="R209" s="9"/>
      <c r="S209" s="9"/>
      <c r="T209" s="9"/>
      <c r="U209" s="9"/>
      <c r="V209" s="9"/>
      <c r="W209" s="9"/>
      <c r="X209" s="9"/>
      <c r="Y209" s="9"/>
      <c r="Z209" s="9"/>
      <c r="AA209" s="9"/>
      <c r="AB209" s="9"/>
      <c r="AC209" s="9"/>
      <c r="AD209" s="9"/>
      <c r="AE209" s="9"/>
      <c r="AF209" s="9"/>
      <c r="AG209" s="4"/>
      <c r="AH209" s="4"/>
      <c r="AI209" s="4"/>
      <c r="AJ209" s="4"/>
      <c r="AK209" s="4"/>
      <c r="AL209" s="4"/>
      <c r="AM209" s="4"/>
      <c r="AN209" s="4"/>
      <c r="AO209" s="4"/>
      <c r="AP209" s="4"/>
    </row>
    <row r="210" spans="1:42" x14ac:dyDescent="0.25">
      <c r="A210" s="6">
        <v>211</v>
      </c>
      <c r="B210" s="5"/>
      <c r="C210" s="4"/>
      <c r="D210" s="4"/>
      <c r="E210" s="4"/>
      <c r="F210" s="4"/>
      <c r="G210" s="4"/>
      <c r="H210" s="4"/>
      <c r="I210" s="4"/>
      <c r="J210" s="4"/>
      <c r="K210" s="4"/>
      <c r="L210" s="4"/>
      <c r="M210" s="4"/>
      <c r="N210" s="4"/>
      <c r="O210" s="4"/>
      <c r="P210" s="4"/>
      <c r="Q210" s="4"/>
      <c r="R210" s="4"/>
      <c r="S210" s="4"/>
      <c r="T210" s="4"/>
      <c r="U210" s="4"/>
      <c r="V210" s="4"/>
      <c r="W210" s="4"/>
      <c r="X210" s="4"/>
      <c r="Y210" s="4"/>
      <c r="Z210" s="4"/>
      <c r="AA210" s="4"/>
      <c r="AB210" s="4"/>
      <c r="AC210" s="4"/>
      <c r="AD210" s="4"/>
      <c r="AE210" s="4"/>
      <c r="AF210" s="4"/>
      <c r="AG210" s="4"/>
      <c r="AH210" s="4"/>
      <c r="AI210" s="4"/>
      <c r="AJ210" s="4"/>
      <c r="AK210" s="4"/>
      <c r="AL210" s="4"/>
      <c r="AM210" s="4"/>
      <c r="AN210" s="4"/>
      <c r="AO210" s="4"/>
      <c r="AP210" s="4"/>
    </row>
    <row r="211" spans="1:42" x14ac:dyDescent="0.25">
      <c r="A211" s="7">
        <v>212</v>
      </c>
      <c r="B211" s="8"/>
      <c r="C211" s="9"/>
      <c r="D211" s="9"/>
      <c r="E211" s="9"/>
      <c r="F211" s="9"/>
      <c r="G211" s="9"/>
      <c r="H211" s="9"/>
      <c r="I211" s="9"/>
      <c r="J211" s="9"/>
      <c r="K211" s="9"/>
      <c r="L211" s="9"/>
      <c r="M211" s="9"/>
      <c r="N211" s="9"/>
      <c r="O211" s="9"/>
      <c r="P211" s="9"/>
      <c r="Q211" s="9"/>
      <c r="R211" s="9"/>
      <c r="S211" s="9"/>
      <c r="T211" s="9"/>
      <c r="U211" s="9"/>
      <c r="V211" s="9"/>
      <c r="W211" s="9"/>
      <c r="X211" s="9"/>
      <c r="Y211" s="9"/>
      <c r="Z211" s="9"/>
      <c r="AA211" s="9"/>
      <c r="AB211" s="9"/>
      <c r="AC211" s="9"/>
      <c r="AD211" s="9"/>
      <c r="AE211" s="9"/>
      <c r="AF211" s="9"/>
      <c r="AG211" s="4"/>
      <c r="AH211" s="4"/>
      <c r="AI211" s="4"/>
      <c r="AJ211" s="4"/>
      <c r="AK211" s="4"/>
      <c r="AL211" s="4"/>
      <c r="AM211" s="4"/>
      <c r="AN211" s="4"/>
      <c r="AO211" s="4"/>
      <c r="AP211" s="4"/>
    </row>
    <row r="212" spans="1:42" x14ac:dyDescent="0.25">
      <c r="A212" s="6">
        <v>213</v>
      </c>
      <c r="B212" s="5"/>
      <c r="C212" s="4"/>
      <c r="D212" s="4"/>
      <c r="E212" s="4"/>
      <c r="F212" s="4"/>
      <c r="G212" s="4"/>
      <c r="H212" s="4"/>
      <c r="I212" s="4"/>
      <c r="J212" s="4"/>
      <c r="K212" s="4"/>
      <c r="L212" s="4"/>
      <c r="M212" s="4"/>
      <c r="N212" s="4"/>
      <c r="O212" s="4"/>
      <c r="P212" s="4"/>
      <c r="Q212" s="4"/>
      <c r="R212" s="4"/>
      <c r="S212" s="4"/>
      <c r="T212" s="4"/>
      <c r="U212" s="4"/>
      <c r="V212" s="4"/>
      <c r="W212" s="4"/>
      <c r="X212" s="4"/>
      <c r="Y212" s="4"/>
      <c r="Z212" s="4"/>
      <c r="AA212" s="4"/>
      <c r="AB212" s="4"/>
      <c r="AC212" s="4"/>
      <c r="AD212" s="4"/>
      <c r="AE212" s="4"/>
      <c r="AF212" s="4"/>
      <c r="AG212" s="4"/>
      <c r="AH212" s="4"/>
      <c r="AI212" s="4"/>
      <c r="AJ212" s="4"/>
      <c r="AK212" s="4"/>
      <c r="AL212" s="4"/>
      <c r="AM212" s="4"/>
      <c r="AN212" s="4"/>
      <c r="AO212" s="4"/>
      <c r="AP212" s="4"/>
    </row>
    <row r="213" spans="1:42" x14ac:dyDescent="0.25">
      <c r="A213" s="7">
        <v>214</v>
      </c>
      <c r="B213" s="8"/>
      <c r="C213" s="9"/>
      <c r="D213" s="9"/>
      <c r="E213" s="9"/>
      <c r="F213" s="9"/>
      <c r="G213" s="9"/>
      <c r="H213" s="9"/>
      <c r="I213" s="9"/>
      <c r="J213" s="9"/>
      <c r="K213" s="9"/>
      <c r="L213" s="9"/>
      <c r="M213" s="9"/>
      <c r="N213" s="9"/>
      <c r="O213" s="9"/>
      <c r="P213" s="9"/>
      <c r="Q213" s="9"/>
      <c r="R213" s="9"/>
      <c r="S213" s="9"/>
      <c r="T213" s="9"/>
      <c r="U213" s="9"/>
      <c r="V213" s="9"/>
      <c r="W213" s="9"/>
      <c r="X213" s="9"/>
      <c r="Y213" s="9"/>
      <c r="Z213" s="9"/>
      <c r="AA213" s="9"/>
      <c r="AB213" s="9"/>
      <c r="AC213" s="9"/>
      <c r="AD213" s="9"/>
      <c r="AE213" s="9"/>
      <c r="AF213" s="9"/>
      <c r="AG213" s="4"/>
      <c r="AH213" s="4"/>
      <c r="AI213" s="4"/>
      <c r="AJ213" s="4"/>
      <c r="AK213" s="4"/>
      <c r="AL213" s="4"/>
      <c r="AM213" s="4"/>
      <c r="AN213" s="4"/>
      <c r="AO213" s="4"/>
      <c r="AP213" s="4"/>
    </row>
    <row r="214" spans="1:42" x14ac:dyDescent="0.25">
      <c r="A214" s="6">
        <v>215</v>
      </c>
      <c r="B214" s="5"/>
      <c r="C214" s="4"/>
      <c r="D214" s="4"/>
      <c r="E214" s="4"/>
      <c r="F214" s="4"/>
      <c r="G214" s="4"/>
      <c r="H214" s="4"/>
      <c r="I214" s="4"/>
      <c r="J214" s="4"/>
      <c r="K214" s="4"/>
      <c r="L214" s="4"/>
      <c r="M214" s="4"/>
      <c r="N214" s="4"/>
      <c r="O214" s="4"/>
      <c r="P214" s="4"/>
      <c r="Q214" s="4"/>
      <c r="R214" s="4"/>
      <c r="S214" s="4"/>
      <c r="T214" s="4"/>
      <c r="U214" s="4"/>
      <c r="V214" s="4"/>
      <c r="W214" s="4"/>
      <c r="X214" s="4"/>
      <c r="Y214" s="4"/>
      <c r="Z214" s="4"/>
      <c r="AA214" s="4"/>
      <c r="AB214" s="4"/>
      <c r="AC214" s="4"/>
      <c r="AD214" s="4"/>
      <c r="AE214" s="4"/>
      <c r="AF214" s="4"/>
      <c r="AG214" s="4"/>
      <c r="AH214" s="4"/>
      <c r="AI214" s="4"/>
      <c r="AJ214" s="4"/>
      <c r="AK214" s="4"/>
      <c r="AL214" s="4"/>
      <c r="AM214" s="4"/>
      <c r="AN214" s="4"/>
      <c r="AO214" s="4"/>
      <c r="AP214" s="4"/>
    </row>
    <row r="215" spans="1:42" x14ac:dyDescent="0.25">
      <c r="A215" s="7">
        <v>216</v>
      </c>
      <c r="B215" s="8"/>
      <c r="C215" s="9"/>
      <c r="D215" s="9"/>
      <c r="E215" s="9"/>
      <c r="F215" s="9"/>
      <c r="G215" s="9"/>
      <c r="H215" s="9"/>
      <c r="I215" s="9"/>
      <c r="J215" s="9"/>
      <c r="K215" s="9"/>
      <c r="L215" s="9"/>
      <c r="M215" s="9"/>
      <c r="N215" s="9"/>
      <c r="O215" s="9"/>
      <c r="P215" s="9"/>
      <c r="Q215" s="9"/>
      <c r="R215" s="9"/>
      <c r="S215" s="9"/>
      <c r="T215" s="9"/>
      <c r="U215" s="9"/>
      <c r="V215" s="9"/>
      <c r="W215" s="9"/>
      <c r="X215" s="9"/>
      <c r="Y215" s="9"/>
      <c r="Z215" s="9"/>
      <c r="AA215" s="9"/>
      <c r="AB215" s="9"/>
      <c r="AC215" s="9"/>
      <c r="AD215" s="9"/>
      <c r="AE215" s="9"/>
      <c r="AF215" s="9"/>
      <c r="AG215" s="4"/>
      <c r="AH215" s="4"/>
      <c r="AI215" s="4"/>
      <c r="AJ215" s="4"/>
      <c r="AK215" s="4"/>
      <c r="AL215" s="4"/>
      <c r="AM215" s="4"/>
      <c r="AN215" s="4"/>
      <c r="AO215" s="4"/>
      <c r="AP215" s="4"/>
    </row>
    <row r="216" spans="1:42" x14ac:dyDescent="0.25">
      <c r="A216" s="6">
        <v>217</v>
      </c>
      <c r="B216" s="5"/>
      <c r="C216" s="4"/>
      <c r="D216" s="4"/>
      <c r="E216" s="4"/>
      <c r="F216" s="4"/>
      <c r="G216" s="4"/>
      <c r="H216" s="4"/>
      <c r="I216" s="4"/>
      <c r="J216" s="4"/>
      <c r="K216" s="4"/>
      <c r="L216" s="4"/>
      <c r="M216" s="4"/>
      <c r="N216" s="4"/>
      <c r="O216" s="4"/>
      <c r="P216" s="4"/>
      <c r="Q216" s="4"/>
      <c r="R216" s="4"/>
      <c r="S216" s="4"/>
      <c r="T216" s="4"/>
      <c r="U216" s="4"/>
      <c r="V216" s="4"/>
      <c r="W216" s="4"/>
      <c r="X216" s="4"/>
      <c r="Y216" s="4"/>
      <c r="Z216" s="4"/>
      <c r="AA216" s="4"/>
      <c r="AB216" s="4"/>
      <c r="AC216" s="4"/>
      <c r="AD216" s="4"/>
      <c r="AE216" s="4"/>
      <c r="AF216" s="4"/>
      <c r="AG216" s="4"/>
      <c r="AH216" s="4"/>
      <c r="AI216" s="4"/>
      <c r="AJ216" s="4"/>
      <c r="AK216" s="4"/>
      <c r="AL216" s="4"/>
      <c r="AM216" s="4"/>
      <c r="AN216" s="4"/>
      <c r="AO216" s="4"/>
      <c r="AP216" s="4"/>
    </row>
    <row r="217" spans="1:42" x14ac:dyDescent="0.25">
      <c r="A217" s="7">
        <v>218</v>
      </c>
      <c r="B217" s="8"/>
      <c r="C217" s="9"/>
      <c r="D217" s="9"/>
      <c r="E217" s="9"/>
      <c r="F217" s="9"/>
      <c r="G217" s="9"/>
      <c r="H217" s="9"/>
      <c r="I217" s="9"/>
      <c r="J217" s="9"/>
      <c r="K217" s="9"/>
      <c r="L217" s="9"/>
      <c r="M217" s="9"/>
      <c r="N217" s="9"/>
      <c r="O217" s="9"/>
      <c r="P217" s="9"/>
      <c r="Q217" s="9"/>
      <c r="R217" s="9"/>
      <c r="S217" s="9"/>
      <c r="T217" s="9"/>
      <c r="U217" s="9"/>
      <c r="V217" s="9"/>
      <c r="W217" s="9"/>
      <c r="X217" s="9"/>
      <c r="Y217" s="9"/>
      <c r="Z217" s="9"/>
      <c r="AA217" s="9"/>
      <c r="AB217" s="9"/>
      <c r="AC217" s="9"/>
      <c r="AD217" s="9"/>
      <c r="AE217" s="9"/>
      <c r="AF217" s="9"/>
      <c r="AG217" s="4"/>
      <c r="AH217" s="4"/>
      <c r="AI217" s="4"/>
      <c r="AJ217" s="4"/>
      <c r="AK217" s="4"/>
      <c r="AL217" s="4"/>
      <c r="AM217" s="4"/>
      <c r="AN217" s="4"/>
      <c r="AO217" s="4"/>
      <c r="AP217" s="4"/>
    </row>
    <row r="218" spans="1:42" x14ac:dyDescent="0.25">
      <c r="A218" s="6">
        <v>219</v>
      </c>
      <c r="B218" s="5"/>
      <c r="C218" s="4"/>
      <c r="D218" s="4"/>
      <c r="E218" s="4"/>
      <c r="F218" s="4"/>
      <c r="G218" s="4"/>
      <c r="H218" s="4"/>
      <c r="I218" s="4"/>
      <c r="J218" s="4"/>
      <c r="K218" s="4"/>
      <c r="L218" s="4"/>
      <c r="M218" s="4"/>
      <c r="N218" s="4"/>
      <c r="O218" s="4"/>
      <c r="P218" s="4"/>
      <c r="Q218" s="4"/>
      <c r="R218" s="4"/>
      <c r="S218" s="4"/>
      <c r="T218" s="4"/>
      <c r="U218" s="4"/>
      <c r="V218" s="4"/>
      <c r="W218" s="4"/>
      <c r="X218" s="4"/>
      <c r="Y218" s="4"/>
      <c r="Z218" s="4"/>
      <c r="AA218" s="4"/>
      <c r="AB218" s="4"/>
      <c r="AC218" s="4"/>
      <c r="AD218" s="4"/>
      <c r="AE218" s="4"/>
      <c r="AF218" s="4"/>
      <c r="AG218" s="4"/>
      <c r="AH218" s="4"/>
      <c r="AI218" s="4"/>
      <c r="AJ218" s="4"/>
      <c r="AK218" s="4"/>
      <c r="AL218" s="4"/>
      <c r="AM218" s="4"/>
      <c r="AN218" s="4"/>
      <c r="AO218" s="4"/>
      <c r="AP218" s="4"/>
    </row>
    <row r="219" spans="1:42" x14ac:dyDescent="0.25">
      <c r="A219" s="7">
        <v>220</v>
      </c>
      <c r="B219" s="8"/>
      <c r="C219" s="9"/>
      <c r="D219" s="9"/>
      <c r="E219" s="9"/>
      <c r="F219" s="9"/>
      <c r="G219" s="9"/>
      <c r="H219" s="9"/>
      <c r="I219" s="9"/>
      <c r="J219" s="9"/>
      <c r="K219" s="9"/>
      <c r="L219" s="9"/>
      <c r="M219" s="9"/>
      <c r="N219" s="9"/>
      <c r="O219" s="9"/>
      <c r="P219" s="9"/>
      <c r="Q219" s="9"/>
      <c r="R219" s="9"/>
      <c r="S219" s="9"/>
      <c r="T219" s="9"/>
      <c r="U219" s="9"/>
      <c r="V219" s="9"/>
      <c r="W219" s="9"/>
      <c r="X219" s="9"/>
      <c r="Y219" s="9"/>
      <c r="Z219" s="9"/>
      <c r="AA219" s="9"/>
      <c r="AB219" s="9"/>
      <c r="AC219" s="9"/>
      <c r="AD219" s="9"/>
      <c r="AE219" s="9"/>
      <c r="AF219" s="9"/>
      <c r="AG219" s="4"/>
      <c r="AH219" s="4"/>
      <c r="AI219" s="4"/>
      <c r="AJ219" s="4"/>
      <c r="AK219" s="4"/>
      <c r="AL219" s="4"/>
      <c r="AM219" s="4"/>
      <c r="AN219" s="4"/>
      <c r="AO219" s="4"/>
      <c r="AP219" s="4"/>
    </row>
    <row r="220" spans="1:42" x14ac:dyDescent="0.25">
      <c r="A220" s="6">
        <v>221</v>
      </c>
      <c r="B220" s="5"/>
      <c r="C220" s="4"/>
      <c r="D220" s="4"/>
      <c r="E220" s="4"/>
      <c r="F220" s="4"/>
      <c r="G220" s="4"/>
      <c r="H220" s="4"/>
      <c r="I220" s="4"/>
      <c r="J220" s="4"/>
      <c r="K220" s="4"/>
      <c r="L220" s="4"/>
      <c r="M220" s="4"/>
      <c r="N220" s="4"/>
      <c r="O220" s="4"/>
      <c r="P220" s="4"/>
      <c r="Q220" s="4"/>
      <c r="R220" s="4"/>
      <c r="S220" s="4"/>
      <c r="T220" s="4"/>
      <c r="U220" s="4"/>
      <c r="V220" s="4"/>
      <c r="W220" s="4"/>
      <c r="X220" s="4"/>
      <c r="Y220" s="4"/>
      <c r="Z220" s="4"/>
      <c r="AA220" s="4"/>
      <c r="AB220" s="4"/>
      <c r="AC220" s="4"/>
      <c r="AD220" s="4"/>
      <c r="AE220" s="4"/>
      <c r="AF220" s="4"/>
      <c r="AG220" s="4"/>
      <c r="AH220" s="4"/>
      <c r="AI220" s="4"/>
      <c r="AJ220" s="4"/>
      <c r="AK220" s="4"/>
      <c r="AL220" s="4"/>
      <c r="AM220" s="4"/>
      <c r="AN220" s="4"/>
      <c r="AO220" s="4"/>
      <c r="AP220" s="4"/>
    </row>
    <row r="221" spans="1:42" x14ac:dyDescent="0.25">
      <c r="A221" s="7">
        <v>222</v>
      </c>
      <c r="B221" s="8"/>
      <c r="C221" s="9"/>
      <c r="D221" s="9"/>
      <c r="E221" s="9"/>
      <c r="F221" s="9"/>
      <c r="G221" s="9"/>
      <c r="H221" s="9"/>
      <c r="I221" s="9"/>
      <c r="J221" s="9"/>
      <c r="K221" s="9"/>
      <c r="L221" s="9"/>
      <c r="M221" s="9"/>
      <c r="N221" s="9"/>
      <c r="O221" s="9"/>
      <c r="P221" s="9"/>
      <c r="Q221" s="9"/>
      <c r="R221" s="9"/>
      <c r="S221" s="9"/>
      <c r="T221" s="9"/>
      <c r="U221" s="9"/>
      <c r="V221" s="9"/>
      <c r="W221" s="9"/>
      <c r="X221" s="9"/>
      <c r="Y221" s="9"/>
      <c r="Z221" s="9"/>
      <c r="AA221" s="9"/>
      <c r="AB221" s="9"/>
      <c r="AC221" s="9"/>
      <c r="AD221" s="9"/>
      <c r="AE221" s="9"/>
      <c r="AF221" s="9"/>
      <c r="AG221" s="4"/>
      <c r="AH221" s="4"/>
      <c r="AI221" s="4"/>
      <c r="AJ221" s="4"/>
      <c r="AK221" s="4"/>
      <c r="AL221" s="4"/>
      <c r="AM221" s="4"/>
      <c r="AN221" s="4"/>
      <c r="AO221" s="4"/>
      <c r="AP221" s="4"/>
    </row>
    <row r="222" spans="1:42" x14ac:dyDescent="0.25">
      <c r="A222" s="6">
        <v>223</v>
      </c>
      <c r="B222" s="5"/>
      <c r="C222" s="4"/>
      <c r="D222" s="4"/>
      <c r="E222" s="4"/>
      <c r="F222" s="4"/>
      <c r="G222" s="4"/>
      <c r="H222" s="4"/>
      <c r="I222" s="4"/>
      <c r="J222" s="4"/>
      <c r="K222" s="4"/>
      <c r="L222" s="4"/>
      <c r="M222" s="4"/>
      <c r="N222" s="4"/>
      <c r="O222" s="4"/>
      <c r="P222" s="4"/>
      <c r="Q222" s="4"/>
      <c r="R222" s="4"/>
      <c r="S222" s="4"/>
      <c r="T222" s="4"/>
      <c r="U222" s="4"/>
      <c r="V222" s="4"/>
      <c r="W222" s="4"/>
      <c r="X222" s="4"/>
      <c r="Y222" s="4"/>
      <c r="Z222" s="4"/>
      <c r="AA222" s="4"/>
      <c r="AB222" s="4"/>
      <c r="AC222" s="4"/>
      <c r="AD222" s="4"/>
      <c r="AE222" s="4"/>
      <c r="AF222" s="4"/>
      <c r="AG222" s="4"/>
      <c r="AH222" s="4"/>
      <c r="AI222" s="4"/>
      <c r="AJ222" s="4"/>
      <c r="AK222" s="4"/>
      <c r="AL222" s="4"/>
      <c r="AM222" s="4"/>
      <c r="AN222" s="4"/>
      <c r="AO222" s="4"/>
      <c r="AP222" s="4"/>
    </row>
    <row r="223" spans="1:42" x14ac:dyDescent="0.25">
      <c r="A223" s="7">
        <v>224</v>
      </c>
      <c r="B223" s="8"/>
      <c r="C223" s="9"/>
      <c r="D223" s="9"/>
      <c r="E223" s="9"/>
      <c r="F223" s="9"/>
      <c r="G223" s="9"/>
      <c r="H223" s="9"/>
      <c r="I223" s="9"/>
      <c r="J223" s="9"/>
      <c r="K223" s="9"/>
      <c r="L223" s="9"/>
      <c r="M223" s="9"/>
      <c r="N223" s="9"/>
      <c r="O223" s="9"/>
      <c r="P223" s="9"/>
      <c r="Q223" s="9"/>
      <c r="R223" s="9"/>
      <c r="S223" s="9"/>
      <c r="T223" s="9"/>
      <c r="U223" s="9"/>
      <c r="V223" s="9"/>
      <c r="W223" s="9"/>
      <c r="X223" s="9"/>
      <c r="Y223" s="9"/>
      <c r="Z223" s="9"/>
      <c r="AA223" s="9"/>
      <c r="AB223" s="9"/>
      <c r="AC223" s="9"/>
      <c r="AD223" s="9"/>
      <c r="AE223" s="9"/>
      <c r="AF223" s="9"/>
      <c r="AG223" s="4"/>
      <c r="AH223" s="4"/>
      <c r="AI223" s="4"/>
      <c r="AJ223" s="4"/>
      <c r="AK223" s="4"/>
      <c r="AL223" s="4"/>
      <c r="AM223" s="4"/>
      <c r="AN223" s="4"/>
      <c r="AO223" s="4"/>
      <c r="AP223" s="4"/>
    </row>
    <row r="224" spans="1:42" x14ac:dyDescent="0.25">
      <c r="A224" s="6">
        <v>225</v>
      </c>
      <c r="B224" s="5"/>
      <c r="C224" s="4"/>
      <c r="D224" s="4"/>
      <c r="E224" s="4"/>
      <c r="F224" s="4"/>
      <c r="G224" s="4"/>
      <c r="H224" s="4"/>
      <c r="I224" s="4"/>
      <c r="J224" s="4"/>
      <c r="K224" s="4"/>
      <c r="L224" s="4"/>
      <c r="M224" s="4"/>
      <c r="N224" s="4"/>
      <c r="O224" s="4"/>
      <c r="P224" s="4"/>
      <c r="Q224" s="4"/>
      <c r="R224" s="4"/>
      <c r="S224" s="4"/>
      <c r="T224" s="4"/>
      <c r="U224" s="4"/>
      <c r="V224" s="4"/>
      <c r="W224" s="4"/>
      <c r="X224" s="4"/>
      <c r="Y224" s="4"/>
      <c r="Z224" s="4"/>
      <c r="AA224" s="4"/>
      <c r="AB224" s="4"/>
      <c r="AC224" s="4"/>
      <c r="AD224" s="4"/>
      <c r="AE224" s="4"/>
      <c r="AF224" s="4"/>
      <c r="AG224" s="4"/>
      <c r="AH224" s="4"/>
      <c r="AI224" s="4"/>
      <c r="AJ224" s="4"/>
      <c r="AK224" s="4"/>
      <c r="AL224" s="4"/>
      <c r="AM224" s="4"/>
      <c r="AN224" s="4"/>
      <c r="AO224" s="4"/>
      <c r="AP224" s="4"/>
    </row>
    <row r="225" spans="1:42" x14ac:dyDescent="0.25">
      <c r="A225" s="7">
        <v>226</v>
      </c>
      <c r="B225" s="8"/>
      <c r="C225" s="9"/>
      <c r="D225" s="9"/>
      <c r="E225" s="9"/>
      <c r="F225" s="9"/>
      <c r="G225" s="9"/>
      <c r="H225" s="9"/>
      <c r="I225" s="9"/>
      <c r="J225" s="9"/>
      <c r="K225" s="9"/>
      <c r="L225" s="9"/>
      <c r="M225" s="9"/>
      <c r="N225" s="9"/>
      <c r="O225" s="9"/>
      <c r="P225" s="9"/>
      <c r="Q225" s="9"/>
      <c r="R225" s="9"/>
      <c r="S225" s="9"/>
      <c r="T225" s="9"/>
      <c r="U225" s="9"/>
      <c r="V225" s="9"/>
      <c r="W225" s="9"/>
      <c r="X225" s="9"/>
      <c r="Y225" s="9"/>
      <c r="Z225" s="9"/>
      <c r="AA225" s="9"/>
      <c r="AB225" s="9"/>
      <c r="AC225" s="9"/>
      <c r="AD225" s="9"/>
      <c r="AE225" s="9"/>
      <c r="AF225" s="9"/>
      <c r="AG225" s="4"/>
      <c r="AH225" s="4"/>
      <c r="AI225" s="4"/>
      <c r="AJ225" s="4"/>
      <c r="AK225" s="4"/>
      <c r="AL225" s="4"/>
      <c r="AM225" s="4"/>
      <c r="AN225" s="4"/>
      <c r="AO225" s="4"/>
      <c r="AP225" s="4"/>
    </row>
    <row r="226" spans="1:42" x14ac:dyDescent="0.25">
      <c r="A226" s="6">
        <v>227</v>
      </c>
      <c r="B226" s="5"/>
      <c r="C226" s="4"/>
      <c r="D226" s="4"/>
      <c r="E226" s="4"/>
      <c r="F226" s="4"/>
      <c r="G226" s="4"/>
      <c r="H226" s="4"/>
      <c r="I226" s="4"/>
      <c r="J226" s="4"/>
      <c r="K226" s="4"/>
      <c r="L226" s="4"/>
      <c r="M226" s="4"/>
      <c r="N226" s="4"/>
      <c r="O226" s="4"/>
      <c r="P226" s="4"/>
      <c r="Q226" s="4"/>
      <c r="R226" s="4"/>
      <c r="S226" s="4"/>
      <c r="T226" s="4"/>
      <c r="U226" s="4"/>
      <c r="V226" s="4"/>
      <c r="W226" s="4"/>
      <c r="X226" s="4"/>
      <c r="Y226" s="4"/>
      <c r="Z226" s="4"/>
      <c r="AA226" s="4"/>
      <c r="AB226" s="4"/>
      <c r="AC226" s="4"/>
      <c r="AD226" s="4"/>
      <c r="AE226" s="4"/>
      <c r="AF226" s="4"/>
      <c r="AG226" s="4"/>
      <c r="AH226" s="4"/>
      <c r="AI226" s="4"/>
      <c r="AJ226" s="4"/>
      <c r="AK226" s="4"/>
      <c r="AL226" s="4"/>
      <c r="AM226" s="4"/>
      <c r="AN226" s="4"/>
      <c r="AO226" s="4"/>
      <c r="AP226" s="4"/>
    </row>
    <row r="227" spans="1:42" x14ac:dyDescent="0.25">
      <c r="A227" s="7">
        <v>228</v>
      </c>
      <c r="B227" s="8"/>
      <c r="C227" s="9"/>
      <c r="D227" s="9"/>
      <c r="E227" s="9"/>
      <c r="F227" s="9"/>
      <c r="G227" s="9"/>
      <c r="H227" s="9"/>
      <c r="I227" s="9"/>
      <c r="J227" s="9"/>
      <c r="K227" s="9"/>
      <c r="L227" s="9"/>
      <c r="M227" s="9"/>
      <c r="N227" s="9"/>
      <c r="O227" s="9"/>
      <c r="P227" s="9"/>
      <c r="Q227" s="9"/>
      <c r="R227" s="9"/>
      <c r="S227" s="9"/>
      <c r="T227" s="9"/>
      <c r="U227" s="9"/>
      <c r="V227" s="9"/>
      <c r="W227" s="9"/>
      <c r="X227" s="9"/>
      <c r="Y227" s="9"/>
      <c r="Z227" s="9"/>
      <c r="AA227" s="9"/>
      <c r="AB227" s="9"/>
      <c r="AC227" s="9"/>
      <c r="AD227" s="9"/>
      <c r="AE227" s="9"/>
      <c r="AF227" s="9"/>
      <c r="AG227" s="4"/>
      <c r="AH227" s="4"/>
      <c r="AI227" s="4"/>
      <c r="AJ227" s="4"/>
      <c r="AK227" s="4"/>
      <c r="AL227" s="4"/>
      <c r="AM227" s="4"/>
      <c r="AN227" s="4"/>
      <c r="AO227" s="4"/>
      <c r="AP227" s="4"/>
    </row>
    <row r="228" spans="1:42" x14ac:dyDescent="0.25">
      <c r="A228" s="6">
        <v>229</v>
      </c>
      <c r="B228" s="5"/>
      <c r="C228" s="4"/>
      <c r="D228" s="4"/>
      <c r="E228" s="4"/>
      <c r="F228" s="4"/>
      <c r="G228" s="4"/>
      <c r="H228" s="4"/>
      <c r="I228" s="4"/>
      <c r="J228" s="4"/>
      <c r="K228" s="4"/>
      <c r="L228" s="4"/>
      <c r="M228" s="4"/>
      <c r="N228" s="4"/>
      <c r="O228" s="4"/>
      <c r="P228" s="4"/>
      <c r="Q228" s="4"/>
      <c r="R228" s="4"/>
      <c r="S228" s="4"/>
      <c r="T228" s="4"/>
      <c r="U228" s="4"/>
      <c r="V228" s="4"/>
      <c r="W228" s="4"/>
      <c r="X228" s="4"/>
      <c r="Y228" s="4"/>
      <c r="Z228" s="4"/>
      <c r="AA228" s="4"/>
      <c r="AB228" s="4"/>
      <c r="AC228" s="4"/>
      <c r="AD228" s="4"/>
      <c r="AE228" s="4"/>
      <c r="AF228" s="4"/>
      <c r="AG228" s="4"/>
      <c r="AH228" s="4"/>
      <c r="AI228" s="4"/>
      <c r="AJ228" s="4"/>
      <c r="AK228" s="4"/>
      <c r="AL228" s="4"/>
      <c r="AM228" s="4"/>
      <c r="AN228" s="4"/>
      <c r="AO228" s="4"/>
      <c r="AP228" s="4"/>
    </row>
    <row r="229" spans="1:42" x14ac:dyDescent="0.25">
      <c r="A229" s="7">
        <v>230</v>
      </c>
      <c r="B229" s="8"/>
      <c r="C229" s="9"/>
      <c r="D229" s="9"/>
      <c r="E229" s="9"/>
      <c r="F229" s="9"/>
      <c r="G229" s="9"/>
      <c r="H229" s="9"/>
      <c r="I229" s="9"/>
      <c r="J229" s="9"/>
      <c r="K229" s="9"/>
      <c r="L229" s="9"/>
      <c r="M229" s="9"/>
      <c r="N229" s="9"/>
      <c r="O229" s="9"/>
      <c r="P229" s="9"/>
      <c r="Q229" s="9"/>
      <c r="R229" s="9"/>
      <c r="S229" s="9"/>
      <c r="T229" s="9"/>
      <c r="U229" s="9"/>
      <c r="V229" s="9"/>
      <c r="W229" s="9"/>
      <c r="X229" s="9"/>
      <c r="Y229" s="9"/>
      <c r="Z229" s="9"/>
      <c r="AA229" s="9"/>
      <c r="AB229" s="9"/>
      <c r="AC229" s="9"/>
      <c r="AD229" s="9"/>
      <c r="AE229" s="9"/>
      <c r="AF229" s="9"/>
      <c r="AG229" s="4"/>
      <c r="AH229" s="4"/>
      <c r="AI229" s="4"/>
      <c r="AJ229" s="4"/>
      <c r="AK229" s="4"/>
      <c r="AL229" s="4"/>
      <c r="AM229" s="4"/>
      <c r="AN229" s="4"/>
      <c r="AO229" s="4"/>
      <c r="AP229" s="4"/>
    </row>
    <row r="230" spans="1:42" x14ac:dyDescent="0.25">
      <c r="A230" s="6">
        <v>231</v>
      </c>
      <c r="B230" s="5"/>
      <c r="C230" s="4"/>
      <c r="D230" s="4"/>
      <c r="E230" s="4"/>
      <c r="F230" s="4"/>
      <c r="G230" s="4"/>
      <c r="H230" s="4"/>
      <c r="I230" s="4"/>
      <c r="J230" s="4"/>
      <c r="K230" s="4"/>
      <c r="L230" s="4"/>
      <c r="M230" s="4"/>
      <c r="N230" s="4"/>
      <c r="O230" s="4"/>
      <c r="P230" s="4"/>
      <c r="Q230" s="4"/>
      <c r="R230" s="4"/>
      <c r="S230" s="4"/>
      <c r="T230" s="4"/>
      <c r="U230" s="4"/>
      <c r="V230" s="4"/>
      <c r="W230" s="4"/>
      <c r="X230" s="4"/>
      <c r="Y230" s="4"/>
      <c r="Z230" s="4"/>
      <c r="AA230" s="4"/>
      <c r="AB230" s="4"/>
      <c r="AC230" s="4"/>
      <c r="AD230" s="4"/>
      <c r="AE230" s="4"/>
      <c r="AF230" s="4"/>
      <c r="AG230" s="4"/>
      <c r="AH230" s="4"/>
      <c r="AI230" s="4"/>
      <c r="AJ230" s="4"/>
      <c r="AK230" s="4"/>
      <c r="AL230" s="4"/>
      <c r="AM230" s="4"/>
      <c r="AN230" s="4"/>
      <c r="AO230" s="4"/>
      <c r="AP230" s="4"/>
    </row>
    <row r="231" spans="1:42" x14ac:dyDescent="0.25">
      <c r="A231" s="7">
        <v>232</v>
      </c>
      <c r="B231" s="8"/>
      <c r="C231" s="9"/>
      <c r="D231" s="9"/>
      <c r="E231" s="9"/>
      <c r="F231" s="9"/>
      <c r="G231" s="9"/>
      <c r="H231" s="9"/>
      <c r="I231" s="9"/>
      <c r="J231" s="9"/>
      <c r="K231" s="9"/>
      <c r="L231" s="9"/>
      <c r="M231" s="9"/>
      <c r="N231" s="9"/>
      <c r="O231" s="9"/>
      <c r="P231" s="9"/>
      <c r="Q231" s="9"/>
      <c r="R231" s="9"/>
      <c r="S231" s="9"/>
      <c r="T231" s="9"/>
      <c r="U231" s="9"/>
      <c r="V231" s="9"/>
      <c r="W231" s="9"/>
      <c r="X231" s="9"/>
      <c r="Y231" s="9"/>
      <c r="Z231" s="9"/>
      <c r="AA231" s="9"/>
      <c r="AB231" s="9"/>
      <c r="AC231" s="9"/>
      <c r="AD231" s="9"/>
      <c r="AE231" s="9"/>
      <c r="AF231" s="9"/>
      <c r="AG231" s="4"/>
      <c r="AH231" s="4"/>
      <c r="AI231" s="4"/>
      <c r="AJ231" s="4"/>
      <c r="AK231" s="4"/>
      <c r="AL231" s="4"/>
      <c r="AM231" s="4"/>
      <c r="AN231" s="4"/>
      <c r="AO231" s="4"/>
      <c r="AP231" s="4"/>
    </row>
    <row r="232" spans="1:42" x14ac:dyDescent="0.25">
      <c r="A232" s="6">
        <v>233</v>
      </c>
      <c r="B232" s="5"/>
      <c r="C232" s="4"/>
      <c r="D232" s="4"/>
      <c r="E232" s="4"/>
      <c r="F232" s="4"/>
      <c r="G232" s="4"/>
      <c r="H232" s="4"/>
      <c r="I232" s="4"/>
      <c r="J232" s="4"/>
      <c r="K232" s="4"/>
      <c r="L232" s="4"/>
      <c r="M232" s="4"/>
      <c r="N232" s="4"/>
      <c r="O232" s="4"/>
      <c r="P232" s="4"/>
      <c r="Q232" s="4"/>
      <c r="R232" s="4"/>
      <c r="S232" s="4"/>
      <c r="T232" s="4"/>
      <c r="U232" s="4"/>
      <c r="V232" s="4"/>
      <c r="W232" s="4"/>
      <c r="X232" s="4"/>
      <c r="Y232" s="4"/>
      <c r="Z232" s="4"/>
      <c r="AA232" s="4"/>
      <c r="AB232" s="4"/>
      <c r="AC232" s="4"/>
      <c r="AD232" s="4"/>
      <c r="AE232" s="4"/>
      <c r="AF232" s="4"/>
      <c r="AG232" s="4"/>
      <c r="AH232" s="4"/>
      <c r="AI232" s="4"/>
      <c r="AJ232" s="4"/>
      <c r="AK232" s="4"/>
      <c r="AL232" s="4"/>
      <c r="AM232" s="4"/>
      <c r="AN232" s="4"/>
      <c r="AO232" s="4"/>
      <c r="AP232" s="4"/>
    </row>
    <row r="233" spans="1:42" x14ac:dyDescent="0.25">
      <c r="A233" s="7">
        <v>234</v>
      </c>
      <c r="B233" s="8"/>
      <c r="C233" s="9"/>
      <c r="D233" s="9"/>
      <c r="E233" s="9"/>
      <c r="F233" s="9"/>
      <c r="G233" s="9"/>
      <c r="H233" s="9"/>
      <c r="I233" s="9"/>
      <c r="J233" s="9"/>
      <c r="K233" s="9"/>
      <c r="L233" s="9"/>
      <c r="M233" s="9"/>
      <c r="N233" s="9"/>
      <c r="O233" s="9"/>
      <c r="P233" s="9"/>
      <c r="Q233" s="9"/>
      <c r="R233" s="9"/>
      <c r="S233" s="9"/>
      <c r="T233" s="9"/>
      <c r="U233" s="9"/>
      <c r="V233" s="9"/>
      <c r="W233" s="9"/>
      <c r="X233" s="9"/>
      <c r="Y233" s="9"/>
      <c r="Z233" s="9"/>
      <c r="AA233" s="9"/>
      <c r="AB233" s="9"/>
      <c r="AC233" s="9"/>
      <c r="AD233" s="9"/>
      <c r="AE233" s="9"/>
      <c r="AF233" s="9"/>
      <c r="AG233" s="4"/>
      <c r="AH233" s="4"/>
      <c r="AI233" s="4"/>
      <c r="AJ233" s="4"/>
      <c r="AK233" s="4"/>
      <c r="AL233" s="4"/>
      <c r="AM233" s="4"/>
      <c r="AN233" s="4"/>
      <c r="AO233" s="4"/>
      <c r="AP233" s="4"/>
    </row>
    <row r="234" spans="1:42" x14ac:dyDescent="0.25">
      <c r="A234" s="6">
        <v>235</v>
      </c>
      <c r="B234" s="5"/>
      <c r="C234" s="4"/>
      <c r="D234" s="4"/>
      <c r="E234" s="4"/>
      <c r="F234" s="4"/>
      <c r="G234" s="4"/>
      <c r="H234" s="4"/>
      <c r="I234" s="4"/>
      <c r="J234" s="4"/>
      <c r="K234" s="4"/>
      <c r="L234" s="4"/>
      <c r="M234" s="4"/>
      <c r="N234" s="4"/>
      <c r="O234" s="4"/>
      <c r="P234" s="4"/>
      <c r="Q234" s="4"/>
      <c r="R234" s="4"/>
      <c r="S234" s="4"/>
      <c r="T234" s="4"/>
      <c r="U234" s="4"/>
      <c r="V234" s="4"/>
      <c r="W234" s="4"/>
      <c r="X234" s="4"/>
      <c r="Y234" s="4"/>
      <c r="Z234" s="4"/>
      <c r="AA234" s="4"/>
      <c r="AB234" s="4"/>
      <c r="AC234" s="4"/>
      <c r="AD234" s="4"/>
      <c r="AE234" s="4"/>
      <c r="AF234" s="4"/>
      <c r="AG234" s="4"/>
      <c r="AH234" s="4"/>
      <c r="AI234" s="4"/>
      <c r="AJ234" s="4"/>
      <c r="AK234" s="4"/>
      <c r="AL234" s="4"/>
      <c r="AM234" s="4"/>
      <c r="AN234" s="4"/>
      <c r="AO234" s="4"/>
      <c r="AP234" s="4"/>
    </row>
    <row r="235" spans="1:42" x14ac:dyDescent="0.25">
      <c r="A235" s="7">
        <v>236</v>
      </c>
      <c r="B235" s="8"/>
      <c r="C235" s="9"/>
      <c r="D235" s="9"/>
      <c r="E235" s="9"/>
      <c r="F235" s="9"/>
      <c r="G235" s="9"/>
      <c r="H235" s="9"/>
      <c r="I235" s="9"/>
      <c r="J235" s="9"/>
      <c r="K235" s="9"/>
      <c r="L235" s="9"/>
      <c r="M235" s="9"/>
      <c r="N235" s="9"/>
      <c r="O235" s="9"/>
      <c r="P235" s="9"/>
      <c r="Q235" s="9"/>
      <c r="R235" s="9"/>
      <c r="S235" s="9"/>
      <c r="T235" s="9"/>
      <c r="U235" s="9"/>
      <c r="V235" s="9"/>
      <c r="W235" s="9"/>
      <c r="X235" s="9"/>
      <c r="Y235" s="9"/>
      <c r="Z235" s="9"/>
      <c r="AA235" s="9"/>
      <c r="AB235" s="9"/>
      <c r="AC235" s="9"/>
      <c r="AD235" s="9"/>
      <c r="AE235" s="9"/>
      <c r="AF235" s="9"/>
      <c r="AG235" s="4"/>
      <c r="AH235" s="4"/>
      <c r="AI235" s="4"/>
      <c r="AJ235" s="4"/>
      <c r="AK235" s="4"/>
      <c r="AL235" s="4"/>
      <c r="AM235" s="4"/>
      <c r="AN235" s="4"/>
      <c r="AO235" s="4"/>
      <c r="AP235" s="4"/>
    </row>
    <row r="236" spans="1:42" x14ac:dyDescent="0.25">
      <c r="A236" s="6">
        <v>237</v>
      </c>
      <c r="B236" s="5"/>
      <c r="C236" s="4"/>
      <c r="D236" s="4"/>
      <c r="E236" s="4"/>
      <c r="F236" s="4"/>
      <c r="G236" s="4"/>
      <c r="H236" s="4"/>
      <c r="I236" s="4"/>
      <c r="J236" s="4"/>
      <c r="K236" s="4"/>
      <c r="L236" s="4"/>
      <c r="M236" s="4"/>
      <c r="N236" s="4"/>
      <c r="O236" s="4"/>
      <c r="P236" s="4"/>
      <c r="Q236" s="4"/>
      <c r="R236" s="4"/>
      <c r="S236" s="4"/>
      <c r="T236" s="4"/>
      <c r="U236" s="4"/>
      <c r="V236" s="4"/>
      <c r="W236" s="4"/>
      <c r="X236" s="4"/>
      <c r="Y236" s="4"/>
      <c r="Z236" s="4"/>
      <c r="AA236" s="4"/>
      <c r="AB236" s="4"/>
      <c r="AC236" s="4"/>
      <c r="AD236" s="4"/>
      <c r="AE236" s="4"/>
      <c r="AF236" s="4"/>
      <c r="AG236" s="4"/>
      <c r="AH236" s="4"/>
      <c r="AI236" s="4"/>
      <c r="AJ236" s="4"/>
      <c r="AK236" s="4"/>
      <c r="AL236" s="4"/>
      <c r="AM236" s="4"/>
      <c r="AN236" s="4"/>
      <c r="AO236" s="4"/>
      <c r="AP236" s="4"/>
    </row>
    <row r="237" spans="1:42" x14ac:dyDescent="0.25">
      <c r="A237" s="7">
        <v>238</v>
      </c>
      <c r="B237" s="8"/>
      <c r="C237" s="9"/>
      <c r="D237" s="9"/>
      <c r="E237" s="9"/>
      <c r="F237" s="9"/>
      <c r="G237" s="9"/>
      <c r="H237" s="9"/>
      <c r="I237" s="9"/>
      <c r="J237" s="9"/>
      <c r="K237" s="9"/>
      <c r="L237" s="9"/>
      <c r="M237" s="9"/>
      <c r="N237" s="9"/>
      <c r="O237" s="9"/>
      <c r="P237" s="9"/>
      <c r="Q237" s="9"/>
      <c r="R237" s="9"/>
      <c r="S237" s="9"/>
      <c r="T237" s="9"/>
      <c r="U237" s="9"/>
      <c r="V237" s="9"/>
      <c r="W237" s="9"/>
      <c r="X237" s="9"/>
      <c r="Y237" s="9"/>
      <c r="Z237" s="9"/>
      <c r="AA237" s="9"/>
      <c r="AB237" s="9"/>
      <c r="AC237" s="9"/>
      <c r="AD237" s="9"/>
      <c r="AE237" s="9"/>
      <c r="AF237" s="9"/>
      <c r="AG237" s="4"/>
      <c r="AH237" s="4"/>
      <c r="AI237" s="4"/>
      <c r="AJ237" s="4"/>
      <c r="AK237" s="4"/>
      <c r="AL237" s="4"/>
      <c r="AM237" s="4"/>
      <c r="AN237" s="4"/>
      <c r="AO237" s="4"/>
      <c r="AP237" s="4"/>
    </row>
    <row r="238" spans="1:42" x14ac:dyDescent="0.25">
      <c r="A238" s="6">
        <v>239</v>
      </c>
      <c r="B238" s="5"/>
      <c r="C238" s="4"/>
      <c r="D238" s="4"/>
      <c r="E238" s="4"/>
      <c r="F238" s="4"/>
      <c r="G238" s="4"/>
      <c r="H238" s="4"/>
      <c r="I238" s="4"/>
      <c r="J238" s="4"/>
      <c r="K238" s="4"/>
      <c r="L238" s="4"/>
      <c r="M238" s="4"/>
      <c r="N238" s="4"/>
      <c r="O238" s="4"/>
      <c r="P238" s="4"/>
      <c r="Q238" s="4"/>
      <c r="R238" s="4"/>
      <c r="S238" s="4"/>
      <c r="T238" s="4"/>
      <c r="U238" s="4"/>
      <c r="V238" s="4"/>
      <c r="W238" s="4"/>
      <c r="X238" s="4"/>
      <c r="Y238" s="4"/>
      <c r="Z238" s="4"/>
      <c r="AA238" s="4"/>
      <c r="AB238" s="4"/>
      <c r="AC238" s="4"/>
      <c r="AD238" s="4"/>
      <c r="AE238" s="4"/>
      <c r="AF238" s="4"/>
      <c r="AG238" s="4"/>
      <c r="AH238" s="4"/>
      <c r="AI238" s="4"/>
      <c r="AJ238" s="4"/>
      <c r="AK238" s="4"/>
      <c r="AL238" s="4"/>
      <c r="AM238" s="4"/>
      <c r="AN238" s="4"/>
      <c r="AO238" s="4"/>
      <c r="AP238" s="4"/>
    </row>
    <row r="239" spans="1:42" x14ac:dyDescent="0.25">
      <c r="A239" s="7">
        <v>240</v>
      </c>
      <c r="B239" s="8"/>
      <c r="C239" s="9"/>
      <c r="D239" s="9"/>
      <c r="E239" s="9"/>
      <c r="F239" s="9"/>
      <c r="G239" s="9"/>
      <c r="H239" s="9"/>
      <c r="I239" s="9"/>
      <c r="J239" s="9"/>
      <c r="K239" s="9"/>
      <c r="L239" s="9"/>
      <c r="M239" s="9"/>
      <c r="N239" s="9"/>
      <c r="O239" s="9"/>
      <c r="P239" s="9"/>
      <c r="Q239" s="9"/>
      <c r="R239" s="9"/>
      <c r="S239" s="9"/>
      <c r="T239" s="9"/>
      <c r="U239" s="9"/>
      <c r="V239" s="9"/>
      <c r="W239" s="9"/>
      <c r="X239" s="9"/>
      <c r="Y239" s="9"/>
      <c r="Z239" s="9"/>
      <c r="AA239" s="9"/>
      <c r="AB239" s="9"/>
      <c r="AC239" s="9"/>
      <c r="AD239" s="9"/>
      <c r="AE239" s="9"/>
      <c r="AF239" s="9"/>
      <c r="AG239" s="4"/>
      <c r="AH239" s="4"/>
      <c r="AI239" s="4"/>
      <c r="AJ239" s="4"/>
      <c r="AK239" s="4"/>
      <c r="AL239" s="4"/>
      <c r="AM239" s="4"/>
      <c r="AN239" s="4"/>
      <c r="AO239" s="4"/>
      <c r="AP239" s="4"/>
    </row>
    <row r="240" spans="1:42" x14ac:dyDescent="0.25">
      <c r="A240" s="6">
        <v>241</v>
      </c>
      <c r="B240" s="5"/>
      <c r="C240" s="4"/>
      <c r="D240" s="4"/>
      <c r="E240" s="4"/>
      <c r="F240" s="4"/>
      <c r="G240" s="4"/>
      <c r="H240" s="4"/>
      <c r="I240" s="4"/>
      <c r="J240" s="4"/>
      <c r="K240" s="4"/>
      <c r="L240" s="4"/>
      <c r="M240" s="4"/>
      <c r="N240" s="4"/>
      <c r="O240" s="4"/>
      <c r="P240" s="4"/>
      <c r="Q240" s="4"/>
      <c r="R240" s="4"/>
      <c r="S240" s="4"/>
      <c r="T240" s="4"/>
      <c r="U240" s="4"/>
      <c r="V240" s="4"/>
      <c r="W240" s="4"/>
      <c r="X240" s="4"/>
      <c r="Y240" s="4"/>
      <c r="Z240" s="4"/>
      <c r="AA240" s="4"/>
      <c r="AB240" s="4"/>
      <c r="AC240" s="4"/>
      <c r="AD240" s="4"/>
      <c r="AE240" s="4"/>
      <c r="AF240" s="4"/>
      <c r="AG240" s="4"/>
      <c r="AH240" s="4"/>
      <c r="AI240" s="4"/>
      <c r="AJ240" s="4"/>
      <c r="AK240" s="4"/>
      <c r="AL240" s="4"/>
      <c r="AM240" s="4"/>
      <c r="AN240" s="4"/>
      <c r="AO240" s="4"/>
      <c r="AP240" s="4"/>
    </row>
    <row r="241" spans="1:42" x14ac:dyDescent="0.25">
      <c r="A241" s="7">
        <v>242</v>
      </c>
      <c r="B241" s="8"/>
      <c r="C241" s="9"/>
      <c r="D241" s="9"/>
      <c r="E241" s="9"/>
      <c r="F241" s="9"/>
      <c r="G241" s="9"/>
      <c r="H241" s="9"/>
      <c r="I241" s="9"/>
      <c r="J241" s="9"/>
      <c r="K241" s="9"/>
      <c r="L241" s="9"/>
      <c r="M241" s="9"/>
      <c r="N241" s="9"/>
      <c r="O241" s="9"/>
      <c r="P241" s="9"/>
      <c r="Q241" s="9"/>
      <c r="R241" s="9"/>
      <c r="S241" s="9"/>
      <c r="T241" s="9"/>
      <c r="U241" s="9"/>
      <c r="V241" s="9"/>
      <c r="W241" s="9"/>
      <c r="X241" s="9"/>
      <c r="Y241" s="9"/>
      <c r="Z241" s="9"/>
      <c r="AA241" s="9"/>
      <c r="AB241" s="9"/>
      <c r="AC241" s="9"/>
      <c r="AD241" s="9"/>
      <c r="AE241" s="9"/>
      <c r="AF241" s="9"/>
      <c r="AG241" s="4"/>
      <c r="AH241" s="4"/>
      <c r="AI241" s="4"/>
      <c r="AJ241" s="4"/>
      <c r="AK241" s="4"/>
      <c r="AL241" s="4"/>
      <c r="AM241" s="4"/>
      <c r="AN241" s="4"/>
      <c r="AO241" s="4"/>
      <c r="AP241" s="4"/>
    </row>
    <row r="242" spans="1:42" x14ac:dyDescent="0.25">
      <c r="A242" s="6">
        <v>243</v>
      </c>
      <c r="B242" s="5"/>
      <c r="C242" s="4"/>
      <c r="D242" s="4"/>
      <c r="E242" s="4"/>
      <c r="F242" s="4"/>
      <c r="G242" s="4"/>
      <c r="H242" s="4"/>
      <c r="I242" s="4"/>
      <c r="J242" s="4"/>
      <c r="K242" s="4"/>
      <c r="L242" s="4"/>
      <c r="M242" s="4"/>
      <c r="N242" s="4"/>
      <c r="O242" s="4"/>
      <c r="P242" s="4"/>
      <c r="Q242" s="4"/>
      <c r="R242" s="4"/>
      <c r="S242" s="4"/>
      <c r="T242" s="4"/>
      <c r="U242" s="4"/>
      <c r="V242" s="4"/>
      <c r="W242" s="4"/>
      <c r="X242" s="4"/>
      <c r="Y242" s="4"/>
      <c r="Z242" s="4"/>
      <c r="AA242" s="4"/>
      <c r="AB242" s="4"/>
      <c r="AC242" s="4"/>
      <c r="AD242" s="4"/>
      <c r="AE242" s="4"/>
      <c r="AF242" s="4"/>
      <c r="AG242" s="4"/>
      <c r="AH242" s="4"/>
      <c r="AI242" s="4"/>
      <c r="AJ242" s="4"/>
      <c r="AK242" s="4"/>
      <c r="AL242" s="4"/>
      <c r="AM242" s="4"/>
      <c r="AN242" s="4"/>
      <c r="AO242" s="4"/>
      <c r="AP242" s="4"/>
    </row>
    <row r="243" spans="1:42" x14ac:dyDescent="0.25">
      <c r="A243" s="7">
        <v>244</v>
      </c>
      <c r="B243" s="8"/>
      <c r="C243" s="9"/>
      <c r="D243" s="9"/>
      <c r="E243" s="9"/>
      <c r="F243" s="9"/>
      <c r="G243" s="9"/>
      <c r="H243" s="9"/>
      <c r="I243" s="9"/>
      <c r="J243" s="9"/>
      <c r="K243" s="9"/>
      <c r="L243" s="9"/>
      <c r="M243" s="9"/>
      <c r="N243" s="9"/>
      <c r="O243" s="9"/>
      <c r="P243" s="9"/>
      <c r="Q243" s="9"/>
      <c r="R243" s="9"/>
      <c r="S243" s="9"/>
      <c r="T243" s="9"/>
      <c r="U243" s="9"/>
      <c r="V243" s="9"/>
      <c r="W243" s="9"/>
      <c r="X243" s="9"/>
      <c r="Y243" s="9"/>
      <c r="Z243" s="9"/>
      <c r="AA243" s="9"/>
      <c r="AB243" s="9"/>
      <c r="AC243" s="9"/>
      <c r="AD243" s="9"/>
      <c r="AE243" s="9"/>
      <c r="AF243" s="9"/>
      <c r="AG243" s="4"/>
      <c r="AH243" s="4"/>
      <c r="AI243" s="4"/>
      <c r="AJ243" s="4"/>
      <c r="AK243" s="4"/>
      <c r="AL243" s="4"/>
      <c r="AM243" s="4"/>
      <c r="AN243" s="4"/>
      <c r="AO243" s="4"/>
      <c r="AP243" s="4"/>
    </row>
    <row r="244" spans="1:42" x14ac:dyDescent="0.25">
      <c r="A244" s="6">
        <v>245</v>
      </c>
      <c r="B244" s="5"/>
      <c r="C244" s="4"/>
      <c r="D244" s="4"/>
      <c r="E244" s="4"/>
      <c r="F244" s="4"/>
      <c r="G244" s="4"/>
      <c r="H244" s="4"/>
      <c r="I244" s="4"/>
      <c r="J244" s="4"/>
      <c r="K244" s="4"/>
      <c r="L244" s="4"/>
      <c r="M244" s="4"/>
      <c r="N244" s="4"/>
      <c r="O244" s="4"/>
      <c r="P244" s="4"/>
      <c r="Q244" s="4"/>
      <c r="R244" s="4"/>
      <c r="S244" s="4"/>
      <c r="T244" s="4"/>
      <c r="U244" s="4"/>
      <c r="V244" s="4"/>
      <c r="W244" s="4"/>
      <c r="X244" s="4"/>
      <c r="Y244" s="4"/>
      <c r="Z244" s="4"/>
      <c r="AA244" s="4"/>
      <c r="AB244" s="4"/>
      <c r="AC244" s="4"/>
      <c r="AD244" s="4"/>
      <c r="AE244" s="4"/>
      <c r="AF244" s="4"/>
      <c r="AG244" s="4"/>
      <c r="AH244" s="4"/>
      <c r="AI244" s="4"/>
      <c r="AJ244" s="4"/>
      <c r="AK244" s="4"/>
      <c r="AL244" s="4"/>
      <c r="AM244" s="4"/>
      <c r="AN244" s="4"/>
      <c r="AO244" s="4"/>
      <c r="AP244" s="4"/>
    </row>
    <row r="245" spans="1:42" x14ac:dyDescent="0.25">
      <c r="A245" s="7">
        <v>246</v>
      </c>
      <c r="B245" s="8"/>
      <c r="C245" s="9"/>
      <c r="D245" s="9"/>
      <c r="E245" s="9"/>
      <c r="F245" s="9"/>
      <c r="G245" s="9"/>
      <c r="H245" s="9"/>
      <c r="I245" s="9"/>
      <c r="J245" s="9"/>
      <c r="K245" s="9"/>
      <c r="L245" s="9"/>
      <c r="M245" s="9"/>
      <c r="N245" s="9"/>
      <c r="O245" s="9"/>
      <c r="P245" s="9"/>
      <c r="Q245" s="9"/>
      <c r="R245" s="9"/>
      <c r="S245" s="9"/>
      <c r="T245" s="9"/>
      <c r="U245" s="9"/>
      <c r="V245" s="9"/>
      <c r="W245" s="9"/>
      <c r="X245" s="9"/>
      <c r="Y245" s="9"/>
      <c r="Z245" s="9"/>
      <c r="AA245" s="9"/>
      <c r="AB245" s="9"/>
      <c r="AC245" s="9"/>
      <c r="AD245" s="9"/>
      <c r="AE245" s="9"/>
      <c r="AF245" s="9"/>
      <c r="AG245" s="4"/>
      <c r="AH245" s="4"/>
      <c r="AI245" s="4"/>
      <c r="AJ245" s="4"/>
      <c r="AK245" s="4"/>
      <c r="AL245" s="4"/>
      <c r="AM245" s="4"/>
      <c r="AN245" s="4"/>
      <c r="AO245" s="4"/>
      <c r="AP245" s="4"/>
    </row>
    <row r="246" spans="1:42" x14ac:dyDescent="0.25">
      <c r="A246" s="6">
        <v>247</v>
      </c>
      <c r="B246" s="5"/>
      <c r="C246" s="4"/>
      <c r="D246" s="4"/>
      <c r="E246" s="4"/>
      <c r="F246" s="4"/>
      <c r="G246" s="4"/>
      <c r="H246" s="4"/>
      <c r="I246" s="4"/>
      <c r="J246" s="4"/>
      <c r="K246" s="4"/>
      <c r="L246" s="4"/>
      <c r="M246" s="4"/>
      <c r="N246" s="4"/>
      <c r="O246" s="4"/>
      <c r="P246" s="4"/>
      <c r="Q246" s="4"/>
      <c r="R246" s="4"/>
      <c r="S246" s="4"/>
      <c r="T246" s="4"/>
      <c r="U246" s="4"/>
      <c r="V246" s="4"/>
      <c r="W246" s="4"/>
      <c r="X246" s="4"/>
      <c r="Y246" s="4"/>
      <c r="Z246" s="4"/>
      <c r="AA246" s="4"/>
      <c r="AB246" s="4"/>
      <c r="AC246" s="4"/>
      <c r="AD246" s="4"/>
      <c r="AE246" s="4"/>
      <c r="AF246" s="4"/>
      <c r="AG246" s="4"/>
      <c r="AH246" s="4"/>
      <c r="AI246" s="4"/>
      <c r="AJ246" s="4"/>
      <c r="AK246" s="4"/>
      <c r="AL246" s="4"/>
      <c r="AM246" s="4"/>
      <c r="AN246" s="4"/>
      <c r="AO246" s="4"/>
      <c r="AP246" s="4"/>
    </row>
    <row r="247" spans="1:42" x14ac:dyDescent="0.25">
      <c r="A247" s="7">
        <v>248</v>
      </c>
      <c r="B247" s="8"/>
      <c r="C247" s="9"/>
      <c r="D247" s="9"/>
      <c r="E247" s="9"/>
      <c r="F247" s="9"/>
      <c r="G247" s="9"/>
      <c r="H247" s="9"/>
      <c r="I247" s="9"/>
      <c r="J247" s="9"/>
      <c r="K247" s="9"/>
      <c r="L247" s="9"/>
      <c r="M247" s="9"/>
      <c r="N247" s="9"/>
      <c r="O247" s="9"/>
      <c r="P247" s="9"/>
      <c r="Q247" s="9"/>
      <c r="R247" s="9"/>
      <c r="S247" s="9"/>
      <c r="T247" s="9"/>
      <c r="U247" s="9"/>
      <c r="V247" s="9"/>
      <c r="W247" s="9"/>
      <c r="X247" s="9"/>
      <c r="Y247" s="9"/>
      <c r="Z247" s="9"/>
      <c r="AA247" s="9"/>
      <c r="AB247" s="9"/>
      <c r="AC247" s="9"/>
      <c r="AD247" s="9"/>
      <c r="AE247" s="9"/>
      <c r="AF247" s="9"/>
      <c r="AG247" s="4"/>
      <c r="AH247" s="4"/>
      <c r="AI247" s="4"/>
      <c r="AJ247" s="4"/>
      <c r="AK247" s="4"/>
      <c r="AL247" s="4"/>
      <c r="AM247" s="4"/>
      <c r="AN247" s="4"/>
      <c r="AO247" s="4"/>
      <c r="AP247" s="4"/>
    </row>
    <row r="248" spans="1:42" x14ac:dyDescent="0.25">
      <c r="A248" s="6">
        <v>249</v>
      </c>
      <c r="B248" s="5"/>
      <c r="C248" s="4"/>
      <c r="D248" s="4"/>
      <c r="E248" s="4"/>
      <c r="F248" s="4"/>
      <c r="G248" s="4"/>
      <c r="H248" s="4"/>
      <c r="I248" s="4"/>
      <c r="J248" s="4"/>
      <c r="K248" s="4"/>
      <c r="L248" s="4"/>
      <c r="M248" s="4"/>
      <c r="N248" s="4"/>
      <c r="O248" s="4"/>
      <c r="P248" s="4"/>
      <c r="Q248" s="4"/>
      <c r="R248" s="4"/>
      <c r="S248" s="4"/>
      <c r="T248" s="4"/>
      <c r="U248" s="4"/>
      <c r="V248" s="4"/>
      <c r="W248" s="4"/>
      <c r="X248" s="4"/>
      <c r="Y248" s="4"/>
      <c r="Z248" s="4"/>
      <c r="AA248" s="4"/>
      <c r="AB248" s="4"/>
      <c r="AC248" s="4"/>
      <c r="AD248" s="4"/>
      <c r="AE248" s="4"/>
      <c r="AF248" s="4"/>
      <c r="AG248" s="4"/>
      <c r="AH248" s="4"/>
      <c r="AI248" s="4"/>
      <c r="AJ248" s="4"/>
      <c r="AK248" s="4"/>
      <c r="AL248" s="4"/>
      <c r="AM248" s="4"/>
      <c r="AN248" s="4"/>
      <c r="AO248" s="4"/>
      <c r="AP248" s="4"/>
    </row>
    <row r="249" spans="1:42" x14ac:dyDescent="0.25">
      <c r="A249" s="7">
        <v>250</v>
      </c>
      <c r="B249" s="8"/>
      <c r="C249" s="9"/>
      <c r="D249" s="9"/>
      <c r="E249" s="9"/>
      <c r="F249" s="9"/>
      <c r="G249" s="9"/>
      <c r="H249" s="9"/>
      <c r="I249" s="9"/>
      <c r="J249" s="9"/>
      <c r="K249" s="9"/>
      <c r="L249" s="9"/>
      <c r="M249" s="9"/>
      <c r="N249" s="9"/>
      <c r="O249" s="9"/>
      <c r="P249" s="9"/>
      <c r="Q249" s="9"/>
      <c r="R249" s="9"/>
      <c r="S249" s="9"/>
      <c r="T249" s="9"/>
      <c r="U249" s="9"/>
      <c r="V249" s="9"/>
      <c r="W249" s="9"/>
      <c r="X249" s="9"/>
      <c r="Y249" s="9"/>
      <c r="Z249" s="9"/>
      <c r="AA249" s="9"/>
      <c r="AB249" s="9"/>
      <c r="AC249" s="9"/>
      <c r="AD249" s="9"/>
      <c r="AE249" s="9"/>
      <c r="AF249" s="9"/>
      <c r="AG249" s="4"/>
      <c r="AH249" s="4"/>
      <c r="AI249" s="4"/>
      <c r="AJ249" s="4"/>
      <c r="AK249" s="4"/>
      <c r="AL249" s="4"/>
      <c r="AM249" s="4"/>
      <c r="AN249" s="4"/>
      <c r="AO249" s="4"/>
      <c r="AP249" s="4"/>
    </row>
    <row r="250" spans="1:42" x14ac:dyDescent="0.25">
      <c r="A250" s="6">
        <v>251</v>
      </c>
      <c r="B250" s="5"/>
      <c r="C250" s="4"/>
      <c r="D250" s="4"/>
      <c r="E250" s="4"/>
      <c r="F250" s="4"/>
      <c r="G250" s="4"/>
      <c r="H250" s="4"/>
      <c r="I250" s="4"/>
      <c r="J250" s="4"/>
      <c r="K250" s="4"/>
      <c r="L250" s="4"/>
      <c r="M250" s="4"/>
      <c r="N250" s="4"/>
      <c r="O250" s="4"/>
      <c r="P250" s="4"/>
      <c r="Q250" s="4"/>
      <c r="R250" s="4"/>
      <c r="S250" s="4"/>
      <c r="T250" s="4"/>
      <c r="U250" s="4"/>
      <c r="V250" s="4"/>
      <c r="W250" s="4"/>
      <c r="X250" s="4"/>
      <c r="Y250" s="4"/>
      <c r="Z250" s="4"/>
      <c r="AA250" s="4"/>
      <c r="AB250" s="4"/>
      <c r="AC250" s="4"/>
      <c r="AD250" s="4"/>
      <c r="AE250" s="4"/>
      <c r="AF250" s="4"/>
      <c r="AG250" s="4"/>
      <c r="AH250" s="4"/>
      <c r="AI250" s="4"/>
      <c r="AJ250" s="4"/>
      <c r="AK250" s="4"/>
      <c r="AL250" s="4"/>
      <c r="AM250" s="4"/>
      <c r="AN250" s="4"/>
      <c r="AO250" s="4"/>
      <c r="AP250" s="4"/>
    </row>
    <row r="251" spans="1:42" x14ac:dyDescent="0.25">
      <c r="A251" s="7">
        <v>252</v>
      </c>
      <c r="B251" s="8"/>
      <c r="C251" s="9"/>
      <c r="D251" s="9"/>
      <c r="E251" s="9"/>
      <c r="F251" s="9"/>
      <c r="G251" s="9"/>
      <c r="H251" s="9"/>
      <c r="I251" s="9"/>
      <c r="J251" s="9"/>
      <c r="K251" s="9"/>
      <c r="L251" s="9"/>
      <c r="M251" s="9"/>
      <c r="N251" s="9"/>
      <c r="O251" s="9"/>
      <c r="P251" s="9"/>
      <c r="Q251" s="9"/>
      <c r="R251" s="9"/>
      <c r="S251" s="9"/>
      <c r="T251" s="9"/>
      <c r="U251" s="9"/>
      <c r="V251" s="9"/>
      <c r="W251" s="9"/>
      <c r="X251" s="9"/>
      <c r="Y251" s="9"/>
      <c r="Z251" s="9"/>
      <c r="AA251" s="9"/>
      <c r="AB251" s="9"/>
      <c r="AC251" s="9"/>
      <c r="AD251" s="9"/>
      <c r="AE251" s="9"/>
      <c r="AF251" s="9"/>
      <c r="AG251" s="4"/>
      <c r="AH251" s="4"/>
      <c r="AI251" s="4"/>
      <c r="AJ251" s="4"/>
      <c r="AK251" s="4"/>
      <c r="AL251" s="4"/>
      <c r="AM251" s="4"/>
      <c r="AN251" s="4"/>
      <c r="AO251" s="4"/>
      <c r="AP251" s="4"/>
    </row>
    <row r="252" spans="1:42" x14ac:dyDescent="0.25">
      <c r="A252" s="6">
        <v>253</v>
      </c>
      <c r="B252" s="5"/>
      <c r="C252" s="4"/>
      <c r="D252" s="4"/>
      <c r="E252" s="4"/>
      <c r="F252" s="4"/>
      <c r="G252" s="4"/>
      <c r="H252" s="4"/>
      <c r="I252" s="4"/>
      <c r="J252" s="4"/>
      <c r="K252" s="4"/>
      <c r="L252" s="4"/>
      <c r="M252" s="4"/>
      <c r="N252" s="4"/>
      <c r="O252" s="4"/>
      <c r="P252" s="4"/>
      <c r="Q252" s="4"/>
      <c r="R252" s="4"/>
      <c r="S252" s="4"/>
      <c r="T252" s="4"/>
      <c r="U252" s="4"/>
      <c r="V252" s="4"/>
      <c r="W252" s="4"/>
      <c r="X252" s="4"/>
      <c r="Y252" s="4"/>
      <c r="Z252" s="4"/>
      <c r="AA252" s="4"/>
      <c r="AB252" s="4"/>
      <c r="AC252" s="4"/>
      <c r="AD252" s="4"/>
      <c r="AE252" s="4"/>
      <c r="AF252" s="4"/>
      <c r="AG252" s="4"/>
      <c r="AH252" s="4"/>
      <c r="AI252" s="4"/>
      <c r="AJ252" s="4"/>
      <c r="AK252" s="4"/>
      <c r="AL252" s="4"/>
      <c r="AM252" s="4"/>
      <c r="AN252" s="4"/>
      <c r="AO252" s="4"/>
      <c r="AP252" s="4"/>
    </row>
    <row r="253" spans="1:42" x14ac:dyDescent="0.25">
      <c r="A253" s="7">
        <v>254</v>
      </c>
      <c r="B253" s="8"/>
      <c r="C253" s="9"/>
      <c r="D253" s="9"/>
      <c r="E253" s="9"/>
      <c r="F253" s="9"/>
      <c r="G253" s="9"/>
      <c r="H253" s="9"/>
      <c r="I253" s="9"/>
      <c r="J253" s="9"/>
      <c r="K253" s="9"/>
      <c r="L253" s="9"/>
      <c r="M253" s="9"/>
      <c r="N253" s="9"/>
      <c r="O253" s="9"/>
      <c r="P253" s="9"/>
      <c r="Q253" s="9"/>
      <c r="R253" s="9"/>
      <c r="S253" s="9"/>
      <c r="T253" s="9"/>
      <c r="U253" s="9"/>
      <c r="V253" s="9"/>
      <c r="W253" s="9"/>
      <c r="X253" s="9"/>
      <c r="Y253" s="9"/>
      <c r="Z253" s="9"/>
      <c r="AA253" s="9"/>
      <c r="AB253" s="9"/>
      <c r="AC253" s="9"/>
      <c r="AD253" s="9"/>
      <c r="AE253" s="9"/>
      <c r="AF253" s="9"/>
      <c r="AG253" s="4"/>
      <c r="AH253" s="4"/>
      <c r="AI253" s="4"/>
      <c r="AJ253" s="4"/>
      <c r="AK253" s="4"/>
      <c r="AL253" s="4"/>
      <c r="AM253" s="4"/>
      <c r="AN253" s="4"/>
      <c r="AO253" s="4"/>
      <c r="AP253" s="4"/>
    </row>
    <row r="254" spans="1:42" x14ac:dyDescent="0.25">
      <c r="A254" s="6">
        <v>255</v>
      </c>
      <c r="B254" s="5"/>
      <c r="C254" s="4"/>
      <c r="D254" s="4"/>
      <c r="E254" s="4"/>
      <c r="F254" s="4"/>
      <c r="G254" s="4"/>
      <c r="H254" s="4"/>
      <c r="I254" s="4"/>
      <c r="J254" s="4"/>
      <c r="K254" s="4"/>
      <c r="L254" s="4"/>
      <c r="M254" s="4"/>
      <c r="N254" s="4"/>
      <c r="O254" s="4"/>
      <c r="P254" s="4"/>
      <c r="Q254" s="4"/>
      <c r="R254" s="4"/>
      <c r="S254" s="4"/>
      <c r="T254" s="4"/>
      <c r="U254" s="4"/>
      <c r="V254" s="4"/>
      <c r="W254" s="4"/>
      <c r="X254" s="4"/>
      <c r="Y254" s="4"/>
      <c r="Z254" s="4"/>
      <c r="AA254" s="4"/>
      <c r="AB254" s="4"/>
      <c r="AC254" s="4"/>
      <c r="AD254" s="4"/>
      <c r="AE254" s="4"/>
      <c r="AF254" s="4"/>
      <c r="AG254" s="4"/>
      <c r="AH254" s="4"/>
      <c r="AI254" s="4"/>
      <c r="AJ254" s="4"/>
      <c r="AK254" s="4"/>
      <c r="AL254" s="4"/>
      <c r="AM254" s="4"/>
      <c r="AN254" s="4"/>
      <c r="AO254" s="4"/>
      <c r="AP254" s="4"/>
    </row>
    <row r="255" spans="1:42" x14ac:dyDescent="0.25">
      <c r="A255" s="7">
        <v>256</v>
      </c>
      <c r="B255" s="8"/>
      <c r="C255" s="9"/>
      <c r="D255" s="9"/>
      <c r="E255" s="9"/>
      <c r="F255" s="9"/>
      <c r="G255" s="9"/>
      <c r="H255" s="9"/>
      <c r="I255" s="9"/>
      <c r="J255" s="9"/>
      <c r="K255" s="9"/>
      <c r="L255" s="9"/>
      <c r="M255" s="9"/>
      <c r="N255" s="9"/>
      <c r="O255" s="9"/>
      <c r="P255" s="9"/>
      <c r="Q255" s="9"/>
      <c r="R255" s="9"/>
      <c r="S255" s="9"/>
      <c r="T255" s="9"/>
      <c r="U255" s="9"/>
      <c r="V255" s="9"/>
      <c r="W255" s="9"/>
      <c r="X255" s="9"/>
      <c r="Y255" s="9"/>
      <c r="Z255" s="9"/>
      <c r="AA255" s="9"/>
      <c r="AB255" s="9"/>
      <c r="AC255" s="9"/>
      <c r="AD255" s="9"/>
      <c r="AE255" s="9"/>
      <c r="AF255" s="9"/>
      <c r="AG255" s="4"/>
      <c r="AH255" s="4"/>
      <c r="AI255" s="4"/>
      <c r="AJ255" s="4"/>
      <c r="AK255" s="4"/>
      <c r="AL255" s="4"/>
      <c r="AM255" s="4"/>
      <c r="AN255" s="4"/>
      <c r="AO255" s="4"/>
      <c r="AP255" s="4"/>
    </row>
    <row r="256" spans="1:42" x14ac:dyDescent="0.25">
      <c r="A256" s="6">
        <v>257</v>
      </c>
      <c r="B256" s="5"/>
      <c r="C256" s="4"/>
      <c r="D256" s="4"/>
      <c r="E256" s="4"/>
      <c r="F256" s="4"/>
      <c r="G256" s="4"/>
      <c r="H256" s="4"/>
      <c r="I256" s="4"/>
      <c r="J256" s="4"/>
      <c r="K256" s="4"/>
      <c r="L256" s="4"/>
      <c r="M256" s="4"/>
      <c r="N256" s="4"/>
      <c r="O256" s="4"/>
      <c r="P256" s="4"/>
      <c r="Q256" s="4"/>
      <c r="R256" s="4"/>
      <c r="S256" s="4"/>
      <c r="T256" s="4"/>
      <c r="U256" s="4"/>
      <c r="V256" s="4"/>
      <c r="W256" s="4"/>
      <c r="X256" s="4"/>
      <c r="Y256" s="4"/>
      <c r="Z256" s="4"/>
      <c r="AA256" s="4"/>
      <c r="AB256" s="4"/>
      <c r="AC256" s="4"/>
      <c r="AD256" s="4"/>
      <c r="AE256" s="4"/>
      <c r="AF256" s="4"/>
      <c r="AG256" s="4"/>
      <c r="AH256" s="4"/>
      <c r="AI256" s="4"/>
      <c r="AJ256" s="4"/>
      <c r="AK256" s="4"/>
      <c r="AL256" s="4"/>
      <c r="AM256" s="4"/>
      <c r="AN256" s="4"/>
      <c r="AO256" s="4"/>
      <c r="AP256" s="4"/>
    </row>
    <row r="257" spans="1:42" x14ac:dyDescent="0.25">
      <c r="A257" s="7">
        <v>258</v>
      </c>
      <c r="B257" s="8"/>
      <c r="C257" s="9"/>
      <c r="D257" s="9"/>
      <c r="E257" s="9"/>
      <c r="F257" s="9"/>
      <c r="G257" s="9"/>
      <c r="H257" s="9"/>
      <c r="I257" s="9"/>
      <c r="J257" s="9"/>
      <c r="K257" s="9"/>
      <c r="L257" s="9"/>
      <c r="M257" s="9"/>
      <c r="N257" s="9"/>
      <c r="O257" s="9"/>
      <c r="P257" s="9"/>
      <c r="Q257" s="9"/>
      <c r="R257" s="9"/>
      <c r="S257" s="9"/>
      <c r="T257" s="9"/>
      <c r="U257" s="9"/>
      <c r="V257" s="9"/>
      <c r="W257" s="9"/>
      <c r="X257" s="9"/>
      <c r="Y257" s="9"/>
      <c r="Z257" s="9"/>
      <c r="AA257" s="9"/>
      <c r="AB257" s="9"/>
      <c r="AC257" s="9"/>
      <c r="AD257" s="9"/>
      <c r="AE257" s="9"/>
      <c r="AF257" s="9"/>
      <c r="AG257" s="4"/>
      <c r="AH257" s="4"/>
      <c r="AI257" s="4"/>
      <c r="AJ257" s="4"/>
      <c r="AK257" s="4"/>
      <c r="AL257" s="4"/>
      <c r="AM257" s="4"/>
      <c r="AN257" s="4"/>
      <c r="AO257" s="4"/>
      <c r="AP257" s="4"/>
    </row>
    <row r="258" spans="1:42" x14ac:dyDescent="0.25">
      <c r="A258" s="6">
        <v>259</v>
      </c>
      <c r="B258" s="5"/>
      <c r="C258" s="4"/>
      <c r="D258" s="4"/>
      <c r="E258" s="4"/>
      <c r="F258" s="4"/>
      <c r="G258" s="4"/>
      <c r="H258" s="4"/>
      <c r="I258" s="4"/>
      <c r="J258" s="4"/>
      <c r="K258" s="4"/>
      <c r="L258" s="4"/>
      <c r="M258" s="4"/>
      <c r="N258" s="4"/>
      <c r="O258" s="4"/>
      <c r="P258" s="4"/>
      <c r="Q258" s="4"/>
      <c r="R258" s="4"/>
      <c r="S258" s="4"/>
      <c r="T258" s="4"/>
      <c r="U258" s="4"/>
      <c r="V258" s="4"/>
      <c r="W258" s="4"/>
      <c r="X258" s="4"/>
      <c r="Y258" s="4"/>
      <c r="Z258" s="4"/>
      <c r="AA258" s="4"/>
      <c r="AB258" s="4"/>
      <c r="AC258" s="4"/>
      <c r="AD258" s="4"/>
      <c r="AE258" s="4"/>
      <c r="AF258" s="4"/>
      <c r="AG258" s="4"/>
      <c r="AH258" s="4"/>
      <c r="AI258" s="4"/>
      <c r="AJ258" s="4"/>
      <c r="AK258" s="4"/>
      <c r="AL258" s="4"/>
      <c r="AM258" s="4"/>
      <c r="AN258" s="4"/>
      <c r="AO258" s="4"/>
      <c r="AP258" s="4"/>
    </row>
    <row r="259" spans="1:42" x14ac:dyDescent="0.25">
      <c r="A259" s="7">
        <v>260</v>
      </c>
      <c r="B259" s="8"/>
      <c r="C259" s="9"/>
      <c r="D259" s="9"/>
      <c r="E259" s="9"/>
      <c r="F259" s="9"/>
      <c r="G259" s="9"/>
      <c r="H259" s="9"/>
      <c r="I259" s="9"/>
      <c r="J259" s="9"/>
      <c r="K259" s="9"/>
      <c r="L259" s="9"/>
      <c r="M259" s="9"/>
      <c r="N259" s="9"/>
      <c r="O259" s="9"/>
      <c r="P259" s="9"/>
      <c r="Q259" s="9"/>
      <c r="R259" s="9"/>
      <c r="S259" s="9"/>
      <c r="T259" s="9"/>
      <c r="U259" s="9"/>
      <c r="V259" s="9"/>
      <c r="W259" s="9"/>
      <c r="X259" s="9"/>
      <c r="Y259" s="9"/>
      <c r="Z259" s="9"/>
      <c r="AA259" s="9"/>
      <c r="AB259" s="9"/>
      <c r="AC259" s="9"/>
      <c r="AD259" s="9"/>
      <c r="AE259" s="9"/>
      <c r="AF259" s="9"/>
      <c r="AG259" s="4"/>
      <c r="AH259" s="4"/>
      <c r="AI259" s="4"/>
      <c r="AJ259" s="4"/>
      <c r="AK259" s="4"/>
      <c r="AL259" s="4"/>
      <c r="AM259" s="4"/>
      <c r="AN259" s="4"/>
      <c r="AO259" s="4"/>
      <c r="AP259" s="4"/>
    </row>
    <row r="260" spans="1:42" x14ac:dyDescent="0.25">
      <c r="A260" s="6">
        <v>261</v>
      </c>
      <c r="B260" s="5"/>
      <c r="C260" s="4"/>
      <c r="D260" s="4"/>
      <c r="E260" s="4"/>
      <c r="F260" s="4"/>
      <c r="G260" s="4"/>
      <c r="H260" s="4"/>
      <c r="I260" s="4"/>
      <c r="J260" s="4"/>
      <c r="K260" s="4"/>
      <c r="L260" s="4"/>
      <c r="M260" s="4"/>
      <c r="N260" s="4"/>
      <c r="O260" s="4"/>
      <c r="P260" s="4"/>
      <c r="Q260" s="4"/>
      <c r="R260" s="4"/>
      <c r="S260" s="4"/>
      <c r="T260" s="4"/>
      <c r="U260" s="4"/>
      <c r="V260" s="4"/>
      <c r="W260" s="4"/>
      <c r="X260" s="4"/>
      <c r="Y260" s="4"/>
      <c r="Z260" s="4"/>
      <c r="AA260" s="4"/>
      <c r="AB260" s="4"/>
      <c r="AC260" s="4"/>
      <c r="AD260" s="4"/>
      <c r="AE260" s="4"/>
      <c r="AF260" s="4"/>
      <c r="AG260" s="4"/>
      <c r="AH260" s="4"/>
      <c r="AI260" s="4"/>
      <c r="AJ260" s="4"/>
      <c r="AK260" s="4"/>
      <c r="AL260" s="4"/>
      <c r="AM260" s="4"/>
      <c r="AN260" s="4"/>
      <c r="AO260" s="4"/>
      <c r="AP260" s="4"/>
    </row>
    <row r="261" spans="1:42" x14ac:dyDescent="0.25">
      <c r="A261" s="7">
        <v>262</v>
      </c>
      <c r="B261" s="8"/>
      <c r="C261" s="9"/>
      <c r="D261" s="9"/>
      <c r="E261" s="9"/>
      <c r="F261" s="9"/>
      <c r="G261" s="9"/>
      <c r="H261" s="9"/>
      <c r="I261" s="9"/>
      <c r="J261" s="9"/>
      <c r="K261" s="9"/>
      <c r="L261" s="9"/>
      <c r="M261" s="9"/>
      <c r="N261" s="9"/>
      <c r="O261" s="9"/>
      <c r="P261" s="9"/>
      <c r="Q261" s="9"/>
      <c r="R261" s="9"/>
      <c r="S261" s="9"/>
      <c r="T261" s="9"/>
      <c r="U261" s="9"/>
      <c r="V261" s="9"/>
      <c r="W261" s="9"/>
      <c r="X261" s="9"/>
      <c r="Y261" s="9"/>
      <c r="Z261" s="9"/>
      <c r="AA261" s="9"/>
      <c r="AB261" s="9"/>
      <c r="AC261" s="9"/>
      <c r="AD261" s="9"/>
      <c r="AE261" s="9"/>
      <c r="AF261" s="9"/>
      <c r="AG261" s="4"/>
      <c r="AH261" s="4"/>
      <c r="AI261" s="4"/>
      <c r="AJ261" s="4"/>
      <c r="AK261" s="4"/>
      <c r="AL261" s="4"/>
      <c r="AM261" s="4"/>
      <c r="AN261" s="4"/>
      <c r="AO261" s="4"/>
      <c r="AP261" s="4"/>
    </row>
    <row r="262" spans="1:42" x14ac:dyDescent="0.25">
      <c r="A262" s="6">
        <v>263</v>
      </c>
      <c r="B262" s="5"/>
      <c r="C262" s="4"/>
      <c r="D262" s="4"/>
      <c r="E262" s="4"/>
      <c r="F262" s="4"/>
      <c r="G262" s="4"/>
      <c r="H262" s="4"/>
      <c r="I262" s="4"/>
      <c r="J262" s="4"/>
      <c r="K262" s="4"/>
      <c r="L262" s="4"/>
      <c r="M262" s="4"/>
      <c r="N262" s="4"/>
      <c r="O262" s="4"/>
      <c r="P262" s="4"/>
      <c r="Q262" s="4"/>
      <c r="R262" s="4"/>
      <c r="S262" s="4"/>
      <c r="T262" s="4"/>
      <c r="U262" s="4"/>
      <c r="V262" s="4"/>
      <c r="W262" s="4"/>
      <c r="X262" s="4"/>
      <c r="Y262" s="4"/>
      <c r="Z262" s="4"/>
      <c r="AA262" s="4"/>
      <c r="AB262" s="4"/>
      <c r="AC262" s="4"/>
      <c r="AD262" s="4"/>
      <c r="AE262" s="4"/>
      <c r="AF262" s="4"/>
      <c r="AG262" s="4"/>
      <c r="AH262" s="4"/>
      <c r="AI262" s="4"/>
      <c r="AJ262" s="4"/>
      <c r="AK262" s="4"/>
      <c r="AL262" s="4"/>
      <c r="AM262" s="4"/>
      <c r="AN262" s="4"/>
      <c r="AO262" s="4"/>
      <c r="AP262" s="4"/>
    </row>
    <row r="263" spans="1:42" x14ac:dyDescent="0.25">
      <c r="A263" s="7">
        <v>264</v>
      </c>
      <c r="B263" s="8"/>
      <c r="C263" s="9"/>
      <c r="D263" s="9"/>
      <c r="E263" s="9"/>
      <c r="F263" s="9"/>
      <c r="G263" s="9"/>
      <c r="H263" s="9"/>
      <c r="I263" s="9"/>
      <c r="J263" s="9"/>
      <c r="K263" s="9"/>
      <c r="L263" s="9"/>
      <c r="M263" s="9"/>
      <c r="N263" s="9"/>
      <c r="O263" s="9"/>
      <c r="P263" s="9"/>
      <c r="Q263" s="9"/>
      <c r="R263" s="9"/>
      <c r="S263" s="9"/>
      <c r="T263" s="9"/>
      <c r="U263" s="9"/>
      <c r="V263" s="9"/>
      <c r="W263" s="9"/>
      <c r="X263" s="9"/>
      <c r="Y263" s="9"/>
      <c r="Z263" s="9"/>
      <c r="AA263" s="9"/>
      <c r="AB263" s="9"/>
      <c r="AC263" s="9"/>
      <c r="AD263" s="9"/>
      <c r="AE263" s="9"/>
      <c r="AF263" s="9"/>
      <c r="AG263" s="4"/>
      <c r="AH263" s="4"/>
      <c r="AI263" s="4"/>
      <c r="AJ263" s="4"/>
      <c r="AK263" s="4"/>
      <c r="AL263" s="4"/>
      <c r="AM263" s="4"/>
      <c r="AN263" s="4"/>
      <c r="AO263" s="4"/>
      <c r="AP263" s="4"/>
    </row>
    <row r="264" spans="1:42" x14ac:dyDescent="0.25">
      <c r="A264" s="6">
        <v>265</v>
      </c>
      <c r="B264" s="5"/>
      <c r="C264" s="4"/>
      <c r="D264" s="4"/>
      <c r="E264" s="4"/>
      <c r="F264" s="4"/>
      <c r="G264" s="4"/>
      <c r="H264" s="4"/>
      <c r="I264" s="4"/>
      <c r="J264" s="4"/>
      <c r="K264" s="4"/>
      <c r="L264" s="4"/>
      <c r="M264" s="4"/>
      <c r="N264" s="4"/>
      <c r="O264" s="4"/>
      <c r="P264" s="4"/>
      <c r="Q264" s="4"/>
      <c r="R264" s="4"/>
      <c r="S264" s="4"/>
      <c r="T264" s="4"/>
      <c r="U264" s="4"/>
      <c r="V264" s="4"/>
      <c r="W264" s="4"/>
      <c r="X264" s="4"/>
      <c r="Y264" s="4"/>
      <c r="Z264" s="4"/>
      <c r="AA264" s="4"/>
      <c r="AB264" s="4"/>
      <c r="AC264" s="4"/>
      <c r="AD264" s="4"/>
      <c r="AE264" s="4"/>
      <c r="AF264" s="4"/>
      <c r="AG264" s="4"/>
      <c r="AH264" s="4"/>
      <c r="AI264" s="4"/>
      <c r="AJ264" s="4"/>
      <c r="AK264" s="4"/>
      <c r="AL264" s="4"/>
      <c r="AM264" s="4"/>
      <c r="AN264" s="4"/>
      <c r="AO264" s="4"/>
      <c r="AP264" s="4"/>
    </row>
    <row r="265" spans="1:42" x14ac:dyDescent="0.25">
      <c r="A265" s="7">
        <v>266</v>
      </c>
      <c r="B265" s="8"/>
      <c r="C265" s="9"/>
      <c r="D265" s="9"/>
      <c r="E265" s="9"/>
      <c r="F265" s="9"/>
      <c r="G265" s="9"/>
      <c r="H265" s="9"/>
      <c r="I265" s="9"/>
      <c r="J265" s="9"/>
      <c r="K265" s="9"/>
      <c r="L265" s="9"/>
      <c r="M265" s="9"/>
      <c r="N265" s="9"/>
      <c r="O265" s="9"/>
      <c r="P265" s="9"/>
      <c r="Q265" s="9"/>
      <c r="R265" s="9"/>
      <c r="S265" s="9"/>
      <c r="T265" s="9"/>
      <c r="U265" s="9"/>
      <c r="V265" s="9"/>
      <c r="W265" s="9"/>
      <c r="X265" s="9"/>
      <c r="Y265" s="9"/>
      <c r="Z265" s="9"/>
      <c r="AA265" s="9"/>
      <c r="AB265" s="9"/>
      <c r="AC265" s="9"/>
      <c r="AD265" s="9"/>
      <c r="AE265" s="9"/>
      <c r="AF265" s="9"/>
      <c r="AG265" s="4"/>
      <c r="AH265" s="4"/>
      <c r="AI265" s="4"/>
      <c r="AJ265" s="4"/>
      <c r="AK265" s="4"/>
      <c r="AL265" s="4"/>
      <c r="AM265" s="4"/>
      <c r="AN265" s="4"/>
      <c r="AO265" s="4"/>
      <c r="AP265" s="4"/>
    </row>
    <row r="266" spans="1:42" x14ac:dyDescent="0.25">
      <c r="A266" s="6">
        <v>267</v>
      </c>
      <c r="B266" s="5"/>
      <c r="C266" s="4"/>
      <c r="D266" s="4"/>
      <c r="E266" s="4"/>
      <c r="F266" s="4"/>
      <c r="G266" s="4"/>
      <c r="H266" s="4"/>
      <c r="I266" s="4"/>
      <c r="J266" s="4"/>
      <c r="K266" s="4"/>
      <c r="L266" s="4"/>
      <c r="M266" s="4"/>
      <c r="N266" s="4"/>
      <c r="O266" s="4"/>
      <c r="P266" s="4"/>
      <c r="Q266" s="4"/>
      <c r="R266" s="4"/>
      <c r="S266" s="4"/>
      <c r="T266" s="4"/>
      <c r="U266" s="4"/>
      <c r="V266" s="4"/>
      <c r="W266" s="4"/>
      <c r="X266" s="4"/>
      <c r="Y266" s="4"/>
      <c r="Z266" s="4"/>
      <c r="AA266" s="4"/>
      <c r="AB266" s="4"/>
      <c r="AC266" s="4"/>
      <c r="AD266" s="4"/>
      <c r="AE266" s="4"/>
      <c r="AF266" s="4"/>
      <c r="AG266" s="4"/>
      <c r="AH266" s="4"/>
      <c r="AI266" s="4"/>
      <c r="AJ266" s="4"/>
      <c r="AK266" s="4"/>
      <c r="AL266" s="4"/>
      <c r="AM266" s="4"/>
      <c r="AN266" s="4"/>
      <c r="AO266" s="4"/>
      <c r="AP266" s="4"/>
    </row>
    <row r="267" spans="1:42" x14ac:dyDescent="0.25">
      <c r="A267" s="7">
        <v>268</v>
      </c>
      <c r="B267" s="8"/>
      <c r="C267" s="9"/>
      <c r="D267" s="9"/>
      <c r="E267" s="9"/>
      <c r="F267" s="9"/>
      <c r="G267" s="9"/>
      <c r="H267" s="9"/>
      <c r="I267" s="9"/>
      <c r="J267" s="9"/>
      <c r="K267" s="9"/>
      <c r="L267" s="9"/>
      <c r="M267" s="9"/>
      <c r="N267" s="9"/>
      <c r="O267" s="9"/>
      <c r="P267" s="9"/>
      <c r="Q267" s="9"/>
      <c r="R267" s="9"/>
      <c r="S267" s="9"/>
      <c r="T267" s="9"/>
      <c r="U267" s="9"/>
      <c r="V267" s="9"/>
      <c r="W267" s="9"/>
      <c r="X267" s="9"/>
      <c r="Y267" s="9"/>
      <c r="Z267" s="9"/>
      <c r="AA267" s="9"/>
      <c r="AB267" s="9"/>
      <c r="AC267" s="9"/>
      <c r="AD267" s="9"/>
      <c r="AE267" s="9"/>
      <c r="AF267" s="9"/>
      <c r="AG267" s="4"/>
      <c r="AH267" s="4"/>
      <c r="AI267" s="4"/>
      <c r="AJ267" s="4"/>
      <c r="AK267" s="4"/>
      <c r="AL267" s="4"/>
      <c r="AM267" s="4"/>
      <c r="AN267" s="4"/>
      <c r="AO267" s="4"/>
      <c r="AP267" s="4"/>
    </row>
    <row r="268" spans="1:42" x14ac:dyDescent="0.25">
      <c r="A268" s="6">
        <v>269</v>
      </c>
      <c r="B268" s="5"/>
      <c r="C268" s="4"/>
      <c r="D268" s="4"/>
      <c r="E268" s="4"/>
      <c r="F268" s="4"/>
      <c r="G268" s="4"/>
      <c r="H268" s="4"/>
      <c r="I268" s="4"/>
      <c r="J268" s="4"/>
      <c r="K268" s="4"/>
      <c r="L268" s="4"/>
      <c r="M268" s="4"/>
      <c r="N268" s="4"/>
      <c r="O268" s="4"/>
      <c r="P268" s="4"/>
      <c r="Q268" s="4"/>
      <c r="R268" s="4"/>
      <c r="S268" s="4"/>
      <c r="T268" s="4"/>
      <c r="U268" s="4"/>
      <c r="V268" s="4"/>
      <c r="W268" s="4"/>
      <c r="X268" s="4"/>
      <c r="Y268" s="4"/>
      <c r="Z268" s="4"/>
      <c r="AA268" s="4"/>
      <c r="AB268" s="4"/>
      <c r="AC268" s="4"/>
      <c r="AD268" s="4"/>
      <c r="AE268" s="4"/>
      <c r="AF268" s="4"/>
      <c r="AG268" s="4"/>
      <c r="AH268" s="4"/>
      <c r="AI268" s="4"/>
      <c r="AJ268" s="4"/>
      <c r="AK268" s="4"/>
      <c r="AL268" s="4"/>
      <c r="AM268" s="4"/>
      <c r="AN268" s="4"/>
      <c r="AO268" s="4"/>
      <c r="AP268" s="4"/>
    </row>
    <row r="269" spans="1:42" x14ac:dyDescent="0.25">
      <c r="A269" s="7">
        <v>270</v>
      </c>
      <c r="B269" s="8"/>
      <c r="C269" s="9"/>
      <c r="D269" s="9"/>
      <c r="E269" s="9"/>
      <c r="F269" s="9"/>
      <c r="G269" s="9"/>
      <c r="H269" s="9"/>
      <c r="I269" s="9"/>
      <c r="J269" s="9"/>
      <c r="K269" s="9"/>
      <c r="L269" s="9"/>
      <c r="M269" s="9"/>
      <c r="N269" s="9"/>
      <c r="O269" s="9"/>
      <c r="P269" s="9"/>
      <c r="Q269" s="9"/>
      <c r="R269" s="9"/>
      <c r="S269" s="9"/>
      <c r="T269" s="9"/>
      <c r="U269" s="9"/>
      <c r="V269" s="9"/>
      <c r="W269" s="9"/>
      <c r="X269" s="9"/>
      <c r="Y269" s="9"/>
      <c r="Z269" s="9"/>
      <c r="AA269" s="9"/>
      <c r="AB269" s="9"/>
      <c r="AC269" s="9"/>
      <c r="AD269" s="9"/>
      <c r="AE269" s="9"/>
      <c r="AF269" s="9"/>
      <c r="AG269" s="4"/>
      <c r="AH269" s="4"/>
      <c r="AI269" s="4"/>
      <c r="AJ269" s="4"/>
      <c r="AK269" s="4"/>
      <c r="AL269" s="4"/>
      <c r="AM269" s="4"/>
      <c r="AN269" s="4"/>
      <c r="AO269" s="4"/>
      <c r="AP269" s="4"/>
    </row>
    <row r="270" spans="1:42" x14ac:dyDescent="0.25">
      <c r="A270" s="6">
        <v>271</v>
      </c>
      <c r="B270" s="5"/>
      <c r="C270" s="4"/>
      <c r="D270" s="4"/>
      <c r="E270" s="4"/>
      <c r="F270" s="4"/>
      <c r="G270" s="4"/>
      <c r="H270" s="4"/>
      <c r="I270" s="4"/>
      <c r="J270" s="4"/>
      <c r="K270" s="4"/>
      <c r="L270" s="4"/>
      <c r="M270" s="4"/>
      <c r="N270" s="4"/>
      <c r="O270" s="4"/>
      <c r="P270" s="4"/>
      <c r="Q270" s="4"/>
      <c r="R270" s="4"/>
      <c r="S270" s="4"/>
      <c r="T270" s="4"/>
      <c r="U270" s="4"/>
      <c r="V270" s="4"/>
      <c r="W270" s="4"/>
      <c r="X270" s="4"/>
      <c r="Y270" s="4"/>
      <c r="Z270" s="4"/>
      <c r="AA270" s="4"/>
      <c r="AB270" s="4"/>
      <c r="AC270" s="4"/>
      <c r="AD270" s="4"/>
      <c r="AE270" s="4"/>
      <c r="AF270" s="4"/>
      <c r="AG270" s="4"/>
      <c r="AH270" s="4"/>
      <c r="AI270" s="4"/>
      <c r="AJ270" s="4"/>
      <c r="AK270" s="4"/>
      <c r="AL270" s="4"/>
      <c r="AM270" s="4"/>
      <c r="AN270" s="4"/>
      <c r="AO270" s="4"/>
      <c r="AP270" s="4"/>
    </row>
    <row r="271" spans="1:42" x14ac:dyDescent="0.25">
      <c r="A271" s="7">
        <v>272</v>
      </c>
      <c r="B271" s="8"/>
      <c r="C271" s="9"/>
      <c r="D271" s="9"/>
      <c r="E271" s="9"/>
      <c r="F271" s="9"/>
      <c r="G271" s="9"/>
      <c r="H271" s="9"/>
      <c r="I271" s="9"/>
      <c r="J271" s="9"/>
      <c r="K271" s="9"/>
      <c r="L271" s="9"/>
      <c r="M271" s="9"/>
      <c r="N271" s="9"/>
      <c r="O271" s="9"/>
      <c r="P271" s="9"/>
      <c r="Q271" s="9"/>
      <c r="R271" s="9"/>
      <c r="S271" s="9"/>
      <c r="T271" s="9"/>
      <c r="U271" s="9"/>
      <c r="V271" s="9"/>
      <c r="W271" s="9"/>
      <c r="X271" s="9"/>
      <c r="Y271" s="9"/>
      <c r="Z271" s="9"/>
      <c r="AA271" s="9"/>
      <c r="AB271" s="9"/>
      <c r="AC271" s="9"/>
      <c r="AD271" s="9"/>
      <c r="AE271" s="9"/>
      <c r="AF271" s="9"/>
      <c r="AG271" s="4"/>
      <c r="AH271" s="4"/>
      <c r="AI271" s="4"/>
      <c r="AJ271" s="4"/>
      <c r="AK271" s="4"/>
      <c r="AL271" s="4"/>
      <c r="AM271" s="4"/>
      <c r="AN271" s="4"/>
      <c r="AO271" s="4"/>
      <c r="AP271" s="4"/>
    </row>
    <row r="272" spans="1:42" x14ac:dyDescent="0.25">
      <c r="A272" s="6">
        <v>273</v>
      </c>
      <c r="B272" s="5"/>
      <c r="C272" s="4"/>
      <c r="D272" s="4"/>
      <c r="E272" s="4"/>
      <c r="F272" s="4"/>
      <c r="G272" s="4"/>
      <c r="H272" s="4"/>
      <c r="I272" s="4"/>
      <c r="J272" s="4"/>
      <c r="K272" s="4"/>
      <c r="L272" s="4"/>
      <c r="M272" s="4"/>
      <c r="N272" s="4"/>
      <c r="O272" s="4"/>
      <c r="P272" s="4"/>
      <c r="Q272" s="4"/>
      <c r="R272" s="4"/>
      <c r="S272" s="4"/>
      <c r="T272" s="4"/>
      <c r="U272" s="4"/>
      <c r="V272" s="4"/>
      <c r="W272" s="4"/>
      <c r="X272" s="4"/>
      <c r="Y272" s="4"/>
      <c r="Z272" s="4"/>
      <c r="AA272" s="4"/>
      <c r="AB272" s="4"/>
      <c r="AC272" s="4"/>
      <c r="AD272" s="4"/>
      <c r="AE272" s="4"/>
      <c r="AF272" s="4"/>
      <c r="AG272" s="4"/>
      <c r="AH272" s="4"/>
      <c r="AI272" s="4"/>
      <c r="AJ272" s="4"/>
      <c r="AK272" s="4"/>
      <c r="AL272" s="4"/>
      <c r="AM272" s="4"/>
      <c r="AN272" s="4"/>
      <c r="AO272" s="4"/>
      <c r="AP272" s="4"/>
    </row>
    <row r="273" spans="1:42" x14ac:dyDescent="0.25">
      <c r="A273" s="7">
        <v>274</v>
      </c>
      <c r="B273" s="8"/>
      <c r="C273" s="9"/>
      <c r="D273" s="9"/>
      <c r="E273" s="9"/>
      <c r="F273" s="9"/>
      <c r="G273" s="9"/>
      <c r="H273" s="9"/>
      <c r="I273" s="9"/>
      <c r="J273" s="9"/>
      <c r="K273" s="9"/>
      <c r="L273" s="9"/>
      <c r="M273" s="9"/>
      <c r="N273" s="9"/>
      <c r="O273" s="9"/>
      <c r="P273" s="9"/>
      <c r="Q273" s="9"/>
      <c r="R273" s="9"/>
      <c r="S273" s="9"/>
      <c r="T273" s="9"/>
      <c r="U273" s="9"/>
      <c r="V273" s="9"/>
      <c r="W273" s="9"/>
      <c r="X273" s="9"/>
      <c r="Y273" s="9"/>
      <c r="Z273" s="9"/>
      <c r="AA273" s="9"/>
      <c r="AB273" s="9"/>
      <c r="AC273" s="9"/>
      <c r="AD273" s="9"/>
      <c r="AE273" s="9"/>
      <c r="AF273" s="9"/>
      <c r="AG273" s="4"/>
      <c r="AH273" s="4"/>
      <c r="AI273" s="4"/>
      <c r="AJ273" s="4"/>
      <c r="AK273" s="4"/>
      <c r="AL273" s="4"/>
      <c r="AM273" s="4"/>
      <c r="AN273" s="4"/>
      <c r="AO273" s="4"/>
      <c r="AP273" s="4"/>
    </row>
    <row r="274" spans="1:42" x14ac:dyDescent="0.25">
      <c r="A274" s="6">
        <v>275</v>
      </c>
      <c r="B274" s="5"/>
      <c r="C274" s="4"/>
      <c r="D274" s="4"/>
      <c r="E274" s="4"/>
      <c r="F274" s="4"/>
      <c r="G274" s="4"/>
      <c r="H274" s="4"/>
      <c r="I274" s="4"/>
      <c r="J274" s="4"/>
      <c r="K274" s="4"/>
      <c r="L274" s="4"/>
      <c r="M274" s="4"/>
      <c r="N274" s="4"/>
      <c r="O274" s="4"/>
      <c r="P274" s="4"/>
      <c r="Q274" s="4"/>
      <c r="R274" s="4"/>
      <c r="S274" s="4"/>
      <c r="T274" s="4"/>
      <c r="U274" s="4"/>
      <c r="V274" s="4"/>
      <c r="W274" s="4"/>
      <c r="X274" s="4"/>
      <c r="Y274" s="4"/>
      <c r="Z274" s="4"/>
      <c r="AA274" s="4"/>
      <c r="AB274" s="4"/>
      <c r="AC274" s="4"/>
      <c r="AD274" s="4"/>
      <c r="AE274" s="4"/>
      <c r="AF274" s="4"/>
      <c r="AG274" s="4"/>
      <c r="AH274" s="4"/>
      <c r="AI274" s="4"/>
      <c r="AJ274" s="4"/>
      <c r="AK274" s="4"/>
      <c r="AL274" s="4"/>
      <c r="AM274" s="4"/>
      <c r="AN274" s="4"/>
      <c r="AO274" s="4"/>
      <c r="AP274" s="4"/>
    </row>
    <row r="275" spans="1:42" x14ac:dyDescent="0.25">
      <c r="A275" s="7">
        <v>276</v>
      </c>
      <c r="B275" s="8"/>
      <c r="C275" s="9"/>
      <c r="D275" s="9"/>
      <c r="E275" s="9"/>
      <c r="F275" s="9"/>
      <c r="G275" s="9"/>
      <c r="H275" s="9"/>
      <c r="I275" s="9"/>
      <c r="J275" s="9"/>
      <c r="K275" s="9"/>
      <c r="L275" s="9"/>
      <c r="M275" s="9"/>
      <c r="N275" s="9"/>
      <c r="O275" s="9"/>
      <c r="P275" s="9"/>
      <c r="Q275" s="9"/>
      <c r="R275" s="9"/>
      <c r="S275" s="9"/>
      <c r="T275" s="9"/>
      <c r="U275" s="9"/>
      <c r="V275" s="9"/>
      <c r="W275" s="9"/>
      <c r="X275" s="9"/>
      <c r="Y275" s="9"/>
      <c r="Z275" s="9"/>
      <c r="AA275" s="9"/>
      <c r="AB275" s="9"/>
      <c r="AC275" s="9"/>
      <c r="AD275" s="9"/>
      <c r="AE275" s="9"/>
      <c r="AF275" s="9"/>
      <c r="AG275" s="4"/>
      <c r="AH275" s="4"/>
      <c r="AI275" s="4"/>
      <c r="AJ275" s="4"/>
      <c r="AK275" s="4"/>
      <c r="AL275" s="4"/>
      <c r="AM275" s="4"/>
      <c r="AN275" s="4"/>
      <c r="AO275" s="4"/>
      <c r="AP275" s="4"/>
    </row>
    <row r="276" spans="1:42" x14ac:dyDescent="0.25">
      <c r="A276" s="6">
        <v>277</v>
      </c>
      <c r="B276" s="5"/>
      <c r="C276" s="4"/>
      <c r="D276" s="4"/>
      <c r="E276" s="4"/>
      <c r="F276" s="4"/>
      <c r="G276" s="4"/>
      <c r="H276" s="4"/>
      <c r="I276" s="4"/>
      <c r="J276" s="4"/>
      <c r="K276" s="4"/>
      <c r="L276" s="4"/>
      <c r="M276" s="4"/>
      <c r="N276" s="4"/>
      <c r="O276" s="4"/>
      <c r="P276" s="4"/>
      <c r="Q276" s="4"/>
      <c r="R276" s="4"/>
      <c r="S276" s="4"/>
      <c r="T276" s="4"/>
      <c r="U276" s="4"/>
      <c r="V276" s="4"/>
      <c r="W276" s="4"/>
      <c r="X276" s="4"/>
      <c r="Y276" s="4"/>
      <c r="Z276" s="4"/>
      <c r="AA276" s="4"/>
      <c r="AB276" s="4"/>
      <c r="AC276" s="4"/>
      <c r="AD276" s="4"/>
      <c r="AE276" s="4"/>
      <c r="AF276" s="4"/>
      <c r="AG276" s="4"/>
      <c r="AH276" s="4"/>
      <c r="AI276" s="4"/>
      <c r="AJ276" s="4"/>
      <c r="AK276" s="4"/>
      <c r="AL276" s="4"/>
      <c r="AM276" s="4"/>
      <c r="AN276" s="4"/>
      <c r="AO276" s="4"/>
      <c r="AP276" s="4"/>
    </row>
    <row r="277" spans="1:42" x14ac:dyDescent="0.25">
      <c r="A277" s="7">
        <v>278</v>
      </c>
      <c r="B277" s="8"/>
      <c r="C277" s="9"/>
      <c r="D277" s="9"/>
      <c r="E277" s="9"/>
      <c r="F277" s="9"/>
      <c r="G277" s="9"/>
      <c r="H277" s="9"/>
      <c r="I277" s="9"/>
      <c r="J277" s="9"/>
      <c r="K277" s="9"/>
      <c r="L277" s="9"/>
      <c r="M277" s="9"/>
      <c r="N277" s="9"/>
      <c r="O277" s="9"/>
      <c r="P277" s="9"/>
      <c r="Q277" s="9"/>
      <c r="R277" s="9"/>
      <c r="S277" s="9"/>
      <c r="T277" s="9"/>
      <c r="U277" s="9"/>
      <c r="V277" s="9"/>
      <c r="W277" s="9"/>
      <c r="X277" s="9"/>
      <c r="Y277" s="9"/>
      <c r="Z277" s="9"/>
      <c r="AA277" s="9"/>
      <c r="AB277" s="9"/>
      <c r="AC277" s="9"/>
      <c r="AD277" s="9"/>
      <c r="AE277" s="9"/>
      <c r="AF277" s="9"/>
      <c r="AG277" s="4"/>
      <c r="AH277" s="4"/>
      <c r="AI277" s="4"/>
      <c r="AJ277" s="4"/>
      <c r="AK277" s="4"/>
      <c r="AL277" s="4"/>
      <c r="AM277" s="4"/>
      <c r="AN277" s="4"/>
      <c r="AO277" s="4"/>
      <c r="AP277" s="4"/>
    </row>
    <row r="278" spans="1:42" x14ac:dyDescent="0.25">
      <c r="A278" s="6">
        <v>279</v>
      </c>
      <c r="B278" s="5"/>
      <c r="C278" s="4"/>
      <c r="D278" s="4"/>
      <c r="E278" s="4"/>
      <c r="F278" s="4"/>
      <c r="G278" s="4"/>
      <c r="H278" s="4"/>
      <c r="I278" s="4"/>
      <c r="J278" s="4"/>
      <c r="K278" s="4"/>
      <c r="L278" s="4"/>
      <c r="M278" s="4"/>
      <c r="N278" s="4"/>
      <c r="O278" s="4"/>
      <c r="P278" s="4"/>
      <c r="Q278" s="4"/>
      <c r="R278" s="4"/>
      <c r="S278" s="4"/>
      <c r="T278" s="4"/>
      <c r="U278" s="4"/>
      <c r="V278" s="4"/>
      <c r="W278" s="4"/>
      <c r="X278" s="4"/>
      <c r="Y278" s="4"/>
      <c r="Z278" s="4"/>
      <c r="AA278" s="4"/>
      <c r="AB278" s="4"/>
      <c r="AC278" s="4"/>
      <c r="AD278" s="4"/>
      <c r="AE278" s="4"/>
      <c r="AF278" s="4"/>
      <c r="AG278" s="4"/>
      <c r="AH278" s="4"/>
      <c r="AI278" s="4"/>
      <c r="AJ278" s="4"/>
      <c r="AK278" s="4"/>
      <c r="AL278" s="4"/>
      <c r="AM278" s="4"/>
      <c r="AN278" s="4"/>
      <c r="AO278" s="4"/>
      <c r="AP278" s="4"/>
    </row>
    <row r="279" spans="1:42" x14ac:dyDescent="0.25">
      <c r="A279" s="7">
        <v>280</v>
      </c>
      <c r="B279" s="8"/>
      <c r="C279" s="9"/>
      <c r="D279" s="9"/>
      <c r="E279" s="9"/>
      <c r="F279" s="9"/>
      <c r="G279" s="9"/>
      <c r="H279" s="9"/>
      <c r="I279" s="9"/>
      <c r="J279" s="9"/>
      <c r="K279" s="9"/>
      <c r="L279" s="9"/>
      <c r="M279" s="9"/>
      <c r="N279" s="9"/>
      <c r="O279" s="9"/>
      <c r="P279" s="9"/>
      <c r="Q279" s="9"/>
      <c r="R279" s="9"/>
      <c r="S279" s="9"/>
      <c r="T279" s="9"/>
      <c r="U279" s="9"/>
      <c r="V279" s="9"/>
      <c r="W279" s="9"/>
      <c r="X279" s="9"/>
      <c r="Y279" s="9"/>
      <c r="Z279" s="9"/>
      <c r="AA279" s="9"/>
      <c r="AB279" s="9"/>
      <c r="AC279" s="9"/>
      <c r="AD279" s="9"/>
      <c r="AE279" s="9"/>
      <c r="AF279" s="9"/>
      <c r="AG279" s="4"/>
      <c r="AH279" s="4"/>
      <c r="AI279" s="4"/>
      <c r="AJ279" s="4"/>
      <c r="AK279" s="4"/>
      <c r="AL279" s="4"/>
      <c r="AM279" s="4"/>
      <c r="AN279" s="4"/>
      <c r="AO279" s="4"/>
      <c r="AP279" s="4"/>
    </row>
    <row r="280" spans="1:42" x14ac:dyDescent="0.25">
      <c r="A280" s="6">
        <v>281</v>
      </c>
      <c r="B280" s="5"/>
      <c r="C280" s="4"/>
      <c r="D280" s="4"/>
      <c r="E280" s="4"/>
      <c r="F280" s="4"/>
      <c r="G280" s="4"/>
      <c r="H280" s="4"/>
      <c r="I280" s="4"/>
      <c r="J280" s="4"/>
      <c r="K280" s="4"/>
      <c r="L280" s="4"/>
      <c r="M280" s="4"/>
      <c r="N280" s="4"/>
      <c r="O280" s="4"/>
      <c r="P280" s="4"/>
      <c r="Q280" s="4"/>
      <c r="R280" s="4"/>
      <c r="S280" s="4"/>
      <c r="T280" s="4"/>
      <c r="U280" s="4"/>
      <c r="V280" s="4"/>
      <c r="W280" s="4"/>
      <c r="X280" s="4"/>
      <c r="Y280" s="4"/>
      <c r="Z280" s="4"/>
      <c r="AA280" s="4"/>
      <c r="AB280" s="4"/>
      <c r="AC280" s="4"/>
      <c r="AD280" s="4"/>
      <c r="AE280" s="4"/>
      <c r="AF280" s="4"/>
      <c r="AG280" s="4"/>
      <c r="AH280" s="4"/>
      <c r="AI280" s="4"/>
      <c r="AJ280" s="4"/>
      <c r="AK280" s="4"/>
      <c r="AL280" s="4"/>
      <c r="AM280" s="4"/>
      <c r="AN280" s="4"/>
      <c r="AO280" s="4"/>
      <c r="AP280" s="4"/>
    </row>
    <row r="281" spans="1:42" x14ac:dyDescent="0.25">
      <c r="A281" s="7">
        <v>282</v>
      </c>
      <c r="B281" s="8"/>
      <c r="C281" s="9"/>
      <c r="D281" s="9"/>
      <c r="E281" s="9"/>
      <c r="F281" s="9"/>
      <c r="G281" s="9"/>
      <c r="H281" s="9"/>
      <c r="I281" s="9"/>
      <c r="J281" s="9"/>
      <c r="K281" s="9"/>
      <c r="L281" s="9"/>
      <c r="M281" s="9"/>
      <c r="N281" s="9"/>
      <c r="O281" s="9"/>
      <c r="P281" s="9"/>
      <c r="Q281" s="9"/>
      <c r="R281" s="9"/>
      <c r="S281" s="9"/>
      <c r="T281" s="9"/>
      <c r="U281" s="9"/>
      <c r="V281" s="9"/>
      <c r="W281" s="9"/>
      <c r="X281" s="9"/>
      <c r="Y281" s="9"/>
      <c r="Z281" s="9"/>
      <c r="AA281" s="9"/>
      <c r="AB281" s="9"/>
      <c r="AC281" s="9"/>
      <c r="AD281" s="9"/>
      <c r="AE281" s="9"/>
      <c r="AF281" s="9"/>
      <c r="AG281" s="4"/>
      <c r="AH281" s="4"/>
      <c r="AI281" s="4"/>
      <c r="AJ281" s="4"/>
      <c r="AK281" s="4"/>
      <c r="AL281" s="4"/>
      <c r="AM281" s="4"/>
      <c r="AN281" s="4"/>
      <c r="AO281" s="4"/>
      <c r="AP281" s="4"/>
    </row>
    <row r="282" spans="1:42" x14ac:dyDescent="0.25">
      <c r="A282" s="6">
        <v>283</v>
      </c>
      <c r="B282" s="5"/>
      <c r="C282" s="4"/>
      <c r="D282" s="4"/>
      <c r="E282" s="4"/>
      <c r="F282" s="4"/>
      <c r="G282" s="4"/>
      <c r="H282" s="4"/>
      <c r="I282" s="4"/>
      <c r="J282" s="4"/>
      <c r="K282" s="4"/>
      <c r="L282" s="4"/>
      <c r="M282" s="4"/>
      <c r="N282" s="4"/>
      <c r="O282" s="4"/>
      <c r="P282" s="4"/>
      <c r="Q282" s="4"/>
      <c r="R282" s="4"/>
      <c r="S282" s="4"/>
      <c r="T282" s="4"/>
      <c r="U282" s="4"/>
      <c r="V282" s="4"/>
      <c r="W282" s="4"/>
      <c r="X282" s="4"/>
      <c r="Y282" s="4"/>
      <c r="Z282" s="4"/>
      <c r="AA282" s="4"/>
      <c r="AB282" s="4"/>
      <c r="AC282" s="4"/>
      <c r="AD282" s="4"/>
      <c r="AE282" s="4"/>
      <c r="AF282" s="4"/>
      <c r="AG282" s="4"/>
      <c r="AH282" s="4"/>
      <c r="AI282" s="4"/>
      <c r="AJ282" s="4"/>
      <c r="AK282" s="4"/>
      <c r="AL282" s="4"/>
      <c r="AM282" s="4"/>
      <c r="AN282" s="4"/>
      <c r="AO282" s="4"/>
      <c r="AP282" s="4"/>
    </row>
    <row r="283" spans="1:42" x14ac:dyDescent="0.25">
      <c r="A283" s="7">
        <v>284</v>
      </c>
      <c r="B283" s="8"/>
      <c r="C283" s="9"/>
      <c r="D283" s="9"/>
      <c r="E283" s="9"/>
      <c r="F283" s="9"/>
      <c r="G283" s="9"/>
      <c r="H283" s="9"/>
      <c r="I283" s="9"/>
      <c r="J283" s="9"/>
      <c r="K283" s="9"/>
      <c r="L283" s="9"/>
      <c r="M283" s="9"/>
      <c r="N283" s="9"/>
      <c r="O283" s="9"/>
      <c r="P283" s="9"/>
      <c r="Q283" s="9"/>
      <c r="R283" s="9"/>
      <c r="S283" s="9"/>
      <c r="T283" s="9"/>
      <c r="U283" s="9"/>
      <c r="V283" s="9"/>
      <c r="W283" s="9"/>
      <c r="X283" s="9"/>
      <c r="Y283" s="9"/>
      <c r="Z283" s="9"/>
      <c r="AA283" s="9"/>
      <c r="AB283" s="9"/>
      <c r="AC283" s="9"/>
      <c r="AD283" s="9"/>
      <c r="AE283" s="9"/>
      <c r="AF283" s="9"/>
      <c r="AG283" s="4"/>
      <c r="AH283" s="4"/>
      <c r="AI283" s="4"/>
      <c r="AJ283" s="4"/>
      <c r="AK283" s="4"/>
      <c r="AL283" s="4"/>
      <c r="AM283" s="4"/>
      <c r="AN283" s="4"/>
      <c r="AO283" s="4"/>
      <c r="AP283" s="4"/>
    </row>
    <row r="284" spans="1:42" x14ac:dyDescent="0.25">
      <c r="A284" s="6">
        <v>285</v>
      </c>
      <c r="B284" s="5"/>
      <c r="C284" s="4"/>
      <c r="D284" s="4"/>
      <c r="E284" s="4"/>
      <c r="F284" s="4"/>
      <c r="G284" s="4"/>
      <c r="H284" s="4"/>
      <c r="I284" s="4"/>
      <c r="J284" s="4"/>
      <c r="K284" s="4"/>
      <c r="L284" s="4"/>
      <c r="M284" s="4"/>
      <c r="N284" s="4"/>
      <c r="O284" s="4"/>
      <c r="P284" s="4"/>
      <c r="Q284" s="4"/>
      <c r="R284" s="4"/>
      <c r="S284" s="4"/>
      <c r="T284" s="4"/>
      <c r="U284" s="4"/>
      <c r="V284" s="4"/>
      <c r="W284" s="4"/>
      <c r="X284" s="4"/>
      <c r="Y284" s="4"/>
      <c r="Z284" s="4"/>
      <c r="AA284" s="4"/>
      <c r="AB284" s="4"/>
      <c r="AC284" s="4"/>
      <c r="AD284" s="4"/>
      <c r="AE284" s="4"/>
      <c r="AF284" s="4"/>
      <c r="AG284" s="4"/>
      <c r="AH284" s="4"/>
      <c r="AI284" s="4"/>
      <c r="AJ284" s="4"/>
      <c r="AK284" s="4"/>
      <c r="AL284" s="4"/>
      <c r="AM284" s="4"/>
      <c r="AN284" s="4"/>
      <c r="AO284" s="4"/>
      <c r="AP284" s="4"/>
    </row>
    <row r="285" spans="1:42" x14ac:dyDescent="0.25">
      <c r="A285" s="7">
        <v>286</v>
      </c>
      <c r="B285" s="8"/>
      <c r="C285" s="9"/>
      <c r="D285" s="9"/>
      <c r="E285" s="9"/>
      <c r="F285" s="9"/>
      <c r="G285" s="9"/>
      <c r="H285" s="9"/>
      <c r="I285" s="9"/>
      <c r="J285" s="9"/>
      <c r="K285" s="9"/>
      <c r="L285" s="9"/>
      <c r="M285" s="9"/>
      <c r="N285" s="9"/>
      <c r="O285" s="9"/>
      <c r="P285" s="9"/>
      <c r="Q285" s="9"/>
      <c r="R285" s="9"/>
      <c r="S285" s="9"/>
      <c r="T285" s="9"/>
      <c r="U285" s="9"/>
      <c r="V285" s="9"/>
      <c r="W285" s="9"/>
      <c r="X285" s="9"/>
      <c r="Y285" s="9"/>
      <c r="Z285" s="9"/>
      <c r="AA285" s="9"/>
      <c r="AB285" s="9"/>
      <c r="AC285" s="9"/>
      <c r="AD285" s="9"/>
      <c r="AE285" s="9"/>
      <c r="AF285" s="9"/>
      <c r="AG285" s="4"/>
      <c r="AH285" s="4"/>
      <c r="AI285" s="4"/>
      <c r="AJ285" s="4"/>
      <c r="AK285" s="4"/>
      <c r="AL285" s="4"/>
      <c r="AM285" s="4"/>
      <c r="AN285" s="4"/>
      <c r="AO285" s="4"/>
      <c r="AP285" s="4"/>
    </row>
    <row r="286" spans="1:42" x14ac:dyDescent="0.25">
      <c r="A286" s="6">
        <v>287</v>
      </c>
      <c r="B286" s="5"/>
      <c r="C286" s="4"/>
      <c r="D286" s="4"/>
      <c r="E286" s="4"/>
      <c r="F286" s="4"/>
      <c r="G286" s="4"/>
      <c r="H286" s="4"/>
      <c r="I286" s="4"/>
      <c r="J286" s="4"/>
      <c r="K286" s="4"/>
      <c r="L286" s="4"/>
      <c r="M286" s="4"/>
      <c r="N286" s="4"/>
      <c r="O286" s="4"/>
      <c r="P286" s="4"/>
      <c r="Q286" s="4"/>
      <c r="R286" s="4"/>
      <c r="S286" s="4"/>
      <c r="T286" s="4"/>
      <c r="U286" s="4"/>
      <c r="V286" s="4"/>
      <c r="W286" s="4"/>
      <c r="X286" s="4"/>
      <c r="Y286" s="4"/>
      <c r="Z286" s="4"/>
      <c r="AA286" s="4"/>
      <c r="AB286" s="4"/>
      <c r="AC286" s="4"/>
      <c r="AD286" s="4"/>
      <c r="AE286" s="4"/>
      <c r="AF286" s="4"/>
      <c r="AG286" s="4"/>
      <c r="AH286" s="4"/>
      <c r="AI286" s="4"/>
      <c r="AJ286" s="4"/>
      <c r="AK286" s="4"/>
      <c r="AL286" s="4"/>
      <c r="AM286" s="4"/>
      <c r="AN286" s="4"/>
      <c r="AO286" s="4"/>
      <c r="AP286" s="4"/>
    </row>
    <row r="287" spans="1:42" x14ac:dyDescent="0.25">
      <c r="A287" s="7">
        <v>288</v>
      </c>
      <c r="B287" s="8"/>
      <c r="C287" s="9"/>
      <c r="D287" s="9"/>
      <c r="E287" s="9"/>
      <c r="F287" s="9"/>
      <c r="G287" s="9"/>
      <c r="H287" s="9"/>
      <c r="I287" s="9"/>
      <c r="J287" s="9"/>
      <c r="K287" s="9"/>
      <c r="L287" s="9"/>
      <c r="M287" s="9"/>
      <c r="N287" s="9"/>
      <c r="O287" s="9"/>
      <c r="P287" s="9"/>
      <c r="Q287" s="9"/>
      <c r="R287" s="9"/>
      <c r="S287" s="9"/>
      <c r="T287" s="9"/>
      <c r="U287" s="9"/>
      <c r="V287" s="9"/>
      <c r="W287" s="9"/>
      <c r="X287" s="9"/>
      <c r="Y287" s="9"/>
      <c r="Z287" s="9"/>
      <c r="AA287" s="9"/>
      <c r="AB287" s="9"/>
      <c r="AC287" s="9"/>
      <c r="AD287" s="9"/>
      <c r="AE287" s="9"/>
      <c r="AF287" s="9"/>
      <c r="AG287" s="4"/>
      <c r="AH287" s="4"/>
      <c r="AI287" s="4"/>
      <c r="AJ287" s="4"/>
      <c r="AK287" s="4"/>
      <c r="AL287" s="4"/>
      <c r="AM287" s="4"/>
      <c r="AN287" s="4"/>
      <c r="AO287" s="4"/>
      <c r="AP287" s="4"/>
    </row>
    <row r="288" spans="1:42" x14ac:dyDescent="0.25">
      <c r="A288" s="6">
        <v>289</v>
      </c>
      <c r="B288" s="5"/>
      <c r="C288" s="4"/>
      <c r="D288" s="4"/>
      <c r="E288" s="4"/>
      <c r="F288" s="4"/>
      <c r="G288" s="4"/>
      <c r="H288" s="4"/>
      <c r="I288" s="4"/>
      <c r="J288" s="4"/>
      <c r="K288" s="4"/>
      <c r="L288" s="4"/>
      <c r="M288" s="4"/>
      <c r="N288" s="4"/>
      <c r="O288" s="4"/>
      <c r="P288" s="4"/>
      <c r="Q288" s="4"/>
      <c r="R288" s="4"/>
      <c r="S288" s="4"/>
      <c r="T288" s="4"/>
      <c r="U288" s="4"/>
      <c r="V288" s="4"/>
      <c r="W288" s="4"/>
      <c r="X288" s="4"/>
      <c r="Y288" s="4"/>
      <c r="Z288" s="4"/>
      <c r="AA288" s="4"/>
      <c r="AB288" s="4"/>
      <c r="AC288" s="4"/>
      <c r="AD288" s="4"/>
      <c r="AE288" s="4"/>
      <c r="AF288" s="4"/>
      <c r="AG288" s="4"/>
      <c r="AH288" s="4"/>
      <c r="AI288" s="4"/>
      <c r="AJ288" s="4"/>
      <c r="AK288" s="4"/>
      <c r="AL288" s="4"/>
      <c r="AM288" s="4"/>
      <c r="AN288" s="4"/>
      <c r="AO288" s="4"/>
      <c r="AP288" s="4"/>
    </row>
    <row r="289" spans="1:42" x14ac:dyDescent="0.25">
      <c r="A289" s="7">
        <v>290</v>
      </c>
      <c r="B289" s="8"/>
      <c r="C289" s="9"/>
      <c r="D289" s="9"/>
      <c r="E289" s="9"/>
      <c r="F289" s="9"/>
      <c r="G289" s="9"/>
      <c r="H289" s="9"/>
      <c r="I289" s="9"/>
      <c r="J289" s="9"/>
      <c r="K289" s="9"/>
      <c r="L289" s="9"/>
      <c r="M289" s="9"/>
      <c r="N289" s="9"/>
      <c r="O289" s="9"/>
      <c r="P289" s="9"/>
      <c r="Q289" s="9"/>
      <c r="R289" s="9"/>
      <c r="S289" s="9"/>
      <c r="T289" s="9"/>
      <c r="U289" s="9"/>
      <c r="V289" s="9"/>
      <c r="W289" s="9"/>
      <c r="X289" s="9"/>
      <c r="Y289" s="9"/>
      <c r="Z289" s="9"/>
      <c r="AA289" s="9"/>
      <c r="AB289" s="9"/>
      <c r="AC289" s="9"/>
      <c r="AD289" s="9"/>
      <c r="AE289" s="9"/>
      <c r="AF289" s="9"/>
      <c r="AG289" s="4"/>
      <c r="AH289" s="4"/>
      <c r="AI289" s="4"/>
      <c r="AJ289" s="4"/>
      <c r="AK289" s="4"/>
      <c r="AL289" s="4"/>
      <c r="AM289" s="4"/>
      <c r="AN289" s="4"/>
      <c r="AO289" s="4"/>
      <c r="AP289" s="4"/>
    </row>
    <row r="290" spans="1:42" x14ac:dyDescent="0.25">
      <c r="A290" s="6">
        <v>291</v>
      </c>
      <c r="B290" s="5"/>
      <c r="C290" s="4"/>
      <c r="D290" s="4"/>
      <c r="E290" s="4"/>
      <c r="F290" s="4"/>
      <c r="G290" s="4"/>
      <c r="H290" s="4"/>
      <c r="I290" s="4"/>
      <c r="J290" s="4"/>
      <c r="K290" s="4"/>
      <c r="L290" s="4"/>
      <c r="M290" s="4"/>
      <c r="N290" s="4"/>
      <c r="O290" s="4"/>
      <c r="P290" s="4"/>
      <c r="Q290" s="4"/>
      <c r="R290" s="4"/>
      <c r="S290" s="4"/>
      <c r="T290" s="4"/>
      <c r="U290" s="4"/>
      <c r="V290" s="4"/>
      <c r="W290" s="4"/>
      <c r="X290" s="4"/>
      <c r="Y290" s="4"/>
      <c r="Z290" s="4"/>
      <c r="AA290" s="4"/>
      <c r="AB290" s="4"/>
      <c r="AC290" s="4"/>
      <c r="AD290" s="4"/>
      <c r="AE290" s="4"/>
      <c r="AF290" s="4"/>
      <c r="AG290" s="4"/>
      <c r="AH290" s="4"/>
      <c r="AI290" s="4"/>
      <c r="AJ290" s="4"/>
      <c r="AK290" s="4"/>
      <c r="AL290" s="4"/>
      <c r="AM290" s="4"/>
      <c r="AN290" s="4"/>
      <c r="AO290" s="4"/>
      <c r="AP290" s="4"/>
    </row>
    <row r="291" spans="1:42" x14ac:dyDescent="0.25">
      <c r="A291" s="7">
        <v>292</v>
      </c>
      <c r="B291" s="8"/>
      <c r="C291" s="9"/>
      <c r="D291" s="9"/>
      <c r="E291" s="9"/>
      <c r="F291" s="9"/>
      <c r="G291" s="9"/>
      <c r="H291" s="9"/>
      <c r="I291" s="9"/>
      <c r="J291" s="9"/>
      <c r="K291" s="9"/>
      <c r="L291" s="9"/>
      <c r="M291" s="9"/>
      <c r="N291" s="9"/>
      <c r="O291" s="9"/>
      <c r="P291" s="9"/>
      <c r="Q291" s="9"/>
      <c r="R291" s="9"/>
      <c r="S291" s="9"/>
      <c r="T291" s="9"/>
      <c r="U291" s="9"/>
      <c r="V291" s="9"/>
      <c r="W291" s="9"/>
      <c r="X291" s="9"/>
      <c r="Y291" s="9"/>
      <c r="Z291" s="9"/>
      <c r="AA291" s="9"/>
      <c r="AB291" s="9"/>
      <c r="AC291" s="9"/>
      <c r="AD291" s="9"/>
      <c r="AE291" s="9"/>
      <c r="AF291" s="9"/>
      <c r="AG291" s="4"/>
      <c r="AH291" s="4"/>
      <c r="AI291" s="4"/>
      <c r="AJ291" s="4"/>
      <c r="AK291" s="4"/>
      <c r="AL291" s="4"/>
      <c r="AM291" s="4"/>
      <c r="AN291" s="4"/>
      <c r="AO291" s="4"/>
      <c r="AP291" s="4"/>
    </row>
    <row r="292" spans="1:42" x14ac:dyDescent="0.25">
      <c r="A292" s="6">
        <v>293</v>
      </c>
      <c r="B292" s="5"/>
      <c r="C292" s="4"/>
      <c r="D292" s="4"/>
      <c r="E292" s="4"/>
      <c r="F292" s="4"/>
      <c r="G292" s="4"/>
      <c r="H292" s="4"/>
      <c r="I292" s="4"/>
      <c r="J292" s="4"/>
      <c r="K292" s="4"/>
      <c r="L292" s="4"/>
      <c r="M292" s="4"/>
      <c r="N292" s="4"/>
      <c r="O292" s="4"/>
      <c r="P292" s="4"/>
      <c r="Q292" s="4"/>
      <c r="R292" s="4"/>
      <c r="S292" s="4"/>
      <c r="T292" s="4"/>
      <c r="U292" s="4"/>
      <c r="V292" s="4"/>
      <c r="W292" s="4"/>
      <c r="X292" s="4"/>
      <c r="Y292" s="4"/>
      <c r="Z292" s="4"/>
      <c r="AA292" s="4"/>
      <c r="AB292" s="4"/>
      <c r="AC292" s="4"/>
      <c r="AD292" s="4"/>
      <c r="AE292" s="4"/>
      <c r="AF292" s="4"/>
      <c r="AG292" s="4"/>
      <c r="AH292" s="4"/>
      <c r="AI292" s="4"/>
      <c r="AJ292" s="4"/>
      <c r="AK292" s="4"/>
      <c r="AL292" s="4"/>
      <c r="AM292" s="4"/>
      <c r="AN292" s="4"/>
      <c r="AO292" s="4"/>
      <c r="AP292" s="4"/>
    </row>
    <row r="293" spans="1:42" x14ac:dyDescent="0.25">
      <c r="A293" s="7">
        <v>294</v>
      </c>
      <c r="B293" s="8"/>
      <c r="C293" s="9"/>
      <c r="D293" s="9"/>
      <c r="E293" s="9"/>
      <c r="F293" s="9"/>
      <c r="G293" s="9"/>
      <c r="H293" s="9"/>
      <c r="I293" s="9"/>
      <c r="J293" s="9"/>
      <c r="K293" s="9"/>
      <c r="L293" s="9"/>
      <c r="M293" s="9"/>
      <c r="N293" s="9"/>
      <c r="O293" s="9"/>
      <c r="P293" s="9"/>
      <c r="Q293" s="9"/>
      <c r="R293" s="9"/>
      <c r="S293" s="9"/>
      <c r="T293" s="9"/>
      <c r="U293" s="9"/>
      <c r="V293" s="9"/>
      <c r="W293" s="9"/>
      <c r="X293" s="9"/>
      <c r="Y293" s="9"/>
      <c r="Z293" s="9"/>
      <c r="AA293" s="9"/>
      <c r="AB293" s="9"/>
      <c r="AC293" s="9"/>
      <c r="AD293" s="9"/>
      <c r="AE293" s="9"/>
      <c r="AF293" s="9"/>
      <c r="AG293" s="4"/>
      <c r="AH293" s="4"/>
      <c r="AI293" s="4"/>
      <c r="AJ293" s="4"/>
      <c r="AK293" s="4"/>
      <c r="AL293" s="4"/>
      <c r="AM293" s="4"/>
      <c r="AN293" s="4"/>
      <c r="AO293" s="4"/>
      <c r="AP293" s="4"/>
    </row>
    <row r="294" spans="1:42" x14ac:dyDescent="0.25">
      <c r="A294" s="6">
        <v>295</v>
      </c>
      <c r="B294" s="5"/>
      <c r="C294" s="4"/>
      <c r="D294" s="4"/>
      <c r="E294" s="4"/>
      <c r="F294" s="4"/>
      <c r="G294" s="4"/>
      <c r="H294" s="4"/>
      <c r="I294" s="4"/>
      <c r="J294" s="4"/>
      <c r="K294" s="4"/>
      <c r="L294" s="4"/>
      <c r="M294" s="4"/>
      <c r="N294" s="4"/>
      <c r="O294" s="4"/>
      <c r="P294" s="4"/>
      <c r="Q294" s="4"/>
      <c r="R294" s="4"/>
      <c r="S294" s="4"/>
      <c r="T294" s="4"/>
      <c r="U294" s="4"/>
      <c r="V294" s="4"/>
      <c r="W294" s="4"/>
      <c r="X294" s="4"/>
      <c r="Y294" s="4"/>
      <c r="Z294" s="4"/>
      <c r="AA294" s="4"/>
      <c r="AB294" s="4"/>
      <c r="AC294" s="4"/>
      <c r="AD294" s="4"/>
      <c r="AE294" s="4"/>
      <c r="AF294" s="4"/>
      <c r="AG294" s="4"/>
      <c r="AH294" s="4"/>
      <c r="AI294" s="4"/>
      <c r="AJ294" s="4"/>
      <c r="AK294" s="4"/>
      <c r="AL294" s="4"/>
      <c r="AM294" s="4"/>
      <c r="AN294" s="4"/>
      <c r="AO294" s="4"/>
      <c r="AP294" s="4"/>
    </row>
    <row r="295" spans="1:42" x14ac:dyDescent="0.25">
      <c r="A295" s="7">
        <v>296</v>
      </c>
      <c r="B295" s="8"/>
      <c r="C295" s="9"/>
      <c r="D295" s="9"/>
      <c r="E295" s="9"/>
      <c r="F295" s="9"/>
      <c r="G295" s="9"/>
      <c r="H295" s="9"/>
      <c r="I295" s="9"/>
      <c r="J295" s="9"/>
      <c r="K295" s="9"/>
      <c r="L295" s="9"/>
      <c r="M295" s="9"/>
      <c r="N295" s="9"/>
      <c r="O295" s="9"/>
      <c r="P295" s="9"/>
      <c r="Q295" s="9"/>
      <c r="R295" s="9"/>
      <c r="S295" s="9"/>
      <c r="T295" s="9"/>
      <c r="U295" s="9"/>
      <c r="V295" s="9"/>
      <c r="W295" s="9"/>
      <c r="X295" s="9"/>
      <c r="Y295" s="9"/>
      <c r="Z295" s="9"/>
      <c r="AA295" s="9"/>
      <c r="AB295" s="9"/>
      <c r="AC295" s="9"/>
      <c r="AD295" s="9"/>
      <c r="AE295" s="9"/>
      <c r="AF295" s="9"/>
      <c r="AG295" s="4"/>
      <c r="AH295" s="4"/>
      <c r="AI295" s="4"/>
      <c r="AJ295" s="4"/>
      <c r="AK295" s="4"/>
      <c r="AL295" s="4"/>
      <c r="AM295" s="4"/>
      <c r="AN295" s="4"/>
      <c r="AO295" s="4"/>
      <c r="AP295" s="4"/>
    </row>
    <row r="296" spans="1:42" x14ac:dyDescent="0.25">
      <c r="A296" s="6">
        <v>297</v>
      </c>
      <c r="B296" s="5"/>
      <c r="C296" s="4"/>
      <c r="D296" s="4"/>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4"/>
      <c r="AE296" s="4"/>
      <c r="AF296" s="4"/>
      <c r="AG296" s="4"/>
      <c r="AH296" s="4"/>
      <c r="AI296" s="4"/>
      <c r="AJ296" s="4"/>
      <c r="AK296" s="4"/>
      <c r="AL296" s="4"/>
      <c r="AM296" s="4"/>
      <c r="AN296" s="4"/>
      <c r="AO296" s="4"/>
      <c r="AP296" s="4"/>
    </row>
    <row r="297" spans="1:42" x14ac:dyDescent="0.25">
      <c r="A297" s="7">
        <v>298</v>
      </c>
      <c r="B297" s="8"/>
      <c r="C297" s="9"/>
      <c r="D297" s="9"/>
      <c r="E297" s="9"/>
      <c r="F297" s="9"/>
      <c r="G297" s="9"/>
      <c r="H297" s="9"/>
      <c r="I297" s="9"/>
      <c r="J297" s="9"/>
      <c r="K297" s="9"/>
      <c r="L297" s="9"/>
      <c r="M297" s="9"/>
      <c r="N297" s="9"/>
      <c r="O297" s="9"/>
      <c r="P297" s="9"/>
      <c r="Q297" s="9"/>
      <c r="R297" s="9"/>
      <c r="S297" s="9"/>
      <c r="T297" s="9"/>
      <c r="U297" s="9"/>
      <c r="V297" s="9"/>
      <c r="W297" s="9"/>
      <c r="X297" s="9"/>
      <c r="Y297" s="9"/>
      <c r="Z297" s="9"/>
      <c r="AA297" s="9"/>
      <c r="AB297" s="9"/>
      <c r="AC297" s="9"/>
      <c r="AD297" s="9"/>
      <c r="AE297" s="9"/>
      <c r="AF297" s="9"/>
      <c r="AG297" s="4"/>
      <c r="AH297" s="4"/>
      <c r="AI297" s="4"/>
      <c r="AJ297" s="4"/>
      <c r="AK297" s="4"/>
      <c r="AL297" s="4"/>
      <c r="AM297" s="4"/>
      <c r="AN297" s="4"/>
      <c r="AO297" s="4"/>
      <c r="AP297" s="4"/>
    </row>
    <row r="298" spans="1:42" x14ac:dyDescent="0.25">
      <c r="A298" s="6">
        <v>299</v>
      </c>
      <c r="B298" s="5"/>
      <c r="C298" s="4"/>
      <c r="D298" s="4"/>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4"/>
      <c r="AE298" s="4"/>
      <c r="AF298" s="4"/>
      <c r="AG298" s="4"/>
      <c r="AH298" s="4"/>
      <c r="AI298" s="4"/>
      <c r="AJ298" s="4"/>
      <c r="AK298" s="4"/>
      <c r="AL298" s="4"/>
      <c r="AM298" s="4"/>
      <c r="AN298" s="4"/>
      <c r="AO298" s="4"/>
      <c r="AP298" s="4"/>
    </row>
    <row r="299" spans="1:42" x14ac:dyDescent="0.25">
      <c r="A299" s="7">
        <v>300</v>
      </c>
      <c r="B299" s="8"/>
      <c r="C299" s="9"/>
      <c r="D299" s="9"/>
      <c r="E299" s="9"/>
      <c r="F299" s="9"/>
      <c r="G299" s="9"/>
      <c r="H299" s="9"/>
      <c r="I299" s="9"/>
      <c r="J299" s="9"/>
      <c r="K299" s="9"/>
      <c r="L299" s="9"/>
      <c r="M299" s="9"/>
      <c r="N299" s="9"/>
      <c r="O299" s="9"/>
      <c r="P299" s="9"/>
      <c r="Q299" s="9"/>
      <c r="R299" s="9"/>
      <c r="S299" s="9"/>
      <c r="T299" s="9"/>
      <c r="U299" s="9"/>
      <c r="V299" s="9"/>
      <c r="W299" s="9"/>
      <c r="X299" s="9"/>
      <c r="Y299" s="9"/>
      <c r="Z299" s="9"/>
      <c r="AA299" s="9"/>
      <c r="AB299" s="9"/>
      <c r="AC299" s="9"/>
      <c r="AD299" s="9"/>
      <c r="AE299" s="9"/>
      <c r="AF299" s="9"/>
      <c r="AG299" s="4"/>
      <c r="AH299" s="4"/>
      <c r="AI299" s="4"/>
      <c r="AJ299" s="4"/>
      <c r="AK299" s="4"/>
      <c r="AL299" s="4"/>
      <c r="AM299" s="4"/>
      <c r="AN299" s="4"/>
      <c r="AO299" s="4"/>
      <c r="AP299" s="4"/>
    </row>
    <row r="300" spans="1:42" x14ac:dyDescent="0.25">
      <c r="A300" s="6">
        <v>301</v>
      </c>
      <c r="B300" s="5"/>
      <c r="C300" s="4"/>
      <c r="D300" s="4"/>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4"/>
      <c r="AE300" s="4"/>
      <c r="AF300" s="4"/>
      <c r="AG300" s="4"/>
      <c r="AH300" s="4"/>
      <c r="AI300" s="4"/>
      <c r="AJ300" s="4"/>
      <c r="AK300" s="4"/>
      <c r="AL300" s="4"/>
      <c r="AM300" s="4"/>
      <c r="AN300" s="4"/>
      <c r="AO300" s="4"/>
      <c r="AP300" s="4"/>
    </row>
    <row r="301" spans="1:42" x14ac:dyDescent="0.25">
      <c r="A301" s="7">
        <v>302</v>
      </c>
      <c r="B301" s="8"/>
      <c r="C301" s="9"/>
      <c r="D301" s="9"/>
      <c r="E301" s="9"/>
      <c r="F301" s="9"/>
      <c r="G301" s="9"/>
      <c r="H301" s="9"/>
      <c r="I301" s="9"/>
      <c r="J301" s="9"/>
      <c r="K301" s="9"/>
      <c r="L301" s="9"/>
      <c r="M301" s="9"/>
      <c r="N301" s="9"/>
      <c r="O301" s="9"/>
      <c r="P301" s="9"/>
      <c r="Q301" s="9"/>
      <c r="R301" s="9"/>
      <c r="S301" s="9"/>
      <c r="T301" s="9"/>
      <c r="U301" s="9"/>
      <c r="V301" s="9"/>
      <c r="W301" s="9"/>
      <c r="X301" s="9"/>
      <c r="Y301" s="9"/>
      <c r="Z301" s="9"/>
      <c r="AA301" s="9"/>
      <c r="AB301" s="9"/>
      <c r="AC301" s="9"/>
      <c r="AD301" s="9"/>
      <c r="AE301" s="9"/>
      <c r="AF301" s="9"/>
      <c r="AG301" s="4"/>
      <c r="AH301" s="4"/>
      <c r="AI301" s="4"/>
      <c r="AJ301" s="4"/>
      <c r="AK301" s="4"/>
      <c r="AL301" s="4"/>
      <c r="AM301" s="4"/>
      <c r="AN301" s="4"/>
      <c r="AO301" s="4"/>
      <c r="AP301" s="4"/>
    </row>
    <row r="302" spans="1:42" x14ac:dyDescent="0.25">
      <c r="A302" s="6">
        <v>303</v>
      </c>
      <c r="B302" s="5"/>
      <c r="C302" s="4"/>
      <c r="D302" s="4"/>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4"/>
      <c r="AE302" s="4"/>
      <c r="AF302" s="4"/>
      <c r="AG302" s="4"/>
      <c r="AH302" s="4"/>
      <c r="AI302" s="4"/>
      <c r="AJ302" s="4"/>
      <c r="AK302" s="4"/>
      <c r="AL302" s="4"/>
      <c r="AM302" s="4"/>
      <c r="AN302" s="4"/>
      <c r="AO302" s="4"/>
      <c r="AP302" s="4"/>
    </row>
    <row r="303" spans="1:42" x14ac:dyDescent="0.25">
      <c r="A303" s="7">
        <v>304</v>
      </c>
      <c r="B303" s="8"/>
      <c r="C303" s="9"/>
      <c r="D303" s="9"/>
      <c r="E303" s="9"/>
      <c r="F303" s="9"/>
      <c r="G303" s="9"/>
      <c r="H303" s="9"/>
      <c r="I303" s="9"/>
      <c r="J303" s="9"/>
      <c r="K303" s="9"/>
      <c r="L303" s="9"/>
      <c r="M303" s="9"/>
      <c r="N303" s="9"/>
      <c r="O303" s="9"/>
      <c r="P303" s="9"/>
      <c r="Q303" s="9"/>
      <c r="R303" s="9"/>
      <c r="S303" s="9"/>
      <c r="T303" s="9"/>
      <c r="U303" s="9"/>
      <c r="V303" s="9"/>
      <c r="W303" s="9"/>
      <c r="X303" s="9"/>
      <c r="Y303" s="9"/>
      <c r="Z303" s="9"/>
      <c r="AA303" s="9"/>
      <c r="AB303" s="9"/>
      <c r="AC303" s="9"/>
      <c r="AD303" s="9"/>
      <c r="AE303" s="9"/>
      <c r="AF303" s="9"/>
      <c r="AG303" s="4"/>
      <c r="AH303" s="4"/>
      <c r="AI303" s="4"/>
      <c r="AJ303" s="4"/>
      <c r="AK303" s="4"/>
      <c r="AL303" s="4"/>
      <c r="AM303" s="4"/>
      <c r="AN303" s="4"/>
      <c r="AO303" s="4"/>
      <c r="AP303" s="4"/>
    </row>
    <row r="304" spans="1:42" x14ac:dyDescent="0.25">
      <c r="A304" s="6">
        <v>305</v>
      </c>
      <c r="B304" s="5"/>
      <c r="C304" s="4"/>
      <c r="D304" s="4"/>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4"/>
      <c r="AE304" s="4"/>
      <c r="AF304" s="4"/>
      <c r="AG304" s="4"/>
      <c r="AH304" s="4"/>
      <c r="AI304" s="4"/>
      <c r="AJ304" s="4"/>
      <c r="AK304" s="4"/>
      <c r="AL304" s="4"/>
      <c r="AM304" s="4"/>
      <c r="AN304" s="4"/>
      <c r="AO304" s="4"/>
      <c r="AP304" s="4"/>
    </row>
    <row r="305" spans="1:42" x14ac:dyDescent="0.25">
      <c r="A305" s="7">
        <v>306</v>
      </c>
      <c r="B305" s="8"/>
      <c r="C305" s="9"/>
      <c r="D305" s="9"/>
      <c r="E305" s="9"/>
      <c r="F305" s="9"/>
      <c r="G305" s="9"/>
      <c r="H305" s="9"/>
      <c r="I305" s="9"/>
      <c r="J305" s="9"/>
      <c r="K305" s="9"/>
      <c r="L305" s="9"/>
      <c r="M305" s="9"/>
      <c r="N305" s="9"/>
      <c r="O305" s="9"/>
      <c r="P305" s="9"/>
      <c r="Q305" s="9"/>
      <c r="R305" s="9"/>
      <c r="S305" s="9"/>
      <c r="T305" s="9"/>
      <c r="U305" s="9"/>
      <c r="V305" s="9"/>
      <c r="W305" s="9"/>
      <c r="X305" s="9"/>
      <c r="Y305" s="9"/>
      <c r="Z305" s="9"/>
      <c r="AA305" s="9"/>
      <c r="AB305" s="9"/>
      <c r="AC305" s="9"/>
      <c r="AD305" s="9"/>
      <c r="AE305" s="9"/>
      <c r="AF305" s="9"/>
      <c r="AG305" s="4"/>
      <c r="AH305" s="4"/>
      <c r="AI305" s="4"/>
      <c r="AJ305" s="4"/>
      <c r="AK305" s="4"/>
      <c r="AL305" s="4"/>
      <c r="AM305" s="4"/>
      <c r="AN305" s="4"/>
      <c r="AO305" s="4"/>
      <c r="AP305" s="4"/>
    </row>
    <row r="306" spans="1:42" x14ac:dyDescent="0.25">
      <c r="A306" s="6">
        <v>307</v>
      </c>
      <c r="B306" s="5"/>
      <c r="C306" s="4"/>
      <c r="D306" s="4"/>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4"/>
      <c r="AE306" s="4"/>
      <c r="AF306" s="4"/>
      <c r="AG306" s="4"/>
      <c r="AH306" s="4"/>
      <c r="AI306" s="4"/>
      <c r="AJ306" s="4"/>
      <c r="AK306" s="4"/>
      <c r="AL306" s="4"/>
      <c r="AM306" s="4"/>
      <c r="AN306" s="4"/>
      <c r="AO306" s="4"/>
      <c r="AP306" s="4"/>
    </row>
    <row r="307" spans="1:42" x14ac:dyDescent="0.25">
      <c r="A307" s="7">
        <v>308</v>
      </c>
      <c r="B307" s="8"/>
      <c r="C307" s="9"/>
      <c r="D307" s="9"/>
      <c r="E307" s="9"/>
      <c r="F307" s="9"/>
      <c r="G307" s="9"/>
      <c r="H307" s="9"/>
      <c r="I307" s="9"/>
      <c r="J307" s="9"/>
      <c r="K307" s="9"/>
      <c r="L307" s="9"/>
      <c r="M307" s="9"/>
      <c r="N307" s="9"/>
      <c r="O307" s="9"/>
      <c r="P307" s="9"/>
      <c r="Q307" s="9"/>
      <c r="R307" s="9"/>
      <c r="S307" s="9"/>
      <c r="T307" s="9"/>
      <c r="U307" s="9"/>
      <c r="V307" s="9"/>
      <c r="W307" s="9"/>
      <c r="X307" s="9"/>
      <c r="Y307" s="9"/>
      <c r="Z307" s="9"/>
      <c r="AA307" s="9"/>
      <c r="AB307" s="9"/>
      <c r="AC307" s="9"/>
      <c r="AD307" s="9"/>
      <c r="AE307" s="9"/>
      <c r="AF307" s="9"/>
      <c r="AG307" s="4"/>
      <c r="AH307" s="4"/>
      <c r="AI307" s="4"/>
      <c r="AJ307" s="4"/>
      <c r="AK307" s="4"/>
      <c r="AL307" s="4"/>
      <c r="AM307" s="4"/>
      <c r="AN307" s="4"/>
      <c r="AO307" s="4"/>
      <c r="AP307" s="4"/>
    </row>
    <row r="308" spans="1:42" x14ac:dyDescent="0.25">
      <c r="A308" s="6">
        <v>309</v>
      </c>
      <c r="B308" s="5"/>
      <c r="C308" s="4"/>
      <c r="D308" s="4"/>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4"/>
      <c r="AE308" s="4"/>
      <c r="AF308" s="4"/>
      <c r="AG308" s="4"/>
      <c r="AH308" s="4"/>
      <c r="AI308" s="4"/>
      <c r="AJ308" s="4"/>
      <c r="AK308" s="4"/>
      <c r="AL308" s="4"/>
      <c r="AM308" s="4"/>
      <c r="AN308" s="4"/>
      <c r="AO308" s="4"/>
      <c r="AP308" s="4"/>
    </row>
    <row r="309" spans="1:42" x14ac:dyDescent="0.25">
      <c r="A309" s="7">
        <v>310</v>
      </c>
      <c r="B309" s="8"/>
      <c r="C309" s="9"/>
      <c r="D309" s="9"/>
      <c r="E309" s="9"/>
      <c r="F309" s="9"/>
      <c r="G309" s="9"/>
      <c r="H309" s="9"/>
      <c r="I309" s="9"/>
      <c r="J309" s="9"/>
      <c r="K309" s="9"/>
      <c r="L309" s="9"/>
      <c r="M309" s="9"/>
      <c r="N309" s="9"/>
      <c r="O309" s="9"/>
      <c r="P309" s="9"/>
      <c r="Q309" s="9"/>
      <c r="R309" s="9"/>
      <c r="S309" s="9"/>
      <c r="T309" s="9"/>
      <c r="U309" s="9"/>
      <c r="V309" s="9"/>
      <c r="W309" s="9"/>
      <c r="X309" s="9"/>
      <c r="Y309" s="9"/>
      <c r="Z309" s="9"/>
      <c r="AA309" s="9"/>
      <c r="AB309" s="9"/>
      <c r="AC309" s="9"/>
      <c r="AD309" s="9"/>
      <c r="AE309" s="9"/>
      <c r="AF309" s="9"/>
      <c r="AG309" s="4"/>
      <c r="AH309" s="4"/>
      <c r="AI309" s="4"/>
      <c r="AJ309" s="4"/>
      <c r="AK309" s="4"/>
      <c r="AL309" s="4"/>
      <c r="AM309" s="4"/>
      <c r="AN309" s="4"/>
      <c r="AO309" s="4"/>
      <c r="AP309" s="4"/>
    </row>
    <row r="310" spans="1:42" x14ac:dyDescent="0.25">
      <c r="A310" s="6">
        <v>311</v>
      </c>
      <c r="B310" s="5"/>
      <c r="C310" s="4"/>
      <c r="D310" s="4"/>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4"/>
      <c r="AE310" s="4"/>
      <c r="AF310" s="4"/>
      <c r="AG310" s="4"/>
      <c r="AH310" s="4"/>
      <c r="AI310" s="4"/>
      <c r="AJ310" s="4"/>
      <c r="AK310" s="4"/>
      <c r="AL310" s="4"/>
      <c r="AM310" s="4"/>
      <c r="AN310" s="4"/>
      <c r="AO310" s="4"/>
      <c r="AP310" s="4"/>
    </row>
    <row r="311" spans="1:42" x14ac:dyDescent="0.25">
      <c r="A311" s="7">
        <v>312</v>
      </c>
      <c r="B311" s="8"/>
      <c r="C311" s="9"/>
      <c r="D311" s="9"/>
      <c r="E311" s="9"/>
      <c r="F311" s="9"/>
      <c r="G311" s="9"/>
      <c r="H311" s="9"/>
      <c r="I311" s="9"/>
      <c r="J311" s="9"/>
      <c r="K311" s="9"/>
      <c r="L311" s="9"/>
      <c r="M311" s="9"/>
      <c r="N311" s="9"/>
      <c r="O311" s="9"/>
      <c r="P311" s="9"/>
      <c r="Q311" s="9"/>
      <c r="R311" s="9"/>
      <c r="S311" s="9"/>
      <c r="T311" s="9"/>
      <c r="U311" s="9"/>
      <c r="V311" s="9"/>
      <c r="W311" s="9"/>
      <c r="X311" s="9"/>
      <c r="Y311" s="9"/>
      <c r="Z311" s="9"/>
      <c r="AA311" s="9"/>
      <c r="AB311" s="9"/>
      <c r="AC311" s="9"/>
      <c r="AD311" s="9"/>
      <c r="AE311" s="9"/>
      <c r="AF311" s="9"/>
      <c r="AG311" s="4"/>
      <c r="AH311" s="4"/>
      <c r="AI311" s="4"/>
      <c r="AJ311" s="4"/>
      <c r="AK311" s="4"/>
      <c r="AL311" s="4"/>
      <c r="AM311" s="4"/>
      <c r="AN311" s="4"/>
      <c r="AO311" s="4"/>
      <c r="AP311" s="4"/>
    </row>
    <row r="312" spans="1:42" x14ac:dyDescent="0.25">
      <c r="A312" s="6">
        <v>313</v>
      </c>
      <c r="B312" s="5"/>
      <c r="C312" s="4"/>
      <c r="D312" s="4"/>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4"/>
      <c r="AE312" s="4"/>
      <c r="AF312" s="4"/>
      <c r="AG312" s="4"/>
      <c r="AH312" s="4"/>
      <c r="AI312" s="4"/>
      <c r="AJ312" s="4"/>
      <c r="AK312" s="4"/>
      <c r="AL312" s="4"/>
      <c r="AM312" s="4"/>
      <c r="AN312" s="4"/>
      <c r="AO312" s="4"/>
      <c r="AP312" s="4"/>
    </row>
    <row r="313" spans="1:42" x14ac:dyDescent="0.25">
      <c r="A313" s="7">
        <v>314</v>
      </c>
      <c r="B313" s="8"/>
      <c r="C313" s="9"/>
      <c r="D313" s="9"/>
      <c r="E313" s="9"/>
      <c r="F313" s="9"/>
      <c r="G313" s="9"/>
      <c r="H313" s="9"/>
      <c r="I313" s="9"/>
      <c r="J313" s="9"/>
      <c r="K313" s="9"/>
      <c r="L313" s="9"/>
      <c r="M313" s="9"/>
      <c r="N313" s="9"/>
      <c r="O313" s="9"/>
      <c r="P313" s="9"/>
      <c r="Q313" s="9"/>
      <c r="R313" s="9"/>
      <c r="S313" s="9"/>
      <c r="T313" s="9"/>
      <c r="U313" s="9"/>
      <c r="V313" s="9"/>
      <c r="W313" s="9"/>
      <c r="X313" s="9"/>
      <c r="Y313" s="9"/>
      <c r="Z313" s="9"/>
      <c r="AA313" s="9"/>
      <c r="AB313" s="9"/>
      <c r="AC313" s="9"/>
      <c r="AD313" s="9"/>
      <c r="AE313" s="9"/>
      <c r="AF313" s="9"/>
      <c r="AG313" s="4"/>
      <c r="AH313" s="4"/>
      <c r="AI313" s="4"/>
      <c r="AJ313" s="4"/>
      <c r="AK313" s="4"/>
      <c r="AL313" s="4"/>
      <c r="AM313" s="4"/>
      <c r="AN313" s="4"/>
      <c r="AO313" s="4"/>
      <c r="AP313" s="4"/>
    </row>
    <row r="314" spans="1:42" x14ac:dyDescent="0.25">
      <c r="A314" s="6">
        <v>315</v>
      </c>
      <c r="B314" s="5"/>
      <c r="C314" s="4"/>
      <c r="D314" s="4"/>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4"/>
      <c r="AE314" s="4"/>
      <c r="AF314" s="4"/>
      <c r="AG314" s="4"/>
      <c r="AH314" s="4"/>
      <c r="AI314" s="4"/>
      <c r="AJ314" s="4"/>
      <c r="AK314" s="4"/>
      <c r="AL314" s="4"/>
      <c r="AM314" s="4"/>
      <c r="AN314" s="4"/>
      <c r="AO314" s="4"/>
      <c r="AP314" s="4"/>
    </row>
    <row r="315" spans="1:42" x14ac:dyDescent="0.25">
      <c r="A315" s="7">
        <v>316</v>
      </c>
      <c r="B315" s="8"/>
      <c r="C315" s="9"/>
      <c r="D315" s="9"/>
      <c r="E315" s="9"/>
      <c r="F315" s="9"/>
      <c r="G315" s="9"/>
      <c r="H315" s="9"/>
      <c r="I315" s="9"/>
      <c r="J315" s="9"/>
      <c r="K315" s="9"/>
      <c r="L315" s="9"/>
      <c r="M315" s="9"/>
      <c r="N315" s="9"/>
      <c r="O315" s="9"/>
      <c r="P315" s="9"/>
      <c r="Q315" s="9"/>
      <c r="R315" s="9"/>
      <c r="S315" s="9"/>
      <c r="T315" s="9"/>
      <c r="U315" s="9"/>
      <c r="V315" s="9"/>
      <c r="W315" s="9"/>
      <c r="X315" s="9"/>
      <c r="Y315" s="9"/>
      <c r="Z315" s="9"/>
      <c r="AA315" s="9"/>
      <c r="AB315" s="9"/>
      <c r="AC315" s="9"/>
      <c r="AD315" s="9"/>
      <c r="AE315" s="9"/>
      <c r="AF315" s="9"/>
      <c r="AG315" s="4"/>
      <c r="AH315" s="4"/>
      <c r="AI315" s="4"/>
      <c r="AJ315" s="4"/>
      <c r="AK315" s="4"/>
      <c r="AL315" s="4"/>
      <c r="AM315" s="4"/>
      <c r="AN315" s="4"/>
      <c r="AO315" s="4"/>
      <c r="AP315" s="4"/>
    </row>
    <row r="316" spans="1:42" x14ac:dyDescent="0.25">
      <c r="A316" s="6">
        <v>317</v>
      </c>
      <c r="B316" s="5"/>
      <c r="C316" s="4"/>
      <c r="D316" s="4"/>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4"/>
      <c r="AE316" s="4"/>
      <c r="AF316" s="4"/>
      <c r="AG316" s="4"/>
      <c r="AH316" s="4"/>
      <c r="AI316" s="4"/>
      <c r="AJ316" s="4"/>
      <c r="AK316" s="4"/>
      <c r="AL316" s="4"/>
      <c r="AM316" s="4"/>
      <c r="AN316" s="4"/>
      <c r="AO316" s="4"/>
      <c r="AP316" s="4"/>
    </row>
    <row r="317" spans="1:42" x14ac:dyDescent="0.25">
      <c r="A317" s="7">
        <v>318</v>
      </c>
      <c r="B317" s="8"/>
      <c r="C317" s="9"/>
      <c r="D317" s="9"/>
      <c r="E317" s="9"/>
      <c r="F317" s="9"/>
      <c r="G317" s="9"/>
      <c r="H317" s="9"/>
      <c r="I317" s="9"/>
      <c r="J317" s="9"/>
      <c r="K317" s="9"/>
      <c r="L317" s="9"/>
      <c r="M317" s="9"/>
      <c r="N317" s="9"/>
      <c r="O317" s="9"/>
      <c r="P317" s="9"/>
      <c r="Q317" s="9"/>
      <c r="R317" s="9"/>
      <c r="S317" s="9"/>
      <c r="T317" s="9"/>
      <c r="U317" s="9"/>
      <c r="V317" s="9"/>
      <c r="W317" s="9"/>
      <c r="X317" s="9"/>
      <c r="Y317" s="9"/>
      <c r="Z317" s="9"/>
      <c r="AA317" s="9"/>
      <c r="AB317" s="9"/>
      <c r="AC317" s="9"/>
      <c r="AD317" s="9"/>
      <c r="AE317" s="9"/>
      <c r="AF317" s="9"/>
      <c r="AG317" s="4"/>
      <c r="AH317" s="4"/>
      <c r="AI317" s="4"/>
      <c r="AJ317" s="4"/>
      <c r="AK317" s="4"/>
      <c r="AL317" s="4"/>
      <c r="AM317" s="4"/>
      <c r="AN317" s="4"/>
      <c r="AO317" s="4"/>
      <c r="AP317" s="4"/>
    </row>
    <row r="318" spans="1:42" x14ac:dyDescent="0.25">
      <c r="A318" s="6">
        <v>319</v>
      </c>
      <c r="B318" s="5"/>
      <c r="C318" s="4"/>
      <c r="D318" s="4"/>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4"/>
      <c r="AE318" s="4"/>
      <c r="AF318" s="4"/>
      <c r="AG318" s="4"/>
      <c r="AH318" s="4"/>
      <c r="AI318" s="4"/>
      <c r="AJ318" s="4"/>
      <c r="AK318" s="4"/>
      <c r="AL318" s="4"/>
      <c r="AM318" s="4"/>
      <c r="AN318" s="4"/>
      <c r="AO318" s="4"/>
      <c r="AP318" s="4"/>
    </row>
    <row r="319" spans="1:42" x14ac:dyDescent="0.25">
      <c r="A319" s="7">
        <v>320</v>
      </c>
      <c r="B319" s="8"/>
      <c r="C319" s="9"/>
      <c r="D319" s="9"/>
      <c r="E319" s="9"/>
      <c r="F319" s="9"/>
      <c r="G319" s="9"/>
      <c r="H319" s="9"/>
      <c r="I319" s="9"/>
      <c r="J319" s="9"/>
      <c r="K319" s="9"/>
      <c r="L319" s="9"/>
      <c r="M319" s="9"/>
      <c r="N319" s="9"/>
      <c r="O319" s="9"/>
      <c r="P319" s="9"/>
      <c r="Q319" s="9"/>
      <c r="R319" s="9"/>
      <c r="S319" s="9"/>
      <c r="T319" s="9"/>
      <c r="U319" s="9"/>
      <c r="V319" s="9"/>
      <c r="W319" s="9"/>
      <c r="X319" s="9"/>
      <c r="Y319" s="9"/>
      <c r="Z319" s="9"/>
      <c r="AA319" s="9"/>
      <c r="AB319" s="9"/>
      <c r="AC319" s="9"/>
      <c r="AD319" s="9"/>
      <c r="AE319" s="9"/>
      <c r="AF319" s="9"/>
      <c r="AG319" s="4"/>
      <c r="AH319" s="4"/>
      <c r="AI319" s="4"/>
      <c r="AJ319" s="4"/>
      <c r="AK319" s="4"/>
      <c r="AL319" s="4"/>
      <c r="AM319" s="4"/>
      <c r="AN319" s="4"/>
      <c r="AO319" s="4"/>
      <c r="AP319" s="4"/>
    </row>
    <row r="320" spans="1:42" x14ac:dyDescent="0.25">
      <c r="A320" s="6">
        <v>321</v>
      </c>
      <c r="B320" s="5"/>
      <c r="C320" s="4"/>
      <c r="D320" s="4"/>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4"/>
      <c r="AE320" s="4"/>
      <c r="AF320" s="4"/>
      <c r="AG320" s="4"/>
      <c r="AH320" s="4"/>
      <c r="AI320" s="4"/>
      <c r="AJ320" s="4"/>
      <c r="AK320" s="4"/>
      <c r="AL320" s="4"/>
      <c r="AM320" s="4"/>
      <c r="AN320" s="4"/>
      <c r="AO320" s="4"/>
      <c r="AP320" s="4"/>
    </row>
    <row r="321" spans="1:42" x14ac:dyDescent="0.25">
      <c r="A321" s="7">
        <v>322</v>
      </c>
      <c r="B321" s="8"/>
      <c r="C321" s="9"/>
      <c r="D321" s="9"/>
      <c r="E321" s="9"/>
      <c r="F321" s="9"/>
      <c r="G321" s="9"/>
      <c r="H321" s="9"/>
      <c r="I321" s="9"/>
      <c r="J321" s="9"/>
      <c r="K321" s="9"/>
      <c r="L321" s="9"/>
      <c r="M321" s="9"/>
      <c r="N321" s="9"/>
      <c r="O321" s="9"/>
      <c r="P321" s="9"/>
      <c r="Q321" s="9"/>
      <c r="R321" s="9"/>
      <c r="S321" s="9"/>
      <c r="T321" s="9"/>
      <c r="U321" s="9"/>
      <c r="V321" s="9"/>
      <c r="W321" s="9"/>
      <c r="X321" s="9"/>
      <c r="Y321" s="9"/>
      <c r="Z321" s="9"/>
      <c r="AA321" s="9"/>
      <c r="AB321" s="9"/>
      <c r="AC321" s="9"/>
      <c r="AD321" s="9"/>
      <c r="AE321" s="9"/>
      <c r="AF321" s="9"/>
      <c r="AG321" s="4"/>
      <c r="AH321" s="4"/>
      <c r="AI321" s="4"/>
      <c r="AJ321" s="4"/>
      <c r="AK321" s="4"/>
      <c r="AL321" s="4"/>
      <c r="AM321" s="4"/>
      <c r="AN321" s="4"/>
      <c r="AO321" s="4"/>
      <c r="AP321" s="4"/>
    </row>
    <row r="322" spans="1:42" x14ac:dyDescent="0.25">
      <c r="A322" s="6">
        <v>323</v>
      </c>
      <c r="B322" s="5"/>
      <c r="C322" s="4"/>
      <c r="D322" s="4"/>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4"/>
      <c r="AE322" s="4"/>
      <c r="AF322" s="4"/>
      <c r="AG322" s="4"/>
      <c r="AH322" s="4"/>
      <c r="AI322" s="4"/>
      <c r="AJ322" s="4"/>
      <c r="AK322" s="4"/>
      <c r="AL322" s="4"/>
      <c r="AM322" s="4"/>
      <c r="AN322" s="4"/>
      <c r="AO322" s="4"/>
      <c r="AP322" s="4"/>
    </row>
    <row r="323" spans="1:42" x14ac:dyDescent="0.25">
      <c r="A323" s="7">
        <v>324</v>
      </c>
      <c r="B323" s="8"/>
      <c r="C323" s="9"/>
      <c r="D323" s="9"/>
      <c r="E323" s="9"/>
      <c r="F323" s="9"/>
      <c r="G323" s="9"/>
      <c r="H323" s="9"/>
      <c r="I323" s="9"/>
      <c r="J323" s="9"/>
      <c r="K323" s="9"/>
      <c r="L323" s="9"/>
      <c r="M323" s="9"/>
      <c r="N323" s="9"/>
      <c r="O323" s="9"/>
      <c r="P323" s="9"/>
      <c r="Q323" s="9"/>
      <c r="R323" s="9"/>
      <c r="S323" s="9"/>
      <c r="T323" s="9"/>
      <c r="U323" s="9"/>
      <c r="V323" s="9"/>
      <c r="W323" s="9"/>
      <c r="X323" s="9"/>
      <c r="Y323" s="9"/>
      <c r="Z323" s="9"/>
      <c r="AA323" s="9"/>
      <c r="AB323" s="9"/>
      <c r="AC323" s="9"/>
      <c r="AD323" s="9"/>
      <c r="AE323" s="9"/>
      <c r="AF323" s="9"/>
      <c r="AG323" s="4"/>
      <c r="AH323" s="4"/>
      <c r="AI323" s="4"/>
      <c r="AJ323" s="4"/>
      <c r="AK323" s="4"/>
      <c r="AL323" s="4"/>
      <c r="AM323" s="4"/>
      <c r="AN323" s="4"/>
      <c r="AO323" s="4"/>
      <c r="AP323" s="4"/>
    </row>
    <row r="324" spans="1:42" x14ac:dyDescent="0.25">
      <c r="A324" s="6">
        <v>325</v>
      </c>
      <c r="B324" s="5"/>
      <c r="C324" s="4"/>
      <c r="D324" s="4"/>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4"/>
      <c r="AE324" s="4"/>
      <c r="AF324" s="4"/>
      <c r="AG324" s="4"/>
      <c r="AH324" s="4"/>
      <c r="AI324" s="4"/>
      <c r="AJ324" s="4"/>
      <c r="AK324" s="4"/>
      <c r="AL324" s="4"/>
      <c r="AM324" s="4"/>
      <c r="AN324" s="4"/>
      <c r="AO324" s="4"/>
      <c r="AP324" s="4"/>
    </row>
    <row r="325" spans="1:42" x14ac:dyDescent="0.25">
      <c r="A325" s="7">
        <v>326</v>
      </c>
      <c r="B325" s="8"/>
      <c r="C325" s="9"/>
      <c r="D325" s="9"/>
      <c r="E325" s="9"/>
      <c r="F325" s="9"/>
      <c r="G325" s="9"/>
      <c r="H325" s="9"/>
      <c r="I325" s="9"/>
      <c r="J325" s="9"/>
      <c r="K325" s="9"/>
      <c r="L325" s="9"/>
      <c r="M325" s="9"/>
      <c r="N325" s="9"/>
      <c r="O325" s="9"/>
      <c r="P325" s="9"/>
      <c r="Q325" s="9"/>
      <c r="R325" s="9"/>
      <c r="S325" s="9"/>
      <c r="T325" s="9"/>
      <c r="U325" s="9"/>
      <c r="V325" s="9"/>
      <c r="W325" s="9"/>
      <c r="X325" s="9"/>
      <c r="Y325" s="9"/>
      <c r="Z325" s="9"/>
      <c r="AA325" s="9"/>
      <c r="AB325" s="9"/>
      <c r="AC325" s="9"/>
      <c r="AD325" s="9"/>
      <c r="AE325" s="9"/>
      <c r="AF325" s="9"/>
      <c r="AG325" s="4"/>
      <c r="AH325" s="4"/>
      <c r="AI325" s="4"/>
      <c r="AJ325" s="4"/>
      <c r="AK325" s="4"/>
      <c r="AL325" s="4"/>
      <c r="AM325" s="4"/>
      <c r="AN325" s="4"/>
      <c r="AO325" s="4"/>
      <c r="AP325" s="4"/>
    </row>
    <row r="326" spans="1:42" x14ac:dyDescent="0.25">
      <c r="A326" s="6">
        <v>327</v>
      </c>
      <c r="B326" s="5"/>
      <c r="C326" s="4"/>
      <c r="D326" s="4"/>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4"/>
      <c r="AE326" s="4"/>
      <c r="AF326" s="4"/>
      <c r="AG326" s="4"/>
      <c r="AH326" s="4"/>
      <c r="AI326" s="4"/>
      <c r="AJ326" s="4"/>
      <c r="AK326" s="4"/>
      <c r="AL326" s="4"/>
      <c r="AM326" s="4"/>
      <c r="AN326" s="4"/>
      <c r="AO326" s="4"/>
      <c r="AP326" s="4"/>
    </row>
    <row r="327" spans="1:42" x14ac:dyDescent="0.25">
      <c r="A327" s="7">
        <v>328</v>
      </c>
      <c r="B327" s="8"/>
      <c r="C327" s="9"/>
      <c r="D327" s="9"/>
      <c r="E327" s="9"/>
      <c r="F327" s="9"/>
      <c r="G327" s="9"/>
      <c r="H327" s="9"/>
      <c r="I327" s="9"/>
      <c r="J327" s="9"/>
      <c r="K327" s="9"/>
      <c r="L327" s="9"/>
      <c r="M327" s="9"/>
      <c r="N327" s="9"/>
      <c r="O327" s="9"/>
      <c r="P327" s="9"/>
      <c r="Q327" s="9"/>
      <c r="R327" s="9"/>
      <c r="S327" s="9"/>
      <c r="T327" s="9"/>
      <c r="U327" s="9"/>
      <c r="V327" s="9"/>
      <c r="W327" s="9"/>
      <c r="X327" s="9"/>
      <c r="Y327" s="9"/>
      <c r="Z327" s="9"/>
      <c r="AA327" s="9"/>
      <c r="AB327" s="9"/>
      <c r="AC327" s="9"/>
      <c r="AD327" s="9"/>
      <c r="AE327" s="9"/>
      <c r="AF327" s="9"/>
      <c r="AG327" s="4"/>
      <c r="AH327" s="4"/>
      <c r="AI327" s="4"/>
      <c r="AJ327" s="4"/>
      <c r="AK327" s="4"/>
      <c r="AL327" s="4"/>
      <c r="AM327" s="4"/>
      <c r="AN327" s="4"/>
      <c r="AO327" s="4"/>
      <c r="AP327" s="4"/>
    </row>
    <row r="328" spans="1:42" x14ac:dyDescent="0.25">
      <c r="A328" s="6">
        <v>329</v>
      </c>
      <c r="B328" s="5"/>
      <c r="C328" s="4"/>
      <c r="D328" s="4"/>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4"/>
      <c r="AE328" s="4"/>
      <c r="AF328" s="4"/>
      <c r="AG328" s="4"/>
      <c r="AH328" s="4"/>
      <c r="AI328" s="4"/>
      <c r="AJ328" s="4"/>
      <c r="AK328" s="4"/>
      <c r="AL328" s="4"/>
      <c r="AM328" s="4"/>
      <c r="AN328" s="4"/>
      <c r="AO328" s="4"/>
      <c r="AP328" s="4"/>
    </row>
    <row r="329" spans="1:42" x14ac:dyDescent="0.25">
      <c r="A329" s="7">
        <v>330</v>
      </c>
      <c r="B329" s="8"/>
      <c r="C329" s="9"/>
      <c r="D329" s="9"/>
      <c r="E329" s="9"/>
      <c r="F329" s="9"/>
      <c r="G329" s="9"/>
      <c r="H329" s="9"/>
      <c r="I329" s="9"/>
      <c r="J329" s="9"/>
      <c r="K329" s="9"/>
      <c r="L329" s="9"/>
      <c r="M329" s="9"/>
      <c r="N329" s="9"/>
      <c r="O329" s="9"/>
      <c r="P329" s="9"/>
      <c r="Q329" s="9"/>
      <c r="R329" s="9"/>
      <c r="S329" s="9"/>
      <c r="T329" s="9"/>
      <c r="U329" s="9"/>
      <c r="V329" s="9"/>
      <c r="W329" s="9"/>
      <c r="X329" s="9"/>
      <c r="Y329" s="9"/>
      <c r="Z329" s="9"/>
      <c r="AA329" s="9"/>
      <c r="AB329" s="9"/>
      <c r="AC329" s="9"/>
      <c r="AD329" s="9"/>
      <c r="AE329" s="9"/>
      <c r="AF329" s="9"/>
      <c r="AG329" s="4"/>
      <c r="AH329" s="4"/>
      <c r="AI329" s="4"/>
      <c r="AJ329" s="4"/>
      <c r="AK329" s="4"/>
      <c r="AL329" s="4"/>
      <c r="AM329" s="4"/>
      <c r="AN329" s="4"/>
      <c r="AO329" s="4"/>
      <c r="AP329" s="4"/>
    </row>
    <row r="330" spans="1:42" x14ac:dyDescent="0.25">
      <c r="A330" s="6">
        <v>331</v>
      </c>
      <c r="B330" s="5"/>
      <c r="C330" s="4"/>
      <c r="D330" s="4"/>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4"/>
      <c r="AE330" s="4"/>
      <c r="AF330" s="4"/>
      <c r="AG330" s="4"/>
      <c r="AH330" s="4"/>
      <c r="AI330" s="4"/>
      <c r="AJ330" s="4"/>
      <c r="AK330" s="4"/>
      <c r="AL330" s="4"/>
      <c r="AM330" s="4"/>
      <c r="AN330" s="4"/>
      <c r="AO330" s="4"/>
      <c r="AP330" s="4"/>
    </row>
    <row r="331" spans="1:42" x14ac:dyDescent="0.25">
      <c r="A331" s="7">
        <v>332</v>
      </c>
      <c r="B331" s="8"/>
      <c r="C331" s="9"/>
      <c r="D331" s="9"/>
      <c r="E331" s="9"/>
      <c r="F331" s="9"/>
      <c r="G331" s="9"/>
      <c r="H331" s="9"/>
      <c r="I331" s="9"/>
      <c r="J331" s="9"/>
      <c r="K331" s="9"/>
      <c r="L331" s="9"/>
      <c r="M331" s="9"/>
      <c r="N331" s="9"/>
      <c r="O331" s="9"/>
      <c r="P331" s="9"/>
      <c r="Q331" s="9"/>
      <c r="R331" s="9"/>
      <c r="S331" s="9"/>
      <c r="T331" s="9"/>
      <c r="U331" s="9"/>
      <c r="V331" s="9"/>
      <c r="W331" s="9"/>
      <c r="X331" s="9"/>
      <c r="Y331" s="9"/>
      <c r="Z331" s="9"/>
      <c r="AA331" s="9"/>
      <c r="AB331" s="9"/>
      <c r="AC331" s="9"/>
      <c r="AD331" s="9"/>
      <c r="AE331" s="9"/>
      <c r="AF331" s="9"/>
      <c r="AG331" s="4"/>
      <c r="AH331" s="4"/>
      <c r="AI331" s="4"/>
      <c r="AJ331" s="4"/>
      <c r="AK331" s="4"/>
      <c r="AL331" s="4"/>
      <c r="AM331" s="4"/>
      <c r="AN331" s="4"/>
      <c r="AO331" s="4"/>
      <c r="AP331" s="4"/>
    </row>
    <row r="332" spans="1:42" x14ac:dyDescent="0.25">
      <c r="A332" s="6">
        <v>333</v>
      </c>
      <c r="B332" s="5"/>
      <c r="C332" s="4"/>
      <c r="D332" s="4"/>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4"/>
      <c r="AE332" s="4"/>
      <c r="AF332" s="4"/>
      <c r="AG332" s="4"/>
      <c r="AH332" s="4"/>
      <c r="AI332" s="4"/>
      <c r="AJ332" s="4"/>
      <c r="AK332" s="4"/>
      <c r="AL332" s="4"/>
      <c r="AM332" s="4"/>
      <c r="AN332" s="4"/>
      <c r="AO332" s="4"/>
      <c r="AP332" s="4"/>
    </row>
    <row r="333" spans="1:42" x14ac:dyDescent="0.25">
      <c r="A333" s="7">
        <v>334</v>
      </c>
      <c r="B333" s="8"/>
      <c r="C333" s="9"/>
      <c r="D333" s="9"/>
      <c r="E333" s="9"/>
      <c r="F333" s="9"/>
      <c r="G333" s="9"/>
      <c r="H333" s="9"/>
      <c r="I333" s="9"/>
      <c r="J333" s="9"/>
      <c r="K333" s="9"/>
      <c r="L333" s="9"/>
      <c r="M333" s="9"/>
      <c r="N333" s="9"/>
      <c r="O333" s="9"/>
      <c r="P333" s="9"/>
      <c r="Q333" s="9"/>
      <c r="R333" s="9"/>
      <c r="S333" s="9"/>
      <c r="T333" s="9"/>
      <c r="U333" s="9"/>
      <c r="V333" s="9"/>
      <c r="W333" s="9"/>
      <c r="X333" s="9"/>
      <c r="Y333" s="9"/>
      <c r="Z333" s="9"/>
      <c r="AA333" s="9"/>
      <c r="AB333" s="9"/>
      <c r="AC333" s="9"/>
      <c r="AD333" s="9"/>
      <c r="AE333" s="9"/>
      <c r="AF333" s="9"/>
      <c r="AG333" s="4"/>
      <c r="AH333" s="4"/>
      <c r="AI333" s="4"/>
      <c r="AJ333" s="4"/>
      <c r="AK333" s="4"/>
      <c r="AL333" s="4"/>
      <c r="AM333" s="4"/>
      <c r="AN333" s="4"/>
      <c r="AO333" s="4"/>
      <c r="AP333" s="4"/>
    </row>
    <row r="334" spans="1:42" x14ac:dyDescent="0.25">
      <c r="A334" s="6">
        <v>335</v>
      </c>
      <c r="B334" s="5"/>
      <c r="C334" s="4"/>
      <c r="D334" s="4"/>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4"/>
      <c r="AE334" s="4"/>
      <c r="AF334" s="4"/>
      <c r="AG334" s="4"/>
      <c r="AH334" s="4"/>
      <c r="AI334" s="4"/>
      <c r="AJ334" s="4"/>
      <c r="AK334" s="4"/>
      <c r="AL334" s="4"/>
      <c r="AM334" s="4"/>
      <c r="AN334" s="4"/>
      <c r="AO334" s="4"/>
      <c r="AP334" s="4"/>
    </row>
    <row r="335" spans="1:42" x14ac:dyDescent="0.25">
      <c r="A335" s="7">
        <v>336</v>
      </c>
      <c r="B335" s="8"/>
      <c r="C335" s="9"/>
      <c r="D335" s="9"/>
      <c r="E335" s="9"/>
      <c r="F335" s="9"/>
      <c r="G335" s="9"/>
      <c r="H335" s="9"/>
      <c r="I335" s="9"/>
      <c r="J335" s="9"/>
      <c r="K335" s="9"/>
      <c r="L335" s="9"/>
      <c r="M335" s="9"/>
      <c r="N335" s="9"/>
      <c r="O335" s="9"/>
      <c r="P335" s="9"/>
      <c r="Q335" s="9"/>
      <c r="R335" s="9"/>
      <c r="S335" s="9"/>
      <c r="T335" s="9"/>
      <c r="U335" s="9"/>
      <c r="V335" s="9"/>
      <c r="W335" s="9"/>
      <c r="X335" s="9"/>
      <c r="Y335" s="9"/>
      <c r="Z335" s="9"/>
      <c r="AA335" s="9"/>
      <c r="AB335" s="9"/>
      <c r="AC335" s="9"/>
      <c r="AD335" s="9"/>
      <c r="AE335" s="9"/>
      <c r="AF335" s="9"/>
      <c r="AG335" s="4"/>
      <c r="AH335" s="4"/>
      <c r="AI335" s="4"/>
      <c r="AJ335" s="4"/>
      <c r="AK335" s="4"/>
      <c r="AL335" s="4"/>
      <c r="AM335" s="4"/>
      <c r="AN335" s="4"/>
      <c r="AO335" s="4"/>
      <c r="AP335" s="4"/>
    </row>
    <row r="336" spans="1:42" x14ac:dyDescent="0.25">
      <c r="A336" s="6">
        <v>337</v>
      </c>
      <c r="B336" s="5"/>
      <c r="C336" s="4"/>
      <c r="D336" s="4"/>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4"/>
      <c r="AE336" s="4"/>
      <c r="AF336" s="4"/>
      <c r="AG336" s="4"/>
      <c r="AH336" s="4"/>
      <c r="AI336" s="4"/>
      <c r="AJ336" s="4"/>
      <c r="AK336" s="4"/>
      <c r="AL336" s="4"/>
      <c r="AM336" s="4"/>
      <c r="AN336" s="4"/>
      <c r="AO336" s="4"/>
      <c r="AP336" s="4"/>
    </row>
    <row r="337" spans="1:42" x14ac:dyDescent="0.25">
      <c r="A337" s="7">
        <v>338</v>
      </c>
      <c r="B337" s="8"/>
      <c r="C337" s="9"/>
      <c r="D337" s="9"/>
      <c r="E337" s="9"/>
      <c r="F337" s="9"/>
      <c r="G337" s="9"/>
      <c r="H337" s="9"/>
      <c r="I337" s="9"/>
      <c r="J337" s="9"/>
      <c r="K337" s="9"/>
      <c r="L337" s="9"/>
      <c r="M337" s="9"/>
      <c r="N337" s="9"/>
      <c r="O337" s="9"/>
      <c r="P337" s="9"/>
      <c r="Q337" s="9"/>
      <c r="R337" s="9"/>
      <c r="S337" s="9"/>
      <c r="T337" s="9"/>
      <c r="U337" s="9"/>
      <c r="V337" s="9"/>
      <c r="W337" s="9"/>
      <c r="X337" s="9"/>
      <c r="Y337" s="9"/>
      <c r="Z337" s="9"/>
      <c r="AA337" s="9"/>
      <c r="AB337" s="9"/>
      <c r="AC337" s="9"/>
      <c r="AD337" s="9"/>
      <c r="AE337" s="9"/>
      <c r="AF337" s="9"/>
      <c r="AG337" s="4"/>
      <c r="AH337" s="4"/>
      <c r="AI337" s="4"/>
      <c r="AJ337" s="4"/>
      <c r="AK337" s="4"/>
      <c r="AL337" s="4"/>
      <c r="AM337" s="4"/>
      <c r="AN337" s="4"/>
      <c r="AO337" s="4"/>
      <c r="AP337" s="4"/>
    </row>
    <row r="338" spans="1:42" x14ac:dyDescent="0.25">
      <c r="A338" s="6">
        <v>339</v>
      </c>
      <c r="B338" s="5"/>
      <c r="C338" s="4"/>
      <c r="D338" s="4"/>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4"/>
      <c r="AE338" s="4"/>
      <c r="AF338" s="4"/>
      <c r="AG338" s="4"/>
      <c r="AH338" s="4"/>
      <c r="AI338" s="4"/>
      <c r="AJ338" s="4"/>
      <c r="AK338" s="4"/>
      <c r="AL338" s="4"/>
      <c r="AM338" s="4"/>
      <c r="AN338" s="4"/>
      <c r="AO338" s="4"/>
      <c r="AP338" s="4"/>
    </row>
    <row r="339" spans="1:42" x14ac:dyDescent="0.25">
      <c r="A339" s="7">
        <v>340</v>
      </c>
      <c r="B339" s="8"/>
      <c r="C339" s="9"/>
      <c r="D339" s="9"/>
      <c r="E339" s="9"/>
      <c r="F339" s="9"/>
      <c r="G339" s="9"/>
      <c r="H339" s="9"/>
      <c r="I339" s="9"/>
      <c r="J339" s="9"/>
      <c r="K339" s="9"/>
      <c r="L339" s="9"/>
      <c r="M339" s="9"/>
      <c r="N339" s="9"/>
      <c r="O339" s="9"/>
      <c r="P339" s="9"/>
      <c r="Q339" s="9"/>
      <c r="R339" s="9"/>
      <c r="S339" s="9"/>
      <c r="T339" s="9"/>
      <c r="U339" s="9"/>
      <c r="V339" s="9"/>
      <c r="W339" s="9"/>
      <c r="X339" s="9"/>
      <c r="Y339" s="9"/>
      <c r="Z339" s="9"/>
      <c r="AA339" s="9"/>
      <c r="AB339" s="9"/>
      <c r="AC339" s="9"/>
      <c r="AD339" s="9"/>
      <c r="AE339" s="9"/>
      <c r="AF339" s="9"/>
      <c r="AG339" s="4"/>
      <c r="AH339" s="4"/>
      <c r="AI339" s="4"/>
      <c r="AJ339" s="4"/>
      <c r="AK339" s="4"/>
      <c r="AL339" s="4"/>
      <c r="AM339" s="4"/>
      <c r="AN339" s="4"/>
      <c r="AO339" s="4"/>
      <c r="AP339" s="4"/>
    </row>
    <row r="340" spans="1:42" x14ac:dyDescent="0.25">
      <c r="A340" s="6">
        <v>341</v>
      </c>
      <c r="B340" s="5"/>
      <c r="C340" s="4"/>
      <c r="D340" s="4"/>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4"/>
      <c r="AE340" s="4"/>
      <c r="AF340" s="4"/>
      <c r="AG340" s="4"/>
      <c r="AH340" s="4"/>
      <c r="AI340" s="4"/>
      <c r="AJ340" s="4"/>
      <c r="AK340" s="4"/>
      <c r="AL340" s="4"/>
      <c r="AM340" s="4"/>
      <c r="AN340" s="4"/>
      <c r="AO340" s="4"/>
      <c r="AP340" s="4"/>
    </row>
    <row r="341" spans="1:42" x14ac:dyDescent="0.25">
      <c r="A341" s="7">
        <v>342</v>
      </c>
      <c r="B341" s="8"/>
      <c r="C341" s="9"/>
      <c r="D341" s="9"/>
      <c r="E341" s="9"/>
      <c r="F341" s="9"/>
      <c r="G341" s="9"/>
      <c r="H341" s="9"/>
      <c r="I341" s="9"/>
      <c r="J341" s="9"/>
      <c r="K341" s="9"/>
      <c r="L341" s="9"/>
      <c r="M341" s="9"/>
      <c r="N341" s="9"/>
      <c r="O341" s="9"/>
      <c r="P341" s="9"/>
      <c r="Q341" s="9"/>
      <c r="R341" s="9"/>
      <c r="S341" s="9"/>
      <c r="T341" s="9"/>
      <c r="U341" s="9"/>
      <c r="V341" s="9"/>
      <c r="W341" s="9"/>
      <c r="X341" s="9"/>
      <c r="Y341" s="9"/>
      <c r="Z341" s="9"/>
      <c r="AA341" s="9"/>
      <c r="AB341" s="9"/>
      <c r="AC341" s="9"/>
      <c r="AD341" s="9"/>
      <c r="AE341" s="9"/>
      <c r="AF341" s="9"/>
      <c r="AG341" s="4"/>
      <c r="AH341" s="4"/>
      <c r="AI341" s="4"/>
      <c r="AJ341" s="4"/>
      <c r="AK341" s="4"/>
      <c r="AL341" s="4"/>
      <c r="AM341" s="4"/>
      <c r="AN341" s="4"/>
      <c r="AO341" s="4"/>
      <c r="AP341" s="4"/>
    </row>
    <row r="342" spans="1:42" x14ac:dyDescent="0.25">
      <c r="A342" s="6">
        <v>343</v>
      </c>
      <c r="B342" s="5"/>
      <c r="C342" s="4"/>
      <c r="D342" s="4"/>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4"/>
      <c r="AE342" s="4"/>
      <c r="AF342" s="4"/>
      <c r="AG342" s="4"/>
      <c r="AH342" s="4"/>
      <c r="AI342" s="4"/>
      <c r="AJ342" s="4"/>
      <c r="AK342" s="4"/>
      <c r="AL342" s="4"/>
      <c r="AM342" s="4"/>
      <c r="AN342" s="4"/>
      <c r="AO342" s="4"/>
      <c r="AP342" s="4"/>
    </row>
    <row r="343" spans="1:42" x14ac:dyDescent="0.25">
      <c r="A343" s="7">
        <v>344</v>
      </c>
      <c r="B343" s="8"/>
      <c r="C343" s="9"/>
      <c r="D343" s="9"/>
      <c r="E343" s="9"/>
      <c r="F343" s="9"/>
      <c r="G343" s="9"/>
      <c r="H343" s="9"/>
      <c r="I343" s="9"/>
      <c r="J343" s="9"/>
      <c r="K343" s="9"/>
      <c r="L343" s="9"/>
      <c r="M343" s="9"/>
      <c r="N343" s="9"/>
      <c r="O343" s="9"/>
      <c r="P343" s="9"/>
      <c r="Q343" s="9"/>
      <c r="R343" s="9"/>
      <c r="S343" s="9"/>
      <c r="T343" s="9"/>
      <c r="U343" s="9"/>
      <c r="V343" s="9"/>
      <c r="W343" s="9"/>
      <c r="X343" s="9"/>
      <c r="Y343" s="9"/>
      <c r="Z343" s="9"/>
      <c r="AA343" s="9"/>
      <c r="AB343" s="9"/>
      <c r="AC343" s="9"/>
      <c r="AD343" s="9"/>
      <c r="AE343" s="9"/>
      <c r="AF343" s="9"/>
      <c r="AG343" s="4"/>
      <c r="AH343" s="4"/>
      <c r="AI343" s="4"/>
      <c r="AJ343" s="4"/>
      <c r="AK343" s="4"/>
      <c r="AL343" s="4"/>
      <c r="AM343" s="4"/>
      <c r="AN343" s="4"/>
      <c r="AO343" s="4"/>
      <c r="AP343" s="4"/>
    </row>
    <row r="344" spans="1:42" x14ac:dyDescent="0.25">
      <c r="A344" s="6">
        <v>345</v>
      </c>
      <c r="B344" s="5"/>
      <c r="C344" s="4"/>
      <c r="D344" s="4"/>
      <c r="E344" s="4"/>
      <c r="F344" s="4"/>
      <c r="G344" s="4"/>
      <c r="H344" s="4"/>
      <c r="I344" s="4"/>
      <c r="J344" s="4"/>
      <c r="K344" s="4"/>
      <c r="L344" s="4"/>
      <c r="M344" s="4"/>
      <c r="N344" s="4"/>
      <c r="O344" s="4"/>
      <c r="P344" s="4"/>
      <c r="Q344" s="4"/>
      <c r="R344" s="4"/>
      <c r="S344" s="4"/>
      <c r="T344" s="4"/>
      <c r="U344" s="4"/>
      <c r="V344" s="4"/>
      <c r="W344" s="4"/>
      <c r="X344" s="4"/>
      <c r="Y344" s="4"/>
      <c r="Z344" s="4"/>
      <c r="AA344" s="4"/>
      <c r="AB344" s="4"/>
      <c r="AC344" s="4"/>
      <c r="AD344" s="4"/>
      <c r="AE344" s="4"/>
      <c r="AF344" s="4"/>
      <c r="AG344" s="4"/>
      <c r="AH344" s="4"/>
      <c r="AI344" s="4"/>
      <c r="AJ344" s="4"/>
      <c r="AK344" s="4"/>
      <c r="AL344" s="4"/>
      <c r="AM344" s="4"/>
      <c r="AN344" s="4"/>
      <c r="AO344" s="4"/>
      <c r="AP344" s="4"/>
    </row>
    <row r="345" spans="1:42" x14ac:dyDescent="0.25">
      <c r="A345" s="7">
        <v>346</v>
      </c>
      <c r="B345" s="8"/>
      <c r="C345" s="9"/>
      <c r="D345" s="9"/>
      <c r="E345" s="9"/>
      <c r="F345" s="9"/>
      <c r="G345" s="9"/>
      <c r="H345" s="9"/>
      <c r="I345" s="9"/>
      <c r="J345" s="9"/>
      <c r="K345" s="9"/>
      <c r="L345" s="9"/>
      <c r="M345" s="9"/>
      <c r="N345" s="9"/>
      <c r="O345" s="9"/>
      <c r="P345" s="9"/>
      <c r="Q345" s="9"/>
      <c r="R345" s="9"/>
      <c r="S345" s="9"/>
      <c r="T345" s="9"/>
      <c r="U345" s="9"/>
      <c r="V345" s="9"/>
      <c r="W345" s="9"/>
      <c r="X345" s="9"/>
      <c r="Y345" s="9"/>
      <c r="Z345" s="9"/>
      <c r="AA345" s="9"/>
      <c r="AB345" s="9"/>
      <c r="AC345" s="9"/>
      <c r="AD345" s="9"/>
      <c r="AE345" s="9"/>
      <c r="AF345" s="9"/>
      <c r="AG345" s="4"/>
      <c r="AH345" s="4"/>
      <c r="AI345" s="4"/>
      <c r="AJ345" s="4"/>
      <c r="AK345" s="4"/>
      <c r="AL345" s="4"/>
      <c r="AM345" s="4"/>
      <c r="AN345" s="4"/>
      <c r="AO345" s="4"/>
      <c r="AP345" s="4"/>
    </row>
    <row r="346" spans="1:42" x14ac:dyDescent="0.25">
      <c r="A346" s="6">
        <v>347</v>
      </c>
      <c r="B346" s="5"/>
      <c r="C346" s="4"/>
      <c r="D346" s="4"/>
      <c r="E346" s="4"/>
      <c r="F346" s="4"/>
      <c r="G346" s="4"/>
      <c r="H346" s="4"/>
      <c r="I346" s="4"/>
      <c r="J346" s="4"/>
      <c r="K346" s="4"/>
      <c r="L346" s="4"/>
      <c r="M346" s="4"/>
      <c r="N346" s="4"/>
      <c r="O346" s="4"/>
      <c r="P346" s="4"/>
      <c r="Q346" s="4"/>
      <c r="R346" s="4"/>
      <c r="S346" s="4"/>
      <c r="T346" s="4"/>
      <c r="U346" s="4"/>
      <c r="V346" s="4"/>
      <c r="W346" s="4"/>
      <c r="X346" s="4"/>
      <c r="Y346" s="4"/>
      <c r="Z346" s="4"/>
      <c r="AA346" s="4"/>
      <c r="AB346" s="4"/>
      <c r="AC346" s="4"/>
      <c r="AD346" s="4"/>
      <c r="AE346" s="4"/>
      <c r="AF346" s="4"/>
      <c r="AG346" s="4"/>
      <c r="AH346" s="4"/>
      <c r="AI346" s="4"/>
      <c r="AJ346" s="4"/>
      <c r="AK346" s="4"/>
      <c r="AL346" s="4"/>
      <c r="AM346" s="4"/>
      <c r="AN346" s="4"/>
      <c r="AO346" s="4"/>
      <c r="AP346" s="4"/>
    </row>
    <row r="347" spans="1:42" x14ac:dyDescent="0.25">
      <c r="A347" s="7">
        <v>348</v>
      </c>
      <c r="B347" s="8"/>
      <c r="C347" s="9"/>
      <c r="D347" s="9"/>
      <c r="E347" s="9"/>
      <c r="F347" s="9"/>
      <c r="G347" s="9"/>
      <c r="H347" s="9"/>
      <c r="I347" s="9"/>
      <c r="J347" s="9"/>
      <c r="K347" s="9"/>
      <c r="L347" s="9"/>
      <c r="M347" s="9"/>
      <c r="N347" s="9"/>
      <c r="O347" s="9"/>
      <c r="P347" s="9"/>
      <c r="Q347" s="9"/>
      <c r="R347" s="9"/>
      <c r="S347" s="9"/>
      <c r="T347" s="9"/>
      <c r="U347" s="9"/>
      <c r="V347" s="9"/>
      <c r="W347" s="9"/>
      <c r="X347" s="9"/>
      <c r="Y347" s="9"/>
      <c r="Z347" s="9"/>
      <c r="AA347" s="9"/>
      <c r="AB347" s="9"/>
      <c r="AC347" s="9"/>
      <c r="AD347" s="9"/>
      <c r="AE347" s="9"/>
      <c r="AF347" s="9"/>
      <c r="AG347" s="4"/>
      <c r="AH347" s="4"/>
      <c r="AI347" s="4"/>
      <c r="AJ347" s="4"/>
      <c r="AK347" s="4"/>
      <c r="AL347" s="4"/>
      <c r="AM347" s="4"/>
      <c r="AN347" s="4"/>
      <c r="AO347" s="4"/>
      <c r="AP347" s="4"/>
    </row>
    <row r="348" spans="1:42" x14ac:dyDescent="0.25">
      <c r="A348" s="6">
        <v>349</v>
      </c>
      <c r="B348" s="5"/>
      <c r="C348" s="4"/>
      <c r="D348" s="4"/>
      <c r="E348" s="4"/>
      <c r="F348" s="4"/>
      <c r="G348" s="4"/>
      <c r="H348" s="4"/>
      <c r="I348" s="4"/>
      <c r="J348" s="4"/>
      <c r="K348" s="4"/>
      <c r="L348" s="4"/>
      <c r="M348" s="4"/>
      <c r="N348" s="4"/>
      <c r="O348" s="4"/>
      <c r="P348" s="4"/>
      <c r="Q348" s="4"/>
      <c r="R348" s="4"/>
      <c r="S348" s="4"/>
      <c r="T348" s="4"/>
      <c r="U348" s="4"/>
      <c r="V348" s="4"/>
      <c r="W348" s="4"/>
      <c r="X348" s="4"/>
      <c r="Y348" s="4"/>
      <c r="Z348" s="4"/>
      <c r="AA348" s="4"/>
      <c r="AB348" s="4"/>
      <c r="AC348" s="4"/>
      <c r="AD348" s="4"/>
      <c r="AE348" s="4"/>
      <c r="AF348" s="4"/>
      <c r="AG348" s="4"/>
      <c r="AH348" s="4"/>
      <c r="AI348" s="4"/>
      <c r="AJ348" s="4"/>
      <c r="AK348" s="4"/>
      <c r="AL348" s="4"/>
      <c r="AM348" s="4"/>
      <c r="AN348" s="4"/>
      <c r="AO348" s="4"/>
      <c r="AP348" s="4"/>
    </row>
    <row r="349" spans="1:42" x14ac:dyDescent="0.25">
      <c r="A349" s="7">
        <v>350</v>
      </c>
      <c r="B349" s="8"/>
      <c r="C349" s="9"/>
      <c r="D349" s="9"/>
      <c r="E349" s="9"/>
      <c r="F349" s="9"/>
      <c r="G349" s="9"/>
      <c r="H349" s="9"/>
      <c r="I349" s="9"/>
      <c r="J349" s="9"/>
      <c r="K349" s="9"/>
      <c r="L349" s="9"/>
      <c r="M349" s="9"/>
      <c r="N349" s="9"/>
      <c r="O349" s="9"/>
      <c r="P349" s="9"/>
      <c r="Q349" s="9"/>
      <c r="R349" s="9"/>
      <c r="S349" s="9"/>
      <c r="T349" s="9"/>
      <c r="U349" s="9"/>
      <c r="V349" s="9"/>
      <c r="W349" s="9"/>
      <c r="X349" s="9"/>
      <c r="Y349" s="9"/>
      <c r="Z349" s="9"/>
      <c r="AA349" s="9"/>
      <c r="AB349" s="9"/>
      <c r="AC349" s="9"/>
      <c r="AD349" s="9"/>
      <c r="AE349" s="9"/>
      <c r="AF349" s="9"/>
      <c r="AG349" s="4"/>
      <c r="AH349" s="4"/>
      <c r="AI349" s="4"/>
      <c r="AJ349" s="4"/>
      <c r="AK349" s="4"/>
      <c r="AL349" s="4"/>
      <c r="AM349" s="4"/>
      <c r="AN349" s="4"/>
      <c r="AO349" s="4"/>
      <c r="AP349" s="4"/>
    </row>
    <row r="350" spans="1:42" x14ac:dyDescent="0.25">
      <c r="A350" s="6">
        <v>351</v>
      </c>
      <c r="B350" s="5"/>
      <c r="C350" s="4"/>
      <c r="D350" s="4"/>
      <c r="E350" s="4"/>
      <c r="F350" s="4"/>
      <c r="G350" s="4"/>
      <c r="H350" s="4"/>
      <c r="I350" s="4"/>
      <c r="J350" s="4"/>
      <c r="K350" s="4"/>
      <c r="L350" s="4"/>
      <c r="M350" s="4"/>
      <c r="N350" s="4"/>
      <c r="O350" s="4"/>
      <c r="P350" s="4"/>
      <c r="Q350" s="4"/>
      <c r="R350" s="4"/>
      <c r="S350" s="4"/>
      <c r="T350" s="4"/>
      <c r="U350" s="4"/>
      <c r="V350" s="4"/>
      <c r="W350" s="4"/>
      <c r="X350" s="4"/>
      <c r="Y350" s="4"/>
      <c r="Z350" s="4"/>
      <c r="AA350" s="4"/>
      <c r="AB350" s="4"/>
      <c r="AC350" s="4"/>
      <c r="AD350" s="4"/>
      <c r="AE350" s="4"/>
      <c r="AF350" s="4"/>
      <c r="AG350" s="4"/>
      <c r="AH350" s="4"/>
      <c r="AI350" s="4"/>
      <c r="AJ350" s="4"/>
      <c r="AK350" s="4"/>
      <c r="AL350" s="4"/>
      <c r="AM350" s="4"/>
      <c r="AN350" s="4"/>
      <c r="AO350" s="4"/>
      <c r="AP350" s="4"/>
    </row>
    <row r="351" spans="1:42" x14ac:dyDescent="0.25">
      <c r="A351" s="7">
        <v>352</v>
      </c>
      <c r="B351" s="8"/>
      <c r="C351" s="9"/>
      <c r="D351" s="9"/>
      <c r="E351" s="9"/>
      <c r="F351" s="9"/>
      <c r="G351" s="9"/>
      <c r="H351" s="9"/>
      <c r="I351" s="9"/>
      <c r="J351" s="9"/>
      <c r="K351" s="9"/>
      <c r="L351" s="9"/>
      <c r="M351" s="9"/>
      <c r="N351" s="9"/>
      <c r="O351" s="9"/>
      <c r="P351" s="9"/>
      <c r="Q351" s="9"/>
      <c r="R351" s="9"/>
      <c r="S351" s="9"/>
      <c r="T351" s="9"/>
      <c r="U351" s="9"/>
      <c r="V351" s="9"/>
      <c r="W351" s="9"/>
      <c r="X351" s="9"/>
      <c r="Y351" s="9"/>
      <c r="Z351" s="9"/>
      <c r="AA351" s="9"/>
      <c r="AB351" s="9"/>
      <c r="AC351" s="9"/>
      <c r="AD351" s="9"/>
      <c r="AE351" s="9"/>
      <c r="AF351" s="9"/>
      <c r="AG351" s="4"/>
      <c r="AH351" s="4"/>
      <c r="AI351" s="4"/>
      <c r="AJ351" s="4"/>
      <c r="AK351" s="4"/>
      <c r="AL351" s="4"/>
      <c r="AM351" s="4"/>
      <c r="AN351" s="4"/>
      <c r="AO351" s="4"/>
      <c r="AP351" s="4"/>
    </row>
    <row r="352" spans="1:42" x14ac:dyDescent="0.25">
      <c r="A352" s="6">
        <v>353</v>
      </c>
      <c r="B352" s="5"/>
      <c r="C352" s="4"/>
      <c r="D352" s="4"/>
      <c r="E352" s="4"/>
      <c r="F352" s="4"/>
      <c r="G352" s="4"/>
      <c r="H352" s="4"/>
      <c r="I352" s="4"/>
      <c r="J352" s="4"/>
      <c r="K352" s="4"/>
      <c r="L352" s="4"/>
      <c r="M352" s="4"/>
      <c r="N352" s="4"/>
      <c r="O352" s="4"/>
      <c r="P352" s="4"/>
      <c r="Q352" s="4"/>
      <c r="R352" s="4"/>
      <c r="S352" s="4"/>
      <c r="T352" s="4"/>
      <c r="U352" s="4"/>
      <c r="V352" s="4"/>
      <c r="W352" s="4"/>
      <c r="X352" s="4"/>
      <c r="Y352" s="4"/>
      <c r="Z352" s="4"/>
      <c r="AA352" s="4"/>
      <c r="AB352" s="4"/>
      <c r="AC352" s="4"/>
      <c r="AD352" s="4"/>
      <c r="AE352" s="4"/>
      <c r="AF352" s="4"/>
      <c r="AG352" s="4"/>
      <c r="AH352" s="4"/>
      <c r="AI352" s="4"/>
      <c r="AJ352" s="4"/>
      <c r="AK352" s="4"/>
      <c r="AL352" s="4"/>
      <c r="AM352" s="4"/>
      <c r="AN352" s="4"/>
      <c r="AO352" s="4"/>
      <c r="AP352" s="4"/>
    </row>
    <row r="353" spans="1:42" x14ac:dyDescent="0.25">
      <c r="A353" s="7">
        <v>354</v>
      </c>
      <c r="B353" s="8"/>
      <c r="C353" s="9"/>
      <c r="D353" s="9"/>
      <c r="E353" s="9"/>
      <c r="F353" s="9"/>
      <c r="G353" s="9"/>
      <c r="H353" s="9"/>
      <c r="I353" s="9"/>
      <c r="J353" s="9"/>
      <c r="K353" s="9"/>
      <c r="L353" s="9"/>
      <c r="M353" s="9"/>
      <c r="N353" s="9"/>
      <c r="O353" s="9"/>
      <c r="P353" s="9"/>
      <c r="Q353" s="9"/>
      <c r="R353" s="9"/>
      <c r="S353" s="9"/>
      <c r="T353" s="9"/>
      <c r="U353" s="9"/>
      <c r="V353" s="9"/>
      <c r="W353" s="9"/>
      <c r="X353" s="9"/>
      <c r="Y353" s="9"/>
      <c r="Z353" s="9"/>
      <c r="AA353" s="9"/>
      <c r="AB353" s="9"/>
      <c r="AC353" s="9"/>
      <c r="AD353" s="9"/>
      <c r="AE353" s="9"/>
      <c r="AF353" s="9"/>
      <c r="AG353" s="4"/>
      <c r="AH353" s="4"/>
      <c r="AI353" s="4"/>
      <c r="AJ353" s="4"/>
      <c r="AK353" s="4"/>
      <c r="AL353" s="4"/>
      <c r="AM353" s="4"/>
      <c r="AN353" s="4"/>
      <c r="AO353" s="4"/>
      <c r="AP353" s="4"/>
    </row>
    <row r="354" spans="1:42" x14ac:dyDescent="0.25">
      <c r="A354" s="6">
        <v>355</v>
      </c>
      <c r="B354" s="5"/>
      <c r="C354" s="4"/>
      <c r="D354" s="4"/>
      <c r="E354" s="4"/>
      <c r="F354" s="4"/>
      <c r="G354" s="4"/>
      <c r="H354" s="4"/>
      <c r="I354" s="4"/>
      <c r="J354" s="4"/>
      <c r="K354" s="4"/>
      <c r="L354" s="4"/>
      <c r="M354" s="4"/>
      <c r="N354" s="4"/>
      <c r="O354" s="4"/>
      <c r="P354" s="4"/>
      <c r="Q354" s="4"/>
      <c r="R354" s="4"/>
      <c r="S354" s="4"/>
      <c r="T354" s="4"/>
      <c r="U354" s="4"/>
      <c r="V354" s="4"/>
      <c r="W354" s="4"/>
      <c r="X354" s="4"/>
      <c r="Y354" s="4"/>
      <c r="Z354" s="4"/>
      <c r="AA354" s="4"/>
      <c r="AB354" s="4"/>
      <c r="AC354" s="4"/>
      <c r="AD354" s="4"/>
      <c r="AE354" s="4"/>
      <c r="AF354" s="4"/>
      <c r="AG354" s="4"/>
      <c r="AH354" s="4"/>
      <c r="AI354" s="4"/>
      <c r="AJ354" s="4"/>
      <c r="AK354" s="4"/>
      <c r="AL354" s="4"/>
      <c r="AM354" s="4"/>
      <c r="AN354" s="4"/>
      <c r="AO354" s="4"/>
      <c r="AP354" s="4"/>
    </row>
    <row r="355" spans="1:42" x14ac:dyDescent="0.25">
      <c r="A355" s="7">
        <v>356</v>
      </c>
      <c r="B355" s="8"/>
      <c r="C355" s="9"/>
      <c r="D355" s="9"/>
      <c r="E355" s="9"/>
      <c r="F355" s="9"/>
      <c r="G355" s="9"/>
      <c r="H355" s="9"/>
      <c r="I355" s="9"/>
      <c r="J355" s="9"/>
      <c r="K355" s="9"/>
      <c r="L355" s="9"/>
      <c r="M355" s="9"/>
      <c r="N355" s="9"/>
      <c r="O355" s="9"/>
      <c r="P355" s="9"/>
      <c r="Q355" s="9"/>
      <c r="R355" s="9"/>
      <c r="S355" s="9"/>
      <c r="T355" s="9"/>
      <c r="U355" s="9"/>
      <c r="V355" s="9"/>
      <c r="W355" s="9"/>
      <c r="X355" s="9"/>
      <c r="Y355" s="9"/>
      <c r="Z355" s="9"/>
      <c r="AA355" s="9"/>
      <c r="AB355" s="9"/>
      <c r="AC355" s="9"/>
      <c r="AD355" s="9"/>
      <c r="AE355" s="9"/>
      <c r="AF355" s="9"/>
      <c r="AG355" s="4"/>
      <c r="AH355" s="4"/>
      <c r="AI355" s="4"/>
      <c r="AJ355" s="4"/>
      <c r="AK355" s="4"/>
      <c r="AL355" s="4"/>
      <c r="AM355" s="4"/>
      <c r="AN355" s="4"/>
      <c r="AO355" s="4"/>
      <c r="AP355" s="4"/>
    </row>
    <row r="356" spans="1:42" x14ac:dyDescent="0.25">
      <c r="A356" s="6">
        <v>357</v>
      </c>
      <c r="B356" s="5"/>
      <c r="C356" s="4"/>
      <c r="D356" s="4"/>
      <c r="E356" s="4"/>
      <c r="F356" s="4"/>
      <c r="G356" s="4"/>
      <c r="H356" s="4"/>
      <c r="I356" s="4"/>
      <c r="J356" s="4"/>
      <c r="K356" s="4"/>
      <c r="L356" s="4"/>
      <c r="M356" s="4"/>
      <c r="N356" s="4"/>
      <c r="O356" s="4"/>
      <c r="P356" s="4"/>
      <c r="Q356" s="4"/>
      <c r="R356" s="4"/>
      <c r="S356" s="4"/>
      <c r="T356" s="4"/>
      <c r="U356" s="4"/>
      <c r="V356" s="4"/>
      <c r="W356" s="4"/>
      <c r="X356" s="4"/>
      <c r="Y356" s="4"/>
      <c r="Z356" s="4"/>
      <c r="AA356" s="4"/>
      <c r="AB356" s="4"/>
      <c r="AC356" s="4"/>
      <c r="AD356" s="4"/>
      <c r="AE356" s="4"/>
      <c r="AF356" s="4"/>
      <c r="AG356" s="4"/>
      <c r="AH356" s="4"/>
      <c r="AI356" s="4"/>
      <c r="AJ356" s="4"/>
      <c r="AK356" s="4"/>
      <c r="AL356" s="4"/>
      <c r="AM356" s="4"/>
      <c r="AN356" s="4"/>
      <c r="AO356" s="4"/>
      <c r="AP356" s="4"/>
    </row>
    <row r="357" spans="1:42" x14ac:dyDescent="0.25">
      <c r="A357" s="7">
        <v>358</v>
      </c>
      <c r="B357" s="8"/>
      <c r="C357" s="9"/>
      <c r="D357" s="9"/>
      <c r="E357" s="9"/>
      <c r="F357" s="9"/>
      <c r="G357" s="9"/>
      <c r="H357" s="9"/>
      <c r="I357" s="9"/>
      <c r="J357" s="9"/>
      <c r="K357" s="9"/>
      <c r="L357" s="9"/>
      <c r="M357" s="9"/>
      <c r="N357" s="9"/>
      <c r="O357" s="9"/>
      <c r="P357" s="9"/>
      <c r="Q357" s="9"/>
      <c r="R357" s="9"/>
      <c r="S357" s="9"/>
      <c r="T357" s="9"/>
      <c r="U357" s="9"/>
      <c r="V357" s="9"/>
      <c r="W357" s="9"/>
      <c r="X357" s="9"/>
      <c r="Y357" s="9"/>
      <c r="Z357" s="9"/>
      <c r="AA357" s="9"/>
      <c r="AB357" s="9"/>
      <c r="AC357" s="9"/>
      <c r="AD357" s="9"/>
      <c r="AE357" s="9"/>
      <c r="AF357" s="9"/>
      <c r="AG357" s="4"/>
      <c r="AH357" s="4"/>
      <c r="AI357" s="4"/>
      <c r="AJ357" s="4"/>
      <c r="AK357" s="4"/>
      <c r="AL357" s="4"/>
      <c r="AM357" s="4"/>
      <c r="AN357" s="4"/>
      <c r="AO357" s="4"/>
      <c r="AP357" s="4"/>
    </row>
    <row r="358" spans="1:42" x14ac:dyDescent="0.25">
      <c r="A358" s="6">
        <v>359</v>
      </c>
      <c r="B358" s="5"/>
      <c r="C358" s="4"/>
      <c r="D358" s="4"/>
      <c r="E358" s="4"/>
      <c r="F358" s="4"/>
      <c r="G358" s="4"/>
      <c r="H358" s="4"/>
      <c r="I358" s="4"/>
      <c r="J358" s="4"/>
      <c r="K358" s="4"/>
      <c r="L358" s="4"/>
      <c r="M358" s="4"/>
      <c r="N358" s="4"/>
      <c r="O358" s="4"/>
      <c r="P358" s="4"/>
      <c r="Q358" s="4"/>
      <c r="R358" s="4"/>
      <c r="S358" s="4"/>
      <c r="T358" s="4"/>
      <c r="U358" s="4"/>
      <c r="V358" s="4"/>
      <c r="W358" s="4"/>
      <c r="X358" s="4"/>
      <c r="Y358" s="4"/>
      <c r="Z358" s="4"/>
      <c r="AA358" s="4"/>
      <c r="AB358" s="4"/>
      <c r="AC358" s="4"/>
      <c r="AD358" s="4"/>
      <c r="AE358" s="4"/>
      <c r="AF358" s="4"/>
      <c r="AG358" s="4"/>
      <c r="AH358" s="4"/>
      <c r="AI358" s="4"/>
      <c r="AJ358" s="4"/>
      <c r="AK358" s="4"/>
      <c r="AL358" s="4"/>
      <c r="AM358" s="4"/>
      <c r="AN358" s="4"/>
      <c r="AO358" s="4"/>
      <c r="AP358" s="4"/>
    </row>
    <row r="359" spans="1:42" x14ac:dyDescent="0.25">
      <c r="A359" s="7">
        <v>360</v>
      </c>
      <c r="B359" s="8"/>
      <c r="C359" s="9"/>
      <c r="D359" s="9"/>
      <c r="E359" s="9"/>
      <c r="F359" s="9"/>
      <c r="G359" s="9"/>
      <c r="H359" s="9"/>
      <c r="I359" s="9"/>
      <c r="J359" s="9"/>
      <c r="K359" s="9"/>
      <c r="L359" s="9"/>
      <c r="M359" s="9"/>
      <c r="N359" s="9"/>
      <c r="O359" s="9"/>
      <c r="P359" s="9"/>
      <c r="Q359" s="9"/>
      <c r="R359" s="9"/>
      <c r="S359" s="9"/>
      <c r="T359" s="9"/>
      <c r="U359" s="9"/>
      <c r="V359" s="9"/>
      <c r="W359" s="9"/>
      <c r="X359" s="9"/>
      <c r="Y359" s="9"/>
      <c r="Z359" s="9"/>
      <c r="AA359" s="9"/>
      <c r="AB359" s="9"/>
      <c r="AC359" s="9"/>
      <c r="AD359" s="9"/>
      <c r="AE359" s="9"/>
      <c r="AF359" s="9"/>
      <c r="AG359" s="4"/>
      <c r="AH359" s="4"/>
      <c r="AI359" s="4"/>
      <c r="AJ359" s="4"/>
      <c r="AK359" s="4"/>
      <c r="AL359" s="4"/>
      <c r="AM359" s="4"/>
      <c r="AN359" s="4"/>
      <c r="AO359" s="4"/>
      <c r="AP359" s="4"/>
    </row>
    <row r="360" spans="1:42" x14ac:dyDescent="0.25">
      <c r="A360" s="6">
        <v>361</v>
      </c>
      <c r="B360" s="5"/>
      <c r="C360" s="4"/>
      <c r="D360" s="4"/>
      <c r="E360" s="4"/>
      <c r="F360" s="4"/>
      <c r="G360" s="4"/>
      <c r="H360" s="4"/>
      <c r="I360" s="4"/>
      <c r="J360" s="4"/>
      <c r="K360" s="4"/>
      <c r="L360" s="4"/>
      <c r="M360" s="4"/>
      <c r="N360" s="4"/>
      <c r="O360" s="4"/>
      <c r="P360" s="4"/>
      <c r="Q360" s="4"/>
      <c r="R360" s="4"/>
      <c r="S360" s="4"/>
      <c r="T360" s="4"/>
      <c r="U360" s="4"/>
      <c r="V360" s="4"/>
      <c r="W360" s="4"/>
      <c r="X360" s="4"/>
      <c r="Y360" s="4"/>
      <c r="Z360" s="4"/>
      <c r="AA360" s="4"/>
      <c r="AB360" s="4"/>
      <c r="AC360" s="4"/>
      <c r="AD360" s="4"/>
      <c r="AE360" s="4"/>
      <c r="AF360" s="4"/>
      <c r="AG360" s="4"/>
      <c r="AH360" s="4"/>
      <c r="AI360" s="4"/>
      <c r="AJ360" s="4"/>
      <c r="AK360" s="4"/>
      <c r="AL360" s="4"/>
      <c r="AM360" s="4"/>
      <c r="AN360" s="4"/>
      <c r="AO360" s="4"/>
      <c r="AP360" s="4"/>
    </row>
    <row r="361" spans="1:42" x14ac:dyDescent="0.25">
      <c r="A361" s="7">
        <v>362</v>
      </c>
      <c r="B361" s="8"/>
      <c r="C361" s="9"/>
      <c r="D361" s="9"/>
      <c r="E361" s="9"/>
      <c r="F361" s="9"/>
      <c r="G361" s="9"/>
      <c r="H361" s="9"/>
      <c r="I361" s="9"/>
      <c r="J361" s="9"/>
      <c r="K361" s="9"/>
      <c r="L361" s="9"/>
      <c r="M361" s="9"/>
      <c r="N361" s="9"/>
      <c r="O361" s="9"/>
      <c r="P361" s="9"/>
      <c r="Q361" s="9"/>
      <c r="R361" s="9"/>
      <c r="S361" s="9"/>
      <c r="T361" s="9"/>
      <c r="U361" s="9"/>
      <c r="V361" s="9"/>
      <c r="W361" s="9"/>
      <c r="X361" s="9"/>
      <c r="Y361" s="9"/>
      <c r="Z361" s="9"/>
      <c r="AA361" s="9"/>
      <c r="AB361" s="9"/>
      <c r="AC361" s="9"/>
      <c r="AD361" s="9"/>
      <c r="AE361" s="9"/>
      <c r="AF361" s="9"/>
      <c r="AG361" s="4"/>
      <c r="AH361" s="4"/>
      <c r="AI361" s="4"/>
      <c r="AJ361" s="4"/>
      <c r="AK361" s="4"/>
      <c r="AL361" s="4"/>
      <c r="AM361" s="4"/>
      <c r="AN361" s="4"/>
      <c r="AO361" s="4"/>
      <c r="AP361" s="4"/>
    </row>
    <row r="362" spans="1:42" x14ac:dyDescent="0.25">
      <c r="A362" s="6">
        <v>363</v>
      </c>
      <c r="B362" s="5"/>
      <c r="C362" s="4"/>
      <c r="D362" s="4"/>
      <c r="E362" s="4"/>
      <c r="F362" s="4"/>
      <c r="G362" s="4"/>
      <c r="H362" s="4"/>
      <c r="I362" s="4"/>
      <c r="J362" s="4"/>
      <c r="K362" s="4"/>
      <c r="L362" s="4"/>
      <c r="M362" s="4"/>
      <c r="N362" s="4"/>
      <c r="O362" s="4"/>
      <c r="P362" s="4"/>
      <c r="Q362" s="4"/>
      <c r="R362" s="4"/>
      <c r="S362" s="4"/>
      <c r="T362" s="4"/>
      <c r="U362" s="4"/>
      <c r="V362" s="4"/>
      <c r="W362" s="4"/>
      <c r="X362" s="4"/>
      <c r="Y362" s="4"/>
      <c r="Z362" s="4"/>
      <c r="AA362" s="4"/>
      <c r="AB362" s="4"/>
      <c r="AC362" s="4"/>
      <c r="AD362" s="4"/>
      <c r="AE362" s="4"/>
      <c r="AF362" s="4"/>
      <c r="AG362" s="4"/>
      <c r="AH362" s="4"/>
      <c r="AI362" s="4"/>
      <c r="AJ362" s="4"/>
      <c r="AK362" s="4"/>
      <c r="AL362" s="4"/>
      <c r="AM362" s="4"/>
      <c r="AN362" s="4"/>
      <c r="AO362" s="4"/>
      <c r="AP362" s="4"/>
    </row>
    <row r="363" spans="1:42" x14ac:dyDescent="0.25">
      <c r="A363" s="7">
        <v>364</v>
      </c>
      <c r="B363" s="8"/>
      <c r="C363" s="9"/>
      <c r="D363" s="9"/>
      <c r="E363" s="9"/>
      <c r="F363" s="9"/>
      <c r="G363" s="9"/>
      <c r="H363" s="9"/>
      <c r="I363" s="9"/>
      <c r="J363" s="9"/>
      <c r="K363" s="9"/>
      <c r="L363" s="9"/>
      <c r="M363" s="9"/>
      <c r="N363" s="9"/>
      <c r="O363" s="9"/>
      <c r="P363" s="9"/>
      <c r="Q363" s="9"/>
      <c r="R363" s="9"/>
      <c r="S363" s="9"/>
      <c r="T363" s="9"/>
      <c r="U363" s="9"/>
      <c r="V363" s="9"/>
      <c r="W363" s="9"/>
      <c r="X363" s="9"/>
      <c r="Y363" s="9"/>
      <c r="Z363" s="9"/>
      <c r="AA363" s="9"/>
      <c r="AB363" s="9"/>
      <c r="AC363" s="9"/>
      <c r="AD363" s="9"/>
      <c r="AE363" s="9"/>
      <c r="AF363" s="9"/>
      <c r="AG363" s="4"/>
      <c r="AH363" s="4"/>
      <c r="AI363" s="4"/>
      <c r="AJ363" s="4"/>
      <c r="AK363" s="4"/>
      <c r="AL363" s="4"/>
      <c r="AM363" s="4"/>
      <c r="AN363" s="4"/>
      <c r="AO363" s="4"/>
      <c r="AP363" s="4"/>
    </row>
    <row r="364" spans="1:42" x14ac:dyDescent="0.25">
      <c r="A364" s="6">
        <v>365</v>
      </c>
      <c r="B364" s="5"/>
      <c r="C364" s="4"/>
      <c r="D364" s="4"/>
      <c r="E364" s="4"/>
      <c r="F364" s="4"/>
      <c r="G364" s="4"/>
      <c r="H364" s="4"/>
      <c r="I364" s="4"/>
      <c r="J364" s="4"/>
      <c r="K364" s="4"/>
      <c r="L364" s="4"/>
      <c r="M364" s="4"/>
      <c r="N364" s="4"/>
      <c r="O364" s="4"/>
      <c r="P364" s="4"/>
      <c r="Q364" s="4"/>
      <c r="R364" s="4"/>
      <c r="S364" s="4"/>
      <c r="T364" s="4"/>
      <c r="U364" s="4"/>
      <c r="V364" s="4"/>
      <c r="W364" s="4"/>
      <c r="X364" s="4"/>
      <c r="Y364" s="4"/>
      <c r="Z364" s="4"/>
      <c r="AA364" s="4"/>
      <c r="AB364" s="4"/>
      <c r="AC364" s="4"/>
      <c r="AD364" s="4"/>
      <c r="AE364" s="4"/>
      <c r="AF364" s="4"/>
      <c r="AG364" s="4"/>
      <c r="AH364" s="4"/>
      <c r="AI364" s="4"/>
      <c r="AJ364" s="4"/>
      <c r="AK364" s="4"/>
      <c r="AL364" s="4"/>
      <c r="AM364" s="4"/>
      <c r="AN364" s="4"/>
      <c r="AO364" s="4"/>
      <c r="AP364" s="4"/>
    </row>
    <row r="365" spans="1:42" x14ac:dyDescent="0.25">
      <c r="A365" s="7">
        <v>366</v>
      </c>
      <c r="B365" s="8"/>
      <c r="C365" s="9"/>
      <c r="D365" s="9"/>
      <c r="E365" s="9"/>
      <c r="F365" s="9"/>
      <c r="G365" s="9"/>
      <c r="H365" s="9"/>
      <c r="I365" s="9"/>
      <c r="J365" s="9"/>
      <c r="K365" s="9"/>
      <c r="L365" s="9"/>
      <c r="M365" s="9"/>
      <c r="N365" s="9"/>
      <c r="O365" s="9"/>
      <c r="P365" s="9"/>
      <c r="Q365" s="9"/>
      <c r="R365" s="9"/>
      <c r="S365" s="9"/>
      <c r="T365" s="9"/>
      <c r="U365" s="9"/>
      <c r="V365" s="9"/>
      <c r="W365" s="9"/>
      <c r="X365" s="9"/>
      <c r="Y365" s="9"/>
      <c r="Z365" s="9"/>
      <c r="AA365" s="9"/>
      <c r="AB365" s="9"/>
      <c r="AC365" s="9"/>
      <c r="AD365" s="9"/>
      <c r="AE365" s="9"/>
      <c r="AF365" s="9"/>
      <c r="AG365" s="4"/>
      <c r="AH365" s="4"/>
      <c r="AI365" s="4"/>
      <c r="AJ365" s="4"/>
      <c r="AK365" s="4"/>
      <c r="AL365" s="4"/>
      <c r="AM365" s="4"/>
      <c r="AN365" s="4"/>
      <c r="AO365" s="4"/>
      <c r="AP365" s="4"/>
    </row>
    <row r="366" spans="1:42" x14ac:dyDescent="0.25">
      <c r="A366" s="6">
        <v>367</v>
      </c>
      <c r="B366" s="5"/>
      <c r="C366" s="4"/>
      <c r="D366" s="4"/>
      <c r="E366" s="4"/>
      <c r="F366" s="4"/>
      <c r="G366" s="4"/>
      <c r="H366" s="4"/>
      <c r="I366" s="4"/>
      <c r="J366" s="4"/>
      <c r="K366" s="4"/>
      <c r="L366" s="4"/>
      <c r="M366" s="4"/>
      <c r="N366" s="4"/>
      <c r="O366" s="4"/>
      <c r="P366" s="4"/>
      <c r="Q366" s="4"/>
      <c r="R366" s="4"/>
      <c r="S366" s="4"/>
      <c r="T366" s="4"/>
      <c r="U366" s="4"/>
      <c r="V366" s="4"/>
      <c r="W366" s="4"/>
      <c r="X366" s="4"/>
      <c r="Y366" s="4"/>
      <c r="Z366" s="4"/>
      <c r="AA366" s="4"/>
      <c r="AB366" s="4"/>
      <c r="AC366" s="4"/>
      <c r="AD366" s="4"/>
      <c r="AE366" s="4"/>
      <c r="AF366" s="4"/>
      <c r="AG366" s="4"/>
      <c r="AH366" s="4"/>
      <c r="AI366" s="4"/>
      <c r="AJ366" s="4"/>
      <c r="AK366" s="4"/>
      <c r="AL366" s="4"/>
      <c r="AM366" s="4"/>
      <c r="AN366" s="4"/>
      <c r="AO366" s="4"/>
      <c r="AP366" s="4"/>
    </row>
    <row r="367" spans="1:42" x14ac:dyDescent="0.25">
      <c r="A367" s="7">
        <v>368</v>
      </c>
      <c r="B367" s="8"/>
      <c r="C367" s="9"/>
      <c r="D367" s="9"/>
      <c r="E367" s="9"/>
      <c r="F367" s="9"/>
      <c r="G367" s="9"/>
      <c r="H367" s="9"/>
      <c r="I367" s="9"/>
      <c r="J367" s="9"/>
      <c r="K367" s="9"/>
      <c r="L367" s="9"/>
      <c r="M367" s="9"/>
      <c r="N367" s="9"/>
      <c r="O367" s="9"/>
      <c r="P367" s="9"/>
      <c r="Q367" s="9"/>
      <c r="R367" s="9"/>
      <c r="S367" s="9"/>
      <c r="T367" s="9"/>
      <c r="U367" s="9"/>
      <c r="V367" s="9"/>
      <c r="W367" s="9"/>
      <c r="X367" s="9"/>
      <c r="Y367" s="9"/>
      <c r="Z367" s="9"/>
      <c r="AA367" s="9"/>
      <c r="AB367" s="9"/>
      <c r="AC367" s="9"/>
      <c r="AD367" s="9"/>
      <c r="AE367" s="9"/>
      <c r="AF367" s="9"/>
      <c r="AG367" s="4"/>
      <c r="AH367" s="4"/>
      <c r="AI367" s="4"/>
      <c r="AJ367" s="4"/>
      <c r="AK367" s="4"/>
      <c r="AL367" s="4"/>
      <c r="AM367" s="4"/>
      <c r="AN367" s="4"/>
      <c r="AO367" s="4"/>
      <c r="AP367" s="4"/>
    </row>
    <row r="368" spans="1:42" x14ac:dyDescent="0.25">
      <c r="A368" s="6">
        <v>369</v>
      </c>
      <c r="B368" s="5"/>
      <c r="C368" s="4"/>
      <c r="D368" s="4"/>
      <c r="E368" s="4"/>
      <c r="F368" s="4"/>
      <c r="G368" s="4"/>
      <c r="H368" s="4"/>
      <c r="I368" s="4"/>
      <c r="J368" s="4"/>
      <c r="K368" s="4"/>
      <c r="L368" s="4"/>
      <c r="M368" s="4"/>
      <c r="N368" s="4"/>
      <c r="O368" s="4"/>
      <c r="P368" s="4"/>
      <c r="Q368" s="4"/>
      <c r="R368" s="4"/>
      <c r="S368" s="4"/>
      <c r="T368" s="4"/>
      <c r="U368" s="4"/>
      <c r="V368" s="4"/>
      <c r="W368" s="4"/>
      <c r="X368" s="4"/>
      <c r="Y368" s="4"/>
      <c r="Z368" s="4"/>
      <c r="AA368" s="4"/>
      <c r="AB368" s="4"/>
      <c r="AC368" s="4"/>
      <c r="AD368" s="4"/>
      <c r="AE368" s="4"/>
      <c r="AF368" s="4"/>
      <c r="AG368" s="4"/>
      <c r="AH368" s="4"/>
      <c r="AI368" s="4"/>
      <c r="AJ368" s="4"/>
      <c r="AK368" s="4"/>
      <c r="AL368" s="4"/>
      <c r="AM368" s="4"/>
      <c r="AN368" s="4"/>
      <c r="AO368" s="4"/>
      <c r="AP368" s="4"/>
    </row>
    <row r="369" spans="1:42" x14ac:dyDescent="0.25">
      <c r="A369" s="7">
        <v>370</v>
      </c>
      <c r="B369" s="8"/>
      <c r="C369" s="9"/>
      <c r="D369" s="9"/>
      <c r="E369" s="9"/>
      <c r="F369" s="9"/>
      <c r="G369" s="9"/>
      <c r="H369" s="9"/>
      <c r="I369" s="9"/>
      <c r="J369" s="9"/>
      <c r="K369" s="9"/>
      <c r="L369" s="9"/>
      <c r="M369" s="9"/>
      <c r="N369" s="9"/>
      <c r="O369" s="9"/>
      <c r="P369" s="9"/>
      <c r="Q369" s="9"/>
      <c r="R369" s="9"/>
      <c r="S369" s="9"/>
      <c r="T369" s="9"/>
      <c r="U369" s="9"/>
      <c r="V369" s="9"/>
      <c r="W369" s="9"/>
      <c r="X369" s="9"/>
      <c r="Y369" s="9"/>
      <c r="Z369" s="9"/>
      <c r="AA369" s="9"/>
      <c r="AB369" s="9"/>
      <c r="AC369" s="9"/>
      <c r="AD369" s="9"/>
      <c r="AE369" s="9"/>
      <c r="AF369" s="9"/>
      <c r="AG369" s="4"/>
      <c r="AH369" s="4"/>
      <c r="AI369" s="4"/>
      <c r="AJ369" s="4"/>
      <c r="AK369" s="4"/>
      <c r="AL369" s="4"/>
      <c r="AM369" s="4"/>
      <c r="AN369" s="4"/>
      <c r="AO369" s="4"/>
      <c r="AP369" s="4"/>
    </row>
    <row r="370" spans="1:42" x14ac:dyDescent="0.25">
      <c r="A370" s="6">
        <v>371</v>
      </c>
      <c r="B370" s="5"/>
      <c r="C370" s="4"/>
      <c r="D370" s="4"/>
      <c r="E370" s="4"/>
      <c r="F370" s="4"/>
      <c r="G370" s="4"/>
      <c r="H370" s="4"/>
      <c r="I370" s="4"/>
      <c r="J370" s="4"/>
      <c r="K370" s="4"/>
      <c r="L370" s="4"/>
      <c r="M370" s="4"/>
      <c r="N370" s="4"/>
      <c r="O370" s="4"/>
      <c r="P370" s="4"/>
      <c r="Q370" s="4"/>
      <c r="R370" s="4"/>
      <c r="S370" s="4"/>
      <c r="T370" s="4"/>
      <c r="U370" s="4"/>
      <c r="V370" s="4"/>
      <c r="W370" s="4"/>
      <c r="X370" s="4"/>
      <c r="Y370" s="4"/>
      <c r="Z370" s="4"/>
      <c r="AA370" s="4"/>
      <c r="AB370" s="4"/>
      <c r="AC370" s="4"/>
      <c r="AD370" s="4"/>
      <c r="AE370" s="4"/>
      <c r="AF370" s="4"/>
      <c r="AG370" s="4"/>
      <c r="AH370" s="4"/>
      <c r="AI370" s="4"/>
      <c r="AJ370" s="4"/>
      <c r="AK370" s="4"/>
      <c r="AL370" s="4"/>
      <c r="AM370" s="4"/>
      <c r="AN370" s="4"/>
      <c r="AO370" s="4"/>
      <c r="AP370" s="4"/>
    </row>
    <row r="371" spans="1:42" x14ac:dyDescent="0.25">
      <c r="A371" s="7">
        <v>372</v>
      </c>
      <c r="B371" s="8"/>
      <c r="C371" s="9"/>
      <c r="D371" s="9"/>
      <c r="E371" s="9"/>
      <c r="F371" s="9"/>
      <c r="G371" s="9"/>
      <c r="H371" s="9"/>
      <c r="I371" s="9"/>
      <c r="J371" s="9"/>
      <c r="K371" s="9"/>
      <c r="L371" s="9"/>
      <c r="M371" s="9"/>
      <c r="N371" s="9"/>
      <c r="O371" s="9"/>
      <c r="P371" s="9"/>
      <c r="Q371" s="9"/>
      <c r="R371" s="9"/>
      <c r="S371" s="9"/>
      <c r="T371" s="9"/>
      <c r="U371" s="9"/>
      <c r="V371" s="9"/>
      <c r="W371" s="9"/>
      <c r="X371" s="9"/>
      <c r="Y371" s="9"/>
      <c r="Z371" s="9"/>
      <c r="AA371" s="9"/>
      <c r="AB371" s="9"/>
      <c r="AC371" s="9"/>
      <c r="AD371" s="9"/>
      <c r="AE371" s="9"/>
      <c r="AF371" s="9"/>
      <c r="AG371" s="4"/>
      <c r="AH371" s="4"/>
      <c r="AI371" s="4"/>
      <c r="AJ371" s="4"/>
      <c r="AK371" s="4"/>
      <c r="AL371" s="4"/>
      <c r="AM371" s="4"/>
      <c r="AN371" s="4"/>
      <c r="AO371" s="4"/>
      <c r="AP371" s="4"/>
    </row>
    <row r="372" spans="1:42" x14ac:dyDescent="0.25">
      <c r="A372" s="6">
        <v>373</v>
      </c>
      <c r="B372" s="5"/>
      <c r="C372" s="4"/>
      <c r="D372" s="4"/>
      <c r="E372" s="4"/>
      <c r="F372" s="4"/>
      <c r="G372" s="4"/>
      <c r="H372" s="4"/>
      <c r="I372" s="4"/>
      <c r="J372" s="4"/>
      <c r="K372" s="4"/>
      <c r="L372" s="4"/>
      <c r="M372" s="4"/>
      <c r="N372" s="4"/>
      <c r="O372" s="4"/>
      <c r="P372" s="4"/>
      <c r="Q372" s="4"/>
      <c r="R372" s="4"/>
      <c r="S372" s="4"/>
      <c r="T372" s="4"/>
      <c r="U372" s="4"/>
      <c r="V372" s="4"/>
      <c r="W372" s="4"/>
      <c r="X372" s="4"/>
      <c r="Y372" s="4"/>
      <c r="Z372" s="4"/>
      <c r="AA372" s="4"/>
      <c r="AB372" s="4"/>
      <c r="AC372" s="4"/>
      <c r="AD372" s="4"/>
      <c r="AE372" s="4"/>
      <c r="AF372" s="4"/>
      <c r="AG372" s="4"/>
      <c r="AH372" s="4"/>
      <c r="AI372" s="4"/>
      <c r="AJ372" s="4"/>
      <c r="AK372" s="4"/>
      <c r="AL372" s="4"/>
      <c r="AM372" s="4"/>
      <c r="AN372" s="4"/>
      <c r="AO372" s="4"/>
      <c r="AP372" s="4"/>
    </row>
    <row r="373" spans="1:42" x14ac:dyDescent="0.25">
      <c r="A373" s="7">
        <v>374</v>
      </c>
      <c r="B373" s="8"/>
      <c r="C373" s="9"/>
      <c r="D373" s="9"/>
      <c r="E373" s="9"/>
      <c r="F373" s="9"/>
      <c r="G373" s="9"/>
      <c r="H373" s="9"/>
      <c r="I373" s="9"/>
      <c r="J373" s="9"/>
      <c r="K373" s="9"/>
      <c r="L373" s="9"/>
      <c r="M373" s="9"/>
      <c r="N373" s="9"/>
      <c r="O373" s="9"/>
      <c r="P373" s="9"/>
      <c r="Q373" s="9"/>
      <c r="R373" s="9"/>
      <c r="S373" s="9"/>
      <c r="T373" s="9"/>
      <c r="U373" s="9"/>
      <c r="V373" s="9"/>
      <c r="W373" s="9"/>
      <c r="X373" s="9"/>
      <c r="Y373" s="9"/>
      <c r="Z373" s="9"/>
      <c r="AA373" s="9"/>
      <c r="AB373" s="9"/>
      <c r="AC373" s="9"/>
      <c r="AD373" s="9"/>
      <c r="AE373" s="9"/>
      <c r="AF373" s="9"/>
      <c r="AG373" s="4"/>
      <c r="AH373" s="4"/>
      <c r="AI373" s="4"/>
      <c r="AJ373" s="4"/>
      <c r="AK373" s="4"/>
      <c r="AL373" s="4"/>
      <c r="AM373" s="4"/>
      <c r="AN373" s="4"/>
      <c r="AO373" s="4"/>
      <c r="AP373" s="4"/>
    </row>
    <row r="374" spans="1:42" x14ac:dyDescent="0.25">
      <c r="A374" s="6">
        <v>375</v>
      </c>
      <c r="B374" s="5"/>
      <c r="C374" s="4"/>
      <c r="D374" s="4"/>
      <c r="E374" s="4"/>
      <c r="F374" s="4"/>
      <c r="G374" s="4"/>
      <c r="H374" s="4"/>
      <c r="I374" s="4"/>
      <c r="J374" s="4"/>
      <c r="K374" s="4"/>
      <c r="L374" s="4"/>
      <c r="M374" s="4"/>
      <c r="N374" s="4"/>
      <c r="O374" s="4"/>
      <c r="P374" s="4"/>
      <c r="Q374" s="4"/>
      <c r="R374" s="4"/>
      <c r="S374" s="4"/>
      <c r="T374" s="4"/>
      <c r="U374" s="4"/>
      <c r="V374" s="4"/>
      <c r="W374" s="4"/>
      <c r="X374" s="4"/>
      <c r="Y374" s="4"/>
      <c r="Z374" s="4"/>
      <c r="AA374" s="4"/>
      <c r="AB374" s="4"/>
      <c r="AC374" s="4"/>
      <c r="AD374" s="4"/>
      <c r="AE374" s="4"/>
      <c r="AF374" s="4"/>
      <c r="AG374" s="4"/>
      <c r="AH374" s="4"/>
      <c r="AI374" s="4"/>
      <c r="AJ374" s="4"/>
      <c r="AK374" s="4"/>
      <c r="AL374" s="4"/>
      <c r="AM374" s="4"/>
      <c r="AN374" s="4"/>
      <c r="AO374" s="4"/>
      <c r="AP374" s="4"/>
    </row>
    <row r="375" spans="1:42" x14ac:dyDescent="0.25">
      <c r="A375" s="7">
        <v>376</v>
      </c>
      <c r="B375" s="8"/>
      <c r="C375" s="9"/>
      <c r="D375" s="9"/>
      <c r="E375" s="9"/>
      <c r="F375" s="9"/>
      <c r="G375" s="9"/>
      <c r="H375" s="9"/>
      <c r="I375" s="9"/>
      <c r="J375" s="9"/>
      <c r="K375" s="9"/>
      <c r="L375" s="9"/>
      <c r="M375" s="9"/>
      <c r="N375" s="9"/>
      <c r="O375" s="9"/>
      <c r="P375" s="9"/>
      <c r="Q375" s="9"/>
      <c r="R375" s="9"/>
      <c r="S375" s="9"/>
      <c r="T375" s="9"/>
      <c r="U375" s="9"/>
      <c r="V375" s="9"/>
      <c r="W375" s="9"/>
      <c r="X375" s="9"/>
      <c r="Y375" s="9"/>
      <c r="Z375" s="9"/>
      <c r="AA375" s="9"/>
      <c r="AB375" s="9"/>
      <c r="AC375" s="9"/>
      <c r="AD375" s="9"/>
      <c r="AE375" s="9"/>
      <c r="AF375" s="9"/>
      <c r="AG375" s="4"/>
      <c r="AH375" s="4"/>
      <c r="AI375" s="4"/>
      <c r="AJ375" s="4"/>
      <c r="AK375" s="4"/>
      <c r="AL375" s="4"/>
      <c r="AM375" s="4"/>
      <c r="AN375" s="4"/>
      <c r="AO375" s="4"/>
      <c r="AP375" s="4"/>
    </row>
    <row r="376" spans="1:42" x14ac:dyDescent="0.25">
      <c r="A376" s="6">
        <v>377</v>
      </c>
      <c r="B376" s="5"/>
      <c r="C376" s="4"/>
      <c r="D376" s="4"/>
      <c r="E376" s="4"/>
      <c r="F376" s="4"/>
      <c r="G376" s="4"/>
      <c r="H376" s="4"/>
      <c r="I376" s="4"/>
      <c r="J376" s="4"/>
      <c r="K376" s="4"/>
      <c r="L376" s="4"/>
      <c r="M376" s="4"/>
      <c r="N376" s="4"/>
      <c r="O376" s="4"/>
      <c r="P376" s="4"/>
      <c r="Q376" s="4"/>
      <c r="R376" s="4"/>
      <c r="S376" s="4"/>
      <c r="T376" s="4"/>
      <c r="U376" s="4"/>
      <c r="V376" s="4"/>
      <c r="W376" s="4"/>
      <c r="X376" s="4"/>
      <c r="Y376" s="4"/>
      <c r="Z376" s="4"/>
      <c r="AA376" s="4"/>
      <c r="AB376" s="4"/>
      <c r="AC376" s="4"/>
      <c r="AD376" s="4"/>
      <c r="AE376" s="4"/>
      <c r="AF376" s="4"/>
      <c r="AG376" s="4"/>
      <c r="AH376" s="4"/>
      <c r="AI376" s="4"/>
      <c r="AJ376" s="4"/>
      <c r="AK376" s="4"/>
      <c r="AL376" s="4"/>
      <c r="AM376" s="4"/>
      <c r="AN376" s="4"/>
      <c r="AO376" s="4"/>
      <c r="AP376" s="4"/>
    </row>
    <row r="377" spans="1:42" x14ac:dyDescent="0.25">
      <c r="A377" s="7">
        <v>378</v>
      </c>
      <c r="B377" s="8"/>
      <c r="C377" s="9"/>
      <c r="D377" s="9"/>
      <c r="E377" s="9"/>
      <c r="F377" s="9"/>
      <c r="G377" s="9"/>
      <c r="H377" s="9"/>
      <c r="I377" s="9"/>
      <c r="J377" s="9"/>
      <c r="K377" s="9"/>
      <c r="L377" s="9"/>
      <c r="M377" s="9"/>
      <c r="N377" s="9"/>
      <c r="O377" s="9"/>
      <c r="P377" s="9"/>
      <c r="Q377" s="9"/>
      <c r="R377" s="9"/>
      <c r="S377" s="9"/>
      <c r="T377" s="9"/>
      <c r="U377" s="9"/>
      <c r="V377" s="9"/>
      <c r="W377" s="9"/>
      <c r="X377" s="9"/>
      <c r="Y377" s="9"/>
      <c r="Z377" s="9"/>
      <c r="AA377" s="9"/>
      <c r="AB377" s="9"/>
      <c r="AC377" s="9"/>
      <c r="AD377" s="9"/>
      <c r="AE377" s="9"/>
      <c r="AF377" s="9"/>
      <c r="AG377" s="4"/>
      <c r="AH377" s="4"/>
      <c r="AI377" s="4"/>
      <c r="AJ377" s="4"/>
      <c r="AK377" s="4"/>
      <c r="AL377" s="4"/>
      <c r="AM377" s="4"/>
      <c r="AN377" s="4"/>
      <c r="AO377" s="4"/>
      <c r="AP377" s="4"/>
    </row>
    <row r="378" spans="1:42" x14ac:dyDescent="0.25">
      <c r="A378" s="6">
        <v>379</v>
      </c>
      <c r="B378" s="5"/>
      <c r="C378" s="4"/>
      <c r="D378" s="4"/>
      <c r="E378" s="4"/>
      <c r="F378" s="4"/>
      <c r="G378" s="4"/>
      <c r="H378" s="4"/>
      <c r="I378" s="4"/>
      <c r="J378" s="4"/>
      <c r="K378" s="4"/>
      <c r="L378" s="4"/>
      <c r="M378" s="4"/>
      <c r="N378" s="4"/>
      <c r="O378" s="4"/>
      <c r="P378" s="4"/>
      <c r="Q378" s="4"/>
      <c r="R378" s="4"/>
      <c r="S378" s="4"/>
      <c r="T378" s="4"/>
      <c r="U378" s="4"/>
      <c r="V378" s="4"/>
      <c r="W378" s="4"/>
      <c r="X378" s="4"/>
      <c r="Y378" s="4"/>
      <c r="Z378" s="4"/>
      <c r="AA378" s="4"/>
      <c r="AB378" s="4"/>
      <c r="AC378" s="4"/>
      <c r="AD378" s="4"/>
      <c r="AE378" s="4"/>
      <c r="AF378" s="4"/>
      <c r="AG378" s="4"/>
      <c r="AH378" s="4"/>
      <c r="AI378" s="4"/>
      <c r="AJ378" s="4"/>
      <c r="AK378" s="4"/>
      <c r="AL378" s="4"/>
      <c r="AM378" s="4"/>
      <c r="AN378" s="4"/>
      <c r="AO378" s="4"/>
      <c r="AP378" s="4"/>
    </row>
    <row r="379" spans="1:42" x14ac:dyDescent="0.25">
      <c r="A379" s="7">
        <v>380</v>
      </c>
      <c r="B379" s="8"/>
      <c r="C379" s="9"/>
      <c r="D379" s="9"/>
      <c r="E379" s="9"/>
      <c r="F379" s="9"/>
      <c r="G379" s="9"/>
      <c r="H379" s="9"/>
      <c r="I379" s="9"/>
      <c r="J379" s="9"/>
      <c r="K379" s="9"/>
      <c r="L379" s="9"/>
      <c r="M379" s="9"/>
      <c r="N379" s="9"/>
      <c r="O379" s="9"/>
      <c r="P379" s="9"/>
      <c r="Q379" s="9"/>
      <c r="R379" s="9"/>
      <c r="S379" s="9"/>
      <c r="T379" s="9"/>
      <c r="U379" s="9"/>
      <c r="V379" s="9"/>
      <c r="W379" s="9"/>
      <c r="X379" s="9"/>
      <c r="Y379" s="9"/>
      <c r="Z379" s="9"/>
      <c r="AA379" s="9"/>
      <c r="AB379" s="9"/>
      <c r="AC379" s="9"/>
      <c r="AD379" s="9"/>
      <c r="AE379" s="9"/>
      <c r="AF379" s="9"/>
      <c r="AG379" s="4"/>
      <c r="AH379" s="4"/>
      <c r="AI379" s="4"/>
      <c r="AJ379" s="4"/>
      <c r="AK379" s="4"/>
      <c r="AL379" s="4"/>
      <c r="AM379" s="4"/>
      <c r="AN379" s="4"/>
      <c r="AO379" s="4"/>
      <c r="AP379" s="4"/>
    </row>
    <row r="380" spans="1:42" x14ac:dyDescent="0.25">
      <c r="A380" s="6">
        <v>381</v>
      </c>
      <c r="B380" s="5"/>
      <c r="C380" s="4"/>
      <c r="D380" s="4"/>
      <c r="E380" s="4"/>
      <c r="F380" s="4"/>
      <c r="G380" s="4"/>
      <c r="H380" s="4"/>
      <c r="I380" s="4"/>
      <c r="J380" s="4"/>
      <c r="K380" s="4"/>
      <c r="L380" s="4"/>
      <c r="M380" s="4"/>
      <c r="N380" s="4"/>
      <c r="O380" s="4"/>
      <c r="P380" s="4"/>
      <c r="Q380" s="4"/>
      <c r="R380" s="4"/>
      <c r="S380" s="4"/>
      <c r="T380" s="4"/>
      <c r="U380" s="4"/>
      <c r="V380" s="4"/>
      <c r="W380" s="4"/>
      <c r="X380" s="4"/>
      <c r="Y380" s="4"/>
      <c r="Z380" s="4"/>
      <c r="AA380" s="4"/>
      <c r="AB380" s="4"/>
      <c r="AC380" s="4"/>
      <c r="AD380" s="4"/>
      <c r="AE380" s="4"/>
      <c r="AF380" s="4"/>
      <c r="AG380" s="4"/>
      <c r="AH380" s="4"/>
      <c r="AI380" s="4"/>
      <c r="AJ380" s="4"/>
      <c r="AK380" s="4"/>
      <c r="AL380" s="4"/>
      <c r="AM380" s="4"/>
      <c r="AN380" s="4"/>
      <c r="AO380" s="4"/>
      <c r="AP380" s="4"/>
    </row>
    <row r="381" spans="1:42" x14ac:dyDescent="0.25">
      <c r="A381" s="7">
        <v>382</v>
      </c>
      <c r="B381" s="8"/>
      <c r="C381" s="9"/>
      <c r="D381" s="9"/>
      <c r="E381" s="9"/>
      <c r="F381" s="9"/>
      <c r="G381" s="9"/>
      <c r="H381" s="9"/>
      <c r="I381" s="9"/>
      <c r="J381" s="9"/>
      <c r="K381" s="9"/>
      <c r="L381" s="9"/>
      <c r="M381" s="9"/>
      <c r="N381" s="9"/>
      <c r="O381" s="9"/>
      <c r="P381" s="9"/>
      <c r="Q381" s="9"/>
      <c r="R381" s="9"/>
      <c r="S381" s="9"/>
      <c r="T381" s="9"/>
      <c r="U381" s="9"/>
      <c r="V381" s="9"/>
      <c r="W381" s="9"/>
      <c r="X381" s="9"/>
      <c r="Y381" s="9"/>
      <c r="Z381" s="9"/>
      <c r="AA381" s="9"/>
      <c r="AB381" s="9"/>
      <c r="AC381" s="9"/>
      <c r="AD381" s="9"/>
      <c r="AE381" s="9"/>
      <c r="AF381" s="9"/>
      <c r="AG381" s="4"/>
      <c r="AH381" s="4"/>
      <c r="AI381" s="4"/>
      <c r="AJ381" s="4"/>
      <c r="AK381" s="4"/>
      <c r="AL381" s="4"/>
      <c r="AM381" s="4"/>
      <c r="AN381" s="4"/>
      <c r="AO381" s="4"/>
      <c r="AP381" s="4"/>
    </row>
    <row r="382" spans="1:42" x14ac:dyDescent="0.25">
      <c r="A382" s="6">
        <v>383</v>
      </c>
      <c r="B382" s="5"/>
      <c r="C382" s="4"/>
      <c r="D382" s="4"/>
      <c r="E382" s="4"/>
      <c r="F382" s="4"/>
      <c r="G382" s="4"/>
      <c r="H382" s="4"/>
      <c r="I382" s="4"/>
      <c r="J382" s="4"/>
      <c r="K382" s="4"/>
      <c r="L382" s="4"/>
      <c r="M382" s="4"/>
      <c r="N382" s="4"/>
      <c r="O382" s="4"/>
      <c r="P382" s="4"/>
      <c r="Q382" s="4"/>
      <c r="R382" s="4"/>
      <c r="S382" s="4"/>
      <c r="T382" s="4"/>
      <c r="U382" s="4"/>
      <c r="V382" s="4"/>
      <c r="W382" s="4"/>
      <c r="X382" s="4"/>
      <c r="Y382" s="4"/>
      <c r="Z382" s="4"/>
      <c r="AA382" s="4"/>
      <c r="AB382" s="4"/>
      <c r="AC382" s="4"/>
      <c r="AD382" s="4"/>
      <c r="AE382" s="4"/>
      <c r="AF382" s="4"/>
      <c r="AG382" s="4"/>
      <c r="AH382" s="4"/>
      <c r="AI382" s="4"/>
      <c r="AJ382" s="4"/>
      <c r="AK382" s="4"/>
      <c r="AL382" s="4"/>
      <c r="AM382" s="4"/>
      <c r="AN382" s="4"/>
      <c r="AO382" s="4"/>
      <c r="AP382" s="4"/>
    </row>
    <row r="383" spans="1:42" x14ac:dyDescent="0.25">
      <c r="A383" s="7">
        <v>384</v>
      </c>
      <c r="B383" s="8"/>
      <c r="C383" s="9"/>
      <c r="D383" s="9"/>
      <c r="E383" s="9"/>
      <c r="F383" s="9"/>
      <c r="G383" s="9"/>
      <c r="H383" s="9"/>
      <c r="I383" s="9"/>
      <c r="J383" s="9"/>
      <c r="K383" s="9"/>
      <c r="L383" s="9"/>
      <c r="M383" s="9"/>
      <c r="N383" s="9"/>
      <c r="O383" s="9"/>
      <c r="P383" s="9"/>
      <c r="Q383" s="9"/>
      <c r="R383" s="9"/>
      <c r="S383" s="9"/>
      <c r="T383" s="9"/>
      <c r="U383" s="9"/>
      <c r="V383" s="9"/>
      <c r="W383" s="9"/>
      <c r="X383" s="9"/>
      <c r="Y383" s="9"/>
      <c r="Z383" s="9"/>
      <c r="AA383" s="9"/>
      <c r="AB383" s="9"/>
      <c r="AC383" s="9"/>
      <c r="AD383" s="9"/>
      <c r="AE383" s="9"/>
      <c r="AF383" s="9"/>
      <c r="AG383" s="4"/>
      <c r="AH383" s="4"/>
      <c r="AI383" s="4"/>
      <c r="AJ383" s="4"/>
      <c r="AK383" s="4"/>
      <c r="AL383" s="4"/>
      <c r="AM383" s="4"/>
      <c r="AN383" s="4"/>
      <c r="AO383" s="4"/>
      <c r="AP383" s="4"/>
    </row>
    <row r="384" spans="1:42" x14ac:dyDescent="0.25">
      <c r="A384" s="6">
        <v>385</v>
      </c>
      <c r="B384" s="5"/>
      <c r="C384" s="4"/>
      <c r="D384" s="4"/>
      <c r="E384" s="4"/>
      <c r="F384" s="4"/>
      <c r="G384" s="4"/>
      <c r="H384" s="4"/>
      <c r="I384" s="4"/>
      <c r="J384" s="4"/>
      <c r="K384" s="4"/>
      <c r="L384" s="4"/>
      <c r="M384" s="4"/>
      <c r="N384" s="4"/>
      <c r="O384" s="4"/>
      <c r="P384" s="4"/>
      <c r="Q384" s="4"/>
      <c r="R384" s="4"/>
      <c r="S384" s="4"/>
      <c r="T384" s="4"/>
      <c r="U384" s="4"/>
      <c r="V384" s="4"/>
      <c r="W384" s="4"/>
      <c r="X384" s="4"/>
      <c r="Y384" s="4"/>
      <c r="Z384" s="4"/>
      <c r="AA384" s="4"/>
      <c r="AB384" s="4"/>
      <c r="AC384" s="4"/>
      <c r="AD384" s="4"/>
      <c r="AE384" s="4"/>
      <c r="AF384" s="4"/>
      <c r="AG384" s="4"/>
      <c r="AH384" s="4"/>
      <c r="AI384" s="4"/>
      <c r="AJ384" s="4"/>
      <c r="AK384" s="4"/>
      <c r="AL384" s="4"/>
      <c r="AM384" s="4"/>
      <c r="AN384" s="4"/>
      <c r="AO384" s="4"/>
      <c r="AP384" s="4"/>
    </row>
    <row r="385" spans="1:42" x14ac:dyDescent="0.25">
      <c r="A385" s="7">
        <v>386</v>
      </c>
      <c r="B385" s="8"/>
      <c r="C385" s="9"/>
      <c r="D385" s="9"/>
      <c r="E385" s="9"/>
      <c r="F385" s="9"/>
      <c r="G385" s="9"/>
      <c r="H385" s="9"/>
      <c r="I385" s="9"/>
      <c r="J385" s="9"/>
      <c r="K385" s="9"/>
      <c r="L385" s="9"/>
      <c r="M385" s="9"/>
      <c r="N385" s="9"/>
      <c r="O385" s="9"/>
      <c r="P385" s="9"/>
      <c r="Q385" s="9"/>
      <c r="R385" s="9"/>
      <c r="S385" s="9"/>
      <c r="T385" s="9"/>
      <c r="U385" s="9"/>
      <c r="V385" s="9"/>
      <c r="W385" s="9"/>
      <c r="X385" s="9"/>
      <c r="Y385" s="9"/>
      <c r="Z385" s="9"/>
      <c r="AA385" s="9"/>
      <c r="AB385" s="9"/>
      <c r="AC385" s="9"/>
      <c r="AD385" s="9"/>
      <c r="AE385" s="9"/>
      <c r="AF385" s="9"/>
      <c r="AG385" s="4"/>
      <c r="AH385" s="4"/>
      <c r="AI385" s="4"/>
      <c r="AJ385" s="4"/>
      <c r="AK385" s="4"/>
      <c r="AL385" s="4"/>
      <c r="AM385" s="4"/>
      <c r="AN385" s="4"/>
      <c r="AO385" s="4"/>
      <c r="AP385" s="4"/>
    </row>
    <row r="386" spans="1:42" x14ac:dyDescent="0.25">
      <c r="A386" s="6">
        <v>387</v>
      </c>
      <c r="B386" s="5"/>
      <c r="C386" s="4"/>
      <c r="D386" s="4"/>
      <c r="E386" s="4"/>
      <c r="F386" s="4"/>
      <c r="G386" s="4"/>
      <c r="H386" s="4"/>
      <c r="I386" s="4"/>
      <c r="J386" s="4"/>
      <c r="K386" s="4"/>
      <c r="L386" s="4"/>
      <c r="M386" s="4"/>
      <c r="N386" s="4"/>
      <c r="O386" s="4"/>
      <c r="P386" s="4"/>
      <c r="Q386" s="4"/>
      <c r="R386" s="4"/>
      <c r="S386" s="4"/>
      <c r="T386" s="4"/>
      <c r="U386" s="4"/>
      <c r="V386" s="4"/>
      <c r="W386" s="4"/>
      <c r="X386" s="4"/>
      <c r="Y386" s="4"/>
      <c r="Z386" s="4"/>
      <c r="AA386" s="4"/>
      <c r="AB386" s="4"/>
      <c r="AC386" s="4"/>
      <c r="AD386" s="4"/>
      <c r="AE386" s="4"/>
      <c r="AF386" s="4"/>
      <c r="AG386" s="4"/>
      <c r="AH386" s="4"/>
      <c r="AI386" s="4"/>
      <c r="AJ386" s="4"/>
      <c r="AK386" s="4"/>
      <c r="AL386" s="4"/>
      <c r="AM386" s="4"/>
      <c r="AN386" s="4"/>
      <c r="AO386" s="4"/>
      <c r="AP386" s="4"/>
    </row>
    <row r="387" spans="1:42" x14ac:dyDescent="0.25">
      <c r="A387" s="7">
        <v>388</v>
      </c>
      <c r="B387" s="8"/>
      <c r="C387" s="9"/>
      <c r="D387" s="9"/>
      <c r="E387" s="9"/>
      <c r="F387" s="9"/>
      <c r="G387" s="9"/>
      <c r="H387" s="9"/>
      <c r="I387" s="9"/>
      <c r="J387" s="9"/>
      <c r="K387" s="9"/>
      <c r="L387" s="9"/>
      <c r="M387" s="9"/>
      <c r="N387" s="9"/>
      <c r="O387" s="9"/>
      <c r="P387" s="9"/>
      <c r="Q387" s="9"/>
      <c r="R387" s="9"/>
      <c r="S387" s="9"/>
      <c r="T387" s="9"/>
      <c r="U387" s="9"/>
      <c r="V387" s="9"/>
      <c r="W387" s="9"/>
      <c r="X387" s="9"/>
      <c r="Y387" s="9"/>
      <c r="Z387" s="9"/>
      <c r="AA387" s="9"/>
      <c r="AB387" s="9"/>
      <c r="AC387" s="9"/>
      <c r="AD387" s="9"/>
      <c r="AE387" s="9"/>
      <c r="AF387" s="9"/>
      <c r="AG387" s="4"/>
      <c r="AH387" s="4"/>
      <c r="AI387" s="4"/>
      <c r="AJ387" s="4"/>
      <c r="AK387" s="4"/>
      <c r="AL387" s="4"/>
      <c r="AM387" s="4"/>
      <c r="AN387" s="4"/>
      <c r="AO387" s="4"/>
      <c r="AP387" s="4"/>
    </row>
    <row r="388" spans="1:42" x14ac:dyDescent="0.25">
      <c r="A388" s="6">
        <v>389</v>
      </c>
      <c r="B388" s="5"/>
      <c r="C388" s="4"/>
      <c r="D388" s="4"/>
      <c r="E388" s="4"/>
      <c r="F388" s="4"/>
      <c r="G388" s="4"/>
      <c r="H388" s="4"/>
      <c r="I388" s="4"/>
      <c r="J388" s="4"/>
      <c r="K388" s="4"/>
      <c r="L388" s="4"/>
      <c r="M388" s="4"/>
      <c r="N388" s="4"/>
      <c r="O388" s="4"/>
      <c r="P388" s="4"/>
      <c r="Q388" s="4"/>
      <c r="R388" s="4"/>
      <c r="S388" s="4"/>
      <c r="T388" s="4"/>
      <c r="U388" s="4"/>
      <c r="V388" s="4"/>
      <c r="W388" s="4"/>
      <c r="X388" s="4"/>
      <c r="Y388" s="4"/>
      <c r="Z388" s="4"/>
      <c r="AA388" s="4"/>
      <c r="AB388" s="4"/>
      <c r="AC388" s="4"/>
      <c r="AD388" s="4"/>
      <c r="AE388" s="4"/>
      <c r="AF388" s="4"/>
      <c r="AG388" s="4"/>
      <c r="AH388" s="4"/>
      <c r="AI388" s="4"/>
      <c r="AJ388" s="4"/>
      <c r="AK388" s="4"/>
      <c r="AL388" s="4"/>
      <c r="AM388" s="4"/>
      <c r="AN388" s="4"/>
      <c r="AO388" s="4"/>
      <c r="AP388" s="4"/>
    </row>
    <row r="389" spans="1:42" x14ac:dyDescent="0.25">
      <c r="A389" s="7">
        <v>390</v>
      </c>
      <c r="B389" s="8"/>
      <c r="C389" s="9"/>
      <c r="D389" s="9"/>
      <c r="E389" s="9"/>
      <c r="F389" s="9"/>
      <c r="G389" s="9"/>
      <c r="H389" s="9"/>
      <c r="I389" s="9"/>
      <c r="J389" s="9"/>
      <c r="K389" s="9"/>
      <c r="L389" s="9"/>
      <c r="M389" s="9"/>
      <c r="N389" s="9"/>
      <c r="O389" s="9"/>
      <c r="P389" s="9"/>
      <c r="Q389" s="9"/>
      <c r="R389" s="9"/>
      <c r="S389" s="9"/>
      <c r="T389" s="9"/>
      <c r="U389" s="9"/>
      <c r="V389" s="9"/>
      <c r="W389" s="9"/>
      <c r="X389" s="9"/>
      <c r="Y389" s="9"/>
      <c r="Z389" s="9"/>
      <c r="AA389" s="9"/>
      <c r="AB389" s="9"/>
      <c r="AC389" s="9"/>
      <c r="AD389" s="9"/>
      <c r="AE389" s="9"/>
      <c r="AF389" s="9"/>
      <c r="AG389" s="4"/>
      <c r="AH389" s="4"/>
      <c r="AI389" s="4"/>
      <c r="AJ389" s="4"/>
      <c r="AK389" s="4"/>
      <c r="AL389" s="4"/>
      <c r="AM389" s="4"/>
      <c r="AN389" s="4"/>
      <c r="AO389" s="4"/>
      <c r="AP389" s="4"/>
    </row>
    <row r="390" spans="1:42" x14ac:dyDescent="0.25">
      <c r="A390" s="6">
        <v>391</v>
      </c>
      <c r="B390" s="5"/>
      <c r="C390" s="4"/>
      <c r="D390" s="4"/>
      <c r="E390" s="4"/>
      <c r="F390" s="4"/>
      <c r="G390" s="4"/>
      <c r="H390" s="4"/>
      <c r="I390" s="4"/>
      <c r="J390" s="4"/>
      <c r="K390" s="4"/>
      <c r="L390" s="4"/>
      <c r="M390" s="4"/>
      <c r="N390" s="4"/>
      <c r="O390" s="4"/>
      <c r="P390" s="4"/>
      <c r="Q390" s="4"/>
      <c r="R390" s="4"/>
      <c r="S390" s="4"/>
      <c r="T390" s="4"/>
      <c r="U390" s="4"/>
      <c r="V390" s="4"/>
      <c r="W390" s="4"/>
      <c r="X390" s="4"/>
      <c r="Y390" s="4"/>
      <c r="Z390" s="4"/>
      <c r="AA390" s="4"/>
      <c r="AB390" s="4"/>
      <c r="AC390" s="4"/>
      <c r="AD390" s="4"/>
      <c r="AE390" s="4"/>
      <c r="AF390" s="4"/>
      <c r="AG390" s="4"/>
      <c r="AH390" s="4"/>
      <c r="AI390" s="4"/>
      <c r="AJ390" s="4"/>
      <c r="AK390" s="4"/>
      <c r="AL390" s="4"/>
      <c r="AM390" s="4"/>
      <c r="AN390" s="4"/>
      <c r="AO390" s="4"/>
      <c r="AP390" s="4"/>
    </row>
    <row r="391" spans="1:42" x14ac:dyDescent="0.25">
      <c r="A391" s="7">
        <v>392</v>
      </c>
      <c r="B391" s="8"/>
      <c r="C391" s="9"/>
      <c r="D391" s="9"/>
      <c r="E391" s="9"/>
      <c r="F391" s="9"/>
      <c r="G391" s="9"/>
      <c r="H391" s="9"/>
      <c r="I391" s="9"/>
      <c r="J391" s="9"/>
      <c r="K391" s="9"/>
      <c r="L391" s="9"/>
      <c r="M391" s="9"/>
      <c r="N391" s="9"/>
      <c r="O391" s="9"/>
      <c r="P391" s="9"/>
      <c r="Q391" s="9"/>
      <c r="R391" s="9"/>
      <c r="S391" s="9"/>
      <c r="T391" s="9"/>
      <c r="U391" s="9"/>
      <c r="V391" s="9"/>
      <c r="W391" s="9"/>
      <c r="X391" s="9"/>
      <c r="Y391" s="9"/>
      <c r="Z391" s="9"/>
      <c r="AA391" s="9"/>
      <c r="AB391" s="9"/>
      <c r="AC391" s="9"/>
      <c r="AD391" s="9"/>
      <c r="AE391" s="9"/>
      <c r="AF391" s="9"/>
      <c r="AG391" s="4"/>
      <c r="AH391" s="4"/>
      <c r="AI391" s="4"/>
      <c r="AJ391" s="4"/>
      <c r="AK391" s="4"/>
      <c r="AL391" s="4"/>
      <c r="AM391" s="4"/>
      <c r="AN391" s="4"/>
      <c r="AO391" s="4"/>
      <c r="AP391" s="4"/>
    </row>
    <row r="392" spans="1:42" x14ac:dyDescent="0.25">
      <c r="A392" s="6">
        <v>393</v>
      </c>
      <c r="B392" s="5"/>
      <c r="C392" s="4"/>
      <c r="D392" s="4"/>
      <c r="E392" s="4"/>
      <c r="F392" s="4"/>
      <c r="G392" s="4"/>
      <c r="H392" s="4"/>
      <c r="I392" s="4"/>
      <c r="J392" s="4"/>
      <c r="K392" s="4"/>
      <c r="L392" s="4"/>
      <c r="M392" s="4"/>
      <c r="N392" s="4"/>
      <c r="O392" s="4"/>
      <c r="P392" s="4"/>
      <c r="Q392" s="4"/>
      <c r="R392" s="4"/>
      <c r="S392" s="4"/>
      <c r="T392" s="4"/>
      <c r="U392" s="4"/>
      <c r="V392" s="4"/>
      <c r="W392" s="4"/>
      <c r="X392" s="4"/>
      <c r="Y392" s="4"/>
      <c r="Z392" s="4"/>
      <c r="AA392" s="4"/>
      <c r="AB392" s="4"/>
      <c r="AC392" s="4"/>
      <c r="AD392" s="4"/>
      <c r="AE392" s="4"/>
      <c r="AF392" s="4"/>
      <c r="AG392" s="4"/>
      <c r="AH392" s="4"/>
      <c r="AI392" s="4"/>
      <c r="AJ392" s="4"/>
      <c r="AK392" s="4"/>
      <c r="AL392" s="4"/>
      <c r="AM392" s="4"/>
      <c r="AN392" s="4"/>
      <c r="AO392" s="4"/>
      <c r="AP392" s="4"/>
    </row>
    <row r="393" spans="1:42" x14ac:dyDescent="0.25">
      <c r="A393" s="7">
        <v>394</v>
      </c>
      <c r="B393" s="8"/>
      <c r="C393" s="9"/>
      <c r="D393" s="9"/>
      <c r="E393" s="9"/>
      <c r="F393" s="9"/>
      <c r="G393" s="9"/>
      <c r="H393" s="9"/>
      <c r="I393" s="9"/>
      <c r="J393" s="9"/>
      <c r="K393" s="9"/>
      <c r="L393" s="9"/>
      <c r="M393" s="9"/>
      <c r="N393" s="9"/>
      <c r="O393" s="9"/>
      <c r="P393" s="9"/>
      <c r="Q393" s="9"/>
      <c r="R393" s="9"/>
      <c r="S393" s="9"/>
      <c r="T393" s="9"/>
      <c r="U393" s="9"/>
      <c r="V393" s="9"/>
      <c r="W393" s="9"/>
      <c r="X393" s="9"/>
      <c r="Y393" s="9"/>
      <c r="Z393" s="9"/>
      <c r="AA393" s="9"/>
      <c r="AB393" s="9"/>
      <c r="AC393" s="9"/>
      <c r="AD393" s="9"/>
      <c r="AE393" s="9"/>
      <c r="AF393" s="9"/>
      <c r="AG393" s="4"/>
      <c r="AH393" s="4"/>
      <c r="AI393" s="4"/>
      <c r="AJ393" s="4"/>
      <c r="AK393" s="4"/>
      <c r="AL393" s="4"/>
      <c r="AM393" s="4"/>
      <c r="AN393" s="4"/>
      <c r="AO393" s="4"/>
      <c r="AP393" s="4"/>
    </row>
    <row r="394" spans="1:42" x14ac:dyDescent="0.25">
      <c r="A394" s="6">
        <v>395</v>
      </c>
      <c r="B394" s="5"/>
      <c r="C394" s="4"/>
      <c r="D394" s="4"/>
      <c r="E394" s="4"/>
      <c r="F394" s="4"/>
      <c r="G394" s="4"/>
      <c r="H394" s="4"/>
      <c r="I394" s="4"/>
      <c r="J394" s="4"/>
      <c r="K394" s="4"/>
      <c r="L394" s="4"/>
      <c r="M394" s="4"/>
      <c r="N394" s="4"/>
      <c r="O394" s="4"/>
      <c r="P394" s="4"/>
      <c r="Q394" s="4"/>
      <c r="R394" s="4"/>
      <c r="S394" s="4"/>
      <c r="T394" s="4"/>
      <c r="U394" s="4"/>
      <c r="V394" s="4"/>
      <c r="W394" s="4"/>
      <c r="X394" s="4"/>
      <c r="Y394" s="4"/>
      <c r="Z394" s="4"/>
      <c r="AA394" s="4"/>
      <c r="AB394" s="4"/>
      <c r="AC394" s="4"/>
      <c r="AD394" s="4"/>
      <c r="AE394" s="4"/>
      <c r="AF394" s="4"/>
      <c r="AG394" s="4"/>
      <c r="AH394" s="4"/>
      <c r="AI394" s="4"/>
      <c r="AJ394" s="4"/>
      <c r="AK394" s="4"/>
      <c r="AL394" s="4"/>
      <c r="AM394" s="4"/>
      <c r="AN394" s="4"/>
      <c r="AO394" s="4"/>
      <c r="AP394" s="4"/>
    </row>
    <row r="395" spans="1:42" x14ac:dyDescent="0.25">
      <c r="A395" s="7">
        <v>396</v>
      </c>
      <c r="B395" s="8"/>
      <c r="C395" s="9"/>
      <c r="D395" s="9"/>
      <c r="E395" s="9"/>
      <c r="F395" s="9"/>
      <c r="G395" s="9"/>
      <c r="H395" s="9"/>
      <c r="I395" s="9"/>
      <c r="J395" s="9"/>
      <c r="K395" s="9"/>
      <c r="L395" s="9"/>
      <c r="M395" s="9"/>
      <c r="N395" s="9"/>
      <c r="O395" s="9"/>
      <c r="P395" s="9"/>
      <c r="Q395" s="9"/>
      <c r="R395" s="9"/>
      <c r="S395" s="9"/>
      <c r="T395" s="9"/>
      <c r="U395" s="9"/>
      <c r="V395" s="9"/>
      <c r="W395" s="9"/>
      <c r="X395" s="9"/>
      <c r="Y395" s="9"/>
      <c r="Z395" s="9"/>
      <c r="AA395" s="9"/>
      <c r="AB395" s="9"/>
      <c r="AC395" s="9"/>
      <c r="AD395" s="9"/>
      <c r="AE395" s="9"/>
      <c r="AF395" s="9"/>
      <c r="AG395" s="4"/>
      <c r="AH395" s="4"/>
      <c r="AI395" s="4"/>
      <c r="AJ395" s="4"/>
      <c r="AK395" s="4"/>
      <c r="AL395" s="4"/>
      <c r="AM395" s="4"/>
      <c r="AN395" s="4"/>
      <c r="AO395" s="4"/>
      <c r="AP395" s="4"/>
    </row>
    <row r="396" spans="1:42" x14ac:dyDescent="0.25">
      <c r="A396" s="6">
        <v>397</v>
      </c>
      <c r="B396" s="5"/>
      <c r="C396" s="4"/>
      <c r="D396" s="4"/>
      <c r="E396" s="4"/>
      <c r="F396" s="4"/>
      <c r="G396" s="4"/>
      <c r="H396" s="4"/>
      <c r="I396" s="4"/>
      <c r="J396" s="4"/>
      <c r="K396" s="4"/>
      <c r="L396" s="4"/>
      <c r="M396" s="4"/>
      <c r="N396" s="4"/>
      <c r="O396" s="4"/>
      <c r="P396" s="4"/>
      <c r="Q396" s="4"/>
      <c r="R396" s="4"/>
      <c r="S396" s="4"/>
      <c r="T396" s="4"/>
      <c r="U396" s="4"/>
      <c r="V396" s="4"/>
      <c r="W396" s="4"/>
      <c r="X396" s="4"/>
      <c r="Y396" s="4"/>
      <c r="Z396" s="4"/>
      <c r="AA396" s="4"/>
      <c r="AB396" s="4"/>
      <c r="AC396" s="4"/>
      <c r="AD396" s="4"/>
      <c r="AE396" s="4"/>
      <c r="AF396" s="4"/>
      <c r="AG396" s="4"/>
      <c r="AH396" s="4"/>
      <c r="AI396" s="4"/>
      <c r="AJ396" s="4"/>
      <c r="AK396" s="4"/>
      <c r="AL396" s="4"/>
      <c r="AM396" s="4"/>
      <c r="AN396" s="4"/>
      <c r="AO396" s="4"/>
      <c r="AP396" s="4"/>
    </row>
    <row r="397" spans="1:42" x14ac:dyDescent="0.25">
      <c r="A397" s="7">
        <v>398</v>
      </c>
      <c r="B397" s="8"/>
      <c r="C397" s="9"/>
      <c r="D397" s="9"/>
      <c r="E397" s="9"/>
      <c r="F397" s="9"/>
      <c r="G397" s="9"/>
      <c r="H397" s="9"/>
      <c r="I397" s="9"/>
      <c r="J397" s="9"/>
      <c r="K397" s="9"/>
      <c r="L397" s="9"/>
      <c r="M397" s="9"/>
      <c r="N397" s="9"/>
      <c r="O397" s="9"/>
      <c r="P397" s="9"/>
      <c r="Q397" s="9"/>
      <c r="R397" s="9"/>
      <c r="S397" s="9"/>
      <c r="T397" s="9"/>
      <c r="U397" s="9"/>
      <c r="V397" s="9"/>
      <c r="W397" s="9"/>
      <c r="X397" s="9"/>
      <c r="Y397" s="9"/>
      <c r="Z397" s="9"/>
      <c r="AA397" s="9"/>
      <c r="AB397" s="9"/>
      <c r="AC397" s="9"/>
      <c r="AD397" s="9"/>
      <c r="AE397" s="9"/>
      <c r="AF397" s="9"/>
      <c r="AG397" s="4"/>
      <c r="AH397" s="4"/>
      <c r="AI397" s="4"/>
      <c r="AJ397" s="4"/>
      <c r="AK397" s="4"/>
      <c r="AL397" s="4"/>
      <c r="AM397" s="4"/>
      <c r="AN397" s="4"/>
      <c r="AO397" s="4"/>
      <c r="AP397" s="4"/>
    </row>
    <row r="398" spans="1:42" x14ac:dyDescent="0.25">
      <c r="A398" s="6">
        <v>399</v>
      </c>
      <c r="B398" s="5"/>
      <c r="C398" s="4"/>
      <c r="D398" s="4"/>
      <c r="E398" s="4"/>
      <c r="F398" s="4"/>
      <c r="G398" s="4"/>
      <c r="H398" s="4"/>
      <c r="I398" s="4"/>
      <c r="J398" s="4"/>
      <c r="K398" s="4"/>
      <c r="L398" s="4"/>
      <c r="M398" s="4"/>
      <c r="N398" s="4"/>
      <c r="O398" s="4"/>
      <c r="P398" s="4"/>
      <c r="Q398" s="4"/>
      <c r="R398" s="4"/>
      <c r="S398" s="4"/>
      <c r="T398" s="4"/>
      <c r="U398" s="4"/>
      <c r="V398" s="4"/>
      <c r="W398" s="4"/>
      <c r="X398" s="4"/>
      <c r="Y398" s="4"/>
      <c r="Z398" s="4"/>
      <c r="AA398" s="4"/>
      <c r="AB398" s="4"/>
      <c r="AC398" s="4"/>
      <c r="AD398" s="4"/>
      <c r="AE398" s="4"/>
      <c r="AF398" s="4"/>
      <c r="AG398" s="4"/>
      <c r="AH398" s="4"/>
      <c r="AI398" s="4"/>
      <c r="AJ398" s="4"/>
      <c r="AK398" s="4"/>
      <c r="AL398" s="4"/>
      <c r="AM398" s="4"/>
      <c r="AN398" s="4"/>
      <c r="AO398" s="4"/>
      <c r="AP398" s="4"/>
    </row>
    <row r="399" spans="1:42" x14ac:dyDescent="0.25">
      <c r="A399" s="7">
        <v>400</v>
      </c>
      <c r="B399" s="8"/>
      <c r="C399" s="9"/>
      <c r="D399" s="9"/>
      <c r="E399" s="9"/>
      <c r="F399" s="9"/>
      <c r="G399" s="9"/>
      <c r="H399" s="9"/>
      <c r="I399" s="9"/>
      <c r="J399" s="9"/>
      <c r="K399" s="9"/>
      <c r="L399" s="9"/>
      <c r="M399" s="9"/>
      <c r="N399" s="9"/>
      <c r="O399" s="9"/>
      <c r="P399" s="9"/>
      <c r="Q399" s="9"/>
      <c r="R399" s="9"/>
      <c r="S399" s="9"/>
      <c r="T399" s="9"/>
      <c r="U399" s="9"/>
      <c r="V399" s="9"/>
      <c r="W399" s="9"/>
      <c r="X399" s="9"/>
      <c r="Y399" s="9"/>
      <c r="Z399" s="9"/>
      <c r="AA399" s="9"/>
      <c r="AB399" s="9"/>
      <c r="AC399" s="9"/>
      <c r="AD399" s="9"/>
      <c r="AE399" s="9"/>
      <c r="AF399" s="9"/>
      <c r="AG399" s="4"/>
      <c r="AH399" s="4"/>
      <c r="AI399" s="4"/>
      <c r="AJ399" s="4"/>
      <c r="AK399" s="4"/>
      <c r="AL399" s="4"/>
      <c r="AM399" s="4"/>
      <c r="AN399" s="4"/>
      <c r="AO399" s="4"/>
      <c r="AP399" s="4"/>
    </row>
    <row r="400" spans="1:42" x14ac:dyDescent="0.25">
      <c r="A400" s="6">
        <v>401</v>
      </c>
      <c r="B400" s="5"/>
      <c r="C400" s="4"/>
      <c r="D400" s="4"/>
      <c r="E400" s="4"/>
      <c r="F400" s="4"/>
      <c r="G400" s="4"/>
      <c r="H400" s="4"/>
      <c r="I400" s="4"/>
      <c r="J400" s="4"/>
      <c r="K400" s="4"/>
      <c r="L400" s="4"/>
      <c r="M400" s="4"/>
      <c r="N400" s="4"/>
      <c r="O400" s="4"/>
      <c r="P400" s="4"/>
      <c r="Q400" s="4"/>
      <c r="R400" s="4"/>
      <c r="S400" s="4"/>
      <c r="T400" s="4"/>
      <c r="U400" s="4"/>
      <c r="V400" s="4"/>
      <c r="W400" s="4"/>
      <c r="X400" s="4"/>
      <c r="Y400" s="4"/>
      <c r="Z400" s="4"/>
      <c r="AA400" s="4"/>
      <c r="AB400" s="4"/>
      <c r="AC400" s="4"/>
      <c r="AD400" s="4"/>
      <c r="AE400" s="4"/>
      <c r="AF400" s="4"/>
      <c r="AG400" s="4"/>
      <c r="AH400" s="4"/>
      <c r="AI400" s="4"/>
      <c r="AJ400" s="4"/>
      <c r="AK400" s="4"/>
      <c r="AL400" s="4"/>
      <c r="AM400" s="4"/>
      <c r="AN400" s="4"/>
      <c r="AO400" s="4"/>
      <c r="AP400" s="4"/>
    </row>
    <row r="401" spans="1:42" x14ac:dyDescent="0.25">
      <c r="A401" s="7">
        <v>402</v>
      </c>
      <c r="B401" s="8"/>
      <c r="C401" s="9"/>
      <c r="D401" s="9"/>
      <c r="E401" s="9"/>
      <c r="F401" s="9"/>
      <c r="G401" s="9"/>
      <c r="H401" s="9"/>
      <c r="I401" s="9"/>
      <c r="J401" s="9"/>
      <c r="K401" s="9"/>
      <c r="L401" s="9"/>
      <c r="M401" s="9"/>
      <c r="N401" s="9"/>
      <c r="O401" s="9"/>
      <c r="P401" s="9"/>
      <c r="Q401" s="9"/>
      <c r="R401" s="9"/>
      <c r="S401" s="9"/>
      <c r="T401" s="9"/>
      <c r="U401" s="9"/>
      <c r="V401" s="9"/>
      <c r="W401" s="9"/>
      <c r="X401" s="9"/>
      <c r="Y401" s="9"/>
      <c r="Z401" s="9"/>
      <c r="AA401" s="9"/>
      <c r="AB401" s="9"/>
      <c r="AC401" s="9"/>
      <c r="AD401" s="9"/>
      <c r="AE401" s="9"/>
      <c r="AF401" s="9"/>
      <c r="AG401" s="4"/>
      <c r="AH401" s="4"/>
      <c r="AI401" s="4"/>
      <c r="AJ401" s="4"/>
      <c r="AK401" s="4"/>
      <c r="AL401" s="4"/>
      <c r="AM401" s="4"/>
      <c r="AN401" s="4"/>
      <c r="AO401" s="4"/>
      <c r="AP401" s="4"/>
    </row>
    <row r="402" spans="1:42" x14ac:dyDescent="0.25">
      <c r="A402" s="6">
        <v>403</v>
      </c>
      <c r="B402" s="5"/>
      <c r="C402" s="4"/>
      <c r="D402" s="4"/>
      <c r="E402" s="4"/>
      <c r="F402" s="4"/>
      <c r="G402" s="4"/>
      <c r="H402" s="4"/>
      <c r="I402" s="4"/>
      <c r="J402" s="4"/>
      <c r="K402" s="4"/>
      <c r="L402" s="4"/>
      <c r="M402" s="4"/>
      <c r="N402" s="4"/>
      <c r="O402" s="4"/>
      <c r="P402" s="4"/>
      <c r="Q402" s="4"/>
      <c r="R402" s="4"/>
      <c r="S402" s="4"/>
      <c r="T402" s="4"/>
      <c r="U402" s="4"/>
      <c r="V402" s="4"/>
      <c r="W402" s="4"/>
      <c r="X402" s="4"/>
      <c r="Y402" s="4"/>
      <c r="Z402" s="4"/>
      <c r="AA402" s="4"/>
      <c r="AB402" s="4"/>
      <c r="AC402" s="4"/>
      <c r="AD402" s="4"/>
      <c r="AE402" s="4"/>
      <c r="AF402" s="4"/>
      <c r="AG402" s="4"/>
      <c r="AH402" s="4"/>
      <c r="AI402" s="4"/>
      <c r="AJ402" s="4"/>
      <c r="AK402" s="4"/>
      <c r="AL402" s="4"/>
      <c r="AM402" s="4"/>
      <c r="AN402" s="4"/>
      <c r="AO402" s="4"/>
      <c r="AP402" s="4"/>
    </row>
    <row r="403" spans="1:42" x14ac:dyDescent="0.25">
      <c r="A403" s="7">
        <v>404</v>
      </c>
      <c r="B403" s="8"/>
      <c r="C403" s="9"/>
      <c r="D403" s="9"/>
      <c r="E403" s="9"/>
      <c r="F403" s="9"/>
      <c r="G403" s="9"/>
      <c r="H403" s="9"/>
      <c r="I403" s="9"/>
      <c r="J403" s="9"/>
      <c r="K403" s="9"/>
      <c r="L403" s="9"/>
      <c r="M403" s="9"/>
      <c r="N403" s="9"/>
      <c r="O403" s="9"/>
      <c r="P403" s="9"/>
      <c r="Q403" s="9"/>
      <c r="R403" s="9"/>
      <c r="S403" s="9"/>
      <c r="T403" s="9"/>
      <c r="U403" s="9"/>
      <c r="V403" s="9"/>
      <c r="W403" s="9"/>
      <c r="X403" s="9"/>
      <c r="Y403" s="9"/>
      <c r="Z403" s="9"/>
      <c r="AA403" s="9"/>
      <c r="AB403" s="9"/>
      <c r="AC403" s="9"/>
      <c r="AD403" s="9"/>
      <c r="AE403" s="9"/>
      <c r="AF403" s="9"/>
      <c r="AG403" s="4"/>
      <c r="AH403" s="4"/>
      <c r="AI403" s="4"/>
      <c r="AJ403" s="4"/>
      <c r="AK403" s="4"/>
      <c r="AL403" s="4"/>
      <c r="AM403" s="4"/>
      <c r="AN403" s="4"/>
      <c r="AO403" s="4"/>
      <c r="AP403" s="4"/>
    </row>
    <row r="404" spans="1:42" x14ac:dyDescent="0.25">
      <c r="A404" s="6">
        <v>405</v>
      </c>
      <c r="B404" s="5"/>
      <c r="C404" s="4"/>
      <c r="D404" s="4"/>
      <c r="E404" s="4"/>
      <c r="F404" s="4"/>
      <c r="G404" s="4"/>
      <c r="H404" s="4"/>
      <c r="I404" s="4"/>
      <c r="J404" s="4"/>
      <c r="K404" s="4"/>
      <c r="L404" s="4"/>
      <c r="M404" s="4"/>
      <c r="N404" s="4"/>
      <c r="O404" s="4"/>
      <c r="P404" s="4"/>
      <c r="Q404" s="4"/>
      <c r="R404" s="4"/>
      <c r="S404" s="4"/>
      <c r="T404" s="4"/>
      <c r="U404" s="4"/>
      <c r="V404" s="4"/>
      <c r="W404" s="4"/>
      <c r="X404" s="4"/>
      <c r="Y404" s="4"/>
      <c r="Z404" s="4"/>
      <c r="AA404" s="4"/>
      <c r="AB404" s="4"/>
      <c r="AC404" s="4"/>
      <c r="AD404" s="4"/>
      <c r="AE404" s="4"/>
      <c r="AF404" s="4"/>
      <c r="AG404" s="4"/>
      <c r="AH404" s="4"/>
      <c r="AI404" s="4"/>
      <c r="AJ404" s="4"/>
      <c r="AK404" s="4"/>
      <c r="AL404" s="4"/>
      <c r="AM404" s="4"/>
      <c r="AN404" s="4"/>
      <c r="AO404" s="4"/>
      <c r="AP404" s="4"/>
    </row>
    <row r="405" spans="1:42" x14ac:dyDescent="0.25">
      <c r="A405" s="7">
        <v>406</v>
      </c>
      <c r="B405" s="8"/>
      <c r="C405" s="9"/>
      <c r="D405" s="9"/>
      <c r="E405" s="9"/>
      <c r="F405" s="9"/>
      <c r="G405" s="9"/>
      <c r="H405" s="9"/>
      <c r="I405" s="9"/>
      <c r="J405" s="9"/>
      <c r="K405" s="9"/>
      <c r="L405" s="9"/>
      <c r="M405" s="9"/>
      <c r="N405" s="9"/>
      <c r="O405" s="9"/>
      <c r="P405" s="9"/>
      <c r="Q405" s="9"/>
      <c r="R405" s="9"/>
      <c r="S405" s="9"/>
      <c r="T405" s="9"/>
      <c r="U405" s="9"/>
      <c r="V405" s="9"/>
      <c r="W405" s="9"/>
      <c r="X405" s="9"/>
      <c r="Y405" s="9"/>
      <c r="Z405" s="9"/>
      <c r="AA405" s="9"/>
      <c r="AB405" s="9"/>
      <c r="AC405" s="9"/>
      <c r="AD405" s="9"/>
      <c r="AE405" s="9"/>
      <c r="AF405" s="9"/>
      <c r="AG405" s="4"/>
      <c r="AH405" s="4"/>
      <c r="AI405" s="4"/>
      <c r="AJ405" s="4"/>
      <c r="AK405" s="4"/>
      <c r="AL405" s="4"/>
      <c r="AM405" s="4"/>
      <c r="AN405" s="4"/>
      <c r="AO405" s="4"/>
      <c r="AP405" s="4"/>
    </row>
    <row r="406" spans="1:42" x14ac:dyDescent="0.25">
      <c r="A406" s="6">
        <v>407</v>
      </c>
      <c r="B406" s="5"/>
      <c r="C406" s="4"/>
      <c r="D406" s="4"/>
      <c r="E406" s="4"/>
      <c r="F406" s="4"/>
      <c r="G406" s="4"/>
      <c r="H406" s="4"/>
      <c r="I406" s="4"/>
      <c r="J406" s="4"/>
      <c r="K406" s="4"/>
      <c r="L406" s="4"/>
      <c r="M406" s="4"/>
      <c r="N406" s="4"/>
      <c r="O406" s="4"/>
      <c r="P406" s="4"/>
      <c r="Q406" s="4"/>
      <c r="R406" s="4"/>
      <c r="S406" s="4"/>
      <c r="T406" s="4"/>
      <c r="U406" s="4"/>
      <c r="V406" s="4"/>
      <c r="W406" s="4"/>
      <c r="X406" s="4"/>
      <c r="Y406" s="4"/>
      <c r="Z406" s="4"/>
      <c r="AA406" s="4"/>
      <c r="AB406" s="4"/>
      <c r="AC406" s="4"/>
      <c r="AD406" s="4"/>
      <c r="AE406" s="4"/>
      <c r="AF406" s="4"/>
      <c r="AG406" s="4"/>
      <c r="AH406" s="4"/>
      <c r="AI406" s="4"/>
      <c r="AJ406" s="4"/>
      <c r="AK406" s="4"/>
      <c r="AL406" s="4"/>
      <c r="AM406" s="4"/>
      <c r="AN406" s="4"/>
      <c r="AO406" s="4"/>
      <c r="AP406" s="4"/>
    </row>
    <row r="407" spans="1:42" x14ac:dyDescent="0.25">
      <c r="A407" s="7">
        <v>408</v>
      </c>
      <c r="B407" s="8"/>
      <c r="C407" s="9"/>
      <c r="D407" s="9"/>
      <c r="E407" s="9"/>
      <c r="F407" s="9"/>
      <c r="G407" s="9"/>
      <c r="H407" s="9"/>
      <c r="I407" s="9"/>
      <c r="J407" s="9"/>
      <c r="K407" s="9"/>
      <c r="L407" s="9"/>
      <c r="M407" s="9"/>
      <c r="N407" s="9"/>
      <c r="O407" s="9"/>
      <c r="P407" s="9"/>
      <c r="Q407" s="9"/>
      <c r="R407" s="9"/>
      <c r="S407" s="9"/>
      <c r="T407" s="9"/>
      <c r="U407" s="9"/>
      <c r="V407" s="9"/>
      <c r="W407" s="9"/>
      <c r="X407" s="9"/>
      <c r="Y407" s="9"/>
      <c r="Z407" s="9"/>
      <c r="AA407" s="9"/>
      <c r="AB407" s="9"/>
      <c r="AC407" s="9"/>
      <c r="AD407" s="9"/>
      <c r="AE407" s="9"/>
      <c r="AF407" s="9"/>
      <c r="AG407" s="4"/>
      <c r="AH407" s="4"/>
      <c r="AI407" s="4"/>
      <c r="AJ407" s="4"/>
      <c r="AK407" s="4"/>
      <c r="AL407" s="4"/>
      <c r="AM407" s="4"/>
      <c r="AN407" s="4"/>
      <c r="AO407" s="4"/>
      <c r="AP407" s="4"/>
    </row>
    <row r="408" spans="1:42" x14ac:dyDescent="0.25">
      <c r="A408" s="6">
        <v>409</v>
      </c>
      <c r="B408" s="5"/>
      <c r="C408" s="4"/>
      <c r="D408" s="4"/>
      <c r="E408" s="4"/>
      <c r="F408" s="4"/>
      <c r="G408" s="4"/>
      <c r="H408" s="4"/>
      <c r="I408" s="4"/>
      <c r="J408" s="4"/>
      <c r="K408" s="4"/>
      <c r="L408" s="4"/>
      <c r="M408" s="4"/>
      <c r="N408" s="4"/>
      <c r="O408" s="4"/>
      <c r="P408" s="4"/>
      <c r="Q408" s="4"/>
      <c r="R408" s="4"/>
      <c r="S408" s="4"/>
      <c r="T408" s="4"/>
      <c r="U408" s="4"/>
      <c r="V408" s="4"/>
      <c r="W408" s="4"/>
      <c r="X408" s="4"/>
      <c r="Y408" s="4"/>
      <c r="Z408" s="4"/>
      <c r="AA408" s="4"/>
      <c r="AB408" s="4"/>
      <c r="AC408" s="4"/>
      <c r="AD408" s="4"/>
      <c r="AE408" s="4"/>
      <c r="AF408" s="4"/>
      <c r="AG408" s="4"/>
      <c r="AH408" s="4"/>
      <c r="AI408" s="4"/>
      <c r="AJ408" s="4"/>
      <c r="AK408" s="4"/>
      <c r="AL408" s="4"/>
      <c r="AM408" s="4"/>
      <c r="AN408" s="4"/>
      <c r="AO408" s="4"/>
      <c r="AP408" s="4"/>
    </row>
    <row r="409" spans="1:42" x14ac:dyDescent="0.25">
      <c r="A409" s="7">
        <v>410</v>
      </c>
      <c r="B409" s="8"/>
      <c r="C409" s="9"/>
      <c r="D409" s="9"/>
      <c r="E409" s="9"/>
      <c r="F409" s="9"/>
      <c r="G409" s="9"/>
      <c r="H409" s="9"/>
      <c r="I409" s="9"/>
      <c r="J409" s="9"/>
      <c r="K409" s="9"/>
      <c r="L409" s="9"/>
      <c r="M409" s="9"/>
      <c r="N409" s="9"/>
      <c r="O409" s="9"/>
      <c r="P409" s="9"/>
      <c r="Q409" s="9"/>
      <c r="R409" s="9"/>
      <c r="S409" s="9"/>
      <c r="T409" s="9"/>
      <c r="U409" s="9"/>
      <c r="V409" s="9"/>
      <c r="W409" s="9"/>
      <c r="X409" s="9"/>
      <c r="Y409" s="9"/>
      <c r="Z409" s="9"/>
      <c r="AA409" s="9"/>
      <c r="AB409" s="9"/>
      <c r="AC409" s="9"/>
      <c r="AD409" s="9"/>
      <c r="AE409" s="9"/>
      <c r="AF409" s="9"/>
      <c r="AG409" s="4"/>
      <c r="AH409" s="4"/>
      <c r="AI409" s="4"/>
      <c r="AJ409" s="4"/>
      <c r="AK409" s="4"/>
      <c r="AL409" s="4"/>
      <c r="AM409" s="4"/>
      <c r="AN409" s="4"/>
      <c r="AO409" s="4"/>
      <c r="AP409" s="4"/>
    </row>
    <row r="410" spans="1:42" x14ac:dyDescent="0.25">
      <c r="A410" s="6">
        <v>411</v>
      </c>
      <c r="B410" s="5"/>
      <c r="C410" s="4"/>
      <c r="D410" s="4"/>
      <c r="E410" s="4"/>
      <c r="F410" s="4"/>
      <c r="G410" s="4"/>
      <c r="H410" s="4"/>
      <c r="I410" s="4"/>
      <c r="J410" s="4"/>
      <c r="K410" s="4"/>
      <c r="L410" s="4"/>
      <c r="M410" s="4"/>
      <c r="N410" s="4"/>
      <c r="O410" s="4"/>
      <c r="P410" s="4"/>
      <c r="Q410" s="4"/>
      <c r="R410" s="4"/>
      <c r="S410" s="4"/>
      <c r="T410" s="4"/>
      <c r="U410" s="4"/>
      <c r="V410" s="4"/>
      <c r="W410" s="4"/>
      <c r="X410" s="4"/>
      <c r="Y410" s="4"/>
      <c r="Z410" s="4"/>
      <c r="AA410" s="4"/>
      <c r="AB410" s="4"/>
      <c r="AC410" s="4"/>
      <c r="AD410" s="4"/>
      <c r="AE410" s="4"/>
      <c r="AF410" s="4"/>
      <c r="AG410" s="4"/>
      <c r="AH410" s="4"/>
      <c r="AI410" s="4"/>
      <c r="AJ410" s="4"/>
      <c r="AK410" s="4"/>
      <c r="AL410" s="4"/>
      <c r="AM410" s="4"/>
      <c r="AN410" s="4"/>
      <c r="AO410" s="4"/>
      <c r="AP410" s="4"/>
    </row>
    <row r="411" spans="1:42" x14ac:dyDescent="0.25">
      <c r="A411" s="7">
        <v>412</v>
      </c>
      <c r="B411" s="8"/>
      <c r="C411" s="9"/>
      <c r="D411" s="9"/>
      <c r="E411" s="9"/>
      <c r="F411" s="9"/>
      <c r="G411" s="9"/>
      <c r="H411" s="9"/>
      <c r="I411" s="9"/>
      <c r="J411" s="9"/>
      <c r="K411" s="9"/>
      <c r="L411" s="9"/>
      <c r="M411" s="9"/>
      <c r="N411" s="9"/>
      <c r="O411" s="9"/>
      <c r="P411" s="9"/>
      <c r="Q411" s="9"/>
      <c r="R411" s="9"/>
      <c r="S411" s="9"/>
      <c r="T411" s="9"/>
      <c r="U411" s="9"/>
      <c r="V411" s="9"/>
      <c r="W411" s="9"/>
      <c r="X411" s="9"/>
      <c r="Y411" s="9"/>
      <c r="Z411" s="9"/>
      <c r="AA411" s="9"/>
      <c r="AB411" s="9"/>
      <c r="AC411" s="9"/>
      <c r="AD411" s="9"/>
      <c r="AE411" s="9"/>
      <c r="AF411" s="9"/>
      <c r="AG411" s="4"/>
      <c r="AH411" s="4"/>
      <c r="AI411" s="4"/>
      <c r="AJ411" s="4"/>
      <c r="AK411" s="4"/>
      <c r="AL411" s="4"/>
      <c r="AM411" s="4"/>
      <c r="AN411" s="4"/>
      <c r="AO411" s="4"/>
      <c r="AP411" s="4"/>
    </row>
    <row r="412" spans="1:42" x14ac:dyDescent="0.25">
      <c r="A412" s="6">
        <v>413</v>
      </c>
      <c r="B412" s="5"/>
      <c r="C412" s="4"/>
      <c r="D412" s="4"/>
      <c r="E412" s="4"/>
      <c r="F412" s="4"/>
      <c r="G412" s="4"/>
      <c r="H412" s="4"/>
      <c r="I412" s="4"/>
      <c r="J412" s="4"/>
      <c r="K412" s="4"/>
      <c r="L412" s="4"/>
      <c r="M412" s="4"/>
      <c r="N412" s="4"/>
      <c r="O412" s="4"/>
      <c r="P412" s="4"/>
      <c r="Q412" s="4"/>
      <c r="R412" s="4"/>
      <c r="S412" s="4"/>
      <c r="T412" s="4"/>
      <c r="U412" s="4"/>
      <c r="V412" s="4"/>
      <c r="W412" s="4"/>
      <c r="X412" s="4"/>
      <c r="Y412" s="4"/>
      <c r="Z412" s="4"/>
      <c r="AA412" s="4"/>
      <c r="AB412" s="4"/>
      <c r="AC412" s="4"/>
      <c r="AD412" s="4"/>
      <c r="AE412" s="4"/>
      <c r="AF412" s="4"/>
      <c r="AG412" s="4"/>
      <c r="AH412" s="4"/>
      <c r="AI412" s="4"/>
      <c r="AJ412" s="4"/>
      <c r="AK412" s="4"/>
      <c r="AL412" s="4"/>
      <c r="AM412" s="4"/>
      <c r="AN412" s="4"/>
      <c r="AO412" s="4"/>
      <c r="AP412" s="4"/>
    </row>
    <row r="413" spans="1:42" x14ac:dyDescent="0.25">
      <c r="A413" s="7">
        <v>414</v>
      </c>
      <c r="B413" s="8"/>
      <c r="C413" s="9"/>
      <c r="D413" s="9"/>
      <c r="E413" s="9"/>
      <c r="F413" s="9"/>
      <c r="G413" s="9"/>
      <c r="H413" s="9"/>
      <c r="I413" s="9"/>
      <c r="J413" s="9"/>
      <c r="K413" s="9"/>
      <c r="L413" s="9"/>
      <c r="M413" s="9"/>
      <c r="N413" s="9"/>
      <c r="O413" s="9"/>
      <c r="P413" s="9"/>
      <c r="Q413" s="9"/>
      <c r="R413" s="9"/>
      <c r="S413" s="9"/>
      <c r="T413" s="9"/>
      <c r="U413" s="9"/>
      <c r="V413" s="9"/>
      <c r="W413" s="9"/>
      <c r="X413" s="9"/>
      <c r="Y413" s="9"/>
      <c r="Z413" s="9"/>
      <c r="AA413" s="9"/>
      <c r="AB413" s="9"/>
      <c r="AC413" s="9"/>
      <c r="AD413" s="9"/>
      <c r="AE413" s="9"/>
      <c r="AF413" s="9"/>
      <c r="AG413" s="4"/>
      <c r="AH413" s="4"/>
      <c r="AI413" s="4"/>
      <c r="AJ413" s="4"/>
      <c r="AK413" s="4"/>
      <c r="AL413" s="4"/>
      <c r="AM413" s="4"/>
      <c r="AN413" s="4"/>
      <c r="AO413" s="4"/>
      <c r="AP413" s="4"/>
    </row>
    <row r="414" spans="1:42" x14ac:dyDescent="0.25">
      <c r="A414" s="6">
        <v>415</v>
      </c>
      <c r="B414" s="5"/>
      <c r="C414" s="4"/>
      <c r="D414" s="4"/>
      <c r="E414" s="4"/>
      <c r="F414" s="4"/>
      <c r="G414" s="4"/>
      <c r="H414" s="4"/>
      <c r="I414" s="4"/>
      <c r="J414" s="4"/>
      <c r="K414" s="4"/>
      <c r="L414" s="4"/>
      <c r="M414" s="4"/>
      <c r="N414" s="4"/>
      <c r="O414" s="4"/>
      <c r="P414" s="4"/>
      <c r="Q414" s="4"/>
      <c r="R414" s="4"/>
      <c r="S414" s="4"/>
      <c r="T414" s="4"/>
      <c r="U414" s="4"/>
      <c r="V414" s="4"/>
      <c r="W414" s="4"/>
      <c r="X414" s="4"/>
      <c r="Y414" s="4"/>
      <c r="Z414" s="4"/>
      <c r="AA414" s="4"/>
      <c r="AB414" s="4"/>
      <c r="AC414" s="4"/>
      <c r="AD414" s="4"/>
      <c r="AE414" s="4"/>
      <c r="AF414" s="4"/>
      <c r="AG414" s="4"/>
      <c r="AH414" s="4"/>
      <c r="AI414" s="4"/>
      <c r="AJ414" s="4"/>
      <c r="AK414" s="4"/>
      <c r="AL414" s="4"/>
      <c r="AM414" s="4"/>
      <c r="AN414" s="4"/>
      <c r="AO414" s="4"/>
      <c r="AP414" s="4"/>
    </row>
    <row r="415" spans="1:42" x14ac:dyDescent="0.25">
      <c r="A415" s="7">
        <v>416</v>
      </c>
      <c r="B415" s="8"/>
      <c r="C415" s="9"/>
      <c r="D415" s="9"/>
      <c r="E415" s="9"/>
      <c r="F415" s="9"/>
      <c r="G415" s="9"/>
      <c r="H415" s="9"/>
      <c r="I415" s="9"/>
      <c r="J415" s="9"/>
      <c r="K415" s="9"/>
      <c r="L415" s="9"/>
      <c r="M415" s="9"/>
      <c r="N415" s="9"/>
      <c r="O415" s="9"/>
      <c r="P415" s="9"/>
      <c r="Q415" s="9"/>
      <c r="R415" s="9"/>
      <c r="S415" s="9"/>
      <c r="T415" s="9"/>
      <c r="U415" s="9"/>
      <c r="V415" s="9"/>
      <c r="W415" s="9"/>
      <c r="X415" s="9"/>
      <c r="Y415" s="9"/>
      <c r="Z415" s="9"/>
      <c r="AA415" s="9"/>
      <c r="AB415" s="9"/>
      <c r="AC415" s="9"/>
      <c r="AD415" s="9"/>
      <c r="AE415" s="9"/>
      <c r="AF415" s="9"/>
      <c r="AG415" s="4"/>
      <c r="AH415" s="4"/>
      <c r="AI415" s="4"/>
      <c r="AJ415" s="4"/>
      <c r="AK415" s="4"/>
      <c r="AL415" s="4"/>
      <c r="AM415" s="4"/>
      <c r="AN415" s="4"/>
      <c r="AO415" s="4"/>
      <c r="AP415" s="4"/>
    </row>
    <row r="416" spans="1:42" x14ac:dyDescent="0.25">
      <c r="A416" s="6">
        <v>417</v>
      </c>
      <c r="B416" s="5"/>
      <c r="C416" s="4"/>
      <c r="D416" s="4"/>
      <c r="E416" s="4"/>
      <c r="F416" s="4"/>
      <c r="G416" s="4"/>
      <c r="H416" s="4"/>
      <c r="I416" s="4"/>
      <c r="J416" s="4"/>
      <c r="K416" s="4"/>
      <c r="L416" s="4"/>
      <c r="M416" s="4"/>
      <c r="N416" s="4"/>
      <c r="O416" s="4"/>
      <c r="P416" s="4"/>
      <c r="Q416" s="4"/>
      <c r="R416" s="4"/>
      <c r="S416" s="4"/>
      <c r="T416" s="4"/>
      <c r="U416" s="4"/>
      <c r="V416" s="4"/>
      <c r="W416" s="4"/>
      <c r="X416" s="4"/>
      <c r="Y416" s="4"/>
      <c r="Z416" s="4"/>
      <c r="AA416" s="4"/>
      <c r="AB416" s="4"/>
      <c r="AC416" s="4"/>
      <c r="AD416" s="4"/>
      <c r="AE416" s="4"/>
      <c r="AF416" s="4"/>
      <c r="AG416" s="4"/>
      <c r="AH416" s="4"/>
      <c r="AI416" s="4"/>
      <c r="AJ416" s="4"/>
      <c r="AK416" s="4"/>
      <c r="AL416" s="4"/>
      <c r="AM416" s="4"/>
      <c r="AN416" s="4"/>
      <c r="AO416" s="4"/>
      <c r="AP416" s="4"/>
    </row>
    <row r="417" spans="1:42" x14ac:dyDescent="0.25">
      <c r="A417" s="7">
        <v>418</v>
      </c>
      <c r="B417" s="8"/>
      <c r="C417" s="9"/>
      <c r="D417" s="9"/>
      <c r="E417" s="9"/>
      <c r="F417" s="9"/>
      <c r="G417" s="9"/>
      <c r="H417" s="9"/>
      <c r="I417" s="9"/>
      <c r="J417" s="9"/>
      <c r="K417" s="9"/>
      <c r="L417" s="9"/>
      <c r="M417" s="9"/>
      <c r="N417" s="9"/>
      <c r="O417" s="9"/>
      <c r="P417" s="9"/>
      <c r="Q417" s="9"/>
      <c r="R417" s="9"/>
      <c r="S417" s="9"/>
      <c r="T417" s="9"/>
      <c r="U417" s="9"/>
      <c r="V417" s="9"/>
      <c r="W417" s="9"/>
      <c r="X417" s="9"/>
      <c r="Y417" s="9"/>
      <c r="Z417" s="9"/>
      <c r="AA417" s="9"/>
      <c r="AB417" s="9"/>
      <c r="AC417" s="9"/>
      <c r="AD417" s="9"/>
      <c r="AE417" s="9"/>
      <c r="AF417" s="9"/>
      <c r="AG417" s="4"/>
      <c r="AH417" s="4"/>
      <c r="AI417" s="4"/>
      <c r="AJ417" s="4"/>
      <c r="AK417" s="4"/>
      <c r="AL417" s="4"/>
      <c r="AM417" s="4"/>
      <c r="AN417" s="4"/>
      <c r="AO417" s="4"/>
      <c r="AP417" s="4"/>
    </row>
    <row r="418" spans="1:42" x14ac:dyDescent="0.25">
      <c r="A418" s="6">
        <v>419</v>
      </c>
      <c r="B418" s="5"/>
      <c r="C418" s="4"/>
      <c r="D418" s="4"/>
      <c r="E418" s="4"/>
      <c r="F418" s="4"/>
      <c r="G418" s="4"/>
      <c r="H418" s="4"/>
      <c r="I418" s="4"/>
      <c r="J418" s="4"/>
      <c r="K418" s="4"/>
      <c r="L418" s="4"/>
      <c r="M418" s="4"/>
      <c r="N418" s="4"/>
      <c r="O418" s="4"/>
      <c r="P418" s="4"/>
      <c r="Q418" s="4"/>
      <c r="R418" s="4"/>
      <c r="S418" s="4"/>
      <c r="T418" s="4"/>
      <c r="U418" s="4"/>
      <c r="V418" s="4"/>
      <c r="W418" s="4"/>
      <c r="X418" s="4"/>
      <c r="Y418" s="4"/>
      <c r="Z418" s="4"/>
      <c r="AA418" s="4"/>
      <c r="AB418" s="4"/>
      <c r="AC418" s="4"/>
      <c r="AD418" s="4"/>
      <c r="AE418" s="4"/>
      <c r="AF418" s="4"/>
      <c r="AG418" s="4"/>
      <c r="AH418" s="4"/>
      <c r="AI418" s="4"/>
      <c r="AJ418" s="4"/>
      <c r="AK418" s="4"/>
      <c r="AL418" s="4"/>
      <c r="AM418" s="4"/>
      <c r="AN418" s="4"/>
      <c r="AO418" s="4"/>
      <c r="AP418" s="4"/>
    </row>
    <row r="419" spans="1:42" x14ac:dyDescent="0.25">
      <c r="A419" s="7">
        <v>420</v>
      </c>
      <c r="B419" s="8"/>
      <c r="C419" s="9"/>
      <c r="D419" s="9"/>
      <c r="E419" s="9"/>
      <c r="F419" s="9"/>
      <c r="G419" s="9"/>
      <c r="H419" s="9"/>
      <c r="I419" s="9"/>
      <c r="J419" s="9"/>
      <c r="K419" s="9"/>
      <c r="L419" s="9"/>
      <c r="M419" s="9"/>
      <c r="N419" s="9"/>
      <c r="O419" s="9"/>
      <c r="P419" s="9"/>
      <c r="Q419" s="9"/>
      <c r="R419" s="9"/>
      <c r="S419" s="9"/>
      <c r="T419" s="9"/>
      <c r="U419" s="9"/>
      <c r="V419" s="9"/>
      <c r="W419" s="9"/>
      <c r="X419" s="9"/>
      <c r="Y419" s="9"/>
      <c r="Z419" s="9"/>
      <c r="AA419" s="9"/>
      <c r="AB419" s="9"/>
      <c r="AC419" s="9"/>
      <c r="AD419" s="9"/>
      <c r="AE419" s="9"/>
      <c r="AF419" s="9"/>
      <c r="AG419" s="4"/>
      <c r="AH419" s="4"/>
      <c r="AI419" s="4"/>
      <c r="AJ419" s="4"/>
      <c r="AK419" s="4"/>
      <c r="AL419" s="4"/>
      <c r="AM419" s="4"/>
      <c r="AN419" s="4"/>
      <c r="AO419" s="4"/>
      <c r="AP419" s="4"/>
    </row>
    <row r="420" spans="1:42" x14ac:dyDescent="0.25">
      <c r="A420" s="6">
        <v>421</v>
      </c>
      <c r="B420" s="5"/>
      <c r="C420" s="4"/>
      <c r="D420" s="4"/>
      <c r="E420" s="4"/>
      <c r="F420" s="4"/>
      <c r="G420" s="4"/>
      <c r="H420" s="4"/>
      <c r="I420" s="4"/>
      <c r="J420" s="4"/>
      <c r="K420" s="4"/>
      <c r="L420" s="4"/>
      <c r="M420" s="4"/>
      <c r="N420" s="4"/>
      <c r="O420" s="4"/>
      <c r="P420" s="4"/>
      <c r="Q420" s="4"/>
      <c r="R420" s="4"/>
      <c r="S420" s="4"/>
      <c r="T420" s="4"/>
      <c r="U420" s="4"/>
      <c r="V420" s="4"/>
      <c r="W420" s="4"/>
      <c r="X420" s="4"/>
      <c r="Y420" s="4"/>
      <c r="Z420" s="4"/>
      <c r="AA420" s="4"/>
      <c r="AB420" s="4"/>
      <c r="AC420" s="4"/>
      <c r="AD420" s="4"/>
      <c r="AE420" s="4"/>
      <c r="AF420" s="4"/>
      <c r="AG420" s="4"/>
      <c r="AH420" s="4"/>
      <c r="AI420" s="4"/>
      <c r="AJ420" s="4"/>
      <c r="AK420" s="4"/>
      <c r="AL420" s="4"/>
      <c r="AM420" s="4"/>
      <c r="AN420" s="4"/>
      <c r="AO420" s="4"/>
      <c r="AP420" s="4"/>
    </row>
    <row r="421" spans="1:42" x14ac:dyDescent="0.25">
      <c r="A421" s="7">
        <v>422</v>
      </c>
      <c r="B421" s="8"/>
      <c r="C421" s="9"/>
      <c r="D421" s="9"/>
      <c r="E421" s="9"/>
      <c r="F421" s="9"/>
      <c r="G421" s="9"/>
      <c r="H421" s="9"/>
      <c r="I421" s="9"/>
      <c r="J421" s="9"/>
      <c r="K421" s="9"/>
      <c r="L421" s="9"/>
      <c r="M421" s="9"/>
      <c r="N421" s="9"/>
      <c r="O421" s="9"/>
      <c r="P421" s="9"/>
      <c r="Q421" s="9"/>
      <c r="R421" s="9"/>
      <c r="S421" s="9"/>
      <c r="T421" s="9"/>
      <c r="U421" s="9"/>
      <c r="V421" s="9"/>
      <c r="W421" s="9"/>
      <c r="X421" s="9"/>
      <c r="Y421" s="9"/>
      <c r="Z421" s="9"/>
      <c r="AA421" s="9"/>
      <c r="AB421" s="9"/>
      <c r="AC421" s="9"/>
      <c r="AD421" s="9"/>
      <c r="AE421" s="9"/>
      <c r="AF421" s="9"/>
      <c r="AG421" s="4"/>
      <c r="AH421" s="4"/>
      <c r="AI421" s="4"/>
      <c r="AJ421" s="4"/>
      <c r="AK421" s="4"/>
      <c r="AL421" s="4"/>
      <c r="AM421" s="4"/>
      <c r="AN421" s="4"/>
      <c r="AO421" s="4"/>
      <c r="AP421" s="4"/>
    </row>
    <row r="422" spans="1:42" x14ac:dyDescent="0.25">
      <c r="A422" s="6">
        <v>423</v>
      </c>
      <c r="B422" s="5"/>
      <c r="C422" s="4"/>
      <c r="D422" s="4"/>
      <c r="E422" s="4"/>
      <c r="F422" s="4"/>
      <c r="G422" s="4"/>
      <c r="H422" s="4"/>
      <c r="I422" s="4"/>
      <c r="J422" s="4"/>
      <c r="K422" s="4"/>
      <c r="L422" s="4"/>
      <c r="M422" s="4"/>
      <c r="N422" s="4"/>
      <c r="O422" s="4"/>
      <c r="P422" s="4"/>
      <c r="Q422" s="4"/>
      <c r="R422" s="4"/>
      <c r="S422" s="4"/>
      <c r="T422" s="4"/>
      <c r="U422" s="4"/>
      <c r="V422" s="4"/>
      <c r="W422" s="4"/>
      <c r="X422" s="4"/>
      <c r="Y422" s="4"/>
      <c r="Z422" s="4"/>
      <c r="AA422" s="4"/>
      <c r="AB422" s="4"/>
      <c r="AC422" s="4"/>
      <c r="AD422" s="4"/>
      <c r="AE422" s="4"/>
      <c r="AF422" s="4"/>
      <c r="AG422" s="4"/>
      <c r="AH422" s="4"/>
      <c r="AI422" s="4"/>
      <c r="AJ422" s="4"/>
      <c r="AK422" s="4"/>
      <c r="AL422" s="4"/>
      <c r="AM422" s="4"/>
      <c r="AN422" s="4"/>
      <c r="AO422" s="4"/>
      <c r="AP422" s="4"/>
    </row>
    <row r="423" spans="1:42" x14ac:dyDescent="0.25">
      <c r="A423" s="7">
        <v>424</v>
      </c>
      <c r="B423" s="8"/>
      <c r="C423" s="9"/>
      <c r="D423" s="9"/>
      <c r="E423" s="9"/>
      <c r="F423" s="9"/>
      <c r="G423" s="9"/>
      <c r="H423" s="9"/>
      <c r="I423" s="9"/>
      <c r="J423" s="9"/>
      <c r="K423" s="9"/>
      <c r="L423" s="9"/>
      <c r="M423" s="9"/>
      <c r="N423" s="9"/>
      <c r="O423" s="9"/>
      <c r="P423" s="9"/>
      <c r="Q423" s="9"/>
      <c r="R423" s="9"/>
      <c r="S423" s="9"/>
      <c r="T423" s="9"/>
      <c r="U423" s="9"/>
      <c r="V423" s="9"/>
      <c r="W423" s="9"/>
      <c r="X423" s="9"/>
      <c r="Y423" s="9"/>
      <c r="Z423" s="9"/>
      <c r="AA423" s="9"/>
      <c r="AB423" s="9"/>
      <c r="AC423" s="9"/>
      <c r="AD423" s="9"/>
      <c r="AE423" s="9"/>
      <c r="AF423" s="9"/>
      <c r="AG423" s="4"/>
      <c r="AH423" s="4"/>
      <c r="AI423" s="4"/>
      <c r="AJ423" s="4"/>
      <c r="AK423" s="4"/>
      <c r="AL423" s="4"/>
      <c r="AM423" s="4"/>
      <c r="AN423" s="4"/>
      <c r="AO423" s="4"/>
      <c r="AP423" s="4"/>
    </row>
    <row r="424" spans="1:42" x14ac:dyDescent="0.25">
      <c r="A424" s="6">
        <v>425</v>
      </c>
      <c r="B424" s="5"/>
      <c r="C424" s="4"/>
      <c r="D424" s="4"/>
      <c r="E424" s="4"/>
      <c r="F424" s="4"/>
      <c r="G424" s="4"/>
      <c r="H424" s="4"/>
      <c r="I424" s="4"/>
      <c r="J424" s="4"/>
      <c r="K424" s="4"/>
      <c r="L424" s="4"/>
      <c r="M424" s="4"/>
      <c r="N424" s="4"/>
      <c r="O424" s="4"/>
      <c r="P424" s="4"/>
      <c r="Q424" s="4"/>
      <c r="R424" s="4"/>
      <c r="S424" s="4"/>
      <c r="T424" s="4"/>
      <c r="U424" s="4"/>
      <c r="V424" s="4"/>
      <c r="W424" s="4"/>
      <c r="X424" s="4"/>
      <c r="Y424" s="4"/>
      <c r="Z424" s="4"/>
      <c r="AA424" s="4"/>
      <c r="AB424" s="4"/>
      <c r="AC424" s="4"/>
      <c r="AD424" s="4"/>
      <c r="AE424" s="4"/>
      <c r="AF424" s="4"/>
      <c r="AG424" s="4"/>
      <c r="AH424" s="4"/>
      <c r="AI424" s="4"/>
      <c r="AJ424" s="4"/>
      <c r="AK424" s="4"/>
      <c r="AL424" s="4"/>
      <c r="AM424" s="4"/>
      <c r="AN424" s="4"/>
      <c r="AO424" s="4"/>
      <c r="AP424" s="4"/>
    </row>
    <row r="425" spans="1:42" x14ac:dyDescent="0.25">
      <c r="A425" s="7">
        <v>426</v>
      </c>
      <c r="B425" s="8"/>
      <c r="C425" s="9"/>
      <c r="D425" s="9"/>
      <c r="E425" s="9"/>
      <c r="F425" s="9"/>
      <c r="G425" s="9"/>
      <c r="H425" s="9"/>
      <c r="I425" s="9"/>
      <c r="J425" s="9"/>
      <c r="K425" s="9"/>
      <c r="L425" s="9"/>
      <c r="M425" s="9"/>
      <c r="N425" s="9"/>
      <c r="O425" s="9"/>
      <c r="P425" s="9"/>
      <c r="Q425" s="9"/>
      <c r="R425" s="9"/>
      <c r="S425" s="9"/>
      <c r="T425" s="9"/>
      <c r="U425" s="9"/>
      <c r="V425" s="9"/>
      <c r="W425" s="9"/>
      <c r="X425" s="9"/>
      <c r="Y425" s="9"/>
      <c r="Z425" s="9"/>
      <c r="AA425" s="9"/>
      <c r="AB425" s="9"/>
      <c r="AC425" s="9"/>
      <c r="AD425" s="9"/>
      <c r="AE425" s="9"/>
      <c r="AF425" s="9"/>
      <c r="AG425" s="4"/>
      <c r="AH425" s="4"/>
      <c r="AI425" s="4"/>
      <c r="AJ425" s="4"/>
      <c r="AK425" s="4"/>
      <c r="AL425" s="4"/>
      <c r="AM425" s="4"/>
      <c r="AN425" s="4"/>
      <c r="AO425" s="4"/>
      <c r="AP425" s="4"/>
    </row>
    <row r="426" spans="1:42" x14ac:dyDescent="0.25">
      <c r="A426" s="6">
        <v>427</v>
      </c>
      <c r="B426" s="5"/>
      <c r="C426" s="4"/>
      <c r="D426" s="4"/>
      <c r="E426" s="4"/>
      <c r="F426" s="4"/>
      <c r="G426" s="4"/>
      <c r="H426" s="4"/>
      <c r="I426" s="4"/>
      <c r="J426" s="4"/>
      <c r="K426" s="4"/>
      <c r="L426" s="4"/>
      <c r="M426" s="4"/>
      <c r="N426" s="4"/>
      <c r="O426" s="4"/>
      <c r="P426" s="4"/>
      <c r="Q426" s="4"/>
      <c r="R426" s="4"/>
      <c r="S426" s="4"/>
      <c r="T426" s="4"/>
      <c r="U426" s="4"/>
      <c r="V426" s="4"/>
      <c r="W426" s="4"/>
      <c r="X426" s="4"/>
      <c r="Y426" s="4"/>
      <c r="Z426" s="4"/>
      <c r="AA426" s="4"/>
      <c r="AB426" s="4"/>
      <c r="AC426" s="4"/>
      <c r="AD426" s="4"/>
      <c r="AE426" s="4"/>
      <c r="AF426" s="4"/>
      <c r="AG426" s="4"/>
      <c r="AH426" s="4"/>
      <c r="AI426" s="4"/>
      <c r="AJ426" s="4"/>
      <c r="AK426" s="4"/>
      <c r="AL426" s="4"/>
      <c r="AM426" s="4"/>
      <c r="AN426" s="4"/>
      <c r="AO426" s="4"/>
      <c r="AP426" s="4"/>
    </row>
    <row r="427" spans="1:42" x14ac:dyDescent="0.25">
      <c r="A427" s="7">
        <v>428</v>
      </c>
      <c r="B427" s="8"/>
      <c r="C427" s="9"/>
      <c r="D427" s="9"/>
      <c r="E427" s="9"/>
      <c r="F427" s="9"/>
      <c r="G427" s="9"/>
      <c r="H427" s="9"/>
      <c r="I427" s="9"/>
      <c r="J427" s="9"/>
      <c r="K427" s="9"/>
      <c r="L427" s="9"/>
      <c r="M427" s="9"/>
      <c r="N427" s="9"/>
      <c r="O427" s="9"/>
      <c r="P427" s="9"/>
      <c r="Q427" s="9"/>
      <c r="R427" s="9"/>
      <c r="S427" s="9"/>
      <c r="T427" s="9"/>
      <c r="U427" s="9"/>
      <c r="V427" s="9"/>
      <c r="W427" s="9"/>
      <c r="X427" s="9"/>
      <c r="Y427" s="9"/>
      <c r="Z427" s="9"/>
      <c r="AA427" s="9"/>
      <c r="AB427" s="9"/>
      <c r="AC427" s="9"/>
      <c r="AD427" s="9"/>
      <c r="AE427" s="9"/>
      <c r="AF427" s="9"/>
      <c r="AG427" s="4"/>
      <c r="AH427" s="4"/>
      <c r="AI427" s="4"/>
      <c r="AJ427" s="4"/>
      <c r="AK427" s="4"/>
      <c r="AL427" s="4"/>
      <c r="AM427" s="4"/>
      <c r="AN427" s="4"/>
      <c r="AO427" s="4"/>
      <c r="AP427" s="4"/>
    </row>
    <row r="428" spans="1:42" x14ac:dyDescent="0.25">
      <c r="A428" s="6">
        <v>429</v>
      </c>
      <c r="B428" s="5"/>
      <c r="C428" s="4"/>
      <c r="D428" s="4"/>
      <c r="E428" s="4"/>
      <c r="F428" s="4"/>
      <c r="G428" s="4"/>
      <c r="H428" s="4"/>
      <c r="I428" s="4"/>
      <c r="J428" s="4"/>
      <c r="K428" s="4"/>
      <c r="L428" s="4"/>
      <c r="M428" s="4"/>
      <c r="N428" s="4"/>
      <c r="O428" s="4"/>
      <c r="P428" s="4"/>
      <c r="Q428" s="4"/>
      <c r="R428" s="4"/>
      <c r="S428" s="4"/>
      <c r="T428" s="4"/>
      <c r="U428" s="4"/>
      <c r="V428" s="4"/>
      <c r="W428" s="4"/>
      <c r="X428" s="4"/>
      <c r="Y428" s="4"/>
      <c r="Z428" s="4"/>
      <c r="AA428" s="4"/>
      <c r="AB428" s="4"/>
      <c r="AC428" s="4"/>
      <c r="AD428" s="4"/>
      <c r="AE428" s="4"/>
      <c r="AF428" s="4"/>
      <c r="AG428" s="4"/>
      <c r="AH428" s="4"/>
      <c r="AI428" s="4"/>
      <c r="AJ428" s="4"/>
      <c r="AK428" s="4"/>
      <c r="AL428" s="4"/>
      <c r="AM428" s="4"/>
      <c r="AN428" s="4"/>
      <c r="AO428" s="4"/>
      <c r="AP428" s="4"/>
    </row>
    <row r="429" spans="1:42" x14ac:dyDescent="0.25">
      <c r="A429" s="7">
        <v>430</v>
      </c>
      <c r="B429" s="8"/>
      <c r="C429" s="9"/>
      <c r="D429" s="9"/>
      <c r="E429" s="9"/>
      <c r="F429" s="9"/>
      <c r="G429" s="9"/>
      <c r="H429" s="9"/>
      <c r="I429" s="9"/>
      <c r="J429" s="9"/>
      <c r="K429" s="9"/>
      <c r="L429" s="9"/>
      <c r="M429" s="9"/>
      <c r="N429" s="9"/>
      <c r="O429" s="9"/>
      <c r="P429" s="9"/>
      <c r="Q429" s="9"/>
      <c r="R429" s="9"/>
      <c r="S429" s="9"/>
      <c r="T429" s="9"/>
      <c r="U429" s="9"/>
      <c r="V429" s="9"/>
      <c r="W429" s="9"/>
      <c r="X429" s="9"/>
      <c r="Y429" s="9"/>
      <c r="Z429" s="9"/>
      <c r="AA429" s="9"/>
      <c r="AB429" s="9"/>
      <c r="AC429" s="9"/>
      <c r="AD429" s="9"/>
      <c r="AE429" s="9"/>
      <c r="AF429" s="9"/>
      <c r="AG429" s="4"/>
      <c r="AH429" s="4"/>
      <c r="AI429" s="4"/>
      <c r="AJ429" s="4"/>
      <c r="AK429" s="4"/>
      <c r="AL429" s="4"/>
      <c r="AM429" s="4"/>
      <c r="AN429" s="4"/>
      <c r="AO429" s="4"/>
      <c r="AP429" s="4"/>
    </row>
    <row r="430" spans="1:42" x14ac:dyDescent="0.25">
      <c r="A430" s="6">
        <v>431</v>
      </c>
      <c r="B430" s="5"/>
      <c r="C430" s="4"/>
      <c r="D430" s="4"/>
      <c r="E430" s="4"/>
      <c r="F430" s="4"/>
      <c r="G430" s="4"/>
      <c r="H430" s="4"/>
      <c r="I430" s="4"/>
      <c r="J430" s="4"/>
      <c r="K430" s="4"/>
      <c r="L430" s="4"/>
      <c r="M430" s="4"/>
      <c r="N430" s="4"/>
      <c r="O430" s="4"/>
      <c r="P430" s="4"/>
      <c r="Q430" s="4"/>
      <c r="R430" s="4"/>
      <c r="S430" s="4"/>
      <c r="T430" s="4"/>
      <c r="U430" s="4"/>
      <c r="V430" s="4"/>
      <c r="W430" s="4"/>
      <c r="X430" s="4"/>
      <c r="Y430" s="4"/>
      <c r="Z430" s="4"/>
      <c r="AA430" s="4"/>
      <c r="AB430" s="4"/>
      <c r="AC430" s="4"/>
      <c r="AD430" s="4"/>
      <c r="AE430" s="4"/>
      <c r="AF430" s="4"/>
      <c r="AG430" s="4"/>
      <c r="AH430" s="4"/>
      <c r="AI430" s="4"/>
      <c r="AJ430" s="4"/>
      <c r="AK430" s="4"/>
      <c r="AL430" s="4"/>
      <c r="AM430" s="4"/>
      <c r="AN430" s="4"/>
      <c r="AO430" s="4"/>
      <c r="AP430" s="4"/>
    </row>
    <row r="431" spans="1:42" x14ac:dyDescent="0.25">
      <c r="A431" s="7">
        <v>432</v>
      </c>
      <c r="B431" s="8"/>
      <c r="C431" s="9"/>
      <c r="D431" s="9"/>
      <c r="E431" s="9"/>
      <c r="F431" s="9"/>
      <c r="G431" s="9"/>
      <c r="H431" s="9"/>
      <c r="I431" s="9"/>
      <c r="J431" s="9"/>
      <c r="K431" s="9"/>
      <c r="L431" s="9"/>
      <c r="M431" s="9"/>
      <c r="N431" s="9"/>
      <c r="O431" s="9"/>
      <c r="P431" s="9"/>
      <c r="Q431" s="9"/>
      <c r="R431" s="9"/>
      <c r="S431" s="9"/>
      <c r="T431" s="9"/>
      <c r="U431" s="9"/>
      <c r="V431" s="9"/>
      <c r="W431" s="9"/>
      <c r="X431" s="9"/>
      <c r="Y431" s="9"/>
      <c r="Z431" s="9"/>
      <c r="AA431" s="9"/>
      <c r="AB431" s="9"/>
      <c r="AC431" s="9"/>
      <c r="AD431" s="9"/>
      <c r="AE431" s="9"/>
      <c r="AF431" s="9"/>
      <c r="AG431" s="4"/>
      <c r="AH431" s="4"/>
      <c r="AI431" s="4"/>
      <c r="AJ431" s="4"/>
      <c r="AK431" s="4"/>
      <c r="AL431" s="4"/>
      <c r="AM431" s="4"/>
      <c r="AN431" s="4"/>
      <c r="AO431" s="4"/>
      <c r="AP431" s="4"/>
    </row>
    <row r="432" spans="1:42" x14ac:dyDescent="0.25">
      <c r="A432" s="6">
        <v>433</v>
      </c>
      <c r="B432" s="5"/>
      <c r="C432" s="4"/>
      <c r="D432" s="4"/>
      <c r="E432" s="4"/>
      <c r="F432" s="4"/>
      <c r="G432" s="4"/>
      <c r="H432" s="4"/>
      <c r="I432" s="4"/>
      <c r="J432" s="4"/>
      <c r="K432" s="4"/>
      <c r="L432" s="4"/>
      <c r="M432" s="4"/>
      <c r="N432" s="4"/>
      <c r="O432" s="4"/>
      <c r="P432" s="4"/>
      <c r="Q432" s="4"/>
      <c r="R432" s="4"/>
      <c r="S432" s="4"/>
      <c r="T432" s="4"/>
      <c r="U432" s="4"/>
      <c r="V432" s="4"/>
      <c r="W432" s="4"/>
      <c r="X432" s="4"/>
      <c r="Y432" s="4"/>
      <c r="Z432" s="4"/>
      <c r="AA432" s="4"/>
      <c r="AB432" s="4"/>
      <c r="AC432" s="4"/>
      <c r="AD432" s="4"/>
      <c r="AE432" s="4"/>
      <c r="AF432" s="4"/>
      <c r="AG432" s="4"/>
      <c r="AH432" s="4"/>
      <c r="AI432" s="4"/>
      <c r="AJ432" s="4"/>
      <c r="AK432" s="4"/>
      <c r="AL432" s="4"/>
      <c r="AM432" s="4"/>
      <c r="AN432" s="4"/>
      <c r="AO432" s="4"/>
      <c r="AP432" s="4"/>
    </row>
    <row r="433" spans="1:42" x14ac:dyDescent="0.25">
      <c r="A433" s="7">
        <v>434</v>
      </c>
      <c r="B433" s="8"/>
      <c r="C433" s="9"/>
      <c r="D433" s="9"/>
      <c r="E433" s="9"/>
      <c r="F433" s="9"/>
      <c r="G433" s="9"/>
      <c r="H433" s="9"/>
      <c r="I433" s="9"/>
      <c r="J433" s="9"/>
      <c r="K433" s="9"/>
      <c r="L433" s="9"/>
      <c r="M433" s="9"/>
      <c r="N433" s="9"/>
      <c r="O433" s="9"/>
      <c r="P433" s="9"/>
      <c r="Q433" s="9"/>
      <c r="R433" s="9"/>
      <c r="S433" s="9"/>
      <c r="T433" s="9"/>
      <c r="U433" s="9"/>
      <c r="V433" s="9"/>
      <c r="W433" s="9"/>
      <c r="X433" s="9"/>
      <c r="Y433" s="9"/>
      <c r="Z433" s="9"/>
      <c r="AA433" s="9"/>
      <c r="AB433" s="9"/>
      <c r="AC433" s="9"/>
      <c r="AD433" s="9"/>
      <c r="AE433" s="9"/>
      <c r="AF433" s="9"/>
      <c r="AG433" s="4"/>
      <c r="AH433" s="4"/>
      <c r="AI433" s="4"/>
      <c r="AJ433" s="4"/>
      <c r="AK433" s="4"/>
      <c r="AL433" s="4"/>
      <c r="AM433" s="4"/>
      <c r="AN433" s="4"/>
      <c r="AO433" s="4"/>
      <c r="AP433" s="4"/>
    </row>
    <row r="434" spans="1:42" x14ac:dyDescent="0.25">
      <c r="A434" s="6">
        <v>435</v>
      </c>
      <c r="B434" s="5"/>
      <c r="C434" s="4"/>
      <c r="D434" s="4"/>
      <c r="E434" s="4"/>
      <c r="F434" s="4"/>
      <c r="G434" s="4"/>
      <c r="H434" s="4"/>
      <c r="I434" s="4"/>
      <c r="J434" s="4"/>
      <c r="K434" s="4"/>
      <c r="L434" s="4"/>
      <c r="M434" s="4"/>
      <c r="N434" s="4"/>
      <c r="O434" s="4"/>
      <c r="P434" s="4"/>
      <c r="Q434" s="4"/>
      <c r="R434" s="4"/>
      <c r="S434" s="4"/>
      <c r="T434" s="4"/>
      <c r="U434" s="4"/>
      <c r="V434" s="4"/>
      <c r="W434" s="4"/>
      <c r="X434" s="4"/>
      <c r="Y434" s="4"/>
      <c r="Z434" s="4"/>
      <c r="AA434" s="4"/>
      <c r="AB434" s="4"/>
      <c r="AC434" s="4"/>
      <c r="AD434" s="4"/>
      <c r="AE434" s="4"/>
      <c r="AF434" s="4"/>
      <c r="AG434" s="4"/>
      <c r="AH434" s="4"/>
      <c r="AI434" s="4"/>
      <c r="AJ434" s="4"/>
      <c r="AK434" s="4"/>
      <c r="AL434" s="4"/>
      <c r="AM434" s="4"/>
      <c r="AN434" s="4"/>
      <c r="AO434" s="4"/>
      <c r="AP434" s="4"/>
    </row>
    <row r="435" spans="1:42" x14ac:dyDescent="0.25">
      <c r="A435" s="7">
        <v>436</v>
      </c>
      <c r="B435" s="8"/>
      <c r="C435" s="9"/>
      <c r="D435" s="9"/>
      <c r="E435" s="9"/>
      <c r="F435" s="9"/>
      <c r="G435" s="9"/>
      <c r="H435" s="9"/>
      <c r="I435" s="9"/>
      <c r="J435" s="9"/>
      <c r="K435" s="9"/>
      <c r="L435" s="9"/>
      <c r="M435" s="9"/>
      <c r="N435" s="9"/>
      <c r="O435" s="9"/>
      <c r="P435" s="9"/>
      <c r="Q435" s="9"/>
      <c r="R435" s="9"/>
      <c r="S435" s="9"/>
      <c r="T435" s="9"/>
      <c r="U435" s="9"/>
      <c r="V435" s="9"/>
      <c r="W435" s="9"/>
      <c r="X435" s="9"/>
      <c r="Y435" s="9"/>
      <c r="Z435" s="9"/>
      <c r="AA435" s="9"/>
      <c r="AB435" s="9"/>
      <c r="AC435" s="9"/>
      <c r="AD435" s="9"/>
      <c r="AE435" s="9"/>
      <c r="AF435" s="9"/>
      <c r="AG435" s="4"/>
      <c r="AH435" s="4"/>
      <c r="AI435" s="4"/>
      <c r="AJ435" s="4"/>
      <c r="AK435" s="4"/>
      <c r="AL435" s="4"/>
      <c r="AM435" s="4"/>
      <c r="AN435" s="4"/>
      <c r="AO435" s="4"/>
      <c r="AP435" s="4"/>
    </row>
    <row r="436" spans="1:42" x14ac:dyDescent="0.25">
      <c r="A436" s="6">
        <v>437</v>
      </c>
      <c r="B436" s="5"/>
      <c r="C436" s="4"/>
      <c r="D436" s="4"/>
      <c r="E436" s="4"/>
      <c r="F436" s="4"/>
      <c r="G436" s="4"/>
      <c r="H436" s="4"/>
      <c r="I436" s="4"/>
      <c r="J436" s="4"/>
      <c r="K436" s="4"/>
      <c r="L436" s="4"/>
      <c r="M436" s="4"/>
      <c r="N436" s="4"/>
      <c r="O436" s="4"/>
      <c r="P436" s="4"/>
      <c r="Q436" s="4"/>
      <c r="R436" s="4"/>
      <c r="S436" s="4"/>
      <c r="T436" s="4"/>
      <c r="U436" s="4"/>
      <c r="V436" s="4"/>
      <c r="W436" s="4"/>
      <c r="X436" s="4"/>
      <c r="Y436" s="4"/>
      <c r="Z436" s="4"/>
      <c r="AA436" s="4"/>
      <c r="AB436" s="4"/>
      <c r="AC436" s="4"/>
      <c r="AD436" s="4"/>
      <c r="AE436" s="4"/>
      <c r="AF436" s="4"/>
      <c r="AG436" s="4"/>
      <c r="AH436" s="4"/>
      <c r="AI436" s="4"/>
      <c r="AJ436" s="4"/>
      <c r="AK436" s="4"/>
      <c r="AL436" s="4"/>
      <c r="AM436" s="4"/>
      <c r="AN436" s="4"/>
      <c r="AO436" s="4"/>
      <c r="AP436" s="4"/>
    </row>
    <row r="437" spans="1:42" x14ac:dyDescent="0.25">
      <c r="A437" s="7">
        <v>438</v>
      </c>
      <c r="B437" s="8"/>
      <c r="C437" s="9"/>
      <c r="D437" s="9"/>
      <c r="E437" s="9"/>
      <c r="F437" s="9"/>
      <c r="G437" s="9"/>
      <c r="H437" s="9"/>
      <c r="I437" s="9"/>
      <c r="J437" s="9"/>
      <c r="K437" s="9"/>
      <c r="L437" s="9"/>
      <c r="M437" s="9"/>
      <c r="N437" s="9"/>
      <c r="O437" s="9"/>
      <c r="P437" s="9"/>
      <c r="Q437" s="9"/>
      <c r="R437" s="9"/>
      <c r="S437" s="9"/>
      <c r="T437" s="9"/>
      <c r="U437" s="9"/>
      <c r="V437" s="9"/>
      <c r="W437" s="9"/>
      <c r="X437" s="9"/>
      <c r="Y437" s="9"/>
      <c r="Z437" s="9"/>
      <c r="AA437" s="9"/>
      <c r="AB437" s="9"/>
      <c r="AC437" s="9"/>
      <c r="AD437" s="9"/>
      <c r="AE437" s="9"/>
      <c r="AF437" s="9"/>
      <c r="AG437" s="4"/>
      <c r="AH437" s="4"/>
      <c r="AI437" s="4"/>
      <c r="AJ437" s="4"/>
      <c r="AK437" s="4"/>
      <c r="AL437" s="4"/>
      <c r="AM437" s="4"/>
      <c r="AN437" s="4"/>
      <c r="AO437" s="4"/>
      <c r="AP437" s="4"/>
    </row>
    <row r="438" spans="1:42" x14ac:dyDescent="0.25">
      <c r="A438" s="6">
        <v>439</v>
      </c>
      <c r="B438" s="5"/>
      <c r="C438" s="4"/>
      <c r="D438" s="4"/>
      <c r="E438" s="4"/>
      <c r="F438" s="4"/>
      <c r="G438" s="4"/>
      <c r="H438" s="4"/>
      <c r="I438" s="4"/>
      <c r="J438" s="4"/>
      <c r="K438" s="4"/>
      <c r="L438" s="4"/>
      <c r="M438" s="4"/>
      <c r="N438" s="4"/>
      <c r="O438" s="4"/>
      <c r="P438" s="4"/>
      <c r="Q438" s="4"/>
      <c r="R438" s="4"/>
      <c r="S438" s="4"/>
      <c r="T438" s="4"/>
      <c r="U438" s="4"/>
      <c r="V438" s="4"/>
      <c r="W438" s="4"/>
      <c r="X438" s="4"/>
      <c r="Y438" s="4"/>
      <c r="Z438" s="4"/>
      <c r="AA438" s="4"/>
      <c r="AB438" s="4"/>
      <c r="AC438" s="4"/>
      <c r="AD438" s="4"/>
      <c r="AE438" s="4"/>
      <c r="AF438" s="4"/>
      <c r="AG438" s="4"/>
      <c r="AH438" s="4"/>
      <c r="AI438" s="4"/>
      <c r="AJ438" s="4"/>
      <c r="AK438" s="4"/>
      <c r="AL438" s="4"/>
      <c r="AM438" s="4"/>
      <c r="AN438" s="4"/>
      <c r="AO438" s="4"/>
      <c r="AP438" s="4"/>
    </row>
    <row r="439" spans="1:42" x14ac:dyDescent="0.25">
      <c r="A439" s="7">
        <v>440</v>
      </c>
      <c r="B439" s="8"/>
      <c r="C439" s="9"/>
      <c r="D439" s="9"/>
      <c r="E439" s="9"/>
      <c r="F439" s="9"/>
      <c r="G439" s="9"/>
      <c r="H439" s="9"/>
      <c r="I439" s="9"/>
      <c r="J439" s="9"/>
      <c r="K439" s="9"/>
      <c r="L439" s="9"/>
      <c r="M439" s="9"/>
      <c r="N439" s="9"/>
      <c r="O439" s="9"/>
      <c r="P439" s="9"/>
      <c r="Q439" s="9"/>
      <c r="R439" s="9"/>
      <c r="S439" s="9"/>
      <c r="T439" s="9"/>
      <c r="U439" s="9"/>
      <c r="V439" s="9"/>
      <c r="W439" s="9"/>
      <c r="X439" s="9"/>
      <c r="Y439" s="9"/>
      <c r="Z439" s="9"/>
      <c r="AA439" s="9"/>
      <c r="AB439" s="9"/>
      <c r="AC439" s="9"/>
      <c r="AD439" s="9"/>
      <c r="AE439" s="9"/>
      <c r="AF439" s="9"/>
      <c r="AG439" s="4"/>
      <c r="AH439" s="4"/>
      <c r="AI439" s="4"/>
      <c r="AJ439" s="4"/>
      <c r="AK439" s="4"/>
      <c r="AL439" s="4"/>
      <c r="AM439" s="4"/>
      <c r="AN439" s="4"/>
      <c r="AO439" s="4"/>
      <c r="AP439" s="4"/>
    </row>
    <row r="440" spans="1:42" x14ac:dyDescent="0.25">
      <c r="A440" s="6">
        <v>441</v>
      </c>
      <c r="B440" s="5"/>
      <c r="C440" s="4"/>
      <c r="D440" s="4"/>
      <c r="E440" s="4"/>
      <c r="F440" s="4"/>
      <c r="G440" s="4"/>
      <c r="H440" s="4"/>
      <c r="I440" s="4"/>
      <c r="J440" s="4"/>
      <c r="K440" s="4"/>
      <c r="L440" s="4"/>
      <c r="M440" s="4"/>
      <c r="N440" s="4"/>
      <c r="O440" s="4"/>
      <c r="P440" s="4"/>
      <c r="Q440" s="4"/>
      <c r="R440" s="4"/>
      <c r="S440" s="4"/>
      <c r="T440" s="4"/>
      <c r="U440" s="4"/>
      <c r="V440" s="4"/>
      <c r="W440" s="4"/>
      <c r="X440" s="4"/>
      <c r="Y440" s="4"/>
      <c r="Z440" s="4"/>
      <c r="AA440" s="4"/>
      <c r="AB440" s="4"/>
      <c r="AC440" s="4"/>
      <c r="AD440" s="4"/>
      <c r="AE440" s="4"/>
      <c r="AF440" s="4"/>
      <c r="AG440" s="4"/>
      <c r="AH440" s="4"/>
      <c r="AI440" s="4"/>
      <c r="AJ440" s="4"/>
      <c r="AK440" s="4"/>
      <c r="AL440" s="4"/>
      <c r="AM440" s="4"/>
      <c r="AN440" s="4"/>
      <c r="AO440" s="4"/>
      <c r="AP440" s="4"/>
    </row>
    <row r="441" spans="1:42" x14ac:dyDescent="0.25">
      <c r="A441" s="7">
        <v>442</v>
      </c>
      <c r="B441" s="8"/>
      <c r="C441" s="9"/>
      <c r="D441" s="9"/>
      <c r="E441" s="9"/>
      <c r="F441" s="9"/>
      <c r="G441" s="9"/>
      <c r="H441" s="9"/>
      <c r="I441" s="9"/>
      <c r="J441" s="9"/>
      <c r="K441" s="9"/>
      <c r="L441" s="9"/>
      <c r="M441" s="9"/>
      <c r="N441" s="9"/>
      <c r="O441" s="9"/>
      <c r="P441" s="9"/>
      <c r="Q441" s="9"/>
      <c r="R441" s="9"/>
      <c r="S441" s="9"/>
      <c r="T441" s="9"/>
      <c r="U441" s="9"/>
      <c r="V441" s="9"/>
      <c r="W441" s="9"/>
      <c r="X441" s="9"/>
      <c r="Y441" s="9"/>
      <c r="Z441" s="9"/>
      <c r="AA441" s="9"/>
      <c r="AB441" s="9"/>
      <c r="AC441" s="9"/>
      <c r="AD441" s="9"/>
      <c r="AE441" s="9"/>
      <c r="AF441" s="9"/>
      <c r="AG441" s="4"/>
      <c r="AH441" s="4"/>
      <c r="AI441" s="4"/>
      <c r="AJ441" s="4"/>
      <c r="AK441" s="4"/>
      <c r="AL441" s="4"/>
      <c r="AM441" s="4"/>
      <c r="AN441" s="4"/>
      <c r="AO441" s="4"/>
      <c r="AP441" s="4"/>
    </row>
    <row r="442" spans="1:42" x14ac:dyDescent="0.25">
      <c r="A442" s="6">
        <v>443</v>
      </c>
      <c r="B442" s="5"/>
      <c r="C442" s="4"/>
      <c r="D442" s="4"/>
      <c r="E442" s="4"/>
      <c r="F442" s="4"/>
      <c r="G442" s="4"/>
      <c r="H442" s="4"/>
      <c r="I442" s="4"/>
      <c r="J442" s="4"/>
      <c r="K442" s="4"/>
      <c r="L442" s="4"/>
      <c r="M442" s="4"/>
      <c r="N442" s="4"/>
      <c r="O442" s="4"/>
      <c r="P442" s="4"/>
      <c r="Q442" s="4"/>
      <c r="R442" s="4"/>
      <c r="S442" s="4"/>
      <c r="T442" s="4"/>
      <c r="U442" s="4"/>
      <c r="V442" s="4"/>
      <c r="W442" s="4"/>
      <c r="X442" s="4"/>
      <c r="Y442" s="4"/>
      <c r="Z442" s="4"/>
      <c r="AA442" s="4"/>
      <c r="AB442" s="4"/>
      <c r="AC442" s="4"/>
      <c r="AD442" s="4"/>
      <c r="AE442" s="4"/>
      <c r="AF442" s="4"/>
      <c r="AG442" s="4"/>
      <c r="AH442" s="4"/>
      <c r="AI442" s="4"/>
      <c r="AJ442" s="4"/>
      <c r="AK442" s="4"/>
      <c r="AL442" s="4"/>
      <c r="AM442" s="4"/>
      <c r="AN442" s="4"/>
      <c r="AO442" s="4"/>
      <c r="AP442" s="4"/>
    </row>
    <row r="443" spans="1:42" x14ac:dyDescent="0.25">
      <c r="A443" s="7">
        <v>444</v>
      </c>
      <c r="B443" s="8"/>
      <c r="C443" s="9"/>
      <c r="D443" s="9"/>
      <c r="E443" s="9"/>
      <c r="F443" s="9"/>
      <c r="G443" s="9"/>
      <c r="H443" s="9"/>
      <c r="I443" s="9"/>
      <c r="J443" s="9"/>
      <c r="K443" s="9"/>
      <c r="L443" s="9"/>
      <c r="M443" s="9"/>
      <c r="N443" s="9"/>
      <c r="O443" s="9"/>
      <c r="P443" s="9"/>
      <c r="Q443" s="9"/>
      <c r="R443" s="9"/>
      <c r="S443" s="9"/>
      <c r="T443" s="9"/>
      <c r="U443" s="9"/>
      <c r="V443" s="9"/>
      <c r="W443" s="9"/>
      <c r="X443" s="9"/>
      <c r="Y443" s="9"/>
      <c r="Z443" s="9"/>
      <c r="AA443" s="9"/>
      <c r="AB443" s="9"/>
      <c r="AC443" s="9"/>
      <c r="AD443" s="9"/>
      <c r="AE443" s="9"/>
      <c r="AF443" s="9"/>
      <c r="AG443" s="4"/>
      <c r="AH443" s="4"/>
      <c r="AI443" s="4"/>
      <c r="AJ443" s="4"/>
      <c r="AK443" s="4"/>
      <c r="AL443" s="4"/>
      <c r="AM443" s="4"/>
      <c r="AN443" s="4"/>
      <c r="AO443" s="4"/>
      <c r="AP443" s="4"/>
    </row>
    <row r="444" spans="1:42" x14ac:dyDescent="0.25">
      <c r="A444" s="6">
        <v>445</v>
      </c>
      <c r="B444" s="5"/>
      <c r="C444" s="4"/>
      <c r="D444" s="4"/>
      <c r="E444" s="4"/>
      <c r="F444" s="4"/>
      <c r="G444" s="4"/>
      <c r="H444" s="4"/>
      <c r="I444" s="4"/>
      <c r="J444" s="4"/>
      <c r="K444" s="4"/>
      <c r="L444" s="4"/>
      <c r="M444" s="4"/>
      <c r="N444" s="4"/>
      <c r="O444" s="4"/>
      <c r="P444" s="4"/>
      <c r="Q444" s="4"/>
      <c r="R444" s="4"/>
      <c r="S444" s="4"/>
      <c r="T444" s="4"/>
      <c r="U444" s="4"/>
      <c r="V444" s="4"/>
      <c r="W444" s="4"/>
      <c r="X444" s="4"/>
      <c r="Y444" s="4"/>
      <c r="Z444" s="4"/>
      <c r="AA444" s="4"/>
      <c r="AB444" s="4"/>
      <c r="AC444" s="4"/>
      <c r="AD444" s="4"/>
      <c r="AE444" s="4"/>
      <c r="AF444" s="4"/>
      <c r="AG444" s="4"/>
      <c r="AH444" s="4"/>
      <c r="AI444" s="4"/>
      <c r="AJ444" s="4"/>
      <c r="AK444" s="4"/>
      <c r="AL444" s="4"/>
      <c r="AM444" s="4"/>
      <c r="AN444" s="4"/>
      <c r="AO444" s="4"/>
      <c r="AP444" s="4"/>
    </row>
    <row r="445" spans="1:42" x14ac:dyDescent="0.25">
      <c r="A445" s="7">
        <v>446</v>
      </c>
      <c r="B445" s="8"/>
      <c r="C445" s="9"/>
      <c r="D445" s="9"/>
      <c r="E445" s="9"/>
      <c r="F445" s="9"/>
      <c r="G445" s="9"/>
      <c r="H445" s="9"/>
      <c r="I445" s="9"/>
      <c r="J445" s="9"/>
      <c r="K445" s="9"/>
      <c r="L445" s="9"/>
      <c r="M445" s="9"/>
      <c r="N445" s="9"/>
      <c r="O445" s="9"/>
      <c r="P445" s="9"/>
      <c r="Q445" s="9"/>
      <c r="R445" s="9"/>
      <c r="S445" s="9"/>
      <c r="T445" s="9"/>
      <c r="U445" s="9"/>
      <c r="V445" s="9"/>
      <c r="W445" s="9"/>
      <c r="X445" s="9"/>
      <c r="Y445" s="9"/>
      <c r="Z445" s="9"/>
      <c r="AA445" s="9"/>
      <c r="AB445" s="9"/>
      <c r="AC445" s="9"/>
      <c r="AD445" s="9"/>
      <c r="AE445" s="9"/>
      <c r="AF445" s="9"/>
      <c r="AG445" s="4"/>
      <c r="AH445" s="4"/>
      <c r="AI445" s="4"/>
      <c r="AJ445" s="4"/>
      <c r="AK445" s="4"/>
      <c r="AL445" s="4"/>
      <c r="AM445" s="4"/>
      <c r="AN445" s="4"/>
      <c r="AO445" s="4"/>
      <c r="AP445" s="4"/>
    </row>
    <row r="446" spans="1:42" x14ac:dyDescent="0.25">
      <c r="A446" s="6">
        <v>447</v>
      </c>
      <c r="B446" s="5"/>
      <c r="C446" s="4"/>
      <c r="D446" s="4"/>
      <c r="E446" s="4"/>
      <c r="F446" s="4"/>
      <c r="G446" s="4"/>
      <c r="H446" s="4"/>
      <c r="I446" s="4"/>
      <c r="J446" s="4"/>
      <c r="K446" s="4"/>
      <c r="L446" s="4"/>
      <c r="M446" s="4"/>
      <c r="N446" s="4"/>
      <c r="O446" s="4"/>
      <c r="P446" s="4"/>
      <c r="Q446" s="4"/>
      <c r="R446" s="4"/>
      <c r="S446" s="4"/>
      <c r="T446" s="4"/>
      <c r="U446" s="4"/>
      <c r="V446" s="4"/>
      <c r="W446" s="4"/>
      <c r="X446" s="4"/>
      <c r="Y446" s="4"/>
      <c r="Z446" s="4"/>
      <c r="AA446" s="4"/>
      <c r="AB446" s="4"/>
      <c r="AC446" s="4"/>
      <c r="AD446" s="4"/>
      <c r="AE446" s="4"/>
      <c r="AF446" s="4"/>
      <c r="AG446" s="4"/>
      <c r="AH446" s="4"/>
      <c r="AI446" s="4"/>
      <c r="AJ446" s="4"/>
      <c r="AK446" s="4"/>
      <c r="AL446" s="4"/>
      <c r="AM446" s="4"/>
      <c r="AN446" s="4"/>
      <c r="AO446" s="4"/>
      <c r="AP446" s="4"/>
    </row>
    <row r="447" spans="1:42" x14ac:dyDescent="0.25">
      <c r="A447" s="7">
        <v>448</v>
      </c>
      <c r="B447" s="8"/>
      <c r="C447" s="9"/>
      <c r="D447" s="9"/>
      <c r="E447" s="9"/>
      <c r="F447" s="9"/>
      <c r="G447" s="9"/>
      <c r="H447" s="9"/>
      <c r="I447" s="9"/>
      <c r="J447" s="9"/>
      <c r="K447" s="9"/>
      <c r="L447" s="9"/>
      <c r="M447" s="9"/>
      <c r="N447" s="9"/>
      <c r="O447" s="9"/>
      <c r="P447" s="9"/>
      <c r="Q447" s="9"/>
      <c r="R447" s="9"/>
      <c r="S447" s="9"/>
      <c r="T447" s="9"/>
      <c r="U447" s="9"/>
      <c r="V447" s="9"/>
      <c r="W447" s="9"/>
      <c r="X447" s="9"/>
      <c r="Y447" s="9"/>
      <c r="Z447" s="9"/>
      <c r="AA447" s="9"/>
      <c r="AB447" s="9"/>
      <c r="AC447" s="9"/>
      <c r="AD447" s="9"/>
      <c r="AE447" s="9"/>
      <c r="AF447" s="9"/>
      <c r="AG447" s="4"/>
      <c r="AH447" s="4"/>
      <c r="AI447" s="4"/>
      <c r="AJ447" s="4"/>
      <c r="AK447" s="4"/>
      <c r="AL447" s="4"/>
      <c r="AM447" s="4"/>
      <c r="AN447" s="4"/>
      <c r="AO447" s="4"/>
      <c r="AP447" s="4"/>
    </row>
    <row r="448" spans="1:42" x14ac:dyDescent="0.25">
      <c r="A448" s="6">
        <v>449</v>
      </c>
      <c r="B448" s="5"/>
      <c r="C448" s="4"/>
      <c r="D448" s="4"/>
      <c r="E448" s="4"/>
      <c r="F448" s="4"/>
      <c r="G448" s="4"/>
      <c r="H448" s="4"/>
      <c r="I448" s="4"/>
      <c r="J448" s="4"/>
      <c r="K448" s="4"/>
      <c r="L448" s="4"/>
      <c r="M448" s="4"/>
      <c r="N448" s="4"/>
      <c r="O448" s="4"/>
      <c r="P448" s="4"/>
      <c r="Q448" s="4"/>
      <c r="R448" s="4"/>
      <c r="S448" s="4"/>
      <c r="T448" s="4"/>
      <c r="U448" s="4"/>
      <c r="V448" s="4"/>
      <c r="W448" s="4"/>
      <c r="X448" s="4"/>
      <c r="Y448" s="4"/>
      <c r="Z448" s="4"/>
      <c r="AA448" s="4"/>
      <c r="AB448" s="4"/>
      <c r="AC448" s="4"/>
      <c r="AD448" s="4"/>
      <c r="AE448" s="4"/>
      <c r="AF448" s="4"/>
      <c r="AG448" s="4"/>
      <c r="AH448" s="4"/>
      <c r="AI448" s="4"/>
      <c r="AJ448" s="4"/>
      <c r="AK448" s="4"/>
      <c r="AL448" s="4"/>
      <c r="AM448" s="4"/>
      <c r="AN448" s="4"/>
      <c r="AO448" s="4"/>
      <c r="AP448" s="4"/>
    </row>
    <row r="449" spans="1:42" x14ac:dyDescent="0.25">
      <c r="A449" s="7">
        <v>450</v>
      </c>
      <c r="B449" s="8"/>
      <c r="C449" s="9"/>
      <c r="D449" s="9"/>
      <c r="E449" s="9"/>
      <c r="F449" s="9"/>
      <c r="G449" s="9"/>
      <c r="H449" s="9"/>
      <c r="I449" s="9"/>
      <c r="J449" s="9"/>
      <c r="K449" s="9"/>
      <c r="L449" s="9"/>
      <c r="M449" s="9"/>
      <c r="N449" s="9"/>
      <c r="O449" s="9"/>
      <c r="P449" s="9"/>
      <c r="Q449" s="9"/>
      <c r="R449" s="9"/>
      <c r="S449" s="9"/>
      <c r="T449" s="9"/>
      <c r="U449" s="9"/>
      <c r="V449" s="9"/>
      <c r="W449" s="9"/>
      <c r="X449" s="9"/>
      <c r="Y449" s="9"/>
      <c r="Z449" s="9"/>
      <c r="AA449" s="9"/>
      <c r="AB449" s="9"/>
      <c r="AC449" s="9"/>
      <c r="AD449" s="9"/>
      <c r="AE449" s="9"/>
      <c r="AF449" s="9"/>
      <c r="AG449" s="4"/>
      <c r="AH449" s="4"/>
      <c r="AI449" s="4"/>
      <c r="AJ449" s="4"/>
      <c r="AK449" s="4"/>
      <c r="AL449" s="4"/>
      <c r="AM449" s="4"/>
      <c r="AN449" s="4"/>
      <c r="AO449" s="4"/>
      <c r="AP449" s="4"/>
    </row>
    <row r="450" spans="1:42" x14ac:dyDescent="0.25">
      <c r="A450" s="6">
        <v>451</v>
      </c>
      <c r="B450" s="5"/>
      <c r="C450" s="4"/>
      <c r="D450" s="4"/>
      <c r="E450" s="4"/>
      <c r="F450" s="4"/>
      <c r="G450" s="4"/>
      <c r="H450" s="4"/>
      <c r="I450" s="4"/>
      <c r="J450" s="4"/>
      <c r="K450" s="4"/>
      <c r="L450" s="4"/>
      <c r="M450" s="4"/>
      <c r="N450" s="4"/>
      <c r="O450" s="4"/>
      <c r="P450" s="4"/>
      <c r="Q450" s="4"/>
      <c r="R450" s="4"/>
      <c r="S450" s="4"/>
      <c r="T450" s="4"/>
      <c r="U450" s="4"/>
      <c r="V450" s="4"/>
      <c r="W450" s="4"/>
      <c r="X450" s="4"/>
      <c r="Y450" s="4"/>
      <c r="Z450" s="4"/>
      <c r="AA450" s="4"/>
      <c r="AB450" s="4"/>
      <c r="AC450" s="4"/>
      <c r="AD450" s="4"/>
      <c r="AE450" s="4"/>
      <c r="AF450" s="4"/>
      <c r="AG450" s="4"/>
      <c r="AH450" s="4"/>
      <c r="AI450" s="4"/>
      <c r="AJ450" s="4"/>
      <c r="AK450" s="4"/>
      <c r="AL450" s="4"/>
      <c r="AM450" s="4"/>
      <c r="AN450" s="4"/>
      <c r="AO450" s="4"/>
      <c r="AP450" s="4"/>
    </row>
    <row r="451" spans="1:42" x14ac:dyDescent="0.25">
      <c r="A451" s="7">
        <v>452</v>
      </c>
      <c r="B451" s="8"/>
      <c r="C451" s="9"/>
      <c r="D451" s="9"/>
      <c r="E451" s="9"/>
      <c r="F451" s="9"/>
      <c r="G451" s="9"/>
      <c r="H451" s="9"/>
      <c r="I451" s="9"/>
      <c r="J451" s="9"/>
      <c r="K451" s="9"/>
      <c r="L451" s="9"/>
      <c r="M451" s="9"/>
      <c r="N451" s="9"/>
      <c r="O451" s="9"/>
      <c r="P451" s="9"/>
      <c r="Q451" s="9"/>
      <c r="R451" s="9"/>
      <c r="S451" s="9"/>
      <c r="T451" s="9"/>
      <c r="U451" s="9"/>
      <c r="V451" s="9"/>
      <c r="W451" s="9"/>
      <c r="X451" s="9"/>
      <c r="Y451" s="9"/>
      <c r="Z451" s="9"/>
      <c r="AA451" s="9"/>
      <c r="AB451" s="9"/>
      <c r="AC451" s="9"/>
      <c r="AD451" s="9"/>
      <c r="AE451" s="9"/>
      <c r="AF451" s="9"/>
      <c r="AG451" s="4"/>
      <c r="AH451" s="4"/>
      <c r="AI451" s="4"/>
      <c r="AJ451" s="4"/>
      <c r="AK451" s="4"/>
      <c r="AL451" s="4"/>
      <c r="AM451" s="4"/>
      <c r="AN451" s="4"/>
      <c r="AO451" s="4"/>
      <c r="AP451" s="4"/>
    </row>
    <row r="452" spans="1:42" x14ac:dyDescent="0.25">
      <c r="A452" s="6">
        <v>453</v>
      </c>
      <c r="B452" s="5"/>
      <c r="C452" s="4"/>
      <c r="D452" s="4"/>
      <c r="E452" s="4"/>
      <c r="F452" s="4"/>
      <c r="G452" s="4"/>
      <c r="H452" s="4"/>
      <c r="I452" s="4"/>
      <c r="J452" s="4"/>
      <c r="K452" s="4"/>
      <c r="L452" s="4"/>
      <c r="M452" s="4"/>
      <c r="N452" s="4"/>
      <c r="O452" s="4"/>
      <c r="P452" s="4"/>
      <c r="Q452" s="4"/>
      <c r="R452" s="4"/>
      <c r="S452" s="4"/>
      <c r="T452" s="4"/>
      <c r="U452" s="4"/>
      <c r="V452" s="4"/>
      <c r="W452" s="4"/>
      <c r="X452" s="4"/>
      <c r="Y452" s="4"/>
      <c r="Z452" s="4"/>
      <c r="AA452" s="4"/>
      <c r="AB452" s="4"/>
      <c r="AC452" s="4"/>
      <c r="AD452" s="4"/>
      <c r="AE452" s="4"/>
      <c r="AF452" s="4"/>
      <c r="AG452" s="4"/>
      <c r="AH452" s="4"/>
      <c r="AI452" s="4"/>
      <c r="AJ452" s="4"/>
      <c r="AK452" s="4"/>
      <c r="AL452" s="4"/>
      <c r="AM452" s="4"/>
      <c r="AN452" s="4"/>
      <c r="AO452" s="4"/>
      <c r="AP452" s="4"/>
    </row>
    <row r="453" spans="1:42" x14ac:dyDescent="0.25">
      <c r="A453" s="7">
        <v>454</v>
      </c>
      <c r="B453" s="8"/>
      <c r="C453" s="9"/>
      <c r="D453" s="9"/>
      <c r="E453" s="9"/>
      <c r="F453" s="9"/>
      <c r="G453" s="9"/>
      <c r="H453" s="9"/>
      <c r="I453" s="9"/>
      <c r="J453" s="9"/>
      <c r="K453" s="9"/>
      <c r="L453" s="9"/>
      <c r="M453" s="9"/>
      <c r="N453" s="9"/>
      <c r="O453" s="9"/>
      <c r="P453" s="9"/>
      <c r="Q453" s="9"/>
      <c r="R453" s="9"/>
      <c r="S453" s="9"/>
      <c r="T453" s="9"/>
      <c r="U453" s="9"/>
      <c r="V453" s="9"/>
      <c r="W453" s="9"/>
      <c r="X453" s="9"/>
      <c r="Y453" s="9"/>
      <c r="Z453" s="9"/>
      <c r="AA453" s="9"/>
      <c r="AB453" s="9"/>
      <c r="AC453" s="9"/>
      <c r="AD453" s="9"/>
      <c r="AE453" s="9"/>
      <c r="AF453" s="9"/>
      <c r="AG453" s="4"/>
      <c r="AH453" s="4"/>
      <c r="AI453" s="4"/>
      <c r="AJ453" s="4"/>
      <c r="AK453" s="4"/>
      <c r="AL453" s="4"/>
      <c r="AM453" s="4"/>
      <c r="AN453" s="4"/>
      <c r="AO453" s="4"/>
      <c r="AP453" s="4"/>
    </row>
    <row r="454" spans="1:42" x14ac:dyDescent="0.25">
      <c r="A454" s="6">
        <v>455</v>
      </c>
      <c r="B454" s="5"/>
      <c r="C454" s="4"/>
      <c r="D454" s="4"/>
      <c r="E454" s="4"/>
      <c r="F454" s="4"/>
      <c r="G454" s="4"/>
      <c r="H454" s="4"/>
      <c r="I454" s="4"/>
      <c r="J454" s="4"/>
      <c r="K454" s="4"/>
      <c r="L454" s="4"/>
      <c r="M454" s="4"/>
      <c r="N454" s="4"/>
      <c r="O454" s="4"/>
      <c r="P454" s="4"/>
      <c r="Q454" s="4"/>
      <c r="R454" s="4"/>
      <c r="S454" s="4"/>
      <c r="T454" s="4"/>
      <c r="U454" s="4"/>
      <c r="V454" s="4"/>
      <c r="W454" s="4"/>
      <c r="X454" s="4"/>
      <c r="Y454" s="4"/>
      <c r="Z454" s="4"/>
      <c r="AA454" s="4"/>
      <c r="AB454" s="4"/>
      <c r="AC454" s="4"/>
      <c r="AD454" s="4"/>
      <c r="AE454" s="4"/>
      <c r="AF454" s="4"/>
      <c r="AG454" s="4"/>
      <c r="AH454" s="4"/>
      <c r="AI454" s="4"/>
      <c r="AJ454" s="4"/>
      <c r="AK454" s="4"/>
      <c r="AL454" s="4"/>
      <c r="AM454" s="4"/>
      <c r="AN454" s="4"/>
      <c r="AO454" s="4"/>
      <c r="AP454" s="4"/>
    </row>
    <row r="455" spans="1:42" x14ac:dyDescent="0.25">
      <c r="A455" s="7">
        <v>456</v>
      </c>
      <c r="B455" s="8"/>
      <c r="C455" s="9"/>
      <c r="D455" s="9"/>
      <c r="E455" s="9"/>
      <c r="F455" s="9"/>
      <c r="G455" s="9"/>
      <c r="H455" s="9"/>
      <c r="I455" s="9"/>
      <c r="J455" s="9"/>
      <c r="K455" s="9"/>
      <c r="L455" s="9"/>
      <c r="M455" s="9"/>
      <c r="N455" s="9"/>
      <c r="O455" s="9"/>
      <c r="P455" s="9"/>
      <c r="Q455" s="9"/>
      <c r="R455" s="9"/>
      <c r="S455" s="9"/>
      <c r="T455" s="9"/>
      <c r="U455" s="9"/>
      <c r="V455" s="9"/>
      <c r="W455" s="9"/>
      <c r="X455" s="9"/>
      <c r="Y455" s="9"/>
      <c r="Z455" s="9"/>
      <c r="AA455" s="9"/>
      <c r="AB455" s="9"/>
      <c r="AC455" s="9"/>
      <c r="AD455" s="9"/>
      <c r="AE455" s="9"/>
      <c r="AF455" s="9"/>
      <c r="AG455" s="4"/>
      <c r="AH455" s="4"/>
      <c r="AI455" s="4"/>
      <c r="AJ455" s="4"/>
      <c r="AK455" s="4"/>
      <c r="AL455" s="4"/>
      <c r="AM455" s="4"/>
      <c r="AN455" s="4"/>
      <c r="AO455" s="4"/>
      <c r="AP455" s="4"/>
    </row>
    <row r="456" spans="1:42" x14ac:dyDescent="0.25">
      <c r="A456" s="6">
        <v>457</v>
      </c>
      <c r="B456" s="5"/>
      <c r="C456" s="4"/>
      <c r="D456" s="4"/>
      <c r="E456" s="4"/>
      <c r="F456" s="4"/>
      <c r="G456" s="4"/>
      <c r="H456" s="4"/>
      <c r="I456" s="4"/>
      <c r="J456" s="4"/>
      <c r="K456" s="4"/>
      <c r="L456" s="4"/>
      <c r="M456" s="4"/>
      <c r="N456" s="4"/>
      <c r="O456" s="4"/>
      <c r="P456" s="4"/>
      <c r="Q456" s="4"/>
      <c r="R456" s="4"/>
      <c r="S456" s="4"/>
      <c r="T456" s="4"/>
      <c r="U456" s="4"/>
      <c r="V456" s="4"/>
      <c r="W456" s="4"/>
      <c r="X456" s="4"/>
      <c r="Y456" s="4"/>
      <c r="Z456" s="4"/>
      <c r="AA456" s="4"/>
      <c r="AB456" s="4"/>
      <c r="AC456" s="4"/>
      <c r="AD456" s="4"/>
      <c r="AE456" s="4"/>
      <c r="AF456" s="4"/>
      <c r="AG456" s="4"/>
      <c r="AH456" s="4"/>
      <c r="AI456" s="4"/>
      <c r="AJ456" s="4"/>
      <c r="AK456" s="4"/>
      <c r="AL456" s="4"/>
      <c r="AM456" s="4"/>
      <c r="AN456" s="4"/>
      <c r="AO456" s="4"/>
      <c r="AP456" s="4"/>
    </row>
    <row r="457" spans="1:42" x14ac:dyDescent="0.25">
      <c r="A457" s="7">
        <v>458</v>
      </c>
      <c r="B457" s="8"/>
      <c r="C457" s="9"/>
      <c r="D457" s="9"/>
      <c r="E457" s="9"/>
      <c r="F457" s="9"/>
      <c r="G457" s="9"/>
      <c r="H457" s="9"/>
      <c r="I457" s="9"/>
      <c r="J457" s="9"/>
      <c r="K457" s="9"/>
      <c r="L457" s="9"/>
      <c r="M457" s="9"/>
      <c r="N457" s="9"/>
      <c r="O457" s="9"/>
      <c r="P457" s="9"/>
      <c r="Q457" s="9"/>
      <c r="R457" s="9"/>
      <c r="S457" s="9"/>
      <c r="T457" s="9"/>
      <c r="U457" s="9"/>
      <c r="V457" s="9"/>
      <c r="W457" s="9"/>
      <c r="X457" s="9"/>
      <c r="Y457" s="9"/>
      <c r="Z457" s="9"/>
      <c r="AA457" s="9"/>
      <c r="AB457" s="9"/>
      <c r="AC457" s="9"/>
      <c r="AD457" s="9"/>
      <c r="AE457" s="9"/>
      <c r="AF457" s="9"/>
      <c r="AG457" s="4"/>
      <c r="AH457" s="4"/>
      <c r="AI457" s="4"/>
      <c r="AJ457" s="4"/>
      <c r="AK457" s="4"/>
      <c r="AL457" s="4"/>
      <c r="AM457" s="4"/>
      <c r="AN457" s="4"/>
      <c r="AO457" s="4"/>
      <c r="AP457" s="4"/>
    </row>
    <row r="458" spans="1:42" x14ac:dyDescent="0.25">
      <c r="A458" s="6">
        <v>459</v>
      </c>
      <c r="B458" s="5"/>
      <c r="C458" s="4"/>
      <c r="D458" s="4"/>
      <c r="E458" s="4"/>
      <c r="F458" s="4"/>
      <c r="G458" s="4"/>
      <c r="H458" s="4"/>
      <c r="I458" s="4"/>
      <c r="J458" s="4"/>
      <c r="K458" s="4"/>
      <c r="L458" s="4"/>
      <c r="M458" s="4"/>
      <c r="N458" s="4"/>
      <c r="O458" s="4"/>
      <c r="P458" s="4"/>
      <c r="Q458" s="4"/>
      <c r="R458" s="4"/>
      <c r="S458" s="4"/>
      <c r="T458" s="4"/>
      <c r="U458" s="4"/>
      <c r="V458" s="4"/>
      <c r="W458" s="4"/>
      <c r="X458" s="4"/>
      <c r="Y458" s="4"/>
      <c r="Z458" s="4"/>
      <c r="AA458" s="4"/>
      <c r="AB458" s="4"/>
      <c r="AC458" s="4"/>
      <c r="AD458" s="4"/>
      <c r="AE458" s="4"/>
      <c r="AF458" s="4"/>
      <c r="AG458" s="4"/>
      <c r="AH458" s="4"/>
      <c r="AI458" s="4"/>
      <c r="AJ458" s="4"/>
      <c r="AK458" s="4"/>
      <c r="AL458" s="4"/>
      <c r="AM458" s="4"/>
      <c r="AN458" s="4"/>
      <c r="AO458" s="4"/>
      <c r="AP458" s="4"/>
    </row>
    <row r="459" spans="1:42" x14ac:dyDescent="0.25">
      <c r="A459" s="7">
        <v>460</v>
      </c>
      <c r="B459" s="8"/>
      <c r="C459" s="9"/>
      <c r="D459" s="9"/>
      <c r="E459" s="9"/>
      <c r="F459" s="9"/>
      <c r="G459" s="9"/>
      <c r="H459" s="9"/>
      <c r="I459" s="9"/>
      <c r="J459" s="9"/>
      <c r="K459" s="9"/>
      <c r="L459" s="9"/>
      <c r="M459" s="9"/>
      <c r="N459" s="9"/>
      <c r="O459" s="9"/>
      <c r="P459" s="9"/>
      <c r="Q459" s="9"/>
      <c r="R459" s="9"/>
      <c r="S459" s="9"/>
      <c r="T459" s="9"/>
      <c r="U459" s="9"/>
      <c r="V459" s="9"/>
      <c r="W459" s="9"/>
      <c r="X459" s="9"/>
      <c r="Y459" s="9"/>
      <c r="Z459" s="9"/>
      <c r="AA459" s="9"/>
      <c r="AB459" s="9"/>
      <c r="AC459" s="9"/>
      <c r="AD459" s="9"/>
      <c r="AE459" s="9"/>
      <c r="AF459" s="9"/>
      <c r="AG459" s="4"/>
      <c r="AH459" s="4"/>
      <c r="AI459" s="4"/>
      <c r="AJ459" s="4"/>
      <c r="AK459" s="4"/>
      <c r="AL459" s="4"/>
      <c r="AM459" s="4"/>
      <c r="AN459" s="4"/>
      <c r="AO459" s="4"/>
      <c r="AP459" s="4"/>
    </row>
    <row r="460" spans="1:42" x14ac:dyDescent="0.25">
      <c r="A460" s="6">
        <v>461</v>
      </c>
      <c r="B460" s="5"/>
      <c r="C460" s="4"/>
      <c r="D460" s="4"/>
      <c r="E460" s="4"/>
      <c r="F460" s="4"/>
      <c r="G460" s="4"/>
      <c r="H460" s="4"/>
      <c r="I460" s="4"/>
      <c r="J460" s="4"/>
      <c r="K460" s="4"/>
      <c r="L460" s="4"/>
      <c r="M460" s="4"/>
      <c r="N460" s="4"/>
      <c r="O460" s="4"/>
      <c r="P460" s="4"/>
      <c r="Q460" s="4"/>
      <c r="R460" s="4"/>
      <c r="S460" s="4"/>
      <c r="T460" s="4"/>
      <c r="U460" s="4"/>
      <c r="V460" s="4"/>
      <c r="W460" s="4"/>
      <c r="X460" s="4"/>
      <c r="Y460" s="4"/>
      <c r="Z460" s="4"/>
      <c r="AA460" s="4"/>
      <c r="AB460" s="4"/>
      <c r="AC460" s="4"/>
      <c r="AD460" s="4"/>
      <c r="AE460" s="4"/>
      <c r="AF460" s="4"/>
      <c r="AG460" s="4"/>
      <c r="AH460" s="4"/>
      <c r="AI460" s="4"/>
      <c r="AJ460" s="4"/>
      <c r="AK460" s="4"/>
      <c r="AL460" s="4"/>
      <c r="AM460" s="4"/>
      <c r="AN460" s="4"/>
      <c r="AO460" s="4"/>
      <c r="AP460" s="4"/>
    </row>
    <row r="461" spans="1:42" x14ac:dyDescent="0.25">
      <c r="A461" s="7">
        <v>462</v>
      </c>
      <c r="B461" s="8"/>
      <c r="C461" s="9"/>
      <c r="D461" s="9"/>
      <c r="E461" s="9"/>
      <c r="F461" s="9"/>
      <c r="G461" s="9"/>
      <c r="H461" s="9"/>
      <c r="I461" s="9"/>
      <c r="J461" s="9"/>
      <c r="K461" s="9"/>
      <c r="L461" s="9"/>
      <c r="M461" s="9"/>
      <c r="N461" s="9"/>
      <c r="O461" s="9"/>
      <c r="P461" s="9"/>
      <c r="Q461" s="9"/>
      <c r="R461" s="9"/>
      <c r="S461" s="9"/>
      <c r="T461" s="9"/>
      <c r="U461" s="9"/>
      <c r="V461" s="9"/>
      <c r="W461" s="9"/>
      <c r="X461" s="9"/>
      <c r="Y461" s="9"/>
      <c r="Z461" s="9"/>
      <c r="AA461" s="9"/>
      <c r="AB461" s="9"/>
      <c r="AC461" s="9"/>
      <c r="AD461" s="9"/>
      <c r="AE461" s="9"/>
      <c r="AF461" s="9"/>
      <c r="AG461" s="4"/>
      <c r="AH461" s="4"/>
      <c r="AI461" s="4"/>
      <c r="AJ461" s="4"/>
      <c r="AK461" s="4"/>
      <c r="AL461" s="4"/>
      <c r="AM461" s="4"/>
      <c r="AN461" s="4"/>
      <c r="AO461" s="4"/>
      <c r="AP461" s="4"/>
    </row>
    <row r="462" spans="1:42" x14ac:dyDescent="0.25">
      <c r="A462" s="6">
        <v>463</v>
      </c>
      <c r="B462" s="5"/>
      <c r="C462" s="4"/>
      <c r="D462" s="4"/>
      <c r="E462" s="4"/>
      <c r="F462" s="4"/>
      <c r="G462" s="4"/>
      <c r="H462" s="4"/>
      <c r="I462" s="4"/>
      <c r="J462" s="4"/>
      <c r="K462" s="4"/>
      <c r="L462" s="4"/>
      <c r="M462" s="4"/>
      <c r="N462" s="4"/>
      <c r="O462" s="4"/>
      <c r="P462" s="4"/>
      <c r="Q462" s="4"/>
      <c r="R462" s="4"/>
      <c r="S462" s="4"/>
      <c r="T462" s="4"/>
      <c r="U462" s="4"/>
      <c r="V462" s="4"/>
      <c r="W462" s="4"/>
      <c r="X462" s="4"/>
      <c r="Y462" s="4"/>
      <c r="Z462" s="4"/>
      <c r="AA462" s="4"/>
      <c r="AB462" s="4"/>
      <c r="AC462" s="4"/>
      <c r="AD462" s="4"/>
      <c r="AE462" s="4"/>
      <c r="AF462" s="4"/>
      <c r="AG462" s="4"/>
      <c r="AH462" s="4"/>
      <c r="AI462" s="4"/>
      <c r="AJ462" s="4"/>
      <c r="AK462" s="4"/>
      <c r="AL462" s="4"/>
      <c r="AM462" s="4"/>
      <c r="AN462" s="4"/>
      <c r="AO462" s="4"/>
      <c r="AP462" s="4"/>
    </row>
    <row r="463" spans="1:42" x14ac:dyDescent="0.25">
      <c r="A463" s="7">
        <v>464</v>
      </c>
      <c r="B463" s="8"/>
      <c r="C463" s="9"/>
      <c r="D463" s="9"/>
      <c r="E463" s="9"/>
      <c r="F463" s="9"/>
      <c r="G463" s="9"/>
      <c r="H463" s="9"/>
      <c r="I463" s="9"/>
      <c r="J463" s="9"/>
      <c r="K463" s="9"/>
      <c r="L463" s="9"/>
      <c r="M463" s="9"/>
      <c r="N463" s="9"/>
      <c r="O463" s="9"/>
      <c r="P463" s="9"/>
      <c r="Q463" s="9"/>
      <c r="R463" s="9"/>
      <c r="S463" s="9"/>
      <c r="T463" s="9"/>
      <c r="U463" s="9"/>
      <c r="V463" s="9"/>
      <c r="W463" s="9"/>
      <c r="X463" s="9"/>
      <c r="Y463" s="9"/>
      <c r="Z463" s="9"/>
      <c r="AA463" s="9"/>
      <c r="AB463" s="9"/>
      <c r="AC463" s="9"/>
      <c r="AD463" s="9"/>
      <c r="AE463" s="9"/>
      <c r="AF463" s="9"/>
      <c r="AG463" s="4"/>
      <c r="AH463" s="4"/>
      <c r="AI463" s="4"/>
      <c r="AJ463" s="4"/>
      <c r="AK463" s="4"/>
      <c r="AL463" s="4"/>
      <c r="AM463" s="4"/>
      <c r="AN463" s="4"/>
      <c r="AO463" s="4"/>
      <c r="AP463" s="4"/>
    </row>
    <row r="464" spans="1:42" x14ac:dyDescent="0.25">
      <c r="A464" s="6">
        <v>465</v>
      </c>
      <c r="B464" s="5"/>
      <c r="C464" s="4"/>
      <c r="D464" s="4"/>
      <c r="E464" s="4"/>
      <c r="F464" s="4"/>
      <c r="G464" s="4"/>
      <c r="H464" s="4"/>
      <c r="I464" s="4"/>
      <c r="J464" s="4"/>
      <c r="K464" s="4"/>
      <c r="L464" s="4"/>
      <c r="M464" s="4"/>
      <c r="N464" s="4"/>
      <c r="O464" s="4"/>
      <c r="P464" s="4"/>
      <c r="Q464" s="4"/>
      <c r="R464" s="4"/>
      <c r="S464" s="4"/>
      <c r="T464" s="4"/>
      <c r="U464" s="4"/>
      <c r="V464" s="4"/>
      <c r="W464" s="4"/>
      <c r="X464" s="4"/>
      <c r="Y464" s="4"/>
      <c r="Z464" s="4"/>
      <c r="AA464" s="4"/>
      <c r="AB464" s="4"/>
      <c r="AC464" s="4"/>
      <c r="AD464" s="4"/>
      <c r="AE464" s="4"/>
      <c r="AF464" s="4"/>
      <c r="AG464" s="4"/>
      <c r="AH464" s="4"/>
      <c r="AI464" s="4"/>
      <c r="AJ464" s="4"/>
      <c r="AK464" s="4"/>
      <c r="AL464" s="4"/>
      <c r="AM464" s="4"/>
      <c r="AN464" s="4"/>
      <c r="AO464" s="4"/>
      <c r="AP464" s="4"/>
    </row>
    <row r="465" spans="1:42" x14ac:dyDescent="0.25">
      <c r="A465" s="7">
        <v>466</v>
      </c>
      <c r="B465" s="8"/>
      <c r="C465" s="9"/>
      <c r="D465" s="9"/>
      <c r="E465" s="9"/>
      <c r="F465" s="9"/>
      <c r="G465" s="9"/>
      <c r="H465" s="9"/>
      <c r="I465" s="9"/>
      <c r="J465" s="9"/>
      <c r="K465" s="9"/>
      <c r="L465" s="9"/>
      <c r="M465" s="9"/>
      <c r="N465" s="9"/>
      <c r="O465" s="9"/>
      <c r="P465" s="9"/>
      <c r="Q465" s="9"/>
      <c r="R465" s="9"/>
      <c r="S465" s="9"/>
      <c r="T465" s="9"/>
      <c r="U465" s="9"/>
      <c r="V465" s="9"/>
      <c r="W465" s="9"/>
      <c r="X465" s="9"/>
      <c r="Y465" s="9"/>
      <c r="Z465" s="9"/>
      <c r="AA465" s="9"/>
      <c r="AB465" s="9"/>
      <c r="AC465" s="9"/>
      <c r="AD465" s="9"/>
      <c r="AE465" s="9"/>
      <c r="AF465" s="9"/>
      <c r="AG465" s="4"/>
      <c r="AH465" s="4"/>
      <c r="AI465" s="4"/>
      <c r="AJ465" s="4"/>
      <c r="AK465" s="4"/>
      <c r="AL465" s="4"/>
      <c r="AM465" s="4"/>
      <c r="AN465" s="4"/>
      <c r="AO465" s="4"/>
      <c r="AP465" s="4"/>
    </row>
    <row r="466" spans="1:42" x14ac:dyDescent="0.25">
      <c r="A466" s="6">
        <v>467</v>
      </c>
      <c r="B466" s="5"/>
      <c r="C466" s="4"/>
      <c r="D466" s="4"/>
      <c r="E466" s="4"/>
      <c r="F466" s="4"/>
      <c r="G466" s="4"/>
      <c r="H466" s="4"/>
      <c r="I466" s="4"/>
      <c r="J466" s="4"/>
      <c r="K466" s="4"/>
      <c r="L466" s="4"/>
      <c r="M466" s="4"/>
      <c r="N466" s="4"/>
      <c r="O466" s="4"/>
      <c r="P466" s="4"/>
      <c r="Q466" s="4"/>
      <c r="R466" s="4"/>
      <c r="S466" s="4"/>
      <c r="T466" s="4"/>
      <c r="U466" s="4"/>
      <c r="V466" s="4"/>
      <c r="W466" s="4"/>
      <c r="X466" s="4"/>
      <c r="Y466" s="4"/>
      <c r="Z466" s="4"/>
      <c r="AA466" s="4"/>
      <c r="AB466" s="4"/>
      <c r="AC466" s="4"/>
      <c r="AD466" s="4"/>
      <c r="AE466" s="4"/>
      <c r="AF466" s="4"/>
      <c r="AG466" s="4"/>
      <c r="AH466" s="4"/>
      <c r="AI466" s="4"/>
      <c r="AJ466" s="4"/>
      <c r="AK466" s="4"/>
      <c r="AL466" s="4"/>
      <c r="AM466" s="4"/>
      <c r="AN466" s="4"/>
      <c r="AO466" s="4"/>
      <c r="AP466" s="4"/>
    </row>
    <row r="467" spans="1:42" x14ac:dyDescent="0.25">
      <c r="A467" s="7">
        <v>468</v>
      </c>
      <c r="B467" s="8"/>
      <c r="C467" s="9"/>
      <c r="D467" s="9"/>
      <c r="E467" s="9"/>
      <c r="F467" s="9"/>
      <c r="G467" s="9"/>
      <c r="H467" s="9"/>
      <c r="I467" s="9"/>
      <c r="J467" s="9"/>
      <c r="K467" s="9"/>
      <c r="L467" s="9"/>
      <c r="M467" s="9"/>
      <c r="N467" s="9"/>
      <c r="O467" s="9"/>
      <c r="P467" s="9"/>
      <c r="Q467" s="9"/>
      <c r="R467" s="9"/>
      <c r="S467" s="9"/>
      <c r="T467" s="9"/>
      <c r="U467" s="9"/>
      <c r="V467" s="9"/>
      <c r="W467" s="9"/>
      <c r="X467" s="9"/>
      <c r="Y467" s="9"/>
      <c r="Z467" s="9"/>
      <c r="AA467" s="9"/>
      <c r="AB467" s="9"/>
      <c r="AC467" s="9"/>
      <c r="AD467" s="9"/>
      <c r="AE467" s="9"/>
      <c r="AF467" s="9"/>
      <c r="AG467" s="4"/>
      <c r="AH467" s="4"/>
      <c r="AI467" s="4"/>
      <c r="AJ467" s="4"/>
      <c r="AK467" s="4"/>
      <c r="AL467" s="4"/>
      <c r="AM467" s="4"/>
      <c r="AN467" s="4"/>
      <c r="AO467" s="4"/>
      <c r="AP467" s="4"/>
    </row>
    <row r="468" spans="1:42" x14ac:dyDescent="0.25">
      <c r="A468" s="6">
        <v>469</v>
      </c>
      <c r="B468" s="5"/>
      <c r="C468" s="4"/>
      <c r="D468" s="4"/>
      <c r="E468" s="4"/>
      <c r="F468" s="4"/>
      <c r="G468" s="4"/>
      <c r="H468" s="4"/>
      <c r="I468" s="4"/>
      <c r="J468" s="4"/>
      <c r="K468" s="4"/>
      <c r="L468" s="4"/>
      <c r="M468" s="4"/>
      <c r="N468" s="4"/>
      <c r="O468" s="4"/>
      <c r="P468" s="4"/>
      <c r="Q468" s="4"/>
      <c r="R468" s="4"/>
      <c r="S468" s="4"/>
      <c r="T468" s="4"/>
      <c r="U468" s="4"/>
      <c r="V468" s="4"/>
      <c r="W468" s="4"/>
      <c r="X468" s="4"/>
      <c r="Y468" s="4"/>
      <c r="Z468" s="4"/>
      <c r="AA468" s="4"/>
      <c r="AB468" s="4"/>
      <c r="AC468" s="4"/>
      <c r="AD468" s="4"/>
      <c r="AE468" s="4"/>
      <c r="AF468" s="4"/>
      <c r="AG468" s="4"/>
      <c r="AH468" s="4"/>
      <c r="AI468" s="4"/>
      <c r="AJ468" s="4"/>
      <c r="AK468" s="4"/>
      <c r="AL468" s="4"/>
      <c r="AM468" s="4"/>
      <c r="AN468" s="4"/>
      <c r="AO468" s="4"/>
      <c r="AP468" s="4"/>
    </row>
    <row r="469" spans="1:42" x14ac:dyDescent="0.25">
      <c r="A469" s="7">
        <v>470</v>
      </c>
      <c r="B469" s="8"/>
      <c r="C469" s="9"/>
      <c r="D469" s="9"/>
      <c r="E469" s="9"/>
      <c r="F469" s="9"/>
      <c r="G469" s="9"/>
      <c r="H469" s="9"/>
      <c r="I469" s="9"/>
      <c r="J469" s="9"/>
      <c r="K469" s="9"/>
      <c r="L469" s="9"/>
      <c r="M469" s="9"/>
      <c r="N469" s="9"/>
      <c r="O469" s="9"/>
      <c r="P469" s="9"/>
      <c r="Q469" s="9"/>
      <c r="R469" s="9"/>
      <c r="S469" s="9"/>
      <c r="T469" s="9"/>
      <c r="U469" s="9"/>
      <c r="V469" s="9"/>
      <c r="W469" s="9"/>
      <c r="X469" s="9"/>
      <c r="Y469" s="9"/>
      <c r="Z469" s="9"/>
      <c r="AA469" s="9"/>
      <c r="AB469" s="9"/>
      <c r="AC469" s="9"/>
      <c r="AD469" s="9"/>
      <c r="AE469" s="9"/>
      <c r="AF469" s="9"/>
      <c r="AG469" s="4"/>
      <c r="AH469" s="4"/>
      <c r="AI469" s="4"/>
      <c r="AJ469" s="4"/>
      <c r="AK469" s="4"/>
      <c r="AL469" s="4"/>
      <c r="AM469" s="4"/>
      <c r="AN469" s="4"/>
      <c r="AO469" s="4"/>
      <c r="AP469" s="4"/>
    </row>
    <row r="470" spans="1:42" x14ac:dyDescent="0.25">
      <c r="A470" s="6">
        <v>471</v>
      </c>
      <c r="B470" s="5"/>
      <c r="C470" s="4"/>
      <c r="D470" s="4"/>
      <c r="E470" s="4"/>
      <c r="F470" s="4"/>
      <c r="G470" s="4"/>
      <c r="H470" s="4"/>
      <c r="I470" s="4"/>
      <c r="J470" s="4"/>
      <c r="K470" s="4"/>
      <c r="L470" s="4"/>
      <c r="M470" s="4"/>
      <c r="N470" s="4"/>
      <c r="O470" s="4"/>
      <c r="P470" s="4"/>
      <c r="Q470" s="4"/>
      <c r="R470" s="4"/>
      <c r="S470" s="4"/>
      <c r="T470" s="4"/>
      <c r="U470" s="4"/>
      <c r="V470" s="4"/>
      <c r="W470" s="4"/>
      <c r="X470" s="4"/>
      <c r="Y470" s="4"/>
      <c r="Z470" s="4"/>
      <c r="AA470" s="4"/>
      <c r="AB470" s="4"/>
      <c r="AC470" s="4"/>
      <c r="AD470" s="4"/>
      <c r="AE470" s="4"/>
      <c r="AF470" s="4"/>
      <c r="AG470" s="4"/>
      <c r="AH470" s="4"/>
      <c r="AI470" s="4"/>
      <c r="AJ470" s="4"/>
      <c r="AK470" s="4"/>
      <c r="AL470" s="4"/>
      <c r="AM470" s="4"/>
      <c r="AN470" s="4"/>
      <c r="AO470" s="4"/>
      <c r="AP470" s="4"/>
    </row>
    <row r="471" spans="1:42" x14ac:dyDescent="0.25">
      <c r="A471" s="7">
        <v>472</v>
      </c>
      <c r="B471" s="8"/>
      <c r="C471" s="9"/>
      <c r="D471" s="9"/>
      <c r="E471" s="9"/>
      <c r="F471" s="9"/>
      <c r="G471" s="9"/>
      <c r="H471" s="9"/>
      <c r="I471" s="9"/>
      <c r="J471" s="9"/>
      <c r="K471" s="9"/>
      <c r="L471" s="9"/>
      <c r="M471" s="9"/>
      <c r="N471" s="9"/>
      <c r="O471" s="9"/>
      <c r="P471" s="9"/>
      <c r="Q471" s="9"/>
      <c r="R471" s="9"/>
      <c r="S471" s="9"/>
      <c r="T471" s="9"/>
      <c r="U471" s="9"/>
      <c r="V471" s="9"/>
      <c r="W471" s="9"/>
      <c r="X471" s="9"/>
      <c r="Y471" s="9"/>
      <c r="Z471" s="9"/>
      <c r="AA471" s="9"/>
      <c r="AB471" s="9"/>
      <c r="AC471" s="9"/>
      <c r="AD471" s="9"/>
      <c r="AE471" s="9"/>
      <c r="AF471" s="9"/>
      <c r="AG471" s="4"/>
      <c r="AH471" s="4"/>
      <c r="AI471" s="4"/>
      <c r="AJ471" s="4"/>
      <c r="AK471" s="4"/>
      <c r="AL471" s="4"/>
      <c r="AM471" s="4"/>
      <c r="AN471" s="4"/>
      <c r="AO471" s="4"/>
      <c r="AP471" s="4"/>
    </row>
    <row r="472" spans="1:42" x14ac:dyDescent="0.25">
      <c r="A472" s="6">
        <v>473</v>
      </c>
      <c r="B472" s="5"/>
      <c r="C472" s="4"/>
      <c r="D472" s="4"/>
      <c r="E472" s="4"/>
      <c r="F472" s="4"/>
      <c r="G472" s="4"/>
      <c r="H472" s="4"/>
      <c r="I472" s="4"/>
      <c r="J472" s="4"/>
      <c r="K472" s="4"/>
      <c r="L472" s="4"/>
      <c r="M472" s="4"/>
      <c r="N472" s="4"/>
      <c r="O472" s="4"/>
      <c r="P472" s="4"/>
      <c r="Q472" s="4"/>
      <c r="R472" s="4"/>
      <c r="S472" s="4"/>
      <c r="T472" s="4"/>
      <c r="U472" s="4"/>
      <c r="V472" s="4"/>
      <c r="W472" s="4"/>
      <c r="X472" s="4"/>
      <c r="Y472" s="4"/>
      <c r="Z472" s="4"/>
      <c r="AA472" s="4"/>
      <c r="AB472" s="4"/>
      <c r="AC472" s="4"/>
      <c r="AD472" s="4"/>
      <c r="AE472" s="4"/>
      <c r="AF472" s="4"/>
      <c r="AG472" s="4"/>
      <c r="AH472" s="4"/>
      <c r="AI472" s="4"/>
      <c r="AJ472" s="4"/>
      <c r="AK472" s="4"/>
      <c r="AL472" s="4"/>
      <c r="AM472" s="4"/>
      <c r="AN472" s="4"/>
      <c r="AO472" s="4"/>
      <c r="AP472" s="4"/>
    </row>
    <row r="473" spans="1:42" x14ac:dyDescent="0.25">
      <c r="A473" s="7">
        <v>474</v>
      </c>
      <c r="B473" s="8"/>
      <c r="C473" s="9"/>
      <c r="D473" s="9"/>
      <c r="E473" s="9"/>
      <c r="F473" s="9"/>
      <c r="G473" s="9"/>
      <c r="H473" s="9"/>
      <c r="I473" s="9"/>
      <c r="J473" s="9"/>
      <c r="K473" s="9"/>
      <c r="L473" s="9"/>
      <c r="M473" s="9"/>
      <c r="N473" s="9"/>
      <c r="O473" s="9"/>
      <c r="P473" s="9"/>
      <c r="Q473" s="9"/>
      <c r="R473" s="9"/>
      <c r="S473" s="9"/>
      <c r="T473" s="9"/>
      <c r="U473" s="9"/>
      <c r="V473" s="9"/>
      <c r="W473" s="9"/>
      <c r="X473" s="9"/>
      <c r="Y473" s="9"/>
      <c r="Z473" s="9"/>
      <c r="AA473" s="9"/>
      <c r="AB473" s="9"/>
      <c r="AC473" s="9"/>
      <c r="AD473" s="9"/>
      <c r="AE473" s="9"/>
      <c r="AF473" s="9"/>
      <c r="AG473" s="4"/>
      <c r="AH473" s="4"/>
      <c r="AI473" s="4"/>
      <c r="AJ473" s="4"/>
      <c r="AK473" s="4"/>
      <c r="AL473" s="4"/>
      <c r="AM473" s="4"/>
      <c r="AN473" s="4"/>
      <c r="AO473" s="4"/>
      <c r="AP473" s="4"/>
    </row>
    <row r="474" spans="1:42" x14ac:dyDescent="0.25">
      <c r="A474" s="6">
        <v>475</v>
      </c>
      <c r="B474" s="5"/>
      <c r="C474" s="4"/>
      <c r="D474" s="4"/>
      <c r="E474" s="4"/>
      <c r="F474" s="4"/>
      <c r="G474" s="4"/>
      <c r="H474" s="4"/>
      <c r="I474" s="4"/>
      <c r="J474" s="4"/>
      <c r="K474" s="4"/>
      <c r="L474" s="4"/>
      <c r="M474" s="4"/>
      <c r="N474" s="4"/>
      <c r="O474" s="4"/>
      <c r="P474" s="4"/>
      <c r="Q474" s="4"/>
      <c r="R474" s="4"/>
      <c r="S474" s="4"/>
      <c r="T474" s="4"/>
      <c r="U474" s="4"/>
      <c r="V474" s="4"/>
      <c r="W474" s="4"/>
      <c r="X474" s="4"/>
      <c r="Y474" s="4"/>
      <c r="Z474" s="4"/>
      <c r="AA474" s="4"/>
      <c r="AB474" s="4"/>
      <c r="AC474" s="4"/>
      <c r="AD474" s="4"/>
      <c r="AE474" s="4"/>
      <c r="AF474" s="4"/>
      <c r="AG474" s="4"/>
      <c r="AH474" s="4"/>
      <c r="AI474" s="4"/>
      <c r="AJ474" s="4"/>
      <c r="AK474" s="4"/>
      <c r="AL474" s="4"/>
      <c r="AM474" s="4"/>
      <c r="AN474" s="4"/>
      <c r="AO474" s="4"/>
      <c r="AP474" s="4"/>
    </row>
    <row r="475" spans="1:42" x14ac:dyDescent="0.25">
      <c r="A475" s="7">
        <v>476</v>
      </c>
      <c r="B475" s="8"/>
      <c r="C475" s="9"/>
      <c r="D475" s="9"/>
      <c r="E475" s="9"/>
      <c r="F475" s="9"/>
      <c r="G475" s="9"/>
      <c r="H475" s="9"/>
      <c r="I475" s="9"/>
      <c r="J475" s="9"/>
      <c r="K475" s="9"/>
      <c r="L475" s="9"/>
      <c r="M475" s="9"/>
      <c r="N475" s="9"/>
      <c r="O475" s="9"/>
      <c r="P475" s="9"/>
      <c r="Q475" s="9"/>
      <c r="R475" s="9"/>
      <c r="S475" s="9"/>
      <c r="T475" s="9"/>
      <c r="U475" s="9"/>
      <c r="V475" s="9"/>
      <c r="W475" s="9"/>
      <c r="X475" s="9"/>
      <c r="Y475" s="9"/>
      <c r="Z475" s="9"/>
      <c r="AA475" s="9"/>
      <c r="AB475" s="9"/>
      <c r="AC475" s="9"/>
      <c r="AD475" s="9"/>
      <c r="AE475" s="9"/>
      <c r="AF475" s="9"/>
      <c r="AG475" s="4"/>
      <c r="AH475" s="4"/>
      <c r="AI475" s="4"/>
      <c r="AJ475" s="4"/>
      <c r="AK475" s="4"/>
      <c r="AL475" s="4"/>
      <c r="AM475" s="4"/>
      <c r="AN475" s="4"/>
      <c r="AO475" s="4"/>
      <c r="AP475" s="4"/>
    </row>
    <row r="476" spans="1:42" x14ac:dyDescent="0.25">
      <c r="A476" s="6">
        <v>477</v>
      </c>
      <c r="B476" s="5"/>
      <c r="C476" s="4"/>
      <c r="D476" s="4"/>
      <c r="E476" s="4"/>
      <c r="F476" s="4"/>
      <c r="G476" s="4"/>
      <c r="H476" s="4"/>
      <c r="I476" s="4"/>
      <c r="J476" s="4"/>
      <c r="K476" s="4"/>
      <c r="L476" s="4"/>
      <c r="M476" s="4"/>
      <c r="N476" s="4"/>
      <c r="O476" s="4"/>
      <c r="P476" s="4"/>
      <c r="Q476" s="4"/>
      <c r="R476" s="4"/>
      <c r="S476" s="4"/>
      <c r="T476" s="4"/>
      <c r="U476" s="4"/>
      <c r="V476" s="4"/>
      <c r="W476" s="4"/>
      <c r="X476" s="4"/>
      <c r="Y476" s="4"/>
      <c r="Z476" s="4"/>
      <c r="AA476" s="4"/>
      <c r="AB476" s="4"/>
      <c r="AC476" s="4"/>
      <c r="AD476" s="4"/>
      <c r="AE476" s="4"/>
      <c r="AF476" s="4"/>
      <c r="AG476" s="4"/>
      <c r="AH476" s="4"/>
      <c r="AI476" s="4"/>
      <c r="AJ476" s="4"/>
      <c r="AK476" s="4"/>
      <c r="AL476" s="4"/>
      <c r="AM476" s="4"/>
      <c r="AN476" s="4"/>
      <c r="AO476" s="4"/>
      <c r="AP476" s="4"/>
    </row>
    <row r="477" spans="1:42" x14ac:dyDescent="0.25">
      <c r="A477" s="7">
        <v>478</v>
      </c>
      <c r="B477" s="8"/>
      <c r="C477" s="9"/>
      <c r="D477" s="9"/>
      <c r="E477" s="9"/>
      <c r="F477" s="9"/>
      <c r="G477" s="9"/>
      <c r="H477" s="9"/>
      <c r="I477" s="9"/>
      <c r="J477" s="9"/>
      <c r="K477" s="9"/>
      <c r="L477" s="9"/>
      <c r="M477" s="9"/>
      <c r="N477" s="9"/>
      <c r="O477" s="9"/>
      <c r="P477" s="9"/>
      <c r="Q477" s="9"/>
      <c r="R477" s="9"/>
      <c r="S477" s="9"/>
      <c r="T477" s="9"/>
      <c r="U477" s="9"/>
      <c r="V477" s="9"/>
      <c r="W477" s="9"/>
      <c r="X477" s="9"/>
      <c r="Y477" s="9"/>
      <c r="Z477" s="9"/>
      <c r="AA477" s="9"/>
      <c r="AB477" s="9"/>
      <c r="AC477" s="9"/>
      <c r="AD477" s="9"/>
      <c r="AE477" s="9"/>
      <c r="AF477" s="9"/>
      <c r="AG477" s="4"/>
      <c r="AH477" s="4"/>
      <c r="AI477" s="4"/>
      <c r="AJ477" s="4"/>
      <c r="AK477" s="4"/>
      <c r="AL477" s="4"/>
      <c r="AM477" s="4"/>
      <c r="AN477" s="4"/>
      <c r="AO477" s="4"/>
      <c r="AP477" s="4"/>
    </row>
    <row r="478" spans="1:42" x14ac:dyDescent="0.25">
      <c r="A478" s="6">
        <v>479</v>
      </c>
      <c r="B478" s="5"/>
      <c r="C478" s="4"/>
      <c r="D478" s="4"/>
      <c r="E478" s="4"/>
      <c r="F478" s="4"/>
      <c r="G478" s="4"/>
      <c r="H478" s="4"/>
      <c r="I478" s="4"/>
      <c r="J478" s="4"/>
      <c r="K478" s="4"/>
      <c r="L478" s="4"/>
      <c r="M478" s="4"/>
      <c r="N478" s="4"/>
      <c r="O478" s="4"/>
      <c r="P478" s="4"/>
      <c r="Q478" s="4"/>
      <c r="R478" s="4"/>
      <c r="S478" s="4"/>
      <c r="T478" s="4"/>
      <c r="U478" s="4"/>
      <c r="V478" s="4"/>
      <c r="W478" s="4"/>
      <c r="X478" s="4"/>
      <c r="Y478" s="4"/>
      <c r="Z478" s="4"/>
      <c r="AA478" s="4"/>
      <c r="AB478" s="4"/>
      <c r="AC478" s="4"/>
      <c r="AD478" s="4"/>
      <c r="AE478" s="4"/>
      <c r="AF478" s="4"/>
      <c r="AG478" s="4"/>
      <c r="AH478" s="4"/>
      <c r="AI478" s="4"/>
      <c r="AJ478" s="4"/>
      <c r="AK478" s="4"/>
      <c r="AL478" s="4"/>
      <c r="AM478" s="4"/>
      <c r="AN478" s="4"/>
      <c r="AO478" s="4"/>
      <c r="AP478" s="4"/>
    </row>
    <row r="479" spans="1:42" x14ac:dyDescent="0.25">
      <c r="A479" s="7">
        <v>480</v>
      </c>
      <c r="B479" s="8"/>
      <c r="C479" s="9"/>
      <c r="D479" s="9"/>
      <c r="E479" s="9"/>
      <c r="F479" s="9"/>
      <c r="G479" s="9"/>
      <c r="H479" s="9"/>
      <c r="I479" s="9"/>
      <c r="J479" s="9"/>
      <c r="K479" s="9"/>
      <c r="L479" s="9"/>
      <c r="M479" s="9"/>
      <c r="N479" s="9"/>
      <c r="O479" s="9"/>
      <c r="P479" s="9"/>
      <c r="Q479" s="9"/>
      <c r="R479" s="9"/>
      <c r="S479" s="9"/>
      <c r="T479" s="9"/>
      <c r="U479" s="9"/>
      <c r="V479" s="9"/>
      <c r="W479" s="9"/>
      <c r="X479" s="9"/>
      <c r="Y479" s="9"/>
      <c r="Z479" s="9"/>
      <c r="AA479" s="9"/>
      <c r="AB479" s="9"/>
      <c r="AC479" s="9"/>
      <c r="AD479" s="9"/>
      <c r="AE479" s="9"/>
      <c r="AF479" s="9"/>
      <c r="AG479" s="4"/>
      <c r="AH479" s="4"/>
      <c r="AI479" s="4"/>
      <c r="AJ479" s="4"/>
      <c r="AK479" s="4"/>
      <c r="AL479" s="4"/>
      <c r="AM479" s="4"/>
      <c r="AN479" s="4"/>
      <c r="AO479" s="4"/>
      <c r="AP479" s="4"/>
    </row>
    <row r="480" spans="1:42" x14ac:dyDescent="0.25">
      <c r="A480" s="6">
        <v>481</v>
      </c>
      <c r="B480" s="5"/>
      <c r="C480" s="4"/>
      <c r="D480" s="4"/>
      <c r="E480" s="4"/>
      <c r="F480" s="4"/>
      <c r="G480" s="4"/>
      <c r="H480" s="4"/>
      <c r="I480" s="4"/>
      <c r="J480" s="4"/>
      <c r="K480" s="4"/>
      <c r="L480" s="4"/>
      <c r="M480" s="4"/>
      <c r="N480" s="4"/>
      <c r="O480" s="4"/>
      <c r="P480" s="4"/>
      <c r="Q480" s="4"/>
      <c r="R480" s="4"/>
      <c r="S480" s="4"/>
      <c r="T480" s="4"/>
      <c r="U480" s="4"/>
      <c r="V480" s="4"/>
      <c r="W480" s="4"/>
      <c r="X480" s="4"/>
      <c r="Y480" s="4"/>
      <c r="Z480" s="4"/>
      <c r="AA480" s="4"/>
      <c r="AB480" s="4"/>
      <c r="AC480" s="4"/>
      <c r="AD480" s="4"/>
      <c r="AE480" s="4"/>
      <c r="AF480" s="4"/>
      <c r="AG480" s="4"/>
      <c r="AH480" s="4"/>
      <c r="AI480" s="4"/>
      <c r="AJ480" s="4"/>
      <c r="AK480" s="4"/>
      <c r="AL480" s="4"/>
      <c r="AM480" s="4"/>
      <c r="AN480" s="4"/>
      <c r="AO480" s="4"/>
      <c r="AP480" s="4"/>
    </row>
    <row r="481" spans="1:42" x14ac:dyDescent="0.25">
      <c r="A481" s="7">
        <v>482</v>
      </c>
      <c r="B481" s="8"/>
      <c r="C481" s="9"/>
      <c r="D481" s="9"/>
      <c r="E481" s="9"/>
      <c r="F481" s="9"/>
      <c r="G481" s="9"/>
      <c r="H481" s="9"/>
      <c r="I481" s="9"/>
      <c r="J481" s="9"/>
      <c r="K481" s="9"/>
      <c r="L481" s="9"/>
      <c r="M481" s="9"/>
      <c r="N481" s="9"/>
      <c r="O481" s="9"/>
      <c r="P481" s="9"/>
      <c r="Q481" s="9"/>
      <c r="R481" s="9"/>
      <c r="S481" s="9"/>
      <c r="T481" s="9"/>
      <c r="U481" s="9"/>
      <c r="V481" s="9"/>
      <c r="W481" s="9"/>
      <c r="X481" s="9"/>
      <c r="Y481" s="9"/>
      <c r="Z481" s="9"/>
      <c r="AA481" s="9"/>
      <c r="AB481" s="9"/>
      <c r="AC481" s="9"/>
      <c r="AD481" s="9"/>
      <c r="AE481" s="9"/>
      <c r="AF481" s="9"/>
      <c r="AG481" s="4"/>
      <c r="AH481" s="4"/>
      <c r="AI481" s="4"/>
      <c r="AJ481" s="4"/>
      <c r="AK481" s="4"/>
      <c r="AL481" s="4"/>
      <c r="AM481" s="4"/>
      <c r="AN481" s="4"/>
      <c r="AO481" s="4"/>
      <c r="AP481" s="4"/>
    </row>
    <row r="482" spans="1:42" x14ac:dyDescent="0.25">
      <c r="A482" s="6">
        <v>483</v>
      </c>
      <c r="B482" s="5"/>
      <c r="C482" s="4"/>
      <c r="D482" s="4"/>
      <c r="E482" s="4"/>
      <c r="F482" s="4"/>
      <c r="G482" s="4"/>
      <c r="H482" s="4"/>
      <c r="I482" s="4"/>
      <c r="J482" s="4"/>
      <c r="K482" s="4"/>
      <c r="L482" s="4"/>
      <c r="M482" s="4"/>
      <c r="N482" s="4"/>
      <c r="O482" s="4"/>
      <c r="P482" s="4"/>
      <c r="Q482" s="4"/>
      <c r="R482" s="4"/>
      <c r="S482" s="4"/>
      <c r="T482" s="4"/>
      <c r="U482" s="4"/>
      <c r="V482" s="4"/>
      <c r="W482" s="4"/>
      <c r="X482" s="4"/>
      <c r="Y482" s="4"/>
      <c r="Z482" s="4"/>
      <c r="AA482" s="4"/>
      <c r="AB482" s="4"/>
      <c r="AC482" s="4"/>
      <c r="AD482" s="4"/>
      <c r="AE482" s="4"/>
      <c r="AF482" s="4"/>
      <c r="AG482" s="4"/>
      <c r="AH482" s="4"/>
      <c r="AI482" s="4"/>
      <c r="AJ482" s="4"/>
      <c r="AK482" s="4"/>
      <c r="AL482" s="4"/>
      <c r="AM482" s="4"/>
      <c r="AN482" s="4"/>
      <c r="AO482" s="4"/>
      <c r="AP482" s="4"/>
    </row>
    <row r="483" spans="1:42" x14ac:dyDescent="0.25">
      <c r="A483" s="7">
        <v>484</v>
      </c>
      <c r="B483" s="8"/>
      <c r="C483" s="9"/>
      <c r="D483" s="9"/>
      <c r="E483" s="9"/>
      <c r="F483" s="9"/>
      <c r="G483" s="9"/>
      <c r="H483" s="9"/>
      <c r="I483" s="9"/>
      <c r="J483" s="9"/>
      <c r="K483" s="9"/>
      <c r="L483" s="9"/>
      <c r="M483" s="9"/>
      <c r="N483" s="9"/>
      <c r="O483" s="9"/>
      <c r="P483" s="9"/>
      <c r="Q483" s="9"/>
      <c r="R483" s="9"/>
      <c r="S483" s="9"/>
      <c r="T483" s="9"/>
      <c r="U483" s="9"/>
      <c r="V483" s="9"/>
      <c r="W483" s="9"/>
      <c r="X483" s="9"/>
      <c r="Y483" s="9"/>
      <c r="Z483" s="9"/>
      <c r="AA483" s="9"/>
      <c r="AB483" s="9"/>
      <c r="AC483" s="9"/>
      <c r="AD483" s="9"/>
      <c r="AE483" s="9"/>
      <c r="AF483" s="9"/>
      <c r="AG483" s="4"/>
      <c r="AH483" s="4"/>
      <c r="AI483" s="4"/>
      <c r="AJ483" s="4"/>
      <c r="AK483" s="4"/>
      <c r="AL483" s="4"/>
      <c r="AM483" s="4"/>
      <c r="AN483" s="4"/>
      <c r="AO483" s="4"/>
      <c r="AP483" s="4"/>
    </row>
    <row r="484" spans="1:42" x14ac:dyDescent="0.25">
      <c r="A484" s="6">
        <v>485</v>
      </c>
      <c r="B484" s="5"/>
      <c r="C484" s="4"/>
      <c r="D484" s="4"/>
      <c r="E484" s="4"/>
      <c r="F484" s="4"/>
      <c r="G484" s="4"/>
      <c r="H484" s="4"/>
      <c r="I484" s="4"/>
      <c r="J484" s="4"/>
      <c r="K484" s="4"/>
      <c r="L484" s="4"/>
      <c r="M484" s="4"/>
      <c r="N484" s="4"/>
      <c r="O484" s="4"/>
      <c r="P484" s="4"/>
      <c r="Q484" s="4"/>
      <c r="R484" s="4"/>
      <c r="S484" s="4"/>
      <c r="T484" s="4"/>
      <c r="U484" s="4"/>
      <c r="V484" s="4"/>
      <c r="W484" s="4"/>
      <c r="X484" s="4"/>
      <c r="Y484" s="4"/>
      <c r="Z484" s="4"/>
      <c r="AA484" s="4"/>
      <c r="AB484" s="4"/>
      <c r="AC484" s="4"/>
      <c r="AD484" s="4"/>
      <c r="AE484" s="4"/>
      <c r="AF484" s="4"/>
      <c r="AG484" s="4"/>
      <c r="AH484" s="4"/>
      <c r="AI484" s="4"/>
      <c r="AJ484" s="4"/>
      <c r="AK484" s="4"/>
      <c r="AL484" s="4"/>
      <c r="AM484" s="4"/>
      <c r="AN484" s="4"/>
      <c r="AO484" s="4"/>
      <c r="AP484" s="4"/>
    </row>
    <row r="485" spans="1:42" x14ac:dyDescent="0.25">
      <c r="A485" s="7">
        <v>486</v>
      </c>
      <c r="B485" s="8"/>
      <c r="C485" s="9"/>
      <c r="D485" s="9"/>
      <c r="E485" s="9"/>
      <c r="F485" s="9"/>
      <c r="G485" s="9"/>
      <c r="H485" s="9"/>
      <c r="I485" s="9"/>
      <c r="J485" s="9"/>
      <c r="K485" s="9"/>
      <c r="L485" s="9"/>
      <c r="M485" s="9"/>
      <c r="N485" s="9"/>
      <c r="O485" s="9"/>
      <c r="P485" s="9"/>
      <c r="Q485" s="9"/>
      <c r="R485" s="9"/>
      <c r="S485" s="9"/>
      <c r="T485" s="9"/>
      <c r="U485" s="9"/>
      <c r="V485" s="9"/>
      <c r="W485" s="9"/>
      <c r="X485" s="9"/>
      <c r="Y485" s="9"/>
      <c r="Z485" s="9"/>
      <c r="AA485" s="9"/>
      <c r="AB485" s="9"/>
      <c r="AC485" s="9"/>
      <c r="AD485" s="9"/>
      <c r="AE485" s="9"/>
      <c r="AF485" s="9"/>
      <c r="AG485" s="4"/>
      <c r="AH485" s="4"/>
      <c r="AI485" s="4"/>
      <c r="AJ485" s="4"/>
      <c r="AK485" s="4"/>
      <c r="AL485" s="4"/>
      <c r="AM485" s="4"/>
      <c r="AN485" s="4"/>
      <c r="AO485" s="4"/>
      <c r="AP485" s="4"/>
    </row>
    <row r="486" spans="1:42" x14ac:dyDescent="0.25">
      <c r="A486" s="6">
        <v>487</v>
      </c>
      <c r="B486" s="5"/>
      <c r="C486" s="4"/>
      <c r="D486" s="4"/>
      <c r="E486" s="4"/>
      <c r="F486" s="4"/>
      <c r="G486" s="4"/>
      <c r="H486" s="4"/>
      <c r="I486" s="4"/>
      <c r="J486" s="4"/>
      <c r="K486" s="4"/>
      <c r="L486" s="4"/>
      <c r="M486" s="4"/>
      <c r="N486" s="4"/>
      <c r="O486" s="4"/>
      <c r="P486" s="4"/>
      <c r="Q486" s="4"/>
      <c r="R486" s="4"/>
      <c r="S486" s="4"/>
      <c r="T486" s="4"/>
      <c r="U486" s="4"/>
      <c r="V486" s="4"/>
      <c r="W486" s="4"/>
      <c r="X486" s="4"/>
      <c r="Y486" s="4"/>
      <c r="Z486" s="4"/>
      <c r="AA486" s="4"/>
      <c r="AB486" s="4"/>
      <c r="AC486" s="4"/>
      <c r="AD486" s="4"/>
      <c r="AE486" s="4"/>
      <c r="AF486" s="4"/>
      <c r="AG486" s="4"/>
      <c r="AH486" s="4"/>
      <c r="AI486" s="4"/>
      <c r="AJ486" s="4"/>
      <c r="AK486" s="4"/>
      <c r="AL486" s="4"/>
      <c r="AM486" s="4"/>
      <c r="AN486" s="4"/>
      <c r="AO486" s="4"/>
      <c r="AP486" s="4"/>
    </row>
    <row r="487" spans="1:42" x14ac:dyDescent="0.25">
      <c r="A487" s="7">
        <v>488</v>
      </c>
      <c r="B487" s="8"/>
      <c r="C487" s="9"/>
      <c r="D487" s="9"/>
      <c r="E487" s="9"/>
      <c r="F487" s="9"/>
      <c r="G487" s="9"/>
      <c r="H487" s="9"/>
      <c r="I487" s="9"/>
      <c r="J487" s="9"/>
      <c r="K487" s="9"/>
      <c r="L487" s="9"/>
      <c r="M487" s="9"/>
      <c r="N487" s="9"/>
      <c r="O487" s="9"/>
      <c r="P487" s="9"/>
      <c r="Q487" s="9"/>
      <c r="R487" s="9"/>
      <c r="S487" s="9"/>
      <c r="T487" s="9"/>
      <c r="U487" s="9"/>
      <c r="V487" s="9"/>
      <c r="W487" s="9"/>
      <c r="X487" s="9"/>
      <c r="Y487" s="9"/>
      <c r="Z487" s="9"/>
      <c r="AA487" s="9"/>
      <c r="AB487" s="9"/>
      <c r="AC487" s="9"/>
      <c r="AD487" s="9"/>
      <c r="AE487" s="9"/>
      <c r="AF487" s="9"/>
      <c r="AG487" s="4"/>
      <c r="AH487" s="4"/>
      <c r="AI487" s="4"/>
      <c r="AJ487" s="4"/>
      <c r="AK487" s="4"/>
      <c r="AL487" s="4"/>
      <c r="AM487" s="4"/>
      <c r="AN487" s="4"/>
      <c r="AO487" s="4"/>
      <c r="AP487" s="4"/>
    </row>
    <row r="488" spans="1:42" x14ac:dyDescent="0.25">
      <c r="A488" s="6">
        <v>489</v>
      </c>
      <c r="B488" s="5"/>
      <c r="C488" s="4"/>
      <c r="D488" s="4"/>
      <c r="E488" s="4"/>
      <c r="F488" s="4"/>
      <c r="G488" s="4"/>
      <c r="H488" s="4"/>
      <c r="I488" s="4"/>
      <c r="J488" s="4"/>
      <c r="K488" s="4"/>
      <c r="L488" s="4"/>
      <c r="M488" s="4"/>
      <c r="N488" s="4"/>
      <c r="O488" s="4"/>
      <c r="P488" s="4"/>
      <c r="Q488" s="4"/>
      <c r="R488" s="4"/>
      <c r="S488" s="4"/>
      <c r="T488" s="4"/>
      <c r="U488" s="4"/>
      <c r="V488" s="4"/>
      <c r="W488" s="4"/>
      <c r="X488" s="4"/>
      <c r="Y488" s="4"/>
      <c r="Z488" s="4"/>
      <c r="AA488" s="4"/>
      <c r="AB488" s="4"/>
      <c r="AC488" s="4"/>
      <c r="AD488" s="4"/>
      <c r="AE488" s="4"/>
      <c r="AF488" s="4"/>
      <c r="AG488" s="4"/>
      <c r="AH488" s="4"/>
      <c r="AI488" s="4"/>
      <c r="AJ488" s="4"/>
      <c r="AK488" s="4"/>
      <c r="AL488" s="4"/>
      <c r="AM488" s="4"/>
      <c r="AN488" s="4"/>
      <c r="AO488" s="4"/>
      <c r="AP488" s="4"/>
    </row>
    <row r="489" spans="1:42" x14ac:dyDescent="0.25">
      <c r="A489" s="7">
        <v>490</v>
      </c>
      <c r="B489" s="8"/>
      <c r="C489" s="9"/>
      <c r="D489" s="9"/>
      <c r="E489" s="9"/>
      <c r="F489" s="9"/>
      <c r="G489" s="9"/>
      <c r="H489" s="9"/>
      <c r="I489" s="9"/>
      <c r="J489" s="9"/>
      <c r="K489" s="9"/>
      <c r="L489" s="9"/>
      <c r="M489" s="9"/>
      <c r="N489" s="9"/>
      <c r="O489" s="9"/>
      <c r="P489" s="9"/>
      <c r="Q489" s="9"/>
      <c r="R489" s="9"/>
      <c r="S489" s="9"/>
      <c r="T489" s="9"/>
      <c r="U489" s="9"/>
      <c r="V489" s="9"/>
      <c r="W489" s="9"/>
      <c r="X489" s="9"/>
      <c r="Y489" s="9"/>
      <c r="Z489" s="9"/>
      <c r="AA489" s="9"/>
      <c r="AB489" s="9"/>
      <c r="AC489" s="9"/>
      <c r="AD489" s="9"/>
      <c r="AE489" s="9"/>
      <c r="AF489" s="9"/>
      <c r="AG489" s="4"/>
      <c r="AH489" s="4"/>
      <c r="AI489" s="4"/>
      <c r="AJ489" s="4"/>
      <c r="AK489" s="4"/>
      <c r="AL489" s="4"/>
      <c r="AM489" s="4"/>
      <c r="AN489" s="4"/>
      <c r="AO489" s="4"/>
      <c r="AP489" s="4"/>
    </row>
    <row r="490" spans="1:42" x14ac:dyDescent="0.25">
      <c r="A490" s="6">
        <v>491</v>
      </c>
      <c r="B490" s="5"/>
      <c r="C490" s="4"/>
      <c r="D490" s="4"/>
      <c r="E490" s="4"/>
      <c r="F490" s="4"/>
      <c r="G490" s="4"/>
      <c r="H490" s="4"/>
      <c r="I490" s="4"/>
      <c r="J490" s="4"/>
      <c r="K490" s="4"/>
      <c r="L490" s="4"/>
      <c r="M490" s="4"/>
      <c r="N490" s="4"/>
      <c r="O490" s="4"/>
      <c r="P490" s="4"/>
      <c r="Q490" s="4"/>
      <c r="R490" s="4"/>
      <c r="S490" s="4"/>
      <c r="T490" s="4"/>
      <c r="U490" s="4"/>
      <c r="V490" s="4"/>
      <c r="W490" s="4"/>
      <c r="X490" s="4"/>
      <c r="Y490" s="4"/>
      <c r="Z490" s="4"/>
      <c r="AA490" s="4"/>
      <c r="AB490" s="4"/>
      <c r="AC490" s="4"/>
      <c r="AD490" s="4"/>
      <c r="AE490" s="4"/>
      <c r="AF490" s="4"/>
      <c r="AG490" s="4"/>
      <c r="AH490" s="4"/>
      <c r="AI490" s="4"/>
      <c r="AJ490" s="4"/>
      <c r="AK490" s="4"/>
      <c r="AL490" s="4"/>
      <c r="AM490" s="4"/>
      <c r="AN490" s="4"/>
      <c r="AO490" s="4"/>
      <c r="AP490" s="4"/>
    </row>
    <row r="491" spans="1:42" x14ac:dyDescent="0.25">
      <c r="A491" s="7">
        <v>492</v>
      </c>
      <c r="B491" s="8"/>
      <c r="C491" s="9"/>
      <c r="D491" s="9"/>
      <c r="E491" s="9"/>
      <c r="F491" s="9"/>
      <c r="G491" s="9"/>
      <c r="H491" s="9"/>
      <c r="I491" s="9"/>
      <c r="J491" s="9"/>
      <c r="K491" s="9"/>
      <c r="L491" s="9"/>
      <c r="M491" s="9"/>
      <c r="N491" s="9"/>
      <c r="O491" s="9"/>
      <c r="P491" s="9"/>
      <c r="Q491" s="9"/>
      <c r="R491" s="9"/>
      <c r="S491" s="9"/>
      <c r="T491" s="9"/>
      <c r="U491" s="9"/>
      <c r="V491" s="9"/>
      <c r="W491" s="9"/>
      <c r="X491" s="9"/>
      <c r="Y491" s="9"/>
      <c r="Z491" s="9"/>
      <c r="AA491" s="9"/>
      <c r="AB491" s="9"/>
      <c r="AC491" s="9"/>
      <c r="AD491" s="9"/>
      <c r="AE491" s="9"/>
      <c r="AF491" s="9"/>
      <c r="AG491" s="4"/>
      <c r="AH491" s="4"/>
      <c r="AI491" s="4"/>
      <c r="AJ491" s="4"/>
      <c r="AK491" s="4"/>
      <c r="AL491" s="4"/>
      <c r="AM491" s="4"/>
      <c r="AN491" s="4"/>
      <c r="AO491" s="4"/>
      <c r="AP491" s="4"/>
    </row>
    <row r="492" spans="1:42" x14ac:dyDescent="0.25">
      <c r="A492" s="6">
        <v>493</v>
      </c>
      <c r="B492" s="5"/>
      <c r="C492" s="4"/>
      <c r="D492" s="4"/>
      <c r="E492" s="4"/>
      <c r="F492" s="4"/>
      <c r="G492" s="4"/>
      <c r="H492" s="4"/>
      <c r="I492" s="4"/>
      <c r="J492" s="4"/>
      <c r="K492" s="4"/>
      <c r="L492" s="4"/>
      <c r="M492" s="4"/>
      <c r="N492" s="4"/>
      <c r="O492" s="4"/>
      <c r="P492" s="4"/>
      <c r="Q492" s="4"/>
      <c r="R492" s="4"/>
      <c r="S492" s="4"/>
      <c r="T492" s="4"/>
      <c r="U492" s="4"/>
      <c r="V492" s="4"/>
      <c r="W492" s="4"/>
      <c r="X492" s="4"/>
      <c r="Y492" s="4"/>
      <c r="Z492" s="4"/>
      <c r="AA492" s="4"/>
      <c r="AB492" s="4"/>
      <c r="AC492" s="4"/>
      <c r="AD492" s="4"/>
      <c r="AE492" s="4"/>
      <c r="AF492" s="4"/>
      <c r="AG492" s="4"/>
      <c r="AH492" s="4"/>
      <c r="AI492" s="4"/>
      <c r="AJ492" s="4"/>
      <c r="AK492" s="4"/>
      <c r="AL492" s="4"/>
      <c r="AM492" s="4"/>
      <c r="AN492" s="4"/>
      <c r="AO492" s="4"/>
      <c r="AP492" s="4"/>
    </row>
    <row r="493" spans="1:42" x14ac:dyDescent="0.25">
      <c r="A493" s="7">
        <v>494</v>
      </c>
      <c r="B493" s="8"/>
      <c r="C493" s="9"/>
      <c r="D493" s="9"/>
      <c r="E493" s="9"/>
      <c r="F493" s="9"/>
      <c r="G493" s="9"/>
      <c r="H493" s="9"/>
      <c r="I493" s="9"/>
      <c r="J493" s="9"/>
      <c r="K493" s="9"/>
      <c r="L493" s="9"/>
      <c r="M493" s="9"/>
      <c r="N493" s="9"/>
      <c r="O493" s="9"/>
      <c r="P493" s="9"/>
      <c r="Q493" s="9"/>
      <c r="R493" s="9"/>
      <c r="S493" s="9"/>
      <c r="T493" s="9"/>
      <c r="U493" s="9"/>
      <c r="V493" s="9"/>
      <c r="W493" s="9"/>
      <c r="X493" s="9"/>
      <c r="Y493" s="9"/>
      <c r="Z493" s="9"/>
      <c r="AA493" s="9"/>
      <c r="AB493" s="9"/>
      <c r="AC493" s="9"/>
      <c r="AD493" s="9"/>
      <c r="AE493" s="9"/>
      <c r="AF493" s="9"/>
      <c r="AG493" s="4"/>
      <c r="AH493" s="4"/>
      <c r="AI493" s="4"/>
      <c r="AJ493" s="4"/>
      <c r="AK493" s="4"/>
      <c r="AL493" s="4"/>
      <c r="AM493" s="4"/>
      <c r="AN493" s="4"/>
      <c r="AO493" s="4"/>
      <c r="AP493" s="4"/>
    </row>
    <row r="494" spans="1:42" x14ac:dyDescent="0.25">
      <c r="A494" s="6">
        <v>495</v>
      </c>
      <c r="B494" s="5"/>
      <c r="C494" s="4"/>
      <c r="D494" s="4"/>
      <c r="E494" s="4"/>
      <c r="F494" s="4"/>
      <c r="G494" s="4"/>
      <c r="H494" s="4"/>
      <c r="I494" s="4"/>
      <c r="J494" s="4"/>
      <c r="K494" s="4"/>
      <c r="L494" s="4"/>
      <c r="M494" s="4"/>
      <c r="N494" s="4"/>
      <c r="O494" s="4"/>
      <c r="P494" s="4"/>
      <c r="Q494" s="4"/>
      <c r="R494" s="4"/>
      <c r="S494" s="4"/>
      <c r="T494" s="4"/>
      <c r="U494" s="4"/>
      <c r="V494" s="4"/>
      <c r="W494" s="4"/>
      <c r="X494" s="4"/>
      <c r="Y494" s="4"/>
      <c r="Z494" s="4"/>
      <c r="AA494" s="4"/>
      <c r="AB494" s="4"/>
      <c r="AC494" s="4"/>
      <c r="AD494" s="4"/>
      <c r="AE494" s="4"/>
      <c r="AF494" s="4"/>
      <c r="AG494" s="4"/>
      <c r="AH494" s="4"/>
      <c r="AI494" s="4"/>
      <c r="AJ494" s="4"/>
      <c r="AK494" s="4"/>
      <c r="AL494" s="4"/>
      <c r="AM494" s="4"/>
      <c r="AN494" s="4"/>
      <c r="AO494" s="4"/>
      <c r="AP494" s="4"/>
    </row>
    <row r="495" spans="1:42" x14ac:dyDescent="0.25">
      <c r="A495" s="7">
        <v>496</v>
      </c>
      <c r="B495" s="8"/>
      <c r="C495" s="9"/>
      <c r="D495" s="9"/>
      <c r="E495" s="9"/>
      <c r="F495" s="9"/>
      <c r="G495" s="9"/>
      <c r="H495" s="9"/>
      <c r="I495" s="9"/>
      <c r="J495" s="9"/>
      <c r="K495" s="9"/>
      <c r="L495" s="9"/>
      <c r="M495" s="9"/>
      <c r="N495" s="9"/>
      <c r="O495" s="9"/>
      <c r="P495" s="9"/>
      <c r="Q495" s="9"/>
      <c r="R495" s="9"/>
      <c r="S495" s="9"/>
      <c r="T495" s="9"/>
      <c r="U495" s="9"/>
      <c r="V495" s="9"/>
      <c r="W495" s="9"/>
      <c r="X495" s="9"/>
      <c r="Y495" s="9"/>
      <c r="Z495" s="9"/>
      <c r="AA495" s="9"/>
      <c r="AB495" s="9"/>
      <c r="AC495" s="9"/>
      <c r="AD495" s="9"/>
      <c r="AE495" s="9"/>
      <c r="AF495" s="9"/>
      <c r="AG495" s="4"/>
      <c r="AH495" s="4"/>
      <c r="AI495" s="4"/>
      <c r="AJ495" s="4"/>
      <c r="AK495" s="4"/>
      <c r="AL495" s="4"/>
      <c r="AM495" s="4"/>
      <c r="AN495" s="4"/>
      <c r="AO495" s="4"/>
      <c r="AP495" s="4"/>
    </row>
    <row r="496" spans="1:42" x14ac:dyDescent="0.25">
      <c r="A496" s="6">
        <v>497</v>
      </c>
      <c r="B496" s="5"/>
      <c r="C496" s="4"/>
      <c r="D496" s="4"/>
      <c r="E496" s="4"/>
      <c r="F496" s="4"/>
      <c r="G496" s="4"/>
      <c r="H496" s="4"/>
      <c r="I496" s="4"/>
      <c r="J496" s="4"/>
      <c r="K496" s="4"/>
      <c r="L496" s="4"/>
      <c r="M496" s="4"/>
      <c r="N496" s="4"/>
      <c r="O496" s="4"/>
      <c r="P496" s="4"/>
      <c r="Q496" s="4"/>
      <c r="R496" s="4"/>
      <c r="S496" s="4"/>
      <c r="T496" s="4"/>
      <c r="U496" s="4"/>
      <c r="V496" s="4"/>
      <c r="W496" s="4"/>
      <c r="X496" s="4"/>
      <c r="Y496" s="4"/>
      <c r="Z496" s="4"/>
      <c r="AA496" s="4"/>
      <c r="AB496" s="4"/>
      <c r="AC496" s="4"/>
      <c r="AD496" s="4"/>
      <c r="AE496" s="4"/>
      <c r="AF496" s="4"/>
      <c r="AG496" s="4"/>
      <c r="AH496" s="4"/>
      <c r="AI496" s="4"/>
      <c r="AJ496" s="4"/>
      <c r="AK496" s="4"/>
      <c r="AL496" s="4"/>
      <c r="AM496" s="4"/>
      <c r="AN496" s="4"/>
      <c r="AO496" s="4"/>
      <c r="AP496" s="4"/>
    </row>
    <row r="497" spans="1:42" x14ac:dyDescent="0.25">
      <c r="A497" s="7">
        <v>498</v>
      </c>
      <c r="B497" s="8"/>
      <c r="C497" s="9"/>
      <c r="D497" s="9"/>
      <c r="E497" s="9"/>
      <c r="F497" s="9"/>
      <c r="G497" s="9"/>
      <c r="H497" s="9"/>
      <c r="I497" s="9"/>
      <c r="J497" s="9"/>
      <c r="K497" s="9"/>
      <c r="L497" s="9"/>
      <c r="M497" s="9"/>
      <c r="N497" s="9"/>
      <c r="O497" s="9"/>
      <c r="P497" s="9"/>
      <c r="Q497" s="9"/>
      <c r="R497" s="9"/>
      <c r="S497" s="9"/>
      <c r="T497" s="9"/>
      <c r="U497" s="9"/>
      <c r="V497" s="9"/>
      <c r="W497" s="9"/>
      <c r="X497" s="9"/>
      <c r="Y497" s="9"/>
      <c r="Z497" s="9"/>
      <c r="AA497" s="9"/>
      <c r="AB497" s="9"/>
      <c r="AC497" s="9"/>
      <c r="AD497" s="9"/>
      <c r="AE497" s="9"/>
      <c r="AF497" s="9"/>
      <c r="AG497" s="4"/>
      <c r="AH497" s="4"/>
      <c r="AI497" s="4"/>
      <c r="AJ497" s="4"/>
      <c r="AK497" s="4"/>
      <c r="AL497" s="4"/>
      <c r="AM497" s="4"/>
      <c r="AN497" s="4"/>
      <c r="AO497" s="4"/>
      <c r="AP497" s="4"/>
    </row>
    <row r="498" spans="1:42" x14ac:dyDescent="0.25">
      <c r="A498" s="6">
        <v>499</v>
      </c>
      <c r="B498" s="5"/>
      <c r="C498" s="4"/>
      <c r="D498" s="4"/>
      <c r="E498" s="4"/>
      <c r="F498" s="4"/>
      <c r="G498" s="4"/>
      <c r="H498" s="4"/>
      <c r="I498" s="4"/>
      <c r="J498" s="4"/>
      <c r="K498" s="4"/>
      <c r="L498" s="4"/>
      <c r="M498" s="4"/>
      <c r="N498" s="4"/>
      <c r="O498" s="4"/>
      <c r="P498" s="4"/>
      <c r="Q498" s="4"/>
      <c r="R498" s="4"/>
      <c r="S498" s="4"/>
      <c r="T498" s="4"/>
      <c r="U498" s="4"/>
      <c r="V498" s="4"/>
      <c r="W498" s="4"/>
      <c r="X498" s="4"/>
      <c r="Y498" s="4"/>
      <c r="Z498" s="4"/>
      <c r="AA498" s="4"/>
      <c r="AB498" s="4"/>
      <c r="AC498" s="4"/>
      <c r="AD498" s="4"/>
      <c r="AE498" s="4"/>
      <c r="AF498" s="4"/>
      <c r="AG498" s="4"/>
      <c r="AH498" s="4"/>
      <c r="AI498" s="4"/>
      <c r="AJ498" s="4"/>
      <c r="AK498" s="4"/>
      <c r="AL498" s="4"/>
      <c r="AM498" s="4"/>
      <c r="AN498" s="4"/>
      <c r="AO498" s="4"/>
      <c r="AP498" s="4"/>
    </row>
    <row r="499" spans="1:42" x14ac:dyDescent="0.25">
      <c r="A499" s="7">
        <v>500</v>
      </c>
      <c r="B499" s="8"/>
      <c r="C499" s="9"/>
      <c r="D499" s="9"/>
      <c r="E499" s="9"/>
      <c r="F499" s="9"/>
      <c r="G499" s="9"/>
      <c r="H499" s="9"/>
      <c r="I499" s="9"/>
      <c r="J499" s="9"/>
      <c r="K499" s="9"/>
      <c r="L499" s="9"/>
      <c r="M499" s="9"/>
      <c r="N499" s="9"/>
      <c r="O499" s="9"/>
      <c r="P499" s="9"/>
      <c r="Q499" s="9"/>
      <c r="R499" s="9"/>
      <c r="S499" s="9"/>
      <c r="T499" s="9"/>
      <c r="U499" s="9"/>
      <c r="V499" s="9"/>
      <c r="W499" s="9"/>
      <c r="X499" s="9"/>
      <c r="Y499" s="9"/>
      <c r="Z499" s="9"/>
      <c r="AA499" s="9"/>
      <c r="AB499" s="9"/>
      <c r="AC499" s="9"/>
      <c r="AD499" s="9"/>
      <c r="AE499" s="9"/>
      <c r="AF499" s="9"/>
      <c r="AG499" s="9"/>
      <c r="AH499" s="9"/>
      <c r="AI499" s="9"/>
      <c r="AJ499" s="9"/>
      <c r="AK499" s="9"/>
      <c r="AL499" s="9"/>
      <c r="AM499" s="9"/>
      <c r="AN499" s="9"/>
      <c r="AO499" s="9"/>
      <c r="AP499" s="9"/>
    </row>
  </sheetData>
  <pageMargins left="0.7" right="0.7" top="0.75" bottom="0.75" header="0.3" footer="0.3"/>
  <pageSetup paperSize="3" orientation="landscape" r:id="rId1"/>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pageSetUpPr fitToPage="1"/>
  </sheetPr>
  <dimension ref="A1:BD64"/>
  <sheetViews>
    <sheetView topLeftCell="B2" zoomScaleNormal="100" workbookViewId="0">
      <selection activeCell="D27" sqref="D27"/>
    </sheetView>
  </sheetViews>
  <sheetFormatPr defaultRowHeight="15" x14ac:dyDescent="0.25"/>
  <cols>
    <col min="1" max="1" width="0" style="2" hidden="1" customWidth="1"/>
    <col min="2" max="2" width="9.28515625" style="2" customWidth="1"/>
    <col min="3" max="3" width="20.7109375" style="2" customWidth="1"/>
    <col min="4" max="4" width="10.28515625" style="2" customWidth="1"/>
    <col min="5" max="5" width="9.140625" style="2"/>
    <col min="6" max="6" width="3.85546875" style="2" hidden="1" customWidth="1"/>
    <col min="7" max="9" width="0" style="2" hidden="1" customWidth="1"/>
    <col min="10" max="10" width="0" style="95" hidden="1" customWidth="1"/>
    <col min="11" max="11" width="3.85546875" style="96" hidden="1" customWidth="1"/>
    <col min="12" max="14" width="0" style="2" hidden="1" customWidth="1"/>
    <col min="15" max="15" width="0" style="95" hidden="1" customWidth="1"/>
    <col min="16" max="16" width="3.85546875" style="96" hidden="1" customWidth="1"/>
    <col min="17" max="17" width="10.42578125" style="2" hidden="1" customWidth="1"/>
    <col min="18" max="19" width="0" style="2" hidden="1" customWidth="1"/>
    <col min="20" max="20" width="0" style="95" hidden="1" customWidth="1"/>
    <col min="21" max="21" width="3.85546875" style="96" hidden="1" customWidth="1"/>
    <col min="22" max="24" width="0" style="2" hidden="1" customWidth="1"/>
    <col min="25" max="25" width="0" style="95" hidden="1" customWidth="1"/>
    <col min="26" max="26" width="3.85546875" style="96" hidden="1" customWidth="1"/>
    <col min="27" max="29" width="0" style="2" hidden="1" customWidth="1"/>
    <col min="30" max="30" width="0" style="95" hidden="1" customWidth="1"/>
    <col min="31" max="31" width="4.42578125" style="96" hidden="1" customWidth="1"/>
    <col min="32" max="32" width="0" style="2" hidden="1" customWidth="1"/>
    <col min="33" max="16384" width="9.140625" style="2"/>
  </cols>
  <sheetData>
    <row r="1" spans="1:56" hidden="1" x14ac:dyDescent="0.25">
      <c r="A1" s="129"/>
      <c r="B1" s="129"/>
      <c r="C1" s="129"/>
      <c r="D1" s="129"/>
      <c r="E1" s="129"/>
      <c r="F1" s="129"/>
      <c r="G1" s="129"/>
      <c r="H1" s="129"/>
      <c r="I1" s="129"/>
      <c r="J1" s="130"/>
      <c r="K1" s="131"/>
      <c r="L1" s="129"/>
      <c r="M1" s="129"/>
      <c r="N1" s="129"/>
      <c r="O1" s="130"/>
      <c r="P1" s="131"/>
      <c r="Q1" s="129"/>
      <c r="R1" s="129"/>
      <c r="S1" s="129"/>
      <c r="T1" s="130"/>
      <c r="U1" s="131"/>
      <c r="V1" s="129"/>
      <c r="W1" s="129"/>
      <c r="X1" s="129"/>
      <c r="Y1" s="130"/>
      <c r="Z1" s="131"/>
      <c r="AA1" s="129"/>
      <c r="AB1" s="129"/>
      <c r="AC1" s="129"/>
      <c r="AD1" s="130"/>
      <c r="AE1" s="131"/>
      <c r="AF1" s="129"/>
      <c r="AG1" s="129"/>
      <c r="AH1" s="129"/>
      <c r="AI1" s="129"/>
      <c r="AJ1" s="129"/>
      <c r="AK1" s="129"/>
      <c r="AL1" s="129"/>
      <c r="AM1" s="129"/>
      <c r="AN1" s="129"/>
      <c r="AO1" s="129"/>
      <c r="AP1" s="129"/>
      <c r="AQ1" s="129"/>
      <c r="AR1" s="129"/>
      <c r="AS1" s="129"/>
      <c r="AT1" s="129"/>
      <c r="AU1" s="129"/>
      <c r="AV1" s="129"/>
      <c r="AW1" s="129"/>
      <c r="AX1" s="129"/>
      <c r="AY1" s="129"/>
      <c r="AZ1" s="129"/>
      <c r="BA1" s="129"/>
      <c r="BB1" s="129"/>
      <c r="BC1" s="129"/>
      <c r="BD1" s="129"/>
    </row>
    <row r="2" spans="1:56" ht="19.5" thickBot="1" x14ac:dyDescent="0.35">
      <c r="A2" s="129"/>
      <c r="B2" s="268" t="s">
        <v>63</v>
      </c>
      <c r="C2" s="268"/>
      <c r="D2" s="268"/>
      <c r="E2" s="129"/>
      <c r="F2" s="129"/>
      <c r="G2" s="265" t="s">
        <v>64</v>
      </c>
      <c r="H2" s="265"/>
      <c r="I2" s="265"/>
      <c r="J2" s="130"/>
      <c r="K2" s="131"/>
      <c r="L2" s="265" t="s">
        <v>65</v>
      </c>
      <c r="M2" s="265"/>
      <c r="N2" s="265"/>
      <c r="O2" s="130"/>
      <c r="P2" s="131"/>
      <c r="Q2" s="265" t="s">
        <v>66</v>
      </c>
      <c r="R2" s="265"/>
      <c r="S2" s="265"/>
      <c r="T2" s="130"/>
      <c r="U2" s="131"/>
      <c r="V2" s="265" t="s">
        <v>67</v>
      </c>
      <c r="W2" s="265"/>
      <c r="X2" s="265"/>
      <c r="Y2" s="130"/>
      <c r="Z2" s="131"/>
      <c r="AA2" s="265" t="s">
        <v>68</v>
      </c>
      <c r="AB2" s="265"/>
      <c r="AC2" s="265"/>
      <c r="AD2" s="130"/>
      <c r="AE2" s="131"/>
      <c r="AF2" s="129"/>
      <c r="AG2" s="129"/>
      <c r="AH2" s="129"/>
      <c r="AI2" s="129"/>
      <c r="AJ2" s="129"/>
      <c r="AK2" s="129"/>
      <c r="AL2" s="129"/>
      <c r="AM2" s="129"/>
      <c r="AN2" s="129"/>
      <c r="AO2" s="129"/>
      <c r="AP2" s="129"/>
      <c r="AQ2" s="129"/>
      <c r="AR2" s="129"/>
      <c r="AS2" s="129"/>
      <c r="AT2" s="129"/>
      <c r="AU2" s="129"/>
      <c r="AV2" s="129"/>
      <c r="AW2" s="129"/>
      <c r="AX2" s="129"/>
      <c r="AY2" s="129"/>
      <c r="AZ2" s="129"/>
      <c r="BA2" s="129"/>
      <c r="BB2" s="129"/>
      <c r="BC2" s="129"/>
      <c r="BD2" s="129"/>
    </row>
    <row r="3" spans="1:56" ht="15.75" thickBot="1" x14ac:dyDescent="0.3">
      <c r="A3" s="129"/>
      <c r="B3" s="269" t="s">
        <v>69</v>
      </c>
      <c r="C3" s="269"/>
      <c r="D3" s="143">
        <f>SUM('8645C Innerduct'!C2:AF499)</f>
        <v>0</v>
      </c>
      <c r="E3" s="129"/>
      <c r="F3" s="129"/>
      <c r="G3" s="263" t="s">
        <v>70</v>
      </c>
      <c r="H3" s="266"/>
      <c r="I3" s="137" t="str">
        <f>IFERROR(IF(AND(#REF!="Y",#REF!="N"),I4,IF(AND(I4&gt;0,End_Sections!B2="B"),IF(#REF!&lt;1000,I4+10,I4+20),I4)),"")</f>
        <v/>
      </c>
      <c r="J3" s="130"/>
      <c r="K3" s="131"/>
      <c r="L3" s="263" t="s">
        <v>70</v>
      </c>
      <c r="M3" s="266"/>
      <c r="N3" s="137" t="str">
        <f>IFERROR(IF(AND(#REF!="Y",#REF!="N"),N4,IF(AND(N4&gt;0,End_Sections!C2="B"),IF(#REF!&lt;1000,N4+10,N4+20),N4)),"")</f>
        <v/>
      </c>
      <c r="O3" s="130"/>
      <c r="P3" s="131"/>
      <c r="Q3" s="263" t="s">
        <v>70</v>
      </c>
      <c r="R3" s="266"/>
      <c r="S3" s="137" t="str">
        <f>IFERROR(IF(AND(#REF!="Y",#REF!="N"),S4,IF(AND(S4&gt;0,End_Sections!D2="B"),IF(#REF!&lt;1000,S4+10,S4+20),S4)),"")</f>
        <v/>
      </c>
      <c r="T3" s="130"/>
      <c r="U3" s="131"/>
      <c r="V3" s="263" t="s">
        <v>70</v>
      </c>
      <c r="W3" s="266"/>
      <c r="X3" s="137" t="str">
        <f>IFERROR(IF(AND(#REF!="Y",#REF!="N"),X4,IF(AND(X4&gt;0,End_Sections!E2="B"),IF(#REF!&lt;1000,X4+10,X4+20),X4)),"")</f>
        <v/>
      </c>
      <c r="Y3" s="130"/>
      <c r="Z3" s="131"/>
      <c r="AA3" s="263" t="s">
        <v>70</v>
      </c>
      <c r="AB3" s="266"/>
      <c r="AC3" s="137" t="str">
        <f>IFERROR(IF(AND(#REF!="Y",#REF!="N"),AC4,IF(AND(AC4&gt;0,End_Sections!F2="B"),IF(#REF!&lt;1000,AC4+10,AC4+20),AC4)),"")</f>
        <v/>
      </c>
      <c r="AD3" s="130"/>
      <c r="AE3" s="131"/>
      <c r="AF3" s="129"/>
      <c r="AG3" s="129"/>
      <c r="AH3" s="129"/>
      <c r="AI3" s="129"/>
      <c r="AJ3" s="129"/>
      <c r="AK3" s="129"/>
      <c r="AL3" s="129"/>
      <c r="AM3" s="129"/>
      <c r="AN3" s="129"/>
      <c r="AO3" s="129"/>
      <c r="AP3" s="129"/>
      <c r="AQ3" s="129"/>
      <c r="AR3" s="129"/>
      <c r="AS3" s="129"/>
      <c r="AT3" s="129"/>
      <c r="AU3" s="129"/>
      <c r="AV3" s="129"/>
      <c r="AW3" s="129"/>
      <c r="AX3" s="129"/>
      <c r="AY3" s="129"/>
      <c r="AZ3" s="129"/>
      <c r="BA3" s="129"/>
      <c r="BB3" s="129"/>
      <c r="BC3" s="129"/>
      <c r="BD3" s="129"/>
    </row>
    <row r="4" spans="1:56" ht="15.75" hidden="1" thickBot="1" x14ac:dyDescent="0.3">
      <c r="A4" s="129"/>
      <c r="B4" s="269" t="s">
        <v>71</v>
      </c>
      <c r="C4" s="269"/>
      <c r="D4" s="143">
        <f>D3-(COUNTA('8645C Innerduct'!C2:V499)*4)</f>
        <v>0</v>
      </c>
      <c r="E4" s="129"/>
      <c r="F4" s="129"/>
      <c r="G4" s="263" t="s">
        <v>72</v>
      </c>
      <c r="H4" s="266"/>
      <c r="I4" s="137" t="str">
        <f>IFERROR(IF(#REF!="","",IF(Aerial!D2="",#REF!,#REF!-(SUM(Aerial!D2,Aerial!D3,End_Sections!B4,End_Sections!B9)))),"")</f>
        <v/>
      </c>
      <c r="J4" s="130"/>
      <c r="K4" s="131"/>
      <c r="L4" s="263" t="s">
        <v>72</v>
      </c>
      <c r="M4" s="266"/>
      <c r="N4" s="137" t="str">
        <f>IFERROR(IF(#REF!="","",IF(Aerial!H2="",#REF!,#REF!-(SUM(Aerial!H2,Aerial!H3,End_Sections!C4,End_Sections!C9)))),"")</f>
        <v/>
      </c>
      <c r="O4" s="130"/>
      <c r="P4" s="131"/>
      <c r="Q4" s="263" t="s">
        <v>72</v>
      </c>
      <c r="R4" s="266"/>
      <c r="S4" s="137" t="str">
        <f>IFERROR(IF(#REF!="","",IF(Aerial!L2="",#REF!,#REF!-(SUM(Aerial!L2,Aerial!L3,End_Sections!D4,End_Sections!D9)))),"")</f>
        <v/>
      </c>
      <c r="T4" s="130"/>
      <c r="U4" s="131"/>
      <c r="V4" s="263" t="s">
        <v>72</v>
      </c>
      <c r="W4" s="266"/>
      <c r="X4" s="137" t="str">
        <f>IFERROR(IF(#REF!="","",IF(Aerial!P2="",#REF!,#REF!-(SUM(Aerial!P2,Aerial!P3,End_Sections!E4,End_Sections!E9)))),"")</f>
        <v/>
      </c>
      <c r="Y4" s="130"/>
      <c r="Z4" s="131"/>
      <c r="AA4" s="263" t="s">
        <v>72</v>
      </c>
      <c r="AB4" s="266"/>
      <c r="AC4" s="137" t="str">
        <f>IFERROR(IF(#REF!="","",IF(Aerial!T2="",#REF!,#REF!-(SUM(Aerial!T2,Aerial!T3,End_Sections!F4,End_Sections!F9)))),"")</f>
        <v/>
      </c>
      <c r="AD4" s="130"/>
      <c r="AE4" s="131"/>
      <c r="AF4" s="129"/>
      <c r="AG4" s="129"/>
      <c r="AH4" s="129"/>
      <c r="AI4" s="129"/>
      <c r="AJ4" s="129"/>
      <c r="AK4" s="129"/>
      <c r="AL4" s="129"/>
      <c r="AM4" s="129"/>
      <c r="AN4" s="129"/>
      <c r="AO4" s="129"/>
      <c r="AP4" s="129"/>
      <c r="AQ4" s="129"/>
      <c r="AR4" s="129"/>
      <c r="AS4" s="129"/>
      <c r="AT4" s="129"/>
      <c r="AU4" s="129"/>
      <c r="AV4" s="129"/>
      <c r="AW4" s="129"/>
      <c r="AX4" s="129"/>
      <c r="AY4" s="129"/>
      <c r="AZ4" s="129"/>
      <c r="BA4" s="129"/>
      <c r="BB4" s="129"/>
      <c r="BC4" s="129"/>
      <c r="BD4" s="129"/>
    </row>
    <row r="5" spans="1:56" ht="15.75" thickBot="1" x14ac:dyDescent="0.3">
      <c r="A5" s="129"/>
      <c r="B5" s="269" t="s">
        <v>73</v>
      </c>
      <c r="C5" s="269"/>
      <c r="D5" s="143">
        <f>SUM('8645C Innerduct'!W2:AF499)</f>
        <v>0</v>
      </c>
      <c r="E5" s="129"/>
      <c r="F5" s="129"/>
      <c r="G5" s="263" t="s">
        <v>71</v>
      </c>
      <c r="H5" s="264"/>
      <c r="I5" s="137" t="str">
        <f>IFERROR(IF(#REF!="","",I4-(SUM(#REF!))-(SUM(End_Sections!B3,End_Sections!B8))),"")</f>
        <v/>
      </c>
      <c r="J5" s="130"/>
      <c r="K5" s="131"/>
      <c r="L5" s="263" t="s">
        <v>71</v>
      </c>
      <c r="M5" s="264"/>
      <c r="N5" s="137" t="str">
        <f>IFERROR(IF(#REF!="","",N4-(SUM(#REF!))-(SUM(End_Sections!C3,End_Sections!C8))),"")</f>
        <v/>
      </c>
      <c r="O5" s="130"/>
      <c r="P5" s="131"/>
      <c r="Q5" s="263" t="s">
        <v>71</v>
      </c>
      <c r="R5" s="264"/>
      <c r="S5" s="137" t="str">
        <f>IFERROR(IF(#REF!="","",S4-(SUM(#REF!))-(SUM(End_Sections!D3,End_Sections!D8))),"")</f>
        <v/>
      </c>
      <c r="T5" s="130"/>
      <c r="U5" s="131"/>
      <c r="V5" s="263" t="s">
        <v>71</v>
      </c>
      <c r="W5" s="264"/>
      <c r="X5" s="137" t="str">
        <f>IFERROR(IF(#REF!="","",X4-(SUM(#REF!))-(SUM(End_Sections!E3,End_Sections!E8))),"")</f>
        <v/>
      </c>
      <c r="Y5" s="130"/>
      <c r="Z5" s="131"/>
      <c r="AA5" s="263" t="s">
        <v>71</v>
      </c>
      <c r="AB5" s="264"/>
      <c r="AC5" s="137" t="str">
        <f>IFERROR(IF(#REF!="","",AC4-(SUM(#REF!))-(SUM(End_Sections!F3,End_Sections!F8))),"")</f>
        <v/>
      </c>
      <c r="AD5" s="130"/>
      <c r="AE5" s="131"/>
      <c r="AF5" s="129"/>
      <c r="AG5" s="129"/>
      <c r="AH5" s="129"/>
      <c r="AI5" s="129"/>
      <c r="AJ5" s="129"/>
      <c r="AK5" s="129"/>
      <c r="AL5" s="129"/>
      <c r="AM5" s="129"/>
      <c r="AN5" s="129"/>
      <c r="AO5" s="129"/>
      <c r="AP5" s="129"/>
      <c r="AQ5" s="129"/>
      <c r="AR5" s="129"/>
      <c r="AS5" s="129"/>
      <c r="AT5" s="129"/>
      <c r="AU5" s="129"/>
      <c r="AV5" s="129"/>
      <c r="AW5" s="129"/>
      <c r="AX5" s="129"/>
      <c r="AY5" s="129"/>
      <c r="AZ5" s="129"/>
      <c r="BA5" s="129"/>
      <c r="BB5" s="129"/>
      <c r="BC5" s="129"/>
      <c r="BD5" s="129"/>
    </row>
    <row r="6" spans="1:56" ht="15.75" hidden="1" thickBot="1" x14ac:dyDescent="0.3">
      <c r="A6" s="129"/>
      <c r="B6" s="269" t="s">
        <v>74</v>
      </c>
      <c r="C6" s="269"/>
      <c r="D6" s="143">
        <f>SUM('8645C Innerduct'!AG2:AP499)</f>
        <v>0</v>
      </c>
      <c r="E6" s="129"/>
      <c r="F6" s="129"/>
      <c r="G6" s="263" t="s">
        <v>75</v>
      </c>
      <c r="H6" s="264"/>
      <c r="I6" s="137" t="str">
        <f>IFERROR(IF(AND(#REF!="Y",#REF!="N"),J6,IF(End_Sections!B2="A",IF(#REF!&lt;1000,J6+10,J6+20),J6)),"")</f>
        <v/>
      </c>
      <c r="J6" s="138" t="e">
        <f>IF(K6=0,"",K6)</f>
        <v>#REF!</v>
      </c>
      <c r="K6" s="131" t="e">
        <f>IF(I$4=0,#REF!,IF(Aerial!D3="",SUM(Aerial!D2,End_Sections!B4,End_Sections!B9),Aerial!D2))</f>
        <v>#REF!</v>
      </c>
      <c r="L6" s="263" t="s">
        <v>75</v>
      </c>
      <c r="M6" s="264"/>
      <c r="N6" s="137" t="str">
        <f>IFERROR(IF(AND(#REF!="Y",#REF!="N"),O6,IF(End_Sections!C2="A",IF(#REF!&lt;1000,O6+10,O6+20),O6)),"")</f>
        <v/>
      </c>
      <c r="O6" s="138" t="e">
        <f>IF(P6=0,"",P6)</f>
        <v>#REF!</v>
      </c>
      <c r="P6" s="131" t="e">
        <f>IF(N$4=0,#REF!,IF(Aerial!H3="",SUM(Aerial!H2,End_Sections!C4,End_Sections!C9),Aerial!H2))</f>
        <v>#REF!</v>
      </c>
      <c r="Q6" s="263" t="s">
        <v>75</v>
      </c>
      <c r="R6" s="264"/>
      <c r="S6" s="137" t="str">
        <f>IFERROR(IF(AND(#REF!="Y",#REF!="N"),T6,IF(End_Sections!D2="A",IF(#REF!&lt;1000,T6+10,T6+20),T6)),"")</f>
        <v/>
      </c>
      <c r="T6" s="138" t="e">
        <f>IF(U6=0,"",U6)</f>
        <v>#REF!</v>
      </c>
      <c r="U6" s="131" t="e">
        <f>IF(S$4=0,#REF!,IF(Aerial!L3="",SUM(Aerial!L2,End_Sections!D4,End_Sections!D9),Aerial!L2))</f>
        <v>#REF!</v>
      </c>
      <c r="V6" s="263" t="s">
        <v>75</v>
      </c>
      <c r="W6" s="264"/>
      <c r="X6" s="137" t="str">
        <f>IFERROR(IF(AND(#REF!="Y",#REF!="N"),Y6,IF(End_Sections!E2="A",IF(#REF!&lt;1000,Y6+10,Y6+20),Y6)),"")</f>
        <v/>
      </c>
      <c r="Y6" s="138" t="e">
        <f>IF(Z6=0,"",Z6)</f>
        <v>#REF!</v>
      </c>
      <c r="Z6" s="131" t="e">
        <f>IF(X$4=0,#REF!,IF(Aerial!P3="",SUM(Aerial!P2,End_Sections!E4,End_Sections!E9),Aerial!P2))</f>
        <v>#REF!</v>
      </c>
      <c r="AA6" s="263" t="s">
        <v>75</v>
      </c>
      <c r="AB6" s="264"/>
      <c r="AC6" s="137" t="str">
        <f>IFERROR(IF(AND(#REF!="Y",#REF!="N"),AD6,IF(End_Sections!F2="A",IF(#REF!&lt;1000,AD6+10,AD6+20),AD6)),"")</f>
        <v/>
      </c>
      <c r="AD6" s="138" t="e">
        <f>IF(AE6=0,"",AE6)</f>
        <v>#REF!</v>
      </c>
      <c r="AE6" s="131" t="e">
        <f>IF(AC$4=0,#REF!,IF(Aerial!T3="",SUM(Aerial!T2,End_Sections!F4,End_Sections!F9),Aerial!T2))</f>
        <v>#REF!</v>
      </c>
      <c r="AF6" s="129"/>
      <c r="AG6" s="129"/>
      <c r="AH6" s="129"/>
      <c r="AI6" s="129"/>
      <c r="AJ6" s="129"/>
      <c r="AK6" s="129"/>
      <c r="AL6" s="129"/>
      <c r="AM6" s="129"/>
      <c r="AN6" s="129"/>
      <c r="AO6" s="129"/>
      <c r="AP6" s="129"/>
      <c r="AQ6" s="129"/>
      <c r="AR6" s="129"/>
      <c r="AS6" s="129"/>
      <c r="AT6" s="129"/>
      <c r="AU6" s="129"/>
      <c r="AV6" s="129"/>
      <c r="AW6" s="129"/>
      <c r="AX6" s="129"/>
      <c r="AY6" s="129"/>
      <c r="AZ6" s="129"/>
      <c r="BA6" s="129"/>
      <c r="BB6" s="129"/>
      <c r="BC6" s="129"/>
      <c r="BD6" s="129"/>
    </row>
    <row r="7" spans="1:56" ht="15.75" thickBot="1" x14ac:dyDescent="0.3">
      <c r="A7" s="129"/>
      <c r="B7" s="269" t="s">
        <v>76</v>
      </c>
      <c r="C7" s="269"/>
      <c r="D7" s="144">
        <f>SUM('8645C Innerduct'!B:B)</f>
        <v>0</v>
      </c>
      <c r="E7" s="129"/>
      <c r="F7" s="129"/>
      <c r="G7" s="263" t="s">
        <v>77</v>
      </c>
      <c r="H7" s="264"/>
      <c r="I7" s="137" t="e">
        <f>J7</f>
        <v>#REF!</v>
      </c>
      <c r="J7" s="138" t="e">
        <f>IF(K7="","",K7)</f>
        <v>#REF!</v>
      </c>
      <c r="K7" s="131" t="e">
        <f>IF(J6="","",IF(Aerial!D3="","",SUM(Aerial!D3,End_Sections!B9)))</f>
        <v>#REF!</v>
      </c>
      <c r="L7" s="263" t="s">
        <v>77</v>
      </c>
      <c r="M7" s="264"/>
      <c r="N7" s="137" t="e">
        <f>O7</f>
        <v>#REF!</v>
      </c>
      <c r="O7" s="138" t="e">
        <f>IF(P7="","",P7)</f>
        <v>#REF!</v>
      </c>
      <c r="P7" s="131" t="e">
        <f>IF(O6="","",IF(Aerial!H3="","",SUM(Aerial!H3,End_Sections!C9)))</f>
        <v>#REF!</v>
      </c>
      <c r="Q7" s="263" t="s">
        <v>77</v>
      </c>
      <c r="R7" s="264"/>
      <c r="S7" s="137" t="e">
        <f>T7</f>
        <v>#REF!</v>
      </c>
      <c r="T7" s="138" t="e">
        <f>IF(U7="","",U7)</f>
        <v>#REF!</v>
      </c>
      <c r="U7" s="131" t="e">
        <f>IF(T6="","",IF(Aerial!L3="","",SUM(Aerial!L3,End_Sections!D9)))</f>
        <v>#REF!</v>
      </c>
      <c r="V7" s="263" t="s">
        <v>77</v>
      </c>
      <c r="W7" s="264"/>
      <c r="X7" s="137" t="e">
        <f>Y7</f>
        <v>#REF!</v>
      </c>
      <c r="Y7" s="138" t="e">
        <f>IF(Z7="","",Z7)</f>
        <v>#REF!</v>
      </c>
      <c r="Z7" s="131" t="e">
        <f>IF(Y6="","",IF(Aerial!P3="","",SUM(Aerial!P3,End_Sections!E9)))</f>
        <v>#REF!</v>
      </c>
      <c r="AA7" s="263" t="s">
        <v>77</v>
      </c>
      <c r="AB7" s="264"/>
      <c r="AC7" s="137" t="e">
        <f>AD7</f>
        <v>#REF!</v>
      </c>
      <c r="AD7" s="138" t="e">
        <f>IF(AE7="","",AE7)</f>
        <v>#REF!</v>
      </c>
      <c r="AE7" s="131" t="e">
        <f>IF(AD6="","",IF(Aerial!T3="","",SUM(Aerial!T3,End_Sections!F9)))</f>
        <v>#REF!</v>
      </c>
      <c r="AF7" s="129"/>
      <c r="AG7" s="129"/>
      <c r="AH7" s="129"/>
      <c r="AI7" s="129"/>
      <c r="AJ7" s="129"/>
      <c r="AK7" s="129"/>
      <c r="AL7" s="129"/>
      <c r="AM7" s="129"/>
      <c r="AN7" s="129"/>
      <c r="AO7" s="129"/>
      <c r="AP7" s="129"/>
      <c r="AQ7" s="129"/>
      <c r="AR7" s="129"/>
      <c r="AS7" s="129"/>
      <c r="AT7" s="129"/>
      <c r="AU7" s="129"/>
      <c r="AV7" s="129"/>
      <c r="AW7" s="129"/>
      <c r="AX7" s="129"/>
      <c r="AY7" s="129"/>
      <c r="AZ7" s="129"/>
      <c r="BA7" s="129"/>
      <c r="BB7" s="129"/>
      <c r="BC7" s="129"/>
      <c r="BD7" s="129"/>
    </row>
    <row r="8" spans="1:56" x14ac:dyDescent="0.25">
      <c r="A8" s="129"/>
      <c r="B8" s="129"/>
      <c r="C8" s="129"/>
      <c r="D8" s="129"/>
      <c r="E8" s="129"/>
      <c r="F8" s="129"/>
      <c r="G8" s="267"/>
      <c r="H8" s="267"/>
      <c r="I8" s="132"/>
      <c r="J8" s="133"/>
      <c r="K8" s="131" t="e">
        <f>K7</f>
        <v>#REF!</v>
      </c>
      <c r="L8" s="267"/>
      <c r="M8" s="267"/>
      <c r="N8" s="132"/>
      <c r="O8" s="133"/>
      <c r="P8" s="131"/>
      <c r="Q8" s="267"/>
      <c r="R8" s="267"/>
      <c r="S8" s="132"/>
      <c r="T8" s="133"/>
      <c r="U8" s="131"/>
      <c r="V8" s="267"/>
      <c r="W8" s="267"/>
      <c r="X8" s="132"/>
      <c r="Y8" s="133"/>
      <c r="Z8" s="131"/>
      <c r="AA8" s="267"/>
      <c r="AB8" s="267"/>
      <c r="AC8" s="132"/>
      <c r="AD8" s="133"/>
      <c r="AE8" s="131"/>
      <c r="AF8" s="129"/>
      <c r="AG8" s="129"/>
      <c r="AH8" s="129"/>
      <c r="AI8" s="129"/>
      <c r="AJ8" s="129"/>
      <c r="AK8" s="129"/>
      <c r="AL8" s="129"/>
      <c r="AM8" s="129"/>
      <c r="AN8" s="129"/>
      <c r="AO8" s="129"/>
      <c r="AP8" s="129"/>
      <c r="AQ8" s="129"/>
      <c r="AR8" s="129"/>
      <c r="AS8" s="129"/>
      <c r="AT8" s="129"/>
      <c r="AU8" s="129"/>
      <c r="AV8" s="129"/>
      <c r="AW8" s="129"/>
      <c r="AX8" s="129"/>
      <c r="AY8" s="129"/>
      <c r="AZ8" s="129"/>
      <c r="BA8" s="129"/>
      <c r="BB8" s="129"/>
      <c r="BC8" s="129"/>
      <c r="BD8" s="129"/>
    </row>
    <row r="9" spans="1:56" hidden="1" x14ac:dyDescent="0.25">
      <c r="A9" s="129"/>
      <c r="B9" s="129"/>
      <c r="C9" s="129"/>
      <c r="D9" s="129"/>
      <c r="E9" s="129"/>
      <c r="F9" s="129"/>
      <c r="G9" s="267"/>
      <c r="H9" s="267"/>
      <c r="I9" s="132"/>
      <c r="J9" s="133"/>
      <c r="K9" s="131"/>
      <c r="L9" s="267"/>
      <c r="M9" s="267"/>
      <c r="N9" s="132"/>
      <c r="O9" s="133"/>
      <c r="P9" s="131"/>
      <c r="Q9" s="267"/>
      <c r="R9" s="267"/>
      <c r="S9" s="132"/>
      <c r="T9" s="133"/>
      <c r="U9" s="131"/>
      <c r="V9" s="267"/>
      <c r="W9" s="267"/>
      <c r="X9" s="132"/>
      <c r="Y9" s="133"/>
      <c r="Z9" s="131"/>
      <c r="AA9" s="267"/>
      <c r="AB9" s="267"/>
      <c r="AC9" s="132"/>
      <c r="AD9" s="133"/>
      <c r="AE9" s="131"/>
      <c r="AF9" s="129"/>
      <c r="AG9" s="129"/>
      <c r="AH9" s="129"/>
      <c r="AI9" s="129"/>
      <c r="AJ9" s="129"/>
      <c r="AK9" s="129"/>
      <c r="AL9" s="129"/>
      <c r="AM9" s="129"/>
      <c r="AN9" s="129"/>
      <c r="AO9" s="129"/>
      <c r="AP9" s="129"/>
      <c r="AQ9" s="129"/>
      <c r="AR9" s="129"/>
      <c r="AS9" s="129"/>
      <c r="AT9" s="129"/>
      <c r="AU9" s="129"/>
      <c r="AV9" s="129"/>
      <c r="AW9" s="129"/>
      <c r="AX9" s="129"/>
      <c r="AY9" s="129"/>
      <c r="AZ9" s="129"/>
      <c r="BA9" s="129"/>
      <c r="BB9" s="129"/>
      <c r="BC9" s="129"/>
      <c r="BD9" s="129"/>
    </row>
    <row r="10" spans="1:56" ht="15.75" thickBot="1" x14ac:dyDescent="0.3">
      <c r="A10" s="129"/>
      <c r="B10" s="129"/>
      <c r="C10" s="129"/>
      <c r="D10" s="129"/>
      <c r="E10" s="129"/>
      <c r="F10" s="129"/>
      <c r="G10" s="265" t="s">
        <v>78</v>
      </c>
      <c r="H10" s="265"/>
      <c r="I10" s="265"/>
      <c r="J10" s="130"/>
      <c r="K10" s="131"/>
      <c r="L10" s="265" t="s">
        <v>79</v>
      </c>
      <c r="M10" s="265"/>
      <c r="N10" s="265"/>
      <c r="O10" s="130"/>
      <c r="P10" s="131"/>
      <c r="Q10" s="265" t="s">
        <v>80</v>
      </c>
      <c r="R10" s="265"/>
      <c r="S10" s="265"/>
      <c r="T10" s="130"/>
      <c r="U10" s="131"/>
      <c r="V10" s="265" t="s">
        <v>81</v>
      </c>
      <c r="W10" s="265"/>
      <c r="X10" s="265"/>
      <c r="Y10" s="130"/>
      <c r="Z10" s="131"/>
      <c r="AA10" s="265" t="s">
        <v>82</v>
      </c>
      <c r="AB10" s="265"/>
      <c r="AC10" s="265"/>
      <c r="AD10" s="130"/>
      <c r="AE10" s="131"/>
      <c r="AF10" s="129"/>
      <c r="AG10" s="129"/>
      <c r="AH10" s="129"/>
      <c r="AI10" s="129"/>
      <c r="AJ10" s="129"/>
      <c r="AK10" s="129"/>
      <c r="AL10" s="129"/>
      <c r="AM10" s="129"/>
      <c r="AN10" s="129"/>
      <c r="AO10" s="129"/>
      <c r="AP10" s="129"/>
      <c r="AQ10" s="129"/>
      <c r="AR10" s="129"/>
      <c r="AS10" s="129"/>
      <c r="AT10" s="129"/>
      <c r="AU10" s="129"/>
      <c r="AV10" s="129"/>
      <c r="AW10" s="129"/>
      <c r="AX10" s="129"/>
      <c r="AY10" s="129"/>
      <c r="AZ10" s="129"/>
      <c r="BA10" s="129"/>
      <c r="BB10" s="129"/>
      <c r="BC10" s="129"/>
      <c r="BD10" s="129"/>
    </row>
    <row r="11" spans="1:56" ht="19.5" thickBot="1" x14ac:dyDescent="0.35">
      <c r="A11" s="129"/>
      <c r="B11" s="268" t="s">
        <v>83</v>
      </c>
      <c r="C11" s="268"/>
      <c r="D11" s="268"/>
      <c r="E11" s="129"/>
      <c r="F11" s="129"/>
      <c r="G11" s="263" t="s">
        <v>70</v>
      </c>
      <c r="H11" s="266"/>
      <c r="I11" s="137" t="str">
        <f>IFERROR(IF(AND(#REF!="Y",#REF!="N"),I12,IF(AND(I12&gt;0,End_Sections!G2="B"),IF(#REF!&lt;1000,I12+10,I12+20),I12)),"")</f>
        <v/>
      </c>
      <c r="J11" s="130"/>
      <c r="K11" s="131"/>
      <c r="L11" s="263" t="s">
        <v>70</v>
      </c>
      <c r="M11" s="266"/>
      <c r="N11" s="137" t="str">
        <f>IFERROR(IF(AND(#REF!="Y",#REF!="N"),N12,IF(AND(N12&gt;0,End_Sections!H2="B"),IF(#REF!&lt;1000,N12+10,N12+20),N12)),"")</f>
        <v/>
      </c>
      <c r="O11" s="130"/>
      <c r="P11" s="131"/>
      <c r="Q11" s="263" t="s">
        <v>70</v>
      </c>
      <c r="R11" s="266"/>
      <c r="S11" s="137" t="str">
        <f>IFERROR(IF(AND(#REF!="Y",#REF!="N"),S12,IF(AND(S12&gt;0,End_Sections!I2="B"),IF(#REF!&lt;1000,S12+10,S12+20),S12)),"")</f>
        <v/>
      </c>
      <c r="T11" s="130"/>
      <c r="U11" s="131"/>
      <c r="V11" s="263" t="s">
        <v>70</v>
      </c>
      <c r="W11" s="266"/>
      <c r="X11" s="137" t="str">
        <f>IFERROR(IF(AND(#REF!="Y",#REF!="N"),X12,IF(AND(X12&gt;0,End_Sections!J2="B"),IF(#REF!&lt;1000,X12+10,X12+20),X12)),"")</f>
        <v/>
      </c>
      <c r="Y11" s="130"/>
      <c r="Z11" s="131"/>
      <c r="AA11" s="263" t="s">
        <v>70</v>
      </c>
      <c r="AB11" s="266"/>
      <c r="AC11" s="137" t="str">
        <f>IFERROR(IF(AND(#REF!="Y",#REF!="N"),AC12,IF(AND(AC12&gt;0,End_Sections!K2="B"),IF(#REF!&lt;1000,AC12+10,AC12+20),AC12)),"")</f>
        <v/>
      </c>
      <c r="AD11" s="130"/>
      <c r="AE11" s="131"/>
      <c r="AF11" s="129"/>
      <c r="AG11" s="129"/>
      <c r="AH11" s="129"/>
      <c r="AI11" s="129"/>
      <c r="AJ11" s="129"/>
      <c r="AK11" s="129"/>
      <c r="AL11" s="129"/>
      <c r="AM11" s="129"/>
      <c r="AN11" s="129"/>
      <c r="AO11" s="129"/>
      <c r="AP11" s="129"/>
      <c r="AQ11" s="129"/>
      <c r="AR11" s="129"/>
      <c r="AS11" s="129"/>
      <c r="AT11" s="129"/>
      <c r="AU11" s="129"/>
      <c r="AV11" s="129"/>
      <c r="AW11" s="129"/>
      <c r="AX11" s="129"/>
      <c r="AY11" s="129"/>
      <c r="AZ11" s="129"/>
      <c r="BA11" s="129"/>
      <c r="BB11" s="129"/>
      <c r="BC11" s="129"/>
      <c r="BD11" s="129"/>
    </row>
    <row r="12" spans="1:56" ht="15.75" thickBot="1" x14ac:dyDescent="0.3">
      <c r="A12" s="129"/>
      <c r="B12" s="261" t="s">
        <v>84</v>
      </c>
      <c r="C12" s="261"/>
      <c r="D12" s="144">
        <f>Data!E2</f>
        <v>22</v>
      </c>
      <c r="E12" s="129"/>
      <c r="F12" s="129"/>
      <c r="G12" s="263" t="s">
        <v>72</v>
      </c>
      <c r="H12" s="266"/>
      <c r="I12" s="137" t="str">
        <f>IFERROR(IF(#REF!="","",IF(Aerial!X2="",#REF!,#REF!-(SUM(Aerial!X2,Aerial!X3,,End_Sections!G4,End_Sections!G9)))),"")</f>
        <v/>
      </c>
      <c r="J12" s="130"/>
      <c r="K12" s="131"/>
      <c r="L12" s="263" t="s">
        <v>72</v>
      </c>
      <c r="M12" s="266"/>
      <c r="N12" s="137" t="str">
        <f>IFERROR(IF(#REF!="","",IF(Aerial!AB2="",#REF!,#REF!-(SUM(Aerial!AB2,Aerial!AB3,End_Sections!H4,End_Sections!H9)))),"")</f>
        <v/>
      </c>
      <c r="O12" s="130"/>
      <c r="P12" s="131"/>
      <c r="Q12" s="263" t="s">
        <v>72</v>
      </c>
      <c r="R12" s="266"/>
      <c r="S12" s="137" t="str">
        <f>IFERROR(IF(#REF!="","",IF(Aerial!AF2="",#REF!,#REF!-(SUM(Aerial!AF2,Aerial!AF3,End_Sections!I4,End_Sections!I9)))),"")</f>
        <v/>
      </c>
      <c r="T12" s="130"/>
      <c r="U12" s="131"/>
      <c r="V12" s="263" t="s">
        <v>72</v>
      </c>
      <c r="W12" s="266"/>
      <c r="X12" s="137" t="str">
        <f>IFERROR(IF(#REF!="","",IF(Aerial!AJ2="",#REF!,#REF!-(SUM(Aerial!AJ2,Aerial!AJ3,End_Sections!J4,End_Sections!J9)))),"")</f>
        <v/>
      </c>
      <c r="Y12" s="130"/>
      <c r="Z12" s="131"/>
      <c r="AA12" s="263" t="s">
        <v>72</v>
      </c>
      <c r="AB12" s="266"/>
      <c r="AC12" s="137" t="str">
        <f>IFERROR(IF(#REF!="","",IF(Aerial!AN2="",#REF!,#REF!-(SUM(Aerial!AN2,Aerial!AN3,End_Sections!K4,End_Sections!K9)))),"")</f>
        <v/>
      </c>
      <c r="AD12" s="130"/>
      <c r="AE12" s="131"/>
      <c r="AF12" s="129"/>
      <c r="AG12" s="129"/>
      <c r="AH12" s="129"/>
      <c r="AI12" s="129"/>
      <c r="AJ12" s="129"/>
      <c r="AK12" s="129"/>
      <c r="AL12" s="129"/>
      <c r="AM12" s="129"/>
      <c r="AN12" s="129"/>
      <c r="AO12" s="129"/>
      <c r="AP12" s="129"/>
      <c r="AQ12" s="129"/>
      <c r="AR12" s="129"/>
      <c r="AS12" s="129"/>
      <c r="AT12" s="129"/>
      <c r="AU12" s="129"/>
      <c r="AV12" s="129"/>
      <c r="AW12" s="129"/>
      <c r="AX12" s="129"/>
      <c r="AY12" s="129"/>
      <c r="AZ12" s="129"/>
      <c r="BA12" s="129"/>
      <c r="BB12" s="129"/>
      <c r="BC12" s="129"/>
      <c r="BD12" s="129"/>
    </row>
    <row r="13" spans="1:56" ht="15.75" thickBot="1" x14ac:dyDescent="0.3">
      <c r="A13" s="129"/>
      <c r="B13" s="261" t="s">
        <v>85</v>
      </c>
      <c r="C13" s="261"/>
      <c r="D13" s="144">
        <f>Data!E3</f>
        <v>1</v>
      </c>
      <c r="E13" s="129"/>
      <c r="F13" s="129"/>
      <c r="G13" s="263" t="s">
        <v>71</v>
      </c>
      <c r="H13" s="264"/>
      <c r="I13" s="137" t="str">
        <f>IFERROR(IF(#REF!="","",I12-(SUM(#REF!))-(SUM(End_Sections!G3,End_Sections!G8))),"")</f>
        <v/>
      </c>
      <c r="J13" s="130"/>
      <c r="K13" s="131"/>
      <c r="L13" s="263" t="s">
        <v>71</v>
      </c>
      <c r="M13" s="264"/>
      <c r="N13" s="137" t="str">
        <f>IFERROR(IF(#REF!="","",N12-(SUM(#REF!))-(SUM(End_Sections!H3,End_Sections!H8))),"")</f>
        <v/>
      </c>
      <c r="O13" s="130"/>
      <c r="P13" s="131"/>
      <c r="Q13" s="263" t="s">
        <v>71</v>
      </c>
      <c r="R13" s="264"/>
      <c r="S13" s="137" t="str">
        <f>IFERROR(IF(#REF!="","",S12-(SUM(#REF!))-(SUM(End_Sections!I3,End_Sections!I8))),"")</f>
        <v/>
      </c>
      <c r="T13" s="130"/>
      <c r="U13" s="131"/>
      <c r="V13" s="263" t="s">
        <v>71</v>
      </c>
      <c r="W13" s="264"/>
      <c r="X13" s="137" t="str">
        <f>IFERROR(IF(#REF!="","",X12-(SUM(#REF!))-(SUM(End_Sections!J3,End_Sections!J8))),"")</f>
        <v/>
      </c>
      <c r="Y13" s="130"/>
      <c r="Z13" s="131"/>
      <c r="AA13" s="263" t="s">
        <v>71</v>
      </c>
      <c r="AB13" s="264"/>
      <c r="AC13" s="137" t="str">
        <f>IFERROR(IF(#REF!="","",AC12-(SUM(#REF!))-(SUM(End_Sections!K3,End_Sections!K8))),"")</f>
        <v/>
      </c>
      <c r="AD13" s="130"/>
      <c r="AE13" s="131"/>
      <c r="AF13" s="129"/>
      <c r="AG13" s="129"/>
      <c r="AH13" s="129"/>
      <c r="AI13" s="129"/>
      <c r="AJ13" s="129"/>
      <c r="AK13" s="129"/>
      <c r="AL13" s="129"/>
      <c r="AM13" s="129"/>
      <c r="AN13" s="129"/>
      <c r="AO13" s="129"/>
      <c r="AP13" s="129"/>
      <c r="AQ13" s="129"/>
      <c r="AR13" s="129"/>
      <c r="AS13" s="129"/>
      <c r="AT13" s="129"/>
      <c r="AU13" s="129"/>
      <c r="AV13" s="129"/>
      <c r="AW13" s="129"/>
      <c r="AX13" s="129"/>
      <c r="AY13" s="129"/>
      <c r="AZ13" s="129"/>
      <c r="BA13" s="129"/>
      <c r="BB13" s="129"/>
      <c r="BC13" s="129"/>
      <c r="BD13" s="129"/>
    </row>
    <row r="14" spans="1:56" ht="15.75" thickBot="1" x14ac:dyDescent="0.3">
      <c r="A14" s="129"/>
      <c r="B14" s="261" t="s">
        <v>86</v>
      </c>
      <c r="C14" s="261"/>
      <c r="D14" s="144">
        <f>Data!E4</f>
        <v>3</v>
      </c>
      <c r="E14" s="129"/>
      <c r="F14" s="129"/>
      <c r="G14" s="139"/>
      <c r="H14" s="140"/>
      <c r="I14" s="137"/>
      <c r="J14" s="130"/>
      <c r="K14" s="131"/>
      <c r="L14" s="139"/>
      <c r="M14" s="140"/>
      <c r="N14" s="137"/>
      <c r="O14" s="130"/>
      <c r="P14" s="131"/>
      <c r="Q14" s="139"/>
      <c r="R14" s="140"/>
      <c r="S14" s="137"/>
      <c r="T14" s="130"/>
      <c r="U14" s="131"/>
      <c r="V14" s="139"/>
      <c r="W14" s="140"/>
      <c r="X14" s="137"/>
      <c r="Y14" s="130"/>
      <c r="Z14" s="131"/>
      <c r="AA14" s="139"/>
      <c r="AB14" s="140"/>
      <c r="AC14" s="137"/>
      <c r="AD14" s="130"/>
      <c r="AE14" s="131"/>
      <c r="AF14" s="129"/>
      <c r="AG14" s="129"/>
      <c r="AH14" s="129"/>
      <c r="AI14" s="129"/>
      <c r="AJ14" s="129"/>
      <c r="AK14" s="129"/>
      <c r="AL14" s="129"/>
      <c r="AM14" s="129"/>
      <c r="AN14" s="129"/>
      <c r="AO14" s="129"/>
      <c r="AP14" s="129"/>
      <c r="AQ14" s="129"/>
      <c r="AR14" s="129"/>
      <c r="AS14" s="129"/>
      <c r="AT14" s="129"/>
      <c r="AU14" s="129"/>
      <c r="AV14" s="129"/>
      <c r="AW14" s="129"/>
      <c r="AX14" s="129"/>
      <c r="AY14" s="129"/>
      <c r="AZ14" s="129"/>
      <c r="BA14" s="129"/>
      <c r="BB14" s="129"/>
      <c r="BC14" s="129"/>
      <c r="BD14" s="129"/>
    </row>
    <row r="15" spans="1:56" ht="15.75" thickBot="1" x14ac:dyDescent="0.3">
      <c r="A15" s="129"/>
      <c r="B15" s="261" t="s">
        <v>87</v>
      </c>
      <c r="C15" s="261"/>
      <c r="D15" s="144">
        <f>Data!E5</f>
        <v>0</v>
      </c>
      <c r="E15" s="129"/>
      <c r="F15" s="129"/>
      <c r="G15" s="263" t="s">
        <v>75</v>
      </c>
      <c r="H15" s="264"/>
      <c r="I15" s="137" t="str">
        <f>IFERROR(IF(AND(#REF!="Y",#REF!="N"),J15,IF(End_Sections!G2="A",IF(#REF!&lt;1000,J15+10,J15+20),J15)),"")</f>
        <v/>
      </c>
      <c r="J15" s="138" t="e">
        <f>IF(K15=0,"",K15)</f>
        <v>#REF!</v>
      </c>
      <c r="K15" s="131" t="e">
        <f>IF(I$12=0,#REF!,IF(Aerial!X3="",SUM(Aerial!X2,End_Sections!G4,End_Sections!G9),Aerial!X2))</f>
        <v>#REF!</v>
      </c>
      <c r="L15" s="263" t="s">
        <v>75</v>
      </c>
      <c r="M15" s="264"/>
      <c r="N15" s="137" t="str">
        <f>IFERROR(IF(AND(#REF!="Y",#REF!="N"),O15,IF(End_Sections!H2="A",IF(#REF!&lt;1000,O15+10,O15+20),O15)),"")</f>
        <v/>
      </c>
      <c r="O15" s="138" t="e">
        <f>IF(P15=0,"",P15)</f>
        <v>#REF!</v>
      </c>
      <c r="P15" s="131" t="e">
        <f>IF(N$12=0,#REF!,IF(Aerial!AB3="",SUM(Aerial!AB2,End_Sections!H4,End_Sections!H9),Aerial!AB2))</f>
        <v>#REF!</v>
      </c>
      <c r="Q15" s="263" t="s">
        <v>75</v>
      </c>
      <c r="R15" s="264"/>
      <c r="S15" s="137" t="str">
        <f>IFERROR(IF(AND(#REF!="Y",#REF!="N"),T15,IF(End_Sections!I2="A",IF(#REF!&lt;1000,T15+10,T15+20),T15)),"")</f>
        <v/>
      </c>
      <c r="T15" s="138" t="e">
        <f>IF(U15=0,"",U15)</f>
        <v>#REF!</v>
      </c>
      <c r="U15" s="131" t="e">
        <f>IF(S$12=0,#REF!,IF(Aerial!AF3="",SUM(Aerial!AF2,End_Sections!I4,End_Sections!I9),Aerial!AF2))</f>
        <v>#REF!</v>
      </c>
      <c r="V15" s="263" t="s">
        <v>75</v>
      </c>
      <c r="W15" s="264"/>
      <c r="X15" s="137" t="str">
        <f>IFERROR(IF(AND(#REF!="Y",#REF!="N"),Y15,IF(End_Sections!J2="A",IF(#REF!&lt;1000,Y15+10,Y15+20),Y15)),"")</f>
        <v/>
      </c>
      <c r="Y15" s="138" t="e">
        <f>IF(Z15=0,"",Z15)</f>
        <v>#REF!</v>
      </c>
      <c r="Z15" s="131" t="e">
        <f>IF(X$12=0,#REF!,IF(Aerial!AJ3="",SUM(Aerial!AJ2,End_Sections!J4,End_Sections!J9),Aerial!AJ2))</f>
        <v>#REF!</v>
      </c>
      <c r="AA15" s="263" t="s">
        <v>75</v>
      </c>
      <c r="AB15" s="264"/>
      <c r="AC15" s="137" t="str">
        <f>IFERROR(IF(AND(#REF!="Y",#REF!="N"),AD15,IF(End_Sections!K2="A",IF(#REF!&lt;1000,AD15+10,AD15+20),AD15)),"")</f>
        <v/>
      </c>
      <c r="AD15" s="138" t="e">
        <f>IF(AE15=0,"",AE15)</f>
        <v>#REF!</v>
      </c>
      <c r="AE15" s="131" t="e">
        <f>IF(AC$12=0,#REF!,IF(Aerial!AN3="",SUM(Aerial!AN2,End_Sections!K4,End_Sections!K9),Aerial!AN2))</f>
        <v>#REF!</v>
      </c>
      <c r="AF15" s="129"/>
      <c r="AG15" s="129"/>
      <c r="AH15" s="129"/>
      <c r="AI15" s="129"/>
      <c r="AJ15" s="129"/>
      <c r="AK15" s="129"/>
      <c r="AL15" s="129"/>
      <c r="AM15" s="129"/>
      <c r="AN15" s="129"/>
      <c r="AO15" s="129"/>
      <c r="AP15" s="129"/>
      <c r="AQ15" s="129"/>
      <c r="AR15" s="129"/>
      <c r="AS15" s="129"/>
      <c r="AT15" s="129"/>
      <c r="AU15" s="129"/>
      <c r="AV15" s="129"/>
      <c r="AW15" s="129"/>
      <c r="AX15" s="129"/>
      <c r="AY15" s="129"/>
      <c r="AZ15" s="129"/>
      <c r="BA15" s="129"/>
      <c r="BB15" s="129"/>
      <c r="BC15" s="129"/>
      <c r="BD15" s="129"/>
    </row>
    <row r="16" spans="1:56" ht="15.75" thickBot="1" x14ac:dyDescent="0.3">
      <c r="A16" s="129"/>
      <c r="B16" s="129"/>
      <c r="C16" s="129"/>
      <c r="D16" s="129"/>
      <c r="E16" s="129"/>
      <c r="F16" s="129"/>
      <c r="G16" s="263" t="s">
        <v>70</v>
      </c>
      <c r="H16" s="266"/>
      <c r="I16" s="137" t="str">
        <f>IFERROR(IF(AND(#REF!="Y",#REF!="N"),I17,IF(AND(I17&gt;0,End_Sections!L2="B"),IF(#REF!&lt;1000,I17+10,I17+20),I17)),"")</f>
        <v/>
      </c>
      <c r="J16" s="130"/>
      <c r="K16" s="131"/>
      <c r="L16" s="263" t="s">
        <v>70</v>
      </c>
      <c r="M16" s="266"/>
      <c r="N16" s="137" t="str">
        <f>IFERROR(IF(AND(#REF!="Y",#REF!="N"),N17,IF(AND(N17&gt;0,End_Sections!M2="B"),IF(#REF!&lt;1000,N17+10,N17+20),N17)),"")</f>
        <v/>
      </c>
      <c r="O16" s="130"/>
      <c r="P16" s="131"/>
      <c r="Q16" s="263" t="s">
        <v>70</v>
      </c>
      <c r="R16" s="266"/>
      <c r="S16" s="137" t="str">
        <f>IFERROR(IF(AND(#REF!="Y",#REF!="N"),S17,IF(AND(S17&gt;0,End_Sections!N2="B"),IF(#REF!&lt;1000,S17+10,S17+20),S17)),"")</f>
        <v/>
      </c>
      <c r="T16" s="130"/>
      <c r="U16" s="131"/>
      <c r="V16" s="263" t="s">
        <v>70</v>
      </c>
      <c r="W16" s="266"/>
      <c r="X16" s="137" t="str">
        <f>IFERROR(IF(AND(#REF!="Y",#REF!="N"),X17,IF(AND(X17&gt;0,End_Sections!O2="B"),IF(#REF!&lt;1000,X17+10,X17+20),X17)),"")</f>
        <v/>
      </c>
      <c r="Y16" s="130"/>
      <c r="Z16" s="131"/>
      <c r="AA16" s="263" t="s">
        <v>70</v>
      </c>
      <c r="AB16" s="266"/>
      <c r="AC16" s="137" t="str">
        <f>IFERROR(IF(AND(#REF!="Y",#REF!="N"),AC17,IF(AND(AC17&gt;0,End_Sections!P2="B"),IF(#REF!&lt;1000,AC17+10,AC17+20),AC17)),"")</f>
        <v/>
      </c>
      <c r="AD16" s="130"/>
      <c r="AE16" s="131"/>
      <c r="AF16" s="129"/>
      <c r="AG16" s="129"/>
      <c r="AH16" s="129"/>
      <c r="AI16" s="129"/>
      <c r="AJ16" s="129"/>
      <c r="AK16" s="129"/>
      <c r="AL16" s="129"/>
      <c r="AM16" s="129"/>
      <c r="AN16" s="129"/>
      <c r="AO16" s="129"/>
      <c r="AP16" s="129"/>
      <c r="AQ16" s="129"/>
      <c r="AR16" s="129"/>
      <c r="AS16" s="129"/>
      <c r="AT16" s="129"/>
      <c r="AU16" s="129"/>
      <c r="AV16" s="129"/>
      <c r="AW16" s="129"/>
      <c r="AX16" s="129"/>
      <c r="AY16" s="129"/>
      <c r="AZ16" s="129"/>
      <c r="BA16" s="129"/>
      <c r="BB16" s="129"/>
      <c r="BC16" s="129"/>
      <c r="BD16" s="129"/>
    </row>
    <row r="17" spans="1:56" ht="15.75" hidden="1" thickBot="1" x14ac:dyDescent="0.3">
      <c r="A17" s="129"/>
      <c r="B17" s="129"/>
      <c r="C17" s="129"/>
      <c r="D17" s="129"/>
      <c r="E17" s="129"/>
      <c r="F17" s="129"/>
      <c r="G17" s="263" t="s">
        <v>72</v>
      </c>
      <c r="H17" s="266"/>
      <c r="I17" s="137" t="str">
        <f>IFERROR(IF(#REF!="","",IF(Aerial!AR2="",#REF!,#REF!-(SUM(Aerial!AR2,Aerial!AR3,End_Sections!L4,End_Sections!L9)))),"")</f>
        <v/>
      </c>
      <c r="J17" s="130"/>
      <c r="K17" s="131"/>
      <c r="L17" s="263" t="s">
        <v>72</v>
      </c>
      <c r="M17" s="266"/>
      <c r="N17" s="137" t="str">
        <f>IFERROR(IF(#REF!="","",IF(Aerial!AV2="",#REF!,#REF!-(SUM(Aerial!AV2,Aerial!AV3,End_Sections!M4,End_Sections!M9)))),"")</f>
        <v/>
      </c>
      <c r="O17" s="130"/>
      <c r="P17" s="131"/>
      <c r="Q17" s="263" t="s">
        <v>72</v>
      </c>
      <c r="R17" s="266"/>
      <c r="S17" s="137" t="str">
        <f>IFERROR(IF(#REF!="","",IF(Aerial!AZ2="",#REF!,#REF!-(SUM(Aerial!AZ2,Aerial!AZ3,End_Sections!N4,End_Sections!N9)))),"")</f>
        <v/>
      </c>
      <c r="T17" s="130"/>
      <c r="U17" s="131"/>
      <c r="V17" s="263" t="s">
        <v>72</v>
      </c>
      <c r="W17" s="266"/>
      <c r="X17" s="137" t="str">
        <f>IFERROR(IF(#REF!="","",IF(Aerial!BD2="",#REF!,#REF!-(SUM(Aerial!BD2,Aerial!BD3,End_Sections!O4,End_Sections!O9)))),"")</f>
        <v/>
      </c>
      <c r="Y17" s="130"/>
      <c r="Z17" s="131"/>
      <c r="AA17" s="263" t="s">
        <v>72</v>
      </c>
      <c r="AB17" s="266"/>
      <c r="AC17" s="137" t="str">
        <f>IFERROR(IF(#REF!="","",IF(Aerial!BH2="",#REF!,#REF!-(SUM(Aerial!BH2,Aerial!BH3,End_Sections!P4,End_Sections!P9)))),"")</f>
        <v/>
      </c>
      <c r="AD17" s="130"/>
      <c r="AE17" s="131"/>
      <c r="AF17" s="129"/>
      <c r="AG17" s="129"/>
      <c r="AH17" s="129"/>
      <c r="AI17" s="129"/>
      <c r="AJ17" s="129"/>
      <c r="AK17" s="129"/>
      <c r="AL17" s="129"/>
      <c r="AM17" s="129"/>
      <c r="AN17" s="129"/>
      <c r="AO17" s="129"/>
      <c r="AP17" s="129"/>
      <c r="AQ17" s="129"/>
      <c r="AR17" s="129"/>
      <c r="AS17" s="129"/>
      <c r="AT17" s="129"/>
      <c r="AU17" s="129"/>
      <c r="AV17" s="129"/>
      <c r="AW17" s="129"/>
      <c r="AX17" s="129"/>
      <c r="AY17" s="129"/>
      <c r="AZ17" s="129"/>
      <c r="BA17" s="129"/>
      <c r="BB17" s="129"/>
      <c r="BC17" s="129"/>
      <c r="BD17" s="129"/>
    </row>
    <row r="18" spans="1:56" ht="15.75" thickBot="1" x14ac:dyDescent="0.3">
      <c r="A18" s="129"/>
      <c r="B18" s="129"/>
      <c r="C18" s="129"/>
      <c r="D18" s="129"/>
      <c r="E18" s="129"/>
      <c r="F18" s="129"/>
      <c r="G18" s="263" t="s">
        <v>71</v>
      </c>
      <c r="H18" s="264"/>
      <c r="I18" s="137" t="str">
        <f>IFERROR(IF(#REF!="","",I17-(SUM(#REF!))-(SUM(End_Sections!L3,End_Sections!L8))),"")</f>
        <v/>
      </c>
      <c r="J18" s="130"/>
      <c r="K18" s="131"/>
      <c r="L18" s="263" t="s">
        <v>71</v>
      </c>
      <c r="M18" s="264"/>
      <c r="N18" s="137" t="str">
        <f>IFERROR(IF(#REF!="","",N17-(SUM(#REF!))-(SUM(End_Sections!M3,End_Sections!M8))),"")</f>
        <v/>
      </c>
      <c r="O18" s="130"/>
      <c r="P18" s="131"/>
      <c r="Q18" s="263" t="s">
        <v>71</v>
      </c>
      <c r="R18" s="264"/>
      <c r="S18" s="137" t="str">
        <f>IFERROR(IF(#REF!="","",S17-(SUM(#REF!))-(SUM(End_Sections!N3,End_Sections!N8))),"")</f>
        <v/>
      </c>
      <c r="T18" s="130"/>
      <c r="U18" s="131"/>
      <c r="V18" s="263" t="s">
        <v>71</v>
      </c>
      <c r="W18" s="264"/>
      <c r="X18" s="137" t="str">
        <f>IFERROR(IF(#REF!="","",X17-(SUM(#REF!))-(SUM(End_Sections!O3,End_Sections!O8))),"")</f>
        <v/>
      </c>
      <c r="Y18" s="130"/>
      <c r="Z18" s="131"/>
      <c r="AA18" s="263" t="s">
        <v>71</v>
      </c>
      <c r="AB18" s="264"/>
      <c r="AC18" s="137" t="str">
        <f>IFERROR(IF(#REF!="","",AC17-(SUM(#REF!))-(SUM(End_Sections!P3,End_Sections!P8))),"")</f>
        <v/>
      </c>
      <c r="AD18" s="130"/>
      <c r="AE18" s="131"/>
      <c r="AF18" s="129"/>
      <c r="AG18" s="129"/>
      <c r="AH18" s="129"/>
      <c r="AI18" s="129"/>
      <c r="AJ18" s="129"/>
      <c r="AK18" s="129"/>
      <c r="AL18" s="129"/>
      <c r="AM18" s="129"/>
      <c r="AN18" s="129"/>
      <c r="AO18" s="129"/>
      <c r="AP18" s="129"/>
      <c r="AQ18" s="129"/>
      <c r="AR18" s="129"/>
      <c r="AS18" s="129"/>
      <c r="AT18" s="129"/>
      <c r="AU18" s="129"/>
      <c r="AV18" s="129"/>
      <c r="AW18" s="129"/>
      <c r="AX18" s="129"/>
      <c r="AY18" s="129"/>
      <c r="AZ18" s="129"/>
      <c r="BA18" s="129"/>
      <c r="BB18" s="129"/>
      <c r="BC18" s="129"/>
      <c r="BD18" s="129"/>
    </row>
    <row r="19" spans="1:56" ht="19.5" thickBot="1" x14ac:dyDescent="0.35">
      <c r="A19" s="129"/>
      <c r="B19" s="268" t="s">
        <v>88</v>
      </c>
      <c r="C19" s="268"/>
      <c r="D19" s="268"/>
      <c r="E19" s="129"/>
      <c r="F19" s="129"/>
      <c r="G19" s="139"/>
      <c r="H19" s="140"/>
      <c r="I19" s="137"/>
      <c r="J19" s="130"/>
      <c r="K19" s="131"/>
      <c r="L19" s="139"/>
      <c r="M19" s="140"/>
      <c r="N19" s="137"/>
      <c r="O19" s="130"/>
      <c r="P19" s="131"/>
      <c r="Q19" s="139"/>
      <c r="R19" s="140"/>
      <c r="S19" s="137"/>
      <c r="T19" s="130"/>
      <c r="U19" s="131"/>
      <c r="V19" s="139"/>
      <c r="W19" s="140"/>
      <c r="X19" s="137"/>
      <c r="Y19" s="130"/>
      <c r="Z19" s="131"/>
      <c r="AA19" s="139"/>
      <c r="AB19" s="140"/>
      <c r="AC19" s="137"/>
      <c r="AD19" s="130"/>
      <c r="AE19" s="131"/>
      <c r="AF19" s="129"/>
      <c r="AG19" s="129"/>
      <c r="AH19" s="129"/>
      <c r="AI19" s="129"/>
      <c r="AJ19" s="129"/>
      <c r="AK19" s="129"/>
      <c r="AL19" s="129"/>
      <c r="AM19" s="129"/>
      <c r="AN19" s="129"/>
      <c r="AO19" s="129"/>
      <c r="AP19" s="129"/>
      <c r="AQ19" s="129"/>
      <c r="AR19" s="129"/>
      <c r="AS19" s="129"/>
      <c r="AT19" s="129"/>
      <c r="AU19" s="129"/>
      <c r="AV19" s="129"/>
      <c r="AW19" s="129"/>
      <c r="AX19" s="129"/>
      <c r="AY19" s="129"/>
      <c r="AZ19" s="129"/>
      <c r="BA19" s="129"/>
      <c r="BB19" s="129"/>
      <c r="BC19" s="129"/>
      <c r="BD19" s="129"/>
    </row>
    <row r="20" spans="1:56" ht="15.75" thickBot="1" x14ac:dyDescent="0.3">
      <c r="A20" s="129"/>
      <c r="B20" s="153" t="s">
        <v>89</v>
      </c>
      <c r="C20" s="153" t="s">
        <v>90</v>
      </c>
      <c r="D20" s="144">
        <f>(SUM(Data!E61-(SUM(D27,D28,D29))))</f>
        <v>28</v>
      </c>
      <c r="E20" s="129"/>
      <c r="F20" s="129"/>
      <c r="G20" s="139"/>
      <c r="H20" s="140"/>
      <c r="I20" s="137"/>
      <c r="J20" s="130"/>
      <c r="K20" s="131"/>
      <c r="L20" s="139"/>
      <c r="M20" s="140"/>
      <c r="N20" s="137"/>
      <c r="O20" s="130"/>
      <c r="P20" s="131"/>
      <c r="Q20" s="139"/>
      <c r="R20" s="140"/>
      <c r="S20" s="137"/>
      <c r="T20" s="130"/>
      <c r="U20" s="131"/>
      <c r="V20" s="139"/>
      <c r="W20" s="140"/>
      <c r="X20" s="137"/>
      <c r="Y20" s="130"/>
      <c r="Z20" s="131"/>
      <c r="AA20" s="139"/>
      <c r="AB20" s="140"/>
      <c r="AC20" s="137"/>
      <c r="AD20" s="130"/>
      <c r="AE20" s="131"/>
      <c r="AF20" s="129"/>
      <c r="AG20" s="129"/>
      <c r="AH20" s="129"/>
      <c r="AI20" s="129"/>
      <c r="AJ20" s="129"/>
      <c r="AK20" s="129"/>
      <c r="AL20" s="129"/>
      <c r="AM20" s="129"/>
      <c r="AN20" s="129"/>
      <c r="AO20" s="129"/>
      <c r="AP20" s="129"/>
      <c r="AQ20" s="129"/>
      <c r="AR20" s="129"/>
      <c r="AS20" s="129"/>
      <c r="AT20" s="129"/>
      <c r="AU20" s="129"/>
      <c r="AV20" s="129"/>
      <c r="AW20" s="129"/>
      <c r="AX20" s="129"/>
      <c r="AY20" s="129"/>
      <c r="AZ20" s="129"/>
      <c r="BA20" s="129"/>
      <c r="BB20" s="129"/>
      <c r="BC20" s="129"/>
      <c r="BD20" s="129"/>
    </row>
    <row r="21" spans="1:56" ht="15.75" thickBot="1" x14ac:dyDescent="0.3">
      <c r="A21" s="129"/>
      <c r="B21" s="153" t="s">
        <v>89</v>
      </c>
      <c r="C21" s="154" t="s">
        <v>91</v>
      </c>
      <c r="D21" s="144">
        <f>Data!E60</f>
        <v>0</v>
      </c>
      <c r="E21" s="129"/>
      <c r="F21" s="129"/>
      <c r="G21" s="139"/>
      <c r="H21" s="140"/>
      <c r="I21" s="137"/>
      <c r="J21" s="138"/>
      <c r="K21" s="131"/>
      <c r="L21" s="139"/>
      <c r="M21" s="140"/>
      <c r="N21" s="137"/>
      <c r="O21" s="138"/>
      <c r="P21" s="131"/>
      <c r="Q21" s="139"/>
      <c r="R21" s="140"/>
      <c r="S21" s="137"/>
      <c r="T21" s="138"/>
      <c r="U21" s="131"/>
      <c r="V21" s="139"/>
      <c r="W21" s="140"/>
      <c r="X21" s="137"/>
      <c r="Y21" s="138"/>
      <c r="Z21" s="131"/>
      <c r="AA21" s="139"/>
      <c r="AB21" s="140"/>
      <c r="AC21" s="137"/>
      <c r="AD21" s="138"/>
      <c r="AE21" s="131"/>
      <c r="AF21" s="129"/>
      <c r="AG21" s="129"/>
      <c r="AH21" s="129"/>
      <c r="AI21" s="129"/>
      <c r="AJ21" s="129"/>
      <c r="AK21" s="129"/>
      <c r="AL21" s="129"/>
      <c r="AM21" s="129"/>
      <c r="AN21" s="129"/>
      <c r="AO21" s="129"/>
      <c r="AP21" s="129"/>
      <c r="AQ21" s="129"/>
      <c r="AR21" s="129"/>
      <c r="AS21" s="129"/>
      <c r="AT21" s="129"/>
      <c r="AU21" s="129"/>
      <c r="AV21" s="129"/>
      <c r="AW21" s="129"/>
      <c r="AX21" s="129"/>
      <c r="AY21" s="129"/>
      <c r="AZ21" s="129"/>
      <c r="BA21" s="129"/>
      <c r="BB21" s="129"/>
      <c r="BC21" s="129"/>
      <c r="BD21" s="129"/>
    </row>
    <row r="22" spans="1:56" ht="15.75" thickBot="1" x14ac:dyDescent="0.3">
      <c r="A22" s="129"/>
      <c r="B22" s="134"/>
      <c r="C22" s="135"/>
      <c r="D22" s="133"/>
      <c r="E22" s="129"/>
      <c r="F22" s="129"/>
      <c r="G22" s="139"/>
      <c r="H22" s="140"/>
      <c r="I22" s="137"/>
      <c r="J22" s="138"/>
      <c r="K22" s="131"/>
      <c r="L22" s="139"/>
      <c r="M22" s="140"/>
      <c r="N22" s="137"/>
      <c r="O22" s="138"/>
      <c r="P22" s="131"/>
      <c r="Q22" s="139"/>
      <c r="R22" s="140"/>
      <c r="S22" s="137"/>
      <c r="T22" s="138"/>
      <c r="U22" s="131"/>
      <c r="V22" s="139"/>
      <c r="W22" s="140"/>
      <c r="X22" s="137"/>
      <c r="Y22" s="138"/>
      <c r="Z22" s="131"/>
      <c r="AA22" s="139"/>
      <c r="AB22" s="140"/>
      <c r="AC22" s="137"/>
      <c r="AD22" s="138"/>
      <c r="AE22" s="131"/>
      <c r="AF22" s="129"/>
      <c r="AG22" s="129"/>
      <c r="AH22" s="129"/>
      <c r="AI22" s="129"/>
      <c r="AJ22" s="129"/>
      <c r="AK22" s="129"/>
      <c r="AL22" s="129"/>
      <c r="AM22" s="129"/>
      <c r="AN22" s="129"/>
      <c r="AO22" s="129"/>
      <c r="AP22" s="129"/>
      <c r="AQ22" s="129"/>
      <c r="AR22" s="129"/>
      <c r="AS22" s="129"/>
      <c r="AT22" s="129"/>
      <c r="AU22" s="129"/>
      <c r="AV22" s="129"/>
      <c r="AW22" s="129"/>
      <c r="AX22" s="129"/>
      <c r="AY22" s="129"/>
      <c r="AZ22" s="129"/>
      <c r="BA22" s="129"/>
      <c r="BB22" s="129"/>
      <c r="BC22" s="129"/>
      <c r="BD22" s="129"/>
    </row>
    <row r="23" spans="1:56" ht="15.75" thickBot="1" x14ac:dyDescent="0.3">
      <c r="A23" s="129"/>
      <c r="B23" s="129"/>
      <c r="C23" s="129"/>
      <c r="D23" s="129"/>
      <c r="E23" s="129"/>
      <c r="F23" s="129"/>
      <c r="G23" s="263" t="s">
        <v>77</v>
      </c>
      <c r="H23" s="264"/>
      <c r="I23" s="137" t="e">
        <f>J23</f>
        <v>#REF!</v>
      </c>
      <c r="J23" s="138" t="e">
        <f>IF(K23=0,"",K23)</f>
        <v>#REF!</v>
      </c>
      <c r="K23" s="131" t="e">
        <f>IF(#REF!="","",IF(Aerial!AR3="","",SUM(Aerial!AR3,End_Sections!L9)))</f>
        <v>#REF!</v>
      </c>
      <c r="L23" s="263" t="s">
        <v>77</v>
      </c>
      <c r="M23" s="264"/>
      <c r="N23" s="137" t="e">
        <f>O23</f>
        <v>#REF!</v>
      </c>
      <c r="O23" s="138" t="e">
        <f>IF(P23=0,"",P23)</f>
        <v>#REF!</v>
      </c>
      <c r="P23" s="131" t="e">
        <f>IF(#REF!="","",IF(Aerial!AV3="","",SUM(Aerial!AV3,End_Sections!M9)))</f>
        <v>#REF!</v>
      </c>
      <c r="Q23" s="263" t="s">
        <v>77</v>
      </c>
      <c r="R23" s="264"/>
      <c r="S23" s="137" t="e">
        <f>T23</f>
        <v>#REF!</v>
      </c>
      <c r="T23" s="138" t="e">
        <f>IF(U23=0,"",U23)</f>
        <v>#REF!</v>
      </c>
      <c r="U23" s="131" t="e">
        <f>IF(#REF!="","",IF(Aerial!AZ3="","",SUM(Aerial!AZ3,End_Sections!N9)))</f>
        <v>#REF!</v>
      </c>
      <c r="V23" s="263" t="s">
        <v>77</v>
      </c>
      <c r="W23" s="264"/>
      <c r="X23" s="137" t="e">
        <f>Y23</f>
        <v>#REF!</v>
      </c>
      <c r="Y23" s="138" t="e">
        <f>IF(Z23=0,"",Z23)</f>
        <v>#REF!</v>
      </c>
      <c r="Z23" s="131" t="e">
        <f>IF(#REF!="","",IF(Aerial!BD3="","",SUM(Aerial!BD3,End_Sections!O9)))</f>
        <v>#REF!</v>
      </c>
      <c r="AA23" s="263" t="s">
        <v>77</v>
      </c>
      <c r="AB23" s="264"/>
      <c r="AC23" s="137" t="e">
        <f>AD23</f>
        <v>#REF!</v>
      </c>
      <c r="AD23" s="138" t="e">
        <f>IF(AE23=0,"",AE23)</f>
        <v>#REF!</v>
      </c>
      <c r="AE23" s="131" t="e">
        <f>IF(#REF!="","",IF(Aerial!BH3="","",SUM(Aerial!BH3,End_Sections!P9)))</f>
        <v>#REF!</v>
      </c>
      <c r="AF23" s="129"/>
      <c r="AG23" s="129"/>
      <c r="AH23" s="129"/>
      <c r="AI23" s="129"/>
      <c r="AJ23" s="129"/>
      <c r="AK23" s="129"/>
      <c r="AL23" s="129"/>
      <c r="AM23" s="129"/>
      <c r="AN23" s="129"/>
      <c r="AO23" s="129"/>
      <c r="AP23" s="129"/>
      <c r="AQ23" s="129"/>
      <c r="AR23" s="129"/>
      <c r="AS23" s="129"/>
      <c r="AT23" s="129"/>
      <c r="AU23" s="129"/>
      <c r="AV23" s="129"/>
      <c r="AW23" s="129"/>
      <c r="AX23" s="129"/>
      <c r="AY23" s="129"/>
      <c r="AZ23" s="129"/>
      <c r="BA23" s="129"/>
      <c r="BB23" s="129"/>
      <c r="BC23" s="129"/>
      <c r="BD23" s="129"/>
    </row>
    <row r="24" spans="1:56" ht="18.75" x14ac:dyDescent="0.3">
      <c r="A24" s="129"/>
      <c r="B24" s="262" t="s">
        <v>92</v>
      </c>
      <c r="C24" s="262"/>
      <c r="D24" s="262"/>
      <c r="E24" s="129"/>
      <c r="F24" s="129"/>
      <c r="G24" s="129"/>
      <c r="H24" s="129"/>
      <c r="I24" s="129"/>
      <c r="J24" s="130"/>
      <c r="K24" s="131"/>
      <c r="L24" s="129"/>
      <c r="M24" s="129"/>
      <c r="N24" s="129"/>
      <c r="O24" s="130"/>
      <c r="P24" s="131"/>
      <c r="Q24" s="129"/>
      <c r="R24" s="129"/>
      <c r="S24" s="129"/>
      <c r="T24" s="130"/>
      <c r="U24" s="131"/>
      <c r="V24" s="129"/>
      <c r="W24" s="129"/>
      <c r="X24" s="129"/>
      <c r="Y24" s="130"/>
      <c r="Z24" s="131"/>
      <c r="AA24" s="129"/>
      <c r="AB24" s="129"/>
      <c r="AC24" s="129"/>
      <c r="AD24" s="130"/>
      <c r="AE24" s="131"/>
      <c r="AF24" s="129"/>
      <c r="AG24" s="129"/>
      <c r="AH24" s="129"/>
      <c r="AI24" s="129"/>
      <c r="AJ24" s="129"/>
      <c r="AK24" s="129"/>
      <c r="AL24" s="129"/>
      <c r="AM24" s="129"/>
      <c r="AN24" s="129"/>
      <c r="AO24" s="129"/>
      <c r="AP24" s="129"/>
      <c r="AQ24" s="129"/>
      <c r="AR24" s="129"/>
      <c r="AS24" s="129"/>
      <c r="AT24" s="129"/>
      <c r="AU24" s="129"/>
      <c r="AV24" s="129"/>
      <c r="AW24" s="129"/>
      <c r="AX24" s="129"/>
      <c r="AY24" s="129"/>
      <c r="AZ24" s="129"/>
      <c r="BA24" s="129"/>
      <c r="BB24" s="129"/>
      <c r="BC24" s="129"/>
      <c r="BD24" s="129"/>
    </row>
    <row r="25" spans="1:56" x14ac:dyDescent="0.25">
      <c r="A25" s="129"/>
      <c r="B25" s="269" t="s">
        <v>93</v>
      </c>
      <c r="C25" s="269"/>
      <c r="D25" s="145"/>
      <c r="E25" s="129"/>
      <c r="F25" s="129"/>
      <c r="G25" s="129"/>
      <c r="H25" s="129"/>
      <c r="I25" s="129"/>
      <c r="J25" s="130"/>
      <c r="K25" s="131"/>
      <c r="L25" s="129"/>
      <c r="M25" s="129"/>
      <c r="N25" s="129"/>
      <c r="O25" s="130"/>
      <c r="P25" s="131"/>
      <c r="Q25" s="129"/>
      <c r="R25" s="129"/>
      <c r="S25" s="129"/>
      <c r="T25" s="130"/>
      <c r="U25" s="131"/>
      <c r="V25" s="129"/>
      <c r="W25" s="129"/>
      <c r="X25" s="129"/>
      <c r="Y25" s="130"/>
      <c r="Z25" s="131"/>
      <c r="AA25" s="129"/>
      <c r="AB25" s="129"/>
      <c r="AC25" s="129"/>
      <c r="AD25" s="130"/>
      <c r="AE25" s="131"/>
      <c r="AF25" s="129"/>
      <c r="AG25" s="129"/>
      <c r="AH25" s="129"/>
      <c r="AI25" s="129"/>
      <c r="AJ25" s="129"/>
      <c r="AK25" s="129"/>
      <c r="AL25" s="129"/>
      <c r="AM25" s="129"/>
      <c r="AN25" s="129"/>
      <c r="AO25" s="129"/>
      <c r="AP25" s="129"/>
      <c r="AQ25" s="129"/>
      <c r="AR25" s="129"/>
      <c r="AS25" s="129"/>
      <c r="AT25" s="129"/>
      <c r="AU25" s="129"/>
      <c r="AV25" s="129"/>
      <c r="AW25" s="129"/>
      <c r="AX25" s="129"/>
      <c r="AY25" s="129"/>
      <c r="AZ25" s="129"/>
      <c r="BA25" s="129"/>
      <c r="BB25" s="129"/>
      <c r="BC25" s="129"/>
      <c r="BD25" s="129"/>
    </row>
    <row r="26" spans="1:56" ht="15.75" thickBot="1" x14ac:dyDescent="0.3">
      <c r="A26" s="129"/>
      <c r="B26" s="270" t="s">
        <v>94</v>
      </c>
      <c r="C26" s="270"/>
      <c r="D26" s="145"/>
      <c r="E26" s="129"/>
      <c r="F26" s="129"/>
      <c r="G26" s="265" t="s">
        <v>95</v>
      </c>
      <c r="H26" s="265"/>
      <c r="I26" s="265"/>
      <c r="J26" s="130"/>
      <c r="K26" s="131"/>
      <c r="L26" s="265" t="s">
        <v>96</v>
      </c>
      <c r="M26" s="265"/>
      <c r="N26" s="265"/>
      <c r="O26" s="130"/>
      <c r="P26" s="131"/>
      <c r="Q26" s="265" t="s">
        <v>97</v>
      </c>
      <c r="R26" s="265"/>
      <c r="S26" s="265"/>
      <c r="T26" s="130"/>
      <c r="U26" s="131"/>
      <c r="V26" s="265" t="s">
        <v>98</v>
      </c>
      <c r="W26" s="265"/>
      <c r="X26" s="265"/>
      <c r="Y26" s="130"/>
      <c r="Z26" s="131"/>
      <c r="AA26" s="265" t="s">
        <v>99</v>
      </c>
      <c r="AB26" s="265"/>
      <c r="AC26" s="265"/>
      <c r="AD26" s="130"/>
      <c r="AE26" s="131"/>
      <c r="AF26" s="129"/>
      <c r="AG26" s="129"/>
      <c r="AH26" s="129"/>
      <c r="AI26" s="129"/>
      <c r="AJ26" s="129"/>
      <c r="AK26" s="129"/>
      <c r="AL26" s="129"/>
      <c r="AM26" s="129"/>
      <c r="AN26" s="129"/>
      <c r="AO26" s="129"/>
      <c r="AP26" s="129"/>
      <c r="AQ26" s="129"/>
      <c r="AR26" s="129"/>
      <c r="AS26" s="129"/>
      <c r="AT26" s="129"/>
      <c r="AU26" s="129"/>
      <c r="AV26" s="129"/>
      <c r="AW26" s="129"/>
      <c r="AX26" s="129"/>
      <c r="AY26" s="129"/>
      <c r="AZ26" s="129"/>
      <c r="BA26" s="129"/>
      <c r="BB26" s="129"/>
      <c r="BC26" s="129"/>
      <c r="BD26" s="129"/>
    </row>
    <row r="27" spans="1:56" ht="15.75" thickBot="1" x14ac:dyDescent="0.3">
      <c r="A27" s="129"/>
      <c r="B27" s="269" t="s">
        <v>100</v>
      </c>
      <c r="C27" s="269"/>
      <c r="D27" s="145"/>
      <c r="E27" s="129"/>
      <c r="F27" s="129"/>
      <c r="G27" s="263" t="s">
        <v>70</v>
      </c>
      <c r="H27" s="266"/>
      <c r="I27" s="137" t="str">
        <f>IFERROR(IF(AND(#REF!="Y",#REF!="N"),#REF!,IF(AND(#REF!&gt;0,End_Sections!Q2="B"),IF(#REF!&lt;1000,#REF!+10,#REF!+20),#REF!)),"")</f>
        <v/>
      </c>
      <c r="J27" s="130"/>
      <c r="K27" s="131"/>
      <c r="L27" s="263" t="s">
        <v>70</v>
      </c>
      <c r="M27" s="266"/>
      <c r="N27" s="137" t="str">
        <f>IFERROR(IF(AND(#REF!="Y",#REF!="N"),#REF!,IF(AND(#REF!&gt;0,End_Sections!R2="B"),IF(#REF!&lt;1000,#REF!+10,#REF!+20),#REF!)),"")</f>
        <v/>
      </c>
      <c r="O27" s="130"/>
      <c r="P27" s="131"/>
      <c r="Q27" s="263" t="s">
        <v>70</v>
      </c>
      <c r="R27" s="266"/>
      <c r="S27" s="137" t="str">
        <f>IFERROR(IF(AND(#REF!="Y",#REF!="N"),#REF!,IF(AND(#REF!&gt;0,End_Sections!S2="B"),IF(#REF!&lt;1000,#REF!+10,#REF!+20),#REF!)),"")</f>
        <v/>
      </c>
      <c r="T27" s="130"/>
      <c r="U27" s="131"/>
      <c r="V27" s="263" t="s">
        <v>70</v>
      </c>
      <c r="W27" s="266"/>
      <c r="X27" s="137" t="str">
        <f>IFERROR(IF(AND(#REF!="Y",#REF!="N"),#REF!,IF(AND(#REF!&gt;0,End_Sections!T2="B"),IF(#REF!&lt;1000,#REF!+10,#REF!+20),#REF!)),"")</f>
        <v/>
      </c>
      <c r="Y27" s="130"/>
      <c r="Z27" s="131"/>
      <c r="AA27" s="263" t="s">
        <v>70</v>
      </c>
      <c r="AB27" s="266"/>
      <c r="AC27" s="137" t="str">
        <f>IFERROR(IF(AND(#REF!="Y",#REF!="N"),#REF!,IF(AND(#REF!&gt;0,End_Sections!U2="B"),IF(#REF!&lt;1000,#REF!+10,#REF!+20),#REF!)),"")</f>
        <v/>
      </c>
      <c r="AD27" s="130"/>
      <c r="AE27" s="131"/>
      <c r="AF27" s="129"/>
      <c r="AG27" s="129"/>
      <c r="AH27" s="129"/>
      <c r="AI27" s="129"/>
      <c r="AJ27" s="129"/>
      <c r="AK27" s="129"/>
      <c r="AL27" s="129"/>
      <c r="AM27" s="129"/>
      <c r="AN27" s="129"/>
      <c r="AO27" s="129"/>
      <c r="AP27" s="129"/>
      <c r="AQ27" s="129"/>
      <c r="AR27" s="129"/>
      <c r="AS27" s="129"/>
      <c r="AT27" s="129"/>
      <c r="AU27" s="129"/>
      <c r="AV27" s="129"/>
      <c r="AW27" s="129"/>
      <c r="AX27" s="129"/>
      <c r="AY27" s="129"/>
      <c r="AZ27" s="129"/>
      <c r="BA27" s="129"/>
      <c r="BB27" s="129"/>
      <c r="BC27" s="129"/>
      <c r="BD27" s="129"/>
    </row>
    <row r="28" spans="1:56" ht="15.75" thickBot="1" x14ac:dyDescent="0.3">
      <c r="A28" s="129"/>
      <c r="B28" s="270" t="s">
        <v>101</v>
      </c>
      <c r="C28" s="270"/>
      <c r="D28" s="145"/>
      <c r="E28" s="129"/>
      <c r="F28" s="129"/>
      <c r="G28" s="263" t="s">
        <v>71</v>
      </c>
      <c r="H28" s="264"/>
      <c r="I28" s="137" t="str">
        <f>IFERROR(IF(#REF!="","",#REF!-(SUM(#REF!))-(SUM(End_Sections!Q3,End_Sections!Q8))),"")</f>
        <v/>
      </c>
      <c r="J28" s="130"/>
      <c r="K28" s="131"/>
      <c r="L28" s="263" t="s">
        <v>71</v>
      </c>
      <c r="M28" s="264"/>
      <c r="N28" s="137" t="str">
        <f>IFERROR(IF(#REF!="","",#REF!-(SUM(#REF!))-(SUM(End_Sections!R3,End_Sections!R8))),"")</f>
        <v/>
      </c>
      <c r="O28" s="130"/>
      <c r="P28" s="131"/>
      <c r="Q28" s="263" t="s">
        <v>71</v>
      </c>
      <c r="R28" s="264"/>
      <c r="S28" s="137" t="str">
        <f>IFERROR(IF(#REF!="","",#REF!-(SUM(#REF!))-(SUM(End_Sections!S3,End_Sections!S8))),"")</f>
        <v/>
      </c>
      <c r="T28" s="130"/>
      <c r="U28" s="131"/>
      <c r="V28" s="263" t="s">
        <v>71</v>
      </c>
      <c r="W28" s="264"/>
      <c r="X28" s="137" t="str">
        <f>IFERROR(IF(#REF!="","",#REF!-(SUM(#REF!))-(SUM(End_Sections!T3,End_Sections!T8))),"")</f>
        <v/>
      </c>
      <c r="Y28" s="130"/>
      <c r="Z28" s="131"/>
      <c r="AA28" s="263" t="s">
        <v>71</v>
      </c>
      <c r="AB28" s="264"/>
      <c r="AC28" s="137" t="str">
        <f>IFERROR(IF(#REF!="","",#REF!-(SUM(#REF!))-(SUM(End_Sections!U3,End_Sections!U8))),"")</f>
        <v/>
      </c>
      <c r="AD28" s="130"/>
      <c r="AE28" s="131"/>
      <c r="AF28" s="141"/>
      <c r="AG28" s="129"/>
      <c r="AH28" s="129"/>
      <c r="AI28" s="129"/>
      <c r="AJ28" s="129"/>
      <c r="AK28" s="129"/>
      <c r="AL28" s="129"/>
      <c r="AM28" s="129"/>
      <c r="AN28" s="129"/>
      <c r="AO28" s="129"/>
      <c r="AP28" s="129"/>
      <c r="AQ28" s="129"/>
      <c r="AR28" s="129"/>
      <c r="AS28" s="129"/>
      <c r="AT28" s="129"/>
      <c r="AU28" s="129"/>
      <c r="AV28" s="129"/>
      <c r="AW28" s="129"/>
      <c r="AX28" s="129"/>
      <c r="AY28" s="129"/>
      <c r="AZ28" s="129"/>
      <c r="BA28" s="129"/>
      <c r="BB28" s="129"/>
      <c r="BC28" s="129"/>
      <c r="BD28" s="129"/>
    </row>
    <row r="29" spans="1:56" ht="15.75" thickBot="1" x14ac:dyDescent="0.3">
      <c r="A29" s="129"/>
      <c r="B29" s="270" t="s">
        <v>102</v>
      </c>
      <c r="C29" s="270"/>
      <c r="D29" s="145"/>
      <c r="E29" s="129"/>
      <c r="F29" s="129"/>
      <c r="G29" s="263" t="s">
        <v>75</v>
      </c>
      <c r="H29" s="264"/>
      <c r="I29" s="137" t="str">
        <f>IFERROR(IF(AND(#REF!="Y",#REF!="N"),J29,IF(End_Sections!Q2="A",IF(#REF!&lt;1000,J29+10,J29+20),J29)),"")</f>
        <v/>
      </c>
      <c r="J29" s="138" t="e">
        <f>IF(K29=0,"",K29)</f>
        <v>#REF!</v>
      </c>
      <c r="K29" s="131" t="e">
        <f>IF(#REF!=0,#REF!,IF(Aerial!BL3="",SUM(Aerial!BL2,End_Sections!Q4,End_Sections!Q9),Aerial!BL2))</f>
        <v>#REF!</v>
      </c>
      <c r="L29" s="263" t="s">
        <v>75</v>
      </c>
      <c r="M29" s="264"/>
      <c r="N29" s="137" t="str">
        <f>IFERROR(IF(AND(#REF!="Y",#REF!="N"),O29,IF(End_Sections!R2="A",IF(#REF!&lt;1000,O29+10,O29+20),O29)),"")</f>
        <v/>
      </c>
      <c r="O29" s="138" t="e">
        <f>IF(P29=0,"",P29)</f>
        <v>#REF!</v>
      </c>
      <c r="P29" s="131" t="e">
        <f>IF(#REF!=0,#REF!,IF(Aerial!BP3="",SUM(Aerial!BP2,End_Sections!R4,End_Sections!R9),Aerial!BP2))</f>
        <v>#REF!</v>
      </c>
      <c r="Q29" s="263" t="s">
        <v>75</v>
      </c>
      <c r="R29" s="264"/>
      <c r="S29" s="137" t="str">
        <f>IFERROR(IF(AND(#REF!="Y",#REF!="N"),T29,IF(End_Sections!S2="A",IF(#REF!&lt;1000,T29+10,T29+20),T29)),"")</f>
        <v/>
      </c>
      <c r="T29" s="138" t="e">
        <f>IF(U29=0,"",U29)</f>
        <v>#REF!</v>
      </c>
      <c r="U29" s="131" t="e">
        <f>IF(#REF!=0,#REF!,IF(Aerial!BT3="",SUM(Aerial!BT2,End_Sections!S4,End_Sections!S9),Aerial!BT2))</f>
        <v>#REF!</v>
      </c>
      <c r="V29" s="263" t="s">
        <v>75</v>
      </c>
      <c r="W29" s="264"/>
      <c r="X29" s="137" t="str">
        <f>IFERROR(IF(AND(#REF!="Y",#REF!="N"),Y29,IF(End_Sections!T2="A",IF(#REF!&lt;1000,Y29+10,Y29+20),Y29)),"")</f>
        <v/>
      </c>
      <c r="Y29" s="138" t="e">
        <f>IF(Z29=0,"",Z29)</f>
        <v>#REF!</v>
      </c>
      <c r="Z29" s="131" t="e">
        <f>IF(#REF!=0,#REF!,IF(Aerial!BX3="",SUM(Aerial!BX2,End_Sections!T4,End_Sections!T9),Aerial!BX2))</f>
        <v>#REF!</v>
      </c>
      <c r="AA29" s="263" t="s">
        <v>75</v>
      </c>
      <c r="AB29" s="264"/>
      <c r="AC29" s="137" t="str">
        <f>IFERROR(IF(AND(#REF!="Y",#REF!="N"),AD29,IF(End_Sections!U2="A",IF(#REF!&lt;1000,AD29+10,AD29+20),AD29)),"")</f>
        <v/>
      </c>
      <c r="AD29" s="138" t="e">
        <f>IF(AE29=0,"",AE29)</f>
        <v>#REF!</v>
      </c>
      <c r="AE29" s="131" t="e">
        <f>IF(#REF!=0,#REF!,IF(Aerial!CB3="",SUM(Aerial!CB2,End_Sections!U4,End_Sections!U9),Aerial!CB2))</f>
        <v>#REF!</v>
      </c>
      <c r="AF29" s="129"/>
      <c r="AG29" s="129"/>
      <c r="AH29" s="129"/>
      <c r="AI29" s="129"/>
      <c r="AJ29" s="129"/>
      <c r="AK29" s="129"/>
      <c r="AL29" s="129"/>
      <c r="AM29" s="129"/>
      <c r="AN29" s="129"/>
      <c r="AO29" s="129"/>
      <c r="AP29" s="129"/>
      <c r="AQ29" s="129"/>
      <c r="AR29" s="129"/>
      <c r="AS29" s="129"/>
      <c r="AT29" s="129"/>
      <c r="AU29" s="129"/>
      <c r="AV29" s="129"/>
      <c r="AW29" s="129"/>
      <c r="AX29" s="129"/>
      <c r="AY29" s="129"/>
      <c r="AZ29" s="129"/>
      <c r="BA29" s="129"/>
      <c r="BB29" s="129"/>
      <c r="BC29" s="129"/>
      <c r="BD29" s="129"/>
    </row>
    <row r="30" spans="1:56" ht="15.75" thickBot="1" x14ac:dyDescent="0.3">
      <c r="A30" s="129"/>
      <c r="B30" s="271"/>
      <c r="C30" s="271"/>
      <c r="D30" s="271"/>
      <c r="E30" s="129"/>
      <c r="F30" s="129"/>
      <c r="G30" s="263" t="s">
        <v>77</v>
      </c>
      <c r="H30" s="264"/>
      <c r="I30" s="137" t="e">
        <f>J30</f>
        <v>#REF!</v>
      </c>
      <c r="J30" s="138" t="e">
        <f>IF(K30=0,"",K30)</f>
        <v>#REF!</v>
      </c>
      <c r="K30" s="131" t="e">
        <f>IF(J29="","",IF(Aerial!BL3="","",SUM(Aerial!BL3,End_Sections!Q9)))</f>
        <v>#REF!</v>
      </c>
      <c r="L30" s="263" t="s">
        <v>77</v>
      </c>
      <c r="M30" s="264"/>
      <c r="N30" s="137" t="e">
        <f>O30</f>
        <v>#REF!</v>
      </c>
      <c r="O30" s="138" t="e">
        <f>IF(P30=0,"",P30)</f>
        <v>#REF!</v>
      </c>
      <c r="P30" s="131" t="e">
        <f>IF(O29="","",IF(Aerial!BP3="","",SUM(Aerial!BP3,End_Sections!R9)))</f>
        <v>#REF!</v>
      </c>
      <c r="Q30" s="263" t="s">
        <v>77</v>
      </c>
      <c r="R30" s="264"/>
      <c r="S30" s="137" t="e">
        <f>T30</f>
        <v>#REF!</v>
      </c>
      <c r="T30" s="138" t="e">
        <f>IF(U30=0,"",U30)</f>
        <v>#REF!</v>
      </c>
      <c r="U30" s="131" t="e">
        <f>IF(T29="","",IF(Aerial!BT3="","",SUM(Aerial!BT3,End_Sections!S9)))</f>
        <v>#REF!</v>
      </c>
      <c r="V30" s="263" t="s">
        <v>77</v>
      </c>
      <c r="W30" s="264"/>
      <c r="X30" s="137" t="e">
        <f>Y30</f>
        <v>#REF!</v>
      </c>
      <c r="Y30" s="138" t="e">
        <f>IF(Z30=0,"",Z30)</f>
        <v>#REF!</v>
      </c>
      <c r="Z30" s="131" t="e">
        <f>IF(Y29="","",IF(Aerial!BX3="","",SUM(Aerial!BX3,End_Sections!T9)))</f>
        <v>#REF!</v>
      </c>
      <c r="AA30" s="263" t="s">
        <v>77</v>
      </c>
      <c r="AB30" s="264"/>
      <c r="AC30" s="137" t="e">
        <f>AD30</f>
        <v>#REF!</v>
      </c>
      <c r="AD30" s="138" t="e">
        <f>IF(AE30=0,"",AE30)</f>
        <v>#REF!</v>
      </c>
      <c r="AE30" s="131" t="e">
        <f>IF(AD29="","",IF(Aerial!CB3="","",SUM(Aerial!CB3,End_Sections!U9)))</f>
        <v>#REF!</v>
      </c>
      <c r="AF30" s="129"/>
      <c r="AG30" s="129"/>
      <c r="AH30" s="129"/>
      <c r="AI30" s="129"/>
      <c r="AJ30" s="129"/>
      <c r="AK30" s="129"/>
      <c r="AL30" s="129"/>
      <c r="AM30" s="129"/>
      <c r="AN30" s="129"/>
      <c r="AO30" s="129"/>
      <c r="AP30" s="129"/>
      <c r="AQ30" s="129"/>
      <c r="AR30" s="129"/>
      <c r="AS30" s="129"/>
      <c r="AT30" s="129"/>
      <c r="AU30" s="129"/>
      <c r="AV30" s="129"/>
      <c r="AW30" s="129"/>
      <c r="AX30" s="129"/>
      <c r="AY30" s="129"/>
      <c r="AZ30" s="129"/>
      <c r="BA30" s="129"/>
      <c r="BB30" s="129"/>
      <c r="BC30" s="129"/>
      <c r="BD30" s="129"/>
    </row>
    <row r="31" spans="1:56" x14ac:dyDescent="0.25">
      <c r="A31" s="129"/>
      <c r="B31" s="267"/>
      <c r="C31" s="267"/>
      <c r="D31" s="136"/>
      <c r="E31" s="129"/>
      <c r="F31" s="129"/>
      <c r="G31" s="267"/>
      <c r="H31" s="267"/>
      <c r="I31" s="132"/>
      <c r="J31" s="133"/>
      <c r="K31" s="131"/>
      <c r="L31" s="267"/>
      <c r="M31" s="267"/>
      <c r="N31" s="132"/>
      <c r="O31" s="133"/>
      <c r="P31" s="131"/>
      <c r="Q31" s="267"/>
      <c r="R31" s="267"/>
      <c r="S31" s="132"/>
      <c r="T31" s="133"/>
      <c r="U31" s="131"/>
      <c r="V31" s="267"/>
      <c r="W31" s="267"/>
      <c r="X31" s="132"/>
      <c r="Y31" s="133"/>
      <c r="Z31" s="131"/>
      <c r="AA31" s="267"/>
      <c r="AB31" s="267"/>
      <c r="AC31" s="132"/>
      <c r="AD31" s="133"/>
      <c r="AE31" s="131"/>
      <c r="AF31" s="129"/>
      <c r="AG31" s="129"/>
      <c r="AH31" s="129"/>
      <c r="AI31" s="129"/>
      <c r="AJ31" s="129"/>
      <c r="AK31" s="129"/>
      <c r="AL31" s="129"/>
      <c r="AM31" s="129"/>
      <c r="AN31" s="129"/>
      <c r="AO31" s="129"/>
      <c r="AP31" s="129"/>
      <c r="AQ31" s="129"/>
      <c r="AR31" s="129"/>
      <c r="AS31" s="129"/>
      <c r="AT31" s="129"/>
      <c r="AU31" s="129"/>
      <c r="AV31" s="129"/>
      <c r="AW31" s="129"/>
      <c r="AX31" s="129"/>
      <c r="AY31" s="129"/>
      <c r="AZ31" s="129"/>
      <c r="BA31" s="129"/>
      <c r="BB31" s="129"/>
      <c r="BC31" s="129"/>
      <c r="BD31" s="129"/>
    </row>
    <row r="32" spans="1:56" x14ac:dyDescent="0.25">
      <c r="A32" s="129"/>
      <c r="B32" s="267"/>
      <c r="C32" s="267"/>
      <c r="D32" s="136"/>
      <c r="E32" s="129"/>
      <c r="F32" s="142"/>
      <c r="G32" s="142"/>
      <c r="H32" s="142"/>
      <c r="I32" s="142"/>
      <c r="J32" s="130"/>
      <c r="K32" s="131"/>
      <c r="L32" s="142"/>
      <c r="M32" s="142"/>
      <c r="N32" s="142"/>
      <c r="O32" s="130"/>
      <c r="P32" s="131"/>
      <c r="Q32" s="142"/>
      <c r="R32" s="142"/>
      <c r="S32" s="142"/>
      <c r="T32" s="130"/>
      <c r="U32" s="131"/>
      <c r="V32" s="142"/>
      <c r="W32" s="142"/>
      <c r="X32" s="142"/>
      <c r="Y32" s="130"/>
      <c r="Z32" s="131"/>
      <c r="AA32" s="142"/>
      <c r="AB32" s="142"/>
      <c r="AC32" s="142"/>
      <c r="AD32" s="130"/>
      <c r="AE32" s="131"/>
      <c r="AF32" s="129"/>
      <c r="AG32" s="129"/>
      <c r="AH32" s="129"/>
      <c r="AI32" s="129"/>
      <c r="AJ32" s="129"/>
      <c r="AK32" s="129"/>
      <c r="AL32" s="129"/>
      <c r="AM32" s="129"/>
      <c r="AN32" s="129"/>
      <c r="AO32" s="129"/>
      <c r="AP32" s="129"/>
      <c r="AQ32" s="129"/>
      <c r="AR32" s="129"/>
      <c r="AS32" s="129"/>
      <c r="AT32" s="129"/>
      <c r="AU32" s="129"/>
      <c r="AV32" s="129"/>
      <c r="AW32" s="129"/>
      <c r="AX32" s="129"/>
      <c r="AY32" s="129"/>
      <c r="AZ32" s="129"/>
      <c r="BA32" s="129"/>
      <c r="BB32" s="129"/>
      <c r="BC32" s="129"/>
      <c r="BD32" s="129"/>
    </row>
    <row r="33" spans="1:56" ht="15.75" thickBot="1" x14ac:dyDescent="0.3">
      <c r="A33" s="129"/>
      <c r="B33" s="129"/>
      <c r="C33" s="129"/>
      <c r="D33" s="129"/>
      <c r="E33" s="129"/>
      <c r="F33" s="142"/>
      <c r="G33" s="265" t="s">
        <v>103</v>
      </c>
      <c r="H33" s="265"/>
      <c r="I33" s="265"/>
      <c r="J33" s="130"/>
      <c r="K33" s="131"/>
      <c r="L33" s="265" t="s">
        <v>104</v>
      </c>
      <c r="M33" s="265"/>
      <c r="N33" s="265"/>
      <c r="O33" s="130"/>
      <c r="P33" s="131"/>
      <c r="Q33" s="265" t="s">
        <v>105</v>
      </c>
      <c r="R33" s="265"/>
      <c r="S33" s="265"/>
      <c r="T33" s="130"/>
      <c r="U33" s="131"/>
      <c r="V33" s="265" t="s">
        <v>106</v>
      </c>
      <c r="W33" s="265"/>
      <c r="X33" s="265"/>
      <c r="Y33" s="130"/>
      <c r="Z33" s="131"/>
      <c r="AA33" s="265" t="s">
        <v>107</v>
      </c>
      <c r="AB33" s="265"/>
      <c r="AC33" s="265"/>
      <c r="AD33" s="130"/>
      <c r="AE33" s="131"/>
      <c r="AF33" s="129"/>
      <c r="AG33" s="129"/>
      <c r="AH33" s="129"/>
      <c r="AI33" s="129"/>
      <c r="AJ33" s="129"/>
      <c r="AK33" s="129"/>
      <c r="AL33" s="129"/>
      <c r="AM33" s="129"/>
      <c r="AN33" s="129"/>
      <c r="AO33" s="129"/>
      <c r="AP33" s="129"/>
      <c r="AQ33" s="129"/>
      <c r="AR33" s="129"/>
      <c r="AS33" s="129"/>
      <c r="AT33" s="129"/>
      <c r="AU33" s="129"/>
      <c r="AV33" s="129"/>
      <c r="AW33" s="129"/>
      <c r="AX33" s="129"/>
      <c r="AY33" s="129"/>
      <c r="AZ33" s="129"/>
      <c r="BA33" s="129"/>
      <c r="BB33" s="129"/>
      <c r="BC33" s="129"/>
      <c r="BD33" s="129"/>
    </row>
    <row r="34" spans="1:56" ht="15.75" thickBot="1" x14ac:dyDescent="0.3">
      <c r="A34" s="129"/>
      <c r="B34" s="129"/>
      <c r="C34" s="129"/>
      <c r="D34" s="129"/>
      <c r="E34" s="129"/>
      <c r="F34" s="142"/>
      <c r="G34" s="263" t="s">
        <v>70</v>
      </c>
      <c r="H34" s="266"/>
      <c r="I34" s="137" t="str">
        <f>IFERROR(IF(AND(#REF!="Y",#REF!="N"),I35,IF(AND(I35&gt;0,End_Sections!V2="B"),IF(#REF!&lt;1000,I35+10,I35+20),I35)),"")</f>
        <v/>
      </c>
      <c r="J34" s="130"/>
      <c r="K34" s="131"/>
      <c r="L34" s="263" t="s">
        <v>70</v>
      </c>
      <c r="M34" s="266"/>
      <c r="N34" s="137" t="str">
        <f>IFERROR(IF(AND(#REF!="Y",#REF!="N"),N35,IF(AND(N35&gt;0,End_Sections!W2="B"),IF(#REF!&lt;1000,N35+10,N35+20),N35)),"")</f>
        <v/>
      </c>
      <c r="O34" s="130"/>
      <c r="P34" s="131"/>
      <c r="Q34" s="263" t="s">
        <v>70</v>
      </c>
      <c r="R34" s="266"/>
      <c r="S34" s="137" t="str">
        <f>IFERROR(IF(AND(#REF!="Y",#REF!="N"),S35,IF(AND(S35&gt;0,End_Sections!X2="B"),IF(#REF!&lt;1000,S35+10,S35+20),S35)),"")</f>
        <v/>
      </c>
      <c r="T34" s="130"/>
      <c r="U34" s="131"/>
      <c r="V34" s="263" t="s">
        <v>70</v>
      </c>
      <c r="W34" s="266"/>
      <c r="X34" s="137" t="str">
        <f>IFERROR(IF(AND(#REF!="Y",#REF!="N"),X35,IF(AND(X35&gt;0,End_Sections!Y2="B"),IF(#REF!&lt;1000,X35+10,X35+20),X35)),"")</f>
        <v/>
      </c>
      <c r="Y34" s="130"/>
      <c r="Z34" s="131"/>
      <c r="AA34" s="263" t="s">
        <v>70</v>
      </c>
      <c r="AB34" s="266"/>
      <c r="AC34" s="137" t="str">
        <f>IFERROR(IF(AND(#REF!="Y",#REF!="N"),AC35,IF(AND(AC35&gt;0,End_Sections!Z2="B"),IF(#REF!&lt;1000,AC35+10,AC35+20),AC35)),"")</f>
        <v/>
      </c>
      <c r="AD34" s="130"/>
      <c r="AE34" s="131"/>
      <c r="AF34" s="129"/>
      <c r="AG34" s="129"/>
      <c r="AH34" s="129"/>
      <c r="AI34" s="129"/>
      <c r="AJ34" s="129"/>
      <c r="AK34" s="129"/>
      <c r="AL34" s="129"/>
      <c r="AM34" s="129"/>
      <c r="AN34" s="129"/>
      <c r="AO34" s="129"/>
      <c r="AP34" s="129"/>
      <c r="AQ34" s="129"/>
      <c r="AR34" s="129"/>
      <c r="AS34" s="129"/>
      <c r="AT34" s="129"/>
      <c r="AU34" s="129"/>
      <c r="AV34" s="129"/>
      <c r="AW34" s="129"/>
      <c r="AX34" s="129"/>
      <c r="AY34" s="129"/>
      <c r="AZ34" s="129"/>
      <c r="BA34" s="129"/>
      <c r="BB34" s="129"/>
      <c r="BC34" s="129"/>
      <c r="BD34" s="129"/>
    </row>
    <row r="35" spans="1:56" ht="15.75" thickBot="1" x14ac:dyDescent="0.3">
      <c r="A35" s="129"/>
      <c r="B35" s="129"/>
      <c r="C35" s="129"/>
      <c r="D35" s="129"/>
      <c r="E35" s="129"/>
      <c r="F35" s="142"/>
      <c r="G35" s="263" t="s">
        <v>72</v>
      </c>
      <c r="H35" s="266"/>
      <c r="I35" s="137" t="str">
        <f>IFERROR(IF(#REF!="","",IF(Aerial!CF2="",#REF!,#REF!-(SUM(Aerial!CF2,Aerial!CF3,End_Sections!V4,End_Sections!V9)))),"")</f>
        <v/>
      </c>
      <c r="J35" s="130"/>
      <c r="K35" s="131"/>
      <c r="L35" s="263" t="s">
        <v>72</v>
      </c>
      <c r="M35" s="266"/>
      <c r="N35" s="137" t="str">
        <f>IFERROR(IF(#REF!="","",IF(Aerial!CJ2="",#REF!,#REF!-(SUM(Aerial!CJ2,Aerial!CJ3,End_Sections!W4,End_Sections!W9)))),"")</f>
        <v/>
      </c>
      <c r="O35" s="130"/>
      <c r="P35" s="131"/>
      <c r="Q35" s="263" t="s">
        <v>72</v>
      </c>
      <c r="R35" s="266"/>
      <c r="S35" s="137" t="str">
        <f>IFERROR(IF(#REF!="","",IF(Aerial!CN2="",#REF!,#REF!-(SUM(Aerial!CN2,Aerial!CN3,End_Sections!X4,End_Sections!X9)))),"")</f>
        <v/>
      </c>
      <c r="T35" s="130"/>
      <c r="U35" s="131"/>
      <c r="V35" s="263" t="s">
        <v>72</v>
      </c>
      <c r="W35" s="266"/>
      <c r="X35" s="137" t="str">
        <f>IFERROR(IF(#REF!="","",IF(Aerial!CR2="",#REF!,#REF!-(SUM(Aerial!CR2,Aerial!CR3,End_Sections!Y4,End_Sections!Y9)))),"")</f>
        <v/>
      </c>
      <c r="Y35" s="130"/>
      <c r="Z35" s="131"/>
      <c r="AA35" s="263" t="s">
        <v>72</v>
      </c>
      <c r="AB35" s="266"/>
      <c r="AC35" s="137" t="str">
        <f>IFERROR(IF(#REF!="","",IF(Aerial!CV2="",#REF!,#REF!-(SUM(Aerial!CV2,Aerial!CV3,End_Sections!Z4,End_Sections!Z9)))),"")</f>
        <v/>
      </c>
      <c r="AD35" s="130"/>
      <c r="AE35" s="131"/>
      <c r="AF35" s="129"/>
      <c r="AG35" s="129"/>
      <c r="AH35" s="129"/>
      <c r="AI35" s="129"/>
      <c r="AJ35" s="129"/>
      <c r="AK35" s="129"/>
      <c r="AL35" s="129"/>
      <c r="AM35" s="129"/>
      <c r="AN35" s="129"/>
      <c r="AO35" s="129"/>
      <c r="AP35" s="129"/>
      <c r="AQ35" s="129"/>
      <c r="AR35" s="129"/>
      <c r="AS35" s="129"/>
      <c r="AT35" s="129"/>
      <c r="AU35" s="129"/>
      <c r="AV35" s="129"/>
      <c r="AW35" s="129"/>
      <c r="AX35" s="129"/>
      <c r="AY35" s="129"/>
      <c r="AZ35" s="129"/>
      <c r="BA35" s="129"/>
      <c r="BB35" s="129"/>
      <c r="BC35" s="129"/>
      <c r="BD35" s="129"/>
    </row>
    <row r="36" spans="1:56" ht="15.75" thickBot="1" x14ac:dyDescent="0.3">
      <c r="A36" s="129"/>
      <c r="B36" s="129"/>
      <c r="C36" s="129"/>
      <c r="D36" s="129"/>
      <c r="E36" s="129"/>
      <c r="F36" s="142"/>
      <c r="G36" s="263" t="s">
        <v>71</v>
      </c>
      <c r="H36" s="264"/>
      <c r="I36" s="137" t="str">
        <f>IFERROR(IF(#REF!="","",I35-(SUM(#REF!))-(SUM(End_Sections!V3,End_Sections!V8))),"")</f>
        <v/>
      </c>
      <c r="J36" s="130"/>
      <c r="K36" s="131"/>
      <c r="L36" s="263" t="s">
        <v>71</v>
      </c>
      <c r="M36" s="264"/>
      <c r="N36" s="137" t="str">
        <f>IFERROR(IF(#REF!="","",N35-(SUM(#REF!))-(SUM(End_Sections!W3,End_Sections!W8))),"")</f>
        <v/>
      </c>
      <c r="O36" s="130"/>
      <c r="P36" s="131"/>
      <c r="Q36" s="263" t="s">
        <v>71</v>
      </c>
      <c r="R36" s="264"/>
      <c r="S36" s="137" t="str">
        <f>IFERROR(IF(#REF!="","",S35-(SUM(#REF!))-(SUM(End_Sections!X3,End_Sections!X8))),"")</f>
        <v/>
      </c>
      <c r="T36" s="130"/>
      <c r="U36" s="131"/>
      <c r="V36" s="263" t="s">
        <v>71</v>
      </c>
      <c r="W36" s="264"/>
      <c r="X36" s="137" t="str">
        <f>IFERROR(IF(#REF!="","",X35-(SUM(#REF!))-(SUM(End_Sections!Y3,End_Sections!Y8))),"")</f>
        <v/>
      </c>
      <c r="Y36" s="130"/>
      <c r="Z36" s="131"/>
      <c r="AA36" s="263" t="s">
        <v>71</v>
      </c>
      <c r="AB36" s="264"/>
      <c r="AC36" s="137" t="str">
        <f>IFERROR(IF(#REF!="","",AC35-(SUM(#REF!))-(SUM(End_Sections!Z3,End_Sections!Z8))),"")</f>
        <v/>
      </c>
      <c r="AD36" s="130"/>
      <c r="AE36" s="131"/>
      <c r="AF36" s="129"/>
      <c r="AG36" s="129"/>
      <c r="AH36" s="129"/>
      <c r="AI36" s="129"/>
      <c r="AJ36" s="129"/>
      <c r="AK36" s="129"/>
      <c r="AL36" s="129"/>
      <c r="AM36" s="129"/>
      <c r="AN36" s="129"/>
      <c r="AO36" s="129"/>
      <c r="AP36" s="129"/>
      <c r="AQ36" s="129"/>
      <c r="AR36" s="129"/>
      <c r="AS36" s="129"/>
      <c r="AT36" s="129"/>
      <c r="AU36" s="129"/>
      <c r="AV36" s="129"/>
      <c r="AW36" s="129"/>
      <c r="AX36" s="129"/>
      <c r="AY36" s="129"/>
      <c r="AZ36" s="129"/>
      <c r="BA36" s="129"/>
      <c r="BB36" s="129"/>
      <c r="BC36" s="129"/>
      <c r="BD36" s="129"/>
    </row>
    <row r="37" spans="1:56" ht="15.75" thickBot="1" x14ac:dyDescent="0.3">
      <c r="A37" s="129"/>
      <c r="B37" s="129"/>
      <c r="C37" s="129"/>
      <c r="D37" s="129"/>
      <c r="E37" s="129"/>
      <c r="F37" s="142"/>
      <c r="G37" s="263" t="s">
        <v>75</v>
      </c>
      <c r="H37" s="264"/>
      <c r="I37" s="137" t="str">
        <f>IFERROR(IF(AND(#REF!="Y",#REF!="N"),J37,IF(End_Sections!V2="A",IF(#REF!&lt;1000,J37+10,J37+20),J37)),"")</f>
        <v/>
      </c>
      <c r="J37" s="138" t="e">
        <f>IF(K37=0,"",K37)</f>
        <v>#REF!</v>
      </c>
      <c r="K37" s="131" t="e">
        <f>IF(I35=0,#REF!,IF(Aerial!CF3="",SUM(Aerial!CF2,End_Sections!V4,End_Sections!V9),Aerial!CF2))</f>
        <v>#REF!</v>
      </c>
      <c r="L37" s="263" t="s">
        <v>75</v>
      </c>
      <c r="M37" s="264"/>
      <c r="N37" s="137" t="str">
        <f>IFERROR(IF(AND(#REF!="Y",#REF!="N"),O37,IF(End_Sections!W2="A",IF(#REF!&lt;1000,O37+10,O37+20),O37)),"")</f>
        <v/>
      </c>
      <c r="O37" s="138" t="e">
        <f>IF(P37=0,"",P37)</f>
        <v>#REF!</v>
      </c>
      <c r="P37" s="131" t="e">
        <f>IF(N35=0,#REF!,IF(Aerial!CJ3="",SUM(Aerial!CJ2,End_Sections!W4,End_Sections!W9),Aerial!CJ2))</f>
        <v>#REF!</v>
      </c>
      <c r="Q37" s="263" t="s">
        <v>75</v>
      </c>
      <c r="R37" s="264"/>
      <c r="S37" s="137" t="str">
        <f>IFERROR(IF(AND(#REF!="Y",#REF!="N"),T37,IF(End_Sections!X2="A",IF(#REF!&lt;1000,T37+10,T37+20),T37)),"")</f>
        <v/>
      </c>
      <c r="T37" s="138" t="e">
        <f>IF(U37=0,"",U37)</f>
        <v>#REF!</v>
      </c>
      <c r="U37" s="131" t="e">
        <f>IF(S35=0,#REF!,IF(Aerial!CN3="",SUM(Aerial!CN2,End_Sections!X4,End_Sections!X9),Aerial!CN2))</f>
        <v>#REF!</v>
      </c>
      <c r="V37" s="263" t="s">
        <v>75</v>
      </c>
      <c r="W37" s="264"/>
      <c r="X37" s="137" t="str">
        <f>IFERROR(IF(AND(#REF!="Y",#REF!="N"),Y37,IF(End_Sections!Y2="A",IF(#REF!&lt;1000,Y37+10,Y37+20),Y37)),"")</f>
        <v/>
      </c>
      <c r="Y37" s="138" t="e">
        <f>IF(Z37=0,"",Z37)</f>
        <v>#REF!</v>
      </c>
      <c r="Z37" s="131" t="e">
        <f>IF(X35=0,#REF!,IF(Aerial!CR3="",SUM(Aerial!CR2,End_Sections!Y4,End_Sections!Y9),Aerial!CR2))</f>
        <v>#REF!</v>
      </c>
      <c r="AA37" s="263" t="s">
        <v>75</v>
      </c>
      <c r="AB37" s="264"/>
      <c r="AC37" s="137" t="str">
        <f>IFERROR(IF(AND(#REF!="Y",#REF!="N"),AD37,IF(End_Sections!Z2="A",IF(#REF!&lt;1000,AD37+10,AD37+20),AD37)),"")</f>
        <v/>
      </c>
      <c r="AD37" s="138" t="e">
        <f>IF(AE37=0,"",AE37)</f>
        <v>#REF!</v>
      </c>
      <c r="AE37" s="131" t="e">
        <f>IF(Y35=0,#REF!,IF(Aerial!CV3="",SUM(Aerial!CV2,End_Sections!Z4,End_Sections!Z9),Aerial!CV2))</f>
        <v>#REF!</v>
      </c>
      <c r="AF37" s="129"/>
      <c r="AG37" s="129"/>
      <c r="AH37" s="129"/>
      <c r="AI37" s="129"/>
      <c r="AJ37" s="129"/>
      <c r="AK37" s="129"/>
      <c r="AL37" s="129"/>
      <c r="AM37" s="129"/>
      <c r="AN37" s="129"/>
      <c r="AO37" s="129"/>
      <c r="AP37" s="129"/>
      <c r="AQ37" s="129"/>
      <c r="AR37" s="129"/>
      <c r="AS37" s="129"/>
      <c r="AT37" s="129"/>
      <c r="AU37" s="129"/>
      <c r="AV37" s="129"/>
      <c r="AW37" s="129"/>
      <c r="AX37" s="129"/>
      <c r="AY37" s="129"/>
      <c r="AZ37" s="129"/>
      <c r="BA37" s="129"/>
      <c r="BB37" s="129"/>
      <c r="BC37" s="129"/>
      <c r="BD37" s="129"/>
    </row>
    <row r="38" spans="1:56" ht="15.75" thickBot="1" x14ac:dyDescent="0.3">
      <c r="A38" s="129"/>
      <c r="B38" s="129"/>
      <c r="C38" s="129"/>
      <c r="D38" s="129"/>
      <c r="E38" s="129"/>
      <c r="F38" s="142"/>
      <c r="G38" s="263" t="s">
        <v>77</v>
      </c>
      <c r="H38" s="264"/>
      <c r="I38" s="137" t="e">
        <f>J38</f>
        <v>#REF!</v>
      </c>
      <c r="J38" s="138" t="e">
        <f>IF(K38="","",K38)</f>
        <v>#REF!</v>
      </c>
      <c r="K38" s="131" t="e">
        <f>IF(J37="","",IF(Aerial!CF3="","",SUM(Aerial!CF3,End_Sections!V9)))</f>
        <v>#REF!</v>
      </c>
      <c r="L38" s="263" t="s">
        <v>77</v>
      </c>
      <c r="M38" s="264"/>
      <c r="N38" s="137" t="e">
        <f>O38</f>
        <v>#REF!</v>
      </c>
      <c r="O38" s="138" t="e">
        <f>IF(P38="","",P38)</f>
        <v>#REF!</v>
      </c>
      <c r="P38" s="131" t="e">
        <f>IF(O37="","",IF(Aerial!CJ3="","",SUM(Aerial!CJ3,End_Sections!W9)))</f>
        <v>#REF!</v>
      </c>
      <c r="Q38" s="263" t="s">
        <v>77</v>
      </c>
      <c r="R38" s="264"/>
      <c r="S38" s="137" t="e">
        <f>T38</f>
        <v>#REF!</v>
      </c>
      <c r="T38" s="138" t="e">
        <f>IF(U38="","",U38)</f>
        <v>#REF!</v>
      </c>
      <c r="U38" s="131" t="e">
        <f>IF(T37="","",IF(Aerial!CN3="","",SUM(Aerial!CN3,End_Sections!X9)))</f>
        <v>#REF!</v>
      </c>
      <c r="V38" s="263" t="s">
        <v>77</v>
      </c>
      <c r="W38" s="264"/>
      <c r="X38" s="137" t="e">
        <f>Y38</f>
        <v>#REF!</v>
      </c>
      <c r="Y38" s="138" t="e">
        <f>IF(Z38="","",Z38)</f>
        <v>#REF!</v>
      </c>
      <c r="Z38" s="131" t="e">
        <f>IF(Y37="","",IF(Aerial!CR3="","",SUM(Aerial!CR3,End_Sections!Y9)))</f>
        <v>#REF!</v>
      </c>
      <c r="AA38" s="263" t="s">
        <v>77</v>
      </c>
      <c r="AB38" s="264"/>
      <c r="AC38" s="137" t="e">
        <f>AD38</f>
        <v>#REF!</v>
      </c>
      <c r="AD38" s="138" t="e">
        <f>IF(AE38="","",AE38)</f>
        <v>#REF!</v>
      </c>
      <c r="AE38" s="131" t="e">
        <f>IF(AD37="","",IF(Aerial!CV3="","",SUM(Aerial!CV3,End_Sections!Z9)))</f>
        <v>#REF!</v>
      </c>
      <c r="AF38" s="129"/>
      <c r="AG38" s="129"/>
      <c r="AH38" s="129"/>
      <c r="AI38" s="129"/>
      <c r="AJ38" s="129"/>
      <c r="AK38" s="129"/>
      <c r="AL38" s="129"/>
      <c r="AM38" s="129"/>
      <c r="AN38" s="129"/>
      <c r="AO38" s="129"/>
      <c r="AP38" s="129"/>
      <c r="AQ38" s="129"/>
      <c r="AR38" s="129"/>
      <c r="AS38" s="129"/>
      <c r="AT38" s="129"/>
      <c r="AU38" s="129"/>
      <c r="AV38" s="129"/>
      <c r="AW38" s="129"/>
      <c r="AX38" s="129"/>
      <c r="AY38" s="129"/>
      <c r="AZ38" s="129"/>
      <c r="BA38" s="129"/>
      <c r="BB38" s="129"/>
      <c r="BC38" s="129"/>
      <c r="BD38" s="129"/>
    </row>
    <row r="39" spans="1:56" x14ac:dyDescent="0.25">
      <c r="A39" s="129"/>
      <c r="B39" s="129"/>
      <c r="C39" s="129"/>
      <c r="D39" s="129"/>
      <c r="E39" s="129"/>
      <c r="F39" s="142"/>
      <c r="G39" s="267"/>
      <c r="H39" s="267"/>
      <c r="I39" s="132"/>
      <c r="J39" s="133"/>
      <c r="K39" s="131" t="e">
        <f>K38</f>
        <v>#REF!</v>
      </c>
      <c r="L39" s="267"/>
      <c r="M39" s="267"/>
      <c r="N39" s="132"/>
      <c r="O39" s="133"/>
      <c r="P39" s="131"/>
      <c r="Q39" s="267"/>
      <c r="R39" s="267"/>
      <c r="S39" s="132"/>
      <c r="T39" s="133"/>
      <c r="U39" s="131"/>
      <c r="V39" s="267"/>
      <c r="W39" s="267"/>
      <c r="X39" s="132"/>
      <c r="Y39" s="133"/>
      <c r="Z39" s="131"/>
      <c r="AA39" s="267"/>
      <c r="AB39" s="267"/>
      <c r="AC39" s="132"/>
      <c r="AD39" s="133"/>
      <c r="AE39" s="131"/>
      <c r="AF39" s="129"/>
      <c r="AG39" s="129"/>
      <c r="AH39" s="129"/>
      <c r="AI39" s="129"/>
      <c r="AJ39" s="129"/>
      <c r="AK39" s="129"/>
      <c r="AL39" s="129"/>
      <c r="AM39" s="129"/>
      <c r="AN39" s="129"/>
      <c r="AO39" s="129"/>
      <c r="AP39" s="129"/>
      <c r="AQ39" s="129"/>
      <c r="AR39" s="129"/>
      <c r="AS39" s="129"/>
      <c r="AT39" s="129"/>
      <c r="AU39" s="129"/>
      <c r="AV39" s="129"/>
      <c r="AW39" s="129"/>
      <c r="AX39" s="129"/>
      <c r="AY39" s="129"/>
      <c r="AZ39" s="129"/>
      <c r="BA39" s="129"/>
      <c r="BB39" s="129"/>
      <c r="BC39" s="129"/>
      <c r="BD39" s="129"/>
    </row>
    <row r="40" spans="1:56" x14ac:dyDescent="0.25">
      <c r="A40" s="129"/>
      <c r="B40" s="129"/>
      <c r="C40" s="129"/>
      <c r="D40" s="129"/>
      <c r="E40" s="129"/>
      <c r="F40" s="142"/>
      <c r="G40" s="267"/>
      <c r="H40" s="267"/>
      <c r="I40" s="132"/>
      <c r="J40" s="133"/>
      <c r="K40" s="131"/>
      <c r="L40" s="267"/>
      <c r="M40" s="267"/>
      <c r="N40" s="132"/>
      <c r="O40" s="133"/>
      <c r="P40" s="131"/>
      <c r="Q40" s="267"/>
      <c r="R40" s="267"/>
      <c r="S40" s="132"/>
      <c r="T40" s="133"/>
      <c r="U40" s="131"/>
      <c r="V40" s="267"/>
      <c r="W40" s="267"/>
      <c r="X40" s="132"/>
      <c r="Y40" s="133"/>
      <c r="Z40" s="131"/>
      <c r="AA40" s="267"/>
      <c r="AB40" s="267"/>
      <c r="AC40" s="132"/>
      <c r="AD40" s="133"/>
      <c r="AE40" s="131"/>
      <c r="AF40" s="129"/>
      <c r="AG40" s="129"/>
      <c r="AH40" s="129"/>
      <c r="AI40" s="129"/>
      <c r="AJ40" s="129"/>
      <c r="AK40" s="129"/>
      <c r="AL40" s="129"/>
      <c r="AM40" s="129"/>
      <c r="AN40" s="129"/>
      <c r="AO40" s="129"/>
      <c r="AP40" s="129"/>
      <c r="AQ40" s="129"/>
      <c r="AR40" s="129"/>
      <c r="AS40" s="129"/>
      <c r="AT40" s="129"/>
      <c r="AU40" s="129"/>
      <c r="AV40" s="129"/>
      <c r="AW40" s="129"/>
      <c r="AX40" s="129"/>
      <c r="AY40" s="129"/>
      <c r="AZ40" s="129"/>
      <c r="BA40" s="129"/>
      <c r="BB40" s="129"/>
      <c r="BC40" s="129"/>
      <c r="BD40" s="129"/>
    </row>
    <row r="41" spans="1:56" ht="15.75" thickBot="1" x14ac:dyDescent="0.3">
      <c r="A41" s="129"/>
      <c r="B41" s="129"/>
      <c r="C41" s="129"/>
      <c r="D41" s="129"/>
      <c r="E41" s="129"/>
      <c r="F41" s="142"/>
      <c r="G41" s="265" t="s">
        <v>108</v>
      </c>
      <c r="H41" s="265"/>
      <c r="I41" s="265"/>
      <c r="J41" s="130"/>
      <c r="K41" s="131"/>
      <c r="L41" s="265" t="s">
        <v>109</v>
      </c>
      <c r="M41" s="265"/>
      <c r="N41" s="265"/>
      <c r="O41" s="130"/>
      <c r="P41" s="131"/>
      <c r="Q41" s="265" t="s">
        <v>110</v>
      </c>
      <c r="R41" s="265"/>
      <c r="S41" s="265"/>
      <c r="T41" s="130"/>
      <c r="U41" s="131"/>
      <c r="V41" s="265" t="s">
        <v>111</v>
      </c>
      <c r="W41" s="265"/>
      <c r="X41" s="265"/>
      <c r="Y41" s="130"/>
      <c r="Z41" s="131"/>
      <c r="AA41" s="265" t="s">
        <v>112</v>
      </c>
      <c r="AB41" s="265"/>
      <c r="AC41" s="265"/>
      <c r="AD41" s="130"/>
      <c r="AE41" s="131"/>
      <c r="AF41" s="129"/>
      <c r="AG41" s="129"/>
      <c r="AH41" s="129"/>
      <c r="AI41" s="129"/>
      <c r="AJ41" s="129"/>
      <c r="AK41" s="129"/>
      <c r="AL41" s="129"/>
      <c r="AM41" s="129"/>
      <c r="AN41" s="129"/>
      <c r="AO41" s="129"/>
      <c r="AP41" s="129"/>
      <c r="AQ41" s="129"/>
      <c r="AR41" s="129"/>
      <c r="AS41" s="129"/>
      <c r="AT41" s="129"/>
      <c r="AU41" s="129"/>
      <c r="AV41" s="129"/>
      <c r="AW41" s="129"/>
      <c r="AX41" s="129"/>
      <c r="AY41" s="129"/>
      <c r="AZ41" s="129"/>
      <c r="BA41" s="129"/>
      <c r="BB41" s="129"/>
      <c r="BC41" s="129"/>
      <c r="BD41" s="129"/>
    </row>
    <row r="42" spans="1:56" ht="15.75" thickBot="1" x14ac:dyDescent="0.3">
      <c r="A42" s="129"/>
      <c r="B42" s="129"/>
      <c r="C42" s="129"/>
      <c r="D42" s="129"/>
      <c r="E42" s="129"/>
      <c r="F42" s="142"/>
      <c r="G42" s="263" t="s">
        <v>70</v>
      </c>
      <c r="H42" s="266"/>
      <c r="I42" s="137" t="str">
        <f>IFERROR(IF(AND(#REF!="Y",#REF!="N"),I43,IF(AND(I43&gt;0,End_Sections!AA2="B"),IF(#REF!&lt;1000,I43+10,I43+20),I43)),"")</f>
        <v/>
      </c>
      <c r="J42" s="130"/>
      <c r="K42" s="131"/>
      <c r="L42" s="263" t="s">
        <v>70</v>
      </c>
      <c r="M42" s="266"/>
      <c r="N42" s="137" t="str">
        <f>IFERROR(IF(AND(#REF!="Y",#REF!="N"),N43,IF(AND(N43&gt;0,End_Sections!AB2="B"),IF(#REF!&lt;1000,N43+10,N43+20),N43)),"")</f>
        <v/>
      </c>
      <c r="O42" s="130"/>
      <c r="P42" s="131"/>
      <c r="Q42" s="263" t="s">
        <v>70</v>
      </c>
      <c r="R42" s="266"/>
      <c r="S42" s="137" t="str">
        <f>IFERROR(IF(AND(#REF!="Y",#REF!="N"),S43,IF(AND(S43&gt;0,End_Sections!AC2="B"),IF(#REF!&lt;1000,S43+10,S43+20),S43)),"")</f>
        <v/>
      </c>
      <c r="T42" s="130"/>
      <c r="U42" s="131"/>
      <c r="V42" s="263" t="s">
        <v>70</v>
      </c>
      <c r="W42" s="266"/>
      <c r="X42" s="137" t="str">
        <f>IFERROR(IF(AND(#REF!="Y",#REF!="N"),X43,IF(AND(X43&gt;0,End_Sections!AD2="B"),IF(#REF!&lt;1000,X43+10,X43+20),X43)),"")</f>
        <v/>
      </c>
      <c r="Y42" s="130"/>
      <c r="Z42" s="131"/>
      <c r="AA42" s="263" t="s">
        <v>70</v>
      </c>
      <c r="AB42" s="266"/>
      <c r="AC42" s="137" t="str">
        <f>IFERROR(IF(AND(#REF!="Y",#REF!="N"),AC43,IF(AND(AC43&gt;0,End_Sections!AE2="B"),IF(#REF!&lt;1000,AC43+10,AC43+20),AC43)),"")</f>
        <v/>
      </c>
      <c r="AD42" s="130"/>
      <c r="AE42" s="131"/>
      <c r="AF42" s="129"/>
      <c r="AG42" s="129"/>
      <c r="AH42" s="129"/>
      <c r="AI42" s="129"/>
      <c r="AJ42" s="129"/>
      <c r="AK42" s="129"/>
      <c r="AL42" s="129"/>
      <c r="AM42" s="129"/>
      <c r="AN42" s="129"/>
      <c r="AO42" s="129"/>
      <c r="AP42" s="129"/>
      <c r="AQ42" s="129"/>
      <c r="AR42" s="129"/>
      <c r="AS42" s="129"/>
      <c r="AT42" s="129"/>
      <c r="AU42" s="129"/>
      <c r="AV42" s="129"/>
      <c r="AW42" s="129"/>
      <c r="AX42" s="129"/>
      <c r="AY42" s="129"/>
      <c r="AZ42" s="129"/>
      <c r="BA42" s="129"/>
      <c r="BB42" s="129"/>
      <c r="BC42" s="129"/>
      <c r="BD42" s="129"/>
    </row>
    <row r="43" spans="1:56" ht="15.75" thickBot="1" x14ac:dyDescent="0.3">
      <c r="A43" s="129"/>
      <c r="B43" s="129"/>
      <c r="C43" s="129"/>
      <c r="D43" s="129"/>
      <c r="E43" s="129"/>
      <c r="F43" s="142"/>
      <c r="G43" s="263" t="s">
        <v>72</v>
      </c>
      <c r="H43" s="266"/>
      <c r="I43" s="137" t="str">
        <f>IFERROR(IF(#REF!="","",IF(Aerial!CZ2="",#REF!,#REF!-(SUM(Aerial!CZ2,Aerial!CZ3,End_Sections!AA4,End_Sections!AA9)))),"")</f>
        <v/>
      </c>
      <c r="J43" s="130"/>
      <c r="K43" s="131"/>
      <c r="L43" s="263" t="s">
        <v>72</v>
      </c>
      <c r="M43" s="266"/>
      <c r="N43" s="137" t="str">
        <f>IFERROR(IF(#REF!="","",IF(Aerial!DD2="",#REF!,#REF!-(SUM(Aerial!DD2,Aerial!DD3,End_Sections!AB4,End_Sections!AB9)))),"")</f>
        <v/>
      </c>
      <c r="O43" s="130"/>
      <c r="P43" s="131"/>
      <c r="Q43" s="263" t="s">
        <v>72</v>
      </c>
      <c r="R43" s="266"/>
      <c r="S43" s="137" t="str">
        <f>IFERROR(IF(#REF!="","",IF(Aerial!DH2="",#REF!,#REF!-(SUM(Aerial!DH2,Aerial!DH3,End_Sections!AC4,End_Sections!AC9)))),"")</f>
        <v/>
      </c>
      <c r="T43" s="130"/>
      <c r="U43" s="131"/>
      <c r="V43" s="263" t="s">
        <v>72</v>
      </c>
      <c r="W43" s="266"/>
      <c r="X43" s="137" t="str">
        <f>IFERROR(IF(#REF!="","",IF(Aerial!DN2="",#REF!,#REF!-(SUM(Aerial!DL2,Aerial!DL3,End_Sections!AD4,End_Sections!AD9)))),"")</f>
        <v/>
      </c>
      <c r="Y43" s="130"/>
      <c r="Z43" s="131"/>
      <c r="AA43" s="263" t="s">
        <v>72</v>
      </c>
      <c r="AB43" s="266"/>
      <c r="AC43" s="137" t="str">
        <f>IFERROR(IF(#REF!="","",IF(Aerial!DP2="",#REF!,#REF!-(SUM(Aerial!DP2,Aerial!DP3,End_Sections!AE4,End_Sections!AE9)))),"")</f>
        <v/>
      </c>
      <c r="AD43" s="130"/>
      <c r="AE43" s="131"/>
      <c r="AF43" s="129"/>
      <c r="AG43" s="129"/>
      <c r="AH43" s="129"/>
      <c r="AI43" s="129"/>
      <c r="AJ43" s="129"/>
      <c r="AK43" s="129"/>
      <c r="AL43" s="129"/>
      <c r="AM43" s="129"/>
      <c r="AN43" s="129"/>
      <c r="AO43" s="129"/>
      <c r="AP43" s="129"/>
      <c r="AQ43" s="129"/>
      <c r="AR43" s="129"/>
      <c r="AS43" s="129"/>
      <c r="AT43" s="129"/>
      <c r="AU43" s="129"/>
      <c r="AV43" s="129"/>
      <c r="AW43" s="129"/>
      <c r="AX43" s="129"/>
      <c r="AY43" s="129"/>
      <c r="AZ43" s="129"/>
      <c r="BA43" s="129"/>
      <c r="BB43" s="129"/>
      <c r="BC43" s="129"/>
      <c r="BD43" s="129"/>
    </row>
    <row r="44" spans="1:56" ht="15.75" thickBot="1" x14ac:dyDescent="0.3">
      <c r="A44" s="129"/>
      <c r="B44" s="129"/>
      <c r="C44" s="129"/>
      <c r="D44" s="129"/>
      <c r="E44" s="129"/>
      <c r="F44" s="142"/>
      <c r="G44" s="263" t="s">
        <v>71</v>
      </c>
      <c r="H44" s="264"/>
      <c r="I44" s="137" t="str">
        <f>IFERROR(IF(#REF!="","",I43-(SUM(#REF!))-(SUM(End_Sections!AA3,End_Sections!AA8))),"")</f>
        <v/>
      </c>
      <c r="J44" s="130"/>
      <c r="K44" s="131"/>
      <c r="L44" s="263" t="s">
        <v>71</v>
      </c>
      <c r="M44" s="264"/>
      <c r="N44" s="137" t="str">
        <f>IFERROR(IF(#REF!="","",N43-(SUM(#REF!))-(SUM(End_Sections!AB3,End_Sections!AB8))),"")</f>
        <v/>
      </c>
      <c r="O44" s="130"/>
      <c r="P44" s="131"/>
      <c r="Q44" s="263" t="s">
        <v>71</v>
      </c>
      <c r="R44" s="264"/>
      <c r="S44" s="137" t="str">
        <f>IFERROR(IF(#REF!="","",S43-(SUM(#REF!))-(SUM(End_Sections!AC3,End_Sections!AC8))),"")</f>
        <v/>
      </c>
      <c r="T44" s="130"/>
      <c r="U44" s="131"/>
      <c r="V44" s="263" t="s">
        <v>71</v>
      </c>
      <c r="W44" s="264"/>
      <c r="X44" s="137" t="str">
        <f>IFERROR(IF(#REF!="","",X43-(SUM(#REF!))-(SUM(End_Sections!AD3,End_Sections!AD8))),"")</f>
        <v/>
      </c>
      <c r="Y44" s="130"/>
      <c r="Z44" s="131"/>
      <c r="AA44" s="263" t="s">
        <v>71</v>
      </c>
      <c r="AB44" s="264"/>
      <c r="AC44" s="137" t="str">
        <f>IFERROR(IF(#REF!="","",AC43-(SUM(#REF!))-(SUM(End_Sections!AE3,End_Sections!AE8))),"")</f>
        <v/>
      </c>
      <c r="AD44" s="130"/>
      <c r="AE44" s="131"/>
      <c r="AF44" s="129"/>
      <c r="AG44" s="129"/>
      <c r="AH44" s="129"/>
      <c r="AI44" s="129"/>
      <c r="AJ44" s="129"/>
      <c r="AK44" s="129"/>
      <c r="AL44" s="129"/>
      <c r="AM44" s="129"/>
      <c r="AN44" s="129"/>
      <c r="AO44" s="129"/>
      <c r="AP44" s="129"/>
      <c r="AQ44" s="129"/>
      <c r="AR44" s="129"/>
      <c r="AS44" s="129"/>
      <c r="AT44" s="129"/>
      <c r="AU44" s="129"/>
      <c r="AV44" s="129"/>
      <c r="AW44" s="129"/>
      <c r="AX44" s="129"/>
      <c r="AY44" s="129"/>
      <c r="AZ44" s="129"/>
      <c r="BA44" s="129"/>
      <c r="BB44" s="129"/>
      <c r="BC44" s="129"/>
      <c r="BD44" s="129"/>
    </row>
    <row r="45" spans="1:56" ht="15.75" thickBot="1" x14ac:dyDescent="0.3">
      <c r="A45" s="129"/>
      <c r="B45" s="129"/>
      <c r="C45" s="129"/>
      <c r="D45" s="129"/>
      <c r="E45" s="129"/>
      <c r="F45" s="142"/>
      <c r="G45" s="263" t="s">
        <v>75</v>
      </c>
      <c r="H45" s="264"/>
      <c r="I45" s="137" t="str">
        <f>IFERROR(IF(AND(#REF!="Y",#REF!="N"),J45,IF(End_Sections!AA2="A",IF(#REF!&lt;1000,J45+10,J45+20),J45)),"")</f>
        <v/>
      </c>
      <c r="J45" s="138" t="e">
        <f>IF(K45=0,"",K45)</f>
        <v>#REF!</v>
      </c>
      <c r="K45" s="131" t="e">
        <f>IF(I43=0,#REF!,IF(Aerial!CZ3="",SUM(Aerial!CZ2,End_Sections!AA4,End_Sections!AA9),Aerial!CZ2))</f>
        <v>#REF!</v>
      </c>
      <c r="L45" s="263" t="s">
        <v>75</v>
      </c>
      <c r="M45" s="264"/>
      <c r="N45" s="137" t="str">
        <f>IFERROR(IF(AND(#REF!="Y",#REF!="N"),O45,IF(End_Sections!AB2="A",IF(#REF!&lt;1000,O45+10,O45+20),O45)),"")</f>
        <v/>
      </c>
      <c r="O45" s="138" t="e">
        <f>IF(P45=0,"",P45)</f>
        <v>#REF!</v>
      </c>
      <c r="P45" s="131" t="e">
        <f>IF(N43=0,#REF!,IF(Aerial!DD3="",SUM(Aerial!DD2,End_Sections!AB4,End_Sections!AB9),Aerial!DD2))</f>
        <v>#REF!</v>
      </c>
      <c r="Q45" s="263" t="s">
        <v>75</v>
      </c>
      <c r="R45" s="264"/>
      <c r="S45" s="137" t="str">
        <f>IFERROR(IF(AND(#REF!="Y",#REF!="N"),T45,IF(End_Sections!AC2="A",IF(#REF!&lt;1000,T45+10,T45+20),T45)),"")</f>
        <v/>
      </c>
      <c r="T45" s="138" t="e">
        <f>IF(U45=0,"",U45)</f>
        <v>#REF!</v>
      </c>
      <c r="U45" s="131" t="e">
        <f>IF(S43=0,#REF!,IF(Aerial!DH3="",SUM(Aerial!DH2,End_Sections!AC4,End_Sections!AC9),Aerial!DH2))</f>
        <v>#REF!</v>
      </c>
      <c r="V45" s="263" t="s">
        <v>75</v>
      </c>
      <c r="W45" s="264"/>
      <c r="X45" s="137" t="str">
        <f>IFERROR(IF(AND(#REF!="Y",#REF!="N"),Y45,IF(End_Sections!AD2="A",IF(#REF!&lt;1000,Y45+10,Y45+20),Y45)),"")</f>
        <v/>
      </c>
      <c r="Y45" s="138" t="e">
        <f>IF(Z45=0,"",Z45)</f>
        <v>#REF!</v>
      </c>
      <c r="Z45" s="131" t="e">
        <f>IF(X43=0,#REF!,IF(Aerial!DL3="",SUM(Aerial!DL2,End_Sections!AD4,End_Sections!AD9),Aerial!DL2))</f>
        <v>#REF!</v>
      </c>
      <c r="AA45" s="263" t="s">
        <v>75</v>
      </c>
      <c r="AB45" s="264"/>
      <c r="AC45" s="137" t="str">
        <f>IFERROR(IF(AND(#REF!="Y",#REF!="N"),AD45,IF(End_Sections!AE2="A",IF(#REF!&lt;1000,AD45+10,AD45+20),AD45)),"")</f>
        <v/>
      </c>
      <c r="AD45" s="138" t="e">
        <f>IF(AE45=0,"",AE45)</f>
        <v>#REF!</v>
      </c>
      <c r="AE45" s="131" t="e">
        <f>IF(AC43=0,#REF!,IF(Aerial!DP3="",SUM(Aerial!DP2,End_Sections!AE4,End_Sections!AE9),Aerial!DP2))</f>
        <v>#REF!</v>
      </c>
      <c r="AF45" s="129"/>
      <c r="AG45" s="129"/>
      <c r="AH45" s="129"/>
      <c r="AI45" s="129"/>
      <c r="AJ45" s="129"/>
      <c r="AK45" s="129"/>
      <c r="AL45" s="129"/>
      <c r="AM45" s="129"/>
      <c r="AN45" s="129"/>
      <c r="AO45" s="129"/>
      <c r="AP45" s="129"/>
      <c r="AQ45" s="129"/>
      <c r="AR45" s="129"/>
      <c r="AS45" s="129"/>
      <c r="AT45" s="129"/>
      <c r="AU45" s="129"/>
      <c r="AV45" s="129"/>
      <c r="AW45" s="129"/>
      <c r="AX45" s="129"/>
      <c r="AY45" s="129"/>
      <c r="AZ45" s="129"/>
      <c r="BA45" s="129"/>
      <c r="BB45" s="129"/>
      <c r="BC45" s="129"/>
      <c r="BD45" s="129"/>
    </row>
    <row r="46" spans="1:56" ht="15.75" thickBot="1" x14ac:dyDescent="0.3">
      <c r="A46" s="129"/>
      <c r="B46" s="129"/>
      <c r="C46" s="129"/>
      <c r="D46" s="129"/>
      <c r="E46" s="129"/>
      <c r="F46" s="142"/>
      <c r="G46" s="263" t="s">
        <v>77</v>
      </c>
      <c r="H46" s="264"/>
      <c r="I46" s="137" t="e">
        <f>J46</f>
        <v>#REF!</v>
      </c>
      <c r="J46" s="138" t="e">
        <f>IF(K46=0,"",K46)</f>
        <v>#REF!</v>
      </c>
      <c r="K46" s="131" t="e">
        <f>IF(J45="","",IF(Aerial!CZ3="","",SUM(Aerial!CZ3,End_Sections!AA9)))</f>
        <v>#REF!</v>
      </c>
      <c r="L46" s="263" t="s">
        <v>77</v>
      </c>
      <c r="M46" s="264"/>
      <c r="N46" s="137" t="e">
        <f>O46</f>
        <v>#REF!</v>
      </c>
      <c r="O46" s="138" t="e">
        <f>IF(P46=0,"",P46)</f>
        <v>#REF!</v>
      </c>
      <c r="P46" s="131" t="e">
        <f>IF(O45="","",IF(Aerial!DD3="","",SUM(Aerial!DD3,End_Sections!AB9)))</f>
        <v>#REF!</v>
      </c>
      <c r="Q46" s="263" t="s">
        <v>77</v>
      </c>
      <c r="R46" s="264"/>
      <c r="S46" s="137" t="e">
        <f>T46</f>
        <v>#REF!</v>
      </c>
      <c r="T46" s="138" t="e">
        <f>IF(U46=0,"",U46)</f>
        <v>#REF!</v>
      </c>
      <c r="U46" s="131" t="e">
        <f>IF(T45="","",IF(Aerial!DH3="","",SUM(Aerial!DH3,End_Sections!AC9)))</f>
        <v>#REF!</v>
      </c>
      <c r="V46" s="263" t="s">
        <v>77</v>
      </c>
      <c r="W46" s="264"/>
      <c r="X46" s="137" t="e">
        <f>Y46</f>
        <v>#REF!</v>
      </c>
      <c r="Y46" s="138" t="e">
        <f>IF(Z46=0,"",Z46)</f>
        <v>#REF!</v>
      </c>
      <c r="Z46" s="131" t="e">
        <f>IF(Y45="","",IF(Aerial!DL3="","",SUM(Aerial!DL3,End_Sections!AD9)))</f>
        <v>#REF!</v>
      </c>
      <c r="AA46" s="263" t="s">
        <v>77</v>
      </c>
      <c r="AB46" s="264"/>
      <c r="AC46" s="137" t="e">
        <f>AD46</f>
        <v>#REF!</v>
      </c>
      <c r="AD46" s="138" t="e">
        <f>IF(AE46=0,"",AE46)</f>
        <v>#REF!</v>
      </c>
      <c r="AE46" s="131" t="e">
        <f>IF(AD45="","",IF(Aerial!DP3="","",SUM(Aerial!DP3,End_Sections!AE9)))</f>
        <v>#REF!</v>
      </c>
      <c r="AF46" s="129"/>
      <c r="AG46" s="129"/>
      <c r="AH46" s="129"/>
      <c r="AI46" s="129"/>
      <c r="AJ46" s="129"/>
      <c r="AK46" s="129"/>
      <c r="AL46" s="129"/>
      <c r="AM46" s="129"/>
      <c r="AN46" s="129"/>
      <c r="AO46" s="129"/>
      <c r="AP46" s="129"/>
      <c r="AQ46" s="129"/>
      <c r="AR46" s="129"/>
      <c r="AS46" s="129"/>
      <c r="AT46" s="129"/>
      <c r="AU46" s="129"/>
      <c r="AV46" s="129"/>
      <c r="AW46" s="129"/>
      <c r="AX46" s="129"/>
      <c r="AY46" s="129"/>
      <c r="AZ46" s="129"/>
      <c r="BA46" s="129"/>
      <c r="BB46" s="129"/>
      <c r="BC46" s="129"/>
      <c r="BD46" s="129"/>
    </row>
    <row r="47" spans="1:56" x14ac:dyDescent="0.25">
      <c r="A47" s="129"/>
      <c r="B47" s="129"/>
      <c r="C47" s="129"/>
      <c r="D47" s="129"/>
      <c r="E47" s="129"/>
      <c r="F47" s="142"/>
      <c r="G47" s="129"/>
      <c r="H47" s="129"/>
      <c r="I47" s="129"/>
      <c r="J47" s="130"/>
      <c r="K47" s="131"/>
      <c r="L47" s="129"/>
      <c r="M47" s="129"/>
      <c r="N47" s="129"/>
      <c r="O47" s="130"/>
      <c r="P47" s="131"/>
      <c r="Q47" s="129"/>
      <c r="R47" s="129"/>
      <c r="S47" s="129"/>
      <c r="T47" s="130"/>
      <c r="U47" s="131"/>
      <c r="V47" s="129"/>
      <c r="W47" s="129"/>
      <c r="X47" s="129"/>
      <c r="Y47" s="130"/>
      <c r="Z47" s="131"/>
      <c r="AA47" s="129"/>
      <c r="AB47" s="129"/>
      <c r="AC47" s="129"/>
      <c r="AD47" s="130"/>
      <c r="AE47" s="131"/>
      <c r="AF47" s="129"/>
      <c r="AG47" s="129"/>
      <c r="AH47" s="129"/>
      <c r="AI47" s="129"/>
      <c r="AJ47" s="129"/>
      <c r="AK47" s="129"/>
      <c r="AL47" s="129"/>
      <c r="AM47" s="129"/>
      <c r="AN47" s="129"/>
      <c r="AO47" s="129"/>
      <c r="AP47" s="129"/>
      <c r="AQ47" s="129"/>
      <c r="AR47" s="129"/>
      <c r="AS47" s="129"/>
      <c r="AT47" s="129"/>
      <c r="AU47" s="129"/>
      <c r="AV47" s="129"/>
      <c r="AW47" s="129"/>
      <c r="AX47" s="129"/>
      <c r="AY47" s="129"/>
      <c r="AZ47" s="129"/>
      <c r="BA47" s="129"/>
      <c r="BB47" s="129"/>
      <c r="BC47" s="129"/>
      <c r="BD47" s="129"/>
    </row>
    <row r="48" spans="1:56" x14ac:dyDescent="0.25">
      <c r="A48" s="129"/>
      <c r="B48" s="129"/>
      <c r="C48" s="129"/>
      <c r="D48" s="129"/>
      <c r="E48" s="129"/>
      <c r="F48" s="142"/>
      <c r="G48" s="129"/>
      <c r="H48" s="129"/>
      <c r="I48" s="129"/>
      <c r="J48" s="130"/>
      <c r="K48" s="131"/>
      <c r="L48" s="129"/>
      <c r="M48" s="129"/>
      <c r="N48" s="129"/>
      <c r="O48" s="130"/>
      <c r="P48" s="131"/>
      <c r="Q48" s="129"/>
      <c r="R48" s="129"/>
      <c r="S48" s="129"/>
      <c r="T48" s="130"/>
      <c r="U48" s="131"/>
      <c r="V48" s="129"/>
      <c r="W48" s="129"/>
      <c r="X48" s="129"/>
      <c r="Y48" s="130"/>
      <c r="Z48" s="131"/>
      <c r="AA48" s="129"/>
      <c r="AB48" s="129"/>
      <c r="AC48" s="129"/>
      <c r="AD48" s="130"/>
      <c r="AE48" s="131"/>
      <c r="AF48" s="129"/>
      <c r="AG48" s="129"/>
      <c r="AH48" s="129"/>
      <c r="AI48" s="129"/>
      <c r="AJ48" s="129"/>
      <c r="AK48" s="129"/>
      <c r="AL48" s="129"/>
      <c r="AM48" s="129"/>
      <c r="AN48" s="129"/>
      <c r="AO48" s="129"/>
      <c r="AP48" s="129"/>
      <c r="AQ48" s="129"/>
      <c r="AR48" s="129"/>
      <c r="AS48" s="129"/>
      <c r="AT48" s="129"/>
      <c r="AU48" s="129"/>
      <c r="AV48" s="129"/>
      <c r="AW48" s="129"/>
      <c r="AX48" s="129"/>
      <c r="AY48" s="129"/>
      <c r="AZ48" s="129"/>
      <c r="BA48" s="129"/>
      <c r="BB48" s="129"/>
      <c r="BC48" s="129"/>
      <c r="BD48" s="129"/>
    </row>
    <row r="49" spans="1:56" ht="15.75" thickBot="1" x14ac:dyDescent="0.3">
      <c r="A49" s="129"/>
      <c r="B49" s="129"/>
      <c r="C49" s="129"/>
      <c r="D49" s="129"/>
      <c r="E49" s="129"/>
      <c r="F49" s="142"/>
      <c r="G49" s="265" t="s">
        <v>113</v>
      </c>
      <c r="H49" s="265"/>
      <c r="I49" s="265"/>
      <c r="J49" s="130"/>
      <c r="K49" s="131"/>
      <c r="L49" s="265" t="s">
        <v>114</v>
      </c>
      <c r="M49" s="265"/>
      <c r="N49" s="265"/>
      <c r="O49" s="130"/>
      <c r="P49" s="131"/>
      <c r="Q49" s="265" t="s">
        <v>115</v>
      </c>
      <c r="R49" s="265"/>
      <c r="S49" s="265"/>
      <c r="T49" s="130"/>
      <c r="U49" s="131"/>
      <c r="V49" s="265" t="s">
        <v>116</v>
      </c>
      <c r="W49" s="265"/>
      <c r="X49" s="265"/>
      <c r="Y49" s="130"/>
      <c r="Z49" s="131"/>
      <c r="AA49" s="265" t="s">
        <v>117</v>
      </c>
      <c r="AB49" s="265"/>
      <c r="AC49" s="265"/>
      <c r="AD49" s="130"/>
      <c r="AE49" s="131"/>
      <c r="AF49" s="129"/>
      <c r="AG49" s="129"/>
      <c r="AH49" s="129"/>
      <c r="AI49" s="129"/>
      <c r="AJ49" s="129"/>
      <c r="AK49" s="129"/>
      <c r="AL49" s="129"/>
      <c r="AM49" s="129"/>
      <c r="AN49" s="129"/>
      <c r="AO49" s="129"/>
      <c r="AP49" s="129"/>
      <c r="AQ49" s="129"/>
      <c r="AR49" s="129"/>
      <c r="AS49" s="129"/>
      <c r="AT49" s="129"/>
      <c r="AU49" s="129"/>
      <c r="AV49" s="129"/>
      <c r="AW49" s="129"/>
      <c r="AX49" s="129"/>
      <c r="AY49" s="129"/>
      <c r="AZ49" s="129"/>
      <c r="BA49" s="129"/>
      <c r="BB49" s="129"/>
      <c r="BC49" s="129"/>
      <c r="BD49" s="129"/>
    </row>
    <row r="50" spans="1:56" ht="15.75" thickBot="1" x14ac:dyDescent="0.3">
      <c r="A50" s="129"/>
      <c r="B50" s="129"/>
      <c r="C50" s="129"/>
      <c r="D50" s="129"/>
      <c r="E50" s="129"/>
      <c r="F50" s="142"/>
      <c r="G50" s="263" t="s">
        <v>70</v>
      </c>
      <c r="H50" s="266"/>
      <c r="I50" s="137" t="str">
        <f>IFERROR(IF(AND(#REF!="Y",#REF!="N"),I51,IF(AND(I51&gt;0,End_Sections!AF2="B"),IF(#REF!&lt;1000,I51+10,I51+20),I51)),"")</f>
        <v/>
      </c>
      <c r="J50" s="130"/>
      <c r="K50" s="131"/>
      <c r="L50" s="263" t="s">
        <v>70</v>
      </c>
      <c r="M50" s="266"/>
      <c r="N50" s="137" t="str">
        <f>IFERROR(IF(AND(#REF!="Y",#REF!="N"),N51,IF(AND(N51&gt;0,End_Sections!AG2="B"),IF(#REF!&lt;1000,N51+10,N51+20),N51)),"")</f>
        <v/>
      </c>
      <c r="O50" s="130"/>
      <c r="P50" s="131"/>
      <c r="Q50" s="263" t="s">
        <v>70</v>
      </c>
      <c r="R50" s="266"/>
      <c r="S50" s="137" t="str">
        <f>IFERROR(IF(AND(#REF!="Y",#REF!="N"),S51,IF(AND(S51&gt;0,End_Sections!AH2="B"),IF(#REF!&lt;1000,S51+10,S51+20),S51)),"")</f>
        <v/>
      </c>
      <c r="T50" s="130"/>
      <c r="U50" s="131"/>
      <c r="V50" s="263" t="s">
        <v>70</v>
      </c>
      <c r="W50" s="266"/>
      <c r="X50" s="137" t="str">
        <f>IFERROR(IF(AND(#REF!="Y",#REF!="N"),X51,IF(AND(X51&gt;0,End_Sections!AI2="B"),IF(#REF!&lt;1000,X51+10,X51+20),X51)),"")</f>
        <v/>
      </c>
      <c r="Y50" s="130"/>
      <c r="Z50" s="131"/>
      <c r="AA50" s="263" t="s">
        <v>70</v>
      </c>
      <c r="AB50" s="266"/>
      <c r="AC50" s="137" t="str">
        <f>IFERROR(IF(AND(#REF!="Y",#REF!="N"),AC51,IF(AND(AC51&gt;0,End_Sections!AJ2="B"),IF(#REF!&lt;1000,AC51+10,AC51+20),AC51)),"")</f>
        <v/>
      </c>
      <c r="AD50" s="130"/>
      <c r="AE50" s="131"/>
      <c r="AF50" s="129"/>
      <c r="AG50" s="129"/>
      <c r="AH50" s="129"/>
      <c r="AI50" s="129"/>
      <c r="AJ50" s="129"/>
      <c r="AK50" s="129"/>
      <c r="AL50" s="129"/>
      <c r="AM50" s="129"/>
      <c r="AN50" s="129"/>
      <c r="AO50" s="129"/>
      <c r="AP50" s="129"/>
      <c r="AQ50" s="129"/>
      <c r="AR50" s="129"/>
      <c r="AS50" s="129"/>
      <c r="AT50" s="129"/>
      <c r="AU50" s="129"/>
      <c r="AV50" s="129"/>
      <c r="AW50" s="129"/>
      <c r="AX50" s="129"/>
      <c r="AY50" s="129"/>
      <c r="AZ50" s="129"/>
      <c r="BA50" s="129"/>
      <c r="BB50" s="129"/>
      <c r="BC50" s="129"/>
      <c r="BD50" s="129"/>
    </row>
    <row r="51" spans="1:56" ht="15.75" thickBot="1" x14ac:dyDescent="0.3">
      <c r="A51" s="129"/>
      <c r="B51" s="129"/>
      <c r="C51" s="129"/>
      <c r="D51" s="129"/>
      <c r="E51" s="129"/>
      <c r="F51" s="142"/>
      <c r="G51" s="263" t="s">
        <v>72</v>
      </c>
      <c r="H51" s="266"/>
      <c r="I51" s="137" t="str">
        <f>IFERROR(IF(#REF!="","",IF(Aerial!DT2="",#REF!,#REF!-(SUM(Aerial!DT2,Aerial!DT3,End_Sections!AF4,End_Sections!AF9)))),"")</f>
        <v/>
      </c>
      <c r="J51" s="130"/>
      <c r="K51" s="131"/>
      <c r="L51" s="263" t="s">
        <v>72</v>
      </c>
      <c r="M51" s="266"/>
      <c r="N51" s="137" t="str">
        <f>IFERROR(IF(#REF!="","",IF(Aerial!DX2="",#REF!,#REF!-(SUM(Aerial!DX2,Aerial!DX3,End_Sections!AG4,End_Sections!AG9)))),"")</f>
        <v/>
      </c>
      <c r="O51" s="130"/>
      <c r="P51" s="131"/>
      <c r="Q51" s="263" t="s">
        <v>72</v>
      </c>
      <c r="R51" s="266"/>
      <c r="S51" s="137" t="str">
        <f>IFERROR(IF(#REF!="","",IF(Aerial!EB2="",#REF!,#REF!-(SUM(Aerial!EB2,Aerial!EB3,End_Sections!AH4,End_Sections!AH9)))),"")</f>
        <v/>
      </c>
      <c r="T51" s="130"/>
      <c r="U51" s="131"/>
      <c r="V51" s="263" t="s">
        <v>72</v>
      </c>
      <c r="W51" s="266"/>
      <c r="X51" s="137" t="str">
        <f>IFERROR(IF(#REF!="","",IF(Aerial!EF2="",#REF!,#REF!-(SUM(Aerial!EF2,Aerial!EF3,End_Sections!AI4,End_Sections!AI9)))),"")</f>
        <v/>
      </c>
      <c r="Y51" s="130"/>
      <c r="Z51" s="131"/>
      <c r="AA51" s="263" t="s">
        <v>72</v>
      </c>
      <c r="AB51" s="266"/>
      <c r="AC51" s="137" t="str">
        <f>IFERROR(IF(#REF!="","",IF(Aerial!EJ2="",#REF!,#REF!-(SUM(Aerial!EJ2,Aerial!EJ3,End_Sections!AJ4,End_Sections!AJ9)))),"")</f>
        <v/>
      </c>
      <c r="AD51" s="130"/>
      <c r="AE51" s="131"/>
      <c r="AF51" s="129"/>
      <c r="AG51" s="129"/>
      <c r="AH51" s="129"/>
      <c r="AI51" s="129"/>
      <c r="AJ51" s="129"/>
      <c r="AK51" s="129"/>
      <c r="AL51" s="129"/>
      <c r="AM51" s="129"/>
      <c r="AN51" s="129"/>
      <c r="AO51" s="129"/>
      <c r="AP51" s="129"/>
      <c r="AQ51" s="129"/>
      <c r="AR51" s="129"/>
      <c r="AS51" s="129"/>
      <c r="AT51" s="129"/>
      <c r="AU51" s="129"/>
      <c r="AV51" s="129"/>
      <c r="AW51" s="129"/>
      <c r="AX51" s="129"/>
      <c r="AY51" s="129"/>
      <c r="AZ51" s="129"/>
      <c r="BA51" s="129"/>
      <c r="BB51" s="129"/>
      <c r="BC51" s="129"/>
      <c r="BD51" s="129"/>
    </row>
    <row r="52" spans="1:56" ht="15.75" thickBot="1" x14ac:dyDescent="0.3">
      <c r="A52" s="129"/>
      <c r="B52" s="129"/>
      <c r="C52" s="129"/>
      <c r="D52" s="129"/>
      <c r="E52" s="129"/>
      <c r="F52" s="142"/>
      <c r="G52" s="263" t="s">
        <v>71</v>
      </c>
      <c r="H52" s="264"/>
      <c r="I52" s="137" t="str">
        <f>IFERROR(IF(#REF!="","",I51-(SUM(#REF!))-(SUM(End_Sections!AF3,End_Sections!AF8))),"")</f>
        <v/>
      </c>
      <c r="J52" s="130"/>
      <c r="K52" s="131"/>
      <c r="L52" s="263" t="s">
        <v>71</v>
      </c>
      <c r="M52" s="264"/>
      <c r="N52" s="137" t="str">
        <f>IFERROR(IF(#REF!="","",N51-(SUM(#REF!))-(SUM(End_Sections!AG3,End_Sections!AG8))),"")</f>
        <v/>
      </c>
      <c r="O52" s="130"/>
      <c r="P52" s="131"/>
      <c r="Q52" s="263" t="s">
        <v>71</v>
      </c>
      <c r="R52" s="264"/>
      <c r="S52" s="137" t="str">
        <f>IFERROR(IF(#REF!="","",S51-(SUM(#REF!))-(SUM(End_Sections!AH3,End_Sections!AH8))),"")</f>
        <v/>
      </c>
      <c r="T52" s="130"/>
      <c r="U52" s="131"/>
      <c r="V52" s="263" t="s">
        <v>71</v>
      </c>
      <c r="W52" s="264"/>
      <c r="X52" s="137" t="str">
        <f>IFERROR(IF(#REF!="","",X51-(SUM(#REF!))-(SUM(End_Sections!AI3,End_Sections!AI8))),"")</f>
        <v/>
      </c>
      <c r="Y52" s="130"/>
      <c r="Z52" s="131"/>
      <c r="AA52" s="263" t="s">
        <v>71</v>
      </c>
      <c r="AB52" s="264"/>
      <c r="AC52" s="137" t="str">
        <f>IFERROR(IF(#REF!="","",AC51-(SUM(#REF!))-(SUM(End_Sections!AJ3,End_Sections!AJ8))),"")</f>
        <v/>
      </c>
      <c r="AD52" s="130"/>
      <c r="AE52" s="131"/>
      <c r="AF52" s="129"/>
      <c r="AG52" s="129"/>
      <c r="AH52" s="129"/>
      <c r="AI52" s="129"/>
      <c r="AJ52" s="129"/>
      <c r="AK52" s="129"/>
      <c r="AL52" s="129"/>
      <c r="AM52" s="129"/>
      <c r="AN52" s="129"/>
      <c r="AO52" s="129"/>
      <c r="AP52" s="129"/>
      <c r="AQ52" s="129"/>
      <c r="AR52" s="129"/>
      <c r="AS52" s="129"/>
      <c r="AT52" s="129"/>
      <c r="AU52" s="129"/>
      <c r="AV52" s="129"/>
      <c r="AW52" s="129"/>
      <c r="AX52" s="129"/>
      <c r="AY52" s="129"/>
      <c r="AZ52" s="129"/>
      <c r="BA52" s="129"/>
      <c r="BB52" s="129"/>
      <c r="BC52" s="129"/>
      <c r="BD52" s="129"/>
    </row>
    <row r="53" spans="1:56" ht="15.75" thickBot="1" x14ac:dyDescent="0.3">
      <c r="A53" s="129"/>
      <c r="B53" s="129"/>
      <c r="C53" s="129"/>
      <c r="D53" s="129"/>
      <c r="E53" s="129"/>
      <c r="F53" s="142"/>
      <c r="G53" s="263" t="s">
        <v>75</v>
      </c>
      <c r="H53" s="264"/>
      <c r="I53" s="137" t="str">
        <f>IFERROR(IF(AND(#REF!="Y",#REF!="N"),J53,IF(End_Sections!AF2="A",IF(#REF!&lt;1000,J53+10,J53+20),J53)),"")</f>
        <v/>
      </c>
      <c r="J53" s="138" t="e">
        <f>IF(K53=0,"",K53)</f>
        <v>#REF!</v>
      </c>
      <c r="K53" s="131" t="e">
        <f>IF(I51=0,#REF!,IF(Aerial!DT3="",SUM(Aerial!DT2,End_Sections!AF4,End_Sections!AF9),Aerial!DT2))</f>
        <v>#REF!</v>
      </c>
      <c r="L53" s="263" t="s">
        <v>75</v>
      </c>
      <c r="M53" s="264"/>
      <c r="N53" s="137" t="str">
        <f>IFERROR(IF(AND(#REF!="Y",#REF!="N"),O53,IF(End_Sections!AG2="A",IF(#REF!&lt;1000,O53+10,O53+20),O53)),"")</f>
        <v/>
      </c>
      <c r="O53" s="138" t="e">
        <f>IF(P53=0,"",P53)</f>
        <v>#REF!</v>
      </c>
      <c r="P53" s="131" t="e">
        <f>IF(N51=0,#REF!,IF(Aerial!DX3="",SUM(Aerial!DX2,End_Sections!AG4,End_Sections!AG9),Aerial!DX2))</f>
        <v>#REF!</v>
      </c>
      <c r="Q53" s="263" t="s">
        <v>75</v>
      </c>
      <c r="R53" s="264"/>
      <c r="S53" s="137" t="str">
        <f>IFERROR(IF(AND(#REF!="Y",#REF!="N"),T53,IF(End_Sections!AH2="A",IF(#REF!&lt;1000,T53+10,T53+20),T53)),"")</f>
        <v/>
      </c>
      <c r="T53" s="138" t="e">
        <f>IF(U53=0,"",U53)</f>
        <v>#REF!</v>
      </c>
      <c r="U53" s="131" t="e">
        <f>IF(S51=0,#REF!,IF(Aerial!EB3="",SUM(Aerial!EB2,End_Sections!AH4,End_Sections!AH9),Aerial!EB2))</f>
        <v>#REF!</v>
      </c>
      <c r="V53" s="263" t="s">
        <v>75</v>
      </c>
      <c r="W53" s="264"/>
      <c r="X53" s="137" t="str">
        <f>IFERROR(IF(AND(#REF!="Y",#REF!="N"),Y53,IF(End_Sections!AI2="A",IF(#REF!&lt;1000,Y53+10,Y53+20),Y53)),"")</f>
        <v/>
      </c>
      <c r="Y53" s="138" t="e">
        <f>IF(Z53=0,"",Z53)</f>
        <v>#REF!</v>
      </c>
      <c r="Z53" s="131" t="e">
        <f>IF(X51=0,#REF!,IF(Aerial!EF3="",SUM(Aerial!EF2,End_Sections!AI4,End_Sections!AI9),Aerial!EF2))</f>
        <v>#REF!</v>
      </c>
      <c r="AA53" s="263" t="s">
        <v>75</v>
      </c>
      <c r="AB53" s="264"/>
      <c r="AC53" s="137" t="str">
        <f>IFERROR(IF(AND(#REF!="Y",#REF!="N"),AD53,IF(End_Sections!AJ2="A",IF(#REF!&lt;1000,AD53+10,AD53+20),AD53)),"")</f>
        <v/>
      </c>
      <c r="AD53" s="138" t="e">
        <f>IF(AE53=0,"",AE53)</f>
        <v>#REF!</v>
      </c>
      <c r="AE53" s="131" t="e">
        <f>IF(AC51=0,#REF!,IF(Aerial!EJ3="",SUM(Aerial!EJ2,End_Sections!AJ4,End_Sections!AJ9),Aerial!EJ2))</f>
        <v>#REF!</v>
      </c>
      <c r="AF53" s="129"/>
      <c r="AG53" s="129"/>
      <c r="AH53" s="129"/>
      <c r="AI53" s="129"/>
      <c r="AJ53" s="129"/>
      <c r="AK53" s="129"/>
      <c r="AL53" s="129"/>
      <c r="AM53" s="129"/>
      <c r="AN53" s="129"/>
      <c r="AO53" s="129"/>
      <c r="AP53" s="129"/>
      <c r="AQ53" s="129"/>
      <c r="AR53" s="129"/>
      <c r="AS53" s="129"/>
      <c r="AT53" s="129"/>
      <c r="AU53" s="129"/>
      <c r="AV53" s="129"/>
      <c r="AW53" s="129"/>
      <c r="AX53" s="129"/>
      <c r="AY53" s="129"/>
      <c r="AZ53" s="129"/>
      <c r="BA53" s="129"/>
      <c r="BB53" s="129"/>
      <c r="BC53" s="129"/>
      <c r="BD53" s="129"/>
    </row>
    <row r="54" spans="1:56" ht="15.75" thickBot="1" x14ac:dyDescent="0.3">
      <c r="A54" s="129"/>
      <c r="B54" s="129"/>
      <c r="C54" s="129"/>
      <c r="D54" s="129"/>
      <c r="E54" s="129"/>
      <c r="F54" s="142"/>
      <c r="G54" s="263" t="s">
        <v>77</v>
      </c>
      <c r="H54" s="264"/>
      <c r="I54" s="137" t="e">
        <f>J54</f>
        <v>#REF!</v>
      </c>
      <c r="J54" s="138" t="e">
        <f>IF(K54=0,"",K54)</f>
        <v>#REF!</v>
      </c>
      <c r="K54" s="131" t="e">
        <f>IF(J53="","",IF(Aerial!DT3="","",SUM(Aerial!DT3,End_Sections!AF9)))</f>
        <v>#REF!</v>
      </c>
      <c r="L54" s="263" t="s">
        <v>77</v>
      </c>
      <c r="M54" s="264"/>
      <c r="N54" s="137" t="e">
        <f>O54</f>
        <v>#REF!</v>
      </c>
      <c r="O54" s="138" t="e">
        <f>IF(P54=0,"",P54)</f>
        <v>#REF!</v>
      </c>
      <c r="P54" s="131" t="e">
        <f>IF(O53="","",IF(Aerial!DX3="","",SUM(Aerial!DX3,End_Sections!AG9)))</f>
        <v>#REF!</v>
      </c>
      <c r="Q54" s="263" t="s">
        <v>77</v>
      </c>
      <c r="R54" s="264"/>
      <c r="S54" s="137" t="e">
        <f>T54</f>
        <v>#REF!</v>
      </c>
      <c r="T54" s="138" t="e">
        <f>IF(U54=0,"",U54)</f>
        <v>#REF!</v>
      </c>
      <c r="U54" s="131" t="e">
        <f>IF(T53="","",IF(Aerial!EB3="","",SUM(Aerial!EB3,End_Sections!AH9)))</f>
        <v>#REF!</v>
      </c>
      <c r="V54" s="263" t="s">
        <v>77</v>
      </c>
      <c r="W54" s="264"/>
      <c r="X54" s="137" t="e">
        <f>Y54</f>
        <v>#REF!</v>
      </c>
      <c r="Y54" s="138" t="e">
        <f>IF(Z54=0,"",Z54)</f>
        <v>#REF!</v>
      </c>
      <c r="Z54" s="131" t="e">
        <f>IF(Y53="","",IF(Aerial!EF3="","",SUM(Aerial!EF3,End_Sections!AI9)))</f>
        <v>#REF!</v>
      </c>
      <c r="AA54" s="263" t="s">
        <v>77</v>
      </c>
      <c r="AB54" s="264"/>
      <c r="AC54" s="137" t="e">
        <f>AD54</f>
        <v>#REF!</v>
      </c>
      <c r="AD54" s="138" t="e">
        <f>IF(AE54=0,"",AE54)</f>
        <v>#REF!</v>
      </c>
      <c r="AE54" s="131" t="e">
        <f>IF(AD53="","",IF(Aerial!EJ3="","",SUM(Aerial!EJ3,End_Sections!AJ9)))</f>
        <v>#REF!</v>
      </c>
      <c r="AF54" s="129"/>
      <c r="AG54" s="129"/>
      <c r="AH54" s="129"/>
      <c r="AI54" s="129"/>
      <c r="AJ54" s="129"/>
      <c r="AK54" s="129"/>
      <c r="AL54" s="129"/>
      <c r="AM54" s="129"/>
      <c r="AN54" s="129"/>
      <c r="AO54" s="129"/>
      <c r="AP54" s="129"/>
      <c r="AQ54" s="129"/>
      <c r="AR54" s="129"/>
      <c r="AS54" s="129"/>
      <c r="AT54" s="129"/>
      <c r="AU54" s="129"/>
      <c r="AV54" s="129"/>
      <c r="AW54" s="129"/>
      <c r="AX54" s="129"/>
      <c r="AY54" s="129"/>
      <c r="AZ54" s="129"/>
      <c r="BA54" s="129"/>
      <c r="BB54" s="129"/>
      <c r="BC54" s="129"/>
      <c r="BD54" s="129"/>
    </row>
    <row r="55" spans="1:56" x14ac:dyDescent="0.25">
      <c r="A55" s="129"/>
      <c r="B55" s="129"/>
      <c r="C55" s="129"/>
      <c r="D55" s="129"/>
      <c r="E55" s="129"/>
      <c r="F55" s="142"/>
      <c r="G55" s="129"/>
      <c r="H55" s="129"/>
      <c r="I55" s="129"/>
      <c r="J55" s="130"/>
      <c r="K55" s="131"/>
      <c r="L55" s="129"/>
      <c r="M55" s="129"/>
      <c r="N55" s="129"/>
      <c r="O55" s="130"/>
      <c r="P55" s="131"/>
      <c r="Q55" s="129"/>
      <c r="R55" s="129"/>
      <c r="S55" s="129"/>
      <c r="T55" s="130"/>
      <c r="U55" s="131"/>
      <c r="V55" s="129"/>
      <c r="W55" s="129"/>
      <c r="X55" s="129"/>
      <c r="Y55" s="130"/>
      <c r="Z55" s="131"/>
      <c r="AA55" s="129"/>
      <c r="AB55" s="129"/>
      <c r="AC55" s="129"/>
      <c r="AD55" s="130"/>
      <c r="AE55" s="131"/>
      <c r="AF55" s="129"/>
      <c r="AG55" s="129"/>
      <c r="AH55" s="129"/>
      <c r="AI55" s="129"/>
      <c r="AJ55" s="129"/>
      <c r="AK55" s="129"/>
      <c r="AL55" s="129"/>
      <c r="AM55" s="129"/>
      <c r="AN55" s="129"/>
      <c r="AO55" s="129"/>
      <c r="AP55" s="129"/>
      <c r="AQ55" s="129"/>
      <c r="AR55" s="129"/>
      <c r="AS55" s="129"/>
      <c r="AT55" s="129"/>
      <c r="AU55" s="129"/>
      <c r="AV55" s="129"/>
      <c r="AW55" s="129"/>
      <c r="AX55" s="129"/>
      <c r="AY55" s="129"/>
      <c r="AZ55" s="129"/>
      <c r="BA55" s="129"/>
      <c r="BB55" s="129"/>
      <c r="BC55" s="129"/>
      <c r="BD55" s="129"/>
    </row>
    <row r="56" spans="1:56" x14ac:dyDescent="0.25">
      <c r="A56" s="129"/>
      <c r="B56" s="129"/>
      <c r="C56" s="129"/>
      <c r="D56" s="129"/>
      <c r="E56" s="129"/>
      <c r="F56" s="142"/>
      <c r="G56" s="129"/>
      <c r="H56" s="129"/>
      <c r="I56" s="129"/>
      <c r="J56" s="130"/>
      <c r="K56" s="131"/>
      <c r="L56" s="129"/>
      <c r="M56" s="129"/>
      <c r="N56" s="129"/>
      <c r="O56" s="130"/>
      <c r="P56" s="131"/>
      <c r="Q56" s="129"/>
      <c r="R56" s="129"/>
      <c r="S56" s="129"/>
      <c r="T56" s="130"/>
      <c r="U56" s="131"/>
      <c r="V56" s="129"/>
      <c r="W56" s="129"/>
      <c r="X56" s="129"/>
      <c r="Y56" s="130"/>
      <c r="Z56" s="131"/>
      <c r="AA56" s="129"/>
      <c r="AB56" s="129"/>
      <c r="AC56" s="129"/>
      <c r="AD56" s="130"/>
      <c r="AE56" s="131"/>
      <c r="AF56" s="129"/>
      <c r="AG56" s="129"/>
      <c r="AH56" s="129"/>
      <c r="AI56" s="129"/>
      <c r="AJ56" s="129"/>
      <c r="AK56" s="129"/>
      <c r="AL56" s="129"/>
      <c r="AM56" s="129"/>
      <c r="AN56" s="129"/>
      <c r="AO56" s="129"/>
      <c r="AP56" s="129"/>
      <c r="AQ56" s="129"/>
      <c r="AR56" s="129"/>
      <c r="AS56" s="129"/>
      <c r="AT56" s="129"/>
      <c r="AU56" s="129"/>
      <c r="AV56" s="129"/>
      <c r="AW56" s="129"/>
      <c r="AX56" s="129"/>
      <c r="AY56" s="129"/>
      <c r="AZ56" s="129"/>
      <c r="BA56" s="129"/>
      <c r="BB56" s="129"/>
      <c r="BC56" s="129"/>
      <c r="BD56" s="129"/>
    </row>
    <row r="57" spans="1:56" ht="15.75" thickBot="1" x14ac:dyDescent="0.3">
      <c r="A57" s="129"/>
      <c r="B57" s="129"/>
      <c r="C57" s="129"/>
      <c r="D57" s="129"/>
      <c r="E57" s="129"/>
      <c r="F57" s="142"/>
      <c r="G57" s="265" t="s">
        <v>118</v>
      </c>
      <c r="H57" s="265"/>
      <c r="I57" s="265"/>
      <c r="J57" s="130"/>
      <c r="K57" s="131"/>
      <c r="L57" s="265" t="s">
        <v>119</v>
      </c>
      <c r="M57" s="265"/>
      <c r="N57" s="265"/>
      <c r="O57" s="130"/>
      <c r="P57" s="131"/>
      <c r="Q57" s="265" t="s">
        <v>120</v>
      </c>
      <c r="R57" s="265"/>
      <c r="S57" s="265"/>
      <c r="T57" s="130"/>
      <c r="U57" s="131"/>
      <c r="V57" s="265" t="s">
        <v>121</v>
      </c>
      <c r="W57" s="265"/>
      <c r="X57" s="265"/>
      <c r="Y57" s="130"/>
      <c r="Z57" s="131"/>
      <c r="AA57" s="265" t="s">
        <v>122</v>
      </c>
      <c r="AB57" s="265"/>
      <c r="AC57" s="265"/>
      <c r="AD57" s="130"/>
      <c r="AE57" s="131"/>
      <c r="AF57" s="129"/>
      <c r="AG57" s="129"/>
      <c r="AH57" s="129"/>
      <c r="AI57" s="129"/>
      <c r="AJ57" s="129"/>
      <c r="AK57" s="129"/>
      <c r="AL57" s="129"/>
      <c r="AM57" s="129"/>
      <c r="AN57" s="129"/>
      <c r="AO57" s="129"/>
      <c r="AP57" s="129"/>
      <c r="AQ57" s="129"/>
      <c r="AR57" s="129"/>
      <c r="AS57" s="129"/>
      <c r="AT57" s="129"/>
      <c r="AU57" s="129"/>
      <c r="AV57" s="129"/>
      <c r="AW57" s="129"/>
      <c r="AX57" s="129"/>
      <c r="AY57" s="129"/>
      <c r="AZ57" s="129"/>
      <c r="BA57" s="129"/>
      <c r="BB57" s="129"/>
      <c r="BC57" s="129"/>
      <c r="BD57" s="129"/>
    </row>
    <row r="58" spans="1:56" ht="15.75" thickBot="1" x14ac:dyDescent="0.3">
      <c r="A58" s="129"/>
      <c r="B58" s="129"/>
      <c r="C58" s="129"/>
      <c r="D58" s="129"/>
      <c r="E58" s="129"/>
      <c r="F58" s="142"/>
      <c r="G58" s="263" t="s">
        <v>70</v>
      </c>
      <c r="H58" s="266"/>
      <c r="I58" s="137" t="str">
        <f>IFERROR(IF(AND(#REF!="Y",#REF!="N"),I59,IF(AND(I59&gt;0,End_Sections!AK2="B"),IF(#REF!&lt;1000,I59+10,I59+20),I59)),"")</f>
        <v/>
      </c>
      <c r="J58" s="130"/>
      <c r="K58" s="131"/>
      <c r="L58" s="263" t="s">
        <v>70</v>
      </c>
      <c r="M58" s="266"/>
      <c r="N58" s="137" t="str">
        <f>IFERROR(IF(AND(#REF!="Y",#REF!="N"),N59,IF(AND(N59&gt;0,End_Sections!AL2="B"),IF(#REF!&lt;1000,N59+10,N59+20),N59)),"")</f>
        <v/>
      </c>
      <c r="O58" s="130"/>
      <c r="P58" s="131"/>
      <c r="Q58" s="263" t="s">
        <v>70</v>
      </c>
      <c r="R58" s="266"/>
      <c r="S58" s="137" t="str">
        <f>IFERROR(IF(AND(#REF!="Y",#REF!="N"),S59,IF(AND(S59&gt;0,End_Sections!AM2="B"),IF(#REF!&lt;1000,S59+10,S59+20),S59)),"")</f>
        <v/>
      </c>
      <c r="T58" s="130"/>
      <c r="U58" s="131"/>
      <c r="V58" s="263" t="s">
        <v>70</v>
      </c>
      <c r="W58" s="266"/>
      <c r="X58" s="137" t="str">
        <f>IFERROR(IF(AND(#REF!="Y",#REF!="N"),X59,IF(AND(X59&gt;0,End_Sections!AN2="B"),IF(#REF!&lt;1000,X59+10,X59+20),X59)),"")</f>
        <v/>
      </c>
      <c r="Y58" s="130"/>
      <c r="Z58" s="131"/>
      <c r="AA58" s="263" t="s">
        <v>70</v>
      </c>
      <c r="AB58" s="266"/>
      <c r="AC58" s="137" t="str">
        <f>IFERROR(IF(AND(#REF!="Y",#REF!="N"),AC59,IF(AND(AC59&gt;0,End_Sections!AO2="B"),IF(#REF!&lt;1000,AC59+10,AC59+20),AC59)),"")</f>
        <v/>
      </c>
      <c r="AD58" s="130"/>
      <c r="AE58" s="131"/>
      <c r="AF58" s="129"/>
      <c r="AG58" s="129"/>
      <c r="AH58" s="129"/>
      <c r="AI58" s="129"/>
      <c r="AJ58" s="129"/>
      <c r="AK58" s="129"/>
      <c r="AL58" s="129"/>
      <c r="AM58" s="129"/>
      <c r="AN58" s="129"/>
      <c r="AO58" s="129"/>
      <c r="AP58" s="129"/>
      <c r="AQ58" s="129"/>
      <c r="AR58" s="129"/>
      <c r="AS58" s="129"/>
      <c r="AT58" s="129"/>
      <c r="AU58" s="129"/>
      <c r="AV58" s="129"/>
      <c r="AW58" s="129"/>
      <c r="AX58" s="129"/>
      <c r="AY58" s="129"/>
      <c r="AZ58" s="129"/>
      <c r="BA58" s="129"/>
      <c r="BB58" s="129"/>
      <c r="BC58" s="129"/>
      <c r="BD58" s="129"/>
    </row>
    <row r="59" spans="1:56" ht="15.75" thickBot="1" x14ac:dyDescent="0.3">
      <c r="A59" s="129"/>
      <c r="B59" s="129"/>
      <c r="C59" s="129"/>
      <c r="D59" s="129"/>
      <c r="E59" s="129"/>
      <c r="F59" s="142"/>
      <c r="G59" s="263" t="s">
        <v>72</v>
      </c>
      <c r="H59" s="266"/>
      <c r="I59" s="137" t="str">
        <f>IFERROR(IF(#REF!="","",IF(Aerial!EN2="",#REF!,#REF!-(SUM(Aerial!EN2,Aerial!EN3,End_Sections!AK4,End_Sections!AK9)))),"")</f>
        <v/>
      </c>
      <c r="J59" s="130"/>
      <c r="K59" s="131"/>
      <c r="L59" s="263" t="s">
        <v>72</v>
      </c>
      <c r="M59" s="266"/>
      <c r="N59" s="137" t="str">
        <f>IFERROR(IF(#REF!="","",IF(Aerial!ER2="",#REF!,#REF!-(SUM(Aerial!ER2,Aerial!ER3,End_Sections!AL4,End_Sections!AL9)))),"")</f>
        <v/>
      </c>
      <c r="O59" s="130"/>
      <c r="P59" s="131"/>
      <c r="Q59" s="263" t="s">
        <v>72</v>
      </c>
      <c r="R59" s="266"/>
      <c r="S59" s="137" t="str">
        <f>IFERROR(IF(#REF!="","",IF(Aerial!EV2="",#REF!,#REF!-(SUM(Aerial!EV2,Aerial!EV3,End_Sections!AM4,End_Sections!AM9)))),"")</f>
        <v/>
      </c>
      <c r="T59" s="130"/>
      <c r="U59" s="131"/>
      <c r="V59" s="263" t="s">
        <v>72</v>
      </c>
      <c r="W59" s="266"/>
      <c r="X59" s="137" t="str">
        <f>IFERROR(IF(#REF!="","",IF(Aerial!EZ2="",#REF!,#REF!-(SUM(Aerial!EZ2,Aerial!EZ3,End_Sections!AN4,End_Sections!AN9)))),"")</f>
        <v/>
      </c>
      <c r="Y59" s="130"/>
      <c r="Z59" s="131"/>
      <c r="AA59" s="263" t="s">
        <v>72</v>
      </c>
      <c r="AB59" s="266"/>
      <c r="AC59" s="137" t="str">
        <f>IFERROR(IF(#REF!="","",IF(Aerial!FD2="",#REF!,#REF!-(SUM(Aerial!FD2,Aerial!FD3,End_Sections!AO4,End_Sections!AO9)))),"")</f>
        <v/>
      </c>
      <c r="AD59" s="130"/>
      <c r="AE59" s="131"/>
      <c r="AF59" s="129"/>
      <c r="AG59" s="129"/>
      <c r="AH59" s="129"/>
      <c r="AI59" s="129"/>
      <c r="AJ59" s="129"/>
      <c r="AK59" s="129"/>
      <c r="AL59" s="129"/>
      <c r="AM59" s="129"/>
      <c r="AN59" s="129"/>
      <c r="AO59" s="129"/>
      <c r="AP59" s="129"/>
      <c r="AQ59" s="129"/>
      <c r="AR59" s="129"/>
      <c r="AS59" s="129"/>
      <c r="AT59" s="129"/>
      <c r="AU59" s="129"/>
      <c r="AV59" s="129"/>
      <c r="AW59" s="129"/>
      <c r="AX59" s="129"/>
      <c r="AY59" s="129"/>
      <c r="AZ59" s="129"/>
      <c r="BA59" s="129"/>
      <c r="BB59" s="129"/>
      <c r="BC59" s="129"/>
      <c r="BD59" s="129"/>
    </row>
    <row r="60" spans="1:56" ht="15.75" thickBot="1" x14ac:dyDescent="0.3">
      <c r="A60" s="129"/>
      <c r="B60" s="129"/>
      <c r="C60" s="129"/>
      <c r="D60" s="129"/>
      <c r="E60" s="129"/>
      <c r="F60" s="142"/>
      <c r="G60" s="263" t="s">
        <v>71</v>
      </c>
      <c r="H60" s="264"/>
      <c r="I60" s="137" t="str">
        <f>IFERROR(IF(#REF!="","",I59-(SUM(#REF!))-(SUM(End_Sections!AK3,End_Sections!AK8))),"")</f>
        <v/>
      </c>
      <c r="J60" s="130"/>
      <c r="K60" s="131"/>
      <c r="L60" s="263" t="s">
        <v>71</v>
      </c>
      <c r="M60" s="264"/>
      <c r="N60" s="137" t="str">
        <f>IFERROR(IF(#REF!="","",N59-(SUM(#REF!))-(SUM(End_Sections!AL3,End_Sections!AL8))),"")</f>
        <v/>
      </c>
      <c r="O60" s="130"/>
      <c r="P60" s="131"/>
      <c r="Q60" s="263" t="s">
        <v>71</v>
      </c>
      <c r="R60" s="264"/>
      <c r="S60" s="137" t="str">
        <f>IFERROR(IF(#REF!="","",S59-(SUM(#REF!))-(SUM(End_Sections!AM3,End_Sections!AM8))),"")</f>
        <v/>
      </c>
      <c r="T60" s="130"/>
      <c r="U60" s="131"/>
      <c r="V60" s="263" t="s">
        <v>71</v>
      </c>
      <c r="W60" s="264"/>
      <c r="X60" s="137" t="str">
        <f>IFERROR(IF(#REF!="","",X59-(SUM(#REF!))-(SUM(End_Sections!AN3,End_Sections!AN8))),"")</f>
        <v/>
      </c>
      <c r="Y60" s="130"/>
      <c r="Z60" s="131"/>
      <c r="AA60" s="263" t="s">
        <v>71</v>
      </c>
      <c r="AB60" s="264"/>
      <c r="AC60" s="137" t="str">
        <f>IFERROR(IF(#REF!="","",AC59-(SUM(#REF!))-(SUM(End_Sections!AO3,End_Sections!AO8))),"")</f>
        <v/>
      </c>
      <c r="AD60" s="130"/>
      <c r="AE60" s="131"/>
      <c r="AF60" s="129"/>
      <c r="AG60" s="129"/>
      <c r="AH60" s="129"/>
      <c r="AI60" s="129"/>
      <c r="AJ60" s="129"/>
      <c r="AK60" s="129"/>
      <c r="AL60" s="129"/>
      <c r="AM60" s="129"/>
      <c r="AN60" s="129"/>
      <c r="AO60" s="129"/>
      <c r="AP60" s="129"/>
      <c r="AQ60" s="129"/>
      <c r="AR60" s="129"/>
      <c r="AS60" s="129"/>
      <c r="AT60" s="129"/>
      <c r="AU60" s="129"/>
      <c r="AV60" s="129"/>
      <c r="AW60" s="129"/>
      <c r="AX60" s="129"/>
      <c r="AY60" s="129"/>
      <c r="AZ60" s="129"/>
      <c r="BA60" s="129"/>
      <c r="BB60" s="129"/>
      <c r="BC60" s="129"/>
      <c r="BD60" s="129"/>
    </row>
    <row r="61" spans="1:56" ht="15.75" thickBot="1" x14ac:dyDescent="0.3">
      <c r="A61" s="129"/>
      <c r="B61" s="129"/>
      <c r="C61" s="129"/>
      <c r="D61" s="129"/>
      <c r="E61" s="129"/>
      <c r="F61" s="142"/>
      <c r="G61" s="263" t="s">
        <v>75</v>
      </c>
      <c r="H61" s="264"/>
      <c r="I61" s="137" t="str">
        <f>IFERROR(IF(AND(#REF!="Y",#REF!="N"),J61,IF(End_Sections!AK2="A",IF(#REF!&lt;1000,J61+10,J61+20),J61)),"")</f>
        <v/>
      </c>
      <c r="J61" s="138" t="e">
        <f>IF(K61=0,"",K61)</f>
        <v>#REF!</v>
      </c>
      <c r="K61" s="131" t="e">
        <f>IF(I59=0,#REF!,IF(Aerial!EN3="",SUM(Aerial!EN2,End_Sections!AK4,End_Sections!AK9),Aerial!EN2))</f>
        <v>#REF!</v>
      </c>
      <c r="L61" s="263" t="s">
        <v>75</v>
      </c>
      <c r="M61" s="264"/>
      <c r="N61" s="137" t="str">
        <f>IFERROR(IF(AND(#REF!="Y",#REF!="N"),O61,IF(End_Sections!AL2="A",IF(#REF!&lt;1000,O61+10,O61+20),O61)),"")</f>
        <v/>
      </c>
      <c r="O61" s="138" t="e">
        <f>IF(P61=0,"",P61)</f>
        <v>#REF!</v>
      </c>
      <c r="P61" s="131" t="e">
        <f>IF(N59=0,#REF!,IF(Aerial!ER3="",SUM(Aerial!ER2,End_Sections!AL4,End_Sections!AL9),Aerial!ER2))</f>
        <v>#REF!</v>
      </c>
      <c r="Q61" s="263" t="s">
        <v>75</v>
      </c>
      <c r="R61" s="264"/>
      <c r="S61" s="137" t="str">
        <f>IFERROR(IF(AND(#REF!="Y",#REF!="N"),T61,IF(End_Sections!AM2="A",IF(#REF!&lt;1000,T61+10,T61+20),T61)),"")</f>
        <v/>
      </c>
      <c r="T61" s="138" t="e">
        <f>IF(U61=0,"",U61)</f>
        <v>#REF!</v>
      </c>
      <c r="U61" s="131" t="e">
        <f>IF(S59=0,#REF!,IF(Aerial!EV3="",SUM(Aerial!EV2,End_Sections!AM4,End_Sections!AM9),Aerial!EV2))</f>
        <v>#REF!</v>
      </c>
      <c r="V61" s="263" t="s">
        <v>75</v>
      </c>
      <c r="W61" s="264"/>
      <c r="X61" s="137" t="str">
        <f>IFERROR(IF(AND(#REF!="Y",#REF!="N"),Y61,IF(End_Sections!AN2="A",IF(#REF!&lt;1000,Y61+10,Y61+20),Y61)),"")</f>
        <v/>
      </c>
      <c r="Y61" s="138" t="e">
        <f>IF(Z61=0,"",Z61)</f>
        <v>#REF!</v>
      </c>
      <c r="Z61" s="131" t="e">
        <f>IF(X59=0,#REF!,IF(Aerial!EZ3="",SUM(Aerial!EZ2,End_Sections!AN4,End_Sections!AN9),Aerial!EZ2))</f>
        <v>#REF!</v>
      </c>
      <c r="AA61" s="263" t="s">
        <v>75</v>
      </c>
      <c r="AB61" s="264"/>
      <c r="AC61" s="137" t="str">
        <f>IFERROR(IF(AND(#REF!="Y",#REF!="N"),AD61,IF(End_Sections!AO2="A",IF(#REF!&lt;1000,AD61+10,AD61+20),AD61)),"")</f>
        <v/>
      </c>
      <c r="AD61" s="138" t="e">
        <f>IF(AE61=0,"",AE61)</f>
        <v>#REF!</v>
      </c>
      <c r="AE61" s="131" t="e">
        <f>IF(AC59=0,#REF!,IF(Aerial!FD3="",SUM(Aerial!FD2,End_Sections!AO4,End_Sections!AO9),Aerial!FD2))</f>
        <v>#REF!</v>
      </c>
      <c r="AF61" s="129"/>
      <c r="AG61" s="129"/>
      <c r="AH61" s="129"/>
      <c r="AI61" s="129"/>
      <c r="AJ61" s="129"/>
      <c r="AK61" s="129"/>
      <c r="AL61" s="129"/>
      <c r="AM61" s="129"/>
      <c r="AN61" s="129"/>
      <c r="AO61" s="129"/>
      <c r="AP61" s="129"/>
      <c r="AQ61" s="129"/>
      <c r="AR61" s="129"/>
      <c r="AS61" s="129"/>
      <c r="AT61" s="129"/>
      <c r="AU61" s="129"/>
      <c r="AV61" s="129"/>
      <c r="AW61" s="129"/>
      <c r="AX61" s="129"/>
      <c r="AY61" s="129"/>
      <c r="AZ61" s="129"/>
      <c r="BA61" s="129"/>
      <c r="BB61" s="129"/>
      <c r="BC61" s="129"/>
      <c r="BD61" s="129"/>
    </row>
    <row r="62" spans="1:56" ht="15.75" thickBot="1" x14ac:dyDescent="0.3">
      <c r="A62" s="129"/>
      <c r="B62" s="129"/>
      <c r="C62" s="129"/>
      <c r="D62" s="129"/>
      <c r="E62" s="129"/>
      <c r="F62" s="142"/>
      <c r="G62" s="263" t="s">
        <v>77</v>
      </c>
      <c r="H62" s="264"/>
      <c r="I62" s="137" t="e">
        <f>J62</f>
        <v>#REF!</v>
      </c>
      <c r="J62" s="138" t="e">
        <f>IF(K62=0,"",K62)</f>
        <v>#REF!</v>
      </c>
      <c r="K62" s="131" t="e">
        <f>IF(J61="","",IF(Aerial!EN3="","",SUM(Aerial!EN3,End_Sections!AK9)))</f>
        <v>#REF!</v>
      </c>
      <c r="L62" s="263" t="s">
        <v>77</v>
      </c>
      <c r="M62" s="264"/>
      <c r="N62" s="137" t="e">
        <f>O62</f>
        <v>#REF!</v>
      </c>
      <c r="O62" s="138" t="e">
        <f>IF(P62=0,"",P62)</f>
        <v>#REF!</v>
      </c>
      <c r="P62" s="131" t="e">
        <f>IF(O61="","",IF(Aerial!ER3="","",SUM(Aerial!ER3,End_Sections!AL9)))</f>
        <v>#REF!</v>
      </c>
      <c r="Q62" s="263" t="s">
        <v>77</v>
      </c>
      <c r="R62" s="264"/>
      <c r="S62" s="137" t="e">
        <f>T62</f>
        <v>#REF!</v>
      </c>
      <c r="T62" s="138" t="e">
        <f>IF(U62=0,"",U62)</f>
        <v>#REF!</v>
      </c>
      <c r="U62" s="131" t="e">
        <f>IF(T61="","",IF(Aerial!EV3="","",SUM(Aerial!EV3,End_Sections!AM9)))</f>
        <v>#REF!</v>
      </c>
      <c r="V62" s="263" t="s">
        <v>77</v>
      </c>
      <c r="W62" s="264"/>
      <c r="X62" s="137" t="e">
        <f>Y62</f>
        <v>#REF!</v>
      </c>
      <c r="Y62" s="138" t="e">
        <f>IF(Z62=0,"",Z62)</f>
        <v>#REF!</v>
      </c>
      <c r="Z62" s="131" t="e">
        <f>IF(Y61="","",IF(Aerial!EZ3="","",SUM(Aerial!EZ3,End_Sections!AN9)))</f>
        <v>#REF!</v>
      </c>
      <c r="AA62" s="263" t="s">
        <v>77</v>
      </c>
      <c r="AB62" s="264"/>
      <c r="AC62" s="137" t="e">
        <f>AD62</f>
        <v>#REF!</v>
      </c>
      <c r="AD62" s="138" t="e">
        <f>IF(AE62=0,"",AE62)</f>
        <v>#REF!</v>
      </c>
      <c r="AE62" s="131" t="e">
        <f>IF(AD61="","",IF(Aerial!FD3="","",SUM(Aerial!FD3,End_Sections!AO9)))</f>
        <v>#REF!</v>
      </c>
      <c r="AF62" s="129"/>
      <c r="AG62" s="129"/>
      <c r="AH62" s="129"/>
      <c r="AI62" s="129"/>
      <c r="AJ62" s="129"/>
      <c r="AK62" s="129"/>
      <c r="AL62" s="129"/>
      <c r="AM62" s="129"/>
      <c r="AN62" s="129"/>
      <c r="AO62" s="129"/>
      <c r="AP62" s="129"/>
      <c r="AQ62" s="129"/>
      <c r="AR62" s="129"/>
      <c r="AS62" s="129"/>
      <c r="AT62" s="129"/>
      <c r="AU62" s="129"/>
      <c r="AV62" s="129"/>
      <c r="AW62" s="129"/>
      <c r="AX62" s="129"/>
      <c r="AY62" s="129"/>
      <c r="AZ62" s="129"/>
      <c r="BA62" s="129"/>
      <c r="BB62" s="129"/>
      <c r="BC62" s="129"/>
      <c r="BD62" s="129"/>
    </row>
    <row r="63" spans="1:56" x14ac:dyDescent="0.25">
      <c r="A63" s="129"/>
      <c r="B63" s="129"/>
      <c r="C63" s="129"/>
      <c r="D63" s="129"/>
      <c r="E63" s="129"/>
      <c r="F63" s="142"/>
      <c r="G63" s="142"/>
      <c r="H63" s="142"/>
      <c r="I63" s="142"/>
      <c r="J63" s="130"/>
      <c r="K63" s="131"/>
      <c r="L63" s="142"/>
      <c r="M63" s="142"/>
      <c r="N63" s="142"/>
      <c r="O63" s="130"/>
      <c r="P63" s="131"/>
      <c r="Q63" s="142"/>
      <c r="R63" s="142"/>
      <c r="S63" s="142"/>
      <c r="T63" s="130"/>
      <c r="U63" s="131"/>
      <c r="V63" s="142"/>
      <c r="W63" s="142"/>
      <c r="X63" s="142"/>
      <c r="Y63" s="130"/>
      <c r="Z63" s="131"/>
      <c r="AA63" s="142"/>
      <c r="AB63" s="142"/>
      <c r="AC63" s="142"/>
      <c r="AD63" s="130"/>
      <c r="AE63" s="131"/>
      <c r="AF63" s="129"/>
      <c r="AG63" s="129"/>
      <c r="AH63" s="129"/>
      <c r="AI63" s="129"/>
      <c r="AJ63" s="129"/>
      <c r="AK63" s="129"/>
      <c r="AL63" s="129"/>
      <c r="AM63" s="129"/>
      <c r="AN63" s="129"/>
      <c r="AO63" s="129"/>
      <c r="AP63" s="129"/>
      <c r="AQ63" s="129"/>
      <c r="AR63" s="129"/>
      <c r="AS63" s="129"/>
      <c r="AT63" s="129"/>
      <c r="AU63" s="129"/>
      <c r="AV63" s="129"/>
      <c r="AW63" s="129"/>
      <c r="AX63" s="129"/>
      <c r="AY63" s="129"/>
      <c r="AZ63" s="129"/>
      <c r="BA63" s="129"/>
      <c r="BB63" s="129"/>
      <c r="BC63" s="129"/>
      <c r="BD63" s="129"/>
    </row>
    <row r="64" spans="1:56" x14ac:dyDescent="0.25">
      <c r="A64" s="129"/>
      <c r="B64" s="129"/>
      <c r="C64" s="129"/>
      <c r="D64" s="129"/>
      <c r="E64" s="129"/>
      <c r="F64" s="129"/>
      <c r="G64" s="129"/>
      <c r="H64" s="129"/>
      <c r="I64" s="129"/>
      <c r="J64" s="130"/>
      <c r="K64" s="131"/>
      <c r="L64" s="129"/>
      <c r="M64" s="129"/>
      <c r="N64" s="129"/>
      <c r="O64" s="130"/>
      <c r="P64" s="131"/>
      <c r="Q64" s="129"/>
      <c r="R64" s="129"/>
      <c r="S64" s="129"/>
      <c r="T64" s="130"/>
      <c r="U64" s="131"/>
      <c r="V64" s="129"/>
      <c r="W64" s="129"/>
      <c r="X64" s="129"/>
      <c r="Y64" s="130"/>
      <c r="Z64" s="131"/>
      <c r="AA64" s="129"/>
      <c r="AB64" s="129"/>
      <c r="AC64" s="129"/>
      <c r="AD64" s="130"/>
      <c r="AE64" s="131"/>
      <c r="AF64" s="129"/>
      <c r="AG64" s="129"/>
      <c r="AH64" s="129"/>
      <c r="AI64" s="129"/>
      <c r="AJ64" s="129"/>
      <c r="AK64" s="129"/>
      <c r="AL64" s="129"/>
      <c r="AM64" s="129"/>
      <c r="AN64" s="129"/>
      <c r="AO64" s="129"/>
      <c r="AP64" s="129"/>
      <c r="AQ64" s="129"/>
      <c r="AR64" s="129"/>
      <c r="AS64" s="129"/>
      <c r="AT64" s="129"/>
      <c r="AU64" s="129"/>
      <c r="AV64" s="129"/>
      <c r="AW64" s="129"/>
      <c r="AX64" s="129"/>
      <c r="AY64" s="129"/>
      <c r="AZ64" s="129"/>
      <c r="BA64" s="129"/>
      <c r="BB64" s="129"/>
      <c r="BC64" s="129"/>
      <c r="BD64" s="129"/>
    </row>
  </sheetData>
  <mergeCells count="266">
    <mergeCell ref="B19:D19"/>
    <mergeCell ref="B25:C25"/>
    <mergeCell ref="B26:C26"/>
    <mergeCell ref="B27:C27"/>
    <mergeCell ref="B28:C28"/>
    <mergeCell ref="B29:C29"/>
    <mergeCell ref="G42:H42"/>
    <mergeCell ref="L42:M42"/>
    <mergeCell ref="Q42:R42"/>
    <mergeCell ref="G30:H30"/>
    <mergeCell ref="L30:M30"/>
    <mergeCell ref="Q30:R30"/>
    <mergeCell ref="B31:C31"/>
    <mergeCell ref="B32:C32"/>
    <mergeCell ref="B30:D30"/>
    <mergeCell ref="G38:H38"/>
    <mergeCell ref="L38:M38"/>
    <mergeCell ref="Q38:R38"/>
    <mergeCell ref="G23:H23"/>
    <mergeCell ref="L23:M23"/>
    <mergeCell ref="Q23:R23"/>
    <mergeCell ref="V42:W42"/>
    <mergeCell ref="AA42:AB42"/>
    <mergeCell ref="G40:H40"/>
    <mergeCell ref="L40:M40"/>
    <mergeCell ref="Q40:R40"/>
    <mergeCell ref="V40:W40"/>
    <mergeCell ref="AA40:AB40"/>
    <mergeCell ref="L31:M31"/>
    <mergeCell ref="Q31:R31"/>
    <mergeCell ref="V31:W31"/>
    <mergeCell ref="AA31:AB31"/>
    <mergeCell ref="G33:I33"/>
    <mergeCell ref="L33:N33"/>
    <mergeCell ref="Q33:S33"/>
    <mergeCell ref="V33:X33"/>
    <mergeCell ref="AA33:AC33"/>
    <mergeCell ref="G34:H34"/>
    <mergeCell ref="L34:M34"/>
    <mergeCell ref="Q34:R34"/>
    <mergeCell ref="V34:W34"/>
    <mergeCell ref="AA34:AB34"/>
    <mergeCell ref="G35:H35"/>
    <mergeCell ref="L35:M35"/>
    <mergeCell ref="Q35:R35"/>
    <mergeCell ref="V30:W30"/>
    <mergeCell ref="AA30:AB30"/>
    <mergeCell ref="G31:H31"/>
    <mergeCell ref="G29:H29"/>
    <mergeCell ref="L29:M29"/>
    <mergeCell ref="Q29:R29"/>
    <mergeCell ref="V29:W29"/>
    <mergeCell ref="AA29:AB29"/>
    <mergeCell ref="G26:I26"/>
    <mergeCell ref="G27:H27"/>
    <mergeCell ref="G28:H28"/>
    <mergeCell ref="L28:M28"/>
    <mergeCell ref="L26:N26"/>
    <mergeCell ref="L27:M27"/>
    <mergeCell ref="V26:X26"/>
    <mergeCell ref="Q28:R28"/>
    <mergeCell ref="Q26:S26"/>
    <mergeCell ref="Q27:R27"/>
    <mergeCell ref="AA28:AB28"/>
    <mergeCell ref="V28:W28"/>
    <mergeCell ref="AA26:AC26"/>
    <mergeCell ref="AA27:AB27"/>
    <mergeCell ref="V27:W27"/>
    <mergeCell ref="V23:W23"/>
    <mergeCell ref="AA23:AB23"/>
    <mergeCell ref="G17:H17"/>
    <mergeCell ref="G18:H18"/>
    <mergeCell ref="Q16:R16"/>
    <mergeCell ref="L17:M17"/>
    <mergeCell ref="L18:M18"/>
    <mergeCell ref="G16:H16"/>
    <mergeCell ref="L16:M16"/>
    <mergeCell ref="Q17:R17"/>
    <mergeCell ref="Q18:R18"/>
    <mergeCell ref="AA16:AB16"/>
    <mergeCell ref="AA17:AB17"/>
    <mergeCell ref="AA18:AB18"/>
    <mergeCell ref="V16:W16"/>
    <mergeCell ref="V17:W17"/>
    <mergeCell ref="V18:W18"/>
    <mergeCell ref="G15:H15"/>
    <mergeCell ref="L15:M15"/>
    <mergeCell ref="Q15:R15"/>
    <mergeCell ref="V15:W15"/>
    <mergeCell ref="AA15:AB15"/>
    <mergeCell ref="L9:M9"/>
    <mergeCell ref="Q9:R9"/>
    <mergeCell ref="G13:H13"/>
    <mergeCell ref="Q11:R11"/>
    <mergeCell ref="Q12:R12"/>
    <mergeCell ref="Q13:R13"/>
    <mergeCell ref="V11:W11"/>
    <mergeCell ref="V13:W13"/>
    <mergeCell ref="L13:M13"/>
    <mergeCell ref="Q10:S10"/>
    <mergeCell ref="G10:I10"/>
    <mergeCell ref="L10:N10"/>
    <mergeCell ref="G11:H11"/>
    <mergeCell ref="L11:M11"/>
    <mergeCell ref="L12:M12"/>
    <mergeCell ref="AA10:AC10"/>
    <mergeCell ref="AA11:AB11"/>
    <mergeCell ref="AA12:AB12"/>
    <mergeCell ref="AA13:AB13"/>
    <mergeCell ref="B2:D2"/>
    <mergeCell ref="B11:D11"/>
    <mergeCell ref="B6:C6"/>
    <mergeCell ref="B7:C7"/>
    <mergeCell ref="B3:C3"/>
    <mergeCell ref="B4:C4"/>
    <mergeCell ref="B5:C5"/>
    <mergeCell ref="G2:I2"/>
    <mergeCell ref="G3:H3"/>
    <mergeCell ref="G4:H4"/>
    <mergeCell ref="G5:H5"/>
    <mergeCell ref="G6:H6"/>
    <mergeCell ref="G7:H7"/>
    <mergeCell ref="G8:H8"/>
    <mergeCell ref="G9:H9"/>
    <mergeCell ref="Q2:S2"/>
    <mergeCell ref="Q3:R3"/>
    <mergeCell ref="Q4:R4"/>
    <mergeCell ref="Q5:R5"/>
    <mergeCell ref="Q6:R6"/>
    <mergeCell ref="Q7:R7"/>
    <mergeCell ref="Q8:R8"/>
    <mergeCell ref="L8:M8"/>
    <mergeCell ref="L5:M5"/>
    <mergeCell ref="L2:N2"/>
    <mergeCell ref="L3:M3"/>
    <mergeCell ref="L4:M4"/>
    <mergeCell ref="L6:M6"/>
    <mergeCell ref="L7:M7"/>
    <mergeCell ref="V2:X2"/>
    <mergeCell ref="V3:W3"/>
    <mergeCell ref="V4:W4"/>
    <mergeCell ref="V5:W5"/>
    <mergeCell ref="V10:X10"/>
    <mergeCell ref="V12:W12"/>
    <mergeCell ref="AA9:AB9"/>
    <mergeCell ref="V6:W6"/>
    <mergeCell ref="V7:W7"/>
    <mergeCell ref="V8:W8"/>
    <mergeCell ref="V9:W9"/>
    <mergeCell ref="AA6:AB6"/>
    <mergeCell ref="AA7:AB7"/>
    <mergeCell ref="AA8:AB8"/>
    <mergeCell ref="AA2:AC2"/>
    <mergeCell ref="AA3:AB3"/>
    <mergeCell ref="AA4:AB4"/>
    <mergeCell ref="AA5:AB5"/>
    <mergeCell ref="AA35:AB35"/>
    <mergeCell ref="G36:H36"/>
    <mergeCell ref="L36:M36"/>
    <mergeCell ref="Q36:R36"/>
    <mergeCell ref="V36:W36"/>
    <mergeCell ref="AA36:AB36"/>
    <mergeCell ref="G37:H37"/>
    <mergeCell ref="L37:M37"/>
    <mergeCell ref="Q37:R37"/>
    <mergeCell ref="V37:W37"/>
    <mergeCell ref="AA37:AB37"/>
    <mergeCell ref="AA38:AB38"/>
    <mergeCell ref="G39:H39"/>
    <mergeCell ref="L39:M39"/>
    <mergeCell ref="Q39:R39"/>
    <mergeCell ref="V39:W39"/>
    <mergeCell ref="AA39:AB39"/>
    <mergeCell ref="G41:I41"/>
    <mergeCell ref="L41:N41"/>
    <mergeCell ref="Q41:S41"/>
    <mergeCell ref="V41:X41"/>
    <mergeCell ref="AA41:AC41"/>
    <mergeCell ref="AA45:AB45"/>
    <mergeCell ref="G46:H46"/>
    <mergeCell ref="L46:M46"/>
    <mergeCell ref="Q46:R46"/>
    <mergeCell ref="V46:W46"/>
    <mergeCell ref="AA46:AB46"/>
    <mergeCell ref="G43:H43"/>
    <mergeCell ref="L43:M43"/>
    <mergeCell ref="Q43:R43"/>
    <mergeCell ref="V43:W43"/>
    <mergeCell ref="AA43:AB43"/>
    <mergeCell ref="G44:H44"/>
    <mergeCell ref="L44:M44"/>
    <mergeCell ref="Q44:R44"/>
    <mergeCell ref="V44:W44"/>
    <mergeCell ref="AA44:AB44"/>
    <mergeCell ref="AA51:AB51"/>
    <mergeCell ref="G52:H52"/>
    <mergeCell ref="L52:M52"/>
    <mergeCell ref="Q52:R52"/>
    <mergeCell ref="V52:W52"/>
    <mergeCell ref="AA52:AB52"/>
    <mergeCell ref="G49:I49"/>
    <mergeCell ref="L49:N49"/>
    <mergeCell ref="Q49:S49"/>
    <mergeCell ref="V49:X49"/>
    <mergeCell ref="AA49:AC49"/>
    <mergeCell ref="G50:H50"/>
    <mergeCell ref="L50:M50"/>
    <mergeCell ref="Q50:R50"/>
    <mergeCell ref="V50:W50"/>
    <mergeCell ref="AA50:AB50"/>
    <mergeCell ref="AA57:AC57"/>
    <mergeCell ref="G58:H58"/>
    <mergeCell ref="L58:M58"/>
    <mergeCell ref="Q58:R58"/>
    <mergeCell ref="V58:W58"/>
    <mergeCell ref="AA58:AB58"/>
    <mergeCell ref="G53:H53"/>
    <mergeCell ref="L53:M53"/>
    <mergeCell ref="Q53:R53"/>
    <mergeCell ref="V53:W53"/>
    <mergeCell ref="AA53:AB53"/>
    <mergeCell ref="G54:H54"/>
    <mergeCell ref="L54:M54"/>
    <mergeCell ref="Q54:R54"/>
    <mergeCell ref="V54:W54"/>
    <mergeCell ref="AA54:AB54"/>
    <mergeCell ref="AA61:AB61"/>
    <mergeCell ref="G62:H62"/>
    <mergeCell ref="L62:M62"/>
    <mergeCell ref="Q62:R62"/>
    <mergeCell ref="V62:W62"/>
    <mergeCell ref="AA62:AB62"/>
    <mergeCell ref="G59:H59"/>
    <mergeCell ref="L59:M59"/>
    <mergeCell ref="Q59:R59"/>
    <mergeCell ref="V59:W59"/>
    <mergeCell ref="AA59:AB59"/>
    <mergeCell ref="G60:H60"/>
    <mergeCell ref="L60:M60"/>
    <mergeCell ref="Q60:R60"/>
    <mergeCell ref="V60:W60"/>
    <mergeCell ref="AA60:AB60"/>
    <mergeCell ref="B12:C12"/>
    <mergeCell ref="B13:C13"/>
    <mergeCell ref="B14:C14"/>
    <mergeCell ref="B15:C15"/>
    <mergeCell ref="B24:D24"/>
    <mergeCell ref="G61:H61"/>
    <mergeCell ref="L61:M61"/>
    <mergeCell ref="Q61:R61"/>
    <mergeCell ref="V61:W61"/>
    <mergeCell ref="G57:I57"/>
    <mergeCell ref="L57:N57"/>
    <mergeCell ref="Q57:S57"/>
    <mergeCell ref="V57:X57"/>
    <mergeCell ref="G51:H51"/>
    <mergeCell ref="L51:M51"/>
    <mergeCell ref="Q51:R51"/>
    <mergeCell ref="V51:W51"/>
    <mergeCell ref="G45:H45"/>
    <mergeCell ref="L45:M45"/>
    <mergeCell ref="Q45:R45"/>
    <mergeCell ref="V45:W45"/>
    <mergeCell ref="V38:W38"/>
    <mergeCell ref="V35:W35"/>
    <mergeCell ref="G12:H12"/>
  </mergeCells>
  <phoneticPr fontId="60" type="noConversion"/>
  <pageMargins left="0.7" right="0.7" top="0.75" bottom="0.75" header="0.3" footer="0.3"/>
  <pageSetup paperSize="3" scale="88" orientation="landscape"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pageSetUpPr fitToPage="1"/>
  </sheetPr>
  <dimension ref="A1:IP208"/>
  <sheetViews>
    <sheetView zoomScaleNormal="100" workbookViewId="0">
      <pane ySplit="8" topLeftCell="A9" activePane="bottomLeft" state="frozen"/>
      <selection pane="bottomLeft" activeCell="U20" sqref="U20"/>
    </sheetView>
  </sheetViews>
  <sheetFormatPr defaultRowHeight="15" x14ac:dyDescent="0.25"/>
  <cols>
    <col min="1" max="1" width="10" style="2" customWidth="1"/>
    <col min="2" max="2" width="9.5703125" style="2" customWidth="1"/>
    <col min="3" max="4" width="9.42578125" style="2" customWidth="1"/>
    <col min="5" max="5" width="1.28515625" style="16" customWidth="1"/>
    <col min="6" max="6" width="10" style="2" customWidth="1"/>
    <col min="7" max="7" width="9.5703125" style="2" customWidth="1"/>
    <col min="8" max="9" width="9.42578125" style="2" customWidth="1"/>
    <col min="10" max="10" width="1.28515625" style="16" customWidth="1"/>
    <col min="11" max="11" width="10" style="2" customWidth="1"/>
    <col min="12" max="12" width="9.5703125" style="2" customWidth="1"/>
    <col min="13" max="14" width="9.42578125" style="2" customWidth="1"/>
    <col min="15" max="15" width="1.28515625" style="16" customWidth="1"/>
    <col min="16" max="16" width="10" style="2" customWidth="1"/>
    <col min="17" max="17" width="9.5703125" style="2" customWidth="1"/>
    <col min="18" max="19" width="9.42578125" style="2" customWidth="1"/>
    <col min="20" max="20" width="1.28515625" style="16" customWidth="1"/>
    <col min="21" max="21" width="10" style="2" customWidth="1"/>
    <col min="22" max="22" width="9.5703125" style="2" customWidth="1"/>
    <col min="23" max="24" width="9.42578125" style="2" customWidth="1"/>
    <col min="25" max="25" width="1.28515625" style="16" customWidth="1"/>
    <col min="26" max="26" width="10" style="2" customWidth="1"/>
    <col min="27" max="27" width="9.5703125" style="2" customWidth="1"/>
    <col min="28" max="29" width="9.42578125" style="2" customWidth="1"/>
    <col min="30" max="30" width="1.28515625" style="16" customWidth="1"/>
    <col min="31" max="31" width="10" style="2" customWidth="1"/>
    <col min="32" max="32" width="9.5703125" style="2" customWidth="1"/>
    <col min="33" max="34" width="9.42578125" style="2" customWidth="1"/>
    <col min="35" max="35" width="1.28515625" style="16" customWidth="1"/>
    <col min="36" max="36" width="10" style="2" customWidth="1"/>
    <col min="37" max="37" width="9.5703125" style="2" customWidth="1"/>
    <col min="38" max="39" width="9.42578125" style="2" customWidth="1"/>
    <col min="40" max="40" width="1.28515625" style="16" customWidth="1"/>
    <col min="41" max="41" width="10" style="2" customWidth="1"/>
    <col min="42" max="42" width="9.5703125" style="2" customWidth="1"/>
    <col min="43" max="44" width="9.42578125" style="2" customWidth="1"/>
    <col min="45" max="45" width="1.28515625" style="16" customWidth="1"/>
    <col min="46" max="46" width="10" style="2" customWidth="1"/>
    <col min="47" max="47" width="9.5703125" style="2" customWidth="1"/>
    <col min="48" max="49" width="9.42578125" style="2" customWidth="1"/>
    <col min="50" max="50" width="1.28515625" style="16" customWidth="1"/>
    <col min="51" max="51" width="10" style="2" customWidth="1"/>
    <col min="52" max="52" width="9.5703125" style="2" customWidth="1"/>
    <col min="53" max="54" width="9.42578125" style="2" customWidth="1"/>
    <col min="55" max="55" width="1.28515625" style="16" customWidth="1"/>
    <col min="56" max="56" width="10" style="2" customWidth="1"/>
    <col min="57" max="57" width="9.5703125" style="2" customWidth="1"/>
    <col min="58" max="59" width="9.42578125" style="2" customWidth="1"/>
    <col min="60" max="60" width="1.28515625" style="16" customWidth="1"/>
    <col min="61" max="61" width="10" style="2" customWidth="1"/>
    <col min="62" max="62" width="9.5703125" style="2" customWidth="1"/>
    <col min="63" max="64" width="9.42578125" style="2" customWidth="1"/>
    <col min="65" max="65" width="1.28515625" style="16" customWidth="1"/>
    <col min="66" max="66" width="10" style="2" customWidth="1"/>
    <col min="67" max="67" width="9.5703125" style="2" customWidth="1"/>
    <col min="68" max="69" width="9.42578125" style="2" customWidth="1"/>
    <col min="70" max="70" width="1.28515625" style="16" customWidth="1"/>
    <col min="71" max="71" width="10" style="2" customWidth="1"/>
    <col min="72" max="72" width="9.5703125" style="2" customWidth="1"/>
    <col min="73" max="74" width="9.42578125" style="2" customWidth="1"/>
    <col min="75" max="75" width="1.28515625" style="16" customWidth="1"/>
    <col min="76" max="76" width="10" style="2" customWidth="1"/>
    <col min="77" max="77" width="9.5703125" style="2" customWidth="1"/>
    <col min="78" max="79" width="9.42578125" style="2" customWidth="1"/>
    <col min="80" max="80" width="1.28515625" style="16" customWidth="1"/>
    <col min="81" max="81" width="10" style="2" customWidth="1"/>
    <col min="82" max="82" width="9.5703125" style="2" customWidth="1"/>
    <col min="83" max="84" width="9.42578125" style="2" customWidth="1"/>
    <col min="85" max="85" width="1.28515625" style="16" customWidth="1"/>
    <col min="86" max="86" width="10" style="2" customWidth="1"/>
    <col min="87" max="87" width="9.5703125" style="2" customWidth="1"/>
    <col min="88" max="89" width="9.42578125" style="2" customWidth="1"/>
    <col min="90" max="90" width="1.28515625" style="16" customWidth="1"/>
    <col min="91" max="91" width="10" style="2" customWidth="1"/>
    <col min="92" max="92" width="9.5703125" style="2" customWidth="1"/>
    <col min="93" max="94" width="9.42578125" style="2" customWidth="1"/>
    <col min="95" max="95" width="1.28515625" style="16" customWidth="1"/>
    <col min="96" max="96" width="10" style="2" customWidth="1"/>
    <col min="97" max="97" width="9.5703125" style="2" customWidth="1"/>
    <col min="98" max="99" width="9.42578125" style="2" customWidth="1"/>
    <col min="100" max="100" width="1.28515625" style="16" customWidth="1"/>
    <col min="101" max="101" width="10" style="2" customWidth="1"/>
    <col min="102" max="102" width="9.5703125" style="2" customWidth="1"/>
    <col min="103" max="104" width="9.42578125" style="2" customWidth="1"/>
    <col min="105" max="105" width="1.28515625" style="16" customWidth="1"/>
    <col min="106" max="106" width="10" style="2" customWidth="1"/>
    <col min="107" max="107" width="9.5703125" style="2" customWidth="1"/>
    <col min="108" max="109" width="9.42578125" style="2" customWidth="1"/>
    <col min="110" max="110" width="1.28515625" style="16" customWidth="1"/>
    <col min="111" max="111" width="10" style="2" customWidth="1"/>
    <col min="112" max="112" width="9.5703125" style="2" customWidth="1"/>
    <col min="113" max="114" width="9.42578125" style="2" customWidth="1"/>
    <col min="115" max="115" width="1.28515625" style="16" customWidth="1"/>
    <col min="116" max="116" width="10" style="2" customWidth="1"/>
    <col min="117" max="117" width="9.5703125" style="2" customWidth="1"/>
    <col min="118" max="119" width="9.42578125" style="2" customWidth="1"/>
    <col min="120" max="120" width="1.28515625" style="16" customWidth="1"/>
    <col min="121" max="121" width="10" style="2" customWidth="1"/>
    <col min="122" max="122" width="9.5703125" style="2" customWidth="1"/>
    <col min="123" max="124" width="9.42578125" style="2" customWidth="1"/>
    <col min="125" max="125" width="1.28515625" style="16" customWidth="1"/>
    <col min="126" max="126" width="10" style="2" customWidth="1"/>
    <col min="127" max="127" width="9.5703125" style="2" customWidth="1"/>
    <col min="128" max="129" width="9.42578125" style="2" customWidth="1"/>
    <col min="130" max="130" width="1.28515625" style="16" customWidth="1"/>
    <col min="131" max="131" width="10" style="2" customWidth="1"/>
    <col min="132" max="132" width="9.5703125" style="2" customWidth="1"/>
    <col min="133" max="134" width="9.42578125" style="2" customWidth="1"/>
    <col min="135" max="135" width="1.28515625" style="16" customWidth="1"/>
    <col min="136" max="136" width="10" style="2" customWidth="1"/>
    <col min="137" max="137" width="9.5703125" style="2" customWidth="1"/>
    <col min="138" max="139" width="9.42578125" style="2" customWidth="1"/>
    <col min="140" max="140" width="1.28515625" style="16" customWidth="1"/>
    <col min="141" max="141" width="10" style="2" customWidth="1"/>
    <col min="142" max="142" width="9.5703125" style="2" customWidth="1"/>
    <col min="143" max="144" width="9.42578125" style="2" customWidth="1"/>
    <col min="145" max="145" width="1.28515625" style="16" customWidth="1"/>
    <col min="146" max="146" width="10" style="2" customWidth="1"/>
    <col min="147" max="147" width="9.5703125" style="2" customWidth="1"/>
    <col min="148" max="149" width="9.42578125" style="2" customWidth="1"/>
    <col min="150" max="150" width="1.28515625" style="16" customWidth="1"/>
    <col min="151" max="151" width="10" style="2" customWidth="1"/>
    <col min="152" max="152" width="9.5703125" style="2" customWidth="1"/>
    <col min="153" max="154" width="9.42578125" style="2" customWidth="1"/>
    <col min="155" max="155" width="1.28515625" style="16" customWidth="1"/>
    <col min="156" max="156" width="10" style="2" customWidth="1"/>
    <col min="157" max="157" width="9.5703125" style="2" customWidth="1"/>
    <col min="158" max="159" width="9.42578125" style="2" customWidth="1"/>
    <col min="160" max="160" width="1.28515625" style="16" customWidth="1"/>
    <col min="161" max="161" width="10" style="2" customWidth="1"/>
    <col min="162" max="162" width="9.5703125" style="2" customWidth="1"/>
    <col min="163" max="164" width="9.42578125" style="2" customWidth="1"/>
    <col min="165" max="165" width="1.28515625" style="16" customWidth="1"/>
    <col min="166" max="166" width="10" style="2" customWidth="1"/>
    <col min="167" max="167" width="9.5703125" style="2" customWidth="1"/>
    <col min="168" max="169" width="9.42578125" style="2" customWidth="1"/>
    <col min="170" max="170" width="1.28515625" style="16" customWidth="1"/>
    <col min="171" max="171" width="10" style="2" customWidth="1"/>
    <col min="172" max="172" width="9.5703125" style="2" customWidth="1"/>
    <col min="173" max="174" width="9.42578125" style="2" customWidth="1"/>
    <col min="175" max="175" width="1.28515625" style="16" customWidth="1"/>
    <col min="176" max="176" width="10" style="2" customWidth="1"/>
    <col min="177" max="177" width="9.5703125" style="2" customWidth="1"/>
    <col min="178" max="179" width="9.42578125" style="2" customWidth="1"/>
    <col min="180" max="180" width="1.28515625" style="16" customWidth="1"/>
    <col min="181" max="181" width="10" style="2" customWidth="1"/>
    <col min="182" max="182" width="9.5703125" style="2" customWidth="1"/>
    <col min="183" max="184" width="9.42578125" style="2" customWidth="1"/>
    <col min="185" max="185" width="1.28515625" style="16" customWidth="1"/>
    <col min="186" max="186" width="10" style="2" customWidth="1"/>
    <col min="187" max="187" width="9.5703125" style="2" customWidth="1"/>
    <col min="188" max="189" width="9.42578125" style="2" customWidth="1"/>
    <col min="190" max="190" width="1.28515625" style="16" customWidth="1"/>
    <col min="191" max="191" width="10" style="2" customWidth="1"/>
    <col min="192" max="192" width="9.5703125" style="2" customWidth="1"/>
    <col min="193" max="194" width="9.42578125" style="2" customWidth="1"/>
    <col min="195" max="195" width="1.28515625" style="16" customWidth="1"/>
    <col min="196" max="196" width="10" style="2" customWidth="1"/>
    <col min="197" max="197" width="9.5703125" style="2" customWidth="1"/>
    <col min="198" max="199" width="9.42578125" style="2" customWidth="1"/>
    <col min="200" max="200" width="1.28515625" style="16" customWidth="1"/>
    <col min="201" max="201" width="10" style="2" customWidth="1"/>
    <col min="202" max="202" width="9.5703125" style="2" customWidth="1"/>
    <col min="203" max="204" width="9.42578125" style="2" customWidth="1"/>
    <col min="205" max="205" width="1.28515625" style="16" customWidth="1"/>
    <col min="206" max="206" width="10" style="2" customWidth="1"/>
    <col min="207" max="207" width="9.5703125" style="2" customWidth="1"/>
    <col min="208" max="209" width="9.42578125" style="2" customWidth="1"/>
    <col min="210" max="210" width="1.28515625" style="16" customWidth="1"/>
    <col min="211" max="211" width="10" style="2" customWidth="1"/>
    <col min="212" max="212" width="9.5703125" style="2" customWidth="1"/>
    <col min="213" max="214" width="9.42578125" style="2" customWidth="1"/>
    <col min="215" max="215" width="1.28515625" style="16" customWidth="1"/>
    <col min="216" max="216" width="10" style="2" customWidth="1"/>
    <col min="217" max="217" width="9.5703125" style="2" customWidth="1"/>
    <col min="218" max="219" width="9.42578125" style="2" customWidth="1"/>
    <col min="220" max="220" width="1.28515625" style="16" customWidth="1"/>
    <col min="221" max="221" width="10" style="2" customWidth="1"/>
    <col min="222" max="222" width="9.5703125" style="2" customWidth="1"/>
    <col min="223" max="224" width="9.42578125" style="2" customWidth="1"/>
    <col min="225" max="225" width="1.28515625" style="16" customWidth="1"/>
    <col min="226" max="226" width="10" style="2" customWidth="1"/>
    <col min="227" max="227" width="9.5703125" style="2" customWidth="1"/>
    <col min="228" max="229" width="9.42578125" style="2" customWidth="1"/>
    <col min="230" max="230" width="1.28515625" style="16" customWidth="1"/>
    <col min="231" max="231" width="10" style="2" customWidth="1"/>
    <col min="232" max="232" width="9.5703125" style="2" customWidth="1"/>
    <col min="233" max="234" width="9.42578125" style="2" customWidth="1"/>
    <col min="235" max="235" width="1.28515625" style="16" customWidth="1"/>
    <col min="236" max="236" width="10" style="2" customWidth="1"/>
    <col min="237" max="237" width="9.5703125" style="2" customWidth="1"/>
    <col min="238" max="239" width="9.42578125" style="2" customWidth="1"/>
    <col min="240" max="240" width="1.28515625" style="16" customWidth="1"/>
    <col min="241" max="241" width="10" style="2" customWidth="1"/>
    <col min="242" max="242" width="9.5703125" style="2" customWidth="1"/>
    <col min="243" max="244" width="9.42578125" style="2" customWidth="1"/>
    <col min="245" max="245" width="1.28515625" style="16" customWidth="1"/>
    <col min="246" max="246" width="10" style="2" customWidth="1"/>
    <col min="247" max="247" width="9.5703125" style="2" customWidth="1"/>
    <col min="248" max="249" width="9.42578125" style="2" customWidth="1"/>
    <col min="250" max="250" width="1.28515625" style="16" customWidth="1"/>
    <col min="251" max="16384" width="9.140625" style="2"/>
  </cols>
  <sheetData>
    <row r="1" spans="1:250" x14ac:dyDescent="0.25">
      <c r="A1" s="272" t="s">
        <v>123</v>
      </c>
      <c r="B1" s="272"/>
      <c r="C1" s="272"/>
      <c r="D1" s="272"/>
      <c r="F1" s="272" t="s">
        <v>124</v>
      </c>
      <c r="G1" s="272"/>
      <c r="H1" s="272"/>
      <c r="I1" s="272"/>
      <c r="K1" s="272" t="s">
        <v>125</v>
      </c>
      <c r="L1" s="272"/>
      <c r="M1" s="272"/>
      <c r="N1" s="272"/>
      <c r="P1" s="272" t="s">
        <v>126</v>
      </c>
      <c r="Q1" s="272"/>
      <c r="R1" s="272"/>
      <c r="S1" s="272"/>
      <c r="U1" s="272" t="s">
        <v>127</v>
      </c>
      <c r="V1" s="272"/>
      <c r="W1" s="272"/>
      <c r="X1" s="272"/>
      <c r="Z1" s="272" t="s">
        <v>128</v>
      </c>
      <c r="AA1" s="272"/>
      <c r="AB1" s="272"/>
      <c r="AC1" s="272"/>
      <c r="AE1" s="272" t="s">
        <v>129</v>
      </c>
      <c r="AF1" s="272"/>
      <c r="AG1" s="272"/>
      <c r="AH1" s="272"/>
      <c r="AJ1" s="272" t="s">
        <v>130</v>
      </c>
      <c r="AK1" s="272"/>
      <c r="AL1" s="272"/>
      <c r="AM1" s="272"/>
      <c r="AO1" s="272" t="s">
        <v>131</v>
      </c>
      <c r="AP1" s="272"/>
      <c r="AQ1" s="272"/>
      <c r="AR1" s="272"/>
      <c r="AT1" s="272" t="s">
        <v>132</v>
      </c>
      <c r="AU1" s="272"/>
      <c r="AV1" s="272"/>
      <c r="AW1" s="272"/>
      <c r="AY1" s="272" t="s">
        <v>133</v>
      </c>
      <c r="AZ1" s="272"/>
      <c r="BA1" s="272"/>
      <c r="BB1" s="272"/>
      <c r="BD1" s="272" t="s">
        <v>134</v>
      </c>
      <c r="BE1" s="272"/>
      <c r="BF1" s="272"/>
      <c r="BG1" s="272"/>
      <c r="BI1" s="272" t="s">
        <v>135</v>
      </c>
      <c r="BJ1" s="272"/>
      <c r="BK1" s="272"/>
      <c r="BL1" s="272"/>
      <c r="BN1" s="272" t="s">
        <v>136</v>
      </c>
      <c r="BO1" s="272"/>
      <c r="BP1" s="272"/>
      <c r="BQ1" s="272"/>
      <c r="BS1" s="272" t="s">
        <v>137</v>
      </c>
      <c r="BT1" s="272"/>
      <c r="BU1" s="272"/>
      <c r="BV1" s="272"/>
      <c r="BX1" s="272" t="s">
        <v>138</v>
      </c>
      <c r="BY1" s="272"/>
      <c r="BZ1" s="272"/>
      <c r="CA1" s="272"/>
      <c r="CC1" s="272" t="s">
        <v>139</v>
      </c>
      <c r="CD1" s="272"/>
      <c r="CE1" s="272"/>
      <c r="CF1" s="272"/>
      <c r="CH1" s="272" t="s">
        <v>140</v>
      </c>
      <c r="CI1" s="272"/>
      <c r="CJ1" s="272"/>
      <c r="CK1" s="272"/>
      <c r="CM1" s="272" t="s">
        <v>141</v>
      </c>
      <c r="CN1" s="272"/>
      <c r="CO1" s="272"/>
      <c r="CP1" s="272"/>
      <c r="CR1" s="272" t="s">
        <v>142</v>
      </c>
      <c r="CS1" s="272"/>
      <c r="CT1" s="272"/>
      <c r="CU1" s="272"/>
      <c r="CW1" s="272" t="s">
        <v>143</v>
      </c>
      <c r="CX1" s="272"/>
      <c r="CY1" s="272"/>
      <c r="CZ1" s="272"/>
      <c r="DB1" s="272" t="s">
        <v>144</v>
      </c>
      <c r="DC1" s="272"/>
      <c r="DD1" s="272"/>
      <c r="DE1" s="272"/>
      <c r="DG1" s="272" t="s">
        <v>145</v>
      </c>
      <c r="DH1" s="272"/>
      <c r="DI1" s="272"/>
      <c r="DJ1" s="272"/>
      <c r="DL1" s="272" t="s">
        <v>146</v>
      </c>
      <c r="DM1" s="272"/>
      <c r="DN1" s="272"/>
      <c r="DO1" s="272"/>
      <c r="DQ1" s="272" t="s">
        <v>147</v>
      </c>
      <c r="DR1" s="272"/>
      <c r="DS1" s="272"/>
      <c r="DT1" s="272"/>
      <c r="DV1" s="272" t="s">
        <v>148</v>
      </c>
      <c r="DW1" s="272"/>
      <c r="DX1" s="272"/>
      <c r="DY1" s="272"/>
      <c r="EA1" s="272" t="s">
        <v>149</v>
      </c>
      <c r="EB1" s="272"/>
      <c r="EC1" s="272"/>
      <c r="ED1" s="272"/>
      <c r="EF1" s="272" t="s">
        <v>150</v>
      </c>
      <c r="EG1" s="272"/>
      <c r="EH1" s="272"/>
      <c r="EI1" s="272"/>
      <c r="EK1" s="272" t="s">
        <v>151</v>
      </c>
      <c r="EL1" s="272"/>
      <c r="EM1" s="272"/>
      <c r="EN1" s="272"/>
      <c r="EP1" s="272" t="s">
        <v>152</v>
      </c>
      <c r="EQ1" s="272"/>
      <c r="ER1" s="272"/>
      <c r="ES1" s="272"/>
      <c r="EU1" s="272" t="s">
        <v>153</v>
      </c>
      <c r="EV1" s="272"/>
      <c r="EW1" s="272"/>
      <c r="EX1" s="272"/>
      <c r="EZ1" s="272" t="s">
        <v>154</v>
      </c>
      <c r="FA1" s="272"/>
      <c r="FB1" s="272"/>
      <c r="FC1" s="272"/>
      <c r="FE1" s="272" t="s">
        <v>155</v>
      </c>
      <c r="FF1" s="272"/>
      <c r="FG1" s="272"/>
      <c r="FH1" s="272"/>
      <c r="FJ1" s="272" t="s">
        <v>156</v>
      </c>
      <c r="FK1" s="272"/>
      <c r="FL1" s="272"/>
      <c r="FM1" s="272"/>
      <c r="FO1" s="272" t="s">
        <v>157</v>
      </c>
      <c r="FP1" s="272"/>
      <c r="FQ1" s="272"/>
      <c r="FR1" s="272"/>
      <c r="FT1" s="272" t="s">
        <v>158</v>
      </c>
      <c r="FU1" s="272"/>
      <c r="FV1" s="272"/>
      <c r="FW1" s="272"/>
      <c r="FY1" s="272" t="s">
        <v>159</v>
      </c>
      <c r="FZ1" s="272"/>
      <c r="GA1" s="272"/>
      <c r="GB1" s="272"/>
      <c r="GD1" s="272" t="s">
        <v>160</v>
      </c>
      <c r="GE1" s="272"/>
      <c r="GF1" s="272"/>
      <c r="GG1" s="272"/>
      <c r="GI1" s="272" t="s">
        <v>161</v>
      </c>
      <c r="GJ1" s="272"/>
      <c r="GK1" s="272"/>
      <c r="GL1" s="272"/>
      <c r="GN1" s="272" t="s">
        <v>162</v>
      </c>
      <c r="GO1" s="272"/>
      <c r="GP1" s="272"/>
      <c r="GQ1" s="272"/>
      <c r="GS1" s="272" t="s">
        <v>163</v>
      </c>
      <c r="GT1" s="272"/>
      <c r="GU1" s="272"/>
      <c r="GV1" s="272"/>
      <c r="GX1" s="272" t="s">
        <v>164</v>
      </c>
      <c r="GY1" s="272"/>
      <c r="GZ1" s="272"/>
      <c r="HA1" s="272"/>
      <c r="HC1" s="272" t="s">
        <v>165</v>
      </c>
      <c r="HD1" s="272"/>
      <c r="HE1" s="272"/>
      <c r="HF1" s="272"/>
      <c r="HH1" s="272" t="s">
        <v>166</v>
      </c>
      <c r="HI1" s="272"/>
      <c r="HJ1" s="272"/>
      <c r="HK1" s="272"/>
      <c r="HM1" s="272" t="s">
        <v>167</v>
      </c>
      <c r="HN1" s="272"/>
      <c r="HO1" s="272"/>
      <c r="HP1" s="272"/>
      <c r="HR1" s="272" t="s">
        <v>168</v>
      </c>
      <c r="HS1" s="272"/>
      <c r="HT1" s="272"/>
      <c r="HU1" s="272"/>
      <c r="HW1" s="272" t="s">
        <v>169</v>
      </c>
      <c r="HX1" s="272"/>
      <c r="HY1" s="272"/>
      <c r="HZ1" s="272"/>
      <c r="IB1" s="272" t="s">
        <v>170</v>
      </c>
      <c r="IC1" s="272"/>
      <c r="ID1" s="272"/>
      <c r="IE1" s="272"/>
      <c r="IG1" s="272" t="s">
        <v>171</v>
      </c>
      <c r="IH1" s="272"/>
      <c r="II1" s="272"/>
      <c r="IJ1" s="272"/>
      <c r="IL1" s="272" t="s">
        <v>172</v>
      </c>
      <c r="IM1" s="272"/>
      <c r="IN1" s="272"/>
      <c r="IO1" s="272"/>
    </row>
    <row r="2" spans="1:250" x14ac:dyDescent="0.25">
      <c r="A2" s="273" t="s">
        <v>173</v>
      </c>
      <c r="B2" s="273"/>
      <c r="C2" s="273"/>
      <c r="D2" s="14">
        <f>IF(D3="","",IF(AND(D5="Y",D6="N"),D3,IF(D3&lt;1000,D3+10,D3+20)))</f>
        <v>2055</v>
      </c>
      <c r="F2" s="273" t="s">
        <v>173</v>
      </c>
      <c r="G2" s="273"/>
      <c r="H2" s="273"/>
      <c r="I2" s="14">
        <f>IF(I3="","",IF(AND(I5="Y",I6="N"),I3,IF(I3&lt;1000,I3+10,I3+20)))</f>
        <v>459</v>
      </c>
      <c r="K2" s="273" t="s">
        <v>173</v>
      </c>
      <c r="L2" s="273"/>
      <c r="M2" s="273"/>
      <c r="N2" s="14">
        <f>IF(N3="","",IF(AND(N5="Y",N6="N"),N3,IF(N3&lt;1000,N3+10,N3+20)))</f>
        <v>2007</v>
      </c>
      <c r="P2" s="273" t="s">
        <v>173</v>
      </c>
      <c r="Q2" s="273"/>
      <c r="R2" s="273"/>
      <c r="S2" s="14">
        <f>IF(S3="","",IF(AND(S5="Y",S6="N"),S3,IF(S3&lt;1000,S3+10,S3+20)))</f>
        <v>276</v>
      </c>
      <c r="U2" s="273" t="s">
        <v>173</v>
      </c>
      <c r="V2" s="273"/>
      <c r="W2" s="273"/>
      <c r="X2" s="14">
        <f>IF(X3="","",IF(AND(X5="Y",X6="N"),X3,IF(X3&lt;1000,X3+10,X3+20)))</f>
        <v>973</v>
      </c>
      <c r="Z2" s="273" t="s">
        <v>173</v>
      </c>
      <c r="AA2" s="273"/>
      <c r="AB2" s="273"/>
      <c r="AC2" s="14" t="str">
        <f>IF(AC3="","",IF(AND(AC5="Y",AC6="N"),AC3,IF(AC3&lt;1000,AC3+10,AC3+20)))</f>
        <v/>
      </c>
      <c r="AE2" s="273" t="s">
        <v>173</v>
      </c>
      <c r="AF2" s="273"/>
      <c r="AG2" s="273"/>
      <c r="AH2" s="14" t="str">
        <f>IF(AH3="","",IF(AND(AH5="Y",AH6="N"),AH3,IF(AH3&lt;1000,AH3+10,AH3+20)))</f>
        <v/>
      </c>
      <c r="AJ2" s="273" t="s">
        <v>173</v>
      </c>
      <c r="AK2" s="273"/>
      <c r="AL2" s="273"/>
      <c r="AM2" s="14" t="str">
        <f>IF(AM3="","",IF(AND(AM5="Y",AM6="N"),AM3,IF(AM3&lt;1000,AM3+10,AM3+20)))</f>
        <v/>
      </c>
      <c r="AO2" s="273" t="s">
        <v>173</v>
      </c>
      <c r="AP2" s="273"/>
      <c r="AQ2" s="273"/>
      <c r="AR2" s="14" t="str">
        <f>IF(AR3="","",IF(AND(AR5="Y",AR6="N"),AR3,IF(AR3&lt;1000,AR3+10,AR3+20)))</f>
        <v/>
      </c>
      <c r="AT2" s="273" t="s">
        <v>173</v>
      </c>
      <c r="AU2" s="273"/>
      <c r="AV2" s="273"/>
      <c r="AW2" s="14" t="str">
        <f>IF(AW3="","",IF(AND(AW5="Y",AW6="N"),AW3,IF(AW3&lt;1000,AW3+10,AW3+20)))</f>
        <v/>
      </c>
      <c r="AY2" s="273" t="s">
        <v>173</v>
      </c>
      <c r="AZ2" s="273"/>
      <c r="BA2" s="273"/>
      <c r="BB2" s="14" t="str">
        <f>IF(BB3="","",IF(AND(BB5="Y",BB6="N"),BB3,IF(BB3&lt;1000,BB3+10,BB3+20)))</f>
        <v/>
      </c>
      <c r="BD2" s="273" t="s">
        <v>173</v>
      </c>
      <c r="BE2" s="273"/>
      <c r="BF2" s="273"/>
      <c r="BG2" s="14" t="str">
        <f>IF(BG3="","",IF(AND(BG5="Y",BG6="N"),BG3,IF(BG3&lt;1000,BG3+10,BG3+20)))</f>
        <v/>
      </c>
      <c r="BI2" s="273" t="s">
        <v>173</v>
      </c>
      <c r="BJ2" s="273"/>
      <c r="BK2" s="273"/>
      <c r="BL2" s="14" t="str">
        <f>IF(BL3="","",IF(AND(BL5="Y",BL6="N"),BL3,IF(BL3&lt;1000,BL3+10,BL3+20)))</f>
        <v/>
      </c>
      <c r="BN2" s="273" t="s">
        <v>173</v>
      </c>
      <c r="BO2" s="273"/>
      <c r="BP2" s="273"/>
      <c r="BQ2" s="14" t="str">
        <f>IF(BQ3="","",IF(AND(BQ5="Y",BQ6="N"),BQ3,IF(BQ3&lt;1000,BQ3+10,BQ3+20)))</f>
        <v/>
      </c>
      <c r="BS2" s="273" t="s">
        <v>173</v>
      </c>
      <c r="BT2" s="273"/>
      <c r="BU2" s="273"/>
      <c r="BV2" s="14" t="str">
        <f>IF(BV3="","",IF(AND(BV5="Y",BV6="N"),BV3,IF(BV3&lt;1000,BV3+10,BV3+20)))</f>
        <v/>
      </c>
      <c r="BX2" s="273" t="s">
        <v>173</v>
      </c>
      <c r="BY2" s="273"/>
      <c r="BZ2" s="273"/>
      <c r="CA2" s="14" t="str">
        <f>IF(CA3="","",IF(AND(CA5="Y",CA6="N"),CA3,IF(CA3&lt;1000,CA3+10,CA3+20)))</f>
        <v/>
      </c>
      <c r="CC2" s="273" t="s">
        <v>173</v>
      </c>
      <c r="CD2" s="273"/>
      <c r="CE2" s="273"/>
      <c r="CF2" s="14" t="str">
        <f>IF(CF3="","",IF(AND(CF5="Y",CF6="N"),CF3,IF(CF3&lt;1000,CF3+10,CF3+20)))</f>
        <v/>
      </c>
      <c r="CH2" s="273" t="s">
        <v>173</v>
      </c>
      <c r="CI2" s="273"/>
      <c r="CJ2" s="273"/>
      <c r="CK2" s="14" t="str">
        <f>IF(CK3="","",IF(AND(CK5="Y",CK6="N"),CK3,IF(CK3&lt;1000,CK3+10,CK3+20)))</f>
        <v/>
      </c>
      <c r="CM2" s="273" t="s">
        <v>173</v>
      </c>
      <c r="CN2" s="273"/>
      <c r="CO2" s="273"/>
      <c r="CP2" s="14" t="str">
        <f>IF(CP3="","",IF(AND(CP5="Y",CP6="N"),CP3,IF(CP3&lt;1000,CP3+10,CP3+20)))</f>
        <v/>
      </c>
      <c r="CR2" s="273" t="s">
        <v>173</v>
      </c>
      <c r="CS2" s="273"/>
      <c r="CT2" s="273"/>
      <c r="CU2" s="14" t="str">
        <f>IF(CU3="","",IF(AND(CU5="Y",CU6="N"),CU3,IF(CU3&lt;1000,CU3+10,CU3+20)))</f>
        <v/>
      </c>
      <c r="CW2" s="273" t="s">
        <v>173</v>
      </c>
      <c r="CX2" s="273"/>
      <c r="CY2" s="273"/>
      <c r="CZ2" s="14" t="str">
        <f>IF(CZ3="","",IF(AND(CZ5="Y",CZ6="N"),CZ3,IF(CZ3&lt;1000,CZ3+10,CZ3+20)))</f>
        <v/>
      </c>
      <c r="DB2" s="273" t="s">
        <v>173</v>
      </c>
      <c r="DC2" s="273"/>
      <c r="DD2" s="273"/>
      <c r="DE2" s="14" t="str">
        <f>IF(DE3="","",IF(AND(DE5="Y",DE6="N"),DE3,IF(DE3&lt;1000,DE3+10,DE3+20)))</f>
        <v/>
      </c>
      <c r="DG2" s="273" t="s">
        <v>173</v>
      </c>
      <c r="DH2" s="273"/>
      <c r="DI2" s="273"/>
      <c r="DJ2" s="14" t="str">
        <f>IF(DJ3="","",IF(AND(DJ5="Y",DJ6="N"),DJ3,IF(DJ3&lt;1000,DJ3+10,DJ3+20)))</f>
        <v/>
      </c>
      <c r="DL2" s="273" t="s">
        <v>173</v>
      </c>
      <c r="DM2" s="273"/>
      <c r="DN2" s="273"/>
      <c r="DO2" s="14" t="str">
        <f>IF(DO3="","",IF(AND(DO5="Y",DO6="N"),DO3,IF(DO3&lt;1000,DO3+10,DO3+20)))</f>
        <v/>
      </c>
      <c r="DQ2" s="273" t="s">
        <v>173</v>
      </c>
      <c r="DR2" s="273"/>
      <c r="DS2" s="273"/>
      <c r="DT2" s="14" t="str">
        <f>IF(DT3="","",IF(AND(DT5="Y",DT6="N"),DT3,IF(DT3&lt;1000,DT3+10,DT3+20)))</f>
        <v/>
      </c>
      <c r="DV2" s="273" t="s">
        <v>173</v>
      </c>
      <c r="DW2" s="273"/>
      <c r="DX2" s="273"/>
      <c r="DY2" s="14" t="str">
        <f>IF(DY3="","",IF(AND(DY5="Y",DY6="N"),DY3,IF(DY3&lt;1000,DY3+10,DY3+20)))</f>
        <v/>
      </c>
      <c r="EA2" s="273" t="s">
        <v>173</v>
      </c>
      <c r="EB2" s="273"/>
      <c r="EC2" s="273"/>
      <c r="ED2" s="14" t="str">
        <f>IF(ED3="","",IF(AND(ED5="Y",ED6="N"),ED3,IF(ED3&lt;1000,ED3+10,ED3+20)))</f>
        <v/>
      </c>
      <c r="EF2" s="273" t="s">
        <v>173</v>
      </c>
      <c r="EG2" s="273"/>
      <c r="EH2" s="273"/>
      <c r="EI2" s="14" t="str">
        <f>IF(EI3="","",IF(AND(EI5="Y",EI6="N"),EI3,IF(EI3&lt;1000,EI3+10,EI3+20)))</f>
        <v/>
      </c>
      <c r="EK2" s="273" t="s">
        <v>173</v>
      </c>
      <c r="EL2" s="273"/>
      <c r="EM2" s="273"/>
      <c r="EN2" s="14" t="str">
        <f>IF(EN3="","",IF(AND(EN5="Y",EN6="N"),EN3,IF(EN3&lt;1000,EN3+10,EN3+20)))</f>
        <v/>
      </c>
      <c r="EP2" s="273" t="s">
        <v>173</v>
      </c>
      <c r="EQ2" s="273"/>
      <c r="ER2" s="273"/>
      <c r="ES2" s="14" t="str">
        <f>IF(ES3="","",IF(AND(ES5="Y",ES6="N"),ES3,IF(ES3&lt;1000,ES3+10,ES3+20)))</f>
        <v/>
      </c>
      <c r="EU2" s="273" t="s">
        <v>173</v>
      </c>
      <c r="EV2" s="273"/>
      <c r="EW2" s="273"/>
      <c r="EX2" s="14" t="str">
        <f>IF(EX3="","",IF(AND(EX5="Y",EX6="N"),EX3,IF(EX3&lt;1000,EX3+10,EX3+20)))</f>
        <v/>
      </c>
      <c r="EZ2" s="273" t="s">
        <v>173</v>
      </c>
      <c r="FA2" s="273"/>
      <c r="FB2" s="273"/>
      <c r="FC2" s="14" t="str">
        <f>IF(FC3="","",IF(AND(FC5="Y",FC6="N"),FC3,IF(FC3&lt;1000,FC3+10,FC3+20)))</f>
        <v/>
      </c>
      <c r="FE2" s="273" t="s">
        <v>173</v>
      </c>
      <c r="FF2" s="273"/>
      <c r="FG2" s="273"/>
      <c r="FH2" s="14" t="str">
        <f>IF(FH3="","",IF(AND(FH5="Y",FH6="N"),FH3,IF(FH3&lt;1000,FH3+10,FH3+20)))</f>
        <v/>
      </c>
      <c r="FJ2" s="273" t="s">
        <v>173</v>
      </c>
      <c r="FK2" s="273"/>
      <c r="FL2" s="273"/>
      <c r="FM2" s="14" t="str">
        <f>IF(FM3="","",IF(AND(FM5="Y",FM6="N"),FM3,IF(FM3&lt;1000,FM3+10,FM3+20)))</f>
        <v/>
      </c>
      <c r="FO2" s="273" t="s">
        <v>173</v>
      </c>
      <c r="FP2" s="273"/>
      <c r="FQ2" s="273"/>
      <c r="FR2" s="14" t="str">
        <f>IF(FR3="","",IF(AND(FR5="Y",FR6="N"),FR3,IF(FR3&lt;1000,FR3+10,FR3+20)))</f>
        <v/>
      </c>
      <c r="FT2" s="273" t="s">
        <v>173</v>
      </c>
      <c r="FU2" s="273"/>
      <c r="FV2" s="273"/>
      <c r="FW2" s="14" t="str">
        <f>IF(FW3="","",IF(AND(FW5="Y",FW6="N"),FW3,IF(FW3&lt;1000,FW3+10,FW3+20)))</f>
        <v/>
      </c>
      <c r="FY2" s="273" t="s">
        <v>173</v>
      </c>
      <c r="FZ2" s="273"/>
      <c r="GA2" s="273"/>
      <c r="GB2" s="14" t="str">
        <f>IF(GB3="","",IF(AND(GB5="Y",GB6="N"),GB3,IF(GB3&lt;1000,GB3+10,GB3+20)))</f>
        <v/>
      </c>
      <c r="GD2" s="273" t="s">
        <v>173</v>
      </c>
      <c r="GE2" s="273"/>
      <c r="GF2" s="273"/>
      <c r="GG2" s="14" t="str">
        <f>IF(GG3="","",IF(AND(GG5="Y",GG6="N"),GG3,IF(GG3&lt;1000,GG3+10,GG3+20)))</f>
        <v/>
      </c>
      <c r="GI2" s="273" t="s">
        <v>173</v>
      </c>
      <c r="GJ2" s="273"/>
      <c r="GK2" s="273"/>
      <c r="GL2" s="14" t="str">
        <f>IF(GL3="","",IF(AND(GL5="Y",GL6="N"),GL3,IF(GL3&lt;1000,GL3+10,GL3+20)))</f>
        <v/>
      </c>
      <c r="GN2" s="273" t="s">
        <v>173</v>
      </c>
      <c r="GO2" s="273"/>
      <c r="GP2" s="273"/>
      <c r="GQ2" s="14" t="str">
        <f>IF(GQ3="","",IF(AND(GQ5="Y",GQ6="N"),GQ3,IF(GQ3&lt;1000,GQ3+10,GQ3+20)))</f>
        <v/>
      </c>
      <c r="GS2" s="273" t="s">
        <v>173</v>
      </c>
      <c r="GT2" s="273"/>
      <c r="GU2" s="273"/>
      <c r="GV2" s="14" t="str">
        <f>IF(GV3="","",IF(AND(GV5="Y",GV6="N"),GV3,IF(GV3&lt;1000,GV3+10,GV3+20)))</f>
        <v/>
      </c>
      <c r="GX2" s="273" t="s">
        <v>173</v>
      </c>
      <c r="GY2" s="273"/>
      <c r="GZ2" s="273"/>
      <c r="HA2" s="14" t="str">
        <f>IF(HA3="","",IF(AND(HA5="Y",HA6="N"),HA3,IF(HA3&lt;1000,HA3+10,HA3+20)))</f>
        <v/>
      </c>
      <c r="HC2" s="273" t="s">
        <v>173</v>
      </c>
      <c r="HD2" s="273"/>
      <c r="HE2" s="273"/>
      <c r="HF2" s="14" t="str">
        <f>IF(HF3="","",IF(AND(HF5="Y",HF6="N"),HF3,IF(HF3&lt;1000,HF3+10,HF3+20)))</f>
        <v/>
      </c>
      <c r="HH2" s="273" t="s">
        <v>173</v>
      </c>
      <c r="HI2" s="273"/>
      <c r="HJ2" s="273"/>
      <c r="HK2" s="14" t="str">
        <f>IF(HK3="","",IF(AND(HK5="Y",HK6="N"),HK3,IF(HK3&lt;1000,HK3+10,HK3+20)))</f>
        <v/>
      </c>
      <c r="HM2" s="273" t="s">
        <v>173</v>
      </c>
      <c r="HN2" s="273"/>
      <c r="HO2" s="273"/>
      <c r="HP2" s="14" t="str">
        <f>IF(HP3="","",IF(AND(HP5="Y",HP6="N"),HP3,IF(HP3&lt;1000,HP3+10,HP3+20)))</f>
        <v/>
      </c>
      <c r="HR2" s="273" t="s">
        <v>173</v>
      </c>
      <c r="HS2" s="273"/>
      <c r="HT2" s="273"/>
      <c r="HU2" s="14" t="str">
        <f>IF(HU3="","",IF(AND(HU5="Y",HU6="N"),HU3,IF(HU3&lt;1000,HU3+10,HU3+20)))</f>
        <v/>
      </c>
      <c r="HW2" s="273" t="s">
        <v>173</v>
      </c>
      <c r="HX2" s="273"/>
      <c r="HY2" s="273"/>
      <c r="HZ2" s="14" t="str">
        <f>IF(HZ3="","",IF(AND(HZ5="Y",HZ6="N"),HZ3,IF(HZ3&lt;1000,HZ3+10,HZ3+20)))</f>
        <v/>
      </c>
      <c r="IB2" s="273" t="s">
        <v>173</v>
      </c>
      <c r="IC2" s="273"/>
      <c r="ID2" s="273"/>
      <c r="IE2" s="14" t="str">
        <f>IF(IE3="","",IF(AND(IE5="Y",IE6="N"),IE3,IF(IE3&lt;1000,IE3+10,IE3+20)))</f>
        <v/>
      </c>
      <c r="IG2" s="273" t="s">
        <v>173</v>
      </c>
      <c r="IH2" s="273"/>
      <c r="II2" s="273"/>
      <c r="IJ2" s="14" t="str">
        <f>IF(IJ3="","",IF(AND(IJ5="Y",IJ6="N"),IJ3,IF(IJ3&lt;1000,IJ3+10,IJ3+20)))</f>
        <v/>
      </c>
      <c r="IL2" s="273" t="s">
        <v>173</v>
      </c>
      <c r="IM2" s="273"/>
      <c r="IN2" s="273"/>
      <c r="IO2" s="14" t="str">
        <f>IF(IO3="","",IF(AND(IO5="Y",IO6="N"),IO3,IF(IO3&lt;1000,IO3+10,IO3+20)))</f>
        <v/>
      </c>
    </row>
    <row r="3" spans="1:250" x14ac:dyDescent="0.25">
      <c r="A3" s="273" t="s">
        <v>174</v>
      </c>
      <c r="B3" s="273"/>
      <c r="C3" s="273"/>
      <c r="D3" s="15">
        <f>IF(E3="","",SUM(E3,E5,E6))</f>
        <v>2035</v>
      </c>
      <c r="E3" s="16">
        <f>IF(E9="","",SUM(E9:E208,B9:B208,D9:D208))</f>
        <v>2035</v>
      </c>
      <c r="F3" s="273" t="s">
        <v>174</v>
      </c>
      <c r="G3" s="273"/>
      <c r="H3" s="273"/>
      <c r="I3" s="15">
        <f>IF(J3="","",SUM(J3,J5,J6))</f>
        <v>449</v>
      </c>
      <c r="J3" s="16">
        <f>IF(J9="","",SUM(J9:J208,G9:G208,I9:I208))</f>
        <v>424</v>
      </c>
      <c r="K3" s="273" t="s">
        <v>174</v>
      </c>
      <c r="L3" s="273"/>
      <c r="M3" s="273"/>
      <c r="N3" s="15">
        <f>IF(O3="","",SUM(O3,O5,O6))</f>
        <v>1987</v>
      </c>
      <c r="O3" s="16">
        <f>IF(O9="","",SUM(O9:O208,L9:L208,N9:N208))</f>
        <v>1962</v>
      </c>
      <c r="P3" s="273" t="s">
        <v>174</v>
      </c>
      <c r="Q3" s="273"/>
      <c r="R3" s="273"/>
      <c r="S3" s="15">
        <f>IF(T3="","",SUM(T3,T5,T6))</f>
        <v>276</v>
      </c>
      <c r="T3" s="16">
        <f>IF(T9="","",SUM(T9:T208,Q9:Q208,S9:S208))</f>
        <v>226</v>
      </c>
      <c r="U3" s="273" t="s">
        <v>174</v>
      </c>
      <c r="V3" s="273"/>
      <c r="W3" s="273"/>
      <c r="X3" s="15">
        <f>IF(Y3="","",SUM(Y3,Y5,Y6))</f>
        <v>973</v>
      </c>
      <c r="Y3" s="16">
        <f>IF(Y9="","",SUM(Y9:Y208,V9:V208,X9:X208))</f>
        <v>923</v>
      </c>
      <c r="Z3" s="273" t="s">
        <v>174</v>
      </c>
      <c r="AA3" s="273"/>
      <c r="AB3" s="273"/>
      <c r="AC3" s="15" t="str">
        <f>IF(AD3="","",SUM(AD3,AD5,AD6))</f>
        <v/>
      </c>
      <c r="AD3" s="16" t="str">
        <f>IF(AD9="","",SUM(AD9:AD208,AA9:AA208,AC9:AC208))</f>
        <v/>
      </c>
      <c r="AE3" s="273" t="s">
        <v>174</v>
      </c>
      <c r="AF3" s="273"/>
      <c r="AG3" s="273"/>
      <c r="AH3" s="15" t="str">
        <f>IF(AI3="","",SUM(AI3,AI5,AI6))</f>
        <v/>
      </c>
      <c r="AI3" s="16" t="str">
        <f>IF(AI9="","",SUM(AI9:AI208,AF9:AF208,AH9:AH208))</f>
        <v/>
      </c>
      <c r="AJ3" s="273" t="s">
        <v>174</v>
      </c>
      <c r="AK3" s="273"/>
      <c r="AL3" s="273"/>
      <c r="AM3" s="15" t="str">
        <f>IF(AN3="","",SUM(AN3,AN5,AN6))</f>
        <v/>
      </c>
      <c r="AN3" s="16" t="str">
        <f>IF(AN9="","",SUM(AN9:AN208,AK9:AK208,AM9:AM208))</f>
        <v/>
      </c>
      <c r="AO3" s="273" t="s">
        <v>174</v>
      </c>
      <c r="AP3" s="273"/>
      <c r="AQ3" s="273"/>
      <c r="AR3" s="15" t="str">
        <f>IF(AS3="","",SUM(AS3,AS5,AS6))</f>
        <v/>
      </c>
      <c r="AS3" s="16" t="str">
        <f>IF(AS9="","",SUM(AS9:AS208,AP9:AP208,AR9:AR208))</f>
        <v/>
      </c>
      <c r="AT3" s="273" t="s">
        <v>174</v>
      </c>
      <c r="AU3" s="273"/>
      <c r="AV3" s="273"/>
      <c r="AW3" s="15" t="str">
        <f>IF(AX3="","",SUM(AX3,AX5,AX6))</f>
        <v/>
      </c>
      <c r="AX3" s="16" t="str">
        <f>IF(AX9="","",SUM(AX9:AX208,AU9:AU208,AW9:AW208))</f>
        <v/>
      </c>
      <c r="AY3" s="273" t="s">
        <v>174</v>
      </c>
      <c r="AZ3" s="273"/>
      <c r="BA3" s="273"/>
      <c r="BB3" s="15" t="str">
        <f>IF(BC3="","",SUM(BC3,BC5,BC6))</f>
        <v/>
      </c>
      <c r="BC3" s="16" t="str">
        <f>IF(BC9="","",SUM(BC9:BC208,AZ9:AZ208,BB9:BB208))</f>
        <v/>
      </c>
      <c r="BD3" s="273" t="s">
        <v>174</v>
      </c>
      <c r="BE3" s="273"/>
      <c r="BF3" s="273"/>
      <c r="BG3" s="15" t="str">
        <f>IF(BH3="","",SUM(BH3,BH5,BH6))</f>
        <v/>
      </c>
      <c r="BH3" s="16" t="str">
        <f>IF(BH9="","",SUM(BH9:BH208,BE9:BE208,BG9:BG208))</f>
        <v/>
      </c>
      <c r="BI3" s="273" t="s">
        <v>174</v>
      </c>
      <c r="BJ3" s="273"/>
      <c r="BK3" s="273"/>
      <c r="BL3" s="15" t="str">
        <f>IF(BM3="","",SUM(BM3,BM5,BM6))</f>
        <v/>
      </c>
      <c r="BM3" s="16" t="str">
        <f>IF(BM9="","",SUM(BM9:BM208,BJ9:BJ208,BL9:BL208))</f>
        <v/>
      </c>
      <c r="BN3" s="273" t="s">
        <v>174</v>
      </c>
      <c r="BO3" s="273"/>
      <c r="BP3" s="273"/>
      <c r="BQ3" s="15" t="str">
        <f>IF(BR3="","",SUM(BR3,BR5,BR6))</f>
        <v/>
      </c>
      <c r="BR3" s="16" t="str">
        <f>IF(BR9="","",SUM(BR9:BR208,BO9:BO208,BQ9:BQ208))</f>
        <v/>
      </c>
      <c r="BS3" s="273" t="s">
        <v>174</v>
      </c>
      <c r="BT3" s="273"/>
      <c r="BU3" s="273"/>
      <c r="BV3" s="15" t="str">
        <f>IF(BW3="","",SUM(BW3,BW5,BW6))</f>
        <v/>
      </c>
      <c r="BW3" s="16" t="str">
        <f>IF(BW9="","",SUM(BW9:BW208,BT9:BT208,BV9:BV208))</f>
        <v/>
      </c>
      <c r="BX3" s="273" t="s">
        <v>174</v>
      </c>
      <c r="BY3" s="273"/>
      <c r="BZ3" s="273"/>
      <c r="CA3" s="15" t="str">
        <f>IF(CB3="","",SUM(CB3,CB5,CB6))</f>
        <v/>
      </c>
      <c r="CB3" s="16" t="str">
        <f>IF(CB9="","",SUM(CB9:CB208,BY9:BY208,CA9:CA208))</f>
        <v/>
      </c>
      <c r="CC3" s="273" t="s">
        <v>174</v>
      </c>
      <c r="CD3" s="273"/>
      <c r="CE3" s="273"/>
      <c r="CF3" s="15" t="str">
        <f>IF(CG3="","",SUM(CG3,CG5,CG6))</f>
        <v/>
      </c>
      <c r="CG3" s="16" t="str">
        <f>IF(CG9="","",SUM(CG9:CG208,CD9:CD208,CF9:CF208))</f>
        <v/>
      </c>
      <c r="CH3" s="273" t="s">
        <v>174</v>
      </c>
      <c r="CI3" s="273"/>
      <c r="CJ3" s="273"/>
      <c r="CK3" s="15" t="str">
        <f>IF(CL3="","",SUM(CL3,CL5,CL6))</f>
        <v/>
      </c>
      <c r="CL3" s="16" t="str">
        <f>IF(CL9="","",SUM(CL9:CL208,CI9:CI208,CK9:CK208))</f>
        <v/>
      </c>
      <c r="CM3" s="273" t="s">
        <v>174</v>
      </c>
      <c r="CN3" s="273"/>
      <c r="CO3" s="273"/>
      <c r="CP3" s="15" t="str">
        <f>IF(CQ3="","",SUM(CQ3,CQ5,CQ6))</f>
        <v/>
      </c>
      <c r="CQ3" s="16" t="str">
        <f>IF(CQ9="","",SUM(CQ9:CQ208,CN9:CN208,CP9:CP208))</f>
        <v/>
      </c>
      <c r="CR3" s="273" t="s">
        <v>174</v>
      </c>
      <c r="CS3" s="273"/>
      <c r="CT3" s="273"/>
      <c r="CU3" s="15" t="str">
        <f>IF(CV3="","",SUM(CV3,CV5,CV6))</f>
        <v/>
      </c>
      <c r="CV3" s="16" t="str">
        <f>IF(CV9="","",SUM(CV9:CV208,CS9:CS208,CU9:CU208))</f>
        <v/>
      </c>
      <c r="CW3" s="273" t="s">
        <v>174</v>
      </c>
      <c r="CX3" s="273"/>
      <c r="CY3" s="273"/>
      <c r="CZ3" s="15" t="str">
        <f>IF(DA3="","",SUM(DA3,DA5,DA6))</f>
        <v/>
      </c>
      <c r="DA3" s="16" t="str">
        <f>IF(DA9="","",SUM(DA9:DA208,CX9:CX208,CZ9:CZ208))</f>
        <v/>
      </c>
      <c r="DB3" s="273" t="s">
        <v>174</v>
      </c>
      <c r="DC3" s="273"/>
      <c r="DD3" s="273"/>
      <c r="DE3" s="15" t="str">
        <f>IF(DF3="","",SUM(DF3,DF5,DF6))</f>
        <v/>
      </c>
      <c r="DF3" s="16" t="str">
        <f>IF(DF9="","",SUM(DF9:DF208,DC9:DC208,DE9:DE208))</f>
        <v/>
      </c>
      <c r="DG3" s="273" t="s">
        <v>174</v>
      </c>
      <c r="DH3" s="273"/>
      <c r="DI3" s="273"/>
      <c r="DJ3" s="15" t="str">
        <f>IF(DK3="","",SUM(DK3,DK5,DK6))</f>
        <v/>
      </c>
      <c r="DK3" s="16" t="str">
        <f>IF(DK9="","",SUM(DK9:DK208,DH9:DH208,DJ9:DJ208))</f>
        <v/>
      </c>
      <c r="DL3" s="273" t="s">
        <v>174</v>
      </c>
      <c r="DM3" s="273"/>
      <c r="DN3" s="273"/>
      <c r="DO3" s="15" t="str">
        <f>IF(DP3="","",SUM(DP3,DP5,DP6))</f>
        <v/>
      </c>
      <c r="DP3" s="16" t="str">
        <f>IF(DP9="","",SUM(DP9:DP208,DM9:DM208,DO9:DO208))</f>
        <v/>
      </c>
      <c r="DQ3" s="273" t="s">
        <v>174</v>
      </c>
      <c r="DR3" s="273"/>
      <c r="DS3" s="273"/>
      <c r="DT3" s="15" t="str">
        <f>IF(DU3="","",SUM(DU3,DU5,DU6))</f>
        <v/>
      </c>
      <c r="DU3" s="16" t="str">
        <f>IF(DU9="","",SUM(DU9:DU208,DR9:DR208,DT9:DT208))</f>
        <v/>
      </c>
      <c r="DV3" s="273" t="s">
        <v>174</v>
      </c>
      <c r="DW3" s="273"/>
      <c r="DX3" s="273"/>
      <c r="DY3" s="15" t="str">
        <f>IF(DZ3="","",SUM(DZ3,DZ5,DZ6))</f>
        <v/>
      </c>
      <c r="DZ3" s="16" t="str">
        <f>IF(DZ9="","",SUM(DZ9:DZ208,DW9:DW208,DY9:DY208))</f>
        <v/>
      </c>
      <c r="EA3" s="273" t="s">
        <v>174</v>
      </c>
      <c r="EB3" s="273"/>
      <c r="EC3" s="273"/>
      <c r="ED3" s="15" t="str">
        <f>IF(EE3="","",SUM(EE3,EE5,EE6))</f>
        <v/>
      </c>
      <c r="EE3" s="16" t="str">
        <f>IF(EE9="","",SUM(EE9:EE208,EB9:EB208,ED9:ED208))</f>
        <v/>
      </c>
      <c r="EF3" s="273" t="s">
        <v>174</v>
      </c>
      <c r="EG3" s="273"/>
      <c r="EH3" s="273"/>
      <c r="EI3" s="15" t="str">
        <f>IF(EJ3="","",SUM(EJ3,EJ5,EJ6))</f>
        <v/>
      </c>
      <c r="EJ3" s="16" t="str">
        <f>IF(EJ9="","",SUM(EJ9:EJ208,EG9:EG208,EI9:EI208))</f>
        <v/>
      </c>
      <c r="EK3" s="273" t="s">
        <v>174</v>
      </c>
      <c r="EL3" s="273"/>
      <c r="EM3" s="273"/>
      <c r="EN3" s="15" t="str">
        <f>IF(EO3="","",SUM(EO3,EO5,EO6))</f>
        <v/>
      </c>
      <c r="EO3" s="16" t="str">
        <f>IF(EO9="","",SUM(EO9:EO208,EL9:EL208,EN9:EN208))</f>
        <v/>
      </c>
      <c r="EP3" s="273" t="s">
        <v>174</v>
      </c>
      <c r="EQ3" s="273"/>
      <c r="ER3" s="273"/>
      <c r="ES3" s="15" t="str">
        <f>IF(ET3="","",SUM(ET3,ET5,ET6))</f>
        <v/>
      </c>
      <c r="ET3" s="16" t="str">
        <f>IF(ET9="","",SUM(ET9:ET208,EQ9:EQ208,ES9:ES208))</f>
        <v/>
      </c>
      <c r="EU3" s="273" t="s">
        <v>174</v>
      </c>
      <c r="EV3" s="273"/>
      <c r="EW3" s="273"/>
      <c r="EX3" s="15" t="str">
        <f>IF(EY3="","",SUM(EY3,EY5,EY6))</f>
        <v/>
      </c>
      <c r="EY3" s="16" t="str">
        <f>IF(EY9="","",SUM(EY9:EY208,EV9:EV208,EX9:EX208))</f>
        <v/>
      </c>
      <c r="EZ3" s="273" t="s">
        <v>174</v>
      </c>
      <c r="FA3" s="273"/>
      <c r="FB3" s="273"/>
      <c r="FC3" s="15" t="str">
        <f>IF(FD3="","",SUM(FD3,FD5,FD6))</f>
        <v/>
      </c>
      <c r="FD3" s="16" t="str">
        <f>IF(FD9="","",SUM(FD9:FD208,FA9:FA208,FC9:FC208))</f>
        <v/>
      </c>
      <c r="FE3" s="273" t="s">
        <v>174</v>
      </c>
      <c r="FF3" s="273"/>
      <c r="FG3" s="273"/>
      <c r="FH3" s="15" t="str">
        <f>IF(FI3="","",SUM(FI3,FI5,FI6))</f>
        <v/>
      </c>
      <c r="FI3" s="16" t="str">
        <f>IF(FI9="","",SUM(FI9:FI208,FF9:FF208,FH9:FH208))</f>
        <v/>
      </c>
      <c r="FJ3" s="273" t="s">
        <v>174</v>
      </c>
      <c r="FK3" s="273"/>
      <c r="FL3" s="273"/>
      <c r="FM3" s="15" t="str">
        <f>IF(FN3="","",SUM(FN3,FN5,FN6))</f>
        <v/>
      </c>
      <c r="FN3" s="16" t="str">
        <f>IF(FN9="","",SUM(FN9:FN208,FK9:FK208,FM9:FM208))</f>
        <v/>
      </c>
      <c r="FO3" s="273" t="s">
        <v>174</v>
      </c>
      <c r="FP3" s="273"/>
      <c r="FQ3" s="273"/>
      <c r="FR3" s="15" t="str">
        <f>IF(FS3="","",SUM(FS3,FS5,FS6))</f>
        <v/>
      </c>
      <c r="FS3" s="16" t="str">
        <f>IF(FS9="","",SUM(FS9:FS208,FP9:FP208,FR9:FR208))</f>
        <v/>
      </c>
      <c r="FT3" s="273" t="s">
        <v>174</v>
      </c>
      <c r="FU3" s="273"/>
      <c r="FV3" s="273"/>
      <c r="FW3" s="15" t="str">
        <f>IF(FX3="","",SUM(FX3,FX5,FX6))</f>
        <v/>
      </c>
      <c r="FX3" s="16" t="str">
        <f>IF(FX9="","",SUM(FX9:FX208,FU9:FU208,FW9:FW208))</f>
        <v/>
      </c>
      <c r="FY3" s="273" t="s">
        <v>174</v>
      </c>
      <c r="FZ3" s="273"/>
      <c r="GA3" s="273"/>
      <c r="GB3" s="15" t="str">
        <f>IF(GC3="","",SUM(GC3,GC5,GC6))</f>
        <v/>
      </c>
      <c r="GC3" s="16" t="str">
        <f>IF(GC9="","",SUM(GC9:GC208,FZ9:FZ208,GB9:GB208))</f>
        <v/>
      </c>
      <c r="GD3" s="273" t="s">
        <v>174</v>
      </c>
      <c r="GE3" s="273"/>
      <c r="GF3" s="273"/>
      <c r="GG3" s="15" t="str">
        <f>IF(GH3="","",SUM(GH3,GH5,GH6))</f>
        <v/>
      </c>
      <c r="GH3" s="16" t="str">
        <f>IF(GH9="","",SUM(GH9:GH208,GE9:GE208,GG9:GG208))</f>
        <v/>
      </c>
      <c r="GI3" s="273" t="s">
        <v>174</v>
      </c>
      <c r="GJ3" s="273"/>
      <c r="GK3" s="273"/>
      <c r="GL3" s="15" t="str">
        <f>IF(GM3="","",SUM(GM3,GM5,GM6))</f>
        <v/>
      </c>
      <c r="GM3" s="16" t="str">
        <f>IF(GM9="","",SUM(GM9:GM208,GJ9:GJ208,GL9:GL208))</f>
        <v/>
      </c>
      <c r="GN3" s="273" t="s">
        <v>174</v>
      </c>
      <c r="GO3" s="273"/>
      <c r="GP3" s="273"/>
      <c r="GQ3" s="15" t="str">
        <f>IF(GR3="","",SUM(GR3,GR5,GR6))</f>
        <v/>
      </c>
      <c r="GR3" s="16" t="str">
        <f>IF(GR9="","",SUM(GR9:GR208,GO9:GO208,GQ9:GQ208))</f>
        <v/>
      </c>
      <c r="GS3" s="273" t="s">
        <v>174</v>
      </c>
      <c r="GT3" s="273"/>
      <c r="GU3" s="273"/>
      <c r="GV3" s="15" t="str">
        <f>IF(GW3="","",SUM(GW3,GW5,GW6))</f>
        <v/>
      </c>
      <c r="GW3" s="16" t="str">
        <f>IF(GW9="","",SUM(GW9:GW208,GT9:GT208,GV9:GV208))</f>
        <v/>
      </c>
      <c r="GX3" s="273" t="s">
        <v>174</v>
      </c>
      <c r="GY3" s="273"/>
      <c r="GZ3" s="273"/>
      <c r="HA3" s="15" t="str">
        <f>IF(HB3="","",SUM(HB3,HB5,HB6))</f>
        <v/>
      </c>
      <c r="HB3" s="16" t="str">
        <f>IF(HB9="","",SUM(HB9:HB208,GY9:GY208,HA9:HA208))</f>
        <v/>
      </c>
      <c r="HC3" s="273" t="s">
        <v>174</v>
      </c>
      <c r="HD3" s="273"/>
      <c r="HE3" s="273"/>
      <c r="HF3" s="15" t="str">
        <f>IF(HG3="","",SUM(HG3,HG5,HG6))</f>
        <v/>
      </c>
      <c r="HG3" s="16" t="str">
        <f>IF(HG9="","",SUM(HG9:HG208,HD9:HD208,HF9:HF208))</f>
        <v/>
      </c>
      <c r="HH3" s="273" t="s">
        <v>174</v>
      </c>
      <c r="HI3" s="273"/>
      <c r="HJ3" s="273"/>
      <c r="HK3" s="15" t="str">
        <f>IF(HL3="","",SUM(HL3,HL5,HL6))</f>
        <v/>
      </c>
      <c r="HL3" s="16" t="str">
        <f>IF(HL9="","",SUM(HL9:HL208,HI9:HI208,HK9:HK208))</f>
        <v/>
      </c>
      <c r="HM3" s="273" t="s">
        <v>174</v>
      </c>
      <c r="HN3" s="273"/>
      <c r="HO3" s="273"/>
      <c r="HP3" s="15" t="str">
        <f>IF(HQ3="","",SUM(HQ3,HQ5,HQ6))</f>
        <v/>
      </c>
      <c r="HQ3" s="16" t="str">
        <f>IF(HQ9="","",SUM(HQ9:HQ208,HN9:HN208,HP9:HP208))</f>
        <v/>
      </c>
      <c r="HR3" s="273" t="s">
        <v>174</v>
      </c>
      <c r="HS3" s="273"/>
      <c r="HT3" s="273"/>
      <c r="HU3" s="15" t="str">
        <f>IF(HV3="","",SUM(HV3,HV5,HV6))</f>
        <v/>
      </c>
      <c r="HV3" s="16" t="str">
        <f>IF(HV9="","",SUM(HV9:HV208,HS9:HS208,HU9:HU208))</f>
        <v/>
      </c>
      <c r="HW3" s="273" t="s">
        <v>174</v>
      </c>
      <c r="HX3" s="273"/>
      <c r="HY3" s="273"/>
      <c r="HZ3" s="15" t="str">
        <f>IF(IA3="","",SUM(IA3,IA5,IA6))</f>
        <v/>
      </c>
      <c r="IA3" s="16" t="str">
        <f>IF(IA9="","",SUM(IA9:IA208,HX9:HX208,HZ9:HZ208))</f>
        <v/>
      </c>
      <c r="IB3" s="273" t="s">
        <v>174</v>
      </c>
      <c r="IC3" s="273"/>
      <c r="ID3" s="273"/>
      <c r="IE3" s="15" t="str">
        <f>IF(IF3="","",SUM(IF3,IF5,IF6))</f>
        <v/>
      </c>
      <c r="IF3" s="16" t="str">
        <f>IF(IF9="","",SUM(IF9:IF208,IC9:IC208,IE9:IE208))</f>
        <v/>
      </c>
      <c r="IG3" s="273" t="s">
        <v>174</v>
      </c>
      <c r="IH3" s="273"/>
      <c r="II3" s="273"/>
      <c r="IJ3" s="15" t="str">
        <f>IF(IK3="","",SUM(IK3,IK5,IK6))</f>
        <v/>
      </c>
      <c r="IK3" s="16" t="str">
        <f>IF(IK9="","",SUM(IK9:IK208,IH9:IH208,IJ9:IJ208))</f>
        <v/>
      </c>
      <c r="IL3" s="273" t="s">
        <v>174</v>
      </c>
      <c r="IM3" s="273"/>
      <c r="IN3" s="273"/>
      <c r="IO3" s="15" t="str">
        <f>IF(IP3="","",SUM(IP3,IP5,IP6))</f>
        <v/>
      </c>
      <c r="IP3" s="16" t="str">
        <f>IF(IP9="","",SUM(IP9:IP208,IM9:IM208,IO9:IO208))</f>
        <v/>
      </c>
    </row>
    <row r="4" spans="1:250" x14ac:dyDescent="0.25">
      <c r="A4" s="274" t="s">
        <v>175</v>
      </c>
      <c r="B4" s="275"/>
      <c r="C4" s="276"/>
      <c r="D4" s="117" t="s">
        <v>178</v>
      </c>
      <c r="F4" s="274" t="s">
        <v>175</v>
      </c>
      <c r="G4" s="275"/>
      <c r="H4" s="276"/>
      <c r="I4" s="117" t="s">
        <v>179</v>
      </c>
      <c r="K4" s="274" t="s">
        <v>175</v>
      </c>
      <c r="L4" s="275"/>
      <c r="M4" s="276"/>
      <c r="N4" s="117" t="s">
        <v>179</v>
      </c>
      <c r="P4" s="274" t="s">
        <v>175</v>
      </c>
      <c r="Q4" s="275"/>
      <c r="R4" s="276"/>
      <c r="S4" s="117" t="s">
        <v>179</v>
      </c>
      <c r="U4" s="274" t="s">
        <v>175</v>
      </c>
      <c r="V4" s="275"/>
      <c r="W4" s="276"/>
      <c r="X4" s="117" t="s">
        <v>179</v>
      </c>
      <c r="Z4" s="274" t="s">
        <v>175</v>
      </c>
      <c r="AA4" s="275"/>
      <c r="AB4" s="276"/>
      <c r="AC4" s="117"/>
      <c r="AE4" s="274" t="s">
        <v>175</v>
      </c>
      <c r="AF4" s="275"/>
      <c r="AG4" s="276"/>
      <c r="AH4" s="117"/>
      <c r="AJ4" s="274" t="s">
        <v>175</v>
      </c>
      <c r="AK4" s="275"/>
      <c r="AL4" s="276"/>
      <c r="AM4" s="117"/>
      <c r="AO4" s="274" t="s">
        <v>175</v>
      </c>
      <c r="AP4" s="275"/>
      <c r="AQ4" s="276"/>
      <c r="AR4" s="117"/>
      <c r="AT4" s="274" t="s">
        <v>175</v>
      </c>
      <c r="AU4" s="275"/>
      <c r="AV4" s="276"/>
      <c r="AW4" s="117"/>
      <c r="AY4" s="274" t="s">
        <v>175</v>
      </c>
      <c r="AZ4" s="275"/>
      <c r="BA4" s="276"/>
      <c r="BB4" s="117"/>
      <c r="BD4" s="274" t="s">
        <v>175</v>
      </c>
      <c r="BE4" s="275"/>
      <c r="BF4" s="276"/>
      <c r="BG4" s="117"/>
      <c r="BI4" s="274" t="s">
        <v>175</v>
      </c>
      <c r="BJ4" s="275"/>
      <c r="BK4" s="276"/>
      <c r="BL4" s="117"/>
      <c r="BN4" s="274" t="s">
        <v>175</v>
      </c>
      <c r="BO4" s="275"/>
      <c r="BP4" s="276"/>
      <c r="BQ4" s="117"/>
      <c r="BS4" s="274" t="s">
        <v>175</v>
      </c>
      <c r="BT4" s="275"/>
      <c r="BU4" s="276"/>
      <c r="BV4" s="117"/>
      <c r="BX4" s="274" t="s">
        <v>175</v>
      </c>
      <c r="BY4" s="275"/>
      <c r="BZ4" s="276"/>
      <c r="CA4" s="117"/>
      <c r="CC4" s="274" t="s">
        <v>175</v>
      </c>
      <c r="CD4" s="275"/>
      <c r="CE4" s="276"/>
      <c r="CF4" s="117"/>
      <c r="CH4" s="274" t="s">
        <v>175</v>
      </c>
      <c r="CI4" s="275"/>
      <c r="CJ4" s="276"/>
      <c r="CK4" s="117"/>
      <c r="CM4" s="274" t="s">
        <v>175</v>
      </c>
      <c r="CN4" s="275"/>
      <c r="CO4" s="276"/>
      <c r="CP4" s="117"/>
      <c r="CR4" s="274" t="s">
        <v>175</v>
      </c>
      <c r="CS4" s="275"/>
      <c r="CT4" s="276"/>
      <c r="CU4" s="117"/>
      <c r="CW4" s="274" t="s">
        <v>175</v>
      </c>
      <c r="CX4" s="275"/>
      <c r="CY4" s="276"/>
      <c r="CZ4" s="117"/>
      <c r="DB4" s="274" t="s">
        <v>175</v>
      </c>
      <c r="DC4" s="275"/>
      <c r="DD4" s="276"/>
      <c r="DE4" s="117"/>
      <c r="DG4" s="274" t="s">
        <v>175</v>
      </c>
      <c r="DH4" s="275"/>
      <c r="DI4" s="276"/>
      <c r="DJ4" s="117"/>
      <c r="DL4" s="274" t="s">
        <v>175</v>
      </c>
      <c r="DM4" s="275"/>
      <c r="DN4" s="276"/>
      <c r="DO4" s="117"/>
      <c r="DQ4" s="274" t="s">
        <v>175</v>
      </c>
      <c r="DR4" s="275"/>
      <c r="DS4" s="276"/>
      <c r="DT4" s="117"/>
      <c r="DV4" s="274" t="s">
        <v>175</v>
      </c>
      <c r="DW4" s="275"/>
      <c r="DX4" s="276"/>
      <c r="DY4" s="117"/>
      <c r="EA4" s="274" t="s">
        <v>175</v>
      </c>
      <c r="EB4" s="275"/>
      <c r="EC4" s="276"/>
      <c r="ED4" s="117"/>
      <c r="EF4" s="274" t="s">
        <v>175</v>
      </c>
      <c r="EG4" s="275"/>
      <c r="EH4" s="276"/>
      <c r="EI4" s="117"/>
      <c r="EK4" s="274" t="s">
        <v>175</v>
      </c>
      <c r="EL4" s="275"/>
      <c r="EM4" s="276"/>
      <c r="EN4" s="117"/>
      <c r="EP4" s="274" t="s">
        <v>175</v>
      </c>
      <c r="EQ4" s="275"/>
      <c r="ER4" s="276"/>
      <c r="ES4" s="117"/>
      <c r="EU4" s="274" t="s">
        <v>175</v>
      </c>
      <c r="EV4" s="275"/>
      <c r="EW4" s="276"/>
      <c r="EX4" s="117"/>
      <c r="EZ4" s="274" t="s">
        <v>175</v>
      </c>
      <c r="FA4" s="275"/>
      <c r="FB4" s="276"/>
      <c r="FC4" s="117"/>
      <c r="FE4" s="274" t="s">
        <v>175</v>
      </c>
      <c r="FF4" s="275"/>
      <c r="FG4" s="276"/>
      <c r="FH4" s="117"/>
      <c r="FJ4" s="274" t="s">
        <v>175</v>
      </c>
      <c r="FK4" s="275"/>
      <c r="FL4" s="276"/>
      <c r="FM4" s="117"/>
      <c r="FO4" s="274" t="s">
        <v>175</v>
      </c>
      <c r="FP4" s="275"/>
      <c r="FQ4" s="276"/>
      <c r="FR4" s="117"/>
      <c r="FT4" s="274" t="s">
        <v>175</v>
      </c>
      <c r="FU4" s="275"/>
      <c r="FV4" s="276"/>
      <c r="FW4" s="117"/>
      <c r="FY4" s="274" t="s">
        <v>175</v>
      </c>
      <c r="FZ4" s="275"/>
      <c r="GA4" s="276"/>
      <c r="GB4" s="117"/>
      <c r="GD4" s="274" t="s">
        <v>175</v>
      </c>
      <c r="GE4" s="275"/>
      <c r="GF4" s="276"/>
      <c r="GG4" s="117"/>
      <c r="GI4" s="274" t="s">
        <v>175</v>
      </c>
      <c r="GJ4" s="275"/>
      <c r="GK4" s="276"/>
      <c r="GL4" s="117"/>
      <c r="GN4" s="274" t="s">
        <v>175</v>
      </c>
      <c r="GO4" s="275"/>
      <c r="GP4" s="276"/>
      <c r="GQ4" s="117"/>
      <c r="GS4" s="274" t="s">
        <v>175</v>
      </c>
      <c r="GT4" s="275"/>
      <c r="GU4" s="276"/>
      <c r="GV4" s="117"/>
      <c r="GX4" s="274" t="s">
        <v>175</v>
      </c>
      <c r="GY4" s="275"/>
      <c r="GZ4" s="276"/>
      <c r="HA4" s="117"/>
      <c r="HC4" s="274" t="s">
        <v>175</v>
      </c>
      <c r="HD4" s="275"/>
      <c r="HE4" s="276"/>
      <c r="HF4" s="117"/>
      <c r="HH4" s="274" t="s">
        <v>175</v>
      </c>
      <c r="HI4" s="275"/>
      <c r="HJ4" s="276"/>
      <c r="HK4" s="117"/>
      <c r="HM4" s="274" t="s">
        <v>175</v>
      </c>
      <c r="HN4" s="275"/>
      <c r="HO4" s="276"/>
      <c r="HP4" s="117"/>
      <c r="HR4" s="274" t="s">
        <v>175</v>
      </c>
      <c r="HS4" s="275"/>
      <c r="HT4" s="276"/>
      <c r="HU4" s="117"/>
      <c r="HW4" s="274" t="s">
        <v>175</v>
      </c>
      <c r="HX4" s="275"/>
      <c r="HY4" s="276"/>
      <c r="HZ4" s="117"/>
      <c r="IB4" s="274" t="s">
        <v>175</v>
      </c>
      <c r="IC4" s="275"/>
      <c r="ID4" s="276"/>
      <c r="IE4" s="117"/>
      <c r="IG4" s="274" t="s">
        <v>175</v>
      </c>
      <c r="IH4" s="275"/>
      <c r="II4" s="276"/>
      <c r="IJ4" s="117"/>
      <c r="IL4" s="274" t="s">
        <v>175</v>
      </c>
      <c r="IM4" s="275"/>
      <c r="IN4" s="276"/>
      <c r="IO4" s="117"/>
    </row>
    <row r="5" spans="1:250" x14ac:dyDescent="0.25">
      <c r="A5" s="274" t="s">
        <v>176</v>
      </c>
      <c r="B5" s="275"/>
      <c r="C5" s="276"/>
      <c r="D5" s="117" t="s">
        <v>178</v>
      </c>
      <c r="E5" s="16" t="str">
        <f>IF(D4="N","0",IF(D5="Y",E7/2,"0"))</f>
        <v>0</v>
      </c>
      <c r="F5" s="274" t="s">
        <v>176</v>
      </c>
      <c r="G5" s="275"/>
      <c r="H5" s="276"/>
      <c r="I5" s="117" t="s">
        <v>178</v>
      </c>
      <c r="J5" s="16" t="str">
        <f>IF(I4="N","0",IF(I5="Y",J7/2,"0"))</f>
        <v>0</v>
      </c>
      <c r="K5" s="274" t="s">
        <v>176</v>
      </c>
      <c r="L5" s="275"/>
      <c r="M5" s="276"/>
      <c r="N5" s="117" t="s">
        <v>178</v>
      </c>
      <c r="O5" s="16" t="str">
        <f>IF(N4="N","0",IF(N5="Y",O7/2,"0"))</f>
        <v>0</v>
      </c>
      <c r="P5" s="274" t="s">
        <v>176</v>
      </c>
      <c r="Q5" s="275"/>
      <c r="R5" s="276"/>
      <c r="S5" s="117" t="s">
        <v>179</v>
      </c>
      <c r="T5" s="16">
        <f>IF(S4="N","0",IF(S5="Y",T7/2,"0"))</f>
        <v>25</v>
      </c>
      <c r="U5" s="274" t="s">
        <v>176</v>
      </c>
      <c r="V5" s="275"/>
      <c r="W5" s="276"/>
      <c r="X5" s="117" t="s">
        <v>179</v>
      </c>
      <c r="Y5" s="16">
        <f>IF(X4="N","0",IF(X5="Y",Y7/2,"0"))</f>
        <v>25</v>
      </c>
      <c r="Z5" s="274" t="s">
        <v>176</v>
      </c>
      <c r="AA5" s="275"/>
      <c r="AB5" s="276"/>
      <c r="AC5" s="117"/>
      <c r="AD5" s="16" t="str">
        <f>IF(AC4="N","0",IF(AC5="Y",AD7/2,"0"))</f>
        <v>0</v>
      </c>
      <c r="AE5" s="274" t="s">
        <v>176</v>
      </c>
      <c r="AF5" s="275"/>
      <c r="AG5" s="276"/>
      <c r="AH5" s="117"/>
      <c r="AI5" s="16" t="str">
        <f>IF(AH4="N","0",IF(AH5="Y",AI7/2,"0"))</f>
        <v>0</v>
      </c>
      <c r="AJ5" s="274" t="s">
        <v>176</v>
      </c>
      <c r="AK5" s="275"/>
      <c r="AL5" s="276"/>
      <c r="AM5" s="117"/>
      <c r="AN5" s="16" t="str">
        <f>IF(AM4="N","0",IF(AM5="Y",AN7/2,"0"))</f>
        <v>0</v>
      </c>
      <c r="AO5" s="274" t="s">
        <v>176</v>
      </c>
      <c r="AP5" s="275"/>
      <c r="AQ5" s="276"/>
      <c r="AR5" s="117"/>
      <c r="AS5" s="16" t="str">
        <f>IF(AR4="N","0",IF(AR5="Y",AS7/2,"0"))</f>
        <v>0</v>
      </c>
      <c r="AT5" s="274" t="s">
        <v>176</v>
      </c>
      <c r="AU5" s="275"/>
      <c r="AV5" s="276"/>
      <c r="AW5" s="117"/>
      <c r="AX5" s="16" t="str">
        <f>IF(AW4="N","0",IF(AW5="Y",AX7/2,"0"))</f>
        <v>0</v>
      </c>
      <c r="AY5" s="274" t="s">
        <v>176</v>
      </c>
      <c r="AZ5" s="275"/>
      <c r="BA5" s="276"/>
      <c r="BB5" s="117"/>
      <c r="BC5" s="16" t="str">
        <f>IF(BB4="N","0",IF(BB5="Y",BC7/2,"0"))</f>
        <v>0</v>
      </c>
      <c r="BD5" s="274" t="s">
        <v>176</v>
      </c>
      <c r="BE5" s="275"/>
      <c r="BF5" s="276"/>
      <c r="BG5" s="117"/>
      <c r="BH5" s="16" t="str">
        <f>IF(BG4="N","0",IF(BG5="Y",BH7/2,"0"))</f>
        <v>0</v>
      </c>
      <c r="BI5" s="274" t="s">
        <v>176</v>
      </c>
      <c r="BJ5" s="275"/>
      <c r="BK5" s="276"/>
      <c r="BL5" s="117"/>
      <c r="BM5" s="16" t="str">
        <f>IF(BL4="N","0",IF(BL5="Y",BM7/2,"0"))</f>
        <v>0</v>
      </c>
      <c r="BN5" s="274" t="s">
        <v>176</v>
      </c>
      <c r="BO5" s="275"/>
      <c r="BP5" s="276"/>
      <c r="BQ5" s="117"/>
      <c r="BR5" s="16" t="str">
        <f>IF(BQ4="N","0",IF(BQ5="Y",BR7/2,"0"))</f>
        <v>0</v>
      </c>
      <c r="BS5" s="274" t="s">
        <v>176</v>
      </c>
      <c r="BT5" s="275"/>
      <c r="BU5" s="276"/>
      <c r="BV5" s="117"/>
      <c r="BW5" s="16" t="str">
        <f>IF(BV4="N","0",IF(BV5="Y",BW7/2,"0"))</f>
        <v>0</v>
      </c>
      <c r="BX5" s="274" t="s">
        <v>176</v>
      </c>
      <c r="BY5" s="275"/>
      <c r="BZ5" s="276"/>
      <c r="CA5" s="117"/>
      <c r="CB5" s="16" t="str">
        <f>IF(CA4="N","0",IF(CA5="Y",CB7/2,"0"))</f>
        <v>0</v>
      </c>
      <c r="CC5" s="274" t="s">
        <v>176</v>
      </c>
      <c r="CD5" s="275"/>
      <c r="CE5" s="276"/>
      <c r="CF5" s="117"/>
      <c r="CG5" s="16" t="str">
        <f>IF(CF4="N","0",IF(CF5="Y",CG7/2,"0"))</f>
        <v>0</v>
      </c>
      <c r="CH5" s="274" t="s">
        <v>176</v>
      </c>
      <c r="CI5" s="275"/>
      <c r="CJ5" s="276"/>
      <c r="CK5" s="117"/>
      <c r="CL5" s="16" t="str">
        <f>IF(CK4="N","0",IF(CK5="Y",CL7/2,"0"))</f>
        <v>0</v>
      </c>
      <c r="CM5" s="274" t="s">
        <v>176</v>
      </c>
      <c r="CN5" s="275"/>
      <c r="CO5" s="276"/>
      <c r="CP5" s="117"/>
      <c r="CQ5" s="16" t="str">
        <f>IF(CP4="N","0",IF(CP5="Y",CQ7/2,"0"))</f>
        <v>0</v>
      </c>
      <c r="CR5" s="274" t="s">
        <v>176</v>
      </c>
      <c r="CS5" s="275"/>
      <c r="CT5" s="276"/>
      <c r="CU5" s="117"/>
      <c r="CV5" s="16" t="str">
        <f>IF(CU4="N","0",IF(CU5="Y",CV7/2,"0"))</f>
        <v>0</v>
      </c>
      <c r="CW5" s="274" t="s">
        <v>176</v>
      </c>
      <c r="CX5" s="275"/>
      <c r="CY5" s="276"/>
      <c r="CZ5" s="117"/>
      <c r="DA5" s="16" t="str">
        <f>IF(CZ4="N","0",IF(CZ5="Y",DA7/2,"0"))</f>
        <v>0</v>
      </c>
      <c r="DB5" s="274" t="s">
        <v>176</v>
      </c>
      <c r="DC5" s="275"/>
      <c r="DD5" s="276"/>
      <c r="DE5" s="117"/>
      <c r="DF5" s="16" t="str">
        <f>IF(DE4="N","0",IF(DE5="Y",DF7/2,"0"))</f>
        <v>0</v>
      </c>
      <c r="DG5" s="274" t="s">
        <v>176</v>
      </c>
      <c r="DH5" s="275"/>
      <c r="DI5" s="276"/>
      <c r="DJ5" s="117"/>
      <c r="DK5" s="16" t="str">
        <f>IF(DJ4="N","0",IF(DJ5="Y",DK7/2,"0"))</f>
        <v>0</v>
      </c>
      <c r="DL5" s="274" t="s">
        <v>176</v>
      </c>
      <c r="DM5" s="275"/>
      <c r="DN5" s="276"/>
      <c r="DO5" s="117"/>
      <c r="DP5" s="16" t="str">
        <f>IF(DO4="N","0",IF(DO5="Y",DP7/2,"0"))</f>
        <v>0</v>
      </c>
      <c r="DQ5" s="274" t="s">
        <v>176</v>
      </c>
      <c r="DR5" s="275"/>
      <c r="DS5" s="276"/>
      <c r="DT5" s="117"/>
      <c r="DU5" s="16" t="str">
        <f>IF(DT4="N","0",IF(DT5="Y",DU7/2,"0"))</f>
        <v>0</v>
      </c>
      <c r="DV5" s="274" t="s">
        <v>176</v>
      </c>
      <c r="DW5" s="275"/>
      <c r="DX5" s="276"/>
      <c r="DY5" s="117"/>
      <c r="DZ5" s="16" t="str">
        <f>IF(DY4="N","0",IF(DY5="Y",DZ7/2,"0"))</f>
        <v>0</v>
      </c>
      <c r="EA5" s="274" t="s">
        <v>176</v>
      </c>
      <c r="EB5" s="275"/>
      <c r="EC5" s="276"/>
      <c r="ED5" s="117"/>
      <c r="EE5" s="16" t="str">
        <f>IF(ED4="N","0",IF(ED5="Y",EE7/2,"0"))</f>
        <v>0</v>
      </c>
      <c r="EF5" s="274" t="s">
        <v>176</v>
      </c>
      <c r="EG5" s="275"/>
      <c r="EH5" s="276"/>
      <c r="EI5" s="117"/>
      <c r="EJ5" s="16" t="str">
        <f>IF(EI4="N","0",IF(EI5="Y",EJ7/2,"0"))</f>
        <v>0</v>
      </c>
      <c r="EK5" s="274" t="s">
        <v>176</v>
      </c>
      <c r="EL5" s="275"/>
      <c r="EM5" s="276"/>
      <c r="EN5" s="117"/>
      <c r="EO5" s="16" t="str">
        <f>IF(EN4="N","0",IF(EN5="Y",EO7/2,"0"))</f>
        <v>0</v>
      </c>
      <c r="EP5" s="274" t="s">
        <v>176</v>
      </c>
      <c r="EQ5" s="275"/>
      <c r="ER5" s="276"/>
      <c r="ES5" s="117"/>
      <c r="ET5" s="16" t="str">
        <f>IF(ES4="N","0",IF(ES5="Y",ET7/2,"0"))</f>
        <v>0</v>
      </c>
      <c r="EU5" s="274" t="s">
        <v>176</v>
      </c>
      <c r="EV5" s="275"/>
      <c r="EW5" s="276"/>
      <c r="EX5" s="117"/>
      <c r="EY5" s="16" t="str">
        <f>IF(EX4="N","0",IF(EX5="Y",EY7/2,"0"))</f>
        <v>0</v>
      </c>
      <c r="EZ5" s="274" t="s">
        <v>176</v>
      </c>
      <c r="FA5" s="275"/>
      <c r="FB5" s="276"/>
      <c r="FC5" s="117"/>
      <c r="FD5" s="16" t="str">
        <f>IF(FC4="N","0",IF(FC5="Y",FD7/2,"0"))</f>
        <v>0</v>
      </c>
      <c r="FE5" s="274" t="s">
        <v>176</v>
      </c>
      <c r="FF5" s="275"/>
      <c r="FG5" s="276"/>
      <c r="FH5" s="117"/>
      <c r="FI5" s="16" t="str">
        <f>IF(FH4="N","0",IF(FH5="Y",FI7/2,"0"))</f>
        <v>0</v>
      </c>
      <c r="FJ5" s="274" t="s">
        <v>176</v>
      </c>
      <c r="FK5" s="275"/>
      <c r="FL5" s="276"/>
      <c r="FM5" s="117"/>
      <c r="FN5" s="16" t="str">
        <f>IF(FM4="N","0",IF(FM5="Y",FN7/2,"0"))</f>
        <v>0</v>
      </c>
      <c r="FO5" s="274" t="s">
        <v>176</v>
      </c>
      <c r="FP5" s="275"/>
      <c r="FQ5" s="276"/>
      <c r="FR5" s="117"/>
      <c r="FS5" s="16" t="str">
        <f>IF(FR4="N","0",IF(FR5="Y",FS7/2,"0"))</f>
        <v>0</v>
      </c>
      <c r="FT5" s="274" t="s">
        <v>176</v>
      </c>
      <c r="FU5" s="275"/>
      <c r="FV5" s="276"/>
      <c r="FW5" s="117"/>
      <c r="FX5" s="16" t="str">
        <f>IF(FW4="N","0",IF(FW5="Y",FX7/2,"0"))</f>
        <v>0</v>
      </c>
      <c r="FY5" s="274" t="s">
        <v>176</v>
      </c>
      <c r="FZ5" s="275"/>
      <c r="GA5" s="276"/>
      <c r="GB5" s="117"/>
      <c r="GC5" s="16" t="str">
        <f>IF(GB4="N","0",IF(GB5="Y",GC7/2,"0"))</f>
        <v>0</v>
      </c>
      <c r="GD5" s="274" t="s">
        <v>176</v>
      </c>
      <c r="GE5" s="275"/>
      <c r="GF5" s="276"/>
      <c r="GG5" s="117"/>
      <c r="GH5" s="16" t="str">
        <f>IF(GG4="N","0",IF(GG5="Y",GH7/2,"0"))</f>
        <v>0</v>
      </c>
      <c r="GI5" s="274" t="s">
        <v>176</v>
      </c>
      <c r="GJ5" s="275"/>
      <c r="GK5" s="276"/>
      <c r="GL5" s="117"/>
      <c r="GM5" s="16" t="str">
        <f>IF(GL4="N","0",IF(GL5="Y",GM7/2,"0"))</f>
        <v>0</v>
      </c>
      <c r="GN5" s="274" t="s">
        <v>176</v>
      </c>
      <c r="GO5" s="275"/>
      <c r="GP5" s="276"/>
      <c r="GQ5" s="117"/>
      <c r="GR5" s="16" t="str">
        <f>IF(GQ4="N","0",IF(GQ5="Y",GR7/2,"0"))</f>
        <v>0</v>
      </c>
      <c r="GS5" s="274" t="s">
        <v>176</v>
      </c>
      <c r="GT5" s="275"/>
      <c r="GU5" s="276"/>
      <c r="GV5" s="117"/>
      <c r="GW5" s="16" t="str">
        <f>IF(GV4="N","0",IF(GV5="Y",GW7/2,"0"))</f>
        <v>0</v>
      </c>
      <c r="GX5" s="274" t="s">
        <v>176</v>
      </c>
      <c r="GY5" s="275"/>
      <c r="GZ5" s="276"/>
      <c r="HA5" s="117"/>
      <c r="HB5" s="16" t="str">
        <f>IF(HA4="N","0",IF(HA5="Y",HB7/2,"0"))</f>
        <v>0</v>
      </c>
      <c r="HC5" s="274" t="s">
        <v>176</v>
      </c>
      <c r="HD5" s="275"/>
      <c r="HE5" s="276"/>
      <c r="HF5" s="117"/>
      <c r="HG5" s="16" t="str">
        <f>IF(HF4="N","0",IF(HF5="Y",HG7/2,"0"))</f>
        <v>0</v>
      </c>
      <c r="HH5" s="274" t="s">
        <v>176</v>
      </c>
      <c r="HI5" s="275"/>
      <c r="HJ5" s="276"/>
      <c r="HK5" s="117"/>
      <c r="HL5" s="16" t="str">
        <f>IF(HK4="N","0",IF(HK5="Y",HL7/2,"0"))</f>
        <v>0</v>
      </c>
      <c r="HM5" s="274" t="s">
        <v>176</v>
      </c>
      <c r="HN5" s="275"/>
      <c r="HO5" s="276"/>
      <c r="HP5" s="117"/>
      <c r="HQ5" s="16" t="str">
        <f>IF(HP4="N","0",IF(HP5="Y",HQ7/2,"0"))</f>
        <v>0</v>
      </c>
      <c r="HR5" s="274" t="s">
        <v>176</v>
      </c>
      <c r="HS5" s="275"/>
      <c r="HT5" s="276"/>
      <c r="HU5" s="117"/>
      <c r="HV5" s="16" t="str">
        <f>IF(HU4="N","0",IF(HU5="Y",HV7/2,"0"))</f>
        <v>0</v>
      </c>
      <c r="HW5" s="274" t="s">
        <v>176</v>
      </c>
      <c r="HX5" s="275"/>
      <c r="HY5" s="276"/>
      <c r="HZ5" s="117"/>
      <c r="IA5" s="16" t="str">
        <f>IF(HZ4="N","0",IF(HZ5="Y",IA7/2,"0"))</f>
        <v>0</v>
      </c>
      <c r="IB5" s="274" t="s">
        <v>176</v>
      </c>
      <c r="IC5" s="275"/>
      <c r="ID5" s="276"/>
      <c r="IE5" s="117"/>
      <c r="IF5" s="16" t="str">
        <f>IF(IE4="N","0",IF(IE5="Y",IF7/2,"0"))</f>
        <v>0</v>
      </c>
      <c r="IG5" s="274" t="s">
        <v>176</v>
      </c>
      <c r="IH5" s="275"/>
      <c r="II5" s="276"/>
      <c r="IJ5" s="117"/>
      <c r="IK5" s="16" t="str">
        <f>IF(IJ4="N","0",IF(IJ5="Y",IK7/2,"0"))</f>
        <v>0</v>
      </c>
      <c r="IL5" s="274" t="s">
        <v>176</v>
      </c>
      <c r="IM5" s="275"/>
      <c r="IN5" s="276"/>
      <c r="IO5" s="117"/>
      <c r="IP5" s="16" t="str">
        <f>IF(IO4="N","0",IF(IO5="Y",IP7/2,"0"))</f>
        <v>0</v>
      </c>
    </row>
    <row r="6" spans="1:250" x14ac:dyDescent="0.25">
      <c r="A6" s="274" t="s">
        <v>177</v>
      </c>
      <c r="B6" s="275"/>
      <c r="C6" s="276"/>
      <c r="D6" s="117" t="s">
        <v>179</v>
      </c>
      <c r="E6" s="16" t="str">
        <f>IF(D4="N","0",IF(D6="N",E7/2,"0"))</f>
        <v>0</v>
      </c>
      <c r="F6" s="274" t="s">
        <v>177</v>
      </c>
      <c r="G6" s="275"/>
      <c r="H6" s="276"/>
      <c r="I6" s="117" t="s">
        <v>178</v>
      </c>
      <c r="J6" s="16">
        <f>IF(I4="N","0",IF(I6="N",J7/2,"0"))</f>
        <v>25</v>
      </c>
      <c r="K6" s="274" t="s">
        <v>177</v>
      </c>
      <c r="L6" s="275"/>
      <c r="M6" s="276"/>
      <c r="N6" s="117" t="s">
        <v>178</v>
      </c>
      <c r="O6" s="16">
        <f>IF(N4="N","0",IF(N6="N",O7/2,"0"))</f>
        <v>25</v>
      </c>
      <c r="P6" s="274" t="s">
        <v>177</v>
      </c>
      <c r="Q6" s="275"/>
      <c r="R6" s="276"/>
      <c r="S6" s="117" t="s">
        <v>178</v>
      </c>
      <c r="T6" s="16">
        <f>IF(S4="N","0",IF(S6="N",T7/2,"0"))</f>
        <v>25</v>
      </c>
      <c r="U6" s="274" t="s">
        <v>177</v>
      </c>
      <c r="V6" s="275"/>
      <c r="W6" s="276"/>
      <c r="X6" s="117" t="s">
        <v>178</v>
      </c>
      <c r="Y6" s="16">
        <f>IF(X4="N","0",IF(X6="N",Y7/2,"0"))</f>
        <v>25</v>
      </c>
      <c r="Z6" s="274" t="s">
        <v>177</v>
      </c>
      <c r="AA6" s="275"/>
      <c r="AB6" s="276"/>
      <c r="AC6" s="117" t="s">
        <v>178</v>
      </c>
      <c r="AD6" s="16">
        <f>IF(AC4="N","0",IF(AC6="N",AD7/2,"0"))</f>
        <v>0</v>
      </c>
      <c r="AE6" s="274" t="s">
        <v>177</v>
      </c>
      <c r="AF6" s="275"/>
      <c r="AG6" s="276"/>
      <c r="AH6" s="117" t="s">
        <v>178</v>
      </c>
      <c r="AI6" s="16">
        <f>IF(AH4="N","0",IF(AH6="N",AI7/2,"0"))</f>
        <v>0</v>
      </c>
      <c r="AJ6" s="274" t="s">
        <v>177</v>
      </c>
      <c r="AK6" s="275"/>
      <c r="AL6" s="276"/>
      <c r="AM6" s="117" t="s">
        <v>178</v>
      </c>
      <c r="AN6" s="16">
        <f>IF(AM4="N","0",IF(AM6="N",AN7/2,"0"))</f>
        <v>0</v>
      </c>
      <c r="AO6" s="274" t="s">
        <v>177</v>
      </c>
      <c r="AP6" s="275"/>
      <c r="AQ6" s="276"/>
      <c r="AR6" s="117" t="s">
        <v>178</v>
      </c>
      <c r="AS6" s="16">
        <f>IF(AR4="N","0",IF(AR6="N",AS7/2,"0"))</f>
        <v>0</v>
      </c>
      <c r="AT6" s="274" t="s">
        <v>177</v>
      </c>
      <c r="AU6" s="275"/>
      <c r="AV6" s="276"/>
      <c r="AW6" s="117" t="s">
        <v>178</v>
      </c>
      <c r="AX6" s="16">
        <f>IF(AW4="N","0",IF(AW6="N",AX7/2,"0"))</f>
        <v>0</v>
      </c>
      <c r="AY6" s="274" t="s">
        <v>177</v>
      </c>
      <c r="AZ6" s="275"/>
      <c r="BA6" s="276"/>
      <c r="BB6" s="117" t="s">
        <v>178</v>
      </c>
      <c r="BC6" s="16">
        <f>IF(BB4="N","0",IF(BB6="N",BC7/2,"0"))</f>
        <v>0</v>
      </c>
      <c r="BD6" s="274" t="s">
        <v>177</v>
      </c>
      <c r="BE6" s="275"/>
      <c r="BF6" s="276"/>
      <c r="BG6" s="117" t="s">
        <v>178</v>
      </c>
      <c r="BH6" s="16">
        <f>IF(BG4="N","0",IF(BG6="N",BH7/2,"0"))</f>
        <v>0</v>
      </c>
      <c r="BI6" s="274" t="s">
        <v>177</v>
      </c>
      <c r="BJ6" s="275"/>
      <c r="BK6" s="276"/>
      <c r="BL6" s="117" t="s">
        <v>178</v>
      </c>
      <c r="BM6" s="16">
        <f>IF(BL4="N","0",IF(BL6="N",BM7/2,"0"))</f>
        <v>0</v>
      </c>
      <c r="BN6" s="274" t="s">
        <v>177</v>
      </c>
      <c r="BO6" s="275"/>
      <c r="BP6" s="276"/>
      <c r="BQ6" s="117" t="s">
        <v>178</v>
      </c>
      <c r="BR6" s="16">
        <f>IF(BQ4="N","0",IF(BQ6="N",BR7/2,"0"))</f>
        <v>0</v>
      </c>
      <c r="BS6" s="274" t="s">
        <v>177</v>
      </c>
      <c r="BT6" s="275"/>
      <c r="BU6" s="276"/>
      <c r="BV6" s="117" t="s">
        <v>178</v>
      </c>
      <c r="BW6" s="16">
        <f>IF(BV4="N","0",IF(BV6="N",BW7/2,"0"))</f>
        <v>0</v>
      </c>
      <c r="BX6" s="274" t="s">
        <v>177</v>
      </c>
      <c r="BY6" s="275"/>
      <c r="BZ6" s="276"/>
      <c r="CA6" s="117" t="s">
        <v>178</v>
      </c>
      <c r="CB6" s="16">
        <f>IF(CA4="N","0",IF(CA6="N",CB7/2,"0"))</f>
        <v>0</v>
      </c>
      <c r="CC6" s="274" t="s">
        <v>177</v>
      </c>
      <c r="CD6" s="275"/>
      <c r="CE6" s="276"/>
      <c r="CF6" s="117" t="s">
        <v>178</v>
      </c>
      <c r="CG6" s="16">
        <f>IF(CF4="N","0",IF(CF6="N",CG7/2,"0"))</f>
        <v>0</v>
      </c>
      <c r="CH6" s="274" t="s">
        <v>177</v>
      </c>
      <c r="CI6" s="275"/>
      <c r="CJ6" s="276"/>
      <c r="CK6" s="117" t="s">
        <v>178</v>
      </c>
      <c r="CL6" s="16">
        <f>IF(CK4="N","0",IF(CK6="N",CL7/2,"0"))</f>
        <v>0</v>
      </c>
      <c r="CM6" s="274" t="s">
        <v>177</v>
      </c>
      <c r="CN6" s="275"/>
      <c r="CO6" s="276"/>
      <c r="CP6" s="117" t="s">
        <v>179</v>
      </c>
      <c r="CQ6" s="16" t="str">
        <f>IF(CP4="N","0",IF(CP6="N",CQ7/2,"0"))</f>
        <v>0</v>
      </c>
      <c r="CR6" s="274" t="s">
        <v>177</v>
      </c>
      <c r="CS6" s="275"/>
      <c r="CT6" s="276"/>
      <c r="CU6" s="117" t="s">
        <v>178</v>
      </c>
      <c r="CV6" s="16">
        <f>IF(CU4="N","0",IF(CU6="N",CV7/2,"0"))</f>
        <v>0</v>
      </c>
      <c r="CW6" s="274" t="s">
        <v>177</v>
      </c>
      <c r="CX6" s="275"/>
      <c r="CY6" s="276"/>
      <c r="CZ6" s="117" t="s">
        <v>178</v>
      </c>
      <c r="DA6" s="16">
        <f>IF(CZ4="N","0",IF(CZ6="N",DA7/2,"0"))</f>
        <v>0</v>
      </c>
      <c r="DB6" s="274" t="s">
        <v>177</v>
      </c>
      <c r="DC6" s="275"/>
      <c r="DD6" s="276"/>
      <c r="DE6" s="117" t="s">
        <v>179</v>
      </c>
      <c r="DF6" s="16" t="str">
        <f>IF(DE4="N","0",IF(DE6="N",DF7/2,"0"))</f>
        <v>0</v>
      </c>
      <c r="DG6" s="274" t="s">
        <v>177</v>
      </c>
      <c r="DH6" s="275"/>
      <c r="DI6" s="276"/>
      <c r="DJ6" s="117" t="s">
        <v>178</v>
      </c>
      <c r="DK6" s="16">
        <f>IF(DJ4="N","0",IF(DJ6="N",DK7/2,"0"))</f>
        <v>0</v>
      </c>
      <c r="DL6" s="274" t="s">
        <v>177</v>
      </c>
      <c r="DM6" s="275"/>
      <c r="DN6" s="276"/>
      <c r="DO6" s="117" t="s">
        <v>178</v>
      </c>
      <c r="DP6" s="16">
        <f>IF(DO4="N","0",IF(DO6="N",DP7/2,"0"))</f>
        <v>0</v>
      </c>
      <c r="DQ6" s="274" t="s">
        <v>177</v>
      </c>
      <c r="DR6" s="275"/>
      <c r="DS6" s="276"/>
      <c r="DT6" s="117" t="s">
        <v>178</v>
      </c>
      <c r="DU6" s="16">
        <f>IF(DT4="N","0",IF(DT6="N",DU7/2,"0"))</f>
        <v>0</v>
      </c>
      <c r="DV6" s="274" t="s">
        <v>177</v>
      </c>
      <c r="DW6" s="275"/>
      <c r="DX6" s="276"/>
      <c r="DY6" s="117" t="s">
        <v>178</v>
      </c>
      <c r="DZ6" s="16">
        <f>IF(DY4="N","0",IF(DY6="N",DZ7/2,"0"))</f>
        <v>0</v>
      </c>
      <c r="EA6" s="274" t="s">
        <v>177</v>
      </c>
      <c r="EB6" s="275"/>
      <c r="EC6" s="276"/>
      <c r="ED6" s="117" t="s">
        <v>178</v>
      </c>
      <c r="EE6" s="16">
        <f>IF(ED4="N","0",IF(ED6="N",EE7/2,"0"))</f>
        <v>0</v>
      </c>
      <c r="EF6" s="274" t="s">
        <v>177</v>
      </c>
      <c r="EG6" s="275"/>
      <c r="EH6" s="276"/>
      <c r="EI6" s="117" t="s">
        <v>178</v>
      </c>
      <c r="EJ6" s="16">
        <f>IF(EI4="N","0",IF(EI6="N",EJ7/2,"0"))</f>
        <v>0</v>
      </c>
      <c r="EK6" s="274" t="s">
        <v>177</v>
      </c>
      <c r="EL6" s="275"/>
      <c r="EM6" s="276"/>
      <c r="EN6" s="117" t="s">
        <v>178</v>
      </c>
      <c r="EO6" s="16">
        <f>IF(EN4="N","0",IF(EN6="N",EO7/2,"0"))</f>
        <v>0</v>
      </c>
      <c r="EP6" s="274" t="s">
        <v>177</v>
      </c>
      <c r="EQ6" s="275"/>
      <c r="ER6" s="276"/>
      <c r="ES6" s="117" t="s">
        <v>178</v>
      </c>
      <c r="ET6" s="16">
        <f>IF(ES4="N","0",IF(ES6="N",ET7/2,"0"))</f>
        <v>0</v>
      </c>
      <c r="EU6" s="274" t="s">
        <v>177</v>
      </c>
      <c r="EV6" s="275"/>
      <c r="EW6" s="276"/>
      <c r="EX6" s="117" t="s">
        <v>178</v>
      </c>
      <c r="EY6" s="16">
        <f>IF(EX4="N","0",IF(EX6="N",EY7/2,"0"))</f>
        <v>0</v>
      </c>
      <c r="EZ6" s="274" t="s">
        <v>177</v>
      </c>
      <c r="FA6" s="275"/>
      <c r="FB6" s="276"/>
      <c r="FC6" s="117" t="s">
        <v>178</v>
      </c>
      <c r="FD6" s="16">
        <f>IF(FC4="N","0",IF(FC6="N",FD7/2,"0"))</f>
        <v>0</v>
      </c>
      <c r="FE6" s="274" t="s">
        <v>177</v>
      </c>
      <c r="FF6" s="275"/>
      <c r="FG6" s="276"/>
      <c r="FH6" s="117" t="s">
        <v>178</v>
      </c>
      <c r="FI6" s="16">
        <f>IF(FH4="N","0",IF(FH6="N",FI7/2,"0"))</f>
        <v>0</v>
      </c>
      <c r="FJ6" s="274" t="s">
        <v>177</v>
      </c>
      <c r="FK6" s="275"/>
      <c r="FL6" s="276"/>
      <c r="FM6" s="117" t="s">
        <v>178</v>
      </c>
      <c r="FN6" s="16">
        <f>IF(FM4="N","0",IF(FM6="N",FN7/2,"0"))</f>
        <v>0</v>
      </c>
      <c r="FO6" s="274" t="s">
        <v>177</v>
      </c>
      <c r="FP6" s="275"/>
      <c r="FQ6" s="276"/>
      <c r="FR6" s="117" t="s">
        <v>178</v>
      </c>
      <c r="FS6" s="16">
        <f>IF(FR4="N","0",IF(FR6="N",FS7/2,"0"))</f>
        <v>0</v>
      </c>
      <c r="FT6" s="274" t="s">
        <v>177</v>
      </c>
      <c r="FU6" s="275"/>
      <c r="FV6" s="276"/>
      <c r="FW6" s="117" t="s">
        <v>178</v>
      </c>
      <c r="FX6" s="16">
        <f>IF(FW4="N","0",IF(FW6="N",FX7/2,"0"))</f>
        <v>0</v>
      </c>
      <c r="FY6" s="274" t="s">
        <v>177</v>
      </c>
      <c r="FZ6" s="275"/>
      <c r="GA6" s="276"/>
      <c r="GB6" s="117" t="s">
        <v>178</v>
      </c>
      <c r="GC6" s="16">
        <f>IF(GB4="N","0",IF(GB6="N",GC7/2,"0"))</f>
        <v>0</v>
      </c>
      <c r="GD6" s="274" t="s">
        <v>177</v>
      </c>
      <c r="GE6" s="275"/>
      <c r="GF6" s="276"/>
      <c r="GG6" s="117" t="s">
        <v>178</v>
      </c>
      <c r="GH6" s="16">
        <f>IF(GG4="N","0",IF(GG6="N",GH7/2,"0"))</f>
        <v>0</v>
      </c>
      <c r="GI6" s="274" t="s">
        <v>177</v>
      </c>
      <c r="GJ6" s="275"/>
      <c r="GK6" s="276"/>
      <c r="GL6" s="117" t="s">
        <v>178</v>
      </c>
      <c r="GM6" s="16">
        <f>IF(GL4="N","0",IF(GL6="N",GM7/2,"0"))</f>
        <v>0</v>
      </c>
      <c r="GN6" s="274" t="s">
        <v>177</v>
      </c>
      <c r="GO6" s="275"/>
      <c r="GP6" s="276"/>
      <c r="GQ6" s="117" t="s">
        <v>178</v>
      </c>
      <c r="GR6" s="16">
        <f>IF(GQ4="N","0",IF(GQ6="N",GR7/2,"0"))</f>
        <v>0</v>
      </c>
      <c r="GS6" s="274" t="s">
        <v>177</v>
      </c>
      <c r="GT6" s="275"/>
      <c r="GU6" s="276"/>
      <c r="GV6" s="117" t="s">
        <v>178</v>
      </c>
      <c r="GW6" s="16">
        <f>IF(GV4="N","0",IF(GV6="N",GW7/2,"0"))</f>
        <v>0</v>
      </c>
      <c r="GX6" s="274" t="s">
        <v>177</v>
      </c>
      <c r="GY6" s="275"/>
      <c r="GZ6" s="276"/>
      <c r="HA6" s="117" t="s">
        <v>178</v>
      </c>
      <c r="HB6" s="16">
        <f>IF(HA4="N","0",IF(HA6="N",HB7/2,"0"))</f>
        <v>0</v>
      </c>
      <c r="HC6" s="274" t="s">
        <v>177</v>
      </c>
      <c r="HD6" s="275"/>
      <c r="HE6" s="276"/>
      <c r="HF6" s="117" t="s">
        <v>178</v>
      </c>
      <c r="HG6" s="16">
        <f>IF(HF4="N","0",IF(HF6="N",HG7/2,"0"))</f>
        <v>0</v>
      </c>
      <c r="HH6" s="274" t="s">
        <v>177</v>
      </c>
      <c r="HI6" s="275"/>
      <c r="HJ6" s="276"/>
      <c r="HK6" s="117" t="s">
        <v>178</v>
      </c>
      <c r="HL6" s="16">
        <f>IF(HK4="N","0",IF(HK6="N",HL7/2,"0"))</f>
        <v>0</v>
      </c>
      <c r="HM6" s="274" t="s">
        <v>177</v>
      </c>
      <c r="HN6" s="275"/>
      <c r="HO6" s="276"/>
      <c r="HP6" s="117" t="s">
        <v>178</v>
      </c>
      <c r="HQ6" s="16">
        <f>IF(HP4="N","0",IF(HP6="N",HQ7/2,"0"))</f>
        <v>0</v>
      </c>
      <c r="HR6" s="274" t="s">
        <v>177</v>
      </c>
      <c r="HS6" s="275"/>
      <c r="HT6" s="276"/>
      <c r="HU6" s="117" t="s">
        <v>178</v>
      </c>
      <c r="HV6" s="16">
        <f>IF(HU4="N","0",IF(HU6="N",HV7/2,"0"))</f>
        <v>0</v>
      </c>
      <c r="HW6" s="274" t="s">
        <v>177</v>
      </c>
      <c r="HX6" s="275"/>
      <c r="HY6" s="276"/>
      <c r="HZ6" s="117" t="s">
        <v>178</v>
      </c>
      <c r="IA6" s="16">
        <f>IF(HZ4="N","0",IF(HZ6="N",IA7/2,"0"))</f>
        <v>0</v>
      </c>
      <c r="IB6" s="274" t="s">
        <v>177</v>
      </c>
      <c r="IC6" s="275"/>
      <c r="ID6" s="276"/>
      <c r="IE6" s="117" t="s">
        <v>178</v>
      </c>
      <c r="IF6" s="16">
        <f>IF(IE4="N","0",IF(IE6="N",IF7/2,"0"))</f>
        <v>0</v>
      </c>
      <c r="IG6" s="274" t="s">
        <v>177</v>
      </c>
      <c r="IH6" s="275"/>
      <c r="II6" s="276"/>
      <c r="IJ6" s="117" t="s">
        <v>178</v>
      </c>
      <c r="IK6" s="16">
        <f>IF(IJ4="N","0",IF(IJ6="N",IK7/2,"0"))</f>
        <v>0</v>
      </c>
      <c r="IL6" s="274" t="s">
        <v>177</v>
      </c>
      <c r="IM6" s="275"/>
      <c r="IN6" s="276"/>
      <c r="IO6" s="117" t="s">
        <v>178</v>
      </c>
      <c r="IP6" s="16">
        <f>IF(IO4="N","0",IF(IO6="N",IP7/2,"0"))</f>
        <v>0</v>
      </c>
    </row>
    <row r="7" spans="1:250" x14ac:dyDescent="0.25">
      <c r="A7" s="274" t="s">
        <v>180</v>
      </c>
      <c r="B7" s="275"/>
      <c r="C7" s="276"/>
      <c r="D7" s="117"/>
      <c r="E7" s="16">
        <f>IF(OR(D7="RPX",D7="SS"),30,IF(OR(D7="RPX-T",D7="EUC"),50,0))</f>
        <v>0</v>
      </c>
      <c r="F7" s="274" t="s">
        <v>180</v>
      </c>
      <c r="G7" s="275"/>
      <c r="H7" s="276"/>
      <c r="I7" s="117" t="s">
        <v>492</v>
      </c>
      <c r="J7" s="16">
        <f>IF(OR(I7="RPX",I7="SS"),30,IF(OR(I7="RPX-T",I7="EUC"),50,0))</f>
        <v>50</v>
      </c>
      <c r="K7" s="274" t="s">
        <v>180</v>
      </c>
      <c r="L7" s="275"/>
      <c r="M7" s="276"/>
      <c r="N7" s="117" t="s">
        <v>492</v>
      </c>
      <c r="O7" s="16">
        <f>IF(OR(N7="RPX",N7="SS"),30,IF(OR(N7="RPX-T",N7="EUC"),50,0))</f>
        <v>50</v>
      </c>
      <c r="P7" s="274" t="s">
        <v>180</v>
      </c>
      <c r="Q7" s="275"/>
      <c r="R7" s="276"/>
      <c r="S7" s="117" t="s">
        <v>492</v>
      </c>
      <c r="T7" s="16">
        <f>IF(OR(S7="RPX",S7="SS"),30,IF(OR(S7="RPX-T",S7="EUC"),50,0))</f>
        <v>50</v>
      </c>
      <c r="U7" s="274" t="s">
        <v>180</v>
      </c>
      <c r="V7" s="275"/>
      <c r="W7" s="276"/>
      <c r="X7" s="117" t="s">
        <v>492</v>
      </c>
      <c r="Y7" s="16">
        <f>IF(OR(X7="RPX",X7="SS"),30,IF(OR(X7="RPX-T",X7="EUC"),50,0))</f>
        <v>50</v>
      </c>
      <c r="Z7" s="274" t="s">
        <v>180</v>
      </c>
      <c r="AA7" s="275"/>
      <c r="AB7" s="276"/>
      <c r="AC7" s="117"/>
      <c r="AD7" s="16">
        <f>IF(OR(AC7="RPX",AC7="SS"),30,IF(OR(AC7="RPX-T",AC7="EUC"),50,0))</f>
        <v>0</v>
      </c>
      <c r="AE7" s="274" t="s">
        <v>180</v>
      </c>
      <c r="AF7" s="275"/>
      <c r="AG7" s="276"/>
      <c r="AH7" s="117"/>
      <c r="AI7" s="16">
        <f>IF(OR(AH7="RPX",AH7="SS"),30,IF(OR(AH7="RPX-T",AH7="EUC"),50,0))</f>
        <v>0</v>
      </c>
      <c r="AJ7" s="274" t="s">
        <v>180</v>
      </c>
      <c r="AK7" s="275"/>
      <c r="AL7" s="276"/>
      <c r="AM7" s="117"/>
      <c r="AN7" s="16">
        <f>IF(OR(AM7="RPX",AM7="SS"),30,IF(OR(AM7="RPX-T",AM7="EUC"),50,0))</f>
        <v>0</v>
      </c>
      <c r="AO7" s="274" t="s">
        <v>180</v>
      </c>
      <c r="AP7" s="275"/>
      <c r="AQ7" s="276"/>
      <c r="AR7" s="117"/>
      <c r="AS7" s="16">
        <f>IF(OR(AR7="RPX",AR7="SS"),30,IF(OR(AR7="RPX-T",AR7="EUC"),50,0))</f>
        <v>0</v>
      </c>
      <c r="AT7" s="274" t="s">
        <v>180</v>
      </c>
      <c r="AU7" s="275"/>
      <c r="AV7" s="276"/>
      <c r="AW7" s="117"/>
      <c r="AX7" s="16">
        <f>IF(OR(AW7="RPX",AW7="SS"),30,IF(OR(AW7="RPX-T",AW7="EUC"),50,0))</f>
        <v>0</v>
      </c>
      <c r="AY7" s="274" t="s">
        <v>180</v>
      </c>
      <c r="AZ7" s="275"/>
      <c r="BA7" s="276"/>
      <c r="BB7" s="117"/>
      <c r="BC7" s="16">
        <f>IF(OR(BB7="RPX",BB7="SS"),30,IF(OR(BB7="RPX-T",BB7="EUC"),50,0))</f>
        <v>0</v>
      </c>
      <c r="BD7" s="274" t="s">
        <v>180</v>
      </c>
      <c r="BE7" s="275"/>
      <c r="BF7" s="276"/>
      <c r="BG7" s="117"/>
      <c r="BH7" s="16">
        <f>IF(OR(BG7="RPX",BG7="SS"),30,IF(OR(BG7="RPX-T",BG7="EUC"),50,0))</f>
        <v>0</v>
      </c>
      <c r="BI7" s="274" t="s">
        <v>180</v>
      </c>
      <c r="BJ7" s="275"/>
      <c r="BK7" s="276"/>
      <c r="BL7" s="117"/>
      <c r="BM7" s="16">
        <f>IF(OR(BL7="RPX",BL7="SS"),30,IF(OR(BL7="RPX-T",BL7="EUC"),50,0))</f>
        <v>0</v>
      </c>
      <c r="BN7" s="274" t="s">
        <v>180</v>
      </c>
      <c r="BO7" s="275"/>
      <c r="BP7" s="276"/>
      <c r="BQ7" s="117"/>
      <c r="BR7" s="16">
        <f>IF(OR(BQ7="RPX",BQ7="SS"),30,IF(OR(BQ7="RPX-T",BQ7="EUC"),50,0))</f>
        <v>0</v>
      </c>
      <c r="BS7" s="274" t="s">
        <v>180</v>
      </c>
      <c r="BT7" s="275"/>
      <c r="BU7" s="276"/>
      <c r="BV7" s="117"/>
      <c r="BW7" s="16">
        <f>IF(OR(BV7="RPX",BV7="SS"),30,IF(OR(BV7="RPX-T",BV7="EUC"),50,0))</f>
        <v>0</v>
      </c>
      <c r="BX7" s="274" t="s">
        <v>180</v>
      </c>
      <c r="BY7" s="275"/>
      <c r="BZ7" s="276"/>
      <c r="CA7" s="117"/>
      <c r="CB7" s="16">
        <f>IF(OR(CA7="RPX",CA7="SS"),30,IF(OR(CA7="RPX-T",CA7="EUC"),50,0))</f>
        <v>0</v>
      </c>
      <c r="CC7" s="274" t="s">
        <v>180</v>
      </c>
      <c r="CD7" s="275"/>
      <c r="CE7" s="276"/>
      <c r="CF7" s="117"/>
      <c r="CG7" s="16">
        <f>IF(OR(CF7="RPX",CF7="SS"),30,IF(OR(CF7="RPX-T",CF7="EUC"),50,0))</f>
        <v>0</v>
      </c>
      <c r="CH7" s="274" t="s">
        <v>180</v>
      </c>
      <c r="CI7" s="275"/>
      <c r="CJ7" s="276"/>
      <c r="CK7" s="117"/>
      <c r="CL7" s="16">
        <f>IF(OR(CK7="RPX",CK7="SS"),30,IF(OR(CK7="RPX-T",CK7="EUC"),50,0))</f>
        <v>0</v>
      </c>
      <c r="CM7" s="274" t="s">
        <v>180</v>
      </c>
      <c r="CN7" s="275"/>
      <c r="CO7" s="276"/>
      <c r="CP7" s="117"/>
      <c r="CQ7" s="16">
        <f>IF(OR(CP7="RPX",CP7="SS"),30,IF(OR(CP7="RPX-T",CP7="EUC"),50,0))</f>
        <v>0</v>
      </c>
      <c r="CR7" s="274" t="s">
        <v>180</v>
      </c>
      <c r="CS7" s="275"/>
      <c r="CT7" s="276"/>
      <c r="CU7" s="117"/>
      <c r="CV7" s="16">
        <f>IF(OR(CU7="RPX",CU7="SS"),30,IF(OR(CU7="RPX-T",CU7="EUC"),50,0))</f>
        <v>0</v>
      </c>
      <c r="CW7" s="274" t="s">
        <v>180</v>
      </c>
      <c r="CX7" s="275"/>
      <c r="CY7" s="276"/>
      <c r="CZ7" s="117"/>
      <c r="DA7" s="16">
        <f>IF(OR(CZ7="RPX",CZ7="SS"),30,IF(OR(CZ7="RPX-T",CZ7="EUC"),50,0))</f>
        <v>0</v>
      </c>
      <c r="DB7" s="274" t="s">
        <v>180</v>
      </c>
      <c r="DC7" s="275"/>
      <c r="DD7" s="276"/>
      <c r="DE7" s="117"/>
      <c r="DF7" s="16">
        <f>IF(OR(DE7="RPX",DE7="SS"),30,IF(OR(DE7="RPX-T",DE7="EUC"),50,0))</f>
        <v>0</v>
      </c>
      <c r="DG7" s="274" t="s">
        <v>180</v>
      </c>
      <c r="DH7" s="275"/>
      <c r="DI7" s="276"/>
      <c r="DJ7" s="117"/>
      <c r="DK7" s="16">
        <f>IF(OR(DJ7="RPX",DJ7="SS"),30,IF(OR(DJ7="RPX-T",DJ7="EUC"),50,0))</f>
        <v>0</v>
      </c>
      <c r="DL7" s="274" t="s">
        <v>180</v>
      </c>
      <c r="DM7" s="275"/>
      <c r="DN7" s="276"/>
      <c r="DO7" s="117"/>
      <c r="DP7" s="16">
        <f>IF(OR(DO7="RPX",DO7="SS"),30,IF(OR(DO7="RPX-T",DO7="EUC"),50,0))</f>
        <v>0</v>
      </c>
      <c r="DQ7" s="274" t="s">
        <v>180</v>
      </c>
      <c r="DR7" s="275"/>
      <c r="DS7" s="276"/>
      <c r="DT7" s="117"/>
      <c r="DU7" s="16">
        <f>IF(OR(DT7="RPX",DT7="SS"),30,IF(OR(DT7="RPX-T",DT7="EUC"),50,0))</f>
        <v>0</v>
      </c>
      <c r="DV7" s="274" t="s">
        <v>180</v>
      </c>
      <c r="DW7" s="275"/>
      <c r="DX7" s="276"/>
      <c r="DY7" s="117"/>
      <c r="DZ7" s="16">
        <f>IF(OR(DY7="RPX",DY7="SS"),30,IF(OR(DY7="RPX-T",DY7="EUC"),50,0))</f>
        <v>0</v>
      </c>
      <c r="EA7" s="274" t="s">
        <v>180</v>
      </c>
      <c r="EB7" s="275"/>
      <c r="EC7" s="276"/>
      <c r="ED7" s="117"/>
      <c r="EE7" s="16">
        <f>IF(OR(ED7="RPX",ED7="SS"),30,IF(OR(ED7="RPX-T",ED7="EUC"),50,0))</f>
        <v>0</v>
      </c>
      <c r="EF7" s="274" t="s">
        <v>180</v>
      </c>
      <c r="EG7" s="275"/>
      <c r="EH7" s="276"/>
      <c r="EI7" s="117"/>
      <c r="EJ7" s="16">
        <f>IF(OR(EI7="RPX",EI7="SS"),30,IF(OR(EI7="RPX-T",EI7="EUC"),50,0))</f>
        <v>0</v>
      </c>
      <c r="EK7" s="274" t="s">
        <v>180</v>
      </c>
      <c r="EL7" s="275"/>
      <c r="EM7" s="276"/>
      <c r="EN7" s="117"/>
      <c r="EO7" s="16">
        <f>IF(OR(EN7="RPX",EN7="SS"),30,IF(OR(EN7="RPX-T",EN7="EUC"),50,0))</f>
        <v>0</v>
      </c>
      <c r="EP7" s="274" t="s">
        <v>180</v>
      </c>
      <c r="EQ7" s="275"/>
      <c r="ER7" s="276"/>
      <c r="ES7" s="117"/>
      <c r="ET7" s="16">
        <f>IF(OR(ES7="RPX",ES7="SS"),30,IF(OR(ES7="RPX-T",ES7="EUC"),50,0))</f>
        <v>0</v>
      </c>
      <c r="EU7" s="274" t="s">
        <v>180</v>
      </c>
      <c r="EV7" s="275"/>
      <c r="EW7" s="276"/>
      <c r="EX7" s="117"/>
      <c r="EY7" s="16">
        <f>IF(OR(EX7="RPX",EX7="SS"),30,IF(OR(EX7="RPX-T",EX7="EUC"),50,0))</f>
        <v>0</v>
      </c>
      <c r="EZ7" s="274" t="s">
        <v>180</v>
      </c>
      <c r="FA7" s="275"/>
      <c r="FB7" s="276"/>
      <c r="FC7" s="117"/>
      <c r="FD7" s="16">
        <f>IF(OR(FC7="RPX",FC7="SS"),30,IF(OR(FC7="RPX-T",FC7="EUC"),50,0))</f>
        <v>0</v>
      </c>
      <c r="FE7" s="274" t="s">
        <v>180</v>
      </c>
      <c r="FF7" s="275"/>
      <c r="FG7" s="276"/>
      <c r="FH7" s="117"/>
      <c r="FI7" s="16">
        <f>IF(OR(FH7="RPX",FH7="SS"),30,IF(OR(FH7="RPX-T",FH7="EUC"),50,0))</f>
        <v>0</v>
      </c>
      <c r="FJ7" s="274" t="s">
        <v>180</v>
      </c>
      <c r="FK7" s="275"/>
      <c r="FL7" s="276"/>
      <c r="FM7" s="117"/>
      <c r="FN7" s="16">
        <f>IF(OR(FM7="RPX",FM7="SS"),30,IF(OR(FM7="RPX-T",FM7="EUC"),50,0))</f>
        <v>0</v>
      </c>
      <c r="FO7" s="274" t="s">
        <v>180</v>
      </c>
      <c r="FP7" s="275"/>
      <c r="FQ7" s="276"/>
      <c r="FR7" s="117"/>
      <c r="FS7" s="16">
        <f>IF(OR(FR7="RPX",FR7="SS"),30,IF(OR(FR7="RPX-T",FR7="EUC"),50,0))</f>
        <v>0</v>
      </c>
      <c r="FT7" s="274" t="s">
        <v>180</v>
      </c>
      <c r="FU7" s="275"/>
      <c r="FV7" s="276"/>
      <c r="FW7" s="117"/>
      <c r="FX7" s="16">
        <f>IF(OR(FW7="RPX",FW7="SS"),30,IF(OR(FW7="RPX-T",FW7="EUC"),50,0))</f>
        <v>0</v>
      </c>
      <c r="FY7" s="274" t="s">
        <v>180</v>
      </c>
      <c r="FZ7" s="275"/>
      <c r="GA7" s="276"/>
      <c r="GB7" s="117"/>
      <c r="GC7" s="16">
        <f>IF(OR(GB7="RPX",GB7="SS"),30,IF(OR(GB7="RPX-T",GB7="EUC"),50,0))</f>
        <v>0</v>
      </c>
      <c r="GD7" s="274" t="s">
        <v>180</v>
      </c>
      <c r="GE7" s="275"/>
      <c r="GF7" s="276"/>
      <c r="GG7" s="117"/>
      <c r="GH7" s="16">
        <f>IF(OR(GG7="RPX",GG7="SS"),30,IF(OR(GG7="RPX-T",GG7="EUC"),50,0))</f>
        <v>0</v>
      </c>
      <c r="GI7" s="274" t="s">
        <v>180</v>
      </c>
      <c r="GJ7" s="275"/>
      <c r="GK7" s="276"/>
      <c r="GL7" s="117"/>
      <c r="GM7" s="16">
        <f>IF(OR(GL7="RPX",GL7="SS"),30,IF(OR(GL7="RPX-T",GL7="EUC"),50,0))</f>
        <v>0</v>
      </c>
      <c r="GN7" s="274" t="s">
        <v>180</v>
      </c>
      <c r="GO7" s="275"/>
      <c r="GP7" s="276"/>
      <c r="GQ7" s="117"/>
      <c r="GR7" s="16">
        <f>IF(OR(GQ7="RPX",GQ7="SS"),30,IF(OR(GQ7="RPX-T",GQ7="EUC"),50,0))</f>
        <v>0</v>
      </c>
      <c r="GS7" s="274" t="s">
        <v>180</v>
      </c>
      <c r="GT7" s="275"/>
      <c r="GU7" s="276"/>
      <c r="GV7" s="117"/>
      <c r="GW7" s="16">
        <f>IF(OR(GV7="RPX",GV7="SS"),30,IF(OR(GV7="RPX-T",GV7="EUC"),50,0))</f>
        <v>0</v>
      </c>
      <c r="GX7" s="274" t="s">
        <v>180</v>
      </c>
      <c r="GY7" s="275"/>
      <c r="GZ7" s="276"/>
      <c r="HA7" s="117"/>
      <c r="HB7" s="16">
        <f>IF(OR(HA7="RPX",HA7="SS"),30,IF(OR(HA7="RPX-T",HA7="EUC"),50,0))</f>
        <v>0</v>
      </c>
      <c r="HC7" s="274" t="s">
        <v>180</v>
      </c>
      <c r="HD7" s="275"/>
      <c r="HE7" s="276"/>
      <c r="HF7" s="117"/>
      <c r="HG7" s="16">
        <f>IF(OR(HF7="RPX",HF7="SS"),30,IF(OR(HF7="RPX-T",HF7="EUC"),50,0))</f>
        <v>0</v>
      </c>
      <c r="HH7" s="274" t="s">
        <v>180</v>
      </c>
      <c r="HI7" s="275"/>
      <c r="HJ7" s="276"/>
      <c r="HK7" s="117"/>
      <c r="HL7" s="16">
        <f>IF(OR(HK7="RPX",HK7="SS"),30,IF(OR(HK7="RPX-T",HK7="EUC"),50,0))</f>
        <v>0</v>
      </c>
      <c r="HM7" s="274" t="s">
        <v>180</v>
      </c>
      <c r="HN7" s="275"/>
      <c r="HO7" s="276"/>
      <c r="HP7" s="117"/>
      <c r="HQ7" s="16">
        <f>IF(OR(HP7="RPX",HP7="SS"),30,IF(OR(HP7="RPX-T",HP7="EUC"),50,0))</f>
        <v>0</v>
      </c>
      <c r="HR7" s="274" t="s">
        <v>180</v>
      </c>
      <c r="HS7" s="275"/>
      <c r="HT7" s="276"/>
      <c r="HU7" s="117"/>
      <c r="HV7" s="16">
        <f>IF(OR(HU7="RPX",HU7="SS"),30,IF(OR(HU7="RPX-T",HU7="EUC"),50,0))</f>
        <v>0</v>
      </c>
      <c r="HW7" s="274" t="s">
        <v>180</v>
      </c>
      <c r="HX7" s="275"/>
      <c r="HY7" s="276"/>
      <c r="HZ7" s="117"/>
      <c r="IA7" s="16">
        <f>IF(OR(HZ7="RPX",HZ7="SS"),30,IF(OR(HZ7="RPX-T",HZ7="EUC"),50,0))</f>
        <v>0</v>
      </c>
      <c r="IB7" s="274" t="s">
        <v>180</v>
      </c>
      <c r="IC7" s="275"/>
      <c r="ID7" s="276"/>
      <c r="IE7" s="117"/>
      <c r="IF7" s="16">
        <f>IF(OR(IE7="RPX",IE7="SS"),30,IF(OR(IE7="RPX-T",IE7="EUC"),50,0))</f>
        <v>0</v>
      </c>
      <c r="IG7" s="274" t="s">
        <v>180</v>
      </c>
      <c r="IH7" s="275"/>
      <c r="II7" s="276"/>
      <c r="IJ7" s="117"/>
      <c r="IK7" s="16">
        <f>IF(OR(IJ7="RPX",IJ7="SS"),30,IF(OR(IJ7="RPX-T",IJ7="EUC"),50,0))</f>
        <v>0</v>
      </c>
      <c r="IL7" s="274" t="s">
        <v>180</v>
      </c>
      <c r="IM7" s="275"/>
      <c r="IN7" s="276"/>
      <c r="IO7" s="117"/>
      <c r="IP7" s="16">
        <f>IF(OR(IO7="RPX",IO7="SS"),30,IF(OR(IO7="RPX-T",IO7="EUC"),50,0))</f>
        <v>0</v>
      </c>
    </row>
    <row r="8" spans="1:250" s="93" customFormat="1" ht="30" x14ac:dyDescent="0.25">
      <c r="A8" s="91" t="s">
        <v>181</v>
      </c>
      <c r="B8" s="91" t="s">
        <v>182</v>
      </c>
      <c r="C8" s="91" t="s">
        <v>183</v>
      </c>
      <c r="D8" s="91" t="s">
        <v>184</v>
      </c>
      <c r="E8" s="92"/>
      <c r="F8" s="91" t="s">
        <v>181</v>
      </c>
      <c r="G8" s="91" t="s">
        <v>182</v>
      </c>
      <c r="H8" s="91" t="s">
        <v>183</v>
      </c>
      <c r="I8" s="91" t="s">
        <v>184</v>
      </c>
      <c r="J8" s="92"/>
      <c r="K8" s="91" t="s">
        <v>181</v>
      </c>
      <c r="L8" s="91" t="s">
        <v>182</v>
      </c>
      <c r="M8" s="91" t="s">
        <v>183</v>
      </c>
      <c r="N8" s="91" t="s">
        <v>184</v>
      </c>
      <c r="O8" s="92"/>
      <c r="P8" s="91" t="s">
        <v>181</v>
      </c>
      <c r="Q8" s="91" t="s">
        <v>182</v>
      </c>
      <c r="R8" s="91" t="s">
        <v>183</v>
      </c>
      <c r="S8" s="91" t="s">
        <v>184</v>
      </c>
      <c r="T8" s="92"/>
      <c r="U8" s="91" t="s">
        <v>181</v>
      </c>
      <c r="V8" s="91" t="s">
        <v>182</v>
      </c>
      <c r="W8" s="91" t="s">
        <v>183</v>
      </c>
      <c r="X8" s="91" t="s">
        <v>184</v>
      </c>
      <c r="Y8" s="92"/>
      <c r="Z8" s="91" t="s">
        <v>181</v>
      </c>
      <c r="AA8" s="91" t="s">
        <v>182</v>
      </c>
      <c r="AB8" s="91" t="s">
        <v>183</v>
      </c>
      <c r="AC8" s="91" t="s">
        <v>184</v>
      </c>
      <c r="AD8" s="92"/>
      <c r="AE8" s="91" t="s">
        <v>181</v>
      </c>
      <c r="AF8" s="91" t="s">
        <v>182</v>
      </c>
      <c r="AG8" s="91" t="s">
        <v>183</v>
      </c>
      <c r="AH8" s="91" t="s">
        <v>184</v>
      </c>
      <c r="AI8" s="92"/>
      <c r="AJ8" s="91" t="s">
        <v>181</v>
      </c>
      <c r="AK8" s="91" t="s">
        <v>182</v>
      </c>
      <c r="AL8" s="91" t="s">
        <v>183</v>
      </c>
      <c r="AM8" s="91" t="s">
        <v>184</v>
      </c>
      <c r="AN8" s="92"/>
      <c r="AO8" s="91" t="s">
        <v>181</v>
      </c>
      <c r="AP8" s="91" t="s">
        <v>182</v>
      </c>
      <c r="AQ8" s="91" t="s">
        <v>183</v>
      </c>
      <c r="AR8" s="91" t="s">
        <v>184</v>
      </c>
      <c r="AS8" s="92"/>
      <c r="AT8" s="91" t="s">
        <v>181</v>
      </c>
      <c r="AU8" s="91" t="s">
        <v>182</v>
      </c>
      <c r="AV8" s="91" t="s">
        <v>183</v>
      </c>
      <c r="AW8" s="91" t="s">
        <v>184</v>
      </c>
      <c r="AX8" s="92"/>
      <c r="AY8" s="91" t="s">
        <v>181</v>
      </c>
      <c r="AZ8" s="91" t="s">
        <v>182</v>
      </c>
      <c r="BA8" s="91" t="s">
        <v>183</v>
      </c>
      <c r="BB8" s="91" t="s">
        <v>184</v>
      </c>
      <c r="BC8" s="92"/>
      <c r="BD8" s="91" t="s">
        <v>181</v>
      </c>
      <c r="BE8" s="91" t="s">
        <v>182</v>
      </c>
      <c r="BF8" s="91" t="s">
        <v>183</v>
      </c>
      <c r="BG8" s="91" t="s">
        <v>184</v>
      </c>
      <c r="BH8" s="92"/>
      <c r="BI8" s="91" t="s">
        <v>181</v>
      </c>
      <c r="BJ8" s="91" t="s">
        <v>182</v>
      </c>
      <c r="BK8" s="91" t="s">
        <v>183</v>
      </c>
      <c r="BL8" s="91" t="s">
        <v>184</v>
      </c>
      <c r="BM8" s="92"/>
      <c r="BN8" s="91" t="s">
        <v>181</v>
      </c>
      <c r="BO8" s="91" t="s">
        <v>182</v>
      </c>
      <c r="BP8" s="91" t="s">
        <v>183</v>
      </c>
      <c r="BQ8" s="91" t="s">
        <v>184</v>
      </c>
      <c r="BR8" s="92"/>
      <c r="BS8" s="91" t="s">
        <v>181</v>
      </c>
      <c r="BT8" s="91" t="s">
        <v>182</v>
      </c>
      <c r="BU8" s="91" t="s">
        <v>183</v>
      </c>
      <c r="BV8" s="91" t="s">
        <v>184</v>
      </c>
      <c r="BW8" s="92"/>
      <c r="BX8" s="91" t="s">
        <v>181</v>
      </c>
      <c r="BY8" s="91" t="s">
        <v>182</v>
      </c>
      <c r="BZ8" s="91" t="s">
        <v>183</v>
      </c>
      <c r="CA8" s="91" t="s">
        <v>184</v>
      </c>
      <c r="CB8" s="92"/>
      <c r="CC8" s="91" t="s">
        <v>181</v>
      </c>
      <c r="CD8" s="91" t="s">
        <v>182</v>
      </c>
      <c r="CE8" s="91" t="s">
        <v>183</v>
      </c>
      <c r="CF8" s="91" t="s">
        <v>184</v>
      </c>
      <c r="CG8" s="92"/>
      <c r="CH8" s="91" t="s">
        <v>181</v>
      </c>
      <c r="CI8" s="91" t="s">
        <v>182</v>
      </c>
      <c r="CJ8" s="91" t="s">
        <v>183</v>
      </c>
      <c r="CK8" s="91" t="s">
        <v>184</v>
      </c>
      <c r="CL8" s="92"/>
      <c r="CM8" s="91" t="s">
        <v>181</v>
      </c>
      <c r="CN8" s="91" t="s">
        <v>182</v>
      </c>
      <c r="CO8" s="91" t="s">
        <v>183</v>
      </c>
      <c r="CP8" s="91" t="s">
        <v>184</v>
      </c>
      <c r="CQ8" s="92"/>
      <c r="CR8" s="91" t="s">
        <v>181</v>
      </c>
      <c r="CS8" s="91" t="s">
        <v>182</v>
      </c>
      <c r="CT8" s="91" t="s">
        <v>183</v>
      </c>
      <c r="CU8" s="91" t="s">
        <v>184</v>
      </c>
      <c r="CV8" s="92"/>
      <c r="CW8" s="91" t="s">
        <v>181</v>
      </c>
      <c r="CX8" s="91" t="s">
        <v>182</v>
      </c>
      <c r="CY8" s="91" t="s">
        <v>183</v>
      </c>
      <c r="CZ8" s="91" t="s">
        <v>184</v>
      </c>
      <c r="DA8" s="92"/>
      <c r="DB8" s="91" t="s">
        <v>181</v>
      </c>
      <c r="DC8" s="91" t="s">
        <v>182</v>
      </c>
      <c r="DD8" s="91" t="s">
        <v>183</v>
      </c>
      <c r="DE8" s="91" t="s">
        <v>184</v>
      </c>
      <c r="DF8" s="92"/>
      <c r="DG8" s="91" t="s">
        <v>181</v>
      </c>
      <c r="DH8" s="91" t="s">
        <v>182</v>
      </c>
      <c r="DI8" s="91" t="s">
        <v>183</v>
      </c>
      <c r="DJ8" s="91" t="s">
        <v>184</v>
      </c>
      <c r="DK8" s="92"/>
      <c r="DL8" s="91" t="s">
        <v>181</v>
      </c>
      <c r="DM8" s="91" t="s">
        <v>182</v>
      </c>
      <c r="DN8" s="91" t="s">
        <v>183</v>
      </c>
      <c r="DO8" s="91" t="s">
        <v>184</v>
      </c>
      <c r="DP8" s="92"/>
      <c r="DQ8" s="91" t="s">
        <v>181</v>
      </c>
      <c r="DR8" s="91" t="s">
        <v>182</v>
      </c>
      <c r="DS8" s="91" t="s">
        <v>183</v>
      </c>
      <c r="DT8" s="91" t="s">
        <v>184</v>
      </c>
      <c r="DU8" s="92"/>
      <c r="DV8" s="91" t="s">
        <v>181</v>
      </c>
      <c r="DW8" s="91" t="s">
        <v>182</v>
      </c>
      <c r="DX8" s="91" t="s">
        <v>183</v>
      </c>
      <c r="DY8" s="91" t="s">
        <v>184</v>
      </c>
      <c r="DZ8" s="92"/>
      <c r="EA8" s="91" t="s">
        <v>181</v>
      </c>
      <c r="EB8" s="91" t="s">
        <v>182</v>
      </c>
      <c r="EC8" s="91" t="s">
        <v>183</v>
      </c>
      <c r="ED8" s="91" t="s">
        <v>184</v>
      </c>
      <c r="EE8" s="92"/>
      <c r="EF8" s="91" t="s">
        <v>181</v>
      </c>
      <c r="EG8" s="91" t="s">
        <v>182</v>
      </c>
      <c r="EH8" s="91" t="s">
        <v>183</v>
      </c>
      <c r="EI8" s="91" t="s">
        <v>184</v>
      </c>
      <c r="EJ8" s="92"/>
      <c r="EK8" s="91" t="s">
        <v>181</v>
      </c>
      <c r="EL8" s="91" t="s">
        <v>182</v>
      </c>
      <c r="EM8" s="91" t="s">
        <v>183</v>
      </c>
      <c r="EN8" s="91" t="s">
        <v>184</v>
      </c>
      <c r="EO8" s="92"/>
      <c r="EP8" s="91" t="s">
        <v>181</v>
      </c>
      <c r="EQ8" s="91" t="s">
        <v>182</v>
      </c>
      <c r="ER8" s="91" t="s">
        <v>183</v>
      </c>
      <c r="ES8" s="91" t="s">
        <v>184</v>
      </c>
      <c r="ET8" s="92"/>
      <c r="EU8" s="91" t="s">
        <v>181</v>
      </c>
      <c r="EV8" s="91" t="s">
        <v>182</v>
      </c>
      <c r="EW8" s="91" t="s">
        <v>183</v>
      </c>
      <c r="EX8" s="91" t="s">
        <v>184</v>
      </c>
      <c r="EY8" s="92"/>
      <c r="EZ8" s="91" t="s">
        <v>181</v>
      </c>
      <c r="FA8" s="91" t="s">
        <v>182</v>
      </c>
      <c r="FB8" s="91" t="s">
        <v>183</v>
      </c>
      <c r="FC8" s="91" t="s">
        <v>184</v>
      </c>
      <c r="FD8" s="92"/>
      <c r="FE8" s="91" t="s">
        <v>181</v>
      </c>
      <c r="FF8" s="91" t="s">
        <v>182</v>
      </c>
      <c r="FG8" s="91" t="s">
        <v>183</v>
      </c>
      <c r="FH8" s="91" t="s">
        <v>184</v>
      </c>
      <c r="FI8" s="92"/>
      <c r="FJ8" s="91" t="s">
        <v>181</v>
      </c>
      <c r="FK8" s="91" t="s">
        <v>182</v>
      </c>
      <c r="FL8" s="91" t="s">
        <v>183</v>
      </c>
      <c r="FM8" s="91" t="s">
        <v>184</v>
      </c>
      <c r="FN8" s="92"/>
      <c r="FO8" s="91" t="s">
        <v>181</v>
      </c>
      <c r="FP8" s="91" t="s">
        <v>182</v>
      </c>
      <c r="FQ8" s="91" t="s">
        <v>183</v>
      </c>
      <c r="FR8" s="91" t="s">
        <v>184</v>
      </c>
      <c r="FS8" s="92"/>
      <c r="FT8" s="91" t="s">
        <v>181</v>
      </c>
      <c r="FU8" s="91" t="s">
        <v>182</v>
      </c>
      <c r="FV8" s="91" t="s">
        <v>183</v>
      </c>
      <c r="FW8" s="91" t="s">
        <v>184</v>
      </c>
      <c r="FX8" s="92"/>
      <c r="FY8" s="91" t="s">
        <v>181</v>
      </c>
      <c r="FZ8" s="91" t="s">
        <v>182</v>
      </c>
      <c r="GA8" s="91" t="s">
        <v>183</v>
      </c>
      <c r="GB8" s="91" t="s">
        <v>184</v>
      </c>
      <c r="GC8" s="92"/>
      <c r="GD8" s="91" t="s">
        <v>181</v>
      </c>
      <c r="GE8" s="91" t="s">
        <v>182</v>
      </c>
      <c r="GF8" s="91" t="s">
        <v>183</v>
      </c>
      <c r="GG8" s="91" t="s">
        <v>184</v>
      </c>
      <c r="GH8" s="92"/>
      <c r="GI8" s="91" t="s">
        <v>181</v>
      </c>
      <c r="GJ8" s="91" t="s">
        <v>182</v>
      </c>
      <c r="GK8" s="91" t="s">
        <v>183</v>
      </c>
      <c r="GL8" s="91" t="s">
        <v>184</v>
      </c>
      <c r="GM8" s="92"/>
      <c r="GN8" s="91" t="s">
        <v>181</v>
      </c>
      <c r="GO8" s="91" t="s">
        <v>182</v>
      </c>
      <c r="GP8" s="91" t="s">
        <v>183</v>
      </c>
      <c r="GQ8" s="91" t="s">
        <v>184</v>
      </c>
      <c r="GR8" s="92"/>
      <c r="GS8" s="91" t="s">
        <v>181</v>
      </c>
      <c r="GT8" s="91" t="s">
        <v>182</v>
      </c>
      <c r="GU8" s="91" t="s">
        <v>183</v>
      </c>
      <c r="GV8" s="91" t="s">
        <v>184</v>
      </c>
      <c r="GW8" s="92"/>
      <c r="GX8" s="91" t="s">
        <v>181</v>
      </c>
      <c r="GY8" s="91" t="s">
        <v>182</v>
      </c>
      <c r="GZ8" s="91" t="s">
        <v>183</v>
      </c>
      <c r="HA8" s="91" t="s">
        <v>184</v>
      </c>
      <c r="HB8" s="92"/>
      <c r="HC8" s="91" t="s">
        <v>181</v>
      </c>
      <c r="HD8" s="91" t="s">
        <v>182</v>
      </c>
      <c r="HE8" s="91" t="s">
        <v>183</v>
      </c>
      <c r="HF8" s="91" t="s">
        <v>184</v>
      </c>
      <c r="HG8" s="92"/>
      <c r="HH8" s="91" t="s">
        <v>181</v>
      </c>
      <c r="HI8" s="91" t="s">
        <v>182</v>
      </c>
      <c r="HJ8" s="91" t="s">
        <v>183</v>
      </c>
      <c r="HK8" s="91" t="s">
        <v>184</v>
      </c>
      <c r="HL8" s="92"/>
      <c r="HM8" s="91" t="s">
        <v>181</v>
      </c>
      <c r="HN8" s="91" t="s">
        <v>182</v>
      </c>
      <c r="HO8" s="91" t="s">
        <v>183</v>
      </c>
      <c r="HP8" s="91" t="s">
        <v>184</v>
      </c>
      <c r="HQ8" s="92"/>
      <c r="HR8" s="91" t="s">
        <v>181</v>
      </c>
      <c r="HS8" s="91" t="s">
        <v>182</v>
      </c>
      <c r="HT8" s="91" t="s">
        <v>183</v>
      </c>
      <c r="HU8" s="91" t="s">
        <v>184</v>
      </c>
      <c r="HV8" s="92"/>
      <c r="HW8" s="91" t="s">
        <v>181</v>
      </c>
      <c r="HX8" s="91" t="s">
        <v>182</v>
      </c>
      <c r="HY8" s="91" t="s">
        <v>183</v>
      </c>
      <c r="HZ8" s="91" t="s">
        <v>184</v>
      </c>
      <c r="IA8" s="92"/>
      <c r="IB8" s="91" t="s">
        <v>181</v>
      </c>
      <c r="IC8" s="91" t="s">
        <v>182</v>
      </c>
      <c r="ID8" s="91" t="s">
        <v>183</v>
      </c>
      <c r="IE8" s="91" t="s">
        <v>184</v>
      </c>
      <c r="IF8" s="92"/>
      <c r="IG8" s="91" t="s">
        <v>181</v>
      </c>
      <c r="IH8" s="91" t="s">
        <v>182</v>
      </c>
      <c r="II8" s="91" t="s">
        <v>183</v>
      </c>
      <c r="IJ8" s="91" t="s">
        <v>184</v>
      </c>
      <c r="IK8" s="92"/>
      <c r="IL8" s="91" t="s">
        <v>181</v>
      </c>
      <c r="IM8" s="91" t="s">
        <v>182</v>
      </c>
      <c r="IN8" s="91" t="s">
        <v>183</v>
      </c>
      <c r="IO8" s="91" t="s">
        <v>184</v>
      </c>
      <c r="IP8" s="92"/>
    </row>
    <row r="9" spans="1:250" x14ac:dyDescent="0.25">
      <c r="A9" s="90">
        <v>0</v>
      </c>
      <c r="B9" s="90"/>
      <c r="C9" s="90"/>
      <c r="D9" s="116"/>
      <c r="E9" s="16">
        <f>IF(A9="",IF(C9="","",C9),A9)</f>
        <v>0</v>
      </c>
      <c r="F9" s="90">
        <v>0</v>
      </c>
      <c r="G9" s="90"/>
      <c r="H9" s="90"/>
      <c r="I9" s="116"/>
      <c r="J9" s="16">
        <f>IF(F9="",IF(H9="","",H9),F9)</f>
        <v>0</v>
      </c>
      <c r="K9" s="90">
        <v>0</v>
      </c>
      <c r="L9" s="90"/>
      <c r="M9" s="90"/>
      <c r="N9" s="116"/>
      <c r="O9" s="16">
        <f>IF(K9="",IF(M9="","",M9),K9)</f>
        <v>0</v>
      </c>
      <c r="P9" s="90">
        <v>0</v>
      </c>
      <c r="Q9" s="90"/>
      <c r="R9" s="90"/>
      <c r="S9" s="116"/>
      <c r="T9" s="16">
        <f>IF(P9="",IF(R9="","",R9),P9)</f>
        <v>0</v>
      </c>
      <c r="U9" s="90">
        <v>0</v>
      </c>
      <c r="V9" s="90"/>
      <c r="W9" s="90"/>
      <c r="X9" s="116"/>
      <c r="Y9" s="16">
        <f>IF(U9="",IF(W9="","",W9),U9)</f>
        <v>0</v>
      </c>
      <c r="Z9" s="90"/>
      <c r="AA9" s="90"/>
      <c r="AB9" s="90"/>
      <c r="AC9" s="116"/>
      <c r="AD9" s="16" t="str">
        <f>IF(Z9="",IF(AB9="","",AB9),Z9)</f>
        <v/>
      </c>
      <c r="AE9" s="90"/>
      <c r="AF9" s="90"/>
      <c r="AG9" s="90"/>
      <c r="AH9" s="116"/>
      <c r="AI9" s="16" t="str">
        <f>IF(AE9="",IF(AG9="","",AG9),AE9)</f>
        <v/>
      </c>
      <c r="AJ9" s="90"/>
      <c r="AK9" s="90"/>
      <c r="AL9" s="90"/>
      <c r="AM9" s="116"/>
      <c r="AN9" s="16" t="str">
        <f>IF(AJ9="",IF(AL9="","",AL9),AJ9)</f>
        <v/>
      </c>
      <c r="AO9" s="90"/>
      <c r="AP9" s="90"/>
      <c r="AQ9" s="90"/>
      <c r="AR9" s="116"/>
      <c r="AS9" s="16" t="str">
        <f>IF(AO9="",IF(AQ9="","",AQ9),AO9)</f>
        <v/>
      </c>
      <c r="AT9" s="90"/>
      <c r="AU9" s="90"/>
      <c r="AV9" s="90"/>
      <c r="AW9" s="116"/>
      <c r="AX9" s="16" t="str">
        <f>IF(AT9="",IF(AV9="","",AV9),AT9)</f>
        <v/>
      </c>
      <c r="AY9" s="90"/>
      <c r="AZ9" s="90"/>
      <c r="BA9" s="90"/>
      <c r="BB9" s="116"/>
      <c r="BC9" s="16" t="str">
        <f>IF(AY9="",IF(BA9="","",BA9),AY9)</f>
        <v/>
      </c>
      <c r="BD9" s="90"/>
      <c r="BE9" s="90"/>
      <c r="BF9" s="90"/>
      <c r="BG9" s="116"/>
      <c r="BH9" s="16" t="str">
        <f>IF(BD9="",IF(BF9="","",BF9),BD9)</f>
        <v/>
      </c>
      <c r="BI9" s="90"/>
      <c r="BJ9" s="90"/>
      <c r="BK9" s="90"/>
      <c r="BL9" s="116"/>
      <c r="BM9" s="16" t="str">
        <f>IF(BI9="",IF(BK9="","",BK9),BI9)</f>
        <v/>
      </c>
      <c r="BN9" s="90"/>
      <c r="BO9" s="90"/>
      <c r="BP9" s="90"/>
      <c r="BQ9" s="116"/>
      <c r="BR9" s="16" t="str">
        <f>IF(BN9="",IF(BP9="","",BP9),BN9)</f>
        <v/>
      </c>
      <c r="BS9" s="90"/>
      <c r="BT9" s="90"/>
      <c r="BU9" s="90"/>
      <c r="BV9" s="116"/>
      <c r="BW9" s="16" t="str">
        <f>IF(BS9="",IF(BU9="","",BU9),BS9)</f>
        <v/>
      </c>
      <c r="BX9" s="90"/>
      <c r="BY9" s="90"/>
      <c r="BZ9" s="90"/>
      <c r="CA9" s="116"/>
      <c r="CB9" s="16" t="str">
        <f>IF(BX9="",IF(BZ9="","",BZ9),BX9)</f>
        <v/>
      </c>
      <c r="CC9" s="90"/>
      <c r="CD9" s="90"/>
      <c r="CE9" s="90"/>
      <c r="CF9" s="116"/>
      <c r="CG9" s="16" t="str">
        <f>IF(CC9="",IF(CE9="","",CE9),CC9)</f>
        <v/>
      </c>
      <c r="CH9" s="90"/>
      <c r="CI9" s="90"/>
      <c r="CJ9" s="90"/>
      <c r="CK9" s="116"/>
      <c r="CL9" s="16" t="str">
        <f>IF(CH9="",IF(CJ9="","",CJ9),CH9)</f>
        <v/>
      </c>
      <c r="CM9" s="90"/>
      <c r="CN9" s="90"/>
      <c r="CO9" s="90"/>
      <c r="CP9" s="116"/>
      <c r="CQ9" s="16" t="str">
        <f>IF(CM9="",IF(CO9="","",CO9),CM9)</f>
        <v/>
      </c>
      <c r="CR9" s="90"/>
      <c r="CS9" s="90"/>
      <c r="CT9" s="90"/>
      <c r="CU9" s="116"/>
      <c r="CV9" s="16" t="str">
        <f>IF(CR9="",IF(CT9="","",CT9),CR9)</f>
        <v/>
      </c>
      <c r="CW9" s="90"/>
      <c r="CX9" s="90"/>
      <c r="CY9" s="90"/>
      <c r="CZ9" s="116"/>
      <c r="DA9" s="16" t="str">
        <f>IF(CW9="",IF(CY9="","",CY9),CW9)</f>
        <v/>
      </c>
      <c r="DB9" s="90"/>
      <c r="DC9" s="90"/>
      <c r="DD9" s="90"/>
      <c r="DE9" s="116"/>
      <c r="DF9" s="16" t="str">
        <f>IF(DB9="",IF(DD9="","",DD9),DB9)</f>
        <v/>
      </c>
      <c r="DG9" s="90"/>
      <c r="DH9" s="90"/>
      <c r="DI9" s="90"/>
      <c r="DJ9" s="116"/>
      <c r="DK9" s="16" t="str">
        <f>IF(DG9="",IF(DI9="","",DI9),DG9)</f>
        <v/>
      </c>
      <c r="DL9" s="90"/>
      <c r="DM9" s="90"/>
      <c r="DN9" s="90"/>
      <c r="DO9" s="116"/>
      <c r="DP9" s="16" t="str">
        <f>IF(DL9="",IF(DN9="","",DN9),DL9)</f>
        <v/>
      </c>
      <c r="DQ9" s="90"/>
      <c r="DR9" s="90"/>
      <c r="DS9" s="90"/>
      <c r="DT9" s="116"/>
      <c r="DU9" s="16" t="str">
        <f>IF(DQ9="",IF(DS9="","",DS9),DQ9)</f>
        <v/>
      </c>
      <c r="DV9" s="90"/>
      <c r="DW9" s="90"/>
      <c r="DX9" s="90"/>
      <c r="DY9" s="116"/>
      <c r="DZ9" s="16" t="str">
        <f>IF(DV9="",IF(DX9="","",DX9),DV9)</f>
        <v/>
      </c>
      <c r="EA9" s="90"/>
      <c r="EB9" s="90"/>
      <c r="EC9" s="90"/>
      <c r="ED9" s="116"/>
      <c r="EE9" s="16" t="str">
        <f>IF(EA9="",IF(EC9="","",EC9),EA9)</f>
        <v/>
      </c>
      <c r="EF9" s="90"/>
      <c r="EG9" s="90"/>
      <c r="EH9" s="90"/>
      <c r="EI9" s="116"/>
      <c r="EJ9" s="16" t="str">
        <f>IF(EF9="",IF(EH9="","",EH9),EF9)</f>
        <v/>
      </c>
      <c r="EK9" s="90"/>
      <c r="EL9" s="90"/>
      <c r="EM9" s="90"/>
      <c r="EN9" s="116"/>
      <c r="EO9" s="16" t="str">
        <f>IF(EK9="",IF(EM9="","",EM9),EK9)</f>
        <v/>
      </c>
      <c r="EP9" s="90"/>
      <c r="EQ9" s="90"/>
      <c r="ER9" s="90"/>
      <c r="ES9" s="116"/>
      <c r="ET9" s="16" t="str">
        <f>IF(EP9="",IF(ER9="","",ER9),EP9)</f>
        <v/>
      </c>
      <c r="EU9" s="90"/>
      <c r="EV9" s="90"/>
      <c r="EW9" s="90"/>
      <c r="EX9" s="116"/>
      <c r="EY9" s="16" t="str">
        <f>IF(EU9="",IF(EW9="","",EW9),EU9)</f>
        <v/>
      </c>
      <c r="EZ9" s="90"/>
      <c r="FA9" s="90"/>
      <c r="FB9" s="90"/>
      <c r="FC9" s="116"/>
      <c r="FD9" s="16" t="str">
        <f>IF(EZ9="",IF(FB9="","",FB9),EZ9)</f>
        <v/>
      </c>
      <c r="FE9" s="90"/>
      <c r="FF9" s="90"/>
      <c r="FG9" s="90"/>
      <c r="FH9" s="116"/>
      <c r="FI9" s="16" t="str">
        <f>IF(FE9="",IF(FG9="","",FG9),FE9)</f>
        <v/>
      </c>
      <c r="FJ9" s="90"/>
      <c r="FK9" s="90"/>
      <c r="FL9" s="90"/>
      <c r="FM9" s="116"/>
      <c r="FN9" s="16" t="str">
        <f>IF(FJ9="",IF(FL9="","",FL9),FJ9)</f>
        <v/>
      </c>
      <c r="FO9" s="90"/>
      <c r="FP9" s="90"/>
      <c r="FQ9" s="90"/>
      <c r="FR9" s="116"/>
      <c r="FS9" s="16" t="str">
        <f>IF(FO9="",IF(FQ9="","",FQ9),FO9)</f>
        <v/>
      </c>
      <c r="FT9" s="90"/>
      <c r="FU9" s="90"/>
      <c r="FV9" s="90"/>
      <c r="FW9" s="116"/>
      <c r="FX9" s="16" t="str">
        <f>IF(FT9="",IF(FV9="","",FV9),FT9)</f>
        <v/>
      </c>
      <c r="FY9" s="90"/>
      <c r="FZ9" s="90"/>
      <c r="GA9" s="90"/>
      <c r="GB9" s="116"/>
      <c r="GC9" s="16" t="str">
        <f>IF(FY9="",IF(GA9="","",GA9),FY9)</f>
        <v/>
      </c>
      <c r="GD9" s="90"/>
      <c r="GE9" s="90"/>
      <c r="GF9" s="90"/>
      <c r="GG9" s="116"/>
      <c r="GH9" s="16" t="str">
        <f>IF(GD9="",IF(GF9="","",GF9),GD9)</f>
        <v/>
      </c>
      <c r="GI9" s="90"/>
      <c r="GJ9" s="90"/>
      <c r="GK9" s="90"/>
      <c r="GL9" s="116"/>
      <c r="GM9" s="16" t="str">
        <f>IF(GI9="",IF(GK9="","",GK9),GI9)</f>
        <v/>
      </c>
      <c r="GN9" s="90"/>
      <c r="GO9" s="90"/>
      <c r="GP9" s="90"/>
      <c r="GQ9" s="116"/>
      <c r="GR9" s="16" t="str">
        <f>IF(GN9="",IF(GP9="","",GP9),GN9)</f>
        <v/>
      </c>
      <c r="GS9" s="90"/>
      <c r="GT9" s="90"/>
      <c r="GU9" s="90"/>
      <c r="GV9" s="116"/>
      <c r="GW9" s="16" t="str">
        <f>IF(GS9="",IF(GU9="","",GU9),GS9)</f>
        <v/>
      </c>
      <c r="GX9" s="90"/>
      <c r="GY9" s="90"/>
      <c r="GZ9" s="90"/>
      <c r="HA9" s="116"/>
      <c r="HB9" s="16" t="str">
        <f>IF(GX9="",IF(GZ9="","",GZ9),GX9)</f>
        <v/>
      </c>
      <c r="HC9" s="90"/>
      <c r="HD9" s="90"/>
      <c r="HE9" s="90"/>
      <c r="HF9" s="116"/>
      <c r="HG9" s="16" t="str">
        <f>IF(HC9="",IF(HE9="","",HE9),HC9)</f>
        <v/>
      </c>
      <c r="HH9" s="90"/>
      <c r="HI9" s="90"/>
      <c r="HJ9" s="90"/>
      <c r="HK9" s="116"/>
      <c r="HL9" s="16" t="str">
        <f>IF(HH9="",IF(HJ9="","",HJ9),HH9)</f>
        <v/>
      </c>
      <c r="HM9" s="90"/>
      <c r="HN9" s="90"/>
      <c r="HO9" s="90"/>
      <c r="HP9" s="116"/>
      <c r="HQ9" s="16" t="str">
        <f>IF(HM9="",IF(HO9="","",HO9),HM9)</f>
        <v/>
      </c>
      <c r="HR9" s="90"/>
      <c r="HS9" s="90"/>
      <c r="HT9" s="90"/>
      <c r="HU9" s="116"/>
      <c r="HV9" s="16" t="str">
        <f>IF(HR9="",IF(HT9="","",HT9),HR9)</f>
        <v/>
      </c>
      <c r="HW9" s="90"/>
      <c r="HX9" s="90"/>
      <c r="HY9" s="90"/>
      <c r="HZ9" s="116"/>
      <c r="IA9" s="16" t="str">
        <f>IF(HW9="",IF(HY9="","",HY9),HW9)</f>
        <v/>
      </c>
      <c r="IB9" s="90"/>
      <c r="IC9" s="90"/>
      <c r="ID9" s="90"/>
      <c r="IE9" s="116"/>
      <c r="IF9" s="16" t="str">
        <f>IF(IB9="",IF(ID9="","",ID9),IB9)</f>
        <v/>
      </c>
      <c r="IG9" s="90"/>
      <c r="IH9" s="90"/>
      <c r="II9" s="90"/>
      <c r="IJ9" s="116"/>
      <c r="IK9" s="16" t="str">
        <f>IF(IG9="",IF(II9="","",II9),IG9)</f>
        <v/>
      </c>
      <c r="IL9" s="90"/>
      <c r="IM9" s="90"/>
      <c r="IN9" s="90"/>
      <c r="IO9" s="116"/>
      <c r="IP9" s="16" t="str">
        <f>IF(IL9="",IF(IN9="","",IN9),IL9)</f>
        <v/>
      </c>
    </row>
    <row r="10" spans="1:250" x14ac:dyDescent="0.25">
      <c r="A10" s="90"/>
      <c r="B10" s="90">
        <v>50</v>
      </c>
      <c r="C10" s="116"/>
      <c r="D10" s="116"/>
      <c r="E10" s="16">
        <f>IF(A10="",C10,A10)</f>
        <v>0</v>
      </c>
      <c r="F10" s="90"/>
      <c r="G10" s="90">
        <v>50</v>
      </c>
      <c r="H10" s="90"/>
      <c r="I10" s="116"/>
      <c r="J10" s="16">
        <f>IF(F10="",H10,F10)</f>
        <v>0</v>
      </c>
      <c r="K10" s="90"/>
      <c r="L10" s="90">
        <v>50</v>
      </c>
      <c r="M10" s="90"/>
      <c r="N10" s="116"/>
      <c r="O10" s="16">
        <f>IF(K10="",M10,K10)</f>
        <v>0</v>
      </c>
      <c r="P10" s="90"/>
      <c r="Q10" s="90">
        <v>50</v>
      </c>
      <c r="R10" s="90"/>
      <c r="S10" s="116"/>
      <c r="T10" s="16">
        <f>IF(P10="",R10,P10)</f>
        <v>0</v>
      </c>
      <c r="U10" s="90"/>
      <c r="V10" s="90">
        <v>50</v>
      </c>
      <c r="W10" s="90"/>
      <c r="X10" s="116"/>
      <c r="Y10" s="16">
        <f>IF(U10="",W10,U10)</f>
        <v>0</v>
      </c>
      <c r="Z10" s="90"/>
      <c r="AA10" s="90"/>
      <c r="AB10" s="90"/>
      <c r="AC10" s="116"/>
      <c r="AD10" s="16">
        <f>IF(Z10="",AB10,Z10)</f>
        <v>0</v>
      </c>
      <c r="AE10" s="90"/>
      <c r="AF10" s="90"/>
      <c r="AG10" s="90"/>
      <c r="AH10" s="116"/>
      <c r="AI10" s="16">
        <f>IF(AE10="",AG10,AE10)</f>
        <v>0</v>
      </c>
      <c r="AJ10" s="90"/>
      <c r="AK10" s="90"/>
      <c r="AL10" s="90"/>
      <c r="AM10" s="116"/>
      <c r="AN10" s="16">
        <f>IF(AJ10="",AL10,AJ10)</f>
        <v>0</v>
      </c>
      <c r="AO10" s="90"/>
      <c r="AP10" s="90"/>
      <c r="AQ10" s="90"/>
      <c r="AR10" s="116"/>
      <c r="AS10" s="16">
        <f>IF(AO10="",AQ10,AO10)</f>
        <v>0</v>
      </c>
      <c r="AT10" s="90"/>
      <c r="AU10" s="90"/>
      <c r="AV10" s="90"/>
      <c r="AW10" s="116"/>
      <c r="AX10" s="16">
        <f>IF(AT10="",AV10,AT10)</f>
        <v>0</v>
      </c>
      <c r="AY10" s="90"/>
      <c r="AZ10" s="90"/>
      <c r="BA10" s="90"/>
      <c r="BB10" s="116"/>
      <c r="BC10" s="16">
        <f>IF(AY10="",BA10,AY10)</f>
        <v>0</v>
      </c>
      <c r="BD10" s="90"/>
      <c r="BE10" s="90"/>
      <c r="BF10" s="90"/>
      <c r="BG10" s="116"/>
      <c r="BH10" s="16">
        <f>IF(BD10="",BF10,BD10)</f>
        <v>0</v>
      </c>
      <c r="BI10" s="90"/>
      <c r="BJ10" s="90"/>
      <c r="BK10" s="90"/>
      <c r="BL10" s="116"/>
      <c r="BM10" s="16">
        <f>IF(BI10="",BK10,BI10)</f>
        <v>0</v>
      </c>
      <c r="BN10" s="90"/>
      <c r="BO10" s="90"/>
      <c r="BP10" s="90"/>
      <c r="BQ10" s="116"/>
      <c r="BR10" s="16">
        <f>IF(BN10="",BP10,BN10)</f>
        <v>0</v>
      </c>
      <c r="BS10" s="90"/>
      <c r="BT10" s="90"/>
      <c r="BU10" s="90"/>
      <c r="BV10" s="116"/>
      <c r="BW10" s="16">
        <f>IF(BS10="",BU10,BS10)</f>
        <v>0</v>
      </c>
      <c r="BX10" s="90"/>
      <c r="BY10" s="90"/>
      <c r="BZ10" s="90"/>
      <c r="CA10" s="116"/>
      <c r="CB10" s="16">
        <f>IF(BX10="",BZ10,BX10)</f>
        <v>0</v>
      </c>
      <c r="CC10" s="90"/>
      <c r="CD10" s="90"/>
      <c r="CE10" s="90"/>
      <c r="CF10" s="116"/>
      <c r="CG10" s="16">
        <f>IF(CC10="",CE10,CC10)</f>
        <v>0</v>
      </c>
      <c r="CH10" s="90"/>
      <c r="CI10" s="90"/>
      <c r="CJ10" s="90"/>
      <c r="CK10" s="116"/>
      <c r="CL10" s="16">
        <f>IF(CH10="",CJ10,CH10)</f>
        <v>0</v>
      </c>
      <c r="CM10" s="90"/>
      <c r="CN10" s="90"/>
      <c r="CO10" s="90"/>
      <c r="CP10" s="116"/>
      <c r="CQ10" s="16">
        <f>IF(CM10="",CO10,CM10)</f>
        <v>0</v>
      </c>
      <c r="CR10" s="90"/>
      <c r="CS10" s="90"/>
      <c r="CT10" s="90"/>
      <c r="CU10" s="116"/>
      <c r="CV10" s="16">
        <f>IF(CR10="",CT10,CR10)</f>
        <v>0</v>
      </c>
      <c r="CW10" s="90"/>
      <c r="CX10" s="90"/>
      <c r="CY10" s="90"/>
      <c r="CZ10" s="116"/>
      <c r="DA10" s="16">
        <f>IF(CW10="",CY10,CW10)</f>
        <v>0</v>
      </c>
      <c r="DB10" s="90"/>
      <c r="DC10" s="90"/>
      <c r="DD10" s="90"/>
      <c r="DE10" s="116"/>
      <c r="DF10" s="16">
        <f>IF(DB10="",DD10,DB10)</f>
        <v>0</v>
      </c>
      <c r="DG10" s="90"/>
      <c r="DH10" s="90"/>
      <c r="DI10" s="90"/>
      <c r="DJ10" s="116"/>
      <c r="DK10" s="16">
        <f>IF(DG10="",DI10,DG10)</f>
        <v>0</v>
      </c>
      <c r="DL10" s="90"/>
      <c r="DM10" s="90"/>
      <c r="DN10" s="90"/>
      <c r="DO10" s="116"/>
      <c r="DP10" s="16">
        <f>IF(DL10="",DN10,DL10)</f>
        <v>0</v>
      </c>
      <c r="DQ10" s="90"/>
      <c r="DR10" s="90"/>
      <c r="DS10" s="90"/>
      <c r="DT10" s="116"/>
      <c r="DU10" s="16">
        <f>IF(DQ10="",DS10,DQ10)</f>
        <v>0</v>
      </c>
      <c r="DV10" s="90"/>
      <c r="DW10" s="90"/>
      <c r="DX10" s="90"/>
      <c r="DY10" s="116"/>
      <c r="DZ10" s="16">
        <f>IF(DV10="",DX10,DV10)</f>
        <v>0</v>
      </c>
      <c r="EA10" s="90"/>
      <c r="EB10" s="90"/>
      <c r="EC10" s="90"/>
      <c r="ED10" s="116"/>
      <c r="EE10" s="16">
        <f>IF(EA10="",EC10,EA10)</f>
        <v>0</v>
      </c>
      <c r="EF10" s="90"/>
      <c r="EG10" s="90"/>
      <c r="EH10" s="90"/>
      <c r="EI10" s="116"/>
      <c r="EJ10" s="16">
        <f>IF(EF10="",EH10,EF10)</f>
        <v>0</v>
      </c>
      <c r="EK10" s="90"/>
      <c r="EL10" s="90"/>
      <c r="EM10" s="90"/>
      <c r="EN10" s="116"/>
      <c r="EO10" s="16">
        <f>IF(EK10="",EM10,EK10)</f>
        <v>0</v>
      </c>
      <c r="EP10" s="90"/>
      <c r="EQ10" s="90"/>
      <c r="ER10" s="90"/>
      <c r="ES10" s="116"/>
      <c r="ET10" s="16">
        <f>IF(EP10="",ER10,EP10)</f>
        <v>0</v>
      </c>
      <c r="EU10" s="90"/>
      <c r="EV10" s="90"/>
      <c r="EW10" s="90"/>
      <c r="EX10" s="116"/>
      <c r="EY10" s="16">
        <f>IF(EU10="",EW10,EU10)</f>
        <v>0</v>
      </c>
      <c r="EZ10" s="90"/>
      <c r="FA10" s="90"/>
      <c r="FB10" s="90"/>
      <c r="FC10" s="116"/>
      <c r="FD10" s="16">
        <f>IF(EZ10="",FB10,EZ10)</f>
        <v>0</v>
      </c>
      <c r="FE10" s="90"/>
      <c r="FF10" s="90"/>
      <c r="FG10" s="90"/>
      <c r="FH10" s="116"/>
      <c r="FI10" s="16">
        <f t="shared" ref="FI10:FI37" si="0">IF(FE10="",FG10,FE10)</f>
        <v>0</v>
      </c>
      <c r="FJ10" s="90"/>
      <c r="FK10" s="90"/>
      <c r="FL10" s="90"/>
      <c r="FM10" s="116"/>
      <c r="FN10" s="16">
        <f>IF(FJ10="",FL10,FJ10)</f>
        <v>0</v>
      </c>
      <c r="FO10" s="90"/>
      <c r="FP10" s="90"/>
      <c r="FQ10" s="90"/>
      <c r="FR10" s="116"/>
      <c r="FS10" s="16">
        <f>IF(FO10="",FQ10,FO10)</f>
        <v>0</v>
      </c>
      <c r="FT10" s="90"/>
      <c r="FU10" s="90"/>
      <c r="FV10" s="90"/>
      <c r="FW10" s="116"/>
      <c r="FX10" s="16">
        <f>IF(FT10="",FV10,FT10)</f>
        <v>0</v>
      </c>
      <c r="FY10" s="90"/>
      <c r="FZ10" s="90"/>
      <c r="GA10" s="90"/>
      <c r="GB10" s="116"/>
      <c r="GC10" s="16">
        <f>IF(FY10="",GA10,FY10)</f>
        <v>0</v>
      </c>
      <c r="GD10" s="90"/>
      <c r="GE10" s="90"/>
      <c r="GF10" s="90"/>
      <c r="GG10" s="116"/>
      <c r="GH10" s="16">
        <f>IF(GD10="",GF10,GD10)</f>
        <v>0</v>
      </c>
      <c r="GI10" s="90"/>
      <c r="GJ10" s="90"/>
      <c r="GK10" s="90"/>
      <c r="GL10" s="116"/>
      <c r="GM10" s="16">
        <f>IF(GI10="",GK10,GI10)</f>
        <v>0</v>
      </c>
      <c r="GN10" s="90"/>
      <c r="GO10" s="90"/>
      <c r="GP10" s="90"/>
      <c r="GQ10" s="116"/>
      <c r="GR10" s="16">
        <f>IF(GN10="",GP10,GN10)</f>
        <v>0</v>
      </c>
      <c r="GS10" s="90"/>
      <c r="GT10" s="90"/>
      <c r="GU10" s="90"/>
      <c r="GV10" s="116"/>
      <c r="GW10" s="16">
        <f>IF(GS10="",GU10,GS10)</f>
        <v>0</v>
      </c>
      <c r="GX10" s="90"/>
      <c r="GY10" s="90"/>
      <c r="GZ10" s="90"/>
      <c r="HA10" s="116"/>
      <c r="HB10" s="16">
        <f>IF(GX10="",GZ10,GX10)</f>
        <v>0</v>
      </c>
      <c r="HC10" s="90"/>
      <c r="HD10" s="90"/>
      <c r="HE10" s="90"/>
      <c r="HF10" s="116"/>
      <c r="HG10" s="16">
        <f>IF(HC10="",HE10,HC10)</f>
        <v>0</v>
      </c>
      <c r="HH10" s="90"/>
      <c r="HI10" s="90"/>
      <c r="HJ10" s="90"/>
      <c r="HK10" s="116"/>
      <c r="HL10" s="16">
        <f>IF(HH10="",HJ10,HH10)</f>
        <v>0</v>
      </c>
      <c r="HM10" s="90"/>
      <c r="HN10" s="90"/>
      <c r="HO10" s="90"/>
      <c r="HP10" s="116"/>
      <c r="HQ10" s="16">
        <f>IF(HM10="",HO10,HM10)</f>
        <v>0</v>
      </c>
      <c r="HR10" s="90"/>
      <c r="HS10" s="90"/>
      <c r="HT10" s="90"/>
      <c r="HU10" s="116"/>
      <c r="HV10" s="16">
        <f>IF(HR10="",HT10,HR10)</f>
        <v>0</v>
      </c>
      <c r="HW10" s="90"/>
      <c r="HX10" s="90"/>
      <c r="HY10" s="90"/>
      <c r="HZ10" s="116"/>
      <c r="IA10" s="16">
        <f>IF(HW10="",HY10,HW10)</f>
        <v>0</v>
      </c>
      <c r="IB10" s="90"/>
      <c r="IC10" s="90"/>
      <c r="ID10" s="90"/>
      <c r="IE10" s="116"/>
      <c r="IF10" s="16">
        <f>IF(IB10="",ID10,IB10)</f>
        <v>0</v>
      </c>
      <c r="IG10" s="90"/>
      <c r="IH10" s="90"/>
      <c r="II10" s="90"/>
      <c r="IJ10" s="116"/>
      <c r="IK10" s="16">
        <f>IF(IG10="",II10,IG10)</f>
        <v>0</v>
      </c>
      <c r="IL10" s="90"/>
      <c r="IM10" s="90"/>
      <c r="IN10" s="90"/>
      <c r="IO10" s="116"/>
      <c r="IP10" s="16">
        <f>IF(IL10="",IN10,IL10)</f>
        <v>0</v>
      </c>
    </row>
    <row r="11" spans="1:250" x14ac:dyDescent="0.25">
      <c r="A11" s="90">
        <v>160</v>
      </c>
      <c r="B11" s="90"/>
      <c r="C11" s="116"/>
      <c r="D11" s="116"/>
      <c r="E11" s="16">
        <f t="shared" ref="E11:E74" si="1">IF(A11="",C11,A11)</f>
        <v>160</v>
      </c>
      <c r="F11" s="90">
        <v>64</v>
      </c>
      <c r="G11" s="90"/>
      <c r="H11" s="90"/>
      <c r="I11" s="116"/>
      <c r="J11" s="16">
        <f t="shared" ref="J11:J74" si="2">IF(F11="",H11,F11)</f>
        <v>64</v>
      </c>
      <c r="K11" s="90">
        <v>206</v>
      </c>
      <c r="L11" s="90"/>
      <c r="M11" s="90"/>
      <c r="N11" s="116"/>
      <c r="O11" s="16">
        <f t="shared" ref="O11:O74" si="3">IF(K11="",M11,K11)</f>
        <v>206</v>
      </c>
      <c r="P11" s="90">
        <v>61</v>
      </c>
      <c r="Q11" s="90"/>
      <c r="R11" s="90"/>
      <c r="S11" s="116"/>
      <c r="T11" s="16">
        <f t="shared" ref="T11:T74" si="4">IF(P11="",R11,P11)</f>
        <v>61</v>
      </c>
      <c r="U11" s="90">
        <v>150</v>
      </c>
      <c r="V11" s="90"/>
      <c r="W11" s="90"/>
      <c r="X11" s="116"/>
      <c r="Y11" s="16">
        <f t="shared" ref="Y11:Y74" si="5">IF(U11="",W11,U11)</f>
        <v>150</v>
      </c>
      <c r="Z11" s="90"/>
      <c r="AA11" s="90"/>
      <c r="AB11" s="90"/>
      <c r="AC11" s="116"/>
      <c r="AD11" s="16">
        <f t="shared" ref="AD11:AD74" si="6">IF(Z11="",AB11,Z11)</f>
        <v>0</v>
      </c>
      <c r="AE11" s="90"/>
      <c r="AF11" s="90"/>
      <c r="AG11" s="90"/>
      <c r="AH11" s="116"/>
      <c r="AI11" s="16">
        <f t="shared" ref="AI11:AI74" si="7">IF(AE11="",AG11,AE11)</f>
        <v>0</v>
      </c>
      <c r="AJ11" s="90"/>
      <c r="AK11" s="90"/>
      <c r="AL11" s="90"/>
      <c r="AM11" s="116"/>
      <c r="AN11" s="16">
        <f t="shared" ref="AN11:AN74" si="8">IF(AJ11="",AL11,AJ11)</f>
        <v>0</v>
      </c>
      <c r="AO11" s="90"/>
      <c r="AP11" s="90"/>
      <c r="AQ11" s="90"/>
      <c r="AR11" s="116"/>
      <c r="AS11" s="16">
        <f t="shared" ref="AS11:AS74" si="9">IF(AO11="",AQ11,AO11)</f>
        <v>0</v>
      </c>
      <c r="AT11" s="90"/>
      <c r="AU11" s="90"/>
      <c r="AV11" s="90"/>
      <c r="AW11" s="116"/>
      <c r="AX11" s="16">
        <f t="shared" ref="AX11:AX74" si="10">IF(AT11="",AV11,AT11)</f>
        <v>0</v>
      </c>
      <c r="AY11" s="90"/>
      <c r="AZ11" s="90"/>
      <c r="BA11" s="90"/>
      <c r="BB11" s="116"/>
      <c r="BC11" s="16">
        <f t="shared" ref="BC11:BC74" si="11">IF(AY11="",BA11,AY11)</f>
        <v>0</v>
      </c>
      <c r="BD11" s="90"/>
      <c r="BE11" s="90"/>
      <c r="BF11" s="90"/>
      <c r="BG11" s="116"/>
      <c r="BH11" s="16">
        <f t="shared" ref="BH11:BH74" si="12">IF(BD11="",BF11,BD11)</f>
        <v>0</v>
      </c>
      <c r="BI11" s="90"/>
      <c r="BJ11" s="90"/>
      <c r="BK11" s="90"/>
      <c r="BL11" s="116"/>
      <c r="BM11" s="16">
        <f t="shared" ref="BM11:BM74" si="13">IF(BI11="",BK11,BI11)</f>
        <v>0</v>
      </c>
      <c r="BN11" s="90"/>
      <c r="BO11" s="90"/>
      <c r="BP11" s="90"/>
      <c r="BQ11" s="116"/>
      <c r="BR11" s="16">
        <f t="shared" ref="BR11:BR74" si="14">IF(BN11="",BP11,BN11)</f>
        <v>0</v>
      </c>
      <c r="BS11" s="90"/>
      <c r="BT11" s="90"/>
      <c r="BU11" s="90"/>
      <c r="BV11" s="116"/>
      <c r="BW11" s="16">
        <f t="shared" ref="BW11:BW74" si="15">IF(BS11="",BU11,BS11)</f>
        <v>0</v>
      </c>
      <c r="BX11" s="90"/>
      <c r="BY11" s="90"/>
      <c r="BZ11" s="90"/>
      <c r="CA11" s="116"/>
      <c r="CB11" s="16">
        <f t="shared" ref="CB11:CB74" si="16">IF(BX11="",BZ11,BX11)</f>
        <v>0</v>
      </c>
      <c r="CC11" s="90"/>
      <c r="CD11" s="90"/>
      <c r="CE11" s="90"/>
      <c r="CF11" s="116"/>
      <c r="CG11" s="16">
        <f t="shared" ref="CG11:CG74" si="17">IF(CC11="",CE11,CC11)</f>
        <v>0</v>
      </c>
      <c r="CH11" s="90"/>
      <c r="CI11" s="90"/>
      <c r="CJ11" s="90"/>
      <c r="CK11" s="116"/>
      <c r="CL11" s="16">
        <f t="shared" ref="CL11:CL74" si="18">IF(CH11="",CJ11,CH11)</f>
        <v>0</v>
      </c>
      <c r="CM11" s="90"/>
      <c r="CN11" s="90"/>
      <c r="CO11" s="90"/>
      <c r="CP11" s="116"/>
      <c r="CQ11" s="16">
        <f t="shared" ref="CQ11:CQ74" si="19">IF(CM11="",CO11,CM11)</f>
        <v>0</v>
      </c>
      <c r="CR11" s="90"/>
      <c r="CS11" s="90"/>
      <c r="CT11" s="90"/>
      <c r="CU11" s="116"/>
      <c r="CV11" s="16">
        <f t="shared" ref="CV11:CV74" si="20">IF(CR11="",CT11,CR11)</f>
        <v>0</v>
      </c>
      <c r="CW11" s="90"/>
      <c r="CX11" s="90"/>
      <c r="CY11" s="90"/>
      <c r="CZ11" s="116"/>
      <c r="DA11" s="16">
        <f t="shared" ref="DA11:DA74" si="21">IF(CW11="",CY11,CW11)</f>
        <v>0</v>
      </c>
      <c r="DB11" s="90"/>
      <c r="DC11" s="90"/>
      <c r="DD11" s="90"/>
      <c r="DE11" s="116"/>
      <c r="DF11" s="16">
        <f t="shared" ref="DF11:DF74" si="22">IF(DB11="",DD11,DB11)</f>
        <v>0</v>
      </c>
      <c r="DG11" s="90"/>
      <c r="DH11" s="90"/>
      <c r="DI11" s="90"/>
      <c r="DJ11" s="116"/>
      <c r="DK11" s="16">
        <f t="shared" ref="DK11:DK74" si="23">IF(DG11="",DI11,DG11)</f>
        <v>0</v>
      </c>
      <c r="DL11" s="90"/>
      <c r="DM11" s="90"/>
      <c r="DN11" s="90"/>
      <c r="DO11" s="116"/>
      <c r="DP11" s="16">
        <f t="shared" ref="DP11:DP74" si="24">IF(DL11="",DN11,DL11)</f>
        <v>0</v>
      </c>
      <c r="DQ11" s="90"/>
      <c r="DR11" s="90"/>
      <c r="DS11" s="90"/>
      <c r="DT11" s="116"/>
      <c r="DU11" s="16">
        <f t="shared" ref="DU11:DU74" si="25">IF(DQ11="",DS11,DQ11)</f>
        <v>0</v>
      </c>
      <c r="DV11" s="90"/>
      <c r="DW11" s="90"/>
      <c r="DX11" s="90"/>
      <c r="DY11" s="116"/>
      <c r="DZ11" s="16">
        <f t="shared" ref="DZ11:DZ74" si="26">IF(DV11="",DX11,DV11)</f>
        <v>0</v>
      </c>
      <c r="EA11" s="90"/>
      <c r="EB11" s="90"/>
      <c r="EC11" s="90"/>
      <c r="ED11" s="116"/>
      <c r="EE11" s="16">
        <f t="shared" ref="EE11:EE74" si="27">IF(EA11="",EC11,EA11)</f>
        <v>0</v>
      </c>
      <c r="EF11" s="90"/>
      <c r="EG11" s="90"/>
      <c r="EH11" s="90"/>
      <c r="EI11" s="116"/>
      <c r="EJ11" s="16">
        <f t="shared" ref="EJ11:EJ74" si="28">IF(EF11="",EH11,EF11)</f>
        <v>0</v>
      </c>
      <c r="EK11" s="90"/>
      <c r="EL11" s="90"/>
      <c r="EM11" s="90"/>
      <c r="EN11" s="116"/>
      <c r="EO11" s="16">
        <f t="shared" ref="EO11:EO74" si="29">IF(EK11="",EM11,EK11)</f>
        <v>0</v>
      </c>
      <c r="EP11" s="90"/>
      <c r="EQ11" s="90"/>
      <c r="ER11" s="90"/>
      <c r="ES11" s="116"/>
      <c r="ET11" s="16">
        <f t="shared" ref="ET11:ET74" si="30">IF(EP11="",ER11,EP11)</f>
        <v>0</v>
      </c>
      <c r="EU11" s="90"/>
      <c r="EV11" s="90"/>
      <c r="EW11" s="90"/>
      <c r="EX11" s="116"/>
      <c r="EY11" s="16">
        <f t="shared" ref="EY11:EY74" si="31">IF(EU11="",EW11,EU11)</f>
        <v>0</v>
      </c>
      <c r="EZ11" s="90"/>
      <c r="FA11" s="90"/>
      <c r="FB11" s="90"/>
      <c r="FC11" s="116"/>
      <c r="FD11" s="16">
        <f t="shared" ref="FD11:FD74" si="32">IF(EZ11="",FB11,EZ11)</f>
        <v>0</v>
      </c>
      <c r="FE11" s="90"/>
      <c r="FF11" s="90"/>
      <c r="FG11" s="90"/>
      <c r="FH11" s="116"/>
      <c r="FI11" s="16">
        <f t="shared" si="0"/>
        <v>0</v>
      </c>
      <c r="FJ11" s="90"/>
      <c r="FK11" s="90"/>
      <c r="FL11" s="90"/>
      <c r="FM11" s="116"/>
      <c r="FN11" s="16">
        <f t="shared" ref="FN11:FN74" si="33">IF(FJ11="",FL11,FJ11)</f>
        <v>0</v>
      </c>
      <c r="FO11" s="90"/>
      <c r="FP11" s="90"/>
      <c r="FQ11" s="90"/>
      <c r="FR11" s="116"/>
      <c r="FS11" s="16">
        <f t="shared" ref="FS11:FS74" si="34">IF(FO11="",FQ11,FO11)</f>
        <v>0</v>
      </c>
      <c r="FT11" s="90"/>
      <c r="FU11" s="90"/>
      <c r="FV11" s="90"/>
      <c r="FW11" s="116"/>
      <c r="FX11" s="16">
        <f t="shared" ref="FX11:FX74" si="35">IF(FT11="",FV11,FT11)</f>
        <v>0</v>
      </c>
      <c r="FY11" s="90"/>
      <c r="FZ11" s="90"/>
      <c r="GA11" s="90"/>
      <c r="GB11" s="116"/>
      <c r="GC11" s="16">
        <f t="shared" ref="GC11:GC74" si="36">IF(FY11="",GA11,FY11)</f>
        <v>0</v>
      </c>
      <c r="GD11" s="90"/>
      <c r="GE11" s="90"/>
      <c r="GF11" s="90"/>
      <c r="GG11" s="116"/>
      <c r="GH11" s="16">
        <f t="shared" ref="GH11:GH74" si="37">IF(GD11="",GF11,GD11)</f>
        <v>0</v>
      </c>
      <c r="GI11" s="90"/>
      <c r="GJ11" s="90"/>
      <c r="GK11" s="90"/>
      <c r="GL11" s="116"/>
      <c r="GM11" s="16">
        <f t="shared" ref="GM11:GM74" si="38">IF(GI11="",GK11,GI11)</f>
        <v>0</v>
      </c>
      <c r="GN11" s="90"/>
      <c r="GO11" s="90"/>
      <c r="GP11" s="90"/>
      <c r="GQ11" s="116"/>
      <c r="GR11" s="16">
        <f t="shared" ref="GR11:GR74" si="39">IF(GN11="",GP11,GN11)</f>
        <v>0</v>
      </c>
      <c r="GS11" s="90"/>
      <c r="GT11" s="90"/>
      <c r="GU11" s="90"/>
      <c r="GV11" s="116"/>
      <c r="GW11" s="16">
        <f t="shared" ref="GW11:GW74" si="40">IF(GS11="",GU11,GS11)</f>
        <v>0</v>
      </c>
      <c r="GX11" s="90"/>
      <c r="GY11" s="90"/>
      <c r="GZ11" s="90"/>
      <c r="HA11" s="116"/>
      <c r="HB11" s="16">
        <f t="shared" ref="HB11:HB74" si="41">IF(GX11="",GZ11,GX11)</f>
        <v>0</v>
      </c>
      <c r="HC11" s="90"/>
      <c r="HD11" s="90"/>
      <c r="HE11" s="90"/>
      <c r="HF11" s="116"/>
      <c r="HG11" s="16">
        <f t="shared" ref="HG11:HG74" si="42">IF(HC11="",HE11,HC11)</f>
        <v>0</v>
      </c>
      <c r="HH11" s="90"/>
      <c r="HI11" s="90"/>
      <c r="HJ11" s="90"/>
      <c r="HK11" s="116"/>
      <c r="HL11" s="16">
        <f t="shared" ref="HL11:HL74" si="43">IF(HH11="",HJ11,HH11)</f>
        <v>0</v>
      </c>
      <c r="HM11" s="90"/>
      <c r="HN11" s="90"/>
      <c r="HO11" s="90"/>
      <c r="HP11" s="116"/>
      <c r="HQ11" s="16">
        <f t="shared" ref="HQ11:HQ74" si="44">IF(HM11="",HO11,HM11)</f>
        <v>0</v>
      </c>
      <c r="HR11" s="90"/>
      <c r="HS11" s="90"/>
      <c r="HT11" s="90"/>
      <c r="HU11" s="116"/>
      <c r="HV11" s="16">
        <f t="shared" ref="HV11:HV74" si="45">IF(HR11="",HT11,HR11)</f>
        <v>0</v>
      </c>
      <c r="HW11" s="90"/>
      <c r="HX11" s="90"/>
      <c r="HY11" s="90"/>
      <c r="HZ11" s="116"/>
      <c r="IA11" s="16">
        <f t="shared" ref="IA11:IA74" si="46">IF(HW11="",HY11,HW11)</f>
        <v>0</v>
      </c>
      <c r="IB11" s="90"/>
      <c r="IC11" s="90"/>
      <c r="ID11" s="90"/>
      <c r="IE11" s="116"/>
      <c r="IF11" s="16">
        <f t="shared" ref="IF11:IF74" si="47">IF(IB11="",ID11,IB11)</f>
        <v>0</v>
      </c>
      <c r="IG11" s="90"/>
      <c r="IH11" s="90"/>
      <c r="II11" s="90"/>
      <c r="IJ11" s="116"/>
      <c r="IK11" s="16">
        <f t="shared" ref="IK11:IK74" si="48">IF(IG11="",II11,IG11)</f>
        <v>0</v>
      </c>
      <c r="IL11" s="90"/>
      <c r="IM11" s="90"/>
      <c r="IN11" s="90"/>
      <c r="IO11" s="116"/>
      <c r="IP11" s="16">
        <f t="shared" ref="IP11:IP74" si="49">IF(IL11="",IN11,IL11)</f>
        <v>0</v>
      </c>
    </row>
    <row r="12" spans="1:250" x14ac:dyDescent="0.25">
      <c r="A12" s="90">
        <v>378</v>
      </c>
      <c r="B12" s="90"/>
      <c r="C12" s="116"/>
      <c r="D12" s="116"/>
      <c r="E12" s="16">
        <f t="shared" si="1"/>
        <v>378</v>
      </c>
      <c r="F12" s="90"/>
      <c r="G12" s="90">
        <v>25</v>
      </c>
      <c r="H12" s="90"/>
      <c r="I12" s="116"/>
      <c r="J12" s="16">
        <f t="shared" si="2"/>
        <v>0</v>
      </c>
      <c r="K12" s="90">
        <v>208</v>
      </c>
      <c r="L12" s="90"/>
      <c r="M12" s="90"/>
      <c r="N12" s="116"/>
      <c r="O12" s="16">
        <f t="shared" si="3"/>
        <v>208</v>
      </c>
      <c r="P12" s="90"/>
      <c r="Q12" s="90">
        <v>25</v>
      </c>
      <c r="R12" s="90"/>
      <c r="S12" s="116"/>
      <c r="T12" s="16">
        <f t="shared" si="4"/>
        <v>0</v>
      </c>
      <c r="U12" s="90"/>
      <c r="V12" s="90">
        <v>25</v>
      </c>
      <c r="W12" s="90"/>
      <c r="X12" s="116"/>
      <c r="Y12" s="16">
        <f t="shared" si="5"/>
        <v>0</v>
      </c>
      <c r="Z12" s="90"/>
      <c r="AA12" s="90"/>
      <c r="AB12" s="90"/>
      <c r="AC12" s="116"/>
      <c r="AD12" s="16">
        <f t="shared" si="6"/>
        <v>0</v>
      </c>
      <c r="AE12" s="90"/>
      <c r="AF12" s="90"/>
      <c r="AG12" s="90"/>
      <c r="AH12" s="116"/>
      <c r="AI12" s="16">
        <f t="shared" si="7"/>
        <v>0</v>
      </c>
      <c r="AJ12" s="90"/>
      <c r="AK12" s="90"/>
      <c r="AL12" s="90"/>
      <c r="AM12" s="116"/>
      <c r="AN12" s="16">
        <f t="shared" si="8"/>
        <v>0</v>
      </c>
      <c r="AO12" s="90"/>
      <c r="AP12" s="90"/>
      <c r="AQ12" s="90"/>
      <c r="AR12" s="116"/>
      <c r="AS12" s="16">
        <f t="shared" si="9"/>
        <v>0</v>
      </c>
      <c r="AT12" s="90"/>
      <c r="AU12" s="90"/>
      <c r="AV12" s="90"/>
      <c r="AW12" s="116"/>
      <c r="AX12" s="16">
        <f t="shared" si="10"/>
        <v>0</v>
      </c>
      <c r="AY12" s="90"/>
      <c r="AZ12" s="90"/>
      <c r="BA12" s="90"/>
      <c r="BB12" s="116"/>
      <c r="BC12" s="16">
        <f t="shared" si="11"/>
        <v>0</v>
      </c>
      <c r="BD12" s="90"/>
      <c r="BE12" s="90"/>
      <c r="BF12" s="90"/>
      <c r="BG12" s="116"/>
      <c r="BH12" s="16">
        <f t="shared" si="12"/>
        <v>0</v>
      </c>
      <c r="BI12" s="90"/>
      <c r="BJ12" s="90"/>
      <c r="BK12" s="90"/>
      <c r="BL12" s="116"/>
      <c r="BM12" s="16">
        <f t="shared" si="13"/>
        <v>0</v>
      </c>
      <c r="BN12" s="90"/>
      <c r="BO12" s="90"/>
      <c r="BP12" s="90"/>
      <c r="BQ12" s="116"/>
      <c r="BR12" s="16">
        <f t="shared" si="14"/>
        <v>0</v>
      </c>
      <c r="BS12" s="90"/>
      <c r="BT12" s="90"/>
      <c r="BU12" s="90"/>
      <c r="BV12" s="116"/>
      <c r="BW12" s="16">
        <f t="shared" si="15"/>
        <v>0</v>
      </c>
      <c r="BX12" s="90"/>
      <c r="BY12" s="90"/>
      <c r="BZ12" s="90"/>
      <c r="CA12" s="116"/>
      <c r="CB12" s="16">
        <f t="shared" si="16"/>
        <v>0</v>
      </c>
      <c r="CC12" s="90"/>
      <c r="CD12" s="90"/>
      <c r="CE12" s="90"/>
      <c r="CF12" s="116"/>
      <c r="CG12" s="16">
        <f t="shared" si="17"/>
        <v>0</v>
      </c>
      <c r="CH12" s="90"/>
      <c r="CI12" s="90"/>
      <c r="CJ12" s="90"/>
      <c r="CK12" s="116"/>
      <c r="CL12" s="16">
        <f t="shared" si="18"/>
        <v>0</v>
      </c>
      <c r="CM12" s="90"/>
      <c r="CN12" s="90"/>
      <c r="CO12" s="90"/>
      <c r="CP12" s="116"/>
      <c r="CQ12" s="16">
        <f t="shared" si="19"/>
        <v>0</v>
      </c>
      <c r="CR12" s="90"/>
      <c r="CS12" s="90"/>
      <c r="CT12" s="90"/>
      <c r="CU12" s="116"/>
      <c r="CV12" s="16">
        <f t="shared" si="20"/>
        <v>0</v>
      </c>
      <c r="CW12" s="90"/>
      <c r="CX12" s="90"/>
      <c r="CY12" s="90"/>
      <c r="CZ12" s="116"/>
      <c r="DA12" s="16">
        <f t="shared" si="21"/>
        <v>0</v>
      </c>
      <c r="DB12" s="90"/>
      <c r="DC12" s="90"/>
      <c r="DD12" s="90"/>
      <c r="DE12" s="116"/>
      <c r="DF12" s="16">
        <f t="shared" si="22"/>
        <v>0</v>
      </c>
      <c r="DG12" s="90"/>
      <c r="DH12" s="90"/>
      <c r="DI12" s="90"/>
      <c r="DJ12" s="116"/>
      <c r="DK12" s="16">
        <f t="shared" si="23"/>
        <v>0</v>
      </c>
      <c r="DL12" s="90"/>
      <c r="DM12" s="90"/>
      <c r="DN12" s="90"/>
      <c r="DO12" s="116"/>
      <c r="DP12" s="16">
        <f t="shared" si="24"/>
        <v>0</v>
      </c>
      <c r="DQ12" s="90"/>
      <c r="DR12" s="90"/>
      <c r="DS12" s="90"/>
      <c r="DT12" s="116"/>
      <c r="DU12" s="16">
        <f t="shared" si="25"/>
        <v>0</v>
      </c>
      <c r="DV12" s="90"/>
      <c r="DW12" s="90"/>
      <c r="DX12" s="90"/>
      <c r="DY12" s="116"/>
      <c r="DZ12" s="16">
        <f t="shared" si="26"/>
        <v>0</v>
      </c>
      <c r="EA12" s="90"/>
      <c r="EB12" s="90"/>
      <c r="EC12" s="90"/>
      <c r="ED12" s="116"/>
      <c r="EE12" s="16">
        <f t="shared" si="27"/>
        <v>0</v>
      </c>
      <c r="EF12" s="90"/>
      <c r="EG12" s="90"/>
      <c r="EH12" s="90"/>
      <c r="EI12" s="116"/>
      <c r="EJ12" s="16">
        <f t="shared" si="28"/>
        <v>0</v>
      </c>
      <c r="EK12" s="90"/>
      <c r="EL12" s="90"/>
      <c r="EM12" s="90"/>
      <c r="EN12" s="116"/>
      <c r="EO12" s="16">
        <f t="shared" si="29"/>
        <v>0</v>
      </c>
      <c r="EP12" s="90"/>
      <c r="EQ12" s="90"/>
      <c r="ER12" s="90"/>
      <c r="ES12" s="116"/>
      <c r="ET12" s="16">
        <f t="shared" si="30"/>
        <v>0</v>
      </c>
      <c r="EU12" s="90"/>
      <c r="EV12" s="90"/>
      <c r="EW12" s="90"/>
      <c r="EX12" s="116"/>
      <c r="EY12" s="16">
        <f t="shared" si="31"/>
        <v>0</v>
      </c>
      <c r="EZ12" s="90"/>
      <c r="FA12" s="90"/>
      <c r="FB12" s="90"/>
      <c r="FC12" s="116"/>
      <c r="FD12" s="16">
        <f t="shared" si="32"/>
        <v>0</v>
      </c>
      <c r="FE12" s="90"/>
      <c r="FF12" s="90"/>
      <c r="FG12" s="90"/>
      <c r="FH12" s="116"/>
      <c r="FI12" s="16">
        <f t="shared" si="0"/>
        <v>0</v>
      </c>
      <c r="FJ12" s="90"/>
      <c r="FK12" s="90"/>
      <c r="FL12" s="90"/>
      <c r="FM12" s="116"/>
      <c r="FN12" s="16">
        <f t="shared" si="33"/>
        <v>0</v>
      </c>
      <c r="FO12" s="90"/>
      <c r="FP12" s="90"/>
      <c r="FQ12" s="90"/>
      <c r="FR12" s="116"/>
      <c r="FS12" s="16">
        <f t="shared" si="34"/>
        <v>0</v>
      </c>
      <c r="FT12" s="90"/>
      <c r="FU12" s="90"/>
      <c r="FV12" s="90"/>
      <c r="FW12" s="116"/>
      <c r="FX12" s="16">
        <f t="shared" si="35"/>
        <v>0</v>
      </c>
      <c r="FY12" s="90"/>
      <c r="FZ12" s="90"/>
      <c r="GA12" s="90"/>
      <c r="GB12" s="116"/>
      <c r="GC12" s="16">
        <f t="shared" si="36"/>
        <v>0</v>
      </c>
      <c r="GD12" s="90"/>
      <c r="GE12" s="90"/>
      <c r="GF12" s="90"/>
      <c r="GG12" s="116"/>
      <c r="GH12" s="16">
        <f t="shared" si="37"/>
        <v>0</v>
      </c>
      <c r="GI12" s="90"/>
      <c r="GJ12" s="90"/>
      <c r="GK12" s="90"/>
      <c r="GL12" s="116"/>
      <c r="GM12" s="16">
        <f t="shared" si="38"/>
        <v>0</v>
      </c>
      <c r="GN12" s="90"/>
      <c r="GO12" s="90"/>
      <c r="GP12" s="90"/>
      <c r="GQ12" s="116"/>
      <c r="GR12" s="16">
        <f t="shared" si="39"/>
        <v>0</v>
      </c>
      <c r="GS12" s="90"/>
      <c r="GT12" s="90"/>
      <c r="GU12" s="90"/>
      <c r="GV12" s="116"/>
      <c r="GW12" s="16">
        <f t="shared" si="40"/>
        <v>0</v>
      </c>
      <c r="GX12" s="90"/>
      <c r="GY12" s="90"/>
      <c r="GZ12" s="90"/>
      <c r="HA12" s="116"/>
      <c r="HB12" s="16">
        <f t="shared" si="41"/>
        <v>0</v>
      </c>
      <c r="HC12" s="90"/>
      <c r="HD12" s="90"/>
      <c r="HE12" s="90"/>
      <c r="HF12" s="116"/>
      <c r="HG12" s="16">
        <f t="shared" si="42"/>
        <v>0</v>
      </c>
      <c r="HH12" s="90"/>
      <c r="HI12" s="90"/>
      <c r="HJ12" s="90"/>
      <c r="HK12" s="116"/>
      <c r="HL12" s="16">
        <f t="shared" si="43"/>
        <v>0</v>
      </c>
      <c r="HM12" s="90"/>
      <c r="HN12" s="90"/>
      <c r="HO12" s="90"/>
      <c r="HP12" s="116"/>
      <c r="HQ12" s="16">
        <f t="shared" si="44"/>
        <v>0</v>
      </c>
      <c r="HR12" s="90"/>
      <c r="HS12" s="90"/>
      <c r="HT12" s="90"/>
      <c r="HU12" s="116"/>
      <c r="HV12" s="16">
        <f t="shared" si="45"/>
        <v>0</v>
      </c>
      <c r="HW12" s="90"/>
      <c r="HX12" s="90"/>
      <c r="HY12" s="90"/>
      <c r="HZ12" s="116"/>
      <c r="IA12" s="16">
        <f t="shared" si="46"/>
        <v>0</v>
      </c>
      <c r="IB12" s="90"/>
      <c r="IC12" s="90"/>
      <c r="ID12" s="90"/>
      <c r="IE12" s="116"/>
      <c r="IF12" s="16">
        <f t="shared" si="47"/>
        <v>0</v>
      </c>
      <c r="IG12" s="90"/>
      <c r="IH12" s="90"/>
      <c r="II12" s="90"/>
      <c r="IJ12" s="116"/>
      <c r="IK12" s="16">
        <f t="shared" si="48"/>
        <v>0</v>
      </c>
      <c r="IL12" s="90"/>
      <c r="IM12" s="90"/>
      <c r="IN12" s="90"/>
      <c r="IO12" s="116"/>
      <c r="IP12" s="16">
        <f t="shared" si="49"/>
        <v>0</v>
      </c>
    </row>
    <row r="13" spans="1:250" x14ac:dyDescent="0.25">
      <c r="A13" s="90">
        <v>295</v>
      </c>
      <c r="B13" s="90"/>
      <c r="C13" s="116"/>
      <c r="D13" s="116"/>
      <c r="E13" s="16">
        <f t="shared" si="1"/>
        <v>295</v>
      </c>
      <c r="F13" s="90">
        <v>73</v>
      </c>
      <c r="G13" s="90"/>
      <c r="H13" s="90"/>
      <c r="I13" s="116"/>
      <c r="J13" s="16">
        <f t="shared" si="2"/>
        <v>73</v>
      </c>
      <c r="K13" s="90"/>
      <c r="L13" s="90">
        <v>25</v>
      </c>
      <c r="M13" s="90"/>
      <c r="N13" s="116"/>
      <c r="O13" s="16">
        <f t="shared" si="3"/>
        <v>0</v>
      </c>
      <c r="P13" s="90">
        <v>90</v>
      </c>
      <c r="Q13" s="90"/>
      <c r="R13" s="90"/>
      <c r="S13" s="116"/>
      <c r="T13" s="16">
        <f t="shared" si="4"/>
        <v>90</v>
      </c>
      <c r="U13" s="90">
        <v>96</v>
      </c>
      <c r="V13" s="90"/>
      <c r="W13" s="90"/>
      <c r="X13" s="116"/>
      <c r="Y13" s="16">
        <f t="shared" si="5"/>
        <v>96</v>
      </c>
      <c r="Z13" s="90"/>
      <c r="AA13" s="90"/>
      <c r="AB13" s="90"/>
      <c r="AC13" s="116"/>
      <c r="AD13" s="16">
        <f t="shared" si="6"/>
        <v>0</v>
      </c>
      <c r="AE13" s="90"/>
      <c r="AF13" s="90"/>
      <c r="AG13" s="90"/>
      <c r="AH13" s="116"/>
      <c r="AI13" s="16">
        <f t="shared" si="7"/>
        <v>0</v>
      </c>
      <c r="AJ13" s="90"/>
      <c r="AK13" s="90"/>
      <c r="AL13" s="90"/>
      <c r="AM13" s="116"/>
      <c r="AN13" s="16">
        <f t="shared" si="8"/>
        <v>0</v>
      </c>
      <c r="AO13" s="90"/>
      <c r="AP13" s="90"/>
      <c r="AQ13" s="90"/>
      <c r="AR13" s="116"/>
      <c r="AS13" s="16">
        <f t="shared" si="9"/>
        <v>0</v>
      </c>
      <c r="AT13" s="90"/>
      <c r="AU13" s="90"/>
      <c r="AV13" s="90"/>
      <c r="AW13" s="116"/>
      <c r="AX13" s="16">
        <f t="shared" si="10"/>
        <v>0</v>
      </c>
      <c r="AY13" s="90"/>
      <c r="AZ13" s="90"/>
      <c r="BA13" s="90"/>
      <c r="BB13" s="116"/>
      <c r="BC13" s="16">
        <f t="shared" si="11"/>
        <v>0</v>
      </c>
      <c r="BD13" s="90"/>
      <c r="BE13" s="90"/>
      <c r="BF13" s="90"/>
      <c r="BG13" s="116"/>
      <c r="BH13" s="16">
        <f t="shared" si="12"/>
        <v>0</v>
      </c>
      <c r="BI13" s="90"/>
      <c r="BJ13" s="90"/>
      <c r="BK13" s="90"/>
      <c r="BL13" s="116"/>
      <c r="BM13" s="16">
        <f t="shared" si="13"/>
        <v>0</v>
      </c>
      <c r="BN13" s="90"/>
      <c r="BO13" s="90"/>
      <c r="BP13" s="90"/>
      <c r="BQ13" s="116"/>
      <c r="BR13" s="16">
        <f t="shared" si="14"/>
        <v>0</v>
      </c>
      <c r="BS13" s="90"/>
      <c r="BT13" s="90"/>
      <c r="BU13" s="90"/>
      <c r="BV13" s="116"/>
      <c r="BW13" s="16">
        <f t="shared" si="15"/>
        <v>0</v>
      </c>
      <c r="BX13" s="90"/>
      <c r="BY13" s="90"/>
      <c r="BZ13" s="90"/>
      <c r="CA13" s="116"/>
      <c r="CB13" s="16">
        <f t="shared" si="16"/>
        <v>0</v>
      </c>
      <c r="CC13" s="90"/>
      <c r="CD13" s="90"/>
      <c r="CE13" s="90"/>
      <c r="CF13" s="116"/>
      <c r="CG13" s="16">
        <f t="shared" si="17"/>
        <v>0</v>
      </c>
      <c r="CH13" s="90"/>
      <c r="CI13" s="90"/>
      <c r="CJ13" s="90"/>
      <c r="CK13" s="116"/>
      <c r="CL13" s="16">
        <f t="shared" si="18"/>
        <v>0</v>
      </c>
      <c r="CM13" s="90"/>
      <c r="CN13" s="90"/>
      <c r="CO13" s="90"/>
      <c r="CP13" s="116"/>
      <c r="CQ13" s="16">
        <f t="shared" si="19"/>
        <v>0</v>
      </c>
      <c r="CR13" s="90"/>
      <c r="CS13" s="90"/>
      <c r="CT13" s="90"/>
      <c r="CU13" s="116"/>
      <c r="CV13" s="16">
        <f t="shared" si="20"/>
        <v>0</v>
      </c>
      <c r="CW13" s="90"/>
      <c r="CX13" s="90"/>
      <c r="CY13" s="90"/>
      <c r="CZ13" s="116"/>
      <c r="DA13" s="16">
        <f t="shared" si="21"/>
        <v>0</v>
      </c>
      <c r="DB13" s="90"/>
      <c r="DC13" s="90"/>
      <c r="DD13" s="90"/>
      <c r="DE13" s="116"/>
      <c r="DF13" s="16">
        <f t="shared" si="22"/>
        <v>0</v>
      </c>
      <c r="DG13" s="90"/>
      <c r="DH13" s="90"/>
      <c r="DI13" s="90"/>
      <c r="DJ13" s="116"/>
      <c r="DK13" s="16">
        <f t="shared" si="23"/>
        <v>0</v>
      </c>
      <c r="DL13" s="90"/>
      <c r="DM13" s="90"/>
      <c r="DN13" s="90"/>
      <c r="DO13" s="116"/>
      <c r="DP13" s="16">
        <f t="shared" si="24"/>
        <v>0</v>
      </c>
      <c r="DQ13" s="90"/>
      <c r="DR13" s="90"/>
      <c r="DS13" s="90"/>
      <c r="DT13" s="116"/>
      <c r="DU13" s="16">
        <f t="shared" si="25"/>
        <v>0</v>
      </c>
      <c r="DV13" s="90"/>
      <c r="DW13" s="90"/>
      <c r="DX13" s="90"/>
      <c r="DY13" s="116"/>
      <c r="DZ13" s="16">
        <f t="shared" si="26"/>
        <v>0</v>
      </c>
      <c r="EA13" s="90"/>
      <c r="EB13" s="90"/>
      <c r="EC13" s="90"/>
      <c r="ED13" s="116"/>
      <c r="EE13" s="16">
        <f t="shared" si="27"/>
        <v>0</v>
      </c>
      <c r="EF13" s="90"/>
      <c r="EG13" s="90"/>
      <c r="EH13" s="90"/>
      <c r="EI13" s="116"/>
      <c r="EJ13" s="16">
        <f t="shared" si="28"/>
        <v>0</v>
      </c>
      <c r="EK13" s="90"/>
      <c r="EL13" s="90"/>
      <c r="EM13" s="90"/>
      <c r="EN13" s="116"/>
      <c r="EO13" s="16">
        <f t="shared" si="29"/>
        <v>0</v>
      </c>
      <c r="EP13" s="90"/>
      <c r="EQ13" s="90"/>
      <c r="ER13" s="90"/>
      <c r="ES13" s="116"/>
      <c r="ET13" s="16">
        <f t="shared" si="30"/>
        <v>0</v>
      </c>
      <c r="EU13" s="90"/>
      <c r="EV13" s="90"/>
      <c r="EW13" s="90"/>
      <c r="EX13" s="116"/>
      <c r="EY13" s="16">
        <f t="shared" si="31"/>
        <v>0</v>
      </c>
      <c r="EZ13" s="90"/>
      <c r="FA13" s="90"/>
      <c r="FB13" s="90"/>
      <c r="FC13" s="116"/>
      <c r="FD13" s="16">
        <f t="shared" si="32"/>
        <v>0</v>
      </c>
      <c r="FE13" s="90"/>
      <c r="FF13" s="90"/>
      <c r="FG13" s="90"/>
      <c r="FH13" s="116"/>
      <c r="FI13" s="16">
        <f t="shared" si="0"/>
        <v>0</v>
      </c>
      <c r="FJ13" s="90"/>
      <c r="FK13" s="90"/>
      <c r="FL13" s="90"/>
      <c r="FM13" s="116"/>
      <c r="FN13" s="16">
        <f t="shared" si="33"/>
        <v>0</v>
      </c>
      <c r="FO13" s="90"/>
      <c r="FP13" s="90"/>
      <c r="FQ13" s="90"/>
      <c r="FR13" s="116"/>
      <c r="FS13" s="16">
        <f t="shared" si="34"/>
        <v>0</v>
      </c>
      <c r="FT13" s="90"/>
      <c r="FU13" s="90"/>
      <c r="FV13" s="90"/>
      <c r="FW13" s="116"/>
      <c r="FX13" s="16">
        <f t="shared" si="35"/>
        <v>0</v>
      </c>
      <c r="FY13" s="90"/>
      <c r="FZ13" s="90"/>
      <c r="GA13" s="90"/>
      <c r="GB13" s="116"/>
      <c r="GC13" s="16">
        <f t="shared" si="36"/>
        <v>0</v>
      </c>
      <c r="GD13" s="90"/>
      <c r="GE13" s="90"/>
      <c r="GF13" s="90"/>
      <c r="GG13" s="116"/>
      <c r="GH13" s="16">
        <f t="shared" si="37"/>
        <v>0</v>
      </c>
      <c r="GI13" s="90"/>
      <c r="GJ13" s="90"/>
      <c r="GK13" s="90"/>
      <c r="GL13" s="116"/>
      <c r="GM13" s="16">
        <f t="shared" si="38"/>
        <v>0</v>
      </c>
      <c r="GN13" s="90"/>
      <c r="GO13" s="90"/>
      <c r="GP13" s="90"/>
      <c r="GQ13" s="116"/>
      <c r="GR13" s="16">
        <f t="shared" si="39"/>
        <v>0</v>
      </c>
      <c r="GS13" s="90"/>
      <c r="GT13" s="90"/>
      <c r="GU13" s="90"/>
      <c r="GV13" s="116"/>
      <c r="GW13" s="16">
        <f t="shared" si="40"/>
        <v>0</v>
      </c>
      <c r="GX13" s="90"/>
      <c r="GY13" s="90"/>
      <c r="GZ13" s="90"/>
      <c r="HA13" s="116"/>
      <c r="HB13" s="16">
        <f t="shared" si="41"/>
        <v>0</v>
      </c>
      <c r="HC13" s="90"/>
      <c r="HD13" s="90"/>
      <c r="HE13" s="90"/>
      <c r="HF13" s="116"/>
      <c r="HG13" s="16">
        <f t="shared" si="42"/>
        <v>0</v>
      </c>
      <c r="HH13" s="90"/>
      <c r="HI13" s="90"/>
      <c r="HJ13" s="90"/>
      <c r="HK13" s="116"/>
      <c r="HL13" s="16">
        <f t="shared" si="43"/>
        <v>0</v>
      </c>
      <c r="HM13" s="90"/>
      <c r="HN13" s="90"/>
      <c r="HO13" s="90"/>
      <c r="HP13" s="116"/>
      <c r="HQ13" s="16">
        <f t="shared" si="44"/>
        <v>0</v>
      </c>
      <c r="HR13" s="90"/>
      <c r="HS13" s="90"/>
      <c r="HT13" s="90"/>
      <c r="HU13" s="116"/>
      <c r="HV13" s="16">
        <f t="shared" si="45"/>
        <v>0</v>
      </c>
      <c r="HW13" s="90"/>
      <c r="HX13" s="90"/>
      <c r="HY13" s="90"/>
      <c r="HZ13" s="116"/>
      <c r="IA13" s="16">
        <f t="shared" si="46"/>
        <v>0</v>
      </c>
      <c r="IB13" s="90"/>
      <c r="IC13" s="90"/>
      <c r="ID13" s="90"/>
      <c r="IE13" s="116"/>
      <c r="IF13" s="16">
        <f t="shared" si="47"/>
        <v>0</v>
      </c>
      <c r="IG13" s="90"/>
      <c r="IH13" s="90"/>
      <c r="II13" s="90"/>
      <c r="IJ13" s="116"/>
      <c r="IK13" s="16">
        <f t="shared" si="48"/>
        <v>0</v>
      </c>
      <c r="IL13" s="90"/>
      <c r="IM13" s="90"/>
      <c r="IN13" s="90"/>
      <c r="IO13" s="116"/>
      <c r="IP13" s="16">
        <f t="shared" si="49"/>
        <v>0</v>
      </c>
    </row>
    <row r="14" spans="1:250" x14ac:dyDescent="0.25">
      <c r="A14" s="90">
        <v>300</v>
      </c>
      <c r="B14" s="90"/>
      <c r="C14" s="116"/>
      <c r="D14" s="116"/>
      <c r="E14" s="16">
        <f t="shared" si="1"/>
        <v>300</v>
      </c>
      <c r="F14" s="90"/>
      <c r="G14" s="90">
        <v>25</v>
      </c>
      <c r="H14" s="90"/>
      <c r="I14" s="116"/>
      <c r="J14" s="16">
        <f t="shared" si="2"/>
        <v>0</v>
      </c>
      <c r="K14" s="90">
        <v>106</v>
      </c>
      <c r="L14" s="90"/>
      <c r="M14" s="90"/>
      <c r="N14" s="116"/>
      <c r="O14" s="16">
        <f t="shared" si="3"/>
        <v>106</v>
      </c>
      <c r="P14" s="90"/>
      <c r="Q14" s="90"/>
      <c r="R14" s="90"/>
      <c r="S14" s="116"/>
      <c r="T14" s="16">
        <f t="shared" si="4"/>
        <v>0</v>
      </c>
      <c r="U14" s="90"/>
      <c r="V14" s="90">
        <v>25</v>
      </c>
      <c r="W14" s="90"/>
      <c r="X14" s="116"/>
      <c r="Y14" s="16">
        <f t="shared" si="5"/>
        <v>0</v>
      </c>
      <c r="Z14" s="90"/>
      <c r="AA14" s="90"/>
      <c r="AB14" s="90"/>
      <c r="AC14" s="116"/>
      <c r="AD14" s="16">
        <f t="shared" si="6"/>
        <v>0</v>
      </c>
      <c r="AE14" s="90"/>
      <c r="AF14" s="90"/>
      <c r="AG14" s="90"/>
      <c r="AH14" s="116"/>
      <c r="AI14" s="16">
        <f t="shared" si="7"/>
        <v>0</v>
      </c>
      <c r="AJ14" s="90"/>
      <c r="AK14" s="90"/>
      <c r="AL14" s="90"/>
      <c r="AM14" s="116"/>
      <c r="AN14" s="16">
        <f t="shared" si="8"/>
        <v>0</v>
      </c>
      <c r="AO14" s="90"/>
      <c r="AP14" s="90"/>
      <c r="AQ14" s="90"/>
      <c r="AR14" s="116"/>
      <c r="AS14" s="16">
        <f t="shared" si="9"/>
        <v>0</v>
      </c>
      <c r="AT14" s="90"/>
      <c r="AU14" s="90"/>
      <c r="AV14" s="90"/>
      <c r="AW14" s="116"/>
      <c r="AX14" s="16">
        <f t="shared" si="10"/>
        <v>0</v>
      </c>
      <c r="AY14" s="90"/>
      <c r="AZ14" s="90"/>
      <c r="BA14" s="90"/>
      <c r="BB14" s="116"/>
      <c r="BC14" s="16">
        <f t="shared" si="11"/>
        <v>0</v>
      </c>
      <c r="BD14" s="90"/>
      <c r="BE14" s="90"/>
      <c r="BF14" s="90"/>
      <c r="BG14" s="116"/>
      <c r="BH14" s="16">
        <f t="shared" si="12"/>
        <v>0</v>
      </c>
      <c r="BI14" s="90"/>
      <c r="BJ14" s="90"/>
      <c r="BK14" s="90"/>
      <c r="BL14" s="116"/>
      <c r="BM14" s="16">
        <f t="shared" si="13"/>
        <v>0</v>
      </c>
      <c r="BN14" s="90"/>
      <c r="BO14" s="90"/>
      <c r="BP14" s="90"/>
      <c r="BQ14" s="116"/>
      <c r="BR14" s="16">
        <f t="shared" si="14"/>
        <v>0</v>
      </c>
      <c r="BS14" s="90"/>
      <c r="BT14" s="90"/>
      <c r="BU14" s="90"/>
      <c r="BV14" s="116"/>
      <c r="BW14" s="16">
        <f t="shared" si="15"/>
        <v>0</v>
      </c>
      <c r="BX14" s="90"/>
      <c r="BY14" s="90"/>
      <c r="BZ14" s="90"/>
      <c r="CA14" s="116"/>
      <c r="CB14" s="16">
        <f t="shared" si="16"/>
        <v>0</v>
      </c>
      <c r="CC14" s="90"/>
      <c r="CD14" s="90"/>
      <c r="CE14" s="90"/>
      <c r="CF14" s="116"/>
      <c r="CG14" s="16">
        <f t="shared" si="17"/>
        <v>0</v>
      </c>
      <c r="CH14" s="90"/>
      <c r="CI14" s="90"/>
      <c r="CJ14" s="90"/>
      <c r="CK14" s="116"/>
      <c r="CL14" s="16">
        <f t="shared" si="18"/>
        <v>0</v>
      </c>
      <c r="CM14" s="90"/>
      <c r="CN14" s="90"/>
      <c r="CO14" s="90"/>
      <c r="CP14" s="116"/>
      <c r="CQ14" s="16">
        <f t="shared" si="19"/>
        <v>0</v>
      </c>
      <c r="CR14" s="90"/>
      <c r="CS14" s="90"/>
      <c r="CT14" s="90"/>
      <c r="CU14" s="116"/>
      <c r="CV14" s="16">
        <f t="shared" si="20"/>
        <v>0</v>
      </c>
      <c r="CW14" s="90"/>
      <c r="CX14" s="90"/>
      <c r="CY14" s="90"/>
      <c r="CZ14" s="116"/>
      <c r="DA14" s="16">
        <f t="shared" si="21"/>
        <v>0</v>
      </c>
      <c r="DB14" s="90"/>
      <c r="DC14" s="90"/>
      <c r="DD14" s="90"/>
      <c r="DE14" s="116"/>
      <c r="DF14" s="16">
        <f t="shared" si="22"/>
        <v>0</v>
      </c>
      <c r="DG14" s="90"/>
      <c r="DH14" s="90"/>
      <c r="DI14" s="90"/>
      <c r="DJ14" s="116"/>
      <c r="DK14" s="16">
        <f t="shared" si="23"/>
        <v>0</v>
      </c>
      <c r="DL14" s="90"/>
      <c r="DM14" s="90"/>
      <c r="DN14" s="90"/>
      <c r="DO14" s="116"/>
      <c r="DP14" s="16">
        <f t="shared" si="24"/>
        <v>0</v>
      </c>
      <c r="DQ14" s="90"/>
      <c r="DR14" s="90"/>
      <c r="DS14" s="90"/>
      <c r="DT14" s="116"/>
      <c r="DU14" s="16">
        <f t="shared" si="25"/>
        <v>0</v>
      </c>
      <c r="DV14" s="90"/>
      <c r="DW14" s="90"/>
      <c r="DX14" s="90"/>
      <c r="DY14" s="116"/>
      <c r="DZ14" s="16">
        <f t="shared" si="26"/>
        <v>0</v>
      </c>
      <c r="EA14" s="90"/>
      <c r="EB14" s="90"/>
      <c r="EC14" s="90"/>
      <c r="ED14" s="116"/>
      <c r="EE14" s="16">
        <f t="shared" si="27"/>
        <v>0</v>
      </c>
      <c r="EF14" s="90"/>
      <c r="EG14" s="90"/>
      <c r="EH14" s="90"/>
      <c r="EI14" s="116"/>
      <c r="EJ14" s="16">
        <f t="shared" si="28"/>
        <v>0</v>
      </c>
      <c r="EK14" s="90"/>
      <c r="EL14" s="90"/>
      <c r="EM14" s="90"/>
      <c r="EN14" s="116"/>
      <c r="EO14" s="16">
        <f t="shared" si="29"/>
        <v>0</v>
      </c>
      <c r="EP14" s="90"/>
      <c r="EQ14" s="90"/>
      <c r="ER14" s="90"/>
      <c r="ES14" s="116"/>
      <c r="ET14" s="16">
        <f t="shared" si="30"/>
        <v>0</v>
      </c>
      <c r="EU14" s="90"/>
      <c r="EV14" s="90"/>
      <c r="EW14" s="90"/>
      <c r="EX14" s="116"/>
      <c r="EY14" s="16">
        <f t="shared" si="31"/>
        <v>0</v>
      </c>
      <c r="EZ14" s="90"/>
      <c r="FA14" s="90"/>
      <c r="FB14" s="90"/>
      <c r="FC14" s="116"/>
      <c r="FD14" s="16">
        <f t="shared" si="32"/>
        <v>0</v>
      </c>
      <c r="FE14" s="90"/>
      <c r="FF14" s="90"/>
      <c r="FG14" s="90"/>
      <c r="FH14" s="116"/>
      <c r="FI14" s="16">
        <f t="shared" si="0"/>
        <v>0</v>
      </c>
      <c r="FJ14" s="90"/>
      <c r="FK14" s="90"/>
      <c r="FL14" s="90"/>
      <c r="FM14" s="116"/>
      <c r="FN14" s="16">
        <f t="shared" si="33"/>
        <v>0</v>
      </c>
      <c r="FO14" s="90"/>
      <c r="FP14" s="90"/>
      <c r="FQ14" s="90"/>
      <c r="FR14" s="116"/>
      <c r="FS14" s="16">
        <f t="shared" si="34"/>
        <v>0</v>
      </c>
      <c r="FT14" s="90"/>
      <c r="FU14" s="90"/>
      <c r="FV14" s="90"/>
      <c r="FW14" s="116"/>
      <c r="FX14" s="16">
        <f t="shared" si="35"/>
        <v>0</v>
      </c>
      <c r="FY14" s="90"/>
      <c r="FZ14" s="90"/>
      <c r="GA14" s="90"/>
      <c r="GB14" s="116"/>
      <c r="GC14" s="16">
        <f t="shared" si="36"/>
        <v>0</v>
      </c>
      <c r="GD14" s="90"/>
      <c r="GE14" s="90"/>
      <c r="GF14" s="90"/>
      <c r="GG14" s="116"/>
      <c r="GH14" s="16">
        <f t="shared" si="37"/>
        <v>0</v>
      </c>
      <c r="GI14" s="90"/>
      <c r="GJ14" s="90"/>
      <c r="GK14" s="90"/>
      <c r="GL14" s="116"/>
      <c r="GM14" s="16">
        <f t="shared" si="38"/>
        <v>0</v>
      </c>
      <c r="GN14" s="90"/>
      <c r="GO14" s="90"/>
      <c r="GP14" s="90"/>
      <c r="GQ14" s="116"/>
      <c r="GR14" s="16">
        <f t="shared" si="39"/>
        <v>0</v>
      </c>
      <c r="GS14" s="90"/>
      <c r="GT14" s="90"/>
      <c r="GU14" s="90"/>
      <c r="GV14" s="116"/>
      <c r="GW14" s="16">
        <f t="shared" si="40"/>
        <v>0</v>
      </c>
      <c r="GX14" s="90"/>
      <c r="GY14" s="90"/>
      <c r="GZ14" s="90"/>
      <c r="HA14" s="116"/>
      <c r="HB14" s="16">
        <f t="shared" si="41"/>
        <v>0</v>
      </c>
      <c r="HC14" s="90"/>
      <c r="HD14" s="90"/>
      <c r="HE14" s="90"/>
      <c r="HF14" s="116"/>
      <c r="HG14" s="16">
        <f t="shared" si="42"/>
        <v>0</v>
      </c>
      <c r="HH14" s="90"/>
      <c r="HI14" s="90"/>
      <c r="HJ14" s="90"/>
      <c r="HK14" s="116"/>
      <c r="HL14" s="16">
        <f t="shared" si="43"/>
        <v>0</v>
      </c>
      <c r="HM14" s="90"/>
      <c r="HN14" s="90"/>
      <c r="HO14" s="90"/>
      <c r="HP14" s="116"/>
      <c r="HQ14" s="16">
        <f t="shared" si="44"/>
        <v>0</v>
      </c>
      <c r="HR14" s="90"/>
      <c r="HS14" s="90"/>
      <c r="HT14" s="90"/>
      <c r="HU14" s="116"/>
      <c r="HV14" s="16">
        <f t="shared" si="45"/>
        <v>0</v>
      </c>
      <c r="HW14" s="90"/>
      <c r="HX14" s="90"/>
      <c r="HY14" s="90"/>
      <c r="HZ14" s="116"/>
      <c r="IA14" s="16">
        <f t="shared" si="46"/>
        <v>0</v>
      </c>
      <c r="IB14" s="90"/>
      <c r="IC14" s="90"/>
      <c r="ID14" s="90"/>
      <c r="IE14" s="116"/>
      <c r="IF14" s="16">
        <f t="shared" si="47"/>
        <v>0</v>
      </c>
      <c r="IG14" s="90"/>
      <c r="IH14" s="90"/>
      <c r="II14" s="90"/>
      <c r="IJ14" s="116"/>
      <c r="IK14" s="16">
        <f t="shared" si="48"/>
        <v>0</v>
      </c>
      <c r="IL14" s="90"/>
      <c r="IM14" s="90"/>
      <c r="IN14" s="90"/>
      <c r="IO14" s="116"/>
      <c r="IP14" s="16">
        <f t="shared" si="49"/>
        <v>0</v>
      </c>
    </row>
    <row r="15" spans="1:250" x14ac:dyDescent="0.25">
      <c r="A15" s="90">
        <v>802</v>
      </c>
      <c r="B15" s="90"/>
      <c r="C15" s="116"/>
      <c r="D15" s="116"/>
      <c r="E15" s="16">
        <f t="shared" si="1"/>
        <v>802</v>
      </c>
      <c r="F15" s="90">
        <v>68</v>
      </c>
      <c r="G15" s="90"/>
      <c r="H15" s="90"/>
      <c r="I15" s="116"/>
      <c r="J15" s="16">
        <f t="shared" si="2"/>
        <v>68</v>
      </c>
      <c r="K15" s="90"/>
      <c r="L15" s="90">
        <v>25</v>
      </c>
      <c r="M15" s="90"/>
      <c r="N15" s="116"/>
      <c r="O15" s="16">
        <f t="shared" si="3"/>
        <v>0</v>
      </c>
      <c r="P15" s="90"/>
      <c r="Q15" s="90"/>
      <c r="R15" s="90"/>
      <c r="S15" s="116"/>
      <c r="T15" s="16">
        <f t="shared" si="4"/>
        <v>0</v>
      </c>
      <c r="U15" s="90">
        <v>98</v>
      </c>
      <c r="V15" s="90"/>
      <c r="W15" s="90"/>
      <c r="X15" s="116"/>
      <c r="Y15" s="16">
        <f t="shared" si="5"/>
        <v>98</v>
      </c>
      <c r="Z15" s="90"/>
      <c r="AA15" s="90"/>
      <c r="AB15" s="90"/>
      <c r="AC15" s="116"/>
      <c r="AD15" s="16">
        <f t="shared" si="6"/>
        <v>0</v>
      </c>
      <c r="AE15" s="90"/>
      <c r="AF15" s="90"/>
      <c r="AG15" s="90"/>
      <c r="AH15" s="116"/>
      <c r="AI15" s="16">
        <f t="shared" si="7"/>
        <v>0</v>
      </c>
      <c r="AJ15" s="90"/>
      <c r="AK15" s="90"/>
      <c r="AL15" s="90"/>
      <c r="AM15" s="116"/>
      <c r="AN15" s="16">
        <f t="shared" si="8"/>
        <v>0</v>
      </c>
      <c r="AO15" s="90"/>
      <c r="AP15" s="90"/>
      <c r="AQ15" s="90"/>
      <c r="AR15" s="116"/>
      <c r="AS15" s="16">
        <f t="shared" si="9"/>
        <v>0</v>
      </c>
      <c r="AT15" s="90"/>
      <c r="AU15" s="90"/>
      <c r="AV15" s="90"/>
      <c r="AW15" s="116"/>
      <c r="AX15" s="16">
        <f t="shared" si="10"/>
        <v>0</v>
      </c>
      <c r="AY15" s="90"/>
      <c r="AZ15" s="90"/>
      <c r="BA15" s="90"/>
      <c r="BB15" s="116"/>
      <c r="BC15" s="16">
        <f t="shared" si="11"/>
        <v>0</v>
      </c>
      <c r="BD15" s="90"/>
      <c r="BE15" s="90"/>
      <c r="BF15" s="90"/>
      <c r="BG15" s="116"/>
      <c r="BH15" s="16">
        <f t="shared" si="12"/>
        <v>0</v>
      </c>
      <c r="BI15" s="90"/>
      <c r="BJ15" s="90"/>
      <c r="BK15" s="90"/>
      <c r="BL15" s="116"/>
      <c r="BM15" s="16">
        <f t="shared" si="13"/>
        <v>0</v>
      </c>
      <c r="BN15" s="90"/>
      <c r="BO15" s="90"/>
      <c r="BP15" s="90"/>
      <c r="BQ15" s="116"/>
      <c r="BR15" s="16">
        <f t="shared" si="14"/>
        <v>0</v>
      </c>
      <c r="BS15" s="90"/>
      <c r="BT15" s="90"/>
      <c r="BU15" s="90"/>
      <c r="BV15" s="116"/>
      <c r="BW15" s="16">
        <f t="shared" si="15"/>
        <v>0</v>
      </c>
      <c r="BX15" s="90"/>
      <c r="BY15" s="90"/>
      <c r="BZ15" s="90"/>
      <c r="CA15" s="116"/>
      <c r="CB15" s="16">
        <f t="shared" si="16"/>
        <v>0</v>
      </c>
      <c r="CC15" s="90"/>
      <c r="CD15" s="90"/>
      <c r="CE15" s="90"/>
      <c r="CF15" s="116"/>
      <c r="CG15" s="16">
        <f t="shared" si="17"/>
        <v>0</v>
      </c>
      <c r="CH15" s="90"/>
      <c r="CI15" s="90"/>
      <c r="CJ15" s="90"/>
      <c r="CK15" s="116"/>
      <c r="CL15" s="16">
        <f t="shared" si="18"/>
        <v>0</v>
      </c>
      <c r="CM15" s="90"/>
      <c r="CN15" s="90"/>
      <c r="CO15" s="90"/>
      <c r="CP15" s="116"/>
      <c r="CQ15" s="16">
        <f t="shared" si="19"/>
        <v>0</v>
      </c>
      <c r="CR15" s="90"/>
      <c r="CS15" s="90"/>
      <c r="CT15" s="90"/>
      <c r="CU15" s="116"/>
      <c r="CV15" s="16">
        <f t="shared" si="20"/>
        <v>0</v>
      </c>
      <c r="CW15" s="90"/>
      <c r="CX15" s="90"/>
      <c r="CY15" s="90"/>
      <c r="CZ15" s="116"/>
      <c r="DA15" s="16">
        <f t="shared" si="21"/>
        <v>0</v>
      </c>
      <c r="DB15" s="90"/>
      <c r="DC15" s="90"/>
      <c r="DD15" s="90"/>
      <c r="DE15" s="116"/>
      <c r="DF15" s="16">
        <f t="shared" si="22"/>
        <v>0</v>
      </c>
      <c r="DG15" s="90"/>
      <c r="DH15" s="90"/>
      <c r="DI15" s="90"/>
      <c r="DJ15" s="116"/>
      <c r="DK15" s="16">
        <f t="shared" si="23"/>
        <v>0</v>
      </c>
      <c r="DL15" s="90"/>
      <c r="DM15" s="90"/>
      <c r="DN15" s="90"/>
      <c r="DO15" s="116"/>
      <c r="DP15" s="16">
        <f t="shared" si="24"/>
        <v>0</v>
      </c>
      <c r="DQ15" s="90"/>
      <c r="DR15" s="90"/>
      <c r="DS15" s="90"/>
      <c r="DT15" s="116"/>
      <c r="DU15" s="16">
        <f t="shared" si="25"/>
        <v>0</v>
      </c>
      <c r="DV15" s="90"/>
      <c r="DW15" s="90"/>
      <c r="DX15" s="90"/>
      <c r="DY15" s="116"/>
      <c r="DZ15" s="16">
        <f t="shared" si="26"/>
        <v>0</v>
      </c>
      <c r="EA15" s="90"/>
      <c r="EB15" s="90"/>
      <c r="EC15" s="90"/>
      <c r="ED15" s="116"/>
      <c r="EE15" s="16">
        <f t="shared" si="27"/>
        <v>0</v>
      </c>
      <c r="EF15" s="90"/>
      <c r="EG15" s="90"/>
      <c r="EH15" s="90"/>
      <c r="EI15" s="116"/>
      <c r="EJ15" s="16">
        <f t="shared" si="28"/>
        <v>0</v>
      </c>
      <c r="EK15" s="90"/>
      <c r="EL15" s="90"/>
      <c r="EM15" s="90"/>
      <c r="EN15" s="116"/>
      <c r="EO15" s="16">
        <f t="shared" si="29"/>
        <v>0</v>
      </c>
      <c r="EP15" s="90"/>
      <c r="EQ15" s="90"/>
      <c r="ER15" s="90"/>
      <c r="ES15" s="116"/>
      <c r="ET15" s="16">
        <f t="shared" si="30"/>
        <v>0</v>
      </c>
      <c r="EU15" s="90"/>
      <c r="EV15" s="90"/>
      <c r="EW15" s="90"/>
      <c r="EX15" s="116"/>
      <c r="EY15" s="16">
        <f t="shared" si="31"/>
        <v>0</v>
      </c>
      <c r="EZ15" s="90"/>
      <c r="FA15" s="90"/>
      <c r="FB15" s="90"/>
      <c r="FC15" s="116"/>
      <c r="FD15" s="16">
        <f t="shared" si="32"/>
        <v>0</v>
      </c>
      <c r="FE15" s="90"/>
      <c r="FF15" s="90"/>
      <c r="FG15" s="90"/>
      <c r="FH15" s="116"/>
      <c r="FI15" s="16">
        <f t="shared" si="0"/>
        <v>0</v>
      </c>
      <c r="FJ15" s="90"/>
      <c r="FK15" s="90"/>
      <c r="FL15" s="90"/>
      <c r="FM15" s="116"/>
      <c r="FN15" s="16">
        <f t="shared" si="33"/>
        <v>0</v>
      </c>
      <c r="FO15" s="90"/>
      <c r="FP15" s="90"/>
      <c r="FQ15" s="90"/>
      <c r="FR15" s="116"/>
      <c r="FS15" s="16">
        <f t="shared" si="34"/>
        <v>0</v>
      </c>
      <c r="FT15" s="90"/>
      <c r="FU15" s="90"/>
      <c r="FV15" s="90"/>
      <c r="FW15" s="116"/>
      <c r="FX15" s="16">
        <f t="shared" si="35"/>
        <v>0</v>
      </c>
      <c r="FY15" s="90"/>
      <c r="FZ15" s="90"/>
      <c r="GA15" s="90"/>
      <c r="GB15" s="116"/>
      <c r="GC15" s="16">
        <f t="shared" si="36"/>
        <v>0</v>
      </c>
      <c r="GD15" s="90"/>
      <c r="GE15" s="90"/>
      <c r="GF15" s="90"/>
      <c r="GG15" s="116"/>
      <c r="GH15" s="16">
        <f t="shared" si="37"/>
        <v>0</v>
      </c>
      <c r="GI15" s="90"/>
      <c r="GJ15" s="90"/>
      <c r="GK15" s="90"/>
      <c r="GL15" s="116"/>
      <c r="GM15" s="16">
        <f t="shared" si="38"/>
        <v>0</v>
      </c>
      <c r="GN15" s="90"/>
      <c r="GO15" s="90"/>
      <c r="GP15" s="90"/>
      <c r="GQ15" s="116"/>
      <c r="GR15" s="16">
        <f t="shared" si="39"/>
        <v>0</v>
      </c>
      <c r="GS15" s="90"/>
      <c r="GT15" s="90"/>
      <c r="GU15" s="90"/>
      <c r="GV15" s="116"/>
      <c r="GW15" s="16">
        <f t="shared" si="40"/>
        <v>0</v>
      </c>
      <c r="GX15" s="90"/>
      <c r="GY15" s="90"/>
      <c r="GZ15" s="90"/>
      <c r="HA15" s="116"/>
      <c r="HB15" s="16">
        <f t="shared" si="41"/>
        <v>0</v>
      </c>
      <c r="HC15" s="90"/>
      <c r="HD15" s="90"/>
      <c r="HE15" s="90"/>
      <c r="HF15" s="116"/>
      <c r="HG15" s="16">
        <f t="shared" si="42"/>
        <v>0</v>
      </c>
      <c r="HH15" s="90"/>
      <c r="HI15" s="90"/>
      <c r="HJ15" s="90"/>
      <c r="HK15" s="116"/>
      <c r="HL15" s="16">
        <f t="shared" si="43"/>
        <v>0</v>
      </c>
      <c r="HM15" s="90"/>
      <c r="HN15" s="90"/>
      <c r="HO15" s="90"/>
      <c r="HP15" s="116"/>
      <c r="HQ15" s="16">
        <f t="shared" si="44"/>
        <v>0</v>
      </c>
      <c r="HR15" s="90"/>
      <c r="HS15" s="90"/>
      <c r="HT15" s="90"/>
      <c r="HU15" s="116"/>
      <c r="HV15" s="16">
        <f t="shared" si="45"/>
        <v>0</v>
      </c>
      <c r="HW15" s="90"/>
      <c r="HX15" s="90"/>
      <c r="HY15" s="90"/>
      <c r="HZ15" s="116"/>
      <c r="IA15" s="16">
        <f t="shared" si="46"/>
        <v>0</v>
      </c>
      <c r="IB15" s="90"/>
      <c r="IC15" s="90"/>
      <c r="ID15" s="90"/>
      <c r="IE15" s="116"/>
      <c r="IF15" s="16">
        <f t="shared" si="47"/>
        <v>0</v>
      </c>
      <c r="IG15" s="90"/>
      <c r="IH15" s="90"/>
      <c r="II15" s="90"/>
      <c r="IJ15" s="116"/>
      <c r="IK15" s="16">
        <f t="shared" si="48"/>
        <v>0</v>
      </c>
      <c r="IL15" s="90"/>
      <c r="IM15" s="90"/>
      <c r="IN15" s="90"/>
      <c r="IO15" s="116"/>
      <c r="IP15" s="16">
        <f t="shared" si="49"/>
        <v>0</v>
      </c>
    </row>
    <row r="16" spans="1:250" x14ac:dyDescent="0.25">
      <c r="A16" s="90"/>
      <c r="B16" s="90">
        <v>50</v>
      </c>
      <c r="C16" s="116"/>
      <c r="D16" s="116"/>
      <c r="E16" s="16">
        <f t="shared" si="1"/>
        <v>0</v>
      </c>
      <c r="F16" s="90"/>
      <c r="G16" s="90">
        <v>25</v>
      </c>
      <c r="H16" s="90"/>
      <c r="I16" s="116"/>
      <c r="J16" s="16">
        <f t="shared" si="2"/>
        <v>0</v>
      </c>
      <c r="K16" s="90">
        <v>93</v>
      </c>
      <c r="L16" s="90"/>
      <c r="M16" s="90"/>
      <c r="N16" s="116"/>
      <c r="O16" s="16">
        <f t="shared" si="3"/>
        <v>93</v>
      </c>
      <c r="P16" s="90"/>
      <c r="Q16" s="90"/>
      <c r="R16" s="90"/>
      <c r="S16" s="116"/>
      <c r="T16" s="16">
        <f t="shared" si="4"/>
        <v>0</v>
      </c>
      <c r="U16" s="90"/>
      <c r="V16" s="90">
        <v>25</v>
      </c>
      <c r="W16" s="90"/>
      <c r="X16" s="116"/>
      <c r="Y16" s="16">
        <f t="shared" si="5"/>
        <v>0</v>
      </c>
      <c r="Z16" s="90"/>
      <c r="AA16" s="90"/>
      <c r="AB16" s="90"/>
      <c r="AC16" s="116"/>
      <c r="AD16" s="16">
        <f t="shared" si="6"/>
        <v>0</v>
      </c>
      <c r="AE16" s="90"/>
      <c r="AF16" s="90"/>
      <c r="AG16" s="90"/>
      <c r="AH16" s="116"/>
      <c r="AI16" s="16">
        <f t="shared" si="7"/>
        <v>0</v>
      </c>
      <c r="AJ16" s="90"/>
      <c r="AK16" s="90"/>
      <c r="AL16" s="90"/>
      <c r="AM16" s="116"/>
      <c r="AN16" s="16">
        <f t="shared" si="8"/>
        <v>0</v>
      </c>
      <c r="AO16" s="90"/>
      <c r="AP16" s="90"/>
      <c r="AQ16" s="90"/>
      <c r="AR16" s="116"/>
      <c r="AS16" s="16">
        <f t="shared" si="9"/>
        <v>0</v>
      </c>
      <c r="AT16" s="90"/>
      <c r="AU16" s="90"/>
      <c r="AV16" s="90"/>
      <c r="AW16" s="116"/>
      <c r="AX16" s="16">
        <f t="shared" si="10"/>
        <v>0</v>
      </c>
      <c r="AY16" s="90"/>
      <c r="AZ16" s="90"/>
      <c r="BA16" s="90"/>
      <c r="BB16" s="116"/>
      <c r="BC16" s="16">
        <f t="shared" si="11"/>
        <v>0</v>
      </c>
      <c r="BD16" s="90"/>
      <c r="BE16" s="90"/>
      <c r="BF16" s="90"/>
      <c r="BG16" s="116"/>
      <c r="BH16" s="16">
        <f t="shared" si="12"/>
        <v>0</v>
      </c>
      <c r="BI16" s="90"/>
      <c r="BJ16" s="90"/>
      <c r="BK16" s="90"/>
      <c r="BL16" s="116"/>
      <c r="BM16" s="16">
        <f t="shared" si="13"/>
        <v>0</v>
      </c>
      <c r="BN16" s="90"/>
      <c r="BO16" s="90"/>
      <c r="BP16" s="90"/>
      <c r="BQ16" s="116"/>
      <c r="BR16" s="16">
        <f t="shared" si="14"/>
        <v>0</v>
      </c>
      <c r="BS16" s="90"/>
      <c r="BT16" s="90"/>
      <c r="BU16" s="90"/>
      <c r="BV16" s="116"/>
      <c r="BW16" s="16">
        <f t="shared" si="15"/>
        <v>0</v>
      </c>
      <c r="BX16" s="90"/>
      <c r="BY16" s="90"/>
      <c r="BZ16" s="90"/>
      <c r="CA16" s="116"/>
      <c r="CB16" s="16">
        <f t="shared" si="16"/>
        <v>0</v>
      </c>
      <c r="CC16" s="90"/>
      <c r="CD16" s="90"/>
      <c r="CE16" s="90"/>
      <c r="CF16" s="116"/>
      <c r="CG16" s="16">
        <f t="shared" si="17"/>
        <v>0</v>
      </c>
      <c r="CH16" s="90"/>
      <c r="CI16" s="90"/>
      <c r="CJ16" s="90"/>
      <c r="CK16" s="116"/>
      <c r="CL16" s="16">
        <f t="shared" si="18"/>
        <v>0</v>
      </c>
      <c r="CM16" s="90"/>
      <c r="CN16" s="90"/>
      <c r="CO16" s="90"/>
      <c r="CP16" s="116"/>
      <c r="CQ16" s="16">
        <f t="shared" si="19"/>
        <v>0</v>
      </c>
      <c r="CR16" s="90"/>
      <c r="CS16" s="90"/>
      <c r="CT16" s="90"/>
      <c r="CU16" s="116"/>
      <c r="CV16" s="16">
        <f t="shared" si="20"/>
        <v>0</v>
      </c>
      <c r="CW16" s="90"/>
      <c r="CX16" s="90"/>
      <c r="CY16" s="90"/>
      <c r="CZ16" s="116"/>
      <c r="DA16" s="16">
        <f t="shared" si="21"/>
        <v>0</v>
      </c>
      <c r="DB16" s="90"/>
      <c r="DC16" s="90"/>
      <c r="DD16" s="90"/>
      <c r="DE16" s="116"/>
      <c r="DF16" s="16">
        <f t="shared" si="22"/>
        <v>0</v>
      </c>
      <c r="DG16" s="90"/>
      <c r="DH16" s="90"/>
      <c r="DI16" s="90"/>
      <c r="DJ16" s="116"/>
      <c r="DK16" s="16">
        <f t="shared" si="23"/>
        <v>0</v>
      </c>
      <c r="DL16" s="90"/>
      <c r="DM16" s="90"/>
      <c r="DN16" s="90"/>
      <c r="DO16" s="116"/>
      <c r="DP16" s="16">
        <f t="shared" si="24"/>
        <v>0</v>
      </c>
      <c r="DQ16" s="90"/>
      <c r="DR16" s="90"/>
      <c r="DS16" s="90"/>
      <c r="DT16" s="116"/>
      <c r="DU16" s="16">
        <f t="shared" si="25"/>
        <v>0</v>
      </c>
      <c r="DV16" s="90"/>
      <c r="DW16" s="90"/>
      <c r="DX16" s="90"/>
      <c r="DY16" s="116"/>
      <c r="DZ16" s="16">
        <f t="shared" si="26"/>
        <v>0</v>
      </c>
      <c r="EA16" s="90"/>
      <c r="EB16" s="90"/>
      <c r="EC16" s="90"/>
      <c r="ED16" s="116"/>
      <c r="EE16" s="16">
        <f t="shared" si="27"/>
        <v>0</v>
      </c>
      <c r="EF16" s="90"/>
      <c r="EG16" s="90"/>
      <c r="EH16" s="90"/>
      <c r="EI16" s="116"/>
      <c r="EJ16" s="16">
        <f t="shared" si="28"/>
        <v>0</v>
      </c>
      <c r="EK16" s="90"/>
      <c r="EL16" s="90"/>
      <c r="EM16" s="90"/>
      <c r="EN16" s="116"/>
      <c r="EO16" s="16">
        <f t="shared" si="29"/>
        <v>0</v>
      </c>
      <c r="EP16" s="90"/>
      <c r="EQ16" s="90"/>
      <c r="ER16" s="90"/>
      <c r="ES16" s="116"/>
      <c r="ET16" s="16">
        <f t="shared" si="30"/>
        <v>0</v>
      </c>
      <c r="EU16" s="90"/>
      <c r="EV16" s="90"/>
      <c r="EW16" s="90"/>
      <c r="EX16" s="116"/>
      <c r="EY16" s="16">
        <f t="shared" si="31"/>
        <v>0</v>
      </c>
      <c r="EZ16" s="90"/>
      <c r="FA16" s="90"/>
      <c r="FB16" s="90"/>
      <c r="FC16" s="116"/>
      <c r="FD16" s="16">
        <f t="shared" si="32"/>
        <v>0</v>
      </c>
      <c r="FE16" s="90"/>
      <c r="FF16" s="90"/>
      <c r="FG16" s="90"/>
      <c r="FH16" s="116"/>
      <c r="FI16" s="16">
        <f t="shared" si="0"/>
        <v>0</v>
      </c>
      <c r="FJ16" s="90"/>
      <c r="FK16" s="90"/>
      <c r="FL16" s="90"/>
      <c r="FM16" s="116"/>
      <c r="FN16" s="16">
        <f t="shared" si="33"/>
        <v>0</v>
      </c>
      <c r="FO16" s="90"/>
      <c r="FP16" s="90"/>
      <c r="FQ16" s="90"/>
      <c r="FR16" s="116"/>
      <c r="FS16" s="16">
        <f t="shared" si="34"/>
        <v>0</v>
      </c>
      <c r="FT16" s="90"/>
      <c r="FU16" s="90"/>
      <c r="FV16" s="90"/>
      <c r="FW16" s="116"/>
      <c r="FX16" s="16">
        <f t="shared" si="35"/>
        <v>0</v>
      </c>
      <c r="FY16" s="90"/>
      <c r="FZ16" s="90"/>
      <c r="GA16" s="90"/>
      <c r="GB16" s="116"/>
      <c r="GC16" s="16">
        <f t="shared" si="36"/>
        <v>0</v>
      </c>
      <c r="GD16" s="90"/>
      <c r="GE16" s="90"/>
      <c r="GF16" s="90"/>
      <c r="GG16" s="116"/>
      <c r="GH16" s="16">
        <f t="shared" si="37"/>
        <v>0</v>
      </c>
      <c r="GI16" s="90"/>
      <c r="GJ16" s="90"/>
      <c r="GK16" s="90"/>
      <c r="GL16" s="116"/>
      <c r="GM16" s="16">
        <f t="shared" si="38"/>
        <v>0</v>
      </c>
      <c r="GN16" s="90"/>
      <c r="GO16" s="90"/>
      <c r="GP16" s="90"/>
      <c r="GQ16" s="116"/>
      <c r="GR16" s="16">
        <f t="shared" si="39"/>
        <v>0</v>
      </c>
      <c r="GS16" s="90"/>
      <c r="GT16" s="90"/>
      <c r="GU16" s="90"/>
      <c r="GV16" s="116"/>
      <c r="GW16" s="16">
        <f t="shared" si="40"/>
        <v>0</v>
      </c>
      <c r="GX16" s="90"/>
      <c r="GY16" s="90"/>
      <c r="GZ16" s="90"/>
      <c r="HA16" s="116"/>
      <c r="HB16" s="16">
        <f t="shared" si="41"/>
        <v>0</v>
      </c>
      <c r="HC16" s="90"/>
      <c r="HD16" s="90"/>
      <c r="HE16" s="90"/>
      <c r="HF16" s="116"/>
      <c r="HG16" s="16">
        <f t="shared" si="42"/>
        <v>0</v>
      </c>
      <c r="HH16" s="90"/>
      <c r="HI16" s="90"/>
      <c r="HJ16" s="90"/>
      <c r="HK16" s="116"/>
      <c r="HL16" s="16">
        <f t="shared" si="43"/>
        <v>0</v>
      </c>
      <c r="HM16" s="90"/>
      <c r="HN16" s="90"/>
      <c r="HO16" s="90"/>
      <c r="HP16" s="116"/>
      <c r="HQ16" s="16">
        <f t="shared" si="44"/>
        <v>0</v>
      </c>
      <c r="HR16" s="90"/>
      <c r="HS16" s="90"/>
      <c r="HT16" s="90"/>
      <c r="HU16" s="116"/>
      <c r="HV16" s="16">
        <f t="shared" si="45"/>
        <v>0</v>
      </c>
      <c r="HW16" s="90"/>
      <c r="HX16" s="90"/>
      <c r="HY16" s="90"/>
      <c r="HZ16" s="116"/>
      <c r="IA16" s="16">
        <f t="shared" si="46"/>
        <v>0</v>
      </c>
      <c r="IB16" s="90"/>
      <c r="IC16" s="90"/>
      <c r="ID16" s="90"/>
      <c r="IE16" s="116"/>
      <c r="IF16" s="16">
        <f t="shared" si="47"/>
        <v>0</v>
      </c>
      <c r="IG16" s="90"/>
      <c r="IH16" s="90"/>
      <c r="II16" s="90"/>
      <c r="IJ16" s="116"/>
      <c r="IK16" s="16">
        <f t="shared" si="48"/>
        <v>0</v>
      </c>
      <c r="IL16" s="90"/>
      <c r="IM16" s="90"/>
      <c r="IN16" s="90"/>
      <c r="IO16" s="116"/>
      <c r="IP16" s="16">
        <f t="shared" si="49"/>
        <v>0</v>
      </c>
    </row>
    <row r="17" spans="1:250" x14ac:dyDescent="0.25">
      <c r="A17" s="90"/>
      <c r="B17" s="90"/>
      <c r="C17" s="116"/>
      <c r="D17" s="116"/>
      <c r="E17" s="16">
        <f t="shared" si="1"/>
        <v>0</v>
      </c>
      <c r="F17" s="90">
        <v>94</v>
      </c>
      <c r="G17" s="90"/>
      <c r="H17" s="90"/>
      <c r="I17" s="116"/>
      <c r="J17" s="16">
        <f t="shared" si="2"/>
        <v>94</v>
      </c>
      <c r="K17" s="90"/>
      <c r="L17" s="90">
        <v>25</v>
      </c>
      <c r="M17" s="90"/>
      <c r="N17" s="116"/>
      <c r="O17" s="16">
        <f t="shared" si="3"/>
        <v>0</v>
      </c>
      <c r="P17" s="90"/>
      <c r="Q17" s="90"/>
      <c r="R17" s="90"/>
      <c r="S17" s="116"/>
      <c r="T17" s="16">
        <f t="shared" si="4"/>
        <v>0</v>
      </c>
      <c r="U17" s="90">
        <v>98</v>
      </c>
      <c r="V17" s="90"/>
      <c r="W17" s="90"/>
      <c r="X17" s="116"/>
      <c r="Y17" s="16">
        <f t="shared" si="5"/>
        <v>98</v>
      </c>
      <c r="Z17" s="90"/>
      <c r="AA17" s="90"/>
      <c r="AB17" s="90"/>
      <c r="AC17" s="116"/>
      <c r="AD17" s="16">
        <f t="shared" si="6"/>
        <v>0</v>
      </c>
      <c r="AE17" s="90"/>
      <c r="AF17" s="90"/>
      <c r="AG17" s="90"/>
      <c r="AH17" s="116"/>
      <c r="AI17" s="16">
        <f t="shared" si="7"/>
        <v>0</v>
      </c>
      <c r="AJ17" s="90"/>
      <c r="AK17" s="90"/>
      <c r="AL17" s="90"/>
      <c r="AM17" s="116"/>
      <c r="AN17" s="16">
        <f t="shared" si="8"/>
        <v>0</v>
      </c>
      <c r="AO17" s="90"/>
      <c r="AP17" s="90"/>
      <c r="AQ17" s="90"/>
      <c r="AR17" s="116"/>
      <c r="AS17" s="16">
        <f t="shared" si="9"/>
        <v>0</v>
      </c>
      <c r="AT17" s="90"/>
      <c r="AU17" s="90"/>
      <c r="AV17" s="90"/>
      <c r="AW17" s="116"/>
      <c r="AX17" s="16">
        <f t="shared" si="10"/>
        <v>0</v>
      </c>
      <c r="AY17" s="90"/>
      <c r="AZ17" s="90"/>
      <c r="BA17" s="90"/>
      <c r="BB17" s="116"/>
      <c r="BC17" s="16">
        <f t="shared" si="11"/>
        <v>0</v>
      </c>
      <c r="BD17" s="90"/>
      <c r="BE17" s="90"/>
      <c r="BF17" s="90"/>
      <c r="BG17" s="116"/>
      <c r="BH17" s="16">
        <f t="shared" si="12"/>
        <v>0</v>
      </c>
      <c r="BI17" s="90"/>
      <c r="BJ17" s="90"/>
      <c r="BK17" s="90"/>
      <c r="BL17" s="116"/>
      <c r="BM17" s="16">
        <f t="shared" si="13"/>
        <v>0</v>
      </c>
      <c r="BN17" s="90"/>
      <c r="BO17" s="90"/>
      <c r="BP17" s="90"/>
      <c r="BQ17" s="116"/>
      <c r="BR17" s="16">
        <f t="shared" si="14"/>
        <v>0</v>
      </c>
      <c r="BS17" s="90"/>
      <c r="BT17" s="90"/>
      <c r="BU17" s="90"/>
      <c r="BV17" s="116"/>
      <c r="BW17" s="16">
        <f t="shared" si="15"/>
        <v>0</v>
      </c>
      <c r="BX17" s="90"/>
      <c r="BY17" s="90"/>
      <c r="BZ17" s="90"/>
      <c r="CA17" s="116"/>
      <c r="CB17" s="16">
        <f t="shared" si="16"/>
        <v>0</v>
      </c>
      <c r="CC17" s="90"/>
      <c r="CD17" s="90"/>
      <c r="CE17" s="90"/>
      <c r="CF17" s="116"/>
      <c r="CG17" s="16">
        <f t="shared" si="17"/>
        <v>0</v>
      </c>
      <c r="CH17" s="90"/>
      <c r="CI17" s="90"/>
      <c r="CJ17" s="90"/>
      <c r="CK17" s="116"/>
      <c r="CL17" s="16">
        <f t="shared" si="18"/>
        <v>0</v>
      </c>
      <c r="CM17" s="90"/>
      <c r="CN17" s="90"/>
      <c r="CO17" s="90"/>
      <c r="CP17" s="116"/>
      <c r="CQ17" s="16">
        <f t="shared" si="19"/>
        <v>0</v>
      </c>
      <c r="CR17" s="90"/>
      <c r="CS17" s="90"/>
      <c r="CT17" s="90"/>
      <c r="CU17" s="116"/>
      <c r="CV17" s="16">
        <f t="shared" si="20"/>
        <v>0</v>
      </c>
      <c r="CW17" s="90"/>
      <c r="CX17" s="90"/>
      <c r="CY17" s="90"/>
      <c r="CZ17" s="116"/>
      <c r="DA17" s="16">
        <f t="shared" si="21"/>
        <v>0</v>
      </c>
      <c r="DB17" s="90"/>
      <c r="DC17" s="90"/>
      <c r="DD17" s="90"/>
      <c r="DE17" s="116"/>
      <c r="DF17" s="16">
        <f t="shared" si="22"/>
        <v>0</v>
      </c>
      <c r="DG17" s="90"/>
      <c r="DH17" s="90"/>
      <c r="DI17" s="90"/>
      <c r="DJ17" s="116"/>
      <c r="DK17" s="16">
        <f t="shared" si="23"/>
        <v>0</v>
      </c>
      <c r="DL17" s="90"/>
      <c r="DM17" s="90"/>
      <c r="DN17" s="90"/>
      <c r="DO17" s="116"/>
      <c r="DP17" s="16">
        <f t="shared" si="24"/>
        <v>0</v>
      </c>
      <c r="DQ17" s="90"/>
      <c r="DR17" s="90"/>
      <c r="DS17" s="90"/>
      <c r="DT17" s="116"/>
      <c r="DU17" s="16">
        <f t="shared" si="25"/>
        <v>0</v>
      </c>
      <c r="DV17" s="90"/>
      <c r="DW17" s="90"/>
      <c r="DX17" s="90"/>
      <c r="DY17" s="116"/>
      <c r="DZ17" s="16">
        <f t="shared" si="26"/>
        <v>0</v>
      </c>
      <c r="EA17" s="90"/>
      <c r="EB17" s="90"/>
      <c r="EC17" s="90"/>
      <c r="ED17" s="116"/>
      <c r="EE17" s="16">
        <f t="shared" si="27"/>
        <v>0</v>
      </c>
      <c r="EF17" s="90"/>
      <c r="EG17" s="90"/>
      <c r="EH17" s="90"/>
      <c r="EI17" s="116"/>
      <c r="EJ17" s="16">
        <f t="shared" si="28"/>
        <v>0</v>
      </c>
      <c r="EK17" s="90"/>
      <c r="EL17" s="90"/>
      <c r="EM17" s="90"/>
      <c r="EN17" s="116"/>
      <c r="EO17" s="16">
        <f t="shared" si="29"/>
        <v>0</v>
      </c>
      <c r="EP17" s="90"/>
      <c r="EQ17" s="90"/>
      <c r="ER17" s="90"/>
      <c r="ES17" s="116"/>
      <c r="ET17" s="16">
        <f t="shared" si="30"/>
        <v>0</v>
      </c>
      <c r="EU17" s="90"/>
      <c r="EV17" s="90"/>
      <c r="EW17" s="90"/>
      <c r="EX17" s="116"/>
      <c r="EY17" s="16">
        <f t="shared" si="31"/>
        <v>0</v>
      </c>
      <c r="EZ17" s="90"/>
      <c r="FA17" s="90"/>
      <c r="FB17" s="90"/>
      <c r="FC17" s="116"/>
      <c r="FD17" s="16">
        <f t="shared" si="32"/>
        <v>0</v>
      </c>
      <c r="FE17" s="90"/>
      <c r="FF17" s="90"/>
      <c r="FG17" s="90"/>
      <c r="FH17" s="116"/>
      <c r="FI17" s="16">
        <f t="shared" si="0"/>
        <v>0</v>
      </c>
      <c r="FJ17" s="90"/>
      <c r="FK17" s="90"/>
      <c r="FL17" s="90"/>
      <c r="FM17" s="116"/>
      <c r="FN17" s="16">
        <f t="shared" si="33"/>
        <v>0</v>
      </c>
      <c r="FO17" s="90"/>
      <c r="FP17" s="90"/>
      <c r="FQ17" s="90"/>
      <c r="FR17" s="116"/>
      <c r="FS17" s="16">
        <f t="shared" si="34"/>
        <v>0</v>
      </c>
      <c r="FT17" s="90"/>
      <c r="FU17" s="90"/>
      <c r="FV17" s="90"/>
      <c r="FW17" s="116"/>
      <c r="FX17" s="16">
        <f t="shared" si="35"/>
        <v>0</v>
      </c>
      <c r="FY17" s="90"/>
      <c r="FZ17" s="90"/>
      <c r="GA17" s="90"/>
      <c r="GB17" s="116"/>
      <c r="GC17" s="16">
        <f t="shared" si="36"/>
        <v>0</v>
      </c>
      <c r="GD17" s="90"/>
      <c r="GE17" s="90"/>
      <c r="GF17" s="90"/>
      <c r="GG17" s="116"/>
      <c r="GH17" s="16">
        <f t="shared" si="37"/>
        <v>0</v>
      </c>
      <c r="GI17" s="90"/>
      <c r="GJ17" s="90"/>
      <c r="GK17" s="90"/>
      <c r="GL17" s="116"/>
      <c r="GM17" s="16">
        <f t="shared" si="38"/>
        <v>0</v>
      </c>
      <c r="GN17" s="90"/>
      <c r="GO17" s="90"/>
      <c r="GP17" s="90"/>
      <c r="GQ17" s="116"/>
      <c r="GR17" s="16">
        <f t="shared" si="39"/>
        <v>0</v>
      </c>
      <c r="GS17" s="90"/>
      <c r="GT17" s="90"/>
      <c r="GU17" s="90"/>
      <c r="GV17" s="116"/>
      <c r="GW17" s="16">
        <f t="shared" si="40"/>
        <v>0</v>
      </c>
      <c r="GX17" s="90"/>
      <c r="GY17" s="90"/>
      <c r="GZ17" s="90"/>
      <c r="HA17" s="116"/>
      <c r="HB17" s="16">
        <f t="shared" si="41"/>
        <v>0</v>
      </c>
      <c r="HC17" s="90"/>
      <c r="HD17" s="90"/>
      <c r="HE17" s="90"/>
      <c r="HF17" s="116"/>
      <c r="HG17" s="16">
        <f t="shared" si="42"/>
        <v>0</v>
      </c>
      <c r="HH17" s="90"/>
      <c r="HI17" s="90"/>
      <c r="HJ17" s="90"/>
      <c r="HK17" s="116"/>
      <c r="HL17" s="16">
        <f t="shared" si="43"/>
        <v>0</v>
      </c>
      <c r="HM17" s="90"/>
      <c r="HN17" s="90"/>
      <c r="HO17" s="90"/>
      <c r="HP17" s="116"/>
      <c r="HQ17" s="16">
        <f t="shared" si="44"/>
        <v>0</v>
      </c>
      <c r="HR17" s="90"/>
      <c r="HS17" s="90"/>
      <c r="HT17" s="90"/>
      <c r="HU17" s="116"/>
      <c r="HV17" s="16">
        <f t="shared" si="45"/>
        <v>0</v>
      </c>
      <c r="HW17" s="90"/>
      <c r="HX17" s="90"/>
      <c r="HY17" s="90"/>
      <c r="HZ17" s="116"/>
      <c r="IA17" s="16">
        <f t="shared" si="46"/>
        <v>0</v>
      </c>
      <c r="IB17" s="90"/>
      <c r="IC17" s="90"/>
      <c r="ID17" s="90"/>
      <c r="IE17" s="116"/>
      <c r="IF17" s="16">
        <f t="shared" si="47"/>
        <v>0</v>
      </c>
      <c r="IG17" s="90"/>
      <c r="IH17" s="90"/>
      <c r="II17" s="90"/>
      <c r="IJ17" s="116"/>
      <c r="IK17" s="16">
        <f t="shared" si="48"/>
        <v>0</v>
      </c>
      <c r="IL17" s="90"/>
      <c r="IM17" s="90"/>
      <c r="IN17" s="90"/>
      <c r="IO17" s="116"/>
      <c r="IP17" s="16">
        <f t="shared" si="49"/>
        <v>0</v>
      </c>
    </row>
    <row r="18" spans="1:250" x14ac:dyDescent="0.25">
      <c r="A18" s="90"/>
      <c r="B18" s="90"/>
      <c r="C18" s="116"/>
      <c r="D18" s="116"/>
      <c r="E18" s="16">
        <f t="shared" si="1"/>
        <v>0</v>
      </c>
      <c r="F18" s="90"/>
      <c r="G18" s="90"/>
      <c r="H18" s="90"/>
      <c r="I18" s="116"/>
      <c r="J18" s="16">
        <f t="shared" si="2"/>
        <v>0</v>
      </c>
      <c r="K18" s="90">
        <v>93</v>
      </c>
      <c r="L18" s="90"/>
      <c r="M18" s="90"/>
      <c r="N18" s="116"/>
      <c r="O18" s="16">
        <f t="shared" si="3"/>
        <v>93</v>
      </c>
      <c r="P18" s="90"/>
      <c r="Q18" s="90"/>
      <c r="R18" s="90"/>
      <c r="S18" s="116"/>
      <c r="T18" s="16">
        <f t="shared" si="4"/>
        <v>0</v>
      </c>
      <c r="U18" s="90"/>
      <c r="V18" s="90">
        <v>25</v>
      </c>
      <c r="W18" s="90"/>
      <c r="X18" s="116"/>
      <c r="Y18" s="16">
        <f t="shared" si="5"/>
        <v>0</v>
      </c>
      <c r="Z18" s="90"/>
      <c r="AA18" s="90"/>
      <c r="AB18" s="90"/>
      <c r="AC18" s="116"/>
      <c r="AD18" s="16">
        <f t="shared" si="6"/>
        <v>0</v>
      </c>
      <c r="AE18" s="90"/>
      <c r="AF18" s="90"/>
      <c r="AG18" s="90"/>
      <c r="AH18" s="116"/>
      <c r="AI18" s="16">
        <f t="shared" si="7"/>
        <v>0</v>
      </c>
      <c r="AJ18" s="90"/>
      <c r="AK18" s="90"/>
      <c r="AL18" s="90"/>
      <c r="AM18" s="116"/>
      <c r="AN18" s="16">
        <f t="shared" si="8"/>
        <v>0</v>
      </c>
      <c r="AO18" s="90"/>
      <c r="AP18" s="90"/>
      <c r="AQ18" s="90"/>
      <c r="AR18" s="116"/>
      <c r="AS18" s="16">
        <f t="shared" si="9"/>
        <v>0</v>
      </c>
      <c r="AT18" s="90"/>
      <c r="AU18" s="90"/>
      <c r="AV18" s="90"/>
      <c r="AW18" s="116"/>
      <c r="AX18" s="16">
        <f t="shared" si="10"/>
        <v>0</v>
      </c>
      <c r="AY18" s="90"/>
      <c r="AZ18" s="90"/>
      <c r="BA18" s="90"/>
      <c r="BB18" s="116"/>
      <c r="BC18" s="16">
        <f t="shared" si="11"/>
        <v>0</v>
      </c>
      <c r="BD18" s="90"/>
      <c r="BE18" s="90"/>
      <c r="BF18" s="90"/>
      <c r="BG18" s="116"/>
      <c r="BH18" s="16">
        <f t="shared" si="12"/>
        <v>0</v>
      </c>
      <c r="BI18" s="90"/>
      <c r="BJ18" s="90"/>
      <c r="BK18" s="90"/>
      <c r="BL18" s="116"/>
      <c r="BM18" s="16">
        <f t="shared" si="13"/>
        <v>0</v>
      </c>
      <c r="BN18" s="90"/>
      <c r="BO18" s="90"/>
      <c r="BP18" s="90"/>
      <c r="BQ18" s="116"/>
      <c r="BR18" s="16">
        <f t="shared" si="14"/>
        <v>0</v>
      </c>
      <c r="BS18" s="90"/>
      <c r="BT18" s="90"/>
      <c r="BU18" s="90"/>
      <c r="BV18" s="116"/>
      <c r="BW18" s="16">
        <f t="shared" si="15"/>
        <v>0</v>
      </c>
      <c r="BX18" s="90"/>
      <c r="BY18" s="90"/>
      <c r="BZ18" s="90"/>
      <c r="CA18" s="116"/>
      <c r="CB18" s="16">
        <f t="shared" si="16"/>
        <v>0</v>
      </c>
      <c r="CC18" s="90"/>
      <c r="CD18" s="90"/>
      <c r="CE18" s="90"/>
      <c r="CF18" s="116"/>
      <c r="CG18" s="16">
        <f t="shared" si="17"/>
        <v>0</v>
      </c>
      <c r="CH18" s="90"/>
      <c r="CI18" s="90"/>
      <c r="CJ18" s="90"/>
      <c r="CK18" s="116"/>
      <c r="CL18" s="16">
        <f t="shared" si="18"/>
        <v>0</v>
      </c>
      <c r="CM18" s="90"/>
      <c r="CN18" s="90"/>
      <c r="CO18" s="90"/>
      <c r="CP18" s="116"/>
      <c r="CQ18" s="16">
        <f t="shared" si="19"/>
        <v>0</v>
      </c>
      <c r="CR18" s="90"/>
      <c r="CS18" s="90"/>
      <c r="CT18" s="90"/>
      <c r="CU18" s="116"/>
      <c r="CV18" s="16">
        <f t="shared" si="20"/>
        <v>0</v>
      </c>
      <c r="CW18" s="90"/>
      <c r="CX18" s="90"/>
      <c r="CY18" s="90"/>
      <c r="CZ18" s="116"/>
      <c r="DA18" s="16">
        <f t="shared" si="21"/>
        <v>0</v>
      </c>
      <c r="DB18" s="90"/>
      <c r="DC18" s="90"/>
      <c r="DD18" s="90"/>
      <c r="DE18" s="116"/>
      <c r="DF18" s="16">
        <f t="shared" si="22"/>
        <v>0</v>
      </c>
      <c r="DG18" s="90"/>
      <c r="DH18" s="90"/>
      <c r="DI18" s="90"/>
      <c r="DJ18" s="116"/>
      <c r="DK18" s="16">
        <f t="shared" si="23"/>
        <v>0</v>
      </c>
      <c r="DL18" s="90"/>
      <c r="DM18" s="90"/>
      <c r="DN18" s="90"/>
      <c r="DO18" s="116"/>
      <c r="DP18" s="16">
        <f t="shared" si="24"/>
        <v>0</v>
      </c>
      <c r="DQ18" s="90"/>
      <c r="DR18" s="90"/>
      <c r="DS18" s="90"/>
      <c r="DT18" s="116"/>
      <c r="DU18" s="16">
        <f t="shared" si="25"/>
        <v>0</v>
      </c>
      <c r="DV18" s="90"/>
      <c r="DW18" s="90"/>
      <c r="DX18" s="90"/>
      <c r="DY18" s="116"/>
      <c r="DZ18" s="16">
        <f t="shared" si="26"/>
        <v>0</v>
      </c>
      <c r="EA18" s="90"/>
      <c r="EB18" s="90"/>
      <c r="EC18" s="90"/>
      <c r="ED18" s="116"/>
      <c r="EE18" s="16">
        <f t="shared" si="27"/>
        <v>0</v>
      </c>
      <c r="EF18" s="90"/>
      <c r="EG18" s="90"/>
      <c r="EH18" s="90"/>
      <c r="EI18" s="116"/>
      <c r="EJ18" s="16">
        <f t="shared" si="28"/>
        <v>0</v>
      </c>
      <c r="EK18" s="90"/>
      <c r="EL18" s="90"/>
      <c r="EM18" s="90"/>
      <c r="EN18" s="116"/>
      <c r="EO18" s="16">
        <f t="shared" si="29"/>
        <v>0</v>
      </c>
      <c r="EP18" s="90"/>
      <c r="EQ18" s="90"/>
      <c r="ER18" s="90"/>
      <c r="ES18" s="116"/>
      <c r="ET18" s="16">
        <f t="shared" si="30"/>
        <v>0</v>
      </c>
      <c r="EU18" s="90"/>
      <c r="EV18" s="90"/>
      <c r="EW18" s="90"/>
      <c r="EX18" s="116"/>
      <c r="EY18" s="16">
        <f t="shared" si="31"/>
        <v>0</v>
      </c>
      <c r="EZ18" s="90"/>
      <c r="FA18" s="90"/>
      <c r="FB18" s="90"/>
      <c r="FC18" s="116"/>
      <c r="FD18" s="16">
        <f t="shared" si="32"/>
        <v>0</v>
      </c>
      <c r="FE18" s="90"/>
      <c r="FF18" s="90"/>
      <c r="FG18" s="90"/>
      <c r="FH18" s="116"/>
      <c r="FI18" s="16">
        <f t="shared" si="0"/>
        <v>0</v>
      </c>
      <c r="FJ18" s="90"/>
      <c r="FK18" s="90"/>
      <c r="FL18" s="90"/>
      <c r="FM18" s="116"/>
      <c r="FN18" s="16">
        <f t="shared" si="33"/>
        <v>0</v>
      </c>
      <c r="FO18" s="90"/>
      <c r="FP18" s="90"/>
      <c r="FQ18" s="90"/>
      <c r="FR18" s="116"/>
      <c r="FS18" s="16">
        <f t="shared" si="34"/>
        <v>0</v>
      </c>
      <c r="FT18" s="90"/>
      <c r="FU18" s="90"/>
      <c r="FV18" s="90"/>
      <c r="FW18" s="116"/>
      <c r="FX18" s="16">
        <f t="shared" si="35"/>
        <v>0</v>
      </c>
      <c r="FY18" s="90"/>
      <c r="FZ18" s="90"/>
      <c r="GA18" s="90"/>
      <c r="GB18" s="116"/>
      <c r="GC18" s="16">
        <f t="shared" si="36"/>
        <v>0</v>
      </c>
      <c r="GD18" s="90"/>
      <c r="GE18" s="90"/>
      <c r="GF18" s="90"/>
      <c r="GG18" s="116"/>
      <c r="GH18" s="16">
        <f t="shared" si="37"/>
        <v>0</v>
      </c>
      <c r="GI18" s="90"/>
      <c r="GJ18" s="90"/>
      <c r="GK18" s="90"/>
      <c r="GL18" s="116"/>
      <c r="GM18" s="16">
        <f t="shared" si="38"/>
        <v>0</v>
      </c>
      <c r="GN18" s="90"/>
      <c r="GO18" s="90"/>
      <c r="GP18" s="90"/>
      <c r="GQ18" s="116"/>
      <c r="GR18" s="16">
        <f t="shared" si="39"/>
        <v>0</v>
      </c>
      <c r="GS18" s="90"/>
      <c r="GT18" s="90"/>
      <c r="GU18" s="90"/>
      <c r="GV18" s="116"/>
      <c r="GW18" s="16">
        <f t="shared" si="40"/>
        <v>0</v>
      </c>
      <c r="GX18" s="90"/>
      <c r="GY18" s="90"/>
      <c r="GZ18" s="90"/>
      <c r="HA18" s="116"/>
      <c r="HB18" s="16">
        <f t="shared" si="41"/>
        <v>0</v>
      </c>
      <c r="HC18" s="90"/>
      <c r="HD18" s="90"/>
      <c r="HE18" s="90"/>
      <c r="HF18" s="116"/>
      <c r="HG18" s="16">
        <f t="shared" si="42"/>
        <v>0</v>
      </c>
      <c r="HH18" s="90"/>
      <c r="HI18" s="90"/>
      <c r="HJ18" s="90"/>
      <c r="HK18" s="116"/>
      <c r="HL18" s="16">
        <f t="shared" si="43"/>
        <v>0</v>
      </c>
      <c r="HM18" s="90"/>
      <c r="HN18" s="90"/>
      <c r="HO18" s="90"/>
      <c r="HP18" s="116"/>
      <c r="HQ18" s="16">
        <f t="shared" si="44"/>
        <v>0</v>
      </c>
      <c r="HR18" s="90"/>
      <c r="HS18" s="90"/>
      <c r="HT18" s="90"/>
      <c r="HU18" s="116"/>
      <c r="HV18" s="16">
        <f t="shared" si="45"/>
        <v>0</v>
      </c>
      <c r="HW18" s="90"/>
      <c r="HX18" s="90"/>
      <c r="HY18" s="90"/>
      <c r="HZ18" s="116"/>
      <c r="IA18" s="16">
        <f t="shared" si="46"/>
        <v>0</v>
      </c>
      <c r="IB18" s="90"/>
      <c r="IC18" s="90"/>
      <c r="ID18" s="90"/>
      <c r="IE18" s="116"/>
      <c r="IF18" s="16">
        <f t="shared" si="47"/>
        <v>0</v>
      </c>
      <c r="IG18" s="90"/>
      <c r="IH18" s="90"/>
      <c r="II18" s="90"/>
      <c r="IJ18" s="116"/>
      <c r="IK18" s="16">
        <f t="shared" si="48"/>
        <v>0</v>
      </c>
      <c r="IL18" s="90"/>
      <c r="IM18" s="90"/>
      <c r="IN18" s="90"/>
      <c r="IO18" s="116"/>
      <c r="IP18" s="16">
        <f t="shared" si="49"/>
        <v>0</v>
      </c>
    </row>
    <row r="19" spans="1:250" x14ac:dyDescent="0.25">
      <c r="A19" s="90"/>
      <c r="B19" s="90"/>
      <c r="C19" s="90"/>
      <c r="D19" s="116"/>
      <c r="E19" s="16">
        <f t="shared" si="1"/>
        <v>0</v>
      </c>
      <c r="F19" s="90"/>
      <c r="G19" s="90"/>
      <c r="H19" s="90"/>
      <c r="I19" s="116"/>
      <c r="J19" s="16">
        <f t="shared" si="2"/>
        <v>0</v>
      </c>
      <c r="K19" s="90"/>
      <c r="L19" s="90">
        <v>25</v>
      </c>
      <c r="M19" s="90"/>
      <c r="N19" s="116"/>
      <c r="O19" s="16">
        <f t="shared" si="3"/>
        <v>0</v>
      </c>
      <c r="P19" s="90"/>
      <c r="Q19" s="90"/>
      <c r="R19" s="90"/>
      <c r="S19" s="116"/>
      <c r="T19" s="16">
        <f t="shared" si="4"/>
        <v>0</v>
      </c>
      <c r="U19" s="90">
        <v>96</v>
      </c>
      <c r="V19" s="90"/>
      <c r="W19" s="90"/>
      <c r="X19" s="116"/>
      <c r="Y19" s="16">
        <f t="shared" si="5"/>
        <v>96</v>
      </c>
      <c r="Z19" s="90"/>
      <c r="AA19" s="90"/>
      <c r="AB19" s="90"/>
      <c r="AC19" s="116"/>
      <c r="AD19" s="16">
        <f t="shared" si="6"/>
        <v>0</v>
      </c>
      <c r="AE19" s="90"/>
      <c r="AF19" s="90"/>
      <c r="AG19" s="90"/>
      <c r="AH19" s="116"/>
      <c r="AI19" s="16">
        <f t="shared" si="7"/>
        <v>0</v>
      </c>
      <c r="AJ19" s="90"/>
      <c r="AK19" s="90"/>
      <c r="AL19" s="90"/>
      <c r="AM19" s="116"/>
      <c r="AN19" s="16">
        <f t="shared" si="8"/>
        <v>0</v>
      </c>
      <c r="AO19" s="90"/>
      <c r="AP19" s="90"/>
      <c r="AQ19" s="90"/>
      <c r="AR19" s="116"/>
      <c r="AS19" s="16">
        <f t="shared" si="9"/>
        <v>0</v>
      </c>
      <c r="AT19" s="90"/>
      <c r="AU19" s="90"/>
      <c r="AV19" s="90"/>
      <c r="AW19" s="116"/>
      <c r="AX19" s="16">
        <f t="shared" si="10"/>
        <v>0</v>
      </c>
      <c r="AY19" s="90"/>
      <c r="AZ19" s="90"/>
      <c r="BA19" s="90"/>
      <c r="BB19" s="116"/>
      <c r="BC19" s="16">
        <f t="shared" si="11"/>
        <v>0</v>
      </c>
      <c r="BD19" s="90"/>
      <c r="BE19" s="90"/>
      <c r="BF19" s="90"/>
      <c r="BG19" s="116"/>
      <c r="BH19" s="16">
        <f t="shared" si="12"/>
        <v>0</v>
      </c>
      <c r="BI19" s="90"/>
      <c r="BJ19" s="90"/>
      <c r="BK19" s="90"/>
      <c r="BL19" s="116"/>
      <c r="BM19" s="16">
        <f t="shared" si="13"/>
        <v>0</v>
      </c>
      <c r="BN19" s="90"/>
      <c r="BO19" s="90"/>
      <c r="BP19" s="90"/>
      <c r="BQ19" s="116"/>
      <c r="BR19" s="16">
        <f t="shared" si="14"/>
        <v>0</v>
      </c>
      <c r="BS19" s="90"/>
      <c r="BT19" s="90"/>
      <c r="BU19" s="90"/>
      <c r="BV19" s="116"/>
      <c r="BW19" s="16">
        <f t="shared" si="15"/>
        <v>0</v>
      </c>
      <c r="BX19" s="90"/>
      <c r="BY19" s="90"/>
      <c r="BZ19" s="90"/>
      <c r="CA19" s="116"/>
      <c r="CB19" s="16">
        <f t="shared" si="16"/>
        <v>0</v>
      </c>
      <c r="CC19" s="90"/>
      <c r="CD19" s="90"/>
      <c r="CE19" s="90"/>
      <c r="CF19" s="116"/>
      <c r="CG19" s="16">
        <f t="shared" si="17"/>
        <v>0</v>
      </c>
      <c r="CH19" s="90"/>
      <c r="CI19" s="90"/>
      <c r="CJ19" s="90"/>
      <c r="CK19" s="116"/>
      <c r="CL19" s="16">
        <f t="shared" si="18"/>
        <v>0</v>
      </c>
      <c r="CM19" s="90"/>
      <c r="CN19" s="90"/>
      <c r="CO19" s="90"/>
      <c r="CP19" s="116"/>
      <c r="CQ19" s="16">
        <f t="shared" si="19"/>
        <v>0</v>
      </c>
      <c r="CR19" s="90"/>
      <c r="CS19" s="90"/>
      <c r="CT19" s="90"/>
      <c r="CU19" s="116"/>
      <c r="CV19" s="16">
        <f t="shared" si="20"/>
        <v>0</v>
      </c>
      <c r="CW19" s="90"/>
      <c r="CX19" s="90"/>
      <c r="CY19" s="90"/>
      <c r="CZ19" s="116"/>
      <c r="DA19" s="16">
        <f t="shared" si="21"/>
        <v>0</v>
      </c>
      <c r="DB19" s="90"/>
      <c r="DC19" s="90"/>
      <c r="DD19" s="90"/>
      <c r="DE19" s="116"/>
      <c r="DF19" s="16">
        <f t="shared" si="22"/>
        <v>0</v>
      </c>
      <c r="DG19" s="90"/>
      <c r="DH19" s="90"/>
      <c r="DI19" s="90"/>
      <c r="DJ19" s="116"/>
      <c r="DK19" s="16">
        <f t="shared" si="23"/>
        <v>0</v>
      </c>
      <c r="DL19" s="90"/>
      <c r="DM19" s="90"/>
      <c r="DN19" s="90"/>
      <c r="DO19" s="116"/>
      <c r="DP19" s="16">
        <f t="shared" si="24"/>
        <v>0</v>
      </c>
      <c r="DQ19" s="90"/>
      <c r="DR19" s="90"/>
      <c r="DS19" s="90"/>
      <c r="DT19" s="116"/>
      <c r="DU19" s="16">
        <f t="shared" si="25"/>
        <v>0</v>
      </c>
      <c r="DV19" s="90"/>
      <c r="DW19" s="90"/>
      <c r="DX19" s="90"/>
      <c r="DY19" s="116"/>
      <c r="DZ19" s="16">
        <f t="shared" si="26"/>
        <v>0</v>
      </c>
      <c r="EA19" s="90"/>
      <c r="EB19" s="90"/>
      <c r="EC19" s="90"/>
      <c r="ED19" s="116"/>
      <c r="EE19" s="16">
        <f t="shared" si="27"/>
        <v>0</v>
      </c>
      <c r="EF19" s="90"/>
      <c r="EG19" s="90"/>
      <c r="EH19" s="90"/>
      <c r="EI19" s="116"/>
      <c r="EJ19" s="16">
        <f t="shared" si="28"/>
        <v>0</v>
      </c>
      <c r="EK19" s="90"/>
      <c r="EL19" s="90"/>
      <c r="EM19" s="90"/>
      <c r="EN19" s="116"/>
      <c r="EO19" s="16">
        <f t="shared" si="29"/>
        <v>0</v>
      </c>
      <c r="EP19" s="90"/>
      <c r="EQ19" s="90"/>
      <c r="ER19" s="90"/>
      <c r="ES19" s="116"/>
      <c r="ET19" s="16">
        <f t="shared" si="30"/>
        <v>0</v>
      </c>
      <c r="EU19" s="90"/>
      <c r="EV19" s="90"/>
      <c r="EW19" s="90"/>
      <c r="EX19" s="116"/>
      <c r="EY19" s="16">
        <f t="shared" si="31"/>
        <v>0</v>
      </c>
      <c r="EZ19" s="90"/>
      <c r="FA19" s="90"/>
      <c r="FB19" s="90"/>
      <c r="FC19" s="116"/>
      <c r="FD19" s="16">
        <f t="shared" si="32"/>
        <v>0</v>
      </c>
      <c r="FE19" s="90"/>
      <c r="FF19" s="90"/>
      <c r="FG19" s="90"/>
      <c r="FH19" s="116"/>
      <c r="FI19" s="16">
        <f t="shared" si="0"/>
        <v>0</v>
      </c>
      <c r="FJ19" s="90"/>
      <c r="FK19" s="90"/>
      <c r="FL19" s="90"/>
      <c r="FM19" s="116"/>
      <c r="FN19" s="16">
        <f t="shared" si="33"/>
        <v>0</v>
      </c>
      <c r="FO19" s="90"/>
      <c r="FP19" s="90"/>
      <c r="FQ19" s="90"/>
      <c r="FR19" s="116"/>
      <c r="FS19" s="16">
        <f t="shared" si="34"/>
        <v>0</v>
      </c>
      <c r="FT19" s="90"/>
      <c r="FU19" s="90"/>
      <c r="FV19" s="90"/>
      <c r="FW19" s="116"/>
      <c r="FX19" s="16">
        <f t="shared" si="35"/>
        <v>0</v>
      </c>
      <c r="FY19" s="90"/>
      <c r="FZ19" s="90"/>
      <c r="GA19" s="90"/>
      <c r="GB19" s="116"/>
      <c r="GC19" s="16">
        <f t="shared" si="36"/>
        <v>0</v>
      </c>
      <c r="GD19" s="90"/>
      <c r="GE19" s="90"/>
      <c r="GF19" s="90"/>
      <c r="GG19" s="116"/>
      <c r="GH19" s="16">
        <f t="shared" si="37"/>
        <v>0</v>
      </c>
      <c r="GI19" s="90"/>
      <c r="GJ19" s="90"/>
      <c r="GK19" s="90"/>
      <c r="GL19" s="116"/>
      <c r="GM19" s="16">
        <f t="shared" si="38"/>
        <v>0</v>
      </c>
      <c r="GN19" s="90"/>
      <c r="GO19" s="90"/>
      <c r="GP19" s="90"/>
      <c r="GQ19" s="116"/>
      <c r="GR19" s="16">
        <f t="shared" si="39"/>
        <v>0</v>
      </c>
      <c r="GS19" s="90"/>
      <c r="GT19" s="90"/>
      <c r="GU19" s="90"/>
      <c r="GV19" s="116"/>
      <c r="GW19" s="16">
        <f t="shared" si="40"/>
        <v>0</v>
      </c>
      <c r="GX19" s="90"/>
      <c r="GY19" s="90"/>
      <c r="GZ19" s="90"/>
      <c r="HA19" s="116"/>
      <c r="HB19" s="16">
        <f t="shared" si="41"/>
        <v>0</v>
      </c>
      <c r="HC19" s="90"/>
      <c r="HD19" s="90"/>
      <c r="HE19" s="90"/>
      <c r="HF19" s="116"/>
      <c r="HG19" s="16">
        <f t="shared" si="42"/>
        <v>0</v>
      </c>
      <c r="HH19" s="90"/>
      <c r="HI19" s="90"/>
      <c r="HJ19" s="90"/>
      <c r="HK19" s="116"/>
      <c r="HL19" s="16">
        <f t="shared" si="43"/>
        <v>0</v>
      </c>
      <c r="HM19" s="90"/>
      <c r="HN19" s="90"/>
      <c r="HO19" s="90"/>
      <c r="HP19" s="116"/>
      <c r="HQ19" s="16">
        <f t="shared" si="44"/>
        <v>0</v>
      </c>
      <c r="HR19" s="90"/>
      <c r="HS19" s="90"/>
      <c r="HT19" s="90"/>
      <c r="HU19" s="116"/>
      <c r="HV19" s="16">
        <f t="shared" si="45"/>
        <v>0</v>
      </c>
      <c r="HW19" s="90"/>
      <c r="HX19" s="90"/>
      <c r="HY19" s="90"/>
      <c r="HZ19" s="116"/>
      <c r="IA19" s="16">
        <f t="shared" si="46"/>
        <v>0</v>
      </c>
      <c r="IB19" s="90"/>
      <c r="IC19" s="90"/>
      <c r="ID19" s="90"/>
      <c r="IE19" s="116"/>
      <c r="IF19" s="16">
        <f t="shared" si="47"/>
        <v>0</v>
      </c>
      <c r="IG19" s="90"/>
      <c r="IH19" s="90"/>
      <c r="II19" s="90"/>
      <c r="IJ19" s="116"/>
      <c r="IK19" s="16">
        <f t="shared" si="48"/>
        <v>0</v>
      </c>
      <c r="IL19" s="90"/>
      <c r="IM19" s="90"/>
      <c r="IN19" s="90"/>
      <c r="IO19" s="116"/>
      <c r="IP19" s="16">
        <f t="shared" si="49"/>
        <v>0</v>
      </c>
    </row>
    <row r="20" spans="1:250" x14ac:dyDescent="0.25">
      <c r="A20" s="90"/>
      <c r="B20" s="90"/>
      <c r="C20" s="90"/>
      <c r="D20" s="116"/>
      <c r="E20" s="16">
        <f t="shared" si="1"/>
        <v>0</v>
      </c>
      <c r="F20" s="90"/>
      <c r="G20" s="90"/>
      <c r="H20" s="90"/>
      <c r="I20" s="116"/>
      <c r="J20" s="16">
        <f t="shared" si="2"/>
        <v>0</v>
      </c>
      <c r="K20" s="90">
        <v>107</v>
      </c>
      <c r="L20" s="90"/>
      <c r="M20" s="90"/>
      <c r="N20" s="116"/>
      <c r="O20" s="16">
        <f t="shared" si="3"/>
        <v>107</v>
      </c>
      <c r="P20" s="90"/>
      <c r="Q20" s="90"/>
      <c r="R20" s="90"/>
      <c r="S20" s="116"/>
      <c r="T20" s="16">
        <f t="shared" si="4"/>
        <v>0</v>
      </c>
      <c r="U20" s="90"/>
      <c r="V20" s="90">
        <v>25</v>
      </c>
      <c r="W20" s="90"/>
      <c r="X20" s="116"/>
      <c r="Y20" s="16">
        <f t="shared" si="5"/>
        <v>0</v>
      </c>
      <c r="Z20" s="90"/>
      <c r="AA20" s="90"/>
      <c r="AB20" s="90"/>
      <c r="AC20" s="116"/>
      <c r="AD20" s="16">
        <f t="shared" si="6"/>
        <v>0</v>
      </c>
      <c r="AE20" s="90"/>
      <c r="AF20" s="90"/>
      <c r="AG20" s="90"/>
      <c r="AH20" s="116"/>
      <c r="AI20" s="16">
        <f t="shared" si="7"/>
        <v>0</v>
      </c>
      <c r="AJ20" s="90"/>
      <c r="AK20" s="90"/>
      <c r="AL20" s="90"/>
      <c r="AM20" s="116"/>
      <c r="AN20" s="16">
        <f t="shared" si="8"/>
        <v>0</v>
      </c>
      <c r="AO20" s="90"/>
      <c r="AP20" s="90"/>
      <c r="AQ20" s="90"/>
      <c r="AR20" s="116"/>
      <c r="AS20" s="16">
        <f t="shared" si="9"/>
        <v>0</v>
      </c>
      <c r="AT20" s="90"/>
      <c r="AU20" s="90"/>
      <c r="AV20" s="90"/>
      <c r="AW20" s="116"/>
      <c r="AX20" s="16">
        <f t="shared" si="10"/>
        <v>0</v>
      </c>
      <c r="AY20" s="90"/>
      <c r="AZ20" s="90"/>
      <c r="BA20" s="90"/>
      <c r="BB20" s="116"/>
      <c r="BC20" s="16">
        <f t="shared" si="11"/>
        <v>0</v>
      </c>
      <c r="BD20" s="90"/>
      <c r="BE20" s="90"/>
      <c r="BF20" s="90"/>
      <c r="BG20" s="116"/>
      <c r="BH20" s="16">
        <f t="shared" si="12"/>
        <v>0</v>
      </c>
      <c r="BI20" s="90"/>
      <c r="BJ20" s="90"/>
      <c r="BK20" s="90"/>
      <c r="BL20" s="116"/>
      <c r="BM20" s="16">
        <f t="shared" si="13"/>
        <v>0</v>
      </c>
      <c r="BN20" s="90"/>
      <c r="BO20" s="90"/>
      <c r="BP20" s="90"/>
      <c r="BQ20" s="116"/>
      <c r="BR20" s="16">
        <f t="shared" si="14"/>
        <v>0</v>
      </c>
      <c r="BS20" s="90"/>
      <c r="BT20" s="90"/>
      <c r="BU20" s="90"/>
      <c r="BV20" s="116"/>
      <c r="BW20" s="16">
        <f t="shared" si="15"/>
        <v>0</v>
      </c>
      <c r="BX20" s="90"/>
      <c r="BY20" s="90"/>
      <c r="BZ20" s="90"/>
      <c r="CA20" s="116"/>
      <c r="CB20" s="16">
        <f t="shared" si="16"/>
        <v>0</v>
      </c>
      <c r="CC20" s="90"/>
      <c r="CD20" s="90"/>
      <c r="CE20" s="90"/>
      <c r="CF20" s="116"/>
      <c r="CG20" s="16">
        <f t="shared" si="17"/>
        <v>0</v>
      </c>
      <c r="CH20" s="90"/>
      <c r="CI20" s="90"/>
      <c r="CJ20" s="90"/>
      <c r="CK20" s="116"/>
      <c r="CL20" s="16">
        <f t="shared" si="18"/>
        <v>0</v>
      </c>
      <c r="CM20" s="90"/>
      <c r="CN20" s="90"/>
      <c r="CO20" s="90"/>
      <c r="CP20" s="116"/>
      <c r="CQ20" s="16">
        <f t="shared" si="19"/>
        <v>0</v>
      </c>
      <c r="CR20" s="90"/>
      <c r="CS20" s="90"/>
      <c r="CT20" s="90"/>
      <c r="CU20" s="116"/>
      <c r="CV20" s="16">
        <f t="shared" si="20"/>
        <v>0</v>
      </c>
      <c r="CW20" s="90"/>
      <c r="CX20" s="90"/>
      <c r="CY20" s="90"/>
      <c r="CZ20" s="116"/>
      <c r="DA20" s="16">
        <f t="shared" si="21"/>
        <v>0</v>
      </c>
      <c r="DB20" s="90"/>
      <c r="DC20" s="90"/>
      <c r="DD20" s="90"/>
      <c r="DE20" s="116"/>
      <c r="DF20" s="16">
        <f t="shared" si="22"/>
        <v>0</v>
      </c>
      <c r="DG20" s="90"/>
      <c r="DH20" s="90"/>
      <c r="DI20" s="90"/>
      <c r="DJ20" s="116"/>
      <c r="DK20" s="16">
        <f t="shared" si="23"/>
        <v>0</v>
      </c>
      <c r="DL20" s="90"/>
      <c r="DM20" s="90"/>
      <c r="DN20" s="90"/>
      <c r="DO20" s="116"/>
      <c r="DP20" s="16">
        <f t="shared" si="24"/>
        <v>0</v>
      </c>
      <c r="DQ20" s="90"/>
      <c r="DR20" s="90"/>
      <c r="DS20" s="90"/>
      <c r="DT20" s="116"/>
      <c r="DU20" s="16">
        <f t="shared" si="25"/>
        <v>0</v>
      </c>
      <c r="DV20" s="90"/>
      <c r="DW20" s="90"/>
      <c r="DX20" s="90"/>
      <c r="DY20" s="116"/>
      <c r="DZ20" s="16">
        <f t="shared" si="26"/>
        <v>0</v>
      </c>
      <c r="EA20" s="90"/>
      <c r="EB20" s="90"/>
      <c r="EC20" s="90"/>
      <c r="ED20" s="116"/>
      <c r="EE20" s="16">
        <f t="shared" si="27"/>
        <v>0</v>
      </c>
      <c r="EF20" s="90"/>
      <c r="EG20" s="90"/>
      <c r="EH20" s="90"/>
      <c r="EI20" s="116"/>
      <c r="EJ20" s="16">
        <f t="shared" si="28"/>
        <v>0</v>
      </c>
      <c r="EK20" s="90"/>
      <c r="EL20" s="90"/>
      <c r="EM20" s="90"/>
      <c r="EN20" s="116"/>
      <c r="EO20" s="16">
        <f t="shared" si="29"/>
        <v>0</v>
      </c>
      <c r="EP20" s="90"/>
      <c r="EQ20" s="90"/>
      <c r="ER20" s="90"/>
      <c r="ES20" s="116"/>
      <c r="ET20" s="16">
        <f t="shared" si="30"/>
        <v>0</v>
      </c>
      <c r="EU20" s="90"/>
      <c r="EV20" s="90"/>
      <c r="EW20" s="90"/>
      <c r="EX20" s="116"/>
      <c r="EY20" s="16">
        <f t="shared" si="31"/>
        <v>0</v>
      </c>
      <c r="EZ20" s="90"/>
      <c r="FA20" s="90"/>
      <c r="FB20" s="90"/>
      <c r="FC20" s="116"/>
      <c r="FD20" s="16">
        <f t="shared" si="32"/>
        <v>0</v>
      </c>
      <c r="FE20" s="90"/>
      <c r="FF20" s="90"/>
      <c r="FG20" s="90"/>
      <c r="FH20" s="116"/>
      <c r="FI20" s="16">
        <f t="shared" si="0"/>
        <v>0</v>
      </c>
      <c r="FJ20" s="90"/>
      <c r="FK20" s="90"/>
      <c r="FL20" s="90"/>
      <c r="FM20" s="116"/>
      <c r="FN20" s="16">
        <f t="shared" si="33"/>
        <v>0</v>
      </c>
      <c r="FO20" s="90"/>
      <c r="FP20" s="90"/>
      <c r="FQ20" s="90"/>
      <c r="FR20" s="116"/>
      <c r="FS20" s="16">
        <f t="shared" si="34"/>
        <v>0</v>
      </c>
      <c r="FT20" s="90"/>
      <c r="FU20" s="90"/>
      <c r="FV20" s="90"/>
      <c r="FW20" s="116"/>
      <c r="FX20" s="16">
        <f t="shared" si="35"/>
        <v>0</v>
      </c>
      <c r="FY20" s="90"/>
      <c r="FZ20" s="90"/>
      <c r="GA20" s="90"/>
      <c r="GB20" s="116"/>
      <c r="GC20" s="16">
        <f t="shared" si="36"/>
        <v>0</v>
      </c>
      <c r="GD20" s="90"/>
      <c r="GE20" s="90"/>
      <c r="GF20" s="90"/>
      <c r="GG20" s="116"/>
      <c r="GH20" s="16">
        <f t="shared" si="37"/>
        <v>0</v>
      </c>
      <c r="GI20" s="90"/>
      <c r="GJ20" s="90"/>
      <c r="GK20" s="90"/>
      <c r="GL20" s="116"/>
      <c r="GM20" s="16">
        <f t="shared" si="38"/>
        <v>0</v>
      </c>
      <c r="GN20" s="90"/>
      <c r="GO20" s="90"/>
      <c r="GP20" s="90"/>
      <c r="GQ20" s="116"/>
      <c r="GR20" s="16">
        <f t="shared" si="39"/>
        <v>0</v>
      </c>
      <c r="GS20" s="90"/>
      <c r="GT20" s="90"/>
      <c r="GU20" s="90"/>
      <c r="GV20" s="116"/>
      <c r="GW20" s="16">
        <f t="shared" si="40"/>
        <v>0</v>
      </c>
      <c r="GX20" s="90"/>
      <c r="GY20" s="90"/>
      <c r="GZ20" s="90"/>
      <c r="HA20" s="116"/>
      <c r="HB20" s="16">
        <f t="shared" si="41"/>
        <v>0</v>
      </c>
      <c r="HC20" s="90"/>
      <c r="HD20" s="90"/>
      <c r="HE20" s="90"/>
      <c r="HF20" s="116"/>
      <c r="HG20" s="16">
        <f t="shared" si="42"/>
        <v>0</v>
      </c>
      <c r="HH20" s="90"/>
      <c r="HI20" s="90"/>
      <c r="HJ20" s="90"/>
      <c r="HK20" s="116"/>
      <c r="HL20" s="16">
        <f t="shared" si="43"/>
        <v>0</v>
      </c>
      <c r="HM20" s="90"/>
      <c r="HN20" s="90"/>
      <c r="HO20" s="90"/>
      <c r="HP20" s="116"/>
      <c r="HQ20" s="16">
        <f t="shared" si="44"/>
        <v>0</v>
      </c>
      <c r="HR20" s="90"/>
      <c r="HS20" s="90"/>
      <c r="HT20" s="90"/>
      <c r="HU20" s="116"/>
      <c r="HV20" s="16">
        <f t="shared" si="45"/>
        <v>0</v>
      </c>
      <c r="HW20" s="90"/>
      <c r="HX20" s="90"/>
      <c r="HY20" s="90"/>
      <c r="HZ20" s="116"/>
      <c r="IA20" s="16">
        <f t="shared" si="46"/>
        <v>0</v>
      </c>
      <c r="IB20" s="90"/>
      <c r="IC20" s="90"/>
      <c r="ID20" s="90"/>
      <c r="IE20" s="116"/>
      <c r="IF20" s="16">
        <f t="shared" si="47"/>
        <v>0</v>
      </c>
      <c r="IG20" s="90"/>
      <c r="IH20" s="90"/>
      <c r="II20" s="90"/>
      <c r="IJ20" s="116"/>
      <c r="IK20" s="16">
        <f t="shared" si="48"/>
        <v>0</v>
      </c>
      <c r="IL20" s="90"/>
      <c r="IM20" s="90"/>
      <c r="IN20" s="90"/>
      <c r="IO20" s="116"/>
      <c r="IP20" s="16">
        <f t="shared" si="49"/>
        <v>0</v>
      </c>
    </row>
    <row r="21" spans="1:250" x14ac:dyDescent="0.25">
      <c r="A21" s="90"/>
      <c r="B21" s="90"/>
      <c r="C21" s="90"/>
      <c r="D21" s="116"/>
      <c r="E21" s="16">
        <f t="shared" si="1"/>
        <v>0</v>
      </c>
      <c r="F21" s="90"/>
      <c r="G21" s="90"/>
      <c r="H21" s="90"/>
      <c r="I21" s="116"/>
      <c r="J21" s="16">
        <f t="shared" si="2"/>
        <v>0</v>
      </c>
      <c r="K21" s="90"/>
      <c r="L21" s="90">
        <v>25</v>
      </c>
      <c r="M21" s="90"/>
      <c r="N21" s="116"/>
      <c r="O21" s="16">
        <f t="shared" si="3"/>
        <v>0</v>
      </c>
      <c r="P21" s="90"/>
      <c r="Q21" s="90"/>
      <c r="R21" s="90"/>
      <c r="S21" s="116"/>
      <c r="T21" s="16">
        <f t="shared" si="4"/>
        <v>0</v>
      </c>
      <c r="U21" s="90">
        <v>97</v>
      </c>
      <c r="V21" s="90"/>
      <c r="W21" s="90"/>
      <c r="X21" s="116"/>
      <c r="Y21" s="16">
        <f t="shared" si="5"/>
        <v>97</v>
      </c>
      <c r="Z21" s="90"/>
      <c r="AA21" s="90"/>
      <c r="AB21" s="90"/>
      <c r="AC21" s="116"/>
      <c r="AD21" s="16">
        <f t="shared" si="6"/>
        <v>0</v>
      </c>
      <c r="AE21" s="90"/>
      <c r="AF21" s="90"/>
      <c r="AG21" s="90"/>
      <c r="AH21" s="116"/>
      <c r="AI21" s="16">
        <f t="shared" si="7"/>
        <v>0</v>
      </c>
      <c r="AJ21" s="90"/>
      <c r="AK21" s="90"/>
      <c r="AL21" s="90"/>
      <c r="AM21" s="116"/>
      <c r="AN21" s="16">
        <f t="shared" si="8"/>
        <v>0</v>
      </c>
      <c r="AO21" s="90"/>
      <c r="AP21" s="90"/>
      <c r="AQ21" s="90"/>
      <c r="AR21" s="116"/>
      <c r="AS21" s="16">
        <f t="shared" si="9"/>
        <v>0</v>
      </c>
      <c r="AT21" s="90"/>
      <c r="AU21" s="90"/>
      <c r="AV21" s="90"/>
      <c r="AW21" s="116"/>
      <c r="AX21" s="16">
        <f t="shared" si="10"/>
        <v>0</v>
      </c>
      <c r="AY21" s="90"/>
      <c r="AZ21" s="90"/>
      <c r="BA21" s="90"/>
      <c r="BB21" s="116"/>
      <c r="BC21" s="16">
        <f t="shared" si="11"/>
        <v>0</v>
      </c>
      <c r="BD21" s="90"/>
      <c r="BE21" s="90"/>
      <c r="BF21" s="90"/>
      <c r="BG21" s="116"/>
      <c r="BH21" s="16">
        <f t="shared" si="12"/>
        <v>0</v>
      </c>
      <c r="BI21" s="90"/>
      <c r="BJ21" s="90"/>
      <c r="BK21" s="90"/>
      <c r="BL21" s="116"/>
      <c r="BM21" s="16">
        <f t="shared" si="13"/>
        <v>0</v>
      </c>
      <c r="BN21" s="90"/>
      <c r="BO21" s="90"/>
      <c r="BP21" s="90"/>
      <c r="BQ21" s="116"/>
      <c r="BR21" s="16">
        <f t="shared" si="14"/>
        <v>0</v>
      </c>
      <c r="BS21" s="90"/>
      <c r="BT21" s="90"/>
      <c r="BU21" s="90"/>
      <c r="BV21" s="116"/>
      <c r="BW21" s="16">
        <f t="shared" si="15"/>
        <v>0</v>
      </c>
      <c r="BX21" s="90"/>
      <c r="BY21" s="90"/>
      <c r="BZ21" s="90"/>
      <c r="CA21" s="116"/>
      <c r="CB21" s="16">
        <f t="shared" si="16"/>
        <v>0</v>
      </c>
      <c r="CC21" s="90"/>
      <c r="CD21" s="90"/>
      <c r="CE21" s="90"/>
      <c r="CF21" s="116"/>
      <c r="CG21" s="16">
        <f t="shared" si="17"/>
        <v>0</v>
      </c>
      <c r="CH21" s="90"/>
      <c r="CI21" s="90"/>
      <c r="CJ21" s="90"/>
      <c r="CK21" s="116"/>
      <c r="CL21" s="16">
        <f t="shared" si="18"/>
        <v>0</v>
      </c>
      <c r="CM21" s="90"/>
      <c r="CN21" s="90"/>
      <c r="CO21" s="90"/>
      <c r="CP21" s="116"/>
      <c r="CQ21" s="16">
        <f t="shared" si="19"/>
        <v>0</v>
      </c>
      <c r="CR21" s="90"/>
      <c r="CS21" s="90"/>
      <c r="CT21" s="90"/>
      <c r="CU21" s="116"/>
      <c r="CV21" s="16">
        <f t="shared" si="20"/>
        <v>0</v>
      </c>
      <c r="CW21" s="90"/>
      <c r="CX21" s="90"/>
      <c r="CY21" s="90"/>
      <c r="CZ21" s="116"/>
      <c r="DA21" s="16">
        <f t="shared" si="21"/>
        <v>0</v>
      </c>
      <c r="DB21" s="90"/>
      <c r="DC21" s="90"/>
      <c r="DD21" s="90"/>
      <c r="DE21" s="116"/>
      <c r="DF21" s="16">
        <f t="shared" si="22"/>
        <v>0</v>
      </c>
      <c r="DG21" s="90"/>
      <c r="DH21" s="90"/>
      <c r="DI21" s="90"/>
      <c r="DJ21" s="116"/>
      <c r="DK21" s="16">
        <f t="shared" si="23"/>
        <v>0</v>
      </c>
      <c r="DL21" s="90"/>
      <c r="DM21" s="90"/>
      <c r="DN21" s="90"/>
      <c r="DO21" s="116"/>
      <c r="DP21" s="16">
        <f t="shared" si="24"/>
        <v>0</v>
      </c>
      <c r="DQ21" s="90"/>
      <c r="DR21" s="90"/>
      <c r="DS21" s="90"/>
      <c r="DT21" s="116"/>
      <c r="DU21" s="16">
        <f t="shared" si="25"/>
        <v>0</v>
      </c>
      <c r="DV21" s="90"/>
      <c r="DW21" s="90"/>
      <c r="DX21" s="90"/>
      <c r="DY21" s="116"/>
      <c r="DZ21" s="16">
        <f t="shared" si="26"/>
        <v>0</v>
      </c>
      <c r="EA21" s="90"/>
      <c r="EB21" s="90"/>
      <c r="EC21" s="90"/>
      <c r="ED21" s="116"/>
      <c r="EE21" s="16">
        <f t="shared" si="27"/>
        <v>0</v>
      </c>
      <c r="EF21" s="90"/>
      <c r="EG21" s="90"/>
      <c r="EH21" s="90"/>
      <c r="EI21" s="116"/>
      <c r="EJ21" s="16">
        <f t="shared" si="28"/>
        <v>0</v>
      </c>
      <c r="EK21" s="90"/>
      <c r="EL21" s="90"/>
      <c r="EM21" s="90"/>
      <c r="EN21" s="116"/>
      <c r="EO21" s="16">
        <f t="shared" si="29"/>
        <v>0</v>
      </c>
      <c r="EP21" s="90"/>
      <c r="EQ21" s="90"/>
      <c r="ER21" s="90"/>
      <c r="ES21" s="116"/>
      <c r="ET21" s="16">
        <f t="shared" si="30"/>
        <v>0</v>
      </c>
      <c r="EU21" s="90"/>
      <c r="EV21" s="90"/>
      <c r="EW21" s="90"/>
      <c r="EX21" s="116"/>
      <c r="EY21" s="16">
        <f t="shared" si="31"/>
        <v>0</v>
      </c>
      <c r="EZ21" s="90"/>
      <c r="FA21" s="90"/>
      <c r="FB21" s="90"/>
      <c r="FC21" s="116"/>
      <c r="FD21" s="16">
        <f t="shared" si="32"/>
        <v>0</v>
      </c>
      <c r="FE21" s="90"/>
      <c r="FF21" s="90"/>
      <c r="FG21" s="90"/>
      <c r="FH21" s="116"/>
      <c r="FI21" s="16">
        <f t="shared" si="0"/>
        <v>0</v>
      </c>
      <c r="FJ21" s="90"/>
      <c r="FK21" s="90"/>
      <c r="FL21" s="90"/>
      <c r="FM21" s="116"/>
      <c r="FN21" s="16">
        <f t="shared" si="33"/>
        <v>0</v>
      </c>
      <c r="FO21" s="90"/>
      <c r="FP21" s="90"/>
      <c r="FQ21" s="90"/>
      <c r="FR21" s="116"/>
      <c r="FS21" s="16">
        <f t="shared" si="34"/>
        <v>0</v>
      </c>
      <c r="FT21" s="90"/>
      <c r="FU21" s="90"/>
      <c r="FV21" s="90"/>
      <c r="FW21" s="116"/>
      <c r="FX21" s="16">
        <f t="shared" si="35"/>
        <v>0</v>
      </c>
      <c r="FY21" s="90"/>
      <c r="FZ21" s="90"/>
      <c r="GA21" s="90"/>
      <c r="GB21" s="116"/>
      <c r="GC21" s="16">
        <f t="shared" si="36"/>
        <v>0</v>
      </c>
      <c r="GD21" s="90"/>
      <c r="GE21" s="90"/>
      <c r="GF21" s="90"/>
      <c r="GG21" s="116"/>
      <c r="GH21" s="16">
        <f t="shared" si="37"/>
        <v>0</v>
      </c>
      <c r="GI21" s="90"/>
      <c r="GJ21" s="90"/>
      <c r="GK21" s="90"/>
      <c r="GL21" s="116"/>
      <c r="GM21" s="16">
        <f t="shared" si="38"/>
        <v>0</v>
      </c>
      <c r="GN21" s="90"/>
      <c r="GO21" s="90"/>
      <c r="GP21" s="90"/>
      <c r="GQ21" s="116"/>
      <c r="GR21" s="16">
        <f t="shared" si="39"/>
        <v>0</v>
      </c>
      <c r="GS21" s="90"/>
      <c r="GT21" s="90"/>
      <c r="GU21" s="90"/>
      <c r="GV21" s="116"/>
      <c r="GW21" s="16">
        <f t="shared" si="40"/>
        <v>0</v>
      </c>
      <c r="GX21" s="90"/>
      <c r="GY21" s="90"/>
      <c r="GZ21" s="90"/>
      <c r="HA21" s="116"/>
      <c r="HB21" s="16">
        <f t="shared" si="41"/>
        <v>0</v>
      </c>
      <c r="HC21" s="90"/>
      <c r="HD21" s="90"/>
      <c r="HE21" s="90"/>
      <c r="HF21" s="116"/>
      <c r="HG21" s="16">
        <f t="shared" si="42"/>
        <v>0</v>
      </c>
      <c r="HH21" s="90"/>
      <c r="HI21" s="90"/>
      <c r="HJ21" s="90"/>
      <c r="HK21" s="116"/>
      <c r="HL21" s="16">
        <f t="shared" si="43"/>
        <v>0</v>
      </c>
      <c r="HM21" s="90"/>
      <c r="HN21" s="90"/>
      <c r="HO21" s="90"/>
      <c r="HP21" s="116"/>
      <c r="HQ21" s="16">
        <f t="shared" si="44"/>
        <v>0</v>
      </c>
      <c r="HR21" s="90"/>
      <c r="HS21" s="90"/>
      <c r="HT21" s="90"/>
      <c r="HU21" s="116"/>
      <c r="HV21" s="16">
        <f t="shared" si="45"/>
        <v>0</v>
      </c>
      <c r="HW21" s="90"/>
      <c r="HX21" s="90"/>
      <c r="HY21" s="90"/>
      <c r="HZ21" s="116"/>
      <c r="IA21" s="16">
        <f t="shared" si="46"/>
        <v>0</v>
      </c>
      <c r="IB21" s="90"/>
      <c r="IC21" s="90"/>
      <c r="ID21" s="90"/>
      <c r="IE21" s="116"/>
      <c r="IF21" s="16">
        <f t="shared" si="47"/>
        <v>0</v>
      </c>
      <c r="IG21" s="90"/>
      <c r="IH21" s="90"/>
      <c r="II21" s="90"/>
      <c r="IJ21" s="116"/>
      <c r="IK21" s="16">
        <f t="shared" si="48"/>
        <v>0</v>
      </c>
      <c r="IL21" s="90"/>
      <c r="IM21" s="90"/>
      <c r="IN21" s="90"/>
      <c r="IO21" s="116"/>
      <c r="IP21" s="16">
        <f t="shared" si="49"/>
        <v>0</v>
      </c>
    </row>
    <row r="22" spans="1:250" x14ac:dyDescent="0.25">
      <c r="A22" s="90"/>
      <c r="B22" s="90"/>
      <c r="C22" s="90"/>
      <c r="D22" s="116"/>
      <c r="E22" s="16">
        <f t="shared" si="1"/>
        <v>0</v>
      </c>
      <c r="F22" s="90"/>
      <c r="G22" s="90"/>
      <c r="H22" s="90"/>
      <c r="I22" s="116"/>
      <c r="J22" s="16">
        <f t="shared" si="2"/>
        <v>0</v>
      </c>
      <c r="K22" s="90">
        <v>104</v>
      </c>
      <c r="L22" s="90"/>
      <c r="M22" s="90"/>
      <c r="N22" s="116"/>
      <c r="O22" s="16">
        <f t="shared" si="3"/>
        <v>104</v>
      </c>
      <c r="P22" s="90"/>
      <c r="Q22" s="90"/>
      <c r="R22" s="90"/>
      <c r="S22" s="116"/>
      <c r="T22" s="16">
        <f t="shared" si="4"/>
        <v>0</v>
      </c>
      <c r="U22" s="90"/>
      <c r="V22" s="90">
        <v>25</v>
      </c>
      <c r="W22" s="90"/>
      <c r="X22" s="116"/>
      <c r="Y22" s="16">
        <f t="shared" si="5"/>
        <v>0</v>
      </c>
      <c r="Z22" s="90"/>
      <c r="AA22" s="90"/>
      <c r="AB22" s="90"/>
      <c r="AC22" s="116"/>
      <c r="AD22" s="16">
        <f t="shared" si="6"/>
        <v>0</v>
      </c>
      <c r="AE22" s="90"/>
      <c r="AF22" s="90"/>
      <c r="AG22" s="90"/>
      <c r="AH22" s="116"/>
      <c r="AI22" s="16">
        <f t="shared" si="7"/>
        <v>0</v>
      </c>
      <c r="AJ22" s="90"/>
      <c r="AK22" s="90"/>
      <c r="AL22" s="90"/>
      <c r="AM22" s="116"/>
      <c r="AN22" s="16">
        <f t="shared" si="8"/>
        <v>0</v>
      </c>
      <c r="AO22" s="90"/>
      <c r="AP22" s="90"/>
      <c r="AQ22" s="90"/>
      <c r="AR22" s="116"/>
      <c r="AS22" s="16">
        <f t="shared" si="9"/>
        <v>0</v>
      </c>
      <c r="AT22" s="90"/>
      <c r="AU22" s="90"/>
      <c r="AV22" s="90"/>
      <c r="AW22" s="116"/>
      <c r="AX22" s="16">
        <f t="shared" si="10"/>
        <v>0</v>
      </c>
      <c r="AY22" s="90"/>
      <c r="AZ22" s="90"/>
      <c r="BA22" s="90"/>
      <c r="BB22" s="116"/>
      <c r="BC22" s="16">
        <f t="shared" si="11"/>
        <v>0</v>
      </c>
      <c r="BD22" s="90"/>
      <c r="BE22" s="90"/>
      <c r="BF22" s="90"/>
      <c r="BG22" s="116"/>
      <c r="BH22" s="16">
        <f t="shared" si="12"/>
        <v>0</v>
      </c>
      <c r="BI22" s="90"/>
      <c r="BJ22" s="90"/>
      <c r="BK22" s="90"/>
      <c r="BL22" s="116"/>
      <c r="BM22" s="16">
        <f t="shared" si="13"/>
        <v>0</v>
      </c>
      <c r="BN22" s="90"/>
      <c r="BO22" s="90"/>
      <c r="BP22" s="90"/>
      <c r="BQ22" s="116"/>
      <c r="BR22" s="16">
        <f t="shared" si="14"/>
        <v>0</v>
      </c>
      <c r="BS22" s="90"/>
      <c r="BT22" s="90"/>
      <c r="BU22" s="90"/>
      <c r="BV22" s="116"/>
      <c r="BW22" s="16">
        <f t="shared" si="15"/>
        <v>0</v>
      </c>
      <c r="BX22" s="90"/>
      <c r="BY22" s="90"/>
      <c r="BZ22" s="90"/>
      <c r="CA22" s="116"/>
      <c r="CB22" s="16">
        <f t="shared" si="16"/>
        <v>0</v>
      </c>
      <c r="CC22" s="90"/>
      <c r="CD22" s="90"/>
      <c r="CE22" s="90"/>
      <c r="CF22" s="116"/>
      <c r="CG22" s="16">
        <f t="shared" si="17"/>
        <v>0</v>
      </c>
      <c r="CH22" s="90"/>
      <c r="CI22" s="90"/>
      <c r="CJ22" s="90"/>
      <c r="CK22" s="116"/>
      <c r="CL22" s="16">
        <f t="shared" si="18"/>
        <v>0</v>
      </c>
      <c r="CM22" s="90"/>
      <c r="CN22" s="90"/>
      <c r="CO22" s="90"/>
      <c r="CP22" s="116"/>
      <c r="CQ22" s="16">
        <f t="shared" si="19"/>
        <v>0</v>
      </c>
      <c r="CR22" s="90"/>
      <c r="CS22" s="90"/>
      <c r="CT22" s="90"/>
      <c r="CU22" s="116"/>
      <c r="CV22" s="16">
        <f t="shared" si="20"/>
        <v>0</v>
      </c>
      <c r="CW22" s="90"/>
      <c r="CX22" s="90"/>
      <c r="CY22" s="90"/>
      <c r="CZ22" s="116"/>
      <c r="DA22" s="16">
        <f t="shared" si="21"/>
        <v>0</v>
      </c>
      <c r="DB22" s="90"/>
      <c r="DC22" s="90"/>
      <c r="DD22" s="90"/>
      <c r="DE22" s="116"/>
      <c r="DF22" s="16">
        <f t="shared" si="22"/>
        <v>0</v>
      </c>
      <c r="DG22" s="90"/>
      <c r="DH22" s="90"/>
      <c r="DI22" s="90"/>
      <c r="DJ22" s="116"/>
      <c r="DK22" s="16">
        <f t="shared" si="23"/>
        <v>0</v>
      </c>
      <c r="DL22" s="90"/>
      <c r="DM22" s="90"/>
      <c r="DN22" s="90"/>
      <c r="DO22" s="116"/>
      <c r="DP22" s="16">
        <f t="shared" si="24"/>
        <v>0</v>
      </c>
      <c r="DQ22" s="90"/>
      <c r="DR22" s="90"/>
      <c r="DS22" s="90"/>
      <c r="DT22" s="116"/>
      <c r="DU22" s="16">
        <f t="shared" si="25"/>
        <v>0</v>
      </c>
      <c r="DV22" s="90"/>
      <c r="DW22" s="90"/>
      <c r="DX22" s="90"/>
      <c r="DY22" s="116"/>
      <c r="DZ22" s="16">
        <f t="shared" si="26"/>
        <v>0</v>
      </c>
      <c r="EA22" s="90"/>
      <c r="EB22" s="90"/>
      <c r="EC22" s="90"/>
      <c r="ED22" s="116"/>
      <c r="EE22" s="16">
        <f t="shared" si="27"/>
        <v>0</v>
      </c>
      <c r="EF22" s="90"/>
      <c r="EG22" s="90"/>
      <c r="EH22" s="90"/>
      <c r="EI22" s="116"/>
      <c r="EJ22" s="16">
        <f t="shared" si="28"/>
        <v>0</v>
      </c>
      <c r="EK22" s="90"/>
      <c r="EL22" s="90"/>
      <c r="EM22" s="90"/>
      <c r="EN22" s="116"/>
      <c r="EO22" s="16">
        <f t="shared" si="29"/>
        <v>0</v>
      </c>
      <c r="EP22" s="90"/>
      <c r="EQ22" s="90"/>
      <c r="ER22" s="90"/>
      <c r="ES22" s="116"/>
      <c r="ET22" s="16">
        <f t="shared" si="30"/>
        <v>0</v>
      </c>
      <c r="EU22" s="90"/>
      <c r="EV22" s="90"/>
      <c r="EW22" s="90"/>
      <c r="EX22" s="116"/>
      <c r="EY22" s="16">
        <f t="shared" si="31"/>
        <v>0</v>
      </c>
      <c r="EZ22" s="90"/>
      <c r="FA22" s="90"/>
      <c r="FB22" s="90"/>
      <c r="FC22" s="116"/>
      <c r="FD22" s="16">
        <f t="shared" si="32"/>
        <v>0</v>
      </c>
      <c r="FE22" s="90"/>
      <c r="FF22" s="90"/>
      <c r="FG22" s="90"/>
      <c r="FH22" s="116"/>
      <c r="FI22" s="16">
        <f t="shared" si="0"/>
        <v>0</v>
      </c>
      <c r="FJ22" s="90"/>
      <c r="FK22" s="90"/>
      <c r="FL22" s="90"/>
      <c r="FM22" s="116"/>
      <c r="FN22" s="16">
        <f t="shared" si="33"/>
        <v>0</v>
      </c>
      <c r="FO22" s="90"/>
      <c r="FP22" s="90"/>
      <c r="FQ22" s="90"/>
      <c r="FR22" s="116"/>
      <c r="FS22" s="16">
        <f t="shared" si="34"/>
        <v>0</v>
      </c>
      <c r="FT22" s="90"/>
      <c r="FU22" s="90"/>
      <c r="FV22" s="90"/>
      <c r="FW22" s="116"/>
      <c r="FX22" s="16">
        <f t="shared" si="35"/>
        <v>0</v>
      </c>
      <c r="FY22" s="90"/>
      <c r="FZ22" s="90"/>
      <c r="GA22" s="90"/>
      <c r="GB22" s="116"/>
      <c r="GC22" s="16">
        <f t="shared" si="36"/>
        <v>0</v>
      </c>
      <c r="GD22" s="90"/>
      <c r="GE22" s="90"/>
      <c r="GF22" s="90"/>
      <c r="GG22" s="116"/>
      <c r="GH22" s="16">
        <f t="shared" si="37"/>
        <v>0</v>
      </c>
      <c r="GI22" s="90"/>
      <c r="GJ22" s="90"/>
      <c r="GK22" s="90"/>
      <c r="GL22" s="116"/>
      <c r="GM22" s="16">
        <f t="shared" si="38"/>
        <v>0</v>
      </c>
      <c r="GN22" s="90"/>
      <c r="GO22" s="90"/>
      <c r="GP22" s="90"/>
      <c r="GQ22" s="116"/>
      <c r="GR22" s="16">
        <f t="shared" si="39"/>
        <v>0</v>
      </c>
      <c r="GS22" s="90"/>
      <c r="GT22" s="90"/>
      <c r="GU22" s="90"/>
      <c r="GV22" s="116"/>
      <c r="GW22" s="16">
        <f t="shared" si="40"/>
        <v>0</v>
      </c>
      <c r="GX22" s="90"/>
      <c r="GY22" s="90"/>
      <c r="GZ22" s="90"/>
      <c r="HA22" s="116"/>
      <c r="HB22" s="16">
        <f t="shared" si="41"/>
        <v>0</v>
      </c>
      <c r="HC22" s="90"/>
      <c r="HD22" s="90"/>
      <c r="HE22" s="90"/>
      <c r="HF22" s="116"/>
      <c r="HG22" s="16">
        <f t="shared" si="42"/>
        <v>0</v>
      </c>
      <c r="HH22" s="90"/>
      <c r="HI22" s="90"/>
      <c r="HJ22" s="90"/>
      <c r="HK22" s="116"/>
      <c r="HL22" s="16">
        <f t="shared" si="43"/>
        <v>0</v>
      </c>
      <c r="HM22" s="90"/>
      <c r="HN22" s="90"/>
      <c r="HO22" s="90"/>
      <c r="HP22" s="116"/>
      <c r="HQ22" s="16">
        <f t="shared" si="44"/>
        <v>0</v>
      </c>
      <c r="HR22" s="90"/>
      <c r="HS22" s="90"/>
      <c r="HT22" s="90"/>
      <c r="HU22" s="116"/>
      <c r="HV22" s="16">
        <f t="shared" si="45"/>
        <v>0</v>
      </c>
      <c r="HW22" s="90"/>
      <c r="HX22" s="90"/>
      <c r="HY22" s="90"/>
      <c r="HZ22" s="116"/>
      <c r="IA22" s="16">
        <f t="shared" si="46"/>
        <v>0</v>
      </c>
      <c r="IB22" s="90"/>
      <c r="IC22" s="90"/>
      <c r="ID22" s="90"/>
      <c r="IE22" s="116"/>
      <c r="IF22" s="16">
        <f t="shared" si="47"/>
        <v>0</v>
      </c>
      <c r="IG22" s="90"/>
      <c r="IH22" s="90"/>
      <c r="II22" s="90"/>
      <c r="IJ22" s="116"/>
      <c r="IK22" s="16">
        <f t="shared" si="48"/>
        <v>0</v>
      </c>
      <c r="IL22" s="90"/>
      <c r="IM22" s="90"/>
      <c r="IN22" s="90"/>
      <c r="IO22" s="116"/>
      <c r="IP22" s="16">
        <f t="shared" si="49"/>
        <v>0</v>
      </c>
    </row>
    <row r="23" spans="1:250" x14ac:dyDescent="0.25">
      <c r="A23" s="90"/>
      <c r="B23" s="90"/>
      <c r="C23" s="90"/>
      <c r="D23" s="116"/>
      <c r="E23" s="16">
        <f t="shared" si="1"/>
        <v>0</v>
      </c>
      <c r="F23" s="90"/>
      <c r="G23" s="90"/>
      <c r="H23" s="90"/>
      <c r="I23" s="116"/>
      <c r="J23" s="16">
        <f t="shared" si="2"/>
        <v>0</v>
      </c>
      <c r="K23" s="90"/>
      <c r="L23" s="90">
        <v>25</v>
      </c>
      <c r="M23" s="90"/>
      <c r="N23" s="116"/>
      <c r="O23" s="16">
        <f t="shared" si="3"/>
        <v>0</v>
      </c>
      <c r="P23" s="90"/>
      <c r="Q23" s="90"/>
      <c r="R23" s="90"/>
      <c r="S23" s="116"/>
      <c r="T23" s="16">
        <f t="shared" si="4"/>
        <v>0</v>
      </c>
      <c r="U23" s="90">
        <v>88</v>
      </c>
      <c r="V23" s="90"/>
      <c r="W23" s="90"/>
      <c r="X23" s="116"/>
      <c r="Y23" s="16">
        <f t="shared" si="5"/>
        <v>88</v>
      </c>
      <c r="Z23" s="90"/>
      <c r="AA23" s="90"/>
      <c r="AB23" s="90"/>
      <c r="AC23" s="116"/>
      <c r="AD23" s="16">
        <f t="shared" si="6"/>
        <v>0</v>
      </c>
      <c r="AE23" s="90"/>
      <c r="AF23" s="90"/>
      <c r="AG23" s="90"/>
      <c r="AH23" s="116"/>
      <c r="AI23" s="16">
        <f t="shared" si="7"/>
        <v>0</v>
      </c>
      <c r="AJ23" s="90"/>
      <c r="AK23" s="90"/>
      <c r="AL23" s="90"/>
      <c r="AM23" s="116"/>
      <c r="AN23" s="16">
        <f t="shared" si="8"/>
        <v>0</v>
      </c>
      <c r="AO23" s="90"/>
      <c r="AP23" s="90"/>
      <c r="AQ23" s="90"/>
      <c r="AR23" s="116"/>
      <c r="AS23" s="16">
        <f t="shared" si="9"/>
        <v>0</v>
      </c>
      <c r="AT23" s="90"/>
      <c r="AU23" s="90"/>
      <c r="AV23" s="90"/>
      <c r="AW23" s="116"/>
      <c r="AX23" s="16">
        <f t="shared" si="10"/>
        <v>0</v>
      </c>
      <c r="AY23" s="90"/>
      <c r="AZ23" s="90"/>
      <c r="BA23" s="90"/>
      <c r="BB23" s="116"/>
      <c r="BC23" s="16">
        <f t="shared" si="11"/>
        <v>0</v>
      </c>
      <c r="BD23" s="90"/>
      <c r="BE23" s="90"/>
      <c r="BF23" s="90"/>
      <c r="BG23" s="116"/>
      <c r="BH23" s="16">
        <f t="shared" si="12"/>
        <v>0</v>
      </c>
      <c r="BI23" s="90"/>
      <c r="BJ23" s="90"/>
      <c r="BK23" s="90"/>
      <c r="BL23" s="116"/>
      <c r="BM23" s="16">
        <f t="shared" si="13"/>
        <v>0</v>
      </c>
      <c r="BN23" s="90"/>
      <c r="BO23" s="90"/>
      <c r="BP23" s="90"/>
      <c r="BQ23" s="116"/>
      <c r="BR23" s="16">
        <f t="shared" si="14"/>
        <v>0</v>
      </c>
      <c r="BS23" s="90"/>
      <c r="BT23" s="90"/>
      <c r="BU23" s="90"/>
      <c r="BV23" s="116"/>
      <c r="BW23" s="16">
        <f t="shared" si="15"/>
        <v>0</v>
      </c>
      <c r="BX23" s="90"/>
      <c r="BY23" s="90"/>
      <c r="BZ23" s="90"/>
      <c r="CA23" s="116"/>
      <c r="CB23" s="16">
        <f t="shared" si="16"/>
        <v>0</v>
      </c>
      <c r="CC23" s="90"/>
      <c r="CD23" s="90"/>
      <c r="CE23" s="90"/>
      <c r="CF23" s="116"/>
      <c r="CG23" s="16">
        <f t="shared" si="17"/>
        <v>0</v>
      </c>
      <c r="CH23" s="90"/>
      <c r="CI23" s="90"/>
      <c r="CJ23" s="90"/>
      <c r="CK23" s="116"/>
      <c r="CL23" s="16">
        <f t="shared" si="18"/>
        <v>0</v>
      </c>
      <c r="CM23" s="90"/>
      <c r="CN23" s="90"/>
      <c r="CO23" s="90"/>
      <c r="CP23" s="116"/>
      <c r="CQ23" s="16">
        <f t="shared" si="19"/>
        <v>0</v>
      </c>
      <c r="CR23" s="90"/>
      <c r="CS23" s="90"/>
      <c r="CT23" s="90"/>
      <c r="CU23" s="116"/>
      <c r="CV23" s="16">
        <f t="shared" si="20"/>
        <v>0</v>
      </c>
      <c r="CW23" s="90"/>
      <c r="CX23" s="90"/>
      <c r="CY23" s="90"/>
      <c r="CZ23" s="116"/>
      <c r="DA23" s="16">
        <f t="shared" si="21"/>
        <v>0</v>
      </c>
      <c r="DB23" s="90"/>
      <c r="DC23" s="90"/>
      <c r="DD23" s="90"/>
      <c r="DE23" s="116"/>
      <c r="DF23" s="16">
        <f t="shared" si="22"/>
        <v>0</v>
      </c>
      <c r="DG23" s="90"/>
      <c r="DH23" s="90"/>
      <c r="DI23" s="90"/>
      <c r="DJ23" s="116"/>
      <c r="DK23" s="16">
        <f t="shared" si="23"/>
        <v>0</v>
      </c>
      <c r="DL23" s="90"/>
      <c r="DM23" s="90"/>
      <c r="DN23" s="90"/>
      <c r="DO23" s="116"/>
      <c r="DP23" s="16">
        <f t="shared" si="24"/>
        <v>0</v>
      </c>
      <c r="DQ23" s="90"/>
      <c r="DR23" s="90"/>
      <c r="DS23" s="90"/>
      <c r="DT23" s="116"/>
      <c r="DU23" s="16">
        <f t="shared" si="25"/>
        <v>0</v>
      </c>
      <c r="DV23" s="90"/>
      <c r="DW23" s="90"/>
      <c r="DX23" s="90"/>
      <c r="DY23" s="116"/>
      <c r="DZ23" s="16">
        <f t="shared" si="26"/>
        <v>0</v>
      </c>
      <c r="EA23" s="90"/>
      <c r="EB23" s="90"/>
      <c r="EC23" s="90"/>
      <c r="ED23" s="116"/>
      <c r="EE23" s="16">
        <f t="shared" si="27"/>
        <v>0</v>
      </c>
      <c r="EF23" s="90"/>
      <c r="EG23" s="90"/>
      <c r="EH23" s="90"/>
      <c r="EI23" s="116"/>
      <c r="EJ23" s="16">
        <f t="shared" si="28"/>
        <v>0</v>
      </c>
      <c r="EK23" s="90"/>
      <c r="EL23" s="90"/>
      <c r="EM23" s="90"/>
      <c r="EN23" s="116"/>
      <c r="EO23" s="16">
        <f t="shared" si="29"/>
        <v>0</v>
      </c>
      <c r="EP23" s="90"/>
      <c r="EQ23" s="90"/>
      <c r="ER23" s="90"/>
      <c r="ES23" s="116"/>
      <c r="ET23" s="16">
        <f t="shared" si="30"/>
        <v>0</v>
      </c>
      <c r="EU23" s="90"/>
      <c r="EV23" s="90"/>
      <c r="EW23" s="90"/>
      <c r="EX23" s="116"/>
      <c r="EY23" s="16">
        <f t="shared" si="31"/>
        <v>0</v>
      </c>
      <c r="EZ23" s="90"/>
      <c r="FA23" s="90"/>
      <c r="FB23" s="90"/>
      <c r="FC23" s="116"/>
      <c r="FD23" s="16">
        <f t="shared" si="32"/>
        <v>0</v>
      </c>
      <c r="FE23" s="90"/>
      <c r="FF23" s="90"/>
      <c r="FG23" s="90"/>
      <c r="FH23" s="116"/>
      <c r="FI23" s="16">
        <f t="shared" si="0"/>
        <v>0</v>
      </c>
      <c r="FJ23" s="90"/>
      <c r="FK23" s="90"/>
      <c r="FL23" s="90"/>
      <c r="FM23" s="116"/>
      <c r="FN23" s="16">
        <f t="shared" si="33"/>
        <v>0</v>
      </c>
      <c r="FO23" s="90"/>
      <c r="FP23" s="90"/>
      <c r="FQ23" s="90"/>
      <c r="FR23" s="116"/>
      <c r="FS23" s="16">
        <f t="shared" si="34"/>
        <v>0</v>
      </c>
      <c r="FT23" s="90"/>
      <c r="FU23" s="90"/>
      <c r="FV23" s="90"/>
      <c r="FW23" s="116"/>
      <c r="FX23" s="16">
        <f t="shared" si="35"/>
        <v>0</v>
      </c>
      <c r="FY23" s="90"/>
      <c r="FZ23" s="90"/>
      <c r="GA23" s="90"/>
      <c r="GB23" s="116"/>
      <c r="GC23" s="16">
        <f t="shared" si="36"/>
        <v>0</v>
      </c>
      <c r="GD23" s="90"/>
      <c r="GE23" s="90"/>
      <c r="GF23" s="90"/>
      <c r="GG23" s="116"/>
      <c r="GH23" s="16">
        <f t="shared" si="37"/>
        <v>0</v>
      </c>
      <c r="GI23" s="90"/>
      <c r="GJ23" s="90"/>
      <c r="GK23" s="90"/>
      <c r="GL23" s="116"/>
      <c r="GM23" s="16">
        <f t="shared" si="38"/>
        <v>0</v>
      </c>
      <c r="GN23" s="90"/>
      <c r="GO23" s="90"/>
      <c r="GP23" s="90"/>
      <c r="GQ23" s="116"/>
      <c r="GR23" s="16">
        <f t="shared" si="39"/>
        <v>0</v>
      </c>
      <c r="GS23" s="90"/>
      <c r="GT23" s="90"/>
      <c r="GU23" s="90"/>
      <c r="GV23" s="116"/>
      <c r="GW23" s="16">
        <f t="shared" si="40"/>
        <v>0</v>
      </c>
      <c r="GX23" s="90"/>
      <c r="GY23" s="90"/>
      <c r="GZ23" s="90"/>
      <c r="HA23" s="116"/>
      <c r="HB23" s="16">
        <f t="shared" si="41"/>
        <v>0</v>
      </c>
      <c r="HC23" s="90"/>
      <c r="HD23" s="90"/>
      <c r="HE23" s="90"/>
      <c r="HF23" s="116"/>
      <c r="HG23" s="16">
        <f t="shared" si="42"/>
        <v>0</v>
      </c>
      <c r="HH23" s="90"/>
      <c r="HI23" s="90"/>
      <c r="HJ23" s="90"/>
      <c r="HK23" s="116"/>
      <c r="HL23" s="16">
        <f t="shared" si="43"/>
        <v>0</v>
      </c>
      <c r="HM23" s="90"/>
      <c r="HN23" s="90"/>
      <c r="HO23" s="90"/>
      <c r="HP23" s="116"/>
      <c r="HQ23" s="16">
        <f t="shared" si="44"/>
        <v>0</v>
      </c>
      <c r="HR23" s="90"/>
      <c r="HS23" s="90"/>
      <c r="HT23" s="90"/>
      <c r="HU23" s="116"/>
      <c r="HV23" s="16">
        <f t="shared" si="45"/>
        <v>0</v>
      </c>
      <c r="HW23" s="90"/>
      <c r="HX23" s="90"/>
      <c r="HY23" s="90"/>
      <c r="HZ23" s="116"/>
      <c r="IA23" s="16">
        <f t="shared" si="46"/>
        <v>0</v>
      </c>
      <c r="IB23" s="90"/>
      <c r="IC23" s="90"/>
      <c r="ID23" s="90"/>
      <c r="IE23" s="116"/>
      <c r="IF23" s="16">
        <f t="shared" si="47"/>
        <v>0</v>
      </c>
      <c r="IG23" s="90"/>
      <c r="IH23" s="90"/>
      <c r="II23" s="90"/>
      <c r="IJ23" s="116"/>
      <c r="IK23" s="16">
        <f t="shared" si="48"/>
        <v>0</v>
      </c>
      <c r="IL23" s="90"/>
      <c r="IM23" s="90"/>
      <c r="IN23" s="90"/>
      <c r="IO23" s="116"/>
      <c r="IP23" s="16">
        <f t="shared" si="49"/>
        <v>0</v>
      </c>
    </row>
    <row r="24" spans="1:250" x14ac:dyDescent="0.25">
      <c r="A24" s="90"/>
      <c r="B24" s="90"/>
      <c r="C24" s="90"/>
      <c r="D24" s="116"/>
      <c r="E24" s="16">
        <f t="shared" si="1"/>
        <v>0</v>
      </c>
      <c r="F24" s="90"/>
      <c r="G24" s="90"/>
      <c r="H24" s="90"/>
      <c r="I24" s="116"/>
      <c r="J24" s="16">
        <f t="shared" si="2"/>
        <v>0</v>
      </c>
      <c r="K24" s="90">
        <v>56</v>
      </c>
      <c r="L24" s="90"/>
      <c r="M24" s="90"/>
      <c r="N24" s="116"/>
      <c r="O24" s="16">
        <f t="shared" si="3"/>
        <v>56</v>
      </c>
      <c r="P24" s="90"/>
      <c r="Q24" s="90"/>
      <c r="R24" s="90"/>
      <c r="S24" s="116"/>
      <c r="T24" s="16">
        <f t="shared" si="4"/>
        <v>0</v>
      </c>
      <c r="U24" s="90"/>
      <c r="V24" s="90"/>
      <c r="W24" s="90"/>
      <c r="X24" s="116"/>
      <c r="Y24" s="16">
        <f t="shared" si="5"/>
        <v>0</v>
      </c>
      <c r="Z24" s="90"/>
      <c r="AA24" s="90"/>
      <c r="AB24" s="90"/>
      <c r="AC24" s="116"/>
      <c r="AD24" s="16">
        <f t="shared" si="6"/>
        <v>0</v>
      </c>
      <c r="AE24" s="90"/>
      <c r="AF24" s="90"/>
      <c r="AG24" s="90"/>
      <c r="AH24" s="116"/>
      <c r="AI24" s="16">
        <f t="shared" si="7"/>
        <v>0</v>
      </c>
      <c r="AJ24" s="90"/>
      <c r="AK24" s="90"/>
      <c r="AL24" s="90"/>
      <c r="AM24" s="116"/>
      <c r="AN24" s="16">
        <f t="shared" si="8"/>
        <v>0</v>
      </c>
      <c r="AO24" s="90"/>
      <c r="AP24" s="90"/>
      <c r="AQ24" s="90"/>
      <c r="AR24" s="116"/>
      <c r="AS24" s="16">
        <f t="shared" si="9"/>
        <v>0</v>
      </c>
      <c r="AT24" s="90"/>
      <c r="AU24" s="90"/>
      <c r="AV24" s="90"/>
      <c r="AW24" s="116"/>
      <c r="AX24" s="16">
        <f t="shared" si="10"/>
        <v>0</v>
      </c>
      <c r="AY24" s="90"/>
      <c r="AZ24" s="90"/>
      <c r="BA24" s="90"/>
      <c r="BB24" s="116"/>
      <c r="BC24" s="16">
        <f t="shared" si="11"/>
        <v>0</v>
      </c>
      <c r="BD24" s="90"/>
      <c r="BE24" s="90"/>
      <c r="BF24" s="90"/>
      <c r="BG24" s="116"/>
      <c r="BH24" s="16">
        <f t="shared" si="12"/>
        <v>0</v>
      </c>
      <c r="BI24" s="90"/>
      <c r="BJ24" s="90"/>
      <c r="BK24" s="90"/>
      <c r="BL24" s="116"/>
      <c r="BM24" s="16">
        <f t="shared" si="13"/>
        <v>0</v>
      </c>
      <c r="BN24" s="90"/>
      <c r="BO24" s="90"/>
      <c r="BP24" s="90"/>
      <c r="BQ24" s="116"/>
      <c r="BR24" s="16">
        <f t="shared" si="14"/>
        <v>0</v>
      </c>
      <c r="BS24" s="90"/>
      <c r="BT24" s="90"/>
      <c r="BU24" s="90"/>
      <c r="BV24" s="116"/>
      <c r="BW24" s="16">
        <f t="shared" si="15"/>
        <v>0</v>
      </c>
      <c r="BX24" s="90"/>
      <c r="BY24" s="90"/>
      <c r="BZ24" s="90"/>
      <c r="CA24" s="116"/>
      <c r="CB24" s="16">
        <f t="shared" si="16"/>
        <v>0</v>
      </c>
      <c r="CC24" s="90"/>
      <c r="CD24" s="90"/>
      <c r="CE24" s="90"/>
      <c r="CF24" s="116"/>
      <c r="CG24" s="16">
        <f t="shared" si="17"/>
        <v>0</v>
      </c>
      <c r="CH24" s="90"/>
      <c r="CI24" s="90"/>
      <c r="CJ24" s="90"/>
      <c r="CK24" s="116"/>
      <c r="CL24" s="16">
        <f t="shared" si="18"/>
        <v>0</v>
      </c>
      <c r="CM24" s="90"/>
      <c r="CN24" s="90"/>
      <c r="CO24" s="90"/>
      <c r="CP24" s="116"/>
      <c r="CQ24" s="16">
        <f t="shared" si="19"/>
        <v>0</v>
      </c>
      <c r="CR24" s="90"/>
      <c r="CS24" s="90"/>
      <c r="CT24" s="90"/>
      <c r="CU24" s="116"/>
      <c r="CV24" s="16">
        <f t="shared" si="20"/>
        <v>0</v>
      </c>
      <c r="CW24" s="90"/>
      <c r="CX24" s="90"/>
      <c r="CY24" s="90"/>
      <c r="CZ24" s="116"/>
      <c r="DA24" s="16">
        <f t="shared" si="21"/>
        <v>0</v>
      </c>
      <c r="DB24" s="90"/>
      <c r="DC24" s="90"/>
      <c r="DD24" s="90"/>
      <c r="DE24" s="116"/>
      <c r="DF24" s="16">
        <f t="shared" si="22"/>
        <v>0</v>
      </c>
      <c r="DG24" s="90"/>
      <c r="DH24" s="90"/>
      <c r="DI24" s="90"/>
      <c r="DJ24" s="116"/>
      <c r="DK24" s="16">
        <f t="shared" si="23"/>
        <v>0</v>
      </c>
      <c r="DL24" s="90"/>
      <c r="DM24" s="90"/>
      <c r="DN24" s="90"/>
      <c r="DO24" s="116"/>
      <c r="DP24" s="16">
        <f t="shared" si="24"/>
        <v>0</v>
      </c>
      <c r="DQ24" s="90"/>
      <c r="DR24" s="90"/>
      <c r="DS24" s="90"/>
      <c r="DT24" s="116"/>
      <c r="DU24" s="16">
        <f t="shared" si="25"/>
        <v>0</v>
      </c>
      <c r="DV24" s="90"/>
      <c r="DW24" s="90"/>
      <c r="DX24" s="90"/>
      <c r="DY24" s="116"/>
      <c r="DZ24" s="16">
        <f t="shared" si="26"/>
        <v>0</v>
      </c>
      <c r="EA24" s="90"/>
      <c r="EB24" s="90"/>
      <c r="EC24" s="90"/>
      <c r="ED24" s="116"/>
      <c r="EE24" s="16">
        <f t="shared" si="27"/>
        <v>0</v>
      </c>
      <c r="EF24" s="90"/>
      <c r="EG24" s="90"/>
      <c r="EH24" s="90"/>
      <c r="EI24" s="116"/>
      <c r="EJ24" s="16">
        <f t="shared" si="28"/>
        <v>0</v>
      </c>
      <c r="EK24" s="90"/>
      <c r="EL24" s="90"/>
      <c r="EM24" s="90"/>
      <c r="EN24" s="116"/>
      <c r="EO24" s="16">
        <f t="shared" si="29"/>
        <v>0</v>
      </c>
      <c r="EP24" s="90"/>
      <c r="EQ24" s="90"/>
      <c r="ER24" s="90"/>
      <c r="ES24" s="116"/>
      <c r="ET24" s="16">
        <f t="shared" si="30"/>
        <v>0</v>
      </c>
      <c r="EU24" s="90"/>
      <c r="EV24" s="90"/>
      <c r="EW24" s="90"/>
      <c r="EX24" s="116"/>
      <c r="EY24" s="16">
        <f t="shared" si="31"/>
        <v>0</v>
      </c>
      <c r="EZ24" s="90"/>
      <c r="FA24" s="90"/>
      <c r="FB24" s="90"/>
      <c r="FC24" s="116"/>
      <c r="FD24" s="16">
        <f t="shared" si="32"/>
        <v>0</v>
      </c>
      <c r="FE24" s="90"/>
      <c r="FF24" s="90"/>
      <c r="FG24" s="90"/>
      <c r="FH24" s="116"/>
      <c r="FI24" s="16">
        <f t="shared" si="0"/>
        <v>0</v>
      </c>
      <c r="FJ24" s="90"/>
      <c r="FK24" s="90"/>
      <c r="FL24" s="90"/>
      <c r="FM24" s="116"/>
      <c r="FN24" s="16">
        <f t="shared" si="33"/>
        <v>0</v>
      </c>
      <c r="FO24" s="90"/>
      <c r="FP24" s="90"/>
      <c r="FQ24" s="90"/>
      <c r="FR24" s="116"/>
      <c r="FS24" s="16">
        <f t="shared" si="34"/>
        <v>0</v>
      </c>
      <c r="FT24" s="90"/>
      <c r="FU24" s="90"/>
      <c r="FV24" s="90"/>
      <c r="FW24" s="116"/>
      <c r="FX24" s="16">
        <f t="shared" si="35"/>
        <v>0</v>
      </c>
      <c r="FY24" s="90"/>
      <c r="FZ24" s="90"/>
      <c r="GA24" s="90"/>
      <c r="GB24" s="116"/>
      <c r="GC24" s="16">
        <f t="shared" si="36"/>
        <v>0</v>
      </c>
      <c r="GD24" s="90"/>
      <c r="GE24" s="90"/>
      <c r="GF24" s="90"/>
      <c r="GG24" s="116"/>
      <c r="GH24" s="16">
        <f t="shared" si="37"/>
        <v>0</v>
      </c>
      <c r="GI24" s="90"/>
      <c r="GJ24" s="90"/>
      <c r="GK24" s="90"/>
      <c r="GL24" s="116"/>
      <c r="GM24" s="16">
        <f t="shared" si="38"/>
        <v>0</v>
      </c>
      <c r="GN24" s="90"/>
      <c r="GO24" s="90"/>
      <c r="GP24" s="90"/>
      <c r="GQ24" s="116"/>
      <c r="GR24" s="16">
        <f t="shared" si="39"/>
        <v>0</v>
      </c>
      <c r="GS24" s="90"/>
      <c r="GT24" s="90"/>
      <c r="GU24" s="90"/>
      <c r="GV24" s="116"/>
      <c r="GW24" s="16">
        <f t="shared" si="40"/>
        <v>0</v>
      </c>
      <c r="GX24" s="90"/>
      <c r="GY24" s="90"/>
      <c r="GZ24" s="90"/>
      <c r="HA24" s="116"/>
      <c r="HB24" s="16">
        <f t="shared" si="41"/>
        <v>0</v>
      </c>
      <c r="HC24" s="90"/>
      <c r="HD24" s="90"/>
      <c r="HE24" s="90"/>
      <c r="HF24" s="116"/>
      <c r="HG24" s="16">
        <f t="shared" si="42"/>
        <v>0</v>
      </c>
      <c r="HH24" s="90"/>
      <c r="HI24" s="90"/>
      <c r="HJ24" s="90"/>
      <c r="HK24" s="116"/>
      <c r="HL24" s="16">
        <f t="shared" si="43"/>
        <v>0</v>
      </c>
      <c r="HM24" s="90"/>
      <c r="HN24" s="90"/>
      <c r="HO24" s="90"/>
      <c r="HP24" s="116"/>
      <c r="HQ24" s="16">
        <f t="shared" si="44"/>
        <v>0</v>
      </c>
      <c r="HR24" s="90"/>
      <c r="HS24" s="90"/>
      <c r="HT24" s="90"/>
      <c r="HU24" s="116"/>
      <c r="HV24" s="16">
        <f t="shared" si="45"/>
        <v>0</v>
      </c>
      <c r="HW24" s="90"/>
      <c r="HX24" s="90"/>
      <c r="HY24" s="90"/>
      <c r="HZ24" s="116"/>
      <c r="IA24" s="16">
        <f t="shared" si="46"/>
        <v>0</v>
      </c>
      <c r="IB24" s="90"/>
      <c r="IC24" s="90"/>
      <c r="ID24" s="90"/>
      <c r="IE24" s="116"/>
      <c r="IF24" s="16">
        <f t="shared" si="47"/>
        <v>0</v>
      </c>
      <c r="IG24" s="90"/>
      <c r="IH24" s="90"/>
      <c r="II24" s="90"/>
      <c r="IJ24" s="116"/>
      <c r="IK24" s="16">
        <f t="shared" si="48"/>
        <v>0</v>
      </c>
      <c r="IL24" s="90"/>
      <c r="IM24" s="90"/>
      <c r="IN24" s="90"/>
      <c r="IO24" s="116"/>
      <c r="IP24" s="16">
        <f t="shared" si="49"/>
        <v>0</v>
      </c>
    </row>
    <row r="25" spans="1:250" x14ac:dyDescent="0.25">
      <c r="A25" s="90"/>
      <c r="B25" s="90"/>
      <c r="C25" s="90"/>
      <c r="D25" s="116"/>
      <c r="E25" s="16">
        <f t="shared" si="1"/>
        <v>0</v>
      </c>
      <c r="F25" s="90"/>
      <c r="G25" s="90"/>
      <c r="H25" s="90"/>
      <c r="I25" s="116"/>
      <c r="J25" s="16">
        <f t="shared" si="2"/>
        <v>0</v>
      </c>
      <c r="K25" s="90"/>
      <c r="L25" s="90">
        <v>25</v>
      </c>
      <c r="M25" s="90"/>
      <c r="N25" s="116"/>
      <c r="O25" s="16">
        <f t="shared" si="3"/>
        <v>0</v>
      </c>
      <c r="P25" s="90"/>
      <c r="Q25" s="90"/>
      <c r="R25" s="90"/>
      <c r="S25" s="116"/>
      <c r="T25" s="16">
        <f t="shared" si="4"/>
        <v>0</v>
      </c>
      <c r="U25" s="90"/>
      <c r="V25" s="90"/>
      <c r="W25" s="90"/>
      <c r="X25" s="116"/>
      <c r="Y25" s="16">
        <f t="shared" si="5"/>
        <v>0</v>
      </c>
      <c r="Z25" s="90"/>
      <c r="AA25" s="90"/>
      <c r="AB25" s="90"/>
      <c r="AC25" s="116"/>
      <c r="AD25" s="16">
        <f t="shared" si="6"/>
        <v>0</v>
      </c>
      <c r="AE25" s="90"/>
      <c r="AF25" s="90"/>
      <c r="AG25" s="90"/>
      <c r="AH25" s="116"/>
      <c r="AI25" s="16">
        <f t="shared" si="7"/>
        <v>0</v>
      </c>
      <c r="AJ25" s="90"/>
      <c r="AK25" s="90"/>
      <c r="AL25" s="90"/>
      <c r="AM25" s="116"/>
      <c r="AN25" s="16">
        <f t="shared" si="8"/>
        <v>0</v>
      </c>
      <c r="AO25" s="90"/>
      <c r="AP25" s="90"/>
      <c r="AQ25" s="90"/>
      <c r="AR25" s="116"/>
      <c r="AS25" s="16">
        <f t="shared" si="9"/>
        <v>0</v>
      </c>
      <c r="AT25" s="90"/>
      <c r="AU25" s="90"/>
      <c r="AV25" s="90"/>
      <c r="AW25" s="116"/>
      <c r="AX25" s="16">
        <f t="shared" si="10"/>
        <v>0</v>
      </c>
      <c r="AY25" s="90"/>
      <c r="AZ25" s="90"/>
      <c r="BA25" s="90"/>
      <c r="BB25" s="116"/>
      <c r="BC25" s="16">
        <f t="shared" si="11"/>
        <v>0</v>
      </c>
      <c r="BD25" s="90"/>
      <c r="BE25" s="90"/>
      <c r="BF25" s="90"/>
      <c r="BG25" s="116"/>
      <c r="BH25" s="16">
        <f t="shared" si="12"/>
        <v>0</v>
      </c>
      <c r="BI25" s="90"/>
      <c r="BJ25" s="90"/>
      <c r="BK25" s="90"/>
      <c r="BL25" s="116"/>
      <c r="BM25" s="16">
        <f t="shared" si="13"/>
        <v>0</v>
      </c>
      <c r="BN25" s="90"/>
      <c r="BO25" s="90"/>
      <c r="BP25" s="90"/>
      <c r="BQ25" s="116"/>
      <c r="BR25" s="16">
        <f t="shared" si="14"/>
        <v>0</v>
      </c>
      <c r="BS25" s="90"/>
      <c r="BT25" s="90"/>
      <c r="BU25" s="90"/>
      <c r="BV25" s="116"/>
      <c r="BW25" s="16">
        <f t="shared" si="15"/>
        <v>0</v>
      </c>
      <c r="BX25" s="90"/>
      <c r="BY25" s="90"/>
      <c r="BZ25" s="90"/>
      <c r="CA25" s="116"/>
      <c r="CB25" s="16">
        <f t="shared" si="16"/>
        <v>0</v>
      </c>
      <c r="CC25" s="90"/>
      <c r="CD25" s="90"/>
      <c r="CE25" s="90"/>
      <c r="CF25" s="116"/>
      <c r="CG25" s="16">
        <f t="shared" si="17"/>
        <v>0</v>
      </c>
      <c r="CH25" s="90"/>
      <c r="CI25" s="90"/>
      <c r="CJ25" s="90"/>
      <c r="CK25" s="116"/>
      <c r="CL25" s="16">
        <f t="shared" si="18"/>
        <v>0</v>
      </c>
      <c r="CM25" s="90"/>
      <c r="CN25" s="90"/>
      <c r="CO25" s="90"/>
      <c r="CP25" s="116"/>
      <c r="CQ25" s="16">
        <f t="shared" si="19"/>
        <v>0</v>
      </c>
      <c r="CR25" s="90"/>
      <c r="CS25" s="90"/>
      <c r="CT25" s="90"/>
      <c r="CU25" s="116"/>
      <c r="CV25" s="16">
        <f t="shared" si="20"/>
        <v>0</v>
      </c>
      <c r="CW25" s="90"/>
      <c r="CX25" s="90"/>
      <c r="CY25" s="90"/>
      <c r="CZ25" s="116"/>
      <c r="DA25" s="16">
        <f t="shared" si="21"/>
        <v>0</v>
      </c>
      <c r="DB25" s="90"/>
      <c r="DC25" s="90"/>
      <c r="DD25" s="90"/>
      <c r="DE25" s="116"/>
      <c r="DF25" s="16">
        <f t="shared" si="22"/>
        <v>0</v>
      </c>
      <c r="DG25" s="90"/>
      <c r="DH25" s="90"/>
      <c r="DI25" s="90"/>
      <c r="DJ25" s="116"/>
      <c r="DK25" s="16">
        <f t="shared" si="23"/>
        <v>0</v>
      </c>
      <c r="DL25" s="90"/>
      <c r="DM25" s="90"/>
      <c r="DN25" s="90"/>
      <c r="DO25" s="116"/>
      <c r="DP25" s="16">
        <f t="shared" si="24"/>
        <v>0</v>
      </c>
      <c r="DQ25" s="90"/>
      <c r="DR25" s="90"/>
      <c r="DS25" s="90"/>
      <c r="DT25" s="116"/>
      <c r="DU25" s="16">
        <f t="shared" si="25"/>
        <v>0</v>
      </c>
      <c r="DV25" s="90"/>
      <c r="DW25" s="90"/>
      <c r="DX25" s="90"/>
      <c r="DY25" s="116"/>
      <c r="DZ25" s="16">
        <f t="shared" si="26"/>
        <v>0</v>
      </c>
      <c r="EA25" s="90"/>
      <c r="EB25" s="90"/>
      <c r="EC25" s="90"/>
      <c r="ED25" s="116"/>
      <c r="EE25" s="16">
        <f t="shared" si="27"/>
        <v>0</v>
      </c>
      <c r="EF25" s="90"/>
      <c r="EG25" s="90"/>
      <c r="EH25" s="90"/>
      <c r="EI25" s="116"/>
      <c r="EJ25" s="16">
        <f t="shared" si="28"/>
        <v>0</v>
      </c>
      <c r="EK25" s="90"/>
      <c r="EL25" s="90"/>
      <c r="EM25" s="90"/>
      <c r="EN25" s="116"/>
      <c r="EO25" s="16">
        <f t="shared" si="29"/>
        <v>0</v>
      </c>
      <c r="EP25" s="90"/>
      <c r="EQ25" s="90"/>
      <c r="ER25" s="90"/>
      <c r="ES25" s="116"/>
      <c r="ET25" s="16">
        <f t="shared" si="30"/>
        <v>0</v>
      </c>
      <c r="EU25" s="90"/>
      <c r="EV25" s="90"/>
      <c r="EW25" s="90"/>
      <c r="EX25" s="116"/>
      <c r="EY25" s="16">
        <f t="shared" si="31"/>
        <v>0</v>
      </c>
      <c r="EZ25" s="90"/>
      <c r="FA25" s="90"/>
      <c r="FB25" s="90"/>
      <c r="FC25" s="116"/>
      <c r="FD25" s="16">
        <f t="shared" si="32"/>
        <v>0</v>
      </c>
      <c r="FE25" s="90"/>
      <c r="FF25" s="90"/>
      <c r="FG25" s="90"/>
      <c r="FH25" s="116"/>
      <c r="FI25" s="16">
        <f t="shared" si="0"/>
        <v>0</v>
      </c>
      <c r="FJ25" s="90"/>
      <c r="FK25" s="90"/>
      <c r="FL25" s="90"/>
      <c r="FM25" s="116"/>
      <c r="FN25" s="16">
        <f t="shared" si="33"/>
        <v>0</v>
      </c>
      <c r="FO25" s="90"/>
      <c r="FP25" s="90"/>
      <c r="FQ25" s="90"/>
      <c r="FR25" s="116"/>
      <c r="FS25" s="16">
        <f t="shared" si="34"/>
        <v>0</v>
      </c>
      <c r="FT25" s="90"/>
      <c r="FU25" s="90"/>
      <c r="FV25" s="90"/>
      <c r="FW25" s="116"/>
      <c r="FX25" s="16">
        <f t="shared" si="35"/>
        <v>0</v>
      </c>
      <c r="FY25" s="90"/>
      <c r="FZ25" s="90"/>
      <c r="GA25" s="90"/>
      <c r="GB25" s="116"/>
      <c r="GC25" s="16">
        <f t="shared" si="36"/>
        <v>0</v>
      </c>
      <c r="GD25" s="90"/>
      <c r="GE25" s="90"/>
      <c r="GF25" s="90"/>
      <c r="GG25" s="116"/>
      <c r="GH25" s="16">
        <f t="shared" si="37"/>
        <v>0</v>
      </c>
      <c r="GI25" s="90"/>
      <c r="GJ25" s="90"/>
      <c r="GK25" s="90"/>
      <c r="GL25" s="116"/>
      <c r="GM25" s="16">
        <f t="shared" si="38"/>
        <v>0</v>
      </c>
      <c r="GN25" s="90"/>
      <c r="GO25" s="90"/>
      <c r="GP25" s="90"/>
      <c r="GQ25" s="116"/>
      <c r="GR25" s="16">
        <f t="shared" si="39"/>
        <v>0</v>
      </c>
      <c r="GS25" s="90"/>
      <c r="GT25" s="90"/>
      <c r="GU25" s="90"/>
      <c r="GV25" s="116"/>
      <c r="GW25" s="16">
        <f t="shared" si="40"/>
        <v>0</v>
      </c>
      <c r="GX25" s="90"/>
      <c r="GY25" s="90"/>
      <c r="GZ25" s="90"/>
      <c r="HA25" s="116"/>
      <c r="HB25" s="16">
        <f t="shared" si="41"/>
        <v>0</v>
      </c>
      <c r="HC25" s="90"/>
      <c r="HD25" s="90"/>
      <c r="HE25" s="90"/>
      <c r="HF25" s="116"/>
      <c r="HG25" s="16">
        <f t="shared" si="42"/>
        <v>0</v>
      </c>
      <c r="HH25" s="90"/>
      <c r="HI25" s="90"/>
      <c r="HJ25" s="90"/>
      <c r="HK25" s="116"/>
      <c r="HL25" s="16">
        <f t="shared" si="43"/>
        <v>0</v>
      </c>
      <c r="HM25" s="90"/>
      <c r="HN25" s="90"/>
      <c r="HO25" s="90"/>
      <c r="HP25" s="116"/>
      <c r="HQ25" s="16">
        <f t="shared" si="44"/>
        <v>0</v>
      </c>
      <c r="HR25" s="90"/>
      <c r="HS25" s="90"/>
      <c r="HT25" s="90"/>
      <c r="HU25" s="116"/>
      <c r="HV25" s="16">
        <f t="shared" si="45"/>
        <v>0</v>
      </c>
      <c r="HW25" s="90"/>
      <c r="HX25" s="90"/>
      <c r="HY25" s="90"/>
      <c r="HZ25" s="116"/>
      <c r="IA25" s="16">
        <f t="shared" si="46"/>
        <v>0</v>
      </c>
      <c r="IB25" s="90"/>
      <c r="IC25" s="90"/>
      <c r="ID25" s="90"/>
      <c r="IE25" s="116"/>
      <c r="IF25" s="16">
        <f t="shared" si="47"/>
        <v>0</v>
      </c>
      <c r="IG25" s="90"/>
      <c r="IH25" s="90"/>
      <c r="II25" s="90"/>
      <c r="IJ25" s="116"/>
      <c r="IK25" s="16">
        <f t="shared" si="48"/>
        <v>0</v>
      </c>
      <c r="IL25" s="90"/>
      <c r="IM25" s="90"/>
      <c r="IN25" s="90"/>
      <c r="IO25" s="116"/>
      <c r="IP25" s="16">
        <f t="shared" si="49"/>
        <v>0</v>
      </c>
    </row>
    <row r="26" spans="1:250" x14ac:dyDescent="0.25">
      <c r="A26" s="90"/>
      <c r="B26" s="90"/>
      <c r="C26" s="90"/>
      <c r="D26" s="116"/>
      <c r="E26" s="16">
        <f t="shared" si="1"/>
        <v>0</v>
      </c>
      <c r="F26" s="90"/>
      <c r="G26" s="90"/>
      <c r="H26" s="90"/>
      <c r="I26" s="116"/>
      <c r="J26" s="16">
        <f t="shared" si="2"/>
        <v>0</v>
      </c>
      <c r="K26" s="90">
        <v>85</v>
      </c>
      <c r="L26" s="90"/>
      <c r="M26" s="90"/>
      <c r="N26" s="116"/>
      <c r="O26" s="16">
        <f t="shared" si="3"/>
        <v>85</v>
      </c>
      <c r="P26" s="90"/>
      <c r="Q26" s="90"/>
      <c r="R26" s="90"/>
      <c r="S26" s="116"/>
      <c r="T26" s="16">
        <f t="shared" si="4"/>
        <v>0</v>
      </c>
      <c r="U26" s="90"/>
      <c r="V26" s="90"/>
      <c r="W26" s="90"/>
      <c r="X26" s="116"/>
      <c r="Y26" s="16">
        <f t="shared" si="5"/>
        <v>0</v>
      </c>
      <c r="Z26" s="90"/>
      <c r="AA26" s="90"/>
      <c r="AB26" s="90"/>
      <c r="AC26" s="116"/>
      <c r="AD26" s="16">
        <f t="shared" si="6"/>
        <v>0</v>
      </c>
      <c r="AE26" s="90"/>
      <c r="AF26" s="90"/>
      <c r="AG26" s="90"/>
      <c r="AH26" s="116"/>
      <c r="AI26" s="16">
        <f t="shared" si="7"/>
        <v>0</v>
      </c>
      <c r="AJ26" s="90"/>
      <c r="AK26" s="90"/>
      <c r="AL26" s="90"/>
      <c r="AM26" s="116"/>
      <c r="AN26" s="16">
        <f t="shared" si="8"/>
        <v>0</v>
      </c>
      <c r="AO26" s="90"/>
      <c r="AP26" s="90"/>
      <c r="AQ26" s="90"/>
      <c r="AR26" s="116"/>
      <c r="AS26" s="16">
        <f t="shared" si="9"/>
        <v>0</v>
      </c>
      <c r="AT26" s="90"/>
      <c r="AU26" s="90"/>
      <c r="AV26" s="90"/>
      <c r="AW26" s="116"/>
      <c r="AX26" s="16">
        <f t="shared" si="10"/>
        <v>0</v>
      </c>
      <c r="AY26" s="90"/>
      <c r="AZ26" s="90"/>
      <c r="BA26" s="90"/>
      <c r="BB26" s="116"/>
      <c r="BC26" s="16">
        <f t="shared" si="11"/>
        <v>0</v>
      </c>
      <c r="BD26" s="90"/>
      <c r="BE26" s="90"/>
      <c r="BF26" s="90"/>
      <c r="BG26" s="116"/>
      <c r="BH26" s="16">
        <f t="shared" si="12"/>
        <v>0</v>
      </c>
      <c r="BI26" s="90"/>
      <c r="BJ26" s="90"/>
      <c r="BK26" s="90"/>
      <c r="BL26" s="116"/>
      <c r="BM26" s="16">
        <f t="shared" si="13"/>
        <v>0</v>
      </c>
      <c r="BN26" s="90"/>
      <c r="BO26" s="90"/>
      <c r="BP26" s="90"/>
      <c r="BQ26" s="116"/>
      <c r="BR26" s="16">
        <f t="shared" si="14"/>
        <v>0</v>
      </c>
      <c r="BS26" s="90"/>
      <c r="BT26" s="90"/>
      <c r="BU26" s="90"/>
      <c r="BV26" s="116"/>
      <c r="BW26" s="16">
        <f t="shared" si="15"/>
        <v>0</v>
      </c>
      <c r="BX26" s="90"/>
      <c r="BY26" s="90"/>
      <c r="BZ26" s="90"/>
      <c r="CA26" s="116"/>
      <c r="CB26" s="16">
        <f t="shared" si="16"/>
        <v>0</v>
      </c>
      <c r="CC26" s="90"/>
      <c r="CD26" s="90"/>
      <c r="CE26" s="90"/>
      <c r="CF26" s="116"/>
      <c r="CG26" s="16">
        <f t="shared" si="17"/>
        <v>0</v>
      </c>
      <c r="CH26" s="90"/>
      <c r="CI26" s="90"/>
      <c r="CJ26" s="90"/>
      <c r="CK26" s="116"/>
      <c r="CL26" s="16">
        <f t="shared" si="18"/>
        <v>0</v>
      </c>
      <c r="CM26" s="90"/>
      <c r="CN26" s="90"/>
      <c r="CO26" s="90"/>
      <c r="CP26" s="116"/>
      <c r="CQ26" s="16">
        <f t="shared" si="19"/>
        <v>0</v>
      </c>
      <c r="CR26" s="90"/>
      <c r="CS26" s="90"/>
      <c r="CT26" s="90"/>
      <c r="CU26" s="116"/>
      <c r="CV26" s="16">
        <f t="shared" si="20"/>
        <v>0</v>
      </c>
      <c r="CW26" s="90"/>
      <c r="CX26" s="90"/>
      <c r="CY26" s="90"/>
      <c r="CZ26" s="116"/>
      <c r="DA26" s="16">
        <f t="shared" si="21"/>
        <v>0</v>
      </c>
      <c r="DB26" s="90"/>
      <c r="DC26" s="90"/>
      <c r="DD26" s="90"/>
      <c r="DE26" s="116"/>
      <c r="DF26" s="16">
        <f t="shared" si="22"/>
        <v>0</v>
      </c>
      <c r="DG26" s="90"/>
      <c r="DH26" s="90"/>
      <c r="DI26" s="90"/>
      <c r="DJ26" s="116"/>
      <c r="DK26" s="16">
        <f t="shared" si="23"/>
        <v>0</v>
      </c>
      <c r="DL26" s="90"/>
      <c r="DM26" s="90"/>
      <c r="DN26" s="90"/>
      <c r="DO26" s="116"/>
      <c r="DP26" s="16">
        <f t="shared" si="24"/>
        <v>0</v>
      </c>
      <c r="DQ26" s="90"/>
      <c r="DR26" s="90"/>
      <c r="DS26" s="90"/>
      <c r="DT26" s="116"/>
      <c r="DU26" s="16">
        <f t="shared" si="25"/>
        <v>0</v>
      </c>
      <c r="DV26" s="90"/>
      <c r="DW26" s="90"/>
      <c r="DX26" s="90"/>
      <c r="DY26" s="116"/>
      <c r="DZ26" s="16">
        <f t="shared" si="26"/>
        <v>0</v>
      </c>
      <c r="EA26" s="90"/>
      <c r="EB26" s="90"/>
      <c r="EC26" s="90"/>
      <c r="ED26" s="116"/>
      <c r="EE26" s="16">
        <f t="shared" si="27"/>
        <v>0</v>
      </c>
      <c r="EF26" s="90"/>
      <c r="EG26" s="90"/>
      <c r="EH26" s="90"/>
      <c r="EI26" s="116"/>
      <c r="EJ26" s="16">
        <f t="shared" si="28"/>
        <v>0</v>
      </c>
      <c r="EK26" s="90"/>
      <c r="EL26" s="90"/>
      <c r="EM26" s="90"/>
      <c r="EN26" s="116"/>
      <c r="EO26" s="16">
        <f t="shared" si="29"/>
        <v>0</v>
      </c>
      <c r="EP26" s="90"/>
      <c r="EQ26" s="90"/>
      <c r="ER26" s="90"/>
      <c r="ES26" s="116"/>
      <c r="ET26" s="16">
        <f t="shared" si="30"/>
        <v>0</v>
      </c>
      <c r="EU26" s="90"/>
      <c r="EV26" s="90"/>
      <c r="EW26" s="90"/>
      <c r="EX26" s="116"/>
      <c r="EY26" s="16">
        <f t="shared" si="31"/>
        <v>0</v>
      </c>
      <c r="EZ26" s="90"/>
      <c r="FA26" s="90"/>
      <c r="FB26" s="90"/>
      <c r="FC26" s="116"/>
      <c r="FD26" s="16">
        <f t="shared" si="32"/>
        <v>0</v>
      </c>
      <c r="FE26" s="90"/>
      <c r="FF26" s="90"/>
      <c r="FG26" s="90"/>
      <c r="FH26" s="116"/>
      <c r="FI26" s="16">
        <f t="shared" si="0"/>
        <v>0</v>
      </c>
      <c r="FJ26" s="90"/>
      <c r="FK26" s="90"/>
      <c r="FL26" s="90"/>
      <c r="FM26" s="116"/>
      <c r="FN26" s="16">
        <f t="shared" si="33"/>
        <v>0</v>
      </c>
      <c r="FO26" s="90"/>
      <c r="FP26" s="90"/>
      <c r="FQ26" s="90"/>
      <c r="FR26" s="116"/>
      <c r="FS26" s="16">
        <f t="shared" si="34"/>
        <v>0</v>
      </c>
      <c r="FT26" s="90"/>
      <c r="FU26" s="90"/>
      <c r="FV26" s="90"/>
      <c r="FW26" s="116"/>
      <c r="FX26" s="16">
        <f t="shared" si="35"/>
        <v>0</v>
      </c>
      <c r="FY26" s="90"/>
      <c r="FZ26" s="90"/>
      <c r="GA26" s="90"/>
      <c r="GB26" s="116"/>
      <c r="GC26" s="16">
        <f t="shared" si="36"/>
        <v>0</v>
      </c>
      <c r="GD26" s="90"/>
      <c r="GE26" s="90"/>
      <c r="GF26" s="90"/>
      <c r="GG26" s="116"/>
      <c r="GH26" s="16">
        <f t="shared" si="37"/>
        <v>0</v>
      </c>
      <c r="GI26" s="90"/>
      <c r="GJ26" s="90"/>
      <c r="GK26" s="90"/>
      <c r="GL26" s="116"/>
      <c r="GM26" s="16">
        <f t="shared" si="38"/>
        <v>0</v>
      </c>
      <c r="GN26" s="90"/>
      <c r="GO26" s="90"/>
      <c r="GP26" s="90"/>
      <c r="GQ26" s="116"/>
      <c r="GR26" s="16">
        <f t="shared" si="39"/>
        <v>0</v>
      </c>
      <c r="GS26" s="90"/>
      <c r="GT26" s="90"/>
      <c r="GU26" s="90"/>
      <c r="GV26" s="116"/>
      <c r="GW26" s="16">
        <f t="shared" si="40"/>
        <v>0</v>
      </c>
      <c r="GX26" s="90"/>
      <c r="GY26" s="90"/>
      <c r="GZ26" s="90"/>
      <c r="HA26" s="116"/>
      <c r="HB26" s="16">
        <f t="shared" si="41"/>
        <v>0</v>
      </c>
      <c r="HC26" s="90"/>
      <c r="HD26" s="90"/>
      <c r="HE26" s="90"/>
      <c r="HF26" s="116"/>
      <c r="HG26" s="16">
        <f t="shared" si="42"/>
        <v>0</v>
      </c>
      <c r="HH26" s="90"/>
      <c r="HI26" s="90"/>
      <c r="HJ26" s="90"/>
      <c r="HK26" s="116"/>
      <c r="HL26" s="16">
        <f t="shared" si="43"/>
        <v>0</v>
      </c>
      <c r="HM26" s="90"/>
      <c r="HN26" s="90"/>
      <c r="HO26" s="90"/>
      <c r="HP26" s="116"/>
      <c r="HQ26" s="16">
        <f t="shared" si="44"/>
        <v>0</v>
      </c>
      <c r="HR26" s="90"/>
      <c r="HS26" s="90"/>
      <c r="HT26" s="90"/>
      <c r="HU26" s="116"/>
      <c r="HV26" s="16">
        <f t="shared" si="45"/>
        <v>0</v>
      </c>
      <c r="HW26" s="90"/>
      <c r="HX26" s="90"/>
      <c r="HY26" s="90"/>
      <c r="HZ26" s="116"/>
      <c r="IA26" s="16">
        <f t="shared" si="46"/>
        <v>0</v>
      </c>
      <c r="IB26" s="90"/>
      <c r="IC26" s="90"/>
      <c r="ID26" s="90"/>
      <c r="IE26" s="116"/>
      <c r="IF26" s="16">
        <f t="shared" si="47"/>
        <v>0</v>
      </c>
      <c r="IG26" s="90"/>
      <c r="IH26" s="90"/>
      <c r="II26" s="90"/>
      <c r="IJ26" s="116"/>
      <c r="IK26" s="16">
        <f t="shared" si="48"/>
        <v>0</v>
      </c>
      <c r="IL26" s="90"/>
      <c r="IM26" s="90"/>
      <c r="IN26" s="90"/>
      <c r="IO26" s="116"/>
      <c r="IP26" s="16">
        <f t="shared" si="49"/>
        <v>0</v>
      </c>
    </row>
    <row r="27" spans="1:250" x14ac:dyDescent="0.25">
      <c r="A27" s="90"/>
      <c r="B27" s="90"/>
      <c r="C27" s="90"/>
      <c r="D27" s="116"/>
      <c r="E27" s="16">
        <f t="shared" si="1"/>
        <v>0</v>
      </c>
      <c r="F27" s="90"/>
      <c r="G27" s="90"/>
      <c r="H27" s="90"/>
      <c r="I27" s="116"/>
      <c r="J27" s="16">
        <f t="shared" si="2"/>
        <v>0</v>
      </c>
      <c r="K27" s="90"/>
      <c r="L27" s="90">
        <v>25</v>
      </c>
      <c r="M27" s="90"/>
      <c r="N27" s="116"/>
      <c r="O27" s="16">
        <f t="shared" si="3"/>
        <v>0</v>
      </c>
      <c r="P27" s="90"/>
      <c r="Q27" s="90"/>
      <c r="R27" s="90"/>
      <c r="S27" s="116"/>
      <c r="T27" s="16">
        <f t="shared" si="4"/>
        <v>0</v>
      </c>
      <c r="U27" s="90"/>
      <c r="V27" s="90"/>
      <c r="W27" s="90"/>
      <c r="X27" s="116"/>
      <c r="Y27" s="16">
        <f t="shared" si="5"/>
        <v>0</v>
      </c>
      <c r="Z27" s="90"/>
      <c r="AA27" s="90"/>
      <c r="AB27" s="90"/>
      <c r="AC27" s="116"/>
      <c r="AD27" s="16">
        <f t="shared" si="6"/>
        <v>0</v>
      </c>
      <c r="AE27" s="90"/>
      <c r="AF27" s="90"/>
      <c r="AG27" s="90"/>
      <c r="AH27" s="116"/>
      <c r="AI27" s="16">
        <f t="shared" si="7"/>
        <v>0</v>
      </c>
      <c r="AJ27" s="90"/>
      <c r="AK27" s="90"/>
      <c r="AL27" s="90"/>
      <c r="AM27" s="116"/>
      <c r="AN27" s="16">
        <f t="shared" si="8"/>
        <v>0</v>
      </c>
      <c r="AO27" s="90"/>
      <c r="AP27" s="90"/>
      <c r="AQ27" s="90"/>
      <c r="AR27" s="116"/>
      <c r="AS27" s="16">
        <f t="shared" si="9"/>
        <v>0</v>
      </c>
      <c r="AT27" s="90"/>
      <c r="AU27" s="90"/>
      <c r="AV27" s="90"/>
      <c r="AW27" s="116"/>
      <c r="AX27" s="16">
        <f t="shared" si="10"/>
        <v>0</v>
      </c>
      <c r="AY27" s="90"/>
      <c r="AZ27" s="90"/>
      <c r="BA27" s="90"/>
      <c r="BB27" s="116"/>
      <c r="BC27" s="16">
        <f t="shared" si="11"/>
        <v>0</v>
      </c>
      <c r="BD27" s="90"/>
      <c r="BE27" s="90"/>
      <c r="BF27" s="90"/>
      <c r="BG27" s="116"/>
      <c r="BH27" s="16">
        <f t="shared" si="12"/>
        <v>0</v>
      </c>
      <c r="BI27" s="90"/>
      <c r="BJ27" s="90"/>
      <c r="BK27" s="90"/>
      <c r="BL27" s="116"/>
      <c r="BM27" s="16">
        <f t="shared" si="13"/>
        <v>0</v>
      </c>
      <c r="BN27" s="90"/>
      <c r="BO27" s="90"/>
      <c r="BP27" s="90"/>
      <c r="BQ27" s="116"/>
      <c r="BR27" s="16">
        <f t="shared" si="14"/>
        <v>0</v>
      </c>
      <c r="BS27" s="90"/>
      <c r="BT27" s="90"/>
      <c r="BU27" s="90"/>
      <c r="BV27" s="116"/>
      <c r="BW27" s="16">
        <f t="shared" si="15"/>
        <v>0</v>
      </c>
      <c r="BX27" s="90"/>
      <c r="BY27" s="90"/>
      <c r="BZ27" s="90"/>
      <c r="CA27" s="116"/>
      <c r="CB27" s="16">
        <f t="shared" si="16"/>
        <v>0</v>
      </c>
      <c r="CC27" s="90"/>
      <c r="CD27" s="90"/>
      <c r="CE27" s="90"/>
      <c r="CF27" s="116"/>
      <c r="CG27" s="16">
        <f t="shared" si="17"/>
        <v>0</v>
      </c>
      <c r="CH27" s="90"/>
      <c r="CI27" s="90"/>
      <c r="CJ27" s="90"/>
      <c r="CK27" s="116"/>
      <c r="CL27" s="16">
        <f t="shared" si="18"/>
        <v>0</v>
      </c>
      <c r="CM27" s="90"/>
      <c r="CN27" s="90"/>
      <c r="CO27" s="90"/>
      <c r="CP27" s="116"/>
      <c r="CQ27" s="16">
        <f t="shared" si="19"/>
        <v>0</v>
      </c>
      <c r="CR27" s="90"/>
      <c r="CS27" s="90"/>
      <c r="CT27" s="90"/>
      <c r="CU27" s="116"/>
      <c r="CV27" s="16">
        <f t="shared" si="20"/>
        <v>0</v>
      </c>
      <c r="CW27" s="90"/>
      <c r="CX27" s="90"/>
      <c r="CY27" s="90"/>
      <c r="CZ27" s="116"/>
      <c r="DA27" s="16">
        <f t="shared" si="21"/>
        <v>0</v>
      </c>
      <c r="DB27" s="90"/>
      <c r="DC27" s="90"/>
      <c r="DD27" s="90"/>
      <c r="DE27" s="116"/>
      <c r="DF27" s="16">
        <f t="shared" si="22"/>
        <v>0</v>
      </c>
      <c r="DG27" s="90"/>
      <c r="DH27" s="90"/>
      <c r="DI27" s="90"/>
      <c r="DJ27" s="116"/>
      <c r="DK27" s="16">
        <f t="shared" si="23"/>
        <v>0</v>
      </c>
      <c r="DL27" s="90"/>
      <c r="DM27" s="90"/>
      <c r="DN27" s="90"/>
      <c r="DO27" s="116"/>
      <c r="DP27" s="16">
        <f t="shared" si="24"/>
        <v>0</v>
      </c>
      <c r="DQ27" s="90"/>
      <c r="DR27" s="90"/>
      <c r="DS27" s="90"/>
      <c r="DT27" s="116"/>
      <c r="DU27" s="16">
        <f t="shared" si="25"/>
        <v>0</v>
      </c>
      <c r="DV27" s="90"/>
      <c r="DW27" s="90"/>
      <c r="DX27" s="90"/>
      <c r="DY27" s="116"/>
      <c r="DZ27" s="16">
        <f t="shared" si="26"/>
        <v>0</v>
      </c>
      <c r="EA27" s="90"/>
      <c r="EB27" s="90"/>
      <c r="EC27" s="90"/>
      <c r="ED27" s="116"/>
      <c r="EE27" s="16">
        <f t="shared" si="27"/>
        <v>0</v>
      </c>
      <c r="EF27" s="90"/>
      <c r="EG27" s="90"/>
      <c r="EH27" s="90"/>
      <c r="EI27" s="116"/>
      <c r="EJ27" s="16">
        <f t="shared" si="28"/>
        <v>0</v>
      </c>
      <c r="EK27" s="90"/>
      <c r="EL27" s="90"/>
      <c r="EM27" s="90"/>
      <c r="EN27" s="116"/>
      <c r="EO27" s="16">
        <f t="shared" si="29"/>
        <v>0</v>
      </c>
      <c r="EP27" s="90"/>
      <c r="EQ27" s="90"/>
      <c r="ER27" s="90"/>
      <c r="ES27" s="116"/>
      <c r="ET27" s="16">
        <f t="shared" si="30"/>
        <v>0</v>
      </c>
      <c r="EU27" s="90"/>
      <c r="EV27" s="90"/>
      <c r="EW27" s="90"/>
      <c r="EX27" s="116"/>
      <c r="EY27" s="16">
        <f t="shared" si="31"/>
        <v>0</v>
      </c>
      <c r="EZ27" s="90"/>
      <c r="FA27" s="90"/>
      <c r="FB27" s="90"/>
      <c r="FC27" s="116"/>
      <c r="FD27" s="16">
        <f t="shared" si="32"/>
        <v>0</v>
      </c>
      <c r="FE27" s="90"/>
      <c r="FF27" s="90"/>
      <c r="FG27" s="90"/>
      <c r="FH27" s="116"/>
      <c r="FI27" s="16">
        <f t="shared" si="0"/>
        <v>0</v>
      </c>
      <c r="FJ27" s="90"/>
      <c r="FK27" s="90"/>
      <c r="FL27" s="90"/>
      <c r="FM27" s="116"/>
      <c r="FN27" s="16">
        <f t="shared" si="33"/>
        <v>0</v>
      </c>
      <c r="FO27" s="90"/>
      <c r="FP27" s="90"/>
      <c r="FQ27" s="90"/>
      <c r="FR27" s="116"/>
      <c r="FS27" s="16">
        <f t="shared" si="34"/>
        <v>0</v>
      </c>
      <c r="FT27" s="90"/>
      <c r="FU27" s="90"/>
      <c r="FV27" s="90"/>
      <c r="FW27" s="116"/>
      <c r="FX27" s="16">
        <f t="shared" si="35"/>
        <v>0</v>
      </c>
      <c r="FY27" s="90"/>
      <c r="FZ27" s="90"/>
      <c r="GA27" s="90"/>
      <c r="GB27" s="116"/>
      <c r="GC27" s="16">
        <f t="shared" si="36"/>
        <v>0</v>
      </c>
      <c r="GD27" s="90"/>
      <c r="GE27" s="90"/>
      <c r="GF27" s="90"/>
      <c r="GG27" s="116"/>
      <c r="GH27" s="16">
        <f t="shared" si="37"/>
        <v>0</v>
      </c>
      <c r="GI27" s="90"/>
      <c r="GJ27" s="90"/>
      <c r="GK27" s="90"/>
      <c r="GL27" s="116"/>
      <c r="GM27" s="16">
        <f t="shared" si="38"/>
        <v>0</v>
      </c>
      <c r="GN27" s="90"/>
      <c r="GO27" s="90"/>
      <c r="GP27" s="90"/>
      <c r="GQ27" s="116"/>
      <c r="GR27" s="16">
        <f t="shared" si="39"/>
        <v>0</v>
      </c>
      <c r="GS27" s="90"/>
      <c r="GT27" s="90"/>
      <c r="GU27" s="90"/>
      <c r="GV27" s="116"/>
      <c r="GW27" s="16">
        <f t="shared" si="40"/>
        <v>0</v>
      </c>
      <c r="GX27" s="90"/>
      <c r="GY27" s="90"/>
      <c r="GZ27" s="90"/>
      <c r="HA27" s="116"/>
      <c r="HB27" s="16">
        <f t="shared" si="41"/>
        <v>0</v>
      </c>
      <c r="HC27" s="90"/>
      <c r="HD27" s="90"/>
      <c r="HE27" s="90"/>
      <c r="HF27" s="116"/>
      <c r="HG27" s="16">
        <f t="shared" si="42"/>
        <v>0</v>
      </c>
      <c r="HH27" s="90"/>
      <c r="HI27" s="90"/>
      <c r="HJ27" s="90"/>
      <c r="HK27" s="116"/>
      <c r="HL27" s="16">
        <f t="shared" si="43"/>
        <v>0</v>
      </c>
      <c r="HM27" s="90"/>
      <c r="HN27" s="90"/>
      <c r="HO27" s="90"/>
      <c r="HP27" s="116"/>
      <c r="HQ27" s="16">
        <f t="shared" si="44"/>
        <v>0</v>
      </c>
      <c r="HR27" s="90"/>
      <c r="HS27" s="90"/>
      <c r="HT27" s="90"/>
      <c r="HU27" s="116"/>
      <c r="HV27" s="16">
        <f t="shared" si="45"/>
        <v>0</v>
      </c>
      <c r="HW27" s="90"/>
      <c r="HX27" s="90"/>
      <c r="HY27" s="90"/>
      <c r="HZ27" s="116"/>
      <c r="IA27" s="16">
        <f t="shared" si="46"/>
        <v>0</v>
      </c>
      <c r="IB27" s="90"/>
      <c r="IC27" s="90"/>
      <c r="ID27" s="90"/>
      <c r="IE27" s="116"/>
      <c r="IF27" s="16">
        <f t="shared" si="47"/>
        <v>0</v>
      </c>
      <c r="IG27" s="90"/>
      <c r="IH27" s="90"/>
      <c r="II27" s="90"/>
      <c r="IJ27" s="116"/>
      <c r="IK27" s="16">
        <f t="shared" si="48"/>
        <v>0</v>
      </c>
      <c r="IL27" s="90"/>
      <c r="IM27" s="90"/>
      <c r="IN27" s="90"/>
      <c r="IO27" s="116"/>
      <c r="IP27" s="16">
        <f t="shared" si="49"/>
        <v>0</v>
      </c>
    </row>
    <row r="28" spans="1:250" x14ac:dyDescent="0.25">
      <c r="A28" s="90"/>
      <c r="B28" s="90"/>
      <c r="C28" s="90"/>
      <c r="D28" s="116"/>
      <c r="E28" s="16">
        <f t="shared" si="1"/>
        <v>0</v>
      </c>
      <c r="F28" s="90"/>
      <c r="G28" s="90"/>
      <c r="H28" s="90"/>
      <c r="I28" s="116"/>
      <c r="J28" s="16">
        <f t="shared" si="2"/>
        <v>0</v>
      </c>
      <c r="K28" s="90">
        <v>106</v>
      </c>
      <c r="L28" s="90"/>
      <c r="M28" s="90"/>
      <c r="N28" s="116"/>
      <c r="O28" s="16">
        <f t="shared" si="3"/>
        <v>106</v>
      </c>
      <c r="P28" s="90"/>
      <c r="Q28" s="90"/>
      <c r="R28" s="90"/>
      <c r="S28" s="116"/>
      <c r="T28" s="16">
        <f t="shared" si="4"/>
        <v>0</v>
      </c>
      <c r="U28" s="90"/>
      <c r="V28" s="90"/>
      <c r="W28" s="90"/>
      <c r="X28" s="116"/>
      <c r="Y28" s="16">
        <f t="shared" si="5"/>
        <v>0</v>
      </c>
      <c r="Z28" s="90"/>
      <c r="AA28" s="90"/>
      <c r="AB28" s="90"/>
      <c r="AC28" s="116"/>
      <c r="AD28" s="16">
        <f t="shared" si="6"/>
        <v>0</v>
      </c>
      <c r="AE28" s="90"/>
      <c r="AF28" s="90"/>
      <c r="AG28" s="90"/>
      <c r="AH28" s="116"/>
      <c r="AI28" s="16">
        <f t="shared" si="7"/>
        <v>0</v>
      </c>
      <c r="AJ28" s="90"/>
      <c r="AK28" s="90"/>
      <c r="AL28" s="90"/>
      <c r="AM28" s="116"/>
      <c r="AN28" s="16">
        <f t="shared" si="8"/>
        <v>0</v>
      </c>
      <c r="AO28" s="90"/>
      <c r="AP28" s="90"/>
      <c r="AQ28" s="90"/>
      <c r="AR28" s="116"/>
      <c r="AS28" s="16">
        <f t="shared" si="9"/>
        <v>0</v>
      </c>
      <c r="AT28" s="90"/>
      <c r="AU28" s="90"/>
      <c r="AV28" s="90"/>
      <c r="AW28" s="116"/>
      <c r="AX28" s="16">
        <f t="shared" si="10"/>
        <v>0</v>
      </c>
      <c r="AY28" s="90"/>
      <c r="AZ28" s="90"/>
      <c r="BA28" s="90"/>
      <c r="BB28" s="116"/>
      <c r="BC28" s="16">
        <f t="shared" si="11"/>
        <v>0</v>
      </c>
      <c r="BD28" s="90"/>
      <c r="BE28" s="90"/>
      <c r="BF28" s="90"/>
      <c r="BG28" s="116"/>
      <c r="BH28" s="16">
        <f t="shared" si="12"/>
        <v>0</v>
      </c>
      <c r="BI28" s="90"/>
      <c r="BJ28" s="90"/>
      <c r="BK28" s="90"/>
      <c r="BL28" s="116"/>
      <c r="BM28" s="16">
        <f t="shared" si="13"/>
        <v>0</v>
      </c>
      <c r="BN28" s="90"/>
      <c r="BO28" s="90"/>
      <c r="BP28" s="90"/>
      <c r="BQ28" s="116"/>
      <c r="BR28" s="16">
        <f t="shared" si="14"/>
        <v>0</v>
      </c>
      <c r="BS28" s="90"/>
      <c r="BT28" s="90"/>
      <c r="BU28" s="90"/>
      <c r="BV28" s="116"/>
      <c r="BW28" s="16">
        <f t="shared" si="15"/>
        <v>0</v>
      </c>
      <c r="BX28" s="90"/>
      <c r="BY28" s="90"/>
      <c r="BZ28" s="90"/>
      <c r="CA28" s="116"/>
      <c r="CB28" s="16">
        <f t="shared" si="16"/>
        <v>0</v>
      </c>
      <c r="CC28" s="90"/>
      <c r="CD28" s="90"/>
      <c r="CE28" s="90"/>
      <c r="CF28" s="116"/>
      <c r="CG28" s="16">
        <f t="shared" si="17"/>
        <v>0</v>
      </c>
      <c r="CH28" s="90"/>
      <c r="CI28" s="90"/>
      <c r="CJ28" s="90"/>
      <c r="CK28" s="116"/>
      <c r="CL28" s="16">
        <f t="shared" si="18"/>
        <v>0</v>
      </c>
      <c r="CM28" s="90"/>
      <c r="CN28" s="90"/>
      <c r="CO28" s="90"/>
      <c r="CP28" s="116"/>
      <c r="CQ28" s="16">
        <f t="shared" si="19"/>
        <v>0</v>
      </c>
      <c r="CR28" s="90"/>
      <c r="CS28" s="90"/>
      <c r="CT28" s="90"/>
      <c r="CU28" s="116"/>
      <c r="CV28" s="16">
        <f t="shared" si="20"/>
        <v>0</v>
      </c>
      <c r="CW28" s="90"/>
      <c r="CX28" s="90"/>
      <c r="CY28" s="90"/>
      <c r="CZ28" s="116"/>
      <c r="DA28" s="16">
        <f t="shared" si="21"/>
        <v>0</v>
      </c>
      <c r="DB28" s="90"/>
      <c r="DC28" s="90"/>
      <c r="DD28" s="90"/>
      <c r="DE28" s="116"/>
      <c r="DF28" s="16">
        <f t="shared" si="22"/>
        <v>0</v>
      </c>
      <c r="DG28" s="90"/>
      <c r="DH28" s="90"/>
      <c r="DI28" s="90"/>
      <c r="DJ28" s="116"/>
      <c r="DK28" s="16">
        <f t="shared" si="23"/>
        <v>0</v>
      </c>
      <c r="DL28" s="90"/>
      <c r="DM28" s="90"/>
      <c r="DN28" s="90"/>
      <c r="DO28" s="116"/>
      <c r="DP28" s="16">
        <f t="shared" si="24"/>
        <v>0</v>
      </c>
      <c r="DQ28" s="90"/>
      <c r="DR28" s="90"/>
      <c r="DS28" s="90"/>
      <c r="DT28" s="116"/>
      <c r="DU28" s="16">
        <f t="shared" si="25"/>
        <v>0</v>
      </c>
      <c r="DV28" s="90"/>
      <c r="DW28" s="90"/>
      <c r="DX28" s="90"/>
      <c r="DY28" s="116"/>
      <c r="DZ28" s="16">
        <f t="shared" si="26"/>
        <v>0</v>
      </c>
      <c r="EA28" s="90"/>
      <c r="EB28" s="90"/>
      <c r="EC28" s="90"/>
      <c r="ED28" s="116"/>
      <c r="EE28" s="16">
        <f t="shared" si="27"/>
        <v>0</v>
      </c>
      <c r="EF28" s="90"/>
      <c r="EG28" s="90"/>
      <c r="EH28" s="90"/>
      <c r="EI28" s="116"/>
      <c r="EJ28" s="16">
        <f t="shared" si="28"/>
        <v>0</v>
      </c>
      <c r="EK28" s="90"/>
      <c r="EL28" s="90"/>
      <c r="EM28" s="90"/>
      <c r="EN28" s="116"/>
      <c r="EO28" s="16">
        <f t="shared" si="29"/>
        <v>0</v>
      </c>
      <c r="EP28" s="90"/>
      <c r="EQ28" s="90"/>
      <c r="ER28" s="90"/>
      <c r="ES28" s="116"/>
      <c r="ET28" s="16">
        <f t="shared" si="30"/>
        <v>0</v>
      </c>
      <c r="EU28" s="90"/>
      <c r="EV28" s="90"/>
      <c r="EW28" s="90"/>
      <c r="EX28" s="116"/>
      <c r="EY28" s="16">
        <f t="shared" si="31"/>
        <v>0</v>
      </c>
      <c r="EZ28" s="90"/>
      <c r="FA28" s="90"/>
      <c r="FB28" s="90"/>
      <c r="FC28" s="116"/>
      <c r="FD28" s="16">
        <f t="shared" si="32"/>
        <v>0</v>
      </c>
      <c r="FE28" s="90"/>
      <c r="FF28" s="90"/>
      <c r="FG28" s="90"/>
      <c r="FH28" s="116"/>
      <c r="FI28" s="16">
        <f t="shared" si="0"/>
        <v>0</v>
      </c>
      <c r="FJ28" s="90"/>
      <c r="FK28" s="90"/>
      <c r="FL28" s="90"/>
      <c r="FM28" s="116"/>
      <c r="FN28" s="16">
        <f t="shared" si="33"/>
        <v>0</v>
      </c>
      <c r="FO28" s="90"/>
      <c r="FP28" s="90"/>
      <c r="FQ28" s="90"/>
      <c r="FR28" s="116"/>
      <c r="FS28" s="16">
        <f t="shared" si="34"/>
        <v>0</v>
      </c>
      <c r="FT28" s="90"/>
      <c r="FU28" s="90"/>
      <c r="FV28" s="90"/>
      <c r="FW28" s="116"/>
      <c r="FX28" s="16">
        <f t="shared" si="35"/>
        <v>0</v>
      </c>
      <c r="FY28" s="90"/>
      <c r="FZ28" s="90"/>
      <c r="GA28" s="90"/>
      <c r="GB28" s="116"/>
      <c r="GC28" s="16">
        <f t="shared" si="36"/>
        <v>0</v>
      </c>
      <c r="GD28" s="90"/>
      <c r="GE28" s="90"/>
      <c r="GF28" s="90"/>
      <c r="GG28" s="116"/>
      <c r="GH28" s="16">
        <f t="shared" si="37"/>
        <v>0</v>
      </c>
      <c r="GI28" s="90"/>
      <c r="GJ28" s="90"/>
      <c r="GK28" s="90"/>
      <c r="GL28" s="116"/>
      <c r="GM28" s="16">
        <f t="shared" si="38"/>
        <v>0</v>
      </c>
      <c r="GN28" s="90"/>
      <c r="GO28" s="90"/>
      <c r="GP28" s="90"/>
      <c r="GQ28" s="116"/>
      <c r="GR28" s="16">
        <f t="shared" si="39"/>
        <v>0</v>
      </c>
      <c r="GS28" s="90"/>
      <c r="GT28" s="90"/>
      <c r="GU28" s="90"/>
      <c r="GV28" s="116"/>
      <c r="GW28" s="16">
        <f t="shared" si="40"/>
        <v>0</v>
      </c>
      <c r="GX28" s="90"/>
      <c r="GY28" s="90"/>
      <c r="GZ28" s="90"/>
      <c r="HA28" s="116"/>
      <c r="HB28" s="16">
        <f t="shared" si="41"/>
        <v>0</v>
      </c>
      <c r="HC28" s="90"/>
      <c r="HD28" s="90"/>
      <c r="HE28" s="90"/>
      <c r="HF28" s="116"/>
      <c r="HG28" s="16">
        <f t="shared" si="42"/>
        <v>0</v>
      </c>
      <c r="HH28" s="90"/>
      <c r="HI28" s="90"/>
      <c r="HJ28" s="90"/>
      <c r="HK28" s="116"/>
      <c r="HL28" s="16">
        <f t="shared" si="43"/>
        <v>0</v>
      </c>
      <c r="HM28" s="90"/>
      <c r="HN28" s="90"/>
      <c r="HO28" s="90"/>
      <c r="HP28" s="116"/>
      <c r="HQ28" s="16">
        <f t="shared" si="44"/>
        <v>0</v>
      </c>
      <c r="HR28" s="90"/>
      <c r="HS28" s="90"/>
      <c r="HT28" s="90"/>
      <c r="HU28" s="116"/>
      <c r="HV28" s="16">
        <f t="shared" si="45"/>
        <v>0</v>
      </c>
      <c r="HW28" s="90"/>
      <c r="HX28" s="90"/>
      <c r="HY28" s="90"/>
      <c r="HZ28" s="116"/>
      <c r="IA28" s="16">
        <f t="shared" si="46"/>
        <v>0</v>
      </c>
      <c r="IB28" s="90"/>
      <c r="IC28" s="90"/>
      <c r="ID28" s="90"/>
      <c r="IE28" s="116"/>
      <c r="IF28" s="16">
        <f t="shared" si="47"/>
        <v>0</v>
      </c>
      <c r="IG28" s="90"/>
      <c r="IH28" s="90"/>
      <c r="II28" s="90"/>
      <c r="IJ28" s="116"/>
      <c r="IK28" s="16">
        <f t="shared" si="48"/>
        <v>0</v>
      </c>
      <c r="IL28" s="90"/>
      <c r="IM28" s="90"/>
      <c r="IN28" s="90"/>
      <c r="IO28" s="116"/>
      <c r="IP28" s="16">
        <f t="shared" si="49"/>
        <v>0</v>
      </c>
    </row>
    <row r="29" spans="1:250" x14ac:dyDescent="0.25">
      <c r="A29" s="90"/>
      <c r="B29" s="90"/>
      <c r="C29" s="90"/>
      <c r="D29" s="116"/>
      <c r="E29" s="16">
        <f t="shared" si="1"/>
        <v>0</v>
      </c>
      <c r="F29" s="90"/>
      <c r="G29" s="90"/>
      <c r="H29" s="90"/>
      <c r="I29" s="116"/>
      <c r="J29" s="16">
        <f t="shared" si="2"/>
        <v>0</v>
      </c>
      <c r="K29" s="90"/>
      <c r="L29" s="90">
        <v>25</v>
      </c>
      <c r="M29" s="90"/>
      <c r="N29" s="116"/>
      <c r="O29" s="16">
        <f t="shared" si="3"/>
        <v>0</v>
      </c>
      <c r="P29" s="90"/>
      <c r="Q29" s="90"/>
      <c r="R29" s="90"/>
      <c r="S29" s="116"/>
      <c r="T29" s="16">
        <f t="shared" si="4"/>
        <v>0</v>
      </c>
      <c r="U29" s="90"/>
      <c r="V29" s="90"/>
      <c r="W29" s="90"/>
      <c r="X29" s="116"/>
      <c r="Y29" s="16">
        <f t="shared" si="5"/>
        <v>0</v>
      </c>
      <c r="Z29" s="90"/>
      <c r="AA29" s="90"/>
      <c r="AB29" s="90"/>
      <c r="AC29" s="116"/>
      <c r="AD29" s="16">
        <f t="shared" si="6"/>
        <v>0</v>
      </c>
      <c r="AE29" s="90"/>
      <c r="AF29" s="90"/>
      <c r="AG29" s="90"/>
      <c r="AH29" s="116"/>
      <c r="AI29" s="16">
        <f t="shared" si="7"/>
        <v>0</v>
      </c>
      <c r="AJ29" s="90"/>
      <c r="AK29" s="90"/>
      <c r="AL29" s="90"/>
      <c r="AM29" s="116"/>
      <c r="AN29" s="16">
        <f t="shared" si="8"/>
        <v>0</v>
      </c>
      <c r="AO29" s="90"/>
      <c r="AP29" s="90"/>
      <c r="AQ29" s="90"/>
      <c r="AR29" s="116"/>
      <c r="AS29" s="16">
        <f t="shared" si="9"/>
        <v>0</v>
      </c>
      <c r="AT29" s="90"/>
      <c r="AU29" s="90"/>
      <c r="AV29" s="90"/>
      <c r="AW29" s="116"/>
      <c r="AX29" s="16">
        <f t="shared" si="10"/>
        <v>0</v>
      </c>
      <c r="AY29" s="90"/>
      <c r="AZ29" s="90"/>
      <c r="BA29" s="90"/>
      <c r="BB29" s="116"/>
      <c r="BC29" s="16">
        <f t="shared" si="11"/>
        <v>0</v>
      </c>
      <c r="BD29" s="90"/>
      <c r="BE29" s="90"/>
      <c r="BF29" s="90"/>
      <c r="BG29" s="116"/>
      <c r="BH29" s="16">
        <f t="shared" si="12"/>
        <v>0</v>
      </c>
      <c r="BI29" s="90"/>
      <c r="BJ29" s="90"/>
      <c r="BK29" s="90"/>
      <c r="BL29" s="116"/>
      <c r="BM29" s="16">
        <f t="shared" si="13"/>
        <v>0</v>
      </c>
      <c r="BN29" s="90"/>
      <c r="BO29" s="90"/>
      <c r="BP29" s="90"/>
      <c r="BQ29" s="116"/>
      <c r="BR29" s="16">
        <f t="shared" si="14"/>
        <v>0</v>
      </c>
      <c r="BS29" s="90"/>
      <c r="BT29" s="90"/>
      <c r="BU29" s="90"/>
      <c r="BV29" s="116"/>
      <c r="BW29" s="16">
        <f t="shared" si="15"/>
        <v>0</v>
      </c>
      <c r="BX29" s="90"/>
      <c r="BY29" s="90"/>
      <c r="BZ29" s="90"/>
      <c r="CA29" s="116"/>
      <c r="CB29" s="16">
        <f t="shared" si="16"/>
        <v>0</v>
      </c>
      <c r="CC29" s="90"/>
      <c r="CD29" s="90"/>
      <c r="CE29" s="90"/>
      <c r="CF29" s="116"/>
      <c r="CG29" s="16">
        <f t="shared" si="17"/>
        <v>0</v>
      </c>
      <c r="CH29" s="90"/>
      <c r="CI29" s="90"/>
      <c r="CJ29" s="90"/>
      <c r="CK29" s="116"/>
      <c r="CL29" s="16">
        <f t="shared" si="18"/>
        <v>0</v>
      </c>
      <c r="CM29" s="90"/>
      <c r="CN29" s="90"/>
      <c r="CO29" s="90"/>
      <c r="CP29" s="116"/>
      <c r="CQ29" s="16">
        <f t="shared" si="19"/>
        <v>0</v>
      </c>
      <c r="CR29" s="90"/>
      <c r="CS29" s="90"/>
      <c r="CT29" s="90"/>
      <c r="CU29" s="116"/>
      <c r="CV29" s="16">
        <f t="shared" si="20"/>
        <v>0</v>
      </c>
      <c r="CW29" s="90"/>
      <c r="CX29" s="90"/>
      <c r="CY29" s="90"/>
      <c r="CZ29" s="116"/>
      <c r="DA29" s="16">
        <f t="shared" si="21"/>
        <v>0</v>
      </c>
      <c r="DB29" s="90"/>
      <c r="DC29" s="90"/>
      <c r="DD29" s="90"/>
      <c r="DE29" s="116"/>
      <c r="DF29" s="16">
        <f t="shared" si="22"/>
        <v>0</v>
      </c>
      <c r="DG29" s="90"/>
      <c r="DH29" s="90"/>
      <c r="DI29" s="90"/>
      <c r="DJ29" s="116"/>
      <c r="DK29" s="16">
        <f t="shared" si="23"/>
        <v>0</v>
      </c>
      <c r="DL29" s="90"/>
      <c r="DM29" s="90"/>
      <c r="DN29" s="90"/>
      <c r="DO29" s="116"/>
      <c r="DP29" s="16">
        <f t="shared" si="24"/>
        <v>0</v>
      </c>
      <c r="DQ29" s="90"/>
      <c r="DR29" s="90"/>
      <c r="DS29" s="90"/>
      <c r="DT29" s="116"/>
      <c r="DU29" s="16">
        <f t="shared" si="25"/>
        <v>0</v>
      </c>
      <c r="DV29" s="90"/>
      <c r="DW29" s="90"/>
      <c r="DX29" s="90"/>
      <c r="DY29" s="116"/>
      <c r="DZ29" s="16">
        <f t="shared" si="26"/>
        <v>0</v>
      </c>
      <c r="EA29" s="90"/>
      <c r="EB29" s="90"/>
      <c r="EC29" s="90"/>
      <c r="ED29" s="116"/>
      <c r="EE29" s="16">
        <f t="shared" si="27"/>
        <v>0</v>
      </c>
      <c r="EF29" s="90"/>
      <c r="EG29" s="90"/>
      <c r="EH29" s="90"/>
      <c r="EI29" s="116"/>
      <c r="EJ29" s="16">
        <f t="shared" si="28"/>
        <v>0</v>
      </c>
      <c r="EK29" s="90"/>
      <c r="EL29" s="90"/>
      <c r="EM29" s="90"/>
      <c r="EN29" s="116"/>
      <c r="EO29" s="16">
        <f t="shared" si="29"/>
        <v>0</v>
      </c>
      <c r="EP29" s="90"/>
      <c r="EQ29" s="90"/>
      <c r="ER29" s="90"/>
      <c r="ES29" s="116"/>
      <c r="ET29" s="16">
        <f t="shared" si="30"/>
        <v>0</v>
      </c>
      <c r="EU29" s="90"/>
      <c r="EV29" s="90"/>
      <c r="EW29" s="90"/>
      <c r="EX29" s="116"/>
      <c r="EY29" s="16">
        <f t="shared" si="31"/>
        <v>0</v>
      </c>
      <c r="EZ29" s="90"/>
      <c r="FA29" s="90"/>
      <c r="FB29" s="90"/>
      <c r="FC29" s="116"/>
      <c r="FD29" s="16">
        <f t="shared" si="32"/>
        <v>0</v>
      </c>
      <c r="FE29" s="90"/>
      <c r="FF29" s="90"/>
      <c r="FG29" s="90"/>
      <c r="FH29" s="116"/>
      <c r="FI29" s="16">
        <f t="shared" si="0"/>
        <v>0</v>
      </c>
      <c r="FJ29" s="90"/>
      <c r="FK29" s="90"/>
      <c r="FL29" s="90"/>
      <c r="FM29" s="116"/>
      <c r="FN29" s="16">
        <f t="shared" si="33"/>
        <v>0</v>
      </c>
      <c r="FO29" s="90"/>
      <c r="FP29" s="90"/>
      <c r="FQ29" s="90"/>
      <c r="FR29" s="116"/>
      <c r="FS29" s="16">
        <f t="shared" si="34"/>
        <v>0</v>
      </c>
      <c r="FT29" s="90"/>
      <c r="FU29" s="90"/>
      <c r="FV29" s="90"/>
      <c r="FW29" s="116"/>
      <c r="FX29" s="16">
        <f t="shared" si="35"/>
        <v>0</v>
      </c>
      <c r="FY29" s="90"/>
      <c r="FZ29" s="90"/>
      <c r="GA29" s="90"/>
      <c r="GB29" s="116"/>
      <c r="GC29" s="16">
        <f t="shared" si="36"/>
        <v>0</v>
      </c>
      <c r="GD29" s="90"/>
      <c r="GE29" s="90"/>
      <c r="GF29" s="90"/>
      <c r="GG29" s="116"/>
      <c r="GH29" s="16">
        <f t="shared" si="37"/>
        <v>0</v>
      </c>
      <c r="GI29" s="90"/>
      <c r="GJ29" s="90"/>
      <c r="GK29" s="90"/>
      <c r="GL29" s="116"/>
      <c r="GM29" s="16">
        <f t="shared" si="38"/>
        <v>0</v>
      </c>
      <c r="GN29" s="90"/>
      <c r="GO29" s="90"/>
      <c r="GP29" s="90"/>
      <c r="GQ29" s="116"/>
      <c r="GR29" s="16">
        <f t="shared" si="39"/>
        <v>0</v>
      </c>
      <c r="GS29" s="90"/>
      <c r="GT29" s="90"/>
      <c r="GU29" s="90"/>
      <c r="GV29" s="116"/>
      <c r="GW29" s="16">
        <f t="shared" si="40"/>
        <v>0</v>
      </c>
      <c r="GX29" s="90"/>
      <c r="GY29" s="90"/>
      <c r="GZ29" s="90"/>
      <c r="HA29" s="116"/>
      <c r="HB29" s="16">
        <f t="shared" si="41"/>
        <v>0</v>
      </c>
      <c r="HC29" s="90"/>
      <c r="HD29" s="90"/>
      <c r="HE29" s="90"/>
      <c r="HF29" s="116"/>
      <c r="HG29" s="16">
        <f t="shared" si="42"/>
        <v>0</v>
      </c>
      <c r="HH29" s="90"/>
      <c r="HI29" s="90"/>
      <c r="HJ29" s="90"/>
      <c r="HK29" s="116"/>
      <c r="HL29" s="16">
        <f t="shared" si="43"/>
        <v>0</v>
      </c>
      <c r="HM29" s="90"/>
      <c r="HN29" s="90"/>
      <c r="HO29" s="90"/>
      <c r="HP29" s="116"/>
      <c r="HQ29" s="16">
        <f t="shared" si="44"/>
        <v>0</v>
      </c>
      <c r="HR29" s="90"/>
      <c r="HS29" s="90"/>
      <c r="HT29" s="90"/>
      <c r="HU29" s="116"/>
      <c r="HV29" s="16">
        <f t="shared" si="45"/>
        <v>0</v>
      </c>
      <c r="HW29" s="90"/>
      <c r="HX29" s="90"/>
      <c r="HY29" s="90"/>
      <c r="HZ29" s="116"/>
      <c r="IA29" s="16">
        <f t="shared" si="46"/>
        <v>0</v>
      </c>
      <c r="IB29" s="90"/>
      <c r="IC29" s="90"/>
      <c r="ID29" s="90"/>
      <c r="IE29" s="116"/>
      <c r="IF29" s="16">
        <f t="shared" si="47"/>
        <v>0</v>
      </c>
      <c r="IG29" s="90"/>
      <c r="IH29" s="90"/>
      <c r="II29" s="90"/>
      <c r="IJ29" s="116"/>
      <c r="IK29" s="16">
        <f t="shared" si="48"/>
        <v>0</v>
      </c>
      <c r="IL29" s="90"/>
      <c r="IM29" s="90"/>
      <c r="IN29" s="90"/>
      <c r="IO29" s="116"/>
      <c r="IP29" s="16">
        <f t="shared" si="49"/>
        <v>0</v>
      </c>
    </row>
    <row r="30" spans="1:250" x14ac:dyDescent="0.25">
      <c r="A30" s="90"/>
      <c r="B30" s="90"/>
      <c r="C30" s="90"/>
      <c r="D30" s="116"/>
      <c r="E30" s="16">
        <f t="shared" si="1"/>
        <v>0</v>
      </c>
      <c r="F30" s="90"/>
      <c r="G30" s="90"/>
      <c r="H30" s="90"/>
      <c r="I30" s="116"/>
      <c r="J30" s="16">
        <f t="shared" si="2"/>
        <v>0</v>
      </c>
      <c r="K30" s="90">
        <v>115</v>
      </c>
      <c r="L30" s="90"/>
      <c r="M30" s="90"/>
      <c r="N30" s="116"/>
      <c r="O30" s="16">
        <f t="shared" si="3"/>
        <v>115</v>
      </c>
      <c r="P30" s="90"/>
      <c r="Q30" s="90"/>
      <c r="R30" s="90"/>
      <c r="S30" s="116"/>
      <c r="T30" s="16">
        <f t="shared" si="4"/>
        <v>0</v>
      </c>
      <c r="U30" s="90"/>
      <c r="V30" s="90"/>
      <c r="W30" s="90"/>
      <c r="X30" s="116"/>
      <c r="Y30" s="16">
        <f t="shared" si="5"/>
        <v>0</v>
      </c>
      <c r="Z30" s="90"/>
      <c r="AA30" s="90"/>
      <c r="AB30" s="90"/>
      <c r="AC30" s="116"/>
      <c r="AD30" s="16">
        <f t="shared" si="6"/>
        <v>0</v>
      </c>
      <c r="AE30" s="90"/>
      <c r="AF30" s="90"/>
      <c r="AG30" s="90"/>
      <c r="AH30" s="116"/>
      <c r="AI30" s="16">
        <f t="shared" si="7"/>
        <v>0</v>
      </c>
      <c r="AJ30" s="90"/>
      <c r="AK30" s="90"/>
      <c r="AL30" s="90"/>
      <c r="AM30" s="116"/>
      <c r="AN30" s="16">
        <f t="shared" si="8"/>
        <v>0</v>
      </c>
      <c r="AO30" s="90"/>
      <c r="AP30" s="90"/>
      <c r="AQ30" s="90"/>
      <c r="AR30" s="116"/>
      <c r="AS30" s="16">
        <f t="shared" si="9"/>
        <v>0</v>
      </c>
      <c r="AT30" s="90"/>
      <c r="AU30" s="90"/>
      <c r="AV30" s="90"/>
      <c r="AW30" s="116"/>
      <c r="AX30" s="16">
        <f t="shared" si="10"/>
        <v>0</v>
      </c>
      <c r="AY30" s="90"/>
      <c r="AZ30" s="90"/>
      <c r="BA30" s="90"/>
      <c r="BB30" s="116"/>
      <c r="BC30" s="16">
        <f t="shared" si="11"/>
        <v>0</v>
      </c>
      <c r="BD30" s="90"/>
      <c r="BE30" s="90"/>
      <c r="BF30" s="90"/>
      <c r="BG30" s="116"/>
      <c r="BH30" s="16">
        <f t="shared" si="12"/>
        <v>0</v>
      </c>
      <c r="BI30" s="90"/>
      <c r="BJ30" s="90"/>
      <c r="BK30" s="90"/>
      <c r="BL30" s="116"/>
      <c r="BM30" s="16">
        <f t="shared" si="13"/>
        <v>0</v>
      </c>
      <c r="BN30" s="90"/>
      <c r="BO30" s="90"/>
      <c r="BP30" s="90"/>
      <c r="BQ30" s="116"/>
      <c r="BR30" s="16">
        <f t="shared" si="14"/>
        <v>0</v>
      </c>
      <c r="BS30" s="90"/>
      <c r="BT30" s="90"/>
      <c r="BU30" s="90"/>
      <c r="BV30" s="116"/>
      <c r="BW30" s="16">
        <f t="shared" si="15"/>
        <v>0</v>
      </c>
      <c r="BX30" s="90"/>
      <c r="BY30" s="90"/>
      <c r="BZ30" s="90"/>
      <c r="CA30" s="116"/>
      <c r="CB30" s="16">
        <f t="shared" si="16"/>
        <v>0</v>
      </c>
      <c r="CC30" s="90"/>
      <c r="CD30" s="90"/>
      <c r="CE30" s="90"/>
      <c r="CF30" s="116"/>
      <c r="CG30" s="16">
        <f t="shared" si="17"/>
        <v>0</v>
      </c>
      <c r="CH30" s="90"/>
      <c r="CI30" s="90"/>
      <c r="CJ30" s="90"/>
      <c r="CK30" s="116"/>
      <c r="CL30" s="16">
        <f t="shared" si="18"/>
        <v>0</v>
      </c>
      <c r="CM30" s="90"/>
      <c r="CN30" s="90"/>
      <c r="CO30" s="90"/>
      <c r="CP30" s="116"/>
      <c r="CQ30" s="16">
        <f t="shared" si="19"/>
        <v>0</v>
      </c>
      <c r="CR30" s="90"/>
      <c r="CS30" s="90"/>
      <c r="CT30" s="90"/>
      <c r="CU30" s="116"/>
      <c r="CV30" s="16">
        <f t="shared" si="20"/>
        <v>0</v>
      </c>
      <c r="CW30" s="90"/>
      <c r="CX30" s="90"/>
      <c r="CY30" s="90"/>
      <c r="CZ30" s="116"/>
      <c r="DA30" s="16">
        <f t="shared" si="21"/>
        <v>0</v>
      </c>
      <c r="DB30" s="90"/>
      <c r="DC30" s="90"/>
      <c r="DD30" s="90"/>
      <c r="DE30" s="116"/>
      <c r="DF30" s="16">
        <f t="shared" si="22"/>
        <v>0</v>
      </c>
      <c r="DG30" s="90"/>
      <c r="DH30" s="90"/>
      <c r="DI30" s="90"/>
      <c r="DJ30" s="116"/>
      <c r="DK30" s="16">
        <f t="shared" si="23"/>
        <v>0</v>
      </c>
      <c r="DL30" s="90"/>
      <c r="DM30" s="90"/>
      <c r="DN30" s="90"/>
      <c r="DO30" s="116"/>
      <c r="DP30" s="16">
        <f t="shared" si="24"/>
        <v>0</v>
      </c>
      <c r="DQ30" s="90"/>
      <c r="DR30" s="90"/>
      <c r="DS30" s="90"/>
      <c r="DT30" s="116"/>
      <c r="DU30" s="16">
        <f t="shared" si="25"/>
        <v>0</v>
      </c>
      <c r="DV30" s="90"/>
      <c r="DW30" s="90"/>
      <c r="DX30" s="90"/>
      <c r="DY30" s="116"/>
      <c r="DZ30" s="16">
        <f t="shared" si="26"/>
        <v>0</v>
      </c>
      <c r="EA30" s="90"/>
      <c r="EB30" s="90"/>
      <c r="EC30" s="90"/>
      <c r="ED30" s="116"/>
      <c r="EE30" s="16">
        <f t="shared" si="27"/>
        <v>0</v>
      </c>
      <c r="EF30" s="90"/>
      <c r="EG30" s="90"/>
      <c r="EH30" s="90"/>
      <c r="EI30" s="116"/>
      <c r="EJ30" s="16">
        <f t="shared" si="28"/>
        <v>0</v>
      </c>
      <c r="EK30" s="90"/>
      <c r="EL30" s="90"/>
      <c r="EM30" s="90"/>
      <c r="EN30" s="116"/>
      <c r="EO30" s="16">
        <f t="shared" si="29"/>
        <v>0</v>
      </c>
      <c r="EP30" s="90"/>
      <c r="EQ30" s="90"/>
      <c r="ER30" s="90"/>
      <c r="ES30" s="116"/>
      <c r="ET30" s="16">
        <f t="shared" si="30"/>
        <v>0</v>
      </c>
      <c r="EU30" s="90"/>
      <c r="EV30" s="90"/>
      <c r="EW30" s="90"/>
      <c r="EX30" s="116"/>
      <c r="EY30" s="16">
        <f t="shared" si="31"/>
        <v>0</v>
      </c>
      <c r="EZ30" s="90"/>
      <c r="FA30" s="90"/>
      <c r="FB30" s="90"/>
      <c r="FC30" s="116"/>
      <c r="FD30" s="16">
        <f t="shared" si="32"/>
        <v>0</v>
      </c>
      <c r="FE30" s="90"/>
      <c r="FF30" s="90"/>
      <c r="FG30" s="90"/>
      <c r="FH30" s="116"/>
      <c r="FI30" s="16">
        <f t="shared" si="0"/>
        <v>0</v>
      </c>
      <c r="FJ30" s="90"/>
      <c r="FK30" s="90"/>
      <c r="FL30" s="90"/>
      <c r="FM30" s="116"/>
      <c r="FN30" s="16">
        <f t="shared" si="33"/>
        <v>0</v>
      </c>
      <c r="FO30" s="90"/>
      <c r="FP30" s="90"/>
      <c r="FQ30" s="90"/>
      <c r="FR30" s="116"/>
      <c r="FS30" s="16">
        <f t="shared" si="34"/>
        <v>0</v>
      </c>
      <c r="FT30" s="90"/>
      <c r="FU30" s="90"/>
      <c r="FV30" s="90"/>
      <c r="FW30" s="116"/>
      <c r="FX30" s="16">
        <f t="shared" si="35"/>
        <v>0</v>
      </c>
      <c r="FY30" s="90"/>
      <c r="FZ30" s="90"/>
      <c r="GA30" s="90"/>
      <c r="GB30" s="116"/>
      <c r="GC30" s="16">
        <f t="shared" si="36"/>
        <v>0</v>
      </c>
      <c r="GD30" s="90"/>
      <c r="GE30" s="90"/>
      <c r="GF30" s="90"/>
      <c r="GG30" s="116"/>
      <c r="GH30" s="16">
        <f t="shared" si="37"/>
        <v>0</v>
      </c>
      <c r="GI30" s="90"/>
      <c r="GJ30" s="90"/>
      <c r="GK30" s="90"/>
      <c r="GL30" s="116"/>
      <c r="GM30" s="16">
        <f t="shared" si="38"/>
        <v>0</v>
      </c>
      <c r="GN30" s="90"/>
      <c r="GO30" s="90"/>
      <c r="GP30" s="90"/>
      <c r="GQ30" s="116"/>
      <c r="GR30" s="16">
        <f t="shared" si="39"/>
        <v>0</v>
      </c>
      <c r="GS30" s="90"/>
      <c r="GT30" s="90"/>
      <c r="GU30" s="90"/>
      <c r="GV30" s="116"/>
      <c r="GW30" s="16">
        <f t="shared" si="40"/>
        <v>0</v>
      </c>
      <c r="GX30" s="90"/>
      <c r="GY30" s="90"/>
      <c r="GZ30" s="90"/>
      <c r="HA30" s="116"/>
      <c r="HB30" s="16">
        <f t="shared" si="41"/>
        <v>0</v>
      </c>
      <c r="HC30" s="90"/>
      <c r="HD30" s="90"/>
      <c r="HE30" s="90"/>
      <c r="HF30" s="116"/>
      <c r="HG30" s="16">
        <f t="shared" si="42"/>
        <v>0</v>
      </c>
      <c r="HH30" s="90"/>
      <c r="HI30" s="90"/>
      <c r="HJ30" s="90"/>
      <c r="HK30" s="116"/>
      <c r="HL30" s="16">
        <f t="shared" si="43"/>
        <v>0</v>
      </c>
      <c r="HM30" s="90"/>
      <c r="HN30" s="90"/>
      <c r="HO30" s="90"/>
      <c r="HP30" s="116"/>
      <c r="HQ30" s="16">
        <f t="shared" si="44"/>
        <v>0</v>
      </c>
      <c r="HR30" s="90"/>
      <c r="HS30" s="90"/>
      <c r="HT30" s="90"/>
      <c r="HU30" s="116"/>
      <c r="HV30" s="16">
        <f t="shared" si="45"/>
        <v>0</v>
      </c>
      <c r="HW30" s="90"/>
      <c r="HX30" s="90"/>
      <c r="HY30" s="90"/>
      <c r="HZ30" s="116"/>
      <c r="IA30" s="16">
        <f t="shared" si="46"/>
        <v>0</v>
      </c>
      <c r="IB30" s="90"/>
      <c r="IC30" s="90"/>
      <c r="ID30" s="90"/>
      <c r="IE30" s="116"/>
      <c r="IF30" s="16">
        <f t="shared" si="47"/>
        <v>0</v>
      </c>
      <c r="IG30" s="90"/>
      <c r="IH30" s="90"/>
      <c r="II30" s="90"/>
      <c r="IJ30" s="116"/>
      <c r="IK30" s="16">
        <f t="shared" si="48"/>
        <v>0</v>
      </c>
      <c r="IL30" s="90"/>
      <c r="IM30" s="90"/>
      <c r="IN30" s="90"/>
      <c r="IO30" s="116"/>
      <c r="IP30" s="16">
        <f t="shared" si="49"/>
        <v>0</v>
      </c>
    </row>
    <row r="31" spans="1:250" x14ac:dyDescent="0.25">
      <c r="A31" s="90"/>
      <c r="B31" s="90"/>
      <c r="C31" s="90"/>
      <c r="D31" s="116"/>
      <c r="E31" s="16">
        <f t="shared" si="1"/>
        <v>0</v>
      </c>
      <c r="F31" s="90"/>
      <c r="G31" s="90"/>
      <c r="H31" s="90"/>
      <c r="I31" s="116"/>
      <c r="J31" s="16">
        <f t="shared" si="2"/>
        <v>0</v>
      </c>
      <c r="K31" s="90"/>
      <c r="L31" s="90">
        <v>25</v>
      </c>
      <c r="M31" s="90"/>
      <c r="N31" s="116"/>
      <c r="O31" s="16">
        <f t="shared" si="3"/>
        <v>0</v>
      </c>
      <c r="P31" s="90"/>
      <c r="Q31" s="90"/>
      <c r="R31" s="90"/>
      <c r="S31" s="116"/>
      <c r="T31" s="16">
        <f t="shared" si="4"/>
        <v>0</v>
      </c>
      <c r="U31" s="90"/>
      <c r="V31" s="90"/>
      <c r="W31" s="90"/>
      <c r="X31" s="116"/>
      <c r="Y31" s="16">
        <f t="shared" si="5"/>
        <v>0</v>
      </c>
      <c r="Z31" s="90"/>
      <c r="AA31" s="90"/>
      <c r="AB31" s="90"/>
      <c r="AC31" s="116"/>
      <c r="AD31" s="16">
        <f t="shared" si="6"/>
        <v>0</v>
      </c>
      <c r="AE31" s="90"/>
      <c r="AF31" s="90"/>
      <c r="AG31" s="90"/>
      <c r="AH31" s="116"/>
      <c r="AI31" s="16">
        <f t="shared" si="7"/>
        <v>0</v>
      </c>
      <c r="AJ31" s="90"/>
      <c r="AK31" s="90"/>
      <c r="AL31" s="90"/>
      <c r="AM31" s="116"/>
      <c r="AN31" s="16">
        <f t="shared" si="8"/>
        <v>0</v>
      </c>
      <c r="AO31" s="90"/>
      <c r="AP31" s="90"/>
      <c r="AQ31" s="90"/>
      <c r="AR31" s="116"/>
      <c r="AS31" s="16">
        <f t="shared" si="9"/>
        <v>0</v>
      </c>
      <c r="AT31" s="90"/>
      <c r="AU31" s="90"/>
      <c r="AV31" s="90"/>
      <c r="AW31" s="116"/>
      <c r="AX31" s="16">
        <f t="shared" si="10"/>
        <v>0</v>
      </c>
      <c r="AY31" s="90"/>
      <c r="AZ31" s="90"/>
      <c r="BA31" s="90"/>
      <c r="BB31" s="116"/>
      <c r="BC31" s="16">
        <f t="shared" si="11"/>
        <v>0</v>
      </c>
      <c r="BD31" s="90"/>
      <c r="BE31" s="90"/>
      <c r="BF31" s="90"/>
      <c r="BG31" s="116"/>
      <c r="BH31" s="16">
        <f t="shared" si="12"/>
        <v>0</v>
      </c>
      <c r="BI31" s="90"/>
      <c r="BJ31" s="90"/>
      <c r="BK31" s="90"/>
      <c r="BL31" s="116"/>
      <c r="BM31" s="16">
        <f t="shared" si="13"/>
        <v>0</v>
      </c>
      <c r="BN31" s="90"/>
      <c r="BO31" s="90"/>
      <c r="BP31" s="90"/>
      <c r="BQ31" s="116"/>
      <c r="BR31" s="16">
        <f t="shared" si="14"/>
        <v>0</v>
      </c>
      <c r="BS31" s="90"/>
      <c r="BT31" s="90"/>
      <c r="BU31" s="90"/>
      <c r="BV31" s="116"/>
      <c r="BW31" s="16">
        <f t="shared" si="15"/>
        <v>0</v>
      </c>
      <c r="BX31" s="90"/>
      <c r="BY31" s="90"/>
      <c r="BZ31" s="90"/>
      <c r="CA31" s="116"/>
      <c r="CB31" s="16">
        <f t="shared" si="16"/>
        <v>0</v>
      </c>
      <c r="CC31" s="90"/>
      <c r="CD31" s="90"/>
      <c r="CE31" s="90"/>
      <c r="CF31" s="116"/>
      <c r="CG31" s="16">
        <f t="shared" si="17"/>
        <v>0</v>
      </c>
      <c r="CH31" s="90"/>
      <c r="CI31" s="90"/>
      <c r="CJ31" s="90"/>
      <c r="CK31" s="116"/>
      <c r="CL31" s="16">
        <f t="shared" si="18"/>
        <v>0</v>
      </c>
      <c r="CM31" s="90"/>
      <c r="CN31" s="90"/>
      <c r="CO31" s="90"/>
      <c r="CP31" s="116"/>
      <c r="CQ31" s="16">
        <f t="shared" si="19"/>
        <v>0</v>
      </c>
      <c r="CR31" s="90"/>
      <c r="CS31" s="90"/>
      <c r="CT31" s="90"/>
      <c r="CU31" s="116"/>
      <c r="CV31" s="16">
        <f t="shared" si="20"/>
        <v>0</v>
      </c>
      <c r="CW31" s="90"/>
      <c r="CX31" s="90"/>
      <c r="CY31" s="90"/>
      <c r="CZ31" s="116"/>
      <c r="DA31" s="16">
        <f t="shared" si="21"/>
        <v>0</v>
      </c>
      <c r="DB31" s="90"/>
      <c r="DC31" s="90"/>
      <c r="DD31" s="90"/>
      <c r="DE31" s="116"/>
      <c r="DF31" s="16">
        <f t="shared" si="22"/>
        <v>0</v>
      </c>
      <c r="DG31" s="90"/>
      <c r="DH31" s="90"/>
      <c r="DI31" s="90"/>
      <c r="DJ31" s="116"/>
      <c r="DK31" s="16">
        <f t="shared" si="23"/>
        <v>0</v>
      </c>
      <c r="DL31" s="90"/>
      <c r="DM31" s="90"/>
      <c r="DN31" s="90"/>
      <c r="DO31" s="116"/>
      <c r="DP31" s="16">
        <f t="shared" si="24"/>
        <v>0</v>
      </c>
      <c r="DQ31" s="90"/>
      <c r="DR31" s="90"/>
      <c r="DS31" s="90"/>
      <c r="DT31" s="116"/>
      <c r="DU31" s="16">
        <f t="shared" si="25"/>
        <v>0</v>
      </c>
      <c r="DV31" s="90"/>
      <c r="DW31" s="90"/>
      <c r="DX31" s="90"/>
      <c r="DY31" s="116"/>
      <c r="DZ31" s="16">
        <f t="shared" si="26"/>
        <v>0</v>
      </c>
      <c r="EA31" s="90"/>
      <c r="EB31" s="90"/>
      <c r="EC31" s="90"/>
      <c r="ED31" s="116"/>
      <c r="EE31" s="16">
        <f t="shared" si="27"/>
        <v>0</v>
      </c>
      <c r="EF31" s="90"/>
      <c r="EG31" s="90"/>
      <c r="EH31" s="90"/>
      <c r="EI31" s="116"/>
      <c r="EJ31" s="16">
        <f t="shared" si="28"/>
        <v>0</v>
      </c>
      <c r="EK31" s="90"/>
      <c r="EL31" s="90"/>
      <c r="EM31" s="90"/>
      <c r="EN31" s="116"/>
      <c r="EO31" s="16">
        <f t="shared" si="29"/>
        <v>0</v>
      </c>
      <c r="EP31" s="90"/>
      <c r="EQ31" s="90"/>
      <c r="ER31" s="90"/>
      <c r="ES31" s="116"/>
      <c r="ET31" s="16">
        <f t="shared" si="30"/>
        <v>0</v>
      </c>
      <c r="EU31" s="90"/>
      <c r="EV31" s="90"/>
      <c r="EW31" s="90"/>
      <c r="EX31" s="116"/>
      <c r="EY31" s="16">
        <f t="shared" si="31"/>
        <v>0</v>
      </c>
      <c r="EZ31" s="90"/>
      <c r="FA31" s="90"/>
      <c r="FB31" s="90"/>
      <c r="FC31" s="116"/>
      <c r="FD31" s="16">
        <f t="shared" si="32"/>
        <v>0</v>
      </c>
      <c r="FE31" s="90"/>
      <c r="FF31" s="90"/>
      <c r="FG31" s="90"/>
      <c r="FH31" s="116"/>
      <c r="FI31" s="16">
        <f t="shared" si="0"/>
        <v>0</v>
      </c>
      <c r="FJ31" s="90"/>
      <c r="FK31" s="90"/>
      <c r="FL31" s="90"/>
      <c r="FM31" s="116"/>
      <c r="FN31" s="16">
        <f t="shared" si="33"/>
        <v>0</v>
      </c>
      <c r="FO31" s="90"/>
      <c r="FP31" s="90"/>
      <c r="FQ31" s="90"/>
      <c r="FR31" s="116"/>
      <c r="FS31" s="16">
        <f t="shared" si="34"/>
        <v>0</v>
      </c>
      <c r="FT31" s="90"/>
      <c r="FU31" s="90"/>
      <c r="FV31" s="90"/>
      <c r="FW31" s="116"/>
      <c r="FX31" s="16">
        <f t="shared" si="35"/>
        <v>0</v>
      </c>
      <c r="FY31" s="90"/>
      <c r="FZ31" s="90"/>
      <c r="GA31" s="90"/>
      <c r="GB31" s="116"/>
      <c r="GC31" s="16">
        <f t="shared" si="36"/>
        <v>0</v>
      </c>
      <c r="GD31" s="90"/>
      <c r="GE31" s="90"/>
      <c r="GF31" s="90"/>
      <c r="GG31" s="116"/>
      <c r="GH31" s="16">
        <f t="shared" si="37"/>
        <v>0</v>
      </c>
      <c r="GI31" s="90"/>
      <c r="GJ31" s="90"/>
      <c r="GK31" s="90"/>
      <c r="GL31" s="116"/>
      <c r="GM31" s="16">
        <f t="shared" si="38"/>
        <v>0</v>
      </c>
      <c r="GN31" s="90"/>
      <c r="GO31" s="90"/>
      <c r="GP31" s="90"/>
      <c r="GQ31" s="116"/>
      <c r="GR31" s="16">
        <f t="shared" si="39"/>
        <v>0</v>
      </c>
      <c r="GS31" s="90"/>
      <c r="GT31" s="90"/>
      <c r="GU31" s="90"/>
      <c r="GV31" s="116"/>
      <c r="GW31" s="16">
        <f t="shared" si="40"/>
        <v>0</v>
      </c>
      <c r="GX31" s="90"/>
      <c r="GY31" s="90"/>
      <c r="GZ31" s="90"/>
      <c r="HA31" s="116"/>
      <c r="HB31" s="16">
        <f t="shared" si="41"/>
        <v>0</v>
      </c>
      <c r="HC31" s="90"/>
      <c r="HD31" s="90"/>
      <c r="HE31" s="90"/>
      <c r="HF31" s="116"/>
      <c r="HG31" s="16">
        <f t="shared" si="42"/>
        <v>0</v>
      </c>
      <c r="HH31" s="90"/>
      <c r="HI31" s="90"/>
      <c r="HJ31" s="90"/>
      <c r="HK31" s="116"/>
      <c r="HL31" s="16">
        <f t="shared" si="43"/>
        <v>0</v>
      </c>
      <c r="HM31" s="90"/>
      <c r="HN31" s="90"/>
      <c r="HO31" s="90"/>
      <c r="HP31" s="116"/>
      <c r="HQ31" s="16">
        <f t="shared" si="44"/>
        <v>0</v>
      </c>
      <c r="HR31" s="90"/>
      <c r="HS31" s="90"/>
      <c r="HT31" s="90"/>
      <c r="HU31" s="116"/>
      <c r="HV31" s="16">
        <f t="shared" si="45"/>
        <v>0</v>
      </c>
      <c r="HW31" s="90"/>
      <c r="HX31" s="90"/>
      <c r="HY31" s="90"/>
      <c r="HZ31" s="116"/>
      <c r="IA31" s="16">
        <f t="shared" si="46"/>
        <v>0</v>
      </c>
      <c r="IB31" s="90"/>
      <c r="IC31" s="90"/>
      <c r="ID31" s="90"/>
      <c r="IE31" s="116"/>
      <c r="IF31" s="16">
        <f t="shared" si="47"/>
        <v>0</v>
      </c>
      <c r="IG31" s="90"/>
      <c r="IH31" s="90"/>
      <c r="II31" s="90"/>
      <c r="IJ31" s="116"/>
      <c r="IK31" s="16">
        <f t="shared" si="48"/>
        <v>0</v>
      </c>
      <c r="IL31" s="90"/>
      <c r="IM31" s="90"/>
      <c r="IN31" s="90"/>
      <c r="IO31" s="116"/>
      <c r="IP31" s="16">
        <f t="shared" si="49"/>
        <v>0</v>
      </c>
    </row>
    <row r="32" spans="1:250" x14ac:dyDescent="0.25">
      <c r="A32" s="90"/>
      <c r="B32" s="90"/>
      <c r="C32" s="90"/>
      <c r="D32" s="116"/>
      <c r="E32" s="16">
        <f t="shared" si="1"/>
        <v>0</v>
      </c>
      <c r="F32" s="90"/>
      <c r="G32" s="90"/>
      <c r="H32" s="90"/>
      <c r="I32" s="116"/>
      <c r="J32" s="16">
        <f t="shared" si="2"/>
        <v>0</v>
      </c>
      <c r="K32" s="90">
        <v>110</v>
      </c>
      <c r="L32" s="90"/>
      <c r="M32" s="90"/>
      <c r="N32" s="116"/>
      <c r="O32" s="16">
        <f t="shared" si="3"/>
        <v>110</v>
      </c>
      <c r="P32" s="90"/>
      <c r="Q32" s="90"/>
      <c r="R32" s="90"/>
      <c r="S32" s="116"/>
      <c r="T32" s="16">
        <f t="shared" si="4"/>
        <v>0</v>
      </c>
      <c r="U32" s="90"/>
      <c r="V32" s="90"/>
      <c r="W32" s="90"/>
      <c r="X32" s="116"/>
      <c r="Y32" s="16">
        <f t="shared" si="5"/>
        <v>0</v>
      </c>
      <c r="Z32" s="90"/>
      <c r="AA32" s="90"/>
      <c r="AB32" s="90"/>
      <c r="AC32" s="116"/>
      <c r="AD32" s="16">
        <f t="shared" si="6"/>
        <v>0</v>
      </c>
      <c r="AE32" s="90"/>
      <c r="AF32" s="90"/>
      <c r="AG32" s="90"/>
      <c r="AH32" s="116"/>
      <c r="AI32" s="16">
        <f t="shared" si="7"/>
        <v>0</v>
      </c>
      <c r="AJ32" s="90"/>
      <c r="AK32" s="90"/>
      <c r="AL32" s="90"/>
      <c r="AM32" s="116"/>
      <c r="AN32" s="16">
        <f t="shared" si="8"/>
        <v>0</v>
      </c>
      <c r="AO32" s="90"/>
      <c r="AP32" s="90"/>
      <c r="AQ32" s="90"/>
      <c r="AR32" s="116"/>
      <c r="AS32" s="16">
        <f t="shared" si="9"/>
        <v>0</v>
      </c>
      <c r="AT32" s="90"/>
      <c r="AU32" s="90"/>
      <c r="AV32" s="90"/>
      <c r="AW32" s="116"/>
      <c r="AX32" s="16">
        <f t="shared" si="10"/>
        <v>0</v>
      </c>
      <c r="AY32" s="90"/>
      <c r="AZ32" s="90"/>
      <c r="BA32" s="90"/>
      <c r="BB32" s="116"/>
      <c r="BC32" s="16">
        <f t="shared" si="11"/>
        <v>0</v>
      </c>
      <c r="BD32" s="90"/>
      <c r="BE32" s="90"/>
      <c r="BF32" s="90"/>
      <c r="BG32" s="116"/>
      <c r="BH32" s="16">
        <f t="shared" si="12"/>
        <v>0</v>
      </c>
      <c r="BI32" s="90"/>
      <c r="BJ32" s="90"/>
      <c r="BK32" s="90"/>
      <c r="BL32" s="116"/>
      <c r="BM32" s="16">
        <f t="shared" si="13"/>
        <v>0</v>
      </c>
      <c r="BN32" s="90"/>
      <c r="BO32" s="90"/>
      <c r="BP32" s="90"/>
      <c r="BQ32" s="116"/>
      <c r="BR32" s="16">
        <f t="shared" si="14"/>
        <v>0</v>
      </c>
      <c r="BS32" s="90"/>
      <c r="BT32" s="90"/>
      <c r="BU32" s="90"/>
      <c r="BV32" s="116"/>
      <c r="BW32" s="16">
        <f t="shared" si="15"/>
        <v>0</v>
      </c>
      <c r="BX32" s="90"/>
      <c r="BY32" s="90"/>
      <c r="BZ32" s="90"/>
      <c r="CA32" s="116"/>
      <c r="CB32" s="16">
        <f t="shared" si="16"/>
        <v>0</v>
      </c>
      <c r="CC32" s="90"/>
      <c r="CD32" s="90"/>
      <c r="CE32" s="90"/>
      <c r="CF32" s="116"/>
      <c r="CG32" s="16">
        <f t="shared" si="17"/>
        <v>0</v>
      </c>
      <c r="CH32" s="90"/>
      <c r="CI32" s="90"/>
      <c r="CJ32" s="90"/>
      <c r="CK32" s="116"/>
      <c r="CL32" s="16">
        <f t="shared" si="18"/>
        <v>0</v>
      </c>
      <c r="CM32" s="90"/>
      <c r="CN32" s="90"/>
      <c r="CO32" s="90"/>
      <c r="CP32" s="116"/>
      <c r="CQ32" s="16">
        <f t="shared" si="19"/>
        <v>0</v>
      </c>
      <c r="CR32" s="90"/>
      <c r="CS32" s="90"/>
      <c r="CT32" s="90"/>
      <c r="CU32" s="116"/>
      <c r="CV32" s="16">
        <f t="shared" si="20"/>
        <v>0</v>
      </c>
      <c r="CW32" s="90"/>
      <c r="CX32" s="90"/>
      <c r="CY32" s="90"/>
      <c r="CZ32" s="116"/>
      <c r="DA32" s="16">
        <f t="shared" si="21"/>
        <v>0</v>
      </c>
      <c r="DB32" s="90"/>
      <c r="DC32" s="90"/>
      <c r="DD32" s="90"/>
      <c r="DE32" s="116"/>
      <c r="DF32" s="16">
        <f t="shared" si="22"/>
        <v>0</v>
      </c>
      <c r="DG32" s="90"/>
      <c r="DH32" s="90"/>
      <c r="DI32" s="90"/>
      <c r="DJ32" s="116"/>
      <c r="DK32" s="16">
        <f t="shared" si="23"/>
        <v>0</v>
      </c>
      <c r="DL32" s="90"/>
      <c r="DM32" s="90"/>
      <c r="DN32" s="90"/>
      <c r="DO32" s="116"/>
      <c r="DP32" s="16">
        <f t="shared" si="24"/>
        <v>0</v>
      </c>
      <c r="DQ32" s="90"/>
      <c r="DR32" s="90"/>
      <c r="DS32" s="90"/>
      <c r="DT32" s="116"/>
      <c r="DU32" s="16">
        <f t="shared" si="25"/>
        <v>0</v>
      </c>
      <c r="DV32" s="90"/>
      <c r="DW32" s="90"/>
      <c r="DX32" s="90"/>
      <c r="DY32" s="116"/>
      <c r="DZ32" s="16">
        <f t="shared" si="26"/>
        <v>0</v>
      </c>
      <c r="EA32" s="90"/>
      <c r="EB32" s="90"/>
      <c r="EC32" s="90"/>
      <c r="ED32" s="116"/>
      <c r="EE32" s="16">
        <f t="shared" si="27"/>
        <v>0</v>
      </c>
      <c r="EF32" s="90"/>
      <c r="EG32" s="90"/>
      <c r="EH32" s="90"/>
      <c r="EI32" s="116"/>
      <c r="EJ32" s="16">
        <f t="shared" si="28"/>
        <v>0</v>
      </c>
      <c r="EK32" s="90"/>
      <c r="EL32" s="90"/>
      <c r="EM32" s="90"/>
      <c r="EN32" s="116"/>
      <c r="EO32" s="16">
        <f t="shared" si="29"/>
        <v>0</v>
      </c>
      <c r="EP32" s="90"/>
      <c r="EQ32" s="90"/>
      <c r="ER32" s="90"/>
      <c r="ES32" s="116"/>
      <c r="ET32" s="16">
        <f t="shared" si="30"/>
        <v>0</v>
      </c>
      <c r="EU32" s="90"/>
      <c r="EV32" s="90"/>
      <c r="EW32" s="90"/>
      <c r="EX32" s="116"/>
      <c r="EY32" s="16">
        <f t="shared" si="31"/>
        <v>0</v>
      </c>
      <c r="EZ32" s="90"/>
      <c r="FA32" s="90"/>
      <c r="FB32" s="90"/>
      <c r="FC32" s="116"/>
      <c r="FD32" s="16">
        <f t="shared" si="32"/>
        <v>0</v>
      </c>
      <c r="FE32" s="90"/>
      <c r="FF32" s="90"/>
      <c r="FG32" s="90"/>
      <c r="FH32" s="116"/>
      <c r="FI32" s="16">
        <f t="shared" si="0"/>
        <v>0</v>
      </c>
      <c r="FJ32" s="90"/>
      <c r="FK32" s="90"/>
      <c r="FL32" s="90"/>
      <c r="FM32" s="116"/>
      <c r="FN32" s="16">
        <f t="shared" si="33"/>
        <v>0</v>
      </c>
      <c r="FO32" s="90"/>
      <c r="FP32" s="90"/>
      <c r="FQ32" s="90"/>
      <c r="FR32" s="116"/>
      <c r="FS32" s="16">
        <f t="shared" si="34"/>
        <v>0</v>
      </c>
      <c r="FT32" s="90"/>
      <c r="FU32" s="90"/>
      <c r="FV32" s="90"/>
      <c r="FW32" s="116"/>
      <c r="FX32" s="16">
        <f t="shared" si="35"/>
        <v>0</v>
      </c>
      <c r="FY32" s="90"/>
      <c r="FZ32" s="90"/>
      <c r="GA32" s="90"/>
      <c r="GB32" s="116"/>
      <c r="GC32" s="16">
        <f t="shared" si="36"/>
        <v>0</v>
      </c>
      <c r="GD32" s="90"/>
      <c r="GE32" s="90"/>
      <c r="GF32" s="90"/>
      <c r="GG32" s="116"/>
      <c r="GH32" s="16">
        <f t="shared" si="37"/>
        <v>0</v>
      </c>
      <c r="GI32" s="90"/>
      <c r="GJ32" s="90"/>
      <c r="GK32" s="90"/>
      <c r="GL32" s="116"/>
      <c r="GM32" s="16">
        <f t="shared" si="38"/>
        <v>0</v>
      </c>
      <c r="GN32" s="90"/>
      <c r="GO32" s="90"/>
      <c r="GP32" s="90"/>
      <c r="GQ32" s="116"/>
      <c r="GR32" s="16">
        <f t="shared" si="39"/>
        <v>0</v>
      </c>
      <c r="GS32" s="90"/>
      <c r="GT32" s="90"/>
      <c r="GU32" s="90"/>
      <c r="GV32" s="116"/>
      <c r="GW32" s="16">
        <f t="shared" si="40"/>
        <v>0</v>
      </c>
      <c r="GX32" s="90"/>
      <c r="GY32" s="90"/>
      <c r="GZ32" s="90"/>
      <c r="HA32" s="116"/>
      <c r="HB32" s="16">
        <f t="shared" si="41"/>
        <v>0</v>
      </c>
      <c r="HC32" s="90"/>
      <c r="HD32" s="90"/>
      <c r="HE32" s="90"/>
      <c r="HF32" s="116"/>
      <c r="HG32" s="16">
        <f t="shared" si="42"/>
        <v>0</v>
      </c>
      <c r="HH32" s="90"/>
      <c r="HI32" s="90"/>
      <c r="HJ32" s="90"/>
      <c r="HK32" s="116"/>
      <c r="HL32" s="16">
        <f t="shared" si="43"/>
        <v>0</v>
      </c>
      <c r="HM32" s="90"/>
      <c r="HN32" s="90"/>
      <c r="HO32" s="90"/>
      <c r="HP32" s="116"/>
      <c r="HQ32" s="16">
        <f t="shared" si="44"/>
        <v>0</v>
      </c>
      <c r="HR32" s="90"/>
      <c r="HS32" s="90"/>
      <c r="HT32" s="90"/>
      <c r="HU32" s="116"/>
      <c r="HV32" s="16">
        <f t="shared" si="45"/>
        <v>0</v>
      </c>
      <c r="HW32" s="90"/>
      <c r="HX32" s="90"/>
      <c r="HY32" s="90"/>
      <c r="HZ32" s="116"/>
      <c r="IA32" s="16">
        <f t="shared" si="46"/>
        <v>0</v>
      </c>
      <c r="IB32" s="90"/>
      <c r="IC32" s="90"/>
      <c r="ID32" s="90"/>
      <c r="IE32" s="116"/>
      <c r="IF32" s="16">
        <f t="shared" si="47"/>
        <v>0</v>
      </c>
      <c r="IG32" s="90"/>
      <c r="IH32" s="90"/>
      <c r="II32" s="90"/>
      <c r="IJ32" s="116"/>
      <c r="IK32" s="16">
        <f t="shared" si="48"/>
        <v>0</v>
      </c>
      <c r="IL32" s="90"/>
      <c r="IM32" s="90"/>
      <c r="IN32" s="90"/>
      <c r="IO32" s="116"/>
      <c r="IP32" s="16">
        <f t="shared" si="49"/>
        <v>0</v>
      </c>
    </row>
    <row r="33" spans="1:250" x14ac:dyDescent="0.25">
      <c r="A33" s="90"/>
      <c r="B33" s="90"/>
      <c r="C33" s="90"/>
      <c r="D33" s="116"/>
      <c r="E33" s="16">
        <f t="shared" si="1"/>
        <v>0</v>
      </c>
      <c r="F33" s="90"/>
      <c r="G33" s="90"/>
      <c r="H33" s="90"/>
      <c r="I33" s="116"/>
      <c r="J33" s="16">
        <f t="shared" si="2"/>
        <v>0</v>
      </c>
      <c r="K33" s="90"/>
      <c r="L33" s="90">
        <v>25</v>
      </c>
      <c r="M33" s="90"/>
      <c r="N33" s="116"/>
      <c r="O33" s="16">
        <f t="shared" si="3"/>
        <v>0</v>
      </c>
      <c r="P33" s="90"/>
      <c r="Q33" s="90"/>
      <c r="R33" s="90"/>
      <c r="S33" s="116"/>
      <c r="T33" s="16">
        <f t="shared" si="4"/>
        <v>0</v>
      </c>
      <c r="U33" s="90"/>
      <c r="V33" s="90"/>
      <c r="W33" s="90"/>
      <c r="X33" s="116"/>
      <c r="Y33" s="16">
        <f t="shared" si="5"/>
        <v>0</v>
      </c>
      <c r="Z33" s="90"/>
      <c r="AA33" s="90"/>
      <c r="AB33" s="90"/>
      <c r="AC33" s="116"/>
      <c r="AD33" s="16">
        <f t="shared" si="6"/>
        <v>0</v>
      </c>
      <c r="AE33" s="90"/>
      <c r="AF33" s="90"/>
      <c r="AG33" s="90"/>
      <c r="AH33" s="116"/>
      <c r="AI33" s="16">
        <f t="shared" si="7"/>
        <v>0</v>
      </c>
      <c r="AJ33" s="90"/>
      <c r="AK33" s="90"/>
      <c r="AL33" s="90"/>
      <c r="AM33" s="116"/>
      <c r="AN33" s="16">
        <f t="shared" si="8"/>
        <v>0</v>
      </c>
      <c r="AO33" s="90"/>
      <c r="AP33" s="90"/>
      <c r="AQ33" s="90"/>
      <c r="AR33" s="116"/>
      <c r="AS33" s="16">
        <f t="shared" si="9"/>
        <v>0</v>
      </c>
      <c r="AT33" s="90"/>
      <c r="AU33" s="90"/>
      <c r="AV33" s="90"/>
      <c r="AW33" s="116"/>
      <c r="AX33" s="16">
        <f t="shared" si="10"/>
        <v>0</v>
      </c>
      <c r="AY33" s="90"/>
      <c r="AZ33" s="90"/>
      <c r="BA33" s="90"/>
      <c r="BB33" s="116"/>
      <c r="BC33" s="16">
        <f t="shared" si="11"/>
        <v>0</v>
      </c>
      <c r="BD33" s="90"/>
      <c r="BE33" s="90"/>
      <c r="BF33" s="90"/>
      <c r="BG33" s="116"/>
      <c r="BH33" s="16">
        <f t="shared" si="12"/>
        <v>0</v>
      </c>
      <c r="BI33" s="90"/>
      <c r="BJ33" s="90"/>
      <c r="BK33" s="90"/>
      <c r="BL33" s="116"/>
      <c r="BM33" s="16">
        <f t="shared" si="13"/>
        <v>0</v>
      </c>
      <c r="BN33" s="90"/>
      <c r="BO33" s="90"/>
      <c r="BP33" s="90"/>
      <c r="BQ33" s="116"/>
      <c r="BR33" s="16">
        <f t="shared" si="14"/>
        <v>0</v>
      </c>
      <c r="BS33" s="90"/>
      <c r="BT33" s="90"/>
      <c r="BU33" s="90"/>
      <c r="BV33" s="116"/>
      <c r="BW33" s="16">
        <f t="shared" si="15"/>
        <v>0</v>
      </c>
      <c r="BX33" s="90"/>
      <c r="BY33" s="90"/>
      <c r="BZ33" s="90"/>
      <c r="CA33" s="116"/>
      <c r="CB33" s="16">
        <f t="shared" si="16"/>
        <v>0</v>
      </c>
      <c r="CC33" s="90"/>
      <c r="CD33" s="90"/>
      <c r="CE33" s="90"/>
      <c r="CF33" s="116"/>
      <c r="CG33" s="16">
        <f t="shared" si="17"/>
        <v>0</v>
      </c>
      <c r="CH33" s="90"/>
      <c r="CI33" s="90"/>
      <c r="CJ33" s="90"/>
      <c r="CK33" s="116"/>
      <c r="CL33" s="16">
        <f t="shared" si="18"/>
        <v>0</v>
      </c>
      <c r="CM33" s="90"/>
      <c r="CN33" s="90"/>
      <c r="CO33" s="90"/>
      <c r="CP33" s="116"/>
      <c r="CQ33" s="16">
        <f t="shared" si="19"/>
        <v>0</v>
      </c>
      <c r="CR33" s="90"/>
      <c r="CS33" s="90"/>
      <c r="CT33" s="90"/>
      <c r="CU33" s="116"/>
      <c r="CV33" s="16">
        <f t="shared" si="20"/>
        <v>0</v>
      </c>
      <c r="CW33" s="90"/>
      <c r="CX33" s="90"/>
      <c r="CY33" s="90"/>
      <c r="CZ33" s="116"/>
      <c r="DA33" s="16">
        <f t="shared" si="21"/>
        <v>0</v>
      </c>
      <c r="DB33" s="90"/>
      <c r="DC33" s="90"/>
      <c r="DD33" s="90"/>
      <c r="DE33" s="116"/>
      <c r="DF33" s="16">
        <f t="shared" si="22"/>
        <v>0</v>
      </c>
      <c r="DG33" s="90"/>
      <c r="DH33" s="90"/>
      <c r="DI33" s="90"/>
      <c r="DJ33" s="116"/>
      <c r="DK33" s="16">
        <f t="shared" si="23"/>
        <v>0</v>
      </c>
      <c r="DL33" s="90"/>
      <c r="DM33" s="90"/>
      <c r="DN33" s="90"/>
      <c r="DO33" s="116"/>
      <c r="DP33" s="16">
        <f t="shared" si="24"/>
        <v>0</v>
      </c>
      <c r="DQ33" s="90"/>
      <c r="DR33" s="90"/>
      <c r="DS33" s="90"/>
      <c r="DT33" s="116"/>
      <c r="DU33" s="16">
        <f t="shared" si="25"/>
        <v>0</v>
      </c>
      <c r="DV33" s="90"/>
      <c r="DW33" s="90"/>
      <c r="DX33" s="90"/>
      <c r="DY33" s="116"/>
      <c r="DZ33" s="16">
        <f t="shared" si="26"/>
        <v>0</v>
      </c>
      <c r="EA33" s="90"/>
      <c r="EB33" s="90"/>
      <c r="EC33" s="90"/>
      <c r="ED33" s="116"/>
      <c r="EE33" s="16">
        <f t="shared" si="27"/>
        <v>0</v>
      </c>
      <c r="EF33" s="90"/>
      <c r="EG33" s="90"/>
      <c r="EH33" s="90"/>
      <c r="EI33" s="116"/>
      <c r="EJ33" s="16">
        <f t="shared" si="28"/>
        <v>0</v>
      </c>
      <c r="EK33" s="90"/>
      <c r="EL33" s="90"/>
      <c r="EM33" s="90"/>
      <c r="EN33" s="116"/>
      <c r="EO33" s="16">
        <f t="shared" si="29"/>
        <v>0</v>
      </c>
      <c r="EP33" s="90"/>
      <c r="EQ33" s="90"/>
      <c r="ER33" s="90"/>
      <c r="ES33" s="116"/>
      <c r="ET33" s="16">
        <f t="shared" si="30"/>
        <v>0</v>
      </c>
      <c r="EU33" s="90"/>
      <c r="EV33" s="90"/>
      <c r="EW33" s="90"/>
      <c r="EX33" s="116"/>
      <c r="EY33" s="16">
        <f t="shared" si="31"/>
        <v>0</v>
      </c>
      <c r="EZ33" s="90"/>
      <c r="FA33" s="90"/>
      <c r="FB33" s="90"/>
      <c r="FC33" s="116"/>
      <c r="FD33" s="16">
        <f t="shared" si="32"/>
        <v>0</v>
      </c>
      <c r="FE33" s="90"/>
      <c r="FF33" s="90"/>
      <c r="FG33" s="90"/>
      <c r="FH33" s="116"/>
      <c r="FI33" s="16">
        <f t="shared" si="0"/>
        <v>0</v>
      </c>
      <c r="FJ33" s="90"/>
      <c r="FK33" s="90"/>
      <c r="FL33" s="90"/>
      <c r="FM33" s="116"/>
      <c r="FN33" s="16">
        <f t="shared" si="33"/>
        <v>0</v>
      </c>
      <c r="FO33" s="90"/>
      <c r="FP33" s="90"/>
      <c r="FQ33" s="90"/>
      <c r="FR33" s="116"/>
      <c r="FS33" s="16">
        <f t="shared" si="34"/>
        <v>0</v>
      </c>
      <c r="FT33" s="90"/>
      <c r="FU33" s="90"/>
      <c r="FV33" s="90"/>
      <c r="FW33" s="116"/>
      <c r="FX33" s="16">
        <f t="shared" si="35"/>
        <v>0</v>
      </c>
      <c r="FY33" s="90"/>
      <c r="FZ33" s="90"/>
      <c r="GA33" s="90"/>
      <c r="GB33" s="116"/>
      <c r="GC33" s="16">
        <f t="shared" si="36"/>
        <v>0</v>
      </c>
      <c r="GD33" s="90"/>
      <c r="GE33" s="90"/>
      <c r="GF33" s="90"/>
      <c r="GG33" s="116"/>
      <c r="GH33" s="16">
        <f t="shared" si="37"/>
        <v>0</v>
      </c>
      <c r="GI33" s="90"/>
      <c r="GJ33" s="90"/>
      <c r="GK33" s="90"/>
      <c r="GL33" s="116"/>
      <c r="GM33" s="16">
        <f t="shared" si="38"/>
        <v>0</v>
      </c>
      <c r="GN33" s="90"/>
      <c r="GO33" s="90"/>
      <c r="GP33" s="90"/>
      <c r="GQ33" s="116"/>
      <c r="GR33" s="16">
        <f t="shared" si="39"/>
        <v>0</v>
      </c>
      <c r="GS33" s="90"/>
      <c r="GT33" s="90"/>
      <c r="GU33" s="90"/>
      <c r="GV33" s="116"/>
      <c r="GW33" s="16">
        <f t="shared" si="40"/>
        <v>0</v>
      </c>
      <c r="GX33" s="90"/>
      <c r="GY33" s="90"/>
      <c r="GZ33" s="90"/>
      <c r="HA33" s="116"/>
      <c r="HB33" s="16">
        <f t="shared" si="41"/>
        <v>0</v>
      </c>
      <c r="HC33" s="90"/>
      <c r="HD33" s="90"/>
      <c r="HE33" s="90"/>
      <c r="HF33" s="116"/>
      <c r="HG33" s="16">
        <f t="shared" si="42"/>
        <v>0</v>
      </c>
      <c r="HH33" s="90"/>
      <c r="HI33" s="90"/>
      <c r="HJ33" s="90"/>
      <c r="HK33" s="116"/>
      <c r="HL33" s="16">
        <f t="shared" si="43"/>
        <v>0</v>
      </c>
      <c r="HM33" s="90"/>
      <c r="HN33" s="90"/>
      <c r="HO33" s="90"/>
      <c r="HP33" s="116"/>
      <c r="HQ33" s="16">
        <f t="shared" si="44"/>
        <v>0</v>
      </c>
      <c r="HR33" s="90"/>
      <c r="HS33" s="90"/>
      <c r="HT33" s="90"/>
      <c r="HU33" s="116"/>
      <c r="HV33" s="16">
        <f t="shared" si="45"/>
        <v>0</v>
      </c>
      <c r="HW33" s="90"/>
      <c r="HX33" s="90"/>
      <c r="HY33" s="90"/>
      <c r="HZ33" s="116"/>
      <c r="IA33" s="16">
        <f t="shared" si="46"/>
        <v>0</v>
      </c>
      <c r="IB33" s="90"/>
      <c r="IC33" s="90"/>
      <c r="ID33" s="90"/>
      <c r="IE33" s="116"/>
      <c r="IF33" s="16">
        <f t="shared" si="47"/>
        <v>0</v>
      </c>
      <c r="IG33" s="90"/>
      <c r="IH33" s="90"/>
      <c r="II33" s="90"/>
      <c r="IJ33" s="116"/>
      <c r="IK33" s="16">
        <f t="shared" si="48"/>
        <v>0</v>
      </c>
      <c r="IL33" s="90"/>
      <c r="IM33" s="90"/>
      <c r="IN33" s="90"/>
      <c r="IO33" s="116"/>
      <c r="IP33" s="16">
        <f t="shared" si="49"/>
        <v>0</v>
      </c>
    </row>
    <row r="34" spans="1:250" x14ac:dyDescent="0.25">
      <c r="A34" s="90"/>
      <c r="B34" s="90"/>
      <c r="C34" s="90"/>
      <c r="D34" s="116"/>
      <c r="E34" s="16">
        <f t="shared" si="1"/>
        <v>0</v>
      </c>
      <c r="F34" s="90"/>
      <c r="G34" s="90"/>
      <c r="H34" s="90"/>
      <c r="I34" s="116"/>
      <c r="J34" s="16">
        <f t="shared" si="2"/>
        <v>0</v>
      </c>
      <c r="K34" s="90">
        <v>116</v>
      </c>
      <c r="L34" s="90"/>
      <c r="M34" s="90"/>
      <c r="N34" s="116"/>
      <c r="O34" s="16">
        <f t="shared" si="3"/>
        <v>116</v>
      </c>
      <c r="P34" s="90"/>
      <c r="Q34" s="90"/>
      <c r="R34" s="90"/>
      <c r="S34" s="116"/>
      <c r="T34" s="16">
        <f t="shared" si="4"/>
        <v>0</v>
      </c>
      <c r="U34" s="90"/>
      <c r="V34" s="90"/>
      <c r="W34" s="90"/>
      <c r="X34" s="116"/>
      <c r="Y34" s="16">
        <f t="shared" si="5"/>
        <v>0</v>
      </c>
      <c r="Z34" s="90"/>
      <c r="AA34" s="90"/>
      <c r="AB34" s="90"/>
      <c r="AC34" s="116"/>
      <c r="AD34" s="16">
        <f t="shared" si="6"/>
        <v>0</v>
      </c>
      <c r="AE34" s="90"/>
      <c r="AF34" s="90"/>
      <c r="AG34" s="90"/>
      <c r="AH34" s="116"/>
      <c r="AI34" s="16">
        <f t="shared" si="7"/>
        <v>0</v>
      </c>
      <c r="AJ34" s="90"/>
      <c r="AK34" s="90"/>
      <c r="AL34" s="90"/>
      <c r="AM34" s="116"/>
      <c r="AN34" s="16">
        <f t="shared" si="8"/>
        <v>0</v>
      </c>
      <c r="AO34" s="90"/>
      <c r="AP34" s="90"/>
      <c r="AQ34" s="90"/>
      <c r="AR34" s="116"/>
      <c r="AS34" s="16">
        <f t="shared" si="9"/>
        <v>0</v>
      </c>
      <c r="AT34" s="90"/>
      <c r="AU34" s="90"/>
      <c r="AV34" s="90"/>
      <c r="AW34" s="116"/>
      <c r="AX34" s="16">
        <f t="shared" si="10"/>
        <v>0</v>
      </c>
      <c r="AY34" s="90"/>
      <c r="AZ34" s="90"/>
      <c r="BA34" s="90"/>
      <c r="BB34" s="116"/>
      <c r="BC34" s="16">
        <f t="shared" si="11"/>
        <v>0</v>
      </c>
      <c r="BD34" s="90"/>
      <c r="BE34" s="90"/>
      <c r="BF34" s="90"/>
      <c r="BG34" s="116"/>
      <c r="BH34" s="16">
        <f t="shared" si="12"/>
        <v>0</v>
      </c>
      <c r="BI34" s="90"/>
      <c r="BJ34" s="90"/>
      <c r="BK34" s="90"/>
      <c r="BL34" s="116"/>
      <c r="BM34" s="16">
        <f t="shared" si="13"/>
        <v>0</v>
      </c>
      <c r="BN34" s="90"/>
      <c r="BO34" s="90"/>
      <c r="BP34" s="90"/>
      <c r="BQ34" s="116"/>
      <c r="BR34" s="16">
        <f t="shared" si="14"/>
        <v>0</v>
      </c>
      <c r="BS34" s="90"/>
      <c r="BT34" s="90"/>
      <c r="BU34" s="90"/>
      <c r="BV34" s="116"/>
      <c r="BW34" s="16">
        <f t="shared" si="15"/>
        <v>0</v>
      </c>
      <c r="BX34" s="90"/>
      <c r="BY34" s="90"/>
      <c r="BZ34" s="90"/>
      <c r="CA34" s="116"/>
      <c r="CB34" s="16">
        <f t="shared" si="16"/>
        <v>0</v>
      </c>
      <c r="CC34" s="90"/>
      <c r="CD34" s="90"/>
      <c r="CE34" s="90"/>
      <c r="CF34" s="116"/>
      <c r="CG34" s="16">
        <f t="shared" si="17"/>
        <v>0</v>
      </c>
      <c r="CH34" s="90"/>
      <c r="CI34" s="90"/>
      <c r="CJ34" s="90"/>
      <c r="CK34" s="116"/>
      <c r="CL34" s="16">
        <f t="shared" si="18"/>
        <v>0</v>
      </c>
      <c r="CM34" s="90"/>
      <c r="CN34" s="90"/>
      <c r="CO34" s="90"/>
      <c r="CP34" s="116"/>
      <c r="CQ34" s="16">
        <f t="shared" si="19"/>
        <v>0</v>
      </c>
      <c r="CR34" s="90"/>
      <c r="CS34" s="90"/>
      <c r="CT34" s="90"/>
      <c r="CU34" s="116"/>
      <c r="CV34" s="16">
        <f t="shared" si="20"/>
        <v>0</v>
      </c>
      <c r="CW34" s="90"/>
      <c r="CX34" s="90"/>
      <c r="CY34" s="90"/>
      <c r="CZ34" s="116"/>
      <c r="DA34" s="16">
        <f t="shared" si="21"/>
        <v>0</v>
      </c>
      <c r="DB34" s="90"/>
      <c r="DC34" s="90"/>
      <c r="DD34" s="90"/>
      <c r="DE34" s="116"/>
      <c r="DF34" s="16">
        <f t="shared" si="22"/>
        <v>0</v>
      </c>
      <c r="DG34" s="90"/>
      <c r="DH34" s="90"/>
      <c r="DI34" s="90"/>
      <c r="DJ34" s="116"/>
      <c r="DK34" s="16">
        <f t="shared" si="23"/>
        <v>0</v>
      </c>
      <c r="DL34" s="90"/>
      <c r="DM34" s="90"/>
      <c r="DN34" s="90"/>
      <c r="DO34" s="116"/>
      <c r="DP34" s="16">
        <f t="shared" si="24"/>
        <v>0</v>
      </c>
      <c r="DQ34" s="90"/>
      <c r="DR34" s="90"/>
      <c r="DS34" s="90"/>
      <c r="DT34" s="116"/>
      <c r="DU34" s="16">
        <f t="shared" si="25"/>
        <v>0</v>
      </c>
      <c r="DV34" s="90"/>
      <c r="DW34" s="90"/>
      <c r="DX34" s="90"/>
      <c r="DY34" s="116"/>
      <c r="DZ34" s="16">
        <f t="shared" si="26"/>
        <v>0</v>
      </c>
      <c r="EA34" s="90"/>
      <c r="EB34" s="90"/>
      <c r="EC34" s="90"/>
      <c r="ED34" s="116"/>
      <c r="EE34" s="16">
        <f t="shared" si="27"/>
        <v>0</v>
      </c>
      <c r="EF34" s="90"/>
      <c r="EG34" s="90"/>
      <c r="EH34" s="90"/>
      <c r="EI34" s="116"/>
      <c r="EJ34" s="16">
        <f t="shared" si="28"/>
        <v>0</v>
      </c>
      <c r="EK34" s="90"/>
      <c r="EL34" s="90"/>
      <c r="EM34" s="90"/>
      <c r="EN34" s="116"/>
      <c r="EO34" s="16">
        <f t="shared" si="29"/>
        <v>0</v>
      </c>
      <c r="EP34" s="90"/>
      <c r="EQ34" s="90"/>
      <c r="ER34" s="90"/>
      <c r="ES34" s="116"/>
      <c r="ET34" s="16">
        <f t="shared" si="30"/>
        <v>0</v>
      </c>
      <c r="EU34" s="90"/>
      <c r="EV34" s="90"/>
      <c r="EW34" s="90"/>
      <c r="EX34" s="116"/>
      <c r="EY34" s="16">
        <f t="shared" si="31"/>
        <v>0</v>
      </c>
      <c r="EZ34" s="90"/>
      <c r="FA34" s="90"/>
      <c r="FB34" s="90"/>
      <c r="FC34" s="116"/>
      <c r="FD34" s="16">
        <f t="shared" si="32"/>
        <v>0</v>
      </c>
      <c r="FE34" s="90"/>
      <c r="FF34" s="90"/>
      <c r="FG34" s="90"/>
      <c r="FH34" s="116"/>
      <c r="FI34" s="16">
        <f t="shared" si="0"/>
        <v>0</v>
      </c>
      <c r="FJ34" s="90"/>
      <c r="FK34" s="90"/>
      <c r="FL34" s="90"/>
      <c r="FM34" s="116"/>
      <c r="FN34" s="16">
        <f t="shared" si="33"/>
        <v>0</v>
      </c>
      <c r="FO34" s="90"/>
      <c r="FP34" s="90"/>
      <c r="FQ34" s="90"/>
      <c r="FR34" s="116"/>
      <c r="FS34" s="16">
        <f t="shared" si="34"/>
        <v>0</v>
      </c>
      <c r="FT34" s="90"/>
      <c r="FU34" s="90"/>
      <c r="FV34" s="90"/>
      <c r="FW34" s="116"/>
      <c r="FX34" s="16">
        <f t="shared" si="35"/>
        <v>0</v>
      </c>
      <c r="FY34" s="90"/>
      <c r="FZ34" s="90"/>
      <c r="GA34" s="90"/>
      <c r="GB34" s="116"/>
      <c r="GC34" s="16">
        <f t="shared" si="36"/>
        <v>0</v>
      </c>
      <c r="GD34" s="90"/>
      <c r="GE34" s="90"/>
      <c r="GF34" s="90"/>
      <c r="GG34" s="116"/>
      <c r="GH34" s="16">
        <f t="shared" si="37"/>
        <v>0</v>
      </c>
      <c r="GI34" s="90"/>
      <c r="GJ34" s="90"/>
      <c r="GK34" s="90"/>
      <c r="GL34" s="116"/>
      <c r="GM34" s="16">
        <f t="shared" si="38"/>
        <v>0</v>
      </c>
      <c r="GN34" s="90"/>
      <c r="GO34" s="90"/>
      <c r="GP34" s="90"/>
      <c r="GQ34" s="116"/>
      <c r="GR34" s="16">
        <f t="shared" si="39"/>
        <v>0</v>
      </c>
      <c r="GS34" s="90"/>
      <c r="GT34" s="90"/>
      <c r="GU34" s="90"/>
      <c r="GV34" s="116"/>
      <c r="GW34" s="16">
        <f t="shared" si="40"/>
        <v>0</v>
      </c>
      <c r="GX34" s="90"/>
      <c r="GY34" s="90"/>
      <c r="GZ34" s="90"/>
      <c r="HA34" s="116"/>
      <c r="HB34" s="16">
        <f t="shared" si="41"/>
        <v>0</v>
      </c>
      <c r="HC34" s="90"/>
      <c r="HD34" s="90"/>
      <c r="HE34" s="90"/>
      <c r="HF34" s="116"/>
      <c r="HG34" s="16">
        <f t="shared" si="42"/>
        <v>0</v>
      </c>
      <c r="HH34" s="90"/>
      <c r="HI34" s="90"/>
      <c r="HJ34" s="90"/>
      <c r="HK34" s="116"/>
      <c r="HL34" s="16">
        <f t="shared" si="43"/>
        <v>0</v>
      </c>
      <c r="HM34" s="90"/>
      <c r="HN34" s="90"/>
      <c r="HO34" s="90"/>
      <c r="HP34" s="116"/>
      <c r="HQ34" s="16">
        <f t="shared" si="44"/>
        <v>0</v>
      </c>
      <c r="HR34" s="90"/>
      <c r="HS34" s="90"/>
      <c r="HT34" s="90"/>
      <c r="HU34" s="116"/>
      <c r="HV34" s="16">
        <f t="shared" si="45"/>
        <v>0</v>
      </c>
      <c r="HW34" s="90"/>
      <c r="HX34" s="90"/>
      <c r="HY34" s="90"/>
      <c r="HZ34" s="116"/>
      <c r="IA34" s="16">
        <f t="shared" si="46"/>
        <v>0</v>
      </c>
      <c r="IB34" s="90"/>
      <c r="IC34" s="90"/>
      <c r="ID34" s="90"/>
      <c r="IE34" s="116"/>
      <c r="IF34" s="16">
        <f t="shared" si="47"/>
        <v>0</v>
      </c>
      <c r="IG34" s="90"/>
      <c r="IH34" s="90"/>
      <c r="II34" s="90"/>
      <c r="IJ34" s="116"/>
      <c r="IK34" s="16">
        <f t="shared" si="48"/>
        <v>0</v>
      </c>
      <c r="IL34" s="90"/>
      <c r="IM34" s="90"/>
      <c r="IN34" s="90"/>
      <c r="IO34" s="116"/>
      <c r="IP34" s="16">
        <f t="shared" si="49"/>
        <v>0</v>
      </c>
    </row>
    <row r="35" spans="1:250" x14ac:dyDescent="0.25">
      <c r="A35" s="90"/>
      <c r="B35" s="90"/>
      <c r="C35" s="90"/>
      <c r="D35" s="116"/>
      <c r="E35" s="16">
        <f t="shared" si="1"/>
        <v>0</v>
      </c>
      <c r="F35" s="90"/>
      <c r="G35" s="90"/>
      <c r="H35" s="90"/>
      <c r="I35" s="116"/>
      <c r="J35" s="16">
        <f t="shared" si="2"/>
        <v>0</v>
      </c>
      <c r="K35" s="90"/>
      <c r="L35" s="90">
        <v>25</v>
      </c>
      <c r="M35" s="90"/>
      <c r="N35" s="116"/>
      <c r="O35" s="16">
        <f t="shared" si="3"/>
        <v>0</v>
      </c>
      <c r="P35" s="90"/>
      <c r="Q35" s="90"/>
      <c r="R35" s="90"/>
      <c r="S35" s="116"/>
      <c r="T35" s="16">
        <f t="shared" si="4"/>
        <v>0</v>
      </c>
      <c r="U35" s="90"/>
      <c r="V35" s="90"/>
      <c r="W35" s="90"/>
      <c r="X35" s="116"/>
      <c r="Y35" s="16">
        <f t="shared" si="5"/>
        <v>0</v>
      </c>
      <c r="Z35" s="90"/>
      <c r="AA35" s="90"/>
      <c r="AB35" s="90"/>
      <c r="AC35" s="116"/>
      <c r="AD35" s="16">
        <f t="shared" si="6"/>
        <v>0</v>
      </c>
      <c r="AE35" s="90"/>
      <c r="AF35" s="90"/>
      <c r="AG35" s="90"/>
      <c r="AH35" s="116"/>
      <c r="AI35" s="16">
        <f t="shared" si="7"/>
        <v>0</v>
      </c>
      <c r="AJ35" s="90"/>
      <c r="AK35" s="90"/>
      <c r="AL35" s="90"/>
      <c r="AM35" s="116"/>
      <c r="AN35" s="16">
        <f t="shared" si="8"/>
        <v>0</v>
      </c>
      <c r="AO35" s="90"/>
      <c r="AP35" s="90"/>
      <c r="AQ35" s="90"/>
      <c r="AR35" s="116"/>
      <c r="AS35" s="16">
        <f t="shared" si="9"/>
        <v>0</v>
      </c>
      <c r="AT35" s="90"/>
      <c r="AU35" s="90"/>
      <c r="AV35" s="90"/>
      <c r="AW35" s="116"/>
      <c r="AX35" s="16">
        <f t="shared" si="10"/>
        <v>0</v>
      </c>
      <c r="AY35" s="90"/>
      <c r="AZ35" s="90"/>
      <c r="BA35" s="90"/>
      <c r="BB35" s="116"/>
      <c r="BC35" s="16">
        <f t="shared" si="11"/>
        <v>0</v>
      </c>
      <c r="BD35" s="90"/>
      <c r="BE35" s="90"/>
      <c r="BF35" s="90"/>
      <c r="BG35" s="116"/>
      <c r="BH35" s="16">
        <f t="shared" si="12"/>
        <v>0</v>
      </c>
      <c r="BI35" s="90"/>
      <c r="BJ35" s="90"/>
      <c r="BK35" s="90"/>
      <c r="BL35" s="116"/>
      <c r="BM35" s="16">
        <f t="shared" si="13"/>
        <v>0</v>
      </c>
      <c r="BN35" s="90"/>
      <c r="BO35" s="90"/>
      <c r="BP35" s="90"/>
      <c r="BQ35" s="116"/>
      <c r="BR35" s="16">
        <f t="shared" si="14"/>
        <v>0</v>
      </c>
      <c r="BS35" s="90"/>
      <c r="BT35" s="90"/>
      <c r="BU35" s="90"/>
      <c r="BV35" s="116"/>
      <c r="BW35" s="16">
        <f t="shared" si="15"/>
        <v>0</v>
      </c>
      <c r="BX35" s="90"/>
      <c r="BY35" s="90"/>
      <c r="BZ35" s="90"/>
      <c r="CA35" s="116"/>
      <c r="CB35" s="16">
        <f t="shared" si="16"/>
        <v>0</v>
      </c>
      <c r="CC35" s="90"/>
      <c r="CD35" s="90"/>
      <c r="CE35" s="90"/>
      <c r="CF35" s="116"/>
      <c r="CG35" s="16">
        <f t="shared" si="17"/>
        <v>0</v>
      </c>
      <c r="CH35" s="90"/>
      <c r="CI35" s="90"/>
      <c r="CJ35" s="90"/>
      <c r="CK35" s="116"/>
      <c r="CL35" s="16">
        <f t="shared" si="18"/>
        <v>0</v>
      </c>
      <c r="CM35" s="90"/>
      <c r="CN35" s="90"/>
      <c r="CO35" s="90"/>
      <c r="CP35" s="116"/>
      <c r="CQ35" s="16">
        <f t="shared" si="19"/>
        <v>0</v>
      </c>
      <c r="CR35" s="90"/>
      <c r="CS35" s="90"/>
      <c r="CT35" s="90"/>
      <c r="CU35" s="116"/>
      <c r="CV35" s="16">
        <f t="shared" si="20"/>
        <v>0</v>
      </c>
      <c r="CW35" s="90"/>
      <c r="CX35" s="90"/>
      <c r="CY35" s="90"/>
      <c r="CZ35" s="116"/>
      <c r="DA35" s="16">
        <f t="shared" si="21"/>
        <v>0</v>
      </c>
      <c r="DB35" s="90"/>
      <c r="DC35" s="90"/>
      <c r="DD35" s="90"/>
      <c r="DE35" s="116"/>
      <c r="DF35" s="16">
        <f t="shared" si="22"/>
        <v>0</v>
      </c>
      <c r="DG35" s="90"/>
      <c r="DH35" s="90"/>
      <c r="DI35" s="90"/>
      <c r="DJ35" s="116"/>
      <c r="DK35" s="16">
        <f t="shared" si="23"/>
        <v>0</v>
      </c>
      <c r="DL35" s="90"/>
      <c r="DM35" s="90"/>
      <c r="DN35" s="90"/>
      <c r="DO35" s="116"/>
      <c r="DP35" s="16">
        <f t="shared" si="24"/>
        <v>0</v>
      </c>
      <c r="DQ35" s="90"/>
      <c r="DR35" s="90"/>
      <c r="DS35" s="90"/>
      <c r="DT35" s="116"/>
      <c r="DU35" s="16">
        <f t="shared" si="25"/>
        <v>0</v>
      </c>
      <c r="DV35" s="90"/>
      <c r="DW35" s="90"/>
      <c r="DX35" s="90"/>
      <c r="DY35" s="116"/>
      <c r="DZ35" s="16">
        <f t="shared" si="26"/>
        <v>0</v>
      </c>
      <c r="EA35" s="90"/>
      <c r="EB35" s="90"/>
      <c r="EC35" s="90"/>
      <c r="ED35" s="116"/>
      <c r="EE35" s="16">
        <f t="shared" si="27"/>
        <v>0</v>
      </c>
      <c r="EF35" s="90"/>
      <c r="EG35" s="90"/>
      <c r="EH35" s="90"/>
      <c r="EI35" s="116"/>
      <c r="EJ35" s="16">
        <f t="shared" si="28"/>
        <v>0</v>
      </c>
      <c r="EK35" s="90"/>
      <c r="EL35" s="90"/>
      <c r="EM35" s="90"/>
      <c r="EN35" s="116"/>
      <c r="EO35" s="16">
        <f t="shared" si="29"/>
        <v>0</v>
      </c>
      <c r="EP35" s="90"/>
      <c r="EQ35" s="90"/>
      <c r="ER35" s="90"/>
      <c r="ES35" s="116"/>
      <c r="ET35" s="16">
        <f t="shared" si="30"/>
        <v>0</v>
      </c>
      <c r="EU35" s="90"/>
      <c r="EV35" s="90"/>
      <c r="EW35" s="90"/>
      <c r="EX35" s="116"/>
      <c r="EY35" s="16">
        <f t="shared" si="31"/>
        <v>0</v>
      </c>
      <c r="EZ35" s="90"/>
      <c r="FA35" s="90"/>
      <c r="FB35" s="90"/>
      <c r="FC35" s="116"/>
      <c r="FD35" s="16">
        <f t="shared" si="32"/>
        <v>0</v>
      </c>
      <c r="FE35" s="90"/>
      <c r="FF35" s="90"/>
      <c r="FG35" s="90"/>
      <c r="FH35" s="116"/>
      <c r="FI35" s="16">
        <f t="shared" si="0"/>
        <v>0</v>
      </c>
      <c r="FJ35" s="90"/>
      <c r="FK35" s="90"/>
      <c r="FL35" s="90"/>
      <c r="FM35" s="116"/>
      <c r="FN35" s="16">
        <f t="shared" si="33"/>
        <v>0</v>
      </c>
      <c r="FO35" s="90"/>
      <c r="FP35" s="90"/>
      <c r="FQ35" s="90"/>
      <c r="FR35" s="116"/>
      <c r="FS35" s="16">
        <f t="shared" si="34"/>
        <v>0</v>
      </c>
      <c r="FT35" s="90"/>
      <c r="FU35" s="90"/>
      <c r="FV35" s="90"/>
      <c r="FW35" s="116"/>
      <c r="FX35" s="16">
        <f t="shared" si="35"/>
        <v>0</v>
      </c>
      <c r="FY35" s="90"/>
      <c r="FZ35" s="90"/>
      <c r="GA35" s="90"/>
      <c r="GB35" s="116"/>
      <c r="GC35" s="16">
        <f t="shared" si="36"/>
        <v>0</v>
      </c>
      <c r="GD35" s="90"/>
      <c r="GE35" s="90"/>
      <c r="GF35" s="90"/>
      <c r="GG35" s="116"/>
      <c r="GH35" s="16">
        <f t="shared" si="37"/>
        <v>0</v>
      </c>
      <c r="GI35" s="90"/>
      <c r="GJ35" s="90"/>
      <c r="GK35" s="90"/>
      <c r="GL35" s="116"/>
      <c r="GM35" s="16">
        <f t="shared" si="38"/>
        <v>0</v>
      </c>
      <c r="GN35" s="90"/>
      <c r="GO35" s="90"/>
      <c r="GP35" s="90"/>
      <c r="GQ35" s="116"/>
      <c r="GR35" s="16">
        <f t="shared" si="39"/>
        <v>0</v>
      </c>
      <c r="GS35" s="90"/>
      <c r="GT35" s="90"/>
      <c r="GU35" s="90"/>
      <c r="GV35" s="116"/>
      <c r="GW35" s="16">
        <f t="shared" si="40"/>
        <v>0</v>
      </c>
      <c r="GX35" s="90"/>
      <c r="GY35" s="90"/>
      <c r="GZ35" s="90"/>
      <c r="HA35" s="116"/>
      <c r="HB35" s="16">
        <f t="shared" si="41"/>
        <v>0</v>
      </c>
      <c r="HC35" s="90"/>
      <c r="HD35" s="90"/>
      <c r="HE35" s="90"/>
      <c r="HF35" s="116"/>
      <c r="HG35" s="16">
        <f t="shared" si="42"/>
        <v>0</v>
      </c>
      <c r="HH35" s="90"/>
      <c r="HI35" s="90"/>
      <c r="HJ35" s="90"/>
      <c r="HK35" s="116"/>
      <c r="HL35" s="16">
        <f t="shared" si="43"/>
        <v>0</v>
      </c>
      <c r="HM35" s="90"/>
      <c r="HN35" s="90"/>
      <c r="HO35" s="90"/>
      <c r="HP35" s="116"/>
      <c r="HQ35" s="16">
        <f t="shared" si="44"/>
        <v>0</v>
      </c>
      <c r="HR35" s="90"/>
      <c r="HS35" s="90"/>
      <c r="HT35" s="90"/>
      <c r="HU35" s="116"/>
      <c r="HV35" s="16">
        <f t="shared" si="45"/>
        <v>0</v>
      </c>
      <c r="HW35" s="90"/>
      <c r="HX35" s="90"/>
      <c r="HY35" s="90"/>
      <c r="HZ35" s="116"/>
      <c r="IA35" s="16">
        <f t="shared" si="46"/>
        <v>0</v>
      </c>
      <c r="IB35" s="90"/>
      <c r="IC35" s="90"/>
      <c r="ID35" s="90"/>
      <c r="IE35" s="116"/>
      <c r="IF35" s="16">
        <f t="shared" si="47"/>
        <v>0</v>
      </c>
      <c r="IG35" s="90"/>
      <c r="IH35" s="90"/>
      <c r="II35" s="90"/>
      <c r="IJ35" s="116"/>
      <c r="IK35" s="16">
        <f t="shared" si="48"/>
        <v>0</v>
      </c>
      <c r="IL35" s="90"/>
      <c r="IM35" s="90"/>
      <c r="IN35" s="90"/>
      <c r="IO35" s="116"/>
      <c r="IP35" s="16">
        <f t="shared" si="49"/>
        <v>0</v>
      </c>
    </row>
    <row r="36" spans="1:250" x14ac:dyDescent="0.25">
      <c r="A36" s="90"/>
      <c r="B36" s="90"/>
      <c r="C36" s="90"/>
      <c r="D36" s="116"/>
      <c r="E36" s="16">
        <f t="shared" si="1"/>
        <v>0</v>
      </c>
      <c r="F36" s="90"/>
      <c r="G36" s="90"/>
      <c r="H36" s="90"/>
      <c r="I36" s="116"/>
      <c r="J36" s="16">
        <f t="shared" si="2"/>
        <v>0</v>
      </c>
      <c r="K36" s="90">
        <v>107</v>
      </c>
      <c r="L36" s="90"/>
      <c r="M36" s="90"/>
      <c r="N36" s="116"/>
      <c r="O36" s="16">
        <f t="shared" si="3"/>
        <v>107</v>
      </c>
      <c r="P36" s="90"/>
      <c r="Q36" s="90"/>
      <c r="R36" s="90"/>
      <c r="S36" s="116"/>
      <c r="T36" s="16">
        <f t="shared" si="4"/>
        <v>0</v>
      </c>
      <c r="U36" s="90"/>
      <c r="V36" s="90"/>
      <c r="W36" s="90"/>
      <c r="X36" s="116"/>
      <c r="Y36" s="16">
        <f t="shared" si="5"/>
        <v>0</v>
      </c>
      <c r="Z36" s="90"/>
      <c r="AA36" s="90"/>
      <c r="AB36" s="90"/>
      <c r="AC36" s="116"/>
      <c r="AD36" s="16">
        <f t="shared" si="6"/>
        <v>0</v>
      </c>
      <c r="AE36" s="90"/>
      <c r="AF36" s="90"/>
      <c r="AG36" s="90"/>
      <c r="AH36" s="116"/>
      <c r="AI36" s="16">
        <f t="shared" si="7"/>
        <v>0</v>
      </c>
      <c r="AJ36" s="90"/>
      <c r="AK36" s="90"/>
      <c r="AL36" s="90"/>
      <c r="AM36" s="116"/>
      <c r="AN36" s="16">
        <f t="shared" si="8"/>
        <v>0</v>
      </c>
      <c r="AO36" s="90"/>
      <c r="AP36" s="90"/>
      <c r="AQ36" s="90"/>
      <c r="AR36" s="116"/>
      <c r="AS36" s="16">
        <f t="shared" si="9"/>
        <v>0</v>
      </c>
      <c r="AT36" s="90"/>
      <c r="AU36" s="90"/>
      <c r="AV36" s="90"/>
      <c r="AW36" s="116"/>
      <c r="AX36" s="16">
        <f t="shared" si="10"/>
        <v>0</v>
      </c>
      <c r="AY36" s="90"/>
      <c r="AZ36" s="90"/>
      <c r="BA36" s="90"/>
      <c r="BB36" s="116"/>
      <c r="BC36" s="16">
        <f t="shared" si="11"/>
        <v>0</v>
      </c>
      <c r="BD36" s="90"/>
      <c r="BE36" s="90"/>
      <c r="BF36" s="90"/>
      <c r="BG36" s="116"/>
      <c r="BH36" s="16">
        <f t="shared" si="12"/>
        <v>0</v>
      </c>
      <c r="BI36" s="90"/>
      <c r="BJ36" s="90"/>
      <c r="BK36" s="90"/>
      <c r="BL36" s="116"/>
      <c r="BM36" s="16">
        <f t="shared" si="13"/>
        <v>0</v>
      </c>
      <c r="BN36" s="90"/>
      <c r="BO36" s="90"/>
      <c r="BP36" s="90"/>
      <c r="BQ36" s="116"/>
      <c r="BR36" s="16">
        <f t="shared" si="14"/>
        <v>0</v>
      </c>
      <c r="BS36" s="90"/>
      <c r="BT36" s="90"/>
      <c r="BU36" s="90"/>
      <c r="BV36" s="116"/>
      <c r="BW36" s="16">
        <f t="shared" si="15"/>
        <v>0</v>
      </c>
      <c r="BX36" s="90"/>
      <c r="BY36" s="90"/>
      <c r="BZ36" s="90"/>
      <c r="CA36" s="116"/>
      <c r="CB36" s="16">
        <f t="shared" si="16"/>
        <v>0</v>
      </c>
      <c r="CC36" s="90"/>
      <c r="CD36" s="90"/>
      <c r="CE36" s="90"/>
      <c r="CF36" s="116"/>
      <c r="CG36" s="16">
        <f t="shared" si="17"/>
        <v>0</v>
      </c>
      <c r="CH36" s="90"/>
      <c r="CI36" s="90"/>
      <c r="CJ36" s="90"/>
      <c r="CK36" s="116"/>
      <c r="CL36" s="16">
        <f t="shared" si="18"/>
        <v>0</v>
      </c>
      <c r="CM36" s="90"/>
      <c r="CN36" s="90"/>
      <c r="CO36" s="90"/>
      <c r="CP36" s="116"/>
      <c r="CQ36" s="16">
        <f t="shared" si="19"/>
        <v>0</v>
      </c>
      <c r="CR36" s="90"/>
      <c r="CS36" s="90"/>
      <c r="CT36" s="90"/>
      <c r="CU36" s="116"/>
      <c r="CV36" s="16">
        <f t="shared" si="20"/>
        <v>0</v>
      </c>
      <c r="CW36" s="90"/>
      <c r="CX36" s="90"/>
      <c r="CY36" s="90"/>
      <c r="CZ36" s="116"/>
      <c r="DA36" s="16">
        <f t="shared" si="21"/>
        <v>0</v>
      </c>
      <c r="DB36" s="90"/>
      <c r="DC36" s="90"/>
      <c r="DD36" s="90"/>
      <c r="DE36" s="116"/>
      <c r="DF36" s="16">
        <f t="shared" si="22"/>
        <v>0</v>
      </c>
      <c r="DG36" s="90"/>
      <c r="DH36" s="90"/>
      <c r="DI36" s="90"/>
      <c r="DJ36" s="116"/>
      <c r="DK36" s="16">
        <f t="shared" si="23"/>
        <v>0</v>
      </c>
      <c r="DL36" s="90"/>
      <c r="DM36" s="90"/>
      <c r="DN36" s="90"/>
      <c r="DO36" s="116"/>
      <c r="DP36" s="16">
        <f t="shared" si="24"/>
        <v>0</v>
      </c>
      <c r="DQ36" s="90"/>
      <c r="DR36" s="90"/>
      <c r="DS36" s="90"/>
      <c r="DT36" s="116"/>
      <c r="DU36" s="16">
        <f t="shared" si="25"/>
        <v>0</v>
      </c>
      <c r="DV36" s="90"/>
      <c r="DW36" s="90"/>
      <c r="DX36" s="90"/>
      <c r="DY36" s="116"/>
      <c r="DZ36" s="16">
        <f t="shared" si="26"/>
        <v>0</v>
      </c>
      <c r="EA36" s="90"/>
      <c r="EB36" s="90"/>
      <c r="EC36" s="90"/>
      <c r="ED36" s="116"/>
      <c r="EE36" s="16">
        <f t="shared" si="27"/>
        <v>0</v>
      </c>
      <c r="EF36" s="90"/>
      <c r="EG36" s="90"/>
      <c r="EH36" s="90"/>
      <c r="EI36" s="116"/>
      <c r="EJ36" s="16">
        <f t="shared" si="28"/>
        <v>0</v>
      </c>
      <c r="EK36" s="90"/>
      <c r="EL36" s="90"/>
      <c r="EM36" s="90"/>
      <c r="EN36" s="116"/>
      <c r="EO36" s="16">
        <f t="shared" si="29"/>
        <v>0</v>
      </c>
      <c r="EP36" s="90"/>
      <c r="EQ36" s="90"/>
      <c r="ER36" s="90"/>
      <c r="ES36" s="116"/>
      <c r="ET36" s="16">
        <f t="shared" si="30"/>
        <v>0</v>
      </c>
      <c r="EU36" s="90"/>
      <c r="EV36" s="90"/>
      <c r="EW36" s="90"/>
      <c r="EX36" s="116"/>
      <c r="EY36" s="16">
        <f t="shared" si="31"/>
        <v>0</v>
      </c>
      <c r="EZ36" s="90"/>
      <c r="FA36" s="90"/>
      <c r="FB36" s="90"/>
      <c r="FC36" s="116"/>
      <c r="FD36" s="16">
        <f t="shared" si="32"/>
        <v>0</v>
      </c>
      <c r="FE36" s="90"/>
      <c r="FF36" s="90"/>
      <c r="FG36" s="90"/>
      <c r="FH36" s="116"/>
      <c r="FI36" s="16">
        <f t="shared" si="0"/>
        <v>0</v>
      </c>
      <c r="FJ36" s="90"/>
      <c r="FK36" s="90"/>
      <c r="FL36" s="90"/>
      <c r="FM36" s="116"/>
      <c r="FN36" s="16">
        <f t="shared" si="33"/>
        <v>0</v>
      </c>
      <c r="FO36" s="90"/>
      <c r="FP36" s="90"/>
      <c r="FQ36" s="90"/>
      <c r="FR36" s="116"/>
      <c r="FS36" s="16">
        <f t="shared" si="34"/>
        <v>0</v>
      </c>
      <c r="FT36" s="90"/>
      <c r="FU36" s="90"/>
      <c r="FV36" s="90"/>
      <c r="FW36" s="116"/>
      <c r="FX36" s="16">
        <f t="shared" si="35"/>
        <v>0</v>
      </c>
      <c r="FY36" s="90"/>
      <c r="FZ36" s="90"/>
      <c r="GA36" s="90"/>
      <c r="GB36" s="116"/>
      <c r="GC36" s="16">
        <f t="shared" si="36"/>
        <v>0</v>
      </c>
      <c r="GD36" s="90"/>
      <c r="GE36" s="90"/>
      <c r="GF36" s="90"/>
      <c r="GG36" s="116"/>
      <c r="GH36" s="16">
        <f t="shared" si="37"/>
        <v>0</v>
      </c>
      <c r="GI36" s="90"/>
      <c r="GJ36" s="90"/>
      <c r="GK36" s="90"/>
      <c r="GL36" s="116"/>
      <c r="GM36" s="16">
        <f t="shared" si="38"/>
        <v>0</v>
      </c>
      <c r="GN36" s="90"/>
      <c r="GO36" s="90"/>
      <c r="GP36" s="90"/>
      <c r="GQ36" s="116"/>
      <c r="GR36" s="16">
        <f t="shared" si="39"/>
        <v>0</v>
      </c>
      <c r="GS36" s="90"/>
      <c r="GT36" s="90"/>
      <c r="GU36" s="90"/>
      <c r="GV36" s="116"/>
      <c r="GW36" s="16">
        <f t="shared" si="40"/>
        <v>0</v>
      </c>
      <c r="GX36" s="90"/>
      <c r="GY36" s="90"/>
      <c r="GZ36" s="90"/>
      <c r="HA36" s="116"/>
      <c r="HB36" s="16">
        <f t="shared" si="41"/>
        <v>0</v>
      </c>
      <c r="HC36" s="90"/>
      <c r="HD36" s="90"/>
      <c r="HE36" s="90"/>
      <c r="HF36" s="116"/>
      <c r="HG36" s="16">
        <f t="shared" si="42"/>
        <v>0</v>
      </c>
      <c r="HH36" s="90"/>
      <c r="HI36" s="90"/>
      <c r="HJ36" s="90"/>
      <c r="HK36" s="116"/>
      <c r="HL36" s="16">
        <f t="shared" si="43"/>
        <v>0</v>
      </c>
      <c r="HM36" s="90"/>
      <c r="HN36" s="90"/>
      <c r="HO36" s="90"/>
      <c r="HP36" s="116"/>
      <c r="HQ36" s="16">
        <f t="shared" si="44"/>
        <v>0</v>
      </c>
      <c r="HR36" s="90"/>
      <c r="HS36" s="90"/>
      <c r="HT36" s="90"/>
      <c r="HU36" s="116"/>
      <c r="HV36" s="16">
        <f t="shared" si="45"/>
        <v>0</v>
      </c>
      <c r="HW36" s="90"/>
      <c r="HX36" s="90"/>
      <c r="HY36" s="90"/>
      <c r="HZ36" s="116"/>
      <c r="IA36" s="16">
        <f t="shared" si="46"/>
        <v>0</v>
      </c>
      <c r="IB36" s="90"/>
      <c r="IC36" s="90"/>
      <c r="ID36" s="90"/>
      <c r="IE36" s="116"/>
      <c r="IF36" s="16">
        <f t="shared" si="47"/>
        <v>0</v>
      </c>
      <c r="IG36" s="90"/>
      <c r="IH36" s="90"/>
      <c r="II36" s="90"/>
      <c r="IJ36" s="116"/>
      <c r="IK36" s="16">
        <f t="shared" si="48"/>
        <v>0</v>
      </c>
      <c r="IL36" s="90"/>
      <c r="IM36" s="90"/>
      <c r="IN36" s="90"/>
      <c r="IO36" s="116"/>
      <c r="IP36" s="16">
        <f t="shared" si="49"/>
        <v>0</v>
      </c>
    </row>
    <row r="37" spans="1:250" x14ac:dyDescent="0.25">
      <c r="A37" s="90"/>
      <c r="B37" s="90"/>
      <c r="C37" s="90"/>
      <c r="D37" s="116"/>
      <c r="E37" s="16">
        <f t="shared" si="1"/>
        <v>0</v>
      </c>
      <c r="F37" s="90"/>
      <c r="G37" s="90"/>
      <c r="H37" s="90"/>
      <c r="I37" s="116"/>
      <c r="J37" s="16">
        <f t="shared" si="2"/>
        <v>0</v>
      </c>
      <c r="K37" s="90"/>
      <c r="L37" s="90"/>
      <c r="M37" s="90"/>
      <c r="N37" s="116"/>
      <c r="O37" s="16">
        <f t="shared" si="3"/>
        <v>0</v>
      </c>
      <c r="P37" s="90"/>
      <c r="Q37" s="90"/>
      <c r="R37" s="90"/>
      <c r="S37" s="116"/>
      <c r="T37" s="16">
        <f t="shared" si="4"/>
        <v>0</v>
      </c>
      <c r="U37" s="90"/>
      <c r="V37" s="90"/>
      <c r="W37" s="90"/>
      <c r="X37" s="116"/>
      <c r="Y37" s="16">
        <f t="shared" si="5"/>
        <v>0</v>
      </c>
      <c r="Z37" s="90"/>
      <c r="AA37" s="90"/>
      <c r="AB37" s="90"/>
      <c r="AC37" s="116"/>
      <c r="AD37" s="16">
        <f t="shared" si="6"/>
        <v>0</v>
      </c>
      <c r="AE37" s="90"/>
      <c r="AF37" s="90"/>
      <c r="AG37" s="90"/>
      <c r="AH37" s="116"/>
      <c r="AI37" s="16">
        <f t="shared" si="7"/>
        <v>0</v>
      </c>
      <c r="AJ37" s="90"/>
      <c r="AK37" s="90"/>
      <c r="AL37" s="90"/>
      <c r="AM37" s="116"/>
      <c r="AN37" s="16">
        <f t="shared" si="8"/>
        <v>0</v>
      </c>
      <c r="AO37" s="90"/>
      <c r="AP37" s="90"/>
      <c r="AQ37" s="90"/>
      <c r="AR37" s="116"/>
      <c r="AS37" s="16">
        <f t="shared" si="9"/>
        <v>0</v>
      </c>
      <c r="AT37" s="90"/>
      <c r="AU37" s="90"/>
      <c r="AV37" s="90"/>
      <c r="AW37" s="116"/>
      <c r="AX37" s="16">
        <f t="shared" si="10"/>
        <v>0</v>
      </c>
      <c r="AY37" s="90"/>
      <c r="AZ37" s="90"/>
      <c r="BA37" s="90"/>
      <c r="BB37" s="116"/>
      <c r="BC37" s="16">
        <f t="shared" si="11"/>
        <v>0</v>
      </c>
      <c r="BD37" s="90"/>
      <c r="BE37" s="90"/>
      <c r="BF37" s="90"/>
      <c r="BG37" s="116"/>
      <c r="BH37" s="16">
        <f t="shared" si="12"/>
        <v>0</v>
      </c>
      <c r="BI37" s="90"/>
      <c r="BJ37" s="90"/>
      <c r="BK37" s="90"/>
      <c r="BL37" s="116"/>
      <c r="BM37" s="16">
        <f t="shared" si="13"/>
        <v>0</v>
      </c>
      <c r="BN37" s="90"/>
      <c r="BO37" s="90"/>
      <c r="BP37" s="90"/>
      <c r="BQ37" s="116"/>
      <c r="BR37" s="16">
        <f t="shared" si="14"/>
        <v>0</v>
      </c>
      <c r="BS37" s="90"/>
      <c r="BT37" s="90"/>
      <c r="BU37" s="90"/>
      <c r="BV37" s="116"/>
      <c r="BW37" s="16">
        <f t="shared" si="15"/>
        <v>0</v>
      </c>
      <c r="BX37" s="90"/>
      <c r="BY37" s="90"/>
      <c r="BZ37" s="90"/>
      <c r="CA37" s="116"/>
      <c r="CB37" s="16">
        <f t="shared" si="16"/>
        <v>0</v>
      </c>
      <c r="CC37" s="90"/>
      <c r="CD37" s="90"/>
      <c r="CE37" s="90"/>
      <c r="CF37" s="116"/>
      <c r="CG37" s="16">
        <f t="shared" si="17"/>
        <v>0</v>
      </c>
      <c r="CH37" s="90"/>
      <c r="CI37" s="90"/>
      <c r="CJ37" s="90"/>
      <c r="CK37" s="116"/>
      <c r="CL37" s="16">
        <f t="shared" si="18"/>
        <v>0</v>
      </c>
      <c r="CM37" s="90"/>
      <c r="CN37" s="90"/>
      <c r="CO37" s="90"/>
      <c r="CP37" s="116"/>
      <c r="CQ37" s="16">
        <f t="shared" si="19"/>
        <v>0</v>
      </c>
      <c r="CR37" s="90"/>
      <c r="CS37" s="90"/>
      <c r="CT37" s="90"/>
      <c r="CU37" s="116"/>
      <c r="CV37" s="16">
        <f t="shared" si="20"/>
        <v>0</v>
      </c>
      <c r="CW37" s="90"/>
      <c r="CX37" s="90"/>
      <c r="CY37" s="90"/>
      <c r="CZ37" s="116"/>
      <c r="DA37" s="16">
        <f t="shared" si="21"/>
        <v>0</v>
      </c>
      <c r="DB37" s="90"/>
      <c r="DC37" s="90"/>
      <c r="DD37" s="90"/>
      <c r="DE37" s="116"/>
      <c r="DF37" s="16">
        <f t="shared" si="22"/>
        <v>0</v>
      </c>
      <c r="DG37" s="90"/>
      <c r="DH37" s="90"/>
      <c r="DI37" s="90"/>
      <c r="DJ37" s="116"/>
      <c r="DK37" s="16">
        <f t="shared" si="23"/>
        <v>0</v>
      </c>
      <c r="DL37" s="90"/>
      <c r="DM37" s="90"/>
      <c r="DN37" s="90"/>
      <c r="DO37" s="116"/>
      <c r="DP37" s="16">
        <f t="shared" si="24"/>
        <v>0</v>
      </c>
      <c r="DQ37" s="90"/>
      <c r="DR37" s="90"/>
      <c r="DS37" s="90"/>
      <c r="DT37" s="116"/>
      <c r="DU37" s="16">
        <f t="shared" si="25"/>
        <v>0</v>
      </c>
      <c r="DV37" s="90"/>
      <c r="DW37" s="90"/>
      <c r="DX37" s="90"/>
      <c r="DY37" s="116"/>
      <c r="DZ37" s="16">
        <f t="shared" si="26"/>
        <v>0</v>
      </c>
      <c r="EA37" s="90"/>
      <c r="EB37" s="90"/>
      <c r="EC37" s="90"/>
      <c r="ED37" s="116"/>
      <c r="EE37" s="16">
        <f t="shared" si="27"/>
        <v>0</v>
      </c>
      <c r="EF37" s="90"/>
      <c r="EG37" s="90"/>
      <c r="EH37" s="90"/>
      <c r="EI37" s="116"/>
      <c r="EJ37" s="16">
        <f t="shared" si="28"/>
        <v>0</v>
      </c>
      <c r="EK37" s="90"/>
      <c r="EL37" s="90"/>
      <c r="EM37" s="90"/>
      <c r="EN37" s="116"/>
      <c r="EO37" s="16">
        <f t="shared" si="29"/>
        <v>0</v>
      </c>
      <c r="EP37" s="90"/>
      <c r="EQ37" s="90"/>
      <c r="ER37" s="90"/>
      <c r="ES37" s="116"/>
      <c r="ET37" s="16">
        <f t="shared" si="30"/>
        <v>0</v>
      </c>
      <c r="EU37" s="90"/>
      <c r="EV37" s="90"/>
      <c r="EW37" s="90"/>
      <c r="EX37" s="116"/>
      <c r="EY37" s="16">
        <f t="shared" si="31"/>
        <v>0</v>
      </c>
      <c r="EZ37" s="90"/>
      <c r="FA37" s="90"/>
      <c r="FB37" s="90"/>
      <c r="FC37" s="116"/>
      <c r="FD37" s="16">
        <f t="shared" si="32"/>
        <v>0</v>
      </c>
      <c r="FE37" s="90"/>
      <c r="FF37" s="90"/>
      <c r="FG37" s="90"/>
      <c r="FH37" s="116"/>
      <c r="FI37" s="16">
        <f t="shared" si="0"/>
        <v>0</v>
      </c>
      <c r="FJ37" s="90"/>
      <c r="FK37" s="90"/>
      <c r="FL37" s="90"/>
      <c r="FM37" s="116"/>
      <c r="FN37" s="16">
        <f t="shared" si="33"/>
        <v>0</v>
      </c>
      <c r="FO37" s="90"/>
      <c r="FP37" s="90"/>
      <c r="FQ37" s="90"/>
      <c r="FR37" s="116"/>
      <c r="FS37" s="16">
        <f t="shared" si="34"/>
        <v>0</v>
      </c>
      <c r="FT37" s="90"/>
      <c r="FU37" s="90"/>
      <c r="FV37" s="90"/>
      <c r="FW37" s="116"/>
      <c r="FX37" s="16">
        <f t="shared" si="35"/>
        <v>0</v>
      </c>
      <c r="FY37" s="90"/>
      <c r="FZ37" s="90"/>
      <c r="GA37" s="90"/>
      <c r="GB37" s="116"/>
      <c r="GC37" s="16">
        <f t="shared" si="36"/>
        <v>0</v>
      </c>
      <c r="GD37" s="90"/>
      <c r="GE37" s="90"/>
      <c r="GF37" s="90"/>
      <c r="GG37" s="116"/>
      <c r="GH37" s="16">
        <f t="shared" si="37"/>
        <v>0</v>
      </c>
      <c r="GI37" s="90"/>
      <c r="GJ37" s="90"/>
      <c r="GK37" s="90"/>
      <c r="GL37" s="116"/>
      <c r="GM37" s="16">
        <f t="shared" si="38"/>
        <v>0</v>
      </c>
      <c r="GN37" s="90"/>
      <c r="GO37" s="90"/>
      <c r="GP37" s="90"/>
      <c r="GQ37" s="116"/>
      <c r="GR37" s="16">
        <f t="shared" si="39"/>
        <v>0</v>
      </c>
      <c r="GS37" s="90"/>
      <c r="GT37" s="90"/>
      <c r="GU37" s="90"/>
      <c r="GV37" s="116"/>
      <c r="GW37" s="16">
        <f t="shared" si="40"/>
        <v>0</v>
      </c>
      <c r="GX37" s="90"/>
      <c r="GY37" s="90"/>
      <c r="GZ37" s="90"/>
      <c r="HA37" s="116"/>
      <c r="HB37" s="16">
        <f t="shared" si="41"/>
        <v>0</v>
      </c>
      <c r="HC37" s="90"/>
      <c r="HD37" s="90"/>
      <c r="HE37" s="90"/>
      <c r="HF37" s="116"/>
      <c r="HG37" s="16">
        <f t="shared" si="42"/>
        <v>0</v>
      </c>
      <c r="HH37" s="90"/>
      <c r="HI37" s="90"/>
      <c r="HJ37" s="90"/>
      <c r="HK37" s="116"/>
      <c r="HL37" s="16">
        <f t="shared" si="43"/>
        <v>0</v>
      </c>
      <c r="HM37" s="90"/>
      <c r="HN37" s="90"/>
      <c r="HO37" s="90"/>
      <c r="HP37" s="116"/>
      <c r="HQ37" s="16">
        <f t="shared" si="44"/>
        <v>0</v>
      </c>
      <c r="HR37" s="90"/>
      <c r="HS37" s="90"/>
      <c r="HT37" s="90"/>
      <c r="HU37" s="116"/>
      <c r="HV37" s="16">
        <f t="shared" si="45"/>
        <v>0</v>
      </c>
      <c r="HW37" s="90"/>
      <c r="HX37" s="90"/>
      <c r="HY37" s="90"/>
      <c r="HZ37" s="116"/>
      <c r="IA37" s="16">
        <f t="shared" si="46"/>
        <v>0</v>
      </c>
      <c r="IB37" s="90"/>
      <c r="IC37" s="90"/>
      <c r="ID37" s="90"/>
      <c r="IE37" s="116"/>
      <c r="IF37" s="16">
        <f t="shared" si="47"/>
        <v>0</v>
      </c>
      <c r="IG37" s="90"/>
      <c r="IH37" s="90"/>
      <c r="II37" s="90"/>
      <c r="IJ37" s="116"/>
      <c r="IK37" s="16">
        <f t="shared" si="48"/>
        <v>0</v>
      </c>
      <c r="IL37" s="90"/>
      <c r="IM37" s="90"/>
      <c r="IN37" s="90"/>
      <c r="IO37" s="116"/>
      <c r="IP37" s="16">
        <f t="shared" si="49"/>
        <v>0</v>
      </c>
    </row>
    <row r="38" spans="1:250" x14ac:dyDescent="0.25">
      <c r="A38" s="90"/>
      <c r="B38" s="90"/>
      <c r="C38" s="90"/>
      <c r="D38" s="116"/>
      <c r="E38" s="16">
        <f t="shared" si="1"/>
        <v>0</v>
      </c>
      <c r="F38" s="90"/>
      <c r="G38" s="90"/>
      <c r="H38" s="90"/>
      <c r="I38" s="116"/>
      <c r="J38" s="16">
        <f t="shared" si="2"/>
        <v>0</v>
      </c>
      <c r="K38" s="90"/>
      <c r="L38" s="90"/>
      <c r="M38" s="90"/>
      <c r="N38" s="116"/>
      <c r="O38" s="16">
        <f t="shared" si="3"/>
        <v>0</v>
      </c>
      <c r="P38" s="90"/>
      <c r="Q38" s="90"/>
      <c r="R38" s="90"/>
      <c r="S38" s="116"/>
      <c r="T38" s="16">
        <f t="shared" si="4"/>
        <v>0</v>
      </c>
      <c r="U38" s="90"/>
      <c r="V38" s="90"/>
      <c r="W38" s="90"/>
      <c r="X38" s="116"/>
      <c r="Y38" s="16">
        <f t="shared" si="5"/>
        <v>0</v>
      </c>
      <c r="Z38" s="90"/>
      <c r="AA38" s="90"/>
      <c r="AB38" s="90"/>
      <c r="AC38" s="116"/>
      <c r="AD38" s="16">
        <f t="shared" si="6"/>
        <v>0</v>
      </c>
      <c r="AE38" s="90"/>
      <c r="AF38" s="90"/>
      <c r="AG38" s="90"/>
      <c r="AH38" s="116"/>
      <c r="AI38" s="16">
        <f t="shared" si="7"/>
        <v>0</v>
      </c>
      <c r="AJ38" s="90"/>
      <c r="AK38" s="90"/>
      <c r="AL38" s="90"/>
      <c r="AM38" s="116"/>
      <c r="AN38" s="16">
        <f t="shared" si="8"/>
        <v>0</v>
      </c>
      <c r="AO38" s="90"/>
      <c r="AP38" s="90"/>
      <c r="AQ38" s="90"/>
      <c r="AR38" s="116"/>
      <c r="AS38" s="16">
        <f t="shared" si="9"/>
        <v>0</v>
      </c>
      <c r="AT38" s="90"/>
      <c r="AU38" s="90"/>
      <c r="AV38" s="90"/>
      <c r="AW38" s="116"/>
      <c r="AX38" s="16">
        <f t="shared" si="10"/>
        <v>0</v>
      </c>
      <c r="AY38" s="90"/>
      <c r="AZ38" s="90"/>
      <c r="BA38" s="90"/>
      <c r="BB38" s="116"/>
      <c r="BC38" s="16">
        <f t="shared" si="11"/>
        <v>0</v>
      </c>
      <c r="BD38" s="90"/>
      <c r="BE38" s="90"/>
      <c r="BF38" s="90"/>
      <c r="BG38" s="116"/>
      <c r="BH38" s="16">
        <f t="shared" si="12"/>
        <v>0</v>
      </c>
      <c r="BI38" s="90"/>
      <c r="BJ38" s="90"/>
      <c r="BK38" s="90"/>
      <c r="BL38" s="116"/>
      <c r="BM38" s="16">
        <f t="shared" si="13"/>
        <v>0</v>
      </c>
      <c r="BN38" s="90"/>
      <c r="BO38" s="90"/>
      <c r="BP38" s="90"/>
      <c r="BQ38" s="116"/>
      <c r="BR38" s="16">
        <f t="shared" si="14"/>
        <v>0</v>
      </c>
      <c r="BS38" s="90"/>
      <c r="BT38" s="90"/>
      <c r="BU38" s="90"/>
      <c r="BV38" s="116"/>
      <c r="BW38" s="16">
        <f t="shared" si="15"/>
        <v>0</v>
      </c>
      <c r="BX38" s="90"/>
      <c r="BY38" s="90"/>
      <c r="BZ38" s="90"/>
      <c r="CA38" s="116"/>
      <c r="CB38" s="16">
        <f t="shared" si="16"/>
        <v>0</v>
      </c>
      <c r="CC38" s="90"/>
      <c r="CD38" s="90"/>
      <c r="CE38" s="90"/>
      <c r="CF38" s="116"/>
      <c r="CG38" s="16">
        <f t="shared" si="17"/>
        <v>0</v>
      </c>
      <c r="CH38" s="90"/>
      <c r="CI38" s="90"/>
      <c r="CJ38" s="90"/>
      <c r="CK38" s="116"/>
      <c r="CL38" s="16">
        <f t="shared" si="18"/>
        <v>0</v>
      </c>
      <c r="CM38" s="90"/>
      <c r="CN38" s="90"/>
      <c r="CO38" s="90"/>
      <c r="CP38" s="116"/>
      <c r="CQ38" s="16">
        <f t="shared" si="19"/>
        <v>0</v>
      </c>
      <c r="CR38" s="90"/>
      <c r="CS38" s="90"/>
      <c r="CT38" s="90"/>
      <c r="CU38" s="116"/>
      <c r="CV38" s="16">
        <f t="shared" si="20"/>
        <v>0</v>
      </c>
      <c r="CW38" s="90"/>
      <c r="CX38" s="90"/>
      <c r="CY38" s="90"/>
      <c r="CZ38" s="116"/>
      <c r="DA38" s="16">
        <f t="shared" si="21"/>
        <v>0</v>
      </c>
      <c r="DB38" s="90"/>
      <c r="DC38" s="90"/>
      <c r="DD38" s="90"/>
      <c r="DE38" s="116"/>
      <c r="DF38" s="16">
        <f t="shared" si="22"/>
        <v>0</v>
      </c>
      <c r="DG38" s="90"/>
      <c r="DH38" s="90"/>
      <c r="DI38" s="90"/>
      <c r="DJ38" s="116"/>
      <c r="DK38" s="16">
        <f t="shared" si="23"/>
        <v>0</v>
      </c>
      <c r="DL38" s="90"/>
      <c r="DM38" s="90"/>
      <c r="DN38" s="90"/>
      <c r="DO38" s="116"/>
      <c r="DP38" s="16">
        <f t="shared" si="24"/>
        <v>0</v>
      </c>
      <c r="DQ38" s="90"/>
      <c r="DR38" s="90"/>
      <c r="DS38" s="90"/>
      <c r="DT38" s="116"/>
      <c r="DU38" s="16">
        <f t="shared" si="25"/>
        <v>0</v>
      </c>
      <c r="DV38" s="90"/>
      <c r="DW38" s="90"/>
      <c r="DX38" s="90"/>
      <c r="DY38" s="116"/>
      <c r="DZ38" s="16">
        <f t="shared" si="26"/>
        <v>0</v>
      </c>
      <c r="EA38" s="90"/>
      <c r="EB38" s="90"/>
      <c r="EC38" s="90"/>
      <c r="ED38" s="116"/>
      <c r="EE38" s="16">
        <f t="shared" si="27"/>
        <v>0</v>
      </c>
      <c r="EF38" s="90"/>
      <c r="EG38" s="90"/>
      <c r="EH38" s="90"/>
      <c r="EI38" s="116"/>
      <c r="EJ38" s="16">
        <f t="shared" si="28"/>
        <v>0</v>
      </c>
      <c r="EK38" s="90"/>
      <c r="EL38" s="90"/>
      <c r="EM38" s="90"/>
      <c r="EN38" s="116"/>
      <c r="EO38" s="16">
        <f t="shared" si="29"/>
        <v>0</v>
      </c>
      <c r="EP38" s="90"/>
      <c r="EQ38" s="90"/>
      <c r="ER38" s="90"/>
      <c r="ES38" s="116"/>
      <c r="ET38" s="16">
        <f t="shared" si="30"/>
        <v>0</v>
      </c>
      <c r="EU38" s="90"/>
      <c r="EV38" s="90"/>
      <c r="EW38" s="90"/>
      <c r="EX38" s="116"/>
      <c r="EY38" s="16">
        <f t="shared" si="31"/>
        <v>0</v>
      </c>
      <c r="EZ38" s="90"/>
      <c r="FA38" s="90"/>
      <c r="FB38" s="90"/>
      <c r="FC38" s="116"/>
      <c r="FD38" s="16">
        <f t="shared" si="32"/>
        <v>0</v>
      </c>
      <c r="FE38" s="90"/>
      <c r="FF38" s="90"/>
      <c r="FG38" s="90"/>
      <c r="FH38" s="116"/>
      <c r="FI38" s="16">
        <f t="shared" ref="FI38:FI74" si="50">IF(FE38="",FG38,FE38)</f>
        <v>0</v>
      </c>
      <c r="FJ38" s="90"/>
      <c r="FK38" s="90"/>
      <c r="FL38" s="90"/>
      <c r="FM38" s="116"/>
      <c r="FN38" s="16">
        <f t="shared" si="33"/>
        <v>0</v>
      </c>
      <c r="FO38" s="90"/>
      <c r="FP38" s="90"/>
      <c r="FQ38" s="90"/>
      <c r="FR38" s="116"/>
      <c r="FS38" s="16">
        <f t="shared" si="34"/>
        <v>0</v>
      </c>
      <c r="FT38" s="90"/>
      <c r="FU38" s="90"/>
      <c r="FV38" s="90"/>
      <c r="FW38" s="116"/>
      <c r="FX38" s="16">
        <f t="shared" si="35"/>
        <v>0</v>
      </c>
      <c r="FY38" s="90"/>
      <c r="FZ38" s="90"/>
      <c r="GA38" s="90"/>
      <c r="GB38" s="116"/>
      <c r="GC38" s="16">
        <f t="shared" si="36"/>
        <v>0</v>
      </c>
      <c r="GD38" s="90"/>
      <c r="GE38" s="90"/>
      <c r="GF38" s="90"/>
      <c r="GG38" s="116"/>
      <c r="GH38" s="16">
        <f t="shared" si="37"/>
        <v>0</v>
      </c>
      <c r="GI38" s="90"/>
      <c r="GJ38" s="90"/>
      <c r="GK38" s="90"/>
      <c r="GL38" s="116"/>
      <c r="GM38" s="16">
        <f t="shared" si="38"/>
        <v>0</v>
      </c>
      <c r="GN38" s="90"/>
      <c r="GO38" s="90"/>
      <c r="GP38" s="90"/>
      <c r="GQ38" s="116"/>
      <c r="GR38" s="16">
        <f t="shared" si="39"/>
        <v>0</v>
      </c>
      <c r="GS38" s="90"/>
      <c r="GT38" s="90"/>
      <c r="GU38" s="90"/>
      <c r="GV38" s="116"/>
      <c r="GW38" s="16">
        <f t="shared" si="40"/>
        <v>0</v>
      </c>
      <c r="GX38" s="90"/>
      <c r="GY38" s="90"/>
      <c r="GZ38" s="90"/>
      <c r="HA38" s="116"/>
      <c r="HB38" s="16">
        <f t="shared" si="41"/>
        <v>0</v>
      </c>
      <c r="HC38" s="90"/>
      <c r="HD38" s="90"/>
      <c r="HE38" s="90"/>
      <c r="HF38" s="116"/>
      <c r="HG38" s="16">
        <f t="shared" si="42"/>
        <v>0</v>
      </c>
      <c r="HH38" s="90"/>
      <c r="HI38" s="90"/>
      <c r="HJ38" s="90"/>
      <c r="HK38" s="116"/>
      <c r="HL38" s="16">
        <f t="shared" si="43"/>
        <v>0</v>
      </c>
      <c r="HM38" s="90"/>
      <c r="HN38" s="90"/>
      <c r="HO38" s="90"/>
      <c r="HP38" s="116"/>
      <c r="HQ38" s="16">
        <f t="shared" si="44"/>
        <v>0</v>
      </c>
      <c r="HR38" s="90"/>
      <c r="HS38" s="90"/>
      <c r="HT38" s="90"/>
      <c r="HU38" s="116"/>
      <c r="HV38" s="16">
        <f t="shared" si="45"/>
        <v>0</v>
      </c>
      <c r="HW38" s="90"/>
      <c r="HX38" s="90"/>
      <c r="HY38" s="90"/>
      <c r="HZ38" s="116"/>
      <c r="IA38" s="16">
        <f t="shared" si="46"/>
        <v>0</v>
      </c>
      <c r="IB38" s="90"/>
      <c r="IC38" s="90"/>
      <c r="ID38" s="90"/>
      <c r="IE38" s="116"/>
      <c r="IF38" s="16">
        <f t="shared" si="47"/>
        <v>0</v>
      </c>
      <c r="IG38" s="90"/>
      <c r="IH38" s="90"/>
      <c r="II38" s="90"/>
      <c r="IJ38" s="116"/>
      <c r="IK38" s="16">
        <f t="shared" si="48"/>
        <v>0</v>
      </c>
      <c r="IL38" s="90"/>
      <c r="IM38" s="90"/>
      <c r="IN38" s="90"/>
      <c r="IO38" s="116"/>
      <c r="IP38" s="16">
        <f t="shared" si="49"/>
        <v>0</v>
      </c>
    </row>
    <row r="39" spans="1:250" x14ac:dyDescent="0.25">
      <c r="A39" s="90"/>
      <c r="B39" s="90"/>
      <c r="C39" s="90"/>
      <c r="D39" s="116"/>
      <c r="E39" s="16">
        <f t="shared" si="1"/>
        <v>0</v>
      </c>
      <c r="F39" s="90"/>
      <c r="G39" s="90"/>
      <c r="H39" s="90"/>
      <c r="I39" s="116"/>
      <c r="J39" s="16">
        <f t="shared" si="2"/>
        <v>0</v>
      </c>
      <c r="K39" s="90"/>
      <c r="L39" s="90"/>
      <c r="M39" s="90"/>
      <c r="N39" s="116"/>
      <c r="O39" s="16">
        <f t="shared" si="3"/>
        <v>0</v>
      </c>
      <c r="P39" s="90"/>
      <c r="Q39" s="90"/>
      <c r="R39" s="90"/>
      <c r="S39" s="116"/>
      <c r="T39" s="16">
        <f t="shared" si="4"/>
        <v>0</v>
      </c>
      <c r="U39" s="90"/>
      <c r="V39" s="90"/>
      <c r="W39" s="90"/>
      <c r="X39" s="116"/>
      <c r="Y39" s="16">
        <f t="shared" si="5"/>
        <v>0</v>
      </c>
      <c r="Z39" s="90"/>
      <c r="AA39" s="90"/>
      <c r="AB39" s="90"/>
      <c r="AC39" s="116"/>
      <c r="AD39" s="16">
        <f t="shared" si="6"/>
        <v>0</v>
      </c>
      <c r="AE39" s="90"/>
      <c r="AF39" s="90"/>
      <c r="AG39" s="90"/>
      <c r="AH39" s="116"/>
      <c r="AI39" s="16">
        <f t="shared" si="7"/>
        <v>0</v>
      </c>
      <c r="AJ39" s="90"/>
      <c r="AK39" s="90"/>
      <c r="AL39" s="90"/>
      <c r="AM39" s="116"/>
      <c r="AN39" s="16">
        <f t="shared" si="8"/>
        <v>0</v>
      </c>
      <c r="AO39" s="90"/>
      <c r="AP39" s="90"/>
      <c r="AQ39" s="90"/>
      <c r="AR39" s="116"/>
      <c r="AS39" s="16">
        <f t="shared" si="9"/>
        <v>0</v>
      </c>
      <c r="AT39" s="90"/>
      <c r="AU39" s="90"/>
      <c r="AV39" s="90"/>
      <c r="AW39" s="116"/>
      <c r="AX39" s="16">
        <f t="shared" si="10"/>
        <v>0</v>
      </c>
      <c r="AY39" s="90"/>
      <c r="AZ39" s="90"/>
      <c r="BA39" s="90"/>
      <c r="BB39" s="116"/>
      <c r="BC39" s="16">
        <f t="shared" si="11"/>
        <v>0</v>
      </c>
      <c r="BD39" s="90"/>
      <c r="BE39" s="90"/>
      <c r="BF39" s="90"/>
      <c r="BG39" s="116"/>
      <c r="BH39" s="16">
        <f t="shared" si="12"/>
        <v>0</v>
      </c>
      <c r="BI39" s="90"/>
      <c r="BJ39" s="90"/>
      <c r="BK39" s="90"/>
      <c r="BL39" s="116"/>
      <c r="BM39" s="16">
        <f t="shared" si="13"/>
        <v>0</v>
      </c>
      <c r="BN39" s="90"/>
      <c r="BO39" s="90"/>
      <c r="BP39" s="90"/>
      <c r="BQ39" s="116"/>
      <c r="BR39" s="16">
        <f t="shared" si="14"/>
        <v>0</v>
      </c>
      <c r="BS39" s="90"/>
      <c r="BT39" s="90"/>
      <c r="BU39" s="90"/>
      <c r="BV39" s="116"/>
      <c r="BW39" s="16">
        <f t="shared" si="15"/>
        <v>0</v>
      </c>
      <c r="BX39" s="90"/>
      <c r="BY39" s="90"/>
      <c r="BZ39" s="90"/>
      <c r="CA39" s="116"/>
      <c r="CB39" s="16">
        <f t="shared" si="16"/>
        <v>0</v>
      </c>
      <c r="CC39" s="90"/>
      <c r="CD39" s="90"/>
      <c r="CE39" s="90"/>
      <c r="CF39" s="116"/>
      <c r="CG39" s="16">
        <f t="shared" si="17"/>
        <v>0</v>
      </c>
      <c r="CH39" s="90"/>
      <c r="CI39" s="90"/>
      <c r="CJ39" s="90"/>
      <c r="CK39" s="116"/>
      <c r="CL39" s="16">
        <f t="shared" si="18"/>
        <v>0</v>
      </c>
      <c r="CM39" s="90"/>
      <c r="CN39" s="90"/>
      <c r="CO39" s="90"/>
      <c r="CP39" s="116"/>
      <c r="CQ39" s="16">
        <f t="shared" si="19"/>
        <v>0</v>
      </c>
      <c r="CR39" s="90"/>
      <c r="CS39" s="90"/>
      <c r="CT39" s="90"/>
      <c r="CU39" s="116"/>
      <c r="CV39" s="16">
        <f t="shared" si="20"/>
        <v>0</v>
      </c>
      <c r="CW39" s="90"/>
      <c r="CX39" s="90"/>
      <c r="CY39" s="90"/>
      <c r="CZ39" s="116"/>
      <c r="DA39" s="16">
        <f t="shared" si="21"/>
        <v>0</v>
      </c>
      <c r="DB39" s="90"/>
      <c r="DC39" s="90"/>
      <c r="DD39" s="90"/>
      <c r="DE39" s="116"/>
      <c r="DF39" s="16">
        <f t="shared" si="22"/>
        <v>0</v>
      </c>
      <c r="DG39" s="90"/>
      <c r="DH39" s="90"/>
      <c r="DI39" s="90"/>
      <c r="DJ39" s="116"/>
      <c r="DK39" s="16">
        <f t="shared" si="23"/>
        <v>0</v>
      </c>
      <c r="DL39" s="90"/>
      <c r="DM39" s="90"/>
      <c r="DN39" s="90"/>
      <c r="DO39" s="116"/>
      <c r="DP39" s="16">
        <f t="shared" si="24"/>
        <v>0</v>
      </c>
      <c r="DQ39" s="90"/>
      <c r="DR39" s="90"/>
      <c r="DS39" s="90"/>
      <c r="DT39" s="116"/>
      <c r="DU39" s="16">
        <f t="shared" si="25"/>
        <v>0</v>
      </c>
      <c r="DV39" s="90"/>
      <c r="DW39" s="90"/>
      <c r="DX39" s="90"/>
      <c r="DY39" s="116"/>
      <c r="DZ39" s="16">
        <f t="shared" si="26"/>
        <v>0</v>
      </c>
      <c r="EA39" s="90"/>
      <c r="EB39" s="90"/>
      <c r="EC39" s="90"/>
      <c r="ED39" s="116"/>
      <c r="EE39" s="16">
        <f t="shared" si="27"/>
        <v>0</v>
      </c>
      <c r="EF39" s="90"/>
      <c r="EG39" s="90"/>
      <c r="EH39" s="90"/>
      <c r="EI39" s="116"/>
      <c r="EJ39" s="16">
        <f t="shared" si="28"/>
        <v>0</v>
      </c>
      <c r="EK39" s="90"/>
      <c r="EL39" s="90"/>
      <c r="EM39" s="90"/>
      <c r="EN39" s="116"/>
      <c r="EO39" s="16">
        <f t="shared" si="29"/>
        <v>0</v>
      </c>
      <c r="EP39" s="90"/>
      <c r="EQ39" s="90"/>
      <c r="ER39" s="90"/>
      <c r="ES39" s="116"/>
      <c r="ET39" s="16">
        <f t="shared" si="30"/>
        <v>0</v>
      </c>
      <c r="EU39" s="90"/>
      <c r="EV39" s="90"/>
      <c r="EW39" s="90"/>
      <c r="EX39" s="116"/>
      <c r="EY39" s="16">
        <f t="shared" si="31"/>
        <v>0</v>
      </c>
      <c r="EZ39" s="90"/>
      <c r="FA39" s="90"/>
      <c r="FB39" s="90"/>
      <c r="FC39" s="116"/>
      <c r="FD39" s="16">
        <f t="shared" si="32"/>
        <v>0</v>
      </c>
      <c r="FE39" s="90"/>
      <c r="FF39" s="90"/>
      <c r="FG39" s="90"/>
      <c r="FH39" s="116"/>
      <c r="FI39" s="16">
        <f t="shared" si="50"/>
        <v>0</v>
      </c>
      <c r="FJ39" s="90"/>
      <c r="FK39" s="90"/>
      <c r="FL39" s="90"/>
      <c r="FM39" s="116"/>
      <c r="FN39" s="16">
        <f t="shared" si="33"/>
        <v>0</v>
      </c>
      <c r="FO39" s="90"/>
      <c r="FP39" s="90"/>
      <c r="FQ39" s="90"/>
      <c r="FR39" s="116"/>
      <c r="FS39" s="16">
        <f t="shared" si="34"/>
        <v>0</v>
      </c>
      <c r="FT39" s="90"/>
      <c r="FU39" s="90"/>
      <c r="FV39" s="90"/>
      <c r="FW39" s="116"/>
      <c r="FX39" s="16">
        <f t="shared" si="35"/>
        <v>0</v>
      </c>
      <c r="FY39" s="90"/>
      <c r="FZ39" s="90"/>
      <c r="GA39" s="90"/>
      <c r="GB39" s="116"/>
      <c r="GC39" s="16">
        <f t="shared" si="36"/>
        <v>0</v>
      </c>
      <c r="GD39" s="90"/>
      <c r="GE39" s="90"/>
      <c r="GF39" s="90"/>
      <c r="GG39" s="116"/>
      <c r="GH39" s="16">
        <f t="shared" si="37"/>
        <v>0</v>
      </c>
      <c r="GI39" s="90"/>
      <c r="GJ39" s="90"/>
      <c r="GK39" s="90"/>
      <c r="GL39" s="116"/>
      <c r="GM39" s="16">
        <f t="shared" si="38"/>
        <v>0</v>
      </c>
      <c r="GN39" s="90"/>
      <c r="GO39" s="90"/>
      <c r="GP39" s="90"/>
      <c r="GQ39" s="116"/>
      <c r="GR39" s="16">
        <f t="shared" si="39"/>
        <v>0</v>
      </c>
      <c r="GS39" s="90"/>
      <c r="GT39" s="90"/>
      <c r="GU39" s="90"/>
      <c r="GV39" s="116"/>
      <c r="GW39" s="16">
        <f t="shared" si="40"/>
        <v>0</v>
      </c>
      <c r="GX39" s="90"/>
      <c r="GY39" s="90"/>
      <c r="GZ39" s="90"/>
      <c r="HA39" s="116"/>
      <c r="HB39" s="16">
        <f t="shared" si="41"/>
        <v>0</v>
      </c>
      <c r="HC39" s="90"/>
      <c r="HD39" s="90"/>
      <c r="HE39" s="90"/>
      <c r="HF39" s="116"/>
      <c r="HG39" s="16">
        <f t="shared" si="42"/>
        <v>0</v>
      </c>
      <c r="HH39" s="90"/>
      <c r="HI39" s="90"/>
      <c r="HJ39" s="90"/>
      <c r="HK39" s="116"/>
      <c r="HL39" s="16">
        <f t="shared" si="43"/>
        <v>0</v>
      </c>
      <c r="HM39" s="90"/>
      <c r="HN39" s="90"/>
      <c r="HO39" s="90"/>
      <c r="HP39" s="116"/>
      <c r="HQ39" s="16">
        <f t="shared" si="44"/>
        <v>0</v>
      </c>
      <c r="HR39" s="90"/>
      <c r="HS39" s="90"/>
      <c r="HT39" s="90"/>
      <c r="HU39" s="116"/>
      <c r="HV39" s="16">
        <f t="shared" si="45"/>
        <v>0</v>
      </c>
      <c r="HW39" s="90"/>
      <c r="HX39" s="90"/>
      <c r="HY39" s="90"/>
      <c r="HZ39" s="116"/>
      <c r="IA39" s="16">
        <f t="shared" si="46"/>
        <v>0</v>
      </c>
      <c r="IB39" s="90"/>
      <c r="IC39" s="90"/>
      <c r="ID39" s="90"/>
      <c r="IE39" s="116"/>
      <c r="IF39" s="16">
        <f t="shared" si="47"/>
        <v>0</v>
      </c>
      <c r="IG39" s="90"/>
      <c r="IH39" s="90"/>
      <c r="II39" s="90"/>
      <c r="IJ39" s="116"/>
      <c r="IK39" s="16">
        <f t="shared" si="48"/>
        <v>0</v>
      </c>
      <c r="IL39" s="90"/>
      <c r="IM39" s="90"/>
      <c r="IN39" s="90"/>
      <c r="IO39" s="116"/>
      <c r="IP39" s="16">
        <f t="shared" si="49"/>
        <v>0</v>
      </c>
    </row>
    <row r="40" spans="1:250" x14ac:dyDescent="0.25">
      <c r="A40" s="90"/>
      <c r="B40" s="90"/>
      <c r="C40" s="90"/>
      <c r="D40" s="116"/>
      <c r="E40" s="16">
        <f t="shared" si="1"/>
        <v>0</v>
      </c>
      <c r="F40" s="90"/>
      <c r="G40" s="90"/>
      <c r="H40" s="90"/>
      <c r="I40" s="116"/>
      <c r="J40" s="16">
        <f t="shared" si="2"/>
        <v>0</v>
      </c>
      <c r="K40" s="90"/>
      <c r="L40" s="90"/>
      <c r="M40" s="90"/>
      <c r="N40" s="116"/>
      <c r="O40" s="16">
        <f t="shared" si="3"/>
        <v>0</v>
      </c>
      <c r="P40" s="90"/>
      <c r="Q40" s="90"/>
      <c r="R40" s="90"/>
      <c r="S40" s="116"/>
      <c r="T40" s="16">
        <f t="shared" si="4"/>
        <v>0</v>
      </c>
      <c r="U40" s="90"/>
      <c r="V40" s="90"/>
      <c r="W40" s="90"/>
      <c r="X40" s="116"/>
      <c r="Y40" s="16">
        <f t="shared" si="5"/>
        <v>0</v>
      </c>
      <c r="Z40" s="90"/>
      <c r="AA40" s="90"/>
      <c r="AB40" s="90"/>
      <c r="AC40" s="116"/>
      <c r="AD40" s="16">
        <f t="shared" si="6"/>
        <v>0</v>
      </c>
      <c r="AE40" s="90"/>
      <c r="AF40" s="90"/>
      <c r="AG40" s="90"/>
      <c r="AH40" s="116"/>
      <c r="AI40" s="16">
        <f t="shared" si="7"/>
        <v>0</v>
      </c>
      <c r="AJ40" s="90"/>
      <c r="AK40" s="90"/>
      <c r="AL40" s="90"/>
      <c r="AM40" s="116"/>
      <c r="AN40" s="16">
        <f t="shared" si="8"/>
        <v>0</v>
      </c>
      <c r="AO40" s="90"/>
      <c r="AP40" s="90"/>
      <c r="AQ40" s="90"/>
      <c r="AR40" s="116"/>
      <c r="AS40" s="16">
        <f t="shared" si="9"/>
        <v>0</v>
      </c>
      <c r="AT40" s="90"/>
      <c r="AU40" s="90"/>
      <c r="AV40" s="90"/>
      <c r="AW40" s="116"/>
      <c r="AX40" s="16">
        <f t="shared" si="10"/>
        <v>0</v>
      </c>
      <c r="AY40" s="90"/>
      <c r="AZ40" s="90"/>
      <c r="BA40" s="90"/>
      <c r="BB40" s="116"/>
      <c r="BC40" s="16">
        <f t="shared" si="11"/>
        <v>0</v>
      </c>
      <c r="BD40" s="90"/>
      <c r="BE40" s="90"/>
      <c r="BF40" s="90"/>
      <c r="BG40" s="116"/>
      <c r="BH40" s="16">
        <f t="shared" si="12"/>
        <v>0</v>
      </c>
      <c r="BI40" s="90"/>
      <c r="BJ40" s="90"/>
      <c r="BK40" s="90"/>
      <c r="BL40" s="116"/>
      <c r="BM40" s="16">
        <f t="shared" si="13"/>
        <v>0</v>
      </c>
      <c r="BN40" s="90"/>
      <c r="BO40" s="90"/>
      <c r="BP40" s="90"/>
      <c r="BQ40" s="116"/>
      <c r="BR40" s="16">
        <f t="shared" si="14"/>
        <v>0</v>
      </c>
      <c r="BS40" s="90"/>
      <c r="BT40" s="90"/>
      <c r="BU40" s="90"/>
      <c r="BV40" s="116"/>
      <c r="BW40" s="16">
        <f t="shared" si="15"/>
        <v>0</v>
      </c>
      <c r="BX40" s="90"/>
      <c r="BY40" s="90"/>
      <c r="BZ40" s="90"/>
      <c r="CA40" s="116"/>
      <c r="CB40" s="16">
        <f t="shared" si="16"/>
        <v>0</v>
      </c>
      <c r="CC40" s="90"/>
      <c r="CD40" s="90"/>
      <c r="CE40" s="90"/>
      <c r="CF40" s="116"/>
      <c r="CG40" s="16">
        <f t="shared" si="17"/>
        <v>0</v>
      </c>
      <c r="CH40" s="90"/>
      <c r="CI40" s="90"/>
      <c r="CJ40" s="90"/>
      <c r="CK40" s="116"/>
      <c r="CL40" s="16">
        <f t="shared" si="18"/>
        <v>0</v>
      </c>
      <c r="CM40" s="90"/>
      <c r="CN40" s="90"/>
      <c r="CO40" s="90"/>
      <c r="CP40" s="116"/>
      <c r="CQ40" s="16">
        <f t="shared" si="19"/>
        <v>0</v>
      </c>
      <c r="CR40" s="90"/>
      <c r="CS40" s="90"/>
      <c r="CT40" s="90"/>
      <c r="CU40" s="116"/>
      <c r="CV40" s="16">
        <f t="shared" si="20"/>
        <v>0</v>
      </c>
      <c r="CW40" s="90"/>
      <c r="CX40" s="90"/>
      <c r="CY40" s="90"/>
      <c r="CZ40" s="116"/>
      <c r="DA40" s="16">
        <f t="shared" si="21"/>
        <v>0</v>
      </c>
      <c r="DB40" s="90"/>
      <c r="DC40" s="90"/>
      <c r="DD40" s="90"/>
      <c r="DE40" s="116"/>
      <c r="DF40" s="16">
        <f t="shared" si="22"/>
        <v>0</v>
      </c>
      <c r="DG40" s="90"/>
      <c r="DH40" s="90"/>
      <c r="DI40" s="90"/>
      <c r="DJ40" s="116"/>
      <c r="DK40" s="16">
        <f t="shared" si="23"/>
        <v>0</v>
      </c>
      <c r="DL40" s="90"/>
      <c r="DM40" s="90"/>
      <c r="DN40" s="90"/>
      <c r="DO40" s="116"/>
      <c r="DP40" s="16">
        <f t="shared" si="24"/>
        <v>0</v>
      </c>
      <c r="DQ40" s="90"/>
      <c r="DR40" s="90"/>
      <c r="DS40" s="90"/>
      <c r="DT40" s="116"/>
      <c r="DU40" s="16">
        <f t="shared" si="25"/>
        <v>0</v>
      </c>
      <c r="DV40" s="90"/>
      <c r="DW40" s="90"/>
      <c r="DX40" s="90"/>
      <c r="DY40" s="116"/>
      <c r="DZ40" s="16">
        <f t="shared" si="26"/>
        <v>0</v>
      </c>
      <c r="EA40" s="90"/>
      <c r="EB40" s="90"/>
      <c r="EC40" s="90"/>
      <c r="ED40" s="116"/>
      <c r="EE40" s="16">
        <f t="shared" si="27"/>
        <v>0</v>
      </c>
      <c r="EF40" s="90"/>
      <c r="EG40" s="90"/>
      <c r="EH40" s="90"/>
      <c r="EI40" s="116"/>
      <c r="EJ40" s="16">
        <f t="shared" si="28"/>
        <v>0</v>
      </c>
      <c r="EK40" s="90"/>
      <c r="EL40" s="90"/>
      <c r="EM40" s="90"/>
      <c r="EN40" s="116"/>
      <c r="EO40" s="16">
        <f t="shared" si="29"/>
        <v>0</v>
      </c>
      <c r="EP40" s="90"/>
      <c r="EQ40" s="90"/>
      <c r="ER40" s="90"/>
      <c r="ES40" s="116"/>
      <c r="ET40" s="16">
        <f t="shared" si="30"/>
        <v>0</v>
      </c>
      <c r="EU40" s="90"/>
      <c r="EV40" s="90"/>
      <c r="EW40" s="90"/>
      <c r="EX40" s="116"/>
      <c r="EY40" s="16">
        <f t="shared" si="31"/>
        <v>0</v>
      </c>
      <c r="EZ40" s="90"/>
      <c r="FA40" s="90"/>
      <c r="FB40" s="90"/>
      <c r="FC40" s="116"/>
      <c r="FD40" s="16">
        <f t="shared" si="32"/>
        <v>0</v>
      </c>
      <c r="FE40" s="90"/>
      <c r="FF40" s="90"/>
      <c r="FG40" s="90"/>
      <c r="FH40" s="116"/>
      <c r="FI40" s="16">
        <f t="shared" si="50"/>
        <v>0</v>
      </c>
      <c r="FJ40" s="90"/>
      <c r="FK40" s="90"/>
      <c r="FL40" s="90"/>
      <c r="FM40" s="116"/>
      <c r="FN40" s="16">
        <f t="shared" si="33"/>
        <v>0</v>
      </c>
      <c r="FO40" s="90"/>
      <c r="FP40" s="90"/>
      <c r="FQ40" s="90"/>
      <c r="FR40" s="116"/>
      <c r="FS40" s="16">
        <f t="shared" si="34"/>
        <v>0</v>
      </c>
      <c r="FT40" s="90"/>
      <c r="FU40" s="90"/>
      <c r="FV40" s="90"/>
      <c r="FW40" s="116"/>
      <c r="FX40" s="16">
        <f t="shared" si="35"/>
        <v>0</v>
      </c>
      <c r="FY40" s="90"/>
      <c r="FZ40" s="90"/>
      <c r="GA40" s="90"/>
      <c r="GB40" s="116"/>
      <c r="GC40" s="16">
        <f t="shared" si="36"/>
        <v>0</v>
      </c>
      <c r="GD40" s="90"/>
      <c r="GE40" s="90"/>
      <c r="GF40" s="90"/>
      <c r="GG40" s="116"/>
      <c r="GH40" s="16">
        <f t="shared" si="37"/>
        <v>0</v>
      </c>
      <c r="GI40" s="90"/>
      <c r="GJ40" s="90"/>
      <c r="GK40" s="90"/>
      <c r="GL40" s="116"/>
      <c r="GM40" s="16">
        <f t="shared" si="38"/>
        <v>0</v>
      </c>
      <c r="GN40" s="90"/>
      <c r="GO40" s="90"/>
      <c r="GP40" s="90"/>
      <c r="GQ40" s="116"/>
      <c r="GR40" s="16">
        <f t="shared" si="39"/>
        <v>0</v>
      </c>
      <c r="GS40" s="90"/>
      <c r="GT40" s="90"/>
      <c r="GU40" s="90"/>
      <c r="GV40" s="116"/>
      <c r="GW40" s="16">
        <f t="shared" si="40"/>
        <v>0</v>
      </c>
      <c r="GX40" s="90"/>
      <c r="GY40" s="90"/>
      <c r="GZ40" s="90"/>
      <c r="HA40" s="116"/>
      <c r="HB40" s="16">
        <f t="shared" si="41"/>
        <v>0</v>
      </c>
      <c r="HC40" s="90"/>
      <c r="HD40" s="90"/>
      <c r="HE40" s="90"/>
      <c r="HF40" s="116"/>
      <c r="HG40" s="16">
        <f t="shared" si="42"/>
        <v>0</v>
      </c>
      <c r="HH40" s="90"/>
      <c r="HI40" s="90"/>
      <c r="HJ40" s="90"/>
      <c r="HK40" s="116"/>
      <c r="HL40" s="16">
        <f t="shared" si="43"/>
        <v>0</v>
      </c>
      <c r="HM40" s="90"/>
      <c r="HN40" s="90"/>
      <c r="HO40" s="90"/>
      <c r="HP40" s="116"/>
      <c r="HQ40" s="16">
        <f t="shared" si="44"/>
        <v>0</v>
      </c>
      <c r="HR40" s="90"/>
      <c r="HS40" s="90"/>
      <c r="HT40" s="90"/>
      <c r="HU40" s="116"/>
      <c r="HV40" s="16">
        <f t="shared" si="45"/>
        <v>0</v>
      </c>
      <c r="HW40" s="90"/>
      <c r="HX40" s="90"/>
      <c r="HY40" s="90"/>
      <c r="HZ40" s="116"/>
      <c r="IA40" s="16">
        <f t="shared" si="46"/>
        <v>0</v>
      </c>
      <c r="IB40" s="90"/>
      <c r="IC40" s="90"/>
      <c r="ID40" s="90"/>
      <c r="IE40" s="116"/>
      <c r="IF40" s="16">
        <f t="shared" si="47"/>
        <v>0</v>
      </c>
      <c r="IG40" s="90"/>
      <c r="IH40" s="90"/>
      <c r="II40" s="90"/>
      <c r="IJ40" s="116"/>
      <c r="IK40" s="16">
        <f t="shared" si="48"/>
        <v>0</v>
      </c>
      <c r="IL40" s="90"/>
      <c r="IM40" s="90"/>
      <c r="IN40" s="90"/>
      <c r="IO40" s="116"/>
      <c r="IP40" s="16">
        <f t="shared" si="49"/>
        <v>0</v>
      </c>
    </row>
    <row r="41" spans="1:250" x14ac:dyDescent="0.25">
      <c r="A41" s="90"/>
      <c r="B41" s="90"/>
      <c r="C41" s="90"/>
      <c r="D41" s="116"/>
      <c r="E41" s="16">
        <f t="shared" si="1"/>
        <v>0</v>
      </c>
      <c r="F41" s="90"/>
      <c r="G41" s="90"/>
      <c r="H41" s="90"/>
      <c r="I41" s="116"/>
      <c r="J41" s="16">
        <f t="shared" si="2"/>
        <v>0</v>
      </c>
      <c r="K41" s="90"/>
      <c r="L41" s="90"/>
      <c r="M41" s="90"/>
      <c r="N41" s="116"/>
      <c r="O41" s="16">
        <f t="shared" si="3"/>
        <v>0</v>
      </c>
      <c r="P41" s="90"/>
      <c r="Q41" s="90"/>
      <c r="R41" s="90"/>
      <c r="S41" s="116"/>
      <c r="T41" s="16">
        <f t="shared" si="4"/>
        <v>0</v>
      </c>
      <c r="U41" s="90"/>
      <c r="V41" s="90"/>
      <c r="W41" s="90"/>
      <c r="X41" s="116"/>
      <c r="Y41" s="16">
        <f t="shared" si="5"/>
        <v>0</v>
      </c>
      <c r="Z41" s="90"/>
      <c r="AA41" s="90"/>
      <c r="AB41" s="90"/>
      <c r="AC41" s="116"/>
      <c r="AD41" s="16">
        <f t="shared" si="6"/>
        <v>0</v>
      </c>
      <c r="AE41" s="90"/>
      <c r="AF41" s="90"/>
      <c r="AG41" s="90"/>
      <c r="AH41" s="116"/>
      <c r="AI41" s="16">
        <f t="shared" si="7"/>
        <v>0</v>
      </c>
      <c r="AJ41" s="90"/>
      <c r="AK41" s="90"/>
      <c r="AL41" s="90"/>
      <c r="AM41" s="116"/>
      <c r="AN41" s="16">
        <f t="shared" si="8"/>
        <v>0</v>
      </c>
      <c r="AO41" s="90"/>
      <c r="AP41" s="90"/>
      <c r="AQ41" s="90"/>
      <c r="AR41" s="116"/>
      <c r="AS41" s="16">
        <f t="shared" si="9"/>
        <v>0</v>
      </c>
      <c r="AT41" s="90"/>
      <c r="AU41" s="90"/>
      <c r="AV41" s="90"/>
      <c r="AW41" s="116"/>
      <c r="AX41" s="16">
        <f t="shared" si="10"/>
        <v>0</v>
      </c>
      <c r="AY41" s="90"/>
      <c r="AZ41" s="90"/>
      <c r="BA41" s="90"/>
      <c r="BB41" s="116"/>
      <c r="BC41" s="16">
        <f t="shared" si="11"/>
        <v>0</v>
      </c>
      <c r="BD41" s="90"/>
      <c r="BE41" s="90"/>
      <c r="BF41" s="90"/>
      <c r="BG41" s="116"/>
      <c r="BH41" s="16">
        <f t="shared" si="12"/>
        <v>0</v>
      </c>
      <c r="BI41" s="90"/>
      <c r="BJ41" s="90"/>
      <c r="BK41" s="90"/>
      <c r="BL41" s="116"/>
      <c r="BM41" s="16">
        <f t="shared" si="13"/>
        <v>0</v>
      </c>
      <c r="BN41" s="90"/>
      <c r="BO41" s="90"/>
      <c r="BP41" s="90"/>
      <c r="BQ41" s="116"/>
      <c r="BR41" s="16">
        <f t="shared" si="14"/>
        <v>0</v>
      </c>
      <c r="BS41" s="90"/>
      <c r="BT41" s="90"/>
      <c r="BU41" s="90"/>
      <c r="BV41" s="116"/>
      <c r="BW41" s="16">
        <f t="shared" si="15"/>
        <v>0</v>
      </c>
      <c r="BX41" s="90"/>
      <c r="BY41" s="90"/>
      <c r="BZ41" s="90"/>
      <c r="CA41" s="116"/>
      <c r="CB41" s="16">
        <f t="shared" si="16"/>
        <v>0</v>
      </c>
      <c r="CC41" s="90"/>
      <c r="CD41" s="90"/>
      <c r="CE41" s="90"/>
      <c r="CF41" s="116"/>
      <c r="CG41" s="16">
        <f t="shared" si="17"/>
        <v>0</v>
      </c>
      <c r="CH41" s="90"/>
      <c r="CI41" s="90"/>
      <c r="CJ41" s="90"/>
      <c r="CK41" s="116"/>
      <c r="CL41" s="16">
        <f t="shared" si="18"/>
        <v>0</v>
      </c>
      <c r="CM41" s="90"/>
      <c r="CN41" s="90"/>
      <c r="CO41" s="90"/>
      <c r="CP41" s="116"/>
      <c r="CQ41" s="16">
        <f t="shared" si="19"/>
        <v>0</v>
      </c>
      <c r="CR41" s="90"/>
      <c r="CS41" s="90"/>
      <c r="CT41" s="90"/>
      <c r="CU41" s="116"/>
      <c r="CV41" s="16">
        <f t="shared" si="20"/>
        <v>0</v>
      </c>
      <c r="CW41" s="90"/>
      <c r="CX41" s="90"/>
      <c r="CY41" s="90"/>
      <c r="CZ41" s="116"/>
      <c r="DA41" s="16">
        <f t="shared" si="21"/>
        <v>0</v>
      </c>
      <c r="DB41" s="90"/>
      <c r="DC41" s="90"/>
      <c r="DD41" s="90"/>
      <c r="DE41" s="116"/>
      <c r="DF41" s="16">
        <f t="shared" si="22"/>
        <v>0</v>
      </c>
      <c r="DG41" s="90"/>
      <c r="DH41" s="90"/>
      <c r="DI41" s="90"/>
      <c r="DJ41" s="116"/>
      <c r="DK41" s="16">
        <f t="shared" si="23"/>
        <v>0</v>
      </c>
      <c r="DL41" s="90"/>
      <c r="DM41" s="90"/>
      <c r="DN41" s="90"/>
      <c r="DO41" s="116"/>
      <c r="DP41" s="16">
        <f t="shared" si="24"/>
        <v>0</v>
      </c>
      <c r="DQ41" s="90"/>
      <c r="DR41" s="90"/>
      <c r="DS41" s="90"/>
      <c r="DT41" s="116"/>
      <c r="DU41" s="16">
        <f t="shared" si="25"/>
        <v>0</v>
      </c>
      <c r="DV41" s="90"/>
      <c r="DW41" s="90"/>
      <c r="DX41" s="90"/>
      <c r="DY41" s="116"/>
      <c r="DZ41" s="16">
        <f t="shared" si="26"/>
        <v>0</v>
      </c>
      <c r="EA41" s="90"/>
      <c r="EB41" s="90"/>
      <c r="EC41" s="90"/>
      <c r="ED41" s="116"/>
      <c r="EE41" s="16">
        <f t="shared" si="27"/>
        <v>0</v>
      </c>
      <c r="EF41" s="90"/>
      <c r="EG41" s="90"/>
      <c r="EH41" s="90"/>
      <c r="EI41" s="116"/>
      <c r="EJ41" s="16">
        <f t="shared" si="28"/>
        <v>0</v>
      </c>
      <c r="EK41" s="90"/>
      <c r="EL41" s="90"/>
      <c r="EM41" s="90"/>
      <c r="EN41" s="116"/>
      <c r="EO41" s="16">
        <f t="shared" si="29"/>
        <v>0</v>
      </c>
      <c r="EP41" s="90"/>
      <c r="EQ41" s="90"/>
      <c r="ER41" s="90"/>
      <c r="ES41" s="116"/>
      <c r="ET41" s="16">
        <f t="shared" si="30"/>
        <v>0</v>
      </c>
      <c r="EU41" s="90"/>
      <c r="EV41" s="90"/>
      <c r="EW41" s="90"/>
      <c r="EX41" s="116"/>
      <c r="EY41" s="16">
        <f t="shared" si="31"/>
        <v>0</v>
      </c>
      <c r="EZ41" s="90"/>
      <c r="FA41" s="90"/>
      <c r="FB41" s="90"/>
      <c r="FC41" s="116"/>
      <c r="FD41" s="16">
        <f t="shared" si="32"/>
        <v>0</v>
      </c>
      <c r="FE41" s="90"/>
      <c r="FF41" s="90"/>
      <c r="FG41" s="90"/>
      <c r="FH41" s="116"/>
      <c r="FI41" s="16">
        <f t="shared" si="50"/>
        <v>0</v>
      </c>
      <c r="FJ41" s="90"/>
      <c r="FK41" s="90"/>
      <c r="FL41" s="90"/>
      <c r="FM41" s="116"/>
      <c r="FN41" s="16">
        <f t="shared" si="33"/>
        <v>0</v>
      </c>
      <c r="FO41" s="90"/>
      <c r="FP41" s="90"/>
      <c r="FQ41" s="90"/>
      <c r="FR41" s="116"/>
      <c r="FS41" s="16">
        <f t="shared" si="34"/>
        <v>0</v>
      </c>
      <c r="FT41" s="90"/>
      <c r="FU41" s="90"/>
      <c r="FV41" s="90"/>
      <c r="FW41" s="116"/>
      <c r="FX41" s="16">
        <f t="shared" si="35"/>
        <v>0</v>
      </c>
      <c r="FY41" s="90"/>
      <c r="FZ41" s="90"/>
      <c r="GA41" s="90"/>
      <c r="GB41" s="116"/>
      <c r="GC41" s="16">
        <f t="shared" si="36"/>
        <v>0</v>
      </c>
      <c r="GD41" s="90"/>
      <c r="GE41" s="90"/>
      <c r="GF41" s="90"/>
      <c r="GG41" s="116"/>
      <c r="GH41" s="16">
        <f t="shared" si="37"/>
        <v>0</v>
      </c>
      <c r="GI41" s="90"/>
      <c r="GJ41" s="90"/>
      <c r="GK41" s="90"/>
      <c r="GL41" s="116"/>
      <c r="GM41" s="16">
        <f t="shared" si="38"/>
        <v>0</v>
      </c>
      <c r="GN41" s="90"/>
      <c r="GO41" s="90"/>
      <c r="GP41" s="90"/>
      <c r="GQ41" s="116"/>
      <c r="GR41" s="16">
        <f t="shared" si="39"/>
        <v>0</v>
      </c>
      <c r="GS41" s="90"/>
      <c r="GT41" s="90"/>
      <c r="GU41" s="90"/>
      <c r="GV41" s="116"/>
      <c r="GW41" s="16">
        <f t="shared" si="40"/>
        <v>0</v>
      </c>
      <c r="GX41" s="90"/>
      <c r="GY41" s="90"/>
      <c r="GZ41" s="90"/>
      <c r="HA41" s="116"/>
      <c r="HB41" s="16">
        <f t="shared" si="41"/>
        <v>0</v>
      </c>
      <c r="HC41" s="90"/>
      <c r="HD41" s="90"/>
      <c r="HE41" s="90"/>
      <c r="HF41" s="116"/>
      <c r="HG41" s="16">
        <f t="shared" si="42"/>
        <v>0</v>
      </c>
      <c r="HH41" s="90"/>
      <c r="HI41" s="90"/>
      <c r="HJ41" s="90"/>
      <c r="HK41" s="116"/>
      <c r="HL41" s="16">
        <f t="shared" si="43"/>
        <v>0</v>
      </c>
      <c r="HM41" s="90"/>
      <c r="HN41" s="90"/>
      <c r="HO41" s="90"/>
      <c r="HP41" s="116"/>
      <c r="HQ41" s="16">
        <f t="shared" si="44"/>
        <v>0</v>
      </c>
      <c r="HR41" s="90"/>
      <c r="HS41" s="90"/>
      <c r="HT41" s="90"/>
      <c r="HU41" s="116"/>
      <c r="HV41" s="16">
        <f t="shared" si="45"/>
        <v>0</v>
      </c>
      <c r="HW41" s="90"/>
      <c r="HX41" s="90"/>
      <c r="HY41" s="90"/>
      <c r="HZ41" s="116"/>
      <c r="IA41" s="16">
        <f t="shared" si="46"/>
        <v>0</v>
      </c>
      <c r="IB41" s="90"/>
      <c r="IC41" s="90"/>
      <c r="ID41" s="90"/>
      <c r="IE41" s="116"/>
      <c r="IF41" s="16">
        <f t="shared" si="47"/>
        <v>0</v>
      </c>
      <c r="IG41" s="90"/>
      <c r="IH41" s="90"/>
      <c r="II41" s="90"/>
      <c r="IJ41" s="116"/>
      <c r="IK41" s="16">
        <f t="shared" si="48"/>
        <v>0</v>
      </c>
      <c r="IL41" s="90"/>
      <c r="IM41" s="90"/>
      <c r="IN41" s="90"/>
      <c r="IO41" s="116"/>
      <c r="IP41" s="16">
        <f t="shared" si="49"/>
        <v>0</v>
      </c>
    </row>
    <row r="42" spans="1:250" x14ac:dyDescent="0.25">
      <c r="A42" s="90"/>
      <c r="B42" s="90"/>
      <c r="C42" s="90"/>
      <c r="D42" s="116"/>
      <c r="E42" s="16">
        <f t="shared" si="1"/>
        <v>0</v>
      </c>
      <c r="F42" s="90"/>
      <c r="G42" s="90"/>
      <c r="H42" s="90"/>
      <c r="I42" s="116"/>
      <c r="J42" s="16">
        <f t="shared" si="2"/>
        <v>0</v>
      </c>
      <c r="K42" s="90"/>
      <c r="L42" s="90"/>
      <c r="M42" s="90"/>
      <c r="N42" s="116"/>
      <c r="O42" s="16">
        <f t="shared" si="3"/>
        <v>0</v>
      </c>
      <c r="P42" s="90"/>
      <c r="Q42" s="90"/>
      <c r="R42" s="90"/>
      <c r="S42" s="116"/>
      <c r="T42" s="16">
        <f t="shared" si="4"/>
        <v>0</v>
      </c>
      <c r="U42" s="90"/>
      <c r="V42" s="90"/>
      <c r="W42" s="90"/>
      <c r="X42" s="116"/>
      <c r="Y42" s="16">
        <f t="shared" si="5"/>
        <v>0</v>
      </c>
      <c r="Z42" s="90"/>
      <c r="AA42" s="90"/>
      <c r="AB42" s="90"/>
      <c r="AC42" s="116"/>
      <c r="AD42" s="16">
        <f t="shared" si="6"/>
        <v>0</v>
      </c>
      <c r="AE42" s="90"/>
      <c r="AF42" s="90"/>
      <c r="AG42" s="90"/>
      <c r="AH42" s="116"/>
      <c r="AI42" s="16">
        <f t="shared" si="7"/>
        <v>0</v>
      </c>
      <c r="AJ42" s="90"/>
      <c r="AK42" s="90"/>
      <c r="AL42" s="90"/>
      <c r="AM42" s="116"/>
      <c r="AN42" s="16">
        <f t="shared" si="8"/>
        <v>0</v>
      </c>
      <c r="AO42" s="90"/>
      <c r="AP42" s="90"/>
      <c r="AQ42" s="90"/>
      <c r="AR42" s="116"/>
      <c r="AS42" s="16">
        <f t="shared" si="9"/>
        <v>0</v>
      </c>
      <c r="AT42" s="90"/>
      <c r="AU42" s="90"/>
      <c r="AV42" s="90"/>
      <c r="AW42" s="116"/>
      <c r="AX42" s="16">
        <f t="shared" si="10"/>
        <v>0</v>
      </c>
      <c r="AY42" s="90"/>
      <c r="AZ42" s="90"/>
      <c r="BA42" s="90"/>
      <c r="BB42" s="116"/>
      <c r="BC42" s="16">
        <f t="shared" si="11"/>
        <v>0</v>
      </c>
      <c r="BD42" s="90"/>
      <c r="BE42" s="90"/>
      <c r="BF42" s="90"/>
      <c r="BG42" s="116"/>
      <c r="BH42" s="16">
        <f t="shared" si="12"/>
        <v>0</v>
      </c>
      <c r="BI42" s="90"/>
      <c r="BJ42" s="90"/>
      <c r="BK42" s="90"/>
      <c r="BL42" s="116"/>
      <c r="BM42" s="16">
        <f t="shared" si="13"/>
        <v>0</v>
      </c>
      <c r="BN42" s="90"/>
      <c r="BO42" s="90"/>
      <c r="BP42" s="90"/>
      <c r="BQ42" s="116"/>
      <c r="BR42" s="16">
        <f t="shared" si="14"/>
        <v>0</v>
      </c>
      <c r="BS42" s="90"/>
      <c r="BT42" s="90"/>
      <c r="BU42" s="90"/>
      <c r="BV42" s="116"/>
      <c r="BW42" s="16">
        <f t="shared" si="15"/>
        <v>0</v>
      </c>
      <c r="BX42" s="90"/>
      <c r="BY42" s="90"/>
      <c r="BZ42" s="90"/>
      <c r="CA42" s="116"/>
      <c r="CB42" s="16">
        <f t="shared" si="16"/>
        <v>0</v>
      </c>
      <c r="CC42" s="90"/>
      <c r="CD42" s="90"/>
      <c r="CE42" s="90"/>
      <c r="CF42" s="116"/>
      <c r="CG42" s="16">
        <f t="shared" si="17"/>
        <v>0</v>
      </c>
      <c r="CH42" s="90"/>
      <c r="CI42" s="90"/>
      <c r="CJ42" s="90"/>
      <c r="CK42" s="116"/>
      <c r="CL42" s="16">
        <f t="shared" si="18"/>
        <v>0</v>
      </c>
      <c r="CM42" s="90"/>
      <c r="CN42" s="90"/>
      <c r="CO42" s="90"/>
      <c r="CP42" s="116"/>
      <c r="CQ42" s="16">
        <f t="shared" si="19"/>
        <v>0</v>
      </c>
      <c r="CR42" s="90"/>
      <c r="CS42" s="90"/>
      <c r="CT42" s="90"/>
      <c r="CU42" s="116"/>
      <c r="CV42" s="16">
        <f t="shared" si="20"/>
        <v>0</v>
      </c>
      <c r="CW42" s="90"/>
      <c r="CX42" s="90"/>
      <c r="CY42" s="90"/>
      <c r="CZ42" s="116"/>
      <c r="DA42" s="16">
        <f t="shared" si="21"/>
        <v>0</v>
      </c>
      <c r="DB42" s="90"/>
      <c r="DC42" s="90"/>
      <c r="DD42" s="90"/>
      <c r="DE42" s="116"/>
      <c r="DF42" s="16">
        <f t="shared" si="22"/>
        <v>0</v>
      </c>
      <c r="DG42" s="90"/>
      <c r="DH42" s="90"/>
      <c r="DI42" s="90"/>
      <c r="DJ42" s="116"/>
      <c r="DK42" s="16">
        <f t="shared" si="23"/>
        <v>0</v>
      </c>
      <c r="DL42" s="90"/>
      <c r="DM42" s="90"/>
      <c r="DN42" s="90"/>
      <c r="DO42" s="116"/>
      <c r="DP42" s="16">
        <f t="shared" si="24"/>
        <v>0</v>
      </c>
      <c r="DQ42" s="90"/>
      <c r="DR42" s="90"/>
      <c r="DS42" s="90"/>
      <c r="DT42" s="116"/>
      <c r="DU42" s="16">
        <f t="shared" si="25"/>
        <v>0</v>
      </c>
      <c r="DV42" s="90"/>
      <c r="DW42" s="90"/>
      <c r="DX42" s="90"/>
      <c r="DY42" s="116"/>
      <c r="DZ42" s="16">
        <f t="shared" si="26"/>
        <v>0</v>
      </c>
      <c r="EA42" s="90"/>
      <c r="EB42" s="90"/>
      <c r="EC42" s="90"/>
      <c r="ED42" s="116"/>
      <c r="EE42" s="16">
        <f t="shared" si="27"/>
        <v>0</v>
      </c>
      <c r="EF42" s="90"/>
      <c r="EG42" s="90"/>
      <c r="EH42" s="90"/>
      <c r="EI42" s="116"/>
      <c r="EJ42" s="16">
        <f t="shared" si="28"/>
        <v>0</v>
      </c>
      <c r="EK42" s="90"/>
      <c r="EL42" s="90"/>
      <c r="EM42" s="90"/>
      <c r="EN42" s="116"/>
      <c r="EO42" s="16">
        <f t="shared" si="29"/>
        <v>0</v>
      </c>
      <c r="EP42" s="90"/>
      <c r="EQ42" s="90"/>
      <c r="ER42" s="90"/>
      <c r="ES42" s="116"/>
      <c r="ET42" s="16">
        <f t="shared" si="30"/>
        <v>0</v>
      </c>
      <c r="EU42" s="90"/>
      <c r="EV42" s="90"/>
      <c r="EW42" s="90"/>
      <c r="EX42" s="116"/>
      <c r="EY42" s="16">
        <f t="shared" si="31"/>
        <v>0</v>
      </c>
      <c r="EZ42" s="90"/>
      <c r="FA42" s="90"/>
      <c r="FB42" s="90"/>
      <c r="FC42" s="116"/>
      <c r="FD42" s="16">
        <f t="shared" si="32"/>
        <v>0</v>
      </c>
      <c r="FE42" s="90"/>
      <c r="FF42" s="90"/>
      <c r="FG42" s="90"/>
      <c r="FH42" s="116"/>
      <c r="FI42" s="16">
        <f t="shared" si="50"/>
        <v>0</v>
      </c>
      <c r="FJ42" s="90"/>
      <c r="FK42" s="90"/>
      <c r="FL42" s="90"/>
      <c r="FM42" s="116"/>
      <c r="FN42" s="16">
        <f t="shared" si="33"/>
        <v>0</v>
      </c>
      <c r="FO42" s="90"/>
      <c r="FP42" s="90"/>
      <c r="FQ42" s="90"/>
      <c r="FR42" s="116"/>
      <c r="FS42" s="16">
        <f t="shared" si="34"/>
        <v>0</v>
      </c>
      <c r="FT42" s="90"/>
      <c r="FU42" s="90"/>
      <c r="FV42" s="90"/>
      <c r="FW42" s="116"/>
      <c r="FX42" s="16">
        <f t="shared" si="35"/>
        <v>0</v>
      </c>
      <c r="FY42" s="90"/>
      <c r="FZ42" s="90"/>
      <c r="GA42" s="90"/>
      <c r="GB42" s="116"/>
      <c r="GC42" s="16">
        <f t="shared" si="36"/>
        <v>0</v>
      </c>
      <c r="GD42" s="90"/>
      <c r="GE42" s="90"/>
      <c r="GF42" s="90"/>
      <c r="GG42" s="116"/>
      <c r="GH42" s="16">
        <f t="shared" si="37"/>
        <v>0</v>
      </c>
      <c r="GI42" s="90"/>
      <c r="GJ42" s="90"/>
      <c r="GK42" s="90"/>
      <c r="GL42" s="116"/>
      <c r="GM42" s="16">
        <f t="shared" si="38"/>
        <v>0</v>
      </c>
      <c r="GN42" s="90"/>
      <c r="GO42" s="90"/>
      <c r="GP42" s="90"/>
      <c r="GQ42" s="116"/>
      <c r="GR42" s="16">
        <f t="shared" si="39"/>
        <v>0</v>
      </c>
      <c r="GS42" s="90"/>
      <c r="GT42" s="90"/>
      <c r="GU42" s="90"/>
      <c r="GV42" s="116"/>
      <c r="GW42" s="16">
        <f t="shared" si="40"/>
        <v>0</v>
      </c>
      <c r="GX42" s="90"/>
      <c r="GY42" s="90"/>
      <c r="GZ42" s="90"/>
      <c r="HA42" s="116"/>
      <c r="HB42" s="16">
        <f t="shared" si="41"/>
        <v>0</v>
      </c>
      <c r="HC42" s="90"/>
      <c r="HD42" s="90"/>
      <c r="HE42" s="90"/>
      <c r="HF42" s="116"/>
      <c r="HG42" s="16">
        <f t="shared" si="42"/>
        <v>0</v>
      </c>
      <c r="HH42" s="90"/>
      <c r="HI42" s="90"/>
      <c r="HJ42" s="90"/>
      <c r="HK42" s="116"/>
      <c r="HL42" s="16">
        <f t="shared" si="43"/>
        <v>0</v>
      </c>
      <c r="HM42" s="90"/>
      <c r="HN42" s="90"/>
      <c r="HO42" s="90"/>
      <c r="HP42" s="116"/>
      <c r="HQ42" s="16">
        <f t="shared" si="44"/>
        <v>0</v>
      </c>
      <c r="HR42" s="90"/>
      <c r="HS42" s="90"/>
      <c r="HT42" s="90"/>
      <c r="HU42" s="116"/>
      <c r="HV42" s="16">
        <f t="shared" si="45"/>
        <v>0</v>
      </c>
      <c r="HW42" s="90"/>
      <c r="HX42" s="90"/>
      <c r="HY42" s="90"/>
      <c r="HZ42" s="116"/>
      <c r="IA42" s="16">
        <f t="shared" si="46"/>
        <v>0</v>
      </c>
      <c r="IB42" s="90"/>
      <c r="IC42" s="90"/>
      <c r="ID42" s="90"/>
      <c r="IE42" s="116"/>
      <c r="IF42" s="16">
        <f t="shared" si="47"/>
        <v>0</v>
      </c>
      <c r="IG42" s="90"/>
      <c r="IH42" s="90"/>
      <c r="II42" s="90"/>
      <c r="IJ42" s="116"/>
      <c r="IK42" s="16">
        <f t="shared" si="48"/>
        <v>0</v>
      </c>
      <c r="IL42" s="90"/>
      <c r="IM42" s="90"/>
      <c r="IN42" s="90"/>
      <c r="IO42" s="116"/>
      <c r="IP42" s="16">
        <f t="shared" si="49"/>
        <v>0</v>
      </c>
    </row>
    <row r="43" spans="1:250" x14ac:dyDescent="0.25">
      <c r="A43" s="90"/>
      <c r="B43" s="90"/>
      <c r="C43" s="90"/>
      <c r="D43" s="116"/>
      <c r="E43" s="16">
        <f t="shared" si="1"/>
        <v>0</v>
      </c>
      <c r="F43" s="90"/>
      <c r="G43" s="90"/>
      <c r="H43" s="90"/>
      <c r="I43" s="116"/>
      <c r="J43" s="16">
        <f t="shared" si="2"/>
        <v>0</v>
      </c>
      <c r="K43" s="90"/>
      <c r="L43" s="90"/>
      <c r="M43" s="90"/>
      <c r="N43" s="116"/>
      <c r="O43" s="16">
        <f t="shared" si="3"/>
        <v>0</v>
      </c>
      <c r="P43" s="90"/>
      <c r="Q43" s="90"/>
      <c r="R43" s="90"/>
      <c r="S43" s="116"/>
      <c r="T43" s="16">
        <f t="shared" si="4"/>
        <v>0</v>
      </c>
      <c r="U43" s="90"/>
      <c r="V43" s="90"/>
      <c r="W43" s="90"/>
      <c r="X43" s="116"/>
      <c r="Y43" s="16">
        <f t="shared" si="5"/>
        <v>0</v>
      </c>
      <c r="Z43" s="90"/>
      <c r="AA43" s="90"/>
      <c r="AB43" s="90"/>
      <c r="AC43" s="116"/>
      <c r="AD43" s="16">
        <f t="shared" si="6"/>
        <v>0</v>
      </c>
      <c r="AE43" s="90"/>
      <c r="AF43" s="90"/>
      <c r="AG43" s="90"/>
      <c r="AH43" s="116"/>
      <c r="AI43" s="16">
        <f t="shared" si="7"/>
        <v>0</v>
      </c>
      <c r="AJ43" s="90"/>
      <c r="AK43" s="90"/>
      <c r="AL43" s="90"/>
      <c r="AM43" s="116"/>
      <c r="AN43" s="16">
        <f t="shared" si="8"/>
        <v>0</v>
      </c>
      <c r="AO43" s="90"/>
      <c r="AP43" s="90"/>
      <c r="AQ43" s="90"/>
      <c r="AR43" s="116"/>
      <c r="AS43" s="16">
        <f t="shared" si="9"/>
        <v>0</v>
      </c>
      <c r="AT43" s="90"/>
      <c r="AU43" s="90"/>
      <c r="AV43" s="90"/>
      <c r="AW43" s="116"/>
      <c r="AX43" s="16">
        <f t="shared" si="10"/>
        <v>0</v>
      </c>
      <c r="AY43" s="90"/>
      <c r="AZ43" s="90"/>
      <c r="BA43" s="90"/>
      <c r="BB43" s="116"/>
      <c r="BC43" s="16">
        <f t="shared" si="11"/>
        <v>0</v>
      </c>
      <c r="BD43" s="90"/>
      <c r="BE43" s="90"/>
      <c r="BF43" s="90"/>
      <c r="BG43" s="116"/>
      <c r="BH43" s="16">
        <f t="shared" si="12"/>
        <v>0</v>
      </c>
      <c r="BI43" s="90"/>
      <c r="BJ43" s="90"/>
      <c r="BK43" s="90"/>
      <c r="BL43" s="116"/>
      <c r="BM43" s="16">
        <f t="shared" si="13"/>
        <v>0</v>
      </c>
      <c r="BN43" s="90"/>
      <c r="BO43" s="90"/>
      <c r="BP43" s="90"/>
      <c r="BQ43" s="116"/>
      <c r="BR43" s="16">
        <f t="shared" si="14"/>
        <v>0</v>
      </c>
      <c r="BS43" s="90"/>
      <c r="BT43" s="90"/>
      <c r="BU43" s="90"/>
      <c r="BV43" s="116"/>
      <c r="BW43" s="16">
        <f t="shared" si="15"/>
        <v>0</v>
      </c>
      <c r="BX43" s="90"/>
      <c r="BY43" s="90"/>
      <c r="BZ43" s="90"/>
      <c r="CA43" s="116"/>
      <c r="CB43" s="16">
        <f t="shared" si="16"/>
        <v>0</v>
      </c>
      <c r="CC43" s="90"/>
      <c r="CD43" s="90"/>
      <c r="CE43" s="90"/>
      <c r="CF43" s="116"/>
      <c r="CG43" s="16">
        <f t="shared" si="17"/>
        <v>0</v>
      </c>
      <c r="CH43" s="90"/>
      <c r="CI43" s="90"/>
      <c r="CJ43" s="90"/>
      <c r="CK43" s="116"/>
      <c r="CL43" s="16">
        <f t="shared" si="18"/>
        <v>0</v>
      </c>
      <c r="CM43" s="90"/>
      <c r="CN43" s="90"/>
      <c r="CO43" s="90"/>
      <c r="CP43" s="116"/>
      <c r="CQ43" s="16">
        <f t="shared" si="19"/>
        <v>0</v>
      </c>
      <c r="CR43" s="90"/>
      <c r="CS43" s="90"/>
      <c r="CT43" s="90"/>
      <c r="CU43" s="116"/>
      <c r="CV43" s="16">
        <f t="shared" si="20"/>
        <v>0</v>
      </c>
      <c r="CW43" s="90"/>
      <c r="CX43" s="90"/>
      <c r="CY43" s="90"/>
      <c r="CZ43" s="116"/>
      <c r="DA43" s="16">
        <f t="shared" si="21"/>
        <v>0</v>
      </c>
      <c r="DB43" s="90"/>
      <c r="DC43" s="90"/>
      <c r="DD43" s="90"/>
      <c r="DE43" s="116"/>
      <c r="DF43" s="16">
        <f t="shared" si="22"/>
        <v>0</v>
      </c>
      <c r="DG43" s="90"/>
      <c r="DH43" s="90"/>
      <c r="DI43" s="90"/>
      <c r="DJ43" s="116"/>
      <c r="DK43" s="16">
        <f t="shared" si="23"/>
        <v>0</v>
      </c>
      <c r="DL43" s="90"/>
      <c r="DM43" s="90"/>
      <c r="DN43" s="90"/>
      <c r="DO43" s="116"/>
      <c r="DP43" s="16">
        <f t="shared" si="24"/>
        <v>0</v>
      </c>
      <c r="DQ43" s="90"/>
      <c r="DR43" s="90"/>
      <c r="DS43" s="90"/>
      <c r="DT43" s="116"/>
      <c r="DU43" s="16">
        <f t="shared" si="25"/>
        <v>0</v>
      </c>
      <c r="DV43" s="90"/>
      <c r="DW43" s="90"/>
      <c r="DX43" s="90"/>
      <c r="DY43" s="116"/>
      <c r="DZ43" s="16">
        <f t="shared" si="26"/>
        <v>0</v>
      </c>
      <c r="EA43" s="90"/>
      <c r="EB43" s="90"/>
      <c r="EC43" s="90"/>
      <c r="ED43" s="116"/>
      <c r="EE43" s="16">
        <f t="shared" si="27"/>
        <v>0</v>
      </c>
      <c r="EF43" s="90"/>
      <c r="EG43" s="90"/>
      <c r="EH43" s="90"/>
      <c r="EI43" s="116"/>
      <c r="EJ43" s="16">
        <f t="shared" si="28"/>
        <v>0</v>
      </c>
      <c r="EK43" s="90"/>
      <c r="EL43" s="90"/>
      <c r="EM43" s="90"/>
      <c r="EN43" s="116"/>
      <c r="EO43" s="16">
        <f t="shared" si="29"/>
        <v>0</v>
      </c>
      <c r="EP43" s="90"/>
      <c r="EQ43" s="90"/>
      <c r="ER43" s="90"/>
      <c r="ES43" s="116"/>
      <c r="ET43" s="16">
        <f t="shared" si="30"/>
        <v>0</v>
      </c>
      <c r="EU43" s="90"/>
      <c r="EV43" s="90"/>
      <c r="EW43" s="90"/>
      <c r="EX43" s="116"/>
      <c r="EY43" s="16">
        <f t="shared" si="31"/>
        <v>0</v>
      </c>
      <c r="EZ43" s="90"/>
      <c r="FA43" s="90"/>
      <c r="FB43" s="90"/>
      <c r="FC43" s="116"/>
      <c r="FD43" s="16">
        <f t="shared" si="32"/>
        <v>0</v>
      </c>
      <c r="FE43" s="90"/>
      <c r="FF43" s="90"/>
      <c r="FG43" s="90"/>
      <c r="FH43" s="116"/>
      <c r="FI43" s="16">
        <f t="shared" si="50"/>
        <v>0</v>
      </c>
      <c r="FJ43" s="90"/>
      <c r="FK43" s="90"/>
      <c r="FL43" s="90"/>
      <c r="FM43" s="116"/>
      <c r="FN43" s="16">
        <f t="shared" si="33"/>
        <v>0</v>
      </c>
      <c r="FO43" s="90"/>
      <c r="FP43" s="90"/>
      <c r="FQ43" s="90"/>
      <c r="FR43" s="116"/>
      <c r="FS43" s="16">
        <f t="shared" si="34"/>
        <v>0</v>
      </c>
      <c r="FT43" s="90"/>
      <c r="FU43" s="90"/>
      <c r="FV43" s="90"/>
      <c r="FW43" s="116"/>
      <c r="FX43" s="16">
        <f t="shared" si="35"/>
        <v>0</v>
      </c>
      <c r="FY43" s="90"/>
      <c r="FZ43" s="90"/>
      <c r="GA43" s="90"/>
      <c r="GB43" s="116"/>
      <c r="GC43" s="16">
        <f t="shared" si="36"/>
        <v>0</v>
      </c>
      <c r="GD43" s="90"/>
      <c r="GE43" s="90"/>
      <c r="GF43" s="90"/>
      <c r="GG43" s="116"/>
      <c r="GH43" s="16">
        <f t="shared" si="37"/>
        <v>0</v>
      </c>
      <c r="GI43" s="90"/>
      <c r="GJ43" s="90"/>
      <c r="GK43" s="90"/>
      <c r="GL43" s="116"/>
      <c r="GM43" s="16">
        <f t="shared" si="38"/>
        <v>0</v>
      </c>
      <c r="GN43" s="90"/>
      <c r="GO43" s="90"/>
      <c r="GP43" s="90"/>
      <c r="GQ43" s="116"/>
      <c r="GR43" s="16">
        <f t="shared" si="39"/>
        <v>0</v>
      </c>
      <c r="GS43" s="90"/>
      <c r="GT43" s="90"/>
      <c r="GU43" s="90"/>
      <c r="GV43" s="116"/>
      <c r="GW43" s="16">
        <f t="shared" si="40"/>
        <v>0</v>
      </c>
      <c r="GX43" s="90"/>
      <c r="GY43" s="90"/>
      <c r="GZ43" s="90"/>
      <c r="HA43" s="116"/>
      <c r="HB43" s="16">
        <f t="shared" si="41"/>
        <v>0</v>
      </c>
      <c r="HC43" s="90"/>
      <c r="HD43" s="90"/>
      <c r="HE43" s="90"/>
      <c r="HF43" s="116"/>
      <c r="HG43" s="16">
        <f t="shared" si="42"/>
        <v>0</v>
      </c>
      <c r="HH43" s="90"/>
      <c r="HI43" s="90"/>
      <c r="HJ43" s="90"/>
      <c r="HK43" s="116"/>
      <c r="HL43" s="16">
        <f t="shared" si="43"/>
        <v>0</v>
      </c>
      <c r="HM43" s="90"/>
      <c r="HN43" s="90"/>
      <c r="HO43" s="90"/>
      <c r="HP43" s="116"/>
      <c r="HQ43" s="16">
        <f t="shared" si="44"/>
        <v>0</v>
      </c>
      <c r="HR43" s="90"/>
      <c r="HS43" s="90"/>
      <c r="HT43" s="90"/>
      <c r="HU43" s="116"/>
      <c r="HV43" s="16">
        <f t="shared" si="45"/>
        <v>0</v>
      </c>
      <c r="HW43" s="90"/>
      <c r="HX43" s="90"/>
      <c r="HY43" s="90"/>
      <c r="HZ43" s="116"/>
      <c r="IA43" s="16">
        <f t="shared" si="46"/>
        <v>0</v>
      </c>
      <c r="IB43" s="90"/>
      <c r="IC43" s="90"/>
      <c r="ID43" s="90"/>
      <c r="IE43" s="116"/>
      <c r="IF43" s="16">
        <f t="shared" si="47"/>
        <v>0</v>
      </c>
      <c r="IG43" s="90"/>
      <c r="IH43" s="90"/>
      <c r="II43" s="90"/>
      <c r="IJ43" s="116"/>
      <c r="IK43" s="16">
        <f t="shared" si="48"/>
        <v>0</v>
      </c>
      <c r="IL43" s="90"/>
      <c r="IM43" s="90"/>
      <c r="IN43" s="90"/>
      <c r="IO43" s="116"/>
      <c r="IP43" s="16">
        <f t="shared" si="49"/>
        <v>0</v>
      </c>
    </row>
    <row r="44" spans="1:250" x14ac:dyDescent="0.25">
      <c r="A44" s="90"/>
      <c r="B44" s="90"/>
      <c r="C44" s="90"/>
      <c r="D44" s="116"/>
      <c r="E44" s="16">
        <f t="shared" si="1"/>
        <v>0</v>
      </c>
      <c r="F44" s="90"/>
      <c r="G44" s="90"/>
      <c r="H44" s="90"/>
      <c r="I44" s="116"/>
      <c r="J44" s="16">
        <f t="shared" si="2"/>
        <v>0</v>
      </c>
      <c r="K44" s="90"/>
      <c r="L44" s="90"/>
      <c r="M44" s="90"/>
      <c r="N44" s="116"/>
      <c r="O44" s="16">
        <f t="shared" si="3"/>
        <v>0</v>
      </c>
      <c r="P44" s="90"/>
      <c r="Q44" s="90"/>
      <c r="R44" s="90"/>
      <c r="S44" s="116"/>
      <c r="T44" s="16">
        <f t="shared" si="4"/>
        <v>0</v>
      </c>
      <c r="U44" s="90"/>
      <c r="V44" s="90"/>
      <c r="W44" s="90"/>
      <c r="X44" s="116"/>
      <c r="Y44" s="16">
        <f t="shared" si="5"/>
        <v>0</v>
      </c>
      <c r="Z44" s="90"/>
      <c r="AA44" s="90"/>
      <c r="AB44" s="90"/>
      <c r="AC44" s="116"/>
      <c r="AD44" s="16">
        <f t="shared" si="6"/>
        <v>0</v>
      </c>
      <c r="AE44" s="90"/>
      <c r="AF44" s="90"/>
      <c r="AG44" s="90"/>
      <c r="AH44" s="116"/>
      <c r="AI44" s="16">
        <f t="shared" si="7"/>
        <v>0</v>
      </c>
      <c r="AJ44" s="90"/>
      <c r="AK44" s="90"/>
      <c r="AL44" s="90"/>
      <c r="AM44" s="116"/>
      <c r="AN44" s="16">
        <f t="shared" si="8"/>
        <v>0</v>
      </c>
      <c r="AO44" s="90"/>
      <c r="AP44" s="90"/>
      <c r="AQ44" s="90"/>
      <c r="AR44" s="116"/>
      <c r="AS44" s="16">
        <f t="shared" si="9"/>
        <v>0</v>
      </c>
      <c r="AT44" s="90"/>
      <c r="AU44" s="90"/>
      <c r="AV44" s="90"/>
      <c r="AW44" s="116"/>
      <c r="AX44" s="16">
        <f t="shared" si="10"/>
        <v>0</v>
      </c>
      <c r="AY44" s="90"/>
      <c r="AZ44" s="90"/>
      <c r="BA44" s="90"/>
      <c r="BB44" s="116"/>
      <c r="BC44" s="16">
        <f t="shared" si="11"/>
        <v>0</v>
      </c>
      <c r="BD44" s="90"/>
      <c r="BE44" s="90"/>
      <c r="BF44" s="90"/>
      <c r="BG44" s="116"/>
      <c r="BH44" s="16">
        <f t="shared" si="12"/>
        <v>0</v>
      </c>
      <c r="BI44" s="90"/>
      <c r="BJ44" s="90"/>
      <c r="BK44" s="90"/>
      <c r="BL44" s="116"/>
      <c r="BM44" s="16">
        <f t="shared" si="13"/>
        <v>0</v>
      </c>
      <c r="BN44" s="90"/>
      <c r="BO44" s="90"/>
      <c r="BP44" s="90"/>
      <c r="BQ44" s="116"/>
      <c r="BR44" s="16">
        <f t="shared" si="14"/>
        <v>0</v>
      </c>
      <c r="BS44" s="90"/>
      <c r="BT44" s="90"/>
      <c r="BU44" s="90"/>
      <c r="BV44" s="116"/>
      <c r="BW44" s="16">
        <f t="shared" si="15"/>
        <v>0</v>
      </c>
      <c r="BX44" s="90"/>
      <c r="BY44" s="90"/>
      <c r="BZ44" s="90"/>
      <c r="CA44" s="116"/>
      <c r="CB44" s="16">
        <f t="shared" si="16"/>
        <v>0</v>
      </c>
      <c r="CC44" s="90"/>
      <c r="CD44" s="90"/>
      <c r="CE44" s="90"/>
      <c r="CF44" s="116"/>
      <c r="CG44" s="16">
        <f t="shared" si="17"/>
        <v>0</v>
      </c>
      <c r="CH44" s="90"/>
      <c r="CI44" s="90"/>
      <c r="CJ44" s="90"/>
      <c r="CK44" s="116"/>
      <c r="CL44" s="16">
        <f t="shared" si="18"/>
        <v>0</v>
      </c>
      <c r="CM44" s="90"/>
      <c r="CN44" s="90"/>
      <c r="CO44" s="90"/>
      <c r="CP44" s="116"/>
      <c r="CQ44" s="16">
        <f t="shared" si="19"/>
        <v>0</v>
      </c>
      <c r="CR44" s="90"/>
      <c r="CS44" s="90"/>
      <c r="CT44" s="90"/>
      <c r="CU44" s="116"/>
      <c r="CV44" s="16">
        <f t="shared" si="20"/>
        <v>0</v>
      </c>
      <c r="CW44" s="90"/>
      <c r="CX44" s="90"/>
      <c r="CY44" s="90"/>
      <c r="CZ44" s="116"/>
      <c r="DA44" s="16">
        <f t="shared" si="21"/>
        <v>0</v>
      </c>
      <c r="DB44" s="90"/>
      <c r="DC44" s="90"/>
      <c r="DD44" s="90"/>
      <c r="DE44" s="116"/>
      <c r="DF44" s="16">
        <f t="shared" si="22"/>
        <v>0</v>
      </c>
      <c r="DG44" s="90"/>
      <c r="DH44" s="90"/>
      <c r="DI44" s="90"/>
      <c r="DJ44" s="116"/>
      <c r="DK44" s="16">
        <f t="shared" si="23"/>
        <v>0</v>
      </c>
      <c r="DL44" s="90"/>
      <c r="DM44" s="90"/>
      <c r="DN44" s="90"/>
      <c r="DO44" s="116"/>
      <c r="DP44" s="16">
        <f t="shared" si="24"/>
        <v>0</v>
      </c>
      <c r="DQ44" s="90"/>
      <c r="DR44" s="90"/>
      <c r="DS44" s="90"/>
      <c r="DT44" s="116"/>
      <c r="DU44" s="16">
        <f t="shared" si="25"/>
        <v>0</v>
      </c>
      <c r="DV44" s="90"/>
      <c r="DW44" s="90"/>
      <c r="DX44" s="90"/>
      <c r="DY44" s="116"/>
      <c r="DZ44" s="16">
        <f t="shared" si="26"/>
        <v>0</v>
      </c>
      <c r="EA44" s="90"/>
      <c r="EB44" s="90"/>
      <c r="EC44" s="90"/>
      <c r="ED44" s="116"/>
      <c r="EE44" s="16">
        <f t="shared" si="27"/>
        <v>0</v>
      </c>
      <c r="EF44" s="90"/>
      <c r="EG44" s="90"/>
      <c r="EH44" s="90"/>
      <c r="EI44" s="116"/>
      <c r="EJ44" s="16">
        <f t="shared" si="28"/>
        <v>0</v>
      </c>
      <c r="EK44" s="90"/>
      <c r="EL44" s="90"/>
      <c r="EM44" s="90"/>
      <c r="EN44" s="116"/>
      <c r="EO44" s="16">
        <f t="shared" si="29"/>
        <v>0</v>
      </c>
      <c r="EP44" s="90"/>
      <c r="EQ44" s="90"/>
      <c r="ER44" s="90"/>
      <c r="ES44" s="116"/>
      <c r="ET44" s="16">
        <f t="shared" si="30"/>
        <v>0</v>
      </c>
      <c r="EU44" s="90"/>
      <c r="EV44" s="90"/>
      <c r="EW44" s="90"/>
      <c r="EX44" s="116"/>
      <c r="EY44" s="16">
        <f t="shared" si="31"/>
        <v>0</v>
      </c>
      <c r="EZ44" s="90"/>
      <c r="FA44" s="90"/>
      <c r="FB44" s="90"/>
      <c r="FC44" s="116"/>
      <c r="FD44" s="16">
        <f t="shared" si="32"/>
        <v>0</v>
      </c>
      <c r="FE44" s="90"/>
      <c r="FF44" s="90"/>
      <c r="FG44" s="90"/>
      <c r="FH44" s="116"/>
      <c r="FI44" s="16">
        <f t="shared" si="50"/>
        <v>0</v>
      </c>
      <c r="FJ44" s="90"/>
      <c r="FK44" s="90"/>
      <c r="FL44" s="90"/>
      <c r="FM44" s="116"/>
      <c r="FN44" s="16">
        <f t="shared" si="33"/>
        <v>0</v>
      </c>
      <c r="FO44" s="90"/>
      <c r="FP44" s="90"/>
      <c r="FQ44" s="90"/>
      <c r="FR44" s="116"/>
      <c r="FS44" s="16">
        <f t="shared" si="34"/>
        <v>0</v>
      </c>
      <c r="FT44" s="90"/>
      <c r="FU44" s="90"/>
      <c r="FV44" s="90"/>
      <c r="FW44" s="116"/>
      <c r="FX44" s="16">
        <f t="shared" si="35"/>
        <v>0</v>
      </c>
      <c r="FY44" s="90"/>
      <c r="FZ44" s="90"/>
      <c r="GA44" s="90"/>
      <c r="GB44" s="116"/>
      <c r="GC44" s="16">
        <f t="shared" si="36"/>
        <v>0</v>
      </c>
      <c r="GD44" s="90"/>
      <c r="GE44" s="90"/>
      <c r="GF44" s="90"/>
      <c r="GG44" s="116"/>
      <c r="GH44" s="16">
        <f t="shared" si="37"/>
        <v>0</v>
      </c>
      <c r="GI44" s="90"/>
      <c r="GJ44" s="90"/>
      <c r="GK44" s="90"/>
      <c r="GL44" s="116"/>
      <c r="GM44" s="16">
        <f t="shared" si="38"/>
        <v>0</v>
      </c>
      <c r="GN44" s="90"/>
      <c r="GO44" s="90"/>
      <c r="GP44" s="90"/>
      <c r="GQ44" s="116"/>
      <c r="GR44" s="16">
        <f t="shared" si="39"/>
        <v>0</v>
      </c>
      <c r="GS44" s="90"/>
      <c r="GT44" s="90"/>
      <c r="GU44" s="90"/>
      <c r="GV44" s="116"/>
      <c r="GW44" s="16">
        <f t="shared" si="40"/>
        <v>0</v>
      </c>
      <c r="GX44" s="90"/>
      <c r="GY44" s="90"/>
      <c r="GZ44" s="90"/>
      <c r="HA44" s="116"/>
      <c r="HB44" s="16">
        <f t="shared" si="41"/>
        <v>0</v>
      </c>
      <c r="HC44" s="90"/>
      <c r="HD44" s="90"/>
      <c r="HE44" s="90"/>
      <c r="HF44" s="116"/>
      <c r="HG44" s="16">
        <f t="shared" si="42"/>
        <v>0</v>
      </c>
      <c r="HH44" s="90"/>
      <c r="HI44" s="90"/>
      <c r="HJ44" s="90"/>
      <c r="HK44" s="116"/>
      <c r="HL44" s="16">
        <f t="shared" si="43"/>
        <v>0</v>
      </c>
      <c r="HM44" s="90"/>
      <c r="HN44" s="90"/>
      <c r="HO44" s="90"/>
      <c r="HP44" s="116"/>
      <c r="HQ44" s="16">
        <f t="shared" si="44"/>
        <v>0</v>
      </c>
      <c r="HR44" s="90"/>
      <c r="HS44" s="90"/>
      <c r="HT44" s="90"/>
      <c r="HU44" s="116"/>
      <c r="HV44" s="16">
        <f t="shared" si="45"/>
        <v>0</v>
      </c>
      <c r="HW44" s="90"/>
      <c r="HX44" s="90"/>
      <c r="HY44" s="90"/>
      <c r="HZ44" s="116"/>
      <c r="IA44" s="16">
        <f t="shared" si="46"/>
        <v>0</v>
      </c>
      <c r="IB44" s="90"/>
      <c r="IC44" s="90"/>
      <c r="ID44" s="90"/>
      <c r="IE44" s="116"/>
      <c r="IF44" s="16">
        <f t="shared" si="47"/>
        <v>0</v>
      </c>
      <c r="IG44" s="90"/>
      <c r="IH44" s="90"/>
      <c r="II44" s="90"/>
      <c r="IJ44" s="116"/>
      <c r="IK44" s="16">
        <f t="shared" si="48"/>
        <v>0</v>
      </c>
      <c r="IL44" s="90"/>
      <c r="IM44" s="90"/>
      <c r="IN44" s="90"/>
      <c r="IO44" s="116"/>
      <c r="IP44" s="16">
        <f t="shared" si="49"/>
        <v>0</v>
      </c>
    </row>
    <row r="45" spans="1:250" x14ac:dyDescent="0.25">
      <c r="A45" s="90"/>
      <c r="B45" s="90"/>
      <c r="C45" s="90"/>
      <c r="D45" s="116"/>
      <c r="E45" s="16">
        <f t="shared" si="1"/>
        <v>0</v>
      </c>
      <c r="F45" s="90"/>
      <c r="G45" s="90"/>
      <c r="H45" s="90"/>
      <c r="I45" s="116"/>
      <c r="J45" s="16">
        <f t="shared" si="2"/>
        <v>0</v>
      </c>
      <c r="K45" s="90"/>
      <c r="L45" s="90"/>
      <c r="M45" s="90"/>
      <c r="N45" s="116"/>
      <c r="O45" s="16">
        <f t="shared" si="3"/>
        <v>0</v>
      </c>
      <c r="P45" s="90"/>
      <c r="Q45" s="90"/>
      <c r="R45" s="90"/>
      <c r="S45" s="116"/>
      <c r="T45" s="16">
        <f t="shared" si="4"/>
        <v>0</v>
      </c>
      <c r="U45" s="90"/>
      <c r="V45" s="90"/>
      <c r="W45" s="90"/>
      <c r="X45" s="116"/>
      <c r="Y45" s="16">
        <f t="shared" si="5"/>
        <v>0</v>
      </c>
      <c r="Z45" s="90"/>
      <c r="AA45" s="90"/>
      <c r="AB45" s="90"/>
      <c r="AC45" s="116"/>
      <c r="AD45" s="16">
        <f t="shared" si="6"/>
        <v>0</v>
      </c>
      <c r="AE45" s="90"/>
      <c r="AF45" s="90"/>
      <c r="AG45" s="90"/>
      <c r="AH45" s="116"/>
      <c r="AI45" s="16">
        <f t="shared" si="7"/>
        <v>0</v>
      </c>
      <c r="AJ45" s="90"/>
      <c r="AK45" s="90"/>
      <c r="AL45" s="90"/>
      <c r="AM45" s="116"/>
      <c r="AN45" s="16">
        <f t="shared" si="8"/>
        <v>0</v>
      </c>
      <c r="AO45" s="90"/>
      <c r="AP45" s="90"/>
      <c r="AQ45" s="90"/>
      <c r="AR45" s="116"/>
      <c r="AS45" s="16">
        <f t="shared" si="9"/>
        <v>0</v>
      </c>
      <c r="AT45" s="90"/>
      <c r="AU45" s="90"/>
      <c r="AV45" s="90"/>
      <c r="AW45" s="116"/>
      <c r="AX45" s="16">
        <f t="shared" si="10"/>
        <v>0</v>
      </c>
      <c r="AY45" s="90"/>
      <c r="AZ45" s="90"/>
      <c r="BA45" s="90"/>
      <c r="BB45" s="116"/>
      <c r="BC45" s="16">
        <f t="shared" si="11"/>
        <v>0</v>
      </c>
      <c r="BD45" s="90"/>
      <c r="BE45" s="90"/>
      <c r="BF45" s="90"/>
      <c r="BG45" s="116"/>
      <c r="BH45" s="16">
        <f t="shared" si="12"/>
        <v>0</v>
      </c>
      <c r="BI45" s="90"/>
      <c r="BJ45" s="90"/>
      <c r="BK45" s="90"/>
      <c r="BL45" s="116"/>
      <c r="BM45" s="16">
        <f t="shared" si="13"/>
        <v>0</v>
      </c>
      <c r="BN45" s="90"/>
      <c r="BO45" s="90"/>
      <c r="BP45" s="90"/>
      <c r="BQ45" s="116"/>
      <c r="BR45" s="16">
        <f t="shared" si="14"/>
        <v>0</v>
      </c>
      <c r="BS45" s="90"/>
      <c r="BT45" s="90"/>
      <c r="BU45" s="90"/>
      <c r="BV45" s="116"/>
      <c r="BW45" s="16">
        <f t="shared" si="15"/>
        <v>0</v>
      </c>
      <c r="BX45" s="90"/>
      <c r="BY45" s="90"/>
      <c r="BZ45" s="90"/>
      <c r="CA45" s="116"/>
      <c r="CB45" s="16">
        <f t="shared" si="16"/>
        <v>0</v>
      </c>
      <c r="CC45" s="90"/>
      <c r="CD45" s="90"/>
      <c r="CE45" s="90"/>
      <c r="CF45" s="116"/>
      <c r="CG45" s="16">
        <f t="shared" si="17"/>
        <v>0</v>
      </c>
      <c r="CH45" s="90"/>
      <c r="CI45" s="90"/>
      <c r="CJ45" s="90"/>
      <c r="CK45" s="116"/>
      <c r="CL45" s="16">
        <f t="shared" si="18"/>
        <v>0</v>
      </c>
      <c r="CM45" s="90"/>
      <c r="CN45" s="90"/>
      <c r="CO45" s="90"/>
      <c r="CP45" s="116"/>
      <c r="CQ45" s="16">
        <f t="shared" si="19"/>
        <v>0</v>
      </c>
      <c r="CR45" s="90"/>
      <c r="CS45" s="90"/>
      <c r="CT45" s="90"/>
      <c r="CU45" s="116"/>
      <c r="CV45" s="16">
        <f t="shared" si="20"/>
        <v>0</v>
      </c>
      <c r="CW45" s="90"/>
      <c r="CX45" s="90"/>
      <c r="CY45" s="90"/>
      <c r="CZ45" s="116"/>
      <c r="DA45" s="16">
        <f t="shared" si="21"/>
        <v>0</v>
      </c>
      <c r="DB45" s="90"/>
      <c r="DC45" s="90"/>
      <c r="DD45" s="90"/>
      <c r="DE45" s="116"/>
      <c r="DF45" s="16">
        <f t="shared" si="22"/>
        <v>0</v>
      </c>
      <c r="DG45" s="90"/>
      <c r="DH45" s="90"/>
      <c r="DI45" s="90"/>
      <c r="DJ45" s="116"/>
      <c r="DK45" s="16">
        <f t="shared" si="23"/>
        <v>0</v>
      </c>
      <c r="DL45" s="90"/>
      <c r="DM45" s="90"/>
      <c r="DN45" s="90"/>
      <c r="DO45" s="116"/>
      <c r="DP45" s="16">
        <f t="shared" si="24"/>
        <v>0</v>
      </c>
      <c r="DQ45" s="90"/>
      <c r="DR45" s="90"/>
      <c r="DS45" s="90"/>
      <c r="DT45" s="116"/>
      <c r="DU45" s="16">
        <f t="shared" si="25"/>
        <v>0</v>
      </c>
      <c r="DV45" s="90"/>
      <c r="DW45" s="90"/>
      <c r="DX45" s="90"/>
      <c r="DY45" s="116"/>
      <c r="DZ45" s="16">
        <f t="shared" si="26"/>
        <v>0</v>
      </c>
      <c r="EA45" s="90"/>
      <c r="EB45" s="90"/>
      <c r="EC45" s="90"/>
      <c r="ED45" s="116"/>
      <c r="EE45" s="16">
        <f t="shared" si="27"/>
        <v>0</v>
      </c>
      <c r="EF45" s="90"/>
      <c r="EG45" s="90"/>
      <c r="EH45" s="90"/>
      <c r="EI45" s="116"/>
      <c r="EJ45" s="16">
        <f t="shared" si="28"/>
        <v>0</v>
      </c>
      <c r="EK45" s="90"/>
      <c r="EL45" s="90"/>
      <c r="EM45" s="90"/>
      <c r="EN45" s="116"/>
      <c r="EO45" s="16">
        <f t="shared" si="29"/>
        <v>0</v>
      </c>
      <c r="EP45" s="90"/>
      <c r="EQ45" s="90"/>
      <c r="ER45" s="90"/>
      <c r="ES45" s="116"/>
      <c r="ET45" s="16">
        <f t="shared" si="30"/>
        <v>0</v>
      </c>
      <c r="EU45" s="90"/>
      <c r="EV45" s="90"/>
      <c r="EW45" s="90"/>
      <c r="EX45" s="116"/>
      <c r="EY45" s="16">
        <f t="shared" si="31"/>
        <v>0</v>
      </c>
      <c r="EZ45" s="90"/>
      <c r="FA45" s="90"/>
      <c r="FB45" s="90"/>
      <c r="FC45" s="116"/>
      <c r="FD45" s="16">
        <f t="shared" si="32"/>
        <v>0</v>
      </c>
      <c r="FE45" s="90"/>
      <c r="FF45" s="90"/>
      <c r="FG45" s="90"/>
      <c r="FH45" s="116"/>
      <c r="FI45" s="16">
        <f t="shared" si="50"/>
        <v>0</v>
      </c>
      <c r="FJ45" s="90"/>
      <c r="FK45" s="90"/>
      <c r="FL45" s="90"/>
      <c r="FM45" s="116"/>
      <c r="FN45" s="16">
        <f t="shared" si="33"/>
        <v>0</v>
      </c>
      <c r="FO45" s="90"/>
      <c r="FP45" s="90"/>
      <c r="FQ45" s="90"/>
      <c r="FR45" s="116"/>
      <c r="FS45" s="16">
        <f t="shared" si="34"/>
        <v>0</v>
      </c>
      <c r="FT45" s="90"/>
      <c r="FU45" s="90"/>
      <c r="FV45" s="90"/>
      <c r="FW45" s="116"/>
      <c r="FX45" s="16">
        <f t="shared" si="35"/>
        <v>0</v>
      </c>
      <c r="FY45" s="90"/>
      <c r="FZ45" s="90"/>
      <c r="GA45" s="90"/>
      <c r="GB45" s="116"/>
      <c r="GC45" s="16">
        <f t="shared" si="36"/>
        <v>0</v>
      </c>
      <c r="GD45" s="90"/>
      <c r="GE45" s="90"/>
      <c r="GF45" s="90"/>
      <c r="GG45" s="116"/>
      <c r="GH45" s="16">
        <f t="shared" si="37"/>
        <v>0</v>
      </c>
      <c r="GI45" s="90"/>
      <c r="GJ45" s="90"/>
      <c r="GK45" s="90"/>
      <c r="GL45" s="116"/>
      <c r="GM45" s="16">
        <f t="shared" si="38"/>
        <v>0</v>
      </c>
      <c r="GN45" s="90"/>
      <c r="GO45" s="90"/>
      <c r="GP45" s="90"/>
      <c r="GQ45" s="116"/>
      <c r="GR45" s="16">
        <f t="shared" si="39"/>
        <v>0</v>
      </c>
      <c r="GS45" s="90"/>
      <c r="GT45" s="90"/>
      <c r="GU45" s="90"/>
      <c r="GV45" s="116"/>
      <c r="GW45" s="16">
        <f t="shared" si="40"/>
        <v>0</v>
      </c>
      <c r="GX45" s="90"/>
      <c r="GY45" s="90"/>
      <c r="GZ45" s="90"/>
      <c r="HA45" s="116"/>
      <c r="HB45" s="16">
        <f t="shared" si="41"/>
        <v>0</v>
      </c>
      <c r="HC45" s="90"/>
      <c r="HD45" s="90"/>
      <c r="HE45" s="90"/>
      <c r="HF45" s="116"/>
      <c r="HG45" s="16">
        <f t="shared" si="42"/>
        <v>0</v>
      </c>
      <c r="HH45" s="90"/>
      <c r="HI45" s="90"/>
      <c r="HJ45" s="90"/>
      <c r="HK45" s="116"/>
      <c r="HL45" s="16">
        <f t="shared" si="43"/>
        <v>0</v>
      </c>
      <c r="HM45" s="90"/>
      <c r="HN45" s="90"/>
      <c r="HO45" s="90"/>
      <c r="HP45" s="116"/>
      <c r="HQ45" s="16">
        <f t="shared" si="44"/>
        <v>0</v>
      </c>
      <c r="HR45" s="90"/>
      <c r="HS45" s="90"/>
      <c r="HT45" s="90"/>
      <c r="HU45" s="116"/>
      <c r="HV45" s="16">
        <f t="shared" si="45"/>
        <v>0</v>
      </c>
      <c r="HW45" s="90"/>
      <c r="HX45" s="90"/>
      <c r="HY45" s="90"/>
      <c r="HZ45" s="116"/>
      <c r="IA45" s="16">
        <f t="shared" si="46"/>
        <v>0</v>
      </c>
      <c r="IB45" s="90"/>
      <c r="IC45" s="90"/>
      <c r="ID45" s="90"/>
      <c r="IE45" s="116"/>
      <c r="IF45" s="16">
        <f t="shared" si="47"/>
        <v>0</v>
      </c>
      <c r="IG45" s="90"/>
      <c r="IH45" s="90"/>
      <c r="II45" s="90"/>
      <c r="IJ45" s="116"/>
      <c r="IK45" s="16">
        <f t="shared" si="48"/>
        <v>0</v>
      </c>
      <c r="IL45" s="90"/>
      <c r="IM45" s="90"/>
      <c r="IN45" s="90"/>
      <c r="IO45" s="116"/>
      <c r="IP45" s="16">
        <f t="shared" si="49"/>
        <v>0</v>
      </c>
    </row>
    <row r="46" spans="1:250" x14ac:dyDescent="0.25">
      <c r="A46" s="90"/>
      <c r="B46" s="90"/>
      <c r="C46" s="90"/>
      <c r="D46" s="116"/>
      <c r="E46" s="16">
        <f t="shared" si="1"/>
        <v>0</v>
      </c>
      <c r="F46" s="90"/>
      <c r="G46" s="90"/>
      <c r="H46" s="90"/>
      <c r="I46" s="116"/>
      <c r="J46" s="16">
        <f t="shared" si="2"/>
        <v>0</v>
      </c>
      <c r="K46" s="90"/>
      <c r="L46" s="90"/>
      <c r="M46" s="90"/>
      <c r="N46" s="116"/>
      <c r="O46" s="16">
        <f t="shared" si="3"/>
        <v>0</v>
      </c>
      <c r="P46" s="90"/>
      <c r="Q46" s="90"/>
      <c r="R46" s="90"/>
      <c r="S46" s="116"/>
      <c r="T46" s="16">
        <f t="shared" si="4"/>
        <v>0</v>
      </c>
      <c r="U46" s="90"/>
      <c r="V46" s="90"/>
      <c r="W46" s="90"/>
      <c r="X46" s="116"/>
      <c r="Y46" s="16">
        <f t="shared" si="5"/>
        <v>0</v>
      </c>
      <c r="Z46" s="90"/>
      <c r="AA46" s="90"/>
      <c r="AB46" s="90"/>
      <c r="AC46" s="116"/>
      <c r="AD46" s="16">
        <f t="shared" si="6"/>
        <v>0</v>
      </c>
      <c r="AE46" s="90"/>
      <c r="AF46" s="90"/>
      <c r="AG46" s="90"/>
      <c r="AH46" s="116"/>
      <c r="AI46" s="16">
        <f t="shared" si="7"/>
        <v>0</v>
      </c>
      <c r="AJ46" s="90"/>
      <c r="AK46" s="90"/>
      <c r="AL46" s="90"/>
      <c r="AM46" s="116"/>
      <c r="AN46" s="16">
        <f t="shared" si="8"/>
        <v>0</v>
      </c>
      <c r="AO46" s="90"/>
      <c r="AP46" s="90"/>
      <c r="AQ46" s="90"/>
      <c r="AR46" s="116"/>
      <c r="AS46" s="16">
        <f t="shared" si="9"/>
        <v>0</v>
      </c>
      <c r="AT46" s="90"/>
      <c r="AU46" s="90"/>
      <c r="AV46" s="90"/>
      <c r="AW46" s="116"/>
      <c r="AX46" s="16">
        <f t="shared" si="10"/>
        <v>0</v>
      </c>
      <c r="AY46" s="90"/>
      <c r="AZ46" s="90"/>
      <c r="BA46" s="90"/>
      <c r="BB46" s="116"/>
      <c r="BC46" s="16">
        <f t="shared" si="11"/>
        <v>0</v>
      </c>
      <c r="BD46" s="90"/>
      <c r="BE46" s="90"/>
      <c r="BF46" s="90"/>
      <c r="BG46" s="116"/>
      <c r="BH46" s="16">
        <f t="shared" si="12"/>
        <v>0</v>
      </c>
      <c r="BI46" s="90"/>
      <c r="BJ46" s="90"/>
      <c r="BK46" s="90"/>
      <c r="BL46" s="116"/>
      <c r="BM46" s="16">
        <f t="shared" si="13"/>
        <v>0</v>
      </c>
      <c r="BN46" s="90"/>
      <c r="BO46" s="90"/>
      <c r="BP46" s="90"/>
      <c r="BQ46" s="116"/>
      <c r="BR46" s="16">
        <f t="shared" si="14"/>
        <v>0</v>
      </c>
      <c r="BS46" s="90"/>
      <c r="BT46" s="90"/>
      <c r="BU46" s="90"/>
      <c r="BV46" s="116"/>
      <c r="BW46" s="16">
        <f t="shared" si="15"/>
        <v>0</v>
      </c>
      <c r="BX46" s="90"/>
      <c r="BY46" s="90"/>
      <c r="BZ46" s="90"/>
      <c r="CA46" s="116"/>
      <c r="CB46" s="16">
        <f t="shared" si="16"/>
        <v>0</v>
      </c>
      <c r="CC46" s="90"/>
      <c r="CD46" s="90"/>
      <c r="CE46" s="90"/>
      <c r="CF46" s="116"/>
      <c r="CG46" s="16">
        <f t="shared" si="17"/>
        <v>0</v>
      </c>
      <c r="CH46" s="90"/>
      <c r="CI46" s="90"/>
      <c r="CJ46" s="90"/>
      <c r="CK46" s="116"/>
      <c r="CL46" s="16">
        <f t="shared" si="18"/>
        <v>0</v>
      </c>
      <c r="CM46" s="90"/>
      <c r="CN46" s="90"/>
      <c r="CO46" s="90"/>
      <c r="CP46" s="116"/>
      <c r="CQ46" s="16">
        <f t="shared" si="19"/>
        <v>0</v>
      </c>
      <c r="CR46" s="90"/>
      <c r="CS46" s="90"/>
      <c r="CT46" s="90"/>
      <c r="CU46" s="116"/>
      <c r="CV46" s="16">
        <f t="shared" si="20"/>
        <v>0</v>
      </c>
      <c r="CW46" s="90"/>
      <c r="CX46" s="90"/>
      <c r="CY46" s="90"/>
      <c r="CZ46" s="116"/>
      <c r="DA46" s="16">
        <f t="shared" si="21"/>
        <v>0</v>
      </c>
      <c r="DB46" s="90"/>
      <c r="DC46" s="90"/>
      <c r="DD46" s="90"/>
      <c r="DE46" s="116"/>
      <c r="DF46" s="16">
        <f t="shared" si="22"/>
        <v>0</v>
      </c>
      <c r="DG46" s="90"/>
      <c r="DH46" s="90"/>
      <c r="DI46" s="90"/>
      <c r="DJ46" s="116"/>
      <c r="DK46" s="16">
        <f t="shared" si="23"/>
        <v>0</v>
      </c>
      <c r="DL46" s="90"/>
      <c r="DM46" s="90"/>
      <c r="DN46" s="90"/>
      <c r="DO46" s="116"/>
      <c r="DP46" s="16">
        <f t="shared" si="24"/>
        <v>0</v>
      </c>
      <c r="DQ46" s="90"/>
      <c r="DR46" s="90"/>
      <c r="DS46" s="90"/>
      <c r="DT46" s="116"/>
      <c r="DU46" s="16">
        <f t="shared" si="25"/>
        <v>0</v>
      </c>
      <c r="DV46" s="90"/>
      <c r="DW46" s="90"/>
      <c r="DX46" s="90"/>
      <c r="DY46" s="116"/>
      <c r="DZ46" s="16">
        <f t="shared" si="26"/>
        <v>0</v>
      </c>
      <c r="EA46" s="90"/>
      <c r="EB46" s="90"/>
      <c r="EC46" s="90"/>
      <c r="ED46" s="116"/>
      <c r="EE46" s="16">
        <f t="shared" si="27"/>
        <v>0</v>
      </c>
      <c r="EF46" s="90"/>
      <c r="EG46" s="90"/>
      <c r="EH46" s="90"/>
      <c r="EI46" s="116"/>
      <c r="EJ46" s="16">
        <f t="shared" si="28"/>
        <v>0</v>
      </c>
      <c r="EK46" s="90"/>
      <c r="EL46" s="90"/>
      <c r="EM46" s="90"/>
      <c r="EN46" s="116"/>
      <c r="EO46" s="16">
        <f t="shared" si="29"/>
        <v>0</v>
      </c>
      <c r="EP46" s="90"/>
      <c r="EQ46" s="90"/>
      <c r="ER46" s="90"/>
      <c r="ES46" s="116"/>
      <c r="ET46" s="16">
        <f t="shared" si="30"/>
        <v>0</v>
      </c>
      <c r="EU46" s="90"/>
      <c r="EV46" s="90"/>
      <c r="EW46" s="90"/>
      <c r="EX46" s="116"/>
      <c r="EY46" s="16">
        <f t="shared" si="31"/>
        <v>0</v>
      </c>
      <c r="EZ46" s="90"/>
      <c r="FA46" s="90"/>
      <c r="FB46" s="90"/>
      <c r="FC46" s="116"/>
      <c r="FD46" s="16">
        <f t="shared" si="32"/>
        <v>0</v>
      </c>
      <c r="FE46" s="90"/>
      <c r="FF46" s="90"/>
      <c r="FG46" s="90"/>
      <c r="FH46" s="116"/>
      <c r="FI46" s="16">
        <f t="shared" si="50"/>
        <v>0</v>
      </c>
      <c r="FJ46" s="90"/>
      <c r="FK46" s="90"/>
      <c r="FL46" s="90"/>
      <c r="FM46" s="116"/>
      <c r="FN46" s="16">
        <f t="shared" si="33"/>
        <v>0</v>
      </c>
      <c r="FO46" s="90"/>
      <c r="FP46" s="90"/>
      <c r="FQ46" s="90"/>
      <c r="FR46" s="116"/>
      <c r="FS46" s="16">
        <f t="shared" si="34"/>
        <v>0</v>
      </c>
      <c r="FT46" s="90"/>
      <c r="FU46" s="90"/>
      <c r="FV46" s="90"/>
      <c r="FW46" s="116"/>
      <c r="FX46" s="16">
        <f t="shared" si="35"/>
        <v>0</v>
      </c>
      <c r="FY46" s="90"/>
      <c r="FZ46" s="90"/>
      <c r="GA46" s="90"/>
      <c r="GB46" s="116"/>
      <c r="GC46" s="16">
        <f t="shared" si="36"/>
        <v>0</v>
      </c>
      <c r="GD46" s="90"/>
      <c r="GE46" s="90"/>
      <c r="GF46" s="90"/>
      <c r="GG46" s="116"/>
      <c r="GH46" s="16">
        <f t="shared" si="37"/>
        <v>0</v>
      </c>
      <c r="GI46" s="90"/>
      <c r="GJ46" s="90"/>
      <c r="GK46" s="90"/>
      <c r="GL46" s="116"/>
      <c r="GM46" s="16">
        <f t="shared" si="38"/>
        <v>0</v>
      </c>
      <c r="GN46" s="90"/>
      <c r="GO46" s="90"/>
      <c r="GP46" s="90"/>
      <c r="GQ46" s="116"/>
      <c r="GR46" s="16">
        <f t="shared" si="39"/>
        <v>0</v>
      </c>
      <c r="GS46" s="90"/>
      <c r="GT46" s="90"/>
      <c r="GU46" s="90"/>
      <c r="GV46" s="116"/>
      <c r="GW46" s="16">
        <f t="shared" si="40"/>
        <v>0</v>
      </c>
      <c r="GX46" s="90"/>
      <c r="GY46" s="90"/>
      <c r="GZ46" s="90"/>
      <c r="HA46" s="116"/>
      <c r="HB46" s="16">
        <f t="shared" si="41"/>
        <v>0</v>
      </c>
      <c r="HC46" s="90"/>
      <c r="HD46" s="90"/>
      <c r="HE46" s="90"/>
      <c r="HF46" s="116"/>
      <c r="HG46" s="16">
        <f t="shared" si="42"/>
        <v>0</v>
      </c>
      <c r="HH46" s="90"/>
      <c r="HI46" s="90"/>
      <c r="HJ46" s="90"/>
      <c r="HK46" s="116"/>
      <c r="HL46" s="16">
        <f t="shared" si="43"/>
        <v>0</v>
      </c>
      <c r="HM46" s="90"/>
      <c r="HN46" s="90"/>
      <c r="HO46" s="90"/>
      <c r="HP46" s="116"/>
      <c r="HQ46" s="16">
        <f t="shared" si="44"/>
        <v>0</v>
      </c>
      <c r="HR46" s="90"/>
      <c r="HS46" s="90"/>
      <c r="HT46" s="90"/>
      <c r="HU46" s="116"/>
      <c r="HV46" s="16">
        <f t="shared" si="45"/>
        <v>0</v>
      </c>
      <c r="HW46" s="90"/>
      <c r="HX46" s="90"/>
      <c r="HY46" s="90"/>
      <c r="HZ46" s="116"/>
      <c r="IA46" s="16">
        <f t="shared" si="46"/>
        <v>0</v>
      </c>
      <c r="IB46" s="90"/>
      <c r="IC46" s="90"/>
      <c r="ID46" s="90"/>
      <c r="IE46" s="116"/>
      <c r="IF46" s="16">
        <f t="shared" si="47"/>
        <v>0</v>
      </c>
      <c r="IG46" s="90"/>
      <c r="IH46" s="90"/>
      <c r="II46" s="90"/>
      <c r="IJ46" s="116"/>
      <c r="IK46" s="16">
        <f t="shared" si="48"/>
        <v>0</v>
      </c>
      <c r="IL46" s="90"/>
      <c r="IM46" s="90"/>
      <c r="IN46" s="90"/>
      <c r="IO46" s="116"/>
      <c r="IP46" s="16">
        <f t="shared" si="49"/>
        <v>0</v>
      </c>
    </row>
    <row r="47" spans="1:250" x14ac:dyDescent="0.25">
      <c r="A47" s="90"/>
      <c r="B47" s="90"/>
      <c r="C47" s="90"/>
      <c r="D47" s="116"/>
      <c r="E47" s="16">
        <f t="shared" si="1"/>
        <v>0</v>
      </c>
      <c r="F47" s="90"/>
      <c r="G47" s="90"/>
      <c r="H47" s="90"/>
      <c r="I47" s="116"/>
      <c r="J47" s="16">
        <f t="shared" si="2"/>
        <v>0</v>
      </c>
      <c r="K47" s="90"/>
      <c r="L47" s="90"/>
      <c r="M47" s="90"/>
      <c r="N47" s="116"/>
      <c r="O47" s="16">
        <f t="shared" si="3"/>
        <v>0</v>
      </c>
      <c r="P47" s="90"/>
      <c r="Q47" s="90"/>
      <c r="R47" s="90"/>
      <c r="S47" s="116"/>
      <c r="T47" s="16">
        <f t="shared" si="4"/>
        <v>0</v>
      </c>
      <c r="U47" s="90"/>
      <c r="V47" s="90"/>
      <c r="W47" s="90"/>
      <c r="X47" s="116"/>
      <c r="Y47" s="16">
        <f t="shared" si="5"/>
        <v>0</v>
      </c>
      <c r="Z47" s="90"/>
      <c r="AA47" s="90"/>
      <c r="AB47" s="90"/>
      <c r="AC47" s="116"/>
      <c r="AD47" s="16">
        <f t="shared" si="6"/>
        <v>0</v>
      </c>
      <c r="AE47" s="90"/>
      <c r="AF47" s="90"/>
      <c r="AG47" s="90"/>
      <c r="AH47" s="116"/>
      <c r="AI47" s="16">
        <f t="shared" si="7"/>
        <v>0</v>
      </c>
      <c r="AJ47" s="90"/>
      <c r="AK47" s="90"/>
      <c r="AL47" s="90"/>
      <c r="AM47" s="116"/>
      <c r="AN47" s="16">
        <f t="shared" si="8"/>
        <v>0</v>
      </c>
      <c r="AO47" s="90"/>
      <c r="AP47" s="90"/>
      <c r="AQ47" s="90"/>
      <c r="AR47" s="116"/>
      <c r="AS47" s="16">
        <f t="shared" si="9"/>
        <v>0</v>
      </c>
      <c r="AT47" s="90"/>
      <c r="AU47" s="90"/>
      <c r="AV47" s="90"/>
      <c r="AW47" s="116"/>
      <c r="AX47" s="16">
        <f t="shared" si="10"/>
        <v>0</v>
      </c>
      <c r="AY47" s="90"/>
      <c r="AZ47" s="90"/>
      <c r="BA47" s="90"/>
      <c r="BB47" s="116"/>
      <c r="BC47" s="16">
        <f t="shared" si="11"/>
        <v>0</v>
      </c>
      <c r="BD47" s="90"/>
      <c r="BE47" s="90"/>
      <c r="BF47" s="90"/>
      <c r="BG47" s="116"/>
      <c r="BH47" s="16">
        <f t="shared" si="12"/>
        <v>0</v>
      </c>
      <c r="BI47" s="90"/>
      <c r="BJ47" s="90"/>
      <c r="BK47" s="90"/>
      <c r="BL47" s="116"/>
      <c r="BM47" s="16">
        <f t="shared" si="13"/>
        <v>0</v>
      </c>
      <c r="BN47" s="90"/>
      <c r="BO47" s="90"/>
      <c r="BP47" s="90"/>
      <c r="BQ47" s="116"/>
      <c r="BR47" s="16">
        <f t="shared" si="14"/>
        <v>0</v>
      </c>
      <c r="BS47" s="90"/>
      <c r="BT47" s="90"/>
      <c r="BU47" s="90"/>
      <c r="BV47" s="116"/>
      <c r="BW47" s="16">
        <f t="shared" si="15"/>
        <v>0</v>
      </c>
      <c r="BX47" s="90"/>
      <c r="BY47" s="90"/>
      <c r="BZ47" s="90"/>
      <c r="CA47" s="116"/>
      <c r="CB47" s="16">
        <f t="shared" si="16"/>
        <v>0</v>
      </c>
      <c r="CC47" s="90"/>
      <c r="CD47" s="90"/>
      <c r="CE47" s="90"/>
      <c r="CF47" s="116"/>
      <c r="CG47" s="16">
        <f t="shared" si="17"/>
        <v>0</v>
      </c>
      <c r="CH47" s="90"/>
      <c r="CI47" s="90"/>
      <c r="CJ47" s="90"/>
      <c r="CK47" s="116"/>
      <c r="CL47" s="16">
        <f t="shared" si="18"/>
        <v>0</v>
      </c>
      <c r="CM47" s="90"/>
      <c r="CN47" s="90"/>
      <c r="CO47" s="90"/>
      <c r="CP47" s="116"/>
      <c r="CQ47" s="16">
        <f t="shared" si="19"/>
        <v>0</v>
      </c>
      <c r="CR47" s="90"/>
      <c r="CS47" s="90"/>
      <c r="CT47" s="90"/>
      <c r="CU47" s="116"/>
      <c r="CV47" s="16">
        <f t="shared" si="20"/>
        <v>0</v>
      </c>
      <c r="CW47" s="90"/>
      <c r="CX47" s="90"/>
      <c r="CY47" s="90"/>
      <c r="CZ47" s="116"/>
      <c r="DA47" s="16">
        <f t="shared" si="21"/>
        <v>0</v>
      </c>
      <c r="DB47" s="90"/>
      <c r="DC47" s="90"/>
      <c r="DD47" s="90"/>
      <c r="DE47" s="116"/>
      <c r="DF47" s="16">
        <f t="shared" si="22"/>
        <v>0</v>
      </c>
      <c r="DG47" s="90"/>
      <c r="DH47" s="90"/>
      <c r="DI47" s="90"/>
      <c r="DJ47" s="116"/>
      <c r="DK47" s="16">
        <f t="shared" si="23"/>
        <v>0</v>
      </c>
      <c r="DL47" s="90"/>
      <c r="DM47" s="90"/>
      <c r="DN47" s="90"/>
      <c r="DO47" s="116"/>
      <c r="DP47" s="16">
        <f t="shared" si="24"/>
        <v>0</v>
      </c>
      <c r="DQ47" s="90"/>
      <c r="DR47" s="90"/>
      <c r="DS47" s="90"/>
      <c r="DT47" s="116"/>
      <c r="DU47" s="16">
        <f t="shared" si="25"/>
        <v>0</v>
      </c>
      <c r="DV47" s="90"/>
      <c r="DW47" s="90"/>
      <c r="DX47" s="90"/>
      <c r="DY47" s="116"/>
      <c r="DZ47" s="16">
        <f t="shared" si="26"/>
        <v>0</v>
      </c>
      <c r="EA47" s="90"/>
      <c r="EB47" s="90"/>
      <c r="EC47" s="90"/>
      <c r="ED47" s="116"/>
      <c r="EE47" s="16">
        <f t="shared" si="27"/>
        <v>0</v>
      </c>
      <c r="EF47" s="90"/>
      <c r="EG47" s="90"/>
      <c r="EH47" s="90"/>
      <c r="EI47" s="116"/>
      <c r="EJ47" s="16">
        <f t="shared" si="28"/>
        <v>0</v>
      </c>
      <c r="EK47" s="90"/>
      <c r="EL47" s="90"/>
      <c r="EM47" s="90"/>
      <c r="EN47" s="116"/>
      <c r="EO47" s="16">
        <f t="shared" si="29"/>
        <v>0</v>
      </c>
      <c r="EP47" s="90"/>
      <c r="EQ47" s="90"/>
      <c r="ER47" s="90"/>
      <c r="ES47" s="116"/>
      <c r="ET47" s="16">
        <f t="shared" si="30"/>
        <v>0</v>
      </c>
      <c r="EU47" s="90"/>
      <c r="EV47" s="90"/>
      <c r="EW47" s="90"/>
      <c r="EX47" s="116"/>
      <c r="EY47" s="16">
        <f t="shared" si="31"/>
        <v>0</v>
      </c>
      <c r="EZ47" s="90"/>
      <c r="FA47" s="90"/>
      <c r="FB47" s="90"/>
      <c r="FC47" s="116"/>
      <c r="FD47" s="16">
        <f t="shared" si="32"/>
        <v>0</v>
      </c>
      <c r="FE47" s="90"/>
      <c r="FF47" s="90"/>
      <c r="FG47" s="90"/>
      <c r="FH47" s="116"/>
      <c r="FI47" s="16">
        <f t="shared" si="50"/>
        <v>0</v>
      </c>
      <c r="FJ47" s="90"/>
      <c r="FK47" s="90"/>
      <c r="FL47" s="90"/>
      <c r="FM47" s="116"/>
      <c r="FN47" s="16">
        <f t="shared" si="33"/>
        <v>0</v>
      </c>
      <c r="FO47" s="90"/>
      <c r="FP47" s="90"/>
      <c r="FQ47" s="90"/>
      <c r="FR47" s="116"/>
      <c r="FS47" s="16">
        <f t="shared" si="34"/>
        <v>0</v>
      </c>
      <c r="FT47" s="90"/>
      <c r="FU47" s="90"/>
      <c r="FV47" s="90"/>
      <c r="FW47" s="116"/>
      <c r="FX47" s="16">
        <f t="shared" si="35"/>
        <v>0</v>
      </c>
      <c r="FY47" s="90"/>
      <c r="FZ47" s="90"/>
      <c r="GA47" s="90"/>
      <c r="GB47" s="116"/>
      <c r="GC47" s="16">
        <f t="shared" si="36"/>
        <v>0</v>
      </c>
      <c r="GD47" s="90"/>
      <c r="GE47" s="90"/>
      <c r="GF47" s="90"/>
      <c r="GG47" s="116"/>
      <c r="GH47" s="16">
        <f t="shared" si="37"/>
        <v>0</v>
      </c>
      <c r="GI47" s="90"/>
      <c r="GJ47" s="90"/>
      <c r="GK47" s="90"/>
      <c r="GL47" s="116"/>
      <c r="GM47" s="16">
        <f t="shared" si="38"/>
        <v>0</v>
      </c>
      <c r="GN47" s="90"/>
      <c r="GO47" s="90"/>
      <c r="GP47" s="90"/>
      <c r="GQ47" s="116"/>
      <c r="GR47" s="16">
        <f t="shared" si="39"/>
        <v>0</v>
      </c>
      <c r="GS47" s="90"/>
      <c r="GT47" s="90"/>
      <c r="GU47" s="90"/>
      <c r="GV47" s="116"/>
      <c r="GW47" s="16">
        <f t="shared" si="40"/>
        <v>0</v>
      </c>
      <c r="GX47" s="90"/>
      <c r="GY47" s="90"/>
      <c r="GZ47" s="90"/>
      <c r="HA47" s="116"/>
      <c r="HB47" s="16">
        <f t="shared" si="41"/>
        <v>0</v>
      </c>
      <c r="HC47" s="90"/>
      <c r="HD47" s="90"/>
      <c r="HE47" s="90"/>
      <c r="HF47" s="116"/>
      <c r="HG47" s="16">
        <f t="shared" si="42"/>
        <v>0</v>
      </c>
      <c r="HH47" s="90"/>
      <c r="HI47" s="90"/>
      <c r="HJ47" s="90"/>
      <c r="HK47" s="116"/>
      <c r="HL47" s="16">
        <f t="shared" si="43"/>
        <v>0</v>
      </c>
      <c r="HM47" s="90"/>
      <c r="HN47" s="90"/>
      <c r="HO47" s="90"/>
      <c r="HP47" s="116"/>
      <c r="HQ47" s="16">
        <f t="shared" si="44"/>
        <v>0</v>
      </c>
      <c r="HR47" s="90"/>
      <c r="HS47" s="90"/>
      <c r="HT47" s="90"/>
      <c r="HU47" s="116"/>
      <c r="HV47" s="16">
        <f t="shared" si="45"/>
        <v>0</v>
      </c>
      <c r="HW47" s="90"/>
      <c r="HX47" s="90"/>
      <c r="HY47" s="90"/>
      <c r="HZ47" s="116"/>
      <c r="IA47" s="16">
        <f t="shared" si="46"/>
        <v>0</v>
      </c>
      <c r="IB47" s="90"/>
      <c r="IC47" s="90"/>
      <c r="ID47" s="90"/>
      <c r="IE47" s="116"/>
      <c r="IF47" s="16">
        <f t="shared" si="47"/>
        <v>0</v>
      </c>
      <c r="IG47" s="90"/>
      <c r="IH47" s="90"/>
      <c r="II47" s="90"/>
      <c r="IJ47" s="116"/>
      <c r="IK47" s="16">
        <f t="shared" si="48"/>
        <v>0</v>
      </c>
      <c r="IL47" s="90"/>
      <c r="IM47" s="90"/>
      <c r="IN47" s="90"/>
      <c r="IO47" s="116"/>
      <c r="IP47" s="16">
        <f t="shared" si="49"/>
        <v>0</v>
      </c>
    </row>
    <row r="48" spans="1:250" x14ac:dyDescent="0.25">
      <c r="A48" s="90"/>
      <c r="B48" s="90"/>
      <c r="C48" s="90"/>
      <c r="D48" s="116"/>
      <c r="E48" s="16">
        <f t="shared" si="1"/>
        <v>0</v>
      </c>
      <c r="F48" s="90"/>
      <c r="G48" s="90"/>
      <c r="H48" s="90"/>
      <c r="I48" s="116"/>
      <c r="J48" s="16">
        <f t="shared" si="2"/>
        <v>0</v>
      </c>
      <c r="K48" s="90"/>
      <c r="L48" s="90"/>
      <c r="M48" s="90"/>
      <c r="N48" s="116"/>
      <c r="O48" s="16">
        <f t="shared" si="3"/>
        <v>0</v>
      </c>
      <c r="P48" s="90"/>
      <c r="Q48" s="90"/>
      <c r="R48" s="90"/>
      <c r="S48" s="116"/>
      <c r="T48" s="16">
        <f t="shared" si="4"/>
        <v>0</v>
      </c>
      <c r="U48" s="90"/>
      <c r="V48" s="90"/>
      <c r="W48" s="90"/>
      <c r="X48" s="116"/>
      <c r="Y48" s="16">
        <f t="shared" si="5"/>
        <v>0</v>
      </c>
      <c r="Z48" s="90"/>
      <c r="AA48" s="90"/>
      <c r="AB48" s="90"/>
      <c r="AC48" s="116"/>
      <c r="AD48" s="16">
        <f t="shared" si="6"/>
        <v>0</v>
      </c>
      <c r="AE48" s="90"/>
      <c r="AF48" s="90"/>
      <c r="AG48" s="90"/>
      <c r="AH48" s="116"/>
      <c r="AI48" s="16">
        <f t="shared" si="7"/>
        <v>0</v>
      </c>
      <c r="AJ48" s="90"/>
      <c r="AK48" s="90"/>
      <c r="AL48" s="90"/>
      <c r="AM48" s="116"/>
      <c r="AN48" s="16">
        <f t="shared" si="8"/>
        <v>0</v>
      </c>
      <c r="AO48" s="90"/>
      <c r="AP48" s="90"/>
      <c r="AQ48" s="90"/>
      <c r="AR48" s="116"/>
      <c r="AS48" s="16">
        <f t="shared" si="9"/>
        <v>0</v>
      </c>
      <c r="AT48" s="90"/>
      <c r="AU48" s="90"/>
      <c r="AV48" s="90"/>
      <c r="AW48" s="116"/>
      <c r="AX48" s="16">
        <f t="shared" si="10"/>
        <v>0</v>
      </c>
      <c r="AY48" s="90"/>
      <c r="AZ48" s="90"/>
      <c r="BA48" s="90"/>
      <c r="BB48" s="116"/>
      <c r="BC48" s="16">
        <f t="shared" si="11"/>
        <v>0</v>
      </c>
      <c r="BD48" s="90"/>
      <c r="BE48" s="90"/>
      <c r="BF48" s="90"/>
      <c r="BG48" s="116"/>
      <c r="BH48" s="16">
        <f t="shared" si="12"/>
        <v>0</v>
      </c>
      <c r="BI48" s="90"/>
      <c r="BJ48" s="90"/>
      <c r="BK48" s="90"/>
      <c r="BL48" s="116"/>
      <c r="BM48" s="16">
        <f t="shared" si="13"/>
        <v>0</v>
      </c>
      <c r="BN48" s="90"/>
      <c r="BO48" s="90"/>
      <c r="BP48" s="90"/>
      <c r="BQ48" s="116"/>
      <c r="BR48" s="16">
        <f t="shared" si="14"/>
        <v>0</v>
      </c>
      <c r="BS48" s="90"/>
      <c r="BT48" s="90"/>
      <c r="BU48" s="90"/>
      <c r="BV48" s="116"/>
      <c r="BW48" s="16">
        <f t="shared" si="15"/>
        <v>0</v>
      </c>
      <c r="BX48" s="90"/>
      <c r="BY48" s="90"/>
      <c r="BZ48" s="90"/>
      <c r="CA48" s="116"/>
      <c r="CB48" s="16">
        <f t="shared" si="16"/>
        <v>0</v>
      </c>
      <c r="CC48" s="90"/>
      <c r="CD48" s="90"/>
      <c r="CE48" s="90"/>
      <c r="CF48" s="116"/>
      <c r="CG48" s="16">
        <f t="shared" si="17"/>
        <v>0</v>
      </c>
      <c r="CH48" s="90"/>
      <c r="CI48" s="90"/>
      <c r="CJ48" s="90"/>
      <c r="CK48" s="116"/>
      <c r="CL48" s="16">
        <f t="shared" si="18"/>
        <v>0</v>
      </c>
      <c r="CM48" s="90"/>
      <c r="CN48" s="90"/>
      <c r="CO48" s="90"/>
      <c r="CP48" s="116"/>
      <c r="CQ48" s="16">
        <f t="shared" si="19"/>
        <v>0</v>
      </c>
      <c r="CR48" s="90"/>
      <c r="CS48" s="90"/>
      <c r="CT48" s="90"/>
      <c r="CU48" s="116"/>
      <c r="CV48" s="16">
        <f t="shared" si="20"/>
        <v>0</v>
      </c>
      <c r="CW48" s="90"/>
      <c r="CX48" s="90"/>
      <c r="CY48" s="90"/>
      <c r="CZ48" s="116"/>
      <c r="DA48" s="16">
        <f t="shared" si="21"/>
        <v>0</v>
      </c>
      <c r="DB48" s="90"/>
      <c r="DC48" s="90"/>
      <c r="DD48" s="90"/>
      <c r="DE48" s="116"/>
      <c r="DF48" s="16">
        <f t="shared" si="22"/>
        <v>0</v>
      </c>
      <c r="DG48" s="90"/>
      <c r="DH48" s="90"/>
      <c r="DI48" s="90"/>
      <c r="DJ48" s="116"/>
      <c r="DK48" s="16">
        <f t="shared" si="23"/>
        <v>0</v>
      </c>
      <c r="DL48" s="90"/>
      <c r="DM48" s="90"/>
      <c r="DN48" s="90"/>
      <c r="DO48" s="116"/>
      <c r="DP48" s="16">
        <f t="shared" si="24"/>
        <v>0</v>
      </c>
      <c r="DQ48" s="90"/>
      <c r="DR48" s="90"/>
      <c r="DS48" s="90"/>
      <c r="DT48" s="116"/>
      <c r="DU48" s="16">
        <f t="shared" si="25"/>
        <v>0</v>
      </c>
      <c r="DV48" s="90"/>
      <c r="DW48" s="90"/>
      <c r="DX48" s="90"/>
      <c r="DY48" s="116"/>
      <c r="DZ48" s="16">
        <f t="shared" si="26"/>
        <v>0</v>
      </c>
      <c r="EA48" s="90"/>
      <c r="EB48" s="90"/>
      <c r="EC48" s="90"/>
      <c r="ED48" s="116"/>
      <c r="EE48" s="16">
        <f t="shared" si="27"/>
        <v>0</v>
      </c>
      <c r="EF48" s="90"/>
      <c r="EG48" s="90"/>
      <c r="EH48" s="90"/>
      <c r="EI48" s="116"/>
      <c r="EJ48" s="16">
        <f t="shared" si="28"/>
        <v>0</v>
      </c>
      <c r="EK48" s="90"/>
      <c r="EL48" s="90"/>
      <c r="EM48" s="90"/>
      <c r="EN48" s="116"/>
      <c r="EO48" s="16">
        <f t="shared" si="29"/>
        <v>0</v>
      </c>
      <c r="EP48" s="90"/>
      <c r="EQ48" s="90"/>
      <c r="ER48" s="90"/>
      <c r="ES48" s="116"/>
      <c r="ET48" s="16">
        <f t="shared" si="30"/>
        <v>0</v>
      </c>
      <c r="EU48" s="90"/>
      <c r="EV48" s="90"/>
      <c r="EW48" s="90"/>
      <c r="EX48" s="116"/>
      <c r="EY48" s="16">
        <f t="shared" si="31"/>
        <v>0</v>
      </c>
      <c r="EZ48" s="90"/>
      <c r="FA48" s="90"/>
      <c r="FB48" s="90"/>
      <c r="FC48" s="116"/>
      <c r="FD48" s="16">
        <f t="shared" si="32"/>
        <v>0</v>
      </c>
      <c r="FE48" s="90"/>
      <c r="FF48" s="90"/>
      <c r="FG48" s="90"/>
      <c r="FH48" s="116"/>
      <c r="FI48" s="16">
        <f t="shared" si="50"/>
        <v>0</v>
      </c>
      <c r="FJ48" s="90"/>
      <c r="FK48" s="90"/>
      <c r="FL48" s="90"/>
      <c r="FM48" s="116"/>
      <c r="FN48" s="16">
        <f t="shared" si="33"/>
        <v>0</v>
      </c>
      <c r="FO48" s="90"/>
      <c r="FP48" s="90"/>
      <c r="FQ48" s="90"/>
      <c r="FR48" s="116"/>
      <c r="FS48" s="16">
        <f t="shared" si="34"/>
        <v>0</v>
      </c>
      <c r="FT48" s="90"/>
      <c r="FU48" s="90"/>
      <c r="FV48" s="90"/>
      <c r="FW48" s="116"/>
      <c r="FX48" s="16">
        <f t="shared" si="35"/>
        <v>0</v>
      </c>
      <c r="FY48" s="90"/>
      <c r="FZ48" s="90"/>
      <c r="GA48" s="90"/>
      <c r="GB48" s="116"/>
      <c r="GC48" s="16">
        <f t="shared" si="36"/>
        <v>0</v>
      </c>
      <c r="GD48" s="90"/>
      <c r="GE48" s="90"/>
      <c r="GF48" s="90"/>
      <c r="GG48" s="116"/>
      <c r="GH48" s="16">
        <f t="shared" si="37"/>
        <v>0</v>
      </c>
      <c r="GI48" s="90"/>
      <c r="GJ48" s="90"/>
      <c r="GK48" s="90"/>
      <c r="GL48" s="116"/>
      <c r="GM48" s="16">
        <f t="shared" si="38"/>
        <v>0</v>
      </c>
      <c r="GN48" s="90"/>
      <c r="GO48" s="90"/>
      <c r="GP48" s="90"/>
      <c r="GQ48" s="116"/>
      <c r="GR48" s="16">
        <f t="shared" si="39"/>
        <v>0</v>
      </c>
      <c r="GS48" s="90"/>
      <c r="GT48" s="90"/>
      <c r="GU48" s="90"/>
      <c r="GV48" s="116"/>
      <c r="GW48" s="16">
        <f t="shared" si="40"/>
        <v>0</v>
      </c>
      <c r="GX48" s="90"/>
      <c r="GY48" s="90"/>
      <c r="GZ48" s="90"/>
      <c r="HA48" s="116"/>
      <c r="HB48" s="16">
        <f t="shared" si="41"/>
        <v>0</v>
      </c>
      <c r="HC48" s="90"/>
      <c r="HD48" s="90"/>
      <c r="HE48" s="90"/>
      <c r="HF48" s="116"/>
      <c r="HG48" s="16">
        <f t="shared" si="42"/>
        <v>0</v>
      </c>
      <c r="HH48" s="90"/>
      <c r="HI48" s="90"/>
      <c r="HJ48" s="90"/>
      <c r="HK48" s="116"/>
      <c r="HL48" s="16">
        <f t="shared" si="43"/>
        <v>0</v>
      </c>
      <c r="HM48" s="90"/>
      <c r="HN48" s="90"/>
      <c r="HO48" s="90"/>
      <c r="HP48" s="116"/>
      <c r="HQ48" s="16">
        <f t="shared" si="44"/>
        <v>0</v>
      </c>
      <c r="HR48" s="90"/>
      <c r="HS48" s="90"/>
      <c r="HT48" s="90"/>
      <c r="HU48" s="116"/>
      <c r="HV48" s="16">
        <f t="shared" si="45"/>
        <v>0</v>
      </c>
      <c r="HW48" s="90"/>
      <c r="HX48" s="90"/>
      <c r="HY48" s="90"/>
      <c r="HZ48" s="116"/>
      <c r="IA48" s="16">
        <f t="shared" si="46"/>
        <v>0</v>
      </c>
      <c r="IB48" s="90"/>
      <c r="IC48" s="90"/>
      <c r="ID48" s="90"/>
      <c r="IE48" s="116"/>
      <c r="IF48" s="16">
        <f t="shared" si="47"/>
        <v>0</v>
      </c>
      <c r="IG48" s="90"/>
      <c r="IH48" s="90"/>
      <c r="II48" s="90"/>
      <c r="IJ48" s="116"/>
      <c r="IK48" s="16">
        <f t="shared" si="48"/>
        <v>0</v>
      </c>
      <c r="IL48" s="90"/>
      <c r="IM48" s="90"/>
      <c r="IN48" s="90"/>
      <c r="IO48" s="116"/>
      <c r="IP48" s="16">
        <f t="shared" si="49"/>
        <v>0</v>
      </c>
    </row>
    <row r="49" spans="1:250" x14ac:dyDescent="0.25">
      <c r="A49" s="90"/>
      <c r="B49" s="90"/>
      <c r="C49" s="90"/>
      <c r="D49" s="116"/>
      <c r="E49" s="16">
        <f t="shared" si="1"/>
        <v>0</v>
      </c>
      <c r="F49" s="90"/>
      <c r="G49" s="90"/>
      <c r="H49" s="90"/>
      <c r="I49" s="116"/>
      <c r="J49" s="16">
        <f t="shared" si="2"/>
        <v>0</v>
      </c>
      <c r="K49" s="90"/>
      <c r="L49" s="90"/>
      <c r="M49" s="90"/>
      <c r="N49" s="116"/>
      <c r="O49" s="16">
        <f t="shared" si="3"/>
        <v>0</v>
      </c>
      <c r="P49" s="90"/>
      <c r="Q49" s="90"/>
      <c r="R49" s="90"/>
      <c r="S49" s="116"/>
      <c r="T49" s="16">
        <f t="shared" si="4"/>
        <v>0</v>
      </c>
      <c r="U49" s="90"/>
      <c r="V49" s="90"/>
      <c r="W49" s="90"/>
      <c r="X49" s="116"/>
      <c r="Y49" s="16">
        <f t="shared" si="5"/>
        <v>0</v>
      </c>
      <c r="Z49" s="90"/>
      <c r="AA49" s="90"/>
      <c r="AB49" s="90"/>
      <c r="AC49" s="116"/>
      <c r="AD49" s="16">
        <f t="shared" si="6"/>
        <v>0</v>
      </c>
      <c r="AE49" s="90"/>
      <c r="AF49" s="90"/>
      <c r="AG49" s="90"/>
      <c r="AH49" s="116"/>
      <c r="AI49" s="16">
        <f t="shared" si="7"/>
        <v>0</v>
      </c>
      <c r="AJ49" s="90"/>
      <c r="AK49" s="90"/>
      <c r="AL49" s="90"/>
      <c r="AM49" s="116"/>
      <c r="AN49" s="16">
        <f t="shared" si="8"/>
        <v>0</v>
      </c>
      <c r="AO49" s="90"/>
      <c r="AP49" s="90"/>
      <c r="AQ49" s="90"/>
      <c r="AR49" s="116"/>
      <c r="AS49" s="16">
        <f t="shared" si="9"/>
        <v>0</v>
      </c>
      <c r="AT49" s="90"/>
      <c r="AU49" s="90"/>
      <c r="AV49" s="90"/>
      <c r="AW49" s="116"/>
      <c r="AX49" s="16">
        <f t="shared" si="10"/>
        <v>0</v>
      </c>
      <c r="AY49" s="90"/>
      <c r="AZ49" s="90"/>
      <c r="BA49" s="90"/>
      <c r="BB49" s="116"/>
      <c r="BC49" s="16">
        <f t="shared" si="11"/>
        <v>0</v>
      </c>
      <c r="BD49" s="90"/>
      <c r="BE49" s="90"/>
      <c r="BF49" s="90"/>
      <c r="BG49" s="116"/>
      <c r="BH49" s="16">
        <f t="shared" si="12"/>
        <v>0</v>
      </c>
      <c r="BI49" s="90"/>
      <c r="BJ49" s="90"/>
      <c r="BK49" s="90"/>
      <c r="BL49" s="116"/>
      <c r="BM49" s="16">
        <f t="shared" si="13"/>
        <v>0</v>
      </c>
      <c r="BN49" s="90"/>
      <c r="BO49" s="90"/>
      <c r="BP49" s="90"/>
      <c r="BQ49" s="116"/>
      <c r="BR49" s="16">
        <f t="shared" si="14"/>
        <v>0</v>
      </c>
      <c r="BS49" s="90"/>
      <c r="BT49" s="90"/>
      <c r="BU49" s="90"/>
      <c r="BV49" s="116"/>
      <c r="BW49" s="16">
        <f t="shared" si="15"/>
        <v>0</v>
      </c>
      <c r="BX49" s="90"/>
      <c r="BY49" s="90"/>
      <c r="BZ49" s="90"/>
      <c r="CA49" s="116"/>
      <c r="CB49" s="16">
        <f t="shared" si="16"/>
        <v>0</v>
      </c>
      <c r="CC49" s="90"/>
      <c r="CD49" s="90"/>
      <c r="CE49" s="90"/>
      <c r="CF49" s="116"/>
      <c r="CG49" s="16">
        <f t="shared" si="17"/>
        <v>0</v>
      </c>
      <c r="CH49" s="90"/>
      <c r="CI49" s="90"/>
      <c r="CJ49" s="90"/>
      <c r="CK49" s="116"/>
      <c r="CL49" s="16">
        <f t="shared" si="18"/>
        <v>0</v>
      </c>
      <c r="CM49" s="90"/>
      <c r="CN49" s="90"/>
      <c r="CO49" s="90"/>
      <c r="CP49" s="116"/>
      <c r="CQ49" s="16">
        <f t="shared" si="19"/>
        <v>0</v>
      </c>
      <c r="CR49" s="90"/>
      <c r="CS49" s="90"/>
      <c r="CT49" s="90"/>
      <c r="CU49" s="116"/>
      <c r="CV49" s="16">
        <f t="shared" si="20"/>
        <v>0</v>
      </c>
      <c r="CW49" s="90"/>
      <c r="CX49" s="90"/>
      <c r="CY49" s="90"/>
      <c r="CZ49" s="116"/>
      <c r="DA49" s="16">
        <f t="shared" si="21"/>
        <v>0</v>
      </c>
      <c r="DB49" s="90"/>
      <c r="DC49" s="90"/>
      <c r="DD49" s="90"/>
      <c r="DE49" s="116"/>
      <c r="DF49" s="16">
        <f t="shared" si="22"/>
        <v>0</v>
      </c>
      <c r="DG49" s="90"/>
      <c r="DH49" s="90"/>
      <c r="DI49" s="90"/>
      <c r="DJ49" s="116"/>
      <c r="DK49" s="16">
        <f t="shared" si="23"/>
        <v>0</v>
      </c>
      <c r="DL49" s="90"/>
      <c r="DM49" s="90"/>
      <c r="DN49" s="90"/>
      <c r="DO49" s="116"/>
      <c r="DP49" s="16">
        <f t="shared" si="24"/>
        <v>0</v>
      </c>
      <c r="DQ49" s="90"/>
      <c r="DR49" s="90"/>
      <c r="DS49" s="90"/>
      <c r="DT49" s="116"/>
      <c r="DU49" s="16">
        <f t="shared" si="25"/>
        <v>0</v>
      </c>
      <c r="DV49" s="90"/>
      <c r="DW49" s="90"/>
      <c r="DX49" s="90"/>
      <c r="DY49" s="116"/>
      <c r="DZ49" s="16">
        <f t="shared" si="26"/>
        <v>0</v>
      </c>
      <c r="EA49" s="90"/>
      <c r="EB49" s="90"/>
      <c r="EC49" s="90"/>
      <c r="ED49" s="116"/>
      <c r="EE49" s="16">
        <f t="shared" si="27"/>
        <v>0</v>
      </c>
      <c r="EF49" s="90"/>
      <c r="EG49" s="90"/>
      <c r="EH49" s="90"/>
      <c r="EI49" s="116"/>
      <c r="EJ49" s="16">
        <f t="shared" si="28"/>
        <v>0</v>
      </c>
      <c r="EK49" s="90"/>
      <c r="EL49" s="90"/>
      <c r="EM49" s="90"/>
      <c r="EN49" s="116"/>
      <c r="EO49" s="16">
        <f t="shared" si="29"/>
        <v>0</v>
      </c>
      <c r="EP49" s="90"/>
      <c r="EQ49" s="90"/>
      <c r="ER49" s="90"/>
      <c r="ES49" s="116"/>
      <c r="ET49" s="16">
        <f t="shared" si="30"/>
        <v>0</v>
      </c>
      <c r="EU49" s="90"/>
      <c r="EV49" s="90"/>
      <c r="EW49" s="90"/>
      <c r="EX49" s="116"/>
      <c r="EY49" s="16">
        <f t="shared" si="31"/>
        <v>0</v>
      </c>
      <c r="EZ49" s="90"/>
      <c r="FA49" s="90"/>
      <c r="FB49" s="90"/>
      <c r="FC49" s="116"/>
      <c r="FD49" s="16">
        <f t="shared" si="32"/>
        <v>0</v>
      </c>
      <c r="FE49" s="90"/>
      <c r="FF49" s="90"/>
      <c r="FG49" s="90"/>
      <c r="FH49" s="116"/>
      <c r="FI49" s="16">
        <f t="shared" si="50"/>
        <v>0</v>
      </c>
      <c r="FJ49" s="90"/>
      <c r="FK49" s="90"/>
      <c r="FL49" s="90"/>
      <c r="FM49" s="116"/>
      <c r="FN49" s="16">
        <f t="shared" si="33"/>
        <v>0</v>
      </c>
      <c r="FO49" s="90"/>
      <c r="FP49" s="90"/>
      <c r="FQ49" s="90"/>
      <c r="FR49" s="116"/>
      <c r="FS49" s="16">
        <f t="shared" si="34"/>
        <v>0</v>
      </c>
      <c r="FT49" s="90"/>
      <c r="FU49" s="90"/>
      <c r="FV49" s="90"/>
      <c r="FW49" s="116"/>
      <c r="FX49" s="16">
        <f t="shared" si="35"/>
        <v>0</v>
      </c>
      <c r="FY49" s="90"/>
      <c r="FZ49" s="90"/>
      <c r="GA49" s="90"/>
      <c r="GB49" s="116"/>
      <c r="GC49" s="16">
        <f t="shared" si="36"/>
        <v>0</v>
      </c>
      <c r="GD49" s="90"/>
      <c r="GE49" s="90"/>
      <c r="GF49" s="90"/>
      <c r="GG49" s="116"/>
      <c r="GH49" s="16">
        <f t="shared" si="37"/>
        <v>0</v>
      </c>
      <c r="GI49" s="90"/>
      <c r="GJ49" s="90"/>
      <c r="GK49" s="90"/>
      <c r="GL49" s="116"/>
      <c r="GM49" s="16">
        <f t="shared" si="38"/>
        <v>0</v>
      </c>
      <c r="GN49" s="90"/>
      <c r="GO49" s="90"/>
      <c r="GP49" s="90"/>
      <c r="GQ49" s="116"/>
      <c r="GR49" s="16">
        <f t="shared" si="39"/>
        <v>0</v>
      </c>
      <c r="GS49" s="90"/>
      <c r="GT49" s="90"/>
      <c r="GU49" s="90"/>
      <c r="GV49" s="116"/>
      <c r="GW49" s="16">
        <f t="shared" si="40"/>
        <v>0</v>
      </c>
      <c r="GX49" s="90"/>
      <c r="GY49" s="90"/>
      <c r="GZ49" s="90"/>
      <c r="HA49" s="116"/>
      <c r="HB49" s="16">
        <f t="shared" si="41"/>
        <v>0</v>
      </c>
      <c r="HC49" s="90"/>
      <c r="HD49" s="90"/>
      <c r="HE49" s="90"/>
      <c r="HF49" s="116"/>
      <c r="HG49" s="16">
        <f t="shared" si="42"/>
        <v>0</v>
      </c>
      <c r="HH49" s="90"/>
      <c r="HI49" s="90"/>
      <c r="HJ49" s="90"/>
      <c r="HK49" s="116"/>
      <c r="HL49" s="16">
        <f t="shared" si="43"/>
        <v>0</v>
      </c>
      <c r="HM49" s="90"/>
      <c r="HN49" s="90"/>
      <c r="HO49" s="90"/>
      <c r="HP49" s="116"/>
      <c r="HQ49" s="16">
        <f t="shared" si="44"/>
        <v>0</v>
      </c>
      <c r="HR49" s="90"/>
      <c r="HS49" s="90"/>
      <c r="HT49" s="90"/>
      <c r="HU49" s="116"/>
      <c r="HV49" s="16">
        <f t="shared" si="45"/>
        <v>0</v>
      </c>
      <c r="HW49" s="90"/>
      <c r="HX49" s="90"/>
      <c r="HY49" s="90"/>
      <c r="HZ49" s="116"/>
      <c r="IA49" s="16">
        <f t="shared" si="46"/>
        <v>0</v>
      </c>
      <c r="IB49" s="90"/>
      <c r="IC49" s="90"/>
      <c r="ID49" s="90"/>
      <c r="IE49" s="116"/>
      <c r="IF49" s="16">
        <f t="shared" si="47"/>
        <v>0</v>
      </c>
      <c r="IG49" s="90"/>
      <c r="IH49" s="90"/>
      <c r="II49" s="90"/>
      <c r="IJ49" s="116"/>
      <c r="IK49" s="16">
        <f t="shared" si="48"/>
        <v>0</v>
      </c>
      <c r="IL49" s="90"/>
      <c r="IM49" s="90"/>
      <c r="IN49" s="90"/>
      <c r="IO49" s="116"/>
      <c r="IP49" s="16">
        <f t="shared" si="49"/>
        <v>0</v>
      </c>
    </row>
    <row r="50" spans="1:250" x14ac:dyDescent="0.25">
      <c r="A50" s="90"/>
      <c r="B50" s="90"/>
      <c r="C50" s="90"/>
      <c r="D50" s="116"/>
      <c r="E50" s="16">
        <f t="shared" si="1"/>
        <v>0</v>
      </c>
      <c r="F50" s="90"/>
      <c r="G50" s="90"/>
      <c r="H50" s="90"/>
      <c r="I50" s="116"/>
      <c r="J50" s="16">
        <f t="shared" si="2"/>
        <v>0</v>
      </c>
      <c r="K50" s="90"/>
      <c r="L50" s="90"/>
      <c r="M50" s="90"/>
      <c r="N50" s="116"/>
      <c r="O50" s="16">
        <f t="shared" si="3"/>
        <v>0</v>
      </c>
      <c r="P50" s="90"/>
      <c r="Q50" s="90"/>
      <c r="R50" s="90"/>
      <c r="S50" s="116"/>
      <c r="T50" s="16">
        <f t="shared" si="4"/>
        <v>0</v>
      </c>
      <c r="U50" s="90"/>
      <c r="V50" s="90"/>
      <c r="W50" s="90"/>
      <c r="X50" s="116"/>
      <c r="Y50" s="16">
        <f t="shared" si="5"/>
        <v>0</v>
      </c>
      <c r="Z50" s="90"/>
      <c r="AA50" s="90"/>
      <c r="AB50" s="90"/>
      <c r="AC50" s="116"/>
      <c r="AD50" s="16">
        <f t="shared" si="6"/>
        <v>0</v>
      </c>
      <c r="AE50" s="90"/>
      <c r="AF50" s="90"/>
      <c r="AG50" s="90"/>
      <c r="AH50" s="116"/>
      <c r="AI50" s="16">
        <f t="shared" si="7"/>
        <v>0</v>
      </c>
      <c r="AJ50" s="90"/>
      <c r="AK50" s="90"/>
      <c r="AL50" s="90"/>
      <c r="AM50" s="116"/>
      <c r="AN50" s="16">
        <f t="shared" si="8"/>
        <v>0</v>
      </c>
      <c r="AO50" s="90"/>
      <c r="AP50" s="90"/>
      <c r="AQ50" s="90"/>
      <c r="AR50" s="116"/>
      <c r="AS50" s="16">
        <f t="shared" si="9"/>
        <v>0</v>
      </c>
      <c r="AT50" s="90"/>
      <c r="AU50" s="90"/>
      <c r="AV50" s="90"/>
      <c r="AW50" s="116"/>
      <c r="AX50" s="16">
        <f t="shared" si="10"/>
        <v>0</v>
      </c>
      <c r="AY50" s="90"/>
      <c r="AZ50" s="90"/>
      <c r="BA50" s="90"/>
      <c r="BB50" s="116"/>
      <c r="BC50" s="16">
        <f t="shared" si="11"/>
        <v>0</v>
      </c>
      <c r="BD50" s="90"/>
      <c r="BE50" s="90"/>
      <c r="BF50" s="90"/>
      <c r="BG50" s="116"/>
      <c r="BH50" s="16">
        <f t="shared" si="12"/>
        <v>0</v>
      </c>
      <c r="BI50" s="90"/>
      <c r="BJ50" s="90"/>
      <c r="BK50" s="90"/>
      <c r="BL50" s="116"/>
      <c r="BM50" s="16">
        <f t="shared" si="13"/>
        <v>0</v>
      </c>
      <c r="BN50" s="90"/>
      <c r="BO50" s="90"/>
      <c r="BP50" s="90"/>
      <c r="BQ50" s="116"/>
      <c r="BR50" s="16">
        <f t="shared" si="14"/>
        <v>0</v>
      </c>
      <c r="BS50" s="90"/>
      <c r="BT50" s="90"/>
      <c r="BU50" s="90"/>
      <c r="BV50" s="116"/>
      <c r="BW50" s="16">
        <f t="shared" si="15"/>
        <v>0</v>
      </c>
      <c r="BX50" s="90"/>
      <c r="BY50" s="90"/>
      <c r="BZ50" s="90"/>
      <c r="CA50" s="116"/>
      <c r="CB50" s="16">
        <f t="shared" si="16"/>
        <v>0</v>
      </c>
      <c r="CC50" s="90"/>
      <c r="CD50" s="90"/>
      <c r="CE50" s="90"/>
      <c r="CF50" s="116"/>
      <c r="CG50" s="16">
        <f t="shared" si="17"/>
        <v>0</v>
      </c>
      <c r="CH50" s="90"/>
      <c r="CI50" s="90"/>
      <c r="CJ50" s="90"/>
      <c r="CK50" s="116"/>
      <c r="CL50" s="16">
        <f t="shared" si="18"/>
        <v>0</v>
      </c>
      <c r="CM50" s="90"/>
      <c r="CN50" s="90"/>
      <c r="CO50" s="90"/>
      <c r="CP50" s="116"/>
      <c r="CQ50" s="16">
        <f t="shared" si="19"/>
        <v>0</v>
      </c>
      <c r="CR50" s="90"/>
      <c r="CS50" s="90"/>
      <c r="CT50" s="90"/>
      <c r="CU50" s="116"/>
      <c r="CV50" s="16">
        <f t="shared" si="20"/>
        <v>0</v>
      </c>
      <c r="CW50" s="90"/>
      <c r="CX50" s="90"/>
      <c r="CY50" s="90"/>
      <c r="CZ50" s="116"/>
      <c r="DA50" s="16">
        <f t="shared" si="21"/>
        <v>0</v>
      </c>
      <c r="DB50" s="90"/>
      <c r="DC50" s="90"/>
      <c r="DD50" s="90"/>
      <c r="DE50" s="116"/>
      <c r="DF50" s="16">
        <f t="shared" si="22"/>
        <v>0</v>
      </c>
      <c r="DG50" s="90"/>
      <c r="DH50" s="90"/>
      <c r="DI50" s="90"/>
      <c r="DJ50" s="116"/>
      <c r="DK50" s="16">
        <f t="shared" si="23"/>
        <v>0</v>
      </c>
      <c r="DL50" s="90"/>
      <c r="DM50" s="90"/>
      <c r="DN50" s="90"/>
      <c r="DO50" s="116"/>
      <c r="DP50" s="16">
        <f t="shared" si="24"/>
        <v>0</v>
      </c>
      <c r="DQ50" s="90"/>
      <c r="DR50" s="90"/>
      <c r="DS50" s="90"/>
      <c r="DT50" s="116"/>
      <c r="DU50" s="16">
        <f t="shared" si="25"/>
        <v>0</v>
      </c>
      <c r="DV50" s="90"/>
      <c r="DW50" s="90"/>
      <c r="DX50" s="90"/>
      <c r="DY50" s="116"/>
      <c r="DZ50" s="16">
        <f t="shared" si="26"/>
        <v>0</v>
      </c>
      <c r="EA50" s="90"/>
      <c r="EB50" s="90"/>
      <c r="EC50" s="90"/>
      <c r="ED50" s="116"/>
      <c r="EE50" s="16">
        <f t="shared" si="27"/>
        <v>0</v>
      </c>
      <c r="EF50" s="90"/>
      <c r="EG50" s="90"/>
      <c r="EH50" s="90"/>
      <c r="EI50" s="116"/>
      <c r="EJ50" s="16">
        <f t="shared" si="28"/>
        <v>0</v>
      </c>
      <c r="EK50" s="90"/>
      <c r="EL50" s="90"/>
      <c r="EM50" s="90"/>
      <c r="EN50" s="116"/>
      <c r="EO50" s="16">
        <f t="shared" si="29"/>
        <v>0</v>
      </c>
      <c r="EP50" s="90"/>
      <c r="EQ50" s="90"/>
      <c r="ER50" s="90"/>
      <c r="ES50" s="116"/>
      <c r="ET50" s="16">
        <f t="shared" si="30"/>
        <v>0</v>
      </c>
      <c r="EU50" s="90"/>
      <c r="EV50" s="90"/>
      <c r="EW50" s="90"/>
      <c r="EX50" s="116"/>
      <c r="EY50" s="16">
        <f t="shared" si="31"/>
        <v>0</v>
      </c>
      <c r="EZ50" s="90"/>
      <c r="FA50" s="90"/>
      <c r="FB50" s="90"/>
      <c r="FC50" s="116"/>
      <c r="FD50" s="16">
        <f t="shared" si="32"/>
        <v>0</v>
      </c>
      <c r="FE50" s="90"/>
      <c r="FF50" s="90"/>
      <c r="FG50" s="90"/>
      <c r="FH50" s="116"/>
      <c r="FI50" s="16">
        <f t="shared" si="50"/>
        <v>0</v>
      </c>
      <c r="FJ50" s="90"/>
      <c r="FK50" s="90"/>
      <c r="FL50" s="90"/>
      <c r="FM50" s="116"/>
      <c r="FN50" s="16">
        <f t="shared" si="33"/>
        <v>0</v>
      </c>
      <c r="FO50" s="90"/>
      <c r="FP50" s="90"/>
      <c r="FQ50" s="90"/>
      <c r="FR50" s="116"/>
      <c r="FS50" s="16">
        <f t="shared" si="34"/>
        <v>0</v>
      </c>
      <c r="FT50" s="90"/>
      <c r="FU50" s="90"/>
      <c r="FV50" s="90"/>
      <c r="FW50" s="116"/>
      <c r="FX50" s="16">
        <f t="shared" si="35"/>
        <v>0</v>
      </c>
      <c r="FY50" s="90"/>
      <c r="FZ50" s="90"/>
      <c r="GA50" s="90"/>
      <c r="GB50" s="116"/>
      <c r="GC50" s="16">
        <f t="shared" si="36"/>
        <v>0</v>
      </c>
      <c r="GD50" s="90"/>
      <c r="GE50" s="90"/>
      <c r="GF50" s="90"/>
      <c r="GG50" s="116"/>
      <c r="GH50" s="16">
        <f t="shared" si="37"/>
        <v>0</v>
      </c>
      <c r="GI50" s="90"/>
      <c r="GJ50" s="90"/>
      <c r="GK50" s="90"/>
      <c r="GL50" s="116"/>
      <c r="GM50" s="16">
        <f t="shared" si="38"/>
        <v>0</v>
      </c>
      <c r="GN50" s="90"/>
      <c r="GO50" s="90"/>
      <c r="GP50" s="90"/>
      <c r="GQ50" s="116"/>
      <c r="GR50" s="16">
        <f t="shared" si="39"/>
        <v>0</v>
      </c>
      <c r="GS50" s="90"/>
      <c r="GT50" s="90"/>
      <c r="GU50" s="90"/>
      <c r="GV50" s="116"/>
      <c r="GW50" s="16">
        <f t="shared" si="40"/>
        <v>0</v>
      </c>
      <c r="GX50" s="90"/>
      <c r="GY50" s="90"/>
      <c r="GZ50" s="90"/>
      <c r="HA50" s="116"/>
      <c r="HB50" s="16">
        <f t="shared" si="41"/>
        <v>0</v>
      </c>
      <c r="HC50" s="90"/>
      <c r="HD50" s="90"/>
      <c r="HE50" s="90"/>
      <c r="HF50" s="116"/>
      <c r="HG50" s="16">
        <f t="shared" si="42"/>
        <v>0</v>
      </c>
      <c r="HH50" s="90"/>
      <c r="HI50" s="90"/>
      <c r="HJ50" s="90"/>
      <c r="HK50" s="116"/>
      <c r="HL50" s="16">
        <f t="shared" si="43"/>
        <v>0</v>
      </c>
      <c r="HM50" s="90"/>
      <c r="HN50" s="90"/>
      <c r="HO50" s="90"/>
      <c r="HP50" s="116"/>
      <c r="HQ50" s="16">
        <f t="shared" si="44"/>
        <v>0</v>
      </c>
      <c r="HR50" s="90"/>
      <c r="HS50" s="90"/>
      <c r="HT50" s="90"/>
      <c r="HU50" s="116"/>
      <c r="HV50" s="16">
        <f t="shared" si="45"/>
        <v>0</v>
      </c>
      <c r="HW50" s="90"/>
      <c r="HX50" s="90"/>
      <c r="HY50" s="90"/>
      <c r="HZ50" s="116"/>
      <c r="IA50" s="16">
        <f t="shared" si="46"/>
        <v>0</v>
      </c>
      <c r="IB50" s="90"/>
      <c r="IC50" s="90"/>
      <c r="ID50" s="90"/>
      <c r="IE50" s="116"/>
      <c r="IF50" s="16">
        <f t="shared" si="47"/>
        <v>0</v>
      </c>
      <c r="IG50" s="90"/>
      <c r="IH50" s="90"/>
      <c r="II50" s="90"/>
      <c r="IJ50" s="116"/>
      <c r="IK50" s="16">
        <f t="shared" si="48"/>
        <v>0</v>
      </c>
      <c r="IL50" s="90"/>
      <c r="IM50" s="90"/>
      <c r="IN50" s="90"/>
      <c r="IO50" s="116"/>
      <c r="IP50" s="16">
        <f t="shared" si="49"/>
        <v>0</v>
      </c>
    </row>
    <row r="51" spans="1:250" x14ac:dyDescent="0.25">
      <c r="A51" s="90"/>
      <c r="B51" s="90"/>
      <c r="C51" s="90"/>
      <c r="D51" s="116"/>
      <c r="E51" s="16">
        <f t="shared" si="1"/>
        <v>0</v>
      </c>
      <c r="F51" s="90"/>
      <c r="G51" s="90"/>
      <c r="H51" s="90"/>
      <c r="I51" s="116"/>
      <c r="J51" s="16">
        <f t="shared" si="2"/>
        <v>0</v>
      </c>
      <c r="K51" s="90"/>
      <c r="L51" s="90"/>
      <c r="M51" s="90"/>
      <c r="N51" s="116"/>
      <c r="O51" s="16">
        <f t="shared" si="3"/>
        <v>0</v>
      </c>
      <c r="P51" s="90"/>
      <c r="Q51" s="90"/>
      <c r="R51" s="90"/>
      <c r="S51" s="116"/>
      <c r="T51" s="16">
        <f t="shared" si="4"/>
        <v>0</v>
      </c>
      <c r="U51" s="90"/>
      <c r="V51" s="90"/>
      <c r="W51" s="90"/>
      <c r="X51" s="116"/>
      <c r="Y51" s="16">
        <f t="shared" si="5"/>
        <v>0</v>
      </c>
      <c r="Z51" s="90"/>
      <c r="AA51" s="90"/>
      <c r="AB51" s="90"/>
      <c r="AC51" s="116"/>
      <c r="AD51" s="16">
        <f t="shared" si="6"/>
        <v>0</v>
      </c>
      <c r="AE51" s="90"/>
      <c r="AF51" s="90"/>
      <c r="AG51" s="90"/>
      <c r="AH51" s="116"/>
      <c r="AI51" s="16">
        <f t="shared" si="7"/>
        <v>0</v>
      </c>
      <c r="AJ51" s="90"/>
      <c r="AK51" s="90"/>
      <c r="AL51" s="90"/>
      <c r="AM51" s="116"/>
      <c r="AN51" s="16">
        <f t="shared" si="8"/>
        <v>0</v>
      </c>
      <c r="AO51" s="90"/>
      <c r="AP51" s="90"/>
      <c r="AQ51" s="90"/>
      <c r="AR51" s="116"/>
      <c r="AS51" s="16">
        <f t="shared" si="9"/>
        <v>0</v>
      </c>
      <c r="AT51" s="90"/>
      <c r="AU51" s="90"/>
      <c r="AV51" s="90"/>
      <c r="AW51" s="116"/>
      <c r="AX51" s="16">
        <f t="shared" si="10"/>
        <v>0</v>
      </c>
      <c r="AY51" s="90"/>
      <c r="AZ51" s="90"/>
      <c r="BA51" s="90"/>
      <c r="BB51" s="116"/>
      <c r="BC51" s="16">
        <f t="shared" si="11"/>
        <v>0</v>
      </c>
      <c r="BD51" s="90"/>
      <c r="BE51" s="90"/>
      <c r="BF51" s="90"/>
      <c r="BG51" s="116"/>
      <c r="BH51" s="16">
        <f t="shared" si="12"/>
        <v>0</v>
      </c>
      <c r="BI51" s="90"/>
      <c r="BJ51" s="90"/>
      <c r="BK51" s="90"/>
      <c r="BL51" s="116"/>
      <c r="BM51" s="16">
        <f t="shared" si="13"/>
        <v>0</v>
      </c>
      <c r="BN51" s="90"/>
      <c r="BO51" s="90"/>
      <c r="BP51" s="90"/>
      <c r="BQ51" s="116"/>
      <c r="BR51" s="16">
        <f t="shared" si="14"/>
        <v>0</v>
      </c>
      <c r="BS51" s="90"/>
      <c r="BT51" s="90"/>
      <c r="BU51" s="90"/>
      <c r="BV51" s="116"/>
      <c r="BW51" s="16">
        <f t="shared" si="15"/>
        <v>0</v>
      </c>
      <c r="BX51" s="90"/>
      <c r="BY51" s="90"/>
      <c r="BZ51" s="90"/>
      <c r="CA51" s="116"/>
      <c r="CB51" s="16">
        <f t="shared" si="16"/>
        <v>0</v>
      </c>
      <c r="CC51" s="90"/>
      <c r="CD51" s="90"/>
      <c r="CE51" s="90"/>
      <c r="CF51" s="116"/>
      <c r="CG51" s="16">
        <f t="shared" si="17"/>
        <v>0</v>
      </c>
      <c r="CH51" s="90"/>
      <c r="CI51" s="90"/>
      <c r="CJ51" s="90"/>
      <c r="CK51" s="116"/>
      <c r="CL51" s="16">
        <f t="shared" si="18"/>
        <v>0</v>
      </c>
      <c r="CM51" s="90"/>
      <c r="CN51" s="90"/>
      <c r="CO51" s="90"/>
      <c r="CP51" s="116"/>
      <c r="CQ51" s="16">
        <f t="shared" si="19"/>
        <v>0</v>
      </c>
      <c r="CR51" s="90"/>
      <c r="CS51" s="90"/>
      <c r="CT51" s="90"/>
      <c r="CU51" s="116"/>
      <c r="CV51" s="16">
        <f t="shared" si="20"/>
        <v>0</v>
      </c>
      <c r="CW51" s="90"/>
      <c r="CX51" s="90"/>
      <c r="CY51" s="90"/>
      <c r="CZ51" s="116"/>
      <c r="DA51" s="16">
        <f t="shared" si="21"/>
        <v>0</v>
      </c>
      <c r="DB51" s="90"/>
      <c r="DC51" s="90"/>
      <c r="DD51" s="90"/>
      <c r="DE51" s="116"/>
      <c r="DF51" s="16">
        <f t="shared" si="22"/>
        <v>0</v>
      </c>
      <c r="DG51" s="90"/>
      <c r="DH51" s="90"/>
      <c r="DI51" s="90"/>
      <c r="DJ51" s="116"/>
      <c r="DK51" s="16">
        <f t="shared" si="23"/>
        <v>0</v>
      </c>
      <c r="DL51" s="90"/>
      <c r="DM51" s="90"/>
      <c r="DN51" s="90"/>
      <c r="DO51" s="116"/>
      <c r="DP51" s="16">
        <f t="shared" si="24"/>
        <v>0</v>
      </c>
      <c r="DQ51" s="90"/>
      <c r="DR51" s="90"/>
      <c r="DS51" s="90"/>
      <c r="DT51" s="116"/>
      <c r="DU51" s="16">
        <f t="shared" si="25"/>
        <v>0</v>
      </c>
      <c r="DV51" s="90"/>
      <c r="DW51" s="90"/>
      <c r="DX51" s="90"/>
      <c r="DY51" s="116"/>
      <c r="DZ51" s="16">
        <f t="shared" si="26"/>
        <v>0</v>
      </c>
      <c r="EA51" s="90"/>
      <c r="EB51" s="90"/>
      <c r="EC51" s="90"/>
      <c r="ED51" s="116"/>
      <c r="EE51" s="16">
        <f t="shared" si="27"/>
        <v>0</v>
      </c>
      <c r="EF51" s="90"/>
      <c r="EG51" s="90"/>
      <c r="EH51" s="90"/>
      <c r="EI51" s="116"/>
      <c r="EJ51" s="16">
        <f t="shared" si="28"/>
        <v>0</v>
      </c>
      <c r="EK51" s="90"/>
      <c r="EL51" s="90"/>
      <c r="EM51" s="90"/>
      <c r="EN51" s="116"/>
      <c r="EO51" s="16">
        <f t="shared" si="29"/>
        <v>0</v>
      </c>
      <c r="EP51" s="90"/>
      <c r="EQ51" s="90"/>
      <c r="ER51" s="90"/>
      <c r="ES51" s="116"/>
      <c r="ET51" s="16">
        <f t="shared" si="30"/>
        <v>0</v>
      </c>
      <c r="EU51" s="90"/>
      <c r="EV51" s="90"/>
      <c r="EW51" s="90"/>
      <c r="EX51" s="116"/>
      <c r="EY51" s="16">
        <f t="shared" si="31"/>
        <v>0</v>
      </c>
      <c r="EZ51" s="90"/>
      <c r="FA51" s="90"/>
      <c r="FB51" s="90"/>
      <c r="FC51" s="116"/>
      <c r="FD51" s="16">
        <f t="shared" si="32"/>
        <v>0</v>
      </c>
      <c r="FE51" s="90"/>
      <c r="FF51" s="90"/>
      <c r="FG51" s="90"/>
      <c r="FH51" s="116"/>
      <c r="FI51" s="16">
        <f t="shared" si="50"/>
        <v>0</v>
      </c>
      <c r="FJ51" s="90"/>
      <c r="FK51" s="90"/>
      <c r="FL51" s="90"/>
      <c r="FM51" s="116"/>
      <c r="FN51" s="16">
        <f t="shared" si="33"/>
        <v>0</v>
      </c>
      <c r="FO51" s="90"/>
      <c r="FP51" s="90"/>
      <c r="FQ51" s="90"/>
      <c r="FR51" s="116"/>
      <c r="FS51" s="16">
        <f t="shared" si="34"/>
        <v>0</v>
      </c>
      <c r="FT51" s="90"/>
      <c r="FU51" s="90"/>
      <c r="FV51" s="90"/>
      <c r="FW51" s="116"/>
      <c r="FX51" s="16">
        <f t="shared" si="35"/>
        <v>0</v>
      </c>
      <c r="FY51" s="90"/>
      <c r="FZ51" s="90"/>
      <c r="GA51" s="90"/>
      <c r="GB51" s="116"/>
      <c r="GC51" s="16">
        <f t="shared" si="36"/>
        <v>0</v>
      </c>
      <c r="GD51" s="90"/>
      <c r="GE51" s="90"/>
      <c r="GF51" s="90"/>
      <c r="GG51" s="116"/>
      <c r="GH51" s="16">
        <f t="shared" si="37"/>
        <v>0</v>
      </c>
      <c r="GI51" s="90"/>
      <c r="GJ51" s="90"/>
      <c r="GK51" s="90"/>
      <c r="GL51" s="116"/>
      <c r="GM51" s="16">
        <f t="shared" si="38"/>
        <v>0</v>
      </c>
      <c r="GN51" s="90"/>
      <c r="GO51" s="90"/>
      <c r="GP51" s="90"/>
      <c r="GQ51" s="116"/>
      <c r="GR51" s="16">
        <f t="shared" si="39"/>
        <v>0</v>
      </c>
      <c r="GS51" s="90"/>
      <c r="GT51" s="90"/>
      <c r="GU51" s="90"/>
      <c r="GV51" s="116"/>
      <c r="GW51" s="16">
        <f t="shared" si="40"/>
        <v>0</v>
      </c>
      <c r="GX51" s="90"/>
      <c r="GY51" s="90"/>
      <c r="GZ51" s="90"/>
      <c r="HA51" s="116"/>
      <c r="HB51" s="16">
        <f t="shared" si="41"/>
        <v>0</v>
      </c>
      <c r="HC51" s="90"/>
      <c r="HD51" s="90"/>
      <c r="HE51" s="90"/>
      <c r="HF51" s="116"/>
      <c r="HG51" s="16">
        <f t="shared" si="42"/>
        <v>0</v>
      </c>
      <c r="HH51" s="90"/>
      <c r="HI51" s="90"/>
      <c r="HJ51" s="90"/>
      <c r="HK51" s="116"/>
      <c r="HL51" s="16">
        <f t="shared" si="43"/>
        <v>0</v>
      </c>
      <c r="HM51" s="90"/>
      <c r="HN51" s="90"/>
      <c r="HO51" s="90"/>
      <c r="HP51" s="116"/>
      <c r="HQ51" s="16">
        <f t="shared" si="44"/>
        <v>0</v>
      </c>
      <c r="HR51" s="90"/>
      <c r="HS51" s="90"/>
      <c r="HT51" s="90"/>
      <c r="HU51" s="116"/>
      <c r="HV51" s="16">
        <f t="shared" si="45"/>
        <v>0</v>
      </c>
      <c r="HW51" s="90"/>
      <c r="HX51" s="90"/>
      <c r="HY51" s="90"/>
      <c r="HZ51" s="116"/>
      <c r="IA51" s="16">
        <f t="shared" si="46"/>
        <v>0</v>
      </c>
      <c r="IB51" s="90"/>
      <c r="IC51" s="90"/>
      <c r="ID51" s="90"/>
      <c r="IE51" s="116"/>
      <c r="IF51" s="16">
        <f t="shared" si="47"/>
        <v>0</v>
      </c>
      <c r="IG51" s="90"/>
      <c r="IH51" s="90"/>
      <c r="II51" s="90"/>
      <c r="IJ51" s="116"/>
      <c r="IK51" s="16">
        <f t="shared" si="48"/>
        <v>0</v>
      </c>
      <c r="IL51" s="90"/>
      <c r="IM51" s="90"/>
      <c r="IN51" s="90"/>
      <c r="IO51" s="116"/>
      <c r="IP51" s="16">
        <f t="shared" si="49"/>
        <v>0</v>
      </c>
    </row>
    <row r="52" spans="1:250" x14ac:dyDescent="0.25">
      <c r="A52" s="90"/>
      <c r="B52" s="90"/>
      <c r="C52" s="90"/>
      <c r="D52" s="116"/>
      <c r="E52" s="16">
        <f t="shared" si="1"/>
        <v>0</v>
      </c>
      <c r="F52" s="90"/>
      <c r="G52" s="90"/>
      <c r="H52" s="90"/>
      <c r="I52" s="116"/>
      <c r="J52" s="16">
        <f t="shared" si="2"/>
        <v>0</v>
      </c>
      <c r="K52" s="90"/>
      <c r="L52" s="90"/>
      <c r="M52" s="90"/>
      <c r="N52" s="116"/>
      <c r="O52" s="16">
        <f t="shared" si="3"/>
        <v>0</v>
      </c>
      <c r="P52" s="90"/>
      <c r="Q52" s="90"/>
      <c r="R52" s="90"/>
      <c r="S52" s="116"/>
      <c r="T52" s="16">
        <f t="shared" si="4"/>
        <v>0</v>
      </c>
      <c r="U52" s="90"/>
      <c r="V52" s="90"/>
      <c r="W52" s="90"/>
      <c r="X52" s="116"/>
      <c r="Y52" s="16">
        <f t="shared" si="5"/>
        <v>0</v>
      </c>
      <c r="Z52" s="90"/>
      <c r="AA52" s="90"/>
      <c r="AB52" s="90"/>
      <c r="AC52" s="116"/>
      <c r="AD52" s="16">
        <f t="shared" si="6"/>
        <v>0</v>
      </c>
      <c r="AE52" s="90"/>
      <c r="AF52" s="90"/>
      <c r="AG52" s="90"/>
      <c r="AH52" s="116"/>
      <c r="AI52" s="16">
        <f t="shared" si="7"/>
        <v>0</v>
      </c>
      <c r="AJ52" s="90"/>
      <c r="AK52" s="90"/>
      <c r="AL52" s="90"/>
      <c r="AM52" s="116"/>
      <c r="AN52" s="16">
        <f t="shared" si="8"/>
        <v>0</v>
      </c>
      <c r="AO52" s="90"/>
      <c r="AP52" s="90"/>
      <c r="AQ52" s="90"/>
      <c r="AR52" s="116"/>
      <c r="AS52" s="16">
        <f t="shared" si="9"/>
        <v>0</v>
      </c>
      <c r="AT52" s="90"/>
      <c r="AU52" s="90"/>
      <c r="AV52" s="90"/>
      <c r="AW52" s="116"/>
      <c r="AX52" s="16">
        <f t="shared" si="10"/>
        <v>0</v>
      </c>
      <c r="AY52" s="90"/>
      <c r="AZ52" s="90"/>
      <c r="BA52" s="90"/>
      <c r="BB52" s="116"/>
      <c r="BC52" s="16">
        <f t="shared" si="11"/>
        <v>0</v>
      </c>
      <c r="BD52" s="90"/>
      <c r="BE52" s="90"/>
      <c r="BF52" s="90"/>
      <c r="BG52" s="116"/>
      <c r="BH52" s="16">
        <f t="shared" si="12"/>
        <v>0</v>
      </c>
      <c r="BI52" s="90"/>
      <c r="BJ52" s="90"/>
      <c r="BK52" s="90"/>
      <c r="BL52" s="116"/>
      <c r="BM52" s="16">
        <f t="shared" si="13"/>
        <v>0</v>
      </c>
      <c r="BN52" s="90"/>
      <c r="BO52" s="90"/>
      <c r="BP52" s="90"/>
      <c r="BQ52" s="116"/>
      <c r="BR52" s="16">
        <f t="shared" si="14"/>
        <v>0</v>
      </c>
      <c r="BS52" s="90"/>
      <c r="BT52" s="90"/>
      <c r="BU52" s="90"/>
      <c r="BV52" s="116"/>
      <c r="BW52" s="16">
        <f t="shared" si="15"/>
        <v>0</v>
      </c>
      <c r="BX52" s="90"/>
      <c r="BY52" s="90"/>
      <c r="BZ52" s="90"/>
      <c r="CA52" s="116"/>
      <c r="CB52" s="16">
        <f t="shared" si="16"/>
        <v>0</v>
      </c>
      <c r="CC52" s="90"/>
      <c r="CD52" s="90"/>
      <c r="CE52" s="90"/>
      <c r="CF52" s="116"/>
      <c r="CG52" s="16">
        <f t="shared" si="17"/>
        <v>0</v>
      </c>
      <c r="CH52" s="90"/>
      <c r="CI52" s="90"/>
      <c r="CJ52" s="90"/>
      <c r="CK52" s="116"/>
      <c r="CL52" s="16">
        <f t="shared" si="18"/>
        <v>0</v>
      </c>
      <c r="CM52" s="90"/>
      <c r="CN52" s="90"/>
      <c r="CO52" s="90"/>
      <c r="CP52" s="116"/>
      <c r="CQ52" s="16">
        <f t="shared" si="19"/>
        <v>0</v>
      </c>
      <c r="CR52" s="90"/>
      <c r="CS52" s="90"/>
      <c r="CT52" s="90"/>
      <c r="CU52" s="116"/>
      <c r="CV52" s="16">
        <f t="shared" si="20"/>
        <v>0</v>
      </c>
      <c r="CW52" s="90"/>
      <c r="CX52" s="90"/>
      <c r="CY52" s="90"/>
      <c r="CZ52" s="116"/>
      <c r="DA52" s="16">
        <f t="shared" si="21"/>
        <v>0</v>
      </c>
      <c r="DB52" s="90"/>
      <c r="DC52" s="90"/>
      <c r="DD52" s="90"/>
      <c r="DE52" s="116"/>
      <c r="DF52" s="16">
        <f t="shared" si="22"/>
        <v>0</v>
      </c>
      <c r="DG52" s="90"/>
      <c r="DH52" s="90"/>
      <c r="DI52" s="90"/>
      <c r="DJ52" s="116"/>
      <c r="DK52" s="16">
        <f t="shared" si="23"/>
        <v>0</v>
      </c>
      <c r="DL52" s="90"/>
      <c r="DM52" s="90"/>
      <c r="DN52" s="90"/>
      <c r="DO52" s="116"/>
      <c r="DP52" s="16">
        <f t="shared" si="24"/>
        <v>0</v>
      </c>
      <c r="DQ52" s="90"/>
      <c r="DR52" s="90"/>
      <c r="DS52" s="90"/>
      <c r="DT52" s="116"/>
      <c r="DU52" s="16">
        <f t="shared" si="25"/>
        <v>0</v>
      </c>
      <c r="DV52" s="90"/>
      <c r="DW52" s="90"/>
      <c r="DX52" s="90"/>
      <c r="DY52" s="116"/>
      <c r="DZ52" s="16">
        <f t="shared" si="26"/>
        <v>0</v>
      </c>
      <c r="EA52" s="90"/>
      <c r="EB52" s="90"/>
      <c r="EC52" s="90"/>
      <c r="ED52" s="116"/>
      <c r="EE52" s="16">
        <f t="shared" si="27"/>
        <v>0</v>
      </c>
      <c r="EF52" s="90"/>
      <c r="EG52" s="90"/>
      <c r="EH52" s="90"/>
      <c r="EI52" s="116"/>
      <c r="EJ52" s="16">
        <f t="shared" si="28"/>
        <v>0</v>
      </c>
      <c r="EK52" s="90"/>
      <c r="EL52" s="90"/>
      <c r="EM52" s="90"/>
      <c r="EN52" s="116"/>
      <c r="EO52" s="16">
        <f t="shared" si="29"/>
        <v>0</v>
      </c>
      <c r="EP52" s="90"/>
      <c r="EQ52" s="90"/>
      <c r="ER52" s="90"/>
      <c r="ES52" s="116"/>
      <c r="ET52" s="16">
        <f t="shared" si="30"/>
        <v>0</v>
      </c>
      <c r="EU52" s="90"/>
      <c r="EV52" s="90"/>
      <c r="EW52" s="90"/>
      <c r="EX52" s="116"/>
      <c r="EY52" s="16">
        <f t="shared" si="31"/>
        <v>0</v>
      </c>
      <c r="EZ52" s="90"/>
      <c r="FA52" s="90"/>
      <c r="FB52" s="90"/>
      <c r="FC52" s="116"/>
      <c r="FD52" s="16">
        <f t="shared" si="32"/>
        <v>0</v>
      </c>
      <c r="FE52" s="90"/>
      <c r="FF52" s="90"/>
      <c r="FG52" s="90"/>
      <c r="FH52" s="116"/>
      <c r="FI52" s="16">
        <f t="shared" si="50"/>
        <v>0</v>
      </c>
      <c r="FJ52" s="90"/>
      <c r="FK52" s="90"/>
      <c r="FL52" s="90"/>
      <c r="FM52" s="116"/>
      <c r="FN52" s="16">
        <f t="shared" si="33"/>
        <v>0</v>
      </c>
      <c r="FO52" s="90"/>
      <c r="FP52" s="90"/>
      <c r="FQ52" s="90"/>
      <c r="FR52" s="116"/>
      <c r="FS52" s="16">
        <f t="shared" si="34"/>
        <v>0</v>
      </c>
      <c r="FT52" s="90"/>
      <c r="FU52" s="90"/>
      <c r="FV52" s="90"/>
      <c r="FW52" s="116"/>
      <c r="FX52" s="16">
        <f t="shared" si="35"/>
        <v>0</v>
      </c>
      <c r="FY52" s="90"/>
      <c r="FZ52" s="90"/>
      <c r="GA52" s="90"/>
      <c r="GB52" s="116"/>
      <c r="GC52" s="16">
        <f t="shared" si="36"/>
        <v>0</v>
      </c>
      <c r="GD52" s="90"/>
      <c r="GE52" s="90"/>
      <c r="GF52" s="90"/>
      <c r="GG52" s="116"/>
      <c r="GH52" s="16">
        <f t="shared" si="37"/>
        <v>0</v>
      </c>
      <c r="GI52" s="90"/>
      <c r="GJ52" s="90"/>
      <c r="GK52" s="90"/>
      <c r="GL52" s="116"/>
      <c r="GM52" s="16">
        <f t="shared" si="38"/>
        <v>0</v>
      </c>
      <c r="GN52" s="90"/>
      <c r="GO52" s="90"/>
      <c r="GP52" s="90"/>
      <c r="GQ52" s="116"/>
      <c r="GR52" s="16">
        <f t="shared" si="39"/>
        <v>0</v>
      </c>
      <c r="GS52" s="90"/>
      <c r="GT52" s="90"/>
      <c r="GU52" s="90"/>
      <c r="GV52" s="116"/>
      <c r="GW52" s="16">
        <f t="shared" si="40"/>
        <v>0</v>
      </c>
      <c r="GX52" s="90"/>
      <c r="GY52" s="90"/>
      <c r="GZ52" s="90"/>
      <c r="HA52" s="116"/>
      <c r="HB52" s="16">
        <f t="shared" si="41"/>
        <v>0</v>
      </c>
      <c r="HC52" s="90"/>
      <c r="HD52" s="90"/>
      <c r="HE52" s="90"/>
      <c r="HF52" s="116"/>
      <c r="HG52" s="16">
        <f t="shared" si="42"/>
        <v>0</v>
      </c>
      <c r="HH52" s="90"/>
      <c r="HI52" s="90"/>
      <c r="HJ52" s="90"/>
      <c r="HK52" s="116"/>
      <c r="HL52" s="16">
        <f t="shared" si="43"/>
        <v>0</v>
      </c>
      <c r="HM52" s="90"/>
      <c r="HN52" s="90"/>
      <c r="HO52" s="90"/>
      <c r="HP52" s="116"/>
      <c r="HQ52" s="16">
        <f t="shared" si="44"/>
        <v>0</v>
      </c>
      <c r="HR52" s="90"/>
      <c r="HS52" s="90"/>
      <c r="HT52" s="90"/>
      <c r="HU52" s="116"/>
      <c r="HV52" s="16">
        <f t="shared" si="45"/>
        <v>0</v>
      </c>
      <c r="HW52" s="90"/>
      <c r="HX52" s="90"/>
      <c r="HY52" s="90"/>
      <c r="HZ52" s="116"/>
      <c r="IA52" s="16">
        <f t="shared" si="46"/>
        <v>0</v>
      </c>
      <c r="IB52" s="90"/>
      <c r="IC52" s="90"/>
      <c r="ID52" s="90"/>
      <c r="IE52" s="116"/>
      <c r="IF52" s="16">
        <f t="shared" si="47"/>
        <v>0</v>
      </c>
      <c r="IG52" s="90"/>
      <c r="IH52" s="90"/>
      <c r="II52" s="90"/>
      <c r="IJ52" s="116"/>
      <c r="IK52" s="16">
        <f t="shared" si="48"/>
        <v>0</v>
      </c>
      <c r="IL52" s="90"/>
      <c r="IM52" s="90"/>
      <c r="IN52" s="90"/>
      <c r="IO52" s="116"/>
      <c r="IP52" s="16">
        <f t="shared" si="49"/>
        <v>0</v>
      </c>
    </row>
    <row r="53" spans="1:250" x14ac:dyDescent="0.25">
      <c r="A53" s="90"/>
      <c r="B53" s="90"/>
      <c r="C53" s="90"/>
      <c r="D53" s="116"/>
      <c r="E53" s="16">
        <f t="shared" si="1"/>
        <v>0</v>
      </c>
      <c r="F53" s="90"/>
      <c r="G53" s="90"/>
      <c r="H53" s="90"/>
      <c r="I53" s="116"/>
      <c r="J53" s="16">
        <f t="shared" si="2"/>
        <v>0</v>
      </c>
      <c r="K53" s="90"/>
      <c r="L53" s="90"/>
      <c r="M53" s="90"/>
      <c r="N53" s="116"/>
      <c r="O53" s="16">
        <f t="shared" si="3"/>
        <v>0</v>
      </c>
      <c r="P53" s="90"/>
      <c r="Q53" s="90"/>
      <c r="R53" s="90"/>
      <c r="S53" s="116"/>
      <c r="T53" s="16">
        <f t="shared" si="4"/>
        <v>0</v>
      </c>
      <c r="U53" s="90"/>
      <c r="V53" s="90"/>
      <c r="W53" s="90"/>
      <c r="X53" s="116"/>
      <c r="Y53" s="16">
        <f t="shared" si="5"/>
        <v>0</v>
      </c>
      <c r="Z53" s="90"/>
      <c r="AA53" s="90"/>
      <c r="AB53" s="90"/>
      <c r="AC53" s="116"/>
      <c r="AD53" s="16">
        <f t="shared" si="6"/>
        <v>0</v>
      </c>
      <c r="AE53" s="90"/>
      <c r="AF53" s="90"/>
      <c r="AG53" s="90"/>
      <c r="AH53" s="116"/>
      <c r="AI53" s="16">
        <f t="shared" si="7"/>
        <v>0</v>
      </c>
      <c r="AJ53" s="90"/>
      <c r="AK53" s="90"/>
      <c r="AL53" s="90"/>
      <c r="AM53" s="116"/>
      <c r="AN53" s="16">
        <f t="shared" si="8"/>
        <v>0</v>
      </c>
      <c r="AO53" s="90"/>
      <c r="AP53" s="90"/>
      <c r="AQ53" s="90"/>
      <c r="AR53" s="116"/>
      <c r="AS53" s="16">
        <f t="shared" si="9"/>
        <v>0</v>
      </c>
      <c r="AT53" s="90"/>
      <c r="AU53" s="90"/>
      <c r="AV53" s="90"/>
      <c r="AW53" s="116"/>
      <c r="AX53" s="16">
        <f t="shared" si="10"/>
        <v>0</v>
      </c>
      <c r="AY53" s="90"/>
      <c r="AZ53" s="90"/>
      <c r="BA53" s="90"/>
      <c r="BB53" s="116"/>
      <c r="BC53" s="16">
        <f t="shared" si="11"/>
        <v>0</v>
      </c>
      <c r="BD53" s="90"/>
      <c r="BE53" s="90"/>
      <c r="BF53" s="90"/>
      <c r="BG53" s="116"/>
      <c r="BH53" s="16">
        <f t="shared" si="12"/>
        <v>0</v>
      </c>
      <c r="BI53" s="90"/>
      <c r="BJ53" s="90"/>
      <c r="BK53" s="90"/>
      <c r="BL53" s="116"/>
      <c r="BM53" s="16">
        <f t="shared" si="13"/>
        <v>0</v>
      </c>
      <c r="BN53" s="90"/>
      <c r="BO53" s="90"/>
      <c r="BP53" s="90"/>
      <c r="BQ53" s="116"/>
      <c r="BR53" s="16">
        <f t="shared" si="14"/>
        <v>0</v>
      </c>
      <c r="BS53" s="90"/>
      <c r="BT53" s="90"/>
      <c r="BU53" s="90"/>
      <c r="BV53" s="116"/>
      <c r="BW53" s="16">
        <f t="shared" si="15"/>
        <v>0</v>
      </c>
      <c r="BX53" s="90"/>
      <c r="BY53" s="90"/>
      <c r="BZ53" s="90"/>
      <c r="CA53" s="116"/>
      <c r="CB53" s="16">
        <f t="shared" si="16"/>
        <v>0</v>
      </c>
      <c r="CC53" s="90"/>
      <c r="CD53" s="90"/>
      <c r="CE53" s="90"/>
      <c r="CF53" s="116"/>
      <c r="CG53" s="16">
        <f t="shared" si="17"/>
        <v>0</v>
      </c>
      <c r="CH53" s="90"/>
      <c r="CI53" s="90"/>
      <c r="CJ53" s="90"/>
      <c r="CK53" s="116"/>
      <c r="CL53" s="16">
        <f t="shared" si="18"/>
        <v>0</v>
      </c>
      <c r="CM53" s="90"/>
      <c r="CN53" s="90"/>
      <c r="CO53" s="90"/>
      <c r="CP53" s="116"/>
      <c r="CQ53" s="16">
        <f t="shared" si="19"/>
        <v>0</v>
      </c>
      <c r="CR53" s="90"/>
      <c r="CS53" s="90"/>
      <c r="CT53" s="90"/>
      <c r="CU53" s="116"/>
      <c r="CV53" s="16">
        <f t="shared" si="20"/>
        <v>0</v>
      </c>
      <c r="CW53" s="90"/>
      <c r="CX53" s="90"/>
      <c r="CY53" s="90"/>
      <c r="CZ53" s="116"/>
      <c r="DA53" s="16">
        <f t="shared" si="21"/>
        <v>0</v>
      </c>
      <c r="DB53" s="90"/>
      <c r="DC53" s="90"/>
      <c r="DD53" s="90"/>
      <c r="DE53" s="116"/>
      <c r="DF53" s="16">
        <f t="shared" si="22"/>
        <v>0</v>
      </c>
      <c r="DG53" s="90"/>
      <c r="DH53" s="90"/>
      <c r="DI53" s="90"/>
      <c r="DJ53" s="116"/>
      <c r="DK53" s="16">
        <f t="shared" si="23"/>
        <v>0</v>
      </c>
      <c r="DL53" s="90"/>
      <c r="DM53" s="90"/>
      <c r="DN53" s="90"/>
      <c r="DO53" s="116"/>
      <c r="DP53" s="16">
        <f t="shared" si="24"/>
        <v>0</v>
      </c>
      <c r="DQ53" s="90"/>
      <c r="DR53" s="90"/>
      <c r="DS53" s="90"/>
      <c r="DT53" s="116"/>
      <c r="DU53" s="16">
        <f t="shared" si="25"/>
        <v>0</v>
      </c>
      <c r="DV53" s="90"/>
      <c r="DW53" s="90"/>
      <c r="DX53" s="90"/>
      <c r="DY53" s="116"/>
      <c r="DZ53" s="16">
        <f t="shared" si="26"/>
        <v>0</v>
      </c>
      <c r="EA53" s="90"/>
      <c r="EB53" s="90"/>
      <c r="EC53" s="90"/>
      <c r="ED53" s="116"/>
      <c r="EE53" s="16">
        <f t="shared" si="27"/>
        <v>0</v>
      </c>
      <c r="EF53" s="90"/>
      <c r="EG53" s="90"/>
      <c r="EH53" s="90"/>
      <c r="EI53" s="116"/>
      <c r="EJ53" s="16">
        <f t="shared" si="28"/>
        <v>0</v>
      </c>
      <c r="EK53" s="90"/>
      <c r="EL53" s="90"/>
      <c r="EM53" s="90"/>
      <c r="EN53" s="116"/>
      <c r="EO53" s="16">
        <f t="shared" si="29"/>
        <v>0</v>
      </c>
      <c r="EP53" s="90"/>
      <c r="EQ53" s="90"/>
      <c r="ER53" s="90"/>
      <c r="ES53" s="116"/>
      <c r="ET53" s="16">
        <f t="shared" si="30"/>
        <v>0</v>
      </c>
      <c r="EU53" s="90"/>
      <c r="EV53" s="90"/>
      <c r="EW53" s="90"/>
      <c r="EX53" s="116"/>
      <c r="EY53" s="16">
        <f t="shared" si="31"/>
        <v>0</v>
      </c>
      <c r="EZ53" s="90"/>
      <c r="FA53" s="90"/>
      <c r="FB53" s="90"/>
      <c r="FC53" s="116"/>
      <c r="FD53" s="16">
        <f t="shared" si="32"/>
        <v>0</v>
      </c>
      <c r="FE53" s="90"/>
      <c r="FF53" s="90"/>
      <c r="FG53" s="90"/>
      <c r="FH53" s="116"/>
      <c r="FI53" s="16">
        <f t="shared" si="50"/>
        <v>0</v>
      </c>
      <c r="FJ53" s="90"/>
      <c r="FK53" s="90"/>
      <c r="FL53" s="90"/>
      <c r="FM53" s="116"/>
      <c r="FN53" s="16">
        <f t="shared" si="33"/>
        <v>0</v>
      </c>
      <c r="FO53" s="90"/>
      <c r="FP53" s="90"/>
      <c r="FQ53" s="90"/>
      <c r="FR53" s="116"/>
      <c r="FS53" s="16">
        <f t="shared" si="34"/>
        <v>0</v>
      </c>
      <c r="FT53" s="90"/>
      <c r="FU53" s="90"/>
      <c r="FV53" s="90"/>
      <c r="FW53" s="116"/>
      <c r="FX53" s="16">
        <f t="shared" si="35"/>
        <v>0</v>
      </c>
      <c r="FY53" s="90"/>
      <c r="FZ53" s="90"/>
      <c r="GA53" s="90"/>
      <c r="GB53" s="116"/>
      <c r="GC53" s="16">
        <f t="shared" si="36"/>
        <v>0</v>
      </c>
      <c r="GD53" s="90"/>
      <c r="GE53" s="90"/>
      <c r="GF53" s="90"/>
      <c r="GG53" s="116"/>
      <c r="GH53" s="16">
        <f t="shared" si="37"/>
        <v>0</v>
      </c>
      <c r="GI53" s="90"/>
      <c r="GJ53" s="90"/>
      <c r="GK53" s="90"/>
      <c r="GL53" s="116"/>
      <c r="GM53" s="16">
        <f t="shared" si="38"/>
        <v>0</v>
      </c>
      <c r="GN53" s="90"/>
      <c r="GO53" s="90"/>
      <c r="GP53" s="90"/>
      <c r="GQ53" s="116"/>
      <c r="GR53" s="16">
        <f t="shared" si="39"/>
        <v>0</v>
      </c>
      <c r="GS53" s="90"/>
      <c r="GT53" s="90"/>
      <c r="GU53" s="90"/>
      <c r="GV53" s="116"/>
      <c r="GW53" s="16">
        <f t="shared" si="40"/>
        <v>0</v>
      </c>
      <c r="GX53" s="90"/>
      <c r="GY53" s="90"/>
      <c r="GZ53" s="90"/>
      <c r="HA53" s="116"/>
      <c r="HB53" s="16">
        <f t="shared" si="41"/>
        <v>0</v>
      </c>
      <c r="HC53" s="90"/>
      <c r="HD53" s="90"/>
      <c r="HE53" s="90"/>
      <c r="HF53" s="116"/>
      <c r="HG53" s="16">
        <f t="shared" si="42"/>
        <v>0</v>
      </c>
      <c r="HH53" s="90"/>
      <c r="HI53" s="90"/>
      <c r="HJ53" s="90"/>
      <c r="HK53" s="116"/>
      <c r="HL53" s="16">
        <f t="shared" si="43"/>
        <v>0</v>
      </c>
      <c r="HM53" s="90"/>
      <c r="HN53" s="90"/>
      <c r="HO53" s="90"/>
      <c r="HP53" s="116"/>
      <c r="HQ53" s="16">
        <f t="shared" si="44"/>
        <v>0</v>
      </c>
      <c r="HR53" s="90"/>
      <c r="HS53" s="90"/>
      <c r="HT53" s="90"/>
      <c r="HU53" s="116"/>
      <c r="HV53" s="16">
        <f t="shared" si="45"/>
        <v>0</v>
      </c>
      <c r="HW53" s="90"/>
      <c r="HX53" s="90"/>
      <c r="HY53" s="90"/>
      <c r="HZ53" s="116"/>
      <c r="IA53" s="16">
        <f t="shared" si="46"/>
        <v>0</v>
      </c>
      <c r="IB53" s="90"/>
      <c r="IC53" s="90"/>
      <c r="ID53" s="90"/>
      <c r="IE53" s="116"/>
      <c r="IF53" s="16">
        <f t="shared" si="47"/>
        <v>0</v>
      </c>
      <c r="IG53" s="90"/>
      <c r="IH53" s="90"/>
      <c r="II53" s="90"/>
      <c r="IJ53" s="116"/>
      <c r="IK53" s="16">
        <f t="shared" si="48"/>
        <v>0</v>
      </c>
      <c r="IL53" s="90"/>
      <c r="IM53" s="90"/>
      <c r="IN53" s="90"/>
      <c r="IO53" s="116"/>
      <c r="IP53" s="16">
        <f t="shared" si="49"/>
        <v>0</v>
      </c>
    </row>
    <row r="54" spans="1:250" x14ac:dyDescent="0.25">
      <c r="A54" s="90"/>
      <c r="B54" s="90"/>
      <c r="C54" s="90"/>
      <c r="D54" s="116"/>
      <c r="E54" s="16">
        <f t="shared" si="1"/>
        <v>0</v>
      </c>
      <c r="F54" s="90"/>
      <c r="G54" s="90"/>
      <c r="H54" s="90"/>
      <c r="I54" s="116"/>
      <c r="J54" s="16">
        <f t="shared" si="2"/>
        <v>0</v>
      </c>
      <c r="K54" s="90"/>
      <c r="L54" s="90"/>
      <c r="M54" s="90"/>
      <c r="N54" s="116"/>
      <c r="O54" s="16">
        <f t="shared" si="3"/>
        <v>0</v>
      </c>
      <c r="P54" s="90"/>
      <c r="Q54" s="90"/>
      <c r="R54" s="90"/>
      <c r="S54" s="116"/>
      <c r="T54" s="16">
        <f t="shared" si="4"/>
        <v>0</v>
      </c>
      <c r="U54" s="90"/>
      <c r="V54" s="90"/>
      <c r="W54" s="90"/>
      <c r="X54" s="116"/>
      <c r="Y54" s="16">
        <f t="shared" si="5"/>
        <v>0</v>
      </c>
      <c r="Z54" s="90"/>
      <c r="AA54" s="90"/>
      <c r="AB54" s="90"/>
      <c r="AC54" s="116"/>
      <c r="AD54" s="16">
        <f t="shared" si="6"/>
        <v>0</v>
      </c>
      <c r="AE54" s="90"/>
      <c r="AF54" s="90"/>
      <c r="AG54" s="90"/>
      <c r="AH54" s="116"/>
      <c r="AI54" s="16">
        <f t="shared" si="7"/>
        <v>0</v>
      </c>
      <c r="AJ54" s="90"/>
      <c r="AK54" s="90"/>
      <c r="AL54" s="90"/>
      <c r="AM54" s="116"/>
      <c r="AN54" s="16">
        <f t="shared" si="8"/>
        <v>0</v>
      </c>
      <c r="AO54" s="90"/>
      <c r="AP54" s="90"/>
      <c r="AQ54" s="90"/>
      <c r="AR54" s="116"/>
      <c r="AS54" s="16">
        <f t="shared" si="9"/>
        <v>0</v>
      </c>
      <c r="AT54" s="90"/>
      <c r="AU54" s="90"/>
      <c r="AV54" s="90"/>
      <c r="AW54" s="116"/>
      <c r="AX54" s="16">
        <f t="shared" si="10"/>
        <v>0</v>
      </c>
      <c r="AY54" s="90"/>
      <c r="AZ54" s="90"/>
      <c r="BA54" s="90"/>
      <c r="BB54" s="116"/>
      <c r="BC54" s="16">
        <f t="shared" si="11"/>
        <v>0</v>
      </c>
      <c r="BD54" s="90"/>
      <c r="BE54" s="90"/>
      <c r="BF54" s="90"/>
      <c r="BG54" s="116"/>
      <c r="BH54" s="16">
        <f t="shared" si="12"/>
        <v>0</v>
      </c>
      <c r="BI54" s="90"/>
      <c r="BJ54" s="90"/>
      <c r="BK54" s="90"/>
      <c r="BL54" s="116"/>
      <c r="BM54" s="16">
        <f t="shared" si="13"/>
        <v>0</v>
      </c>
      <c r="BN54" s="90"/>
      <c r="BO54" s="90"/>
      <c r="BP54" s="90"/>
      <c r="BQ54" s="116"/>
      <c r="BR54" s="16">
        <f t="shared" si="14"/>
        <v>0</v>
      </c>
      <c r="BS54" s="90"/>
      <c r="BT54" s="90"/>
      <c r="BU54" s="90"/>
      <c r="BV54" s="116"/>
      <c r="BW54" s="16">
        <f t="shared" si="15"/>
        <v>0</v>
      </c>
      <c r="BX54" s="90"/>
      <c r="BY54" s="90"/>
      <c r="BZ54" s="90"/>
      <c r="CA54" s="116"/>
      <c r="CB54" s="16">
        <f t="shared" si="16"/>
        <v>0</v>
      </c>
      <c r="CC54" s="90"/>
      <c r="CD54" s="90"/>
      <c r="CE54" s="90"/>
      <c r="CF54" s="116"/>
      <c r="CG54" s="16">
        <f t="shared" si="17"/>
        <v>0</v>
      </c>
      <c r="CH54" s="90"/>
      <c r="CI54" s="90"/>
      <c r="CJ54" s="90"/>
      <c r="CK54" s="116"/>
      <c r="CL54" s="16">
        <f t="shared" si="18"/>
        <v>0</v>
      </c>
      <c r="CM54" s="90"/>
      <c r="CN54" s="90"/>
      <c r="CO54" s="90"/>
      <c r="CP54" s="116"/>
      <c r="CQ54" s="16">
        <f t="shared" si="19"/>
        <v>0</v>
      </c>
      <c r="CR54" s="90"/>
      <c r="CS54" s="90"/>
      <c r="CT54" s="90"/>
      <c r="CU54" s="116"/>
      <c r="CV54" s="16">
        <f t="shared" si="20"/>
        <v>0</v>
      </c>
      <c r="CW54" s="90"/>
      <c r="CX54" s="90"/>
      <c r="CY54" s="90"/>
      <c r="CZ54" s="116"/>
      <c r="DA54" s="16">
        <f t="shared" si="21"/>
        <v>0</v>
      </c>
      <c r="DB54" s="90"/>
      <c r="DC54" s="90"/>
      <c r="DD54" s="90"/>
      <c r="DE54" s="116"/>
      <c r="DF54" s="16">
        <f t="shared" si="22"/>
        <v>0</v>
      </c>
      <c r="DG54" s="90"/>
      <c r="DH54" s="90"/>
      <c r="DI54" s="90"/>
      <c r="DJ54" s="116"/>
      <c r="DK54" s="16">
        <f t="shared" si="23"/>
        <v>0</v>
      </c>
      <c r="DL54" s="90"/>
      <c r="DM54" s="90"/>
      <c r="DN54" s="90"/>
      <c r="DO54" s="116"/>
      <c r="DP54" s="16">
        <f t="shared" si="24"/>
        <v>0</v>
      </c>
      <c r="DQ54" s="90"/>
      <c r="DR54" s="90"/>
      <c r="DS54" s="90"/>
      <c r="DT54" s="116"/>
      <c r="DU54" s="16">
        <f t="shared" si="25"/>
        <v>0</v>
      </c>
      <c r="DV54" s="90"/>
      <c r="DW54" s="90"/>
      <c r="DX54" s="90"/>
      <c r="DY54" s="116"/>
      <c r="DZ54" s="16">
        <f t="shared" si="26"/>
        <v>0</v>
      </c>
      <c r="EA54" s="90"/>
      <c r="EB54" s="90"/>
      <c r="EC54" s="90"/>
      <c r="ED54" s="116"/>
      <c r="EE54" s="16">
        <f t="shared" si="27"/>
        <v>0</v>
      </c>
      <c r="EF54" s="90"/>
      <c r="EG54" s="90"/>
      <c r="EH54" s="90"/>
      <c r="EI54" s="116"/>
      <c r="EJ54" s="16">
        <f t="shared" si="28"/>
        <v>0</v>
      </c>
      <c r="EK54" s="90"/>
      <c r="EL54" s="90"/>
      <c r="EM54" s="90"/>
      <c r="EN54" s="116"/>
      <c r="EO54" s="16">
        <f t="shared" si="29"/>
        <v>0</v>
      </c>
      <c r="EP54" s="90"/>
      <c r="EQ54" s="90"/>
      <c r="ER54" s="90"/>
      <c r="ES54" s="116"/>
      <c r="ET54" s="16">
        <f t="shared" si="30"/>
        <v>0</v>
      </c>
      <c r="EU54" s="90"/>
      <c r="EV54" s="90"/>
      <c r="EW54" s="90"/>
      <c r="EX54" s="116"/>
      <c r="EY54" s="16">
        <f t="shared" si="31"/>
        <v>0</v>
      </c>
      <c r="EZ54" s="90"/>
      <c r="FA54" s="90"/>
      <c r="FB54" s="90"/>
      <c r="FC54" s="116"/>
      <c r="FD54" s="16">
        <f t="shared" si="32"/>
        <v>0</v>
      </c>
      <c r="FE54" s="90"/>
      <c r="FF54" s="90"/>
      <c r="FG54" s="90"/>
      <c r="FH54" s="116"/>
      <c r="FI54" s="16">
        <f t="shared" si="50"/>
        <v>0</v>
      </c>
      <c r="FJ54" s="90"/>
      <c r="FK54" s="90"/>
      <c r="FL54" s="90"/>
      <c r="FM54" s="116"/>
      <c r="FN54" s="16">
        <f t="shared" si="33"/>
        <v>0</v>
      </c>
      <c r="FO54" s="90"/>
      <c r="FP54" s="90"/>
      <c r="FQ54" s="90"/>
      <c r="FR54" s="116"/>
      <c r="FS54" s="16">
        <f t="shared" si="34"/>
        <v>0</v>
      </c>
      <c r="FT54" s="90"/>
      <c r="FU54" s="90"/>
      <c r="FV54" s="90"/>
      <c r="FW54" s="116"/>
      <c r="FX54" s="16">
        <f t="shared" si="35"/>
        <v>0</v>
      </c>
      <c r="FY54" s="90"/>
      <c r="FZ54" s="90"/>
      <c r="GA54" s="90"/>
      <c r="GB54" s="116"/>
      <c r="GC54" s="16">
        <f t="shared" si="36"/>
        <v>0</v>
      </c>
      <c r="GD54" s="90"/>
      <c r="GE54" s="90"/>
      <c r="GF54" s="90"/>
      <c r="GG54" s="116"/>
      <c r="GH54" s="16">
        <f t="shared" si="37"/>
        <v>0</v>
      </c>
      <c r="GI54" s="90"/>
      <c r="GJ54" s="90"/>
      <c r="GK54" s="90"/>
      <c r="GL54" s="116"/>
      <c r="GM54" s="16">
        <f t="shared" si="38"/>
        <v>0</v>
      </c>
      <c r="GN54" s="90"/>
      <c r="GO54" s="90"/>
      <c r="GP54" s="90"/>
      <c r="GQ54" s="116"/>
      <c r="GR54" s="16">
        <f t="shared" si="39"/>
        <v>0</v>
      </c>
      <c r="GS54" s="90"/>
      <c r="GT54" s="90"/>
      <c r="GU54" s="90"/>
      <c r="GV54" s="116"/>
      <c r="GW54" s="16">
        <f t="shared" si="40"/>
        <v>0</v>
      </c>
      <c r="GX54" s="90"/>
      <c r="GY54" s="90"/>
      <c r="GZ54" s="90"/>
      <c r="HA54" s="116"/>
      <c r="HB54" s="16">
        <f t="shared" si="41"/>
        <v>0</v>
      </c>
      <c r="HC54" s="90"/>
      <c r="HD54" s="90"/>
      <c r="HE54" s="90"/>
      <c r="HF54" s="116"/>
      <c r="HG54" s="16">
        <f t="shared" si="42"/>
        <v>0</v>
      </c>
      <c r="HH54" s="90"/>
      <c r="HI54" s="90"/>
      <c r="HJ54" s="90"/>
      <c r="HK54" s="116"/>
      <c r="HL54" s="16">
        <f t="shared" si="43"/>
        <v>0</v>
      </c>
      <c r="HM54" s="90"/>
      <c r="HN54" s="90"/>
      <c r="HO54" s="90"/>
      <c r="HP54" s="116"/>
      <c r="HQ54" s="16">
        <f t="shared" si="44"/>
        <v>0</v>
      </c>
      <c r="HR54" s="90"/>
      <c r="HS54" s="90"/>
      <c r="HT54" s="90"/>
      <c r="HU54" s="116"/>
      <c r="HV54" s="16">
        <f t="shared" si="45"/>
        <v>0</v>
      </c>
      <c r="HW54" s="90"/>
      <c r="HX54" s="90"/>
      <c r="HY54" s="90"/>
      <c r="HZ54" s="116"/>
      <c r="IA54" s="16">
        <f t="shared" si="46"/>
        <v>0</v>
      </c>
      <c r="IB54" s="90"/>
      <c r="IC54" s="90"/>
      <c r="ID54" s="90"/>
      <c r="IE54" s="116"/>
      <c r="IF54" s="16">
        <f t="shared" si="47"/>
        <v>0</v>
      </c>
      <c r="IG54" s="90"/>
      <c r="IH54" s="90"/>
      <c r="II54" s="90"/>
      <c r="IJ54" s="116"/>
      <c r="IK54" s="16">
        <f t="shared" si="48"/>
        <v>0</v>
      </c>
      <c r="IL54" s="90"/>
      <c r="IM54" s="90"/>
      <c r="IN54" s="90"/>
      <c r="IO54" s="116"/>
      <c r="IP54" s="16">
        <f t="shared" si="49"/>
        <v>0</v>
      </c>
    </row>
    <row r="55" spans="1:250" x14ac:dyDescent="0.25">
      <c r="A55" s="90"/>
      <c r="B55" s="90"/>
      <c r="C55" s="90"/>
      <c r="D55" s="116"/>
      <c r="E55" s="16">
        <f t="shared" si="1"/>
        <v>0</v>
      </c>
      <c r="F55" s="90"/>
      <c r="G55" s="90"/>
      <c r="H55" s="90"/>
      <c r="I55" s="116"/>
      <c r="J55" s="16">
        <f t="shared" si="2"/>
        <v>0</v>
      </c>
      <c r="K55" s="90"/>
      <c r="L55" s="90"/>
      <c r="M55" s="90"/>
      <c r="N55" s="116"/>
      <c r="O55" s="16">
        <f t="shared" si="3"/>
        <v>0</v>
      </c>
      <c r="P55" s="90"/>
      <c r="Q55" s="90"/>
      <c r="R55" s="90"/>
      <c r="S55" s="116"/>
      <c r="T55" s="16">
        <f t="shared" si="4"/>
        <v>0</v>
      </c>
      <c r="U55" s="90"/>
      <c r="V55" s="90"/>
      <c r="W55" s="90"/>
      <c r="X55" s="116"/>
      <c r="Y55" s="16">
        <f t="shared" si="5"/>
        <v>0</v>
      </c>
      <c r="Z55" s="90"/>
      <c r="AA55" s="90"/>
      <c r="AB55" s="90"/>
      <c r="AC55" s="116"/>
      <c r="AD55" s="16">
        <f t="shared" si="6"/>
        <v>0</v>
      </c>
      <c r="AE55" s="90"/>
      <c r="AF55" s="90"/>
      <c r="AG55" s="90"/>
      <c r="AH55" s="116"/>
      <c r="AI55" s="16">
        <f t="shared" si="7"/>
        <v>0</v>
      </c>
      <c r="AJ55" s="90"/>
      <c r="AK55" s="90"/>
      <c r="AL55" s="90"/>
      <c r="AM55" s="116"/>
      <c r="AN55" s="16">
        <f t="shared" si="8"/>
        <v>0</v>
      </c>
      <c r="AO55" s="90"/>
      <c r="AP55" s="90"/>
      <c r="AQ55" s="90"/>
      <c r="AR55" s="116"/>
      <c r="AS55" s="16">
        <f t="shared" si="9"/>
        <v>0</v>
      </c>
      <c r="AT55" s="90"/>
      <c r="AU55" s="90"/>
      <c r="AV55" s="90"/>
      <c r="AW55" s="116"/>
      <c r="AX55" s="16">
        <f t="shared" si="10"/>
        <v>0</v>
      </c>
      <c r="AY55" s="90"/>
      <c r="AZ55" s="90"/>
      <c r="BA55" s="90"/>
      <c r="BB55" s="116"/>
      <c r="BC55" s="16">
        <f t="shared" si="11"/>
        <v>0</v>
      </c>
      <c r="BD55" s="90"/>
      <c r="BE55" s="90"/>
      <c r="BF55" s="90"/>
      <c r="BG55" s="116"/>
      <c r="BH55" s="16">
        <f t="shared" si="12"/>
        <v>0</v>
      </c>
      <c r="BI55" s="90"/>
      <c r="BJ55" s="90"/>
      <c r="BK55" s="90"/>
      <c r="BL55" s="116"/>
      <c r="BM55" s="16">
        <f t="shared" si="13"/>
        <v>0</v>
      </c>
      <c r="BN55" s="90"/>
      <c r="BO55" s="90"/>
      <c r="BP55" s="90"/>
      <c r="BQ55" s="116"/>
      <c r="BR55" s="16">
        <f t="shared" si="14"/>
        <v>0</v>
      </c>
      <c r="BS55" s="90"/>
      <c r="BT55" s="90"/>
      <c r="BU55" s="90"/>
      <c r="BV55" s="116"/>
      <c r="BW55" s="16">
        <f t="shared" si="15"/>
        <v>0</v>
      </c>
      <c r="BX55" s="90"/>
      <c r="BY55" s="90"/>
      <c r="BZ55" s="90"/>
      <c r="CA55" s="116"/>
      <c r="CB55" s="16">
        <f t="shared" si="16"/>
        <v>0</v>
      </c>
      <c r="CC55" s="90"/>
      <c r="CD55" s="90"/>
      <c r="CE55" s="90"/>
      <c r="CF55" s="116"/>
      <c r="CG55" s="16">
        <f t="shared" si="17"/>
        <v>0</v>
      </c>
      <c r="CH55" s="90"/>
      <c r="CI55" s="90"/>
      <c r="CJ55" s="90"/>
      <c r="CK55" s="116"/>
      <c r="CL55" s="16">
        <f t="shared" si="18"/>
        <v>0</v>
      </c>
      <c r="CM55" s="90"/>
      <c r="CN55" s="90"/>
      <c r="CO55" s="90"/>
      <c r="CP55" s="116"/>
      <c r="CQ55" s="16">
        <f t="shared" si="19"/>
        <v>0</v>
      </c>
      <c r="CR55" s="90"/>
      <c r="CS55" s="90"/>
      <c r="CT55" s="90"/>
      <c r="CU55" s="116"/>
      <c r="CV55" s="16">
        <f t="shared" si="20"/>
        <v>0</v>
      </c>
      <c r="CW55" s="90"/>
      <c r="CX55" s="90"/>
      <c r="CY55" s="90"/>
      <c r="CZ55" s="116"/>
      <c r="DA55" s="16">
        <f t="shared" si="21"/>
        <v>0</v>
      </c>
      <c r="DB55" s="90"/>
      <c r="DC55" s="90"/>
      <c r="DD55" s="90"/>
      <c r="DE55" s="116"/>
      <c r="DF55" s="16">
        <f t="shared" si="22"/>
        <v>0</v>
      </c>
      <c r="DG55" s="90"/>
      <c r="DH55" s="90"/>
      <c r="DI55" s="90"/>
      <c r="DJ55" s="116"/>
      <c r="DK55" s="16">
        <f t="shared" si="23"/>
        <v>0</v>
      </c>
      <c r="DL55" s="90"/>
      <c r="DM55" s="90"/>
      <c r="DN55" s="90"/>
      <c r="DO55" s="116"/>
      <c r="DP55" s="16">
        <f t="shared" si="24"/>
        <v>0</v>
      </c>
      <c r="DQ55" s="90"/>
      <c r="DR55" s="90"/>
      <c r="DS55" s="90"/>
      <c r="DT55" s="116"/>
      <c r="DU55" s="16">
        <f t="shared" si="25"/>
        <v>0</v>
      </c>
      <c r="DV55" s="90"/>
      <c r="DW55" s="90"/>
      <c r="DX55" s="90"/>
      <c r="DY55" s="116"/>
      <c r="DZ55" s="16">
        <f t="shared" si="26"/>
        <v>0</v>
      </c>
      <c r="EA55" s="90"/>
      <c r="EB55" s="90"/>
      <c r="EC55" s="90"/>
      <c r="ED55" s="116"/>
      <c r="EE55" s="16">
        <f t="shared" si="27"/>
        <v>0</v>
      </c>
      <c r="EF55" s="90"/>
      <c r="EG55" s="90"/>
      <c r="EH55" s="90"/>
      <c r="EI55" s="116"/>
      <c r="EJ55" s="16">
        <f t="shared" si="28"/>
        <v>0</v>
      </c>
      <c r="EK55" s="90"/>
      <c r="EL55" s="90"/>
      <c r="EM55" s="90"/>
      <c r="EN55" s="116"/>
      <c r="EO55" s="16">
        <f t="shared" si="29"/>
        <v>0</v>
      </c>
      <c r="EP55" s="90"/>
      <c r="EQ55" s="90"/>
      <c r="ER55" s="90"/>
      <c r="ES55" s="116"/>
      <c r="ET55" s="16">
        <f t="shared" si="30"/>
        <v>0</v>
      </c>
      <c r="EU55" s="90"/>
      <c r="EV55" s="90"/>
      <c r="EW55" s="90"/>
      <c r="EX55" s="116"/>
      <c r="EY55" s="16">
        <f t="shared" si="31"/>
        <v>0</v>
      </c>
      <c r="EZ55" s="90"/>
      <c r="FA55" s="90"/>
      <c r="FB55" s="90"/>
      <c r="FC55" s="116"/>
      <c r="FD55" s="16">
        <f t="shared" si="32"/>
        <v>0</v>
      </c>
      <c r="FE55" s="90"/>
      <c r="FF55" s="90"/>
      <c r="FG55" s="90"/>
      <c r="FH55" s="116"/>
      <c r="FI55" s="16">
        <f t="shared" si="50"/>
        <v>0</v>
      </c>
      <c r="FJ55" s="90"/>
      <c r="FK55" s="90"/>
      <c r="FL55" s="90"/>
      <c r="FM55" s="116"/>
      <c r="FN55" s="16">
        <f t="shared" si="33"/>
        <v>0</v>
      </c>
      <c r="FO55" s="90"/>
      <c r="FP55" s="90"/>
      <c r="FQ55" s="90"/>
      <c r="FR55" s="116"/>
      <c r="FS55" s="16">
        <f t="shared" si="34"/>
        <v>0</v>
      </c>
      <c r="FT55" s="90"/>
      <c r="FU55" s="90"/>
      <c r="FV55" s="90"/>
      <c r="FW55" s="116"/>
      <c r="FX55" s="16">
        <f t="shared" si="35"/>
        <v>0</v>
      </c>
      <c r="FY55" s="90"/>
      <c r="FZ55" s="90"/>
      <c r="GA55" s="90"/>
      <c r="GB55" s="116"/>
      <c r="GC55" s="16">
        <f t="shared" si="36"/>
        <v>0</v>
      </c>
      <c r="GD55" s="90"/>
      <c r="GE55" s="90"/>
      <c r="GF55" s="90"/>
      <c r="GG55" s="116"/>
      <c r="GH55" s="16">
        <f t="shared" si="37"/>
        <v>0</v>
      </c>
      <c r="GI55" s="90"/>
      <c r="GJ55" s="90"/>
      <c r="GK55" s="90"/>
      <c r="GL55" s="116"/>
      <c r="GM55" s="16">
        <f t="shared" si="38"/>
        <v>0</v>
      </c>
      <c r="GN55" s="90"/>
      <c r="GO55" s="90"/>
      <c r="GP55" s="90"/>
      <c r="GQ55" s="116"/>
      <c r="GR55" s="16">
        <f t="shared" si="39"/>
        <v>0</v>
      </c>
      <c r="GS55" s="90"/>
      <c r="GT55" s="90"/>
      <c r="GU55" s="90"/>
      <c r="GV55" s="116"/>
      <c r="GW55" s="16">
        <f t="shared" si="40"/>
        <v>0</v>
      </c>
      <c r="GX55" s="90"/>
      <c r="GY55" s="90"/>
      <c r="GZ55" s="90"/>
      <c r="HA55" s="116"/>
      <c r="HB55" s="16">
        <f t="shared" si="41"/>
        <v>0</v>
      </c>
      <c r="HC55" s="90"/>
      <c r="HD55" s="90"/>
      <c r="HE55" s="90"/>
      <c r="HF55" s="116"/>
      <c r="HG55" s="16">
        <f t="shared" si="42"/>
        <v>0</v>
      </c>
      <c r="HH55" s="90"/>
      <c r="HI55" s="90"/>
      <c r="HJ55" s="90"/>
      <c r="HK55" s="116"/>
      <c r="HL55" s="16">
        <f t="shared" si="43"/>
        <v>0</v>
      </c>
      <c r="HM55" s="90"/>
      <c r="HN55" s="90"/>
      <c r="HO55" s="90"/>
      <c r="HP55" s="116"/>
      <c r="HQ55" s="16">
        <f t="shared" si="44"/>
        <v>0</v>
      </c>
      <c r="HR55" s="90"/>
      <c r="HS55" s="90"/>
      <c r="HT55" s="90"/>
      <c r="HU55" s="116"/>
      <c r="HV55" s="16">
        <f t="shared" si="45"/>
        <v>0</v>
      </c>
      <c r="HW55" s="90"/>
      <c r="HX55" s="90"/>
      <c r="HY55" s="90"/>
      <c r="HZ55" s="116"/>
      <c r="IA55" s="16">
        <f t="shared" si="46"/>
        <v>0</v>
      </c>
      <c r="IB55" s="90"/>
      <c r="IC55" s="90"/>
      <c r="ID55" s="90"/>
      <c r="IE55" s="116"/>
      <c r="IF55" s="16">
        <f t="shared" si="47"/>
        <v>0</v>
      </c>
      <c r="IG55" s="90"/>
      <c r="IH55" s="90"/>
      <c r="II55" s="90"/>
      <c r="IJ55" s="116"/>
      <c r="IK55" s="16">
        <f t="shared" si="48"/>
        <v>0</v>
      </c>
      <c r="IL55" s="90"/>
      <c r="IM55" s="90"/>
      <c r="IN55" s="90"/>
      <c r="IO55" s="116"/>
      <c r="IP55" s="16">
        <f t="shared" si="49"/>
        <v>0</v>
      </c>
    </row>
    <row r="56" spans="1:250" x14ac:dyDescent="0.25">
      <c r="A56" s="90"/>
      <c r="B56" s="90"/>
      <c r="C56" s="90"/>
      <c r="D56" s="116"/>
      <c r="E56" s="16">
        <f t="shared" si="1"/>
        <v>0</v>
      </c>
      <c r="F56" s="90"/>
      <c r="G56" s="90"/>
      <c r="H56" s="90"/>
      <c r="I56" s="116"/>
      <c r="J56" s="16">
        <f t="shared" si="2"/>
        <v>0</v>
      </c>
      <c r="K56" s="90"/>
      <c r="L56" s="90"/>
      <c r="M56" s="90"/>
      <c r="N56" s="116"/>
      <c r="O56" s="16">
        <f t="shared" si="3"/>
        <v>0</v>
      </c>
      <c r="P56" s="90"/>
      <c r="Q56" s="90"/>
      <c r="R56" s="90"/>
      <c r="S56" s="116"/>
      <c r="T56" s="16">
        <f t="shared" si="4"/>
        <v>0</v>
      </c>
      <c r="U56" s="90"/>
      <c r="V56" s="90"/>
      <c r="W56" s="90"/>
      <c r="X56" s="116"/>
      <c r="Y56" s="16">
        <f t="shared" si="5"/>
        <v>0</v>
      </c>
      <c r="Z56" s="90"/>
      <c r="AA56" s="90"/>
      <c r="AB56" s="90"/>
      <c r="AC56" s="116"/>
      <c r="AD56" s="16">
        <f t="shared" si="6"/>
        <v>0</v>
      </c>
      <c r="AE56" s="90"/>
      <c r="AF56" s="90"/>
      <c r="AG56" s="90"/>
      <c r="AH56" s="116"/>
      <c r="AI56" s="16">
        <f t="shared" si="7"/>
        <v>0</v>
      </c>
      <c r="AJ56" s="90"/>
      <c r="AK56" s="90"/>
      <c r="AL56" s="90"/>
      <c r="AM56" s="116"/>
      <c r="AN56" s="16">
        <f t="shared" si="8"/>
        <v>0</v>
      </c>
      <c r="AO56" s="90"/>
      <c r="AP56" s="90"/>
      <c r="AQ56" s="90"/>
      <c r="AR56" s="116"/>
      <c r="AS56" s="16">
        <f t="shared" si="9"/>
        <v>0</v>
      </c>
      <c r="AT56" s="90"/>
      <c r="AU56" s="90"/>
      <c r="AV56" s="90"/>
      <c r="AW56" s="116"/>
      <c r="AX56" s="16">
        <f t="shared" si="10"/>
        <v>0</v>
      </c>
      <c r="AY56" s="90"/>
      <c r="AZ56" s="90"/>
      <c r="BA56" s="90"/>
      <c r="BB56" s="116"/>
      <c r="BC56" s="16">
        <f t="shared" si="11"/>
        <v>0</v>
      </c>
      <c r="BD56" s="90"/>
      <c r="BE56" s="90"/>
      <c r="BF56" s="90"/>
      <c r="BG56" s="116"/>
      <c r="BH56" s="16">
        <f t="shared" si="12"/>
        <v>0</v>
      </c>
      <c r="BI56" s="90"/>
      <c r="BJ56" s="90"/>
      <c r="BK56" s="90"/>
      <c r="BL56" s="116"/>
      <c r="BM56" s="16">
        <f t="shared" si="13"/>
        <v>0</v>
      </c>
      <c r="BN56" s="90"/>
      <c r="BO56" s="90"/>
      <c r="BP56" s="90"/>
      <c r="BQ56" s="116"/>
      <c r="BR56" s="16">
        <f t="shared" si="14"/>
        <v>0</v>
      </c>
      <c r="BS56" s="90"/>
      <c r="BT56" s="90"/>
      <c r="BU56" s="90"/>
      <c r="BV56" s="116"/>
      <c r="BW56" s="16">
        <f t="shared" si="15"/>
        <v>0</v>
      </c>
      <c r="BX56" s="90"/>
      <c r="BY56" s="90"/>
      <c r="BZ56" s="90"/>
      <c r="CA56" s="116"/>
      <c r="CB56" s="16">
        <f t="shared" si="16"/>
        <v>0</v>
      </c>
      <c r="CC56" s="90"/>
      <c r="CD56" s="90"/>
      <c r="CE56" s="90"/>
      <c r="CF56" s="116"/>
      <c r="CG56" s="16">
        <f t="shared" si="17"/>
        <v>0</v>
      </c>
      <c r="CH56" s="90"/>
      <c r="CI56" s="90"/>
      <c r="CJ56" s="90"/>
      <c r="CK56" s="116"/>
      <c r="CL56" s="16">
        <f t="shared" si="18"/>
        <v>0</v>
      </c>
      <c r="CM56" s="90"/>
      <c r="CN56" s="90"/>
      <c r="CO56" s="90"/>
      <c r="CP56" s="116"/>
      <c r="CQ56" s="16">
        <f t="shared" si="19"/>
        <v>0</v>
      </c>
      <c r="CR56" s="90"/>
      <c r="CS56" s="90"/>
      <c r="CT56" s="90"/>
      <c r="CU56" s="116"/>
      <c r="CV56" s="16">
        <f t="shared" si="20"/>
        <v>0</v>
      </c>
      <c r="CW56" s="90"/>
      <c r="CX56" s="90"/>
      <c r="CY56" s="90"/>
      <c r="CZ56" s="116"/>
      <c r="DA56" s="16">
        <f t="shared" si="21"/>
        <v>0</v>
      </c>
      <c r="DB56" s="90"/>
      <c r="DC56" s="90"/>
      <c r="DD56" s="90"/>
      <c r="DE56" s="116"/>
      <c r="DF56" s="16">
        <f t="shared" si="22"/>
        <v>0</v>
      </c>
      <c r="DG56" s="90"/>
      <c r="DH56" s="90"/>
      <c r="DI56" s="90"/>
      <c r="DJ56" s="116"/>
      <c r="DK56" s="16">
        <f t="shared" si="23"/>
        <v>0</v>
      </c>
      <c r="DL56" s="90"/>
      <c r="DM56" s="90"/>
      <c r="DN56" s="90"/>
      <c r="DO56" s="116"/>
      <c r="DP56" s="16">
        <f t="shared" si="24"/>
        <v>0</v>
      </c>
      <c r="DQ56" s="90"/>
      <c r="DR56" s="90"/>
      <c r="DS56" s="90"/>
      <c r="DT56" s="116"/>
      <c r="DU56" s="16">
        <f t="shared" si="25"/>
        <v>0</v>
      </c>
      <c r="DV56" s="90"/>
      <c r="DW56" s="90"/>
      <c r="DX56" s="90"/>
      <c r="DY56" s="116"/>
      <c r="DZ56" s="16">
        <f t="shared" si="26"/>
        <v>0</v>
      </c>
      <c r="EA56" s="90"/>
      <c r="EB56" s="90"/>
      <c r="EC56" s="90"/>
      <c r="ED56" s="116"/>
      <c r="EE56" s="16">
        <f t="shared" si="27"/>
        <v>0</v>
      </c>
      <c r="EF56" s="90"/>
      <c r="EG56" s="90"/>
      <c r="EH56" s="90"/>
      <c r="EI56" s="116"/>
      <c r="EJ56" s="16">
        <f t="shared" si="28"/>
        <v>0</v>
      </c>
      <c r="EK56" s="90"/>
      <c r="EL56" s="90"/>
      <c r="EM56" s="90"/>
      <c r="EN56" s="116"/>
      <c r="EO56" s="16">
        <f t="shared" si="29"/>
        <v>0</v>
      </c>
      <c r="EP56" s="90"/>
      <c r="EQ56" s="90"/>
      <c r="ER56" s="90"/>
      <c r="ES56" s="116"/>
      <c r="ET56" s="16">
        <f t="shared" si="30"/>
        <v>0</v>
      </c>
      <c r="EU56" s="90"/>
      <c r="EV56" s="90"/>
      <c r="EW56" s="90"/>
      <c r="EX56" s="116"/>
      <c r="EY56" s="16">
        <f t="shared" si="31"/>
        <v>0</v>
      </c>
      <c r="EZ56" s="90"/>
      <c r="FA56" s="90"/>
      <c r="FB56" s="90"/>
      <c r="FC56" s="116"/>
      <c r="FD56" s="16">
        <f t="shared" si="32"/>
        <v>0</v>
      </c>
      <c r="FE56" s="90"/>
      <c r="FF56" s="90"/>
      <c r="FG56" s="90"/>
      <c r="FH56" s="116"/>
      <c r="FI56" s="16">
        <f t="shared" si="50"/>
        <v>0</v>
      </c>
      <c r="FJ56" s="90"/>
      <c r="FK56" s="90"/>
      <c r="FL56" s="90"/>
      <c r="FM56" s="116"/>
      <c r="FN56" s="16">
        <f t="shared" si="33"/>
        <v>0</v>
      </c>
      <c r="FO56" s="90"/>
      <c r="FP56" s="90"/>
      <c r="FQ56" s="90"/>
      <c r="FR56" s="116"/>
      <c r="FS56" s="16">
        <f t="shared" si="34"/>
        <v>0</v>
      </c>
      <c r="FT56" s="90"/>
      <c r="FU56" s="90"/>
      <c r="FV56" s="90"/>
      <c r="FW56" s="116"/>
      <c r="FX56" s="16">
        <f t="shared" si="35"/>
        <v>0</v>
      </c>
      <c r="FY56" s="90"/>
      <c r="FZ56" s="90"/>
      <c r="GA56" s="90"/>
      <c r="GB56" s="116"/>
      <c r="GC56" s="16">
        <f t="shared" si="36"/>
        <v>0</v>
      </c>
      <c r="GD56" s="90"/>
      <c r="GE56" s="90"/>
      <c r="GF56" s="90"/>
      <c r="GG56" s="116"/>
      <c r="GH56" s="16">
        <f t="shared" si="37"/>
        <v>0</v>
      </c>
      <c r="GI56" s="90"/>
      <c r="GJ56" s="90"/>
      <c r="GK56" s="90"/>
      <c r="GL56" s="116"/>
      <c r="GM56" s="16">
        <f t="shared" si="38"/>
        <v>0</v>
      </c>
      <c r="GN56" s="90"/>
      <c r="GO56" s="90"/>
      <c r="GP56" s="90"/>
      <c r="GQ56" s="116"/>
      <c r="GR56" s="16">
        <f t="shared" si="39"/>
        <v>0</v>
      </c>
      <c r="GS56" s="90"/>
      <c r="GT56" s="90"/>
      <c r="GU56" s="90"/>
      <c r="GV56" s="116"/>
      <c r="GW56" s="16">
        <f t="shared" si="40"/>
        <v>0</v>
      </c>
      <c r="GX56" s="90"/>
      <c r="GY56" s="90"/>
      <c r="GZ56" s="90"/>
      <c r="HA56" s="116"/>
      <c r="HB56" s="16">
        <f t="shared" si="41"/>
        <v>0</v>
      </c>
      <c r="HC56" s="90"/>
      <c r="HD56" s="90"/>
      <c r="HE56" s="90"/>
      <c r="HF56" s="116"/>
      <c r="HG56" s="16">
        <f t="shared" si="42"/>
        <v>0</v>
      </c>
      <c r="HH56" s="90"/>
      <c r="HI56" s="90"/>
      <c r="HJ56" s="90"/>
      <c r="HK56" s="116"/>
      <c r="HL56" s="16">
        <f t="shared" si="43"/>
        <v>0</v>
      </c>
      <c r="HM56" s="90"/>
      <c r="HN56" s="90"/>
      <c r="HO56" s="90"/>
      <c r="HP56" s="116"/>
      <c r="HQ56" s="16">
        <f t="shared" si="44"/>
        <v>0</v>
      </c>
      <c r="HR56" s="90"/>
      <c r="HS56" s="90"/>
      <c r="HT56" s="90"/>
      <c r="HU56" s="116"/>
      <c r="HV56" s="16">
        <f t="shared" si="45"/>
        <v>0</v>
      </c>
      <c r="HW56" s="90"/>
      <c r="HX56" s="90"/>
      <c r="HY56" s="90"/>
      <c r="HZ56" s="116"/>
      <c r="IA56" s="16">
        <f t="shared" si="46"/>
        <v>0</v>
      </c>
      <c r="IB56" s="90"/>
      <c r="IC56" s="90"/>
      <c r="ID56" s="90"/>
      <c r="IE56" s="116"/>
      <c r="IF56" s="16">
        <f t="shared" si="47"/>
        <v>0</v>
      </c>
      <c r="IG56" s="90"/>
      <c r="IH56" s="90"/>
      <c r="II56" s="90"/>
      <c r="IJ56" s="116"/>
      <c r="IK56" s="16">
        <f t="shared" si="48"/>
        <v>0</v>
      </c>
      <c r="IL56" s="90"/>
      <c r="IM56" s="90"/>
      <c r="IN56" s="90"/>
      <c r="IO56" s="116"/>
      <c r="IP56" s="16">
        <f t="shared" si="49"/>
        <v>0</v>
      </c>
    </row>
    <row r="57" spans="1:250" x14ac:dyDescent="0.25">
      <c r="A57" s="90"/>
      <c r="B57" s="90"/>
      <c r="C57" s="90"/>
      <c r="D57" s="116"/>
      <c r="E57" s="16">
        <f t="shared" si="1"/>
        <v>0</v>
      </c>
      <c r="F57" s="90"/>
      <c r="G57" s="90"/>
      <c r="H57" s="90"/>
      <c r="I57" s="116"/>
      <c r="J57" s="16">
        <f t="shared" si="2"/>
        <v>0</v>
      </c>
      <c r="K57" s="90"/>
      <c r="L57" s="90"/>
      <c r="M57" s="90"/>
      <c r="N57" s="116"/>
      <c r="O57" s="16">
        <f t="shared" si="3"/>
        <v>0</v>
      </c>
      <c r="P57" s="90"/>
      <c r="Q57" s="90"/>
      <c r="R57" s="90"/>
      <c r="S57" s="116"/>
      <c r="T57" s="16">
        <f t="shared" si="4"/>
        <v>0</v>
      </c>
      <c r="U57" s="90"/>
      <c r="V57" s="90"/>
      <c r="W57" s="90"/>
      <c r="X57" s="116"/>
      <c r="Y57" s="16">
        <f t="shared" si="5"/>
        <v>0</v>
      </c>
      <c r="Z57" s="90"/>
      <c r="AA57" s="90"/>
      <c r="AB57" s="90"/>
      <c r="AC57" s="116"/>
      <c r="AD57" s="16">
        <f t="shared" si="6"/>
        <v>0</v>
      </c>
      <c r="AE57" s="90"/>
      <c r="AF57" s="90"/>
      <c r="AG57" s="90"/>
      <c r="AH57" s="116"/>
      <c r="AI57" s="16">
        <f t="shared" si="7"/>
        <v>0</v>
      </c>
      <c r="AJ57" s="90"/>
      <c r="AK57" s="90"/>
      <c r="AL57" s="90"/>
      <c r="AM57" s="116"/>
      <c r="AN57" s="16">
        <f t="shared" si="8"/>
        <v>0</v>
      </c>
      <c r="AO57" s="90"/>
      <c r="AP57" s="90"/>
      <c r="AQ57" s="90"/>
      <c r="AR57" s="116"/>
      <c r="AS57" s="16">
        <f t="shared" si="9"/>
        <v>0</v>
      </c>
      <c r="AT57" s="90"/>
      <c r="AU57" s="90"/>
      <c r="AV57" s="90"/>
      <c r="AW57" s="116"/>
      <c r="AX57" s="16">
        <f t="shared" si="10"/>
        <v>0</v>
      </c>
      <c r="AY57" s="90"/>
      <c r="AZ57" s="90"/>
      <c r="BA57" s="90"/>
      <c r="BB57" s="116"/>
      <c r="BC57" s="16">
        <f t="shared" si="11"/>
        <v>0</v>
      </c>
      <c r="BD57" s="90"/>
      <c r="BE57" s="90"/>
      <c r="BF57" s="90"/>
      <c r="BG57" s="116"/>
      <c r="BH57" s="16">
        <f t="shared" si="12"/>
        <v>0</v>
      </c>
      <c r="BI57" s="90"/>
      <c r="BJ57" s="90"/>
      <c r="BK57" s="90"/>
      <c r="BL57" s="116"/>
      <c r="BM57" s="16">
        <f t="shared" si="13"/>
        <v>0</v>
      </c>
      <c r="BN57" s="90"/>
      <c r="BO57" s="90"/>
      <c r="BP57" s="90"/>
      <c r="BQ57" s="116"/>
      <c r="BR57" s="16">
        <f t="shared" si="14"/>
        <v>0</v>
      </c>
      <c r="BS57" s="90"/>
      <c r="BT57" s="90"/>
      <c r="BU57" s="90"/>
      <c r="BV57" s="116"/>
      <c r="BW57" s="16">
        <f t="shared" si="15"/>
        <v>0</v>
      </c>
      <c r="BX57" s="90"/>
      <c r="BY57" s="90"/>
      <c r="BZ57" s="90"/>
      <c r="CA57" s="116"/>
      <c r="CB57" s="16">
        <f t="shared" si="16"/>
        <v>0</v>
      </c>
      <c r="CC57" s="90"/>
      <c r="CD57" s="90"/>
      <c r="CE57" s="90"/>
      <c r="CF57" s="116"/>
      <c r="CG57" s="16">
        <f t="shared" si="17"/>
        <v>0</v>
      </c>
      <c r="CH57" s="90"/>
      <c r="CI57" s="90"/>
      <c r="CJ57" s="90"/>
      <c r="CK57" s="116"/>
      <c r="CL57" s="16">
        <f t="shared" si="18"/>
        <v>0</v>
      </c>
      <c r="CM57" s="90"/>
      <c r="CN57" s="90"/>
      <c r="CO57" s="90"/>
      <c r="CP57" s="116"/>
      <c r="CQ57" s="16">
        <f t="shared" si="19"/>
        <v>0</v>
      </c>
      <c r="CR57" s="90"/>
      <c r="CS57" s="90"/>
      <c r="CT57" s="90"/>
      <c r="CU57" s="116"/>
      <c r="CV57" s="16">
        <f t="shared" si="20"/>
        <v>0</v>
      </c>
      <c r="CW57" s="90"/>
      <c r="CX57" s="90"/>
      <c r="CY57" s="90"/>
      <c r="CZ57" s="116"/>
      <c r="DA57" s="16">
        <f t="shared" si="21"/>
        <v>0</v>
      </c>
      <c r="DB57" s="90"/>
      <c r="DC57" s="90"/>
      <c r="DD57" s="90"/>
      <c r="DE57" s="116"/>
      <c r="DF57" s="16">
        <f t="shared" si="22"/>
        <v>0</v>
      </c>
      <c r="DG57" s="90"/>
      <c r="DH57" s="90"/>
      <c r="DI57" s="90"/>
      <c r="DJ57" s="116"/>
      <c r="DK57" s="16">
        <f t="shared" si="23"/>
        <v>0</v>
      </c>
      <c r="DL57" s="90"/>
      <c r="DM57" s="90"/>
      <c r="DN57" s="90"/>
      <c r="DO57" s="116"/>
      <c r="DP57" s="16">
        <f t="shared" si="24"/>
        <v>0</v>
      </c>
      <c r="DQ57" s="90"/>
      <c r="DR57" s="90"/>
      <c r="DS57" s="90"/>
      <c r="DT57" s="116"/>
      <c r="DU57" s="16">
        <f t="shared" si="25"/>
        <v>0</v>
      </c>
      <c r="DV57" s="90"/>
      <c r="DW57" s="90"/>
      <c r="DX57" s="90"/>
      <c r="DY57" s="116"/>
      <c r="DZ57" s="16">
        <f t="shared" si="26"/>
        <v>0</v>
      </c>
      <c r="EA57" s="90"/>
      <c r="EB57" s="90"/>
      <c r="EC57" s="90"/>
      <c r="ED57" s="116"/>
      <c r="EE57" s="16">
        <f t="shared" si="27"/>
        <v>0</v>
      </c>
      <c r="EF57" s="90"/>
      <c r="EG57" s="90"/>
      <c r="EH57" s="90"/>
      <c r="EI57" s="116"/>
      <c r="EJ57" s="16">
        <f t="shared" si="28"/>
        <v>0</v>
      </c>
      <c r="EK57" s="90"/>
      <c r="EL57" s="90"/>
      <c r="EM57" s="90"/>
      <c r="EN57" s="116"/>
      <c r="EO57" s="16">
        <f t="shared" si="29"/>
        <v>0</v>
      </c>
      <c r="EP57" s="90"/>
      <c r="EQ57" s="90"/>
      <c r="ER57" s="90"/>
      <c r="ES57" s="116"/>
      <c r="ET57" s="16">
        <f t="shared" si="30"/>
        <v>0</v>
      </c>
      <c r="EU57" s="90"/>
      <c r="EV57" s="90"/>
      <c r="EW57" s="90"/>
      <c r="EX57" s="116"/>
      <c r="EY57" s="16">
        <f t="shared" si="31"/>
        <v>0</v>
      </c>
      <c r="EZ57" s="90"/>
      <c r="FA57" s="90"/>
      <c r="FB57" s="90"/>
      <c r="FC57" s="116"/>
      <c r="FD57" s="16">
        <f t="shared" si="32"/>
        <v>0</v>
      </c>
      <c r="FE57" s="90"/>
      <c r="FF57" s="90"/>
      <c r="FG57" s="90"/>
      <c r="FH57" s="116"/>
      <c r="FI57" s="16">
        <f t="shared" si="50"/>
        <v>0</v>
      </c>
      <c r="FJ57" s="90"/>
      <c r="FK57" s="90"/>
      <c r="FL57" s="90"/>
      <c r="FM57" s="116"/>
      <c r="FN57" s="16">
        <f t="shared" si="33"/>
        <v>0</v>
      </c>
      <c r="FO57" s="90"/>
      <c r="FP57" s="90"/>
      <c r="FQ57" s="90"/>
      <c r="FR57" s="116"/>
      <c r="FS57" s="16">
        <f t="shared" si="34"/>
        <v>0</v>
      </c>
      <c r="FT57" s="90"/>
      <c r="FU57" s="90"/>
      <c r="FV57" s="90"/>
      <c r="FW57" s="116"/>
      <c r="FX57" s="16">
        <f t="shared" si="35"/>
        <v>0</v>
      </c>
      <c r="FY57" s="90"/>
      <c r="FZ57" s="90"/>
      <c r="GA57" s="90"/>
      <c r="GB57" s="116"/>
      <c r="GC57" s="16">
        <f t="shared" si="36"/>
        <v>0</v>
      </c>
      <c r="GD57" s="90"/>
      <c r="GE57" s="90"/>
      <c r="GF57" s="90"/>
      <c r="GG57" s="116"/>
      <c r="GH57" s="16">
        <f t="shared" si="37"/>
        <v>0</v>
      </c>
      <c r="GI57" s="90"/>
      <c r="GJ57" s="90"/>
      <c r="GK57" s="90"/>
      <c r="GL57" s="116"/>
      <c r="GM57" s="16">
        <f t="shared" si="38"/>
        <v>0</v>
      </c>
      <c r="GN57" s="90"/>
      <c r="GO57" s="90"/>
      <c r="GP57" s="90"/>
      <c r="GQ57" s="116"/>
      <c r="GR57" s="16">
        <f t="shared" si="39"/>
        <v>0</v>
      </c>
      <c r="GS57" s="90"/>
      <c r="GT57" s="90"/>
      <c r="GU57" s="90"/>
      <c r="GV57" s="116"/>
      <c r="GW57" s="16">
        <f t="shared" si="40"/>
        <v>0</v>
      </c>
      <c r="GX57" s="90"/>
      <c r="GY57" s="90"/>
      <c r="GZ57" s="90"/>
      <c r="HA57" s="116"/>
      <c r="HB57" s="16">
        <f t="shared" si="41"/>
        <v>0</v>
      </c>
      <c r="HC57" s="90"/>
      <c r="HD57" s="90"/>
      <c r="HE57" s="90"/>
      <c r="HF57" s="116"/>
      <c r="HG57" s="16">
        <f t="shared" si="42"/>
        <v>0</v>
      </c>
      <c r="HH57" s="90"/>
      <c r="HI57" s="90"/>
      <c r="HJ57" s="90"/>
      <c r="HK57" s="116"/>
      <c r="HL57" s="16">
        <f t="shared" si="43"/>
        <v>0</v>
      </c>
      <c r="HM57" s="90"/>
      <c r="HN57" s="90"/>
      <c r="HO57" s="90"/>
      <c r="HP57" s="116"/>
      <c r="HQ57" s="16">
        <f t="shared" si="44"/>
        <v>0</v>
      </c>
      <c r="HR57" s="90"/>
      <c r="HS57" s="90"/>
      <c r="HT57" s="90"/>
      <c r="HU57" s="116"/>
      <c r="HV57" s="16">
        <f t="shared" si="45"/>
        <v>0</v>
      </c>
      <c r="HW57" s="90"/>
      <c r="HX57" s="90"/>
      <c r="HY57" s="90"/>
      <c r="HZ57" s="116"/>
      <c r="IA57" s="16">
        <f t="shared" si="46"/>
        <v>0</v>
      </c>
      <c r="IB57" s="90"/>
      <c r="IC57" s="90"/>
      <c r="ID57" s="90"/>
      <c r="IE57" s="116"/>
      <c r="IF57" s="16">
        <f t="shared" si="47"/>
        <v>0</v>
      </c>
      <c r="IG57" s="90"/>
      <c r="IH57" s="90"/>
      <c r="II57" s="90"/>
      <c r="IJ57" s="116"/>
      <c r="IK57" s="16">
        <f t="shared" si="48"/>
        <v>0</v>
      </c>
      <c r="IL57" s="90"/>
      <c r="IM57" s="90"/>
      <c r="IN57" s="90"/>
      <c r="IO57" s="116"/>
      <c r="IP57" s="16">
        <f t="shared" si="49"/>
        <v>0</v>
      </c>
    </row>
    <row r="58" spans="1:250" x14ac:dyDescent="0.25">
      <c r="A58" s="90"/>
      <c r="B58" s="90"/>
      <c r="C58" s="90"/>
      <c r="D58" s="116"/>
      <c r="E58" s="16">
        <f t="shared" si="1"/>
        <v>0</v>
      </c>
      <c r="F58" s="90"/>
      <c r="G58" s="90"/>
      <c r="H58" s="90"/>
      <c r="I58" s="116"/>
      <c r="J58" s="16">
        <f t="shared" si="2"/>
        <v>0</v>
      </c>
      <c r="K58" s="90"/>
      <c r="L58" s="90"/>
      <c r="M58" s="90"/>
      <c r="N58" s="116"/>
      <c r="O58" s="16">
        <f t="shared" si="3"/>
        <v>0</v>
      </c>
      <c r="P58" s="90"/>
      <c r="Q58" s="90"/>
      <c r="R58" s="90"/>
      <c r="S58" s="116"/>
      <c r="T58" s="16">
        <f t="shared" si="4"/>
        <v>0</v>
      </c>
      <c r="U58" s="90"/>
      <c r="V58" s="90"/>
      <c r="W58" s="90"/>
      <c r="X58" s="116"/>
      <c r="Y58" s="16">
        <f t="shared" si="5"/>
        <v>0</v>
      </c>
      <c r="Z58" s="90"/>
      <c r="AA58" s="90"/>
      <c r="AB58" s="90"/>
      <c r="AC58" s="116"/>
      <c r="AD58" s="16">
        <f t="shared" si="6"/>
        <v>0</v>
      </c>
      <c r="AE58" s="90"/>
      <c r="AF58" s="90"/>
      <c r="AG58" s="90"/>
      <c r="AH58" s="116"/>
      <c r="AI58" s="16">
        <f t="shared" si="7"/>
        <v>0</v>
      </c>
      <c r="AJ58" s="90"/>
      <c r="AK58" s="90"/>
      <c r="AL58" s="90"/>
      <c r="AM58" s="116"/>
      <c r="AN58" s="16">
        <f t="shared" si="8"/>
        <v>0</v>
      </c>
      <c r="AO58" s="90"/>
      <c r="AP58" s="90"/>
      <c r="AQ58" s="90"/>
      <c r="AR58" s="116"/>
      <c r="AS58" s="16">
        <f t="shared" si="9"/>
        <v>0</v>
      </c>
      <c r="AT58" s="90"/>
      <c r="AU58" s="90"/>
      <c r="AV58" s="90"/>
      <c r="AW58" s="116"/>
      <c r="AX58" s="16">
        <f t="shared" si="10"/>
        <v>0</v>
      </c>
      <c r="AY58" s="90"/>
      <c r="AZ58" s="90"/>
      <c r="BA58" s="90"/>
      <c r="BB58" s="116"/>
      <c r="BC58" s="16">
        <f t="shared" si="11"/>
        <v>0</v>
      </c>
      <c r="BD58" s="90"/>
      <c r="BE58" s="90"/>
      <c r="BF58" s="90"/>
      <c r="BG58" s="116"/>
      <c r="BH58" s="16">
        <f t="shared" si="12"/>
        <v>0</v>
      </c>
      <c r="BI58" s="90"/>
      <c r="BJ58" s="90"/>
      <c r="BK58" s="90"/>
      <c r="BL58" s="116"/>
      <c r="BM58" s="16">
        <f t="shared" si="13"/>
        <v>0</v>
      </c>
      <c r="BN58" s="90"/>
      <c r="BO58" s="90"/>
      <c r="BP58" s="90"/>
      <c r="BQ58" s="116"/>
      <c r="BR58" s="16">
        <f t="shared" si="14"/>
        <v>0</v>
      </c>
      <c r="BS58" s="90"/>
      <c r="BT58" s="90"/>
      <c r="BU58" s="90"/>
      <c r="BV58" s="116"/>
      <c r="BW58" s="16">
        <f t="shared" si="15"/>
        <v>0</v>
      </c>
      <c r="BX58" s="90"/>
      <c r="BY58" s="90"/>
      <c r="BZ58" s="90"/>
      <c r="CA58" s="116"/>
      <c r="CB58" s="16">
        <f t="shared" si="16"/>
        <v>0</v>
      </c>
      <c r="CC58" s="90"/>
      <c r="CD58" s="90"/>
      <c r="CE58" s="90"/>
      <c r="CF58" s="116"/>
      <c r="CG58" s="16">
        <f t="shared" si="17"/>
        <v>0</v>
      </c>
      <c r="CH58" s="90"/>
      <c r="CI58" s="90"/>
      <c r="CJ58" s="90"/>
      <c r="CK58" s="116"/>
      <c r="CL58" s="16">
        <f t="shared" si="18"/>
        <v>0</v>
      </c>
      <c r="CM58" s="90"/>
      <c r="CN58" s="90"/>
      <c r="CO58" s="90"/>
      <c r="CP58" s="116"/>
      <c r="CQ58" s="16">
        <f t="shared" si="19"/>
        <v>0</v>
      </c>
      <c r="CR58" s="90"/>
      <c r="CS58" s="90"/>
      <c r="CT58" s="90"/>
      <c r="CU58" s="116"/>
      <c r="CV58" s="16">
        <f t="shared" si="20"/>
        <v>0</v>
      </c>
      <c r="CW58" s="90"/>
      <c r="CX58" s="90"/>
      <c r="CY58" s="90"/>
      <c r="CZ58" s="116"/>
      <c r="DA58" s="16">
        <f t="shared" si="21"/>
        <v>0</v>
      </c>
      <c r="DB58" s="90"/>
      <c r="DC58" s="90"/>
      <c r="DD58" s="90"/>
      <c r="DE58" s="116"/>
      <c r="DF58" s="16">
        <f t="shared" si="22"/>
        <v>0</v>
      </c>
      <c r="DG58" s="90"/>
      <c r="DH58" s="90"/>
      <c r="DI58" s="90"/>
      <c r="DJ58" s="116"/>
      <c r="DK58" s="16">
        <f t="shared" si="23"/>
        <v>0</v>
      </c>
      <c r="DL58" s="90"/>
      <c r="DM58" s="90"/>
      <c r="DN58" s="90"/>
      <c r="DO58" s="116"/>
      <c r="DP58" s="16">
        <f t="shared" si="24"/>
        <v>0</v>
      </c>
      <c r="DQ58" s="90"/>
      <c r="DR58" s="90"/>
      <c r="DS58" s="90"/>
      <c r="DT58" s="116"/>
      <c r="DU58" s="16">
        <f t="shared" si="25"/>
        <v>0</v>
      </c>
      <c r="DV58" s="90"/>
      <c r="DW58" s="90"/>
      <c r="DX58" s="90"/>
      <c r="DY58" s="116"/>
      <c r="DZ58" s="16">
        <f t="shared" si="26"/>
        <v>0</v>
      </c>
      <c r="EA58" s="90"/>
      <c r="EB58" s="90"/>
      <c r="EC58" s="90"/>
      <c r="ED58" s="116"/>
      <c r="EE58" s="16">
        <f t="shared" si="27"/>
        <v>0</v>
      </c>
      <c r="EF58" s="90"/>
      <c r="EG58" s="90"/>
      <c r="EH58" s="90"/>
      <c r="EI58" s="116"/>
      <c r="EJ58" s="16">
        <f t="shared" si="28"/>
        <v>0</v>
      </c>
      <c r="EK58" s="90"/>
      <c r="EL58" s="90"/>
      <c r="EM58" s="90"/>
      <c r="EN58" s="116"/>
      <c r="EO58" s="16">
        <f t="shared" si="29"/>
        <v>0</v>
      </c>
      <c r="EP58" s="90"/>
      <c r="EQ58" s="90"/>
      <c r="ER58" s="90"/>
      <c r="ES58" s="116"/>
      <c r="ET58" s="16">
        <f t="shared" si="30"/>
        <v>0</v>
      </c>
      <c r="EU58" s="90"/>
      <c r="EV58" s="90"/>
      <c r="EW58" s="90"/>
      <c r="EX58" s="116"/>
      <c r="EY58" s="16">
        <f t="shared" si="31"/>
        <v>0</v>
      </c>
      <c r="EZ58" s="90"/>
      <c r="FA58" s="90"/>
      <c r="FB58" s="90"/>
      <c r="FC58" s="116"/>
      <c r="FD58" s="16">
        <f t="shared" si="32"/>
        <v>0</v>
      </c>
      <c r="FE58" s="90"/>
      <c r="FF58" s="90"/>
      <c r="FG58" s="90"/>
      <c r="FH58" s="116"/>
      <c r="FI58" s="16">
        <f t="shared" si="50"/>
        <v>0</v>
      </c>
      <c r="FJ58" s="90"/>
      <c r="FK58" s="90"/>
      <c r="FL58" s="90"/>
      <c r="FM58" s="116"/>
      <c r="FN58" s="16">
        <f t="shared" si="33"/>
        <v>0</v>
      </c>
      <c r="FO58" s="90"/>
      <c r="FP58" s="90"/>
      <c r="FQ58" s="90"/>
      <c r="FR58" s="116"/>
      <c r="FS58" s="16">
        <f t="shared" si="34"/>
        <v>0</v>
      </c>
      <c r="FT58" s="90"/>
      <c r="FU58" s="90"/>
      <c r="FV58" s="90"/>
      <c r="FW58" s="116"/>
      <c r="FX58" s="16">
        <f t="shared" si="35"/>
        <v>0</v>
      </c>
      <c r="FY58" s="90"/>
      <c r="FZ58" s="90"/>
      <c r="GA58" s="90"/>
      <c r="GB58" s="116"/>
      <c r="GC58" s="16">
        <f t="shared" si="36"/>
        <v>0</v>
      </c>
      <c r="GD58" s="90"/>
      <c r="GE58" s="90"/>
      <c r="GF58" s="90"/>
      <c r="GG58" s="116"/>
      <c r="GH58" s="16">
        <f t="shared" si="37"/>
        <v>0</v>
      </c>
      <c r="GI58" s="90"/>
      <c r="GJ58" s="90"/>
      <c r="GK58" s="90"/>
      <c r="GL58" s="116"/>
      <c r="GM58" s="16">
        <f t="shared" si="38"/>
        <v>0</v>
      </c>
      <c r="GN58" s="90"/>
      <c r="GO58" s="90"/>
      <c r="GP58" s="90"/>
      <c r="GQ58" s="116"/>
      <c r="GR58" s="16">
        <f t="shared" si="39"/>
        <v>0</v>
      </c>
      <c r="GS58" s="90"/>
      <c r="GT58" s="90"/>
      <c r="GU58" s="90"/>
      <c r="GV58" s="116"/>
      <c r="GW58" s="16">
        <f t="shared" si="40"/>
        <v>0</v>
      </c>
      <c r="GX58" s="90"/>
      <c r="GY58" s="90"/>
      <c r="GZ58" s="90"/>
      <c r="HA58" s="116"/>
      <c r="HB58" s="16">
        <f t="shared" si="41"/>
        <v>0</v>
      </c>
      <c r="HC58" s="90"/>
      <c r="HD58" s="90"/>
      <c r="HE58" s="90"/>
      <c r="HF58" s="116"/>
      <c r="HG58" s="16">
        <f t="shared" si="42"/>
        <v>0</v>
      </c>
      <c r="HH58" s="90"/>
      <c r="HI58" s="90"/>
      <c r="HJ58" s="90"/>
      <c r="HK58" s="116"/>
      <c r="HL58" s="16">
        <f t="shared" si="43"/>
        <v>0</v>
      </c>
      <c r="HM58" s="90"/>
      <c r="HN58" s="90"/>
      <c r="HO58" s="90"/>
      <c r="HP58" s="116"/>
      <c r="HQ58" s="16">
        <f t="shared" si="44"/>
        <v>0</v>
      </c>
      <c r="HR58" s="90"/>
      <c r="HS58" s="90"/>
      <c r="HT58" s="90"/>
      <c r="HU58" s="116"/>
      <c r="HV58" s="16">
        <f t="shared" si="45"/>
        <v>0</v>
      </c>
      <c r="HW58" s="90"/>
      <c r="HX58" s="90"/>
      <c r="HY58" s="90"/>
      <c r="HZ58" s="116"/>
      <c r="IA58" s="16">
        <f t="shared" si="46"/>
        <v>0</v>
      </c>
      <c r="IB58" s="90"/>
      <c r="IC58" s="90"/>
      <c r="ID58" s="90"/>
      <c r="IE58" s="116"/>
      <c r="IF58" s="16">
        <f t="shared" si="47"/>
        <v>0</v>
      </c>
      <c r="IG58" s="90"/>
      <c r="IH58" s="90"/>
      <c r="II58" s="90"/>
      <c r="IJ58" s="116"/>
      <c r="IK58" s="16">
        <f t="shared" si="48"/>
        <v>0</v>
      </c>
      <c r="IL58" s="90"/>
      <c r="IM58" s="90"/>
      <c r="IN58" s="90"/>
      <c r="IO58" s="116"/>
      <c r="IP58" s="16">
        <f t="shared" si="49"/>
        <v>0</v>
      </c>
    </row>
    <row r="59" spans="1:250" x14ac:dyDescent="0.25">
      <c r="A59" s="90"/>
      <c r="B59" s="90"/>
      <c r="C59" s="90"/>
      <c r="D59" s="116"/>
      <c r="E59" s="16">
        <f t="shared" si="1"/>
        <v>0</v>
      </c>
      <c r="F59" s="90"/>
      <c r="G59" s="90"/>
      <c r="H59" s="90"/>
      <c r="I59" s="116"/>
      <c r="J59" s="16">
        <f t="shared" si="2"/>
        <v>0</v>
      </c>
      <c r="K59" s="90"/>
      <c r="L59" s="90"/>
      <c r="M59" s="90"/>
      <c r="N59" s="116"/>
      <c r="O59" s="16">
        <f t="shared" si="3"/>
        <v>0</v>
      </c>
      <c r="P59" s="90"/>
      <c r="Q59" s="90"/>
      <c r="R59" s="90"/>
      <c r="S59" s="116"/>
      <c r="T59" s="16">
        <f t="shared" si="4"/>
        <v>0</v>
      </c>
      <c r="U59" s="90"/>
      <c r="V59" s="90"/>
      <c r="W59" s="90"/>
      <c r="X59" s="116"/>
      <c r="Y59" s="16">
        <f t="shared" si="5"/>
        <v>0</v>
      </c>
      <c r="Z59" s="90"/>
      <c r="AA59" s="90"/>
      <c r="AB59" s="90"/>
      <c r="AC59" s="116"/>
      <c r="AD59" s="16">
        <f t="shared" si="6"/>
        <v>0</v>
      </c>
      <c r="AE59" s="90"/>
      <c r="AF59" s="90"/>
      <c r="AG59" s="90"/>
      <c r="AH59" s="116"/>
      <c r="AI59" s="16">
        <f t="shared" si="7"/>
        <v>0</v>
      </c>
      <c r="AJ59" s="90"/>
      <c r="AK59" s="90"/>
      <c r="AL59" s="90"/>
      <c r="AM59" s="116"/>
      <c r="AN59" s="16">
        <f t="shared" si="8"/>
        <v>0</v>
      </c>
      <c r="AO59" s="90"/>
      <c r="AP59" s="90"/>
      <c r="AQ59" s="90"/>
      <c r="AR59" s="116"/>
      <c r="AS59" s="16">
        <f t="shared" si="9"/>
        <v>0</v>
      </c>
      <c r="AT59" s="90"/>
      <c r="AU59" s="90"/>
      <c r="AV59" s="90"/>
      <c r="AW59" s="116"/>
      <c r="AX59" s="16">
        <f t="shared" si="10"/>
        <v>0</v>
      </c>
      <c r="AY59" s="90"/>
      <c r="AZ59" s="90"/>
      <c r="BA59" s="90"/>
      <c r="BB59" s="116"/>
      <c r="BC59" s="16">
        <f t="shared" si="11"/>
        <v>0</v>
      </c>
      <c r="BD59" s="90"/>
      <c r="BE59" s="90"/>
      <c r="BF59" s="90"/>
      <c r="BG59" s="116"/>
      <c r="BH59" s="16">
        <f t="shared" si="12"/>
        <v>0</v>
      </c>
      <c r="BI59" s="90"/>
      <c r="BJ59" s="90"/>
      <c r="BK59" s="90"/>
      <c r="BL59" s="116"/>
      <c r="BM59" s="16">
        <f t="shared" si="13"/>
        <v>0</v>
      </c>
      <c r="BN59" s="90"/>
      <c r="BO59" s="90"/>
      <c r="BP59" s="90"/>
      <c r="BQ59" s="116"/>
      <c r="BR59" s="16">
        <f t="shared" si="14"/>
        <v>0</v>
      </c>
      <c r="BS59" s="90"/>
      <c r="BT59" s="90"/>
      <c r="BU59" s="90"/>
      <c r="BV59" s="116"/>
      <c r="BW59" s="16">
        <f t="shared" si="15"/>
        <v>0</v>
      </c>
      <c r="BX59" s="90"/>
      <c r="BY59" s="90"/>
      <c r="BZ59" s="90"/>
      <c r="CA59" s="116"/>
      <c r="CB59" s="16">
        <f t="shared" si="16"/>
        <v>0</v>
      </c>
      <c r="CC59" s="90"/>
      <c r="CD59" s="90"/>
      <c r="CE59" s="90"/>
      <c r="CF59" s="116"/>
      <c r="CG59" s="16">
        <f t="shared" si="17"/>
        <v>0</v>
      </c>
      <c r="CH59" s="90"/>
      <c r="CI59" s="90"/>
      <c r="CJ59" s="90"/>
      <c r="CK59" s="116"/>
      <c r="CL59" s="16">
        <f t="shared" si="18"/>
        <v>0</v>
      </c>
      <c r="CM59" s="90"/>
      <c r="CN59" s="90"/>
      <c r="CO59" s="90"/>
      <c r="CP59" s="116"/>
      <c r="CQ59" s="16">
        <f t="shared" si="19"/>
        <v>0</v>
      </c>
      <c r="CR59" s="90"/>
      <c r="CS59" s="90"/>
      <c r="CT59" s="90"/>
      <c r="CU59" s="116"/>
      <c r="CV59" s="16">
        <f t="shared" si="20"/>
        <v>0</v>
      </c>
      <c r="CW59" s="90"/>
      <c r="CX59" s="90"/>
      <c r="CY59" s="90"/>
      <c r="CZ59" s="116"/>
      <c r="DA59" s="16">
        <f t="shared" si="21"/>
        <v>0</v>
      </c>
      <c r="DB59" s="90"/>
      <c r="DC59" s="90"/>
      <c r="DD59" s="90"/>
      <c r="DE59" s="116"/>
      <c r="DF59" s="16">
        <f t="shared" si="22"/>
        <v>0</v>
      </c>
      <c r="DG59" s="90"/>
      <c r="DH59" s="90"/>
      <c r="DI59" s="90"/>
      <c r="DJ59" s="116"/>
      <c r="DK59" s="16">
        <f t="shared" si="23"/>
        <v>0</v>
      </c>
      <c r="DL59" s="90"/>
      <c r="DM59" s="90"/>
      <c r="DN59" s="90"/>
      <c r="DO59" s="116"/>
      <c r="DP59" s="16">
        <f t="shared" si="24"/>
        <v>0</v>
      </c>
      <c r="DQ59" s="90"/>
      <c r="DR59" s="90"/>
      <c r="DS59" s="90"/>
      <c r="DT59" s="116"/>
      <c r="DU59" s="16">
        <f t="shared" si="25"/>
        <v>0</v>
      </c>
      <c r="DV59" s="90"/>
      <c r="DW59" s="90"/>
      <c r="DX59" s="90"/>
      <c r="DY59" s="116"/>
      <c r="DZ59" s="16">
        <f t="shared" si="26"/>
        <v>0</v>
      </c>
      <c r="EA59" s="90"/>
      <c r="EB59" s="90"/>
      <c r="EC59" s="90"/>
      <c r="ED59" s="116"/>
      <c r="EE59" s="16">
        <f t="shared" si="27"/>
        <v>0</v>
      </c>
      <c r="EF59" s="90"/>
      <c r="EG59" s="90"/>
      <c r="EH59" s="90"/>
      <c r="EI59" s="116"/>
      <c r="EJ59" s="16">
        <f t="shared" si="28"/>
        <v>0</v>
      </c>
      <c r="EK59" s="90"/>
      <c r="EL59" s="90"/>
      <c r="EM59" s="90"/>
      <c r="EN59" s="116"/>
      <c r="EO59" s="16">
        <f t="shared" si="29"/>
        <v>0</v>
      </c>
      <c r="EP59" s="90"/>
      <c r="EQ59" s="90"/>
      <c r="ER59" s="90"/>
      <c r="ES59" s="116"/>
      <c r="ET59" s="16">
        <f t="shared" si="30"/>
        <v>0</v>
      </c>
      <c r="EU59" s="90"/>
      <c r="EV59" s="90"/>
      <c r="EW59" s="90"/>
      <c r="EX59" s="116"/>
      <c r="EY59" s="16">
        <f t="shared" si="31"/>
        <v>0</v>
      </c>
      <c r="EZ59" s="90"/>
      <c r="FA59" s="90"/>
      <c r="FB59" s="90"/>
      <c r="FC59" s="116"/>
      <c r="FD59" s="16">
        <f t="shared" si="32"/>
        <v>0</v>
      </c>
      <c r="FE59" s="90"/>
      <c r="FF59" s="90"/>
      <c r="FG59" s="90"/>
      <c r="FH59" s="116"/>
      <c r="FI59" s="16">
        <f t="shared" si="50"/>
        <v>0</v>
      </c>
      <c r="FJ59" s="90"/>
      <c r="FK59" s="90"/>
      <c r="FL59" s="90"/>
      <c r="FM59" s="116"/>
      <c r="FN59" s="16">
        <f t="shared" si="33"/>
        <v>0</v>
      </c>
      <c r="FO59" s="90"/>
      <c r="FP59" s="90"/>
      <c r="FQ59" s="90"/>
      <c r="FR59" s="116"/>
      <c r="FS59" s="16">
        <f t="shared" si="34"/>
        <v>0</v>
      </c>
      <c r="FT59" s="90"/>
      <c r="FU59" s="90"/>
      <c r="FV59" s="90"/>
      <c r="FW59" s="116"/>
      <c r="FX59" s="16">
        <f t="shared" si="35"/>
        <v>0</v>
      </c>
      <c r="FY59" s="90"/>
      <c r="FZ59" s="90"/>
      <c r="GA59" s="90"/>
      <c r="GB59" s="116"/>
      <c r="GC59" s="16">
        <f t="shared" si="36"/>
        <v>0</v>
      </c>
      <c r="GD59" s="90"/>
      <c r="GE59" s="90"/>
      <c r="GF59" s="90"/>
      <c r="GG59" s="116"/>
      <c r="GH59" s="16">
        <f t="shared" si="37"/>
        <v>0</v>
      </c>
      <c r="GI59" s="90"/>
      <c r="GJ59" s="90"/>
      <c r="GK59" s="90"/>
      <c r="GL59" s="116"/>
      <c r="GM59" s="16">
        <f t="shared" si="38"/>
        <v>0</v>
      </c>
      <c r="GN59" s="90"/>
      <c r="GO59" s="90"/>
      <c r="GP59" s="90"/>
      <c r="GQ59" s="116"/>
      <c r="GR59" s="16">
        <f t="shared" si="39"/>
        <v>0</v>
      </c>
      <c r="GS59" s="90"/>
      <c r="GT59" s="90"/>
      <c r="GU59" s="90"/>
      <c r="GV59" s="116"/>
      <c r="GW59" s="16">
        <f t="shared" si="40"/>
        <v>0</v>
      </c>
      <c r="GX59" s="90"/>
      <c r="GY59" s="90"/>
      <c r="GZ59" s="90"/>
      <c r="HA59" s="116"/>
      <c r="HB59" s="16">
        <f t="shared" si="41"/>
        <v>0</v>
      </c>
      <c r="HC59" s="90"/>
      <c r="HD59" s="90"/>
      <c r="HE59" s="90"/>
      <c r="HF59" s="116"/>
      <c r="HG59" s="16">
        <f t="shared" si="42"/>
        <v>0</v>
      </c>
      <c r="HH59" s="90"/>
      <c r="HI59" s="90"/>
      <c r="HJ59" s="90"/>
      <c r="HK59" s="116"/>
      <c r="HL59" s="16">
        <f t="shared" si="43"/>
        <v>0</v>
      </c>
      <c r="HM59" s="90"/>
      <c r="HN59" s="90"/>
      <c r="HO59" s="90"/>
      <c r="HP59" s="116"/>
      <c r="HQ59" s="16">
        <f t="shared" si="44"/>
        <v>0</v>
      </c>
      <c r="HR59" s="90"/>
      <c r="HS59" s="90"/>
      <c r="HT59" s="90"/>
      <c r="HU59" s="116"/>
      <c r="HV59" s="16">
        <f t="shared" si="45"/>
        <v>0</v>
      </c>
      <c r="HW59" s="90"/>
      <c r="HX59" s="90"/>
      <c r="HY59" s="90"/>
      <c r="HZ59" s="116"/>
      <c r="IA59" s="16">
        <f t="shared" si="46"/>
        <v>0</v>
      </c>
      <c r="IB59" s="90"/>
      <c r="IC59" s="90"/>
      <c r="ID59" s="90"/>
      <c r="IE59" s="116"/>
      <c r="IF59" s="16">
        <f t="shared" si="47"/>
        <v>0</v>
      </c>
      <c r="IG59" s="90"/>
      <c r="IH59" s="90"/>
      <c r="II59" s="90"/>
      <c r="IJ59" s="116"/>
      <c r="IK59" s="16">
        <f t="shared" si="48"/>
        <v>0</v>
      </c>
      <c r="IL59" s="90"/>
      <c r="IM59" s="90"/>
      <c r="IN59" s="90"/>
      <c r="IO59" s="116"/>
      <c r="IP59" s="16">
        <f t="shared" si="49"/>
        <v>0</v>
      </c>
    </row>
    <row r="60" spans="1:250" x14ac:dyDescent="0.25">
      <c r="A60" s="90"/>
      <c r="B60" s="90"/>
      <c r="C60" s="90"/>
      <c r="D60" s="116"/>
      <c r="E60" s="16">
        <f t="shared" si="1"/>
        <v>0</v>
      </c>
      <c r="F60" s="90"/>
      <c r="G60" s="90"/>
      <c r="H60" s="90"/>
      <c r="I60" s="116"/>
      <c r="J60" s="16">
        <f t="shared" si="2"/>
        <v>0</v>
      </c>
      <c r="K60" s="90"/>
      <c r="L60" s="90"/>
      <c r="M60" s="90"/>
      <c r="N60" s="116"/>
      <c r="O60" s="16">
        <f t="shared" si="3"/>
        <v>0</v>
      </c>
      <c r="P60" s="90"/>
      <c r="Q60" s="90"/>
      <c r="R60" s="90"/>
      <c r="S60" s="116"/>
      <c r="T60" s="16">
        <f t="shared" si="4"/>
        <v>0</v>
      </c>
      <c r="U60" s="90"/>
      <c r="V60" s="90"/>
      <c r="W60" s="90"/>
      <c r="X60" s="116"/>
      <c r="Y60" s="16">
        <f t="shared" si="5"/>
        <v>0</v>
      </c>
      <c r="Z60" s="90"/>
      <c r="AA60" s="90"/>
      <c r="AB60" s="90"/>
      <c r="AC60" s="116"/>
      <c r="AD60" s="16">
        <f t="shared" si="6"/>
        <v>0</v>
      </c>
      <c r="AE60" s="90"/>
      <c r="AF60" s="90"/>
      <c r="AG60" s="90"/>
      <c r="AH60" s="116"/>
      <c r="AI60" s="16">
        <f t="shared" si="7"/>
        <v>0</v>
      </c>
      <c r="AJ60" s="90"/>
      <c r="AK60" s="90"/>
      <c r="AL60" s="90"/>
      <c r="AM60" s="116"/>
      <c r="AN60" s="16">
        <f t="shared" si="8"/>
        <v>0</v>
      </c>
      <c r="AO60" s="90"/>
      <c r="AP60" s="90"/>
      <c r="AQ60" s="90"/>
      <c r="AR60" s="116"/>
      <c r="AS60" s="16">
        <f t="shared" si="9"/>
        <v>0</v>
      </c>
      <c r="AT60" s="90"/>
      <c r="AU60" s="90"/>
      <c r="AV60" s="90"/>
      <c r="AW60" s="116"/>
      <c r="AX60" s="16">
        <f t="shared" si="10"/>
        <v>0</v>
      </c>
      <c r="AY60" s="90"/>
      <c r="AZ60" s="90"/>
      <c r="BA60" s="90"/>
      <c r="BB60" s="116"/>
      <c r="BC60" s="16">
        <f t="shared" si="11"/>
        <v>0</v>
      </c>
      <c r="BD60" s="90"/>
      <c r="BE60" s="90"/>
      <c r="BF60" s="90"/>
      <c r="BG60" s="116"/>
      <c r="BH60" s="16">
        <f t="shared" si="12"/>
        <v>0</v>
      </c>
      <c r="BI60" s="90"/>
      <c r="BJ60" s="90"/>
      <c r="BK60" s="90"/>
      <c r="BL60" s="116"/>
      <c r="BM60" s="16">
        <f t="shared" si="13"/>
        <v>0</v>
      </c>
      <c r="BN60" s="90"/>
      <c r="BO60" s="90"/>
      <c r="BP60" s="90"/>
      <c r="BQ60" s="116"/>
      <c r="BR60" s="16">
        <f t="shared" si="14"/>
        <v>0</v>
      </c>
      <c r="BS60" s="90"/>
      <c r="BT60" s="90"/>
      <c r="BU60" s="90"/>
      <c r="BV60" s="116"/>
      <c r="BW60" s="16">
        <f t="shared" si="15"/>
        <v>0</v>
      </c>
      <c r="BX60" s="90"/>
      <c r="BY60" s="90"/>
      <c r="BZ60" s="90"/>
      <c r="CA60" s="116"/>
      <c r="CB60" s="16">
        <f t="shared" si="16"/>
        <v>0</v>
      </c>
      <c r="CC60" s="90"/>
      <c r="CD60" s="90"/>
      <c r="CE60" s="90"/>
      <c r="CF60" s="116"/>
      <c r="CG60" s="16">
        <f t="shared" si="17"/>
        <v>0</v>
      </c>
      <c r="CH60" s="90"/>
      <c r="CI60" s="90"/>
      <c r="CJ60" s="90"/>
      <c r="CK60" s="116"/>
      <c r="CL60" s="16">
        <f t="shared" si="18"/>
        <v>0</v>
      </c>
      <c r="CM60" s="90"/>
      <c r="CN60" s="90"/>
      <c r="CO60" s="90"/>
      <c r="CP60" s="116"/>
      <c r="CQ60" s="16">
        <f t="shared" si="19"/>
        <v>0</v>
      </c>
      <c r="CR60" s="90"/>
      <c r="CS60" s="90"/>
      <c r="CT60" s="90"/>
      <c r="CU60" s="116"/>
      <c r="CV60" s="16">
        <f t="shared" si="20"/>
        <v>0</v>
      </c>
      <c r="CW60" s="90"/>
      <c r="CX60" s="90"/>
      <c r="CY60" s="90"/>
      <c r="CZ60" s="116"/>
      <c r="DA60" s="16">
        <f t="shared" si="21"/>
        <v>0</v>
      </c>
      <c r="DB60" s="90"/>
      <c r="DC60" s="90"/>
      <c r="DD60" s="90"/>
      <c r="DE60" s="116"/>
      <c r="DF60" s="16">
        <f t="shared" si="22"/>
        <v>0</v>
      </c>
      <c r="DG60" s="90"/>
      <c r="DH60" s="90"/>
      <c r="DI60" s="90"/>
      <c r="DJ60" s="116"/>
      <c r="DK60" s="16">
        <f t="shared" si="23"/>
        <v>0</v>
      </c>
      <c r="DL60" s="90"/>
      <c r="DM60" s="90"/>
      <c r="DN60" s="90"/>
      <c r="DO60" s="116"/>
      <c r="DP60" s="16">
        <f t="shared" si="24"/>
        <v>0</v>
      </c>
      <c r="DQ60" s="90"/>
      <c r="DR60" s="90"/>
      <c r="DS60" s="90"/>
      <c r="DT60" s="116"/>
      <c r="DU60" s="16">
        <f t="shared" si="25"/>
        <v>0</v>
      </c>
      <c r="DV60" s="90"/>
      <c r="DW60" s="90"/>
      <c r="DX60" s="90"/>
      <c r="DY60" s="116"/>
      <c r="DZ60" s="16">
        <f t="shared" si="26"/>
        <v>0</v>
      </c>
      <c r="EA60" s="90"/>
      <c r="EB60" s="90"/>
      <c r="EC60" s="90"/>
      <c r="ED60" s="116"/>
      <c r="EE60" s="16">
        <f t="shared" si="27"/>
        <v>0</v>
      </c>
      <c r="EF60" s="90"/>
      <c r="EG60" s="90"/>
      <c r="EH60" s="90"/>
      <c r="EI60" s="116"/>
      <c r="EJ60" s="16">
        <f t="shared" si="28"/>
        <v>0</v>
      </c>
      <c r="EK60" s="90"/>
      <c r="EL60" s="90"/>
      <c r="EM60" s="90"/>
      <c r="EN60" s="116"/>
      <c r="EO60" s="16">
        <f t="shared" si="29"/>
        <v>0</v>
      </c>
      <c r="EP60" s="90"/>
      <c r="EQ60" s="90"/>
      <c r="ER60" s="90"/>
      <c r="ES60" s="116"/>
      <c r="ET60" s="16">
        <f t="shared" si="30"/>
        <v>0</v>
      </c>
      <c r="EU60" s="90"/>
      <c r="EV60" s="90"/>
      <c r="EW60" s="90"/>
      <c r="EX60" s="116"/>
      <c r="EY60" s="16">
        <f t="shared" si="31"/>
        <v>0</v>
      </c>
      <c r="EZ60" s="90"/>
      <c r="FA60" s="90"/>
      <c r="FB60" s="90"/>
      <c r="FC60" s="116"/>
      <c r="FD60" s="16">
        <f t="shared" si="32"/>
        <v>0</v>
      </c>
      <c r="FE60" s="90"/>
      <c r="FF60" s="90"/>
      <c r="FG60" s="90"/>
      <c r="FH60" s="116"/>
      <c r="FI60" s="16">
        <f t="shared" si="50"/>
        <v>0</v>
      </c>
      <c r="FJ60" s="90"/>
      <c r="FK60" s="90"/>
      <c r="FL60" s="90"/>
      <c r="FM60" s="116"/>
      <c r="FN60" s="16">
        <f t="shared" si="33"/>
        <v>0</v>
      </c>
      <c r="FO60" s="90"/>
      <c r="FP60" s="90"/>
      <c r="FQ60" s="90"/>
      <c r="FR60" s="116"/>
      <c r="FS60" s="16">
        <f t="shared" si="34"/>
        <v>0</v>
      </c>
      <c r="FT60" s="90"/>
      <c r="FU60" s="90"/>
      <c r="FV60" s="90"/>
      <c r="FW60" s="116"/>
      <c r="FX60" s="16">
        <f t="shared" si="35"/>
        <v>0</v>
      </c>
      <c r="FY60" s="90"/>
      <c r="FZ60" s="90"/>
      <c r="GA60" s="90"/>
      <c r="GB60" s="116"/>
      <c r="GC60" s="16">
        <f t="shared" si="36"/>
        <v>0</v>
      </c>
      <c r="GD60" s="90"/>
      <c r="GE60" s="90"/>
      <c r="GF60" s="90"/>
      <c r="GG60" s="116"/>
      <c r="GH60" s="16">
        <f t="shared" si="37"/>
        <v>0</v>
      </c>
      <c r="GI60" s="90"/>
      <c r="GJ60" s="90"/>
      <c r="GK60" s="90"/>
      <c r="GL60" s="116"/>
      <c r="GM60" s="16">
        <f t="shared" si="38"/>
        <v>0</v>
      </c>
      <c r="GN60" s="90"/>
      <c r="GO60" s="90"/>
      <c r="GP60" s="90"/>
      <c r="GQ60" s="116"/>
      <c r="GR60" s="16">
        <f t="shared" si="39"/>
        <v>0</v>
      </c>
      <c r="GS60" s="90"/>
      <c r="GT60" s="90"/>
      <c r="GU60" s="90"/>
      <c r="GV60" s="116"/>
      <c r="GW60" s="16">
        <f t="shared" si="40"/>
        <v>0</v>
      </c>
      <c r="GX60" s="90"/>
      <c r="GY60" s="90"/>
      <c r="GZ60" s="90"/>
      <c r="HA60" s="116"/>
      <c r="HB60" s="16">
        <f t="shared" si="41"/>
        <v>0</v>
      </c>
      <c r="HC60" s="90"/>
      <c r="HD60" s="90"/>
      <c r="HE60" s="90"/>
      <c r="HF60" s="116"/>
      <c r="HG60" s="16">
        <f t="shared" si="42"/>
        <v>0</v>
      </c>
      <c r="HH60" s="90"/>
      <c r="HI60" s="90"/>
      <c r="HJ60" s="90"/>
      <c r="HK60" s="116"/>
      <c r="HL60" s="16">
        <f t="shared" si="43"/>
        <v>0</v>
      </c>
      <c r="HM60" s="90"/>
      <c r="HN60" s="90"/>
      <c r="HO60" s="90"/>
      <c r="HP60" s="116"/>
      <c r="HQ60" s="16">
        <f t="shared" si="44"/>
        <v>0</v>
      </c>
      <c r="HR60" s="90"/>
      <c r="HS60" s="90"/>
      <c r="HT60" s="90"/>
      <c r="HU60" s="116"/>
      <c r="HV60" s="16">
        <f t="shared" si="45"/>
        <v>0</v>
      </c>
      <c r="HW60" s="90"/>
      <c r="HX60" s="90"/>
      <c r="HY60" s="90"/>
      <c r="HZ60" s="116"/>
      <c r="IA60" s="16">
        <f t="shared" si="46"/>
        <v>0</v>
      </c>
      <c r="IB60" s="90"/>
      <c r="IC60" s="90"/>
      <c r="ID60" s="90"/>
      <c r="IE60" s="116"/>
      <c r="IF60" s="16">
        <f t="shared" si="47"/>
        <v>0</v>
      </c>
      <c r="IG60" s="90"/>
      <c r="IH60" s="90"/>
      <c r="II60" s="90"/>
      <c r="IJ60" s="116"/>
      <c r="IK60" s="16">
        <f t="shared" si="48"/>
        <v>0</v>
      </c>
      <c r="IL60" s="90"/>
      <c r="IM60" s="90"/>
      <c r="IN60" s="90"/>
      <c r="IO60" s="116"/>
      <c r="IP60" s="16">
        <f t="shared" si="49"/>
        <v>0</v>
      </c>
    </row>
    <row r="61" spans="1:250" x14ac:dyDescent="0.25">
      <c r="A61" s="90"/>
      <c r="B61" s="90"/>
      <c r="C61" s="90"/>
      <c r="D61" s="116"/>
      <c r="E61" s="16">
        <f t="shared" si="1"/>
        <v>0</v>
      </c>
      <c r="F61" s="90"/>
      <c r="G61" s="90"/>
      <c r="H61" s="90"/>
      <c r="I61" s="116"/>
      <c r="J61" s="16">
        <f t="shared" si="2"/>
        <v>0</v>
      </c>
      <c r="K61" s="90"/>
      <c r="L61" s="90"/>
      <c r="M61" s="90"/>
      <c r="N61" s="116"/>
      <c r="O61" s="16">
        <f t="shared" si="3"/>
        <v>0</v>
      </c>
      <c r="P61" s="90"/>
      <c r="Q61" s="90"/>
      <c r="R61" s="90"/>
      <c r="S61" s="116"/>
      <c r="T61" s="16">
        <f t="shared" si="4"/>
        <v>0</v>
      </c>
      <c r="U61" s="90"/>
      <c r="V61" s="90"/>
      <c r="W61" s="90"/>
      <c r="X61" s="116"/>
      <c r="Y61" s="16">
        <f t="shared" si="5"/>
        <v>0</v>
      </c>
      <c r="Z61" s="90"/>
      <c r="AA61" s="90"/>
      <c r="AB61" s="90"/>
      <c r="AC61" s="116"/>
      <c r="AD61" s="16">
        <f t="shared" si="6"/>
        <v>0</v>
      </c>
      <c r="AE61" s="90"/>
      <c r="AF61" s="90"/>
      <c r="AG61" s="90"/>
      <c r="AH61" s="116"/>
      <c r="AI61" s="16">
        <f t="shared" si="7"/>
        <v>0</v>
      </c>
      <c r="AJ61" s="90"/>
      <c r="AK61" s="90"/>
      <c r="AL61" s="90"/>
      <c r="AM61" s="116"/>
      <c r="AN61" s="16">
        <f t="shared" si="8"/>
        <v>0</v>
      </c>
      <c r="AO61" s="90"/>
      <c r="AP61" s="90"/>
      <c r="AQ61" s="90"/>
      <c r="AR61" s="116"/>
      <c r="AS61" s="16">
        <f t="shared" si="9"/>
        <v>0</v>
      </c>
      <c r="AT61" s="90"/>
      <c r="AU61" s="90"/>
      <c r="AV61" s="90"/>
      <c r="AW61" s="116"/>
      <c r="AX61" s="16">
        <f t="shared" si="10"/>
        <v>0</v>
      </c>
      <c r="AY61" s="90"/>
      <c r="AZ61" s="90"/>
      <c r="BA61" s="90"/>
      <c r="BB61" s="116"/>
      <c r="BC61" s="16">
        <f t="shared" si="11"/>
        <v>0</v>
      </c>
      <c r="BD61" s="90"/>
      <c r="BE61" s="90"/>
      <c r="BF61" s="90"/>
      <c r="BG61" s="116"/>
      <c r="BH61" s="16">
        <f t="shared" si="12"/>
        <v>0</v>
      </c>
      <c r="BI61" s="90"/>
      <c r="BJ61" s="90"/>
      <c r="BK61" s="90"/>
      <c r="BL61" s="116"/>
      <c r="BM61" s="16">
        <f t="shared" si="13"/>
        <v>0</v>
      </c>
      <c r="BN61" s="90"/>
      <c r="BO61" s="90"/>
      <c r="BP61" s="90"/>
      <c r="BQ61" s="116"/>
      <c r="BR61" s="16">
        <f t="shared" si="14"/>
        <v>0</v>
      </c>
      <c r="BS61" s="90"/>
      <c r="BT61" s="90"/>
      <c r="BU61" s="90"/>
      <c r="BV61" s="116"/>
      <c r="BW61" s="16">
        <f t="shared" si="15"/>
        <v>0</v>
      </c>
      <c r="BX61" s="90"/>
      <c r="BY61" s="90"/>
      <c r="BZ61" s="90"/>
      <c r="CA61" s="116"/>
      <c r="CB61" s="16">
        <f t="shared" si="16"/>
        <v>0</v>
      </c>
      <c r="CC61" s="90"/>
      <c r="CD61" s="90"/>
      <c r="CE61" s="90"/>
      <c r="CF61" s="116"/>
      <c r="CG61" s="16">
        <f t="shared" si="17"/>
        <v>0</v>
      </c>
      <c r="CH61" s="90"/>
      <c r="CI61" s="90"/>
      <c r="CJ61" s="90"/>
      <c r="CK61" s="116"/>
      <c r="CL61" s="16">
        <f t="shared" si="18"/>
        <v>0</v>
      </c>
      <c r="CM61" s="90"/>
      <c r="CN61" s="90"/>
      <c r="CO61" s="90"/>
      <c r="CP61" s="116"/>
      <c r="CQ61" s="16">
        <f t="shared" si="19"/>
        <v>0</v>
      </c>
      <c r="CR61" s="90"/>
      <c r="CS61" s="90"/>
      <c r="CT61" s="90"/>
      <c r="CU61" s="116"/>
      <c r="CV61" s="16">
        <f t="shared" si="20"/>
        <v>0</v>
      </c>
      <c r="CW61" s="90"/>
      <c r="CX61" s="90"/>
      <c r="CY61" s="90"/>
      <c r="CZ61" s="116"/>
      <c r="DA61" s="16">
        <f t="shared" si="21"/>
        <v>0</v>
      </c>
      <c r="DB61" s="90"/>
      <c r="DC61" s="90"/>
      <c r="DD61" s="90"/>
      <c r="DE61" s="116"/>
      <c r="DF61" s="16">
        <f t="shared" si="22"/>
        <v>0</v>
      </c>
      <c r="DG61" s="90"/>
      <c r="DH61" s="90"/>
      <c r="DI61" s="90"/>
      <c r="DJ61" s="116"/>
      <c r="DK61" s="16">
        <f t="shared" si="23"/>
        <v>0</v>
      </c>
      <c r="DL61" s="90"/>
      <c r="DM61" s="90"/>
      <c r="DN61" s="90"/>
      <c r="DO61" s="116"/>
      <c r="DP61" s="16">
        <f t="shared" si="24"/>
        <v>0</v>
      </c>
      <c r="DQ61" s="90"/>
      <c r="DR61" s="90"/>
      <c r="DS61" s="90"/>
      <c r="DT61" s="116"/>
      <c r="DU61" s="16">
        <f t="shared" si="25"/>
        <v>0</v>
      </c>
      <c r="DV61" s="90"/>
      <c r="DW61" s="90"/>
      <c r="DX61" s="90"/>
      <c r="DY61" s="116"/>
      <c r="DZ61" s="16">
        <f t="shared" si="26"/>
        <v>0</v>
      </c>
      <c r="EA61" s="90"/>
      <c r="EB61" s="90"/>
      <c r="EC61" s="90"/>
      <c r="ED61" s="116"/>
      <c r="EE61" s="16">
        <f t="shared" si="27"/>
        <v>0</v>
      </c>
      <c r="EF61" s="90"/>
      <c r="EG61" s="90"/>
      <c r="EH61" s="90"/>
      <c r="EI61" s="116"/>
      <c r="EJ61" s="16">
        <f t="shared" si="28"/>
        <v>0</v>
      </c>
      <c r="EK61" s="90"/>
      <c r="EL61" s="90"/>
      <c r="EM61" s="90"/>
      <c r="EN61" s="116"/>
      <c r="EO61" s="16">
        <f t="shared" si="29"/>
        <v>0</v>
      </c>
      <c r="EP61" s="90"/>
      <c r="EQ61" s="90"/>
      <c r="ER61" s="90"/>
      <c r="ES61" s="116"/>
      <c r="ET61" s="16">
        <f t="shared" si="30"/>
        <v>0</v>
      </c>
      <c r="EU61" s="90"/>
      <c r="EV61" s="90"/>
      <c r="EW61" s="90"/>
      <c r="EX61" s="116"/>
      <c r="EY61" s="16">
        <f t="shared" si="31"/>
        <v>0</v>
      </c>
      <c r="EZ61" s="90"/>
      <c r="FA61" s="90"/>
      <c r="FB61" s="90"/>
      <c r="FC61" s="116"/>
      <c r="FD61" s="16">
        <f t="shared" si="32"/>
        <v>0</v>
      </c>
      <c r="FE61" s="90"/>
      <c r="FF61" s="90"/>
      <c r="FG61" s="90"/>
      <c r="FH61" s="116"/>
      <c r="FI61" s="16">
        <f t="shared" si="50"/>
        <v>0</v>
      </c>
      <c r="FJ61" s="90"/>
      <c r="FK61" s="90"/>
      <c r="FL61" s="90"/>
      <c r="FM61" s="116"/>
      <c r="FN61" s="16">
        <f t="shared" si="33"/>
        <v>0</v>
      </c>
      <c r="FO61" s="90"/>
      <c r="FP61" s="90"/>
      <c r="FQ61" s="90"/>
      <c r="FR61" s="116"/>
      <c r="FS61" s="16">
        <f t="shared" si="34"/>
        <v>0</v>
      </c>
      <c r="FT61" s="90"/>
      <c r="FU61" s="90"/>
      <c r="FV61" s="90"/>
      <c r="FW61" s="116"/>
      <c r="FX61" s="16">
        <f t="shared" si="35"/>
        <v>0</v>
      </c>
      <c r="FY61" s="90"/>
      <c r="FZ61" s="90"/>
      <c r="GA61" s="90"/>
      <c r="GB61" s="116"/>
      <c r="GC61" s="16">
        <f t="shared" si="36"/>
        <v>0</v>
      </c>
      <c r="GD61" s="90"/>
      <c r="GE61" s="90"/>
      <c r="GF61" s="90"/>
      <c r="GG61" s="116"/>
      <c r="GH61" s="16">
        <f t="shared" si="37"/>
        <v>0</v>
      </c>
      <c r="GI61" s="90"/>
      <c r="GJ61" s="90"/>
      <c r="GK61" s="90"/>
      <c r="GL61" s="116"/>
      <c r="GM61" s="16">
        <f t="shared" si="38"/>
        <v>0</v>
      </c>
      <c r="GN61" s="90"/>
      <c r="GO61" s="90"/>
      <c r="GP61" s="90"/>
      <c r="GQ61" s="116"/>
      <c r="GR61" s="16">
        <f t="shared" si="39"/>
        <v>0</v>
      </c>
      <c r="GS61" s="90"/>
      <c r="GT61" s="90"/>
      <c r="GU61" s="90"/>
      <c r="GV61" s="116"/>
      <c r="GW61" s="16">
        <f t="shared" si="40"/>
        <v>0</v>
      </c>
      <c r="GX61" s="90"/>
      <c r="GY61" s="90"/>
      <c r="GZ61" s="90"/>
      <c r="HA61" s="116"/>
      <c r="HB61" s="16">
        <f t="shared" si="41"/>
        <v>0</v>
      </c>
      <c r="HC61" s="90"/>
      <c r="HD61" s="90"/>
      <c r="HE61" s="90"/>
      <c r="HF61" s="116"/>
      <c r="HG61" s="16">
        <f t="shared" si="42"/>
        <v>0</v>
      </c>
      <c r="HH61" s="90"/>
      <c r="HI61" s="90"/>
      <c r="HJ61" s="90"/>
      <c r="HK61" s="116"/>
      <c r="HL61" s="16">
        <f t="shared" si="43"/>
        <v>0</v>
      </c>
      <c r="HM61" s="90"/>
      <c r="HN61" s="90"/>
      <c r="HO61" s="90"/>
      <c r="HP61" s="116"/>
      <c r="HQ61" s="16">
        <f t="shared" si="44"/>
        <v>0</v>
      </c>
      <c r="HR61" s="90"/>
      <c r="HS61" s="90"/>
      <c r="HT61" s="90"/>
      <c r="HU61" s="116"/>
      <c r="HV61" s="16">
        <f t="shared" si="45"/>
        <v>0</v>
      </c>
      <c r="HW61" s="90"/>
      <c r="HX61" s="90"/>
      <c r="HY61" s="90"/>
      <c r="HZ61" s="116"/>
      <c r="IA61" s="16">
        <f t="shared" si="46"/>
        <v>0</v>
      </c>
      <c r="IB61" s="90"/>
      <c r="IC61" s="90"/>
      <c r="ID61" s="90"/>
      <c r="IE61" s="116"/>
      <c r="IF61" s="16">
        <f t="shared" si="47"/>
        <v>0</v>
      </c>
      <c r="IG61" s="90"/>
      <c r="IH61" s="90"/>
      <c r="II61" s="90"/>
      <c r="IJ61" s="116"/>
      <c r="IK61" s="16">
        <f t="shared" si="48"/>
        <v>0</v>
      </c>
      <c r="IL61" s="90"/>
      <c r="IM61" s="90"/>
      <c r="IN61" s="90"/>
      <c r="IO61" s="116"/>
      <c r="IP61" s="16">
        <f t="shared" si="49"/>
        <v>0</v>
      </c>
    </row>
    <row r="62" spans="1:250" x14ac:dyDescent="0.25">
      <c r="A62" s="90"/>
      <c r="B62" s="90"/>
      <c r="C62" s="90"/>
      <c r="D62" s="116"/>
      <c r="E62" s="16">
        <f t="shared" si="1"/>
        <v>0</v>
      </c>
      <c r="F62" s="90"/>
      <c r="G62" s="90"/>
      <c r="H62" s="90"/>
      <c r="I62" s="116"/>
      <c r="J62" s="16">
        <f t="shared" si="2"/>
        <v>0</v>
      </c>
      <c r="K62" s="90"/>
      <c r="L62" s="90"/>
      <c r="M62" s="90"/>
      <c r="N62" s="116"/>
      <c r="O62" s="16">
        <f t="shared" si="3"/>
        <v>0</v>
      </c>
      <c r="P62" s="90"/>
      <c r="Q62" s="90"/>
      <c r="R62" s="90"/>
      <c r="S62" s="116"/>
      <c r="T62" s="16">
        <f t="shared" si="4"/>
        <v>0</v>
      </c>
      <c r="U62" s="90"/>
      <c r="V62" s="90"/>
      <c r="W62" s="90"/>
      <c r="X62" s="116"/>
      <c r="Y62" s="16">
        <f t="shared" si="5"/>
        <v>0</v>
      </c>
      <c r="Z62" s="90"/>
      <c r="AA62" s="90"/>
      <c r="AB62" s="90"/>
      <c r="AC62" s="116"/>
      <c r="AD62" s="16">
        <f t="shared" si="6"/>
        <v>0</v>
      </c>
      <c r="AE62" s="90"/>
      <c r="AF62" s="90"/>
      <c r="AG62" s="90"/>
      <c r="AH62" s="116"/>
      <c r="AI62" s="16">
        <f t="shared" si="7"/>
        <v>0</v>
      </c>
      <c r="AJ62" s="90"/>
      <c r="AK62" s="90"/>
      <c r="AL62" s="90"/>
      <c r="AM62" s="116"/>
      <c r="AN62" s="16">
        <f t="shared" si="8"/>
        <v>0</v>
      </c>
      <c r="AO62" s="90"/>
      <c r="AP62" s="90"/>
      <c r="AQ62" s="90"/>
      <c r="AR62" s="116"/>
      <c r="AS62" s="16">
        <f t="shared" si="9"/>
        <v>0</v>
      </c>
      <c r="AT62" s="90"/>
      <c r="AU62" s="90"/>
      <c r="AV62" s="90"/>
      <c r="AW62" s="116"/>
      <c r="AX62" s="16">
        <f t="shared" si="10"/>
        <v>0</v>
      </c>
      <c r="AY62" s="90"/>
      <c r="AZ62" s="90"/>
      <c r="BA62" s="90"/>
      <c r="BB62" s="116"/>
      <c r="BC62" s="16">
        <f t="shared" si="11"/>
        <v>0</v>
      </c>
      <c r="BD62" s="90"/>
      <c r="BE62" s="90"/>
      <c r="BF62" s="90"/>
      <c r="BG62" s="116"/>
      <c r="BH62" s="16">
        <f t="shared" si="12"/>
        <v>0</v>
      </c>
      <c r="BI62" s="90"/>
      <c r="BJ62" s="90"/>
      <c r="BK62" s="90"/>
      <c r="BL62" s="116"/>
      <c r="BM62" s="16">
        <f t="shared" si="13"/>
        <v>0</v>
      </c>
      <c r="BN62" s="90"/>
      <c r="BO62" s="90"/>
      <c r="BP62" s="90"/>
      <c r="BQ62" s="116"/>
      <c r="BR62" s="16">
        <f t="shared" si="14"/>
        <v>0</v>
      </c>
      <c r="BS62" s="90"/>
      <c r="BT62" s="90"/>
      <c r="BU62" s="90"/>
      <c r="BV62" s="116"/>
      <c r="BW62" s="16">
        <f t="shared" si="15"/>
        <v>0</v>
      </c>
      <c r="BX62" s="90"/>
      <c r="BY62" s="90"/>
      <c r="BZ62" s="90"/>
      <c r="CA62" s="116"/>
      <c r="CB62" s="16">
        <f t="shared" si="16"/>
        <v>0</v>
      </c>
      <c r="CC62" s="90"/>
      <c r="CD62" s="90"/>
      <c r="CE62" s="90"/>
      <c r="CF62" s="116"/>
      <c r="CG62" s="16">
        <f t="shared" si="17"/>
        <v>0</v>
      </c>
      <c r="CH62" s="90"/>
      <c r="CI62" s="90"/>
      <c r="CJ62" s="90"/>
      <c r="CK62" s="116"/>
      <c r="CL62" s="16">
        <f t="shared" si="18"/>
        <v>0</v>
      </c>
      <c r="CM62" s="90"/>
      <c r="CN62" s="90"/>
      <c r="CO62" s="90"/>
      <c r="CP62" s="116"/>
      <c r="CQ62" s="16">
        <f t="shared" si="19"/>
        <v>0</v>
      </c>
      <c r="CR62" s="90"/>
      <c r="CS62" s="90"/>
      <c r="CT62" s="90"/>
      <c r="CU62" s="116"/>
      <c r="CV62" s="16">
        <f t="shared" si="20"/>
        <v>0</v>
      </c>
      <c r="CW62" s="90"/>
      <c r="CX62" s="90"/>
      <c r="CY62" s="90"/>
      <c r="CZ62" s="116"/>
      <c r="DA62" s="16">
        <f t="shared" si="21"/>
        <v>0</v>
      </c>
      <c r="DB62" s="90"/>
      <c r="DC62" s="90"/>
      <c r="DD62" s="90"/>
      <c r="DE62" s="116"/>
      <c r="DF62" s="16">
        <f t="shared" si="22"/>
        <v>0</v>
      </c>
      <c r="DG62" s="90"/>
      <c r="DH62" s="90"/>
      <c r="DI62" s="90"/>
      <c r="DJ62" s="116"/>
      <c r="DK62" s="16">
        <f t="shared" si="23"/>
        <v>0</v>
      </c>
      <c r="DL62" s="90"/>
      <c r="DM62" s="90"/>
      <c r="DN62" s="90"/>
      <c r="DO62" s="116"/>
      <c r="DP62" s="16">
        <f t="shared" si="24"/>
        <v>0</v>
      </c>
      <c r="DQ62" s="90"/>
      <c r="DR62" s="90"/>
      <c r="DS62" s="90"/>
      <c r="DT62" s="116"/>
      <c r="DU62" s="16">
        <f t="shared" si="25"/>
        <v>0</v>
      </c>
      <c r="DV62" s="90"/>
      <c r="DW62" s="90"/>
      <c r="DX62" s="90"/>
      <c r="DY62" s="116"/>
      <c r="DZ62" s="16">
        <f t="shared" si="26"/>
        <v>0</v>
      </c>
      <c r="EA62" s="90"/>
      <c r="EB62" s="90"/>
      <c r="EC62" s="90"/>
      <c r="ED62" s="116"/>
      <c r="EE62" s="16">
        <f t="shared" si="27"/>
        <v>0</v>
      </c>
      <c r="EF62" s="90"/>
      <c r="EG62" s="90"/>
      <c r="EH62" s="90"/>
      <c r="EI62" s="116"/>
      <c r="EJ62" s="16">
        <f t="shared" si="28"/>
        <v>0</v>
      </c>
      <c r="EK62" s="90"/>
      <c r="EL62" s="90"/>
      <c r="EM62" s="90"/>
      <c r="EN62" s="116"/>
      <c r="EO62" s="16">
        <f t="shared" si="29"/>
        <v>0</v>
      </c>
      <c r="EP62" s="90"/>
      <c r="EQ62" s="90"/>
      <c r="ER62" s="90"/>
      <c r="ES62" s="116"/>
      <c r="ET62" s="16">
        <f t="shared" si="30"/>
        <v>0</v>
      </c>
      <c r="EU62" s="90"/>
      <c r="EV62" s="90"/>
      <c r="EW62" s="90"/>
      <c r="EX62" s="116"/>
      <c r="EY62" s="16">
        <f t="shared" si="31"/>
        <v>0</v>
      </c>
      <c r="EZ62" s="90"/>
      <c r="FA62" s="90"/>
      <c r="FB62" s="90"/>
      <c r="FC62" s="116"/>
      <c r="FD62" s="16">
        <f t="shared" si="32"/>
        <v>0</v>
      </c>
      <c r="FE62" s="90"/>
      <c r="FF62" s="90"/>
      <c r="FG62" s="90"/>
      <c r="FH62" s="116"/>
      <c r="FI62" s="16">
        <f t="shared" si="50"/>
        <v>0</v>
      </c>
      <c r="FJ62" s="90"/>
      <c r="FK62" s="90"/>
      <c r="FL62" s="90"/>
      <c r="FM62" s="116"/>
      <c r="FN62" s="16">
        <f t="shared" si="33"/>
        <v>0</v>
      </c>
      <c r="FO62" s="90"/>
      <c r="FP62" s="90"/>
      <c r="FQ62" s="90"/>
      <c r="FR62" s="116"/>
      <c r="FS62" s="16">
        <f t="shared" si="34"/>
        <v>0</v>
      </c>
      <c r="FT62" s="90"/>
      <c r="FU62" s="90"/>
      <c r="FV62" s="90"/>
      <c r="FW62" s="116"/>
      <c r="FX62" s="16">
        <f t="shared" si="35"/>
        <v>0</v>
      </c>
      <c r="FY62" s="90"/>
      <c r="FZ62" s="90"/>
      <c r="GA62" s="90"/>
      <c r="GB62" s="116"/>
      <c r="GC62" s="16">
        <f t="shared" si="36"/>
        <v>0</v>
      </c>
      <c r="GD62" s="90"/>
      <c r="GE62" s="90"/>
      <c r="GF62" s="90"/>
      <c r="GG62" s="116"/>
      <c r="GH62" s="16">
        <f t="shared" si="37"/>
        <v>0</v>
      </c>
      <c r="GI62" s="90"/>
      <c r="GJ62" s="90"/>
      <c r="GK62" s="90"/>
      <c r="GL62" s="116"/>
      <c r="GM62" s="16">
        <f t="shared" si="38"/>
        <v>0</v>
      </c>
      <c r="GN62" s="90"/>
      <c r="GO62" s="90"/>
      <c r="GP62" s="90"/>
      <c r="GQ62" s="116"/>
      <c r="GR62" s="16">
        <f t="shared" si="39"/>
        <v>0</v>
      </c>
      <c r="GS62" s="90"/>
      <c r="GT62" s="90"/>
      <c r="GU62" s="90"/>
      <c r="GV62" s="116"/>
      <c r="GW62" s="16">
        <f t="shared" si="40"/>
        <v>0</v>
      </c>
      <c r="GX62" s="90"/>
      <c r="GY62" s="90"/>
      <c r="GZ62" s="90"/>
      <c r="HA62" s="116"/>
      <c r="HB62" s="16">
        <f t="shared" si="41"/>
        <v>0</v>
      </c>
      <c r="HC62" s="90"/>
      <c r="HD62" s="90"/>
      <c r="HE62" s="90"/>
      <c r="HF62" s="116"/>
      <c r="HG62" s="16">
        <f t="shared" si="42"/>
        <v>0</v>
      </c>
      <c r="HH62" s="90"/>
      <c r="HI62" s="90"/>
      <c r="HJ62" s="90"/>
      <c r="HK62" s="116"/>
      <c r="HL62" s="16">
        <f t="shared" si="43"/>
        <v>0</v>
      </c>
      <c r="HM62" s="90"/>
      <c r="HN62" s="90"/>
      <c r="HO62" s="90"/>
      <c r="HP62" s="116"/>
      <c r="HQ62" s="16">
        <f t="shared" si="44"/>
        <v>0</v>
      </c>
      <c r="HR62" s="90"/>
      <c r="HS62" s="90"/>
      <c r="HT62" s="90"/>
      <c r="HU62" s="116"/>
      <c r="HV62" s="16">
        <f t="shared" si="45"/>
        <v>0</v>
      </c>
      <c r="HW62" s="90"/>
      <c r="HX62" s="90"/>
      <c r="HY62" s="90"/>
      <c r="HZ62" s="116"/>
      <c r="IA62" s="16">
        <f t="shared" si="46"/>
        <v>0</v>
      </c>
      <c r="IB62" s="90"/>
      <c r="IC62" s="90"/>
      <c r="ID62" s="90"/>
      <c r="IE62" s="116"/>
      <c r="IF62" s="16">
        <f t="shared" si="47"/>
        <v>0</v>
      </c>
      <c r="IG62" s="90"/>
      <c r="IH62" s="90"/>
      <c r="II62" s="90"/>
      <c r="IJ62" s="116"/>
      <c r="IK62" s="16">
        <f t="shared" si="48"/>
        <v>0</v>
      </c>
      <c r="IL62" s="90"/>
      <c r="IM62" s="90"/>
      <c r="IN62" s="90"/>
      <c r="IO62" s="116"/>
      <c r="IP62" s="16">
        <f t="shared" si="49"/>
        <v>0</v>
      </c>
    </row>
    <row r="63" spans="1:250" x14ac:dyDescent="0.25">
      <c r="A63" s="90"/>
      <c r="B63" s="90"/>
      <c r="C63" s="90"/>
      <c r="D63" s="116"/>
      <c r="E63" s="16">
        <f t="shared" si="1"/>
        <v>0</v>
      </c>
      <c r="F63" s="90"/>
      <c r="G63" s="90"/>
      <c r="H63" s="90"/>
      <c r="I63" s="116"/>
      <c r="J63" s="16">
        <f t="shared" si="2"/>
        <v>0</v>
      </c>
      <c r="K63" s="90"/>
      <c r="L63" s="90"/>
      <c r="M63" s="90"/>
      <c r="N63" s="116"/>
      <c r="O63" s="16">
        <f t="shared" si="3"/>
        <v>0</v>
      </c>
      <c r="P63" s="90"/>
      <c r="Q63" s="90"/>
      <c r="R63" s="90"/>
      <c r="S63" s="116"/>
      <c r="T63" s="16">
        <f t="shared" si="4"/>
        <v>0</v>
      </c>
      <c r="U63" s="90"/>
      <c r="V63" s="90"/>
      <c r="W63" s="90"/>
      <c r="X63" s="116"/>
      <c r="Y63" s="16">
        <f t="shared" si="5"/>
        <v>0</v>
      </c>
      <c r="Z63" s="90"/>
      <c r="AA63" s="90"/>
      <c r="AB63" s="90"/>
      <c r="AC63" s="116"/>
      <c r="AD63" s="16">
        <f t="shared" si="6"/>
        <v>0</v>
      </c>
      <c r="AE63" s="90"/>
      <c r="AF63" s="90"/>
      <c r="AG63" s="90"/>
      <c r="AH63" s="116"/>
      <c r="AI63" s="16">
        <f t="shared" si="7"/>
        <v>0</v>
      </c>
      <c r="AJ63" s="90"/>
      <c r="AK63" s="90"/>
      <c r="AL63" s="90"/>
      <c r="AM63" s="116"/>
      <c r="AN63" s="16">
        <f t="shared" si="8"/>
        <v>0</v>
      </c>
      <c r="AO63" s="90"/>
      <c r="AP63" s="90"/>
      <c r="AQ63" s="90"/>
      <c r="AR63" s="116"/>
      <c r="AS63" s="16">
        <f t="shared" si="9"/>
        <v>0</v>
      </c>
      <c r="AT63" s="90"/>
      <c r="AU63" s="90"/>
      <c r="AV63" s="90"/>
      <c r="AW63" s="116"/>
      <c r="AX63" s="16">
        <f t="shared" si="10"/>
        <v>0</v>
      </c>
      <c r="AY63" s="90"/>
      <c r="AZ63" s="90"/>
      <c r="BA63" s="90"/>
      <c r="BB63" s="116"/>
      <c r="BC63" s="16">
        <f t="shared" si="11"/>
        <v>0</v>
      </c>
      <c r="BD63" s="90"/>
      <c r="BE63" s="90"/>
      <c r="BF63" s="90"/>
      <c r="BG63" s="116"/>
      <c r="BH63" s="16">
        <f t="shared" si="12"/>
        <v>0</v>
      </c>
      <c r="BI63" s="90"/>
      <c r="BJ63" s="90"/>
      <c r="BK63" s="90"/>
      <c r="BL63" s="116"/>
      <c r="BM63" s="16">
        <f t="shared" si="13"/>
        <v>0</v>
      </c>
      <c r="BN63" s="90"/>
      <c r="BO63" s="90"/>
      <c r="BP63" s="90"/>
      <c r="BQ63" s="116"/>
      <c r="BR63" s="16">
        <f t="shared" si="14"/>
        <v>0</v>
      </c>
      <c r="BS63" s="90"/>
      <c r="BT63" s="90"/>
      <c r="BU63" s="90"/>
      <c r="BV63" s="116"/>
      <c r="BW63" s="16">
        <f t="shared" si="15"/>
        <v>0</v>
      </c>
      <c r="BX63" s="90"/>
      <c r="BY63" s="90"/>
      <c r="BZ63" s="90"/>
      <c r="CA63" s="116"/>
      <c r="CB63" s="16">
        <f t="shared" si="16"/>
        <v>0</v>
      </c>
      <c r="CC63" s="90"/>
      <c r="CD63" s="90"/>
      <c r="CE63" s="90"/>
      <c r="CF63" s="116"/>
      <c r="CG63" s="16">
        <f t="shared" si="17"/>
        <v>0</v>
      </c>
      <c r="CH63" s="90"/>
      <c r="CI63" s="90"/>
      <c r="CJ63" s="90"/>
      <c r="CK63" s="116"/>
      <c r="CL63" s="16">
        <f t="shared" si="18"/>
        <v>0</v>
      </c>
      <c r="CM63" s="90"/>
      <c r="CN63" s="90"/>
      <c r="CO63" s="90"/>
      <c r="CP63" s="116"/>
      <c r="CQ63" s="16">
        <f t="shared" si="19"/>
        <v>0</v>
      </c>
      <c r="CR63" s="90"/>
      <c r="CS63" s="90"/>
      <c r="CT63" s="90"/>
      <c r="CU63" s="116"/>
      <c r="CV63" s="16">
        <f t="shared" si="20"/>
        <v>0</v>
      </c>
      <c r="CW63" s="90"/>
      <c r="CX63" s="90"/>
      <c r="CY63" s="90"/>
      <c r="CZ63" s="116"/>
      <c r="DA63" s="16">
        <f t="shared" si="21"/>
        <v>0</v>
      </c>
      <c r="DB63" s="90"/>
      <c r="DC63" s="90"/>
      <c r="DD63" s="90"/>
      <c r="DE63" s="116"/>
      <c r="DF63" s="16">
        <f t="shared" si="22"/>
        <v>0</v>
      </c>
      <c r="DG63" s="90"/>
      <c r="DH63" s="90"/>
      <c r="DI63" s="90"/>
      <c r="DJ63" s="116"/>
      <c r="DK63" s="16">
        <f t="shared" si="23"/>
        <v>0</v>
      </c>
      <c r="DL63" s="90"/>
      <c r="DM63" s="90"/>
      <c r="DN63" s="90"/>
      <c r="DO63" s="116"/>
      <c r="DP63" s="16">
        <f t="shared" si="24"/>
        <v>0</v>
      </c>
      <c r="DQ63" s="90"/>
      <c r="DR63" s="90"/>
      <c r="DS63" s="90"/>
      <c r="DT63" s="116"/>
      <c r="DU63" s="16">
        <f t="shared" si="25"/>
        <v>0</v>
      </c>
      <c r="DV63" s="90"/>
      <c r="DW63" s="90"/>
      <c r="DX63" s="90"/>
      <c r="DY63" s="116"/>
      <c r="DZ63" s="16">
        <f t="shared" si="26"/>
        <v>0</v>
      </c>
      <c r="EA63" s="90"/>
      <c r="EB63" s="90"/>
      <c r="EC63" s="90"/>
      <c r="ED63" s="116"/>
      <c r="EE63" s="16">
        <f t="shared" si="27"/>
        <v>0</v>
      </c>
      <c r="EF63" s="90"/>
      <c r="EG63" s="90"/>
      <c r="EH63" s="90"/>
      <c r="EI63" s="116"/>
      <c r="EJ63" s="16">
        <f t="shared" si="28"/>
        <v>0</v>
      </c>
      <c r="EK63" s="90"/>
      <c r="EL63" s="90"/>
      <c r="EM63" s="90"/>
      <c r="EN63" s="116"/>
      <c r="EO63" s="16">
        <f t="shared" si="29"/>
        <v>0</v>
      </c>
      <c r="EP63" s="90"/>
      <c r="EQ63" s="90"/>
      <c r="ER63" s="90"/>
      <c r="ES63" s="116"/>
      <c r="ET63" s="16">
        <f t="shared" si="30"/>
        <v>0</v>
      </c>
      <c r="EU63" s="90"/>
      <c r="EV63" s="90"/>
      <c r="EW63" s="90"/>
      <c r="EX63" s="116"/>
      <c r="EY63" s="16">
        <f t="shared" si="31"/>
        <v>0</v>
      </c>
      <c r="EZ63" s="90"/>
      <c r="FA63" s="90"/>
      <c r="FB63" s="90"/>
      <c r="FC63" s="116"/>
      <c r="FD63" s="16">
        <f t="shared" si="32"/>
        <v>0</v>
      </c>
      <c r="FE63" s="90"/>
      <c r="FF63" s="90"/>
      <c r="FG63" s="90"/>
      <c r="FH63" s="116"/>
      <c r="FI63" s="16">
        <f t="shared" si="50"/>
        <v>0</v>
      </c>
      <c r="FJ63" s="90"/>
      <c r="FK63" s="90"/>
      <c r="FL63" s="90"/>
      <c r="FM63" s="116"/>
      <c r="FN63" s="16">
        <f t="shared" si="33"/>
        <v>0</v>
      </c>
      <c r="FO63" s="90"/>
      <c r="FP63" s="90"/>
      <c r="FQ63" s="90"/>
      <c r="FR63" s="116"/>
      <c r="FS63" s="16">
        <f t="shared" si="34"/>
        <v>0</v>
      </c>
      <c r="FT63" s="90"/>
      <c r="FU63" s="90"/>
      <c r="FV63" s="90"/>
      <c r="FW63" s="116"/>
      <c r="FX63" s="16">
        <f t="shared" si="35"/>
        <v>0</v>
      </c>
      <c r="FY63" s="90"/>
      <c r="FZ63" s="90"/>
      <c r="GA63" s="90"/>
      <c r="GB63" s="116"/>
      <c r="GC63" s="16">
        <f t="shared" si="36"/>
        <v>0</v>
      </c>
      <c r="GD63" s="90"/>
      <c r="GE63" s="90"/>
      <c r="GF63" s="90"/>
      <c r="GG63" s="116"/>
      <c r="GH63" s="16">
        <f t="shared" si="37"/>
        <v>0</v>
      </c>
      <c r="GI63" s="90"/>
      <c r="GJ63" s="90"/>
      <c r="GK63" s="90"/>
      <c r="GL63" s="116"/>
      <c r="GM63" s="16">
        <f t="shared" si="38"/>
        <v>0</v>
      </c>
      <c r="GN63" s="90"/>
      <c r="GO63" s="90"/>
      <c r="GP63" s="90"/>
      <c r="GQ63" s="116"/>
      <c r="GR63" s="16">
        <f t="shared" si="39"/>
        <v>0</v>
      </c>
      <c r="GS63" s="90"/>
      <c r="GT63" s="90"/>
      <c r="GU63" s="90"/>
      <c r="GV63" s="116"/>
      <c r="GW63" s="16">
        <f t="shared" si="40"/>
        <v>0</v>
      </c>
      <c r="GX63" s="90"/>
      <c r="GY63" s="90"/>
      <c r="GZ63" s="90"/>
      <c r="HA63" s="116"/>
      <c r="HB63" s="16">
        <f t="shared" si="41"/>
        <v>0</v>
      </c>
      <c r="HC63" s="90"/>
      <c r="HD63" s="90"/>
      <c r="HE63" s="90"/>
      <c r="HF63" s="116"/>
      <c r="HG63" s="16">
        <f t="shared" si="42"/>
        <v>0</v>
      </c>
      <c r="HH63" s="90"/>
      <c r="HI63" s="90"/>
      <c r="HJ63" s="90"/>
      <c r="HK63" s="116"/>
      <c r="HL63" s="16">
        <f t="shared" si="43"/>
        <v>0</v>
      </c>
      <c r="HM63" s="90"/>
      <c r="HN63" s="90"/>
      <c r="HO63" s="90"/>
      <c r="HP63" s="116"/>
      <c r="HQ63" s="16">
        <f t="shared" si="44"/>
        <v>0</v>
      </c>
      <c r="HR63" s="90"/>
      <c r="HS63" s="90"/>
      <c r="HT63" s="90"/>
      <c r="HU63" s="116"/>
      <c r="HV63" s="16">
        <f t="shared" si="45"/>
        <v>0</v>
      </c>
      <c r="HW63" s="90"/>
      <c r="HX63" s="90"/>
      <c r="HY63" s="90"/>
      <c r="HZ63" s="116"/>
      <c r="IA63" s="16">
        <f t="shared" si="46"/>
        <v>0</v>
      </c>
      <c r="IB63" s="90"/>
      <c r="IC63" s="90"/>
      <c r="ID63" s="90"/>
      <c r="IE63" s="116"/>
      <c r="IF63" s="16">
        <f t="shared" si="47"/>
        <v>0</v>
      </c>
      <c r="IG63" s="90"/>
      <c r="IH63" s="90"/>
      <c r="II63" s="90"/>
      <c r="IJ63" s="116"/>
      <c r="IK63" s="16">
        <f t="shared" si="48"/>
        <v>0</v>
      </c>
      <c r="IL63" s="90"/>
      <c r="IM63" s="90"/>
      <c r="IN63" s="90"/>
      <c r="IO63" s="116"/>
      <c r="IP63" s="16">
        <f t="shared" si="49"/>
        <v>0</v>
      </c>
    </row>
    <row r="64" spans="1:250" x14ac:dyDescent="0.25">
      <c r="A64" s="90"/>
      <c r="B64" s="90"/>
      <c r="C64" s="90"/>
      <c r="D64" s="116"/>
      <c r="E64" s="16">
        <f t="shared" si="1"/>
        <v>0</v>
      </c>
      <c r="F64" s="90"/>
      <c r="G64" s="90"/>
      <c r="H64" s="90"/>
      <c r="I64" s="116"/>
      <c r="J64" s="16">
        <f t="shared" si="2"/>
        <v>0</v>
      </c>
      <c r="K64" s="90"/>
      <c r="L64" s="90"/>
      <c r="M64" s="90"/>
      <c r="N64" s="116"/>
      <c r="O64" s="16">
        <f t="shared" si="3"/>
        <v>0</v>
      </c>
      <c r="P64" s="90"/>
      <c r="Q64" s="90"/>
      <c r="R64" s="90"/>
      <c r="S64" s="116"/>
      <c r="T64" s="16">
        <f t="shared" si="4"/>
        <v>0</v>
      </c>
      <c r="U64" s="90"/>
      <c r="V64" s="90"/>
      <c r="W64" s="90"/>
      <c r="X64" s="116"/>
      <c r="Y64" s="16">
        <f t="shared" si="5"/>
        <v>0</v>
      </c>
      <c r="Z64" s="90"/>
      <c r="AA64" s="90"/>
      <c r="AB64" s="90"/>
      <c r="AC64" s="116"/>
      <c r="AD64" s="16">
        <f t="shared" si="6"/>
        <v>0</v>
      </c>
      <c r="AE64" s="90"/>
      <c r="AF64" s="90"/>
      <c r="AG64" s="90"/>
      <c r="AH64" s="116"/>
      <c r="AI64" s="16">
        <f t="shared" si="7"/>
        <v>0</v>
      </c>
      <c r="AJ64" s="90"/>
      <c r="AK64" s="90"/>
      <c r="AL64" s="90"/>
      <c r="AM64" s="116"/>
      <c r="AN64" s="16">
        <f t="shared" si="8"/>
        <v>0</v>
      </c>
      <c r="AO64" s="90"/>
      <c r="AP64" s="90"/>
      <c r="AQ64" s="90"/>
      <c r="AR64" s="116"/>
      <c r="AS64" s="16">
        <f t="shared" si="9"/>
        <v>0</v>
      </c>
      <c r="AT64" s="90"/>
      <c r="AU64" s="90"/>
      <c r="AV64" s="90"/>
      <c r="AW64" s="116"/>
      <c r="AX64" s="16">
        <f t="shared" si="10"/>
        <v>0</v>
      </c>
      <c r="AY64" s="90"/>
      <c r="AZ64" s="90"/>
      <c r="BA64" s="90"/>
      <c r="BB64" s="116"/>
      <c r="BC64" s="16">
        <f t="shared" si="11"/>
        <v>0</v>
      </c>
      <c r="BD64" s="90"/>
      <c r="BE64" s="90"/>
      <c r="BF64" s="90"/>
      <c r="BG64" s="116"/>
      <c r="BH64" s="16">
        <f t="shared" si="12"/>
        <v>0</v>
      </c>
      <c r="BI64" s="90"/>
      <c r="BJ64" s="90"/>
      <c r="BK64" s="90"/>
      <c r="BL64" s="116"/>
      <c r="BM64" s="16">
        <f t="shared" si="13"/>
        <v>0</v>
      </c>
      <c r="BN64" s="90"/>
      <c r="BO64" s="90"/>
      <c r="BP64" s="90"/>
      <c r="BQ64" s="116"/>
      <c r="BR64" s="16">
        <f t="shared" si="14"/>
        <v>0</v>
      </c>
      <c r="BS64" s="90"/>
      <c r="BT64" s="90"/>
      <c r="BU64" s="90"/>
      <c r="BV64" s="116"/>
      <c r="BW64" s="16">
        <f t="shared" si="15"/>
        <v>0</v>
      </c>
      <c r="BX64" s="90"/>
      <c r="BY64" s="90"/>
      <c r="BZ64" s="90"/>
      <c r="CA64" s="116"/>
      <c r="CB64" s="16">
        <f t="shared" si="16"/>
        <v>0</v>
      </c>
      <c r="CC64" s="90"/>
      <c r="CD64" s="90"/>
      <c r="CE64" s="90"/>
      <c r="CF64" s="116"/>
      <c r="CG64" s="16">
        <f t="shared" si="17"/>
        <v>0</v>
      </c>
      <c r="CH64" s="90"/>
      <c r="CI64" s="90"/>
      <c r="CJ64" s="90"/>
      <c r="CK64" s="116"/>
      <c r="CL64" s="16">
        <f t="shared" si="18"/>
        <v>0</v>
      </c>
      <c r="CM64" s="90"/>
      <c r="CN64" s="90"/>
      <c r="CO64" s="90"/>
      <c r="CP64" s="116"/>
      <c r="CQ64" s="16">
        <f t="shared" si="19"/>
        <v>0</v>
      </c>
      <c r="CR64" s="90"/>
      <c r="CS64" s="90"/>
      <c r="CT64" s="90"/>
      <c r="CU64" s="116"/>
      <c r="CV64" s="16">
        <f t="shared" si="20"/>
        <v>0</v>
      </c>
      <c r="CW64" s="90"/>
      <c r="CX64" s="90"/>
      <c r="CY64" s="90"/>
      <c r="CZ64" s="116"/>
      <c r="DA64" s="16">
        <f t="shared" si="21"/>
        <v>0</v>
      </c>
      <c r="DB64" s="90"/>
      <c r="DC64" s="90"/>
      <c r="DD64" s="90"/>
      <c r="DE64" s="116"/>
      <c r="DF64" s="16">
        <f t="shared" si="22"/>
        <v>0</v>
      </c>
      <c r="DG64" s="90"/>
      <c r="DH64" s="90"/>
      <c r="DI64" s="90"/>
      <c r="DJ64" s="116"/>
      <c r="DK64" s="16">
        <f t="shared" si="23"/>
        <v>0</v>
      </c>
      <c r="DL64" s="90"/>
      <c r="DM64" s="90"/>
      <c r="DN64" s="90"/>
      <c r="DO64" s="116"/>
      <c r="DP64" s="16">
        <f t="shared" si="24"/>
        <v>0</v>
      </c>
      <c r="DQ64" s="90"/>
      <c r="DR64" s="90"/>
      <c r="DS64" s="90"/>
      <c r="DT64" s="116"/>
      <c r="DU64" s="16">
        <f t="shared" si="25"/>
        <v>0</v>
      </c>
      <c r="DV64" s="90"/>
      <c r="DW64" s="90"/>
      <c r="DX64" s="90"/>
      <c r="DY64" s="116"/>
      <c r="DZ64" s="16">
        <f t="shared" si="26"/>
        <v>0</v>
      </c>
      <c r="EA64" s="90"/>
      <c r="EB64" s="90"/>
      <c r="EC64" s="90"/>
      <c r="ED64" s="116"/>
      <c r="EE64" s="16">
        <f t="shared" si="27"/>
        <v>0</v>
      </c>
      <c r="EF64" s="90"/>
      <c r="EG64" s="90"/>
      <c r="EH64" s="90"/>
      <c r="EI64" s="116"/>
      <c r="EJ64" s="16">
        <f t="shared" si="28"/>
        <v>0</v>
      </c>
      <c r="EK64" s="90"/>
      <c r="EL64" s="90"/>
      <c r="EM64" s="90"/>
      <c r="EN64" s="116"/>
      <c r="EO64" s="16">
        <f t="shared" si="29"/>
        <v>0</v>
      </c>
      <c r="EP64" s="90"/>
      <c r="EQ64" s="90"/>
      <c r="ER64" s="90"/>
      <c r="ES64" s="116"/>
      <c r="ET64" s="16">
        <f t="shared" si="30"/>
        <v>0</v>
      </c>
      <c r="EU64" s="90"/>
      <c r="EV64" s="90"/>
      <c r="EW64" s="90"/>
      <c r="EX64" s="116"/>
      <c r="EY64" s="16">
        <f t="shared" si="31"/>
        <v>0</v>
      </c>
      <c r="EZ64" s="90"/>
      <c r="FA64" s="90"/>
      <c r="FB64" s="90"/>
      <c r="FC64" s="116"/>
      <c r="FD64" s="16">
        <f t="shared" si="32"/>
        <v>0</v>
      </c>
      <c r="FE64" s="90"/>
      <c r="FF64" s="90"/>
      <c r="FG64" s="90"/>
      <c r="FH64" s="116"/>
      <c r="FI64" s="16">
        <f t="shared" si="50"/>
        <v>0</v>
      </c>
      <c r="FJ64" s="90"/>
      <c r="FK64" s="90"/>
      <c r="FL64" s="90"/>
      <c r="FM64" s="116"/>
      <c r="FN64" s="16">
        <f t="shared" si="33"/>
        <v>0</v>
      </c>
      <c r="FO64" s="90"/>
      <c r="FP64" s="90"/>
      <c r="FQ64" s="90"/>
      <c r="FR64" s="116"/>
      <c r="FS64" s="16">
        <f t="shared" si="34"/>
        <v>0</v>
      </c>
      <c r="FT64" s="90"/>
      <c r="FU64" s="90"/>
      <c r="FV64" s="90"/>
      <c r="FW64" s="116"/>
      <c r="FX64" s="16">
        <f t="shared" si="35"/>
        <v>0</v>
      </c>
      <c r="FY64" s="90"/>
      <c r="FZ64" s="90"/>
      <c r="GA64" s="90"/>
      <c r="GB64" s="116"/>
      <c r="GC64" s="16">
        <f t="shared" si="36"/>
        <v>0</v>
      </c>
      <c r="GD64" s="90"/>
      <c r="GE64" s="90"/>
      <c r="GF64" s="90"/>
      <c r="GG64" s="116"/>
      <c r="GH64" s="16">
        <f t="shared" si="37"/>
        <v>0</v>
      </c>
      <c r="GI64" s="90"/>
      <c r="GJ64" s="90"/>
      <c r="GK64" s="90"/>
      <c r="GL64" s="116"/>
      <c r="GM64" s="16">
        <f t="shared" si="38"/>
        <v>0</v>
      </c>
      <c r="GN64" s="90"/>
      <c r="GO64" s="90"/>
      <c r="GP64" s="90"/>
      <c r="GQ64" s="116"/>
      <c r="GR64" s="16">
        <f t="shared" si="39"/>
        <v>0</v>
      </c>
      <c r="GS64" s="90"/>
      <c r="GT64" s="90"/>
      <c r="GU64" s="90"/>
      <c r="GV64" s="116"/>
      <c r="GW64" s="16">
        <f t="shared" si="40"/>
        <v>0</v>
      </c>
      <c r="GX64" s="90"/>
      <c r="GY64" s="90"/>
      <c r="GZ64" s="90"/>
      <c r="HA64" s="116"/>
      <c r="HB64" s="16">
        <f t="shared" si="41"/>
        <v>0</v>
      </c>
      <c r="HC64" s="90"/>
      <c r="HD64" s="90"/>
      <c r="HE64" s="90"/>
      <c r="HF64" s="116"/>
      <c r="HG64" s="16">
        <f t="shared" si="42"/>
        <v>0</v>
      </c>
      <c r="HH64" s="90"/>
      <c r="HI64" s="90"/>
      <c r="HJ64" s="90"/>
      <c r="HK64" s="116"/>
      <c r="HL64" s="16">
        <f t="shared" si="43"/>
        <v>0</v>
      </c>
      <c r="HM64" s="90"/>
      <c r="HN64" s="90"/>
      <c r="HO64" s="90"/>
      <c r="HP64" s="116"/>
      <c r="HQ64" s="16">
        <f t="shared" si="44"/>
        <v>0</v>
      </c>
      <c r="HR64" s="90"/>
      <c r="HS64" s="90"/>
      <c r="HT64" s="90"/>
      <c r="HU64" s="116"/>
      <c r="HV64" s="16">
        <f t="shared" si="45"/>
        <v>0</v>
      </c>
      <c r="HW64" s="90"/>
      <c r="HX64" s="90"/>
      <c r="HY64" s="90"/>
      <c r="HZ64" s="116"/>
      <c r="IA64" s="16">
        <f t="shared" si="46"/>
        <v>0</v>
      </c>
      <c r="IB64" s="90"/>
      <c r="IC64" s="90"/>
      <c r="ID64" s="90"/>
      <c r="IE64" s="116"/>
      <c r="IF64" s="16">
        <f t="shared" si="47"/>
        <v>0</v>
      </c>
      <c r="IG64" s="90"/>
      <c r="IH64" s="90"/>
      <c r="II64" s="90"/>
      <c r="IJ64" s="116"/>
      <c r="IK64" s="16">
        <f t="shared" si="48"/>
        <v>0</v>
      </c>
      <c r="IL64" s="90"/>
      <c r="IM64" s="90"/>
      <c r="IN64" s="90"/>
      <c r="IO64" s="116"/>
      <c r="IP64" s="16">
        <f t="shared" si="49"/>
        <v>0</v>
      </c>
    </row>
    <row r="65" spans="1:250" x14ac:dyDescent="0.25">
      <c r="A65" s="90"/>
      <c r="B65" s="90"/>
      <c r="C65" s="90"/>
      <c r="D65" s="116"/>
      <c r="E65" s="16">
        <f t="shared" si="1"/>
        <v>0</v>
      </c>
      <c r="F65" s="90"/>
      <c r="G65" s="90"/>
      <c r="H65" s="90"/>
      <c r="I65" s="116"/>
      <c r="J65" s="16">
        <f t="shared" si="2"/>
        <v>0</v>
      </c>
      <c r="K65" s="90"/>
      <c r="L65" s="90"/>
      <c r="M65" s="90"/>
      <c r="N65" s="116"/>
      <c r="O65" s="16">
        <f t="shared" si="3"/>
        <v>0</v>
      </c>
      <c r="P65" s="90"/>
      <c r="Q65" s="90"/>
      <c r="R65" s="90"/>
      <c r="S65" s="116"/>
      <c r="T65" s="16">
        <f t="shared" si="4"/>
        <v>0</v>
      </c>
      <c r="U65" s="90"/>
      <c r="V65" s="90"/>
      <c r="W65" s="90"/>
      <c r="X65" s="116"/>
      <c r="Y65" s="16">
        <f t="shared" si="5"/>
        <v>0</v>
      </c>
      <c r="Z65" s="90"/>
      <c r="AA65" s="90"/>
      <c r="AB65" s="90"/>
      <c r="AC65" s="116"/>
      <c r="AD65" s="16">
        <f t="shared" si="6"/>
        <v>0</v>
      </c>
      <c r="AE65" s="90"/>
      <c r="AF65" s="90"/>
      <c r="AG65" s="90"/>
      <c r="AH65" s="116"/>
      <c r="AI65" s="16">
        <f t="shared" si="7"/>
        <v>0</v>
      </c>
      <c r="AJ65" s="90"/>
      <c r="AK65" s="90"/>
      <c r="AL65" s="90"/>
      <c r="AM65" s="116"/>
      <c r="AN65" s="16">
        <f t="shared" si="8"/>
        <v>0</v>
      </c>
      <c r="AO65" s="90"/>
      <c r="AP65" s="90"/>
      <c r="AQ65" s="90"/>
      <c r="AR65" s="116"/>
      <c r="AS65" s="16">
        <f t="shared" si="9"/>
        <v>0</v>
      </c>
      <c r="AT65" s="90"/>
      <c r="AU65" s="90"/>
      <c r="AV65" s="90"/>
      <c r="AW65" s="116"/>
      <c r="AX65" s="16">
        <f t="shared" si="10"/>
        <v>0</v>
      </c>
      <c r="AY65" s="90"/>
      <c r="AZ65" s="90"/>
      <c r="BA65" s="90"/>
      <c r="BB65" s="116"/>
      <c r="BC65" s="16">
        <f t="shared" si="11"/>
        <v>0</v>
      </c>
      <c r="BD65" s="90"/>
      <c r="BE65" s="90"/>
      <c r="BF65" s="90"/>
      <c r="BG65" s="116"/>
      <c r="BH65" s="16">
        <f t="shared" si="12"/>
        <v>0</v>
      </c>
      <c r="BI65" s="90"/>
      <c r="BJ65" s="90"/>
      <c r="BK65" s="90"/>
      <c r="BL65" s="116"/>
      <c r="BM65" s="16">
        <f t="shared" si="13"/>
        <v>0</v>
      </c>
      <c r="BN65" s="90"/>
      <c r="BO65" s="90"/>
      <c r="BP65" s="90"/>
      <c r="BQ65" s="116"/>
      <c r="BR65" s="16">
        <f t="shared" si="14"/>
        <v>0</v>
      </c>
      <c r="BS65" s="90"/>
      <c r="BT65" s="90"/>
      <c r="BU65" s="90"/>
      <c r="BV65" s="116"/>
      <c r="BW65" s="16">
        <f t="shared" si="15"/>
        <v>0</v>
      </c>
      <c r="BX65" s="90"/>
      <c r="BY65" s="90"/>
      <c r="BZ65" s="90"/>
      <c r="CA65" s="116"/>
      <c r="CB65" s="16">
        <f t="shared" si="16"/>
        <v>0</v>
      </c>
      <c r="CC65" s="90"/>
      <c r="CD65" s="90"/>
      <c r="CE65" s="90"/>
      <c r="CF65" s="116"/>
      <c r="CG65" s="16">
        <f t="shared" si="17"/>
        <v>0</v>
      </c>
      <c r="CH65" s="90"/>
      <c r="CI65" s="90"/>
      <c r="CJ65" s="90"/>
      <c r="CK65" s="116"/>
      <c r="CL65" s="16">
        <f t="shared" si="18"/>
        <v>0</v>
      </c>
      <c r="CM65" s="90"/>
      <c r="CN65" s="90"/>
      <c r="CO65" s="90"/>
      <c r="CP65" s="116"/>
      <c r="CQ65" s="16">
        <f t="shared" si="19"/>
        <v>0</v>
      </c>
      <c r="CR65" s="90"/>
      <c r="CS65" s="90"/>
      <c r="CT65" s="90"/>
      <c r="CU65" s="116"/>
      <c r="CV65" s="16">
        <f t="shared" si="20"/>
        <v>0</v>
      </c>
      <c r="CW65" s="90"/>
      <c r="CX65" s="90"/>
      <c r="CY65" s="90"/>
      <c r="CZ65" s="116"/>
      <c r="DA65" s="16">
        <f t="shared" si="21"/>
        <v>0</v>
      </c>
      <c r="DB65" s="90"/>
      <c r="DC65" s="90"/>
      <c r="DD65" s="90"/>
      <c r="DE65" s="116"/>
      <c r="DF65" s="16">
        <f t="shared" si="22"/>
        <v>0</v>
      </c>
      <c r="DG65" s="90"/>
      <c r="DH65" s="90"/>
      <c r="DI65" s="90"/>
      <c r="DJ65" s="116"/>
      <c r="DK65" s="16">
        <f t="shared" si="23"/>
        <v>0</v>
      </c>
      <c r="DL65" s="90"/>
      <c r="DM65" s="90"/>
      <c r="DN65" s="90"/>
      <c r="DO65" s="116"/>
      <c r="DP65" s="16">
        <f t="shared" si="24"/>
        <v>0</v>
      </c>
      <c r="DQ65" s="90"/>
      <c r="DR65" s="90"/>
      <c r="DS65" s="90"/>
      <c r="DT65" s="116"/>
      <c r="DU65" s="16">
        <f t="shared" si="25"/>
        <v>0</v>
      </c>
      <c r="DV65" s="90"/>
      <c r="DW65" s="90"/>
      <c r="DX65" s="90"/>
      <c r="DY65" s="116"/>
      <c r="DZ65" s="16">
        <f t="shared" si="26"/>
        <v>0</v>
      </c>
      <c r="EA65" s="90"/>
      <c r="EB65" s="90"/>
      <c r="EC65" s="90"/>
      <c r="ED65" s="116"/>
      <c r="EE65" s="16">
        <f t="shared" si="27"/>
        <v>0</v>
      </c>
      <c r="EF65" s="90"/>
      <c r="EG65" s="90"/>
      <c r="EH65" s="90"/>
      <c r="EI65" s="116"/>
      <c r="EJ65" s="16">
        <f t="shared" si="28"/>
        <v>0</v>
      </c>
      <c r="EK65" s="90"/>
      <c r="EL65" s="90"/>
      <c r="EM65" s="90"/>
      <c r="EN65" s="116"/>
      <c r="EO65" s="16">
        <f t="shared" si="29"/>
        <v>0</v>
      </c>
      <c r="EP65" s="90"/>
      <c r="EQ65" s="90"/>
      <c r="ER65" s="90"/>
      <c r="ES65" s="116"/>
      <c r="ET65" s="16">
        <f t="shared" si="30"/>
        <v>0</v>
      </c>
      <c r="EU65" s="90"/>
      <c r="EV65" s="90"/>
      <c r="EW65" s="90"/>
      <c r="EX65" s="116"/>
      <c r="EY65" s="16">
        <f t="shared" si="31"/>
        <v>0</v>
      </c>
      <c r="EZ65" s="90"/>
      <c r="FA65" s="90"/>
      <c r="FB65" s="90"/>
      <c r="FC65" s="116"/>
      <c r="FD65" s="16">
        <f t="shared" si="32"/>
        <v>0</v>
      </c>
      <c r="FE65" s="90"/>
      <c r="FF65" s="90"/>
      <c r="FG65" s="90"/>
      <c r="FH65" s="116"/>
      <c r="FI65" s="16">
        <f t="shared" si="50"/>
        <v>0</v>
      </c>
      <c r="FJ65" s="90"/>
      <c r="FK65" s="90"/>
      <c r="FL65" s="90"/>
      <c r="FM65" s="116"/>
      <c r="FN65" s="16">
        <f t="shared" si="33"/>
        <v>0</v>
      </c>
      <c r="FO65" s="90"/>
      <c r="FP65" s="90"/>
      <c r="FQ65" s="90"/>
      <c r="FR65" s="116"/>
      <c r="FS65" s="16">
        <f t="shared" si="34"/>
        <v>0</v>
      </c>
      <c r="FT65" s="90"/>
      <c r="FU65" s="90"/>
      <c r="FV65" s="90"/>
      <c r="FW65" s="116"/>
      <c r="FX65" s="16">
        <f t="shared" si="35"/>
        <v>0</v>
      </c>
      <c r="FY65" s="90"/>
      <c r="FZ65" s="90"/>
      <c r="GA65" s="90"/>
      <c r="GB65" s="116"/>
      <c r="GC65" s="16">
        <f t="shared" si="36"/>
        <v>0</v>
      </c>
      <c r="GD65" s="90"/>
      <c r="GE65" s="90"/>
      <c r="GF65" s="90"/>
      <c r="GG65" s="116"/>
      <c r="GH65" s="16">
        <f t="shared" si="37"/>
        <v>0</v>
      </c>
      <c r="GI65" s="90"/>
      <c r="GJ65" s="90"/>
      <c r="GK65" s="90"/>
      <c r="GL65" s="116"/>
      <c r="GM65" s="16">
        <f t="shared" si="38"/>
        <v>0</v>
      </c>
      <c r="GN65" s="90"/>
      <c r="GO65" s="90"/>
      <c r="GP65" s="90"/>
      <c r="GQ65" s="116"/>
      <c r="GR65" s="16">
        <f t="shared" si="39"/>
        <v>0</v>
      </c>
      <c r="GS65" s="90"/>
      <c r="GT65" s="90"/>
      <c r="GU65" s="90"/>
      <c r="GV65" s="116"/>
      <c r="GW65" s="16">
        <f t="shared" si="40"/>
        <v>0</v>
      </c>
      <c r="GX65" s="90"/>
      <c r="GY65" s="90"/>
      <c r="GZ65" s="90"/>
      <c r="HA65" s="116"/>
      <c r="HB65" s="16">
        <f t="shared" si="41"/>
        <v>0</v>
      </c>
      <c r="HC65" s="90"/>
      <c r="HD65" s="90"/>
      <c r="HE65" s="90"/>
      <c r="HF65" s="116"/>
      <c r="HG65" s="16">
        <f t="shared" si="42"/>
        <v>0</v>
      </c>
      <c r="HH65" s="90"/>
      <c r="HI65" s="90"/>
      <c r="HJ65" s="90"/>
      <c r="HK65" s="116"/>
      <c r="HL65" s="16">
        <f t="shared" si="43"/>
        <v>0</v>
      </c>
      <c r="HM65" s="90"/>
      <c r="HN65" s="90"/>
      <c r="HO65" s="90"/>
      <c r="HP65" s="116"/>
      <c r="HQ65" s="16">
        <f t="shared" si="44"/>
        <v>0</v>
      </c>
      <c r="HR65" s="90"/>
      <c r="HS65" s="90"/>
      <c r="HT65" s="90"/>
      <c r="HU65" s="116"/>
      <c r="HV65" s="16">
        <f t="shared" si="45"/>
        <v>0</v>
      </c>
      <c r="HW65" s="90"/>
      <c r="HX65" s="90"/>
      <c r="HY65" s="90"/>
      <c r="HZ65" s="116"/>
      <c r="IA65" s="16">
        <f t="shared" si="46"/>
        <v>0</v>
      </c>
      <c r="IB65" s="90"/>
      <c r="IC65" s="90"/>
      <c r="ID65" s="90"/>
      <c r="IE65" s="116"/>
      <c r="IF65" s="16">
        <f t="shared" si="47"/>
        <v>0</v>
      </c>
      <c r="IG65" s="90"/>
      <c r="IH65" s="90"/>
      <c r="II65" s="90"/>
      <c r="IJ65" s="116"/>
      <c r="IK65" s="16">
        <f t="shared" si="48"/>
        <v>0</v>
      </c>
      <c r="IL65" s="90"/>
      <c r="IM65" s="90"/>
      <c r="IN65" s="90"/>
      <c r="IO65" s="116"/>
      <c r="IP65" s="16">
        <f t="shared" si="49"/>
        <v>0</v>
      </c>
    </row>
    <row r="66" spans="1:250" x14ac:dyDescent="0.25">
      <c r="A66" s="90"/>
      <c r="B66" s="90"/>
      <c r="C66" s="90"/>
      <c r="D66" s="116"/>
      <c r="E66" s="16">
        <f t="shared" si="1"/>
        <v>0</v>
      </c>
      <c r="F66" s="90"/>
      <c r="G66" s="90"/>
      <c r="H66" s="90"/>
      <c r="I66" s="116"/>
      <c r="J66" s="16">
        <f t="shared" si="2"/>
        <v>0</v>
      </c>
      <c r="K66" s="90"/>
      <c r="L66" s="90"/>
      <c r="M66" s="90"/>
      <c r="N66" s="116"/>
      <c r="O66" s="16">
        <f t="shared" si="3"/>
        <v>0</v>
      </c>
      <c r="P66" s="90"/>
      <c r="Q66" s="90"/>
      <c r="R66" s="90"/>
      <c r="S66" s="116"/>
      <c r="T66" s="16">
        <f t="shared" si="4"/>
        <v>0</v>
      </c>
      <c r="U66" s="90"/>
      <c r="V66" s="90"/>
      <c r="W66" s="90"/>
      <c r="X66" s="116"/>
      <c r="Y66" s="16">
        <f t="shared" si="5"/>
        <v>0</v>
      </c>
      <c r="Z66" s="90"/>
      <c r="AA66" s="90"/>
      <c r="AB66" s="90"/>
      <c r="AC66" s="116"/>
      <c r="AD66" s="16">
        <f t="shared" si="6"/>
        <v>0</v>
      </c>
      <c r="AE66" s="90"/>
      <c r="AF66" s="90"/>
      <c r="AG66" s="90"/>
      <c r="AH66" s="116"/>
      <c r="AI66" s="16">
        <f t="shared" si="7"/>
        <v>0</v>
      </c>
      <c r="AJ66" s="90"/>
      <c r="AK66" s="90"/>
      <c r="AL66" s="90"/>
      <c r="AM66" s="116"/>
      <c r="AN66" s="16">
        <f t="shared" si="8"/>
        <v>0</v>
      </c>
      <c r="AO66" s="90"/>
      <c r="AP66" s="90"/>
      <c r="AQ66" s="90"/>
      <c r="AR66" s="116"/>
      <c r="AS66" s="16">
        <f t="shared" si="9"/>
        <v>0</v>
      </c>
      <c r="AT66" s="90"/>
      <c r="AU66" s="90"/>
      <c r="AV66" s="90"/>
      <c r="AW66" s="116"/>
      <c r="AX66" s="16">
        <f t="shared" si="10"/>
        <v>0</v>
      </c>
      <c r="AY66" s="90"/>
      <c r="AZ66" s="90"/>
      <c r="BA66" s="90"/>
      <c r="BB66" s="116"/>
      <c r="BC66" s="16">
        <f t="shared" si="11"/>
        <v>0</v>
      </c>
      <c r="BD66" s="90"/>
      <c r="BE66" s="90"/>
      <c r="BF66" s="90"/>
      <c r="BG66" s="116"/>
      <c r="BH66" s="16">
        <f t="shared" si="12"/>
        <v>0</v>
      </c>
      <c r="BI66" s="90"/>
      <c r="BJ66" s="90"/>
      <c r="BK66" s="90"/>
      <c r="BL66" s="116"/>
      <c r="BM66" s="16">
        <f t="shared" si="13"/>
        <v>0</v>
      </c>
      <c r="BN66" s="90"/>
      <c r="BO66" s="90"/>
      <c r="BP66" s="90"/>
      <c r="BQ66" s="116"/>
      <c r="BR66" s="16">
        <f t="shared" si="14"/>
        <v>0</v>
      </c>
      <c r="BS66" s="90"/>
      <c r="BT66" s="90"/>
      <c r="BU66" s="90"/>
      <c r="BV66" s="116"/>
      <c r="BW66" s="16">
        <f t="shared" si="15"/>
        <v>0</v>
      </c>
      <c r="BX66" s="90"/>
      <c r="BY66" s="90"/>
      <c r="BZ66" s="90"/>
      <c r="CA66" s="116"/>
      <c r="CB66" s="16">
        <f t="shared" si="16"/>
        <v>0</v>
      </c>
      <c r="CC66" s="90"/>
      <c r="CD66" s="90"/>
      <c r="CE66" s="90"/>
      <c r="CF66" s="116"/>
      <c r="CG66" s="16">
        <f t="shared" si="17"/>
        <v>0</v>
      </c>
      <c r="CH66" s="90"/>
      <c r="CI66" s="90"/>
      <c r="CJ66" s="90"/>
      <c r="CK66" s="116"/>
      <c r="CL66" s="16">
        <f t="shared" si="18"/>
        <v>0</v>
      </c>
      <c r="CM66" s="90"/>
      <c r="CN66" s="90"/>
      <c r="CO66" s="90"/>
      <c r="CP66" s="116"/>
      <c r="CQ66" s="16">
        <f t="shared" si="19"/>
        <v>0</v>
      </c>
      <c r="CR66" s="90"/>
      <c r="CS66" s="90"/>
      <c r="CT66" s="90"/>
      <c r="CU66" s="116"/>
      <c r="CV66" s="16">
        <f t="shared" si="20"/>
        <v>0</v>
      </c>
      <c r="CW66" s="90"/>
      <c r="CX66" s="90"/>
      <c r="CY66" s="90"/>
      <c r="CZ66" s="116"/>
      <c r="DA66" s="16">
        <f t="shared" si="21"/>
        <v>0</v>
      </c>
      <c r="DB66" s="90"/>
      <c r="DC66" s="90"/>
      <c r="DD66" s="90"/>
      <c r="DE66" s="116"/>
      <c r="DF66" s="16">
        <f t="shared" si="22"/>
        <v>0</v>
      </c>
      <c r="DG66" s="90"/>
      <c r="DH66" s="90"/>
      <c r="DI66" s="90"/>
      <c r="DJ66" s="116"/>
      <c r="DK66" s="16">
        <f t="shared" si="23"/>
        <v>0</v>
      </c>
      <c r="DL66" s="90"/>
      <c r="DM66" s="90"/>
      <c r="DN66" s="90"/>
      <c r="DO66" s="116"/>
      <c r="DP66" s="16">
        <f t="shared" si="24"/>
        <v>0</v>
      </c>
      <c r="DQ66" s="90"/>
      <c r="DR66" s="90"/>
      <c r="DS66" s="90"/>
      <c r="DT66" s="116"/>
      <c r="DU66" s="16">
        <f t="shared" si="25"/>
        <v>0</v>
      </c>
      <c r="DV66" s="90"/>
      <c r="DW66" s="90"/>
      <c r="DX66" s="90"/>
      <c r="DY66" s="116"/>
      <c r="DZ66" s="16">
        <f t="shared" si="26"/>
        <v>0</v>
      </c>
      <c r="EA66" s="90"/>
      <c r="EB66" s="90"/>
      <c r="EC66" s="90"/>
      <c r="ED66" s="116"/>
      <c r="EE66" s="16">
        <f t="shared" si="27"/>
        <v>0</v>
      </c>
      <c r="EF66" s="90"/>
      <c r="EG66" s="90"/>
      <c r="EH66" s="90"/>
      <c r="EI66" s="116"/>
      <c r="EJ66" s="16">
        <f t="shared" si="28"/>
        <v>0</v>
      </c>
      <c r="EK66" s="90"/>
      <c r="EL66" s="90"/>
      <c r="EM66" s="90"/>
      <c r="EN66" s="116"/>
      <c r="EO66" s="16">
        <f t="shared" si="29"/>
        <v>0</v>
      </c>
      <c r="EP66" s="90"/>
      <c r="EQ66" s="90"/>
      <c r="ER66" s="90"/>
      <c r="ES66" s="116"/>
      <c r="ET66" s="16">
        <f t="shared" si="30"/>
        <v>0</v>
      </c>
      <c r="EU66" s="90"/>
      <c r="EV66" s="90"/>
      <c r="EW66" s="90"/>
      <c r="EX66" s="116"/>
      <c r="EY66" s="16">
        <f t="shared" si="31"/>
        <v>0</v>
      </c>
      <c r="EZ66" s="90"/>
      <c r="FA66" s="90"/>
      <c r="FB66" s="90"/>
      <c r="FC66" s="116"/>
      <c r="FD66" s="16">
        <f t="shared" si="32"/>
        <v>0</v>
      </c>
      <c r="FE66" s="90"/>
      <c r="FF66" s="90"/>
      <c r="FG66" s="90"/>
      <c r="FH66" s="116"/>
      <c r="FI66" s="16">
        <f t="shared" si="50"/>
        <v>0</v>
      </c>
      <c r="FJ66" s="90"/>
      <c r="FK66" s="90"/>
      <c r="FL66" s="90"/>
      <c r="FM66" s="116"/>
      <c r="FN66" s="16">
        <f t="shared" si="33"/>
        <v>0</v>
      </c>
      <c r="FO66" s="90"/>
      <c r="FP66" s="90"/>
      <c r="FQ66" s="90"/>
      <c r="FR66" s="116"/>
      <c r="FS66" s="16">
        <f t="shared" si="34"/>
        <v>0</v>
      </c>
      <c r="FT66" s="90"/>
      <c r="FU66" s="90"/>
      <c r="FV66" s="90"/>
      <c r="FW66" s="116"/>
      <c r="FX66" s="16">
        <f t="shared" si="35"/>
        <v>0</v>
      </c>
      <c r="FY66" s="90"/>
      <c r="FZ66" s="90"/>
      <c r="GA66" s="90"/>
      <c r="GB66" s="116"/>
      <c r="GC66" s="16">
        <f t="shared" si="36"/>
        <v>0</v>
      </c>
      <c r="GD66" s="90"/>
      <c r="GE66" s="90"/>
      <c r="GF66" s="90"/>
      <c r="GG66" s="116"/>
      <c r="GH66" s="16">
        <f t="shared" si="37"/>
        <v>0</v>
      </c>
      <c r="GI66" s="90"/>
      <c r="GJ66" s="90"/>
      <c r="GK66" s="90"/>
      <c r="GL66" s="116"/>
      <c r="GM66" s="16">
        <f t="shared" si="38"/>
        <v>0</v>
      </c>
      <c r="GN66" s="90"/>
      <c r="GO66" s="90"/>
      <c r="GP66" s="90"/>
      <c r="GQ66" s="116"/>
      <c r="GR66" s="16">
        <f t="shared" si="39"/>
        <v>0</v>
      </c>
      <c r="GS66" s="90"/>
      <c r="GT66" s="90"/>
      <c r="GU66" s="90"/>
      <c r="GV66" s="116"/>
      <c r="GW66" s="16">
        <f t="shared" si="40"/>
        <v>0</v>
      </c>
      <c r="GX66" s="90"/>
      <c r="GY66" s="90"/>
      <c r="GZ66" s="90"/>
      <c r="HA66" s="116"/>
      <c r="HB66" s="16">
        <f t="shared" si="41"/>
        <v>0</v>
      </c>
      <c r="HC66" s="90"/>
      <c r="HD66" s="90"/>
      <c r="HE66" s="90"/>
      <c r="HF66" s="116"/>
      <c r="HG66" s="16">
        <f t="shared" si="42"/>
        <v>0</v>
      </c>
      <c r="HH66" s="90"/>
      <c r="HI66" s="90"/>
      <c r="HJ66" s="90"/>
      <c r="HK66" s="116"/>
      <c r="HL66" s="16">
        <f t="shared" si="43"/>
        <v>0</v>
      </c>
      <c r="HM66" s="90"/>
      <c r="HN66" s="90"/>
      <c r="HO66" s="90"/>
      <c r="HP66" s="116"/>
      <c r="HQ66" s="16">
        <f t="shared" si="44"/>
        <v>0</v>
      </c>
      <c r="HR66" s="90"/>
      <c r="HS66" s="90"/>
      <c r="HT66" s="90"/>
      <c r="HU66" s="116"/>
      <c r="HV66" s="16">
        <f t="shared" si="45"/>
        <v>0</v>
      </c>
      <c r="HW66" s="90"/>
      <c r="HX66" s="90"/>
      <c r="HY66" s="90"/>
      <c r="HZ66" s="116"/>
      <c r="IA66" s="16">
        <f t="shared" si="46"/>
        <v>0</v>
      </c>
      <c r="IB66" s="90"/>
      <c r="IC66" s="90"/>
      <c r="ID66" s="90"/>
      <c r="IE66" s="116"/>
      <c r="IF66" s="16">
        <f t="shared" si="47"/>
        <v>0</v>
      </c>
      <c r="IG66" s="90"/>
      <c r="IH66" s="90"/>
      <c r="II66" s="90"/>
      <c r="IJ66" s="116"/>
      <c r="IK66" s="16">
        <f t="shared" si="48"/>
        <v>0</v>
      </c>
      <c r="IL66" s="90"/>
      <c r="IM66" s="90"/>
      <c r="IN66" s="90"/>
      <c r="IO66" s="116"/>
      <c r="IP66" s="16">
        <f t="shared" si="49"/>
        <v>0</v>
      </c>
    </row>
    <row r="67" spans="1:250" x14ac:dyDescent="0.25">
      <c r="A67" s="90"/>
      <c r="B67" s="90"/>
      <c r="C67" s="90"/>
      <c r="D67" s="116"/>
      <c r="E67" s="16">
        <f t="shared" si="1"/>
        <v>0</v>
      </c>
      <c r="F67" s="90"/>
      <c r="G67" s="90"/>
      <c r="H67" s="90"/>
      <c r="I67" s="116"/>
      <c r="J67" s="16">
        <f t="shared" si="2"/>
        <v>0</v>
      </c>
      <c r="K67" s="90"/>
      <c r="L67" s="90"/>
      <c r="M67" s="90"/>
      <c r="N67" s="116"/>
      <c r="O67" s="16">
        <f t="shared" si="3"/>
        <v>0</v>
      </c>
      <c r="P67" s="90"/>
      <c r="Q67" s="90"/>
      <c r="R67" s="90"/>
      <c r="S67" s="116"/>
      <c r="T67" s="16">
        <f t="shared" si="4"/>
        <v>0</v>
      </c>
      <c r="U67" s="90"/>
      <c r="V67" s="90"/>
      <c r="W67" s="90"/>
      <c r="X67" s="116"/>
      <c r="Y67" s="16">
        <f t="shared" si="5"/>
        <v>0</v>
      </c>
      <c r="Z67" s="90"/>
      <c r="AA67" s="90"/>
      <c r="AB67" s="90"/>
      <c r="AC67" s="116"/>
      <c r="AD67" s="16">
        <f t="shared" si="6"/>
        <v>0</v>
      </c>
      <c r="AE67" s="90"/>
      <c r="AF67" s="90"/>
      <c r="AG67" s="90"/>
      <c r="AH67" s="116"/>
      <c r="AI67" s="16">
        <f t="shared" si="7"/>
        <v>0</v>
      </c>
      <c r="AJ67" s="90"/>
      <c r="AK67" s="90"/>
      <c r="AL67" s="90"/>
      <c r="AM67" s="116"/>
      <c r="AN67" s="16">
        <f t="shared" si="8"/>
        <v>0</v>
      </c>
      <c r="AO67" s="90"/>
      <c r="AP67" s="90"/>
      <c r="AQ67" s="90"/>
      <c r="AR67" s="116"/>
      <c r="AS67" s="16">
        <f t="shared" si="9"/>
        <v>0</v>
      </c>
      <c r="AT67" s="90"/>
      <c r="AU67" s="90"/>
      <c r="AV67" s="90"/>
      <c r="AW67" s="116"/>
      <c r="AX67" s="16">
        <f t="shared" si="10"/>
        <v>0</v>
      </c>
      <c r="AY67" s="90"/>
      <c r="AZ67" s="90"/>
      <c r="BA67" s="90"/>
      <c r="BB67" s="116"/>
      <c r="BC67" s="16">
        <f t="shared" si="11"/>
        <v>0</v>
      </c>
      <c r="BD67" s="90"/>
      <c r="BE67" s="90"/>
      <c r="BF67" s="90"/>
      <c r="BG67" s="116"/>
      <c r="BH67" s="16">
        <f t="shared" si="12"/>
        <v>0</v>
      </c>
      <c r="BI67" s="90"/>
      <c r="BJ67" s="90"/>
      <c r="BK67" s="90"/>
      <c r="BL67" s="116"/>
      <c r="BM67" s="16">
        <f t="shared" si="13"/>
        <v>0</v>
      </c>
      <c r="BN67" s="90"/>
      <c r="BO67" s="90"/>
      <c r="BP67" s="90"/>
      <c r="BQ67" s="116"/>
      <c r="BR67" s="16">
        <f t="shared" si="14"/>
        <v>0</v>
      </c>
      <c r="BS67" s="90"/>
      <c r="BT67" s="90"/>
      <c r="BU67" s="90"/>
      <c r="BV67" s="116"/>
      <c r="BW67" s="16">
        <f t="shared" si="15"/>
        <v>0</v>
      </c>
      <c r="BX67" s="90"/>
      <c r="BY67" s="90"/>
      <c r="BZ67" s="90"/>
      <c r="CA67" s="116"/>
      <c r="CB67" s="16">
        <f t="shared" si="16"/>
        <v>0</v>
      </c>
      <c r="CC67" s="90"/>
      <c r="CD67" s="90"/>
      <c r="CE67" s="90"/>
      <c r="CF67" s="116"/>
      <c r="CG67" s="16">
        <f t="shared" si="17"/>
        <v>0</v>
      </c>
      <c r="CH67" s="90"/>
      <c r="CI67" s="90"/>
      <c r="CJ67" s="90"/>
      <c r="CK67" s="116"/>
      <c r="CL67" s="16">
        <f t="shared" si="18"/>
        <v>0</v>
      </c>
      <c r="CM67" s="90"/>
      <c r="CN67" s="90"/>
      <c r="CO67" s="90"/>
      <c r="CP67" s="116"/>
      <c r="CQ67" s="16">
        <f t="shared" si="19"/>
        <v>0</v>
      </c>
      <c r="CR67" s="90"/>
      <c r="CS67" s="90"/>
      <c r="CT67" s="90"/>
      <c r="CU67" s="116"/>
      <c r="CV67" s="16">
        <f t="shared" si="20"/>
        <v>0</v>
      </c>
      <c r="CW67" s="90"/>
      <c r="CX67" s="90"/>
      <c r="CY67" s="90"/>
      <c r="CZ67" s="116"/>
      <c r="DA67" s="16">
        <f t="shared" si="21"/>
        <v>0</v>
      </c>
      <c r="DB67" s="90"/>
      <c r="DC67" s="90"/>
      <c r="DD67" s="90"/>
      <c r="DE67" s="116"/>
      <c r="DF67" s="16">
        <f t="shared" si="22"/>
        <v>0</v>
      </c>
      <c r="DG67" s="90"/>
      <c r="DH67" s="90"/>
      <c r="DI67" s="90"/>
      <c r="DJ67" s="116"/>
      <c r="DK67" s="16">
        <f t="shared" si="23"/>
        <v>0</v>
      </c>
      <c r="DL67" s="90"/>
      <c r="DM67" s="90"/>
      <c r="DN67" s="90"/>
      <c r="DO67" s="116"/>
      <c r="DP67" s="16">
        <f t="shared" si="24"/>
        <v>0</v>
      </c>
      <c r="DQ67" s="90"/>
      <c r="DR67" s="90"/>
      <c r="DS67" s="90"/>
      <c r="DT67" s="116"/>
      <c r="DU67" s="16">
        <f t="shared" si="25"/>
        <v>0</v>
      </c>
      <c r="DV67" s="90"/>
      <c r="DW67" s="90"/>
      <c r="DX67" s="90"/>
      <c r="DY67" s="116"/>
      <c r="DZ67" s="16">
        <f t="shared" si="26"/>
        <v>0</v>
      </c>
      <c r="EA67" s="90"/>
      <c r="EB67" s="90"/>
      <c r="EC67" s="90"/>
      <c r="ED67" s="116"/>
      <c r="EE67" s="16">
        <f t="shared" si="27"/>
        <v>0</v>
      </c>
      <c r="EF67" s="90"/>
      <c r="EG67" s="90"/>
      <c r="EH67" s="90"/>
      <c r="EI67" s="116"/>
      <c r="EJ67" s="16">
        <f t="shared" si="28"/>
        <v>0</v>
      </c>
      <c r="EK67" s="90"/>
      <c r="EL67" s="90"/>
      <c r="EM67" s="90"/>
      <c r="EN67" s="116"/>
      <c r="EO67" s="16">
        <f t="shared" si="29"/>
        <v>0</v>
      </c>
      <c r="EP67" s="90"/>
      <c r="EQ67" s="90"/>
      <c r="ER67" s="90"/>
      <c r="ES67" s="116"/>
      <c r="ET67" s="16">
        <f t="shared" si="30"/>
        <v>0</v>
      </c>
      <c r="EU67" s="90"/>
      <c r="EV67" s="90"/>
      <c r="EW67" s="90"/>
      <c r="EX67" s="116"/>
      <c r="EY67" s="16">
        <f t="shared" si="31"/>
        <v>0</v>
      </c>
      <c r="EZ67" s="90"/>
      <c r="FA67" s="90"/>
      <c r="FB67" s="90"/>
      <c r="FC67" s="116"/>
      <c r="FD67" s="16">
        <f t="shared" si="32"/>
        <v>0</v>
      </c>
      <c r="FE67" s="90"/>
      <c r="FF67" s="90"/>
      <c r="FG67" s="90"/>
      <c r="FH67" s="116"/>
      <c r="FI67" s="16">
        <f t="shared" si="50"/>
        <v>0</v>
      </c>
      <c r="FJ67" s="90"/>
      <c r="FK67" s="90"/>
      <c r="FL67" s="90"/>
      <c r="FM67" s="116"/>
      <c r="FN67" s="16">
        <f t="shared" si="33"/>
        <v>0</v>
      </c>
      <c r="FO67" s="90"/>
      <c r="FP67" s="90"/>
      <c r="FQ67" s="90"/>
      <c r="FR67" s="116"/>
      <c r="FS67" s="16">
        <f t="shared" si="34"/>
        <v>0</v>
      </c>
      <c r="FT67" s="90"/>
      <c r="FU67" s="90"/>
      <c r="FV67" s="90"/>
      <c r="FW67" s="116"/>
      <c r="FX67" s="16">
        <f t="shared" si="35"/>
        <v>0</v>
      </c>
      <c r="FY67" s="90"/>
      <c r="FZ67" s="90"/>
      <c r="GA67" s="90"/>
      <c r="GB67" s="116"/>
      <c r="GC67" s="16">
        <f t="shared" si="36"/>
        <v>0</v>
      </c>
      <c r="GD67" s="90"/>
      <c r="GE67" s="90"/>
      <c r="GF67" s="90"/>
      <c r="GG67" s="116"/>
      <c r="GH67" s="16">
        <f t="shared" si="37"/>
        <v>0</v>
      </c>
      <c r="GI67" s="90"/>
      <c r="GJ67" s="90"/>
      <c r="GK67" s="90"/>
      <c r="GL67" s="116"/>
      <c r="GM67" s="16">
        <f t="shared" si="38"/>
        <v>0</v>
      </c>
      <c r="GN67" s="90"/>
      <c r="GO67" s="90"/>
      <c r="GP67" s="90"/>
      <c r="GQ67" s="116"/>
      <c r="GR67" s="16">
        <f t="shared" si="39"/>
        <v>0</v>
      </c>
      <c r="GS67" s="90"/>
      <c r="GT67" s="90"/>
      <c r="GU67" s="90"/>
      <c r="GV67" s="116"/>
      <c r="GW67" s="16">
        <f t="shared" si="40"/>
        <v>0</v>
      </c>
      <c r="GX67" s="90"/>
      <c r="GY67" s="90"/>
      <c r="GZ67" s="90"/>
      <c r="HA67" s="116"/>
      <c r="HB67" s="16">
        <f t="shared" si="41"/>
        <v>0</v>
      </c>
      <c r="HC67" s="90"/>
      <c r="HD67" s="90"/>
      <c r="HE67" s="90"/>
      <c r="HF67" s="116"/>
      <c r="HG67" s="16">
        <f t="shared" si="42"/>
        <v>0</v>
      </c>
      <c r="HH67" s="90"/>
      <c r="HI67" s="90"/>
      <c r="HJ67" s="90"/>
      <c r="HK67" s="116"/>
      <c r="HL67" s="16">
        <f t="shared" si="43"/>
        <v>0</v>
      </c>
      <c r="HM67" s="90"/>
      <c r="HN67" s="90"/>
      <c r="HO67" s="90"/>
      <c r="HP67" s="116"/>
      <c r="HQ67" s="16">
        <f t="shared" si="44"/>
        <v>0</v>
      </c>
      <c r="HR67" s="90"/>
      <c r="HS67" s="90"/>
      <c r="HT67" s="90"/>
      <c r="HU67" s="116"/>
      <c r="HV67" s="16">
        <f t="shared" si="45"/>
        <v>0</v>
      </c>
      <c r="HW67" s="90"/>
      <c r="HX67" s="90"/>
      <c r="HY67" s="90"/>
      <c r="HZ67" s="116"/>
      <c r="IA67" s="16">
        <f t="shared" si="46"/>
        <v>0</v>
      </c>
      <c r="IB67" s="90"/>
      <c r="IC67" s="90"/>
      <c r="ID67" s="90"/>
      <c r="IE67" s="116"/>
      <c r="IF67" s="16">
        <f t="shared" si="47"/>
        <v>0</v>
      </c>
      <c r="IG67" s="90"/>
      <c r="IH67" s="90"/>
      <c r="II67" s="90"/>
      <c r="IJ67" s="116"/>
      <c r="IK67" s="16">
        <f t="shared" si="48"/>
        <v>0</v>
      </c>
      <c r="IL67" s="90"/>
      <c r="IM67" s="90"/>
      <c r="IN67" s="90"/>
      <c r="IO67" s="116"/>
      <c r="IP67" s="16">
        <f t="shared" si="49"/>
        <v>0</v>
      </c>
    </row>
    <row r="68" spans="1:250" x14ac:dyDescent="0.25">
      <c r="A68" s="90"/>
      <c r="B68" s="90"/>
      <c r="C68" s="90"/>
      <c r="D68" s="116"/>
      <c r="E68" s="16">
        <f t="shared" si="1"/>
        <v>0</v>
      </c>
      <c r="F68" s="90"/>
      <c r="G68" s="90"/>
      <c r="H68" s="90"/>
      <c r="I68" s="116"/>
      <c r="J68" s="16">
        <f t="shared" si="2"/>
        <v>0</v>
      </c>
      <c r="K68" s="90"/>
      <c r="L68" s="90"/>
      <c r="M68" s="90"/>
      <c r="N68" s="116"/>
      <c r="O68" s="16">
        <f t="shared" si="3"/>
        <v>0</v>
      </c>
      <c r="P68" s="90"/>
      <c r="Q68" s="90"/>
      <c r="R68" s="90"/>
      <c r="S68" s="116"/>
      <c r="T68" s="16">
        <f t="shared" si="4"/>
        <v>0</v>
      </c>
      <c r="U68" s="90"/>
      <c r="V68" s="90"/>
      <c r="W68" s="90"/>
      <c r="X68" s="116"/>
      <c r="Y68" s="16">
        <f t="shared" si="5"/>
        <v>0</v>
      </c>
      <c r="Z68" s="90"/>
      <c r="AA68" s="90"/>
      <c r="AB68" s="90"/>
      <c r="AC68" s="116"/>
      <c r="AD68" s="16">
        <f t="shared" si="6"/>
        <v>0</v>
      </c>
      <c r="AE68" s="90"/>
      <c r="AF68" s="90"/>
      <c r="AG68" s="90"/>
      <c r="AH68" s="116"/>
      <c r="AI68" s="16">
        <f t="shared" si="7"/>
        <v>0</v>
      </c>
      <c r="AJ68" s="90"/>
      <c r="AK68" s="90"/>
      <c r="AL68" s="90"/>
      <c r="AM68" s="116"/>
      <c r="AN68" s="16">
        <f t="shared" si="8"/>
        <v>0</v>
      </c>
      <c r="AO68" s="90"/>
      <c r="AP68" s="90"/>
      <c r="AQ68" s="90"/>
      <c r="AR68" s="116"/>
      <c r="AS68" s="16">
        <f t="shared" si="9"/>
        <v>0</v>
      </c>
      <c r="AT68" s="90"/>
      <c r="AU68" s="90"/>
      <c r="AV68" s="90"/>
      <c r="AW68" s="116"/>
      <c r="AX68" s="16">
        <f t="shared" si="10"/>
        <v>0</v>
      </c>
      <c r="AY68" s="90"/>
      <c r="AZ68" s="90"/>
      <c r="BA68" s="90"/>
      <c r="BB68" s="116"/>
      <c r="BC68" s="16">
        <f t="shared" si="11"/>
        <v>0</v>
      </c>
      <c r="BD68" s="90"/>
      <c r="BE68" s="90"/>
      <c r="BF68" s="90"/>
      <c r="BG68" s="116"/>
      <c r="BH68" s="16">
        <f t="shared" si="12"/>
        <v>0</v>
      </c>
      <c r="BI68" s="90"/>
      <c r="BJ68" s="90"/>
      <c r="BK68" s="90"/>
      <c r="BL68" s="116"/>
      <c r="BM68" s="16">
        <f t="shared" si="13"/>
        <v>0</v>
      </c>
      <c r="BN68" s="90"/>
      <c r="BO68" s="90"/>
      <c r="BP68" s="90"/>
      <c r="BQ68" s="116"/>
      <c r="BR68" s="16">
        <f t="shared" si="14"/>
        <v>0</v>
      </c>
      <c r="BS68" s="90"/>
      <c r="BT68" s="90"/>
      <c r="BU68" s="90"/>
      <c r="BV68" s="116"/>
      <c r="BW68" s="16">
        <f t="shared" si="15"/>
        <v>0</v>
      </c>
      <c r="BX68" s="90"/>
      <c r="BY68" s="90"/>
      <c r="BZ68" s="90"/>
      <c r="CA68" s="116"/>
      <c r="CB68" s="16">
        <f t="shared" si="16"/>
        <v>0</v>
      </c>
      <c r="CC68" s="90"/>
      <c r="CD68" s="90"/>
      <c r="CE68" s="90"/>
      <c r="CF68" s="116"/>
      <c r="CG68" s="16">
        <f t="shared" si="17"/>
        <v>0</v>
      </c>
      <c r="CH68" s="90"/>
      <c r="CI68" s="90"/>
      <c r="CJ68" s="90"/>
      <c r="CK68" s="116"/>
      <c r="CL68" s="16">
        <f t="shared" si="18"/>
        <v>0</v>
      </c>
      <c r="CM68" s="90"/>
      <c r="CN68" s="90"/>
      <c r="CO68" s="90"/>
      <c r="CP68" s="116"/>
      <c r="CQ68" s="16">
        <f t="shared" si="19"/>
        <v>0</v>
      </c>
      <c r="CR68" s="90"/>
      <c r="CS68" s="90"/>
      <c r="CT68" s="90"/>
      <c r="CU68" s="116"/>
      <c r="CV68" s="16">
        <f t="shared" si="20"/>
        <v>0</v>
      </c>
      <c r="CW68" s="90"/>
      <c r="CX68" s="90"/>
      <c r="CY68" s="90"/>
      <c r="CZ68" s="116"/>
      <c r="DA68" s="16">
        <f t="shared" si="21"/>
        <v>0</v>
      </c>
      <c r="DB68" s="90"/>
      <c r="DC68" s="90"/>
      <c r="DD68" s="90"/>
      <c r="DE68" s="116"/>
      <c r="DF68" s="16">
        <f t="shared" si="22"/>
        <v>0</v>
      </c>
      <c r="DG68" s="90"/>
      <c r="DH68" s="90"/>
      <c r="DI68" s="90"/>
      <c r="DJ68" s="116"/>
      <c r="DK68" s="16">
        <f t="shared" si="23"/>
        <v>0</v>
      </c>
      <c r="DL68" s="90"/>
      <c r="DM68" s="90"/>
      <c r="DN68" s="90"/>
      <c r="DO68" s="116"/>
      <c r="DP68" s="16">
        <f t="shared" si="24"/>
        <v>0</v>
      </c>
      <c r="DQ68" s="90"/>
      <c r="DR68" s="90"/>
      <c r="DS68" s="90"/>
      <c r="DT68" s="116"/>
      <c r="DU68" s="16">
        <f t="shared" si="25"/>
        <v>0</v>
      </c>
      <c r="DV68" s="90"/>
      <c r="DW68" s="90"/>
      <c r="DX68" s="90"/>
      <c r="DY68" s="116"/>
      <c r="DZ68" s="16">
        <f t="shared" si="26"/>
        <v>0</v>
      </c>
      <c r="EA68" s="90"/>
      <c r="EB68" s="90"/>
      <c r="EC68" s="90"/>
      <c r="ED68" s="116"/>
      <c r="EE68" s="16">
        <f t="shared" si="27"/>
        <v>0</v>
      </c>
      <c r="EF68" s="90"/>
      <c r="EG68" s="90"/>
      <c r="EH68" s="90"/>
      <c r="EI68" s="116"/>
      <c r="EJ68" s="16">
        <f t="shared" si="28"/>
        <v>0</v>
      </c>
      <c r="EK68" s="90"/>
      <c r="EL68" s="90"/>
      <c r="EM68" s="90"/>
      <c r="EN68" s="116"/>
      <c r="EO68" s="16">
        <f t="shared" si="29"/>
        <v>0</v>
      </c>
      <c r="EP68" s="90"/>
      <c r="EQ68" s="90"/>
      <c r="ER68" s="90"/>
      <c r="ES68" s="116"/>
      <c r="ET68" s="16">
        <f t="shared" si="30"/>
        <v>0</v>
      </c>
      <c r="EU68" s="90"/>
      <c r="EV68" s="90"/>
      <c r="EW68" s="90"/>
      <c r="EX68" s="116"/>
      <c r="EY68" s="16">
        <f t="shared" si="31"/>
        <v>0</v>
      </c>
      <c r="EZ68" s="90"/>
      <c r="FA68" s="90"/>
      <c r="FB68" s="90"/>
      <c r="FC68" s="116"/>
      <c r="FD68" s="16">
        <f t="shared" si="32"/>
        <v>0</v>
      </c>
      <c r="FE68" s="90"/>
      <c r="FF68" s="90"/>
      <c r="FG68" s="90"/>
      <c r="FH68" s="116"/>
      <c r="FI68" s="16">
        <f t="shared" si="50"/>
        <v>0</v>
      </c>
      <c r="FJ68" s="90"/>
      <c r="FK68" s="90"/>
      <c r="FL68" s="90"/>
      <c r="FM68" s="116"/>
      <c r="FN68" s="16">
        <f t="shared" si="33"/>
        <v>0</v>
      </c>
      <c r="FO68" s="90"/>
      <c r="FP68" s="90"/>
      <c r="FQ68" s="90"/>
      <c r="FR68" s="116"/>
      <c r="FS68" s="16">
        <f t="shared" si="34"/>
        <v>0</v>
      </c>
      <c r="FT68" s="90"/>
      <c r="FU68" s="90"/>
      <c r="FV68" s="90"/>
      <c r="FW68" s="116"/>
      <c r="FX68" s="16">
        <f t="shared" si="35"/>
        <v>0</v>
      </c>
      <c r="FY68" s="90"/>
      <c r="FZ68" s="90"/>
      <c r="GA68" s="90"/>
      <c r="GB68" s="116"/>
      <c r="GC68" s="16">
        <f t="shared" si="36"/>
        <v>0</v>
      </c>
      <c r="GD68" s="90"/>
      <c r="GE68" s="90"/>
      <c r="GF68" s="90"/>
      <c r="GG68" s="116"/>
      <c r="GH68" s="16">
        <f t="shared" si="37"/>
        <v>0</v>
      </c>
      <c r="GI68" s="90"/>
      <c r="GJ68" s="90"/>
      <c r="GK68" s="90"/>
      <c r="GL68" s="116"/>
      <c r="GM68" s="16">
        <f t="shared" si="38"/>
        <v>0</v>
      </c>
      <c r="GN68" s="90"/>
      <c r="GO68" s="90"/>
      <c r="GP68" s="90"/>
      <c r="GQ68" s="116"/>
      <c r="GR68" s="16">
        <f t="shared" si="39"/>
        <v>0</v>
      </c>
      <c r="GS68" s="90"/>
      <c r="GT68" s="90"/>
      <c r="GU68" s="90"/>
      <c r="GV68" s="116"/>
      <c r="GW68" s="16">
        <f t="shared" si="40"/>
        <v>0</v>
      </c>
      <c r="GX68" s="90"/>
      <c r="GY68" s="90"/>
      <c r="GZ68" s="90"/>
      <c r="HA68" s="116"/>
      <c r="HB68" s="16">
        <f t="shared" si="41"/>
        <v>0</v>
      </c>
      <c r="HC68" s="90"/>
      <c r="HD68" s="90"/>
      <c r="HE68" s="90"/>
      <c r="HF68" s="116"/>
      <c r="HG68" s="16">
        <f t="shared" si="42"/>
        <v>0</v>
      </c>
      <c r="HH68" s="90"/>
      <c r="HI68" s="90"/>
      <c r="HJ68" s="90"/>
      <c r="HK68" s="116"/>
      <c r="HL68" s="16">
        <f t="shared" si="43"/>
        <v>0</v>
      </c>
      <c r="HM68" s="90"/>
      <c r="HN68" s="90"/>
      <c r="HO68" s="90"/>
      <c r="HP68" s="116"/>
      <c r="HQ68" s="16">
        <f t="shared" si="44"/>
        <v>0</v>
      </c>
      <c r="HR68" s="90"/>
      <c r="HS68" s="90"/>
      <c r="HT68" s="90"/>
      <c r="HU68" s="116"/>
      <c r="HV68" s="16">
        <f t="shared" si="45"/>
        <v>0</v>
      </c>
      <c r="HW68" s="90"/>
      <c r="HX68" s="90"/>
      <c r="HY68" s="90"/>
      <c r="HZ68" s="116"/>
      <c r="IA68" s="16">
        <f t="shared" si="46"/>
        <v>0</v>
      </c>
      <c r="IB68" s="90"/>
      <c r="IC68" s="90"/>
      <c r="ID68" s="90"/>
      <c r="IE68" s="116"/>
      <c r="IF68" s="16">
        <f t="shared" si="47"/>
        <v>0</v>
      </c>
      <c r="IG68" s="90"/>
      <c r="IH68" s="90"/>
      <c r="II68" s="90"/>
      <c r="IJ68" s="116"/>
      <c r="IK68" s="16">
        <f t="shared" si="48"/>
        <v>0</v>
      </c>
      <c r="IL68" s="90"/>
      <c r="IM68" s="90"/>
      <c r="IN68" s="90"/>
      <c r="IO68" s="116"/>
      <c r="IP68" s="16">
        <f t="shared" si="49"/>
        <v>0</v>
      </c>
    </row>
    <row r="69" spans="1:250" x14ac:dyDescent="0.25">
      <c r="A69" s="90"/>
      <c r="B69" s="90"/>
      <c r="C69" s="90"/>
      <c r="D69" s="116"/>
      <c r="E69" s="16">
        <f t="shared" si="1"/>
        <v>0</v>
      </c>
      <c r="F69" s="90"/>
      <c r="G69" s="90"/>
      <c r="H69" s="90"/>
      <c r="I69" s="116"/>
      <c r="J69" s="16">
        <f t="shared" si="2"/>
        <v>0</v>
      </c>
      <c r="K69" s="90"/>
      <c r="L69" s="90"/>
      <c r="M69" s="90"/>
      <c r="N69" s="116"/>
      <c r="O69" s="16">
        <f t="shared" si="3"/>
        <v>0</v>
      </c>
      <c r="P69" s="90"/>
      <c r="Q69" s="90"/>
      <c r="R69" s="90"/>
      <c r="S69" s="116"/>
      <c r="T69" s="16">
        <f t="shared" si="4"/>
        <v>0</v>
      </c>
      <c r="U69" s="90"/>
      <c r="V69" s="90"/>
      <c r="W69" s="90"/>
      <c r="X69" s="116"/>
      <c r="Y69" s="16">
        <f t="shared" si="5"/>
        <v>0</v>
      </c>
      <c r="Z69" s="90"/>
      <c r="AA69" s="90"/>
      <c r="AB69" s="90"/>
      <c r="AC69" s="116"/>
      <c r="AD69" s="16">
        <f t="shared" si="6"/>
        <v>0</v>
      </c>
      <c r="AE69" s="90"/>
      <c r="AF69" s="90"/>
      <c r="AG69" s="90"/>
      <c r="AH69" s="116"/>
      <c r="AI69" s="16">
        <f t="shared" si="7"/>
        <v>0</v>
      </c>
      <c r="AJ69" s="90"/>
      <c r="AK69" s="90"/>
      <c r="AL69" s="90"/>
      <c r="AM69" s="116"/>
      <c r="AN69" s="16">
        <f t="shared" si="8"/>
        <v>0</v>
      </c>
      <c r="AO69" s="90"/>
      <c r="AP69" s="90"/>
      <c r="AQ69" s="90"/>
      <c r="AR69" s="116"/>
      <c r="AS69" s="16">
        <f t="shared" si="9"/>
        <v>0</v>
      </c>
      <c r="AT69" s="90"/>
      <c r="AU69" s="90"/>
      <c r="AV69" s="90"/>
      <c r="AW69" s="116"/>
      <c r="AX69" s="16">
        <f t="shared" si="10"/>
        <v>0</v>
      </c>
      <c r="AY69" s="90"/>
      <c r="AZ69" s="90"/>
      <c r="BA69" s="90"/>
      <c r="BB69" s="116"/>
      <c r="BC69" s="16">
        <f t="shared" si="11"/>
        <v>0</v>
      </c>
      <c r="BD69" s="90"/>
      <c r="BE69" s="90"/>
      <c r="BF69" s="90"/>
      <c r="BG69" s="116"/>
      <c r="BH69" s="16">
        <f t="shared" si="12"/>
        <v>0</v>
      </c>
      <c r="BI69" s="90"/>
      <c r="BJ69" s="90"/>
      <c r="BK69" s="90"/>
      <c r="BL69" s="116"/>
      <c r="BM69" s="16">
        <f t="shared" si="13"/>
        <v>0</v>
      </c>
      <c r="BN69" s="90"/>
      <c r="BO69" s="90"/>
      <c r="BP69" s="90"/>
      <c r="BQ69" s="116"/>
      <c r="BR69" s="16">
        <f t="shared" si="14"/>
        <v>0</v>
      </c>
      <c r="BS69" s="90"/>
      <c r="BT69" s="90"/>
      <c r="BU69" s="90"/>
      <c r="BV69" s="116"/>
      <c r="BW69" s="16">
        <f t="shared" si="15"/>
        <v>0</v>
      </c>
      <c r="BX69" s="90"/>
      <c r="BY69" s="90"/>
      <c r="BZ69" s="90"/>
      <c r="CA69" s="116"/>
      <c r="CB69" s="16">
        <f t="shared" si="16"/>
        <v>0</v>
      </c>
      <c r="CC69" s="90"/>
      <c r="CD69" s="90"/>
      <c r="CE69" s="90"/>
      <c r="CF69" s="116"/>
      <c r="CG69" s="16">
        <f t="shared" si="17"/>
        <v>0</v>
      </c>
      <c r="CH69" s="90"/>
      <c r="CI69" s="90"/>
      <c r="CJ69" s="90"/>
      <c r="CK69" s="116"/>
      <c r="CL69" s="16">
        <f t="shared" si="18"/>
        <v>0</v>
      </c>
      <c r="CM69" s="90"/>
      <c r="CN69" s="90"/>
      <c r="CO69" s="90"/>
      <c r="CP69" s="116"/>
      <c r="CQ69" s="16">
        <f t="shared" si="19"/>
        <v>0</v>
      </c>
      <c r="CR69" s="90"/>
      <c r="CS69" s="90"/>
      <c r="CT69" s="90"/>
      <c r="CU69" s="116"/>
      <c r="CV69" s="16">
        <f t="shared" si="20"/>
        <v>0</v>
      </c>
      <c r="CW69" s="90"/>
      <c r="CX69" s="90"/>
      <c r="CY69" s="90"/>
      <c r="CZ69" s="116"/>
      <c r="DA69" s="16">
        <f t="shared" si="21"/>
        <v>0</v>
      </c>
      <c r="DB69" s="90"/>
      <c r="DC69" s="90"/>
      <c r="DD69" s="90"/>
      <c r="DE69" s="116"/>
      <c r="DF69" s="16">
        <f t="shared" si="22"/>
        <v>0</v>
      </c>
      <c r="DG69" s="90"/>
      <c r="DH69" s="90"/>
      <c r="DI69" s="90"/>
      <c r="DJ69" s="116"/>
      <c r="DK69" s="16">
        <f t="shared" si="23"/>
        <v>0</v>
      </c>
      <c r="DL69" s="90"/>
      <c r="DM69" s="90"/>
      <c r="DN69" s="90"/>
      <c r="DO69" s="116"/>
      <c r="DP69" s="16">
        <f t="shared" si="24"/>
        <v>0</v>
      </c>
      <c r="DQ69" s="90"/>
      <c r="DR69" s="90"/>
      <c r="DS69" s="90"/>
      <c r="DT69" s="116"/>
      <c r="DU69" s="16">
        <f t="shared" si="25"/>
        <v>0</v>
      </c>
      <c r="DV69" s="90"/>
      <c r="DW69" s="90"/>
      <c r="DX69" s="90"/>
      <c r="DY69" s="116"/>
      <c r="DZ69" s="16">
        <f t="shared" si="26"/>
        <v>0</v>
      </c>
      <c r="EA69" s="90"/>
      <c r="EB69" s="90"/>
      <c r="EC69" s="90"/>
      <c r="ED69" s="116"/>
      <c r="EE69" s="16">
        <f t="shared" si="27"/>
        <v>0</v>
      </c>
      <c r="EF69" s="90"/>
      <c r="EG69" s="90"/>
      <c r="EH69" s="90"/>
      <c r="EI69" s="116"/>
      <c r="EJ69" s="16">
        <f t="shared" si="28"/>
        <v>0</v>
      </c>
      <c r="EK69" s="90"/>
      <c r="EL69" s="90"/>
      <c r="EM69" s="90"/>
      <c r="EN69" s="116"/>
      <c r="EO69" s="16">
        <f t="shared" si="29"/>
        <v>0</v>
      </c>
      <c r="EP69" s="90"/>
      <c r="EQ69" s="90"/>
      <c r="ER69" s="90"/>
      <c r="ES69" s="116"/>
      <c r="ET69" s="16">
        <f t="shared" si="30"/>
        <v>0</v>
      </c>
      <c r="EU69" s="90"/>
      <c r="EV69" s="90"/>
      <c r="EW69" s="90"/>
      <c r="EX69" s="116"/>
      <c r="EY69" s="16">
        <f t="shared" si="31"/>
        <v>0</v>
      </c>
      <c r="EZ69" s="90"/>
      <c r="FA69" s="90"/>
      <c r="FB69" s="90"/>
      <c r="FC69" s="116"/>
      <c r="FD69" s="16">
        <f t="shared" si="32"/>
        <v>0</v>
      </c>
      <c r="FE69" s="90"/>
      <c r="FF69" s="90"/>
      <c r="FG69" s="90"/>
      <c r="FH69" s="116"/>
      <c r="FI69" s="16">
        <f t="shared" si="50"/>
        <v>0</v>
      </c>
      <c r="FJ69" s="90"/>
      <c r="FK69" s="90"/>
      <c r="FL69" s="90"/>
      <c r="FM69" s="116"/>
      <c r="FN69" s="16">
        <f t="shared" si="33"/>
        <v>0</v>
      </c>
      <c r="FO69" s="90"/>
      <c r="FP69" s="90"/>
      <c r="FQ69" s="90"/>
      <c r="FR69" s="116"/>
      <c r="FS69" s="16">
        <f t="shared" si="34"/>
        <v>0</v>
      </c>
      <c r="FT69" s="90"/>
      <c r="FU69" s="90"/>
      <c r="FV69" s="90"/>
      <c r="FW69" s="116"/>
      <c r="FX69" s="16">
        <f t="shared" si="35"/>
        <v>0</v>
      </c>
      <c r="FY69" s="90"/>
      <c r="FZ69" s="90"/>
      <c r="GA69" s="90"/>
      <c r="GB69" s="116"/>
      <c r="GC69" s="16">
        <f t="shared" si="36"/>
        <v>0</v>
      </c>
      <c r="GD69" s="90"/>
      <c r="GE69" s="90"/>
      <c r="GF69" s="90"/>
      <c r="GG69" s="116"/>
      <c r="GH69" s="16">
        <f t="shared" si="37"/>
        <v>0</v>
      </c>
      <c r="GI69" s="90"/>
      <c r="GJ69" s="90"/>
      <c r="GK69" s="90"/>
      <c r="GL69" s="116"/>
      <c r="GM69" s="16">
        <f t="shared" si="38"/>
        <v>0</v>
      </c>
      <c r="GN69" s="90"/>
      <c r="GO69" s="90"/>
      <c r="GP69" s="90"/>
      <c r="GQ69" s="116"/>
      <c r="GR69" s="16">
        <f t="shared" si="39"/>
        <v>0</v>
      </c>
      <c r="GS69" s="90"/>
      <c r="GT69" s="90"/>
      <c r="GU69" s="90"/>
      <c r="GV69" s="116"/>
      <c r="GW69" s="16">
        <f t="shared" si="40"/>
        <v>0</v>
      </c>
      <c r="GX69" s="90"/>
      <c r="GY69" s="90"/>
      <c r="GZ69" s="90"/>
      <c r="HA69" s="116"/>
      <c r="HB69" s="16">
        <f t="shared" si="41"/>
        <v>0</v>
      </c>
      <c r="HC69" s="90"/>
      <c r="HD69" s="90"/>
      <c r="HE69" s="90"/>
      <c r="HF69" s="116"/>
      <c r="HG69" s="16">
        <f t="shared" si="42"/>
        <v>0</v>
      </c>
      <c r="HH69" s="90"/>
      <c r="HI69" s="90"/>
      <c r="HJ69" s="90"/>
      <c r="HK69" s="116"/>
      <c r="HL69" s="16">
        <f t="shared" si="43"/>
        <v>0</v>
      </c>
      <c r="HM69" s="90"/>
      <c r="HN69" s="90"/>
      <c r="HO69" s="90"/>
      <c r="HP69" s="116"/>
      <c r="HQ69" s="16">
        <f t="shared" si="44"/>
        <v>0</v>
      </c>
      <c r="HR69" s="90"/>
      <c r="HS69" s="90"/>
      <c r="HT69" s="90"/>
      <c r="HU69" s="116"/>
      <c r="HV69" s="16">
        <f t="shared" si="45"/>
        <v>0</v>
      </c>
      <c r="HW69" s="90"/>
      <c r="HX69" s="90"/>
      <c r="HY69" s="90"/>
      <c r="HZ69" s="116"/>
      <c r="IA69" s="16">
        <f t="shared" si="46"/>
        <v>0</v>
      </c>
      <c r="IB69" s="90"/>
      <c r="IC69" s="90"/>
      <c r="ID69" s="90"/>
      <c r="IE69" s="116"/>
      <c r="IF69" s="16">
        <f t="shared" si="47"/>
        <v>0</v>
      </c>
      <c r="IG69" s="90"/>
      <c r="IH69" s="90"/>
      <c r="II69" s="90"/>
      <c r="IJ69" s="116"/>
      <c r="IK69" s="16">
        <f t="shared" si="48"/>
        <v>0</v>
      </c>
      <c r="IL69" s="90"/>
      <c r="IM69" s="90"/>
      <c r="IN69" s="90"/>
      <c r="IO69" s="116"/>
      <c r="IP69" s="16">
        <f t="shared" si="49"/>
        <v>0</v>
      </c>
    </row>
    <row r="70" spans="1:250" x14ac:dyDescent="0.25">
      <c r="A70" s="90"/>
      <c r="B70" s="90"/>
      <c r="C70" s="90"/>
      <c r="D70" s="116"/>
      <c r="E70" s="16">
        <f t="shared" si="1"/>
        <v>0</v>
      </c>
      <c r="F70" s="90"/>
      <c r="G70" s="90"/>
      <c r="H70" s="90"/>
      <c r="I70" s="116"/>
      <c r="J70" s="16">
        <f t="shared" si="2"/>
        <v>0</v>
      </c>
      <c r="K70" s="90"/>
      <c r="L70" s="90"/>
      <c r="M70" s="90"/>
      <c r="N70" s="116"/>
      <c r="O70" s="16">
        <f t="shared" si="3"/>
        <v>0</v>
      </c>
      <c r="P70" s="90"/>
      <c r="Q70" s="90"/>
      <c r="R70" s="90"/>
      <c r="S70" s="116"/>
      <c r="T70" s="16">
        <f t="shared" si="4"/>
        <v>0</v>
      </c>
      <c r="U70" s="90"/>
      <c r="V70" s="90"/>
      <c r="W70" s="90"/>
      <c r="X70" s="116"/>
      <c r="Y70" s="16">
        <f t="shared" si="5"/>
        <v>0</v>
      </c>
      <c r="Z70" s="90"/>
      <c r="AA70" s="90"/>
      <c r="AB70" s="90"/>
      <c r="AC70" s="116"/>
      <c r="AD70" s="16">
        <f t="shared" si="6"/>
        <v>0</v>
      </c>
      <c r="AE70" s="90"/>
      <c r="AF70" s="90"/>
      <c r="AG70" s="90"/>
      <c r="AH70" s="116"/>
      <c r="AI70" s="16">
        <f t="shared" si="7"/>
        <v>0</v>
      </c>
      <c r="AJ70" s="90"/>
      <c r="AK70" s="90"/>
      <c r="AL70" s="90"/>
      <c r="AM70" s="116"/>
      <c r="AN70" s="16">
        <f t="shared" si="8"/>
        <v>0</v>
      </c>
      <c r="AO70" s="90"/>
      <c r="AP70" s="90"/>
      <c r="AQ70" s="90"/>
      <c r="AR70" s="116"/>
      <c r="AS70" s="16">
        <f t="shared" si="9"/>
        <v>0</v>
      </c>
      <c r="AT70" s="90"/>
      <c r="AU70" s="90"/>
      <c r="AV70" s="90"/>
      <c r="AW70" s="116"/>
      <c r="AX70" s="16">
        <f t="shared" si="10"/>
        <v>0</v>
      </c>
      <c r="AY70" s="90"/>
      <c r="AZ70" s="90"/>
      <c r="BA70" s="90"/>
      <c r="BB70" s="116"/>
      <c r="BC70" s="16">
        <f t="shared" si="11"/>
        <v>0</v>
      </c>
      <c r="BD70" s="90"/>
      <c r="BE70" s="90"/>
      <c r="BF70" s="90"/>
      <c r="BG70" s="116"/>
      <c r="BH70" s="16">
        <f t="shared" si="12"/>
        <v>0</v>
      </c>
      <c r="BI70" s="90"/>
      <c r="BJ70" s="90"/>
      <c r="BK70" s="90"/>
      <c r="BL70" s="116"/>
      <c r="BM70" s="16">
        <f t="shared" si="13"/>
        <v>0</v>
      </c>
      <c r="BN70" s="90"/>
      <c r="BO70" s="90"/>
      <c r="BP70" s="90"/>
      <c r="BQ70" s="116"/>
      <c r="BR70" s="16">
        <f t="shared" si="14"/>
        <v>0</v>
      </c>
      <c r="BS70" s="90"/>
      <c r="BT70" s="90"/>
      <c r="BU70" s="90"/>
      <c r="BV70" s="116"/>
      <c r="BW70" s="16">
        <f t="shared" si="15"/>
        <v>0</v>
      </c>
      <c r="BX70" s="90"/>
      <c r="BY70" s="90"/>
      <c r="BZ70" s="90"/>
      <c r="CA70" s="116"/>
      <c r="CB70" s="16">
        <f t="shared" si="16"/>
        <v>0</v>
      </c>
      <c r="CC70" s="90"/>
      <c r="CD70" s="90"/>
      <c r="CE70" s="90"/>
      <c r="CF70" s="116"/>
      <c r="CG70" s="16">
        <f t="shared" si="17"/>
        <v>0</v>
      </c>
      <c r="CH70" s="90"/>
      <c r="CI70" s="90"/>
      <c r="CJ70" s="90"/>
      <c r="CK70" s="116"/>
      <c r="CL70" s="16">
        <f t="shared" si="18"/>
        <v>0</v>
      </c>
      <c r="CM70" s="90"/>
      <c r="CN70" s="90"/>
      <c r="CO70" s="90"/>
      <c r="CP70" s="116"/>
      <c r="CQ70" s="16">
        <f t="shared" si="19"/>
        <v>0</v>
      </c>
      <c r="CR70" s="90"/>
      <c r="CS70" s="90"/>
      <c r="CT70" s="90"/>
      <c r="CU70" s="116"/>
      <c r="CV70" s="16">
        <f t="shared" si="20"/>
        <v>0</v>
      </c>
      <c r="CW70" s="90"/>
      <c r="CX70" s="90"/>
      <c r="CY70" s="90"/>
      <c r="CZ70" s="116"/>
      <c r="DA70" s="16">
        <f t="shared" si="21"/>
        <v>0</v>
      </c>
      <c r="DB70" s="90"/>
      <c r="DC70" s="90"/>
      <c r="DD70" s="90"/>
      <c r="DE70" s="116"/>
      <c r="DF70" s="16">
        <f t="shared" si="22"/>
        <v>0</v>
      </c>
      <c r="DG70" s="90"/>
      <c r="DH70" s="90"/>
      <c r="DI70" s="90"/>
      <c r="DJ70" s="116"/>
      <c r="DK70" s="16">
        <f t="shared" si="23"/>
        <v>0</v>
      </c>
      <c r="DL70" s="90"/>
      <c r="DM70" s="90"/>
      <c r="DN70" s="90"/>
      <c r="DO70" s="116"/>
      <c r="DP70" s="16">
        <f t="shared" si="24"/>
        <v>0</v>
      </c>
      <c r="DQ70" s="90"/>
      <c r="DR70" s="90"/>
      <c r="DS70" s="90"/>
      <c r="DT70" s="116"/>
      <c r="DU70" s="16">
        <f t="shared" si="25"/>
        <v>0</v>
      </c>
      <c r="DV70" s="90"/>
      <c r="DW70" s="90"/>
      <c r="DX70" s="90"/>
      <c r="DY70" s="116"/>
      <c r="DZ70" s="16">
        <f t="shared" si="26"/>
        <v>0</v>
      </c>
      <c r="EA70" s="90"/>
      <c r="EB70" s="90"/>
      <c r="EC70" s="90"/>
      <c r="ED70" s="116"/>
      <c r="EE70" s="16">
        <f t="shared" si="27"/>
        <v>0</v>
      </c>
      <c r="EF70" s="90"/>
      <c r="EG70" s="90"/>
      <c r="EH70" s="90"/>
      <c r="EI70" s="116"/>
      <c r="EJ70" s="16">
        <f t="shared" si="28"/>
        <v>0</v>
      </c>
      <c r="EK70" s="90"/>
      <c r="EL70" s="90"/>
      <c r="EM70" s="90"/>
      <c r="EN70" s="116"/>
      <c r="EO70" s="16">
        <f t="shared" si="29"/>
        <v>0</v>
      </c>
      <c r="EP70" s="90"/>
      <c r="EQ70" s="90"/>
      <c r="ER70" s="90"/>
      <c r="ES70" s="116"/>
      <c r="ET70" s="16">
        <f t="shared" si="30"/>
        <v>0</v>
      </c>
      <c r="EU70" s="90"/>
      <c r="EV70" s="90"/>
      <c r="EW70" s="90"/>
      <c r="EX70" s="116"/>
      <c r="EY70" s="16">
        <f t="shared" si="31"/>
        <v>0</v>
      </c>
      <c r="EZ70" s="90"/>
      <c r="FA70" s="90"/>
      <c r="FB70" s="90"/>
      <c r="FC70" s="116"/>
      <c r="FD70" s="16">
        <f t="shared" si="32"/>
        <v>0</v>
      </c>
      <c r="FE70" s="90"/>
      <c r="FF70" s="90"/>
      <c r="FG70" s="90"/>
      <c r="FH70" s="116"/>
      <c r="FI70" s="16">
        <f t="shared" si="50"/>
        <v>0</v>
      </c>
      <c r="FJ70" s="90"/>
      <c r="FK70" s="90"/>
      <c r="FL70" s="90"/>
      <c r="FM70" s="116"/>
      <c r="FN70" s="16">
        <f t="shared" si="33"/>
        <v>0</v>
      </c>
      <c r="FO70" s="90"/>
      <c r="FP70" s="90"/>
      <c r="FQ70" s="90"/>
      <c r="FR70" s="116"/>
      <c r="FS70" s="16">
        <f t="shared" si="34"/>
        <v>0</v>
      </c>
      <c r="FT70" s="90"/>
      <c r="FU70" s="90"/>
      <c r="FV70" s="90"/>
      <c r="FW70" s="116"/>
      <c r="FX70" s="16">
        <f t="shared" si="35"/>
        <v>0</v>
      </c>
      <c r="FY70" s="90"/>
      <c r="FZ70" s="90"/>
      <c r="GA70" s="90"/>
      <c r="GB70" s="116"/>
      <c r="GC70" s="16">
        <f t="shared" si="36"/>
        <v>0</v>
      </c>
      <c r="GD70" s="90"/>
      <c r="GE70" s="90"/>
      <c r="GF70" s="90"/>
      <c r="GG70" s="116"/>
      <c r="GH70" s="16">
        <f t="shared" si="37"/>
        <v>0</v>
      </c>
      <c r="GI70" s="90"/>
      <c r="GJ70" s="90"/>
      <c r="GK70" s="90"/>
      <c r="GL70" s="116"/>
      <c r="GM70" s="16">
        <f t="shared" si="38"/>
        <v>0</v>
      </c>
      <c r="GN70" s="90"/>
      <c r="GO70" s="90"/>
      <c r="GP70" s="90"/>
      <c r="GQ70" s="116"/>
      <c r="GR70" s="16">
        <f t="shared" si="39"/>
        <v>0</v>
      </c>
      <c r="GS70" s="90"/>
      <c r="GT70" s="90"/>
      <c r="GU70" s="90"/>
      <c r="GV70" s="116"/>
      <c r="GW70" s="16">
        <f t="shared" si="40"/>
        <v>0</v>
      </c>
      <c r="GX70" s="90"/>
      <c r="GY70" s="90"/>
      <c r="GZ70" s="90"/>
      <c r="HA70" s="116"/>
      <c r="HB70" s="16">
        <f t="shared" si="41"/>
        <v>0</v>
      </c>
      <c r="HC70" s="90"/>
      <c r="HD70" s="90"/>
      <c r="HE70" s="90"/>
      <c r="HF70" s="116"/>
      <c r="HG70" s="16">
        <f t="shared" si="42"/>
        <v>0</v>
      </c>
      <c r="HH70" s="90"/>
      <c r="HI70" s="90"/>
      <c r="HJ70" s="90"/>
      <c r="HK70" s="116"/>
      <c r="HL70" s="16">
        <f t="shared" si="43"/>
        <v>0</v>
      </c>
      <c r="HM70" s="90"/>
      <c r="HN70" s="90"/>
      <c r="HO70" s="90"/>
      <c r="HP70" s="116"/>
      <c r="HQ70" s="16">
        <f t="shared" si="44"/>
        <v>0</v>
      </c>
      <c r="HR70" s="90"/>
      <c r="HS70" s="90"/>
      <c r="HT70" s="90"/>
      <c r="HU70" s="116"/>
      <c r="HV70" s="16">
        <f t="shared" si="45"/>
        <v>0</v>
      </c>
      <c r="HW70" s="90"/>
      <c r="HX70" s="90"/>
      <c r="HY70" s="90"/>
      <c r="HZ70" s="116"/>
      <c r="IA70" s="16">
        <f t="shared" si="46"/>
        <v>0</v>
      </c>
      <c r="IB70" s="90"/>
      <c r="IC70" s="90"/>
      <c r="ID70" s="90"/>
      <c r="IE70" s="116"/>
      <c r="IF70" s="16">
        <f t="shared" si="47"/>
        <v>0</v>
      </c>
      <c r="IG70" s="90"/>
      <c r="IH70" s="90"/>
      <c r="II70" s="90"/>
      <c r="IJ70" s="116"/>
      <c r="IK70" s="16">
        <f t="shared" si="48"/>
        <v>0</v>
      </c>
      <c r="IL70" s="90"/>
      <c r="IM70" s="90"/>
      <c r="IN70" s="90"/>
      <c r="IO70" s="116"/>
      <c r="IP70" s="16">
        <f t="shared" si="49"/>
        <v>0</v>
      </c>
    </row>
    <row r="71" spans="1:250" x14ac:dyDescent="0.25">
      <c r="A71" s="90"/>
      <c r="B71" s="90"/>
      <c r="C71" s="90"/>
      <c r="D71" s="116"/>
      <c r="E71" s="16">
        <f t="shared" si="1"/>
        <v>0</v>
      </c>
      <c r="F71" s="90"/>
      <c r="G71" s="90"/>
      <c r="H71" s="90"/>
      <c r="I71" s="116"/>
      <c r="J71" s="16">
        <f t="shared" si="2"/>
        <v>0</v>
      </c>
      <c r="K71" s="90"/>
      <c r="L71" s="90"/>
      <c r="M71" s="90"/>
      <c r="N71" s="116"/>
      <c r="O71" s="16">
        <f t="shared" si="3"/>
        <v>0</v>
      </c>
      <c r="P71" s="90"/>
      <c r="Q71" s="90"/>
      <c r="R71" s="90"/>
      <c r="S71" s="116"/>
      <c r="T71" s="16">
        <f t="shared" si="4"/>
        <v>0</v>
      </c>
      <c r="U71" s="90"/>
      <c r="V71" s="90"/>
      <c r="W71" s="90"/>
      <c r="X71" s="116"/>
      <c r="Y71" s="16">
        <f t="shared" si="5"/>
        <v>0</v>
      </c>
      <c r="Z71" s="90"/>
      <c r="AA71" s="90"/>
      <c r="AB71" s="90"/>
      <c r="AC71" s="116"/>
      <c r="AD71" s="16">
        <f t="shared" si="6"/>
        <v>0</v>
      </c>
      <c r="AE71" s="90"/>
      <c r="AF71" s="90"/>
      <c r="AG71" s="90"/>
      <c r="AH71" s="116"/>
      <c r="AI71" s="16">
        <f t="shared" si="7"/>
        <v>0</v>
      </c>
      <c r="AJ71" s="90"/>
      <c r="AK71" s="90"/>
      <c r="AL71" s="90"/>
      <c r="AM71" s="116"/>
      <c r="AN71" s="16">
        <f t="shared" si="8"/>
        <v>0</v>
      </c>
      <c r="AO71" s="90"/>
      <c r="AP71" s="90"/>
      <c r="AQ71" s="90"/>
      <c r="AR71" s="116"/>
      <c r="AS71" s="16">
        <f t="shared" si="9"/>
        <v>0</v>
      </c>
      <c r="AT71" s="90"/>
      <c r="AU71" s="90"/>
      <c r="AV71" s="90"/>
      <c r="AW71" s="116"/>
      <c r="AX71" s="16">
        <f t="shared" si="10"/>
        <v>0</v>
      </c>
      <c r="AY71" s="90"/>
      <c r="AZ71" s="90"/>
      <c r="BA71" s="90"/>
      <c r="BB71" s="116"/>
      <c r="BC71" s="16">
        <f t="shared" si="11"/>
        <v>0</v>
      </c>
      <c r="BD71" s="90"/>
      <c r="BE71" s="90"/>
      <c r="BF71" s="90"/>
      <c r="BG71" s="116"/>
      <c r="BH71" s="16">
        <f t="shared" si="12"/>
        <v>0</v>
      </c>
      <c r="BI71" s="90"/>
      <c r="BJ71" s="90"/>
      <c r="BK71" s="90"/>
      <c r="BL71" s="116"/>
      <c r="BM71" s="16">
        <f t="shared" si="13"/>
        <v>0</v>
      </c>
      <c r="BN71" s="90"/>
      <c r="BO71" s="90"/>
      <c r="BP71" s="90"/>
      <c r="BQ71" s="116"/>
      <c r="BR71" s="16">
        <f t="shared" si="14"/>
        <v>0</v>
      </c>
      <c r="BS71" s="90"/>
      <c r="BT71" s="90"/>
      <c r="BU71" s="90"/>
      <c r="BV71" s="116"/>
      <c r="BW71" s="16">
        <f t="shared" si="15"/>
        <v>0</v>
      </c>
      <c r="BX71" s="90"/>
      <c r="BY71" s="90"/>
      <c r="BZ71" s="90"/>
      <c r="CA71" s="116"/>
      <c r="CB71" s="16">
        <f t="shared" si="16"/>
        <v>0</v>
      </c>
      <c r="CC71" s="90"/>
      <c r="CD71" s="90"/>
      <c r="CE71" s="90"/>
      <c r="CF71" s="116"/>
      <c r="CG71" s="16">
        <f t="shared" si="17"/>
        <v>0</v>
      </c>
      <c r="CH71" s="90"/>
      <c r="CI71" s="90"/>
      <c r="CJ71" s="90"/>
      <c r="CK71" s="116"/>
      <c r="CL71" s="16">
        <f t="shared" si="18"/>
        <v>0</v>
      </c>
      <c r="CM71" s="90"/>
      <c r="CN71" s="90"/>
      <c r="CO71" s="90"/>
      <c r="CP71" s="116"/>
      <c r="CQ71" s="16">
        <f t="shared" si="19"/>
        <v>0</v>
      </c>
      <c r="CR71" s="90"/>
      <c r="CS71" s="90"/>
      <c r="CT71" s="90"/>
      <c r="CU71" s="116"/>
      <c r="CV71" s="16">
        <f t="shared" si="20"/>
        <v>0</v>
      </c>
      <c r="CW71" s="90"/>
      <c r="CX71" s="90"/>
      <c r="CY71" s="90"/>
      <c r="CZ71" s="116"/>
      <c r="DA71" s="16">
        <f t="shared" si="21"/>
        <v>0</v>
      </c>
      <c r="DB71" s="90"/>
      <c r="DC71" s="90"/>
      <c r="DD71" s="90"/>
      <c r="DE71" s="116"/>
      <c r="DF71" s="16">
        <f t="shared" si="22"/>
        <v>0</v>
      </c>
      <c r="DG71" s="90"/>
      <c r="DH71" s="90"/>
      <c r="DI71" s="90"/>
      <c r="DJ71" s="116"/>
      <c r="DK71" s="16">
        <f t="shared" si="23"/>
        <v>0</v>
      </c>
      <c r="DL71" s="90"/>
      <c r="DM71" s="90"/>
      <c r="DN71" s="90"/>
      <c r="DO71" s="116"/>
      <c r="DP71" s="16">
        <f t="shared" si="24"/>
        <v>0</v>
      </c>
      <c r="DQ71" s="90"/>
      <c r="DR71" s="90"/>
      <c r="DS71" s="90"/>
      <c r="DT71" s="116"/>
      <c r="DU71" s="16">
        <f t="shared" si="25"/>
        <v>0</v>
      </c>
      <c r="DV71" s="90"/>
      <c r="DW71" s="90"/>
      <c r="DX71" s="90"/>
      <c r="DY71" s="116"/>
      <c r="DZ71" s="16">
        <f t="shared" si="26"/>
        <v>0</v>
      </c>
      <c r="EA71" s="90"/>
      <c r="EB71" s="90"/>
      <c r="EC71" s="90"/>
      <c r="ED71" s="116"/>
      <c r="EE71" s="16">
        <f t="shared" si="27"/>
        <v>0</v>
      </c>
      <c r="EF71" s="90"/>
      <c r="EG71" s="90"/>
      <c r="EH71" s="90"/>
      <c r="EI71" s="116"/>
      <c r="EJ71" s="16">
        <f t="shared" si="28"/>
        <v>0</v>
      </c>
      <c r="EK71" s="90"/>
      <c r="EL71" s="90"/>
      <c r="EM71" s="90"/>
      <c r="EN71" s="116"/>
      <c r="EO71" s="16">
        <f t="shared" si="29"/>
        <v>0</v>
      </c>
      <c r="EP71" s="90"/>
      <c r="EQ71" s="90"/>
      <c r="ER71" s="90"/>
      <c r="ES71" s="116"/>
      <c r="ET71" s="16">
        <f t="shared" si="30"/>
        <v>0</v>
      </c>
      <c r="EU71" s="90"/>
      <c r="EV71" s="90"/>
      <c r="EW71" s="90"/>
      <c r="EX71" s="116"/>
      <c r="EY71" s="16">
        <f t="shared" si="31"/>
        <v>0</v>
      </c>
      <c r="EZ71" s="90"/>
      <c r="FA71" s="90"/>
      <c r="FB71" s="90"/>
      <c r="FC71" s="116"/>
      <c r="FD71" s="16">
        <f t="shared" si="32"/>
        <v>0</v>
      </c>
      <c r="FE71" s="90"/>
      <c r="FF71" s="90"/>
      <c r="FG71" s="90"/>
      <c r="FH71" s="116"/>
      <c r="FI71" s="16">
        <f t="shared" si="50"/>
        <v>0</v>
      </c>
      <c r="FJ71" s="90"/>
      <c r="FK71" s="90"/>
      <c r="FL71" s="90"/>
      <c r="FM71" s="116"/>
      <c r="FN71" s="16">
        <f t="shared" si="33"/>
        <v>0</v>
      </c>
      <c r="FO71" s="90"/>
      <c r="FP71" s="90"/>
      <c r="FQ71" s="90"/>
      <c r="FR71" s="116"/>
      <c r="FS71" s="16">
        <f t="shared" si="34"/>
        <v>0</v>
      </c>
      <c r="FT71" s="90"/>
      <c r="FU71" s="90"/>
      <c r="FV71" s="90"/>
      <c r="FW71" s="116"/>
      <c r="FX71" s="16">
        <f t="shared" si="35"/>
        <v>0</v>
      </c>
      <c r="FY71" s="90"/>
      <c r="FZ71" s="90"/>
      <c r="GA71" s="90"/>
      <c r="GB71" s="116"/>
      <c r="GC71" s="16">
        <f t="shared" si="36"/>
        <v>0</v>
      </c>
      <c r="GD71" s="90"/>
      <c r="GE71" s="90"/>
      <c r="GF71" s="90"/>
      <c r="GG71" s="116"/>
      <c r="GH71" s="16">
        <f t="shared" si="37"/>
        <v>0</v>
      </c>
      <c r="GI71" s="90"/>
      <c r="GJ71" s="90"/>
      <c r="GK71" s="90"/>
      <c r="GL71" s="116"/>
      <c r="GM71" s="16">
        <f t="shared" si="38"/>
        <v>0</v>
      </c>
      <c r="GN71" s="90"/>
      <c r="GO71" s="90"/>
      <c r="GP71" s="90"/>
      <c r="GQ71" s="116"/>
      <c r="GR71" s="16">
        <f t="shared" si="39"/>
        <v>0</v>
      </c>
      <c r="GS71" s="90"/>
      <c r="GT71" s="90"/>
      <c r="GU71" s="90"/>
      <c r="GV71" s="116"/>
      <c r="GW71" s="16">
        <f t="shared" si="40"/>
        <v>0</v>
      </c>
      <c r="GX71" s="90"/>
      <c r="GY71" s="90"/>
      <c r="GZ71" s="90"/>
      <c r="HA71" s="116"/>
      <c r="HB71" s="16">
        <f t="shared" si="41"/>
        <v>0</v>
      </c>
      <c r="HC71" s="90"/>
      <c r="HD71" s="90"/>
      <c r="HE71" s="90"/>
      <c r="HF71" s="116"/>
      <c r="HG71" s="16">
        <f t="shared" si="42"/>
        <v>0</v>
      </c>
      <c r="HH71" s="90"/>
      <c r="HI71" s="90"/>
      <c r="HJ71" s="90"/>
      <c r="HK71" s="116"/>
      <c r="HL71" s="16">
        <f t="shared" si="43"/>
        <v>0</v>
      </c>
      <c r="HM71" s="90"/>
      <c r="HN71" s="90"/>
      <c r="HO71" s="90"/>
      <c r="HP71" s="116"/>
      <c r="HQ71" s="16">
        <f t="shared" si="44"/>
        <v>0</v>
      </c>
      <c r="HR71" s="90"/>
      <c r="HS71" s="90"/>
      <c r="HT71" s="90"/>
      <c r="HU71" s="116"/>
      <c r="HV71" s="16">
        <f t="shared" si="45"/>
        <v>0</v>
      </c>
      <c r="HW71" s="90"/>
      <c r="HX71" s="90"/>
      <c r="HY71" s="90"/>
      <c r="HZ71" s="116"/>
      <c r="IA71" s="16">
        <f t="shared" si="46"/>
        <v>0</v>
      </c>
      <c r="IB71" s="90"/>
      <c r="IC71" s="90"/>
      <c r="ID71" s="90"/>
      <c r="IE71" s="116"/>
      <c r="IF71" s="16">
        <f t="shared" si="47"/>
        <v>0</v>
      </c>
      <c r="IG71" s="90"/>
      <c r="IH71" s="90"/>
      <c r="II71" s="90"/>
      <c r="IJ71" s="116"/>
      <c r="IK71" s="16">
        <f t="shared" si="48"/>
        <v>0</v>
      </c>
      <c r="IL71" s="90"/>
      <c r="IM71" s="90"/>
      <c r="IN71" s="90"/>
      <c r="IO71" s="116"/>
      <c r="IP71" s="16">
        <f t="shared" si="49"/>
        <v>0</v>
      </c>
    </row>
    <row r="72" spans="1:250" x14ac:dyDescent="0.25">
      <c r="A72" s="90"/>
      <c r="B72" s="90"/>
      <c r="C72" s="90"/>
      <c r="D72" s="116"/>
      <c r="E72" s="16">
        <f t="shared" si="1"/>
        <v>0</v>
      </c>
      <c r="F72" s="90"/>
      <c r="G72" s="90"/>
      <c r="H72" s="90"/>
      <c r="I72" s="116"/>
      <c r="J72" s="16">
        <f t="shared" si="2"/>
        <v>0</v>
      </c>
      <c r="K72" s="90"/>
      <c r="L72" s="90"/>
      <c r="M72" s="90"/>
      <c r="N72" s="116"/>
      <c r="O72" s="16">
        <f t="shared" si="3"/>
        <v>0</v>
      </c>
      <c r="P72" s="90"/>
      <c r="Q72" s="90"/>
      <c r="R72" s="90"/>
      <c r="S72" s="116"/>
      <c r="T72" s="16">
        <f t="shared" si="4"/>
        <v>0</v>
      </c>
      <c r="U72" s="90"/>
      <c r="V72" s="90"/>
      <c r="W72" s="90"/>
      <c r="X72" s="116"/>
      <c r="Y72" s="16">
        <f t="shared" si="5"/>
        <v>0</v>
      </c>
      <c r="Z72" s="90"/>
      <c r="AA72" s="90"/>
      <c r="AB72" s="90"/>
      <c r="AC72" s="116"/>
      <c r="AD72" s="16">
        <f t="shared" si="6"/>
        <v>0</v>
      </c>
      <c r="AE72" s="90"/>
      <c r="AF72" s="90"/>
      <c r="AG72" s="90"/>
      <c r="AH72" s="116"/>
      <c r="AI72" s="16">
        <f t="shared" si="7"/>
        <v>0</v>
      </c>
      <c r="AJ72" s="90"/>
      <c r="AK72" s="90"/>
      <c r="AL72" s="90"/>
      <c r="AM72" s="116"/>
      <c r="AN72" s="16">
        <f t="shared" si="8"/>
        <v>0</v>
      </c>
      <c r="AO72" s="90"/>
      <c r="AP72" s="90"/>
      <c r="AQ72" s="90"/>
      <c r="AR72" s="116"/>
      <c r="AS72" s="16">
        <f t="shared" si="9"/>
        <v>0</v>
      </c>
      <c r="AT72" s="90"/>
      <c r="AU72" s="90"/>
      <c r="AV72" s="90"/>
      <c r="AW72" s="116"/>
      <c r="AX72" s="16">
        <f t="shared" si="10"/>
        <v>0</v>
      </c>
      <c r="AY72" s="90"/>
      <c r="AZ72" s="90"/>
      <c r="BA72" s="90"/>
      <c r="BB72" s="116"/>
      <c r="BC72" s="16">
        <f t="shared" si="11"/>
        <v>0</v>
      </c>
      <c r="BD72" s="90"/>
      <c r="BE72" s="90"/>
      <c r="BF72" s="90"/>
      <c r="BG72" s="116"/>
      <c r="BH72" s="16">
        <f t="shared" si="12"/>
        <v>0</v>
      </c>
      <c r="BI72" s="90"/>
      <c r="BJ72" s="90"/>
      <c r="BK72" s="90"/>
      <c r="BL72" s="116"/>
      <c r="BM72" s="16">
        <f t="shared" si="13"/>
        <v>0</v>
      </c>
      <c r="BN72" s="90"/>
      <c r="BO72" s="90"/>
      <c r="BP72" s="90"/>
      <c r="BQ72" s="116"/>
      <c r="BR72" s="16">
        <f t="shared" si="14"/>
        <v>0</v>
      </c>
      <c r="BS72" s="90"/>
      <c r="BT72" s="90"/>
      <c r="BU72" s="90"/>
      <c r="BV72" s="116"/>
      <c r="BW72" s="16">
        <f t="shared" si="15"/>
        <v>0</v>
      </c>
      <c r="BX72" s="90"/>
      <c r="BY72" s="90"/>
      <c r="BZ72" s="90"/>
      <c r="CA72" s="116"/>
      <c r="CB72" s="16">
        <f t="shared" si="16"/>
        <v>0</v>
      </c>
      <c r="CC72" s="90"/>
      <c r="CD72" s="90"/>
      <c r="CE72" s="90"/>
      <c r="CF72" s="116"/>
      <c r="CG72" s="16">
        <f t="shared" si="17"/>
        <v>0</v>
      </c>
      <c r="CH72" s="90"/>
      <c r="CI72" s="90"/>
      <c r="CJ72" s="90"/>
      <c r="CK72" s="116"/>
      <c r="CL72" s="16">
        <f t="shared" si="18"/>
        <v>0</v>
      </c>
      <c r="CM72" s="90"/>
      <c r="CN72" s="90"/>
      <c r="CO72" s="90"/>
      <c r="CP72" s="116"/>
      <c r="CQ72" s="16">
        <f t="shared" si="19"/>
        <v>0</v>
      </c>
      <c r="CR72" s="90"/>
      <c r="CS72" s="90"/>
      <c r="CT72" s="90"/>
      <c r="CU72" s="116"/>
      <c r="CV72" s="16">
        <f t="shared" si="20"/>
        <v>0</v>
      </c>
      <c r="CW72" s="90"/>
      <c r="CX72" s="90"/>
      <c r="CY72" s="90"/>
      <c r="CZ72" s="116"/>
      <c r="DA72" s="16">
        <f t="shared" si="21"/>
        <v>0</v>
      </c>
      <c r="DB72" s="90"/>
      <c r="DC72" s="90"/>
      <c r="DD72" s="90"/>
      <c r="DE72" s="116"/>
      <c r="DF72" s="16">
        <f t="shared" si="22"/>
        <v>0</v>
      </c>
      <c r="DG72" s="90"/>
      <c r="DH72" s="90"/>
      <c r="DI72" s="90"/>
      <c r="DJ72" s="116"/>
      <c r="DK72" s="16">
        <f t="shared" si="23"/>
        <v>0</v>
      </c>
      <c r="DL72" s="90"/>
      <c r="DM72" s="90"/>
      <c r="DN72" s="90"/>
      <c r="DO72" s="116"/>
      <c r="DP72" s="16">
        <f t="shared" si="24"/>
        <v>0</v>
      </c>
      <c r="DQ72" s="90"/>
      <c r="DR72" s="90"/>
      <c r="DS72" s="90"/>
      <c r="DT72" s="116"/>
      <c r="DU72" s="16">
        <f t="shared" si="25"/>
        <v>0</v>
      </c>
      <c r="DV72" s="90"/>
      <c r="DW72" s="90"/>
      <c r="DX72" s="90"/>
      <c r="DY72" s="116"/>
      <c r="DZ72" s="16">
        <f t="shared" si="26"/>
        <v>0</v>
      </c>
      <c r="EA72" s="90"/>
      <c r="EB72" s="90"/>
      <c r="EC72" s="90"/>
      <c r="ED72" s="116"/>
      <c r="EE72" s="16">
        <f t="shared" si="27"/>
        <v>0</v>
      </c>
      <c r="EF72" s="90"/>
      <c r="EG72" s="90"/>
      <c r="EH72" s="90"/>
      <c r="EI72" s="116"/>
      <c r="EJ72" s="16">
        <f t="shared" si="28"/>
        <v>0</v>
      </c>
      <c r="EK72" s="90"/>
      <c r="EL72" s="90"/>
      <c r="EM72" s="90"/>
      <c r="EN72" s="116"/>
      <c r="EO72" s="16">
        <f t="shared" si="29"/>
        <v>0</v>
      </c>
      <c r="EP72" s="90"/>
      <c r="EQ72" s="90"/>
      <c r="ER72" s="90"/>
      <c r="ES72" s="116"/>
      <c r="ET72" s="16">
        <f t="shared" si="30"/>
        <v>0</v>
      </c>
      <c r="EU72" s="90"/>
      <c r="EV72" s="90"/>
      <c r="EW72" s="90"/>
      <c r="EX72" s="116"/>
      <c r="EY72" s="16">
        <f t="shared" si="31"/>
        <v>0</v>
      </c>
      <c r="EZ72" s="90"/>
      <c r="FA72" s="90"/>
      <c r="FB72" s="90"/>
      <c r="FC72" s="116"/>
      <c r="FD72" s="16">
        <f t="shared" si="32"/>
        <v>0</v>
      </c>
      <c r="FE72" s="90"/>
      <c r="FF72" s="90"/>
      <c r="FG72" s="90"/>
      <c r="FH72" s="116"/>
      <c r="FI72" s="16">
        <f t="shared" si="50"/>
        <v>0</v>
      </c>
      <c r="FJ72" s="90"/>
      <c r="FK72" s="90"/>
      <c r="FL72" s="90"/>
      <c r="FM72" s="116"/>
      <c r="FN72" s="16">
        <f t="shared" si="33"/>
        <v>0</v>
      </c>
      <c r="FO72" s="90"/>
      <c r="FP72" s="90"/>
      <c r="FQ72" s="90"/>
      <c r="FR72" s="116"/>
      <c r="FS72" s="16">
        <f t="shared" si="34"/>
        <v>0</v>
      </c>
      <c r="FT72" s="90"/>
      <c r="FU72" s="90"/>
      <c r="FV72" s="90"/>
      <c r="FW72" s="116"/>
      <c r="FX72" s="16">
        <f t="shared" si="35"/>
        <v>0</v>
      </c>
      <c r="FY72" s="90"/>
      <c r="FZ72" s="90"/>
      <c r="GA72" s="90"/>
      <c r="GB72" s="116"/>
      <c r="GC72" s="16">
        <f t="shared" si="36"/>
        <v>0</v>
      </c>
      <c r="GD72" s="90"/>
      <c r="GE72" s="90"/>
      <c r="GF72" s="90"/>
      <c r="GG72" s="116"/>
      <c r="GH72" s="16">
        <f t="shared" si="37"/>
        <v>0</v>
      </c>
      <c r="GI72" s="90"/>
      <c r="GJ72" s="90"/>
      <c r="GK72" s="90"/>
      <c r="GL72" s="116"/>
      <c r="GM72" s="16">
        <f t="shared" si="38"/>
        <v>0</v>
      </c>
      <c r="GN72" s="90"/>
      <c r="GO72" s="90"/>
      <c r="GP72" s="90"/>
      <c r="GQ72" s="116"/>
      <c r="GR72" s="16">
        <f t="shared" si="39"/>
        <v>0</v>
      </c>
      <c r="GS72" s="90"/>
      <c r="GT72" s="90"/>
      <c r="GU72" s="90"/>
      <c r="GV72" s="116"/>
      <c r="GW72" s="16">
        <f t="shared" si="40"/>
        <v>0</v>
      </c>
      <c r="GX72" s="90"/>
      <c r="GY72" s="90"/>
      <c r="GZ72" s="90"/>
      <c r="HA72" s="116"/>
      <c r="HB72" s="16">
        <f t="shared" si="41"/>
        <v>0</v>
      </c>
      <c r="HC72" s="90"/>
      <c r="HD72" s="90"/>
      <c r="HE72" s="90"/>
      <c r="HF72" s="116"/>
      <c r="HG72" s="16">
        <f t="shared" si="42"/>
        <v>0</v>
      </c>
      <c r="HH72" s="90"/>
      <c r="HI72" s="90"/>
      <c r="HJ72" s="90"/>
      <c r="HK72" s="116"/>
      <c r="HL72" s="16">
        <f t="shared" si="43"/>
        <v>0</v>
      </c>
      <c r="HM72" s="90"/>
      <c r="HN72" s="90"/>
      <c r="HO72" s="90"/>
      <c r="HP72" s="116"/>
      <c r="HQ72" s="16">
        <f t="shared" si="44"/>
        <v>0</v>
      </c>
      <c r="HR72" s="90"/>
      <c r="HS72" s="90"/>
      <c r="HT72" s="90"/>
      <c r="HU72" s="116"/>
      <c r="HV72" s="16">
        <f t="shared" si="45"/>
        <v>0</v>
      </c>
      <c r="HW72" s="90"/>
      <c r="HX72" s="90"/>
      <c r="HY72" s="90"/>
      <c r="HZ72" s="116"/>
      <c r="IA72" s="16">
        <f t="shared" si="46"/>
        <v>0</v>
      </c>
      <c r="IB72" s="90"/>
      <c r="IC72" s="90"/>
      <c r="ID72" s="90"/>
      <c r="IE72" s="116"/>
      <c r="IF72" s="16">
        <f t="shared" si="47"/>
        <v>0</v>
      </c>
      <c r="IG72" s="90"/>
      <c r="IH72" s="90"/>
      <c r="II72" s="90"/>
      <c r="IJ72" s="116"/>
      <c r="IK72" s="16">
        <f t="shared" si="48"/>
        <v>0</v>
      </c>
      <c r="IL72" s="90"/>
      <c r="IM72" s="90"/>
      <c r="IN72" s="90"/>
      <c r="IO72" s="116"/>
      <c r="IP72" s="16">
        <f t="shared" si="49"/>
        <v>0</v>
      </c>
    </row>
    <row r="73" spans="1:250" x14ac:dyDescent="0.25">
      <c r="A73" s="90"/>
      <c r="B73" s="90"/>
      <c r="C73" s="90"/>
      <c r="D73" s="116"/>
      <c r="E73" s="16">
        <f t="shared" si="1"/>
        <v>0</v>
      </c>
      <c r="F73" s="90"/>
      <c r="G73" s="90"/>
      <c r="H73" s="90"/>
      <c r="I73" s="116"/>
      <c r="J73" s="16">
        <f t="shared" si="2"/>
        <v>0</v>
      </c>
      <c r="K73" s="90"/>
      <c r="L73" s="90"/>
      <c r="M73" s="90"/>
      <c r="N73" s="116"/>
      <c r="O73" s="16">
        <f t="shared" si="3"/>
        <v>0</v>
      </c>
      <c r="P73" s="90"/>
      <c r="Q73" s="90"/>
      <c r="R73" s="90"/>
      <c r="S73" s="116"/>
      <c r="T73" s="16">
        <f t="shared" si="4"/>
        <v>0</v>
      </c>
      <c r="U73" s="90"/>
      <c r="V73" s="90"/>
      <c r="W73" s="90"/>
      <c r="X73" s="116"/>
      <c r="Y73" s="16">
        <f t="shared" si="5"/>
        <v>0</v>
      </c>
      <c r="Z73" s="90"/>
      <c r="AA73" s="90"/>
      <c r="AB73" s="90"/>
      <c r="AC73" s="116"/>
      <c r="AD73" s="16">
        <f t="shared" si="6"/>
        <v>0</v>
      </c>
      <c r="AE73" s="90"/>
      <c r="AF73" s="90"/>
      <c r="AG73" s="90"/>
      <c r="AH73" s="116"/>
      <c r="AI73" s="16">
        <f t="shared" si="7"/>
        <v>0</v>
      </c>
      <c r="AJ73" s="90"/>
      <c r="AK73" s="90"/>
      <c r="AL73" s="90"/>
      <c r="AM73" s="116"/>
      <c r="AN73" s="16">
        <f t="shared" si="8"/>
        <v>0</v>
      </c>
      <c r="AO73" s="90"/>
      <c r="AP73" s="90"/>
      <c r="AQ73" s="90"/>
      <c r="AR73" s="116"/>
      <c r="AS73" s="16">
        <f t="shared" si="9"/>
        <v>0</v>
      </c>
      <c r="AT73" s="90"/>
      <c r="AU73" s="90"/>
      <c r="AV73" s="90"/>
      <c r="AW73" s="116"/>
      <c r="AX73" s="16">
        <f t="shared" si="10"/>
        <v>0</v>
      </c>
      <c r="AY73" s="90"/>
      <c r="AZ73" s="90"/>
      <c r="BA73" s="90"/>
      <c r="BB73" s="116"/>
      <c r="BC73" s="16">
        <f t="shared" si="11"/>
        <v>0</v>
      </c>
      <c r="BD73" s="90"/>
      <c r="BE73" s="90"/>
      <c r="BF73" s="90"/>
      <c r="BG73" s="116"/>
      <c r="BH73" s="16">
        <f t="shared" si="12"/>
        <v>0</v>
      </c>
      <c r="BI73" s="90"/>
      <c r="BJ73" s="90"/>
      <c r="BK73" s="90"/>
      <c r="BL73" s="116"/>
      <c r="BM73" s="16">
        <f t="shared" si="13"/>
        <v>0</v>
      </c>
      <c r="BN73" s="90"/>
      <c r="BO73" s="90"/>
      <c r="BP73" s="90"/>
      <c r="BQ73" s="116"/>
      <c r="BR73" s="16">
        <f t="shared" si="14"/>
        <v>0</v>
      </c>
      <c r="BS73" s="90"/>
      <c r="BT73" s="90"/>
      <c r="BU73" s="90"/>
      <c r="BV73" s="116"/>
      <c r="BW73" s="16">
        <f t="shared" si="15"/>
        <v>0</v>
      </c>
      <c r="BX73" s="90"/>
      <c r="BY73" s="90"/>
      <c r="BZ73" s="90"/>
      <c r="CA73" s="116"/>
      <c r="CB73" s="16">
        <f t="shared" si="16"/>
        <v>0</v>
      </c>
      <c r="CC73" s="90"/>
      <c r="CD73" s="90"/>
      <c r="CE73" s="90"/>
      <c r="CF73" s="116"/>
      <c r="CG73" s="16">
        <f t="shared" si="17"/>
        <v>0</v>
      </c>
      <c r="CH73" s="90"/>
      <c r="CI73" s="90"/>
      <c r="CJ73" s="90"/>
      <c r="CK73" s="116"/>
      <c r="CL73" s="16">
        <f t="shared" si="18"/>
        <v>0</v>
      </c>
      <c r="CM73" s="90"/>
      <c r="CN73" s="90"/>
      <c r="CO73" s="90"/>
      <c r="CP73" s="116"/>
      <c r="CQ73" s="16">
        <f t="shared" si="19"/>
        <v>0</v>
      </c>
      <c r="CR73" s="90"/>
      <c r="CS73" s="90"/>
      <c r="CT73" s="90"/>
      <c r="CU73" s="116"/>
      <c r="CV73" s="16">
        <f t="shared" si="20"/>
        <v>0</v>
      </c>
      <c r="CW73" s="90"/>
      <c r="CX73" s="90"/>
      <c r="CY73" s="90"/>
      <c r="CZ73" s="116"/>
      <c r="DA73" s="16">
        <f t="shared" si="21"/>
        <v>0</v>
      </c>
      <c r="DB73" s="90"/>
      <c r="DC73" s="90"/>
      <c r="DD73" s="90"/>
      <c r="DE73" s="116"/>
      <c r="DF73" s="16">
        <f t="shared" si="22"/>
        <v>0</v>
      </c>
      <c r="DG73" s="90"/>
      <c r="DH73" s="90"/>
      <c r="DI73" s="90"/>
      <c r="DJ73" s="116"/>
      <c r="DK73" s="16">
        <f t="shared" si="23"/>
        <v>0</v>
      </c>
      <c r="DL73" s="90"/>
      <c r="DM73" s="90"/>
      <c r="DN73" s="90"/>
      <c r="DO73" s="116"/>
      <c r="DP73" s="16">
        <f t="shared" si="24"/>
        <v>0</v>
      </c>
      <c r="DQ73" s="90"/>
      <c r="DR73" s="90"/>
      <c r="DS73" s="90"/>
      <c r="DT73" s="116"/>
      <c r="DU73" s="16">
        <f t="shared" si="25"/>
        <v>0</v>
      </c>
      <c r="DV73" s="90"/>
      <c r="DW73" s="90"/>
      <c r="DX73" s="90"/>
      <c r="DY73" s="116"/>
      <c r="DZ73" s="16">
        <f t="shared" si="26"/>
        <v>0</v>
      </c>
      <c r="EA73" s="90"/>
      <c r="EB73" s="90"/>
      <c r="EC73" s="90"/>
      <c r="ED73" s="116"/>
      <c r="EE73" s="16">
        <f t="shared" si="27"/>
        <v>0</v>
      </c>
      <c r="EF73" s="90"/>
      <c r="EG73" s="90"/>
      <c r="EH73" s="90"/>
      <c r="EI73" s="116"/>
      <c r="EJ73" s="16">
        <f t="shared" si="28"/>
        <v>0</v>
      </c>
      <c r="EK73" s="90"/>
      <c r="EL73" s="90"/>
      <c r="EM73" s="90"/>
      <c r="EN73" s="116"/>
      <c r="EO73" s="16">
        <f t="shared" si="29"/>
        <v>0</v>
      </c>
      <c r="EP73" s="90"/>
      <c r="EQ73" s="90"/>
      <c r="ER73" s="90"/>
      <c r="ES73" s="116"/>
      <c r="ET73" s="16">
        <f t="shared" si="30"/>
        <v>0</v>
      </c>
      <c r="EU73" s="90"/>
      <c r="EV73" s="90"/>
      <c r="EW73" s="90"/>
      <c r="EX73" s="116"/>
      <c r="EY73" s="16">
        <f t="shared" si="31"/>
        <v>0</v>
      </c>
      <c r="EZ73" s="90"/>
      <c r="FA73" s="90"/>
      <c r="FB73" s="90"/>
      <c r="FC73" s="116"/>
      <c r="FD73" s="16">
        <f t="shared" si="32"/>
        <v>0</v>
      </c>
      <c r="FE73" s="90"/>
      <c r="FF73" s="90"/>
      <c r="FG73" s="90"/>
      <c r="FH73" s="116"/>
      <c r="FI73" s="16">
        <f t="shared" si="50"/>
        <v>0</v>
      </c>
      <c r="FJ73" s="90"/>
      <c r="FK73" s="90"/>
      <c r="FL73" s="90"/>
      <c r="FM73" s="116"/>
      <c r="FN73" s="16">
        <f t="shared" si="33"/>
        <v>0</v>
      </c>
      <c r="FO73" s="90"/>
      <c r="FP73" s="90"/>
      <c r="FQ73" s="90"/>
      <c r="FR73" s="116"/>
      <c r="FS73" s="16">
        <f t="shared" si="34"/>
        <v>0</v>
      </c>
      <c r="FT73" s="90"/>
      <c r="FU73" s="90"/>
      <c r="FV73" s="90"/>
      <c r="FW73" s="116"/>
      <c r="FX73" s="16">
        <f t="shared" si="35"/>
        <v>0</v>
      </c>
      <c r="FY73" s="90"/>
      <c r="FZ73" s="90"/>
      <c r="GA73" s="90"/>
      <c r="GB73" s="116"/>
      <c r="GC73" s="16">
        <f t="shared" si="36"/>
        <v>0</v>
      </c>
      <c r="GD73" s="90"/>
      <c r="GE73" s="90"/>
      <c r="GF73" s="90"/>
      <c r="GG73" s="116"/>
      <c r="GH73" s="16">
        <f t="shared" si="37"/>
        <v>0</v>
      </c>
      <c r="GI73" s="90"/>
      <c r="GJ73" s="90"/>
      <c r="GK73" s="90"/>
      <c r="GL73" s="116"/>
      <c r="GM73" s="16">
        <f t="shared" si="38"/>
        <v>0</v>
      </c>
      <c r="GN73" s="90"/>
      <c r="GO73" s="90"/>
      <c r="GP73" s="90"/>
      <c r="GQ73" s="116"/>
      <c r="GR73" s="16">
        <f t="shared" si="39"/>
        <v>0</v>
      </c>
      <c r="GS73" s="90"/>
      <c r="GT73" s="90"/>
      <c r="GU73" s="90"/>
      <c r="GV73" s="116"/>
      <c r="GW73" s="16">
        <f t="shared" si="40"/>
        <v>0</v>
      </c>
      <c r="GX73" s="90"/>
      <c r="GY73" s="90"/>
      <c r="GZ73" s="90"/>
      <c r="HA73" s="116"/>
      <c r="HB73" s="16">
        <f t="shared" si="41"/>
        <v>0</v>
      </c>
      <c r="HC73" s="90"/>
      <c r="HD73" s="90"/>
      <c r="HE73" s="90"/>
      <c r="HF73" s="116"/>
      <c r="HG73" s="16">
        <f t="shared" si="42"/>
        <v>0</v>
      </c>
      <c r="HH73" s="90"/>
      <c r="HI73" s="90"/>
      <c r="HJ73" s="90"/>
      <c r="HK73" s="116"/>
      <c r="HL73" s="16">
        <f t="shared" si="43"/>
        <v>0</v>
      </c>
      <c r="HM73" s="90"/>
      <c r="HN73" s="90"/>
      <c r="HO73" s="90"/>
      <c r="HP73" s="116"/>
      <c r="HQ73" s="16">
        <f t="shared" si="44"/>
        <v>0</v>
      </c>
      <c r="HR73" s="90"/>
      <c r="HS73" s="90"/>
      <c r="HT73" s="90"/>
      <c r="HU73" s="116"/>
      <c r="HV73" s="16">
        <f t="shared" si="45"/>
        <v>0</v>
      </c>
      <c r="HW73" s="90"/>
      <c r="HX73" s="90"/>
      <c r="HY73" s="90"/>
      <c r="HZ73" s="116"/>
      <c r="IA73" s="16">
        <f t="shared" si="46"/>
        <v>0</v>
      </c>
      <c r="IB73" s="90"/>
      <c r="IC73" s="90"/>
      <c r="ID73" s="90"/>
      <c r="IE73" s="116"/>
      <c r="IF73" s="16">
        <f t="shared" si="47"/>
        <v>0</v>
      </c>
      <c r="IG73" s="90"/>
      <c r="IH73" s="90"/>
      <c r="II73" s="90"/>
      <c r="IJ73" s="116"/>
      <c r="IK73" s="16">
        <f t="shared" si="48"/>
        <v>0</v>
      </c>
      <c r="IL73" s="90"/>
      <c r="IM73" s="90"/>
      <c r="IN73" s="90"/>
      <c r="IO73" s="116"/>
      <c r="IP73" s="16">
        <f t="shared" si="49"/>
        <v>0</v>
      </c>
    </row>
    <row r="74" spans="1:250" x14ac:dyDescent="0.25">
      <c r="A74" s="90"/>
      <c r="B74" s="90"/>
      <c r="C74" s="90"/>
      <c r="D74" s="116"/>
      <c r="E74" s="16">
        <f t="shared" si="1"/>
        <v>0</v>
      </c>
      <c r="F74" s="90"/>
      <c r="G74" s="90"/>
      <c r="H74" s="90"/>
      <c r="I74" s="116"/>
      <c r="J74" s="16">
        <f t="shared" si="2"/>
        <v>0</v>
      </c>
      <c r="K74" s="90"/>
      <c r="L74" s="90"/>
      <c r="M74" s="90"/>
      <c r="N74" s="116"/>
      <c r="O74" s="16">
        <f t="shared" si="3"/>
        <v>0</v>
      </c>
      <c r="P74" s="90"/>
      <c r="Q74" s="90"/>
      <c r="R74" s="90"/>
      <c r="S74" s="116"/>
      <c r="T74" s="16">
        <f t="shared" si="4"/>
        <v>0</v>
      </c>
      <c r="U74" s="90"/>
      <c r="V74" s="90"/>
      <c r="W74" s="90"/>
      <c r="X74" s="116"/>
      <c r="Y74" s="16">
        <f t="shared" si="5"/>
        <v>0</v>
      </c>
      <c r="Z74" s="90"/>
      <c r="AA74" s="90"/>
      <c r="AB74" s="90"/>
      <c r="AC74" s="116"/>
      <c r="AD74" s="16">
        <f t="shared" si="6"/>
        <v>0</v>
      </c>
      <c r="AE74" s="90"/>
      <c r="AF74" s="90"/>
      <c r="AG74" s="90"/>
      <c r="AH74" s="116"/>
      <c r="AI74" s="16">
        <f t="shared" si="7"/>
        <v>0</v>
      </c>
      <c r="AJ74" s="90"/>
      <c r="AK74" s="90"/>
      <c r="AL74" s="90"/>
      <c r="AM74" s="116"/>
      <c r="AN74" s="16">
        <f t="shared" si="8"/>
        <v>0</v>
      </c>
      <c r="AO74" s="90"/>
      <c r="AP74" s="90"/>
      <c r="AQ74" s="90"/>
      <c r="AR74" s="116"/>
      <c r="AS74" s="16">
        <f t="shared" si="9"/>
        <v>0</v>
      </c>
      <c r="AT74" s="90"/>
      <c r="AU74" s="90"/>
      <c r="AV74" s="90"/>
      <c r="AW74" s="116"/>
      <c r="AX74" s="16">
        <f t="shared" si="10"/>
        <v>0</v>
      </c>
      <c r="AY74" s="90"/>
      <c r="AZ74" s="90"/>
      <c r="BA74" s="90"/>
      <c r="BB74" s="116"/>
      <c r="BC74" s="16">
        <f t="shared" si="11"/>
        <v>0</v>
      </c>
      <c r="BD74" s="90"/>
      <c r="BE74" s="90"/>
      <c r="BF74" s="90"/>
      <c r="BG74" s="116"/>
      <c r="BH74" s="16">
        <f t="shared" si="12"/>
        <v>0</v>
      </c>
      <c r="BI74" s="90"/>
      <c r="BJ74" s="90"/>
      <c r="BK74" s="90"/>
      <c r="BL74" s="116"/>
      <c r="BM74" s="16">
        <f t="shared" si="13"/>
        <v>0</v>
      </c>
      <c r="BN74" s="90"/>
      <c r="BO74" s="90"/>
      <c r="BP74" s="90"/>
      <c r="BQ74" s="116"/>
      <c r="BR74" s="16">
        <f t="shared" si="14"/>
        <v>0</v>
      </c>
      <c r="BS74" s="90"/>
      <c r="BT74" s="90"/>
      <c r="BU74" s="90"/>
      <c r="BV74" s="116"/>
      <c r="BW74" s="16">
        <f t="shared" si="15"/>
        <v>0</v>
      </c>
      <c r="BX74" s="90"/>
      <c r="BY74" s="90"/>
      <c r="BZ74" s="90"/>
      <c r="CA74" s="116"/>
      <c r="CB74" s="16">
        <f t="shared" si="16"/>
        <v>0</v>
      </c>
      <c r="CC74" s="90"/>
      <c r="CD74" s="90"/>
      <c r="CE74" s="90"/>
      <c r="CF74" s="116"/>
      <c r="CG74" s="16">
        <f t="shared" si="17"/>
        <v>0</v>
      </c>
      <c r="CH74" s="90"/>
      <c r="CI74" s="90"/>
      <c r="CJ74" s="90"/>
      <c r="CK74" s="116"/>
      <c r="CL74" s="16">
        <f t="shared" si="18"/>
        <v>0</v>
      </c>
      <c r="CM74" s="90"/>
      <c r="CN74" s="90"/>
      <c r="CO74" s="90"/>
      <c r="CP74" s="116"/>
      <c r="CQ74" s="16">
        <f t="shared" si="19"/>
        <v>0</v>
      </c>
      <c r="CR74" s="90"/>
      <c r="CS74" s="90"/>
      <c r="CT74" s="90"/>
      <c r="CU74" s="116"/>
      <c r="CV74" s="16">
        <f t="shared" si="20"/>
        <v>0</v>
      </c>
      <c r="CW74" s="90"/>
      <c r="CX74" s="90"/>
      <c r="CY74" s="90"/>
      <c r="CZ74" s="116"/>
      <c r="DA74" s="16">
        <f t="shared" si="21"/>
        <v>0</v>
      </c>
      <c r="DB74" s="90"/>
      <c r="DC74" s="90"/>
      <c r="DD74" s="90"/>
      <c r="DE74" s="116"/>
      <c r="DF74" s="16">
        <f t="shared" si="22"/>
        <v>0</v>
      </c>
      <c r="DG74" s="90"/>
      <c r="DH74" s="90"/>
      <c r="DI74" s="90"/>
      <c r="DJ74" s="116"/>
      <c r="DK74" s="16">
        <f t="shared" si="23"/>
        <v>0</v>
      </c>
      <c r="DL74" s="90"/>
      <c r="DM74" s="90"/>
      <c r="DN74" s="90"/>
      <c r="DO74" s="116"/>
      <c r="DP74" s="16">
        <f t="shared" si="24"/>
        <v>0</v>
      </c>
      <c r="DQ74" s="90"/>
      <c r="DR74" s="90"/>
      <c r="DS74" s="90"/>
      <c r="DT74" s="116"/>
      <c r="DU74" s="16">
        <f t="shared" si="25"/>
        <v>0</v>
      </c>
      <c r="DV74" s="90"/>
      <c r="DW74" s="90"/>
      <c r="DX74" s="90"/>
      <c r="DY74" s="116"/>
      <c r="DZ74" s="16">
        <f t="shared" si="26"/>
        <v>0</v>
      </c>
      <c r="EA74" s="90"/>
      <c r="EB74" s="90"/>
      <c r="EC74" s="90"/>
      <c r="ED74" s="116"/>
      <c r="EE74" s="16">
        <f t="shared" si="27"/>
        <v>0</v>
      </c>
      <c r="EF74" s="90"/>
      <c r="EG74" s="90"/>
      <c r="EH74" s="90"/>
      <c r="EI74" s="116"/>
      <c r="EJ74" s="16">
        <f t="shared" si="28"/>
        <v>0</v>
      </c>
      <c r="EK74" s="90"/>
      <c r="EL74" s="90"/>
      <c r="EM74" s="90"/>
      <c r="EN74" s="116"/>
      <c r="EO74" s="16">
        <f t="shared" si="29"/>
        <v>0</v>
      </c>
      <c r="EP74" s="90"/>
      <c r="EQ74" s="90"/>
      <c r="ER74" s="90"/>
      <c r="ES74" s="116"/>
      <c r="ET74" s="16">
        <f t="shared" si="30"/>
        <v>0</v>
      </c>
      <c r="EU74" s="90"/>
      <c r="EV74" s="90"/>
      <c r="EW74" s="90"/>
      <c r="EX74" s="116"/>
      <c r="EY74" s="16">
        <f t="shared" si="31"/>
        <v>0</v>
      </c>
      <c r="EZ74" s="90"/>
      <c r="FA74" s="90"/>
      <c r="FB74" s="90"/>
      <c r="FC74" s="116"/>
      <c r="FD74" s="16">
        <f t="shared" si="32"/>
        <v>0</v>
      </c>
      <c r="FE74" s="90"/>
      <c r="FF74" s="90"/>
      <c r="FG74" s="90"/>
      <c r="FH74" s="116"/>
      <c r="FI74" s="16">
        <f t="shared" si="50"/>
        <v>0</v>
      </c>
      <c r="FJ74" s="90"/>
      <c r="FK74" s="90"/>
      <c r="FL74" s="90"/>
      <c r="FM74" s="116"/>
      <c r="FN74" s="16">
        <f t="shared" si="33"/>
        <v>0</v>
      </c>
      <c r="FO74" s="90"/>
      <c r="FP74" s="90"/>
      <c r="FQ74" s="90"/>
      <c r="FR74" s="116"/>
      <c r="FS74" s="16">
        <f t="shared" si="34"/>
        <v>0</v>
      </c>
      <c r="FT74" s="90"/>
      <c r="FU74" s="90"/>
      <c r="FV74" s="90"/>
      <c r="FW74" s="116"/>
      <c r="FX74" s="16">
        <f t="shared" si="35"/>
        <v>0</v>
      </c>
      <c r="FY74" s="90"/>
      <c r="FZ74" s="90"/>
      <c r="GA74" s="90"/>
      <c r="GB74" s="116"/>
      <c r="GC74" s="16">
        <f t="shared" si="36"/>
        <v>0</v>
      </c>
      <c r="GD74" s="90"/>
      <c r="GE74" s="90"/>
      <c r="GF74" s="90"/>
      <c r="GG74" s="116"/>
      <c r="GH74" s="16">
        <f t="shared" si="37"/>
        <v>0</v>
      </c>
      <c r="GI74" s="90"/>
      <c r="GJ74" s="90"/>
      <c r="GK74" s="90"/>
      <c r="GL74" s="116"/>
      <c r="GM74" s="16">
        <f t="shared" si="38"/>
        <v>0</v>
      </c>
      <c r="GN74" s="90"/>
      <c r="GO74" s="90"/>
      <c r="GP74" s="90"/>
      <c r="GQ74" s="116"/>
      <c r="GR74" s="16">
        <f t="shared" si="39"/>
        <v>0</v>
      </c>
      <c r="GS74" s="90"/>
      <c r="GT74" s="90"/>
      <c r="GU74" s="90"/>
      <c r="GV74" s="116"/>
      <c r="GW74" s="16">
        <f t="shared" si="40"/>
        <v>0</v>
      </c>
      <c r="GX74" s="90"/>
      <c r="GY74" s="90"/>
      <c r="GZ74" s="90"/>
      <c r="HA74" s="116"/>
      <c r="HB74" s="16">
        <f t="shared" si="41"/>
        <v>0</v>
      </c>
      <c r="HC74" s="90"/>
      <c r="HD74" s="90"/>
      <c r="HE74" s="90"/>
      <c r="HF74" s="116"/>
      <c r="HG74" s="16">
        <f t="shared" si="42"/>
        <v>0</v>
      </c>
      <c r="HH74" s="90"/>
      <c r="HI74" s="90"/>
      <c r="HJ74" s="90"/>
      <c r="HK74" s="116"/>
      <c r="HL74" s="16">
        <f t="shared" si="43"/>
        <v>0</v>
      </c>
      <c r="HM74" s="90"/>
      <c r="HN74" s="90"/>
      <c r="HO74" s="90"/>
      <c r="HP74" s="116"/>
      <c r="HQ74" s="16">
        <f t="shared" si="44"/>
        <v>0</v>
      </c>
      <c r="HR74" s="90"/>
      <c r="HS74" s="90"/>
      <c r="HT74" s="90"/>
      <c r="HU74" s="116"/>
      <c r="HV74" s="16">
        <f t="shared" si="45"/>
        <v>0</v>
      </c>
      <c r="HW74" s="90"/>
      <c r="HX74" s="90"/>
      <c r="HY74" s="90"/>
      <c r="HZ74" s="116"/>
      <c r="IA74" s="16">
        <f t="shared" si="46"/>
        <v>0</v>
      </c>
      <c r="IB74" s="90"/>
      <c r="IC74" s="90"/>
      <c r="ID74" s="90"/>
      <c r="IE74" s="116"/>
      <c r="IF74" s="16">
        <f t="shared" si="47"/>
        <v>0</v>
      </c>
      <c r="IG74" s="90"/>
      <c r="IH74" s="90"/>
      <c r="II74" s="90"/>
      <c r="IJ74" s="116"/>
      <c r="IK74" s="16">
        <f t="shared" si="48"/>
        <v>0</v>
      </c>
      <c r="IL74" s="90"/>
      <c r="IM74" s="90"/>
      <c r="IN74" s="90"/>
      <c r="IO74" s="116"/>
      <c r="IP74" s="16">
        <f t="shared" si="49"/>
        <v>0</v>
      </c>
    </row>
    <row r="75" spans="1:250" x14ac:dyDescent="0.25">
      <c r="A75" s="90"/>
      <c r="B75" s="90"/>
      <c r="C75" s="90"/>
      <c r="D75" s="116"/>
      <c r="E75" s="16">
        <f t="shared" ref="E75:E138" si="51">IF(A75="",C75,A75)</f>
        <v>0</v>
      </c>
      <c r="F75" s="90"/>
      <c r="G75" s="90"/>
      <c r="H75" s="90"/>
      <c r="I75" s="116"/>
      <c r="J75" s="16">
        <f t="shared" ref="J75:J138" si="52">IF(F75="",H75,F75)</f>
        <v>0</v>
      </c>
      <c r="K75" s="90"/>
      <c r="L75" s="90"/>
      <c r="M75" s="90"/>
      <c r="N75" s="116"/>
      <c r="O75" s="16">
        <f t="shared" ref="O75:O138" si="53">IF(K75="",M75,K75)</f>
        <v>0</v>
      </c>
      <c r="P75" s="90"/>
      <c r="Q75" s="90"/>
      <c r="R75" s="90"/>
      <c r="S75" s="116"/>
      <c r="T75" s="16">
        <f t="shared" ref="T75:T138" si="54">IF(P75="",R75,P75)</f>
        <v>0</v>
      </c>
      <c r="U75" s="90"/>
      <c r="V75" s="90"/>
      <c r="W75" s="90"/>
      <c r="X75" s="116"/>
      <c r="Y75" s="16">
        <f t="shared" ref="Y75:Y138" si="55">IF(U75="",W75,U75)</f>
        <v>0</v>
      </c>
      <c r="Z75" s="90"/>
      <c r="AA75" s="90"/>
      <c r="AB75" s="90"/>
      <c r="AC75" s="116"/>
      <c r="AD75" s="16">
        <f t="shared" ref="AD75:AD138" si="56">IF(Z75="",AB75,Z75)</f>
        <v>0</v>
      </c>
      <c r="AE75" s="90"/>
      <c r="AF75" s="90"/>
      <c r="AG75" s="90"/>
      <c r="AH75" s="116"/>
      <c r="AI75" s="16">
        <f t="shared" ref="AI75:AI138" si="57">IF(AE75="",AG75,AE75)</f>
        <v>0</v>
      </c>
      <c r="AJ75" s="90"/>
      <c r="AK75" s="90"/>
      <c r="AL75" s="90"/>
      <c r="AM75" s="116"/>
      <c r="AN75" s="16">
        <f t="shared" ref="AN75:AN138" si="58">IF(AJ75="",AL75,AJ75)</f>
        <v>0</v>
      </c>
      <c r="AO75" s="90"/>
      <c r="AP75" s="90"/>
      <c r="AQ75" s="90"/>
      <c r="AR75" s="116"/>
      <c r="AS75" s="16">
        <f t="shared" ref="AS75:AS138" si="59">IF(AO75="",AQ75,AO75)</f>
        <v>0</v>
      </c>
      <c r="AT75" s="90"/>
      <c r="AU75" s="90"/>
      <c r="AV75" s="90"/>
      <c r="AW75" s="116"/>
      <c r="AX75" s="16">
        <f t="shared" ref="AX75:AX138" si="60">IF(AT75="",AV75,AT75)</f>
        <v>0</v>
      </c>
      <c r="AY75" s="90"/>
      <c r="AZ75" s="90"/>
      <c r="BA75" s="90"/>
      <c r="BB75" s="116"/>
      <c r="BC75" s="16">
        <f t="shared" ref="BC75:BC138" si="61">IF(AY75="",BA75,AY75)</f>
        <v>0</v>
      </c>
      <c r="BD75" s="90"/>
      <c r="BE75" s="90"/>
      <c r="BF75" s="90"/>
      <c r="BG75" s="116"/>
      <c r="BH75" s="16">
        <f t="shared" ref="BH75:BH138" si="62">IF(BD75="",BF75,BD75)</f>
        <v>0</v>
      </c>
      <c r="BI75" s="90"/>
      <c r="BJ75" s="90"/>
      <c r="BK75" s="90"/>
      <c r="BL75" s="116"/>
      <c r="BM75" s="16">
        <f t="shared" ref="BM75:BM138" si="63">IF(BI75="",BK75,BI75)</f>
        <v>0</v>
      </c>
      <c r="BN75" s="90"/>
      <c r="BO75" s="90"/>
      <c r="BP75" s="90"/>
      <c r="BQ75" s="116"/>
      <c r="BR75" s="16">
        <f t="shared" ref="BR75:BR138" si="64">IF(BN75="",BP75,BN75)</f>
        <v>0</v>
      </c>
      <c r="BS75" s="90"/>
      <c r="BT75" s="90"/>
      <c r="BU75" s="90"/>
      <c r="BV75" s="116"/>
      <c r="BW75" s="16">
        <f t="shared" ref="BW75:BW138" si="65">IF(BS75="",BU75,BS75)</f>
        <v>0</v>
      </c>
      <c r="BX75" s="90"/>
      <c r="BY75" s="90"/>
      <c r="BZ75" s="90"/>
      <c r="CA75" s="116"/>
      <c r="CB75" s="16">
        <f t="shared" ref="CB75:CB138" si="66">IF(BX75="",BZ75,BX75)</f>
        <v>0</v>
      </c>
      <c r="CC75" s="90"/>
      <c r="CD75" s="90"/>
      <c r="CE75" s="90"/>
      <c r="CF75" s="116"/>
      <c r="CG75" s="16">
        <f t="shared" ref="CG75:CG138" si="67">IF(CC75="",CE75,CC75)</f>
        <v>0</v>
      </c>
      <c r="CH75" s="90"/>
      <c r="CI75" s="90"/>
      <c r="CJ75" s="90"/>
      <c r="CK75" s="116"/>
      <c r="CL75" s="16">
        <f t="shared" ref="CL75:CL138" si="68">IF(CH75="",CJ75,CH75)</f>
        <v>0</v>
      </c>
      <c r="CM75" s="90"/>
      <c r="CN75" s="90"/>
      <c r="CO75" s="90"/>
      <c r="CP75" s="116"/>
      <c r="CQ75" s="16">
        <f t="shared" ref="CQ75:CQ138" si="69">IF(CM75="",CO75,CM75)</f>
        <v>0</v>
      </c>
      <c r="CR75" s="90"/>
      <c r="CS75" s="90"/>
      <c r="CT75" s="90"/>
      <c r="CU75" s="116"/>
      <c r="CV75" s="16">
        <f t="shared" ref="CV75:CV138" si="70">IF(CR75="",CT75,CR75)</f>
        <v>0</v>
      </c>
      <c r="CW75" s="90"/>
      <c r="CX75" s="90"/>
      <c r="CY75" s="90"/>
      <c r="CZ75" s="116"/>
      <c r="DA75" s="16">
        <f t="shared" ref="DA75:DA138" si="71">IF(CW75="",CY75,CW75)</f>
        <v>0</v>
      </c>
      <c r="DB75" s="90"/>
      <c r="DC75" s="90"/>
      <c r="DD75" s="90"/>
      <c r="DE75" s="116"/>
      <c r="DF75" s="16">
        <f t="shared" ref="DF75:DF138" si="72">IF(DB75="",DD75,DB75)</f>
        <v>0</v>
      </c>
      <c r="DG75" s="90"/>
      <c r="DH75" s="90"/>
      <c r="DI75" s="90"/>
      <c r="DJ75" s="116"/>
      <c r="DK75" s="16">
        <f t="shared" ref="DK75:DK138" si="73">IF(DG75="",DI75,DG75)</f>
        <v>0</v>
      </c>
      <c r="DL75" s="90"/>
      <c r="DM75" s="90"/>
      <c r="DN75" s="90"/>
      <c r="DO75" s="116"/>
      <c r="DP75" s="16">
        <f t="shared" ref="DP75:DP138" si="74">IF(DL75="",DN75,DL75)</f>
        <v>0</v>
      </c>
      <c r="DQ75" s="90"/>
      <c r="DR75" s="90"/>
      <c r="DS75" s="90"/>
      <c r="DT75" s="116"/>
      <c r="DU75" s="16">
        <f t="shared" ref="DU75:DU138" si="75">IF(DQ75="",DS75,DQ75)</f>
        <v>0</v>
      </c>
      <c r="DV75" s="90"/>
      <c r="DW75" s="90"/>
      <c r="DX75" s="90"/>
      <c r="DY75" s="116"/>
      <c r="DZ75" s="16">
        <f t="shared" ref="DZ75:DZ138" si="76">IF(DV75="",DX75,DV75)</f>
        <v>0</v>
      </c>
      <c r="EA75" s="90"/>
      <c r="EB75" s="90"/>
      <c r="EC75" s="90"/>
      <c r="ED75" s="116"/>
      <c r="EE75" s="16">
        <f t="shared" ref="EE75:EE138" si="77">IF(EA75="",EC75,EA75)</f>
        <v>0</v>
      </c>
      <c r="EF75" s="90"/>
      <c r="EG75" s="90"/>
      <c r="EH75" s="90"/>
      <c r="EI75" s="116"/>
      <c r="EJ75" s="16">
        <f t="shared" ref="EJ75:EJ138" si="78">IF(EF75="",EH75,EF75)</f>
        <v>0</v>
      </c>
      <c r="EK75" s="90"/>
      <c r="EL75" s="90"/>
      <c r="EM75" s="90"/>
      <c r="EN75" s="116"/>
      <c r="EO75" s="16">
        <f t="shared" ref="EO75:EO138" si="79">IF(EK75="",EM75,EK75)</f>
        <v>0</v>
      </c>
      <c r="EP75" s="90"/>
      <c r="EQ75" s="90"/>
      <c r="ER75" s="90"/>
      <c r="ES75" s="116"/>
      <c r="ET75" s="16">
        <f t="shared" ref="ET75:ET138" si="80">IF(EP75="",ER75,EP75)</f>
        <v>0</v>
      </c>
      <c r="EU75" s="90"/>
      <c r="EV75" s="90"/>
      <c r="EW75" s="90"/>
      <c r="EX75" s="116"/>
      <c r="EY75" s="16">
        <f t="shared" ref="EY75:EY138" si="81">IF(EU75="",EW75,EU75)</f>
        <v>0</v>
      </c>
      <c r="EZ75" s="90"/>
      <c r="FA75" s="90"/>
      <c r="FB75" s="90"/>
      <c r="FC75" s="116"/>
      <c r="FD75" s="16">
        <f t="shared" ref="FD75:FD138" si="82">IF(EZ75="",FB75,EZ75)</f>
        <v>0</v>
      </c>
      <c r="FE75" s="90"/>
      <c r="FF75" s="90"/>
      <c r="FG75" s="90"/>
      <c r="FH75" s="116"/>
      <c r="FI75" s="16">
        <f t="shared" ref="FI75:FI138" si="83">IF(FE75="",FG75,FE75)</f>
        <v>0</v>
      </c>
      <c r="FJ75" s="90"/>
      <c r="FK75" s="90"/>
      <c r="FL75" s="90"/>
      <c r="FM75" s="116"/>
      <c r="FN75" s="16">
        <f t="shared" ref="FN75:FN138" si="84">IF(FJ75="",FL75,FJ75)</f>
        <v>0</v>
      </c>
      <c r="FO75" s="90"/>
      <c r="FP75" s="90"/>
      <c r="FQ75" s="90"/>
      <c r="FR75" s="116"/>
      <c r="FS75" s="16">
        <f t="shared" ref="FS75:FS138" si="85">IF(FO75="",FQ75,FO75)</f>
        <v>0</v>
      </c>
      <c r="FT75" s="90"/>
      <c r="FU75" s="90"/>
      <c r="FV75" s="90"/>
      <c r="FW75" s="116"/>
      <c r="FX75" s="16">
        <f t="shared" ref="FX75:FX138" si="86">IF(FT75="",FV75,FT75)</f>
        <v>0</v>
      </c>
      <c r="FY75" s="90"/>
      <c r="FZ75" s="90"/>
      <c r="GA75" s="90"/>
      <c r="GB75" s="116"/>
      <c r="GC75" s="16">
        <f t="shared" ref="GC75:GC138" si="87">IF(FY75="",GA75,FY75)</f>
        <v>0</v>
      </c>
      <c r="GD75" s="90"/>
      <c r="GE75" s="90"/>
      <c r="GF75" s="90"/>
      <c r="GG75" s="116"/>
      <c r="GH75" s="16">
        <f t="shared" ref="GH75:GH138" si="88">IF(GD75="",GF75,GD75)</f>
        <v>0</v>
      </c>
      <c r="GI75" s="90"/>
      <c r="GJ75" s="90"/>
      <c r="GK75" s="90"/>
      <c r="GL75" s="116"/>
      <c r="GM75" s="16">
        <f t="shared" ref="GM75:GM138" si="89">IF(GI75="",GK75,GI75)</f>
        <v>0</v>
      </c>
      <c r="GN75" s="90"/>
      <c r="GO75" s="90"/>
      <c r="GP75" s="90"/>
      <c r="GQ75" s="116"/>
      <c r="GR75" s="16">
        <f t="shared" ref="GR75:GR138" si="90">IF(GN75="",GP75,GN75)</f>
        <v>0</v>
      </c>
      <c r="GS75" s="90"/>
      <c r="GT75" s="90"/>
      <c r="GU75" s="90"/>
      <c r="GV75" s="116"/>
      <c r="GW75" s="16">
        <f t="shared" ref="GW75:GW138" si="91">IF(GS75="",GU75,GS75)</f>
        <v>0</v>
      </c>
      <c r="GX75" s="90"/>
      <c r="GY75" s="90"/>
      <c r="GZ75" s="90"/>
      <c r="HA75" s="116"/>
      <c r="HB75" s="16">
        <f t="shared" ref="HB75:HB138" si="92">IF(GX75="",GZ75,GX75)</f>
        <v>0</v>
      </c>
      <c r="HC75" s="90"/>
      <c r="HD75" s="90"/>
      <c r="HE75" s="90"/>
      <c r="HF75" s="116"/>
      <c r="HG75" s="16">
        <f t="shared" ref="HG75:HG138" si="93">IF(HC75="",HE75,HC75)</f>
        <v>0</v>
      </c>
      <c r="HH75" s="90"/>
      <c r="HI75" s="90"/>
      <c r="HJ75" s="90"/>
      <c r="HK75" s="116"/>
      <c r="HL75" s="16">
        <f t="shared" ref="HL75:HL138" si="94">IF(HH75="",HJ75,HH75)</f>
        <v>0</v>
      </c>
      <c r="HM75" s="90"/>
      <c r="HN75" s="90"/>
      <c r="HO75" s="90"/>
      <c r="HP75" s="116"/>
      <c r="HQ75" s="16">
        <f t="shared" ref="HQ75:HQ138" si="95">IF(HM75="",HO75,HM75)</f>
        <v>0</v>
      </c>
      <c r="HR75" s="90"/>
      <c r="HS75" s="90"/>
      <c r="HT75" s="90"/>
      <c r="HU75" s="116"/>
      <c r="HV75" s="16">
        <f t="shared" ref="HV75:HV138" si="96">IF(HR75="",HT75,HR75)</f>
        <v>0</v>
      </c>
      <c r="HW75" s="90"/>
      <c r="HX75" s="90"/>
      <c r="HY75" s="90"/>
      <c r="HZ75" s="116"/>
      <c r="IA75" s="16">
        <f t="shared" ref="IA75:IA138" si="97">IF(HW75="",HY75,HW75)</f>
        <v>0</v>
      </c>
      <c r="IB75" s="90"/>
      <c r="IC75" s="90"/>
      <c r="ID75" s="90"/>
      <c r="IE75" s="116"/>
      <c r="IF75" s="16">
        <f t="shared" ref="IF75:IF138" si="98">IF(IB75="",ID75,IB75)</f>
        <v>0</v>
      </c>
      <c r="IG75" s="90"/>
      <c r="IH75" s="90"/>
      <c r="II75" s="90"/>
      <c r="IJ75" s="116"/>
      <c r="IK75" s="16">
        <f t="shared" ref="IK75:IK138" si="99">IF(IG75="",II75,IG75)</f>
        <v>0</v>
      </c>
      <c r="IL75" s="90"/>
      <c r="IM75" s="90"/>
      <c r="IN75" s="90"/>
      <c r="IO75" s="116"/>
      <c r="IP75" s="16">
        <f t="shared" ref="IP75:IP138" si="100">IF(IL75="",IN75,IL75)</f>
        <v>0</v>
      </c>
    </row>
    <row r="76" spans="1:250" x14ac:dyDescent="0.25">
      <c r="A76" s="90"/>
      <c r="B76" s="90"/>
      <c r="C76" s="90"/>
      <c r="D76" s="116"/>
      <c r="E76" s="16">
        <f t="shared" si="51"/>
        <v>0</v>
      </c>
      <c r="F76" s="90"/>
      <c r="G76" s="90"/>
      <c r="H76" s="90"/>
      <c r="I76" s="116"/>
      <c r="J76" s="16">
        <f t="shared" si="52"/>
        <v>0</v>
      </c>
      <c r="K76" s="90"/>
      <c r="L76" s="90"/>
      <c r="M76" s="90"/>
      <c r="N76" s="116"/>
      <c r="O76" s="16">
        <f t="shared" si="53"/>
        <v>0</v>
      </c>
      <c r="P76" s="90"/>
      <c r="Q76" s="90"/>
      <c r="R76" s="90"/>
      <c r="S76" s="116"/>
      <c r="T76" s="16">
        <f t="shared" si="54"/>
        <v>0</v>
      </c>
      <c r="U76" s="90"/>
      <c r="V76" s="90"/>
      <c r="W76" s="90"/>
      <c r="X76" s="116"/>
      <c r="Y76" s="16">
        <f t="shared" si="55"/>
        <v>0</v>
      </c>
      <c r="Z76" s="90"/>
      <c r="AA76" s="90"/>
      <c r="AB76" s="90"/>
      <c r="AC76" s="116"/>
      <c r="AD76" s="16">
        <f t="shared" si="56"/>
        <v>0</v>
      </c>
      <c r="AE76" s="90"/>
      <c r="AF76" s="90"/>
      <c r="AG76" s="90"/>
      <c r="AH76" s="116"/>
      <c r="AI76" s="16">
        <f t="shared" si="57"/>
        <v>0</v>
      </c>
      <c r="AJ76" s="90"/>
      <c r="AK76" s="90"/>
      <c r="AL76" s="90"/>
      <c r="AM76" s="116"/>
      <c r="AN76" s="16">
        <f t="shared" si="58"/>
        <v>0</v>
      </c>
      <c r="AO76" s="90"/>
      <c r="AP76" s="90"/>
      <c r="AQ76" s="90"/>
      <c r="AR76" s="116"/>
      <c r="AS76" s="16">
        <f t="shared" si="59"/>
        <v>0</v>
      </c>
      <c r="AT76" s="90"/>
      <c r="AU76" s="90"/>
      <c r="AV76" s="90"/>
      <c r="AW76" s="116"/>
      <c r="AX76" s="16">
        <f t="shared" si="60"/>
        <v>0</v>
      </c>
      <c r="AY76" s="90"/>
      <c r="AZ76" s="90"/>
      <c r="BA76" s="90"/>
      <c r="BB76" s="116"/>
      <c r="BC76" s="16">
        <f t="shared" si="61"/>
        <v>0</v>
      </c>
      <c r="BD76" s="90"/>
      <c r="BE76" s="90"/>
      <c r="BF76" s="90"/>
      <c r="BG76" s="116"/>
      <c r="BH76" s="16">
        <f t="shared" si="62"/>
        <v>0</v>
      </c>
      <c r="BI76" s="90"/>
      <c r="BJ76" s="90"/>
      <c r="BK76" s="90"/>
      <c r="BL76" s="116"/>
      <c r="BM76" s="16">
        <f t="shared" si="63"/>
        <v>0</v>
      </c>
      <c r="BN76" s="90"/>
      <c r="BO76" s="90"/>
      <c r="BP76" s="90"/>
      <c r="BQ76" s="116"/>
      <c r="BR76" s="16">
        <f t="shared" si="64"/>
        <v>0</v>
      </c>
      <c r="BS76" s="90"/>
      <c r="BT76" s="90"/>
      <c r="BU76" s="90"/>
      <c r="BV76" s="116"/>
      <c r="BW76" s="16">
        <f t="shared" si="65"/>
        <v>0</v>
      </c>
      <c r="BX76" s="90"/>
      <c r="BY76" s="90"/>
      <c r="BZ76" s="90"/>
      <c r="CA76" s="116"/>
      <c r="CB76" s="16">
        <f t="shared" si="66"/>
        <v>0</v>
      </c>
      <c r="CC76" s="90"/>
      <c r="CD76" s="90"/>
      <c r="CE76" s="90"/>
      <c r="CF76" s="116"/>
      <c r="CG76" s="16">
        <f t="shared" si="67"/>
        <v>0</v>
      </c>
      <c r="CH76" s="90"/>
      <c r="CI76" s="90"/>
      <c r="CJ76" s="90"/>
      <c r="CK76" s="116"/>
      <c r="CL76" s="16">
        <f t="shared" si="68"/>
        <v>0</v>
      </c>
      <c r="CM76" s="90"/>
      <c r="CN76" s="90"/>
      <c r="CO76" s="90"/>
      <c r="CP76" s="116"/>
      <c r="CQ76" s="16">
        <f t="shared" si="69"/>
        <v>0</v>
      </c>
      <c r="CR76" s="90"/>
      <c r="CS76" s="90"/>
      <c r="CT76" s="90"/>
      <c r="CU76" s="116"/>
      <c r="CV76" s="16">
        <f t="shared" si="70"/>
        <v>0</v>
      </c>
      <c r="CW76" s="90"/>
      <c r="CX76" s="90"/>
      <c r="CY76" s="90"/>
      <c r="CZ76" s="116"/>
      <c r="DA76" s="16">
        <f t="shared" si="71"/>
        <v>0</v>
      </c>
      <c r="DB76" s="90"/>
      <c r="DC76" s="90"/>
      <c r="DD76" s="90"/>
      <c r="DE76" s="116"/>
      <c r="DF76" s="16">
        <f t="shared" si="72"/>
        <v>0</v>
      </c>
      <c r="DG76" s="90"/>
      <c r="DH76" s="90"/>
      <c r="DI76" s="90"/>
      <c r="DJ76" s="116"/>
      <c r="DK76" s="16">
        <f t="shared" si="73"/>
        <v>0</v>
      </c>
      <c r="DL76" s="90"/>
      <c r="DM76" s="90"/>
      <c r="DN76" s="90"/>
      <c r="DO76" s="116"/>
      <c r="DP76" s="16">
        <f t="shared" si="74"/>
        <v>0</v>
      </c>
      <c r="DQ76" s="90"/>
      <c r="DR76" s="90"/>
      <c r="DS76" s="90"/>
      <c r="DT76" s="116"/>
      <c r="DU76" s="16">
        <f t="shared" si="75"/>
        <v>0</v>
      </c>
      <c r="DV76" s="90"/>
      <c r="DW76" s="90"/>
      <c r="DX76" s="90"/>
      <c r="DY76" s="116"/>
      <c r="DZ76" s="16">
        <f t="shared" si="76"/>
        <v>0</v>
      </c>
      <c r="EA76" s="90"/>
      <c r="EB76" s="90"/>
      <c r="EC76" s="90"/>
      <c r="ED76" s="116"/>
      <c r="EE76" s="16">
        <f t="shared" si="77"/>
        <v>0</v>
      </c>
      <c r="EF76" s="90"/>
      <c r="EG76" s="90"/>
      <c r="EH76" s="90"/>
      <c r="EI76" s="116"/>
      <c r="EJ76" s="16">
        <f t="shared" si="78"/>
        <v>0</v>
      </c>
      <c r="EK76" s="90"/>
      <c r="EL76" s="90"/>
      <c r="EM76" s="90"/>
      <c r="EN76" s="116"/>
      <c r="EO76" s="16">
        <f t="shared" si="79"/>
        <v>0</v>
      </c>
      <c r="EP76" s="90"/>
      <c r="EQ76" s="90"/>
      <c r="ER76" s="90"/>
      <c r="ES76" s="116"/>
      <c r="ET76" s="16">
        <f t="shared" si="80"/>
        <v>0</v>
      </c>
      <c r="EU76" s="90"/>
      <c r="EV76" s="90"/>
      <c r="EW76" s="90"/>
      <c r="EX76" s="116"/>
      <c r="EY76" s="16">
        <f t="shared" si="81"/>
        <v>0</v>
      </c>
      <c r="EZ76" s="90"/>
      <c r="FA76" s="90"/>
      <c r="FB76" s="90"/>
      <c r="FC76" s="116"/>
      <c r="FD76" s="16">
        <f t="shared" si="82"/>
        <v>0</v>
      </c>
      <c r="FE76" s="90"/>
      <c r="FF76" s="90"/>
      <c r="FG76" s="90"/>
      <c r="FH76" s="116"/>
      <c r="FI76" s="16">
        <f t="shared" si="83"/>
        <v>0</v>
      </c>
      <c r="FJ76" s="90"/>
      <c r="FK76" s="90"/>
      <c r="FL76" s="90"/>
      <c r="FM76" s="116"/>
      <c r="FN76" s="16">
        <f t="shared" si="84"/>
        <v>0</v>
      </c>
      <c r="FO76" s="90"/>
      <c r="FP76" s="90"/>
      <c r="FQ76" s="90"/>
      <c r="FR76" s="116"/>
      <c r="FS76" s="16">
        <f t="shared" si="85"/>
        <v>0</v>
      </c>
      <c r="FT76" s="90"/>
      <c r="FU76" s="90"/>
      <c r="FV76" s="90"/>
      <c r="FW76" s="116"/>
      <c r="FX76" s="16">
        <f t="shared" si="86"/>
        <v>0</v>
      </c>
      <c r="FY76" s="90"/>
      <c r="FZ76" s="90"/>
      <c r="GA76" s="90"/>
      <c r="GB76" s="116"/>
      <c r="GC76" s="16">
        <f t="shared" si="87"/>
        <v>0</v>
      </c>
      <c r="GD76" s="90"/>
      <c r="GE76" s="90"/>
      <c r="GF76" s="90"/>
      <c r="GG76" s="116"/>
      <c r="GH76" s="16">
        <f t="shared" si="88"/>
        <v>0</v>
      </c>
      <c r="GI76" s="90"/>
      <c r="GJ76" s="90"/>
      <c r="GK76" s="90"/>
      <c r="GL76" s="116"/>
      <c r="GM76" s="16">
        <f t="shared" si="89"/>
        <v>0</v>
      </c>
      <c r="GN76" s="90"/>
      <c r="GO76" s="90"/>
      <c r="GP76" s="90"/>
      <c r="GQ76" s="116"/>
      <c r="GR76" s="16">
        <f t="shared" si="90"/>
        <v>0</v>
      </c>
      <c r="GS76" s="90"/>
      <c r="GT76" s="90"/>
      <c r="GU76" s="90"/>
      <c r="GV76" s="116"/>
      <c r="GW76" s="16">
        <f t="shared" si="91"/>
        <v>0</v>
      </c>
      <c r="GX76" s="90"/>
      <c r="GY76" s="90"/>
      <c r="GZ76" s="90"/>
      <c r="HA76" s="116"/>
      <c r="HB76" s="16">
        <f t="shared" si="92"/>
        <v>0</v>
      </c>
      <c r="HC76" s="90"/>
      <c r="HD76" s="90"/>
      <c r="HE76" s="90"/>
      <c r="HF76" s="116"/>
      <c r="HG76" s="16">
        <f t="shared" si="93"/>
        <v>0</v>
      </c>
      <c r="HH76" s="90"/>
      <c r="HI76" s="90"/>
      <c r="HJ76" s="90"/>
      <c r="HK76" s="116"/>
      <c r="HL76" s="16">
        <f t="shared" si="94"/>
        <v>0</v>
      </c>
      <c r="HM76" s="90"/>
      <c r="HN76" s="90"/>
      <c r="HO76" s="90"/>
      <c r="HP76" s="116"/>
      <c r="HQ76" s="16">
        <f t="shared" si="95"/>
        <v>0</v>
      </c>
      <c r="HR76" s="90"/>
      <c r="HS76" s="90"/>
      <c r="HT76" s="90"/>
      <c r="HU76" s="116"/>
      <c r="HV76" s="16">
        <f t="shared" si="96"/>
        <v>0</v>
      </c>
      <c r="HW76" s="90"/>
      <c r="HX76" s="90"/>
      <c r="HY76" s="90"/>
      <c r="HZ76" s="116"/>
      <c r="IA76" s="16">
        <f t="shared" si="97"/>
        <v>0</v>
      </c>
      <c r="IB76" s="90"/>
      <c r="IC76" s="90"/>
      <c r="ID76" s="90"/>
      <c r="IE76" s="116"/>
      <c r="IF76" s="16">
        <f t="shared" si="98"/>
        <v>0</v>
      </c>
      <c r="IG76" s="90"/>
      <c r="IH76" s="90"/>
      <c r="II76" s="90"/>
      <c r="IJ76" s="116"/>
      <c r="IK76" s="16">
        <f t="shared" si="99"/>
        <v>0</v>
      </c>
      <c r="IL76" s="90"/>
      <c r="IM76" s="90"/>
      <c r="IN76" s="90"/>
      <c r="IO76" s="116"/>
      <c r="IP76" s="16">
        <f t="shared" si="100"/>
        <v>0</v>
      </c>
    </row>
    <row r="77" spans="1:250" x14ac:dyDescent="0.25">
      <c r="A77" s="90"/>
      <c r="B77" s="90"/>
      <c r="C77" s="90"/>
      <c r="D77" s="116"/>
      <c r="E77" s="16">
        <f t="shared" si="51"/>
        <v>0</v>
      </c>
      <c r="F77" s="90"/>
      <c r="G77" s="90"/>
      <c r="H77" s="90"/>
      <c r="I77" s="116"/>
      <c r="J77" s="16">
        <f t="shared" si="52"/>
        <v>0</v>
      </c>
      <c r="K77" s="90"/>
      <c r="L77" s="90"/>
      <c r="M77" s="90"/>
      <c r="N77" s="116"/>
      <c r="O77" s="16">
        <f t="shared" si="53"/>
        <v>0</v>
      </c>
      <c r="P77" s="90"/>
      <c r="Q77" s="90"/>
      <c r="R77" s="90"/>
      <c r="S77" s="116"/>
      <c r="T77" s="16">
        <f t="shared" si="54"/>
        <v>0</v>
      </c>
      <c r="U77" s="90"/>
      <c r="V77" s="90"/>
      <c r="W77" s="90"/>
      <c r="X77" s="116"/>
      <c r="Y77" s="16">
        <f t="shared" si="55"/>
        <v>0</v>
      </c>
      <c r="Z77" s="90"/>
      <c r="AA77" s="90"/>
      <c r="AB77" s="90"/>
      <c r="AC77" s="116"/>
      <c r="AD77" s="16">
        <f t="shared" si="56"/>
        <v>0</v>
      </c>
      <c r="AE77" s="90"/>
      <c r="AF77" s="90"/>
      <c r="AG77" s="90"/>
      <c r="AH77" s="116"/>
      <c r="AI77" s="16">
        <f t="shared" si="57"/>
        <v>0</v>
      </c>
      <c r="AJ77" s="90"/>
      <c r="AK77" s="90"/>
      <c r="AL77" s="90"/>
      <c r="AM77" s="116"/>
      <c r="AN77" s="16">
        <f t="shared" si="58"/>
        <v>0</v>
      </c>
      <c r="AO77" s="90"/>
      <c r="AP77" s="90"/>
      <c r="AQ77" s="90"/>
      <c r="AR77" s="116"/>
      <c r="AS77" s="16">
        <f t="shared" si="59"/>
        <v>0</v>
      </c>
      <c r="AT77" s="90"/>
      <c r="AU77" s="90"/>
      <c r="AV77" s="90"/>
      <c r="AW77" s="116"/>
      <c r="AX77" s="16">
        <f t="shared" si="60"/>
        <v>0</v>
      </c>
      <c r="AY77" s="90"/>
      <c r="AZ77" s="90"/>
      <c r="BA77" s="90"/>
      <c r="BB77" s="116"/>
      <c r="BC77" s="16">
        <f t="shared" si="61"/>
        <v>0</v>
      </c>
      <c r="BD77" s="90"/>
      <c r="BE77" s="90"/>
      <c r="BF77" s="90"/>
      <c r="BG77" s="116"/>
      <c r="BH77" s="16">
        <f t="shared" si="62"/>
        <v>0</v>
      </c>
      <c r="BI77" s="90"/>
      <c r="BJ77" s="90"/>
      <c r="BK77" s="90"/>
      <c r="BL77" s="116"/>
      <c r="BM77" s="16">
        <f t="shared" si="63"/>
        <v>0</v>
      </c>
      <c r="BN77" s="90"/>
      <c r="BO77" s="90"/>
      <c r="BP77" s="90"/>
      <c r="BQ77" s="116"/>
      <c r="BR77" s="16">
        <f t="shared" si="64"/>
        <v>0</v>
      </c>
      <c r="BS77" s="90"/>
      <c r="BT77" s="90"/>
      <c r="BU77" s="90"/>
      <c r="BV77" s="116"/>
      <c r="BW77" s="16">
        <f t="shared" si="65"/>
        <v>0</v>
      </c>
      <c r="BX77" s="90"/>
      <c r="BY77" s="90"/>
      <c r="BZ77" s="90"/>
      <c r="CA77" s="116"/>
      <c r="CB77" s="16">
        <f t="shared" si="66"/>
        <v>0</v>
      </c>
      <c r="CC77" s="90"/>
      <c r="CD77" s="90"/>
      <c r="CE77" s="90"/>
      <c r="CF77" s="116"/>
      <c r="CG77" s="16">
        <f t="shared" si="67"/>
        <v>0</v>
      </c>
      <c r="CH77" s="90"/>
      <c r="CI77" s="90"/>
      <c r="CJ77" s="90"/>
      <c r="CK77" s="116"/>
      <c r="CL77" s="16">
        <f t="shared" si="68"/>
        <v>0</v>
      </c>
      <c r="CM77" s="90"/>
      <c r="CN77" s="90"/>
      <c r="CO77" s="90"/>
      <c r="CP77" s="116"/>
      <c r="CQ77" s="16">
        <f t="shared" si="69"/>
        <v>0</v>
      </c>
      <c r="CR77" s="90"/>
      <c r="CS77" s="90"/>
      <c r="CT77" s="90"/>
      <c r="CU77" s="116"/>
      <c r="CV77" s="16">
        <f t="shared" si="70"/>
        <v>0</v>
      </c>
      <c r="CW77" s="90"/>
      <c r="CX77" s="90"/>
      <c r="CY77" s="90"/>
      <c r="CZ77" s="116"/>
      <c r="DA77" s="16">
        <f t="shared" si="71"/>
        <v>0</v>
      </c>
      <c r="DB77" s="90"/>
      <c r="DC77" s="90"/>
      <c r="DD77" s="90"/>
      <c r="DE77" s="116"/>
      <c r="DF77" s="16">
        <f t="shared" si="72"/>
        <v>0</v>
      </c>
      <c r="DG77" s="90"/>
      <c r="DH77" s="90"/>
      <c r="DI77" s="90"/>
      <c r="DJ77" s="116"/>
      <c r="DK77" s="16">
        <f t="shared" si="73"/>
        <v>0</v>
      </c>
      <c r="DL77" s="90"/>
      <c r="DM77" s="90"/>
      <c r="DN77" s="90"/>
      <c r="DO77" s="116"/>
      <c r="DP77" s="16">
        <f t="shared" si="74"/>
        <v>0</v>
      </c>
      <c r="DQ77" s="90"/>
      <c r="DR77" s="90"/>
      <c r="DS77" s="90"/>
      <c r="DT77" s="116"/>
      <c r="DU77" s="16">
        <f t="shared" si="75"/>
        <v>0</v>
      </c>
      <c r="DV77" s="90"/>
      <c r="DW77" s="90"/>
      <c r="DX77" s="90"/>
      <c r="DY77" s="116"/>
      <c r="DZ77" s="16">
        <f t="shared" si="76"/>
        <v>0</v>
      </c>
      <c r="EA77" s="90"/>
      <c r="EB77" s="90"/>
      <c r="EC77" s="90"/>
      <c r="ED77" s="116"/>
      <c r="EE77" s="16">
        <f t="shared" si="77"/>
        <v>0</v>
      </c>
      <c r="EF77" s="90"/>
      <c r="EG77" s="90"/>
      <c r="EH77" s="90"/>
      <c r="EI77" s="116"/>
      <c r="EJ77" s="16">
        <f t="shared" si="78"/>
        <v>0</v>
      </c>
      <c r="EK77" s="90"/>
      <c r="EL77" s="90"/>
      <c r="EM77" s="90"/>
      <c r="EN77" s="116"/>
      <c r="EO77" s="16">
        <f t="shared" si="79"/>
        <v>0</v>
      </c>
      <c r="EP77" s="90"/>
      <c r="EQ77" s="90"/>
      <c r="ER77" s="90"/>
      <c r="ES77" s="116"/>
      <c r="ET77" s="16">
        <f t="shared" si="80"/>
        <v>0</v>
      </c>
      <c r="EU77" s="90"/>
      <c r="EV77" s="90"/>
      <c r="EW77" s="90"/>
      <c r="EX77" s="116"/>
      <c r="EY77" s="16">
        <f t="shared" si="81"/>
        <v>0</v>
      </c>
      <c r="EZ77" s="90"/>
      <c r="FA77" s="90"/>
      <c r="FB77" s="90"/>
      <c r="FC77" s="116"/>
      <c r="FD77" s="16">
        <f t="shared" si="82"/>
        <v>0</v>
      </c>
      <c r="FE77" s="90"/>
      <c r="FF77" s="90"/>
      <c r="FG77" s="90"/>
      <c r="FH77" s="116"/>
      <c r="FI77" s="16">
        <f t="shared" si="83"/>
        <v>0</v>
      </c>
      <c r="FJ77" s="90"/>
      <c r="FK77" s="90"/>
      <c r="FL77" s="90"/>
      <c r="FM77" s="116"/>
      <c r="FN77" s="16">
        <f t="shared" si="84"/>
        <v>0</v>
      </c>
      <c r="FO77" s="90"/>
      <c r="FP77" s="90"/>
      <c r="FQ77" s="90"/>
      <c r="FR77" s="116"/>
      <c r="FS77" s="16">
        <f t="shared" si="85"/>
        <v>0</v>
      </c>
      <c r="FT77" s="90"/>
      <c r="FU77" s="90"/>
      <c r="FV77" s="90"/>
      <c r="FW77" s="116"/>
      <c r="FX77" s="16">
        <f t="shared" si="86"/>
        <v>0</v>
      </c>
      <c r="FY77" s="90"/>
      <c r="FZ77" s="90"/>
      <c r="GA77" s="90"/>
      <c r="GB77" s="116"/>
      <c r="GC77" s="16">
        <f t="shared" si="87"/>
        <v>0</v>
      </c>
      <c r="GD77" s="90"/>
      <c r="GE77" s="90"/>
      <c r="GF77" s="90"/>
      <c r="GG77" s="116"/>
      <c r="GH77" s="16">
        <f t="shared" si="88"/>
        <v>0</v>
      </c>
      <c r="GI77" s="90"/>
      <c r="GJ77" s="90"/>
      <c r="GK77" s="90"/>
      <c r="GL77" s="116"/>
      <c r="GM77" s="16">
        <f t="shared" si="89"/>
        <v>0</v>
      </c>
      <c r="GN77" s="90"/>
      <c r="GO77" s="90"/>
      <c r="GP77" s="90"/>
      <c r="GQ77" s="116"/>
      <c r="GR77" s="16">
        <f t="shared" si="90"/>
        <v>0</v>
      </c>
      <c r="GS77" s="90"/>
      <c r="GT77" s="90"/>
      <c r="GU77" s="90"/>
      <c r="GV77" s="116"/>
      <c r="GW77" s="16">
        <f t="shared" si="91"/>
        <v>0</v>
      </c>
      <c r="GX77" s="90"/>
      <c r="GY77" s="90"/>
      <c r="GZ77" s="90"/>
      <c r="HA77" s="116"/>
      <c r="HB77" s="16">
        <f t="shared" si="92"/>
        <v>0</v>
      </c>
      <c r="HC77" s="90"/>
      <c r="HD77" s="90"/>
      <c r="HE77" s="90"/>
      <c r="HF77" s="116"/>
      <c r="HG77" s="16">
        <f t="shared" si="93"/>
        <v>0</v>
      </c>
      <c r="HH77" s="90"/>
      <c r="HI77" s="90"/>
      <c r="HJ77" s="90"/>
      <c r="HK77" s="116"/>
      <c r="HL77" s="16">
        <f t="shared" si="94"/>
        <v>0</v>
      </c>
      <c r="HM77" s="90"/>
      <c r="HN77" s="90"/>
      <c r="HO77" s="90"/>
      <c r="HP77" s="116"/>
      <c r="HQ77" s="16">
        <f t="shared" si="95"/>
        <v>0</v>
      </c>
      <c r="HR77" s="90"/>
      <c r="HS77" s="90"/>
      <c r="HT77" s="90"/>
      <c r="HU77" s="116"/>
      <c r="HV77" s="16">
        <f t="shared" si="96"/>
        <v>0</v>
      </c>
      <c r="HW77" s="90"/>
      <c r="HX77" s="90"/>
      <c r="HY77" s="90"/>
      <c r="HZ77" s="116"/>
      <c r="IA77" s="16">
        <f t="shared" si="97"/>
        <v>0</v>
      </c>
      <c r="IB77" s="90"/>
      <c r="IC77" s="90"/>
      <c r="ID77" s="90"/>
      <c r="IE77" s="116"/>
      <c r="IF77" s="16">
        <f t="shared" si="98"/>
        <v>0</v>
      </c>
      <c r="IG77" s="90"/>
      <c r="IH77" s="90"/>
      <c r="II77" s="90"/>
      <c r="IJ77" s="116"/>
      <c r="IK77" s="16">
        <f t="shared" si="99"/>
        <v>0</v>
      </c>
      <c r="IL77" s="90"/>
      <c r="IM77" s="90"/>
      <c r="IN77" s="90"/>
      <c r="IO77" s="116"/>
      <c r="IP77" s="16">
        <f t="shared" si="100"/>
        <v>0</v>
      </c>
    </row>
    <row r="78" spans="1:250" x14ac:dyDescent="0.25">
      <c r="A78" s="90"/>
      <c r="B78" s="90"/>
      <c r="C78" s="90"/>
      <c r="D78" s="116"/>
      <c r="E78" s="16">
        <f t="shared" si="51"/>
        <v>0</v>
      </c>
      <c r="F78" s="90"/>
      <c r="G78" s="90"/>
      <c r="H78" s="90"/>
      <c r="I78" s="116"/>
      <c r="J78" s="16">
        <f t="shared" si="52"/>
        <v>0</v>
      </c>
      <c r="K78" s="90"/>
      <c r="L78" s="90"/>
      <c r="M78" s="90"/>
      <c r="N78" s="116"/>
      <c r="O78" s="16">
        <f t="shared" si="53"/>
        <v>0</v>
      </c>
      <c r="P78" s="90"/>
      <c r="Q78" s="90"/>
      <c r="R78" s="90"/>
      <c r="S78" s="116"/>
      <c r="T78" s="16">
        <f t="shared" si="54"/>
        <v>0</v>
      </c>
      <c r="U78" s="90"/>
      <c r="V78" s="90"/>
      <c r="W78" s="90"/>
      <c r="X78" s="116"/>
      <c r="Y78" s="16">
        <f t="shared" si="55"/>
        <v>0</v>
      </c>
      <c r="Z78" s="90"/>
      <c r="AA78" s="90"/>
      <c r="AB78" s="90"/>
      <c r="AC78" s="116"/>
      <c r="AD78" s="16">
        <f t="shared" si="56"/>
        <v>0</v>
      </c>
      <c r="AE78" s="90"/>
      <c r="AF78" s="90"/>
      <c r="AG78" s="90"/>
      <c r="AH78" s="116"/>
      <c r="AI78" s="16">
        <f t="shared" si="57"/>
        <v>0</v>
      </c>
      <c r="AJ78" s="90"/>
      <c r="AK78" s="90"/>
      <c r="AL78" s="90"/>
      <c r="AM78" s="116"/>
      <c r="AN78" s="16">
        <f t="shared" si="58"/>
        <v>0</v>
      </c>
      <c r="AO78" s="90"/>
      <c r="AP78" s="90"/>
      <c r="AQ78" s="90"/>
      <c r="AR78" s="116"/>
      <c r="AS78" s="16">
        <f t="shared" si="59"/>
        <v>0</v>
      </c>
      <c r="AT78" s="90"/>
      <c r="AU78" s="90"/>
      <c r="AV78" s="90"/>
      <c r="AW78" s="116"/>
      <c r="AX78" s="16">
        <f t="shared" si="60"/>
        <v>0</v>
      </c>
      <c r="AY78" s="90"/>
      <c r="AZ78" s="90"/>
      <c r="BA78" s="90"/>
      <c r="BB78" s="116"/>
      <c r="BC78" s="16">
        <f t="shared" si="61"/>
        <v>0</v>
      </c>
      <c r="BD78" s="90"/>
      <c r="BE78" s="90"/>
      <c r="BF78" s="90"/>
      <c r="BG78" s="116"/>
      <c r="BH78" s="16">
        <f t="shared" si="62"/>
        <v>0</v>
      </c>
      <c r="BI78" s="90"/>
      <c r="BJ78" s="90"/>
      <c r="BK78" s="90"/>
      <c r="BL78" s="116"/>
      <c r="BM78" s="16">
        <f t="shared" si="63"/>
        <v>0</v>
      </c>
      <c r="BN78" s="90"/>
      <c r="BO78" s="90"/>
      <c r="BP78" s="90"/>
      <c r="BQ78" s="116"/>
      <c r="BR78" s="16">
        <f t="shared" si="64"/>
        <v>0</v>
      </c>
      <c r="BS78" s="90"/>
      <c r="BT78" s="90"/>
      <c r="BU78" s="90"/>
      <c r="BV78" s="116"/>
      <c r="BW78" s="16">
        <f t="shared" si="65"/>
        <v>0</v>
      </c>
      <c r="BX78" s="90"/>
      <c r="BY78" s="90"/>
      <c r="BZ78" s="90"/>
      <c r="CA78" s="116"/>
      <c r="CB78" s="16">
        <f t="shared" si="66"/>
        <v>0</v>
      </c>
      <c r="CC78" s="90"/>
      <c r="CD78" s="90"/>
      <c r="CE78" s="90"/>
      <c r="CF78" s="116"/>
      <c r="CG78" s="16">
        <f t="shared" si="67"/>
        <v>0</v>
      </c>
      <c r="CH78" s="90"/>
      <c r="CI78" s="90"/>
      <c r="CJ78" s="90"/>
      <c r="CK78" s="116"/>
      <c r="CL78" s="16">
        <f t="shared" si="68"/>
        <v>0</v>
      </c>
      <c r="CM78" s="90"/>
      <c r="CN78" s="90"/>
      <c r="CO78" s="90"/>
      <c r="CP78" s="116"/>
      <c r="CQ78" s="16">
        <f t="shared" si="69"/>
        <v>0</v>
      </c>
      <c r="CR78" s="90"/>
      <c r="CS78" s="90"/>
      <c r="CT78" s="90"/>
      <c r="CU78" s="116"/>
      <c r="CV78" s="16">
        <f t="shared" si="70"/>
        <v>0</v>
      </c>
      <c r="CW78" s="90"/>
      <c r="CX78" s="90"/>
      <c r="CY78" s="90"/>
      <c r="CZ78" s="116"/>
      <c r="DA78" s="16">
        <f t="shared" si="71"/>
        <v>0</v>
      </c>
      <c r="DB78" s="90"/>
      <c r="DC78" s="90"/>
      <c r="DD78" s="90"/>
      <c r="DE78" s="116"/>
      <c r="DF78" s="16">
        <f t="shared" si="72"/>
        <v>0</v>
      </c>
      <c r="DG78" s="90"/>
      <c r="DH78" s="90"/>
      <c r="DI78" s="90"/>
      <c r="DJ78" s="116"/>
      <c r="DK78" s="16">
        <f t="shared" si="73"/>
        <v>0</v>
      </c>
      <c r="DL78" s="90"/>
      <c r="DM78" s="90"/>
      <c r="DN78" s="90"/>
      <c r="DO78" s="116"/>
      <c r="DP78" s="16">
        <f t="shared" si="74"/>
        <v>0</v>
      </c>
      <c r="DQ78" s="90"/>
      <c r="DR78" s="90"/>
      <c r="DS78" s="90"/>
      <c r="DT78" s="116"/>
      <c r="DU78" s="16">
        <f t="shared" si="75"/>
        <v>0</v>
      </c>
      <c r="DV78" s="90"/>
      <c r="DW78" s="90"/>
      <c r="DX78" s="90"/>
      <c r="DY78" s="116"/>
      <c r="DZ78" s="16">
        <f t="shared" si="76"/>
        <v>0</v>
      </c>
      <c r="EA78" s="90"/>
      <c r="EB78" s="90"/>
      <c r="EC78" s="90"/>
      <c r="ED78" s="116"/>
      <c r="EE78" s="16">
        <f t="shared" si="77"/>
        <v>0</v>
      </c>
      <c r="EF78" s="90"/>
      <c r="EG78" s="90"/>
      <c r="EH78" s="90"/>
      <c r="EI78" s="116"/>
      <c r="EJ78" s="16">
        <f t="shared" si="78"/>
        <v>0</v>
      </c>
      <c r="EK78" s="90"/>
      <c r="EL78" s="90"/>
      <c r="EM78" s="90"/>
      <c r="EN78" s="116"/>
      <c r="EO78" s="16">
        <f t="shared" si="79"/>
        <v>0</v>
      </c>
      <c r="EP78" s="90"/>
      <c r="EQ78" s="90"/>
      <c r="ER78" s="90"/>
      <c r="ES78" s="116"/>
      <c r="ET78" s="16">
        <f t="shared" si="80"/>
        <v>0</v>
      </c>
      <c r="EU78" s="90"/>
      <c r="EV78" s="90"/>
      <c r="EW78" s="90"/>
      <c r="EX78" s="116"/>
      <c r="EY78" s="16">
        <f t="shared" si="81"/>
        <v>0</v>
      </c>
      <c r="EZ78" s="90"/>
      <c r="FA78" s="90"/>
      <c r="FB78" s="90"/>
      <c r="FC78" s="116"/>
      <c r="FD78" s="16">
        <f t="shared" si="82"/>
        <v>0</v>
      </c>
      <c r="FE78" s="90"/>
      <c r="FF78" s="90"/>
      <c r="FG78" s="90"/>
      <c r="FH78" s="116"/>
      <c r="FI78" s="16">
        <f t="shared" si="83"/>
        <v>0</v>
      </c>
      <c r="FJ78" s="90"/>
      <c r="FK78" s="90"/>
      <c r="FL78" s="90"/>
      <c r="FM78" s="116"/>
      <c r="FN78" s="16">
        <f t="shared" si="84"/>
        <v>0</v>
      </c>
      <c r="FO78" s="90"/>
      <c r="FP78" s="90"/>
      <c r="FQ78" s="90"/>
      <c r="FR78" s="116"/>
      <c r="FS78" s="16">
        <f t="shared" si="85"/>
        <v>0</v>
      </c>
      <c r="FT78" s="90"/>
      <c r="FU78" s="90"/>
      <c r="FV78" s="90"/>
      <c r="FW78" s="116"/>
      <c r="FX78" s="16">
        <f t="shared" si="86"/>
        <v>0</v>
      </c>
      <c r="FY78" s="90"/>
      <c r="FZ78" s="90"/>
      <c r="GA78" s="90"/>
      <c r="GB78" s="116"/>
      <c r="GC78" s="16">
        <f t="shared" si="87"/>
        <v>0</v>
      </c>
      <c r="GD78" s="90"/>
      <c r="GE78" s="90"/>
      <c r="GF78" s="90"/>
      <c r="GG78" s="116"/>
      <c r="GH78" s="16">
        <f t="shared" si="88"/>
        <v>0</v>
      </c>
      <c r="GI78" s="90"/>
      <c r="GJ78" s="90"/>
      <c r="GK78" s="90"/>
      <c r="GL78" s="116"/>
      <c r="GM78" s="16">
        <f t="shared" si="89"/>
        <v>0</v>
      </c>
      <c r="GN78" s="90"/>
      <c r="GO78" s="90"/>
      <c r="GP78" s="90"/>
      <c r="GQ78" s="116"/>
      <c r="GR78" s="16">
        <f t="shared" si="90"/>
        <v>0</v>
      </c>
      <c r="GS78" s="90"/>
      <c r="GT78" s="90"/>
      <c r="GU78" s="90"/>
      <c r="GV78" s="116"/>
      <c r="GW78" s="16">
        <f t="shared" si="91"/>
        <v>0</v>
      </c>
      <c r="GX78" s="90"/>
      <c r="GY78" s="90"/>
      <c r="GZ78" s="90"/>
      <c r="HA78" s="116"/>
      <c r="HB78" s="16">
        <f t="shared" si="92"/>
        <v>0</v>
      </c>
      <c r="HC78" s="90"/>
      <c r="HD78" s="90"/>
      <c r="HE78" s="90"/>
      <c r="HF78" s="116"/>
      <c r="HG78" s="16">
        <f t="shared" si="93"/>
        <v>0</v>
      </c>
      <c r="HH78" s="90"/>
      <c r="HI78" s="90"/>
      <c r="HJ78" s="90"/>
      <c r="HK78" s="116"/>
      <c r="HL78" s="16">
        <f t="shared" si="94"/>
        <v>0</v>
      </c>
      <c r="HM78" s="90"/>
      <c r="HN78" s="90"/>
      <c r="HO78" s="90"/>
      <c r="HP78" s="116"/>
      <c r="HQ78" s="16">
        <f t="shared" si="95"/>
        <v>0</v>
      </c>
      <c r="HR78" s="90"/>
      <c r="HS78" s="90"/>
      <c r="HT78" s="90"/>
      <c r="HU78" s="116"/>
      <c r="HV78" s="16">
        <f t="shared" si="96"/>
        <v>0</v>
      </c>
      <c r="HW78" s="90"/>
      <c r="HX78" s="90"/>
      <c r="HY78" s="90"/>
      <c r="HZ78" s="116"/>
      <c r="IA78" s="16">
        <f t="shared" si="97"/>
        <v>0</v>
      </c>
      <c r="IB78" s="90"/>
      <c r="IC78" s="90"/>
      <c r="ID78" s="90"/>
      <c r="IE78" s="116"/>
      <c r="IF78" s="16">
        <f t="shared" si="98"/>
        <v>0</v>
      </c>
      <c r="IG78" s="90"/>
      <c r="IH78" s="90"/>
      <c r="II78" s="90"/>
      <c r="IJ78" s="116"/>
      <c r="IK78" s="16">
        <f t="shared" si="99"/>
        <v>0</v>
      </c>
      <c r="IL78" s="90"/>
      <c r="IM78" s="90"/>
      <c r="IN78" s="90"/>
      <c r="IO78" s="116"/>
      <c r="IP78" s="16">
        <f t="shared" si="100"/>
        <v>0</v>
      </c>
    </row>
    <row r="79" spans="1:250" x14ac:dyDescent="0.25">
      <c r="A79" s="90"/>
      <c r="B79" s="90"/>
      <c r="C79" s="90"/>
      <c r="D79" s="116"/>
      <c r="E79" s="16">
        <f t="shared" si="51"/>
        <v>0</v>
      </c>
      <c r="F79" s="90"/>
      <c r="G79" s="90"/>
      <c r="H79" s="90"/>
      <c r="I79" s="116"/>
      <c r="J79" s="16">
        <f t="shared" si="52"/>
        <v>0</v>
      </c>
      <c r="K79" s="90"/>
      <c r="L79" s="90"/>
      <c r="M79" s="90"/>
      <c r="N79" s="116"/>
      <c r="O79" s="16">
        <f t="shared" si="53"/>
        <v>0</v>
      </c>
      <c r="P79" s="90"/>
      <c r="Q79" s="90"/>
      <c r="R79" s="90"/>
      <c r="S79" s="116"/>
      <c r="T79" s="16">
        <f t="shared" si="54"/>
        <v>0</v>
      </c>
      <c r="U79" s="90"/>
      <c r="V79" s="90"/>
      <c r="W79" s="90"/>
      <c r="X79" s="116"/>
      <c r="Y79" s="16">
        <f t="shared" si="55"/>
        <v>0</v>
      </c>
      <c r="Z79" s="90"/>
      <c r="AA79" s="90"/>
      <c r="AB79" s="90"/>
      <c r="AC79" s="116"/>
      <c r="AD79" s="16">
        <f t="shared" si="56"/>
        <v>0</v>
      </c>
      <c r="AE79" s="90"/>
      <c r="AF79" s="90"/>
      <c r="AG79" s="90"/>
      <c r="AH79" s="116"/>
      <c r="AI79" s="16">
        <f t="shared" si="57"/>
        <v>0</v>
      </c>
      <c r="AJ79" s="90"/>
      <c r="AK79" s="90"/>
      <c r="AL79" s="90"/>
      <c r="AM79" s="116"/>
      <c r="AN79" s="16">
        <f t="shared" si="58"/>
        <v>0</v>
      </c>
      <c r="AO79" s="90"/>
      <c r="AP79" s="90"/>
      <c r="AQ79" s="90"/>
      <c r="AR79" s="116"/>
      <c r="AS79" s="16">
        <f t="shared" si="59"/>
        <v>0</v>
      </c>
      <c r="AT79" s="90"/>
      <c r="AU79" s="90"/>
      <c r="AV79" s="90"/>
      <c r="AW79" s="116"/>
      <c r="AX79" s="16">
        <f t="shared" si="60"/>
        <v>0</v>
      </c>
      <c r="AY79" s="90"/>
      <c r="AZ79" s="90"/>
      <c r="BA79" s="90"/>
      <c r="BB79" s="116"/>
      <c r="BC79" s="16">
        <f t="shared" si="61"/>
        <v>0</v>
      </c>
      <c r="BD79" s="90"/>
      <c r="BE79" s="90"/>
      <c r="BF79" s="90"/>
      <c r="BG79" s="116"/>
      <c r="BH79" s="16">
        <f t="shared" si="62"/>
        <v>0</v>
      </c>
      <c r="BI79" s="90"/>
      <c r="BJ79" s="90"/>
      <c r="BK79" s="90"/>
      <c r="BL79" s="116"/>
      <c r="BM79" s="16">
        <f t="shared" si="63"/>
        <v>0</v>
      </c>
      <c r="BN79" s="90"/>
      <c r="BO79" s="90"/>
      <c r="BP79" s="90"/>
      <c r="BQ79" s="116"/>
      <c r="BR79" s="16">
        <f t="shared" si="64"/>
        <v>0</v>
      </c>
      <c r="BS79" s="90"/>
      <c r="BT79" s="90"/>
      <c r="BU79" s="90"/>
      <c r="BV79" s="116"/>
      <c r="BW79" s="16">
        <f t="shared" si="65"/>
        <v>0</v>
      </c>
      <c r="BX79" s="90"/>
      <c r="BY79" s="90"/>
      <c r="BZ79" s="90"/>
      <c r="CA79" s="116"/>
      <c r="CB79" s="16">
        <f t="shared" si="66"/>
        <v>0</v>
      </c>
      <c r="CC79" s="90"/>
      <c r="CD79" s="90"/>
      <c r="CE79" s="90"/>
      <c r="CF79" s="116"/>
      <c r="CG79" s="16">
        <f t="shared" si="67"/>
        <v>0</v>
      </c>
      <c r="CH79" s="90"/>
      <c r="CI79" s="90"/>
      <c r="CJ79" s="90"/>
      <c r="CK79" s="116"/>
      <c r="CL79" s="16">
        <f t="shared" si="68"/>
        <v>0</v>
      </c>
      <c r="CM79" s="90"/>
      <c r="CN79" s="90"/>
      <c r="CO79" s="90"/>
      <c r="CP79" s="116"/>
      <c r="CQ79" s="16">
        <f t="shared" si="69"/>
        <v>0</v>
      </c>
      <c r="CR79" s="90"/>
      <c r="CS79" s="90"/>
      <c r="CT79" s="90"/>
      <c r="CU79" s="116"/>
      <c r="CV79" s="16">
        <f t="shared" si="70"/>
        <v>0</v>
      </c>
      <c r="CW79" s="90"/>
      <c r="CX79" s="90"/>
      <c r="CY79" s="90"/>
      <c r="CZ79" s="116"/>
      <c r="DA79" s="16">
        <f t="shared" si="71"/>
        <v>0</v>
      </c>
      <c r="DB79" s="90"/>
      <c r="DC79" s="90"/>
      <c r="DD79" s="90"/>
      <c r="DE79" s="116"/>
      <c r="DF79" s="16">
        <f t="shared" si="72"/>
        <v>0</v>
      </c>
      <c r="DG79" s="90"/>
      <c r="DH79" s="90"/>
      <c r="DI79" s="90"/>
      <c r="DJ79" s="116"/>
      <c r="DK79" s="16">
        <f t="shared" si="73"/>
        <v>0</v>
      </c>
      <c r="DL79" s="90"/>
      <c r="DM79" s="90"/>
      <c r="DN79" s="90"/>
      <c r="DO79" s="116"/>
      <c r="DP79" s="16">
        <f t="shared" si="74"/>
        <v>0</v>
      </c>
      <c r="DQ79" s="90"/>
      <c r="DR79" s="90"/>
      <c r="DS79" s="90"/>
      <c r="DT79" s="116"/>
      <c r="DU79" s="16">
        <f t="shared" si="75"/>
        <v>0</v>
      </c>
      <c r="DV79" s="90"/>
      <c r="DW79" s="90"/>
      <c r="DX79" s="90"/>
      <c r="DY79" s="116"/>
      <c r="DZ79" s="16">
        <f t="shared" si="76"/>
        <v>0</v>
      </c>
      <c r="EA79" s="90"/>
      <c r="EB79" s="90"/>
      <c r="EC79" s="90"/>
      <c r="ED79" s="116"/>
      <c r="EE79" s="16">
        <f t="shared" si="77"/>
        <v>0</v>
      </c>
      <c r="EF79" s="90"/>
      <c r="EG79" s="90"/>
      <c r="EH79" s="90"/>
      <c r="EI79" s="116"/>
      <c r="EJ79" s="16">
        <f t="shared" si="78"/>
        <v>0</v>
      </c>
      <c r="EK79" s="90"/>
      <c r="EL79" s="90"/>
      <c r="EM79" s="90"/>
      <c r="EN79" s="116"/>
      <c r="EO79" s="16">
        <f t="shared" si="79"/>
        <v>0</v>
      </c>
      <c r="EP79" s="90"/>
      <c r="EQ79" s="90"/>
      <c r="ER79" s="90"/>
      <c r="ES79" s="116"/>
      <c r="ET79" s="16">
        <f t="shared" si="80"/>
        <v>0</v>
      </c>
      <c r="EU79" s="90"/>
      <c r="EV79" s="90"/>
      <c r="EW79" s="90"/>
      <c r="EX79" s="116"/>
      <c r="EY79" s="16">
        <f t="shared" si="81"/>
        <v>0</v>
      </c>
      <c r="EZ79" s="90"/>
      <c r="FA79" s="90"/>
      <c r="FB79" s="90"/>
      <c r="FC79" s="116"/>
      <c r="FD79" s="16">
        <f t="shared" si="82"/>
        <v>0</v>
      </c>
      <c r="FE79" s="90"/>
      <c r="FF79" s="90"/>
      <c r="FG79" s="90"/>
      <c r="FH79" s="116"/>
      <c r="FI79" s="16">
        <f t="shared" si="83"/>
        <v>0</v>
      </c>
      <c r="FJ79" s="90"/>
      <c r="FK79" s="90"/>
      <c r="FL79" s="90"/>
      <c r="FM79" s="116"/>
      <c r="FN79" s="16">
        <f t="shared" si="84"/>
        <v>0</v>
      </c>
      <c r="FO79" s="90"/>
      <c r="FP79" s="90"/>
      <c r="FQ79" s="90"/>
      <c r="FR79" s="116"/>
      <c r="FS79" s="16">
        <f t="shared" si="85"/>
        <v>0</v>
      </c>
      <c r="FT79" s="90"/>
      <c r="FU79" s="90"/>
      <c r="FV79" s="90"/>
      <c r="FW79" s="116"/>
      <c r="FX79" s="16">
        <f t="shared" si="86"/>
        <v>0</v>
      </c>
      <c r="FY79" s="90"/>
      <c r="FZ79" s="90"/>
      <c r="GA79" s="90"/>
      <c r="GB79" s="116"/>
      <c r="GC79" s="16">
        <f t="shared" si="87"/>
        <v>0</v>
      </c>
      <c r="GD79" s="90"/>
      <c r="GE79" s="90"/>
      <c r="GF79" s="90"/>
      <c r="GG79" s="116"/>
      <c r="GH79" s="16">
        <f t="shared" si="88"/>
        <v>0</v>
      </c>
      <c r="GI79" s="90"/>
      <c r="GJ79" s="90"/>
      <c r="GK79" s="90"/>
      <c r="GL79" s="116"/>
      <c r="GM79" s="16">
        <f t="shared" si="89"/>
        <v>0</v>
      </c>
      <c r="GN79" s="90"/>
      <c r="GO79" s="90"/>
      <c r="GP79" s="90"/>
      <c r="GQ79" s="116"/>
      <c r="GR79" s="16">
        <f t="shared" si="90"/>
        <v>0</v>
      </c>
      <c r="GS79" s="90"/>
      <c r="GT79" s="90"/>
      <c r="GU79" s="90"/>
      <c r="GV79" s="116"/>
      <c r="GW79" s="16">
        <f t="shared" si="91"/>
        <v>0</v>
      </c>
      <c r="GX79" s="90"/>
      <c r="GY79" s="90"/>
      <c r="GZ79" s="90"/>
      <c r="HA79" s="116"/>
      <c r="HB79" s="16">
        <f t="shared" si="92"/>
        <v>0</v>
      </c>
      <c r="HC79" s="90"/>
      <c r="HD79" s="90"/>
      <c r="HE79" s="90"/>
      <c r="HF79" s="116"/>
      <c r="HG79" s="16">
        <f t="shared" si="93"/>
        <v>0</v>
      </c>
      <c r="HH79" s="90"/>
      <c r="HI79" s="90"/>
      <c r="HJ79" s="90"/>
      <c r="HK79" s="116"/>
      <c r="HL79" s="16">
        <f t="shared" si="94"/>
        <v>0</v>
      </c>
      <c r="HM79" s="90"/>
      <c r="HN79" s="90"/>
      <c r="HO79" s="90"/>
      <c r="HP79" s="116"/>
      <c r="HQ79" s="16">
        <f t="shared" si="95"/>
        <v>0</v>
      </c>
      <c r="HR79" s="90"/>
      <c r="HS79" s="90"/>
      <c r="HT79" s="90"/>
      <c r="HU79" s="116"/>
      <c r="HV79" s="16">
        <f t="shared" si="96"/>
        <v>0</v>
      </c>
      <c r="HW79" s="90"/>
      <c r="HX79" s="90"/>
      <c r="HY79" s="90"/>
      <c r="HZ79" s="116"/>
      <c r="IA79" s="16">
        <f t="shared" si="97"/>
        <v>0</v>
      </c>
      <c r="IB79" s="90"/>
      <c r="IC79" s="90"/>
      <c r="ID79" s="90"/>
      <c r="IE79" s="116"/>
      <c r="IF79" s="16">
        <f t="shared" si="98"/>
        <v>0</v>
      </c>
      <c r="IG79" s="90"/>
      <c r="IH79" s="90"/>
      <c r="II79" s="90"/>
      <c r="IJ79" s="116"/>
      <c r="IK79" s="16">
        <f t="shared" si="99"/>
        <v>0</v>
      </c>
      <c r="IL79" s="90"/>
      <c r="IM79" s="90"/>
      <c r="IN79" s="90"/>
      <c r="IO79" s="116"/>
      <c r="IP79" s="16">
        <f t="shared" si="100"/>
        <v>0</v>
      </c>
    </row>
    <row r="80" spans="1:250" x14ac:dyDescent="0.25">
      <c r="A80" s="90"/>
      <c r="B80" s="90"/>
      <c r="C80" s="90"/>
      <c r="D80" s="116"/>
      <c r="E80" s="16">
        <f t="shared" si="51"/>
        <v>0</v>
      </c>
      <c r="F80" s="90"/>
      <c r="G80" s="90"/>
      <c r="H80" s="90"/>
      <c r="I80" s="116"/>
      <c r="J80" s="16">
        <f t="shared" si="52"/>
        <v>0</v>
      </c>
      <c r="K80" s="90"/>
      <c r="L80" s="90"/>
      <c r="M80" s="90"/>
      <c r="N80" s="116"/>
      <c r="O80" s="16">
        <f t="shared" si="53"/>
        <v>0</v>
      </c>
      <c r="P80" s="90"/>
      <c r="Q80" s="90"/>
      <c r="R80" s="90"/>
      <c r="S80" s="116"/>
      <c r="T80" s="16">
        <f t="shared" si="54"/>
        <v>0</v>
      </c>
      <c r="U80" s="90"/>
      <c r="V80" s="90"/>
      <c r="W80" s="90"/>
      <c r="X80" s="116"/>
      <c r="Y80" s="16">
        <f t="shared" si="55"/>
        <v>0</v>
      </c>
      <c r="Z80" s="90"/>
      <c r="AA80" s="90"/>
      <c r="AB80" s="90"/>
      <c r="AC80" s="116"/>
      <c r="AD80" s="16">
        <f t="shared" si="56"/>
        <v>0</v>
      </c>
      <c r="AE80" s="90"/>
      <c r="AF80" s="90"/>
      <c r="AG80" s="90"/>
      <c r="AH80" s="116"/>
      <c r="AI80" s="16">
        <f t="shared" si="57"/>
        <v>0</v>
      </c>
      <c r="AJ80" s="90"/>
      <c r="AK80" s="90"/>
      <c r="AL80" s="90"/>
      <c r="AM80" s="116"/>
      <c r="AN80" s="16">
        <f t="shared" si="58"/>
        <v>0</v>
      </c>
      <c r="AO80" s="90"/>
      <c r="AP80" s="90"/>
      <c r="AQ80" s="90"/>
      <c r="AR80" s="116"/>
      <c r="AS80" s="16">
        <f t="shared" si="59"/>
        <v>0</v>
      </c>
      <c r="AT80" s="90"/>
      <c r="AU80" s="90"/>
      <c r="AV80" s="90"/>
      <c r="AW80" s="116"/>
      <c r="AX80" s="16">
        <f t="shared" si="60"/>
        <v>0</v>
      </c>
      <c r="AY80" s="90"/>
      <c r="AZ80" s="90"/>
      <c r="BA80" s="90"/>
      <c r="BB80" s="116"/>
      <c r="BC80" s="16">
        <f t="shared" si="61"/>
        <v>0</v>
      </c>
      <c r="BD80" s="90"/>
      <c r="BE80" s="90"/>
      <c r="BF80" s="90"/>
      <c r="BG80" s="116"/>
      <c r="BH80" s="16">
        <f t="shared" si="62"/>
        <v>0</v>
      </c>
      <c r="BI80" s="90"/>
      <c r="BJ80" s="90"/>
      <c r="BK80" s="90"/>
      <c r="BL80" s="116"/>
      <c r="BM80" s="16">
        <f t="shared" si="63"/>
        <v>0</v>
      </c>
      <c r="BN80" s="90"/>
      <c r="BO80" s="90"/>
      <c r="BP80" s="90"/>
      <c r="BQ80" s="116"/>
      <c r="BR80" s="16">
        <f t="shared" si="64"/>
        <v>0</v>
      </c>
      <c r="BS80" s="90"/>
      <c r="BT80" s="90"/>
      <c r="BU80" s="90"/>
      <c r="BV80" s="116"/>
      <c r="BW80" s="16">
        <f t="shared" si="65"/>
        <v>0</v>
      </c>
      <c r="BX80" s="90"/>
      <c r="BY80" s="90"/>
      <c r="BZ80" s="90"/>
      <c r="CA80" s="116"/>
      <c r="CB80" s="16">
        <f t="shared" si="66"/>
        <v>0</v>
      </c>
      <c r="CC80" s="90"/>
      <c r="CD80" s="90"/>
      <c r="CE80" s="90"/>
      <c r="CF80" s="116"/>
      <c r="CG80" s="16">
        <f t="shared" si="67"/>
        <v>0</v>
      </c>
      <c r="CH80" s="90"/>
      <c r="CI80" s="90"/>
      <c r="CJ80" s="90"/>
      <c r="CK80" s="116"/>
      <c r="CL80" s="16">
        <f t="shared" si="68"/>
        <v>0</v>
      </c>
      <c r="CM80" s="90"/>
      <c r="CN80" s="90"/>
      <c r="CO80" s="90"/>
      <c r="CP80" s="116"/>
      <c r="CQ80" s="16">
        <f t="shared" si="69"/>
        <v>0</v>
      </c>
      <c r="CR80" s="90"/>
      <c r="CS80" s="90"/>
      <c r="CT80" s="90"/>
      <c r="CU80" s="116"/>
      <c r="CV80" s="16">
        <f t="shared" si="70"/>
        <v>0</v>
      </c>
      <c r="CW80" s="90"/>
      <c r="CX80" s="90"/>
      <c r="CY80" s="90"/>
      <c r="CZ80" s="116"/>
      <c r="DA80" s="16">
        <f t="shared" si="71"/>
        <v>0</v>
      </c>
      <c r="DB80" s="90"/>
      <c r="DC80" s="90"/>
      <c r="DD80" s="90"/>
      <c r="DE80" s="116"/>
      <c r="DF80" s="16">
        <f t="shared" si="72"/>
        <v>0</v>
      </c>
      <c r="DG80" s="90"/>
      <c r="DH80" s="90"/>
      <c r="DI80" s="90"/>
      <c r="DJ80" s="116"/>
      <c r="DK80" s="16">
        <f t="shared" si="73"/>
        <v>0</v>
      </c>
      <c r="DL80" s="90"/>
      <c r="DM80" s="90"/>
      <c r="DN80" s="90"/>
      <c r="DO80" s="116"/>
      <c r="DP80" s="16">
        <f t="shared" si="74"/>
        <v>0</v>
      </c>
      <c r="DQ80" s="90"/>
      <c r="DR80" s="90"/>
      <c r="DS80" s="90"/>
      <c r="DT80" s="116"/>
      <c r="DU80" s="16">
        <f t="shared" si="75"/>
        <v>0</v>
      </c>
      <c r="DV80" s="90"/>
      <c r="DW80" s="90"/>
      <c r="DX80" s="90"/>
      <c r="DY80" s="116"/>
      <c r="DZ80" s="16">
        <f t="shared" si="76"/>
        <v>0</v>
      </c>
      <c r="EA80" s="90"/>
      <c r="EB80" s="90"/>
      <c r="EC80" s="90"/>
      <c r="ED80" s="116"/>
      <c r="EE80" s="16">
        <f t="shared" si="77"/>
        <v>0</v>
      </c>
      <c r="EF80" s="90"/>
      <c r="EG80" s="90"/>
      <c r="EH80" s="90"/>
      <c r="EI80" s="116"/>
      <c r="EJ80" s="16">
        <f t="shared" si="78"/>
        <v>0</v>
      </c>
      <c r="EK80" s="90"/>
      <c r="EL80" s="90"/>
      <c r="EM80" s="90"/>
      <c r="EN80" s="116"/>
      <c r="EO80" s="16">
        <f t="shared" si="79"/>
        <v>0</v>
      </c>
      <c r="EP80" s="90"/>
      <c r="EQ80" s="90"/>
      <c r="ER80" s="90"/>
      <c r="ES80" s="116"/>
      <c r="ET80" s="16">
        <f t="shared" si="80"/>
        <v>0</v>
      </c>
      <c r="EU80" s="90"/>
      <c r="EV80" s="90"/>
      <c r="EW80" s="90"/>
      <c r="EX80" s="116"/>
      <c r="EY80" s="16">
        <f t="shared" si="81"/>
        <v>0</v>
      </c>
      <c r="EZ80" s="90"/>
      <c r="FA80" s="90"/>
      <c r="FB80" s="90"/>
      <c r="FC80" s="116"/>
      <c r="FD80" s="16">
        <f t="shared" si="82"/>
        <v>0</v>
      </c>
      <c r="FE80" s="90"/>
      <c r="FF80" s="90"/>
      <c r="FG80" s="90"/>
      <c r="FH80" s="116"/>
      <c r="FI80" s="16">
        <f t="shared" si="83"/>
        <v>0</v>
      </c>
      <c r="FJ80" s="90"/>
      <c r="FK80" s="90"/>
      <c r="FL80" s="90"/>
      <c r="FM80" s="116"/>
      <c r="FN80" s="16">
        <f t="shared" si="84"/>
        <v>0</v>
      </c>
      <c r="FO80" s="90"/>
      <c r="FP80" s="90"/>
      <c r="FQ80" s="90"/>
      <c r="FR80" s="116"/>
      <c r="FS80" s="16">
        <f t="shared" si="85"/>
        <v>0</v>
      </c>
      <c r="FT80" s="90"/>
      <c r="FU80" s="90"/>
      <c r="FV80" s="90"/>
      <c r="FW80" s="116"/>
      <c r="FX80" s="16">
        <f t="shared" si="86"/>
        <v>0</v>
      </c>
      <c r="FY80" s="90"/>
      <c r="FZ80" s="90"/>
      <c r="GA80" s="90"/>
      <c r="GB80" s="116"/>
      <c r="GC80" s="16">
        <f t="shared" si="87"/>
        <v>0</v>
      </c>
      <c r="GD80" s="90"/>
      <c r="GE80" s="90"/>
      <c r="GF80" s="90"/>
      <c r="GG80" s="116"/>
      <c r="GH80" s="16">
        <f t="shared" si="88"/>
        <v>0</v>
      </c>
      <c r="GI80" s="90"/>
      <c r="GJ80" s="90"/>
      <c r="GK80" s="90"/>
      <c r="GL80" s="116"/>
      <c r="GM80" s="16">
        <f t="shared" si="89"/>
        <v>0</v>
      </c>
      <c r="GN80" s="90"/>
      <c r="GO80" s="90"/>
      <c r="GP80" s="90"/>
      <c r="GQ80" s="116"/>
      <c r="GR80" s="16">
        <f t="shared" si="90"/>
        <v>0</v>
      </c>
      <c r="GS80" s="90"/>
      <c r="GT80" s="90"/>
      <c r="GU80" s="90"/>
      <c r="GV80" s="116"/>
      <c r="GW80" s="16">
        <f t="shared" si="91"/>
        <v>0</v>
      </c>
      <c r="GX80" s="90"/>
      <c r="GY80" s="90"/>
      <c r="GZ80" s="90"/>
      <c r="HA80" s="116"/>
      <c r="HB80" s="16">
        <f t="shared" si="92"/>
        <v>0</v>
      </c>
      <c r="HC80" s="90"/>
      <c r="HD80" s="90"/>
      <c r="HE80" s="90"/>
      <c r="HF80" s="116"/>
      <c r="HG80" s="16">
        <f t="shared" si="93"/>
        <v>0</v>
      </c>
      <c r="HH80" s="90"/>
      <c r="HI80" s="90"/>
      <c r="HJ80" s="90"/>
      <c r="HK80" s="116"/>
      <c r="HL80" s="16">
        <f t="shared" si="94"/>
        <v>0</v>
      </c>
      <c r="HM80" s="90"/>
      <c r="HN80" s="90"/>
      <c r="HO80" s="90"/>
      <c r="HP80" s="116"/>
      <c r="HQ80" s="16">
        <f t="shared" si="95"/>
        <v>0</v>
      </c>
      <c r="HR80" s="90"/>
      <c r="HS80" s="90"/>
      <c r="HT80" s="90"/>
      <c r="HU80" s="116"/>
      <c r="HV80" s="16">
        <f t="shared" si="96"/>
        <v>0</v>
      </c>
      <c r="HW80" s="90"/>
      <c r="HX80" s="90"/>
      <c r="HY80" s="90"/>
      <c r="HZ80" s="116"/>
      <c r="IA80" s="16">
        <f t="shared" si="97"/>
        <v>0</v>
      </c>
      <c r="IB80" s="90"/>
      <c r="IC80" s="90"/>
      <c r="ID80" s="90"/>
      <c r="IE80" s="116"/>
      <c r="IF80" s="16">
        <f t="shared" si="98"/>
        <v>0</v>
      </c>
      <c r="IG80" s="90"/>
      <c r="IH80" s="90"/>
      <c r="II80" s="90"/>
      <c r="IJ80" s="116"/>
      <c r="IK80" s="16">
        <f t="shared" si="99"/>
        <v>0</v>
      </c>
      <c r="IL80" s="90"/>
      <c r="IM80" s="90"/>
      <c r="IN80" s="90"/>
      <c r="IO80" s="116"/>
      <c r="IP80" s="16">
        <f t="shared" si="100"/>
        <v>0</v>
      </c>
    </row>
    <row r="81" spans="1:250" x14ac:dyDescent="0.25">
      <c r="A81" s="90"/>
      <c r="B81" s="90"/>
      <c r="C81" s="90"/>
      <c r="D81" s="116"/>
      <c r="E81" s="16">
        <f t="shared" si="51"/>
        <v>0</v>
      </c>
      <c r="F81" s="90"/>
      <c r="G81" s="90"/>
      <c r="H81" s="90"/>
      <c r="I81" s="116"/>
      <c r="J81" s="16">
        <f t="shared" si="52"/>
        <v>0</v>
      </c>
      <c r="K81" s="90"/>
      <c r="L81" s="90"/>
      <c r="M81" s="90"/>
      <c r="N81" s="116"/>
      <c r="O81" s="16">
        <f t="shared" si="53"/>
        <v>0</v>
      </c>
      <c r="P81" s="90"/>
      <c r="Q81" s="90"/>
      <c r="R81" s="90"/>
      <c r="S81" s="116"/>
      <c r="T81" s="16">
        <f t="shared" si="54"/>
        <v>0</v>
      </c>
      <c r="U81" s="90"/>
      <c r="V81" s="90"/>
      <c r="W81" s="90"/>
      <c r="X81" s="116"/>
      <c r="Y81" s="16">
        <f t="shared" si="55"/>
        <v>0</v>
      </c>
      <c r="Z81" s="90"/>
      <c r="AA81" s="90"/>
      <c r="AB81" s="90"/>
      <c r="AC81" s="116"/>
      <c r="AD81" s="16">
        <f t="shared" si="56"/>
        <v>0</v>
      </c>
      <c r="AE81" s="90"/>
      <c r="AF81" s="90"/>
      <c r="AG81" s="90"/>
      <c r="AH81" s="116"/>
      <c r="AI81" s="16">
        <f t="shared" si="57"/>
        <v>0</v>
      </c>
      <c r="AJ81" s="90"/>
      <c r="AK81" s="90"/>
      <c r="AL81" s="90"/>
      <c r="AM81" s="116"/>
      <c r="AN81" s="16">
        <f t="shared" si="58"/>
        <v>0</v>
      </c>
      <c r="AO81" s="90"/>
      <c r="AP81" s="90"/>
      <c r="AQ81" s="90"/>
      <c r="AR81" s="116"/>
      <c r="AS81" s="16">
        <f t="shared" si="59"/>
        <v>0</v>
      </c>
      <c r="AT81" s="90"/>
      <c r="AU81" s="90"/>
      <c r="AV81" s="90"/>
      <c r="AW81" s="116"/>
      <c r="AX81" s="16">
        <f t="shared" si="60"/>
        <v>0</v>
      </c>
      <c r="AY81" s="90"/>
      <c r="AZ81" s="90"/>
      <c r="BA81" s="90"/>
      <c r="BB81" s="116"/>
      <c r="BC81" s="16">
        <f t="shared" si="61"/>
        <v>0</v>
      </c>
      <c r="BD81" s="90"/>
      <c r="BE81" s="90"/>
      <c r="BF81" s="90"/>
      <c r="BG81" s="116"/>
      <c r="BH81" s="16">
        <f t="shared" si="62"/>
        <v>0</v>
      </c>
      <c r="BI81" s="90"/>
      <c r="BJ81" s="90"/>
      <c r="BK81" s="90"/>
      <c r="BL81" s="116"/>
      <c r="BM81" s="16">
        <f t="shared" si="63"/>
        <v>0</v>
      </c>
      <c r="BN81" s="90"/>
      <c r="BO81" s="90"/>
      <c r="BP81" s="90"/>
      <c r="BQ81" s="116"/>
      <c r="BR81" s="16">
        <f t="shared" si="64"/>
        <v>0</v>
      </c>
      <c r="BS81" s="90"/>
      <c r="BT81" s="90"/>
      <c r="BU81" s="90"/>
      <c r="BV81" s="116"/>
      <c r="BW81" s="16">
        <f t="shared" si="65"/>
        <v>0</v>
      </c>
      <c r="BX81" s="90"/>
      <c r="BY81" s="90"/>
      <c r="BZ81" s="90"/>
      <c r="CA81" s="116"/>
      <c r="CB81" s="16">
        <f t="shared" si="66"/>
        <v>0</v>
      </c>
      <c r="CC81" s="90"/>
      <c r="CD81" s="90"/>
      <c r="CE81" s="90"/>
      <c r="CF81" s="116"/>
      <c r="CG81" s="16">
        <f t="shared" si="67"/>
        <v>0</v>
      </c>
      <c r="CH81" s="90"/>
      <c r="CI81" s="90"/>
      <c r="CJ81" s="90"/>
      <c r="CK81" s="116"/>
      <c r="CL81" s="16">
        <f t="shared" si="68"/>
        <v>0</v>
      </c>
      <c r="CM81" s="90"/>
      <c r="CN81" s="90"/>
      <c r="CO81" s="90"/>
      <c r="CP81" s="116"/>
      <c r="CQ81" s="16">
        <f t="shared" si="69"/>
        <v>0</v>
      </c>
      <c r="CR81" s="90"/>
      <c r="CS81" s="90"/>
      <c r="CT81" s="90"/>
      <c r="CU81" s="116"/>
      <c r="CV81" s="16">
        <f t="shared" si="70"/>
        <v>0</v>
      </c>
      <c r="CW81" s="90"/>
      <c r="CX81" s="90"/>
      <c r="CY81" s="90"/>
      <c r="CZ81" s="116"/>
      <c r="DA81" s="16">
        <f t="shared" si="71"/>
        <v>0</v>
      </c>
      <c r="DB81" s="90"/>
      <c r="DC81" s="90"/>
      <c r="DD81" s="90"/>
      <c r="DE81" s="116"/>
      <c r="DF81" s="16">
        <f t="shared" si="72"/>
        <v>0</v>
      </c>
      <c r="DG81" s="90"/>
      <c r="DH81" s="90"/>
      <c r="DI81" s="90"/>
      <c r="DJ81" s="116"/>
      <c r="DK81" s="16">
        <f t="shared" si="73"/>
        <v>0</v>
      </c>
      <c r="DL81" s="90"/>
      <c r="DM81" s="90"/>
      <c r="DN81" s="90"/>
      <c r="DO81" s="116"/>
      <c r="DP81" s="16">
        <f t="shared" si="74"/>
        <v>0</v>
      </c>
      <c r="DQ81" s="90"/>
      <c r="DR81" s="90"/>
      <c r="DS81" s="90"/>
      <c r="DT81" s="116"/>
      <c r="DU81" s="16">
        <f t="shared" si="75"/>
        <v>0</v>
      </c>
      <c r="DV81" s="90"/>
      <c r="DW81" s="90"/>
      <c r="DX81" s="90"/>
      <c r="DY81" s="116"/>
      <c r="DZ81" s="16">
        <f t="shared" si="76"/>
        <v>0</v>
      </c>
      <c r="EA81" s="90"/>
      <c r="EB81" s="90"/>
      <c r="EC81" s="90"/>
      <c r="ED81" s="116"/>
      <c r="EE81" s="16">
        <f t="shared" si="77"/>
        <v>0</v>
      </c>
      <c r="EF81" s="90"/>
      <c r="EG81" s="90"/>
      <c r="EH81" s="90"/>
      <c r="EI81" s="116"/>
      <c r="EJ81" s="16">
        <f t="shared" si="78"/>
        <v>0</v>
      </c>
      <c r="EK81" s="90"/>
      <c r="EL81" s="90"/>
      <c r="EM81" s="90"/>
      <c r="EN81" s="116"/>
      <c r="EO81" s="16">
        <f t="shared" si="79"/>
        <v>0</v>
      </c>
      <c r="EP81" s="90"/>
      <c r="EQ81" s="90"/>
      <c r="ER81" s="90"/>
      <c r="ES81" s="116"/>
      <c r="ET81" s="16">
        <f t="shared" si="80"/>
        <v>0</v>
      </c>
      <c r="EU81" s="90"/>
      <c r="EV81" s="90"/>
      <c r="EW81" s="90"/>
      <c r="EX81" s="116"/>
      <c r="EY81" s="16">
        <f t="shared" si="81"/>
        <v>0</v>
      </c>
      <c r="EZ81" s="90"/>
      <c r="FA81" s="90"/>
      <c r="FB81" s="90"/>
      <c r="FC81" s="116"/>
      <c r="FD81" s="16">
        <f t="shared" si="82"/>
        <v>0</v>
      </c>
      <c r="FE81" s="90"/>
      <c r="FF81" s="90"/>
      <c r="FG81" s="90"/>
      <c r="FH81" s="116"/>
      <c r="FI81" s="16">
        <f t="shared" si="83"/>
        <v>0</v>
      </c>
      <c r="FJ81" s="90"/>
      <c r="FK81" s="90"/>
      <c r="FL81" s="90"/>
      <c r="FM81" s="116"/>
      <c r="FN81" s="16">
        <f t="shared" si="84"/>
        <v>0</v>
      </c>
      <c r="FO81" s="90"/>
      <c r="FP81" s="90"/>
      <c r="FQ81" s="90"/>
      <c r="FR81" s="116"/>
      <c r="FS81" s="16">
        <f t="shared" si="85"/>
        <v>0</v>
      </c>
      <c r="FT81" s="90"/>
      <c r="FU81" s="90"/>
      <c r="FV81" s="90"/>
      <c r="FW81" s="116"/>
      <c r="FX81" s="16">
        <f t="shared" si="86"/>
        <v>0</v>
      </c>
      <c r="FY81" s="90"/>
      <c r="FZ81" s="90"/>
      <c r="GA81" s="90"/>
      <c r="GB81" s="116"/>
      <c r="GC81" s="16">
        <f t="shared" si="87"/>
        <v>0</v>
      </c>
      <c r="GD81" s="90"/>
      <c r="GE81" s="90"/>
      <c r="GF81" s="90"/>
      <c r="GG81" s="116"/>
      <c r="GH81" s="16">
        <f t="shared" si="88"/>
        <v>0</v>
      </c>
      <c r="GI81" s="90"/>
      <c r="GJ81" s="90"/>
      <c r="GK81" s="90"/>
      <c r="GL81" s="116"/>
      <c r="GM81" s="16">
        <f t="shared" si="89"/>
        <v>0</v>
      </c>
      <c r="GN81" s="90"/>
      <c r="GO81" s="90"/>
      <c r="GP81" s="90"/>
      <c r="GQ81" s="116"/>
      <c r="GR81" s="16">
        <f t="shared" si="90"/>
        <v>0</v>
      </c>
      <c r="GS81" s="90"/>
      <c r="GT81" s="90"/>
      <c r="GU81" s="90"/>
      <c r="GV81" s="116"/>
      <c r="GW81" s="16">
        <f t="shared" si="91"/>
        <v>0</v>
      </c>
      <c r="GX81" s="90"/>
      <c r="GY81" s="90"/>
      <c r="GZ81" s="90"/>
      <c r="HA81" s="116"/>
      <c r="HB81" s="16">
        <f t="shared" si="92"/>
        <v>0</v>
      </c>
      <c r="HC81" s="90"/>
      <c r="HD81" s="90"/>
      <c r="HE81" s="90"/>
      <c r="HF81" s="116"/>
      <c r="HG81" s="16">
        <f t="shared" si="93"/>
        <v>0</v>
      </c>
      <c r="HH81" s="90"/>
      <c r="HI81" s="90"/>
      <c r="HJ81" s="90"/>
      <c r="HK81" s="116"/>
      <c r="HL81" s="16">
        <f t="shared" si="94"/>
        <v>0</v>
      </c>
      <c r="HM81" s="90"/>
      <c r="HN81" s="90"/>
      <c r="HO81" s="90"/>
      <c r="HP81" s="116"/>
      <c r="HQ81" s="16">
        <f t="shared" si="95"/>
        <v>0</v>
      </c>
      <c r="HR81" s="90"/>
      <c r="HS81" s="90"/>
      <c r="HT81" s="90"/>
      <c r="HU81" s="116"/>
      <c r="HV81" s="16">
        <f t="shared" si="96"/>
        <v>0</v>
      </c>
      <c r="HW81" s="90"/>
      <c r="HX81" s="90"/>
      <c r="HY81" s="90"/>
      <c r="HZ81" s="116"/>
      <c r="IA81" s="16">
        <f t="shared" si="97"/>
        <v>0</v>
      </c>
      <c r="IB81" s="90"/>
      <c r="IC81" s="90"/>
      <c r="ID81" s="90"/>
      <c r="IE81" s="116"/>
      <c r="IF81" s="16">
        <f t="shared" si="98"/>
        <v>0</v>
      </c>
      <c r="IG81" s="90"/>
      <c r="IH81" s="90"/>
      <c r="II81" s="90"/>
      <c r="IJ81" s="116"/>
      <c r="IK81" s="16">
        <f t="shared" si="99"/>
        <v>0</v>
      </c>
      <c r="IL81" s="90"/>
      <c r="IM81" s="90"/>
      <c r="IN81" s="90"/>
      <c r="IO81" s="116"/>
      <c r="IP81" s="16">
        <f t="shared" si="100"/>
        <v>0</v>
      </c>
    </row>
    <row r="82" spans="1:250" x14ac:dyDescent="0.25">
      <c r="A82" s="90"/>
      <c r="B82" s="90"/>
      <c r="C82" s="90"/>
      <c r="D82" s="116"/>
      <c r="E82" s="16">
        <f t="shared" si="51"/>
        <v>0</v>
      </c>
      <c r="F82" s="90"/>
      <c r="G82" s="90"/>
      <c r="H82" s="90"/>
      <c r="I82" s="116"/>
      <c r="J82" s="16">
        <f t="shared" si="52"/>
        <v>0</v>
      </c>
      <c r="K82" s="90"/>
      <c r="L82" s="90"/>
      <c r="M82" s="90"/>
      <c r="N82" s="116"/>
      <c r="O82" s="16">
        <f t="shared" si="53"/>
        <v>0</v>
      </c>
      <c r="P82" s="90"/>
      <c r="Q82" s="90"/>
      <c r="R82" s="90"/>
      <c r="S82" s="116"/>
      <c r="T82" s="16">
        <f t="shared" si="54"/>
        <v>0</v>
      </c>
      <c r="U82" s="90"/>
      <c r="V82" s="90"/>
      <c r="W82" s="90"/>
      <c r="X82" s="116"/>
      <c r="Y82" s="16">
        <f t="shared" si="55"/>
        <v>0</v>
      </c>
      <c r="Z82" s="90"/>
      <c r="AA82" s="90"/>
      <c r="AB82" s="90"/>
      <c r="AC82" s="116"/>
      <c r="AD82" s="16">
        <f t="shared" si="56"/>
        <v>0</v>
      </c>
      <c r="AE82" s="90"/>
      <c r="AF82" s="90"/>
      <c r="AG82" s="90"/>
      <c r="AH82" s="116"/>
      <c r="AI82" s="16">
        <f t="shared" si="57"/>
        <v>0</v>
      </c>
      <c r="AJ82" s="90"/>
      <c r="AK82" s="90"/>
      <c r="AL82" s="90"/>
      <c r="AM82" s="116"/>
      <c r="AN82" s="16">
        <f t="shared" si="58"/>
        <v>0</v>
      </c>
      <c r="AO82" s="90"/>
      <c r="AP82" s="90"/>
      <c r="AQ82" s="90"/>
      <c r="AR82" s="116"/>
      <c r="AS82" s="16">
        <f t="shared" si="59"/>
        <v>0</v>
      </c>
      <c r="AT82" s="90"/>
      <c r="AU82" s="90"/>
      <c r="AV82" s="90"/>
      <c r="AW82" s="116"/>
      <c r="AX82" s="16">
        <f t="shared" si="60"/>
        <v>0</v>
      </c>
      <c r="AY82" s="90"/>
      <c r="AZ82" s="90"/>
      <c r="BA82" s="90"/>
      <c r="BB82" s="116"/>
      <c r="BC82" s="16">
        <f t="shared" si="61"/>
        <v>0</v>
      </c>
      <c r="BD82" s="90"/>
      <c r="BE82" s="90"/>
      <c r="BF82" s="90"/>
      <c r="BG82" s="116"/>
      <c r="BH82" s="16">
        <f t="shared" si="62"/>
        <v>0</v>
      </c>
      <c r="BI82" s="90"/>
      <c r="BJ82" s="90"/>
      <c r="BK82" s="90"/>
      <c r="BL82" s="116"/>
      <c r="BM82" s="16">
        <f t="shared" si="63"/>
        <v>0</v>
      </c>
      <c r="BN82" s="90"/>
      <c r="BO82" s="90"/>
      <c r="BP82" s="90"/>
      <c r="BQ82" s="116"/>
      <c r="BR82" s="16">
        <f t="shared" si="64"/>
        <v>0</v>
      </c>
      <c r="BS82" s="90"/>
      <c r="BT82" s="90"/>
      <c r="BU82" s="90"/>
      <c r="BV82" s="116"/>
      <c r="BW82" s="16">
        <f t="shared" si="65"/>
        <v>0</v>
      </c>
      <c r="BX82" s="90"/>
      <c r="BY82" s="90"/>
      <c r="BZ82" s="90"/>
      <c r="CA82" s="116"/>
      <c r="CB82" s="16">
        <f t="shared" si="66"/>
        <v>0</v>
      </c>
      <c r="CC82" s="90"/>
      <c r="CD82" s="90"/>
      <c r="CE82" s="90"/>
      <c r="CF82" s="116"/>
      <c r="CG82" s="16">
        <f t="shared" si="67"/>
        <v>0</v>
      </c>
      <c r="CH82" s="90"/>
      <c r="CI82" s="90"/>
      <c r="CJ82" s="90"/>
      <c r="CK82" s="116"/>
      <c r="CL82" s="16">
        <f t="shared" si="68"/>
        <v>0</v>
      </c>
      <c r="CM82" s="90"/>
      <c r="CN82" s="90"/>
      <c r="CO82" s="90"/>
      <c r="CP82" s="116"/>
      <c r="CQ82" s="16">
        <f t="shared" si="69"/>
        <v>0</v>
      </c>
      <c r="CR82" s="90"/>
      <c r="CS82" s="90"/>
      <c r="CT82" s="90"/>
      <c r="CU82" s="116"/>
      <c r="CV82" s="16">
        <f t="shared" si="70"/>
        <v>0</v>
      </c>
      <c r="CW82" s="90"/>
      <c r="CX82" s="90"/>
      <c r="CY82" s="90"/>
      <c r="CZ82" s="116"/>
      <c r="DA82" s="16">
        <f t="shared" si="71"/>
        <v>0</v>
      </c>
      <c r="DB82" s="90"/>
      <c r="DC82" s="90"/>
      <c r="DD82" s="90"/>
      <c r="DE82" s="116"/>
      <c r="DF82" s="16">
        <f t="shared" si="72"/>
        <v>0</v>
      </c>
      <c r="DG82" s="90"/>
      <c r="DH82" s="90"/>
      <c r="DI82" s="90"/>
      <c r="DJ82" s="116"/>
      <c r="DK82" s="16">
        <f t="shared" si="73"/>
        <v>0</v>
      </c>
      <c r="DL82" s="90"/>
      <c r="DM82" s="90"/>
      <c r="DN82" s="90"/>
      <c r="DO82" s="116"/>
      <c r="DP82" s="16">
        <f t="shared" si="74"/>
        <v>0</v>
      </c>
      <c r="DQ82" s="90"/>
      <c r="DR82" s="90"/>
      <c r="DS82" s="90"/>
      <c r="DT82" s="116"/>
      <c r="DU82" s="16">
        <f t="shared" si="75"/>
        <v>0</v>
      </c>
      <c r="DV82" s="90"/>
      <c r="DW82" s="90"/>
      <c r="DX82" s="90"/>
      <c r="DY82" s="116"/>
      <c r="DZ82" s="16">
        <f t="shared" si="76"/>
        <v>0</v>
      </c>
      <c r="EA82" s="90"/>
      <c r="EB82" s="90"/>
      <c r="EC82" s="90"/>
      <c r="ED82" s="116"/>
      <c r="EE82" s="16">
        <f t="shared" si="77"/>
        <v>0</v>
      </c>
      <c r="EF82" s="90"/>
      <c r="EG82" s="90"/>
      <c r="EH82" s="90"/>
      <c r="EI82" s="116"/>
      <c r="EJ82" s="16">
        <f t="shared" si="78"/>
        <v>0</v>
      </c>
      <c r="EK82" s="90"/>
      <c r="EL82" s="90"/>
      <c r="EM82" s="90"/>
      <c r="EN82" s="116"/>
      <c r="EO82" s="16">
        <f t="shared" si="79"/>
        <v>0</v>
      </c>
      <c r="EP82" s="90"/>
      <c r="EQ82" s="90"/>
      <c r="ER82" s="90"/>
      <c r="ES82" s="116"/>
      <c r="ET82" s="16">
        <f t="shared" si="80"/>
        <v>0</v>
      </c>
      <c r="EU82" s="90"/>
      <c r="EV82" s="90"/>
      <c r="EW82" s="90"/>
      <c r="EX82" s="116"/>
      <c r="EY82" s="16">
        <f t="shared" si="81"/>
        <v>0</v>
      </c>
      <c r="EZ82" s="90"/>
      <c r="FA82" s="90"/>
      <c r="FB82" s="90"/>
      <c r="FC82" s="116"/>
      <c r="FD82" s="16">
        <f t="shared" si="82"/>
        <v>0</v>
      </c>
      <c r="FE82" s="90"/>
      <c r="FF82" s="90"/>
      <c r="FG82" s="90"/>
      <c r="FH82" s="116"/>
      <c r="FI82" s="16">
        <f t="shared" si="83"/>
        <v>0</v>
      </c>
      <c r="FJ82" s="90"/>
      <c r="FK82" s="90"/>
      <c r="FL82" s="90"/>
      <c r="FM82" s="116"/>
      <c r="FN82" s="16">
        <f t="shared" si="84"/>
        <v>0</v>
      </c>
      <c r="FO82" s="90"/>
      <c r="FP82" s="90"/>
      <c r="FQ82" s="90"/>
      <c r="FR82" s="116"/>
      <c r="FS82" s="16">
        <f t="shared" si="85"/>
        <v>0</v>
      </c>
      <c r="FT82" s="90"/>
      <c r="FU82" s="90"/>
      <c r="FV82" s="90"/>
      <c r="FW82" s="116"/>
      <c r="FX82" s="16">
        <f t="shared" si="86"/>
        <v>0</v>
      </c>
      <c r="FY82" s="90"/>
      <c r="FZ82" s="90"/>
      <c r="GA82" s="90"/>
      <c r="GB82" s="116"/>
      <c r="GC82" s="16">
        <f t="shared" si="87"/>
        <v>0</v>
      </c>
      <c r="GD82" s="90"/>
      <c r="GE82" s="90"/>
      <c r="GF82" s="90"/>
      <c r="GG82" s="116"/>
      <c r="GH82" s="16">
        <f t="shared" si="88"/>
        <v>0</v>
      </c>
      <c r="GI82" s="90"/>
      <c r="GJ82" s="90"/>
      <c r="GK82" s="90"/>
      <c r="GL82" s="116"/>
      <c r="GM82" s="16">
        <f t="shared" si="89"/>
        <v>0</v>
      </c>
      <c r="GN82" s="90"/>
      <c r="GO82" s="90"/>
      <c r="GP82" s="90"/>
      <c r="GQ82" s="116"/>
      <c r="GR82" s="16">
        <f t="shared" si="90"/>
        <v>0</v>
      </c>
      <c r="GS82" s="90"/>
      <c r="GT82" s="90"/>
      <c r="GU82" s="90"/>
      <c r="GV82" s="116"/>
      <c r="GW82" s="16">
        <f t="shared" si="91"/>
        <v>0</v>
      </c>
      <c r="GX82" s="90"/>
      <c r="GY82" s="90"/>
      <c r="GZ82" s="90"/>
      <c r="HA82" s="116"/>
      <c r="HB82" s="16">
        <f t="shared" si="92"/>
        <v>0</v>
      </c>
      <c r="HC82" s="90"/>
      <c r="HD82" s="90"/>
      <c r="HE82" s="90"/>
      <c r="HF82" s="116"/>
      <c r="HG82" s="16">
        <f t="shared" si="93"/>
        <v>0</v>
      </c>
      <c r="HH82" s="90"/>
      <c r="HI82" s="90"/>
      <c r="HJ82" s="90"/>
      <c r="HK82" s="116"/>
      <c r="HL82" s="16">
        <f t="shared" si="94"/>
        <v>0</v>
      </c>
      <c r="HM82" s="90"/>
      <c r="HN82" s="90"/>
      <c r="HO82" s="90"/>
      <c r="HP82" s="116"/>
      <c r="HQ82" s="16">
        <f t="shared" si="95"/>
        <v>0</v>
      </c>
      <c r="HR82" s="90"/>
      <c r="HS82" s="90"/>
      <c r="HT82" s="90"/>
      <c r="HU82" s="116"/>
      <c r="HV82" s="16">
        <f t="shared" si="96"/>
        <v>0</v>
      </c>
      <c r="HW82" s="90"/>
      <c r="HX82" s="90"/>
      <c r="HY82" s="90"/>
      <c r="HZ82" s="116"/>
      <c r="IA82" s="16">
        <f t="shared" si="97"/>
        <v>0</v>
      </c>
      <c r="IB82" s="90"/>
      <c r="IC82" s="90"/>
      <c r="ID82" s="90"/>
      <c r="IE82" s="116"/>
      <c r="IF82" s="16">
        <f t="shared" si="98"/>
        <v>0</v>
      </c>
      <c r="IG82" s="90"/>
      <c r="IH82" s="90"/>
      <c r="II82" s="90"/>
      <c r="IJ82" s="116"/>
      <c r="IK82" s="16">
        <f t="shared" si="99"/>
        <v>0</v>
      </c>
      <c r="IL82" s="90"/>
      <c r="IM82" s="90"/>
      <c r="IN82" s="90"/>
      <c r="IO82" s="116"/>
      <c r="IP82" s="16">
        <f t="shared" si="100"/>
        <v>0</v>
      </c>
    </row>
    <row r="83" spans="1:250" x14ac:dyDescent="0.25">
      <c r="A83" s="90"/>
      <c r="B83" s="90"/>
      <c r="C83" s="90"/>
      <c r="D83" s="116"/>
      <c r="E83" s="16">
        <f t="shared" si="51"/>
        <v>0</v>
      </c>
      <c r="F83" s="90"/>
      <c r="G83" s="90"/>
      <c r="H83" s="90"/>
      <c r="I83" s="116"/>
      <c r="J83" s="16">
        <f t="shared" si="52"/>
        <v>0</v>
      </c>
      <c r="K83" s="90"/>
      <c r="L83" s="90"/>
      <c r="M83" s="90"/>
      <c r="N83" s="116"/>
      <c r="O83" s="16">
        <f t="shared" si="53"/>
        <v>0</v>
      </c>
      <c r="P83" s="90"/>
      <c r="Q83" s="90"/>
      <c r="R83" s="90"/>
      <c r="S83" s="116"/>
      <c r="T83" s="16">
        <f t="shared" si="54"/>
        <v>0</v>
      </c>
      <c r="U83" s="90"/>
      <c r="V83" s="90"/>
      <c r="W83" s="90"/>
      <c r="X83" s="116"/>
      <c r="Y83" s="16">
        <f t="shared" si="55"/>
        <v>0</v>
      </c>
      <c r="Z83" s="90"/>
      <c r="AA83" s="90"/>
      <c r="AB83" s="90"/>
      <c r="AC83" s="116"/>
      <c r="AD83" s="16">
        <f t="shared" si="56"/>
        <v>0</v>
      </c>
      <c r="AE83" s="90"/>
      <c r="AF83" s="90"/>
      <c r="AG83" s="90"/>
      <c r="AH83" s="116"/>
      <c r="AI83" s="16">
        <f t="shared" si="57"/>
        <v>0</v>
      </c>
      <c r="AJ83" s="90"/>
      <c r="AK83" s="90"/>
      <c r="AL83" s="90"/>
      <c r="AM83" s="116"/>
      <c r="AN83" s="16">
        <f t="shared" si="58"/>
        <v>0</v>
      </c>
      <c r="AO83" s="90"/>
      <c r="AP83" s="90"/>
      <c r="AQ83" s="90"/>
      <c r="AR83" s="116"/>
      <c r="AS83" s="16">
        <f t="shared" si="59"/>
        <v>0</v>
      </c>
      <c r="AT83" s="90"/>
      <c r="AU83" s="90"/>
      <c r="AV83" s="90"/>
      <c r="AW83" s="116"/>
      <c r="AX83" s="16">
        <f t="shared" si="60"/>
        <v>0</v>
      </c>
      <c r="AY83" s="90"/>
      <c r="AZ83" s="90"/>
      <c r="BA83" s="90"/>
      <c r="BB83" s="116"/>
      <c r="BC83" s="16">
        <f t="shared" si="61"/>
        <v>0</v>
      </c>
      <c r="BD83" s="90"/>
      <c r="BE83" s="90"/>
      <c r="BF83" s="90"/>
      <c r="BG83" s="116"/>
      <c r="BH83" s="16">
        <f t="shared" si="62"/>
        <v>0</v>
      </c>
      <c r="BI83" s="90"/>
      <c r="BJ83" s="90"/>
      <c r="BK83" s="90"/>
      <c r="BL83" s="116"/>
      <c r="BM83" s="16">
        <f t="shared" si="63"/>
        <v>0</v>
      </c>
      <c r="BN83" s="90"/>
      <c r="BO83" s="90"/>
      <c r="BP83" s="90"/>
      <c r="BQ83" s="116"/>
      <c r="BR83" s="16">
        <f t="shared" si="64"/>
        <v>0</v>
      </c>
      <c r="BS83" s="90"/>
      <c r="BT83" s="90"/>
      <c r="BU83" s="90"/>
      <c r="BV83" s="116"/>
      <c r="BW83" s="16">
        <f t="shared" si="65"/>
        <v>0</v>
      </c>
      <c r="BX83" s="90"/>
      <c r="BY83" s="90"/>
      <c r="BZ83" s="90"/>
      <c r="CA83" s="116"/>
      <c r="CB83" s="16">
        <f t="shared" si="66"/>
        <v>0</v>
      </c>
      <c r="CC83" s="90"/>
      <c r="CD83" s="90"/>
      <c r="CE83" s="90"/>
      <c r="CF83" s="116"/>
      <c r="CG83" s="16">
        <f t="shared" si="67"/>
        <v>0</v>
      </c>
      <c r="CH83" s="90"/>
      <c r="CI83" s="90"/>
      <c r="CJ83" s="90"/>
      <c r="CK83" s="116"/>
      <c r="CL83" s="16">
        <f t="shared" si="68"/>
        <v>0</v>
      </c>
      <c r="CM83" s="90"/>
      <c r="CN83" s="90"/>
      <c r="CO83" s="90"/>
      <c r="CP83" s="116"/>
      <c r="CQ83" s="16">
        <f t="shared" si="69"/>
        <v>0</v>
      </c>
      <c r="CR83" s="90"/>
      <c r="CS83" s="90"/>
      <c r="CT83" s="90"/>
      <c r="CU83" s="116"/>
      <c r="CV83" s="16">
        <f t="shared" si="70"/>
        <v>0</v>
      </c>
      <c r="CW83" s="90"/>
      <c r="CX83" s="90"/>
      <c r="CY83" s="90"/>
      <c r="CZ83" s="116"/>
      <c r="DA83" s="16">
        <f t="shared" si="71"/>
        <v>0</v>
      </c>
      <c r="DB83" s="90"/>
      <c r="DC83" s="90"/>
      <c r="DD83" s="90"/>
      <c r="DE83" s="116"/>
      <c r="DF83" s="16">
        <f t="shared" si="72"/>
        <v>0</v>
      </c>
      <c r="DG83" s="90"/>
      <c r="DH83" s="90"/>
      <c r="DI83" s="90"/>
      <c r="DJ83" s="116"/>
      <c r="DK83" s="16">
        <f t="shared" si="73"/>
        <v>0</v>
      </c>
      <c r="DL83" s="90"/>
      <c r="DM83" s="90"/>
      <c r="DN83" s="90"/>
      <c r="DO83" s="116"/>
      <c r="DP83" s="16">
        <f t="shared" si="74"/>
        <v>0</v>
      </c>
      <c r="DQ83" s="90"/>
      <c r="DR83" s="90"/>
      <c r="DS83" s="90"/>
      <c r="DT83" s="116"/>
      <c r="DU83" s="16">
        <f t="shared" si="75"/>
        <v>0</v>
      </c>
      <c r="DV83" s="90"/>
      <c r="DW83" s="90"/>
      <c r="DX83" s="90"/>
      <c r="DY83" s="116"/>
      <c r="DZ83" s="16">
        <f t="shared" si="76"/>
        <v>0</v>
      </c>
      <c r="EA83" s="90"/>
      <c r="EB83" s="90"/>
      <c r="EC83" s="90"/>
      <c r="ED83" s="116"/>
      <c r="EE83" s="16">
        <f t="shared" si="77"/>
        <v>0</v>
      </c>
      <c r="EF83" s="90"/>
      <c r="EG83" s="90"/>
      <c r="EH83" s="90"/>
      <c r="EI83" s="116"/>
      <c r="EJ83" s="16">
        <f t="shared" si="78"/>
        <v>0</v>
      </c>
      <c r="EK83" s="90"/>
      <c r="EL83" s="90"/>
      <c r="EM83" s="90"/>
      <c r="EN83" s="116"/>
      <c r="EO83" s="16">
        <f t="shared" si="79"/>
        <v>0</v>
      </c>
      <c r="EP83" s="90"/>
      <c r="EQ83" s="90"/>
      <c r="ER83" s="90"/>
      <c r="ES83" s="116"/>
      <c r="ET83" s="16">
        <f t="shared" si="80"/>
        <v>0</v>
      </c>
      <c r="EU83" s="90"/>
      <c r="EV83" s="90"/>
      <c r="EW83" s="90"/>
      <c r="EX83" s="116"/>
      <c r="EY83" s="16">
        <f t="shared" si="81"/>
        <v>0</v>
      </c>
      <c r="EZ83" s="90"/>
      <c r="FA83" s="90"/>
      <c r="FB83" s="90"/>
      <c r="FC83" s="116"/>
      <c r="FD83" s="16">
        <f t="shared" si="82"/>
        <v>0</v>
      </c>
      <c r="FE83" s="90"/>
      <c r="FF83" s="90"/>
      <c r="FG83" s="90"/>
      <c r="FH83" s="116"/>
      <c r="FI83" s="16">
        <f t="shared" si="83"/>
        <v>0</v>
      </c>
      <c r="FJ83" s="90"/>
      <c r="FK83" s="90"/>
      <c r="FL83" s="90"/>
      <c r="FM83" s="116"/>
      <c r="FN83" s="16">
        <f t="shared" si="84"/>
        <v>0</v>
      </c>
      <c r="FO83" s="90"/>
      <c r="FP83" s="90"/>
      <c r="FQ83" s="90"/>
      <c r="FR83" s="116"/>
      <c r="FS83" s="16">
        <f t="shared" si="85"/>
        <v>0</v>
      </c>
      <c r="FT83" s="90"/>
      <c r="FU83" s="90"/>
      <c r="FV83" s="90"/>
      <c r="FW83" s="116"/>
      <c r="FX83" s="16">
        <f t="shared" si="86"/>
        <v>0</v>
      </c>
      <c r="FY83" s="90"/>
      <c r="FZ83" s="90"/>
      <c r="GA83" s="90"/>
      <c r="GB83" s="116"/>
      <c r="GC83" s="16">
        <f t="shared" si="87"/>
        <v>0</v>
      </c>
      <c r="GD83" s="90"/>
      <c r="GE83" s="90"/>
      <c r="GF83" s="90"/>
      <c r="GG83" s="116"/>
      <c r="GH83" s="16">
        <f t="shared" si="88"/>
        <v>0</v>
      </c>
      <c r="GI83" s="90"/>
      <c r="GJ83" s="90"/>
      <c r="GK83" s="90"/>
      <c r="GL83" s="116"/>
      <c r="GM83" s="16">
        <f t="shared" si="89"/>
        <v>0</v>
      </c>
      <c r="GN83" s="90"/>
      <c r="GO83" s="90"/>
      <c r="GP83" s="90"/>
      <c r="GQ83" s="116"/>
      <c r="GR83" s="16">
        <f t="shared" si="90"/>
        <v>0</v>
      </c>
      <c r="GS83" s="90"/>
      <c r="GT83" s="90"/>
      <c r="GU83" s="90"/>
      <c r="GV83" s="116"/>
      <c r="GW83" s="16">
        <f t="shared" si="91"/>
        <v>0</v>
      </c>
      <c r="GX83" s="90"/>
      <c r="GY83" s="90"/>
      <c r="GZ83" s="90"/>
      <c r="HA83" s="116"/>
      <c r="HB83" s="16">
        <f t="shared" si="92"/>
        <v>0</v>
      </c>
      <c r="HC83" s="90"/>
      <c r="HD83" s="90"/>
      <c r="HE83" s="90"/>
      <c r="HF83" s="116"/>
      <c r="HG83" s="16">
        <f t="shared" si="93"/>
        <v>0</v>
      </c>
      <c r="HH83" s="90"/>
      <c r="HI83" s="90"/>
      <c r="HJ83" s="90"/>
      <c r="HK83" s="116"/>
      <c r="HL83" s="16">
        <f t="shared" si="94"/>
        <v>0</v>
      </c>
      <c r="HM83" s="90"/>
      <c r="HN83" s="90"/>
      <c r="HO83" s="90"/>
      <c r="HP83" s="116"/>
      <c r="HQ83" s="16">
        <f t="shared" si="95"/>
        <v>0</v>
      </c>
      <c r="HR83" s="90"/>
      <c r="HS83" s="90"/>
      <c r="HT83" s="90"/>
      <c r="HU83" s="116"/>
      <c r="HV83" s="16">
        <f t="shared" si="96"/>
        <v>0</v>
      </c>
      <c r="HW83" s="90"/>
      <c r="HX83" s="90"/>
      <c r="HY83" s="90"/>
      <c r="HZ83" s="116"/>
      <c r="IA83" s="16">
        <f t="shared" si="97"/>
        <v>0</v>
      </c>
      <c r="IB83" s="90"/>
      <c r="IC83" s="90"/>
      <c r="ID83" s="90"/>
      <c r="IE83" s="116"/>
      <c r="IF83" s="16">
        <f t="shared" si="98"/>
        <v>0</v>
      </c>
      <c r="IG83" s="90"/>
      <c r="IH83" s="90"/>
      <c r="II83" s="90"/>
      <c r="IJ83" s="116"/>
      <c r="IK83" s="16">
        <f t="shared" si="99"/>
        <v>0</v>
      </c>
      <c r="IL83" s="90"/>
      <c r="IM83" s="90"/>
      <c r="IN83" s="90"/>
      <c r="IO83" s="116"/>
      <c r="IP83" s="16">
        <f t="shared" si="100"/>
        <v>0</v>
      </c>
    </row>
    <row r="84" spans="1:250" x14ac:dyDescent="0.25">
      <c r="A84" s="90"/>
      <c r="B84" s="90"/>
      <c r="C84" s="90"/>
      <c r="D84" s="116"/>
      <c r="E84" s="16">
        <f t="shared" si="51"/>
        <v>0</v>
      </c>
      <c r="F84" s="90"/>
      <c r="G84" s="90"/>
      <c r="H84" s="90"/>
      <c r="I84" s="116"/>
      <c r="J84" s="16">
        <f t="shared" si="52"/>
        <v>0</v>
      </c>
      <c r="K84" s="90"/>
      <c r="L84" s="90"/>
      <c r="M84" s="90"/>
      <c r="N84" s="116"/>
      <c r="O84" s="16">
        <f t="shared" si="53"/>
        <v>0</v>
      </c>
      <c r="P84" s="90"/>
      <c r="Q84" s="90"/>
      <c r="R84" s="90"/>
      <c r="S84" s="116"/>
      <c r="T84" s="16">
        <f t="shared" si="54"/>
        <v>0</v>
      </c>
      <c r="U84" s="90"/>
      <c r="V84" s="90"/>
      <c r="W84" s="90"/>
      <c r="X84" s="116"/>
      <c r="Y84" s="16">
        <f t="shared" si="55"/>
        <v>0</v>
      </c>
      <c r="Z84" s="90"/>
      <c r="AA84" s="90"/>
      <c r="AB84" s="90"/>
      <c r="AC84" s="116"/>
      <c r="AD84" s="16">
        <f t="shared" si="56"/>
        <v>0</v>
      </c>
      <c r="AE84" s="90"/>
      <c r="AF84" s="90"/>
      <c r="AG84" s="90"/>
      <c r="AH84" s="116"/>
      <c r="AI84" s="16">
        <f t="shared" si="57"/>
        <v>0</v>
      </c>
      <c r="AJ84" s="90"/>
      <c r="AK84" s="90"/>
      <c r="AL84" s="90"/>
      <c r="AM84" s="116"/>
      <c r="AN84" s="16">
        <f t="shared" si="58"/>
        <v>0</v>
      </c>
      <c r="AO84" s="90"/>
      <c r="AP84" s="90"/>
      <c r="AQ84" s="90"/>
      <c r="AR84" s="116"/>
      <c r="AS84" s="16">
        <f t="shared" si="59"/>
        <v>0</v>
      </c>
      <c r="AT84" s="90"/>
      <c r="AU84" s="90"/>
      <c r="AV84" s="90"/>
      <c r="AW84" s="116"/>
      <c r="AX84" s="16">
        <f t="shared" si="60"/>
        <v>0</v>
      </c>
      <c r="AY84" s="90"/>
      <c r="AZ84" s="90"/>
      <c r="BA84" s="90"/>
      <c r="BB84" s="116"/>
      <c r="BC84" s="16">
        <f t="shared" si="61"/>
        <v>0</v>
      </c>
      <c r="BD84" s="90"/>
      <c r="BE84" s="90"/>
      <c r="BF84" s="90"/>
      <c r="BG84" s="116"/>
      <c r="BH84" s="16">
        <f t="shared" si="62"/>
        <v>0</v>
      </c>
      <c r="BI84" s="90"/>
      <c r="BJ84" s="90"/>
      <c r="BK84" s="90"/>
      <c r="BL84" s="116"/>
      <c r="BM84" s="16">
        <f t="shared" si="63"/>
        <v>0</v>
      </c>
      <c r="BN84" s="90"/>
      <c r="BO84" s="90"/>
      <c r="BP84" s="90"/>
      <c r="BQ84" s="116"/>
      <c r="BR84" s="16">
        <f t="shared" si="64"/>
        <v>0</v>
      </c>
      <c r="BS84" s="90"/>
      <c r="BT84" s="90"/>
      <c r="BU84" s="90"/>
      <c r="BV84" s="116"/>
      <c r="BW84" s="16">
        <f t="shared" si="65"/>
        <v>0</v>
      </c>
      <c r="BX84" s="90"/>
      <c r="BY84" s="90"/>
      <c r="BZ84" s="90"/>
      <c r="CA84" s="116"/>
      <c r="CB84" s="16">
        <f t="shared" si="66"/>
        <v>0</v>
      </c>
      <c r="CC84" s="90"/>
      <c r="CD84" s="90"/>
      <c r="CE84" s="90"/>
      <c r="CF84" s="116"/>
      <c r="CG84" s="16">
        <f t="shared" si="67"/>
        <v>0</v>
      </c>
      <c r="CH84" s="90"/>
      <c r="CI84" s="90"/>
      <c r="CJ84" s="90"/>
      <c r="CK84" s="116"/>
      <c r="CL84" s="16">
        <f t="shared" si="68"/>
        <v>0</v>
      </c>
      <c r="CM84" s="90"/>
      <c r="CN84" s="90"/>
      <c r="CO84" s="90"/>
      <c r="CP84" s="116"/>
      <c r="CQ84" s="16">
        <f t="shared" si="69"/>
        <v>0</v>
      </c>
      <c r="CR84" s="90"/>
      <c r="CS84" s="90"/>
      <c r="CT84" s="90"/>
      <c r="CU84" s="116"/>
      <c r="CV84" s="16">
        <f t="shared" si="70"/>
        <v>0</v>
      </c>
      <c r="CW84" s="90"/>
      <c r="CX84" s="90"/>
      <c r="CY84" s="90"/>
      <c r="CZ84" s="116"/>
      <c r="DA84" s="16">
        <f t="shared" si="71"/>
        <v>0</v>
      </c>
      <c r="DB84" s="90"/>
      <c r="DC84" s="90"/>
      <c r="DD84" s="90"/>
      <c r="DE84" s="116"/>
      <c r="DF84" s="16">
        <f t="shared" si="72"/>
        <v>0</v>
      </c>
      <c r="DG84" s="90"/>
      <c r="DH84" s="90"/>
      <c r="DI84" s="90"/>
      <c r="DJ84" s="116"/>
      <c r="DK84" s="16">
        <f t="shared" si="73"/>
        <v>0</v>
      </c>
      <c r="DL84" s="90"/>
      <c r="DM84" s="90"/>
      <c r="DN84" s="90"/>
      <c r="DO84" s="116"/>
      <c r="DP84" s="16">
        <f t="shared" si="74"/>
        <v>0</v>
      </c>
      <c r="DQ84" s="90"/>
      <c r="DR84" s="90"/>
      <c r="DS84" s="90"/>
      <c r="DT84" s="116"/>
      <c r="DU84" s="16">
        <f t="shared" si="75"/>
        <v>0</v>
      </c>
      <c r="DV84" s="90"/>
      <c r="DW84" s="90"/>
      <c r="DX84" s="90"/>
      <c r="DY84" s="116"/>
      <c r="DZ84" s="16">
        <f t="shared" si="76"/>
        <v>0</v>
      </c>
      <c r="EA84" s="90"/>
      <c r="EB84" s="90"/>
      <c r="EC84" s="90"/>
      <c r="ED84" s="116"/>
      <c r="EE84" s="16">
        <f t="shared" si="77"/>
        <v>0</v>
      </c>
      <c r="EF84" s="90"/>
      <c r="EG84" s="90"/>
      <c r="EH84" s="90"/>
      <c r="EI84" s="116"/>
      <c r="EJ84" s="16">
        <f t="shared" si="78"/>
        <v>0</v>
      </c>
      <c r="EK84" s="90"/>
      <c r="EL84" s="90"/>
      <c r="EM84" s="90"/>
      <c r="EN84" s="116"/>
      <c r="EO84" s="16">
        <f t="shared" si="79"/>
        <v>0</v>
      </c>
      <c r="EP84" s="90"/>
      <c r="EQ84" s="90"/>
      <c r="ER84" s="90"/>
      <c r="ES84" s="116"/>
      <c r="ET84" s="16">
        <f t="shared" si="80"/>
        <v>0</v>
      </c>
      <c r="EU84" s="90"/>
      <c r="EV84" s="90"/>
      <c r="EW84" s="90"/>
      <c r="EX84" s="116"/>
      <c r="EY84" s="16">
        <f t="shared" si="81"/>
        <v>0</v>
      </c>
      <c r="EZ84" s="90"/>
      <c r="FA84" s="90"/>
      <c r="FB84" s="90"/>
      <c r="FC84" s="116"/>
      <c r="FD84" s="16">
        <f t="shared" si="82"/>
        <v>0</v>
      </c>
      <c r="FE84" s="90"/>
      <c r="FF84" s="90"/>
      <c r="FG84" s="90"/>
      <c r="FH84" s="116"/>
      <c r="FI84" s="16">
        <f t="shared" si="83"/>
        <v>0</v>
      </c>
      <c r="FJ84" s="90"/>
      <c r="FK84" s="90"/>
      <c r="FL84" s="90"/>
      <c r="FM84" s="116"/>
      <c r="FN84" s="16">
        <f t="shared" si="84"/>
        <v>0</v>
      </c>
      <c r="FO84" s="90"/>
      <c r="FP84" s="90"/>
      <c r="FQ84" s="90"/>
      <c r="FR84" s="116"/>
      <c r="FS84" s="16">
        <f t="shared" si="85"/>
        <v>0</v>
      </c>
      <c r="FT84" s="90"/>
      <c r="FU84" s="90"/>
      <c r="FV84" s="90"/>
      <c r="FW84" s="116"/>
      <c r="FX84" s="16">
        <f t="shared" si="86"/>
        <v>0</v>
      </c>
      <c r="FY84" s="90"/>
      <c r="FZ84" s="90"/>
      <c r="GA84" s="90"/>
      <c r="GB84" s="116"/>
      <c r="GC84" s="16">
        <f t="shared" si="87"/>
        <v>0</v>
      </c>
      <c r="GD84" s="90"/>
      <c r="GE84" s="90"/>
      <c r="GF84" s="90"/>
      <c r="GG84" s="116"/>
      <c r="GH84" s="16">
        <f t="shared" si="88"/>
        <v>0</v>
      </c>
      <c r="GI84" s="90"/>
      <c r="GJ84" s="90"/>
      <c r="GK84" s="90"/>
      <c r="GL84" s="116"/>
      <c r="GM84" s="16">
        <f t="shared" si="89"/>
        <v>0</v>
      </c>
      <c r="GN84" s="90"/>
      <c r="GO84" s="90"/>
      <c r="GP84" s="90"/>
      <c r="GQ84" s="116"/>
      <c r="GR84" s="16">
        <f t="shared" si="90"/>
        <v>0</v>
      </c>
      <c r="GS84" s="90"/>
      <c r="GT84" s="90"/>
      <c r="GU84" s="90"/>
      <c r="GV84" s="116"/>
      <c r="GW84" s="16">
        <f t="shared" si="91"/>
        <v>0</v>
      </c>
      <c r="GX84" s="90"/>
      <c r="GY84" s="90"/>
      <c r="GZ84" s="90"/>
      <c r="HA84" s="116"/>
      <c r="HB84" s="16">
        <f t="shared" si="92"/>
        <v>0</v>
      </c>
      <c r="HC84" s="90"/>
      <c r="HD84" s="90"/>
      <c r="HE84" s="90"/>
      <c r="HF84" s="116"/>
      <c r="HG84" s="16">
        <f t="shared" si="93"/>
        <v>0</v>
      </c>
      <c r="HH84" s="90"/>
      <c r="HI84" s="90"/>
      <c r="HJ84" s="90"/>
      <c r="HK84" s="116"/>
      <c r="HL84" s="16">
        <f t="shared" si="94"/>
        <v>0</v>
      </c>
      <c r="HM84" s="90"/>
      <c r="HN84" s="90"/>
      <c r="HO84" s="90"/>
      <c r="HP84" s="116"/>
      <c r="HQ84" s="16">
        <f t="shared" si="95"/>
        <v>0</v>
      </c>
      <c r="HR84" s="90"/>
      <c r="HS84" s="90"/>
      <c r="HT84" s="90"/>
      <c r="HU84" s="116"/>
      <c r="HV84" s="16">
        <f t="shared" si="96"/>
        <v>0</v>
      </c>
      <c r="HW84" s="90"/>
      <c r="HX84" s="90"/>
      <c r="HY84" s="90"/>
      <c r="HZ84" s="116"/>
      <c r="IA84" s="16">
        <f t="shared" si="97"/>
        <v>0</v>
      </c>
      <c r="IB84" s="90"/>
      <c r="IC84" s="90"/>
      <c r="ID84" s="90"/>
      <c r="IE84" s="116"/>
      <c r="IF84" s="16">
        <f t="shared" si="98"/>
        <v>0</v>
      </c>
      <c r="IG84" s="90"/>
      <c r="IH84" s="90"/>
      <c r="II84" s="90"/>
      <c r="IJ84" s="116"/>
      <c r="IK84" s="16">
        <f t="shared" si="99"/>
        <v>0</v>
      </c>
      <c r="IL84" s="90"/>
      <c r="IM84" s="90"/>
      <c r="IN84" s="90"/>
      <c r="IO84" s="116"/>
      <c r="IP84" s="16">
        <f t="shared" si="100"/>
        <v>0</v>
      </c>
    </row>
    <row r="85" spans="1:250" x14ac:dyDescent="0.25">
      <c r="A85" s="90"/>
      <c r="B85" s="90"/>
      <c r="C85" s="90"/>
      <c r="D85" s="116"/>
      <c r="E85" s="16">
        <f t="shared" si="51"/>
        <v>0</v>
      </c>
      <c r="F85" s="90"/>
      <c r="G85" s="90"/>
      <c r="H85" s="90"/>
      <c r="I85" s="116"/>
      <c r="J85" s="16">
        <f t="shared" si="52"/>
        <v>0</v>
      </c>
      <c r="K85" s="90"/>
      <c r="L85" s="90"/>
      <c r="M85" s="90"/>
      <c r="N85" s="116"/>
      <c r="O85" s="16">
        <f t="shared" si="53"/>
        <v>0</v>
      </c>
      <c r="P85" s="90"/>
      <c r="Q85" s="90"/>
      <c r="R85" s="90"/>
      <c r="S85" s="116"/>
      <c r="T85" s="16">
        <f t="shared" si="54"/>
        <v>0</v>
      </c>
      <c r="U85" s="90"/>
      <c r="V85" s="90"/>
      <c r="W85" s="90"/>
      <c r="X85" s="116"/>
      <c r="Y85" s="16">
        <f t="shared" si="55"/>
        <v>0</v>
      </c>
      <c r="Z85" s="90"/>
      <c r="AA85" s="90"/>
      <c r="AB85" s="90"/>
      <c r="AC85" s="116"/>
      <c r="AD85" s="16">
        <f t="shared" si="56"/>
        <v>0</v>
      </c>
      <c r="AE85" s="90"/>
      <c r="AF85" s="90"/>
      <c r="AG85" s="90"/>
      <c r="AH85" s="116"/>
      <c r="AI85" s="16">
        <f t="shared" si="57"/>
        <v>0</v>
      </c>
      <c r="AJ85" s="90"/>
      <c r="AK85" s="90"/>
      <c r="AL85" s="90"/>
      <c r="AM85" s="116"/>
      <c r="AN85" s="16">
        <f t="shared" si="58"/>
        <v>0</v>
      </c>
      <c r="AO85" s="90"/>
      <c r="AP85" s="90"/>
      <c r="AQ85" s="90"/>
      <c r="AR85" s="116"/>
      <c r="AS85" s="16">
        <f t="shared" si="59"/>
        <v>0</v>
      </c>
      <c r="AT85" s="90"/>
      <c r="AU85" s="90"/>
      <c r="AV85" s="90"/>
      <c r="AW85" s="116"/>
      <c r="AX85" s="16">
        <f t="shared" si="60"/>
        <v>0</v>
      </c>
      <c r="AY85" s="90"/>
      <c r="AZ85" s="90"/>
      <c r="BA85" s="90"/>
      <c r="BB85" s="116"/>
      <c r="BC85" s="16">
        <f t="shared" si="61"/>
        <v>0</v>
      </c>
      <c r="BD85" s="90"/>
      <c r="BE85" s="90"/>
      <c r="BF85" s="90"/>
      <c r="BG85" s="116"/>
      <c r="BH85" s="16">
        <f t="shared" si="62"/>
        <v>0</v>
      </c>
      <c r="BI85" s="90"/>
      <c r="BJ85" s="90"/>
      <c r="BK85" s="90"/>
      <c r="BL85" s="116"/>
      <c r="BM85" s="16">
        <f t="shared" si="63"/>
        <v>0</v>
      </c>
      <c r="BN85" s="90"/>
      <c r="BO85" s="90"/>
      <c r="BP85" s="90"/>
      <c r="BQ85" s="116"/>
      <c r="BR85" s="16">
        <f t="shared" si="64"/>
        <v>0</v>
      </c>
      <c r="BS85" s="90"/>
      <c r="BT85" s="90"/>
      <c r="BU85" s="90"/>
      <c r="BV85" s="116"/>
      <c r="BW85" s="16">
        <f t="shared" si="65"/>
        <v>0</v>
      </c>
      <c r="BX85" s="90"/>
      <c r="BY85" s="90"/>
      <c r="BZ85" s="90"/>
      <c r="CA85" s="116"/>
      <c r="CB85" s="16">
        <f t="shared" si="66"/>
        <v>0</v>
      </c>
      <c r="CC85" s="90"/>
      <c r="CD85" s="90"/>
      <c r="CE85" s="90"/>
      <c r="CF85" s="116"/>
      <c r="CG85" s="16">
        <f t="shared" si="67"/>
        <v>0</v>
      </c>
      <c r="CH85" s="90"/>
      <c r="CI85" s="90"/>
      <c r="CJ85" s="90"/>
      <c r="CK85" s="116"/>
      <c r="CL85" s="16">
        <f t="shared" si="68"/>
        <v>0</v>
      </c>
      <c r="CM85" s="90"/>
      <c r="CN85" s="90"/>
      <c r="CO85" s="90"/>
      <c r="CP85" s="116"/>
      <c r="CQ85" s="16">
        <f t="shared" si="69"/>
        <v>0</v>
      </c>
      <c r="CR85" s="90"/>
      <c r="CS85" s="90"/>
      <c r="CT85" s="90"/>
      <c r="CU85" s="116"/>
      <c r="CV85" s="16">
        <f t="shared" si="70"/>
        <v>0</v>
      </c>
      <c r="CW85" s="90"/>
      <c r="CX85" s="90"/>
      <c r="CY85" s="90"/>
      <c r="CZ85" s="116"/>
      <c r="DA85" s="16">
        <f t="shared" si="71"/>
        <v>0</v>
      </c>
      <c r="DB85" s="90"/>
      <c r="DC85" s="90"/>
      <c r="DD85" s="90"/>
      <c r="DE85" s="116"/>
      <c r="DF85" s="16">
        <f t="shared" si="72"/>
        <v>0</v>
      </c>
      <c r="DG85" s="90"/>
      <c r="DH85" s="90"/>
      <c r="DI85" s="90"/>
      <c r="DJ85" s="116"/>
      <c r="DK85" s="16">
        <f t="shared" si="73"/>
        <v>0</v>
      </c>
      <c r="DL85" s="90"/>
      <c r="DM85" s="90"/>
      <c r="DN85" s="90"/>
      <c r="DO85" s="116"/>
      <c r="DP85" s="16">
        <f t="shared" si="74"/>
        <v>0</v>
      </c>
      <c r="DQ85" s="90"/>
      <c r="DR85" s="90"/>
      <c r="DS85" s="90"/>
      <c r="DT85" s="116"/>
      <c r="DU85" s="16">
        <f t="shared" si="75"/>
        <v>0</v>
      </c>
      <c r="DV85" s="90"/>
      <c r="DW85" s="90"/>
      <c r="DX85" s="90"/>
      <c r="DY85" s="116"/>
      <c r="DZ85" s="16">
        <f t="shared" si="76"/>
        <v>0</v>
      </c>
      <c r="EA85" s="90"/>
      <c r="EB85" s="90"/>
      <c r="EC85" s="90"/>
      <c r="ED85" s="116"/>
      <c r="EE85" s="16">
        <f t="shared" si="77"/>
        <v>0</v>
      </c>
      <c r="EF85" s="90"/>
      <c r="EG85" s="90"/>
      <c r="EH85" s="90"/>
      <c r="EI85" s="116"/>
      <c r="EJ85" s="16">
        <f t="shared" si="78"/>
        <v>0</v>
      </c>
      <c r="EK85" s="90"/>
      <c r="EL85" s="90"/>
      <c r="EM85" s="90"/>
      <c r="EN85" s="116"/>
      <c r="EO85" s="16">
        <f t="shared" si="79"/>
        <v>0</v>
      </c>
      <c r="EP85" s="90"/>
      <c r="EQ85" s="90"/>
      <c r="ER85" s="90"/>
      <c r="ES85" s="116"/>
      <c r="ET85" s="16">
        <f t="shared" si="80"/>
        <v>0</v>
      </c>
      <c r="EU85" s="90"/>
      <c r="EV85" s="90"/>
      <c r="EW85" s="90"/>
      <c r="EX85" s="116"/>
      <c r="EY85" s="16">
        <f t="shared" si="81"/>
        <v>0</v>
      </c>
      <c r="EZ85" s="90"/>
      <c r="FA85" s="90"/>
      <c r="FB85" s="90"/>
      <c r="FC85" s="116"/>
      <c r="FD85" s="16">
        <f t="shared" si="82"/>
        <v>0</v>
      </c>
      <c r="FE85" s="90"/>
      <c r="FF85" s="90"/>
      <c r="FG85" s="90"/>
      <c r="FH85" s="116"/>
      <c r="FI85" s="16">
        <f t="shared" si="83"/>
        <v>0</v>
      </c>
      <c r="FJ85" s="90"/>
      <c r="FK85" s="90"/>
      <c r="FL85" s="90"/>
      <c r="FM85" s="116"/>
      <c r="FN85" s="16">
        <f t="shared" si="84"/>
        <v>0</v>
      </c>
      <c r="FO85" s="90"/>
      <c r="FP85" s="90"/>
      <c r="FQ85" s="90"/>
      <c r="FR85" s="116"/>
      <c r="FS85" s="16">
        <f t="shared" si="85"/>
        <v>0</v>
      </c>
      <c r="FT85" s="90"/>
      <c r="FU85" s="90"/>
      <c r="FV85" s="90"/>
      <c r="FW85" s="116"/>
      <c r="FX85" s="16">
        <f t="shared" si="86"/>
        <v>0</v>
      </c>
      <c r="FY85" s="90"/>
      <c r="FZ85" s="90"/>
      <c r="GA85" s="90"/>
      <c r="GB85" s="116"/>
      <c r="GC85" s="16">
        <f t="shared" si="87"/>
        <v>0</v>
      </c>
      <c r="GD85" s="90"/>
      <c r="GE85" s="90"/>
      <c r="GF85" s="90"/>
      <c r="GG85" s="116"/>
      <c r="GH85" s="16">
        <f t="shared" si="88"/>
        <v>0</v>
      </c>
      <c r="GI85" s="90"/>
      <c r="GJ85" s="90"/>
      <c r="GK85" s="90"/>
      <c r="GL85" s="116"/>
      <c r="GM85" s="16">
        <f t="shared" si="89"/>
        <v>0</v>
      </c>
      <c r="GN85" s="90"/>
      <c r="GO85" s="90"/>
      <c r="GP85" s="90"/>
      <c r="GQ85" s="116"/>
      <c r="GR85" s="16">
        <f t="shared" si="90"/>
        <v>0</v>
      </c>
      <c r="GS85" s="90"/>
      <c r="GT85" s="90"/>
      <c r="GU85" s="90"/>
      <c r="GV85" s="116"/>
      <c r="GW85" s="16">
        <f t="shared" si="91"/>
        <v>0</v>
      </c>
      <c r="GX85" s="90"/>
      <c r="GY85" s="90"/>
      <c r="GZ85" s="90"/>
      <c r="HA85" s="116"/>
      <c r="HB85" s="16">
        <f t="shared" si="92"/>
        <v>0</v>
      </c>
      <c r="HC85" s="90"/>
      <c r="HD85" s="90"/>
      <c r="HE85" s="90"/>
      <c r="HF85" s="116"/>
      <c r="HG85" s="16">
        <f t="shared" si="93"/>
        <v>0</v>
      </c>
      <c r="HH85" s="90"/>
      <c r="HI85" s="90"/>
      <c r="HJ85" s="90"/>
      <c r="HK85" s="116"/>
      <c r="HL85" s="16">
        <f t="shared" si="94"/>
        <v>0</v>
      </c>
      <c r="HM85" s="90"/>
      <c r="HN85" s="90"/>
      <c r="HO85" s="90"/>
      <c r="HP85" s="116"/>
      <c r="HQ85" s="16">
        <f t="shared" si="95"/>
        <v>0</v>
      </c>
      <c r="HR85" s="90"/>
      <c r="HS85" s="90"/>
      <c r="HT85" s="90"/>
      <c r="HU85" s="116"/>
      <c r="HV85" s="16">
        <f t="shared" si="96"/>
        <v>0</v>
      </c>
      <c r="HW85" s="90"/>
      <c r="HX85" s="90"/>
      <c r="HY85" s="90"/>
      <c r="HZ85" s="116"/>
      <c r="IA85" s="16">
        <f t="shared" si="97"/>
        <v>0</v>
      </c>
      <c r="IB85" s="90"/>
      <c r="IC85" s="90"/>
      <c r="ID85" s="90"/>
      <c r="IE85" s="116"/>
      <c r="IF85" s="16">
        <f t="shared" si="98"/>
        <v>0</v>
      </c>
      <c r="IG85" s="90"/>
      <c r="IH85" s="90"/>
      <c r="II85" s="90"/>
      <c r="IJ85" s="116"/>
      <c r="IK85" s="16">
        <f t="shared" si="99"/>
        <v>0</v>
      </c>
      <c r="IL85" s="90"/>
      <c r="IM85" s="90"/>
      <c r="IN85" s="90"/>
      <c r="IO85" s="116"/>
      <c r="IP85" s="16">
        <f t="shared" si="100"/>
        <v>0</v>
      </c>
    </row>
    <row r="86" spans="1:250" x14ac:dyDescent="0.25">
      <c r="A86" s="90"/>
      <c r="B86" s="90"/>
      <c r="C86" s="90"/>
      <c r="D86" s="116"/>
      <c r="E86" s="16">
        <f t="shared" si="51"/>
        <v>0</v>
      </c>
      <c r="F86" s="90"/>
      <c r="G86" s="90"/>
      <c r="H86" s="90"/>
      <c r="I86" s="116"/>
      <c r="J86" s="16">
        <f t="shared" si="52"/>
        <v>0</v>
      </c>
      <c r="K86" s="90"/>
      <c r="L86" s="90"/>
      <c r="M86" s="90"/>
      <c r="N86" s="116"/>
      <c r="O86" s="16">
        <f t="shared" si="53"/>
        <v>0</v>
      </c>
      <c r="P86" s="90"/>
      <c r="Q86" s="90"/>
      <c r="R86" s="90"/>
      <c r="S86" s="116"/>
      <c r="T86" s="16">
        <f t="shared" si="54"/>
        <v>0</v>
      </c>
      <c r="U86" s="90"/>
      <c r="V86" s="90"/>
      <c r="W86" s="90"/>
      <c r="X86" s="116"/>
      <c r="Y86" s="16">
        <f t="shared" si="55"/>
        <v>0</v>
      </c>
      <c r="Z86" s="90"/>
      <c r="AA86" s="90"/>
      <c r="AB86" s="90"/>
      <c r="AC86" s="116"/>
      <c r="AD86" s="16">
        <f t="shared" si="56"/>
        <v>0</v>
      </c>
      <c r="AE86" s="90"/>
      <c r="AF86" s="90"/>
      <c r="AG86" s="90"/>
      <c r="AH86" s="116"/>
      <c r="AI86" s="16">
        <f t="shared" si="57"/>
        <v>0</v>
      </c>
      <c r="AJ86" s="90"/>
      <c r="AK86" s="90"/>
      <c r="AL86" s="90"/>
      <c r="AM86" s="116"/>
      <c r="AN86" s="16">
        <f t="shared" si="58"/>
        <v>0</v>
      </c>
      <c r="AO86" s="90"/>
      <c r="AP86" s="90"/>
      <c r="AQ86" s="90"/>
      <c r="AR86" s="116"/>
      <c r="AS86" s="16">
        <f t="shared" si="59"/>
        <v>0</v>
      </c>
      <c r="AT86" s="90"/>
      <c r="AU86" s="90"/>
      <c r="AV86" s="90"/>
      <c r="AW86" s="116"/>
      <c r="AX86" s="16">
        <f t="shared" si="60"/>
        <v>0</v>
      </c>
      <c r="AY86" s="90"/>
      <c r="AZ86" s="90"/>
      <c r="BA86" s="90"/>
      <c r="BB86" s="116"/>
      <c r="BC86" s="16">
        <f t="shared" si="61"/>
        <v>0</v>
      </c>
      <c r="BD86" s="90"/>
      <c r="BE86" s="90"/>
      <c r="BF86" s="90"/>
      <c r="BG86" s="116"/>
      <c r="BH86" s="16">
        <f t="shared" si="62"/>
        <v>0</v>
      </c>
      <c r="BI86" s="90"/>
      <c r="BJ86" s="90"/>
      <c r="BK86" s="90"/>
      <c r="BL86" s="116"/>
      <c r="BM86" s="16">
        <f t="shared" si="63"/>
        <v>0</v>
      </c>
      <c r="BN86" s="90"/>
      <c r="BO86" s="90"/>
      <c r="BP86" s="90"/>
      <c r="BQ86" s="116"/>
      <c r="BR86" s="16">
        <f t="shared" si="64"/>
        <v>0</v>
      </c>
      <c r="BS86" s="90"/>
      <c r="BT86" s="90"/>
      <c r="BU86" s="90"/>
      <c r="BV86" s="116"/>
      <c r="BW86" s="16">
        <f t="shared" si="65"/>
        <v>0</v>
      </c>
      <c r="BX86" s="90"/>
      <c r="BY86" s="90"/>
      <c r="BZ86" s="90"/>
      <c r="CA86" s="116"/>
      <c r="CB86" s="16">
        <f t="shared" si="66"/>
        <v>0</v>
      </c>
      <c r="CC86" s="90"/>
      <c r="CD86" s="90"/>
      <c r="CE86" s="90"/>
      <c r="CF86" s="116"/>
      <c r="CG86" s="16">
        <f t="shared" si="67"/>
        <v>0</v>
      </c>
      <c r="CH86" s="90"/>
      <c r="CI86" s="90"/>
      <c r="CJ86" s="90"/>
      <c r="CK86" s="116"/>
      <c r="CL86" s="16">
        <f t="shared" si="68"/>
        <v>0</v>
      </c>
      <c r="CM86" s="90"/>
      <c r="CN86" s="90"/>
      <c r="CO86" s="90"/>
      <c r="CP86" s="116"/>
      <c r="CQ86" s="16">
        <f t="shared" si="69"/>
        <v>0</v>
      </c>
      <c r="CR86" s="90"/>
      <c r="CS86" s="90"/>
      <c r="CT86" s="90"/>
      <c r="CU86" s="116"/>
      <c r="CV86" s="16">
        <f t="shared" si="70"/>
        <v>0</v>
      </c>
      <c r="CW86" s="90"/>
      <c r="CX86" s="90"/>
      <c r="CY86" s="90"/>
      <c r="CZ86" s="116"/>
      <c r="DA86" s="16">
        <f t="shared" si="71"/>
        <v>0</v>
      </c>
      <c r="DB86" s="90"/>
      <c r="DC86" s="90"/>
      <c r="DD86" s="90"/>
      <c r="DE86" s="116"/>
      <c r="DF86" s="16">
        <f t="shared" si="72"/>
        <v>0</v>
      </c>
      <c r="DG86" s="90"/>
      <c r="DH86" s="90"/>
      <c r="DI86" s="90"/>
      <c r="DJ86" s="116"/>
      <c r="DK86" s="16">
        <f t="shared" si="73"/>
        <v>0</v>
      </c>
      <c r="DL86" s="90"/>
      <c r="DM86" s="90"/>
      <c r="DN86" s="90"/>
      <c r="DO86" s="116"/>
      <c r="DP86" s="16">
        <f t="shared" si="74"/>
        <v>0</v>
      </c>
      <c r="DQ86" s="90"/>
      <c r="DR86" s="90"/>
      <c r="DS86" s="90"/>
      <c r="DT86" s="116"/>
      <c r="DU86" s="16">
        <f t="shared" si="75"/>
        <v>0</v>
      </c>
      <c r="DV86" s="90"/>
      <c r="DW86" s="90"/>
      <c r="DX86" s="90"/>
      <c r="DY86" s="116"/>
      <c r="DZ86" s="16">
        <f t="shared" si="76"/>
        <v>0</v>
      </c>
      <c r="EA86" s="90"/>
      <c r="EB86" s="90"/>
      <c r="EC86" s="90"/>
      <c r="ED86" s="116"/>
      <c r="EE86" s="16">
        <f t="shared" si="77"/>
        <v>0</v>
      </c>
      <c r="EF86" s="90"/>
      <c r="EG86" s="90"/>
      <c r="EH86" s="90"/>
      <c r="EI86" s="116"/>
      <c r="EJ86" s="16">
        <f t="shared" si="78"/>
        <v>0</v>
      </c>
      <c r="EK86" s="90"/>
      <c r="EL86" s="90"/>
      <c r="EM86" s="90"/>
      <c r="EN86" s="116"/>
      <c r="EO86" s="16">
        <f t="shared" si="79"/>
        <v>0</v>
      </c>
      <c r="EP86" s="90"/>
      <c r="EQ86" s="90"/>
      <c r="ER86" s="90"/>
      <c r="ES86" s="116"/>
      <c r="ET86" s="16">
        <f t="shared" si="80"/>
        <v>0</v>
      </c>
      <c r="EU86" s="90"/>
      <c r="EV86" s="90"/>
      <c r="EW86" s="90"/>
      <c r="EX86" s="116"/>
      <c r="EY86" s="16">
        <f t="shared" si="81"/>
        <v>0</v>
      </c>
      <c r="EZ86" s="90"/>
      <c r="FA86" s="90"/>
      <c r="FB86" s="90"/>
      <c r="FC86" s="116"/>
      <c r="FD86" s="16">
        <f t="shared" si="82"/>
        <v>0</v>
      </c>
      <c r="FE86" s="90"/>
      <c r="FF86" s="90"/>
      <c r="FG86" s="90"/>
      <c r="FH86" s="116"/>
      <c r="FI86" s="16">
        <f t="shared" si="83"/>
        <v>0</v>
      </c>
      <c r="FJ86" s="90"/>
      <c r="FK86" s="90"/>
      <c r="FL86" s="90"/>
      <c r="FM86" s="116"/>
      <c r="FN86" s="16">
        <f t="shared" si="84"/>
        <v>0</v>
      </c>
      <c r="FO86" s="90"/>
      <c r="FP86" s="90"/>
      <c r="FQ86" s="90"/>
      <c r="FR86" s="116"/>
      <c r="FS86" s="16">
        <f t="shared" si="85"/>
        <v>0</v>
      </c>
      <c r="FT86" s="90"/>
      <c r="FU86" s="90"/>
      <c r="FV86" s="90"/>
      <c r="FW86" s="116"/>
      <c r="FX86" s="16">
        <f t="shared" si="86"/>
        <v>0</v>
      </c>
      <c r="FY86" s="90"/>
      <c r="FZ86" s="90"/>
      <c r="GA86" s="90"/>
      <c r="GB86" s="116"/>
      <c r="GC86" s="16">
        <f t="shared" si="87"/>
        <v>0</v>
      </c>
      <c r="GD86" s="90"/>
      <c r="GE86" s="90"/>
      <c r="GF86" s="90"/>
      <c r="GG86" s="116"/>
      <c r="GH86" s="16">
        <f t="shared" si="88"/>
        <v>0</v>
      </c>
      <c r="GI86" s="90"/>
      <c r="GJ86" s="90"/>
      <c r="GK86" s="90"/>
      <c r="GL86" s="116"/>
      <c r="GM86" s="16">
        <f t="shared" si="89"/>
        <v>0</v>
      </c>
      <c r="GN86" s="90"/>
      <c r="GO86" s="90"/>
      <c r="GP86" s="90"/>
      <c r="GQ86" s="116"/>
      <c r="GR86" s="16">
        <f t="shared" si="90"/>
        <v>0</v>
      </c>
      <c r="GS86" s="90"/>
      <c r="GT86" s="90"/>
      <c r="GU86" s="90"/>
      <c r="GV86" s="116"/>
      <c r="GW86" s="16">
        <f t="shared" si="91"/>
        <v>0</v>
      </c>
      <c r="GX86" s="90"/>
      <c r="GY86" s="90"/>
      <c r="GZ86" s="90"/>
      <c r="HA86" s="116"/>
      <c r="HB86" s="16">
        <f t="shared" si="92"/>
        <v>0</v>
      </c>
      <c r="HC86" s="90"/>
      <c r="HD86" s="90"/>
      <c r="HE86" s="90"/>
      <c r="HF86" s="116"/>
      <c r="HG86" s="16">
        <f t="shared" si="93"/>
        <v>0</v>
      </c>
      <c r="HH86" s="90"/>
      <c r="HI86" s="90"/>
      <c r="HJ86" s="90"/>
      <c r="HK86" s="116"/>
      <c r="HL86" s="16">
        <f t="shared" si="94"/>
        <v>0</v>
      </c>
      <c r="HM86" s="90"/>
      <c r="HN86" s="90"/>
      <c r="HO86" s="90"/>
      <c r="HP86" s="116"/>
      <c r="HQ86" s="16">
        <f t="shared" si="95"/>
        <v>0</v>
      </c>
      <c r="HR86" s="90"/>
      <c r="HS86" s="90"/>
      <c r="HT86" s="90"/>
      <c r="HU86" s="116"/>
      <c r="HV86" s="16">
        <f t="shared" si="96"/>
        <v>0</v>
      </c>
      <c r="HW86" s="90"/>
      <c r="HX86" s="90"/>
      <c r="HY86" s="90"/>
      <c r="HZ86" s="116"/>
      <c r="IA86" s="16">
        <f t="shared" si="97"/>
        <v>0</v>
      </c>
      <c r="IB86" s="90"/>
      <c r="IC86" s="90"/>
      <c r="ID86" s="90"/>
      <c r="IE86" s="116"/>
      <c r="IF86" s="16">
        <f t="shared" si="98"/>
        <v>0</v>
      </c>
      <c r="IG86" s="90"/>
      <c r="IH86" s="90"/>
      <c r="II86" s="90"/>
      <c r="IJ86" s="116"/>
      <c r="IK86" s="16">
        <f t="shared" si="99"/>
        <v>0</v>
      </c>
      <c r="IL86" s="90"/>
      <c r="IM86" s="90"/>
      <c r="IN86" s="90"/>
      <c r="IO86" s="116"/>
      <c r="IP86" s="16">
        <f t="shared" si="100"/>
        <v>0</v>
      </c>
    </row>
    <row r="87" spans="1:250" x14ac:dyDescent="0.25">
      <c r="A87" s="90"/>
      <c r="B87" s="90"/>
      <c r="C87" s="90"/>
      <c r="D87" s="116"/>
      <c r="E87" s="16">
        <f t="shared" si="51"/>
        <v>0</v>
      </c>
      <c r="F87" s="90"/>
      <c r="G87" s="90"/>
      <c r="H87" s="90"/>
      <c r="I87" s="116"/>
      <c r="J87" s="16">
        <f t="shared" si="52"/>
        <v>0</v>
      </c>
      <c r="K87" s="90"/>
      <c r="L87" s="90"/>
      <c r="M87" s="90"/>
      <c r="N87" s="116"/>
      <c r="O87" s="16">
        <f t="shared" si="53"/>
        <v>0</v>
      </c>
      <c r="P87" s="90"/>
      <c r="Q87" s="90"/>
      <c r="R87" s="90"/>
      <c r="S87" s="116"/>
      <c r="T87" s="16">
        <f t="shared" si="54"/>
        <v>0</v>
      </c>
      <c r="U87" s="90"/>
      <c r="V87" s="90"/>
      <c r="W87" s="90"/>
      <c r="X87" s="116"/>
      <c r="Y87" s="16">
        <f t="shared" si="55"/>
        <v>0</v>
      </c>
      <c r="Z87" s="90"/>
      <c r="AA87" s="90"/>
      <c r="AB87" s="90"/>
      <c r="AC87" s="116"/>
      <c r="AD87" s="16">
        <f t="shared" si="56"/>
        <v>0</v>
      </c>
      <c r="AE87" s="90"/>
      <c r="AF87" s="90"/>
      <c r="AG87" s="90"/>
      <c r="AH87" s="116"/>
      <c r="AI87" s="16">
        <f t="shared" si="57"/>
        <v>0</v>
      </c>
      <c r="AJ87" s="90"/>
      <c r="AK87" s="90"/>
      <c r="AL87" s="90"/>
      <c r="AM87" s="116"/>
      <c r="AN87" s="16">
        <f t="shared" si="58"/>
        <v>0</v>
      </c>
      <c r="AO87" s="90"/>
      <c r="AP87" s="90"/>
      <c r="AQ87" s="90"/>
      <c r="AR87" s="116"/>
      <c r="AS87" s="16">
        <f t="shared" si="59"/>
        <v>0</v>
      </c>
      <c r="AT87" s="90"/>
      <c r="AU87" s="90"/>
      <c r="AV87" s="90"/>
      <c r="AW87" s="116"/>
      <c r="AX87" s="16">
        <f t="shared" si="60"/>
        <v>0</v>
      </c>
      <c r="AY87" s="90"/>
      <c r="AZ87" s="90"/>
      <c r="BA87" s="90"/>
      <c r="BB87" s="116"/>
      <c r="BC87" s="16">
        <f t="shared" si="61"/>
        <v>0</v>
      </c>
      <c r="BD87" s="90"/>
      <c r="BE87" s="90"/>
      <c r="BF87" s="90"/>
      <c r="BG87" s="116"/>
      <c r="BH87" s="16">
        <f t="shared" si="62"/>
        <v>0</v>
      </c>
      <c r="BI87" s="90"/>
      <c r="BJ87" s="90"/>
      <c r="BK87" s="90"/>
      <c r="BL87" s="116"/>
      <c r="BM87" s="16">
        <f t="shared" si="63"/>
        <v>0</v>
      </c>
      <c r="BN87" s="90"/>
      <c r="BO87" s="90"/>
      <c r="BP87" s="90"/>
      <c r="BQ87" s="116"/>
      <c r="BR87" s="16">
        <f t="shared" si="64"/>
        <v>0</v>
      </c>
      <c r="BS87" s="90"/>
      <c r="BT87" s="90"/>
      <c r="BU87" s="90"/>
      <c r="BV87" s="116"/>
      <c r="BW87" s="16">
        <f t="shared" si="65"/>
        <v>0</v>
      </c>
      <c r="BX87" s="90"/>
      <c r="BY87" s="90"/>
      <c r="BZ87" s="90"/>
      <c r="CA87" s="116"/>
      <c r="CB87" s="16">
        <f t="shared" si="66"/>
        <v>0</v>
      </c>
      <c r="CC87" s="90"/>
      <c r="CD87" s="90"/>
      <c r="CE87" s="90"/>
      <c r="CF87" s="116"/>
      <c r="CG87" s="16">
        <f t="shared" si="67"/>
        <v>0</v>
      </c>
      <c r="CH87" s="90"/>
      <c r="CI87" s="90"/>
      <c r="CJ87" s="90"/>
      <c r="CK87" s="116"/>
      <c r="CL87" s="16">
        <f t="shared" si="68"/>
        <v>0</v>
      </c>
      <c r="CM87" s="90"/>
      <c r="CN87" s="90"/>
      <c r="CO87" s="90"/>
      <c r="CP87" s="116"/>
      <c r="CQ87" s="16">
        <f t="shared" si="69"/>
        <v>0</v>
      </c>
      <c r="CR87" s="90"/>
      <c r="CS87" s="90"/>
      <c r="CT87" s="90"/>
      <c r="CU87" s="116"/>
      <c r="CV87" s="16">
        <f t="shared" si="70"/>
        <v>0</v>
      </c>
      <c r="CW87" s="90"/>
      <c r="CX87" s="90"/>
      <c r="CY87" s="90"/>
      <c r="CZ87" s="116"/>
      <c r="DA87" s="16">
        <f t="shared" si="71"/>
        <v>0</v>
      </c>
      <c r="DB87" s="90"/>
      <c r="DC87" s="90"/>
      <c r="DD87" s="90"/>
      <c r="DE87" s="116"/>
      <c r="DF87" s="16">
        <f t="shared" si="72"/>
        <v>0</v>
      </c>
      <c r="DG87" s="90"/>
      <c r="DH87" s="90"/>
      <c r="DI87" s="90"/>
      <c r="DJ87" s="116"/>
      <c r="DK87" s="16">
        <f t="shared" si="73"/>
        <v>0</v>
      </c>
      <c r="DL87" s="90"/>
      <c r="DM87" s="90"/>
      <c r="DN87" s="90"/>
      <c r="DO87" s="116"/>
      <c r="DP87" s="16">
        <f t="shared" si="74"/>
        <v>0</v>
      </c>
      <c r="DQ87" s="90"/>
      <c r="DR87" s="90"/>
      <c r="DS87" s="90"/>
      <c r="DT87" s="116"/>
      <c r="DU87" s="16">
        <f t="shared" si="75"/>
        <v>0</v>
      </c>
      <c r="DV87" s="90"/>
      <c r="DW87" s="90"/>
      <c r="DX87" s="90"/>
      <c r="DY87" s="116"/>
      <c r="DZ87" s="16">
        <f t="shared" si="76"/>
        <v>0</v>
      </c>
      <c r="EA87" s="90"/>
      <c r="EB87" s="90"/>
      <c r="EC87" s="90"/>
      <c r="ED87" s="116"/>
      <c r="EE87" s="16">
        <f t="shared" si="77"/>
        <v>0</v>
      </c>
      <c r="EF87" s="90"/>
      <c r="EG87" s="90"/>
      <c r="EH87" s="90"/>
      <c r="EI87" s="116"/>
      <c r="EJ87" s="16">
        <f t="shared" si="78"/>
        <v>0</v>
      </c>
      <c r="EK87" s="90"/>
      <c r="EL87" s="90"/>
      <c r="EM87" s="90"/>
      <c r="EN87" s="116"/>
      <c r="EO87" s="16">
        <f t="shared" si="79"/>
        <v>0</v>
      </c>
      <c r="EP87" s="90"/>
      <c r="EQ87" s="90"/>
      <c r="ER87" s="90"/>
      <c r="ES87" s="116"/>
      <c r="ET87" s="16">
        <f t="shared" si="80"/>
        <v>0</v>
      </c>
      <c r="EU87" s="90"/>
      <c r="EV87" s="90"/>
      <c r="EW87" s="90"/>
      <c r="EX87" s="116"/>
      <c r="EY87" s="16">
        <f t="shared" si="81"/>
        <v>0</v>
      </c>
      <c r="EZ87" s="90"/>
      <c r="FA87" s="90"/>
      <c r="FB87" s="90"/>
      <c r="FC87" s="116"/>
      <c r="FD87" s="16">
        <f t="shared" si="82"/>
        <v>0</v>
      </c>
      <c r="FE87" s="90"/>
      <c r="FF87" s="90"/>
      <c r="FG87" s="90"/>
      <c r="FH87" s="116"/>
      <c r="FI87" s="16">
        <f t="shared" si="83"/>
        <v>0</v>
      </c>
      <c r="FJ87" s="90"/>
      <c r="FK87" s="90"/>
      <c r="FL87" s="90"/>
      <c r="FM87" s="116"/>
      <c r="FN87" s="16">
        <f t="shared" si="84"/>
        <v>0</v>
      </c>
      <c r="FO87" s="90"/>
      <c r="FP87" s="90"/>
      <c r="FQ87" s="90"/>
      <c r="FR87" s="116"/>
      <c r="FS87" s="16">
        <f t="shared" si="85"/>
        <v>0</v>
      </c>
      <c r="FT87" s="90"/>
      <c r="FU87" s="90"/>
      <c r="FV87" s="90"/>
      <c r="FW87" s="116"/>
      <c r="FX87" s="16">
        <f t="shared" si="86"/>
        <v>0</v>
      </c>
      <c r="FY87" s="90"/>
      <c r="FZ87" s="90"/>
      <c r="GA87" s="90"/>
      <c r="GB87" s="116"/>
      <c r="GC87" s="16">
        <f t="shared" si="87"/>
        <v>0</v>
      </c>
      <c r="GD87" s="90"/>
      <c r="GE87" s="90"/>
      <c r="GF87" s="90"/>
      <c r="GG87" s="116"/>
      <c r="GH87" s="16">
        <f t="shared" si="88"/>
        <v>0</v>
      </c>
      <c r="GI87" s="90"/>
      <c r="GJ87" s="90"/>
      <c r="GK87" s="90"/>
      <c r="GL87" s="116"/>
      <c r="GM87" s="16">
        <f t="shared" si="89"/>
        <v>0</v>
      </c>
      <c r="GN87" s="90"/>
      <c r="GO87" s="90"/>
      <c r="GP87" s="90"/>
      <c r="GQ87" s="116"/>
      <c r="GR87" s="16">
        <f t="shared" si="90"/>
        <v>0</v>
      </c>
      <c r="GS87" s="90"/>
      <c r="GT87" s="90"/>
      <c r="GU87" s="90"/>
      <c r="GV87" s="116"/>
      <c r="GW87" s="16">
        <f t="shared" si="91"/>
        <v>0</v>
      </c>
      <c r="GX87" s="90"/>
      <c r="GY87" s="90"/>
      <c r="GZ87" s="90"/>
      <c r="HA87" s="116"/>
      <c r="HB87" s="16">
        <f t="shared" si="92"/>
        <v>0</v>
      </c>
      <c r="HC87" s="90"/>
      <c r="HD87" s="90"/>
      <c r="HE87" s="90"/>
      <c r="HF87" s="116"/>
      <c r="HG87" s="16">
        <f t="shared" si="93"/>
        <v>0</v>
      </c>
      <c r="HH87" s="90"/>
      <c r="HI87" s="90"/>
      <c r="HJ87" s="90"/>
      <c r="HK87" s="116"/>
      <c r="HL87" s="16">
        <f t="shared" si="94"/>
        <v>0</v>
      </c>
      <c r="HM87" s="90"/>
      <c r="HN87" s="90"/>
      <c r="HO87" s="90"/>
      <c r="HP87" s="116"/>
      <c r="HQ87" s="16">
        <f t="shared" si="95"/>
        <v>0</v>
      </c>
      <c r="HR87" s="90"/>
      <c r="HS87" s="90"/>
      <c r="HT87" s="90"/>
      <c r="HU87" s="116"/>
      <c r="HV87" s="16">
        <f t="shared" si="96"/>
        <v>0</v>
      </c>
      <c r="HW87" s="90"/>
      <c r="HX87" s="90"/>
      <c r="HY87" s="90"/>
      <c r="HZ87" s="116"/>
      <c r="IA87" s="16">
        <f t="shared" si="97"/>
        <v>0</v>
      </c>
      <c r="IB87" s="90"/>
      <c r="IC87" s="90"/>
      <c r="ID87" s="90"/>
      <c r="IE87" s="116"/>
      <c r="IF87" s="16">
        <f t="shared" si="98"/>
        <v>0</v>
      </c>
      <c r="IG87" s="90"/>
      <c r="IH87" s="90"/>
      <c r="II87" s="90"/>
      <c r="IJ87" s="116"/>
      <c r="IK87" s="16">
        <f t="shared" si="99"/>
        <v>0</v>
      </c>
      <c r="IL87" s="90"/>
      <c r="IM87" s="90"/>
      <c r="IN87" s="90"/>
      <c r="IO87" s="116"/>
      <c r="IP87" s="16">
        <f t="shared" si="100"/>
        <v>0</v>
      </c>
    </row>
    <row r="88" spans="1:250" x14ac:dyDescent="0.25">
      <c r="A88" s="90"/>
      <c r="B88" s="90"/>
      <c r="C88" s="90"/>
      <c r="D88" s="116"/>
      <c r="E88" s="16">
        <f t="shared" si="51"/>
        <v>0</v>
      </c>
      <c r="F88" s="90"/>
      <c r="G88" s="90"/>
      <c r="H88" s="90"/>
      <c r="I88" s="116"/>
      <c r="J88" s="16">
        <f t="shared" si="52"/>
        <v>0</v>
      </c>
      <c r="K88" s="90"/>
      <c r="L88" s="90"/>
      <c r="M88" s="90"/>
      <c r="N88" s="116"/>
      <c r="O88" s="16">
        <f t="shared" si="53"/>
        <v>0</v>
      </c>
      <c r="P88" s="90"/>
      <c r="Q88" s="90"/>
      <c r="R88" s="90"/>
      <c r="S88" s="116"/>
      <c r="T88" s="16">
        <f t="shared" si="54"/>
        <v>0</v>
      </c>
      <c r="U88" s="90"/>
      <c r="V88" s="90"/>
      <c r="W88" s="90"/>
      <c r="X88" s="116"/>
      <c r="Y88" s="16">
        <f t="shared" si="55"/>
        <v>0</v>
      </c>
      <c r="Z88" s="90"/>
      <c r="AA88" s="90"/>
      <c r="AB88" s="90"/>
      <c r="AC88" s="116"/>
      <c r="AD88" s="16">
        <f t="shared" si="56"/>
        <v>0</v>
      </c>
      <c r="AE88" s="90"/>
      <c r="AF88" s="90"/>
      <c r="AG88" s="90"/>
      <c r="AH88" s="116"/>
      <c r="AI88" s="16">
        <f t="shared" si="57"/>
        <v>0</v>
      </c>
      <c r="AJ88" s="90"/>
      <c r="AK88" s="90"/>
      <c r="AL88" s="90"/>
      <c r="AM88" s="116"/>
      <c r="AN88" s="16">
        <f t="shared" si="58"/>
        <v>0</v>
      </c>
      <c r="AO88" s="90"/>
      <c r="AP88" s="90"/>
      <c r="AQ88" s="90"/>
      <c r="AR88" s="116"/>
      <c r="AS88" s="16">
        <f t="shared" si="59"/>
        <v>0</v>
      </c>
      <c r="AT88" s="90"/>
      <c r="AU88" s="90"/>
      <c r="AV88" s="90"/>
      <c r="AW88" s="116"/>
      <c r="AX88" s="16">
        <f t="shared" si="60"/>
        <v>0</v>
      </c>
      <c r="AY88" s="90"/>
      <c r="AZ88" s="90"/>
      <c r="BA88" s="90"/>
      <c r="BB88" s="116"/>
      <c r="BC88" s="16">
        <f t="shared" si="61"/>
        <v>0</v>
      </c>
      <c r="BD88" s="90"/>
      <c r="BE88" s="90"/>
      <c r="BF88" s="90"/>
      <c r="BG88" s="116"/>
      <c r="BH88" s="16">
        <f t="shared" si="62"/>
        <v>0</v>
      </c>
      <c r="BI88" s="90"/>
      <c r="BJ88" s="90"/>
      <c r="BK88" s="90"/>
      <c r="BL88" s="116"/>
      <c r="BM88" s="16">
        <f t="shared" si="63"/>
        <v>0</v>
      </c>
      <c r="BN88" s="90"/>
      <c r="BO88" s="90"/>
      <c r="BP88" s="90"/>
      <c r="BQ88" s="116"/>
      <c r="BR88" s="16">
        <f t="shared" si="64"/>
        <v>0</v>
      </c>
      <c r="BS88" s="90"/>
      <c r="BT88" s="90"/>
      <c r="BU88" s="90"/>
      <c r="BV88" s="116"/>
      <c r="BW88" s="16">
        <f t="shared" si="65"/>
        <v>0</v>
      </c>
      <c r="BX88" s="90"/>
      <c r="BY88" s="90"/>
      <c r="BZ88" s="90"/>
      <c r="CA88" s="116"/>
      <c r="CB88" s="16">
        <f t="shared" si="66"/>
        <v>0</v>
      </c>
      <c r="CC88" s="90"/>
      <c r="CD88" s="90"/>
      <c r="CE88" s="90"/>
      <c r="CF88" s="116"/>
      <c r="CG88" s="16">
        <f t="shared" si="67"/>
        <v>0</v>
      </c>
      <c r="CH88" s="90"/>
      <c r="CI88" s="90"/>
      <c r="CJ88" s="90"/>
      <c r="CK88" s="116"/>
      <c r="CL88" s="16">
        <f t="shared" si="68"/>
        <v>0</v>
      </c>
      <c r="CM88" s="90"/>
      <c r="CN88" s="90"/>
      <c r="CO88" s="90"/>
      <c r="CP88" s="116"/>
      <c r="CQ88" s="16">
        <f t="shared" si="69"/>
        <v>0</v>
      </c>
      <c r="CR88" s="90"/>
      <c r="CS88" s="90"/>
      <c r="CT88" s="90"/>
      <c r="CU88" s="116"/>
      <c r="CV88" s="16">
        <f t="shared" si="70"/>
        <v>0</v>
      </c>
      <c r="CW88" s="90"/>
      <c r="CX88" s="90"/>
      <c r="CY88" s="90"/>
      <c r="CZ88" s="116"/>
      <c r="DA88" s="16">
        <f t="shared" si="71"/>
        <v>0</v>
      </c>
      <c r="DB88" s="90"/>
      <c r="DC88" s="90"/>
      <c r="DD88" s="90"/>
      <c r="DE88" s="116"/>
      <c r="DF88" s="16">
        <f t="shared" si="72"/>
        <v>0</v>
      </c>
      <c r="DG88" s="90"/>
      <c r="DH88" s="90"/>
      <c r="DI88" s="90"/>
      <c r="DJ88" s="116"/>
      <c r="DK88" s="16">
        <f t="shared" si="73"/>
        <v>0</v>
      </c>
      <c r="DL88" s="90"/>
      <c r="DM88" s="90"/>
      <c r="DN88" s="90"/>
      <c r="DO88" s="116"/>
      <c r="DP88" s="16">
        <f t="shared" si="74"/>
        <v>0</v>
      </c>
      <c r="DQ88" s="90"/>
      <c r="DR88" s="90"/>
      <c r="DS88" s="90"/>
      <c r="DT88" s="116"/>
      <c r="DU88" s="16">
        <f t="shared" si="75"/>
        <v>0</v>
      </c>
      <c r="DV88" s="90"/>
      <c r="DW88" s="90"/>
      <c r="DX88" s="90"/>
      <c r="DY88" s="116"/>
      <c r="DZ88" s="16">
        <f t="shared" si="76"/>
        <v>0</v>
      </c>
      <c r="EA88" s="90"/>
      <c r="EB88" s="90"/>
      <c r="EC88" s="90"/>
      <c r="ED88" s="116"/>
      <c r="EE88" s="16">
        <f t="shared" si="77"/>
        <v>0</v>
      </c>
      <c r="EF88" s="90"/>
      <c r="EG88" s="90"/>
      <c r="EH88" s="90"/>
      <c r="EI88" s="116"/>
      <c r="EJ88" s="16">
        <f t="shared" si="78"/>
        <v>0</v>
      </c>
      <c r="EK88" s="90"/>
      <c r="EL88" s="90"/>
      <c r="EM88" s="90"/>
      <c r="EN88" s="116"/>
      <c r="EO88" s="16">
        <f t="shared" si="79"/>
        <v>0</v>
      </c>
      <c r="EP88" s="90"/>
      <c r="EQ88" s="90"/>
      <c r="ER88" s="90"/>
      <c r="ES88" s="116"/>
      <c r="ET88" s="16">
        <f t="shared" si="80"/>
        <v>0</v>
      </c>
      <c r="EU88" s="90"/>
      <c r="EV88" s="90"/>
      <c r="EW88" s="90"/>
      <c r="EX88" s="116"/>
      <c r="EY88" s="16">
        <f t="shared" si="81"/>
        <v>0</v>
      </c>
      <c r="EZ88" s="90"/>
      <c r="FA88" s="90"/>
      <c r="FB88" s="90"/>
      <c r="FC88" s="116"/>
      <c r="FD88" s="16">
        <f t="shared" si="82"/>
        <v>0</v>
      </c>
      <c r="FE88" s="90"/>
      <c r="FF88" s="90"/>
      <c r="FG88" s="90"/>
      <c r="FH88" s="116"/>
      <c r="FI88" s="16">
        <f t="shared" si="83"/>
        <v>0</v>
      </c>
      <c r="FJ88" s="90"/>
      <c r="FK88" s="90"/>
      <c r="FL88" s="90"/>
      <c r="FM88" s="116"/>
      <c r="FN88" s="16">
        <f t="shared" si="84"/>
        <v>0</v>
      </c>
      <c r="FO88" s="90"/>
      <c r="FP88" s="90"/>
      <c r="FQ88" s="90"/>
      <c r="FR88" s="116"/>
      <c r="FS88" s="16">
        <f t="shared" si="85"/>
        <v>0</v>
      </c>
      <c r="FT88" s="90"/>
      <c r="FU88" s="90"/>
      <c r="FV88" s="90"/>
      <c r="FW88" s="116"/>
      <c r="FX88" s="16">
        <f t="shared" si="86"/>
        <v>0</v>
      </c>
      <c r="FY88" s="90"/>
      <c r="FZ88" s="90"/>
      <c r="GA88" s="90"/>
      <c r="GB88" s="116"/>
      <c r="GC88" s="16">
        <f t="shared" si="87"/>
        <v>0</v>
      </c>
      <c r="GD88" s="90"/>
      <c r="GE88" s="90"/>
      <c r="GF88" s="90"/>
      <c r="GG88" s="116"/>
      <c r="GH88" s="16">
        <f t="shared" si="88"/>
        <v>0</v>
      </c>
      <c r="GI88" s="90"/>
      <c r="GJ88" s="90"/>
      <c r="GK88" s="90"/>
      <c r="GL88" s="116"/>
      <c r="GM88" s="16">
        <f t="shared" si="89"/>
        <v>0</v>
      </c>
      <c r="GN88" s="90"/>
      <c r="GO88" s="90"/>
      <c r="GP88" s="90"/>
      <c r="GQ88" s="116"/>
      <c r="GR88" s="16">
        <f t="shared" si="90"/>
        <v>0</v>
      </c>
      <c r="GS88" s="90"/>
      <c r="GT88" s="90"/>
      <c r="GU88" s="90"/>
      <c r="GV88" s="116"/>
      <c r="GW88" s="16">
        <f t="shared" si="91"/>
        <v>0</v>
      </c>
      <c r="GX88" s="90"/>
      <c r="GY88" s="90"/>
      <c r="GZ88" s="90"/>
      <c r="HA88" s="116"/>
      <c r="HB88" s="16">
        <f t="shared" si="92"/>
        <v>0</v>
      </c>
      <c r="HC88" s="90"/>
      <c r="HD88" s="90"/>
      <c r="HE88" s="90"/>
      <c r="HF88" s="116"/>
      <c r="HG88" s="16">
        <f t="shared" si="93"/>
        <v>0</v>
      </c>
      <c r="HH88" s="90"/>
      <c r="HI88" s="90"/>
      <c r="HJ88" s="90"/>
      <c r="HK88" s="116"/>
      <c r="HL88" s="16">
        <f t="shared" si="94"/>
        <v>0</v>
      </c>
      <c r="HM88" s="90"/>
      <c r="HN88" s="90"/>
      <c r="HO88" s="90"/>
      <c r="HP88" s="116"/>
      <c r="HQ88" s="16">
        <f t="shared" si="95"/>
        <v>0</v>
      </c>
      <c r="HR88" s="90"/>
      <c r="HS88" s="90"/>
      <c r="HT88" s="90"/>
      <c r="HU88" s="116"/>
      <c r="HV88" s="16">
        <f t="shared" si="96"/>
        <v>0</v>
      </c>
      <c r="HW88" s="90"/>
      <c r="HX88" s="90"/>
      <c r="HY88" s="90"/>
      <c r="HZ88" s="116"/>
      <c r="IA88" s="16">
        <f t="shared" si="97"/>
        <v>0</v>
      </c>
      <c r="IB88" s="90"/>
      <c r="IC88" s="90"/>
      <c r="ID88" s="90"/>
      <c r="IE88" s="116"/>
      <c r="IF88" s="16">
        <f t="shared" si="98"/>
        <v>0</v>
      </c>
      <c r="IG88" s="90"/>
      <c r="IH88" s="90"/>
      <c r="II88" s="90"/>
      <c r="IJ88" s="116"/>
      <c r="IK88" s="16">
        <f t="shared" si="99"/>
        <v>0</v>
      </c>
      <c r="IL88" s="90"/>
      <c r="IM88" s="90"/>
      <c r="IN88" s="90"/>
      <c r="IO88" s="116"/>
      <c r="IP88" s="16">
        <f t="shared" si="100"/>
        <v>0</v>
      </c>
    </row>
    <row r="89" spans="1:250" x14ac:dyDescent="0.25">
      <c r="A89" s="90"/>
      <c r="B89" s="90"/>
      <c r="C89" s="90"/>
      <c r="D89" s="116"/>
      <c r="E89" s="16">
        <f t="shared" si="51"/>
        <v>0</v>
      </c>
      <c r="F89" s="90"/>
      <c r="G89" s="90"/>
      <c r="H89" s="90"/>
      <c r="I89" s="116"/>
      <c r="J89" s="16">
        <f t="shared" si="52"/>
        <v>0</v>
      </c>
      <c r="K89" s="90"/>
      <c r="L89" s="90"/>
      <c r="M89" s="90"/>
      <c r="N89" s="116"/>
      <c r="O89" s="16">
        <f t="shared" si="53"/>
        <v>0</v>
      </c>
      <c r="P89" s="90"/>
      <c r="Q89" s="90"/>
      <c r="R89" s="90"/>
      <c r="S89" s="116"/>
      <c r="T89" s="16">
        <f t="shared" si="54"/>
        <v>0</v>
      </c>
      <c r="U89" s="90"/>
      <c r="V89" s="90"/>
      <c r="W89" s="90"/>
      <c r="X89" s="116"/>
      <c r="Y89" s="16">
        <f t="shared" si="55"/>
        <v>0</v>
      </c>
      <c r="Z89" s="90"/>
      <c r="AA89" s="90"/>
      <c r="AB89" s="90"/>
      <c r="AC89" s="116"/>
      <c r="AD89" s="16">
        <f t="shared" si="56"/>
        <v>0</v>
      </c>
      <c r="AE89" s="90"/>
      <c r="AF89" s="90"/>
      <c r="AG89" s="90"/>
      <c r="AH89" s="116"/>
      <c r="AI89" s="16">
        <f t="shared" si="57"/>
        <v>0</v>
      </c>
      <c r="AJ89" s="90"/>
      <c r="AK89" s="90"/>
      <c r="AL89" s="90"/>
      <c r="AM89" s="116"/>
      <c r="AN89" s="16">
        <f t="shared" si="58"/>
        <v>0</v>
      </c>
      <c r="AO89" s="90"/>
      <c r="AP89" s="90"/>
      <c r="AQ89" s="90"/>
      <c r="AR89" s="116"/>
      <c r="AS89" s="16">
        <f t="shared" si="59"/>
        <v>0</v>
      </c>
      <c r="AT89" s="90"/>
      <c r="AU89" s="90"/>
      <c r="AV89" s="90"/>
      <c r="AW89" s="116"/>
      <c r="AX89" s="16">
        <f t="shared" si="60"/>
        <v>0</v>
      </c>
      <c r="AY89" s="90"/>
      <c r="AZ89" s="90"/>
      <c r="BA89" s="90"/>
      <c r="BB89" s="116"/>
      <c r="BC89" s="16">
        <f t="shared" si="61"/>
        <v>0</v>
      </c>
      <c r="BD89" s="90"/>
      <c r="BE89" s="90"/>
      <c r="BF89" s="90"/>
      <c r="BG89" s="116"/>
      <c r="BH89" s="16">
        <f t="shared" si="62"/>
        <v>0</v>
      </c>
      <c r="BI89" s="90"/>
      <c r="BJ89" s="90"/>
      <c r="BK89" s="90"/>
      <c r="BL89" s="116"/>
      <c r="BM89" s="16">
        <f t="shared" si="63"/>
        <v>0</v>
      </c>
      <c r="BN89" s="90"/>
      <c r="BO89" s="90"/>
      <c r="BP89" s="90"/>
      <c r="BQ89" s="116"/>
      <c r="BR89" s="16">
        <f t="shared" si="64"/>
        <v>0</v>
      </c>
      <c r="BS89" s="90"/>
      <c r="BT89" s="90"/>
      <c r="BU89" s="90"/>
      <c r="BV89" s="116"/>
      <c r="BW89" s="16">
        <f t="shared" si="65"/>
        <v>0</v>
      </c>
      <c r="BX89" s="90"/>
      <c r="BY89" s="90"/>
      <c r="BZ89" s="90"/>
      <c r="CA89" s="116"/>
      <c r="CB89" s="16">
        <f t="shared" si="66"/>
        <v>0</v>
      </c>
      <c r="CC89" s="90"/>
      <c r="CD89" s="90"/>
      <c r="CE89" s="90"/>
      <c r="CF89" s="116"/>
      <c r="CG89" s="16">
        <f t="shared" si="67"/>
        <v>0</v>
      </c>
      <c r="CH89" s="90"/>
      <c r="CI89" s="90"/>
      <c r="CJ89" s="90"/>
      <c r="CK89" s="116"/>
      <c r="CL89" s="16">
        <f t="shared" si="68"/>
        <v>0</v>
      </c>
      <c r="CM89" s="90"/>
      <c r="CN89" s="90"/>
      <c r="CO89" s="90"/>
      <c r="CP89" s="116"/>
      <c r="CQ89" s="16">
        <f t="shared" si="69"/>
        <v>0</v>
      </c>
      <c r="CR89" s="90"/>
      <c r="CS89" s="90"/>
      <c r="CT89" s="90"/>
      <c r="CU89" s="116"/>
      <c r="CV89" s="16">
        <f t="shared" si="70"/>
        <v>0</v>
      </c>
      <c r="CW89" s="90"/>
      <c r="CX89" s="90"/>
      <c r="CY89" s="90"/>
      <c r="CZ89" s="116"/>
      <c r="DA89" s="16">
        <f t="shared" si="71"/>
        <v>0</v>
      </c>
      <c r="DB89" s="90"/>
      <c r="DC89" s="90"/>
      <c r="DD89" s="90"/>
      <c r="DE89" s="116"/>
      <c r="DF89" s="16">
        <f t="shared" si="72"/>
        <v>0</v>
      </c>
      <c r="DG89" s="90"/>
      <c r="DH89" s="90"/>
      <c r="DI89" s="90"/>
      <c r="DJ89" s="116"/>
      <c r="DK89" s="16">
        <f t="shared" si="73"/>
        <v>0</v>
      </c>
      <c r="DL89" s="90"/>
      <c r="DM89" s="90"/>
      <c r="DN89" s="90"/>
      <c r="DO89" s="116"/>
      <c r="DP89" s="16">
        <f t="shared" si="74"/>
        <v>0</v>
      </c>
      <c r="DQ89" s="90"/>
      <c r="DR89" s="90"/>
      <c r="DS89" s="90"/>
      <c r="DT89" s="116"/>
      <c r="DU89" s="16">
        <f t="shared" si="75"/>
        <v>0</v>
      </c>
      <c r="DV89" s="90"/>
      <c r="DW89" s="90"/>
      <c r="DX89" s="90"/>
      <c r="DY89" s="116"/>
      <c r="DZ89" s="16">
        <f t="shared" si="76"/>
        <v>0</v>
      </c>
      <c r="EA89" s="90"/>
      <c r="EB89" s="90"/>
      <c r="EC89" s="90"/>
      <c r="ED89" s="116"/>
      <c r="EE89" s="16">
        <f t="shared" si="77"/>
        <v>0</v>
      </c>
      <c r="EF89" s="90"/>
      <c r="EG89" s="90"/>
      <c r="EH89" s="90"/>
      <c r="EI89" s="116"/>
      <c r="EJ89" s="16">
        <f t="shared" si="78"/>
        <v>0</v>
      </c>
      <c r="EK89" s="90"/>
      <c r="EL89" s="90"/>
      <c r="EM89" s="90"/>
      <c r="EN89" s="116"/>
      <c r="EO89" s="16">
        <f t="shared" si="79"/>
        <v>0</v>
      </c>
      <c r="EP89" s="90"/>
      <c r="EQ89" s="90"/>
      <c r="ER89" s="90"/>
      <c r="ES89" s="116"/>
      <c r="ET89" s="16">
        <f t="shared" si="80"/>
        <v>0</v>
      </c>
      <c r="EU89" s="90"/>
      <c r="EV89" s="90"/>
      <c r="EW89" s="90"/>
      <c r="EX89" s="116"/>
      <c r="EY89" s="16">
        <f t="shared" si="81"/>
        <v>0</v>
      </c>
      <c r="EZ89" s="90"/>
      <c r="FA89" s="90"/>
      <c r="FB89" s="90"/>
      <c r="FC89" s="116"/>
      <c r="FD89" s="16">
        <f t="shared" si="82"/>
        <v>0</v>
      </c>
      <c r="FE89" s="90"/>
      <c r="FF89" s="90"/>
      <c r="FG89" s="90"/>
      <c r="FH89" s="116"/>
      <c r="FI89" s="16">
        <f t="shared" si="83"/>
        <v>0</v>
      </c>
      <c r="FJ89" s="90"/>
      <c r="FK89" s="90"/>
      <c r="FL89" s="90"/>
      <c r="FM89" s="116"/>
      <c r="FN89" s="16">
        <f t="shared" si="84"/>
        <v>0</v>
      </c>
      <c r="FO89" s="90"/>
      <c r="FP89" s="90"/>
      <c r="FQ89" s="90"/>
      <c r="FR89" s="116"/>
      <c r="FS89" s="16">
        <f t="shared" si="85"/>
        <v>0</v>
      </c>
      <c r="FT89" s="90"/>
      <c r="FU89" s="90"/>
      <c r="FV89" s="90"/>
      <c r="FW89" s="116"/>
      <c r="FX89" s="16">
        <f t="shared" si="86"/>
        <v>0</v>
      </c>
      <c r="FY89" s="90"/>
      <c r="FZ89" s="90"/>
      <c r="GA89" s="90"/>
      <c r="GB89" s="116"/>
      <c r="GC89" s="16">
        <f t="shared" si="87"/>
        <v>0</v>
      </c>
      <c r="GD89" s="90"/>
      <c r="GE89" s="90"/>
      <c r="GF89" s="90"/>
      <c r="GG89" s="116"/>
      <c r="GH89" s="16">
        <f t="shared" si="88"/>
        <v>0</v>
      </c>
      <c r="GI89" s="90"/>
      <c r="GJ89" s="90"/>
      <c r="GK89" s="90"/>
      <c r="GL89" s="116"/>
      <c r="GM89" s="16">
        <f t="shared" si="89"/>
        <v>0</v>
      </c>
      <c r="GN89" s="90"/>
      <c r="GO89" s="90"/>
      <c r="GP89" s="90"/>
      <c r="GQ89" s="116"/>
      <c r="GR89" s="16">
        <f t="shared" si="90"/>
        <v>0</v>
      </c>
      <c r="GS89" s="90"/>
      <c r="GT89" s="90"/>
      <c r="GU89" s="90"/>
      <c r="GV89" s="116"/>
      <c r="GW89" s="16">
        <f t="shared" si="91"/>
        <v>0</v>
      </c>
      <c r="GX89" s="90"/>
      <c r="GY89" s="90"/>
      <c r="GZ89" s="90"/>
      <c r="HA89" s="116"/>
      <c r="HB89" s="16">
        <f t="shared" si="92"/>
        <v>0</v>
      </c>
      <c r="HC89" s="90"/>
      <c r="HD89" s="90"/>
      <c r="HE89" s="90"/>
      <c r="HF89" s="116"/>
      <c r="HG89" s="16">
        <f t="shared" si="93"/>
        <v>0</v>
      </c>
      <c r="HH89" s="90"/>
      <c r="HI89" s="90"/>
      <c r="HJ89" s="90"/>
      <c r="HK89" s="116"/>
      <c r="HL89" s="16">
        <f t="shared" si="94"/>
        <v>0</v>
      </c>
      <c r="HM89" s="90"/>
      <c r="HN89" s="90"/>
      <c r="HO89" s="90"/>
      <c r="HP89" s="116"/>
      <c r="HQ89" s="16">
        <f t="shared" si="95"/>
        <v>0</v>
      </c>
      <c r="HR89" s="90"/>
      <c r="HS89" s="90"/>
      <c r="HT89" s="90"/>
      <c r="HU89" s="116"/>
      <c r="HV89" s="16">
        <f t="shared" si="96"/>
        <v>0</v>
      </c>
      <c r="HW89" s="90"/>
      <c r="HX89" s="90"/>
      <c r="HY89" s="90"/>
      <c r="HZ89" s="116"/>
      <c r="IA89" s="16">
        <f t="shared" si="97"/>
        <v>0</v>
      </c>
      <c r="IB89" s="90"/>
      <c r="IC89" s="90"/>
      <c r="ID89" s="90"/>
      <c r="IE89" s="116"/>
      <c r="IF89" s="16">
        <f t="shared" si="98"/>
        <v>0</v>
      </c>
      <c r="IG89" s="90"/>
      <c r="IH89" s="90"/>
      <c r="II89" s="90"/>
      <c r="IJ89" s="116"/>
      <c r="IK89" s="16">
        <f t="shared" si="99"/>
        <v>0</v>
      </c>
      <c r="IL89" s="90"/>
      <c r="IM89" s="90"/>
      <c r="IN89" s="90"/>
      <c r="IO89" s="116"/>
      <c r="IP89" s="16">
        <f t="shared" si="100"/>
        <v>0</v>
      </c>
    </row>
    <row r="90" spans="1:250" x14ac:dyDescent="0.25">
      <c r="A90" s="90"/>
      <c r="B90" s="90"/>
      <c r="C90" s="90"/>
      <c r="D90" s="116"/>
      <c r="E90" s="16">
        <f t="shared" si="51"/>
        <v>0</v>
      </c>
      <c r="F90" s="90"/>
      <c r="G90" s="90"/>
      <c r="H90" s="90"/>
      <c r="I90" s="116"/>
      <c r="J90" s="16">
        <f t="shared" si="52"/>
        <v>0</v>
      </c>
      <c r="K90" s="90"/>
      <c r="L90" s="90"/>
      <c r="M90" s="90"/>
      <c r="N90" s="116"/>
      <c r="O90" s="16">
        <f t="shared" si="53"/>
        <v>0</v>
      </c>
      <c r="P90" s="90"/>
      <c r="Q90" s="90"/>
      <c r="R90" s="90"/>
      <c r="S90" s="116"/>
      <c r="T90" s="16">
        <f t="shared" si="54"/>
        <v>0</v>
      </c>
      <c r="U90" s="90"/>
      <c r="V90" s="90"/>
      <c r="W90" s="90"/>
      <c r="X90" s="116"/>
      <c r="Y90" s="16">
        <f t="shared" si="55"/>
        <v>0</v>
      </c>
      <c r="Z90" s="90"/>
      <c r="AA90" s="90"/>
      <c r="AB90" s="90"/>
      <c r="AC90" s="116"/>
      <c r="AD90" s="16">
        <f t="shared" si="56"/>
        <v>0</v>
      </c>
      <c r="AE90" s="90"/>
      <c r="AF90" s="90"/>
      <c r="AG90" s="90"/>
      <c r="AH90" s="116"/>
      <c r="AI90" s="16">
        <f t="shared" si="57"/>
        <v>0</v>
      </c>
      <c r="AJ90" s="90"/>
      <c r="AK90" s="90"/>
      <c r="AL90" s="90"/>
      <c r="AM90" s="116"/>
      <c r="AN90" s="16">
        <f t="shared" si="58"/>
        <v>0</v>
      </c>
      <c r="AO90" s="90"/>
      <c r="AP90" s="90"/>
      <c r="AQ90" s="90"/>
      <c r="AR90" s="116"/>
      <c r="AS90" s="16">
        <f t="shared" si="59"/>
        <v>0</v>
      </c>
      <c r="AT90" s="90"/>
      <c r="AU90" s="90"/>
      <c r="AV90" s="90"/>
      <c r="AW90" s="116"/>
      <c r="AX90" s="16">
        <f t="shared" si="60"/>
        <v>0</v>
      </c>
      <c r="AY90" s="90"/>
      <c r="AZ90" s="90"/>
      <c r="BA90" s="90"/>
      <c r="BB90" s="116"/>
      <c r="BC90" s="16">
        <f t="shared" si="61"/>
        <v>0</v>
      </c>
      <c r="BD90" s="90"/>
      <c r="BE90" s="90"/>
      <c r="BF90" s="90"/>
      <c r="BG90" s="116"/>
      <c r="BH90" s="16">
        <f t="shared" si="62"/>
        <v>0</v>
      </c>
      <c r="BI90" s="90"/>
      <c r="BJ90" s="90"/>
      <c r="BK90" s="90"/>
      <c r="BL90" s="116"/>
      <c r="BM90" s="16">
        <f t="shared" si="63"/>
        <v>0</v>
      </c>
      <c r="BN90" s="90"/>
      <c r="BO90" s="90"/>
      <c r="BP90" s="90"/>
      <c r="BQ90" s="116"/>
      <c r="BR90" s="16">
        <f t="shared" si="64"/>
        <v>0</v>
      </c>
      <c r="BS90" s="90"/>
      <c r="BT90" s="90"/>
      <c r="BU90" s="90"/>
      <c r="BV90" s="116"/>
      <c r="BW90" s="16">
        <f t="shared" si="65"/>
        <v>0</v>
      </c>
      <c r="BX90" s="90"/>
      <c r="BY90" s="90"/>
      <c r="BZ90" s="90"/>
      <c r="CA90" s="116"/>
      <c r="CB90" s="16">
        <f t="shared" si="66"/>
        <v>0</v>
      </c>
      <c r="CC90" s="90"/>
      <c r="CD90" s="90"/>
      <c r="CE90" s="90"/>
      <c r="CF90" s="116"/>
      <c r="CG90" s="16">
        <f t="shared" si="67"/>
        <v>0</v>
      </c>
      <c r="CH90" s="90"/>
      <c r="CI90" s="90"/>
      <c r="CJ90" s="90"/>
      <c r="CK90" s="116"/>
      <c r="CL90" s="16">
        <f t="shared" si="68"/>
        <v>0</v>
      </c>
      <c r="CM90" s="90"/>
      <c r="CN90" s="90"/>
      <c r="CO90" s="90"/>
      <c r="CP90" s="116"/>
      <c r="CQ90" s="16">
        <f t="shared" si="69"/>
        <v>0</v>
      </c>
      <c r="CR90" s="90"/>
      <c r="CS90" s="90"/>
      <c r="CT90" s="90"/>
      <c r="CU90" s="116"/>
      <c r="CV90" s="16">
        <f t="shared" si="70"/>
        <v>0</v>
      </c>
      <c r="CW90" s="90"/>
      <c r="CX90" s="90"/>
      <c r="CY90" s="90"/>
      <c r="CZ90" s="116"/>
      <c r="DA90" s="16">
        <f t="shared" si="71"/>
        <v>0</v>
      </c>
      <c r="DB90" s="90"/>
      <c r="DC90" s="90"/>
      <c r="DD90" s="90"/>
      <c r="DE90" s="116"/>
      <c r="DF90" s="16">
        <f t="shared" si="72"/>
        <v>0</v>
      </c>
      <c r="DG90" s="90"/>
      <c r="DH90" s="90"/>
      <c r="DI90" s="90"/>
      <c r="DJ90" s="116"/>
      <c r="DK90" s="16">
        <f t="shared" si="73"/>
        <v>0</v>
      </c>
      <c r="DL90" s="90"/>
      <c r="DM90" s="90"/>
      <c r="DN90" s="90"/>
      <c r="DO90" s="116"/>
      <c r="DP90" s="16">
        <f t="shared" si="74"/>
        <v>0</v>
      </c>
      <c r="DQ90" s="90"/>
      <c r="DR90" s="90"/>
      <c r="DS90" s="90"/>
      <c r="DT90" s="116"/>
      <c r="DU90" s="16">
        <f t="shared" si="75"/>
        <v>0</v>
      </c>
      <c r="DV90" s="90"/>
      <c r="DW90" s="90"/>
      <c r="DX90" s="90"/>
      <c r="DY90" s="116"/>
      <c r="DZ90" s="16">
        <f t="shared" si="76"/>
        <v>0</v>
      </c>
      <c r="EA90" s="90"/>
      <c r="EB90" s="90"/>
      <c r="EC90" s="90"/>
      <c r="ED90" s="116"/>
      <c r="EE90" s="16">
        <f t="shared" si="77"/>
        <v>0</v>
      </c>
      <c r="EF90" s="90"/>
      <c r="EG90" s="90"/>
      <c r="EH90" s="90"/>
      <c r="EI90" s="116"/>
      <c r="EJ90" s="16">
        <f t="shared" si="78"/>
        <v>0</v>
      </c>
      <c r="EK90" s="90"/>
      <c r="EL90" s="90"/>
      <c r="EM90" s="90"/>
      <c r="EN90" s="116"/>
      <c r="EO90" s="16">
        <f t="shared" si="79"/>
        <v>0</v>
      </c>
      <c r="EP90" s="90"/>
      <c r="EQ90" s="90"/>
      <c r="ER90" s="90"/>
      <c r="ES90" s="116"/>
      <c r="ET90" s="16">
        <f t="shared" si="80"/>
        <v>0</v>
      </c>
      <c r="EU90" s="90"/>
      <c r="EV90" s="90"/>
      <c r="EW90" s="90"/>
      <c r="EX90" s="116"/>
      <c r="EY90" s="16">
        <f t="shared" si="81"/>
        <v>0</v>
      </c>
      <c r="EZ90" s="90"/>
      <c r="FA90" s="90"/>
      <c r="FB90" s="90"/>
      <c r="FC90" s="116"/>
      <c r="FD90" s="16">
        <f t="shared" si="82"/>
        <v>0</v>
      </c>
      <c r="FE90" s="90"/>
      <c r="FF90" s="90"/>
      <c r="FG90" s="90"/>
      <c r="FH90" s="116"/>
      <c r="FI90" s="16">
        <f t="shared" si="83"/>
        <v>0</v>
      </c>
      <c r="FJ90" s="90"/>
      <c r="FK90" s="90"/>
      <c r="FL90" s="90"/>
      <c r="FM90" s="116"/>
      <c r="FN90" s="16">
        <f t="shared" si="84"/>
        <v>0</v>
      </c>
      <c r="FO90" s="90"/>
      <c r="FP90" s="90"/>
      <c r="FQ90" s="90"/>
      <c r="FR90" s="116"/>
      <c r="FS90" s="16">
        <f t="shared" si="85"/>
        <v>0</v>
      </c>
      <c r="FT90" s="90"/>
      <c r="FU90" s="90"/>
      <c r="FV90" s="90"/>
      <c r="FW90" s="116"/>
      <c r="FX90" s="16">
        <f t="shared" si="86"/>
        <v>0</v>
      </c>
      <c r="FY90" s="90"/>
      <c r="FZ90" s="90"/>
      <c r="GA90" s="90"/>
      <c r="GB90" s="116"/>
      <c r="GC90" s="16">
        <f t="shared" si="87"/>
        <v>0</v>
      </c>
      <c r="GD90" s="90"/>
      <c r="GE90" s="90"/>
      <c r="GF90" s="90"/>
      <c r="GG90" s="116"/>
      <c r="GH90" s="16">
        <f t="shared" si="88"/>
        <v>0</v>
      </c>
      <c r="GI90" s="90"/>
      <c r="GJ90" s="90"/>
      <c r="GK90" s="90"/>
      <c r="GL90" s="116"/>
      <c r="GM90" s="16">
        <f t="shared" si="89"/>
        <v>0</v>
      </c>
      <c r="GN90" s="90"/>
      <c r="GO90" s="90"/>
      <c r="GP90" s="90"/>
      <c r="GQ90" s="116"/>
      <c r="GR90" s="16">
        <f t="shared" si="90"/>
        <v>0</v>
      </c>
      <c r="GS90" s="90"/>
      <c r="GT90" s="90"/>
      <c r="GU90" s="90"/>
      <c r="GV90" s="116"/>
      <c r="GW90" s="16">
        <f t="shared" si="91"/>
        <v>0</v>
      </c>
      <c r="GX90" s="90"/>
      <c r="GY90" s="90"/>
      <c r="GZ90" s="90"/>
      <c r="HA90" s="116"/>
      <c r="HB90" s="16">
        <f t="shared" si="92"/>
        <v>0</v>
      </c>
      <c r="HC90" s="90"/>
      <c r="HD90" s="90"/>
      <c r="HE90" s="90"/>
      <c r="HF90" s="116"/>
      <c r="HG90" s="16">
        <f t="shared" si="93"/>
        <v>0</v>
      </c>
      <c r="HH90" s="90"/>
      <c r="HI90" s="90"/>
      <c r="HJ90" s="90"/>
      <c r="HK90" s="116"/>
      <c r="HL90" s="16">
        <f t="shared" si="94"/>
        <v>0</v>
      </c>
      <c r="HM90" s="90"/>
      <c r="HN90" s="90"/>
      <c r="HO90" s="90"/>
      <c r="HP90" s="116"/>
      <c r="HQ90" s="16">
        <f t="shared" si="95"/>
        <v>0</v>
      </c>
      <c r="HR90" s="90"/>
      <c r="HS90" s="90"/>
      <c r="HT90" s="90"/>
      <c r="HU90" s="116"/>
      <c r="HV90" s="16">
        <f t="shared" si="96"/>
        <v>0</v>
      </c>
      <c r="HW90" s="90"/>
      <c r="HX90" s="90"/>
      <c r="HY90" s="90"/>
      <c r="HZ90" s="116"/>
      <c r="IA90" s="16">
        <f t="shared" si="97"/>
        <v>0</v>
      </c>
      <c r="IB90" s="90"/>
      <c r="IC90" s="90"/>
      <c r="ID90" s="90"/>
      <c r="IE90" s="116"/>
      <c r="IF90" s="16">
        <f t="shared" si="98"/>
        <v>0</v>
      </c>
      <c r="IG90" s="90"/>
      <c r="IH90" s="90"/>
      <c r="II90" s="90"/>
      <c r="IJ90" s="116"/>
      <c r="IK90" s="16">
        <f t="shared" si="99"/>
        <v>0</v>
      </c>
      <c r="IL90" s="90"/>
      <c r="IM90" s="90"/>
      <c r="IN90" s="90"/>
      <c r="IO90" s="116"/>
      <c r="IP90" s="16">
        <f t="shared" si="100"/>
        <v>0</v>
      </c>
    </row>
    <row r="91" spans="1:250" x14ac:dyDescent="0.25">
      <c r="A91" s="90"/>
      <c r="B91" s="90"/>
      <c r="C91" s="90"/>
      <c r="D91" s="116"/>
      <c r="E91" s="16">
        <f t="shared" si="51"/>
        <v>0</v>
      </c>
      <c r="F91" s="90"/>
      <c r="G91" s="90"/>
      <c r="H91" s="90"/>
      <c r="I91" s="116"/>
      <c r="J91" s="16">
        <f t="shared" si="52"/>
        <v>0</v>
      </c>
      <c r="K91" s="90"/>
      <c r="L91" s="90"/>
      <c r="M91" s="90"/>
      <c r="N91" s="116"/>
      <c r="O91" s="16">
        <f t="shared" si="53"/>
        <v>0</v>
      </c>
      <c r="P91" s="90"/>
      <c r="Q91" s="90"/>
      <c r="R91" s="90"/>
      <c r="S91" s="116"/>
      <c r="T91" s="16">
        <f t="shared" si="54"/>
        <v>0</v>
      </c>
      <c r="U91" s="90"/>
      <c r="V91" s="90"/>
      <c r="W91" s="90"/>
      <c r="X91" s="116"/>
      <c r="Y91" s="16">
        <f t="shared" si="55"/>
        <v>0</v>
      </c>
      <c r="Z91" s="90"/>
      <c r="AA91" s="90"/>
      <c r="AB91" s="90"/>
      <c r="AC91" s="116"/>
      <c r="AD91" s="16">
        <f t="shared" si="56"/>
        <v>0</v>
      </c>
      <c r="AE91" s="90"/>
      <c r="AF91" s="90"/>
      <c r="AG91" s="90"/>
      <c r="AH91" s="116"/>
      <c r="AI91" s="16">
        <f t="shared" si="57"/>
        <v>0</v>
      </c>
      <c r="AJ91" s="90"/>
      <c r="AK91" s="90"/>
      <c r="AL91" s="90"/>
      <c r="AM91" s="116"/>
      <c r="AN91" s="16">
        <f t="shared" si="58"/>
        <v>0</v>
      </c>
      <c r="AO91" s="90"/>
      <c r="AP91" s="90"/>
      <c r="AQ91" s="90"/>
      <c r="AR91" s="116"/>
      <c r="AS91" s="16">
        <f t="shared" si="59"/>
        <v>0</v>
      </c>
      <c r="AT91" s="90"/>
      <c r="AU91" s="90"/>
      <c r="AV91" s="90"/>
      <c r="AW91" s="116"/>
      <c r="AX91" s="16">
        <f t="shared" si="60"/>
        <v>0</v>
      </c>
      <c r="AY91" s="90"/>
      <c r="AZ91" s="90"/>
      <c r="BA91" s="90"/>
      <c r="BB91" s="116"/>
      <c r="BC91" s="16">
        <f t="shared" si="61"/>
        <v>0</v>
      </c>
      <c r="BD91" s="90"/>
      <c r="BE91" s="90"/>
      <c r="BF91" s="90"/>
      <c r="BG91" s="116"/>
      <c r="BH91" s="16">
        <f t="shared" si="62"/>
        <v>0</v>
      </c>
      <c r="BI91" s="90"/>
      <c r="BJ91" s="90"/>
      <c r="BK91" s="90"/>
      <c r="BL91" s="116"/>
      <c r="BM91" s="16">
        <f t="shared" si="63"/>
        <v>0</v>
      </c>
      <c r="BN91" s="90"/>
      <c r="BO91" s="90"/>
      <c r="BP91" s="90"/>
      <c r="BQ91" s="116"/>
      <c r="BR91" s="16">
        <f t="shared" si="64"/>
        <v>0</v>
      </c>
      <c r="BS91" s="90"/>
      <c r="BT91" s="90"/>
      <c r="BU91" s="90"/>
      <c r="BV91" s="116"/>
      <c r="BW91" s="16">
        <f t="shared" si="65"/>
        <v>0</v>
      </c>
      <c r="BX91" s="90"/>
      <c r="BY91" s="90"/>
      <c r="BZ91" s="90"/>
      <c r="CA91" s="116"/>
      <c r="CB91" s="16">
        <f t="shared" si="66"/>
        <v>0</v>
      </c>
      <c r="CC91" s="90"/>
      <c r="CD91" s="90"/>
      <c r="CE91" s="90"/>
      <c r="CF91" s="116"/>
      <c r="CG91" s="16">
        <f t="shared" si="67"/>
        <v>0</v>
      </c>
      <c r="CH91" s="90"/>
      <c r="CI91" s="90"/>
      <c r="CJ91" s="90"/>
      <c r="CK91" s="116"/>
      <c r="CL91" s="16">
        <f t="shared" si="68"/>
        <v>0</v>
      </c>
      <c r="CM91" s="90"/>
      <c r="CN91" s="90"/>
      <c r="CO91" s="90"/>
      <c r="CP91" s="116"/>
      <c r="CQ91" s="16">
        <f t="shared" si="69"/>
        <v>0</v>
      </c>
      <c r="CR91" s="90"/>
      <c r="CS91" s="90"/>
      <c r="CT91" s="90"/>
      <c r="CU91" s="116"/>
      <c r="CV91" s="16">
        <f t="shared" si="70"/>
        <v>0</v>
      </c>
      <c r="CW91" s="90"/>
      <c r="CX91" s="90"/>
      <c r="CY91" s="90"/>
      <c r="CZ91" s="116"/>
      <c r="DA91" s="16">
        <f t="shared" si="71"/>
        <v>0</v>
      </c>
      <c r="DB91" s="90"/>
      <c r="DC91" s="90"/>
      <c r="DD91" s="90"/>
      <c r="DE91" s="116"/>
      <c r="DF91" s="16">
        <f t="shared" si="72"/>
        <v>0</v>
      </c>
      <c r="DG91" s="90"/>
      <c r="DH91" s="90"/>
      <c r="DI91" s="90"/>
      <c r="DJ91" s="116"/>
      <c r="DK91" s="16">
        <f t="shared" si="73"/>
        <v>0</v>
      </c>
      <c r="DL91" s="90"/>
      <c r="DM91" s="90"/>
      <c r="DN91" s="90"/>
      <c r="DO91" s="116"/>
      <c r="DP91" s="16">
        <f t="shared" si="74"/>
        <v>0</v>
      </c>
      <c r="DQ91" s="90"/>
      <c r="DR91" s="90"/>
      <c r="DS91" s="90"/>
      <c r="DT91" s="116"/>
      <c r="DU91" s="16">
        <f t="shared" si="75"/>
        <v>0</v>
      </c>
      <c r="DV91" s="90"/>
      <c r="DW91" s="90"/>
      <c r="DX91" s="90"/>
      <c r="DY91" s="116"/>
      <c r="DZ91" s="16">
        <f t="shared" si="76"/>
        <v>0</v>
      </c>
      <c r="EA91" s="90"/>
      <c r="EB91" s="90"/>
      <c r="EC91" s="90"/>
      <c r="ED91" s="116"/>
      <c r="EE91" s="16">
        <f t="shared" si="77"/>
        <v>0</v>
      </c>
      <c r="EF91" s="90"/>
      <c r="EG91" s="90"/>
      <c r="EH91" s="90"/>
      <c r="EI91" s="116"/>
      <c r="EJ91" s="16">
        <f t="shared" si="78"/>
        <v>0</v>
      </c>
      <c r="EK91" s="90"/>
      <c r="EL91" s="90"/>
      <c r="EM91" s="90"/>
      <c r="EN91" s="116"/>
      <c r="EO91" s="16">
        <f t="shared" si="79"/>
        <v>0</v>
      </c>
      <c r="EP91" s="90"/>
      <c r="EQ91" s="90"/>
      <c r="ER91" s="90"/>
      <c r="ES91" s="116"/>
      <c r="ET91" s="16">
        <f t="shared" si="80"/>
        <v>0</v>
      </c>
      <c r="EU91" s="90"/>
      <c r="EV91" s="90"/>
      <c r="EW91" s="90"/>
      <c r="EX91" s="116"/>
      <c r="EY91" s="16">
        <f t="shared" si="81"/>
        <v>0</v>
      </c>
      <c r="EZ91" s="90"/>
      <c r="FA91" s="90"/>
      <c r="FB91" s="90"/>
      <c r="FC91" s="116"/>
      <c r="FD91" s="16">
        <f t="shared" si="82"/>
        <v>0</v>
      </c>
      <c r="FE91" s="90"/>
      <c r="FF91" s="90"/>
      <c r="FG91" s="90"/>
      <c r="FH91" s="116"/>
      <c r="FI91" s="16">
        <f t="shared" si="83"/>
        <v>0</v>
      </c>
      <c r="FJ91" s="90"/>
      <c r="FK91" s="90"/>
      <c r="FL91" s="90"/>
      <c r="FM91" s="116"/>
      <c r="FN91" s="16">
        <f t="shared" si="84"/>
        <v>0</v>
      </c>
      <c r="FO91" s="90"/>
      <c r="FP91" s="90"/>
      <c r="FQ91" s="90"/>
      <c r="FR91" s="116"/>
      <c r="FS91" s="16">
        <f t="shared" si="85"/>
        <v>0</v>
      </c>
      <c r="FT91" s="90"/>
      <c r="FU91" s="90"/>
      <c r="FV91" s="90"/>
      <c r="FW91" s="116"/>
      <c r="FX91" s="16">
        <f t="shared" si="86"/>
        <v>0</v>
      </c>
      <c r="FY91" s="90"/>
      <c r="FZ91" s="90"/>
      <c r="GA91" s="90"/>
      <c r="GB91" s="116"/>
      <c r="GC91" s="16">
        <f t="shared" si="87"/>
        <v>0</v>
      </c>
      <c r="GD91" s="90"/>
      <c r="GE91" s="90"/>
      <c r="GF91" s="90"/>
      <c r="GG91" s="116"/>
      <c r="GH91" s="16">
        <f t="shared" si="88"/>
        <v>0</v>
      </c>
      <c r="GI91" s="90"/>
      <c r="GJ91" s="90"/>
      <c r="GK91" s="90"/>
      <c r="GL91" s="116"/>
      <c r="GM91" s="16">
        <f t="shared" si="89"/>
        <v>0</v>
      </c>
      <c r="GN91" s="90"/>
      <c r="GO91" s="90"/>
      <c r="GP91" s="90"/>
      <c r="GQ91" s="116"/>
      <c r="GR91" s="16">
        <f t="shared" si="90"/>
        <v>0</v>
      </c>
      <c r="GS91" s="90"/>
      <c r="GT91" s="90"/>
      <c r="GU91" s="90"/>
      <c r="GV91" s="116"/>
      <c r="GW91" s="16">
        <f t="shared" si="91"/>
        <v>0</v>
      </c>
      <c r="GX91" s="90"/>
      <c r="GY91" s="90"/>
      <c r="GZ91" s="90"/>
      <c r="HA91" s="116"/>
      <c r="HB91" s="16">
        <f t="shared" si="92"/>
        <v>0</v>
      </c>
      <c r="HC91" s="90"/>
      <c r="HD91" s="90"/>
      <c r="HE91" s="90"/>
      <c r="HF91" s="116"/>
      <c r="HG91" s="16">
        <f t="shared" si="93"/>
        <v>0</v>
      </c>
      <c r="HH91" s="90"/>
      <c r="HI91" s="90"/>
      <c r="HJ91" s="90"/>
      <c r="HK91" s="116"/>
      <c r="HL91" s="16">
        <f t="shared" si="94"/>
        <v>0</v>
      </c>
      <c r="HM91" s="90"/>
      <c r="HN91" s="90"/>
      <c r="HO91" s="90"/>
      <c r="HP91" s="116"/>
      <c r="HQ91" s="16">
        <f t="shared" si="95"/>
        <v>0</v>
      </c>
      <c r="HR91" s="90"/>
      <c r="HS91" s="90"/>
      <c r="HT91" s="90"/>
      <c r="HU91" s="116"/>
      <c r="HV91" s="16">
        <f t="shared" si="96"/>
        <v>0</v>
      </c>
      <c r="HW91" s="90"/>
      <c r="HX91" s="90"/>
      <c r="HY91" s="90"/>
      <c r="HZ91" s="116"/>
      <c r="IA91" s="16">
        <f t="shared" si="97"/>
        <v>0</v>
      </c>
      <c r="IB91" s="90"/>
      <c r="IC91" s="90"/>
      <c r="ID91" s="90"/>
      <c r="IE91" s="116"/>
      <c r="IF91" s="16">
        <f t="shared" si="98"/>
        <v>0</v>
      </c>
      <c r="IG91" s="90"/>
      <c r="IH91" s="90"/>
      <c r="II91" s="90"/>
      <c r="IJ91" s="116"/>
      <c r="IK91" s="16">
        <f t="shared" si="99"/>
        <v>0</v>
      </c>
      <c r="IL91" s="90"/>
      <c r="IM91" s="90"/>
      <c r="IN91" s="90"/>
      <c r="IO91" s="116"/>
      <c r="IP91" s="16">
        <f t="shared" si="100"/>
        <v>0</v>
      </c>
    </row>
    <row r="92" spans="1:250" x14ac:dyDescent="0.25">
      <c r="A92" s="90"/>
      <c r="B92" s="90"/>
      <c r="C92" s="90"/>
      <c r="D92" s="116"/>
      <c r="E92" s="16">
        <f t="shared" si="51"/>
        <v>0</v>
      </c>
      <c r="F92" s="90"/>
      <c r="G92" s="90"/>
      <c r="H92" s="90"/>
      <c r="I92" s="116"/>
      <c r="J92" s="16">
        <f t="shared" si="52"/>
        <v>0</v>
      </c>
      <c r="K92" s="90"/>
      <c r="L92" s="90"/>
      <c r="M92" s="90"/>
      <c r="N92" s="116"/>
      <c r="O92" s="16">
        <f t="shared" si="53"/>
        <v>0</v>
      </c>
      <c r="P92" s="90"/>
      <c r="Q92" s="90"/>
      <c r="R92" s="90"/>
      <c r="S92" s="116"/>
      <c r="T92" s="16">
        <f t="shared" si="54"/>
        <v>0</v>
      </c>
      <c r="U92" s="90"/>
      <c r="V92" s="90"/>
      <c r="W92" s="90"/>
      <c r="X92" s="116"/>
      <c r="Y92" s="16">
        <f t="shared" si="55"/>
        <v>0</v>
      </c>
      <c r="Z92" s="90"/>
      <c r="AA92" s="90"/>
      <c r="AB92" s="90"/>
      <c r="AC92" s="116"/>
      <c r="AD92" s="16">
        <f t="shared" si="56"/>
        <v>0</v>
      </c>
      <c r="AE92" s="90"/>
      <c r="AF92" s="90"/>
      <c r="AG92" s="90"/>
      <c r="AH92" s="116"/>
      <c r="AI92" s="16">
        <f t="shared" si="57"/>
        <v>0</v>
      </c>
      <c r="AJ92" s="90"/>
      <c r="AK92" s="90"/>
      <c r="AL92" s="90"/>
      <c r="AM92" s="116"/>
      <c r="AN92" s="16">
        <f t="shared" si="58"/>
        <v>0</v>
      </c>
      <c r="AO92" s="90"/>
      <c r="AP92" s="90"/>
      <c r="AQ92" s="90"/>
      <c r="AR92" s="116"/>
      <c r="AS92" s="16">
        <f t="shared" si="59"/>
        <v>0</v>
      </c>
      <c r="AT92" s="90"/>
      <c r="AU92" s="90"/>
      <c r="AV92" s="90"/>
      <c r="AW92" s="116"/>
      <c r="AX92" s="16">
        <f t="shared" si="60"/>
        <v>0</v>
      </c>
      <c r="AY92" s="90"/>
      <c r="AZ92" s="90"/>
      <c r="BA92" s="90"/>
      <c r="BB92" s="116"/>
      <c r="BC92" s="16">
        <f t="shared" si="61"/>
        <v>0</v>
      </c>
      <c r="BD92" s="90"/>
      <c r="BE92" s="90"/>
      <c r="BF92" s="90"/>
      <c r="BG92" s="116"/>
      <c r="BH92" s="16">
        <f t="shared" si="62"/>
        <v>0</v>
      </c>
      <c r="BI92" s="90"/>
      <c r="BJ92" s="90"/>
      <c r="BK92" s="90"/>
      <c r="BL92" s="116"/>
      <c r="BM92" s="16">
        <f t="shared" si="63"/>
        <v>0</v>
      </c>
      <c r="BN92" s="90"/>
      <c r="BO92" s="90"/>
      <c r="BP92" s="90"/>
      <c r="BQ92" s="116"/>
      <c r="BR92" s="16">
        <f t="shared" si="64"/>
        <v>0</v>
      </c>
      <c r="BS92" s="90"/>
      <c r="BT92" s="90"/>
      <c r="BU92" s="90"/>
      <c r="BV92" s="116"/>
      <c r="BW92" s="16">
        <f t="shared" si="65"/>
        <v>0</v>
      </c>
      <c r="BX92" s="90"/>
      <c r="BY92" s="90"/>
      <c r="BZ92" s="90"/>
      <c r="CA92" s="116"/>
      <c r="CB92" s="16">
        <f t="shared" si="66"/>
        <v>0</v>
      </c>
      <c r="CC92" s="90"/>
      <c r="CD92" s="90"/>
      <c r="CE92" s="90"/>
      <c r="CF92" s="116"/>
      <c r="CG92" s="16">
        <f t="shared" si="67"/>
        <v>0</v>
      </c>
      <c r="CH92" s="90"/>
      <c r="CI92" s="90"/>
      <c r="CJ92" s="90"/>
      <c r="CK92" s="116"/>
      <c r="CL92" s="16">
        <f t="shared" si="68"/>
        <v>0</v>
      </c>
      <c r="CM92" s="90"/>
      <c r="CN92" s="90"/>
      <c r="CO92" s="90"/>
      <c r="CP92" s="116"/>
      <c r="CQ92" s="16">
        <f t="shared" si="69"/>
        <v>0</v>
      </c>
      <c r="CR92" s="90"/>
      <c r="CS92" s="90"/>
      <c r="CT92" s="90"/>
      <c r="CU92" s="116"/>
      <c r="CV92" s="16">
        <f t="shared" si="70"/>
        <v>0</v>
      </c>
      <c r="CW92" s="90"/>
      <c r="CX92" s="90"/>
      <c r="CY92" s="90"/>
      <c r="CZ92" s="116"/>
      <c r="DA92" s="16">
        <f t="shared" si="71"/>
        <v>0</v>
      </c>
      <c r="DB92" s="90"/>
      <c r="DC92" s="90"/>
      <c r="DD92" s="90"/>
      <c r="DE92" s="116"/>
      <c r="DF92" s="16">
        <f t="shared" si="72"/>
        <v>0</v>
      </c>
      <c r="DG92" s="90"/>
      <c r="DH92" s="90"/>
      <c r="DI92" s="90"/>
      <c r="DJ92" s="116"/>
      <c r="DK92" s="16">
        <f t="shared" si="73"/>
        <v>0</v>
      </c>
      <c r="DL92" s="90"/>
      <c r="DM92" s="90"/>
      <c r="DN92" s="90"/>
      <c r="DO92" s="116"/>
      <c r="DP92" s="16">
        <f t="shared" si="74"/>
        <v>0</v>
      </c>
      <c r="DQ92" s="90"/>
      <c r="DR92" s="90"/>
      <c r="DS92" s="90"/>
      <c r="DT92" s="116"/>
      <c r="DU92" s="16">
        <f t="shared" si="75"/>
        <v>0</v>
      </c>
      <c r="DV92" s="90"/>
      <c r="DW92" s="90"/>
      <c r="DX92" s="90"/>
      <c r="DY92" s="116"/>
      <c r="DZ92" s="16">
        <f t="shared" si="76"/>
        <v>0</v>
      </c>
      <c r="EA92" s="90"/>
      <c r="EB92" s="90"/>
      <c r="EC92" s="90"/>
      <c r="ED92" s="116"/>
      <c r="EE92" s="16">
        <f t="shared" si="77"/>
        <v>0</v>
      </c>
      <c r="EF92" s="90"/>
      <c r="EG92" s="90"/>
      <c r="EH92" s="90"/>
      <c r="EI92" s="116"/>
      <c r="EJ92" s="16">
        <f t="shared" si="78"/>
        <v>0</v>
      </c>
      <c r="EK92" s="90"/>
      <c r="EL92" s="90"/>
      <c r="EM92" s="90"/>
      <c r="EN92" s="116"/>
      <c r="EO92" s="16">
        <f t="shared" si="79"/>
        <v>0</v>
      </c>
      <c r="EP92" s="90"/>
      <c r="EQ92" s="90"/>
      <c r="ER92" s="90"/>
      <c r="ES92" s="116"/>
      <c r="ET92" s="16">
        <f t="shared" si="80"/>
        <v>0</v>
      </c>
      <c r="EU92" s="90"/>
      <c r="EV92" s="90"/>
      <c r="EW92" s="90"/>
      <c r="EX92" s="116"/>
      <c r="EY92" s="16">
        <f t="shared" si="81"/>
        <v>0</v>
      </c>
      <c r="EZ92" s="90"/>
      <c r="FA92" s="90"/>
      <c r="FB92" s="90"/>
      <c r="FC92" s="116"/>
      <c r="FD92" s="16">
        <f t="shared" si="82"/>
        <v>0</v>
      </c>
      <c r="FE92" s="90"/>
      <c r="FF92" s="90"/>
      <c r="FG92" s="90"/>
      <c r="FH92" s="116"/>
      <c r="FI92" s="16">
        <f t="shared" si="83"/>
        <v>0</v>
      </c>
      <c r="FJ92" s="90"/>
      <c r="FK92" s="90"/>
      <c r="FL92" s="90"/>
      <c r="FM92" s="116"/>
      <c r="FN92" s="16">
        <f t="shared" si="84"/>
        <v>0</v>
      </c>
      <c r="FO92" s="90"/>
      <c r="FP92" s="90"/>
      <c r="FQ92" s="90"/>
      <c r="FR92" s="116"/>
      <c r="FS92" s="16">
        <f t="shared" si="85"/>
        <v>0</v>
      </c>
      <c r="FT92" s="90"/>
      <c r="FU92" s="90"/>
      <c r="FV92" s="90"/>
      <c r="FW92" s="116"/>
      <c r="FX92" s="16">
        <f t="shared" si="86"/>
        <v>0</v>
      </c>
      <c r="FY92" s="90"/>
      <c r="FZ92" s="90"/>
      <c r="GA92" s="90"/>
      <c r="GB92" s="116"/>
      <c r="GC92" s="16">
        <f t="shared" si="87"/>
        <v>0</v>
      </c>
      <c r="GD92" s="90"/>
      <c r="GE92" s="90"/>
      <c r="GF92" s="90"/>
      <c r="GG92" s="116"/>
      <c r="GH92" s="16">
        <f t="shared" si="88"/>
        <v>0</v>
      </c>
      <c r="GI92" s="90"/>
      <c r="GJ92" s="90"/>
      <c r="GK92" s="90"/>
      <c r="GL92" s="116"/>
      <c r="GM92" s="16">
        <f t="shared" si="89"/>
        <v>0</v>
      </c>
      <c r="GN92" s="90"/>
      <c r="GO92" s="90"/>
      <c r="GP92" s="90"/>
      <c r="GQ92" s="116"/>
      <c r="GR92" s="16">
        <f t="shared" si="90"/>
        <v>0</v>
      </c>
      <c r="GS92" s="90"/>
      <c r="GT92" s="90"/>
      <c r="GU92" s="90"/>
      <c r="GV92" s="116"/>
      <c r="GW92" s="16">
        <f t="shared" si="91"/>
        <v>0</v>
      </c>
      <c r="GX92" s="90"/>
      <c r="GY92" s="90"/>
      <c r="GZ92" s="90"/>
      <c r="HA92" s="116"/>
      <c r="HB92" s="16">
        <f t="shared" si="92"/>
        <v>0</v>
      </c>
      <c r="HC92" s="90"/>
      <c r="HD92" s="90"/>
      <c r="HE92" s="90"/>
      <c r="HF92" s="116"/>
      <c r="HG92" s="16">
        <f t="shared" si="93"/>
        <v>0</v>
      </c>
      <c r="HH92" s="90"/>
      <c r="HI92" s="90"/>
      <c r="HJ92" s="90"/>
      <c r="HK92" s="116"/>
      <c r="HL92" s="16">
        <f t="shared" si="94"/>
        <v>0</v>
      </c>
      <c r="HM92" s="90"/>
      <c r="HN92" s="90"/>
      <c r="HO92" s="90"/>
      <c r="HP92" s="116"/>
      <c r="HQ92" s="16">
        <f t="shared" si="95"/>
        <v>0</v>
      </c>
      <c r="HR92" s="90"/>
      <c r="HS92" s="90"/>
      <c r="HT92" s="90"/>
      <c r="HU92" s="116"/>
      <c r="HV92" s="16">
        <f t="shared" si="96"/>
        <v>0</v>
      </c>
      <c r="HW92" s="90"/>
      <c r="HX92" s="90"/>
      <c r="HY92" s="90"/>
      <c r="HZ92" s="116"/>
      <c r="IA92" s="16">
        <f t="shared" si="97"/>
        <v>0</v>
      </c>
      <c r="IB92" s="90"/>
      <c r="IC92" s="90"/>
      <c r="ID92" s="90"/>
      <c r="IE92" s="116"/>
      <c r="IF92" s="16">
        <f t="shared" si="98"/>
        <v>0</v>
      </c>
      <c r="IG92" s="90"/>
      <c r="IH92" s="90"/>
      <c r="II92" s="90"/>
      <c r="IJ92" s="116"/>
      <c r="IK92" s="16">
        <f t="shared" si="99"/>
        <v>0</v>
      </c>
      <c r="IL92" s="90"/>
      <c r="IM92" s="90"/>
      <c r="IN92" s="90"/>
      <c r="IO92" s="116"/>
      <c r="IP92" s="16">
        <f t="shared" si="100"/>
        <v>0</v>
      </c>
    </row>
    <row r="93" spans="1:250" x14ac:dyDescent="0.25">
      <c r="A93" s="90"/>
      <c r="B93" s="90"/>
      <c r="C93" s="90"/>
      <c r="D93" s="116"/>
      <c r="E93" s="16">
        <f t="shared" si="51"/>
        <v>0</v>
      </c>
      <c r="F93" s="90"/>
      <c r="G93" s="90"/>
      <c r="H93" s="90"/>
      <c r="I93" s="116"/>
      <c r="J93" s="16">
        <f t="shared" si="52"/>
        <v>0</v>
      </c>
      <c r="K93" s="90"/>
      <c r="L93" s="90"/>
      <c r="M93" s="90"/>
      <c r="N93" s="116"/>
      <c r="O93" s="16">
        <f t="shared" si="53"/>
        <v>0</v>
      </c>
      <c r="P93" s="90"/>
      <c r="Q93" s="90"/>
      <c r="R93" s="90"/>
      <c r="S93" s="116"/>
      <c r="T93" s="16">
        <f t="shared" si="54"/>
        <v>0</v>
      </c>
      <c r="U93" s="90"/>
      <c r="V93" s="90"/>
      <c r="W93" s="90"/>
      <c r="X93" s="116"/>
      <c r="Y93" s="16">
        <f t="shared" si="55"/>
        <v>0</v>
      </c>
      <c r="Z93" s="90"/>
      <c r="AA93" s="90"/>
      <c r="AB93" s="90"/>
      <c r="AC93" s="116"/>
      <c r="AD93" s="16">
        <f t="shared" si="56"/>
        <v>0</v>
      </c>
      <c r="AE93" s="90"/>
      <c r="AF93" s="90"/>
      <c r="AG93" s="90"/>
      <c r="AH93" s="116"/>
      <c r="AI93" s="16">
        <f t="shared" si="57"/>
        <v>0</v>
      </c>
      <c r="AJ93" s="90"/>
      <c r="AK93" s="90"/>
      <c r="AL93" s="90"/>
      <c r="AM93" s="116"/>
      <c r="AN93" s="16">
        <f t="shared" si="58"/>
        <v>0</v>
      </c>
      <c r="AO93" s="90"/>
      <c r="AP93" s="90"/>
      <c r="AQ93" s="90"/>
      <c r="AR93" s="116"/>
      <c r="AS93" s="16">
        <f t="shared" si="59"/>
        <v>0</v>
      </c>
      <c r="AT93" s="90"/>
      <c r="AU93" s="90"/>
      <c r="AV93" s="90"/>
      <c r="AW93" s="116"/>
      <c r="AX93" s="16">
        <f t="shared" si="60"/>
        <v>0</v>
      </c>
      <c r="AY93" s="90"/>
      <c r="AZ93" s="90"/>
      <c r="BA93" s="90"/>
      <c r="BB93" s="116"/>
      <c r="BC93" s="16">
        <f t="shared" si="61"/>
        <v>0</v>
      </c>
      <c r="BD93" s="90"/>
      <c r="BE93" s="90"/>
      <c r="BF93" s="90"/>
      <c r="BG93" s="116"/>
      <c r="BH93" s="16">
        <f t="shared" si="62"/>
        <v>0</v>
      </c>
      <c r="BI93" s="90"/>
      <c r="BJ93" s="90"/>
      <c r="BK93" s="90"/>
      <c r="BL93" s="116"/>
      <c r="BM93" s="16">
        <f t="shared" si="63"/>
        <v>0</v>
      </c>
      <c r="BN93" s="90"/>
      <c r="BO93" s="90"/>
      <c r="BP93" s="90"/>
      <c r="BQ93" s="116"/>
      <c r="BR93" s="16">
        <f t="shared" si="64"/>
        <v>0</v>
      </c>
      <c r="BS93" s="90"/>
      <c r="BT93" s="90"/>
      <c r="BU93" s="90"/>
      <c r="BV93" s="116"/>
      <c r="BW93" s="16">
        <f t="shared" si="65"/>
        <v>0</v>
      </c>
      <c r="BX93" s="90"/>
      <c r="BY93" s="90"/>
      <c r="BZ93" s="90"/>
      <c r="CA93" s="116"/>
      <c r="CB93" s="16">
        <f t="shared" si="66"/>
        <v>0</v>
      </c>
      <c r="CC93" s="90"/>
      <c r="CD93" s="90"/>
      <c r="CE93" s="90"/>
      <c r="CF93" s="116"/>
      <c r="CG93" s="16">
        <f t="shared" si="67"/>
        <v>0</v>
      </c>
      <c r="CH93" s="90"/>
      <c r="CI93" s="90"/>
      <c r="CJ93" s="90"/>
      <c r="CK93" s="116"/>
      <c r="CL93" s="16">
        <f t="shared" si="68"/>
        <v>0</v>
      </c>
      <c r="CM93" s="90"/>
      <c r="CN93" s="90"/>
      <c r="CO93" s="90"/>
      <c r="CP93" s="116"/>
      <c r="CQ93" s="16">
        <f t="shared" si="69"/>
        <v>0</v>
      </c>
      <c r="CR93" s="90"/>
      <c r="CS93" s="90"/>
      <c r="CT93" s="90"/>
      <c r="CU93" s="116"/>
      <c r="CV93" s="16">
        <f t="shared" si="70"/>
        <v>0</v>
      </c>
      <c r="CW93" s="90"/>
      <c r="CX93" s="90"/>
      <c r="CY93" s="90"/>
      <c r="CZ93" s="116"/>
      <c r="DA93" s="16">
        <f t="shared" si="71"/>
        <v>0</v>
      </c>
      <c r="DB93" s="90"/>
      <c r="DC93" s="90"/>
      <c r="DD93" s="90"/>
      <c r="DE93" s="116"/>
      <c r="DF93" s="16">
        <f t="shared" si="72"/>
        <v>0</v>
      </c>
      <c r="DG93" s="90"/>
      <c r="DH93" s="90"/>
      <c r="DI93" s="90"/>
      <c r="DJ93" s="116"/>
      <c r="DK93" s="16">
        <f t="shared" si="73"/>
        <v>0</v>
      </c>
      <c r="DL93" s="90"/>
      <c r="DM93" s="90"/>
      <c r="DN93" s="90"/>
      <c r="DO93" s="116"/>
      <c r="DP93" s="16">
        <f t="shared" si="74"/>
        <v>0</v>
      </c>
      <c r="DQ93" s="90"/>
      <c r="DR93" s="90"/>
      <c r="DS93" s="90"/>
      <c r="DT93" s="116"/>
      <c r="DU93" s="16">
        <f t="shared" si="75"/>
        <v>0</v>
      </c>
      <c r="DV93" s="90"/>
      <c r="DW93" s="90"/>
      <c r="DX93" s="90"/>
      <c r="DY93" s="116"/>
      <c r="DZ93" s="16">
        <f t="shared" si="76"/>
        <v>0</v>
      </c>
      <c r="EA93" s="90"/>
      <c r="EB93" s="90"/>
      <c r="EC93" s="90"/>
      <c r="ED93" s="116"/>
      <c r="EE93" s="16">
        <f t="shared" si="77"/>
        <v>0</v>
      </c>
      <c r="EF93" s="90"/>
      <c r="EG93" s="90"/>
      <c r="EH93" s="90"/>
      <c r="EI93" s="116"/>
      <c r="EJ93" s="16">
        <f t="shared" si="78"/>
        <v>0</v>
      </c>
      <c r="EK93" s="90"/>
      <c r="EL93" s="90"/>
      <c r="EM93" s="90"/>
      <c r="EN93" s="116"/>
      <c r="EO93" s="16">
        <f t="shared" si="79"/>
        <v>0</v>
      </c>
      <c r="EP93" s="90"/>
      <c r="EQ93" s="90"/>
      <c r="ER93" s="90"/>
      <c r="ES93" s="116"/>
      <c r="ET93" s="16">
        <f t="shared" si="80"/>
        <v>0</v>
      </c>
      <c r="EU93" s="90"/>
      <c r="EV93" s="90"/>
      <c r="EW93" s="90"/>
      <c r="EX93" s="116"/>
      <c r="EY93" s="16">
        <f t="shared" si="81"/>
        <v>0</v>
      </c>
      <c r="EZ93" s="90"/>
      <c r="FA93" s="90"/>
      <c r="FB93" s="90"/>
      <c r="FC93" s="116"/>
      <c r="FD93" s="16">
        <f t="shared" si="82"/>
        <v>0</v>
      </c>
      <c r="FE93" s="90"/>
      <c r="FF93" s="90"/>
      <c r="FG93" s="90"/>
      <c r="FH93" s="116"/>
      <c r="FI93" s="16">
        <f t="shared" si="83"/>
        <v>0</v>
      </c>
      <c r="FJ93" s="90"/>
      <c r="FK93" s="90"/>
      <c r="FL93" s="90"/>
      <c r="FM93" s="116"/>
      <c r="FN93" s="16">
        <f t="shared" si="84"/>
        <v>0</v>
      </c>
      <c r="FO93" s="90"/>
      <c r="FP93" s="90"/>
      <c r="FQ93" s="90"/>
      <c r="FR93" s="116"/>
      <c r="FS93" s="16">
        <f t="shared" si="85"/>
        <v>0</v>
      </c>
      <c r="FT93" s="90"/>
      <c r="FU93" s="90"/>
      <c r="FV93" s="90"/>
      <c r="FW93" s="116"/>
      <c r="FX93" s="16">
        <f t="shared" si="86"/>
        <v>0</v>
      </c>
      <c r="FY93" s="90"/>
      <c r="FZ93" s="90"/>
      <c r="GA93" s="90"/>
      <c r="GB93" s="116"/>
      <c r="GC93" s="16">
        <f t="shared" si="87"/>
        <v>0</v>
      </c>
      <c r="GD93" s="90"/>
      <c r="GE93" s="90"/>
      <c r="GF93" s="90"/>
      <c r="GG93" s="116"/>
      <c r="GH93" s="16">
        <f t="shared" si="88"/>
        <v>0</v>
      </c>
      <c r="GI93" s="90"/>
      <c r="GJ93" s="90"/>
      <c r="GK93" s="90"/>
      <c r="GL93" s="116"/>
      <c r="GM93" s="16">
        <f t="shared" si="89"/>
        <v>0</v>
      </c>
      <c r="GN93" s="90"/>
      <c r="GO93" s="90"/>
      <c r="GP93" s="90"/>
      <c r="GQ93" s="116"/>
      <c r="GR93" s="16">
        <f t="shared" si="90"/>
        <v>0</v>
      </c>
      <c r="GS93" s="90"/>
      <c r="GT93" s="90"/>
      <c r="GU93" s="90"/>
      <c r="GV93" s="116"/>
      <c r="GW93" s="16">
        <f t="shared" si="91"/>
        <v>0</v>
      </c>
      <c r="GX93" s="90"/>
      <c r="GY93" s="90"/>
      <c r="GZ93" s="90"/>
      <c r="HA93" s="116"/>
      <c r="HB93" s="16">
        <f t="shared" si="92"/>
        <v>0</v>
      </c>
      <c r="HC93" s="90"/>
      <c r="HD93" s="90"/>
      <c r="HE93" s="90"/>
      <c r="HF93" s="116"/>
      <c r="HG93" s="16">
        <f t="shared" si="93"/>
        <v>0</v>
      </c>
      <c r="HH93" s="90"/>
      <c r="HI93" s="90"/>
      <c r="HJ93" s="90"/>
      <c r="HK93" s="116"/>
      <c r="HL93" s="16">
        <f t="shared" si="94"/>
        <v>0</v>
      </c>
      <c r="HM93" s="90"/>
      <c r="HN93" s="90"/>
      <c r="HO93" s="90"/>
      <c r="HP93" s="116"/>
      <c r="HQ93" s="16">
        <f t="shared" si="95"/>
        <v>0</v>
      </c>
      <c r="HR93" s="90"/>
      <c r="HS93" s="90"/>
      <c r="HT93" s="90"/>
      <c r="HU93" s="116"/>
      <c r="HV93" s="16">
        <f t="shared" si="96"/>
        <v>0</v>
      </c>
      <c r="HW93" s="90"/>
      <c r="HX93" s="90"/>
      <c r="HY93" s="90"/>
      <c r="HZ93" s="116"/>
      <c r="IA93" s="16">
        <f t="shared" si="97"/>
        <v>0</v>
      </c>
      <c r="IB93" s="90"/>
      <c r="IC93" s="90"/>
      <c r="ID93" s="90"/>
      <c r="IE93" s="116"/>
      <c r="IF93" s="16">
        <f t="shared" si="98"/>
        <v>0</v>
      </c>
      <c r="IG93" s="90"/>
      <c r="IH93" s="90"/>
      <c r="II93" s="90"/>
      <c r="IJ93" s="116"/>
      <c r="IK93" s="16">
        <f t="shared" si="99"/>
        <v>0</v>
      </c>
      <c r="IL93" s="90"/>
      <c r="IM93" s="90"/>
      <c r="IN93" s="90"/>
      <c r="IO93" s="116"/>
      <c r="IP93" s="16">
        <f t="shared" si="100"/>
        <v>0</v>
      </c>
    </row>
    <row r="94" spans="1:250" x14ac:dyDescent="0.25">
      <c r="A94" s="90"/>
      <c r="B94" s="90"/>
      <c r="C94" s="90"/>
      <c r="D94" s="116"/>
      <c r="E94" s="16">
        <f t="shared" si="51"/>
        <v>0</v>
      </c>
      <c r="F94" s="90"/>
      <c r="G94" s="90"/>
      <c r="H94" s="90"/>
      <c r="I94" s="116"/>
      <c r="J94" s="16">
        <f t="shared" si="52"/>
        <v>0</v>
      </c>
      <c r="K94" s="90"/>
      <c r="L94" s="90"/>
      <c r="M94" s="90"/>
      <c r="N94" s="116"/>
      <c r="O94" s="16">
        <f t="shared" si="53"/>
        <v>0</v>
      </c>
      <c r="P94" s="90"/>
      <c r="Q94" s="90"/>
      <c r="R94" s="90"/>
      <c r="S94" s="116"/>
      <c r="T94" s="16">
        <f t="shared" si="54"/>
        <v>0</v>
      </c>
      <c r="U94" s="90"/>
      <c r="V94" s="90"/>
      <c r="W94" s="90"/>
      <c r="X94" s="116"/>
      <c r="Y94" s="16">
        <f t="shared" si="55"/>
        <v>0</v>
      </c>
      <c r="Z94" s="90"/>
      <c r="AA94" s="90"/>
      <c r="AB94" s="90"/>
      <c r="AC94" s="116"/>
      <c r="AD94" s="16">
        <f t="shared" si="56"/>
        <v>0</v>
      </c>
      <c r="AE94" s="90"/>
      <c r="AF94" s="90"/>
      <c r="AG94" s="90"/>
      <c r="AH94" s="116"/>
      <c r="AI94" s="16">
        <f t="shared" si="57"/>
        <v>0</v>
      </c>
      <c r="AJ94" s="90"/>
      <c r="AK94" s="90"/>
      <c r="AL94" s="90"/>
      <c r="AM94" s="116"/>
      <c r="AN94" s="16">
        <f t="shared" si="58"/>
        <v>0</v>
      </c>
      <c r="AO94" s="90"/>
      <c r="AP94" s="90"/>
      <c r="AQ94" s="90"/>
      <c r="AR94" s="116"/>
      <c r="AS94" s="16">
        <f t="shared" si="59"/>
        <v>0</v>
      </c>
      <c r="AT94" s="90"/>
      <c r="AU94" s="90"/>
      <c r="AV94" s="90"/>
      <c r="AW94" s="116"/>
      <c r="AX94" s="16">
        <f t="shared" si="60"/>
        <v>0</v>
      </c>
      <c r="AY94" s="90"/>
      <c r="AZ94" s="90"/>
      <c r="BA94" s="90"/>
      <c r="BB94" s="116"/>
      <c r="BC94" s="16">
        <f t="shared" si="61"/>
        <v>0</v>
      </c>
      <c r="BD94" s="90"/>
      <c r="BE94" s="90"/>
      <c r="BF94" s="90"/>
      <c r="BG94" s="116"/>
      <c r="BH94" s="16">
        <f t="shared" si="62"/>
        <v>0</v>
      </c>
      <c r="BI94" s="90"/>
      <c r="BJ94" s="90"/>
      <c r="BK94" s="90"/>
      <c r="BL94" s="116"/>
      <c r="BM94" s="16">
        <f t="shared" si="63"/>
        <v>0</v>
      </c>
      <c r="BN94" s="90"/>
      <c r="BO94" s="90"/>
      <c r="BP94" s="90"/>
      <c r="BQ94" s="116"/>
      <c r="BR94" s="16">
        <f t="shared" si="64"/>
        <v>0</v>
      </c>
      <c r="BS94" s="90"/>
      <c r="BT94" s="90"/>
      <c r="BU94" s="90"/>
      <c r="BV94" s="116"/>
      <c r="BW94" s="16">
        <f t="shared" si="65"/>
        <v>0</v>
      </c>
      <c r="BX94" s="90"/>
      <c r="BY94" s="90"/>
      <c r="BZ94" s="90"/>
      <c r="CA94" s="116"/>
      <c r="CB94" s="16">
        <f t="shared" si="66"/>
        <v>0</v>
      </c>
      <c r="CC94" s="90"/>
      <c r="CD94" s="90"/>
      <c r="CE94" s="90"/>
      <c r="CF94" s="116"/>
      <c r="CG94" s="16">
        <f t="shared" si="67"/>
        <v>0</v>
      </c>
      <c r="CH94" s="90"/>
      <c r="CI94" s="90"/>
      <c r="CJ94" s="90"/>
      <c r="CK94" s="116"/>
      <c r="CL94" s="16">
        <f t="shared" si="68"/>
        <v>0</v>
      </c>
      <c r="CM94" s="90"/>
      <c r="CN94" s="90"/>
      <c r="CO94" s="90"/>
      <c r="CP94" s="116"/>
      <c r="CQ94" s="16">
        <f t="shared" si="69"/>
        <v>0</v>
      </c>
      <c r="CR94" s="90"/>
      <c r="CS94" s="90"/>
      <c r="CT94" s="90"/>
      <c r="CU94" s="116"/>
      <c r="CV94" s="16">
        <f t="shared" si="70"/>
        <v>0</v>
      </c>
      <c r="CW94" s="90"/>
      <c r="CX94" s="90"/>
      <c r="CY94" s="90"/>
      <c r="CZ94" s="116"/>
      <c r="DA94" s="16">
        <f t="shared" si="71"/>
        <v>0</v>
      </c>
      <c r="DB94" s="90"/>
      <c r="DC94" s="90"/>
      <c r="DD94" s="90"/>
      <c r="DE94" s="116"/>
      <c r="DF94" s="16">
        <f t="shared" si="72"/>
        <v>0</v>
      </c>
      <c r="DG94" s="90"/>
      <c r="DH94" s="90"/>
      <c r="DI94" s="90"/>
      <c r="DJ94" s="116"/>
      <c r="DK94" s="16">
        <f t="shared" si="73"/>
        <v>0</v>
      </c>
      <c r="DL94" s="90"/>
      <c r="DM94" s="90"/>
      <c r="DN94" s="90"/>
      <c r="DO94" s="116"/>
      <c r="DP94" s="16">
        <f t="shared" si="74"/>
        <v>0</v>
      </c>
      <c r="DQ94" s="90"/>
      <c r="DR94" s="90"/>
      <c r="DS94" s="90"/>
      <c r="DT94" s="116"/>
      <c r="DU94" s="16">
        <f t="shared" si="75"/>
        <v>0</v>
      </c>
      <c r="DV94" s="90"/>
      <c r="DW94" s="90"/>
      <c r="DX94" s="90"/>
      <c r="DY94" s="116"/>
      <c r="DZ94" s="16">
        <f t="shared" si="76"/>
        <v>0</v>
      </c>
      <c r="EA94" s="90"/>
      <c r="EB94" s="90"/>
      <c r="EC94" s="90"/>
      <c r="ED94" s="116"/>
      <c r="EE94" s="16">
        <f t="shared" si="77"/>
        <v>0</v>
      </c>
      <c r="EF94" s="90"/>
      <c r="EG94" s="90"/>
      <c r="EH94" s="90"/>
      <c r="EI94" s="116"/>
      <c r="EJ94" s="16">
        <f t="shared" si="78"/>
        <v>0</v>
      </c>
      <c r="EK94" s="90"/>
      <c r="EL94" s="90"/>
      <c r="EM94" s="90"/>
      <c r="EN94" s="116"/>
      <c r="EO94" s="16">
        <f t="shared" si="79"/>
        <v>0</v>
      </c>
      <c r="EP94" s="90"/>
      <c r="EQ94" s="90"/>
      <c r="ER94" s="90"/>
      <c r="ES94" s="116"/>
      <c r="ET94" s="16">
        <f t="shared" si="80"/>
        <v>0</v>
      </c>
      <c r="EU94" s="90"/>
      <c r="EV94" s="90"/>
      <c r="EW94" s="90"/>
      <c r="EX94" s="116"/>
      <c r="EY94" s="16">
        <f t="shared" si="81"/>
        <v>0</v>
      </c>
      <c r="EZ94" s="90"/>
      <c r="FA94" s="90"/>
      <c r="FB94" s="90"/>
      <c r="FC94" s="116"/>
      <c r="FD94" s="16">
        <f t="shared" si="82"/>
        <v>0</v>
      </c>
      <c r="FE94" s="90"/>
      <c r="FF94" s="90"/>
      <c r="FG94" s="90"/>
      <c r="FH94" s="116"/>
      <c r="FI94" s="16">
        <f t="shared" si="83"/>
        <v>0</v>
      </c>
      <c r="FJ94" s="90"/>
      <c r="FK94" s="90"/>
      <c r="FL94" s="90"/>
      <c r="FM94" s="116"/>
      <c r="FN94" s="16">
        <f t="shared" si="84"/>
        <v>0</v>
      </c>
      <c r="FO94" s="90"/>
      <c r="FP94" s="90"/>
      <c r="FQ94" s="90"/>
      <c r="FR94" s="116"/>
      <c r="FS94" s="16">
        <f t="shared" si="85"/>
        <v>0</v>
      </c>
      <c r="FT94" s="90"/>
      <c r="FU94" s="90"/>
      <c r="FV94" s="90"/>
      <c r="FW94" s="116"/>
      <c r="FX94" s="16">
        <f t="shared" si="86"/>
        <v>0</v>
      </c>
      <c r="FY94" s="90"/>
      <c r="FZ94" s="90"/>
      <c r="GA94" s="90"/>
      <c r="GB94" s="116"/>
      <c r="GC94" s="16">
        <f t="shared" si="87"/>
        <v>0</v>
      </c>
      <c r="GD94" s="90"/>
      <c r="GE94" s="90"/>
      <c r="GF94" s="90"/>
      <c r="GG94" s="116"/>
      <c r="GH94" s="16">
        <f t="shared" si="88"/>
        <v>0</v>
      </c>
      <c r="GI94" s="90"/>
      <c r="GJ94" s="90"/>
      <c r="GK94" s="90"/>
      <c r="GL94" s="116"/>
      <c r="GM94" s="16">
        <f t="shared" si="89"/>
        <v>0</v>
      </c>
      <c r="GN94" s="90"/>
      <c r="GO94" s="90"/>
      <c r="GP94" s="90"/>
      <c r="GQ94" s="116"/>
      <c r="GR94" s="16">
        <f t="shared" si="90"/>
        <v>0</v>
      </c>
      <c r="GS94" s="90"/>
      <c r="GT94" s="90"/>
      <c r="GU94" s="90"/>
      <c r="GV94" s="116"/>
      <c r="GW94" s="16">
        <f t="shared" si="91"/>
        <v>0</v>
      </c>
      <c r="GX94" s="90"/>
      <c r="GY94" s="90"/>
      <c r="GZ94" s="90"/>
      <c r="HA94" s="116"/>
      <c r="HB94" s="16">
        <f t="shared" si="92"/>
        <v>0</v>
      </c>
      <c r="HC94" s="90"/>
      <c r="HD94" s="90"/>
      <c r="HE94" s="90"/>
      <c r="HF94" s="116"/>
      <c r="HG94" s="16">
        <f t="shared" si="93"/>
        <v>0</v>
      </c>
      <c r="HH94" s="90"/>
      <c r="HI94" s="90"/>
      <c r="HJ94" s="90"/>
      <c r="HK94" s="116"/>
      <c r="HL94" s="16">
        <f t="shared" si="94"/>
        <v>0</v>
      </c>
      <c r="HM94" s="90"/>
      <c r="HN94" s="90"/>
      <c r="HO94" s="90"/>
      <c r="HP94" s="116"/>
      <c r="HQ94" s="16">
        <f t="shared" si="95"/>
        <v>0</v>
      </c>
      <c r="HR94" s="90"/>
      <c r="HS94" s="90"/>
      <c r="HT94" s="90"/>
      <c r="HU94" s="116"/>
      <c r="HV94" s="16">
        <f t="shared" si="96"/>
        <v>0</v>
      </c>
      <c r="HW94" s="90"/>
      <c r="HX94" s="90"/>
      <c r="HY94" s="90"/>
      <c r="HZ94" s="116"/>
      <c r="IA94" s="16">
        <f t="shared" si="97"/>
        <v>0</v>
      </c>
      <c r="IB94" s="90"/>
      <c r="IC94" s="90"/>
      <c r="ID94" s="90"/>
      <c r="IE94" s="116"/>
      <c r="IF94" s="16">
        <f t="shared" si="98"/>
        <v>0</v>
      </c>
      <c r="IG94" s="90"/>
      <c r="IH94" s="90"/>
      <c r="II94" s="90"/>
      <c r="IJ94" s="116"/>
      <c r="IK94" s="16">
        <f t="shared" si="99"/>
        <v>0</v>
      </c>
      <c r="IL94" s="90"/>
      <c r="IM94" s="90"/>
      <c r="IN94" s="90"/>
      <c r="IO94" s="116"/>
      <c r="IP94" s="16">
        <f t="shared" si="100"/>
        <v>0</v>
      </c>
    </row>
    <row r="95" spans="1:250" x14ac:dyDescent="0.25">
      <c r="A95" s="90"/>
      <c r="B95" s="90"/>
      <c r="C95" s="90"/>
      <c r="D95" s="116"/>
      <c r="E95" s="16">
        <f t="shared" si="51"/>
        <v>0</v>
      </c>
      <c r="F95" s="90"/>
      <c r="G95" s="90"/>
      <c r="H95" s="90"/>
      <c r="I95" s="116"/>
      <c r="J95" s="16">
        <f t="shared" si="52"/>
        <v>0</v>
      </c>
      <c r="K95" s="90"/>
      <c r="L95" s="90"/>
      <c r="M95" s="90"/>
      <c r="N95" s="116"/>
      <c r="O95" s="16">
        <f t="shared" si="53"/>
        <v>0</v>
      </c>
      <c r="P95" s="90"/>
      <c r="Q95" s="90"/>
      <c r="R95" s="90"/>
      <c r="S95" s="116"/>
      <c r="T95" s="16">
        <f t="shared" si="54"/>
        <v>0</v>
      </c>
      <c r="U95" s="90"/>
      <c r="V95" s="90"/>
      <c r="W95" s="90"/>
      <c r="X95" s="116"/>
      <c r="Y95" s="16">
        <f t="shared" si="55"/>
        <v>0</v>
      </c>
      <c r="Z95" s="90"/>
      <c r="AA95" s="90"/>
      <c r="AB95" s="90"/>
      <c r="AC95" s="116"/>
      <c r="AD95" s="16">
        <f t="shared" si="56"/>
        <v>0</v>
      </c>
      <c r="AE95" s="90"/>
      <c r="AF95" s="90"/>
      <c r="AG95" s="90"/>
      <c r="AH95" s="116"/>
      <c r="AI95" s="16">
        <f t="shared" si="57"/>
        <v>0</v>
      </c>
      <c r="AJ95" s="90"/>
      <c r="AK95" s="90"/>
      <c r="AL95" s="90"/>
      <c r="AM95" s="116"/>
      <c r="AN95" s="16">
        <f t="shared" si="58"/>
        <v>0</v>
      </c>
      <c r="AO95" s="90"/>
      <c r="AP95" s="90"/>
      <c r="AQ95" s="90"/>
      <c r="AR95" s="116"/>
      <c r="AS95" s="16">
        <f t="shared" si="59"/>
        <v>0</v>
      </c>
      <c r="AT95" s="90"/>
      <c r="AU95" s="90"/>
      <c r="AV95" s="90"/>
      <c r="AW95" s="116"/>
      <c r="AX95" s="16">
        <f t="shared" si="60"/>
        <v>0</v>
      </c>
      <c r="AY95" s="90"/>
      <c r="AZ95" s="90"/>
      <c r="BA95" s="90"/>
      <c r="BB95" s="116"/>
      <c r="BC95" s="16">
        <f t="shared" si="61"/>
        <v>0</v>
      </c>
      <c r="BD95" s="90"/>
      <c r="BE95" s="90"/>
      <c r="BF95" s="90"/>
      <c r="BG95" s="116"/>
      <c r="BH95" s="16">
        <f t="shared" si="62"/>
        <v>0</v>
      </c>
      <c r="BI95" s="90"/>
      <c r="BJ95" s="90"/>
      <c r="BK95" s="90"/>
      <c r="BL95" s="116"/>
      <c r="BM95" s="16">
        <f t="shared" si="63"/>
        <v>0</v>
      </c>
      <c r="BN95" s="90"/>
      <c r="BO95" s="90"/>
      <c r="BP95" s="90"/>
      <c r="BQ95" s="116"/>
      <c r="BR95" s="16">
        <f t="shared" si="64"/>
        <v>0</v>
      </c>
      <c r="BS95" s="90"/>
      <c r="BT95" s="90"/>
      <c r="BU95" s="90"/>
      <c r="BV95" s="116"/>
      <c r="BW95" s="16">
        <f t="shared" si="65"/>
        <v>0</v>
      </c>
      <c r="BX95" s="90"/>
      <c r="BY95" s="90"/>
      <c r="BZ95" s="90"/>
      <c r="CA95" s="116"/>
      <c r="CB95" s="16">
        <f t="shared" si="66"/>
        <v>0</v>
      </c>
      <c r="CC95" s="90"/>
      <c r="CD95" s="90"/>
      <c r="CE95" s="90"/>
      <c r="CF95" s="116"/>
      <c r="CG95" s="16">
        <f t="shared" si="67"/>
        <v>0</v>
      </c>
      <c r="CH95" s="90"/>
      <c r="CI95" s="90"/>
      <c r="CJ95" s="90"/>
      <c r="CK95" s="116"/>
      <c r="CL95" s="16">
        <f t="shared" si="68"/>
        <v>0</v>
      </c>
      <c r="CM95" s="90"/>
      <c r="CN95" s="90"/>
      <c r="CO95" s="90"/>
      <c r="CP95" s="116"/>
      <c r="CQ95" s="16">
        <f t="shared" si="69"/>
        <v>0</v>
      </c>
      <c r="CR95" s="90"/>
      <c r="CS95" s="90"/>
      <c r="CT95" s="90"/>
      <c r="CU95" s="116"/>
      <c r="CV95" s="16">
        <f t="shared" si="70"/>
        <v>0</v>
      </c>
      <c r="CW95" s="90"/>
      <c r="CX95" s="90"/>
      <c r="CY95" s="90"/>
      <c r="CZ95" s="116"/>
      <c r="DA95" s="16">
        <f t="shared" si="71"/>
        <v>0</v>
      </c>
      <c r="DB95" s="90"/>
      <c r="DC95" s="90"/>
      <c r="DD95" s="90"/>
      <c r="DE95" s="116"/>
      <c r="DF95" s="16">
        <f t="shared" si="72"/>
        <v>0</v>
      </c>
      <c r="DG95" s="90"/>
      <c r="DH95" s="90"/>
      <c r="DI95" s="90"/>
      <c r="DJ95" s="116"/>
      <c r="DK95" s="16">
        <f t="shared" si="73"/>
        <v>0</v>
      </c>
      <c r="DL95" s="90"/>
      <c r="DM95" s="90"/>
      <c r="DN95" s="90"/>
      <c r="DO95" s="116"/>
      <c r="DP95" s="16">
        <f t="shared" si="74"/>
        <v>0</v>
      </c>
      <c r="DQ95" s="90"/>
      <c r="DR95" s="90"/>
      <c r="DS95" s="90"/>
      <c r="DT95" s="116"/>
      <c r="DU95" s="16">
        <f t="shared" si="75"/>
        <v>0</v>
      </c>
      <c r="DV95" s="90"/>
      <c r="DW95" s="90"/>
      <c r="DX95" s="90"/>
      <c r="DY95" s="116"/>
      <c r="DZ95" s="16">
        <f t="shared" si="76"/>
        <v>0</v>
      </c>
      <c r="EA95" s="90"/>
      <c r="EB95" s="90"/>
      <c r="EC95" s="90"/>
      <c r="ED95" s="116"/>
      <c r="EE95" s="16">
        <f t="shared" si="77"/>
        <v>0</v>
      </c>
      <c r="EF95" s="90"/>
      <c r="EG95" s="90"/>
      <c r="EH95" s="90"/>
      <c r="EI95" s="116"/>
      <c r="EJ95" s="16">
        <f t="shared" si="78"/>
        <v>0</v>
      </c>
      <c r="EK95" s="90"/>
      <c r="EL95" s="90"/>
      <c r="EM95" s="90"/>
      <c r="EN95" s="116"/>
      <c r="EO95" s="16">
        <f t="shared" si="79"/>
        <v>0</v>
      </c>
      <c r="EP95" s="90"/>
      <c r="EQ95" s="90"/>
      <c r="ER95" s="90"/>
      <c r="ES95" s="116"/>
      <c r="ET95" s="16">
        <f t="shared" si="80"/>
        <v>0</v>
      </c>
      <c r="EU95" s="90"/>
      <c r="EV95" s="90"/>
      <c r="EW95" s="90"/>
      <c r="EX95" s="116"/>
      <c r="EY95" s="16">
        <f t="shared" si="81"/>
        <v>0</v>
      </c>
      <c r="EZ95" s="90"/>
      <c r="FA95" s="90"/>
      <c r="FB95" s="90"/>
      <c r="FC95" s="116"/>
      <c r="FD95" s="16">
        <f t="shared" si="82"/>
        <v>0</v>
      </c>
      <c r="FE95" s="90"/>
      <c r="FF95" s="90"/>
      <c r="FG95" s="90"/>
      <c r="FH95" s="116"/>
      <c r="FI95" s="16">
        <f t="shared" si="83"/>
        <v>0</v>
      </c>
      <c r="FJ95" s="90"/>
      <c r="FK95" s="90"/>
      <c r="FL95" s="90"/>
      <c r="FM95" s="116"/>
      <c r="FN95" s="16">
        <f t="shared" si="84"/>
        <v>0</v>
      </c>
      <c r="FO95" s="90"/>
      <c r="FP95" s="90"/>
      <c r="FQ95" s="90"/>
      <c r="FR95" s="116"/>
      <c r="FS95" s="16">
        <f t="shared" si="85"/>
        <v>0</v>
      </c>
      <c r="FT95" s="90"/>
      <c r="FU95" s="90"/>
      <c r="FV95" s="90"/>
      <c r="FW95" s="116"/>
      <c r="FX95" s="16">
        <f t="shared" si="86"/>
        <v>0</v>
      </c>
      <c r="FY95" s="90"/>
      <c r="FZ95" s="90"/>
      <c r="GA95" s="90"/>
      <c r="GB95" s="116"/>
      <c r="GC95" s="16">
        <f t="shared" si="87"/>
        <v>0</v>
      </c>
      <c r="GD95" s="90"/>
      <c r="GE95" s="90"/>
      <c r="GF95" s="90"/>
      <c r="GG95" s="116"/>
      <c r="GH95" s="16">
        <f t="shared" si="88"/>
        <v>0</v>
      </c>
      <c r="GI95" s="90"/>
      <c r="GJ95" s="90"/>
      <c r="GK95" s="90"/>
      <c r="GL95" s="116"/>
      <c r="GM95" s="16">
        <f t="shared" si="89"/>
        <v>0</v>
      </c>
      <c r="GN95" s="90"/>
      <c r="GO95" s="90"/>
      <c r="GP95" s="90"/>
      <c r="GQ95" s="116"/>
      <c r="GR95" s="16">
        <f t="shared" si="90"/>
        <v>0</v>
      </c>
      <c r="GS95" s="90"/>
      <c r="GT95" s="90"/>
      <c r="GU95" s="90"/>
      <c r="GV95" s="116"/>
      <c r="GW95" s="16">
        <f t="shared" si="91"/>
        <v>0</v>
      </c>
      <c r="GX95" s="90"/>
      <c r="GY95" s="90"/>
      <c r="GZ95" s="90"/>
      <c r="HA95" s="116"/>
      <c r="HB95" s="16">
        <f t="shared" si="92"/>
        <v>0</v>
      </c>
      <c r="HC95" s="90"/>
      <c r="HD95" s="90"/>
      <c r="HE95" s="90"/>
      <c r="HF95" s="116"/>
      <c r="HG95" s="16">
        <f t="shared" si="93"/>
        <v>0</v>
      </c>
      <c r="HH95" s="90"/>
      <c r="HI95" s="90"/>
      <c r="HJ95" s="90"/>
      <c r="HK95" s="116"/>
      <c r="HL95" s="16">
        <f t="shared" si="94"/>
        <v>0</v>
      </c>
      <c r="HM95" s="90"/>
      <c r="HN95" s="90"/>
      <c r="HO95" s="90"/>
      <c r="HP95" s="116"/>
      <c r="HQ95" s="16">
        <f t="shared" si="95"/>
        <v>0</v>
      </c>
      <c r="HR95" s="90"/>
      <c r="HS95" s="90"/>
      <c r="HT95" s="90"/>
      <c r="HU95" s="116"/>
      <c r="HV95" s="16">
        <f t="shared" si="96"/>
        <v>0</v>
      </c>
      <c r="HW95" s="90"/>
      <c r="HX95" s="90"/>
      <c r="HY95" s="90"/>
      <c r="HZ95" s="116"/>
      <c r="IA95" s="16">
        <f t="shared" si="97"/>
        <v>0</v>
      </c>
      <c r="IB95" s="90"/>
      <c r="IC95" s="90"/>
      <c r="ID95" s="90"/>
      <c r="IE95" s="116"/>
      <c r="IF95" s="16">
        <f t="shared" si="98"/>
        <v>0</v>
      </c>
      <c r="IG95" s="90"/>
      <c r="IH95" s="90"/>
      <c r="II95" s="90"/>
      <c r="IJ95" s="116"/>
      <c r="IK95" s="16">
        <f t="shared" si="99"/>
        <v>0</v>
      </c>
      <c r="IL95" s="90"/>
      <c r="IM95" s="90"/>
      <c r="IN95" s="90"/>
      <c r="IO95" s="116"/>
      <c r="IP95" s="16">
        <f t="shared" si="100"/>
        <v>0</v>
      </c>
    </row>
    <row r="96" spans="1:250" x14ac:dyDescent="0.25">
      <c r="A96" s="90"/>
      <c r="B96" s="90"/>
      <c r="C96" s="90"/>
      <c r="D96" s="116"/>
      <c r="E96" s="16">
        <f t="shared" si="51"/>
        <v>0</v>
      </c>
      <c r="F96" s="90"/>
      <c r="G96" s="90"/>
      <c r="H96" s="90"/>
      <c r="I96" s="116"/>
      <c r="J96" s="16">
        <f t="shared" si="52"/>
        <v>0</v>
      </c>
      <c r="K96" s="90"/>
      <c r="L96" s="90"/>
      <c r="M96" s="90"/>
      <c r="N96" s="116"/>
      <c r="O96" s="16">
        <f t="shared" si="53"/>
        <v>0</v>
      </c>
      <c r="P96" s="90"/>
      <c r="Q96" s="90"/>
      <c r="R96" s="90"/>
      <c r="S96" s="116"/>
      <c r="T96" s="16">
        <f t="shared" si="54"/>
        <v>0</v>
      </c>
      <c r="U96" s="90"/>
      <c r="V96" s="90"/>
      <c r="W96" s="90"/>
      <c r="X96" s="116"/>
      <c r="Y96" s="16">
        <f t="shared" si="55"/>
        <v>0</v>
      </c>
      <c r="Z96" s="90"/>
      <c r="AA96" s="90"/>
      <c r="AB96" s="90"/>
      <c r="AC96" s="116"/>
      <c r="AD96" s="16">
        <f t="shared" si="56"/>
        <v>0</v>
      </c>
      <c r="AE96" s="90"/>
      <c r="AF96" s="90"/>
      <c r="AG96" s="90"/>
      <c r="AH96" s="116"/>
      <c r="AI96" s="16">
        <f t="shared" si="57"/>
        <v>0</v>
      </c>
      <c r="AJ96" s="90"/>
      <c r="AK96" s="90"/>
      <c r="AL96" s="90"/>
      <c r="AM96" s="116"/>
      <c r="AN96" s="16">
        <f t="shared" si="58"/>
        <v>0</v>
      </c>
      <c r="AO96" s="90"/>
      <c r="AP96" s="90"/>
      <c r="AQ96" s="90"/>
      <c r="AR96" s="116"/>
      <c r="AS96" s="16">
        <f t="shared" si="59"/>
        <v>0</v>
      </c>
      <c r="AT96" s="90"/>
      <c r="AU96" s="90"/>
      <c r="AV96" s="90"/>
      <c r="AW96" s="116"/>
      <c r="AX96" s="16">
        <f t="shared" si="60"/>
        <v>0</v>
      </c>
      <c r="AY96" s="90"/>
      <c r="AZ96" s="90"/>
      <c r="BA96" s="90"/>
      <c r="BB96" s="116"/>
      <c r="BC96" s="16">
        <f t="shared" si="61"/>
        <v>0</v>
      </c>
      <c r="BD96" s="90"/>
      <c r="BE96" s="90"/>
      <c r="BF96" s="90"/>
      <c r="BG96" s="116"/>
      <c r="BH96" s="16">
        <f t="shared" si="62"/>
        <v>0</v>
      </c>
      <c r="BI96" s="90"/>
      <c r="BJ96" s="90"/>
      <c r="BK96" s="90"/>
      <c r="BL96" s="116"/>
      <c r="BM96" s="16">
        <f t="shared" si="63"/>
        <v>0</v>
      </c>
      <c r="BN96" s="90"/>
      <c r="BO96" s="90"/>
      <c r="BP96" s="90"/>
      <c r="BQ96" s="116"/>
      <c r="BR96" s="16">
        <f t="shared" si="64"/>
        <v>0</v>
      </c>
      <c r="BS96" s="90"/>
      <c r="BT96" s="90"/>
      <c r="BU96" s="90"/>
      <c r="BV96" s="116"/>
      <c r="BW96" s="16">
        <f t="shared" si="65"/>
        <v>0</v>
      </c>
      <c r="BX96" s="90"/>
      <c r="BY96" s="90"/>
      <c r="BZ96" s="90"/>
      <c r="CA96" s="116"/>
      <c r="CB96" s="16">
        <f t="shared" si="66"/>
        <v>0</v>
      </c>
      <c r="CC96" s="90"/>
      <c r="CD96" s="90"/>
      <c r="CE96" s="90"/>
      <c r="CF96" s="116"/>
      <c r="CG96" s="16">
        <f t="shared" si="67"/>
        <v>0</v>
      </c>
      <c r="CH96" s="90"/>
      <c r="CI96" s="90"/>
      <c r="CJ96" s="90"/>
      <c r="CK96" s="116"/>
      <c r="CL96" s="16">
        <f t="shared" si="68"/>
        <v>0</v>
      </c>
      <c r="CM96" s="90"/>
      <c r="CN96" s="90"/>
      <c r="CO96" s="90"/>
      <c r="CP96" s="116"/>
      <c r="CQ96" s="16">
        <f t="shared" si="69"/>
        <v>0</v>
      </c>
      <c r="CR96" s="90"/>
      <c r="CS96" s="90"/>
      <c r="CT96" s="90"/>
      <c r="CU96" s="116"/>
      <c r="CV96" s="16">
        <f t="shared" si="70"/>
        <v>0</v>
      </c>
      <c r="CW96" s="90"/>
      <c r="CX96" s="90"/>
      <c r="CY96" s="90"/>
      <c r="CZ96" s="116"/>
      <c r="DA96" s="16">
        <f t="shared" si="71"/>
        <v>0</v>
      </c>
      <c r="DB96" s="90"/>
      <c r="DC96" s="90"/>
      <c r="DD96" s="90"/>
      <c r="DE96" s="116"/>
      <c r="DF96" s="16">
        <f t="shared" si="72"/>
        <v>0</v>
      </c>
      <c r="DG96" s="90"/>
      <c r="DH96" s="90"/>
      <c r="DI96" s="90"/>
      <c r="DJ96" s="116"/>
      <c r="DK96" s="16">
        <f t="shared" si="73"/>
        <v>0</v>
      </c>
      <c r="DL96" s="90"/>
      <c r="DM96" s="90"/>
      <c r="DN96" s="90"/>
      <c r="DO96" s="116"/>
      <c r="DP96" s="16">
        <f t="shared" si="74"/>
        <v>0</v>
      </c>
      <c r="DQ96" s="90"/>
      <c r="DR96" s="90"/>
      <c r="DS96" s="90"/>
      <c r="DT96" s="116"/>
      <c r="DU96" s="16">
        <f t="shared" si="75"/>
        <v>0</v>
      </c>
      <c r="DV96" s="90"/>
      <c r="DW96" s="90"/>
      <c r="DX96" s="90"/>
      <c r="DY96" s="116"/>
      <c r="DZ96" s="16">
        <f t="shared" si="76"/>
        <v>0</v>
      </c>
      <c r="EA96" s="90"/>
      <c r="EB96" s="90"/>
      <c r="EC96" s="90"/>
      <c r="ED96" s="116"/>
      <c r="EE96" s="16">
        <f t="shared" si="77"/>
        <v>0</v>
      </c>
      <c r="EF96" s="90"/>
      <c r="EG96" s="90"/>
      <c r="EH96" s="90"/>
      <c r="EI96" s="116"/>
      <c r="EJ96" s="16">
        <f t="shared" si="78"/>
        <v>0</v>
      </c>
      <c r="EK96" s="90"/>
      <c r="EL96" s="90"/>
      <c r="EM96" s="90"/>
      <c r="EN96" s="116"/>
      <c r="EO96" s="16">
        <f t="shared" si="79"/>
        <v>0</v>
      </c>
      <c r="EP96" s="90"/>
      <c r="EQ96" s="90"/>
      <c r="ER96" s="90"/>
      <c r="ES96" s="116"/>
      <c r="ET96" s="16">
        <f t="shared" si="80"/>
        <v>0</v>
      </c>
      <c r="EU96" s="90"/>
      <c r="EV96" s="90"/>
      <c r="EW96" s="90"/>
      <c r="EX96" s="116"/>
      <c r="EY96" s="16">
        <f t="shared" si="81"/>
        <v>0</v>
      </c>
      <c r="EZ96" s="90"/>
      <c r="FA96" s="90"/>
      <c r="FB96" s="90"/>
      <c r="FC96" s="116"/>
      <c r="FD96" s="16">
        <f t="shared" si="82"/>
        <v>0</v>
      </c>
      <c r="FE96" s="90"/>
      <c r="FF96" s="90"/>
      <c r="FG96" s="90"/>
      <c r="FH96" s="116"/>
      <c r="FI96" s="16">
        <f t="shared" si="83"/>
        <v>0</v>
      </c>
      <c r="FJ96" s="90"/>
      <c r="FK96" s="90"/>
      <c r="FL96" s="90"/>
      <c r="FM96" s="116"/>
      <c r="FN96" s="16">
        <f t="shared" si="84"/>
        <v>0</v>
      </c>
      <c r="FO96" s="90"/>
      <c r="FP96" s="90"/>
      <c r="FQ96" s="90"/>
      <c r="FR96" s="116"/>
      <c r="FS96" s="16">
        <f t="shared" si="85"/>
        <v>0</v>
      </c>
      <c r="FT96" s="90"/>
      <c r="FU96" s="90"/>
      <c r="FV96" s="90"/>
      <c r="FW96" s="116"/>
      <c r="FX96" s="16">
        <f t="shared" si="86"/>
        <v>0</v>
      </c>
      <c r="FY96" s="90"/>
      <c r="FZ96" s="90"/>
      <c r="GA96" s="90"/>
      <c r="GB96" s="116"/>
      <c r="GC96" s="16">
        <f t="shared" si="87"/>
        <v>0</v>
      </c>
      <c r="GD96" s="90"/>
      <c r="GE96" s="90"/>
      <c r="GF96" s="90"/>
      <c r="GG96" s="116"/>
      <c r="GH96" s="16">
        <f t="shared" si="88"/>
        <v>0</v>
      </c>
      <c r="GI96" s="90"/>
      <c r="GJ96" s="90"/>
      <c r="GK96" s="90"/>
      <c r="GL96" s="116"/>
      <c r="GM96" s="16">
        <f t="shared" si="89"/>
        <v>0</v>
      </c>
      <c r="GN96" s="90"/>
      <c r="GO96" s="90"/>
      <c r="GP96" s="90"/>
      <c r="GQ96" s="116"/>
      <c r="GR96" s="16">
        <f t="shared" si="90"/>
        <v>0</v>
      </c>
      <c r="GS96" s="90"/>
      <c r="GT96" s="90"/>
      <c r="GU96" s="90"/>
      <c r="GV96" s="116"/>
      <c r="GW96" s="16">
        <f t="shared" si="91"/>
        <v>0</v>
      </c>
      <c r="GX96" s="90"/>
      <c r="GY96" s="90"/>
      <c r="GZ96" s="90"/>
      <c r="HA96" s="116"/>
      <c r="HB96" s="16">
        <f t="shared" si="92"/>
        <v>0</v>
      </c>
      <c r="HC96" s="90"/>
      <c r="HD96" s="90"/>
      <c r="HE96" s="90"/>
      <c r="HF96" s="116"/>
      <c r="HG96" s="16">
        <f t="shared" si="93"/>
        <v>0</v>
      </c>
      <c r="HH96" s="90"/>
      <c r="HI96" s="90"/>
      <c r="HJ96" s="90"/>
      <c r="HK96" s="116"/>
      <c r="HL96" s="16">
        <f t="shared" si="94"/>
        <v>0</v>
      </c>
      <c r="HM96" s="90"/>
      <c r="HN96" s="90"/>
      <c r="HO96" s="90"/>
      <c r="HP96" s="116"/>
      <c r="HQ96" s="16">
        <f t="shared" si="95"/>
        <v>0</v>
      </c>
      <c r="HR96" s="90"/>
      <c r="HS96" s="90"/>
      <c r="HT96" s="90"/>
      <c r="HU96" s="116"/>
      <c r="HV96" s="16">
        <f t="shared" si="96"/>
        <v>0</v>
      </c>
      <c r="HW96" s="90"/>
      <c r="HX96" s="90"/>
      <c r="HY96" s="90"/>
      <c r="HZ96" s="116"/>
      <c r="IA96" s="16">
        <f t="shared" si="97"/>
        <v>0</v>
      </c>
      <c r="IB96" s="90"/>
      <c r="IC96" s="90"/>
      <c r="ID96" s="90"/>
      <c r="IE96" s="116"/>
      <c r="IF96" s="16">
        <f t="shared" si="98"/>
        <v>0</v>
      </c>
      <c r="IG96" s="90"/>
      <c r="IH96" s="90"/>
      <c r="II96" s="90"/>
      <c r="IJ96" s="116"/>
      <c r="IK96" s="16">
        <f t="shared" si="99"/>
        <v>0</v>
      </c>
      <c r="IL96" s="90"/>
      <c r="IM96" s="90"/>
      <c r="IN96" s="90"/>
      <c r="IO96" s="116"/>
      <c r="IP96" s="16">
        <f t="shared" si="100"/>
        <v>0</v>
      </c>
    </row>
    <row r="97" spans="1:250" x14ac:dyDescent="0.25">
      <c r="A97" s="90"/>
      <c r="B97" s="90"/>
      <c r="C97" s="90"/>
      <c r="D97" s="116"/>
      <c r="E97" s="16">
        <f t="shared" si="51"/>
        <v>0</v>
      </c>
      <c r="F97" s="90"/>
      <c r="G97" s="90"/>
      <c r="H97" s="90"/>
      <c r="I97" s="116"/>
      <c r="J97" s="16">
        <f t="shared" si="52"/>
        <v>0</v>
      </c>
      <c r="K97" s="90"/>
      <c r="L97" s="90"/>
      <c r="M97" s="90"/>
      <c r="N97" s="116"/>
      <c r="O97" s="16">
        <f t="shared" si="53"/>
        <v>0</v>
      </c>
      <c r="P97" s="90"/>
      <c r="Q97" s="90"/>
      <c r="R97" s="90"/>
      <c r="S97" s="116"/>
      <c r="T97" s="16">
        <f t="shared" si="54"/>
        <v>0</v>
      </c>
      <c r="U97" s="90"/>
      <c r="V97" s="90"/>
      <c r="W97" s="90"/>
      <c r="X97" s="116"/>
      <c r="Y97" s="16">
        <f t="shared" si="55"/>
        <v>0</v>
      </c>
      <c r="Z97" s="90"/>
      <c r="AA97" s="90"/>
      <c r="AB97" s="90"/>
      <c r="AC97" s="116"/>
      <c r="AD97" s="16">
        <f t="shared" si="56"/>
        <v>0</v>
      </c>
      <c r="AE97" s="90"/>
      <c r="AF97" s="90"/>
      <c r="AG97" s="90"/>
      <c r="AH97" s="116"/>
      <c r="AI97" s="16">
        <f t="shared" si="57"/>
        <v>0</v>
      </c>
      <c r="AJ97" s="90"/>
      <c r="AK97" s="90"/>
      <c r="AL97" s="90"/>
      <c r="AM97" s="116"/>
      <c r="AN97" s="16">
        <f t="shared" si="58"/>
        <v>0</v>
      </c>
      <c r="AO97" s="90"/>
      <c r="AP97" s="90"/>
      <c r="AQ97" s="90"/>
      <c r="AR97" s="116"/>
      <c r="AS97" s="16">
        <f t="shared" si="59"/>
        <v>0</v>
      </c>
      <c r="AT97" s="90"/>
      <c r="AU97" s="90"/>
      <c r="AV97" s="90"/>
      <c r="AW97" s="116"/>
      <c r="AX97" s="16">
        <f t="shared" si="60"/>
        <v>0</v>
      </c>
      <c r="AY97" s="90"/>
      <c r="AZ97" s="90"/>
      <c r="BA97" s="90"/>
      <c r="BB97" s="116"/>
      <c r="BC97" s="16">
        <f t="shared" si="61"/>
        <v>0</v>
      </c>
      <c r="BD97" s="90"/>
      <c r="BE97" s="90"/>
      <c r="BF97" s="90"/>
      <c r="BG97" s="116"/>
      <c r="BH97" s="16">
        <f t="shared" si="62"/>
        <v>0</v>
      </c>
      <c r="BI97" s="90"/>
      <c r="BJ97" s="90"/>
      <c r="BK97" s="90"/>
      <c r="BL97" s="116"/>
      <c r="BM97" s="16">
        <f t="shared" si="63"/>
        <v>0</v>
      </c>
      <c r="BN97" s="90"/>
      <c r="BO97" s="90"/>
      <c r="BP97" s="90"/>
      <c r="BQ97" s="116"/>
      <c r="BR97" s="16">
        <f t="shared" si="64"/>
        <v>0</v>
      </c>
      <c r="BS97" s="90"/>
      <c r="BT97" s="90"/>
      <c r="BU97" s="90"/>
      <c r="BV97" s="116"/>
      <c r="BW97" s="16">
        <f t="shared" si="65"/>
        <v>0</v>
      </c>
      <c r="BX97" s="90"/>
      <c r="BY97" s="90"/>
      <c r="BZ97" s="90"/>
      <c r="CA97" s="116"/>
      <c r="CB97" s="16">
        <f t="shared" si="66"/>
        <v>0</v>
      </c>
      <c r="CC97" s="90"/>
      <c r="CD97" s="90"/>
      <c r="CE97" s="90"/>
      <c r="CF97" s="116"/>
      <c r="CG97" s="16">
        <f t="shared" si="67"/>
        <v>0</v>
      </c>
      <c r="CH97" s="90"/>
      <c r="CI97" s="90"/>
      <c r="CJ97" s="90"/>
      <c r="CK97" s="116"/>
      <c r="CL97" s="16">
        <f t="shared" si="68"/>
        <v>0</v>
      </c>
      <c r="CM97" s="90"/>
      <c r="CN97" s="90"/>
      <c r="CO97" s="90"/>
      <c r="CP97" s="116"/>
      <c r="CQ97" s="16">
        <f t="shared" si="69"/>
        <v>0</v>
      </c>
      <c r="CR97" s="90"/>
      <c r="CS97" s="90"/>
      <c r="CT97" s="90"/>
      <c r="CU97" s="116"/>
      <c r="CV97" s="16">
        <f t="shared" si="70"/>
        <v>0</v>
      </c>
      <c r="CW97" s="90"/>
      <c r="CX97" s="90"/>
      <c r="CY97" s="90"/>
      <c r="CZ97" s="116"/>
      <c r="DA97" s="16">
        <f t="shared" si="71"/>
        <v>0</v>
      </c>
      <c r="DB97" s="90"/>
      <c r="DC97" s="90"/>
      <c r="DD97" s="90"/>
      <c r="DE97" s="116"/>
      <c r="DF97" s="16">
        <f t="shared" si="72"/>
        <v>0</v>
      </c>
      <c r="DG97" s="90"/>
      <c r="DH97" s="90"/>
      <c r="DI97" s="90"/>
      <c r="DJ97" s="116"/>
      <c r="DK97" s="16">
        <f t="shared" si="73"/>
        <v>0</v>
      </c>
      <c r="DL97" s="90"/>
      <c r="DM97" s="90"/>
      <c r="DN97" s="90"/>
      <c r="DO97" s="116"/>
      <c r="DP97" s="16">
        <f t="shared" si="74"/>
        <v>0</v>
      </c>
      <c r="DQ97" s="90"/>
      <c r="DR97" s="90"/>
      <c r="DS97" s="90"/>
      <c r="DT97" s="116"/>
      <c r="DU97" s="16">
        <f t="shared" si="75"/>
        <v>0</v>
      </c>
      <c r="DV97" s="90"/>
      <c r="DW97" s="90"/>
      <c r="DX97" s="90"/>
      <c r="DY97" s="116"/>
      <c r="DZ97" s="16">
        <f t="shared" si="76"/>
        <v>0</v>
      </c>
      <c r="EA97" s="90"/>
      <c r="EB97" s="90"/>
      <c r="EC97" s="90"/>
      <c r="ED97" s="116"/>
      <c r="EE97" s="16">
        <f t="shared" si="77"/>
        <v>0</v>
      </c>
      <c r="EF97" s="90"/>
      <c r="EG97" s="90"/>
      <c r="EH97" s="90"/>
      <c r="EI97" s="116"/>
      <c r="EJ97" s="16">
        <f t="shared" si="78"/>
        <v>0</v>
      </c>
      <c r="EK97" s="90"/>
      <c r="EL97" s="90"/>
      <c r="EM97" s="90"/>
      <c r="EN97" s="116"/>
      <c r="EO97" s="16">
        <f t="shared" si="79"/>
        <v>0</v>
      </c>
      <c r="EP97" s="90"/>
      <c r="EQ97" s="90"/>
      <c r="ER97" s="90"/>
      <c r="ES97" s="116"/>
      <c r="ET97" s="16">
        <f t="shared" si="80"/>
        <v>0</v>
      </c>
      <c r="EU97" s="90"/>
      <c r="EV97" s="90"/>
      <c r="EW97" s="90"/>
      <c r="EX97" s="116"/>
      <c r="EY97" s="16">
        <f t="shared" si="81"/>
        <v>0</v>
      </c>
      <c r="EZ97" s="90"/>
      <c r="FA97" s="90"/>
      <c r="FB97" s="90"/>
      <c r="FC97" s="116"/>
      <c r="FD97" s="16">
        <f t="shared" si="82"/>
        <v>0</v>
      </c>
      <c r="FE97" s="90"/>
      <c r="FF97" s="90"/>
      <c r="FG97" s="90"/>
      <c r="FH97" s="116"/>
      <c r="FI97" s="16">
        <f t="shared" si="83"/>
        <v>0</v>
      </c>
      <c r="FJ97" s="90"/>
      <c r="FK97" s="90"/>
      <c r="FL97" s="90"/>
      <c r="FM97" s="116"/>
      <c r="FN97" s="16">
        <f t="shared" si="84"/>
        <v>0</v>
      </c>
      <c r="FO97" s="90"/>
      <c r="FP97" s="90"/>
      <c r="FQ97" s="90"/>
      <c r="FR97" s="116"/>
      <c r="FS97" s="16">
        <f t="shared" si="85"/>
        <v>0</v>
      </c>
      <c r="FT97" s="90"/>
      <c r="FU97" s="90"/>
      <c r="FV97" s="90"/>
      <c r="FW97" s="116"/>
      <c r="FX97" s="16">
        <f t="shared" si="86"/>
        <v>0</v>
      </c>
      <c r="FY97" s="90"/>
      <c r="FZ97" s="90"/>
      <c r="GA97" s="90"/>
      <c r="GB97" s="116"/>
      <c r="GC97" s="16">
        <f t="shared" si="87"/>
        <v>0</v>
      </c>
      <c r="GD97" s="90"/>
      <c r="GE97" s="90"/>
      <c r="GF97" s="90"/>
      <c r="GG97" s="116"/>
      <c r="GH97" s="16">
        <f t="shared" si="88"/>
        <v>0</v>
      </c>
      <c r="GI97" s="90"/>
      <c r="GJ97" s="90"/>
      <c r="GK97" s="90"/>
      <c r="GL97" s="116"/>
      <c r="GM97" s="16">
        <f t="shared" si="89"/>
        <v>0</v>
      </c>
      <c r="GN97" s="90"/>
      <c r="GO97" s="90"/>
      <c r="GP97" s="90"/>
      <c r="GQ97" s="116"/>
      <c r="GR97" s="16">
        <f t="shared" si="90"/>
        <v>0</v>
      </c>
      <c r="GS97" s="90"/>
      <c r="GT97" s="90"/>
      <c r="GU97" s="90"/>
      <c r="GV97" s="116"/>
      <c r="GW97" s="16">
        <f t="shared" si="91"/>
        <v>0</v>
      </c>
      <c r="GX97" s="90"/>
      <c r="GY97" s="90"/>
      <c r="GZ97" s="90"/>
      <c r="HA97" s="116"/>
      <c r="HB97" s="16">
        <f t="shared" si="92"/>
        <v>0</v>
      </c>
      <c r="HC97" s="90"/>
      <c r="HD97" s="90"/>
      <c r="HE97" s="90"/>
      <c r="HF97" s="116"/>
      <c r="HG97" s="16">
        <f t="shared" si="93"/>
        <v>0</v>
      </c>
      <c r="HH97" s="90"/>
      <c r="HI97" s="90"/>
      <c r="HJ97" s="90"/>
      <c r="HK97" s="116"/>
      <c r="HL97" s="16">
        <f t="shared" si="94"/>
        <v>0</v>
      </c>
      <c r="HM97" s="90"/>
      <c r="HN97" s="90"/>
      <c r="HO97" s="90"/>
      <c r="HP97" s="116"/>
      <c r="HQ97" s="16">
        <f t="shared" si="95"/>
        <v>0</v>
      </c>
      <c r="HR97" s="90"/>
      <c r="HS97" s="90"/>
      <c r="HT97" s="90"/>
      <c r="HU97" s="116"/>
      <c r="HV97" s="16">
        <f t="shared" si="96"/>
        <v>0</v>
      </c>
      <c r="HW97" s="90"/>
      <c r="HX97" s="90"/>
      <c r="HY97" s="90"/>
      <c r="HZ97" s="116"/>
      <c r="IA97" s="16">
        <f t="shared" si="97"/>
        <v>0</v>
      </c>
      <c r="IB97" s="90"/>
      <c r="IC97" s="90"/>
      <c r="ID97" s="90"/>
      <c r="IE97" s="116"/>
      <c r="IF97" s="16">
        <f t="shared" si="98"/>
        <v>0</v>
      </c>
      <c r="IG97" s="90"/>
      <c r="IH97" s="90"/>
      <c r="II97" s="90"/>
      <c r="IJ97" s="116"/>
      <c r="IK97" s="16">
        <f t="shared" si="99"/>
        <v>0</v>
      </c>
      <c r="IL97" s="90"/>
      <c r="IM97" s="90"/>
      <c r="IN97" s="90"/>
      <c r="IO97" s="116"/>
      <c r="IP97" s="16">
        <f t="shared" si="100"/>
        <v>0</v>
      </c>
    </row>
    <row r="98" spans="1:250" x14ac:dyDescent="0.25">
      <c r="A98" s="90"/>
      <c r="B98" s="90"/>
      <c r="C98" s="90"/>
      <c r="D98" s="116"/>
      <c r="E98" s="16">
        <f t="shared" si="51"/>
        <v>0</v>
      </c>
      <c r="F98" s="90"/>
      <c r="G98" s="90"/>
      <c r="H98" s="90"/>
      <c r="I98" s="116"/>
      <c r="J98" s="16">
        <f t="shared" si="52"/>
        <v>0</v>
      </c>
      <c r="K98" s="90"/>
      <c r="L98" s="90"/>
      <c r="M98" s="90"/>
      <c r="N98" s="116"/>
      <c r="O98" s="16">
        <f t="shared" si="53"/>
        <v>0</v>
      </c>
      <c r="P98" s="90"/>
      <c r="Q98" s="90"/>
      <c r="R98" s="90"/>
      <c r="S98" s="116"/>
      <c r="T98" s="16">
        <f t="shared" si="54"/>
        <v>0</v>
      </c>
      <c r="U98" s="90"/>
      <c r="V98" s="90"/>
      <c r="W98" s="90"/>
      <c r="X98" s="116"/>
      <c r="Y98" s="16">
        <f t="shared" si="55"/>
        <v>0</v>
      </c>
      <c r="Z98" s="90"/>
      <c r="AA98" s="90"/>
      <c r="AB98" s="90"/>
      <c r="AC98" s="116"/>
      <c r="AD98" s="16">
        <f t="shared" si="56"/>
        <v>0</v>
      </c>
      <c r="AE98" s="90"/>
      <c r="AF98" s="90"/>
      <c r="AG98" s="90"/>
      <c r="AH98" s="116"/>
      <c r="AI98" s="16">
        <f t="shared" si="57"/>
        <v>0</v>
      </c>
      <c r="AJ98" s="90"/>
      <c r="AK98" s="90"/>
      <c r="AL98" s="90"/>
      <c r="AM98" s="116"/>
      <c r="AN98" s="16">
        <f t="shared" si="58"/>
        <v>0</v>
      </c>
      <c r="AO98" s="90"/>
      <c r="AP98" s="90"/>
      <c r="AQ98" s="90"/>
      <c r="AR98" s="116"/>
      <c r="AS98" s="16">
        <f t="shared" si="59"/>
        <v>0</v>
      </c>
      <c r="AT98" s="90"/>
      <c r="AU98" s="90"/>
      <c r="AV98" s="90"/>
      <c r="AW98" s="116"/>
      <c r="AX98" s="16">
        <f t="shared" si="60"/>
        <v>0</v>
      </c>
      <c r="AY98" s="90"/>
      <c r="AZ98" s="90"/>
      <c r="BA98" s="90"/>
      <c r="BB98" s="116"/>
      <c r="BC98" s="16">
        <f t="shared" si="61"/>
        <v>0</v>
      </c>
      <c r="BD98" s="90"/>
      <c r="BE98" s="90"/>
      <c r="BF98" s="90"/>
      <c r="BG98" s="116"/>
      <c r="BH98" s="16">
        <f t="shared" si="62"/>
        <v>0</v>
      </c>
      <c r="BI98" s="90"/>
      <c r="BJ98" s="90"/>
      <c r="BK98" s="90"/>
      <c r="BL98" s="116"/>
      <c r="BM98" s="16">
        <f t="shared" si="63"/>
        <v>0</v>
      </c>
      <c r="BN98" s="90"/>
      <c r="BO98" s="90"/>
      <c r="BP98" s="90"/>
      <c r="BQ98" s="116"/>
      <c r="BR98" s="16">
        <f t="shared" si="64"/>
        <v>0</v>
      </c>
      <c r="BS98" s="90"/>
      <c r="BT98" s="90"/>
      <c r="BU98" s="90"/>
      <c r="BV98" s="116"/>
      <c r="BW98" s="16">
        <f t="shared" si="65"/>
        <v>0</v>
      </c>
      <c r="BX98" s="90"/>
      <c r="BY98" s="90"/>
      <c r="BZ98" s="90"/>
      <c r="CA98" s="116"/>
      <c r="CB98" s="16">
        <f t="shared" si="66"/>
        <v>0</v>
      </c>
      <c r="CC98" s="90"/>
      <c r="CD98" s="90"/>
      <c r="CE98" s="90"/>
      <c r="CF98" s="116"/>
      <c r="CG98" s="16">
        <f t="shared" si="67"/>
        <v>0</v>
      </c>
      <c r="CH98" s="90"/>
      <c r="CI98" s="90"/>
      <c r="CJ98" s="90"/>
      <c r="CK98" s="116"/>
      <c r="CL98" s="16">
        <f t="shared" si="68"/>
        <v>0</v>
      </c>
      <c r="CM98" s="90"/>
      <c r="CN98" s="90"/>
      <c r="CO98" s="90"/>
      <c r="CP98" s="116"/>
      <c r="CQ98" s="16">
        <f t="shared" si="69"/>
        <v>0</v>
      </c>
      <c r="CR98" s="90"/>
      <c r="CS98" s="90"/>
      <c r="CT98" s="90"/>
      <c r="CU98" s="116"/>
      <c r="CV98" s="16">
        <f t="shared" si="70"/>
        <v>0</v>
      </c>
      <c r="CW98" s="90"/>
      <c r="CX98" s="90"/>
      <c r="CY98" s="90"/>
      <c r="CZ98" s="116"/>
      <c r="DA98" s="16">
        <f t="shared" si="71"/>
        <v>0</v>
      </c>
      <c r="DB98" s="90"/>
      <c r="DC98" s="90"/>
      <c r="DD98" s="90"/>
      <c r="DE98" s="116"/>
      <c r="DF98" s="16">
        <f t="shared" si="72"/>
        <v>0</v>
      </c>
      <c r="DG98" s="90"/>
      <c r="DH98" s="90"/>
      <c r="DI98" s="90"/>
      <c r="DJ98" s="116"/>
      <c r="DK98" s="16">
        <f t="shared" si="73"/>
        <v>0</v>
      </c>
      <c r="DL98" s="90"/>
      <c r="DM98" s="90"/>
      <c r="DN98" s="90"/>
      <c r="DO98" s="116"/>
      <c r="DP98" s="16">
        <f t="shared" si="74"/>
        <v>0</v>
      </c>
      <c r="DQ98" s="90"/>
      <c r="DR98" s="90"/>
      <c r="DS98" s="90"/>
      <c r="DT98" s="116"/>
      <c r="DU98" s="16">
        <f t="shared" si="75"/>
        <v>0</v>
      </c>
      <c r="DV98" s="90"/>
      <c r="DW98" s="90"/>
      <c r="DX98" s="90"/>
      <c r="DY98" s="116"/>
      <c r="DZ98" s="16">
        <f t="shared" si="76"/>
        <v>0</v>
      </c>
      <c r="EA98" s="90"/>
      <c r="EB98" s="90"/>
      <c r="EC98" s="90"/>
      <c r="ED98" s="116"/>
      <c r="EE98" s="16">
        <f t="shared" si="77"/>
        <v>0</v>
      </c>
      <c r="EF98" s="90"/>
      <c r="EG98" s="90"/>
      <c r="EH98" s="90"/>
      <c r="EI98" s="116"/>
      <c r="EJ98" s="16">
        <f t="shared" si="78"/>
        <v>0</v>
      </c>
      <c r="EK98" s="90"/>
      <c r="EL98" s="90"/>
      <c r="EM98" s="90"/>
      <c r="EN98" s="116"/>
      <c r="EO98" s="16">
        <f t="shared" si="79"/>
        <v>0</v>
      </c>
      <c r="EP98" s="90"/>
      <c r="EQ98" s="90"/>
      <c r="ER98" s="90"/>
      <c r="ES98" s="116"/>
      <c r="ET98" s="16">
        <f t="shared" si="80"/>
        <v>0</v>
      </c>
      <c r="EU98" s="90"/>
      <c r="EV98" s="90"/>
      <c r="EW98" s="90"/>
      <c r="EX98" s="116"/>
      <c r="EY98" s="16">
        <f t="shared" si="81"/>
        <v>0</v>
      </c>
      <c r="EZ98" s="90"/>
      <c r="FA98" s="90"/>
      <c r="FB98" s="90"/>
      <c r="FC98" s="116"/>
      <c r="FD98" s="16">
        <f t="shared" si="82"/>
        <v>0</v>
      </c>
      <c r="FE98" s="90"/>
      <c r="FF98" s="90"/>
      <c r="FG98" s="90"/>
      <c r="FH98" s="116"/>
      <c r="FI98" s="16">
        <f t="shared" si="83"/>
        <v>0</v>
      </c>
      <c r="FJ98" s="90"/>
      <c r="FK98" s="90"/>
      <c r="FL98" s="90"/>
      <c r="FM98" s="116"/>
      <c r="FN98" s="16">
        <f t="shared" si="84"/>
        <v>0</v>
      </c>
      <c r="FO98" s="90"/>
      <c r="FP98" s="90"/>
      <c r="FQ98" s="90"/>
      <c r="FR98" s="116"/>
      <c r="FS98" s="16">
        <f t="shared" si="85"/>
        <v>0</v>
      </c>
      <c r="FT98" s="90"/>
      <c r="FU98" s="90"/>
      <c r="FV98" s="90"/>
      <c r="FW98" s="116"/>
      <c r="FX98" s="16">
        <f t="shared" si="86"/>
        <v>0</v>
      </c>
      <c r="FY98" s="90"/>
      <c r="FZ98" s="90"/>
      <c r="GA98" s="90"/>
      <c r="GB98" s="116"/>
      <c r="GC98" s="16">
        <f t="shared" si="87"/>
        <v>0</v>
      </c>
      <c r="GD98" s="90"/>
      <c r="GE98" s="90"/>
      <c r="GF98" s="90"/>
      <c r="GG98" s="116"/>
      <c r="GH98" s="16">
        <f t="shared" si="88"/>
        <v>0</v>
      </c>
      <c r="GI98" s="90"/>
      <c r="GJ98" s="90"/>
      <c r="GK98" s="90"/>
      <c r="GL98" s="116"/>
      <c r="GM98" s="16">
        <f t="shared" si="89"/>
        <v>0</v>
      </c>
      <c r="GN98" s="90"/>
      <c r="GO98" s="90"/>
      <c r="GP98" s="90"/>
      <c r="GQ98" s="116"/>
      <c r="GR98" s="16">
        <f t="shared" si="90"/>
        <v>0</v>
      </c>
      <c r="GS98" s="90"/>
      <c r="GT98" s="90"/>
      <c r="GU98" s="90"/>
      <c r="GV98" s="116"/>
      <c r="GW98" s="16">
        <f t="shared" si="91"/>
        <v>0</v>
      </c>
      <c r="GX98" s="90"/>
      <c r="GY98" s="90"/>
      <c r="GZ98" s="90"/>
      <c r="HA98" s="116"/>
      <c r="HB98" s="16">
        <f t="shared" si="92"/>
        <v>0</v>
      </c>
      <c r="HC98" s="90"/>
      <c r="HD98" s="90"/>
      <c r="HE98" s="90"/>
      <c r="HF98" s="116"/>
      <c r="HG98" s="16">
        <f t="shared" si="93"/>
        <v>0</v>
      </c>
      <c r="HH98" s="90"/>
      <c r="HI98" s="90"/>
      <c r="HJ98" s="90"/>
      <c r="HK98" s="116"/>
      <c r="HL98" s="16">
        <f t="shared" si="94"/>
        <v>0</v>
      </c>
      <c r="HM98" s="90"/>
      <c r="HN98" s="90"/>
      <c r="HO98" s="90"/>
      <c r="HP98" s="116"/>
      <c r="HQ98" s="16">
        <f t="shared" si="95"/>
        <v>0</v>
      </c>
      <c r="HR98" s="90"/>
      <c r="HS98" s="90"/>
      <c r="HT98" s="90"/>
      <c r="HU98" s="116"/>
      <c r="HV98" s="16">
        <f t="shared" si="96"/>
        <v>0</v>
      </c>
      <c r="HW98" s="90"/>
      <c r="HX98" s="90"/>
      <c r="HY98" s="90"/>
      <c r="HZ98" s="116"/>
      <c r="IA98" s="16">
        <f t="shared" si="97"/>
        <v>0</v>
      </c>
      <c r="IB98" s="90"/>
      <c r="IC98" s="90"/>
      <c r="ID98" s="90"/>
      <c r="IE98" s="116"/>
      <c r="IF98" s="16">
        <f t="shared" si="98"/>
        <v>0</v>
      </c>
      <c r="IG98" s="90"/>
      <c r="IH98" s="90"/>
      <c r="II98" s="90"/>
      <c r="IJ98" s="116"/>
      <c r="IK98" s="16">
        <f t="shared" si="99"/>
        <v>0</v>
      </c>
      <c r="IL98" s="90"/>
      <c r="IM98" s="90"/>
      <c r="IN98" s="90"/>
      <c r="IO98" s="116"/>
      <c r="IP98" s="16">
        <f t="shared" si="100"/>
        <v>0</v>
      </c>
    </row>
    <row r="99" spans="1:250" x14ac:dyDescent="0.25">
      <c r="A99" s="90"/>
      <c r="B99" s="90"/>
      <c r="C99" s="90"/>
      <c r="D99" s="116"/>
      <c r="E99" s="16">
        <f t="shared" si="51"/>
        <v>0</v>
      </c>
      <c r="F99" s="90"/>
      <c r="G99" s="90"/>
      <c r="H99" s="90"/>
      <c r="I99" s="116"/>
      <c r="J99" s="16">
        <f t="shared" si="52"/>
        <v>0</v>
      </c>
      <c r="K99" s="90"/>
      <c r="L99" s="90"/>
      <c r="M99" s="90"/>
      <c r="N99" s="116"/>
      <c r="O99" s="16">
        <f t="shared" si="53"/>
        <v>0</v>
      </c>
      <c r="P99" s="90"/>
      <c r="Q99" s="90"/>
      <c r="R99" s="90"/>
      <c r="S99" s="116"/>
      <c r="T99" s="16">
        <f t="shared" si="54"/>
        <v>0</v>
      </c>
      <c r="U99" s="90"/>
      <c r="V99" s="90"/>
      <c r="W99" s="90"/>
      <c r="X99" s="116"/>
      <c r="Y99" s="16">
        <f t="shared" si="55"/>
        <v>0</v>
      </c>
      <c r="Z99" s="90"/>
      <c r="AA99" s="90"/>
      <c r="AB99" s="90"/>
      <c r="AC99" s="116"/>
      <c r="AD99" s="16">
        <f t="shared" si="56"/>
        <v>0</v>
      </c>
      <c r="AE99" s="90"/>
      <c r="AF99" s="90"/>
      <c r="AG99" s="90"/>
      <c r="AH99" s="116"/>
      <c r="AI99" s="16">
        <f t="shared" si="57"/>
        <v>0</v>
      </c>
      <c r="AJ99" s="90"/>
      <c r="AK99" s="90"/>
      <c r="AL99" s="90"/>
      <c r="AM99" s="116"/>
      <c r="AN99" s="16">
        <f t="shared" si="58"/>
        <v>0</v>
      </c>
      <c r="AO99" s="90"/>
      <c r="AP99" s="90"/>
      <c r="AQ99" s="90"/>
      <c r="AR99" s="116"/>
      <c r="AS99" s="16">
        <f t="shared" si="59"/>
        <v>0</v>
      </c>
      <c r="AT99" s="90"/>
      <c r="AU99" s="90"/>
      <c r="AV99" s="90"/>
      <c r="AW99" s="116"/>
      <c r="AX99" s="16">
        <f t="shared" si="60"/>
        <v>0</v>
      </c>
      <c r="AY99" s="90"/>
      <c r="AZ99" s="90"/>
      <c r="BA99" s="90"/>
      <c r="BB99" s="116"/>
      <c r="BC99" s="16">
        <f t="shared" si="61"/>
        <v>0</v>
      </c>
      <c r="BD99" s="90"/>
      <c r="BE99" s="90"/>
      <c r="BF99" s="90"/>
      <c r="BG99" s="116"/>
      <c r="BH99" s="16">
        <f t="shared" si="62"/>
        <v>0</v>
      </c>
      <c r="BI99" s="90"/>
      <c r="BJ99" s="90"/>
      <c r="BK99" s="90"/>
      <c r="BL99" s="116"/>
      <c r="BM99" s="16">
        <f t="shared" si="63"/>
        <v>0</v>
      </c>
      <c r="BN99" s="90"/>
      <c r="BO99" s="90"/>
      <c r="BP99" s="90"/>
      <c r="BQ99" s="116"/>
      <c r="BR99" s="16">
        <f t="shared" si="64"/>
        <v>0</v>
      </c>
      <c r="BS99" s="90"/>
      <c r="BT99" s="90"/>
      <c r="BU99" s="90"/>
      <c r="BV99" s="116"/>
      <c r="BW99" s="16">
        <f t="shared" si="65"/>
        <v>0</v>
      </c>
      <c r="BX99" s="90"/>
      <c r="BY99" s="90"/>
      <c r="BZ99" s="90"/>
      <c r="CA99" s="116"/>
      <c r="CB99" s="16">
        <f t="shared" si="66"/>
        <v>0</v>
      </c>
      <c r="CC99" s="90"/>
      <c r="CD99" s="90"/>
      <c r="CE99" s="90"/>
      <c r="CF99" s="116"/>
      <c r="CG99" s="16">
        <f t="shared" si="67"/>
        <v>0</v>
      </c>
      <c r="CH99" s="90"/>
      <c r="CI99" s="90"/>
      <c r="CJ99" s="90"/>
      <c r="CK99" s="116"/>
      <c r="CL99" s="16">
        <f t="shared" si="68"/>
        <v>0</v>
      </c>
      <c r="CM99" s="90"/>
      <c r="CN99" s="90"/>
      <c r="CO99" s="90"/>
      <c r="CP99" s="116"/>
      <c r="CQ99" s="16">
        <f t="shared" si="69"/>
        <v>0</v>
      </c>
      <c r="CR99" s="90"/>
      <c r="CS99" s="90"/>
      <c r="CT99" s="90"/>
      <c r="CU99" s="116"/>
      <c r="CV99" s="16">
        <f t="shared" si="70"/>
        <v>0</v>
      </c>
      <c r="CW99" s="90"/>
      <c r="CX99" s="90"/>
      <c r="CY99" s="90"/>
      <c r="CZ99" s="116"/>
      <c r="DA99" s="16">
        <f t="shared" si="71"/>
        <v>0</v>
      </c>
      <c r="DB99" s="90"/>
      <c r="DC99" s="90"/>
      <c r="DD99" s="90"/>
      <c r="DE99" s="116"/>
      <c r="DF99" s="16">
        <f t="shared" si="72"/>
        <v>0</v>
      </c>
      <c r="DG99" s="90"/>
      <c r="DH99" s="90"/>
      <c r="DI99" s="90"/>
      <c r="DJ99" s="116"/>
      <c r="DK99" s="16">
        <f t="shared" si="73"/>
        <v>0</v>
      </c>
      <c r="DL99" s="90"/>
      <c r="DM99" s="90"/>
      <c r="DN99" s="90"/>
      <c r="DO99" s="116"/>
      <c r="DP99" s="16">
        <f t="shared" si="74"/>
        <v>0</v>
      </c>
      <c r="DQ99" s="90"/>
      <c r="DR99" s="90"/>
      <c r="DS99" s="90"/>
      <c r="DT99" s="116"/>
      <c r="DU99" s="16">
        <f t="shared" si="75"/>
        <v>0</v>
      </c>
      <c r="DV99" s="90"/>
      <c r="DW99" s="90"/>
      <c r="DX99" s="90"/>
      <c r="DY99" s="116"/>
      <c r="DZ99" s="16">
        <f t="shared" si="76"/>
        <v>0</v>
      </c>
      <c r="EA99" s="90"/>
      <c r="EB99" s="90"/>
      <c r="EC99" s="90"/>
      <c r="ED99" s="116"/>
      <c r="EE99" s="16">
        <f t="shared" si="77"/>
        <v>0</v>
      </c>
      <c r="EF99" s="90"/>
      <c r="EG99" s="90"/>
      <c r="EH99" s="90"/>
      <c r="EI99" s="116"/>
      <c r="EJ99" s="16">
        <f t="shared" si="78"/>
        <v>0</v>
      </c>
      <c r="EK99" s="90"/>
      <c r="EL99" s="90"/>
      <c r="EM99" s="90"/>
      <c r="EN99" s="116"/>
      <c r="EO99" s="16">
        <f t="shared" si="79"/>
        <v>0</v>
      </c>
      <c r="EP99" s="90"/>
      <c r="EQ99" s="90"/>
      <c r="ER99" s="90"/>
      <c r="ES99" s="116"/>
      <c r="ET99" s="16">
        <f t="shared" si="80"/>
        <v>0</v>
      </c>
      <c r="EU99" s="90"/>
      <c r="EV99" s="90"/>
      <c r="EW99" s="90"/>
      <c r="EX99" s="116"/>
      <c r="EY99" s="16">
        <f t="shared" si="81"/>
        <v>0</v>
      </c>
      <c r="EZ99" s="90"/>
      <c r="FA99" s="90"/>
      <c r="FB99" s="90"/>
      <c r="FC99" s="116"/>
      <c r="FD99" s="16">
        <f t="shared" si="82"/>
        <v>0</v>
      </c>
      <c r="FE99" s="90"/>
      <c r="FF99" s="90"/>
      <c r="FG99" s="90"/>
      <c r="FH99" s="116"/>
      <c r="FI99" s="16">
        <f t="shared" si="83"/>
        <v>0</v>
      </c>
      <c r="FJ99" s="90"/>
      <c r="FK99" s="90"/>
      <c r="FL99" s="90"/>
      <c r="FM99" s="116"/>
      <c r="FN99" s="16">
        <f t="shared" si="84"/>
        <v>0</v>
      </c>
      <c r="FO99" s="90"/>
      <c r="FP99" s="90"/>
      <c r="FQ99" s="90"/>
      <c r="FR99" s="116"/>
      <c r="FS99" s="16">
        <f t="shared" si="85"/>
        <v>0</v>
      </c>
      <c r="FT99" s="90"/>
      <c r="FU99" s="90"/>
      <c r="FV99" s="90"/>
      <c r="FW99" s="116"/>
      <c r="FX99" s="16">
        <f t="shared" si="86"/>
        <v>0</v>
      </c>
      <c r="FY99" s="90"/>
      <c r="FZ99" s="90"/>
      <c r="GA99" s="90"/>
      <c r="GB99" s="116"/>
      <c r="GC99" s="16">
        <f t="shared" si="87"/>
        <v>0</v>
      </c>
      <c r="GD99" s="90"/>
      <c r="GE99" s="90"/>
      <c r="GF99" s="90"/>
      <c r="GG99" s="116"/>
      <c r="GH99" s="16">
        <f t="shared" si="88"/>
        <v>0</v>
      </c>
      <c r="GI99" s="90"/>
      <c r="GJ99" s="90"/>
      <c r="GK99" s="90"/>
      <c r="GL99" s="116"/>
      <c r="GM99" s="16">
        <f t="shared" si="89"/>
        <v>0</v>
      </c>
      <c r="GN99" s="90"/>
      <c r="GO99" s="90"/>
      <c r="GP99" s="90"/>
      <c r="GQ99" s="116"/>
      <c r="GR99" s="16">
        <f t="shared" si="90"/>
        <v>0</v>
      </c>
      <c r="GS99" s="90"/>
      <c r="GT99" s="90"/>
      <c r="GU99" s="90"/>
      <c r="GV99" s="116"/>
      <c r="GW99" s="16">
        <f t="shared" si="91"/>
        <v>0</v>
      </c>
      <c r="GX99" s="90"/>
      <c r="GY99" s="90"/>
      <c r="GZ99" s="90"/>
      <c r="HA99" s="116"/>
      <c r="HB99" s="16">
        <f t="shared" si="92"/>
        <v>0</v>
      </c>
      <c r="HC99" s="90"/>
      <c r="HD99" s="90"/>
      <c r="HE99" s="90"/>
      <c r="HF99" s="116"/>
      <c r="HG99" s="16">
        <f t="shared" si="93"/>
        <v>0</v>
      </c>
      <c r="HH99" s="90"/>
      <c r="HI99" s="90"/>
      <c r="HJ99" s="90"/>
      <c r="HK99" s="116"/>
      <c r="HL99" s="16">
        <f t="shared" si="94"/>
        <v>0</v>
      </c>
      <c r="HM99" s="90"/>
      <c r="HN99" s="90"/>
      <c r="HO99" s="90"/>
      <c r="HP99" s="116"/>
      <c r="HQ99" s="16">
        <f t="shared" si="95"/>
        <v>0</v>
      </c>
      <c r="HR99" s="90"/>
      <c r="HS99" s="90"/>
      <c r="HT99" s="90"/>
      <c r="HU99" s="116"/>
      <c r="HV99" s="16">
        <f t="shared" si="96"/>
        <v>0</v>
      </c>
      <c r="HW99" s="90"/>
      <c r="HX99" s="90"/>
      <c r="HY99" s="90"/>
      <c r="HZ99" s="116"/>
      <c r="IA99" s="16">
        <f t="shared" si="97"/>
        <v>0</v>
      </c>
      <c r="IB99" s="90"/>
      <c r="IC99" s="90"/>
      <c r="ID99" s="90"/>
      <c r="IE99" s="116"/>
      <c r="IF99" s="16">
        <f t="shared" si="98"/>
        <v>0</v>
      </c>
      <c r="IG99" s="90"/>
      <c r="IH99" s="90"/>
      <c r="II99" s="90"/>
      <c r="IJ99" s="116"/>
      <c r="IK99" s="16">
        <f t="shared" si="99"/>
        <v>0</v>
      </c>
      <c r="IL99" s="90"/>
      <c r="IM99" s="90"/>
      <c r="IN99" s="90"/>
      <c r="IO99" s="116"/>
      <c r="IP99" s="16">
        <f t="shared" si="100"/>
        <v>0</v>
      </c>
    </row>
    <row r="100" spans="1:250" x14ac:dyDescent="0.25">
      <c r="A100" s="90"/>
      <c r="B100" s="90"/>
      <c r="C100" s="90"/>
      <c r="D100" s="116"/>
      <c r="E100" s="16">
        <f t="shared" si="51"/>
        <v>0</v>
      </c>
      <c r="F100" s="90"/>
      <c r="G100" s="90"/>
      <c r="H100" s="90"/>
      <c r="I100" s="116"/>
      <c r="J100" s="16">
        <f t="shared" si="52"/>
        <v>0</v>
      </c>
      <c r="K100" s="90"/>
      <c r="L100" s="90"/>
      <c r="M100" s="90"/>
      <c r="N100" s="116"/>
      <c r="O100" s="16">
        <f t="shared" si="53"/>
        <v>0</v>
      </c>
      <c r="P100" s="90"/>
      <c r="Q100" s="90"/>
      <c r="R100" s="90"/>
      <c r="S100" s="116"/>
      <c r="T100" s="16">
        <f t="shared" si="54"/>
        <v>0</v>
      </c>
      <c r="U100" s="90"/>
      <c r="V100" s="90"/>
      <c r="W100" s="90"/>
      <c r="X100" s="116"/>
      <c r="Y100" s="16">
        <f t="shared" si="55"/>
        <v>0</v>
      </c>
      <c r="Z100" s="90"/>
      <c r="AA100" s="90"/>
      <c r="AB100" s="90"/>
      <c r="AC100" s="116"/>
      <c r="AD100" s="16">
        <f t="shared" si="56"/>
        <v>0</v>
      </c>
      <c r="AE100" s="90"/>
      <c r="AF100" s="90"/>
      <c r="AG100" s="90"/>
      <c r="AH100" s="116"/>
      <c r="AI100" s="16">
        <f t="shared" si="57"/>
        <v>0</v>
      </c>
      <c r="AJ100" s="90"/>
      <c r="AK100" s="90"/>
      <c r="AL100" s="90"/>
      <c r="AM100" s="116"/>
      <c r="AN100" s="16">
        <f t="shared" si="58"/>
        <v>0</v>
      </c>
      <c r="AO100" s="90"/>
      <c r="AP100" s="90"/>
      <c r="AQ100" s="90"/>
      <c r="AR100" s="116"/>
      <c r="AS100" s="16">
        <f t="shared" si="59"/>
        <v>0</v>
      </c>
      <c r="AT100" s="90"/>
      <c r="AU100" s="90"/>
      <c r="AV100" s="90"/>
      <c r="AW100" s="116"/>
      <c r="AX100" s="16">
        <f t="shared" si="60"/>
        <v>0</v>
      </c>
      <c r="AY100" s="90"/>
      <c r="AZ100" s="90"/>
      <c r="BA100" s="90"/>
      <c r="BB100" s="116"/>
      <c r="BC100" s="16">
        <f t="shared" si="61"/>
        <v>0</v>
      </c>
      <c r="BD100" s="90"/>
      <c r="BE100" s="90"/>
      <c r="BF100" s="90"/>
      <c r="BG100" s="116"/>
      <c r="BH100" s="16">
        <f t="shared" si="62"/>
        <v>0</v>
      </c>
      <c r="BI100" s="90"/>
      <c r="BJ100" s="90"/>
      <c r="BK100" s="90"/>
      <c r="BL100" s="116"/>
      <c r="BM100" s="16">
        <f t="shared" si="63"/>
        <v>0</v>
      </c>
      <c r="BN100" s="90"/>
      <c r="BO100" s="90"/>
      <c r="BP100" s="90"/>
      <c r="BQ100" s="116"/>
      <c r="BR100" s="16">
        <f t="shared" si="64"/>
        <v>0</v>
      </c>
      <c r="BS100" s="90"/>
      <c r="BT100" s="90"/>
      <c r="BU100" s="90"/>
      <c r="BV100" s="116"/>
      <c r="BW100" s="16">
        <f t="shared" si="65"/>
        <v>0</v>
      </c>
      <c r="BX100" s="90"/>
      <c r="BY100" s="90"/>
      <c r="BZ100" s="90"/>
      <c r="CA100" s="116"/>
      <c r="CB100" s="16">
        <f t="shared" si="66"/>
        <v>0</v>
      </c>
      <c r="CC100" s="90"/>
      <c r="CD100" s="90"/>
      <c r="CE100" s="90"/>
      <c r="CF100" s="116"/>
      <c r="CG100" s="16">
        <f t="shared" si="67"/>
        <v>0</v>
      </c>
      <c r="CH100" s="90"/>
      <c r="CI100" s="90"/>
      <c r="CJ100" s="90"/>
      <c r="CK100" s="116"/>
      <c r="CL100" s="16">
        <f t="shared" si="68"/>
        <v>0</v>
      </c>
      <c r="CM100" s="90"/>
      <c r="CN100" s="90"/>
      <c r="CO100" s="90"/>
      <c r="CP100" s="116"/>
      <c r="CQ100" s="16">
        <f t="shared" si="69"/>
        <v>0</v>
      </c>
      <c r="CR100" s="90"/>
      <c r="CS100" s="90"/>
      <c r="CT100" s="90"/>
      <c r="CU100" s="116"/>
      <c r="CV100" s="16">
        <f t="shared" si="70"/>
        <v>0</v>
      </c>
      <c r="CW100" s="90"/>
      <c r="CX100" s="90"/>
      <c r="CY100" s="90"/>
      <c r="CZ100" s="116"/>
      <c r="DA100" s="16">
        <f t="shared" si="71"/>
        <v>0</v>
      </c>
      <c r="DB100" s="90"/>
      <c r="DC100" s="90"/>
      <c r="DD100" s="90"/>
      <c r="DE100" s="116"/>
      <c r="DF100" s="16">
        <f t="shared" si="72"/>
        <v>0</v>
      </c>
      <c r="DG100" s="90"/>
      <c r="DH100" s="90"/>
      <c r="DI100" s="90"/>
      <c r="DJ100" s="116"/>
      <c r="DK100" s="16">
        <f t="shared" si="73"/>
        <v>0</v>
      </c>
      <c r="DL100" s="90"/>
      <c r="DM100" s="90"/>
      <c r="DN100" s="90"/>
      <c r="DO100" s="116"/>
      <c r="DP100" s="16">
        <f t="shared" si="74"/>
        <v>0</v>
      </c>
      <c r="DQ100" s="90"/>
      <c r="DR100" s="90"/>
      <c r="DS100" s="90"/>
      <c r="DT100" s="116"/>
      <c r="DU100" s="16">
        <f t="shared" si="75"/>
        <v>0</v>
      </c>
      <c r="DV100" s="90"/>
      <c r="DW100" s="90"/>
      <c r="DX100" s="90"/>
      <c r="DY100" s="116"/>
      <c r="DZ100" s="16">
        <f t="shared" si="76"/>
        <v>0</v>
      </c>
      <c r="EA100" s="90"/>
      <c r="EB100" s="90"/>
      <c r="EC100" s="90"/>
      <c r="ED100" s="116"/>
      <c r="EE100" s="16">
        <f t="shared" si="77"/>
        <v>0</v>
      </c>
      <c r="EF100" s="90"/>
      <c r="EG100" s="90"/>
      <c r="EH100" s="90"/>
      <c r="EI100" s="116"/>
      <c r="EJ100" s="16">
        <f t="shared" si="78"/>
        <v>0</v>
      </c>
      <c r="EK100" s="90"/>
      <c r="EL100" s="90"/>
      <c r="EM100" s="90"/>
      <c r="EN100" s="116"/>
      <c r="EO100" s="16">
        <f t="shared" si="79"/>
        <v>0</v>
      </c>
      <c r="EP100" s="90"/>
      <c r="EQ100" s="90"/>
      <c r="ER100" s="90"/>
      <c r="ES100" s="116"/>
      <c r="ET100" s="16">
        <f t="shared" si="80"/>
        <v>0</v>
      </c>
      <c r="EU100" s="90"/>
      <c r="EV100" s="90"/>
      <c r="EW100" s="90"/>
      <c r="EX100" s="116"/>
      <c r="EY100" s="16">
        <f t="shared" si="81"/>
        <v>0</v>
      </c>
      <c r="EZ100" s="90"/>
      <c r="FA100" s="90"/>
      <c r="FB100" s="90"/>
      <c r="FC100" s="116"/>
      <c r="FD100" s="16">
        <f t="shared" si="82"/>
        <v>0</v>
      </c>
      <c r="FE100" s="90"/>
      <c r="FF100" s="90"/>
      <c r="FG100" s="90"/>
      <c r="FH100" s="116"/>
      <c r="FI100" s="16">
        <f t="shared" si="83"/>
        <v>0</v>
      </c>
      <c r="FJ100" s="90"/>
      <c r="FK100" s="90"/>
      <c r="FL100" s="90"/>
      <c r="FM100" s="116"/>
      <c r="FN100" s="16">
        <f t="shared" si="84"/>
        <v>0</v>
      </c>
      <c r="FO100" s="90"/>
      <c r="FP100" s="90"/>
      <c r="FQ100" s="90"/>
      <c r="FR100" s="116"/>
      <c r="FS100" s="16">
        <f t="shared" si="85"/>
        <v>0</v>
      </c>
      <c r="FT100" s="90"/>
      <c r="FU100" s="90"/>
      <c r="FV100" s="90"/>
      <c r="FW100" s="116"/>
      <c r="FX100" s="16">
        <f t="shared" si="86"/>
        <v>0</v>
      </c>
      <c r="FY100" s="90"/>
      <c r="FZ100" s="90"/>
      <c r="GA100" s="90"/>
      <c r="GB100" s="116"/>
      <c r="GC100" s="16">
        <f t="shared" si="87"/>
        <v>0</v>
      </c>
      <c r="GD100" s="90"/>
      <c r="GE100" s="90"/>
      <c r="GF100" s="90"/>
      <c r="GG100" s="116"/>
      <c r="GH100" s="16">
        <f t="shared" si="88"/>
        <v>0</v>
      </c>
      <c r="GI100" s="90"/>
      <c r="GJ100" s="90"/>
      <c r="GK100" s="90"/>
      <c r="GL100" s="116"/>
      <c r="GM100" s="16">
        <f t="shared" si="89"/>
        <v>0</v>
      </c>
      <c r="GN100" s="90"/>
      <c r="GO100" s="90"/>
      <c r="GP100" s="90"/>
      <c r="GQ100" s="116"/>
      <c r="GR100" s="16">
        <f t="shared" si="90"/>
        <v>0</v>
      </c>
      <c r="GS100" s="90"/>
      <c r="GT100" s="90"/>
      <c r="GU100" s="90"/>
      <c r="GV100" s="116"/>
      <c r="GW100" s="16">
        <f t="shared" si="91"/>
        <v>0</v>
      </c>
      <c r="GX100" s="90"/>
      <c r="GY100" s="90"/>
      <c r="GZ100" s="90"/>
      <c r="HA100" s="116"/>
      <c r="HB100" s="16">
        <f t="shared" si="92"/>
        <v>0</v>
      </c>
      <c r="HC100" s="90"/>
      <c r="HD100" s="90"/>
      <c r="HE100" s="90"/>
      <c r="HF100" s="116"/>
      <c r="HG100" s="16">
        <f t="shared" si="93"/>
        <v>0</v>
      </c>
      <c r="HH100" s="90"/>
      <c r="HI100" s="90"/>
      <c r="HJ100" s="90"/>
      <c r="HK100" s="116"/>
      <c r="HL100" s="16">
        <f t="shared" si="94"/>
        <v>0</v>
      </c>
      <c r="HM100" s="90"/>
      <c r="HN100" s="90"/>
      <c r="HO100" s="90"/>
      <c r="HP100" s="116"/>
      <c r="HQ100" s="16">
        <f t="shared" si="95"/>
        <v>0</v>
      </c>
      <c r="HR100" s="90"/>
      <c r="HS100" s="90"/>
      <c r="HT100" s="90"/>
      <c r="HU100" s="116"/>
      <c r="HV100" s="16">
        <f t="shared" si="96"/>
        <v>0</v>
      </c>
      <c r="HW100" s="90"/>
      <c r="HX100" s="90"/>
      <c r="HY100" s="90"/>
      <c r="HZ100" s="116"/>
      <c r="IA100" s="16">
        <f t="shared" si="97"/>
        <v>0</v>
      </c>
      <c r="IB100" s="90"/>
      <c r="IC100" s="90"/>
      <c r="ID100" s="90"/>
      <c r="IE100" s="116"/>
      <c r="IF100" s="16">
        <f t="shared" si="98"/>
        <v>0</v>
      </c>
      <c r="IG100" s="90"/>
      <c r="IH100" s="90"/>
      <c r="II100" s="90"/>
      <c r="IJ100" s="116"/>
      <c r="IK100" s="16">
        <f t="shared" si="99"/>
        <v>0</v>
      </c>
      <c r="IL100" s="90"/>
      <c r="IM100" s="90"/>
      <c r="IN100" s="90"/>
      <c r="IO100" s="116"/>
      <c r="IP100" s="16">
        <f t="shared" si="100"/>
        <v>0</v>
      </c>
    </row>
    <row r="101" spans="1:250" x14ac:dyDescent="0.25">
      <c r="A101" s="90"/>
      <c r="B101" s="90"/>
      <c r="C101" s="90"/>
      <c r="D101" s="116"/>
      <c r="E101" s="16">
        <f t="shared" si="51"/>
        <v>0</v>
      </c>
      <c r="F101" s="90"/>
      <c r="G101" s="90"/>
      <c r="H101" s="90"/>
      <c r="I101" s="116"/>
      <c r="J101" s="16">
        <f t="shared" si="52"/>
        <v>0</v>
      </c>
      <c r="K101" s="90"/>
      <c r="L101" s="90"/>
      <c r="M101" s="90"/>
      <c r="N101" s="116"/>
      <c r="O101" s="16">
        <f t="shared" si="53"/>
        <v>0</v>
      </c>
      <c r="P101" s="90"/>
      <c r="Q101" s="90"/>
      <c r="R101" s="90"/>
      <c r="S101" s="116"/>
      <c r="T101" s="16">
        <f t="shared" si="54"/>
        <v>0</v>
      </c>
      <c r="U101" s="90"/>
      <c r="V101" s="90"/>
      <c r="W101" s="90"/>
      <c r="X101" s="116"/>
      <c r="Y101" s="16">
        <f t="shared" si="55"/>
        <v>0</v>
      </c>
      <c r="Z101" s="90"/>
      <c r="AA101" s="90"/>
      <c r="AB101" s="90"/>
      <c r="AC101" s="116"/>
      <c r="AD101" s="16">
        <f t="shared" si="56"/>
        <v>0</v>
      </c>
      <c r="AE101" s="90"/>
      <c r="AF101" s="90"/>
      <c r="AG101" s="90"/>
      <c r="AH101" s="116"/>
      <c r="AI101" s="16">
        <f t="shared" si="57"/>
        <v>0</v>
      </c>
      <c r="AJ101" s="90"/>
      <c r="AK101" s="90"/>
      <c r="AL101" s="90"/>
      <c r="AM101" s="116"/>
      <c r="AN101" s="16">
        <f t="shared" si="58"/>
        <v>0</v>
      </c>
      <c r="AO101" s="90"/>
      <c r="AP101" s="90"/>
      <c r="AQ101" s="90"/>
      <c r="AR101" s="116"/>
      <c r="AS101" s="16">
        <f t="shared" si="59"/>
        <v>0</v>
      </c>
      <c r="AT101" s="90"/>
      <c r="AU101" s="90"/>
      <c r="AV101" s="90"/>
      <c r="AW101" s="116"/>
      <c r="AX101" s="16">
        <f t="shared" si="60"/>
        <v>0</v>
      </c>
      <c r="AY101" s="90"/>
      <c r="AZ101" s="90"/>
      <c r="BA101" s="90"/>
      <c r="BB101" s="116"/>
      <c r="BC101" s="16">
        <f t="shared" si="61"/>
        <v>0</v>
      </c>
      <c r="BD101" s="90"/>
      <c r="BE101" s="90"/>
      <c r="BF101" s="90"/>
      <c r="BG101" s="116"/>
      <c r="BH101" s="16">
        <f t="shared" si="62"/>
        <v>0</v>
      </c>
      <c r="BI101" s="90"/>
      <c r="BJ101" s="90"/>
      <c r="BK101" s="90"/>
      <c r="BL101" s="116"/>
      <c r="BM101" s="16">
        <f t="shared" si="63"/>
        <v>0</v>
      </c>
      <c r="BN101" s="90"/>
      <c r="BO101" s="90"/>
      <c r="BP101" s="90"/>
      <c r="BQ101" s="116"/>
      <c r="BR101" s="16">
        <f t="shared" si="64"/>
        <v>0</v>
      </c>
      <c r="BS101" s="90"/>
      <c r="BT101" s="90"/>
      <c r="BU101" s="90"/>
      <c r="BV101" s="116"/>
      <c r="BW101" s="16">
        <f t="shared" si="65"/>
        <v>0</v>
      </c>
      <c r="BX101" s="90"/>
      <c r="BY101" s="90"/>
      <c r="BZ101" s="90"/>
      <c r="CA101" s="116"/>
      <c r="CB101" s="16">
        <f t="shared" si="66"/>
        <v>0</v>
      </c>
      <c r="CC101" s="90"/>
      <c r="CD101" s="90"/>
      <c r="CE101" s="90"/>
      <c r="CF101" s="116"/>
      <c r="CG101" s="16">
        <f t="shared" si="67"/>
        <v>0</v>
      </c>
      <c r="CH101" s="90"/>
      <c r="CI101" s="90"/>
      <c r="CJ101" s="90"/>
      <c r="CK101" s="116"/>
      <c r="CL101" s="16">
        <f t="shared" si="68"/>
        <v>0</v>
      </c>
      <c r="CM101" s="90"/>
      <c r="CN101" s="90"/>
      <c r="CO101" s="90"/>
      <c r="CP101" s="116"/>
      <c r="CQ101" s="16">
        <f t="shared" si="69"/>
        <v>0</v>
      </c>
      <c r="CR101" s="90"/>
      <c r="CS101" s="90"/>
      <c r="CT101" s="90"/>
      <c r="CU101" s="116"/>
      <c r="CV101" s="16">
        <f t="shared" si="70"/>
        <v>0</v>
      </c>
      <c r="CW101" s="90"/>
      <c r="CX101" s="90"/>
      <c r="CY101" s="90"/>
      <c r="CZ101" s="116"/>
      <c r="DA101" s="16">
        <f t="shared" si="71"/>
        <v>0</v>
      </c>
      <c r="DB101" s="90"/>
      <c r="DC101" s="90"/>
      <c r="DD101" s="90"/>
      <c r="DE101" s="116"/>
      <c r="DF101" s="16">
        <f t="shared" si="72"/>
        <v>0</v>
      </c>
      <c r="DG101" s="90"/>
      <c r="DH101" s="90"/>
      <c r="DI101" s="90"/>
      <c r="DJ101" s="116"/>
      <c r="DK101" s="16">
        <f t="shared" si="73"/>
        <v>0</v>
      </c>
      <c r="DL101" s="90"/>
      <c r="DM101" s="90"/>
      <c r="DN101" s="90"/>
      <c r="DO101" s="116"/>
      <c r="DP101" s="16">
        <f t="shared" si="74"/>
        <v>0</v>
      </c>
      <c r="DQ101" s="90"/>
      <c r="DR101" s="90"/>
      <c r="DS101" s="90"/>
      <c r="DT101" s="116"/>
      <c r="DU101" s="16">
        <f t="shared" si="75"/>
        <v>0</v>
      </c>
      <c r="DV101" s="90"/>
      <c r="DW101" s="90"/>
      <c r="DX101" s="90"/>
      <c r="DY101" s="116"/>
      <c r="DZ101" s="16">
        <f t="shared" si="76"/>
        <v>0</v>
      </c>
      <c r="EA101" s="90"/>
      <c r="EB101" s="90"/>
      <c r="EC101" s="90"/>
      <c r="ED101" s="116"/>
      <c r="EE101" s="16">
        <f t="shared" si="77"/>
        <v>0</v>
      </c>
      <c r="EF101" s="90"/>
      <c r="EG101" s="90"/>
      <c r="EH101" s="90"/>
      <c r="EI101" s="116"/>
      <c r="EJ101" s="16">
        <f t="shared" si="78"/>
        <v>0</v>
      </c>
      <c r="EK101" s="90"/>
      <c r="EL101" s="90"/>
      <c r="EM101" s="90"/>
      <c r="EN101" s="116"/>
      <c r="EO101" s="16">
        <f t="shared" si="79"/>
        <v>0</v>
      </c>
      <c r="EP101" s="90"/>
      <c r="EQ101" s="90"/>
      <c r="ER101" s="90"/>
      <c r="ES101" s="116"/>
      <c r="ET101" s="16">
        <f t="shared" si="80"/>
        <v>0</v>
      </c>
      <c r="EU101" s="90"/>
      <c r="EV101" s="90"/>
      <c r="EW101" s="90"/>
      <c r="EX101" s="116"/>
      <c r="EY101" s="16">
        <f t="shared" si="81"/>
        <v>0</v>
      </c>
      <c r="EZ101" s="90"/>
      <c r="FA101" s="90"/>
      <c r="FB101" s="90"/>
      <c r="FC101" s="116"/>
      <c r="FD101" s="16">
        <f t="shared" si="82"/>
        <v>0</v>
      </c>
      <c r="FE101" s="90"/>
      <c r="FF101" s="90"/>
      <c r="FG101" s="90"/>
      <c r="FH101" s="116"/>
      <c r="FI101" s="16">
        <f t="shared" si="83"/>
        <v>0</v>
      </c>
      <c r="FJ101" s="90"/>
      <c r="FK101" s="90"/>
      <c r="FL101" s="90"/>
      <c r="FM101" s="116"/>
      <c r="FN101" s="16">
        <f t="shared" si="84"/>
        <v>0</v>
      </c>
      <c r="FO101" s="90"/>
      <c r="FP101" s="90"/>
      <c r="FQ101" s="90"/>
      <c r="FR101" s="116"/>
      <c r="FS101" s="16">
        <f t="shared" si="85"/>
        <v>0</v>
      </c>
      <c r="FT101" s="90"/>
      <c r="FU101" s="90"/>
      <c r="FV101" s="90"/>
      <c r="FW101" s="116"/>
      <c r="FX101" s="16">
        <f t="shared" si="86"/>
        <v>0</v>
      </c>
      <c r="FY101" s="90"/>
      <c r="FZ101" s="90"/>
      <c r="GA101" s="90"/>
      <c r="GB101" s="116"/>
      <c r="GC101" s="16">
        <f t="shared" si="87"/>
        <v>0</v>
      </c>
      <c r="GD101" s="90"/>
      <c r="GE101" s="90"/>
      <c r="GF101" s="90"/>
      <c r="GG101" s="116"/>
      <c r="GH101" s="16">
        <f t="shared" si="88"/>
        <v>0</v>
      </c>
      <c r="GI101" s="90"/>
      <c r="GJ101" s="90"/>
      <c r="GK101" s="90"/>
      <c r="GL101" s="116"/>
      <c r="GM101" s="16">
        <f t="shared" si="89"/>
        <v>0</v>
      </c>
      <c r="GN101" s="90"/>
      <c r="GO101" s="90"/>
      <c r="GP101" s="90"/>
      <c r="GQ101" s="116"/>
      <c r="GR101" s="16">
        <f t="shared" si="90"/>
        <v>0</v>
      </c>
      <c r="GS101" s="90"/>
      <c r="GT101" s="90"/>
      <c r="GU101" s="90"/>
      <c r="GV101" s="116"/>
      <c r="GW101" s="16">
        <f t="shared" si="91"/>
        <v>0</v>
      </c>
      <c r="GX101" s="90"/>
      <c r="GY101" s="90"/>
      <c r="GZ101" s="90"/>
      <c r="HA101" s="116"/>
      <c r="HB101" s="16">
        <f t="shared" si="92"/>
        <v>0</v>
      </c>
      <c r="HC101" s="90"/>
      <c r="HD101" s="90"/>
      <c r="HE101" s="90"/>
      <c r="HF101" s="116"/>
      <c r="HG101" s="16">
        <f t="shared" si="93"/>
        <v>0</v>
      </c>
      <c r="HH101" s="90"/>
      <c r="HI101" s="90"/>
      <c r="HJ101" s="90"/>
      <c r="HK101" s="116"/>
      <c r="HL101" s="16">
        <f t="shared" si="94"/>
        <v>0</v>
      </c>
      <c r="HM101" s="90"/>
      <c r="HN101" s="90"/>
      <c r="HO101" s="90"/>
      <c r="HP101" s="116"/>
      <c r="HQ101" s="16">
        <f t="shared" si="95"/>
        <v>0</v>
      </c>
      <c r="HR101" s="90"/>
      <c r="HS101" s="90"/>
      <c r="HT101" s="90"/>
      <c r="HU101" s="116"/>
      <c r="HV101" s="16">
        <f t="shared" si="96"/>
        <v>0</v>
      </c>
      <c r="HW101" s="90"/>
      <c r="HX101" s="90"/>
      <c r="HY101" s="90"/>
      <c r="HZ101" s="116"/>
      <c r="IA101" s="16">
        <f t="shared" si="97"/>
        <v>0</v>
      </c>
      <c r="IB101" s="90"/>
      <c r="IC101" s="90"/>
      <c r="ID101" s="90"/>
      <c r="IE101" s="116"/>
      <c r="IF101" s="16">
        <f t="shared" si="98"/>
        <v>0</v>
      </c>
      <c r="IG101" s="90"/>
      <c r="IH101" s="90"/>
      <c r="II101" s="90"/>
      <c r="IJ101" s="116"/>
      <c r="IK101" s="16">
        <f t="shared" si="99"/>
        <v>0</v>
      </c>
      <c r="IL101" s="90"/>
      <c r="IM101" s="90"/>
      <c r="IN101" s="90"/>
      <c r="IO101" s="116"/>
      <c r="IP101" s="16">
        <f t="shared" si="100"/>
        <v>0</v>
      </c>
    </row>
    <row r="102" spans="1:250" x14ac:dyDescent="0.25">
      <c r="A102" s="90"/>
      <c r="B102" s="90"/>
      <c r="C102" s="90"/>
      <c r="D102" s="116"/>
      <c r="E102" s="16">
        <f t="shared" si="51"/>
        <v>0</v>
      </c>
      <c r="F102" s="90"/>
      <c r="G102" s="90"/>
      <c r="H102" s="90"/>
      <c r="I102" s="116"/>
      <c r="J102" s="16">
        <f t="shared" si="52"/>
        <v>0</v>
      </c>
      <c r="K102" s="90"/>
      <c r="L102" s="90"/>
      <c r="M102" s="90"/>
      <c r="N102" s="116"/>
      <c r="O102" s="16">
        <f t="shared" si="53"/>
        <v>0</v>
      </c>
      <c r="P102" s="90"/>
      <c r="Q102" s="90"/>
      <c r="R102" s="90"/>
      <c r="S102" s="116"/>
      <c r="T102" s="16">
        <f t="shared" si="54"/>
        <v>0</v>
      </c>
      <c r="U102" s="90"/>
      <c r="V102" s="90"/>
      <c r="W102" s="90"/>
      <c r="X102" s="116"/>
      <c r="Y102" s="16">
        <f t="shared" si="55"/>
        <v>0</v>
      </c>
      <c r="Z102" s="90"/>
      <c r="AA102" s="90"/>
      <c r="AB102" s="90"/>
      <c r="AC102" s="116"/>
      <c r="AD102" s="16">
        <f t="shared" si="56"/>
        <v>0</v>
      </c>
      <c r="AE102" s="90"/>
      <c r="AF102" s="90"/>
      <c r="AG102" s="90"/>
      <c r="AH102" s="116"/>
      <c r="AI102" s="16">
        <f t="shared" si="57"/>
        <v>0</v>
      </c>
      <c r="AJ102" s="90"/>
      <c r="AK102" s="90"/>
      <c r="AL102" s="90"/>
      <c r="AM102" s="116"/>
      <c r="AN102" s="16">
        <f t="shared" si="58"/>
        <v>0</v>
      </c>
      <c r="AO102" s="90"/>
      <c r="AP102" s="90"/>
      <c r="AQ102" s="90"/>
      <c r="AR102" s="116"/>
      <c r="AS102" s="16">
        <f t="shared" si="59"/>
        <v>0</v>
      </c>
      <c r="AT102" s="90"/>
      <c r="AU102" s="90"/>
      <c r="AV102" s="90"/>
      <c r="AW102" s="116"/>
      <c r="AX102" s="16">
        <f t="shared" si="60"/>
        <v>0</v>
      </c>
      <c r="AY102" s="90"/>
      <c r="AZ102" s="90"/>
      <c r="BA102" s="90"/>
      <c r="BB102" s="116"/>
      <c r="BC102" s="16">
        <f t="shared" si="61"/>
        <v>0</v>
      </c>
      <c r="BD102" s="90"/>
      <c r="BE102" s="90"/>
      <c r="BF102" s="90"/>
      <c r="BG102" s="116"/>
      <c r="BH102" s="16">
        <f t="shared" si="62"/>
        <v>0</v>
      </c>
      <c r="BI102" s="90"/>
      <c r="BJ102" s="90"/>
      <c r="BK102" s="90"/>
      <c r="BL102" s="116"/>
      <c r="BM102" s="16">
        <f t="shared" si="63"/>
        <v>0</v>
      </c>
      <c r="BN102" s="90"/>
      <c r="BO102" s="90"/>
      <c r="BP102" s="90"/>
      <c r="BQ102" s="116"/>
      <c r="BR102" s="16">
        <f t="shared" si="64"/>
        <v>0</v>
      </c>
      <c r="BS102" s="90"/>
      <c r="BT102" s="90"/>
      <c r="BU102" s="90"/>
      <c r="BV102" s="116"/>
      <c r="BW102" s="16">
        <f t="shared" si="65"/>
        <v>0</v>
      </c>
      <c r="BX102" s="90"/>
      <c r="BY102" s="90"/>
      <c r="BZ102" s="90"/>
      <c r="CA102" s="116"/>
      <c r="CB102" s="16">
        <f t="shared" si="66"/>
        <v>0</v>
      </c>
      <c r="CC102" s="90"/>
      <c r="CD102" s="90"/>
      <c r="CE102" s="90"/>
      <c r="CF102" s="116"/>
      <c r="CG102" s="16">
        <f t="shared" si="67"/>
        <v>0</v>
      </c>
      <c r="CH102" s="90"/>
      <c r="CI102" s="90"/>
      <c r="CJ102" s="90"/>
      <c r="CK102" s="116"/>
      <c r="CL102" s="16">
        <f t="shared" si="68"/>
        <v>0</v>
      </c>
      <c r="CM102" s="90"/>
      <c r="CN102" s="90"/>
      <c r="CO102" s="90"/>
      <c r="CP102" s="116"/>
      <c r="CQ102" s="16">
        <f t="shared" si="69"/>
        <v>0</v>
      </c>
      <c r="CR102" s="90"/>
      <c r="CS102" s="90"/>
      <c r="CT102" s="90"/>
      <c r="CU102" s="116"/>
      <c r="CV102" s="16">
        <f t="shared" si="70"/>
        <v>0</v>
      </c>
      <c r="CW102" s="90"/>
      <c r="CX102" s="90"/>
      <c r="CY102" s="90"/>
      <c r="CZ102" s="116"/>
      <c r="DA102" s="16">
        <f t="shared" si="71"/>
        <v>0</v>
      </c>
      <c r="DB102" s="90"/>
      <c r="DC102" s="90"/>
      <c r="DD102" s="90"/>
      <c r="DE102" s="116"/>
      <c r="DF102" s="16">
        <f t="shared" si="72"/>
        <v>0</v>
      </c>
      <c r="DG102" s="90"/>
      <c r="DH102" s="90"/>
      <c r="DI102" s="90"/>
      <c r="DJ102" s="116"/>
      <c r="DK102" s="16">
        <f t="shared" si="73"/>
        <v>0</v>
      </c>
      <c r="DL102" s="90"/>
      <c r="DM102" s="90"/>
      <c r="DN102" s="90"/>
      <c r="DO102" s="116"/>
      <c r="DP102" s="16">
        <f t="shared" si="74"/>
        <v>0</v>
      </c>
      <c r="DQ102" s="90"/>
      <c r="DR102" s="90"/>
      <c r="DS102" s="90"/>
      <c r="DT102" s="116"/>
      <c r="DU102" s="16">
        <f t="shared" si="75"/>
        <v>0</v>
      </c>
      <c r="DV102" s="90"/>
      <c r="DW102" s="90"/>
      <c r="DX102" s="90"/>
      <c r="DY102" s="116"/>
      <c r="DZ102" s="16">
        <f t="shared" si="76"/>
        <v>0</v>
      </c>
      <c r="EA102" s="90"/>
      <c r="EB102" s="90"/>
      <c r="EC102" s="90"/>
      <c r="ED102" s="116"/>
      <c r="EE102" s="16">
        <f t="shared" si="77"/>
        <v>0</v>
      </c>
      <c r="EF102" s="90"/>
      <c r="EG102" s="90"/>
      <c r="EH102" s="90"/>
      <c r="EI102" s="116"/>
      <c r="EJ102" s="16">
        <f t="shared" si="78"/>
        <v>0</v>
      </c>
      <c r="EK102" s="90"/>
      <c r="EL102" s="90"/>
      <c r="EM102" s="90"/>
      <c r="EN102" s="116"/>
      <c r="EO102" s="16">
        <f t="shared" si="79"/>
        <v>0</v>
      </c>
      <c r="EP102" s="90"/>
      <c r="EQ102" s="90"/>
      <c r="ER102" s="90"/>
      <c r="ES102" s="116"/>
      <c r="ET102" s="16">
        <f t="shared" si="80"/>
        <v>0</v>
      </c>
      <c r="EU102" s="90"/>
      <c r="EV102" s="90"/>
      <c r="EW102" s="90"/>
      <c r="EX102" s="116"/>
      <c r="EY102" s="16">
        <f t="shared" si="81"/>
        <v>0</v>
      </c>
      <c r="EZ102" s="90"/>
      <c r="FA102" s="90"/>
      <c r="FB102" s="90"/>
      <c r="FC102" s="116"/>
      <c r="FD102" s="16">
        <f t="shared" si="82"/>
        <v>0</v>
      </c>
      <c r="FE102" s="90"/>
      <c r="FF102" s="90"/>
      <c r="FG102" s="90"/>
      <c r="FH102" s="116"/>
      <c r="FI102" s="16">
        <f t="shared" si="83"/>
        <v>0</v>
      </c>
      <c r="FJ102" s="90"/>
      <c r="FK102" s="90"/>
      <c r="FL102" s="90"/>
      <c r="FM102" s="116"/>
      <c r="FN102" s="16">
        <f t="shared" si="84"/>
        <v>0</v>
      </c>
      <c r="FO102" s="90"/>
      <c r="FP102" s="90"/>
      <c r="FQ102" s="90"/>
      <c r="FR102" s="116"/>
      <c r="FS102" s="16">
        <f t="shared" si="85"/>
        <v>0</v>
      </c>
      <c r="FT102" s="90"/>
      <c r="FU102" s="90"/>
      <c r="FV102" s="90"/>
      <c r="FW102" s="116"/>
      <c r="FX102" s="16">
        <f t="shared" si="86"/>
        <v>0</v>
      </c>
      <c r="FY102" s="90"/>
      <c r="FZ102" s="90"/>
      <c r="GA102" s="90"/>
      <c r="GB102" s="116"/>
      <c r="GC102" s="16">
        <f t="shared" si="87"/>
        <v>0</v>
      </c>
      <c r="GD102" s="90"/>
      <c r="GE102" s="90"/>
      <c r="GF102" s="90"/>
      <c r="GG102" s="116"/>
      <c r="GH102" s="16">
        <f t="shared" si="88"/>
        <v>0</v>
      </c>
      <c r="GI102" s="90"/>
      <c r="GJ102" s="90"/>
      <c r="GK102" s="90"/>
      <c r="GL102" s="116"/>
      <c r="GM102" s="16">
        <f t="shared" si="89"/>
        <v>0</v>
      </c>
      <c r="GN102" s="90"/>
      <c r="GO102" s="90"/>
      <c r="GP102" s="90"/>
      <c r="GQ102" s="116"/>
      <c r="GR102" s="16">
        <f t="shared" si="90"/>
        <v>0</v>
      </c>
      <c r="GS102" s="90"/>
      <c r="GT102" s="90"/>
      <c r="GU102" s="90"/>
      <c r="GV102" s="116"/>
      <c r="GW102" s="16">
        <f t="shared" si="91"/>
        <v>0</v>
      </c>
      <c r="GX102" s="90"/>
      <c r="GY102" s="90"/>
      <c r="GZ102" s="90"/>
      <c r="HA102" s="116"/>
      <c r="HB102" s="16">
        <f t="shared" si="92"/>
        <v>0</v>
      </c>
      <c r="HC102" s="90"/>
      <c r="HD102" s="90"/>
      <c r="HE102" s="90"/>
      <c r="HF102" s="116"/>
      <c r="HG102" s="16">
        <f t="shared" si="93"/>
        <v>0</v>
      </c>
      <c r="HH102" s="90"/>
      <c r="HI102" s="90"/>
      <c r="HJ102" s="90"/>
      <c r="HK102" s="116"/>
      <c r="HL102" s="16">
        <f t="shared" si="94"/>
        <v>0</v>
      </c>
      <c r="HM102" s="90"/>
      <c r="HN102" s="90"/>
      <c r="HO102" s="90"/>
      <c r="HP102" s="116"/>
      <c r="HQ102" s="16">
        <f t="shared" si="95"/>
        <v>0</v>
      </c>
      <c r="HR102" s="90"/>
      <c r="HS102" s="90"/>
      <c r="HT102" s="90"/>
      <c r="HU102" s="116"/>
      <c r="HV102" s="16">
        <f t="shared" si="96"/>
        <v>0</v>
      </c>
      <c r="HW102" s="90"/>
      <c r="HX102" s="90"/>
      <c r="HY102" s="90"/>
      <c r="HZ102" s="116"/>
      <c r="IA102" s="16">
        <f t="shared" si="97"/>
        <v>0</v>
      </c>
      <c r="IB102" s="90"/>
      <c r="IC102" s="90"/>
      <c r="ID102" s="90"/>
      <c r="IE102" s="116"/>
      <c r="IF102" s="16">
        <f t="shared" si="98"/>
        <v>0</v>
      </c>
      <c r="IG102" s="90"/>
      <c r="IH102" s="90"/>
      <c r="II102" s="90"/>
      <c r="IJ102" s="116"/>
      <c r="IK102" s="16">
        <f t="shared" si="99"/>
        <v>0</v>
      </c>
      <c r="IL102" s="90"/>
      <c r="IM102" s="90"/>
      <c r="IN102" s="90"/>
      <c r="IO102" s="116"/>
      <c r="IP102" s="16">
        <f t="shared" si="100"/>
        <v>0</v>
      </c>
    </row>
    <row r="103" spans="1:250" x14ac:dyDescent="0.25">
      <c r="A103" s="90"/>
      <c r="B103" s="90"/>
      <c r="C103" s="90"/>
      <c r="D103" s="116"/>
      <c r="E103" s="16">
        <f t="shared" si="51"/>
        <v>0</v>
      </c>
      <c r="F103" s="90"/>
      <c r="G103" s="90"/>
      <c r="H103" s="90"/>
      <c r="I103" s="116"/>
      <c r="J103" s="16">
        <f t="shared" si="52"/>
        <v>0</v>
      </c>
      <c r="K103" s="90"/>
      <c r="L103" s="90"/>
      <c r="M103" s="90"/>
      <c r="N103" s="116"/>
      <c r="O103" s="16">
        <f t="shared" si="53"/>
        <v>0</v>
      </c>
      <c r="P103" s="90"/>
      <c r="Q103" s="90"/>
      <c r="R103" s="90"/>
      <c r="S103" s="116"/>
      <c r="T103" s="16">
        <f t="shared" si="54"/>
        <v>0</v>
      </c>
      <c r="U103" s="90"/>
      <c r="V103" s="90"/>
      <c r="W103" s="90"/>
      <c r="X103" s="116"/>
      <c r="Y103" s="16">
        <f t="shared" si="55"/>
        <v>0</v>
      </c>
      <c r="Z103" s="90"/>
      <c r="AA103" s="90"/>
      <c r="AB103" s="90"/>
      <c r="AC103" s="116"/>
      <c r="AD103" s="16">
        <f t="shared" si="56"/>
        <v>0</v>
      </c>
      <c r="AE103" s="90"/>
      <c r="AF103" s="90"/>
      <c r="AG103" s="90"/>
      <c r="AH103" s="116"/>
      <c r="AI103" s="16">
        <f t="shared" si="57"/>
        <v>0</v>
      </c>
      <c r="AJ103" s="90"/>
      <c r="AK103" s="90"/>
      <c r="AL103" s="90"/>
      <c r="AM103" s="116"/>
      <c r="AN103" s="16">
        <f t="shared" si="58"/>
        <v>0</v>
      </c>
      <c r="AO103" s="90"/>
      <c r="AP103" s="90"/>
      <c r="AQ103" s="90"/>
      <c r="AR103" s="116"/>
      <c r="AS103" s="16">
        <f t="shared" si="59"/>
        <v>0</v>
      </c>
      <c r="AT103" s="90"/>
      <c r="AU103" s="90"/>
      <c r="AV103" s="90"/>
      <c r="AW103" s="116"/>
      <c r="AX103" s="16">
        <f t="shared" si="60"/>
        <v>0</v>
      </c>
      <c r="AY103" s="90"/>
      <c r="AZ103" s="90"/>
      <c r="BA103" s="90"/>
      <c r="BB103" s="116"/>
      <c r="BC103" s="16">
        <f t="shared" si="61"/>
        <v>0</v>
      </c>
      <c r="BD103" s="90"/>
      <c r="BE103" s="90"/>
      <c r="BF103" s="90"/>
      <c r="BG103" s="116"/>
      <c r="BH103" s="16">
        <f t="shared" si="62"/>
        <v>0</v>
      </c>
      <c r="BI103" s="90"/>
      <c r="BJ103" s="90"/>
      <c r="BK103" s="90"/>
      <c r="BL103" s="116"/>
      <c r="BM103" s="16">
        <f t="shared" si="63"/>
        <v>0</v>
      </c>
      <c r="BN103" s="90"/>
      <c r="BO103" s="90"/>
      <c r="BP103" s="90"/>
      <c r="BQ103" s="116"/>
      <c r="BR103" s="16">
        <f t="shared" si="64"/>
        <v>0</v>
      </c>
      <c r="BS103" s="90"/>
      <c r="BT103" s="90"/>
      <c r="BU103" s="90"/>
      <c r="BV103" s="116"/>
      <c r="BW103" s="16">
        <f t="shared" si="65"/>
        <v>0</v>
      </c>
      <c r="BX103" s="90"/>
      <c r="BY103" s="90"/>
      <c r="BZ103" s="90"/>
      <c r="CA103" s="116"/>
      <c r="CB103" s="16">
        <f t="shared" si="66"/>
        <v>0</v>
      </c>
      <c r="CC103" s="90"/>
      <c r="CD103" s="90"/>
      <c r="CE103" s="90"/>
      <c r="CF103" s="116"/>
      <c r="CG103" s="16">
        <f t="shared" si="67"/>
        <v>0</v>
      </c>
      <c r="CH103" s="90"/>
      <c r="CI103" s="90"/>
      <c r="CJ103" s="90"/>
      <c r="CK103" s="116"/>
      <c r="CL103" s="16">
        <f t="shared" si="68"/>
        <v>0</v>
      </c>
      <c r="CM103" s="90"/>
      <c r="CN103" s="90"/>
      <c r="CO103" s="90"/>
      <c r="CP103" s="116"/>
      <c r="CQ103" s="16">
        <f t="shared" si="69"/>
        <v>0</v>
      </c>
      <c r="CR103" s="90"/>
      <c r="CS103" s="90"/>
      <c r="CT103" s="90"/>
      <c r="CU103" s="116"/>
      <c r="CV103" s="16">
        <f t="shared" si="70"/>
        <v>0</v>
      </c>
      <c r="CW103" s="90"/>
      <c r="CX103" s="90"/>
      <c r="CY103" s="90"/>
      <c r="CZ103" s="116"/>
      <c r="DA103" s="16">
        <f t="shared" si="71"/>
        <v>0</v>
      </c>
      <c r="DB103" s="90"/>
      <c r="DC103" s="90"/>
      <c r="DD103" s="90"/>
      <c r="DE103" s="116"/>
      <c r="DF103" s="16">
        <f t="shared" si="72"/>
        <v>0</v>
      </c>
      <c r="DG103" s="90"/>
      <c r="DH103" s="90"/>
      <c r="DI103" s="90"/>
      <c r="DJ103" s="116"/>
      <c r="DK103" s="16">
        <f t="shared" si="73"/>
        <v>0</v>
      </c>
      <c r="DL103" s="90"/>
      <c r="DM103" s="90"/>
      <c r="DN103" s="90"/>
      <c r="DO103" s="116"/>
      <c r="DP103" s="16">
        <f t="shared" si="74"/>
        <v>0</v>
      </c>
      <c r="DQ103" s="90"/>
      <c r="DR103" s="90"/>
      <c r="DS103" s="90"/>
      <c r="DT103" s="116"/>
      <c r="DU103" s="16">
        <f t="shared" si="75"/>
        <v>0</v>
      </c>
      <c r="DV103" s="90"/>
      <c r="DW103" s="90"/>
      <c r="DX103" s="90"/>
      <c r="DY103" s="116"/>
      <c r="DZ103" s="16">
        <f t="shared" si="76"/>
        <v>0</v>
      </c>
      <c r="EA103" s="90"/>
      <c r="EB103" s="90"/>
      <c r="EC103" s="90"/>
      <c r="ED103" s="116"/>
      <c r="EE103" s="16">
        <f t="shared" si="77"/>
        <v>0</v>
      </c>
      <c r="EF103" s="90"/>
      <c r="EG103" s="90"/>
      <c r="EH103" s="90"/>
      <c r="EI103" s="116"/>
      <c r="EJ103" s="16">
        <f t="shared" si="78"/>
        <v>0</v>
      </c>
      <c r="EK103" s="90"/>
      <c r="EL103" s="90"/>
      <c r="EM103" s="90"/>
      <c r="EN103" s="116"/>
      <c r="EO103" s="16">
        <f t="shared" si="79"/>
        <v>0</v>
      </c>
      <c r="EP103" s="90"/>
      <c r="EQ103" s="90"/>
      <c r="ER103" s="90"/>
      <c r="ES103" s="116"/>
      <c r="ET103" s="16">
        <f t="shared" si="80"/>
        <v>0</v>
      </c>
      <c r="EU103" s="90"/>
      <c r="EV103" s="90"/>
      <c r="EW103" s="90"/>
      <c r="EX103" s="116"/>
      <c r="EY103" s="16">
        <f t="shared" si="81"/>
        <v>0</v>
      </c>
      <c r="EZ103" s="90"/>
      <c r="FA103" s="90"/>
      <c r="FB103" s="90"/>
      <c r="FC103" s="116"/>
      <c r="FD103" s="16">
        <f t="shared" si="82"/>
        <v>0</v>
      </c>
      <c r="FE103" s="90"/>
      <c r="FF103" s="90"/>
      <c r="FG103" s="90"/>
      <c r="FH103" s="116"/>
      <c r="FI103" s="16">
        <f t="shared" si="83"/>
        <v>0</v>
      </c>
      <c r="FJ103" s="90"/>
      <c r="FK103" s="90"/>
      <c r="FL103" s="90"/>
      <c r="FM103" s="116"/>
      <c r="FN103" s="16">
        <f t="shared" si="84"/>
        <v>0</v>
      </c>
      <c r="FO103" s="90"/>
      <c r="FP103" s="90"/>
      <c r="FQ103" s="90"/>
      <c r="FR103" s="116"/>
      <c r="FS103" s="16">
        <f t="shared" si="85"/>
        <v>0</v>
      </c>
      <c r="FT103" s="90"/>
      <c r="FU103" s="90"/>
      <c r="FV103" s="90"/>
      <c r="FW103" s="116"/>
      <c r="FX103" s="16">
        <f t="shared" si="86"/>
        <v>0</v>
      </c>
      <c r="FY103" s="90"/>
      <c r="FZ103" s="90"/>
      <c r="GA103" s="90"/>
      <c r="GB103" s="116"/>
      <c r="GC103" s="16">
        <f t="shared" si="87"/>
        <v>0</v>
      </c>
      <c r="GD103" s="90"/>
      <c r="GE103" s="90"/>
      <c r="GF103" s="90"/>
      <c r="GG103" s="116"/>
      <c r="GH103" s="16">
        <f t="shared" si="88"/>
        <v>0</v>
      </c>
      <c r="GI103" s="90"/>
      <c r="GJ103" s="90"/>
      <c r="GK103" s="90"/>
      <c r="GL103" s="116"/>
      <c r="GM103" s="16">
        <f t="shared" si="89"/>
        <v>0</v>
      </c>
      <c r="GN103" s="90"/>
      <c r="GO103" s="90"/>
      <c r="GP103" s="90"/>
      <c r="GQ103" s="116"/>
      <c r="GR103" s="16">
        <f t="shared" si="90"/>
        <v>0</v>
      </c>
      <c r="GS103" s="90"/>
      <c r="GT103" s="90"/>
      <c r="GU103" s="90"/>
      <c r="GV103" s="116"/>
      <c r="GW103" s="16">
        <f t="shared" si="91"/>
        <v>0</v>
      </c>
      <c r="GX103" s="90"/>
      <c r="GY103" s="90"/>
      <c r="GZ103" s="90"/>
      <c r="HA103" s="116"/>
      <c r="HB103" s="16">
        <f t="shared" si="92"/>
        <v>0</v>
      </c>
      <c r="HC103" s="90"/>
      <c r="HD103" s="90"/>
      <c r="HE103" s="90"/>
      <c r="HF103" s="116"/>
      <c r="HG103" s="16">
        <f t="shared" si="93"/>
        <v>0</v>
      </c>
      <c r="HH103" s="90"/>
      <c r="HI103" s="90"/>
      <c r="HJ103" s="90"/>
      <c r="HK103" s="116"/>
      <c r="HL103" s="16">
        <f t="shared" si="94"/>
        <v>0</v>
      </c>
      <c r="HM103" s="90"/>
      <c r="HN103" s="90"/>
      <c r="HO103" s="90"/>
      <c r="HP103" s="116"/>
      <c r="HQ103" s="16">
        <f t="shared" si="95"/>
        <v>0</v>
      </c>
      <c r="HR103" s="90"/>
      <c r="HS103" s="90"/>
      <c r="HT103" s="90"/>
      <c r="HU103" s="116"/>
      <c r="HV103" s="16">
        <f t="shared" si="96"/>
        <v>0</v>
      </c>
      <c r="HW103" s="90"/>
      <c r="HX103" s="90"/>
      <c r="HY103" s="90"/>
      <c r="HZ103" s="116"/>
      <c r="IA103" s="16">
        <f t="shared" si="97"/>
        <v>0</v>
      </c>
      <c r="IB103" s="90"/>
      <c r="IC103" s="90"/>
      <c r="ID103" s="90"/>
      <c r="IE103" s="116"/>
      <c r="IF103" s="16">
        <f t="shared" si="98"/>
        <v>0</v>
      </c>
      <c r="IG103" s="90"/>
      <c r="IH103" s="90"/>
      <c r="II103" s="90"/>
      <c r="IJ103" s="116"/>
      <c r="IK103" s="16">
        <f t="shared" si="99"/>
        <v>0</v>
      </c>
      <c r="IL103" s="90"/>
      <c r="IM103" s="90"/>
      <c r="IN103" s="90"/>
      <c r="IO103" s="116"/>
      <c r="IP103" s="16">
        <f t="shared" si="100"/>
        <v>0</v>
      </c>
    </row>
    <row r="104" spans="1:250" x14ac:dyDescent="0.25">
      <c r="A104" s="90"/>
      <c r="B104" s="90"/>
      <c r="C104" s="90"/>
      <c r="D104" s="116"/>
      <c r="E104" s="16">
        <f t="shared" si="51"/>
        <v>0</v>
      </c>
      <c r="F104" s="90"/>
      <c r="G104" s="90"/>
      <c r="H104" s="90"/>
      <c r="I104" s="116"/>
      <c r="J104" s="16">
        <f t="shared" si="52"/>
        <v>0</v>
      </c>
      <c r="K104" s="90"/>
      <c r="L104" s="90"/>
      <c r="M104" s="90"/>
      <c r="N104" s="116"/>
      <c r="O104" s="16">
        <f t="shared" si="53"/>
        <v>0</v>
      </c>
      <c r="P104" s="90"/>
      <c r="Q104" s="90"/>
      <c r="R104" s="90"/>
      <c r="S104" s="116"/>
      <c r="T104" s="16">
        <f t="shared" si="54"/>
        <v>0</v>
      </c>
      <c r="U104" s="90"/>
      <c r="V104" s="90"/>
      <c r="W104" s="90"/>
      <c r="X104" s="116"/>
      <c r="Y104" s="16">
        <f t="shared" si="55"/>
        <v>0</v>
      </c>
      <c r="Z104" s="90"/>
      <c r="AA104" s="90"/>
      <c r="AB104" s="90"/>
      <c r="AC104" s="116"/>
      <c r="AD104" s="16">
        <f t="shared" si="56"/>
        <v>0</v>
      </c>
      <c r="AE104" s="90"/>
      <c r="AF104" s="90"/>
      <c r="AG104" s="90"/>
      <c r="AH104" s="116"/>
      <c r="AI104" s="16">
        <f t="shared" si="57"/>
        <v>0</v>
      </c>
      <c r="AJ104" s="90"/>
      <c r="AK104" s="90"/>
      <c r="AL104" s="90"/>
      <c r="AM104" s="116"/>
      <c r="AN104" s="16">
        <f t="shared" si="58"/>
        <v>0</v>
      </c>
      <c r="AO104" s="90"/>
      <c r="AP104" s="90"/>
      <c r="AQ104" s="90"/>
      <c r="AR104" s="116"/>
      <c r="AS104" s="16">
        <f t="shared" si="59"/>
        <v>0</v>
      </c>
      <c r="AT104" s="90"/>
      <c r="AU104" s="90"/>
      <c r="AV104" s="90"/>
      <c r="AW104" s="116"/>
      <c r="AX104" s="16">
        <f t="shared" si="60"/>
        <v>0</v>
      </c>
      <c r="AY104" s="90"/>
      <c r="AZ104" s="90"/>
      <c r="BA104" s="90"/>
      <c r="BB104" s="116"/>
      <c r="BC104" s="16">
        <f t="shared" si="61"/>
        <v>0</v>
      </c>
      <c r="BD104" s="90"/>
      <c r="BE104" s="90"/>
      <c r="BF104" s="90"/>
      <c r="BG104" s="116"/>
      <c r="BH104" s="16">
        <f t="shared" si="62"/>
        <v>0</v>
      </c>
      <c r="BI104" s="90"/>
      <c r="BJ104" s="90"/>
      <c r="BK104" s="90"/>
      <c r="BL104" s="116"/>
      <c r="BM104" s="16">
        <f t="shared" si="63"/>
        <v>0</v>
      </c>
      <c r="BN104" s="90"/>
      <c r="BO104" s="90"/>
      <c r="BP104" s="90"/>
      <c r="BQ104" s="116"/>
      <c r="BR104" s="16">
        <f t="shared" si="64"/>
        <v>0</v>
      </c>
      <c r="BS104" s="90"/>
      <c r="BT104" s="90"/>
      <c r="BU104" s="90"/>
      <c r="BV104" s="116"/>
      <c r="BW104" s="16">
        <f t="shared" si="65"/>
        <v>0</v>
      </c>
      <c r="BX104" s="90"/>
      <c r="BY104" s="90"/>
      <c r="BZ104" s="90"/>
      <c r="CA104" s="116"/>
      <c r="CB104" s="16">
        <f t="shared" si="66"/>
        <v>0</v>
      </c>
      <c r="CC104" s="90"/>
      <c r="CD104" s="90"/>
      <c r="CE104" s="90"/>
      <c r="CF104" s="116"/>
      <c r="CG104" s="16">
        <f t="shared" si="67"/>
        <v>0</v>
      </c>
      <c r="CH104" s="90"/>
      <c r="CI104" s="90"/>
      <c r="CJ104" s="90"/>
      <c r="CK104" s="116"/>
      <c r="CL104" s="16">
        <f t="shared" si="68"/>
        <v>0</v>
      </c>
      <c r="CM104" s="90"/>
      <c r="CN104" s="90"/>
      <c r="CO104" s="90"/>
      <c r="CP104" s="116"/>
      <c r="CQ104" s="16">
        <f t="shared" si="69"/>
        <v>0</v>
      </c>
      <c r="CR104" s="90"/>
      <c r="CS104" s="90"/>
      <c r="CT104" s="90"/>
      <c r="CU104" s="116"/>
      <c r="CV104" s="16">
        <f t="shared" si="70"/>
        <v>0</v>
      </c>
      <c r="CW104" s="90"/>
      <c r="CX104" s="90"/>
      <c r="CY104" s="90"/>
      <c r="CZ104" s="116"/>
      <c r="DA104" s="16">
        <f t="shared" si="71"/>
        <v>0</v>
      </c>
      <c r="DB104" s="90"/>
      <c r="DC104" s="90"/>
      <c r="DD104" s="90"/>
      <c r="DE104" s="116"/>
      <c r="DF104" s="16">
        <f t="shared" si="72"/>
        <v>0</v>
      </c>
      <c r="DG104" s="90"/>
      <c r="DH104" s="90"/>
      <c r="DI104" s="90"/>
      <c r="DJ104" s="116"/>
      <c r="DK104" s="16">
        <f t="shared" si="73"/>
        <v>0</v>
      </c>
      <c r="DL104" s="90"/>
      <c r="DM104" s="90"/>
      <c r="DN104" s="90"/>
      <c r="DO104" s="116"/>
      <c r="DP104" s="16">
        <f t="shared" si="74"/>
        <v>0</v>
      </c>
      <c r="DQ104" s="90"/>
      <c r="DR104" s="90"/>
      <c r="DS104" s="90"/>
      <c r="DT104" s="116"/>
      <c r="DU104" s="16">
        <f t="shared" si="75"/>
        <v>0</v>
      </c>
      <c r="DV104" s="90"/>
      <c r="DW104" s="90"/>
      <c r="DX104" s="90"/>
      <c r="DY104" s="116"/>
      <c r="DZ104" s="16">
        <f t="shared" si="76"/>
        <v>0</v>
      </c>
      <c r="EA104" s="90"/>
      <c r="EB104" s="90"/>
      <c r="EC104" s="90"/>
      <c r="ED104" s="116"/>
      <c r="EE104" s="16">
        <f t="shared" si="77"/>
        <v>0</v>
      </c>
      <c r="EF104" s="90"/>
      <c r="EG104" s="90"/>
      <c r="EH104" s="90"/>
      <c r="EI104" s="116"/>
      <c r="EJ104" s="16">
        <f t="shared" si="78"/>
        <v>0</v>
      </c>
      <c r="EK104" s="90"/>
      <c r="EL104" s="90"/>
      <c r="EM104" s="90"/>
      <c r="EN104" s="116"/>
      <c r="EO104" s="16">
        <f t="shared" si="79"/>
        <v>0</v>
      </c>
      <c r="EP104" s="90"/>
      <c r="EQ104" s="90"/>
      <c r="ER104" s="90"/>
      <c r="ES104" s="116"/>
      <c r="ET104" s="16">
        <f t="shared" si="80"/>
        <v>0</v>
      </c>
      <c r="EU104" s="90"/>
      <c r="EV104" s="90"/>
      <c r="EW104" s="90"/>
      <c r="EX104" s="116"/>
      <c r="EY104" s="16">
        <f t="shared" si="81"/>
        <v>0</v>
      </c>
      <c r="EZ104" s="90"/>
      <c r="FA104" s="90"/>
      <c r="FB104" s="90"/>
      <c r="FC104" s="116"/>
      <c r="FD104" s="16">
        <f t="shared" si="82"/>
        <v>0</v>
      </c>
      <c r="FE104" s="90"/>
      <c r="FF104" s="90"/>
      <c r="FG104" s="90"/>
      <c r="FH104" s="116"/>
      <c r="FI104" s="16">
        <f t="shared" si="83"/>
        <v>0</v>
      </c>
      <c r="FJ104" s="90"/>
      <c r="FK104" s="90"/>
      <c r="FL104" s="90"/>
      <c r="FM104" s="116"/>
      <c r="FN104" s="16">
        <f t="shared" si="84"/>
        <v>0</v>
      </c>
      <c r="FO104" s="90"/>
      <c r="FP104" s="90"/>
      <c r="FQ104" s="90"/>
      <c r="FR104" s="116"/>
      <c r="FS104" s="16">
        <f t="shared" si="85"/>
        <v>0</v>
      </c>
      <c r="FT104" s="90"/>
      <c r="FU104" s="90"/>
      <c r="FV104" s="90"/>
      <c r="FW104" s="116"/>
      <c r="FX104" s="16">
        <f t="shared" si="86"/>
        <v>0</v>
      </c>
      <c r="FY104" s="90"/>
      <c r="FZ104" s="90"/>
      <c r="GA104" s="90"/>
      <c r="GB104" s="116"/>
      <c r="GC104" s="16">
        <f t="shared" si="87"/>
        <v>0</v>
      </c>
      <c r="GD104" s="90"/>
      <c r="GE104" s="90"/>
      <c r="GF104" s="90"/>
      <c r="GG104" s="116"/>
      <c r="GH104" s="16">
        <f t="shared" si="88"/>
        <v>0</v>
      </c>
      <c r="GI104" s="90"/>
      <c r="GJ104" s="90"/>
      <c r="GK104" s="90"/>
      <c r="GL104" s="116"/>
      <c r="GM104" s="16">
        <f t="shared" si="89"/>
        <v>0</v>
      </c>
      <c r="GN104" s="90"/>
      <c r="GO104" s="90"/>
      <c r="GP104" s="90"/>
      <c r="GQ104" s="116"/>
      <c r="GR104" s="16">
        <f t="shared" si="90"/>
        <v>0</v>
      </c>
      <c r="GS104" s="90"/>
      <c r="GT104" s="90"/>
      <c r="GU104" s="90"/>
      <c r="GV104" s="116"/>
      <c r="GW104" s="16">
        <f t="shared" si="91"/>
        <v>0</v>
      </c>
      <c r="GX104" s="90"/>
      <c r="GY104" s="90"/>
      <c r="GZ104" s="90"/>
      <c r="HA104" s="116"/>
      <c r="HB104" s="16">
        <f t="shared" si="92"/>
        <v>0</v>
      </c>
      <c r="HC104" s="90"/>
      <c r="HD104" s="90"/>
      <c r="HE104" s="90"/>
      <c r="HF104" s="116"/>
      <c r="HG104" s="16">
        <f t="shared" si="93"/>
        <v>0</v>
      </c>
      <c r="HH104" s="90"/>
      <c r="HI104" s="90"/>
      <c r="HJ104" s="90"/>
      <c r="HK104" s="116"/>
      <c r="HL104" s="16">
        <f t="shared" si="94"/>
        <v>0</v>
      </c>
      <c r="HM104" s="90"/>
      <c r="HN104" s="90"/>
      <c r="HO104" s="90"/>
      <c r="HP104" s="116"/>
      <c r="HQ104" s="16">
        <f t="shared" si="95"/>
        <v>0</v>
      </c>
      <c r="HR104" s="90"/>
      <c r="HS104" s="90"/>
      <c r="HT104" s="90"/>
      <c r="HU104" s="116"/>
      <c r="HV104" s="16">
        <f t="shared" si="96"/>
        <v>0</v>
      </c>
      <c r="HW104" s="90"/>
      <c r="HX104" s="90"/>
      <c r="HY104" s="90"/>
      <c r="HZ104" s="116"/>
      <c r="IA104" s="16">
        <f t="shared" si="97"/>
        <v>0</v>
      </c>
      <c r="IB104" s="90"/>
      <c r="IC104" s="90"/>
      <c r="ID104" s="90"/>
      <c r="IE104" s="116"/>
      <c r="IF104" s="16">
        <f t="shared" si="98"/>
        <v>0</v>
      </c>
      <c r="IG104" s="90"/>
      <c r="IH104" s="90"/>
      <c r="II104" s="90"/>
      <c r="IJ104" s="116"/>
      <c r="IK104" s="16">
        <f t="shared" si="99"/>
        <v>0</v>
      </c>
      <c r="IL104" s="90"/>
      <c r="IM104" s="90"/>
      <c r="IN104" s="90"/>
      <c r="IO104" s="116"/>
      <c r="IP104" s="16">
        <f t="shared" si="100"/>
        <v>0</v>
      </c>
    </row>
    <row r="105" spans="1:250" x14ac:dyDescent="0.25">
      <c r="A105" s="90"/>
      <c r="B105" s="90"/>
      <c r="C105" s="90"/>
      <c r="D105" s="116"/>
      <c r="E105" s="16">
        <f t="shared" si="51"/>
        <v>0</v>
      </c>
      <c r="F105" s="90"/>
      <c r="G105" s="90"/>
      <c r="H105" s="90"/>
      <c r="I105" s="116"/>
      <c r="J105" s="16">
        <f t="shared" si="52"/>
        <v>0</v>
      </c>
      <c r="K105" s="90"/>
      <c r="L105" s="90"/>
      <c r="M105" s="90"/>
      <c r="N105" s="116"/>
      <c r="O105" s="16">
        <f t="shared" si="53"/>
        <v>0</v>
      </c>
      <c r="P105" s="90"/>
      <c r="Q105" s="90"/>
      <c r="R105" s="90"/>
      <c r="S105" s="116"/>
      <c r="T105" s="16">
        <f t="shared" si="54"/>
        <v>0</v>
      </c>
      <c r="U105" s="90"/>
      <c r="V105" s="90"/>
      <c r="W105" s="90"/>
      <c r="X105" s="116"/>
      <c r="Y105" s="16">
        <f t="shared" si="55"/>
        <v>0</v>
      </c>
      <c r="Z105" s="90"/>
      <c r="AA105" s="90"/>
      <c r="AB105" s="90"/>
      <c r="AC105" s="116"/>
      <c r="AD105" s="16">
        <f t="shared" si="56"/>
        <v>0</v>
      </c>
      <c r="AE105" s="90"/>
      <c r="AF105" s="90"/>
      <c r="AG105" s="90"/>
      <c r="AH105" s="116"/>
      <c r="AI105" s="16">
        <f t="shared" si="57"/>
        <v>0</v>
      </c>
      <c r="AJ105" s="90"/>
      <c r="AK105" s="90"/>
      <c r="AL105" s="90"/>
      <c r="AM105" s="116"/>
      <c r="AN105" s="16">
        <f t="shared" si="58"/>
        <v>0</v>
      </c>
      <c r="AO105" s="90"/>
      <c r="AP105" s="90"/>
      <c r="AQ105" s="90"/>
      <c r="AR105" s="116"/>
      <c r="AS105" s="16">
        <f t="shared" si="59"/>
        <v>0</v>
      </c>
      <c r="AT105" s="90"/>
      <c r="AU105" s="90"/>
      <c r="AV105" s="90"/>
      <c r="AW105" s="116"/>
      <c r="AX105" s="16">
        <f t="shared" si="60"/>
        <v>0</v>
      </c>
      <c r="AY105" s="90"/>
      <c r="AZ105" s="90"/>
      <c r="BA105" s="90"/>
      <c r="BB105" s="116"/>
      <c r="BC105" s="16">
        <f t="shared" si="61"/>
        <v>0</v>
      </c>
      <c r="BD105" s="90"/>
      <c r="BE105" s="90"/>
      <c r="BF105" s="90"/>
      <c r="BG105" s="116"/>
      <c r="BH105" s="16">
        <f t="shared" si="62"/>
        <v>0</v>
      </c>
      <c r="BI105" s="90"/>
      <c r="BJ105" s="90"/>
      <c r="BK105" s="90"/>
      <c r="BL105" s="116"/>
      <c r="BM105" s="16">
        <f t="shared" si="63"/>
        <v>0</v>
      </c>
      <c r="BN105" s="90"/>
      <c r="BO105" s="90"/>
      <c r="BP105" s="90"/>
      <c r="BQ105" s="116"/>
      <c r="BR105" s="16">
        <f t="shared" si="64"/>
        <v>0</v>
      </c>
      <c r="BS105" s="90"/>
      <c r="BT105" s="90"/>
      <c r="BU105" s="90"/>
      <c r="BV105" s="116"/>
      <c r="BW105" s="16">
        <f t="shared" si="65"/>
        <v>0</v>
      </c>
      <c r="BX105" s="90"/>
      <c r="BY105" s="90"/>
      <c r="BZ105" s="90"/>
      <c r="CA105" s="116"/>
      <c r="CB105" s="16">
        <f t="shared" si="66"/>
        <v>0</v>
      </c>
      <c r="CC105" s="90"/>
      <c r="CD105" s="90"/>
      <c r="CE105" s="90"/>
      <c r="CF105" s="116"/>
      <c r="CG105" s="16">
        <f t="shared" si="67"/>
        <v>0</v>
      </c>
      <c r="CH105" s="90"/>
      <c r="CI105" s="90"/>
      <c r="CJ105" s="90"/>
      <c r="CK105" s="116"/>
      <c r="CL105" s="16">
        <f t="shared" si="68"/>
        <v>0</v>
      </c>
      <c r="CM105" s="90"/>
      <c r="CN105" s="90"/>
      <c r="CO105" s="90"/>
      <c r="CP105" s="116"/>
      <c r="CQ105" s="16">
        <f t="shared" si="69"/>
        <v>0</v>
      </c>
      <c r="CR105" s="90"/>
      <c r="CS105" s="90"/>
      <c r="CT105" s="90"/>
      <c r="CU105" s="116"/>
      <c r="CV105" s="16">
        <f t="shared" si="70"/>
        <v>0</v>
      </c>
      <c r="CW105" s="90"/>
      <c r="CX105" s="90"/>
      <c r="CY105" s="90"/>
      <c r="CZ105" s="116"/>
      <c r="DA105" s="16">
        <f t="shared" si="71"/>
        <v>0</v>
      </c>
      <c r="DB105" s="90"/>
      <c r="DC105" s="90"/>
      <c r="DD105" s="90"/>
      <c r="DE105" s="116"/>
      <c r="DF105" s="16">
        <f t="shared" si="72"/>
        <v>0</v>
      </c>
      <c r="DG105" s="90"/>
      <c r="DH105" s="90"/>
      <c r="DI105" s="90"/>
      <c r="DJ105" s="116"/>
      <c r="DK105" s="16">
        <f t="shared" si="73"/>
        <v>0</v>
      </c>
      <c r="DL105" s="90"/>
      <c r="DM105" s="90"/>
      <c r="DN105" s="90"/>
      <c r="DO105" s="116"/>
      <c r="DP105" s="16">
        <f t="shared" si="74"/>
        <v>0</v>
      </c>
      <c r="DQ105" s="90"/>
      <c r="DR105" s="90"/>
      <c r="DS105" s="90"/>
      <c r="DT105" s="116"/>
      <c r="DU105" s="16">
        <f t="shared" si="75"/>
        <v>0</v>
      </c>
      <c r="DV105" s="90"/>
      <c r="DW105" s="90"/>
      <c r="DX105" s="90"/>
      <c r="DY105" s="116"/>
      <c r="DZ105" s="16">
        <f t="shared" si="76"/>
        <v>0</v>
      </c>
      <c r="EA105" s="90"/>
      <c r="EB105" s="90"/>
      <c r="EC105" s="90"/>
      <c r="ED105" s="116"/>
      <c r="EE105" s="16">
        <f t="shared" si="77"/>
        <v>0</v>
      </c>
      <c r="EF105" s="90"/>
      <c r="EG105" s="90"/>
      <c r="EH105" s="90"/>
      <c r="EI105" s="116"/>
      <c r="EJ105" s="16">
        <f t="shared" si="78"/>
        <v>0</v>
      </c>
      <c r="EK105" s="90"/>
      <c r="EL105" s="90"/>
      <c r="EM105" s="90"/>
      <c r="EN105" s="116"/>
      <c r="EO105" s="16">
        <f t="shared" si="79"/>
        <v>0</v>
      </c>
      <c r="EP105" s="90"/>
      <c r="EQ105" s="90"/>
      <c r="ER105" s="90"/>
      <c r="ES105" s="116"/>
      <c r="ET105" s="16">
        <f t="shared" si="80"/>
        <v>0</v>
      </c>
      <c r="EU105" s="90"/>
      <c r="EV105" s="90"/>
      <c r="EW105" s="90"/>
      <c r="EX105" s="116"/>
      <c r="EY105" s="16">
        <f t="shared" si="81"/>
        <v>0</v>
      </c>
      <c r="EZ105" s="90"/>
      <c r="FA105" s="90"/>
      <c r="FB105" s="90"/>
      <c r="FC105" s="116"/>
      <c r="FD105" s="16">
        <f t="shared" si="82"/>
        <v>0</v>
      </c>
      <c r="FE105" s="90"/>
      <c r="FF105" s="90"/>
      <c r="FG105" s="90"/>
      <c r="FH105" s="116"/>
      <c r="FI105" s="16">
        <f t="shared" si="83"/>
        <v>0</v>
      </c>
      <c r="FJ105" s="90"/>
      <c r="FK105" s="90"/>
      <c r="FL105" s="90"/>
      <c r="FM105" s="116"/>
      <c r="FN105" s="16">
        <f t="shared" si="84"/>
        <v>0</v>
      </c>
      <c r="FO105" s="90"/>
      <c r="FP105" s="90"/>
      <c r="FQ105" s="90"/>
      <c r="FR105" s="116"/>
      <c r="FS105" s="16">
        <f t="shared" si="85"/>
        <v>0</v>
      </c>
      <c r="FT105" s="90"/>
      <c r="FU105" s="90"/>
      <c r="FV105" s="90"/>
      <c r="FW105" s="116"/>
      <c r="FX105" s="16">
        <f t="shared" si="86"/>
        <v>0</v>
      </c>
      <c r="FY105" s="90"/>
      <c r="FZ105" s="90"/>
      <c r="GA105" s="90"/>
      <c r="GB105" s="116"/>
      <c r="GC105" s="16">
        <f t="shared" si="87"/>
        <v>0</v>
      </c>
      <c r="GD105" s="90"/>
      <c r="GE105" s="90"/>
      <c r="GF105" s="90"/>
      <c r="GG105" s="116"/>
      <c r="GH105" s="16">
        <f t="shared" si="88"/>
        <v>0</v>
      </c>
      <c r="GI105" s="90"/>
      <c r="GJ105" s="90"/>
      <c r="GK105" s="90"/>
      <c r="GL105" s="116"/>
      <c r="GM105" s="16">
        <f t="shared" si="89"/>
        <v>0</v>
      </c>
      <c r="GN105" s="90"/>
      <c r="GO105" s="90"/>
      <c r="GP105" s="90"/>
      <c r="GQ105" s="116"/>
      <c r="GR105" s="16">
        <f t="shared" si="90"/>
        <v>0</v>
      </c>
      <c r="GS105" s="90"/>
      <c r="GT105" s="90"/>
      <c r="GU105" s="90"/>
      <c r="GV105" s="116"/>
      <c r="GW105" s="16">
        <f t="shared" si="91"/>
        <v>0</v>
      </c>
      <c r="GX105" s="90"/>
      <c r="GY105" s="90"/>
      <c r="GZ105" s="90"/>
      <c r="HA105" s="116"/>
      <c r="HB105" s="16">
        <f t="shared" si="92"/>
        <v>0</v>
      </c>
      <c r="HC105" s="90"/>
      <c r="HD105" s="90"/>
      <c r="HE105" s="90"/>
      <c r="HF105" s="116"/>
      <c r="HG105" s="16">
        <f t="shared" si="93"/>
        <v>0</v>
      </c>
      <c r="HH105" s="90"/>
      <c r="HI105" s="90"/>
      <c r="HJ105" s="90"/>
      <c r="HK105" s="116"/>
      <c r="HL105" s="16">
        <f t="shared" si="94"/>
        <v>0</v>
      </c>
      <c r="HM105" s="90"/>
      <c r="HN105" s="90"/>
      <c r="HO105" s="90"/>
      <c r="HP105" s="116"/>
      <c r="HQ105" s="16">
        <f t="shared" si="95"/>
        <v>0</v>
      </c>
      <c r="HR105" s="90"/>
      <c r="HS105" s="90"/>
      <c r="HT105" s="90"/>
      <c r="HU105" s="116"/>
      <c r="HV105" s="16">
        <f t="shared" si="96"/>
        <v>0</v>
      </c>
      <c r="HW105" s="90"/>
      <c r="HX105" s="90"/>
      <c r="HY105" s="90"/>
      <c r="HZ105" s="116"/>
      <c r="IA105" s="16">
        <f t="shared" si="97"/>
        <v>0</v>
      </c>
      <c r="IB105" s="90"/>
      <c r="IC105" s="90"/>
      <c r="ID105" s="90"/>
      <c r="IE105" s="116"/>
      <c r="IF105" s="16">
        <f t="shared" si="98"/>
        <v>0</v>
      </c>
      <c r="IG105" s="90"/>
      <c r="IH105" s="90"/>
      <c r="II105" s="90"/>
      <c r="IJ105" s="116"/>
      <c r="IK105" s="16">
        <f t="shared" si="99"/>
        <v>0</v>
      </c>
      <c r="IL105" s="90"/>
      <c r="IM105" s="90"/>
      <c r="IN105" s="90"/>
      <c r="IO105" s="116"/>
      <c r="IP105" s="16">
        <f t="shared" si="100"/>
        <v>0</v>
      </c>
    </row>
    <row r="106" spans="1:250" x14ac:dyDescent="0.25">
      <c r="A106" s="90"/>
      <c r="B106" s="90"/>
      <c r="C106" s="90"/>
      <c r="D106" s="116"/>
      <c r="E106" s="16">
        <f t="shared" si="51"/>
        <v>0</v>
      </c>
      <c r="F106" s="90"/>
      <c r="G106" s="90"/>
      <c r="H106" s="90"/>
      <c r="I106" s="116"/>
      <c r="J106" s="16">
        <f t="shared" si="52"/>
        <v>0</v>
      </c>
      <c r="K106" s="90"/>
      <c r="L106" s="90"/>
      <c r="M106" s="90"/>
      <c r="N106" s="116"/>
      <c r="O106" s="16">
        <f t="shared" si="53"/>
        <v>0</v>
      </c>
      <c r="P106" s="90"/>
      <c r="Q106" s="90"/>
      <c r="R106" s="90"/>
      <c r="S106" s="116"/>
      <c r="T106" s="16">
        <f t="shared" si="54"/>
        <v>0</v>
      </c>
      <c r="U106" s="90"/>
      <c r="V106" s="90"/>
      <c r="W106" s="90"/>
      <c r="X106" s="116"/>
      <c r="Y106" s="16">
        <f t="shared" si="55"/>
        <v>0</v>
      </c>
      <c r="Z106" s="90"/>
      <c r="AA106" s="90"/>
      <c r="AB106" s="90"/>
      <c r="AC106" s="116"/>
      <c r="AD106" s="16">
        <f t="shared" si="56"/>
        <v>0</v>
      </c>
      <c r="AE106" s="90"/>
      <c r="AF106" s="90"/>
      <c r="AG106" s="90"/>
      <c r="AH106" s="116"/>
      <c r="AI106" s="16">
        <f t="shared" si="57"/>
        <v>0</v>
      </c>
      <c r="AJ106" s="90"/>
      <c r="AK106" s="90"/>
      <c r="AL106" s="90"/>
      <c r="AM106" s="116"/>
      <c r="AN106" s="16">
        <f t="shared" si="58"/>
        <v>0</v>
      </c>
      <c r="AO106" s="90"/>
      <c r="AP106" s="90"/>
      <c r="AQ106" s="90"/>
      <c r="AR106" s="116"/>
      <c r="AS106" s="16">
        <f t="shared" si="59"/>
        <v>0</v>
      </c>
      <c r="AT106" s="90"/>
      <c r="AU106" s="90"/>
      <c r="AV106" s="90"/>
      <c r="AW106" s="116"/>
      <c r="AX106" s="16">
        <f t="shared" si="60"/>
        <v>0</v>
      </c>
      <c r="AY106" s="90"/>
      <c r="AZ106" s="90"/>
      <c r="BA106" s="90"/>
      <c r="BB106" s="116"/>
      <c r="BC106" s="16">
        <f t="shared" si="61"/>
        <v>0</v>
      </c>
      <c r="BD106" s="90"/>
      <c r="BE106" s="90"/>
      <c r="BF106" s="90"/>
      <c r="BG106" s="116"/>
      <c r="BH106" s="16">
        <f t="shared" si="62"/>
        <v>0</v>
      </c>
      <c r="BI106" s="90"/>
      <c r="BJ106" s="90"/>
      <c r="BK106" s="90"/>
      <c r="BL106" s="116"/>
      <c r="BM106" s="16">
        <f t="shared" si="63"/>
        <v>0</v>
      </c>
      <c r="BN106" s="90"/>
      <c r="BO106" s="90"/>
      <c r="BP106" s="90"/>
      <c r="BQ106" s="116"/>
      <c r="BR106" s="16">
        <f t="shared" si="64"/>
        <v>0</v>
      </c>
      <c r="BS106" s="90"/>
      <c r="BT106" s="90"/>
      <c r="BU106" s="90"/>
      <c r="BV106" s="116"/>
      <c r="BW106" s="16">
        <f t="shared" si="65"/>
        <v>0</v>
      </c>
      <c r="BX106" s="90"/>
      <c r="BY106" s="90"/>
      <c r="BZ106" s="90"/>
      <c r="CA106" s="116"/>
      <c r="CB106" s="16">
        <f t="shared" si="66"/>
        <v>0</v>
      </c>
      <c r="CC106" s="90"/>
      <c r="CD106" s="90"/>
      <c r="CE106" s="90"/>
      <c r="CF106" s="116"/>
      <c r="CG106" s="16">
        <f t="shared" si="67"/>
        <v>0</v>
      </c>
      <c r="CH106" s="90"/>
      <c r="CI106" s="90"/>
      <c r="CJ106" s="90"/>
      <c r="CK106" s="116"/>
      <c r="CL106" s="16">
        <f t="shared" si="68"/>
        <v>0</v>
      </c>
      <c r="CM106" s="90"/>
      <c r="CN106" s="90"/>
      <c r="CO106" s="90"/>
      <c r="CP106" s="116"/>
      <c r="CQ106" s="16">
        <f t="shared" si="69"/>
        <v>0</v>
      </c>
      <c r="CR106" s="90"/>
      <c r="CS106" s="90"/>
      <c r="CT106" s="90"/>
      <c r="CU106" s="116"/>
      <c r="CV106" s="16">
        <f t="shared" si="70"/>
        <v>0</v>
      </c>
      <c r="CW106" s="90"/>
      <c r="CX106" s="90"/>
      <c r="CY106" s="90"/>
      <c r="CZ106" s="116"/>
      <c r="DA106" s="16">
        <f t="shared" si="71"/>
        <v>0</v>
      </c>
      <c r="DB106" s="90"/>
      <c r="DC106" s="90"/>
      <c r="DD106" s="90"/>
      <c r="DE106" s="116"/>
      <c r="DF106" s="16">
        <f t="shared" si="72"/>
        <v>0</v>
      </c>
      <c r="DG106" s="90"/>
      <c r="DH106" s="90"/>
      <c r="DI106" s="90"/>
      <c r="DJ106" s="116"/>
      <c r="DK106" s="16">
        <f t="shared" si="73"/>
        <v>0</v>
      </c>
      <c r="DL106" s="90"/>
      <c r="DM106" s="90"/>
      <c r="DN106" s="90"/>
      <c r="DO106" s="116"/>
      <c r="DP106" s="16">
        <f t="shared" si="74"/>
        <v>0</v>
      </c>
      <c r="DQ106" s="90"/>
      <c r="DR106" s="90"/>
      <c r="DS106" s="90"/>
      <c r="DT106" s="116"/>
      <c r="DU106" s="16">
        <f t="shared" si="75"/>
        <v>0</v>
      </c>
      <c r="DV106" s="90"/>
      <c r="DW106" s="90"/>
      <c r="DX106" s="90"/>
      <c r="DY106" s="116"/>
      <c r="DZ106" s="16">
        <f t="shared" si="76"/>
        <v>0</v>
      </c>
      <c r="EA106" s="90"/>
      <c r="EB106" s="90"/>
      <c r="EC106" s="90"/>
      <c r="ED106" s="116"/>
      <c r="EE106" s="16">
        <f t="shared" si="77"/>
        <v>0</v>
      </c>
      <c r="EF106" s="90"/>
      <c r="EG106" s="90"/>
      <c r="EH106" s="90"/>
      <c r="EI106" s="116"/>
      <c r="EJ106" s="16">
        <f t="shared" si="78"/>
        <v>0</v>
      </c>
      <c r="EK106" s="90"/>
      <c r="EL106" s="90"/>
      <c r="EM106" s="90"/>
      <c r="EN106" s="116"/>
      <c r="EO106" s="16">
        <f t="shared" si="79"/>
        <v>0</v>
      </c>
      <c r="EP106" s="90"/>
      <c r="EQ106" s="90"/>
      <c r="ER106" s="90"/>
      <c r="ES106" s="116"/>
      <c r="ET106" s="16">
        <f t="shared" si="80"/>
        <v>0</v>
      </c>
      <c r="EU106" s="90"/>
      <c r="EV106" s="90"/>
      <c r="EW106" s="90"/>
      <c r="EX106" s="116"/>
      <c r="EY106" s="16">
        <f t="shared" si="81"/>
        <v>0</v>
      </c>
      <c r="EZ106" s="90"/>
      <c r="FA106" s="90"/>
      <c r="FB106" s="90"/>
      <c r="FC106" s="116"/>
      <c r="FD106" s="16">
        <f t="shared" si="82"/>
        <v>0</v>
      </c>
      <c r="FE106" s="90"/>
      <c r="FF106" s="90"/>
      <c r="FG106" s="90"/>
      <c r="FH106" s="116"/>
      <c r="FI106" s="16">
        <f t="shared" si="83"/>
        <v>0</v>
      </c>
      <c r="FJ106" s="90"/>
      <c r="FK106" s="90"/>
      <c r="FL106" s="90"/>
      <c r="FM106" s="116"/>
      <c r="FN106" s="16">
        <f t="shared" si="84"/>
        <v>0</v>
      </c>
      <c r="FO106" s="90"/>
      <c r="FP106" s="90"/>
      <c r="FQ106" s="90"/>
      <c r="FR106" s="116"/>
      <c r="FS106" s="16">
        <f t="shared" si="85"/>
        <v>0</v>
      </c>
      <c r="FT106" s="90"/>
      <c r="FU106" s="90"/>
      <c r="FV106" s="90"/>
      <c r="FW106" s="116"/>
      <c r="FX106" s="16">
        <f t="shared" si="86"/>
        <v>0</v>
      </c>
      <c r="FY106" s="90"/>
      <c r="FZ106" s="90"/>
      <c r="GA106" s="90"/>
      <c r="GB106" s="116"/>
      <c r="GC106" s="16">
        <f t="shared" si="87"/>
        <v>0</v>
      </c>
      <c r="GD106" s="90"/>
      <c r="GE106" s="90"/>
      <c r="GF106" s="90"/>
      <c r="GG106" s="116"/>
      <c r="GH106" s="16">
        <f t="shared" si="88"/>
        <v>0</v>
      </c>
      <c r="GI106" s="90"/>
      <c r="GJ106" s="90"/>
      <c r="GK106" s="90"/>
      <c r="GL106" s="116"/>
      <c r="GM106" s="16">
        <f t="shared" si="89"/>
        <v>0</v>
      </c>
      <c r="GN106" s="90"/>
      <c r="GO106" s="90"/>
      <c r="GP106" s="90"/>
      <c r="GQ106" s="116"/>
      <c r="GR106" s="16">
        <f t="shared" si="90"/>
        <v>0</v>
      </c>
      <c r="GS106" s="90"/>
      <c r="GT106" s="90"/>
      <c r="GU106" s="90"/>
      <c r="GV106" s="116"/>
      <c r="GW106" s="16">
        <f t="shared" si="91"/>
        <v>0</v>
      </c>
      <c r="GX106" s="90"/>
      <c r="GY106" s="90"/>
      <c r="GZ106" s="90"/>
      <c r="HA106" s="116"/>
      <c r="HB106" s="16">
        <f t="shared" si="92"/>
        <v>0</v>
      </c>
      <c r="HC106" s="90"/>
      <c r="HD106" s="90"/>
      <c r="HE106" s="90"/>
      <c r="HF106" s="116"/>
      <c r="HG106" s="16">
        <f t="shared" si="93"/>
        <v>0</v>
      </c>
      <c r="HH106" s="90"/>
      <c r="HI106" s="90"/>
      <c r="HJ106" s="90"/>
      <c r="HK106" s="116"/>
      <c r="HL106" s="16">
        <f t="shared" si="94"/>
        <v>0</v>
      </c>
      <c r="HM106" s="90"/>
      <c r="HN106" s="90"/>
      <c r="HO106" s="90"/>
      <c r="HP106" s="116"/>
      <c r="HQ106" s="16">
        <f t="shared" si="95"/>
        <v>0</v>
      </c>
      <c r="HR106" s="90"/>
      <c r="HS106" s="90"/>
      <c r="HT106" s="90"/>
      <c r="HU106" s="116"/>
      <c r="HV106" s="16">
        <f t="shared" si="96"/>
        <v>0</v>
      </c>
      <c r="HW106" s="90"/>
      <c r="HX106" s="90"/>
      <c r="HY106" s="90"/>
      <c r="HZ106" s="116"/>
      <c r="IA106" s="16">
        <f t="shared" si="97"/>
        <v>0</v>
      </c>
      <c r="IB106" s="90"/>
      <c r="IC106" s="90"/>
      <c r="ID106" s="90"/>
      <c r="IE106" s="116"/>
      <c r="IF106" s="16">
        <f t="shared" si="98"/>
        <v>0</v>
      </c>
      <c r="IG106" s="90"/>
      <c r="IH106" s="90"/>
      <c r="II106" s="90"/>
      <c r="IJ106" s="116"/>
      <c r="IK106" s="16">
        <f t="shared" si="99"/>
        <v>0</v>
      </c>
      <c r="IL106" s="90"/>
      <c r="IM106" s="90"/>
      <c r="IN106" s="90"/>
      <c r="IO106" s="116"/>
      <c r="IP106" s="16">
        <f t="shared" si="100"/>
        <v>0</v>
      </c>
    </row>
    <row r="107" spans="1:250" x14ac:dyDescent="0.25">
      <c r="A107" s="90"/>
      <c r="B107" s="90"/>
      <c r="C107" s="90"/>
      <c r="D107" s="116"/>
      <c r="E107" s="16">
        <f t="shared" si="51"/>
        <v>0</v>
      </c>
      <c r="F107" s="90"/>
      <c r="G107" s="90"/>
      <c r="H107" s="90"/>
      <c r="I107" s="116"/>
      <c r="J107" s="16">
        <f t="shared" si="52"/>
        <v>0</v>
      </c>
      <c r="K107" s="90"/>
      <c r="L107" s="90"/>
      <c r="M107" s="90"/>
      <c r="N107" s="116"/>
      <c r="O107" s="16">
        <f t="shared" si="53"/>
        <v>0</v>
      </c>
      <c r="P107" s="90"/>
      <c r="Q107" s="90"/>
      <c r="R107" s="90"/>
      <c r="S107" s="116"/>
      <c r="T107" s="16">
        <f t="shared" si="54"/>
        <v>0</v>
      </c>
      <c r="U107" s="90"/>
      <c r="V107" s="90"/>
      <c r="W107" s="90"/>
      <c r="X107" s="116"/>
      <c r="Y107" s="16">
        <f t="shared" si="55"/>
        <v>0</v>
      </c>
      <c r="Z107" s="90"/>
      <c r="AA107" s="90"/>
      <c r="AB107" s="90"/>
      <c r="AC107" s="116"/>
      <c r="AD107" s="16">
        <f t="shared" si="56"/>
        <v>0</v>
      </c>
      <c r="AE107" s="90"/>
      <c r="AF107" s="90"/>
      <c r="AG107" s="90"/>
      <c r="AH107" s="116"/>
      <c r="AI107" s="16">
        <f t="shared" si="57"/>
        <v>0</v>
      </c>
      <c r="AJ107" s="90"/>
      <c r="AK107" s="90"/>
      <c r="AL107" s="90"/>
      <c r="AM107" s="116"/>
      <c r="AN107" s="16">
        <f t="shared" si="58"/>
        <v>0</v>
      </c>
      <c r="AO107" s="90"/>
      <c r="AP107" s="90"/>
      <c r="AQ107" s="90"/>
      <c r="AR107" s="116"/>
      <c r="AS107" s="16">
        <f t="shared" si="59"/>
        <v>0</v>
      </c>
      <c r="AT107" s="90"/>
      <c r="AU107" s="90"/>
      <c r="AV107" s="90"/>
      <c r="AW107" s="116"/>
      <c r="AX107" s="16">
        <f t="shared" si="60"/>
        <v>0</v>
      </c>
      <c r="AY107" s="90"/>
      <c r="AZ107" s="90"/>
      <c r="BA107" s="90"/>
      <c r="BB107" s="116"/>
      <c r="BC107" s="16">
        <f t="shared" si="61"/>
        <v>0</v>
      </c>
      <c r="BD107" s="90"/>
      <c r="BE107" s="90"/>
      <c r="BF107" s="90"/>
      <c r="BG107" s="116"/>
      <c r="BH107" s="16">
        <f t="shared" si="62"/>
        <v>0</v>
      </c>
      <c r="BI107" s="90"/>
      <c r="BJ107" s="90"/>
      <c r="BK107" s="90"/>
      <c r="BL107" s="116"/>
      <c r="BM107" s="16">
        <f t="shared" si="63"/>
        <v>0</v>
      </c>
      <c r="BN107" s="90"/>
      <c r="BO107" s="90"/>
      <c r="BP107" s="90"/>
      <c r="BQ107" s="116"/>
      <c r="BR107" s="16">
        <f t="shared" si="64"/>
        <v>0</v>
      </c>
      <c r="BS107" s="90"/>
      <c r="BT107" s="90"/>
      <c r="BU107" s="90"/>
      <c r="BV107" s="116"/>
      <c r="BW107" s="16">
        <f t="shared" si="65"/>
        <v>0</v>
      </c>
      <c r="BX107" s="90"/>
      <c r="BY107" s="90"/>
      <c r="BZ107" s="90"/>
      <c r="CA107" s="116"/>
      <c r="CB107" s="16">
        <f t="shared" si="66"/>
        <v>0</v>
      </c>
      <c r="CC107" s="90"/>
      <c r="CD107" s="90"/>
      <c r="CE107" s="90"/>
      <c r="CF107" s="116"/>
      <c r="CG107" s="16">
        <f t="shared" si="67"/>
        <v>0</v>
      </c>
      <c r="CH107" s="90"/>
      <c r="CI107" s="90"/>
      <c r="CJ107" s="90"/>
      <c r="CK107" s="116"/>
      <c r="CL107" s="16">
        <f t="shared" si="68"/>
        <v>0</v>
      </c>
      <c r="CM107" s="90"/>
      <c r="CN107" s="90"/>
      <c r="CO107" s="90"/>
      <c r="CP107" s="116"/>
      <c r="CQ107" s="16">
        <f t="shared" si="69"/>
        <v>0</v>
      </c>
      <c r="CR107" s="90"/>
      <c r="CS107" s="90"/>
      <c r="CT107" s="90"/>
      <c r="CU107" s="116"/>
      <c r="CV107" s="16">
        <f t="shared" si="70"/>
        <v>0</v>
      </c>
      <c r="CW107" s="90"/>
      <c r="CX107" s="90"/>
      <c r="CY107" s="90"/>
      <c r="CZ107" s="116"/>
      <c r="DA107" s="16">
        <f t="shared" si="71"/>
        <v>0</v>
      </c>
      <c r="DB107" s="90"/>
      <c r="DC107" s="90"/>
      <c r="DD107" s="90"/>
      <c r="DE107" s="116"/>
      <c r="DF107" s="16">
        <f t="shared" si="72"/>
        <v>0</v>
      </c>
      <c r="DG107" s="90"/>
      <c r="DH107" s="90"/>
      <c r="DI107" s="90"/>
      <c r="DJ107" s="116"/>
      <c r="DK107" s="16">
        <f t="shared" si="73"/>
        <v>0</v>
      </c>
      <c r="DL107" s="90"/>
      <c r="DM107" s="90"/>
      <c r="DN107" s="90"/>
      <c r="DO107" s="116"/>
      <c r="DP107" s="16">
        <f t="shared" si="74"/>
        <v>0</v>
      </c>
      <c r="DQ107" s="90"/>
      <c r="DR107" s="90"/>
      <c r="DS107" s="90"/>
      <c r="DT107" s="116"/>
      <c r="DU107" s="16">
        <f t="shared" si="75"/>
        <v>0</v>
      </c>
      <c r="DV107" s="90"/>
      <c r="DW107" s="90"/>
      <c r="DX107" s="90"/>
      <c r="DY107" s="116"/>
      <c r="DZ107" s="16">
        <f t="shared" si="76"/>
        <v>0</v>
      </c>
      <c r="EA107" s="90"/>
      <c r="EB107" s="90"/>
      <c r="EC107" s="90"/>
      <c r="ED107" s="116"/>
      <c r="EE107" s="16">
        <f t="shared" si="77"/>
        <v>0</v>
      </c>
      <c r="EF107" s="90"/>
      <c r="EG107" s="90"/>
      <c r="EH107" s="90"/>
      <c r="EI107" s="116"/>
      <c r="EJ107" s="16">
        <f t="shared" si="78"/>
        <v>0</v>
      </c>
      <c r="EK107" s="90"/>
      <c r="EL107" s="90"/>
      <c r="EM107" s="90"/>
      <c r="EN107" s="116"/>
      <c r="EO107" s="16">
        <f t="shared" si="79"/>
        <v>0</v>
      </c>
      <c r="EP107" s="90"/>
      <c r="EQ107" s="90"/>
      <c r="ER107" s="90"/>
      <c r="ES107" s="116"/>
      <c r="ET107" s="16">
        <f t="shared" si="80"/>
        <v>0</v>
      </c>
      <c r="EU107" s="90"/>
      <c r="EV107" s="90"/>
      <c r="EW107" s="90"/>
      <c r="EX107" s="116"/>
      <c r="EY107" s="16">
        <f t="shared" si="81"/>
        <v>0</v>
      </c>
      <c r="EZ107" s="90"/>
      <c r="FA107" s="90"/>
      <c r="FB107" s="90"/>
      <c r="FC107" s="116"/>
      <c r="FD107" s="16">
        <f t="shared" si="82"/>
        <v>0</v>
      </c>
      <c r="FE107" s="90"/>
      <c r="FF107" s="90"/>
      <c r="FG107" s="90"/>
      <c r="FH107" s="116"/>
      <c r="FI107" s="16">
        <f t="shared" si="83"/>
        <v>0</v>
      </c>
      <c r="FJ107" s="90"/>
      <c r="FK107" s="90"/>
      <c r="FL107" s="90"/>
      <c r="FM107" s="116"/>
      <c r="FN107" s="16">
        <f t="shared" si="84"/>
        <v>0</v>
      </c>
      <c r="FO107" s="90"/>
      <c r="FP107" s="90"/>
      <c r="FQ107" s="90"/>
      <c r="FR107" s="116"/>
      <c r="FS107" s="16">
        <f t="shared" si="85"/>
        <v>0</v>
      </c>
      <c r="FT107" s="90"/>
      <c r="FU107" s="90"/>
      <c r="FV107" s="90"/>
      <c r="FW107" s="116"/>
      <c r="FX107" s="16">
        <f t="shared" si="86"/>
        <v>0</v>
      </c>
      <c r="FY107" s="90"/>
      <c r="FZ107" s="90"/>
      <c r="GA107" s="90"/>
      <c r="GB107" s="116"/>
      <c r="GC107" s="16">
        <f t="shared" si="87"/>
        <v>0</v>
      </c>
      <c r="GD107" s="90"/>
      <c r="GE107" s="90"/>
      <c r="GF107" s="90"/>
      <c r="GG107" s="116"/>
      <c r="GH107" s="16">
        <f t="shared" si="88"/>
        <v>0</v>
      </c>
      <c r="GI107" s="90"/>
      <c r="GJ107" s="90"/>
      <c r="GK107" s="90"/>
      <c r="GL107" s="116"/>
      <c r="GM107" s="16">
        <f t="shared" si="89"/>
        <v>0</v>
      </c>
      <c r="GN107" s="90"/>
      <c r="GO107" s="90"/>
      <c r="GP107" s="90"/>
      <c r="GQ107" s="116"/>
      <c r="GR107" s="16">
        <f t="shared" si="90"/>
        <v>0</v>
      </c>
      <c r="GS107" s="90"/>
      <c r="GT107" s="90"/>
      <c r="GU107" s="90"/>
      <c r="GV107" s="116"/>
      <c r="GW107" s="16">
        <f t="shared" si="91"/>
        <v>0</v>
      </c>
      <c r="GX107" s="90"/>
      <c r="GY107" s="90"/>
      <c r="GZ107" s="90"/>
      <c r="HA107" s="116"/>
      <c r="HB107" s="16">
        <f t="shared" si="92"/>
        <v>0</v>
      </c>
      <c r="HC107" s="90"/>
      <c r="HD107" s="90"/>
      <c r="HE107" s="90"/>
      <c r="HF107" s="116"/>
      <c r="HG107" s="16">
        <f t="shared" si="93"/>
        <v>0</v>
      </c>
      <c r="HH107" s="90"/>
      <c r="HI107" s="90"/>
      <c r="HJ107" s="90"/>
      <c r="HK107" s="116"/>
      <c r="HL107" s="16">
        <f t="shared" si="94"/>
        <v>0</v>
      </c>
      <c r="HM107" s="90"/>
      <c r="HN107" s="90"/>
      <c r="HO107" s="90"/>
      <c r="HP107" s="116"/>
      <c r="HQ107" s="16">
        <f t="shared" si="95"/>
        <v>0</v>
      </c>
      <c r="HR107" s="90"/>
      <c r="HS107" s="90"/>
      <c r="HT107" s="90"/>
      <c r="HU107" s="116"/>
      <c r="HV107" s="16">
        <f t="shared" si="96"/>
        <v>0</v>
      </c>
      <c r="HW107" s="90"/>
      <c r="HX107" s="90"/>
      <c r="HY107" s="90"/>
      <c r="HZ107" s="116"/>
      <c r="IA107" s="16">
        <f t="shared" si="97"/>
        <v>0</v>
      </c>
      <c r="IB107" s="90"/>
      <c r="IC107" s="90"/>
      <c r="ID107" s="90"/>
      <c r="IE107" s="116"/>
      <c r="IF107" s="16">
        <f t="shared" si="98"/>
        <v>0</v>
      </c>
      <c r="IG107" s="90"/>
      <c r="IH107" s="90"/>
      <c r="II107" s="90"/>
      <c r="IJ107" s="116"/>
      <c r="IK107" s="16">
        <f t="shared" si="99"/>
        <v>0</v>
      </c>
      <c r="IL107" s="90"/>
      <c r="IM107" s="90"/>
      <c r="IN107" s="90"/>
      <c r="IO107" s="116"/>
      <c r="IP107" s="16">
        <f t="shared" si="100"/>
        <v>0</v>
      </c>
    </row>
    <row r="108" spans="1:250" x14ac:dyDescent="0.25">
      <c r="A108" s="90"/>
      <c r="B108" s="90"/>
      <c r="C108" s="90"/>
      <c r="D108" s="116"/>
      <c r="E108" s="16">
        <f t="shared" si="51"/>
        <v>0</v>
      </c>
      <c r="F108" s="90"/>
      <c r="G108" s="90"/>
      <c r="H108" s="90"/>
      <c r="I108" s="116"/>
      <c r="J108" s="16">
        <f t="shared" si="52"/>
        <v>0</v>
      </c>
      <c r="K108" s="90"/>
      <c r="L108" s="90"/>
      <c r="M108" s="90"/>
      <c r="N108" s="116"/>
      <c r="O108" s="16">
        <f t="shared" si="53"/>
        <v>0</v>
      </c>
      <c r="P108" s="90"/>
      <c r="Q108" s="90"/>
      <c r="R108" s="90"/>
      <c r="S108" s="116"/>
      <c r="T108" s="16">
        <f t="shared" si="54"/>
        <v>0</v>
      </c>
      <c r="U108" s="90"/>
      <c r="V108" s="90"/>
      <c r="W108" s="90"/>
      <c r="X108" s="116"/>
      <c r="Y108" s="16">
        <f t="shared" si="55"/>
        <v>0</v>
      </c>
      <c r="Z108" s="90"/>
      <c r="AA108" s="90"/>
      <c r="AB108" s="90"/>
      <c r="AC108" s="116"/>
      <c r="AD108" s="16">
        <f t="shared" si="56"/>
        <v>0</v>
      </c>
      <c r="AE108" s="90"/>
      <c r="AF108" s="90"/>
      <c r="AG108" s="90"/>
      <c r="AH108" s="116"/>
      <c r="AI108" s="16">
        <f t="shared" si="57"/>
        <v>0</v>
      </c>
      <c r="AJ108" s="90"/>
      <c r="AK108" s="90"/>
      <c r="AL108" s="90"/>
      <c r="AM108" s="116"/>
      <c r="AN108" s="16">
        <f t="shared" si="58"/>
        <v>0</v>
      </c>
      <c r="AO108" s="90"/>
      <c r="AP108" s="90"/>
      <c r="AQ108" s="90"/>
      <c r="AR108" s="116"/>
      <c r="AS108" s="16">
        <f t="shared" si="59"/>
        <v>0</v>
      </c>
      <c r="AT108" s="90"/>
      <c r="AU108" s="90"/>
      <c r="AV108" s="90"/>
      <c r="AW108" s="116"/>
      <c r="AX108" s="16">
        <f t="shared" si="60"/>
        <v>0</v>
      </c>
      <c r="AY108" s="90"/>
      <c r="AZ108" s="90"/>
      <c r="BA108" s="90"/>
      <c r="BB108" s="116"/>
      <c r="BC108" s="16">
        <f t="shared" si="61"/>
        <v>0</v>
      </c>
      <c r="BD108" s="90"/>
      <c r="BE108" s="90"/>
      <c r="BF108" s="90"/>
      <c r="BG108" s="116"/>
      <c r="BH108" s="16">
        <f t="shared" si="62"/>
        <v>0</v>
      </c>
      <c r="BI108" s="90"/>
      <c r="BJ108" s="90"/>
      <c r="BK108" s="90"/>
      <c r="BL108" s="116"/>
      <c r="BM108" s="16">
        <f t="shared" si="63"/>
        <v>0</v>
      </c>
      <c r="BN108" s="90"/>
      <c r="BO108" s="90"/>
      <c r="BP108" s="90"/>
      <c r="BQ108" s="116"/>
      <c r="BR108" s="16">
        <f t="shared" si="64"/>
        <v>0</v>
      </c>
      <c r="BS108" s="90"/>
      <c r="BT108" s="90"/>
      <c r="BU108" s="90"/>
      <c r="BV108" s="116"/>
      <c r="BW108" s="16">
        <f t="shared" si="65"/>
        <v>0</v>
      </c>
      <c r="BX108" s="90"/>
      <c r="BY108" s="90"/>
      <c r="BZ108" s="90"/>
      <c r="CA108" s="116"/>
      <c r="CB108" s="16">
        <f t="shared" si="66"/>
        <v>0</v>
      </c>
      <c r="CC108" s="90"/>
      <c r="CD108" s="90"/>
      <c r="CE108" s="90"/>
      <c r="CF108" s="116"/>
      <c r="CG108" s="16">
        <f t="shared" si="67"/>
        <v>0</v>
      </c>
      <c r="CH108" s="90"/>
      <c r="CI108" s="90"/>
      <c r="CJ108" s="90"/>
      <c r="CK108" s="116"/>
      <c r="CL108" s="16">
        <f t="shared" si="68"/>
        <v>0</v>
      </c>
      <c r="CM108" s="90"/>
      <c r="CN108" s="90"/>
      <c r="CO108" s="90"/>
      <c r="CP108" s="116"/>
      <c r="CQ108" s="16">
        <f t="shared" si="69"/>
        <v>0</v>
      </c>
      <c r="CR108" s="90"/>
      <c r="CS108" s="90"/>
      <c r="CT108" s="90"/>
      <c r="CU108" s="116"/>
      <c r="CV108" s="16">
        <f t="shared" si="70"/>
        <v>0</v>
      </c>
      <c r="CW108" s="90"/>
      <c r="CX108" s="90"/>
      <c r="CY108" s="90"/>
      <c r="CZ108" s="116"/>
      <c r="DA108" s="16">
        <f t="shared" si="71"/>
        <v>0</v>
      </c>
      <c r="DB108" s="90"/>
      <c r="DC108" s="90"/>
      <c r="DD108" s="90"/>
      <c r="DE108" s="116"/>
      <c r="DF108" s="16">
        <f t="shared" si="72"/>
        <v>0</v>
      </c>
      <c r="DG108" s="90"/>
      <c r="DH108" s="90"/>
      <c r="DI108" s="90"/>
      <c r="DJ108" s="116"/>
      <c r="DK108" s="16">
        <f t="shared" si="73"/>
        <v>0</v>
      </c>
      <c r="DL108" s="90"/>
      <c r="DM108" s="90"/>
      <c r="DN108" s="90"/>
      <c r="DO108" s="116"/>
      <c r="DP108" s="16">
        <f t="shared" si="74"/>
        <v>0</v>
      </c>
      <c r="DQ108" s="90"/>
      <c r="DR108" s="90"/>
      <c r="DS108" s="90"/>
      <c r="DT108" s="116"/>
      <c r="DU108" s="16">
        <f t="shared" si="75"/>
        <v>0</v>
      </c>
      <c r="DV108" s="90"/>
      <c r="DW108" s="90"/>
      <c r="DX108" s="90"/>
      <c r="DY108" s="116"/>
      <c r="DZ108" s="16">
        <f t="shared" si="76"/>
        <v>0</v>
      </c>
      <c r="EA108" s="90"/>
      <c r="EB108" s="90"/>
      <c r="EC108" s="90"/>
      <c r="ED108" s="116"/>
      <c r="EE108" s="16">
        <f t="shared" si="77"/>
        <v>0</v>
      </c>
      <c r="EF108" s="90"/>
      <c r="EG108" s="90"/>
      <c r="EH108" s="90"/>
      <c r="EI108" s="116"/>
      <c r="EJ108" s="16">
        <f t="shared" si="78"/>
        <v>0</v>
      </c>
      <c r="EK108" s="90"/>
      <c r="EL108" s="90"/>
      <c r="EM108" s="90"/>
      <c r="EN108" s="116"/>
      <c r="EO108" s="16">
        <f t="shared" si="79"/>
        <v>0</v>
      </c>
      <c r="EP108" s="90"/>
      <c r="EQ108" s="90"/>
      <c r="ER108" s="90"/>
      <c r="ES108" s="116"/>
      <c r="ET108" s="16">
        <f t="shared" si="80"/>
        <v>0</v>
      </c>
      <c r="EU108" s="90"/>
      <c r="EV108" s="90"/>
      <c r="EW108" s="90"/>
      <c r="EX108" s="116"/>
      <c r="EY108" s="16">
        <f t="shared" si="81"/>
        <v>0</v>
      </c>
      <c r="EZ108" s="90"/>
      <c r="FA108" s="90"/>
      <c r="FB108" s="90"/>
      <c r="FC108" s="116"/>
      <c r="FD108" s="16">
        <f t="shared" si="82"/>
        <v>0</v>
      </c>
      <c r="FE108" s="90"/>
      <c r="FF108" s="90"/>
      <c r="FG108" s="90"/>
      <c r="FH108" s="116"/>
      <c r="FI108" s="16">
        <f t="shared" si="83"/>
        <v>0</v>
      </c>
      <c r="FJ108" s="90"/>
      <c r="FK108" s="90"/>
      <c r="FL108" s="90"/>
      <c r="FM108" s="116"/>
      <c r="FN108" s="16">
        <f t="shared" si="84"/>
        <v>0</v>
      </c>
      <c r="FO108" s="90"/>
      <c r="FP108" s="90"/>
      <c r="FQ108" s="90"/>
      <c r="FR108" s="116"/>
      <c r="FS108" s="16">
        <f t="shared" si="85"/>
        <v>0</v>
      </c>
      <c r="FT108" s="90"/>
      <c r="FU108" s="90"/>
      <c r="FV108" s="90"/>
      <c r="FW108" s="116"/>
      <c r="FX108" s="16">
        <f t="shared" si="86"/>
        <v>0</v>
      </c>
      <c r="FY108" s="90"/>
      <c r="FZ108" s="90"/>
      <c r="GA108" s="90"/>
      <c r="GB108" s="116"/>
      <c r="GC108" s="16">
        <f t="shared" si="87"/>
        <v>0</v>
      </c>
      <c r="GD108" s="90"/>
      <c r="GE108" s="90"/>
      <c r="GF108" s="90"/>
      <c r="GG108" s="116"/>
      <c r="GH108" s="16">
        <f t="shared" si="88"/>
        <v>0</v>
      </c>
      <c r="GI108" s="90"/>
      <c r="GJ108" s="90"/>
      <c r="GK108" s="90"/>
      <c r="GL108" s="116"/>
      <c r="GM108" s="16">
        <f t="shared" si="89"/>
        <v>0</v>
      </c>
      <c r="GN108" s="90"/>
      <c r="GO108" s="90"/>
      <c r="GP108" s="90"/>
      <c r="GQ108" s="116"/>
      <c r="GR108" s="16">
        <f t="shared" si="90"/>
        <v>0</v>
      </c>
      <c r="GS108" s="90"/>
      <c r="GT108" s="90"/>
      <c r="GU108" s="90"/>
      <c r="GV108" s="116"/>
      <c r="GW108" s="16">
        <f t="shared" si="91"/>
        <v>0</v>
      </c>
      <c r="GX108" s="90"/>
      <c r="GY108" s="90"/>
      <c r="GZ108" s="90"/>
      <c r="HA108" s="116"/>
      <c r="HB108" s="16">
        <f t="shared" si="92"/>
        <v>0</v>
      </c>
      <c r="HC108" s="90"/>
      <c r="HD108" s="90"/>
      <c r="HE108" s="90"/>
      <c r="HF108" s="116"/>
      <c r="HG108" s="16">
        <f t="shared" si="93"/>
        <v>0</v>
      </c>
      <c r="HH108" s="90"/>
      <c r="HI108" s="90"/>
      <c r="HJ108" s="90"/>
      <c r="HK108" s="116"/>
      <c r="HL108" s="16">
        <f t="shared" si="94"/>
        <v>0</v>
      </c>
      <c r="HM108" s="90"/>
      <c r="HN108" s="90"/>
      <c r="HO108" s="90"/>
      <c r="HP108" s="116"/>
      <c r="HQ108" s="16">
        <f t="shared" si="95"/>
        <v>0</v>
      </c>
      <c r="HR108" s="90"/>
      <c r="HS108" s="90"/>
      <c r="HT108" s="90"/>
      <c r="HU108" s="116"/>
      <c r="HV108" s="16">
        <f t="shared" si="96"/>
        <v>0</v>
      </c>
      <c r="HW108" s="90"/>
      <c r="HX108" s="90"/>
      <c r="HY108" s="90"/>
      <c r="HZ108" s="116"/>
      <c r="IA108" s="16">
        <f t="shared" si="97"/>
        <v>0</v>
      </c>
      <c r="IB108" s="90"/>
      <c r="IC108" s="90"/>
      <c r="ID108" s="90"/>
      <c r="IE108" s="116"/>
      <c r="IF108" s="16">
        <f t="shared" si="98"/>
        <v>0</v>
      </c>
      <c r="IG108" s="90"/>
      <c r="IH108" s="90"/>
      <c r="II108" s="90"/>
      <c r="IJ108" s="116"/>
      <c r="IK108" s="16">
        <f t="shared" si="99"/>
        <v>0</v>
      </c>
      <c r="IL108" s="90"/>
      <c r="IM108" s="90"/>
      <c r="IN108" s="90"/>
      <c r="IO108" s="116"/>
      <c r="IP108" s="16">
        <f t="shared" si="100"/>
        <v>0</v>
      </c>
    </row>
    <row r="109" spans="1:250" x14ac:dyDescent="0.25">
      <c r="A109" s="90"/>
      <c r="B109" s="90"/>
      <c r="C109" s="90"/>
      <c r="D109" s="116"/>
      <c r="E109" s="16">
        <f t="shared" si="51"/>
        <v>0</v>
      </c>
      <c r="F109" s="90"/>
      <c r="G109" s="90"/>
      <c r="H109" s="90"/>
      <c r="I109" s="116"/>
      <c r="J109" s="16">
        <f t="shared" si="52"/>
        <v>0</v>
      </c>
      <c r="K109" s="90"/>
      <c r="L109" s="90"/>
      <c r="M109" s="90"/>
      <c r="N109" s="116"/>
      <c r="O109" s="16">
        <f t="shared" si="53"/>
        <v>0</v>
      </c>
      <c r="P109" s="90"/>
      <c r="Q109" s="90"/>
      <c r="R109" s="90"/>
      <c r="S109" s="116"/>
      <c r="T109" s="16">
        <f t="shared" si="54"/>
        <v>0</v>
      </c>
      <c r="U109" s="90"/>
      <c r="V109" s="90"/>
      <c r="W109" s="90"/>
      <c r="X109" s="116"/>
      <c r="Y109" s="16">
        <f t="shared" si="55"/>
        <v>0</v>
      </c>
      <c r="Z109" s="90"/>
      <c r="AA109" s="90"/>
      <c r="AB109" s="90"/>
      <c r="AC109" s="116"/>
      <c r="AD109" s="16">
        <f t="shared" si="56"/>
        <v>0</v>
      </c>
      <c r="AE109" s="90"/>
      <c r="AF109" s="90"/>
      <c r="AG109" s="90"/>
      <c r="AH109" s="116"/>
      <c r="AI109" s="16">
        <f t="shared" si="57"/>
        <v>0</v>
      </c>
      <c r="AJ109" s="90"/>
      <c r="AK109" s="90"/>
      <c r="AL109" s="90"/>
      <c r="AM109" s="116"/>
      <c r="AN109" s="16">
        <f t="shared" si="58"/>
        <v>0</v>
      </c>
      <c r="AO109" s="90"/>
      <c r="AP109" s="90"/>
      <c r="AQ109" s="90"/>
      <c r="AR109" s="116"/>
      <c r="AS109" s="16">
        <f t="shared" si="59"/>
        <v>0</v>
      </c>
      <c r="AT109" s="90"/>
      <c r="AU109" s="90"/>
      <c r="AV109" s="90"/>
      <c r="AW109" s="116"/>
      <c r="AX109" s="16">
        <f t="shared" si="60"/>
        <v>0</v>
      </c>
      <c r="AY109" s="90"/>
      <c r="AZ109" s="90"/>
      <c r="BA109" s="90"/>
      <c r="BB109" s="116"/>
      <c r="BC109" s="16">
        <f t="shared" si="61"/>
        <v>0</v>
      </c>
      <c r="BD109" s="90"/>
      <c r="BE109" s="90"/>
      <c r="BF109" s="90"/>
      <c r="BG109" s="116"/>
      <c r="BH109" s="16">
        <f t="shared" si="62"/>
        <v>0</v>
      </c>
      <c r="BI109" s="90"/>
      <c r="BJ109" s="90"/>
      <c r="BK109" s="90"/>
      <c r="BL109" s="116"/>
      <c r="BM109" s="16">
        <f t="shared" si="63"/>
        <v>0</v>
      </c>
      <c r="BN109" s="90"/>
      <c r="BO109" s="90"/>
      <c r="BP109" s="90"/>
      <c r="BQ109" s="116"/>
      <c r="BR109" s="16">
        <f t="shared" si="64"/>
        <v>0</v>
      </c>
      <c r="BS109" s="90"/>
      <c r="BT109" s="90"/>
      <c r="BU109" s="90"/>
      <c r="BV109" s="116"/>
      <c r="BW109" s="16">
        <f t="shared" si="65"/>
        <v>0</v>
      </c>
      <c r="BX109" s="90"/>
      <c r="BY109" s="90"/>
      <c r="BZ109" s="90"/>
      <c r="CA109" s="116"/>
      <c r="CB109" s="16">
        <f t="shared" si="66"/>
        <v>0</v>
      </c>
      <c r="CC109" s="90"/>
      <c r="CD109" s="90"/>
      <c r="CE109" s="90"/>
      <c r="CF109" s="116"/>
      <c r="CG109" s="16">
        <f t="shared" si="67"/>
        <v>0</v>
      </c>
      <c r="CH109" s="90"/>
      <c r="CI109" s="90"/>
      <c r="CJ109" s="90"/>
      <c r="CK109" s="116"/>
      <c r="CL109" s="16">
        <f t="shared" si="68"/>
        <v>0</v>
      </c>
      <c r="CM109" s="90"/>
      <c r="CN109" s="90"/>
      <c r="CO109" s="90"/>
      <c r="CP109" s="116"/>
      <c r="CQ109" s="16">
        <f t="shared" si="69"/>
        <v>0</v>
      </c>
      <c r="CR109" s="90"/>
      <c r="CS109" s="90"/>
      <c r="CT109" s="90"/>
      <c r="CU109" s="116"/>
      <c r="CV109" s="16">
        <f t="shared" si="70"/>
        <v>0</v>
      </c>
      <c r="CW109" s="90"/>
      <c r="CX109" s="90"/>
      <c r="CY109" s="90"/>
      <c r="CZ109" s="116"/>
      <c r="DA109" s="16">
        <f t="shared" si="71"/>
        <v>0</v>
      </c>
      <c r="DB109" s="90"/>
      <c r="DC109" s="90"/>
      <c r="DD109" s="90"/>
      <c r="DE109" s="116"/>
      <c r="DF109" s="16">
        <f t="shared" si="72"/>
        <v>0</v>
      </c>
      <c r="DG109" s="90"/>
      <c r="DH109" s="90"/>
      <c r="DI109" s="90"/>
      <c r="DJ109" s="116"/>
      <c r="DK109" s="16">
        <f t="shared" si="73"/>
        <v>0</v>
      </c>
      <c r="DL109" s="90"/>
      <c r="DM109" s="90"/>
      <c r="DN109" s="90"/>
      <c r="DO109" s="116"/>
      <c r="DP109" s="16">
        <f t="shared" si="74"/>
        <v>0</v>
      </c>
      <c r="DQ109" s="90"/>
      <c r="DR109" s="90"/>
      <c r="DS109" s="90"/>
      <c r="DT109" s="116"/>
      <c r="DU109" s="16">
        <f t="shared" si="75"/>
        <v>0</v>
      </c>
      <c r="DV109" s="90"/>
      <c r="DW109" s="90"/>
      <c r="DX109" s="90"/>
      <c r="DY109" s="116"/>
      <c r="DZ109" s="16">
        <f t="shared" si="76"/>
        <v>0</v>
      </c>
      <c r="EA109" s="90"/>
      <c r="EB109" s="90"/>
      <c r="EC109" s="90"/>
      <c r="ED109" s="116"/>
      <c r="EE109" s="16">
        <f t="shared" si="77"/>
        <v>0</v>
      </c>
      <c r="EF109" s="90"/>
      <c r="EG109" s="90"/>
      <c r="EH109" s="90"/>
      <c r="EI109" s="116"/>
      <c r="EJ109" s="16">
        <f t="shared" si="78"/>
        <v>0</v>
      </c>
      <c r="EK109" s="90"/>
      <c r="EL109" s="90"/>
      <c r="EM109" s="90"/>
      <c r="EN109" s="116"/>
      <c r="EO109" s="16">
        <f t="shared" si="79"/>
        <v>0</v>
      </c>
      <c r="EP109" s="90"/>
      <c r="EQ109" s="90"/>
      <c r="ER109" s="90"/>
      <c r="ES109" s="116"/>
      <c r="ET109" s="16">
        <f t="shared" si="80"/>
        <v>0</v>
      </c>
      <c r="EU109" s="90"/>
      <c r="EV109" s="90"/>
      <c r="EW109" s="90"/>
      <c r="EX109" s="116"/>
      <c r="EY109" s="16">
        <f t="shared" si="81"/>
        <v>0</v>
      </c>
      <c r="EZ109" s="90"/>
      <c r="FA109" s="90"/>
      <c r="FB109" s="90"/>
      <c r="FC109" s="116"/>
      <c r="FD109" s="16">
        <f t="shared" si="82"/>
        <v>0</v>
      </c>
      <c r="FE109" s="90"/>
      <c r="FF109" s="90"/>
      <c r="FG109" s="90"/>
      <c r="FH109" s="116"/>
      <c r="FI109" s="16">
        <f t="shared" si="83"/>
        <v>0</v>
      </c>
      <c r="FJ109" s="90"/>
      <c r="FK109" s="90"/>
      <c r="FL109" s="90"/>
      <c r="FM109" s="116"/>
      <c r="FN109" s="16">
        <f t="shared" si="84"/>
        <v>0</v>
      </c>
      <c r="FO109" s="90"/>
      <c r="FP109" s="90"/>
      <c r="FQ109" s="90"/>
      <c r="FR109" s="116"/>
      <c r="FS109" s="16">
        <f t="shared" si="85"/>
        <v>0</v>
      </c>
      <c r="FT109" s="90"/>
      <c r="FU109" s="90"/>
      <c r="FV109" s="90"/>
      <c r="FW109" s="116"/>
      <c r="FX109" s="16">
        <f t="shared" si="86"/>
        <v>0</v>
      </c>
      <c r="FY109" s="90"/>
      <c r="FZ109" s="90"/>
      <c r="GA109" s="90"/>
      <c r="GB109" s="116"/>
      <c r="GC109" s="16">
        <f t="shared" si="87"/>
        <v>0</v>
      </c>
      <c r="GD109" s="90"/>
      <c r="GE109" s="90"/>
      <c r="GF109" s="90"/>
      <c r="GG109" s="116"/>
      <c r="GH109" s="16">
        <f t="shared" si="88"/>
        <v>0</v>
      </c>
      <c r="GI109" s="90"/>
      <c r="GJ109" s="90"/>
      <c r="GK109" s="90"/>
      <c r="GL109" s="116"/>
      <c r="GM109" s="16">
        <f t="shared" si="89"/>
        <v>0</v>
      </c>
      <c r="GN109" s="90"/>
      <c r="GO109" s="90"/>
      <c r="GP109" s="90"/>
      <c r="GQ109" s="116"/>
      <c r="GR109" s="16">
        <f t="shared" si="90"/>
        <v>0</v>
      </c>
      <c r="GS109" s="90"/>
      <c r="GT109" s="90"/>
      <c r="GU109" s="90"/>
      <c r="GV109" s="116"/>
      <c r="GW109" s="16">
        <f t="shared" si="91"/>
        <v>0</v>
      </c>
      <c r="GX109" s="90"/>
      <c r="GY109" s="90"/>
      <c r="GZ109" s="90"/>
      <c r="HA109" s="116"/>
      <c r="HB109" s="16">
        <f t="shared" si="92"/>
        <v>0</v>
      </c>
      <c r="HC109" s="90"/>
      <c r="HD109" s="90"/>
      <c r="HE109" s="90"/>
      <c r="HF109" s="116"/>
      <c r="HG109" s="16">
        <f t="shared" si="93"/>
        <v>0</v>
      </c>
      <c r="HH109" s="90"/>
      <c r="HI109" s="90"/>
      <c r="HJ109" s="90"/>
      <c r="HK109" s="116"/>
      <c r="HL109" s="16">
        <f t="shared" si="94"/>
        <v>0</v>
      </c>
      <c r="HM109" s="90"/>
      <c r="HN109" s="90"/>
      <c r="HO109" s="90"/>
      <c r="HP109" s="116"/>
      <c r="HQ109" s="16">
        <f t="shared" si="95"/>
        <v>0</v>
      </c>
      <c r="HR109" s="90"/>
      <c r="HS109" s="90"/>
      <c r="HT109" s="90"/>
      <c r="HU109" s="116"/>
      <c r="HV109" s="16">
        <f t="shared" si="96"/>
        <v>0</v>
      </c>
      <c r="HW109" s="90"/>
      <c r="HX109" s="90"/>
      <c r="HY109" s="90"/>
      <c r="HZ109" s="116"/>
      <c r="IA109" s="16">
        <f t="shared" si="97"/>
        <v>0</v>
      </c>
      <c r="IB109" s="90"/>
      <c r="IC109" s="90"/>
      <c r="ID109" s="90"/>
      <c r="IE109" s="116"/>
      <c r="IF109" s="16">
        <f t="shared" si="98"/>
        <v>0</v>
      </c>
      <c r="IG109" s="90"/>
      <c r="IH109" s="90"/>
      <c r="II109" s="90"/>
      <c r="IJ109" s="116"/>
      <c r="IK109" s="16">
        <f t="shared" si="99"/>
        <v>0</v>
      </c>
      <c r="IL109" s="90"/>
      <c r="IM109" s="90"/>
      <c r="IN109" s="90"/>
      <c r="IO109" s="116"/>
      <c r="IP109" s="16">
        <f t="shared" si="100"/>
        <v>0</v>
      </c>
    </row>
    <row r="110" spans="1:250" x14ac:dyDescent="0.25">
      <c r="A110" s="90"/>
      <c r="B110" s="90"/>
      <c r="C110" s="90"/>
      <c r="D110" s="116"/>
      <c r="E110" s="16">
        <f t="shared" si="51"/>
        <v>0</v>
      </c>
      <c r="F110" s="90"/>
      <c r="G110" s="90"/>
      <c r="H110" s="90"/>
      <c r="I110" s="116"/>
      <c r="J110" s="16">
        <f t="shared" si="52"/>
        <v>0</v>
      </c>
      <c r="K110" s="90"/>
      <c r="L110" s="90"/>
      <c r="M110" s="90"/>
      <c r="N110" s="116"/>
      <c r="O110" s="16">
        <f t="shared" si="53"/>
        <v>0</v>
      </c>
      <c r="P110" s="90"/>
      <c r="Q110" s="90"/>
      <c r="R110" s="90"/>
      <c r="S110" s="116"/>
      <c r="T110" s="16">
        <f t="shared" si="54"/>
        <v>0</v>
      </c>
      <c r="U110" s="90"/>
      <c r="V110" s="90"/>
      <c r="W110" s="90"/>
      <c r="X110" s="116"/>
      <c r="Y110" s="16">
        <f t="shared" si="55"/>
        <v>0</v>
      </c>
      <c r="Z110" s="90"/>
      <c r="AA110" s="90"/>
      <c r="AB110" s="90"/>
      <c r="AC110" s="116"/>
      <c r="AD110" s="16">
        <f t="shared" si="56"/>
        <v>0</v>
      </c>
      <c r="AE110" s="90"/>
      <c r="AF110" s="90"/>
      <c r="AG110" s="90"/>
      <c r="AH110" s="116"/>
      <c r="AI110" s="16">
        <f t="shared" si="57"/>
        <v>0</v>
      </c>
      <c r="AJ110" s="90"/>
      <c r="AK110" s="90"/>
      <c r="AL110" s="90"/>
      <c r="AM110" s="116"/>
      <c r="AN110" s="16">
        <f t="shared" si="58"/>
        <v>0</v>
      </c>
      <c r="AO110" s="90"/>
      <c r="AP110" s="90"/>
      <c r="AQ110" s="90"/>
      <c r="AR110" s="116"/>
      <c r="AS110" s="16">
        <f t="shared" si="59"/>
        <v>0</v>
      </c>
      <c r="AT110" s="90"/>
      <c r="AU110" s="90"/>
      <c r="AV110" s="90"/>
      <c r="AW110" s="116"/>
      <c r="AX110" s="16">
        <f t="shared" si="60"/>
        <v>0</v>
      </c>
      <c r="AY110" s="90"/>
      <c r="AZ110" s="90"/>
      <c r="BA110" s="90"/>
      <c r="BB110" s="116"/>
      <c r="BC110" s="16">
        <f t="shared" si="61"/>
        <v>0</v>
      </c>
      <c r="BD110" s="90"/>
      <c r="BE110" s="90"/>
      <c r="BF110" s="90"/>
      <c r="BG110" s="116"/>
      <c r="BH110" s="16">
        <f t="shared" si="62"/>
        <v>0</v>
      </c>
      <c r="BI110" s="90"/>
      <c r="BJ110" s="90"/>
      <c r="BK110" s="90"/>
      <c r="BL110" s="116"/>
      <c r="BM110" s="16">
        <f t="shared" si="63"/>
        <v>0</v>
      </c>
      <c r="BN110" s="90"/>
      <c r="BO110" s="90"/>
      <c r="BP110" s="90"/>
      <c r="BQ110" s="116"/>
      <c r="BR110" s="16">
        <f t="shared" si="64"/>
        <v>0</v>
      </c>
      <c r="BS110" s="90"/>
      <c r="BT110" s="90"/>
      <c r="BU110" s="90"/>
      <c r="BV110" s="116"/>
      <c r="BW110" s="16">
        <f t="shared" si="65"/>
        <v>0</v>
      </c>
      <c r="BX110" s="90"/>
      <c r="BY110" s="90"/>
      <c r="BZ110" s="90"/>
      <c r="CA110" s="116"/>
      <c r="CB110" s="16">
        <f t="shared" si="66"/>
        <v>0</v>
      </c>
      <c r="CC110" s="90"/>
      <c r="CD110" s="90"/>
      <c r="CE110" s="90"/>
      <c r="CF110" s="116"/>
      <c r="CG110" s="16">
        <f t="shared" si="67"/>
        <v>0</v>
      </c>
      <c r="CH110" s="90"/>
      <c r="CI110" s="90"/>
      <c r="CJ110" s="90"/>
      <c r="CK110" s="116"/>
      <c r="CL110" s="16">
        <f t="shared" si="68"/>
        <v>0</v>
      </c>
      <c r="CM110" s="90"/>
      <c r="CN110" s="90"/>
      <c r="CO110" s="90"/>
      <c r="CP110" s="116"/>
      <c r="CQ110" s="16">
        <f t="shared" si="69"/>
        <v>0</v>
      </c>
      <c r="CR110" s="90"/>
      <c r="CS110" s="90"/>
      <c r="CT110" s="90"/>
      <c r="CU110" s="116"/>
      <c r="CV110" s="16">
        <f t="shared" si="70"/>
        <v>0</v>
      </c>
      <c r="CW110" s="90"/>
      <c r="CX110" s="90"/>
      <c r="CY110" s="90"/>
      <c r="CZ110" s="116"/>
      <c r="DA110" s="16">
        <f t="shared" si="71"/>
        <v>0</v>
      </c>
      <c r="DB110" s="90"/>
      <c r="DC110" s="90"/>
      <c r="DD110" s="90"/>
      <c r="DE110" s="116"/>
      <c r="DF110" s="16">
        <f t="shared" si="72"/>
        <v>0</v>
      </c>
      <c r="DG110" s="90"/>
      <c r="DH110" s="90"/>
      <c r="DI110" s="90"/>
      <c r="DJ110" s="116"/>
      <c r="DK110" s="16">
        <f t="shared" si="73"/>
        <v>0</v>
      </c>
      <c r="DL110" s="90"/>
      <c r="DM110" s="90"/>
      <c r="DN110" s="90"/>
      <c r="DO110" s="116"/>
      <c r="DP110" s="16">
        <f t="shared" si="74"/>
        <v>0</v>
      </c>
      <c r="DQ110" s="90"/>
      <c r="DR110" s="90"/>
      <c r="DS110" s="90"/>
      <c r="DT110" s="116"/>
      <c r="DU110" s="16">
        <f t="shared" si="75"/>
        <v>0</v>
      </c>
      <c r="DV110" s="90"/>
      <c r="DW110" s="90"/>
      <c r="DX110" s="90"/>
      <c r="DY110" s="116"/>
      <c r="DZ110" s="16">
        <f t="shared" si="76"/>
        <v>0</v>
      </c>
      <c r="EA110" s="90"/>
      <c r="EB110" s="90"/>
      <c r="EC110" s="90"/>
      <c r="ED110" s="116"/>
      <c r="EE110" s="16">
        <f t="shared" si="77"/>
        <v>0</v>
      </c>
      <c r="EF110" s="90"/>
      <c r="EG110" s="90"/>
      <c r="EH110" s="90"/>
      <c r="EI110" s="116"/>
      <c r="EJ110" s="16">
        <f t="shared" si="78"/>
        <v>0</v>
      </c>
      <c r="EK110" s="90"/>
      <c r="EL110" s="90"/>
      <c r="EM110" s="90"/>
      <c r="EN110" s="116"/>
      <c r="EO110" s="16">
        <f t="shared" si="79"/>
        <v>0</v>
      </c>
      <c r="EP110" s="90"/>
      <c r="EQ110" s="90"/>
      <c r="ER110" s="90"/>
      <c r="ES110" s="116"/>
      <c r="ET110" s="16">
        <f t="shared" si="80"/>
        <v>0</v>
      </c>
      <c r="EU110" s="90"/>
      <c r="EV110" s="90"/>
      <c r="EW110" s="90"/>
      <c r="EX110" s="116"/>
      <c r="EY110" s="16">
        <f t="shared" si="81"/>
        <v>0</v>
      </c>
      <c r="EZ110" s="90"/>
      <c r="FA110" s="90"/>
      <c r="FB110" s="90"/>
      <c r="FC110" s="116"/>
      <c r="FD110" s="16">
        <f t="shared" si="82"/>
        <v>0</v>
      </c>
      <c r="FE110" s="90"/>
      <c r="FF110" s="90"/>
      <c r="FG110" s="90"/>
      <c r="FH110" s="116"/>
      <c r="FI110" s="16">
        <f t="shared" si="83"/>
        <v>0</v>
      </c>
      <c r="FJ110" s="90"/>
      <c r="FK110" s="90"/>
      <c r="FL110" s="90"/>
      <c r="FM110" s="116"/>
      <c r="FN110" s="16">
        <f t="shared" si="84"/>
        <v>0</v>
      </c>
      <c r="FO110" s="90"/>
      <c r="FP110" s="90"/>
      <c r="FQ110" s="90"/>
      <c r="FR110" s="116"/>
      <c r="FS110" s="16">
        <f t="shared" si="85"/>
        <v>0</v>
      </c>
      <c r="FT110" s="90"/>
      <c r="FU110" s="90"/>
      <c r="FV110" s="90"/>
      <c r="FW110" s="116"/>
      <c r="FX110" s="16">
        <f t="shared" si="86"/>
        <v>0</v>
      </c>
      <c r="FY110" s="90"/>
      <c r="FZ110" s="90"/>
      <c r="GA110" s="90"/>
      <c r="GB110" s="116"/>
      <c r="GC110" s="16">
        <f t="shared" si="87"/>
        <v>0</v>
      </c>
      <c r="GD110" s="90"/>
      <c r="GE110" s="90"/>
      <c r="GF110" s="90"/>
      <c r="GG110" s="116"/>
      <c r="GH110" s="16">
        <f t="shared" si="88"/>
        <v>0</v>
      </c>
      <c r="GI110" s="90"/>
      <c r="GJ110" s="90"/>
      <c r="GK110" s="90"/>
      <c r="GL110" s="116"/>
      <c r="GM110" s="16">
        <f t="shared" si="89"/>
        <v>0</v>
      </c>
      <c r="GN110" s="90"/>
      <c r="GO110" s="90"/>
      <c r="GP110" s="90"/>
      <c r="GQ110" s="116"/>
      <c r="GR110" s="16">
        <f t="shared" si="90"/>
        <v>0</v>
      </c>
      <c r="GS110" s="90"/>
      <c r="GT110" s="90"/>
      <c r="GU110" s="90"/>
      <c r="GV110" s="116"/>
      <c r="GW110" s="16">
        <f t="shared" si="91"/>
        <v>0</v>
      </c>
      <c r="GX110" s="90"/>
      <c r="GY110" s="90"/>
      <c r="GZ110" s="90"/>
      <c r="HA110" s="116"/>
      <c r="HB110" s="16">
        <f t="shared" si="92"/>
        <v>0</v>
      </c>
      <c r="HC110" s="90"/>
      <c r="HD110" s="90"/>
      <c r="HE110" s="90"/>
      <c r="HF110" s="116"/>
      <c r="HG110" s="16">
        <f t="shared" si="93"/>
        <v>0</v>
      </c>
      <c r="HH110" s="90"/>
      <c r="HI110" s="90"/>
      <c r="HJ110" s="90"/>
      <c r="HK110" s="116"/>
      <c r="HL110" s="16">
        <f t="shared" si="94"/>
        <v>0</v>
      </c>
      <c r="HM110" s="90"/>
      <c r="HN110" s="90"/>
      <c r="HO110" s="90"/>
      <c r="HP110" s="116"/>
      <c r="HQ110" s="16">
        <f t="shared" si="95"/>
        <v>0</v>
      </c>
      <c r="HR110" s="90"/>
      <c r="HS110" s="90"/>
      <c r="HT110" s="90"/>
      <c r="HU110" s="116"/>
      <c r="HV110" s="16">
        <f t="shared" si="96"/>
        <v>0</v>
      </c>
      <c r="HW110" s="90"/>
      <c r="HX110" s="90"/>
      <c r="HY110" s="90"/>
      <c r="HZ110" s="116"/>
      <c r="IA110" s="16">
        <f t="shared" si="97"/>
        <v>0</v>
      </c>
      <c r="IB110" s="90"/>
      <c r="IC110" s="90"/>
      <c r="ID110" s="90"/>
      <c r="IE110" s="116"/>
      <c r="IF110" s="16">
        <f t="shared" si="98"/>
        <v>0</v>
      </c>
      <c r="IG110" s="90"/>
      <c r="IH110" s="90"/>
      <c r="II110" s="90"/>
      <c r="IJ110" s="116"/>
      <c r="IK110" s="16">
        <f t="shared" si="99"/>
        <v>0</v>
      </c>
      <c r="IL110" s="90"/>
      <c r="IM110" s="90"/>
      <c r="IN110" s="90"/>
      <c r="IO110" s="116"/>
      <c r="IP110" s="16">
        <f t="shared" si="100"/>
        <v>0</v>
      </c>
    </row>
    <row r="111" spans="1:250" x14ac:dyDescent="0.25">
      <c r="A111" s="90"/>
      <c r="B111" s="90"/>
      <c r="C111" s="90"/>
      <c r="D111" s="116"/>
      <c r="E111" s="16">
        <f t="shared" si="51"/>
        <v>0</v>
      </c>
      <c r="F111" s="90"/>
      <c r="G111" s="90"/>
      <c r="H111" s="90"/>
      <c r="I111" s="116"/>
      <c r="J111" s="16">
        <f t="shared" si="52"/>
        <v>0</v>
      </c>
      <c r="K111" s="90"/>
      <c r="L111" s="90"/>
      <c r="M111" s="90"/>
      <c r="N111" s="116"/>
      <c r="O111" s="16">
        <f t="shared" si="53"/>
        <v>0</v>
      </c>
      <c r="P111" s="90"/>
      <c r="Q111" s="90"/>
      <c r="R111" s="90"/>
      <c r="S111" s="116"/>
      <c r="T111" s="16">
        <f t="shared" si="54"/>
        <v>0</v>
      </c>
      <c r="U111" s="90"/>
      <c r="V111" s="90"/>
      <c r="W111" s="90"/>
      <c r="X111" s="116"/>
      <c r="Y111" s="16">
        <f t="shared" si="55"/>
        <v>0</v>
      </c>
      <c r="Z111" s="90"/>
      <c r="AA111" s="90"/>
      <c r="AB111" s="90"/>
      <c r="AC111" s="116"/>
      <c r="AD111" s="16">
        <f t="shared" si="56"/>
        <v>0</v>
      </c>
      <c r="AE111" s="90"/>
      <c r="AF111" s="90"/>
      <c r="AG111" s="90"/>
      <c r="AH111" s="116"/>
      <c r="AI111" s="16">
        <f t="shared" si="57"/>
        <v>0</v>
      </c>
      <c r="AJ111" s="90"/>
      <c r="AK111" s="90"/>
      <c r="AL111" s="90"/>
      <c r="AM111" s="116"/>
      <c r="AN111" s="16">
        <f t="shared" si="58"/>
        <v>0</v>
      </c>
      <c r="AO111" s="90"/>
      <c r="AP111" s="90"/>
      <c r="AQ111" s="90"/>
      <c r="AR111" s="116"/>
      <c r="AS111" s="16">
        <f t="shared" si="59"/>
        <v>0</v>
      </c>
      <c r="AT111" s="90"/>
      <c r="AU111" s="90"/>
      <c r="AV111" s="90"/>
      <c r="AW111" s="116"/>
      <c r="AX111" s="16">
        <f t="shared" si="60"/>
        <v>0</v>
      </c>
      <c r="AY111" s="90"/>
      <c r="AZ111" s="90"/>
      <c r="BA111" s="90"/>
      <c r="BB111" s="116"/>
      <c r="BC111" s="16">
        <f t="shared" si="61"/>
        <v>0</v>
      </c>
      <c r="BD111" s="90"/>
      <c r="BE111" s="90"/>
      <c r="BF111" s="90"/>
      <c r="BG111" s="116"/>
      <c r="BH111" s="16">
        <f t="shared" si="62"/>
        <v>0</v>
      </c>
      <c r="BI111" s="90"/>
      <c r="BJ111" s="90"/>
      <c r="BK111" s="90"/>
      <c r="BL111" s="116"/>
      <c r="BM111" s="16">
        <f t="shared" si="63"/>
        <v>0</v>
      </c>
      <c r="BN111" s="90"/>
      <c r="BO111" s="90"/>
      <c r="BP111" s="90"/>
      <c r="BQ111" s="116"/>
      <c r="BR111" s="16">
        <f t="shared" si="64"/>
        <v>0</v>
      </c>
      <c r="BS111" s="90"/>
      <c r="BT111" s="90"/>
      <c r="BU111" s="90"/>
      <c r="BV111" s="116"/>
      <c r="BW111" s="16">
        <f t="shared" si="65"/>
        <v>0</v>
      </c>
      <c r="BX111" s="90"/>
      <c r="BY111" s="90"/>
      <c r="BZ111" s="90"/>
      <c r="CA111" s="116"/>
      <c r="CB111" s="16">
        <f t="shared" si="66"/>
        <v>0</v>
      </c>
      <c r="CC111" s="90"/>
      <c r="CD111" s="90"/>
      <c r="CE111" s="90"/>
      <c r="CF111" s="116"/>
      <c r="CG111" s="16">
        <f t="shared" si="67"/>
        <v>0</v>
      </c>
      <c r="CH111" s="90"/>
      <c r="CI111" s="90"/>
      <c r="CJ111" s="90"/>
      <c r="CK111" s="116"/>
      <c r="CL111" s="16">
        <f t="shared" si="68"/>
        <v>0</v>
      </c>
      <c r="CM111" s="90"/>
      <c r="CN111" s="90"/>
      <c r="CO111" s="90"/>
      <c r="CP111" s="116"/>
      <c r="CQ111" s="16">
        <f t="shared" si="69"/>
        <v>0</v>
      </c>
      <c r="CR111" s="90"/>
      <c r="CS111" s="90"/>
      <c r="CT111" s="90"/>
      <c r="CU111" s="116"/>
      <c r="CV111" s="16">
        <f t="shared" si="70"/>
        <v>0</v>
      </c>
      <c r="CW111" s="90"/>
      <c r="CX111" s="90"/>
      <c r="CY111" s="90"/>
      <c r="CZ111" s="116"/>
      <c r="DA111" s="16">
        <f t="shared" si="71"/>
        <v>0</v>
      </c>
      <c r="DB111" s="90"/>
      <c r="DC111" s="90"/>
      <c r="DD111" s="90"/>
      <c r="DE111" s="116"/>
      <c r="DF111" s="16">
        <f t="shared" si="72"/>
        <v>0</v>
      </c>
      <c r="DG111" s="90"/>
      <c r="DH111" s="90"/>
      <c r="DI111" s="90"/>
      <c r="DJ111" s="116"/>
      <c r="DK111" s="16">
        <f t="shared" si="73"/>
        <v>0</v>
      </c>
      <c r="DL111" s="90"/>
      <c r="DM111" s="90"/>
      <c r="DN111" s="90"/>
      <c r="DO111" s="116"/>
      <c r="DP111" s="16">
        <f t="shared" si="74"/>
        <v>0</v>
      </c>
      <c r="DQ111" s="90"/>
      <c r="DR111" s="90"/>
      <c r="DS111" s="90"/>
      <c r="DT111" s="116"/>
      <c r="DU111" s="16">
        <f t="shared" si="75"/>
        <v>0</v>
      </c>
      <c r="DV111" s="90"/>
      <c r="DW111" s="90"/>
      <c r="DX111" s="90"/>
      <c r="DY111" s="116"/>
      <c r="DZ111" s="16">
        <f t="shared" si="76"/>
        <v>0</v>
      </c>
      <c r="EA111" s="90"/>
      <c r="EB111" s="90"/>
      <c r="EC111" s="90"/>
      <c r="ED111" s="116"/>
      <c r="EE111" s="16">
        <f t="shared" si="77"/>
        <v>0</v>
      </c>
      <c r="EF111" s="90"/>
      <c r="EG111" s="90"/>
      <c r="EH111" s="90"/>
      <c r="EI111" s="116"/>
      <c r="EJ111" s="16">
        <f t="shared" si="78"/>
        <v>0</v>
      </c>
      <c r="EK111" s="90"/>
      <c r="EL111" s="90"/>
      <c r="EM111" s="90"/>
      <c r="EN111" s="116"/>
      <c r="EO111" s="16">
        <f t="shared" si="79"/>
        <v>0</v>
      </c>
      <c r="EP111" s="90"/>
      <c r="EQ111" s="90"/>
      <c r="ER111" s="90"/>
      <c r="ES111" s="116"/>
      <c r="ET111" s="16">
        <f t="shared" si="80"/>
        <v>0</v>
      </c>
      <c r="EU111" s="90"/>
      <c r="EV111" s="90"/>
      <c r="EW111" s="90"/>
      <c r="EX111" s="116"/>
      <c r="EY111" s="16">
        <f t="shared" si="81"/>
        <v>0</v>
      </c>
      <c r="EZ111" s="90"/>
      <c r="FA111" s="90"/>
      <c r="FB111" s="90"/>
      <c r="FC111" s="116"/>
      <c r="FD111" s="16">
        <f t="shared" si="82"/>
        <v>0</v>
      </c>
      <c r="FE111" s="90"/>
      <c r="FF111" s="90"/>
      <c r="FG111" s="90"/>
      <c r="FH111" s="116"/>
      <c r="FI111" s="16">
        <f t="shared" si="83"/>
        <v>0</v>
      </c>
      <c r="FJ111" s="90"/>
      <c r="FK111" s="90"/>
      <c r="FL111" s="90"/>
      <c r="FM111" s="116"/>
      <c r="FN111" s="16">
        <f t="shared" si="84"/>
        <v>0</v>
      </c>
      <c r="FO111" s="90"/>
      <c r="FP111" s="90"/>
      <c r="FQ111" s="90"/>
      <c r="FR111" s="116"/>
      <c r="FS111" s="16">
        <f t="shared" si="85"/>
        <v>0</v>
      </c>
      <c r="FT111" s="90"/>
      <c r="FU111" s="90"/>
      <c r="FV111" s="90"/>
      <c r="FW111" s="116"/>
      <c r="FX111" s="16">
        <f t="shared" si="86"/>
        <v>0</v>
      </c>
      <c r="FY111" s="90"/>
      <c r="FZ111" s="90"/>
      <c r="GA111" s="90"/>
      <c r="GB111" s="116"/>
      <c r="GC111" s="16">
        <f t="shared" si="87"/>
        <v>0</v>
      </c>
      <c r="GD111" s="90"/>
      <c r="GE111" s="90"/>
      <c r="GF111" s="90"/>
      <c r="GG111" s="116"/>
      <c r="GH111" s="16">
        <f t="shared" si="88"/>
        <v>0</v>
      </c>
      <c r="GI111" s="90"/>
      <c r="GJ111" s="90"/>
      <c r="GK111" s="90"/>
      <c r="GL111" s="116"/>
      <c r="GM111" s="16">
        <f t="shared" si="89"/>
        <v>0</v>
      </c>
      <c r="GN111" s="90"/>
      <c r="GO111" s="90"/>
      <c r="GP111" s="90"/>
      <c r="GQ111" s="116"/>
      <c r="GR111" s="16">
        <f t="shared" si="90"/>
        <v>0</v>
      </c>
      <c r="GS111" s="90"/>
      <c r="GT111" s="90"/>
      <c r="GU111" s="90"/>
      <c r="GV111" s="116"/>
      <c r="GW111" s="16">
        <f t="shared" si="91"/>
        <v>0</v>
      </c>
      <c r="GX111" s="90"/>
      <c r="GY111" s="90"/>
      <c r="GZ111" s="90"/>
      <c r="HA111" s="116"/>
      <c r="HB111" s="16">
        <f t="shared" si="92"/>
        <v>0</v>
      </c>
      <c r="HC111" s="90"/>
      <c r="HD111" s="90"/>
      <c r="HE111" s="90"/>
      <c r="HF111" s="116"/>
      <c r="HG111" s="16">
        <f t="shared" si="93"/>
        <v>0</v>
      </c>
      <c r="HH111" s="90"/>
      <c r="HI111" s="90"/>
      <c r="HJ111" s="90"/>
      <c r="HK111" s="116"/>
      <c r="HL111" s="16">
        <f t="shared" si="94"/>
        <v>0</v>
      </c>
      <c r="HM111" s="90"/>
      <c r="HN111" s="90"/>
      <c r="HO111" s="90"/>
      <c r="HP111" s="116"/>
      <c r="HQ111" s="16">
        <f t="shared" si="95"/>
        <v>0</v>
      </c>
      <c r="HR111" s="90"/>
      <c r="HS111" s="90"/>
      <c r="HT111" s="90"/>
      <c r="HU111" s="116"/>
      <c r="HV111" s="16">
        <f t="shared" si="96"/>
        <v>0</v>
      </c>
      <c r="HW111" s="90"/>
      <c r="HX111" s="90"/>
      <c r="HY111" s="90"/>
      <c r="HZ111" s="116"/>
      <c r="IA111" s="16">
        <f t="shared" si="97"/>
        <v>0</v>
      </c>
      <c r="IB111" s="90"/>
      <c r="IC111" s="90"/>
      <c r="ID111" s="90"/>
      <c r="IE111" s="116"/>
      <c r="IF111" s="16">
        <f t="shared" si="98"/>
        <v>0</v>
      </c>
      <c r="IG111" s="90"/>
      <c r="IH111" s="90"/>
      <c r="II111" s="90"/>
      <c r="IJ111" s="116"/>
      <c r="IK111" s="16">
        <f t="shared" si="99"/>
        <v>0</v>
      </c>
      <c r="IL111" s="90"/>
      <c r="IM111" s="90"/>
      <c r="IN111" s="90"/>
      <c r="IO111" s="116"/>
      <c r="IP111" s="16">
        <f t="shared" si="100"/>
        <v>0</v>
      </c>
    </row>
    <row r="112" spans="1:250" x14ac:dyDescent="0.25">
      <c r="A112" s="90"/>
      <c r="B112" s="90"/>
      <c r="C112" s="90"/>
      <c r="D112" s="116"/>
      <c r="E112" s="16">
        <f t="shared" si="51"/>
        <v>0</v>
      </c>
      <c r="F112" s="90"/>
      <c r="G112" s="90"/>
      <c r="H112" s="90"/>
      <c r="I112" s="116"/>
      <c r="J112" s="16">
        <f t="shared" si="52"/>
        <v>0</v>
      </c>
      <c r="K112" s="90"/>
      <c r="L112" s="90"/>
      <c r="M112" s="90"/>
      <c r="N112" s="116"/>
      <c r="O112" s="16">
        <f t="shared" si="53"/>
        <v>0</v>
      </c>
      <c r="P112" s="90"/>
      <c r="Q112" s="90"/>
      <c r="R112" s="90"/>
      <c r="S112" s="116"/>
      <c r="T112" s="16">
        <f t="shared" si="54"/>
        <v>0</v>
      </c>
      <c r="U112" s="90"/>
      <c r="V112" s="90"/>
      <c r="W112" s="90"/>
      <c r="X112" s="116"/>
      <c r="Y112" s="16">
        <f t="shared" si="55"/>
        <v>0</v>
      </c>
      <c r="Z112" s="90"/>
      <c r="AA112" s="90"/>
      <c r="AB112" s="90"/>
      <c r="AC112" s="116"/>
      <c r="AD112" s="16">
        <f t="shared" si="56"/>
        <v>0</v>
      </c>
      <c r="AE112" s="90"/>
      <c r="AF112" s="90"/>
      <c r="AG112" s="90"/>
      <c r="AH112" s="116"/>
      <c r="AI112" s="16">
        <f t="shared" si="57"/>
        <v>0</v>
      </c>
      <c r="AJ112" s="90"/>
      <c r="AK112" s="90"/>
      <c r="AL112" s="90"/>
      <c r="AM112" s="116"/>
      <c r="AN112" s="16">
        <f t="shared" si="58"/>
        <v>0</v>
      </c>
      <c r="AO112" s="90"/>
      <c r="AP112" s="90"/>
      <c r="AQ112" s="90"/>
      <c r="AR112" s="116"/>
      <c r="AS112" s="16">
        <f t="shared" si="59"/>
        <v>0</v>
      </c>
      <c r="AT112" s="90"/>
      <c r="AU112" s="90"/>
      <c r="AV112" s="90"/>
      <c r="AW112" s="116"/>
      <c r="AX112" s="16">
        <f t="shared" si="60"/>
        <v>0</v>
      </c>
      <c r="AY112" s="90"/>
      <c r="AZ112" s="90"/>
      <c r="BA112" s="90"/>
      <c r="BB112" s="116"/>
      <c r="BC112" s="16">
        <f t="shared" si="61"/>
        <v>0</v>
      </c>
      <c r="BD112" s="90"/>
      <c r="BE112" s="90"/>
      <c r="BF112" s="90"/>
      <c r="BG112" s="116"/>
      <c r="BH112" s="16">
        <f t="shared" si="62"/>
        <v>0</v>
      </c>
      <c r="BI112" s="90"/>
      <c r="BJ112" s="90"/>
      <c r="BK112" s="90"/>
      <c r="BL112" s="116"/>
      <c r="BM112" s="16">
        <f t="shared" si="63"/>
        <v>0</v>
      </c>
      <c r="BN112" s="90"/>
      <c r="BO112" s="90"/>
      <c r="BP112" s="90"/>
      <c r="BQ112" s="116"/>
      <c r="BR112" s="16">
        <f t="shared" si="64"/>
        <v>0</v>
      </c>
      <c r="BS112" s="90"/>
      <c r="BT112" s="90"/>
      <c r="BU112" s="90"/>
      <c r="BV112" s="116"/>
      <c r="BW112" s="16">
        <f t="shared" si="65"/>
        <v>0</v>
      </c>
      <c r="BX112" s="90"/>
      <c r="BY112" s="90"/>
      <c r="BZ112" s="90"/>
      <c r="CA112" s="116"/>
      <c r="CB112" s="16">
        <f t="shared" si="66"/>
        <v>0</v>
      </c>
      <c r="CC112" s="90"/>
      <c r="CD112" s="90"/>
      <c r="CE112" s="90"/>
      <c r="CF112" s="116"/>
      <c r="CG112" s="16">
        <f t="shared" si="67"/>
        <v>0</v>
      </c>
      <c r="CH112" s="90"/>
      <c r="CI112" s="90"/>
      <c r="CJ112" s="90"/>
      <c r="CK112" s="116"/>
      <c r="CL112" s="16">
        <f t="shared" si="68"/>
        <v>0</v>
      </c>
      <c r="CM112" s="90"/>
      <c r="CN112" s="90"/>
      <c r="CO112" s="90"/>
      <c r="CP112" s="116"/>
      <c r="CQ112" s="16">
        <f t="shared" si="69"/>
        <v>0</v>
      </c>
      <c r="CR112" s="90"/>
      <c r="CS112" s="90"/>
      <c r="CT112" s="90"/>
      <c r="CU112" s="116"/>
      <c r="CV112" s="16">
        <f t="shared" si="70"/>
        <v>0</v>
      </c>
      <c r="CW112" s="90"/>
      <c r="CX112" s="90"/>
      <c r="CY112" s="90"/>
      <c r="CZ112" s="116"/>
      <c r="DA112" s="16">
        <f t="shared" si="71"/>
        <v>0</v>
      </c>
      <c r="DB112" s="90"/>
      <c r="DC112" s="90"/>
      <c r="DD112" s="90"/>
      <c r="DE112" s="116"/>
      <c r="DF112" s="16">
        <f t="shared" si="72"/>
        <v>0</v>
      </c>
      <c r="DG112" s="90"/>
      <c r="DH112" s="90"/>
      <c r="DI112" s="90"/>
      <c r="DJ112" s="116"/>
      <c r="DK112" s="16">
        <f t="shared" si="73"/>
        <v>0</v>
      </c>
      <c r="DL112" s="90"/>
      <c r="DM112" s="90"/>
      <c r="DN112" s="90"/>
      <c r="DO112" s="116"/>
      <c r="DP112" s="16">
        <f t="shared" si="74"/>
        <v>0</v>
      </c>
      <c r="DQ112" s="90"/>
      <c r="DR112" s="90"/>
      <c r="DS112" s="90"/>
      <c r="DT112" s="116"/>
      <c r="DU112" s="16">
        <f t="shared" si="75"/>
        <v>0</v>
      </c>
      <c r="DV112" s="90"/>
      <c r="DW112" s="90"/>
      <c r="DX112" s="90"/>
      <c r="DY112" s="116"/>
      <c r="DZ112" s="16">
        <f t="shared" si="76"/>
        <v>0</v>
      </c>
      <c r="EA112" s="90"/>
      <c r="EB112" s="90"/>
      <c r="EC112" s="90"/>
      <c r="ED112" s="116"/>
      <c r="EE112" s="16">
        <f t="shared" si="77"/>
        <v>0</v>
      </c>
      <c r="EF112" s="90"/>
      <c r="EG112" s="90"/>
      <c r="EH112" s="90"/>
      <c r="EI112" s="116"/>
      <c r="EJ112" s="16">
        <f t="shared" si="78"/>
        <v>0</v>
      </c>
      <c r="EK112" s="90"/>
      <c r="EL112" s="90"/>
      <c r="EM112" s="90"/>
      <c r="EN112" s="116"/>
      <c r="EO112" s="16">
        <f t="shared" si="79"/>
        <v>0</v>
      </c>
      <c r="EP112" s="90"/>
      <c r="EQ112" s="90"/>
      <c r="ER112" s="90"/>
      <c r="ES112" s="116"/>
      <c r="ET112" s="16">
        <f t="shared" si="80"/>
        <v>0</v>
      </c>
      <c r="EU112" s="90"/>
      <c r="EV112" s="90"/>
      <c r="EW112" s="90"/>
      <c r="EX112" s="116"/>
      <c r="EY112" s="16">
        <f t="shared" si="81"/>
        <v>0</v>
      </c>
      <c r="EZ112" s="90"/>
      <c r="FA112" s="90"/>
      <c r="FB112" s="90"/>
      <c r="FC112" s="116"/>
      <c r="FD112" s="16">
        <f t="shared" si="82"/>
        <v>0</v>
      </c>
      <c r="FE112" s="90"/>
      <c r="FF112" s="90"/>
      <c r="FG112" s="90"/>
      <c r="FH112" s="116"/>
      <c r="FI112" s="16">
        <f t="shared" si="83"/>
        <v>0</v>
      </c>
      <c r="FJ112" s="90"/>
      <c r="FK112" s="90"/>
      <c r="FL112" s="90"/>
      <c r="FM112" s="116"/>
      <c r="FN112" s="16">
        <f t="shared" si="84"/>
        <v>0</v>
      </c>
      <c r="FO112" s="90"/>
      <c r="FP112" s="90"/>
      <c r="FQ112" s="90"/>
      <c r="FR112" s="116"/>
      <c r="FS112" s="16">
        <f t="shared" si="85"/>
        <v>0</v>
      </c>
      <c r="FT112" s="90"/>
      <c r="FU112" s="90"/>
      <c r="FV112" s="90"/>
      <c r="FW112" s="116"/>
      <c r="FX112" s="16">
        <f t="shared" si="86"/>
        <v>0</v>
      </c>
      <c r="FY112" s="90"/>
      <c r="FZ112" s="90"/>
      <c r="GA112" s="90"/>
      <c r="GB112" s="116"/>
      <c r="GC112" s="16">
        <f t="shared" si="87"/>
        <v>0</v>
      </c>
      <c r="GD112" s="90"/>
      <c r="GE112" s="90"/>
      <c r="GF112" s="90"/>
      <c r="GG112" s="116"/>
      <c r="GH112" s="16">
        <f t="shared" si="88"/>
        <v>0</v>
      </c>
      <c r="GI112" s="90"/>
      <c r="GJ112" s="90"/>
      <c r="GK112" s="90"/>
      <c r="GL112" s="116"/>
      <c r="GM112" s="16">
        <f t="shared" si="89"/>
        <v>0</v>
      </c>
      <c r="GN112" s="90"/>
      <c r="GO112" s="90"/>
      <c r="GP112" s="90"/>
      <c r="GQ112" s="116"/>
      <c r="GR112" s="16">
        <f t="shared" si="90"/>
        <v>0</v>
      </c>
      <c r="GS112" s="90"/>
      <c r="GT112" s="90"/>
      <c r="GU112" s="90"/>
      <c r="GV112" s="116"/>
      <c r="GW112" s="16">
        <f t="shared" si="91"/>
        <v>0</v>
      </c>
      <c r="GX112" s="90"/>
      <c r="GY112" s="90"/>
      <c r="GZ112" s="90"/>
      <c r="HA112" s="116"/>
      <c r="HB112" s="16">
        <f t="shared" si="92"/>
        <v>0</v>
      </c>
      <c r="HC112" s="90"/>
      <c r="HD112" s="90"/>
      <c r="HE112" s="90"/>
      <c r="HF112" s="116"/>
      <c r="HG112" s="16">
        <f t="shared" si="93"/>
        <v>0</v>
      </c>
      <c r="HH112" s="90"/>
      <c r="HI112" s="90"/>
      <c r="HJ112" s="90"/>
      <c r="HK112" s="116"/>
      <c r="HL112" s="16">
        <f t="shared" si="94"/>
        <v>0</v>
      </c>
      <c r="HM112" s="90"/>
      <c r="HN112" s="90"/>
      <c r="HO112" s="90"/>
      <c r="HP112" s="116"/>
      <c r="HQ112" s="16">
        <f t="shared" si="95"/>
        <v>0</v>
      </c>
      <c r="HR112" s="90"/>
      <c r="HS112" s="90"/>
      <c r="HT112" s="90"/>
      <c r="HU112" s="116"/>
      <c r="HV112" s="16">
        <f t="shared" si="96"/>
        <v>0</v>
      </c>
      <c r="HW112" s="90"/>
      <c r="HX112" s="90"/>
      <c r="HY112" s="90"/>
      <c r="HZ112" s="116"/>
      <c r="IA112" s="16">
        <f t="shared" si="97"/>
        <v>0</v>
      </c>
      <c r="IB112" s="90"/>
      <c r="IC112" s="90"/>
      <c r="ID112" s="90"/>
      <c r="IE112" s="116"/>
      <c r="IF112" s="16">
        <f t="shared" si="98"/>
        <v>0</v>
      </c>
      <c r="IG112" s="90"/>
      <c r="IH112" s="90"/>
      <c r="II112" s="90"/>
      <c r="IJ112" s="116"/>
      <c r="IK112" s="16">
        <f t="shared" si="99"/>
        <v>0</v>
      </c>
      <c r="IL112" s="90"/>
      <c r="IM112" s="90"/>
      <c r="IN112" s="90"/>
      <c r="IO112" s="116"/>
      <c r="IP112" s="16">
        <f t="shared" si="100"/>
        <v>0</v>
      </c>
    </row>
    <row r="113" spans="1:250" x14ac:dyDescent="0.25">
      <c r="A113" s="90"/>
      <c r="B113" s="90"/>
      <c r="C113" s="90"/>
      <c r="D113" s="116"/>
      <c r="E113" s="16">
        <f t="shared" si="51"/>
        <v>0</v>
      </c>
      <c r="F113" s="90"/>
      <c r="G113" s="90"/>
      <c r="H113" s="90"/>
      <c r="I113" s="116"/>
      <c r="J113" s="16">
        <f t="shared" si="52"/>
        <v>0</v>
      </c>
      <c r="K113" s="90"/>
      <c r="L113" s="90"/>
      <c r="M113" s="90"/>
      <c r="N113" s="116"/>
      <c r="O113" s="16">
        <f t="shared" si="53"/>
        <v>0</v>
      </c>
      <c r="P113" s="90"/>
      <c r="Q113" s="90"/>
      <c r="R113" s="90"/>
      <c r="S113" s="116"/>
      <c r="T113" s="16">
        <f t="shared" si="54"/>
        <v>0</v>
      </c>
      <c r="U113" s="90"/>
      <c r="V113" s="90"/>
      <c r="W113" s="90"/>
      <c r="X113" s="116"/>
      <c r="Y113" s="16">
        <f t="shared" si="55"/>
        <v>0</v>
      </c>
      <c r="Z113" s="90"/>
      <c r="AA113" s="90"/>
      <c r="AB113" s="90"/>
      <c r="AC113" s="116"/>
      <c r="AD113" s="16">
        <f t="shared" si="56"/>
        <v>0</v>
      </c>
      <c r="AE113" s="90"/>
      <c r="AF113" s="90"/>
      <c r="AG113" s="90"/>
      <c r="AH113" s="116"/>
      <c r="AI113" s="16">
        <f t="shared" si="57"/>
        <v>0</v>
      </c>
      <c r="AJ113" s="90"/>
      <c r="AK113" s="90"/>
      <c r="AL113" s="90"/>
      <c r="AM113" s="116"/>
      <c r="AN113" s="16">
        <f t="shared" si="58"/>
        <v>0</v>
      </c>
      <c r="AO113" s="90"/>
      <c r="AP113" s="90"/>
      <c r="AQ113" s="90"/>
      <c r="AR113" s="116"/>
      <c r="AS113" s="16">
        <f t="shared" si="59"/>
        <v>0</v>
      </c>
      <c r="AT113" s="90"/>
      <c r="AU113" s="90"/>
      <c r="AV113" s="90"/>
      <c r="AW113" s="116"/>
      <c r="AX113" s="16">
        <f t="shared" si="60"/>
        <v>0</v>
      </c>
      <c r="AY113" s="90"/>
      <c r="AZ113" s="90"/>
      <c r="BA113" s="90"/>
      <c r="BB113" s="116"/>
      <c r="BC113" s="16">
        <f t="shared" si="61"/>
        <v>0</v>
      </c>
      <c r="BD113" s="90"/>
      <c r="BE113" s="90"/>
      <c r="BF113" s="90"/>
      <c r="BG113" s="116"/>
      <c r="BH113" s="16">
        <f t="shared" si="62"/>
        <v>0</v>
      </c>
      <c r="BI113" s="90"/>
      <c r="BJ113" s="90"/>
      <c r="BK113" s="90"/>
      <c r="BL113" s="116"/>
      <c r="BM113" s="16">
        <f t="shared" si="63"/>
        <v>0</v>
      </c>
      <c r="BN113" s="90"/>
      <c r="BO113" s="90"/>
      <c r="BP113" s="90"/>
      <c r="BQ113" s="116"/>
      <c r="BR113" s="16">
        <f t="shared" si="64"/>
        <v>0</v>
      </c>
      <c r="BS113" s="90"/>
      <c r="BT113" s="90"/>
      <c r="BU113" s="90"/>
      <c r="BV113" s="116"/>
      <c r="BW113" s="16">
        <f t="shared" si="65"/>
        <v>0</v>
      </c>
      <c r="BX113" s="90"/>
      <c r="BY113" s="90"/>
      <c r="BZ113" s="90"/>
      <c r="CA113" s="116"/>
      <c r="CB113" s="16">
        <f t="shared" si="66"/>
        <v>0</v>
      </c>
      <c r="CC113" s="90"/>
      <c r="CD113" s="90"/>
      <c r="CE113" s="90"/>
      <c r="CF113" s="116"/>
      <c r="CG113" s="16">
        <f t="shared" si="67"/>
        <v>0</v>
      </c>
      <c r="CH113" s="90"/>
      <c r="CI113" s="90"/>
      <c r="CJ113" s="90"/>
      <c r="CK113" s="116"/>
      <c r="CL113" s="16">
        <f t="shared" si="68"/>
        <v>0</v>
      </c>
      <c r="CM113" s="90"/>
      <c r="CN113" s="90"/>
      <c r="CO113" s="90"/>
      <c r="CP113" s="116"/>
      <c r="CQ113" s="16">
        <f t="shared" si="69"/>
        <v>0</v>
      </c>
      <c r="CR113" s="90"/>
      <c r="CS113" s="90"/>
      <c r="CT113" s="90"/>
      <c r="CU113" s="116"/>
      <c r="CV113" s="16">
        <f t="shared" si="70"/>
        <v>0</v>
      </c>
      <c r="CW113" s="90"/>
      <c r="CX113" s="90"/>
      <c r="CY113" s="90"/>
      <c r="CZ113" s="116"/>
      <c r="DA113" s="16">
        <f t="shared" si="71"/>
        <v>0</v>
      </c>
      <c r="DB113" s="90"/>
      <c r="DC113" s="90"/>
      <c r="DD113" s="90"/>
      <c r="DE113" s="116"/>
      <c r="DF113" s="16">
        <f t="shared" si="72"/>
        <v>0</v>
      </c>
      <c r="DG113" s="90"/>
      <c r="DH113" s="90"/>
      <c r="DI113" s="90"/>
      <c r="DJ113" s="116"/>
      <c r="DK113" s="16">
        <f t="shared" si="73"/>
        <v>0</v>
      </c>
      <c r="DL113" s="90"/>
      <c r="DM113" s="90"/>
      <c r="DN113" s="90"/>
      <c r="DO113" s="116"/>
      <c r="DP113" s="16">
        <f t="shared" si="74"/>
        <v>0</v>
      </c>
      <c r="DQ113" s="90"/>
      <c r="DR113" s="90"/>
      <c r="DS113" s="90"/>
      <c r="DT113" s="116"/>
      <c r="DU113" s="16">
        <f t="shared" si="75"/>
        <v>0</v>
      </c>
      <c r="DV113" s="90"/>
      <c r="DW113" s="90"/>
      <c r="DX113" s="90"/>
      <c r="DY113" s="116"/>
      <c r="DZ113" s="16">
        <f t="shared" si="76"/>
        <v>0</v>
      </c>
      <c r="EA113" s="90"/>
      <c r="EB113" s="90"/>
      <c r="EC113" s="90"/>
      <c r="ED113" s="116"/>
      <c r="EE113" s="16">
        <f t="shared" si="77"/>
        <v>0</v>
      </c>
      <c r="EF113" s="90"/>
      <c r="EG113" s="90"/>
      <c r="EH113" s="90"/>
      <c r="EI113" s="116"/>
      <c r="EJ113" s="16">
        <f t="shared" si="78"/>
        <v>0</v>
      </c>
      <c r="EK113" s="90"/>
      <c r="EL113" s="90"/>
      <c r="EM113" s="90"/>
      <c r="EN113" s="116"/>
      <c r="EO113" s="16">
        <f t="shared" si="79"/>
        <v>0</v>
      </c>
      <c r="EP113" s="90"/>
      <c r="EQ113" s="90"/>
      <c r="ER113" s="90"/>
      <c r="ES113" s="116"/>
      <c r="ET113" s="16">
        <f t="shared" si="80"/>
        <v>0</v>
      </c>
      <c r="EU113" s="90"/>
      <c r="EV113" s="90"/>
      <c r="EW113" s="90"/>
      <c r="EX113" s="116"/>
      <c r="EY113" s="16">
        <f t="shared" si="81"/>
        <v>0</v>
      </c>
      <c r="EZ113" s="90"/>
      <c r="FA113" s="90"/>
      <c r="FB113" s="90"/>
      <c r="FC113" s="116"/>
      <c r="FD113" s="16">
        <f t="shared" si="82"/>
        <v>0</v>
      </c>
      <c r="FE113" s="90"/>
      <c r="FF113" s="90"/>
      <c r="FG113" s="90"/>
      <c r="FH113" s="116"/>
      <c r="FI113" s="16">
        <f t="shared" si="83"/>
        <v>0</v>
      </c>
      <c r="FJ113" s="90"/>
      <c r="FK113" s="90"/>
      <c r="FL113" s="90"/>
      <c r="FM113" s="116"/>
      <c r="FN113" s="16">
        <f t="shared" si="84"/>
        <v>0</v>
      </c>
      <c r="FO113" s="90"/>
      <c r="FP113" s="90"/>
      <c r="FQ113" s="90"/>
      <c r="FR113" s="116"/>
      <c r="FS113" s="16">
        <f t="shared" si="85"/>
        <v>0</v>
      </c>
      <c r="FT113" s="90"/>
      <c r="FU113" s="90"/>
      <c r="FV113" s="90"/>
      <c r="FW113" s="116"/>
      <c r="FX113" s="16">
        <f t="shared" si="86"/>
        <v>0</v>
      </c>
      <c r="FY113" s="90"/>
      <c r="FZ113" s="90"/>
      <c r="GA113" s="90"/>
      <c r="GB113" s="116"/>
      <c r="GC113" s="16">
        <f t="shared" si="87"/>
        <v>0</v>
      </c>
      <c r="GD113" s="90"/>
      <c r="GE113" s="90"/>
      <c r="GF113" s="90"/>
      <c r="GG113" s="116"/>
      <c r="GH113" s="16">
        <f t="shared" si="88"/>
        <v>0</v>
      </c>
      <c r="GI113" s="90"/>
      <c r="GJ113" s="90"/>
      <c r="GK113" s="90"/>
      <c r="GL113" s="116"/>
      <c r="GM113" s="16">
        <f t="shared" si="89"/>
        <v>0</v>
      </c>
      <c r="GN113" s="90"/>
      <c r="GO113" s="90"/>
      <c r="GP113" s="90"/>
      <c r="GQ113" s="116"/>
      <c r="GR113" s="16">
        <f t="shared" si="90"/>
        <v>0</v>
      </c>
      <c r="GS113" s="90"/>
      <c r="GT113" s="90"/>
      <c r="GU113" s="90"/>
      <c r="GV113" s="116"/>
      <c r="GW113" s="16">
        <f t="shared" si="91"/>
        <v>0</v>
      </c>
      <c r="GX113" s="90"/>
      <c r="GY113" s="90"/>
      <c r="GZ113" s="90"/>
      <c r="HA113" s="116"/>
      <c r="HB113" s="16">
        <f t="shared" si="92"/>
        <v>0</v>
      </c>
      <c r="HC113" s="90"/>
      <c r="HD113" s="90"/>
      <c r="HE113" s="90"/>
      <c r="HF113" s="116"/>
      <c r="HG113" s="16">
        <f t="shared" si="93"/>
        <v>0</v>
      </c>
      <c r="HH113" s="90"/>
      <c r="HI113" s="90"/>
      <c r="HJ113" s="90"/>
      <c r="HK113" s="116"/>
      <c r="HL113" s="16">
        <f t="shared" si="94"/>
        <v>0</v>
      </c>
      <c r="HM113" s="90"/>
      <c r="HN113" s="90"/>
      <c r="HO113" s="90"/>
      <c r="HP113" s="116"/>
      <c r="HQ113" s="16">
        <f t="shared" si="95"/>
        <v>0</v>
      </c>
      <c r="HR113" s="90"/>
      <c r="HS113" s="90"/>
      <c r="HT113" s="90"/>
      <c r="HU113" s="116"/>
      <c r="HV113" s="16">
        <f t="shared" si="96"/>
        <v>0</v>
      </c>
      <c r="HW113" s="90"/>
      <c r="HX113" s="90"/>
      <c r="HY113" s="90"/>
      <c r="HZ113" s="116"/>
      <c r="IA113" s="16">
        <f t="shared" si="97"/>
        <v>0</v>
      </c>
      <c r="IB113" s="90"/>
      <c r="IC113" s="90"/>
      <c r="ID113" s="90"/>
      <c r="IE113" s="116"/>
      <c r="IF113" s="16">
        <f t="shared" si="98"/>
        <v>0</v>
      </c>
      <c r="IG113" s="90"/>
      <c r="IH113" s="90"/>
      <c r="II113" s="90"/>
      <c r="IJ113" s="116"/>
      <c r="IK113" s="16">
        <f t="shared" si="99"/>
        <v>0</v>
      </c>
      <c r="IL113" s="90"/>
      <c r="IM113" s="90"/>
      <c r="IN113" s="90"/>
      <c r="IO113" s="116"/>
      <c r="IP113" s="16">
        <f t="shared" si="100"/>
        <v>0</v>
      </c>
    </row>
    <row r="114" spans="1:250" x14ac:dyDescent="0.25">
      <c r="A114" s="90"/>
      <c r="B114" s="90"/>
      <c r="C114" s="90"/>
      <c r="D114" s="116"/>
      <c r="E114" s="16">
        <f t="shared" si="51"/>
        <v>0</v>
      </c>
      <c r="F114" s="90"/>
      <c r="G114" s="90"/>
      <c r="H114" s="90"/>
      <c r="I114" s="116"/>
      <c r="J114" s="16">
        <f t="shared" si="52"/>
        <v>0</v>
      </c>
      <c r="K114" s="90"/>
      <c r="L114" s="90"/>
      <c r="M114" s="90"/>
      <c r="N114" s="116"/>
      <c r="O114" s="16">
        <f t="shared" si="53"/>
        <v>0</v>
      </c>
      <c r="P114" s="90"/>
      <c r="Q114" s="90"/>
      <c r="R114" s="90"/>
      <c r="S114" s="116"/>
      <c r="T114" s="16">
        <f t="shared" si="54"/>
        <v>0</v>
      </c>
      <c r="U114" s="90"/>
      <c r="V114" s="90"/>
      <c r="W114" s="90"/>
      <c r="X114" s="116"/>
      <c r="Y114" s="16">
        <f t="shared" si="55"/>
        <v>0</v>
      </c>
      <c r="Z114" s="90"/>
      <c r="AA114" s="90"/>
      <c r="AB114" s="90"/>
      <c r="AC114" s="116"/>
      <c r="AD114" s="16">
        <f t="shared" si="56"/>
        <v>0</v>
      </c>
      <c r="AE114" s="90"/>
      <c r="AF114" s="90"/>
      <c r="AG114" s="90"/>
      <c r="AH114" s="116"/>
      <c r="AI114" s="16">
        <f t="shared" si="57"/>
        <v>0</v>
      </c>
      <c r="AJ114" s="90"/>
      <c r="AK114" s="90"/>
      <c r="AL114" s="90"/>
      <c r="AM114" s="116"/>
      <c r="AN114" s="16">
        <f t="shared" si="58"/>
        <v>0</v>
      </c>
      <c r="AO114" s="90"/>
      <c r="AP114" s="90"/>
      <c r="AQ114" s="90"/>
      <c r="AR114" s="116"/>
      <c r="AS114" s="16">
        <f t="shared" si="59"/>
        <v>0</v>
      </c>
      <c r="AT114" s="90"/>
      <c r="AU114" s="90"/>
      <c r="AV114" s="90"/>
      <c r="AW114" s="116"/>
      <c r="AX114" s="16">
        <f t="shared" si="60"/>
        <v>0</v>
      </c>
      <c r="AY114" s="90"/>
      <c r="AZ114" s="90"/>
      <c r="BA114" s="90"/>
      <c r="BB114" s="116"/>
      <c r="BC114" s="16">
        <f t="shared" si="61"/>
        <v>0</v>
      </c>
      <c r="BD114" s="90"/>
      <c r="BE114" s="90"/>
      <c r="BF114" s="90"/>
      <c r="BG114" s="116"/>
      <c r="BH114" s="16">
        <f t="shared" si="62"/>
        <v>0</v>
      </c>
      <c r="BI114" s="90"/>
      <c r="BJ114" s="90"/>
      <c r="BK114" s="90"/>
      <c r="BL114" s="116"/>
      <c r="BM114" s="16">
        <f t="shared" si="63"/>
        <v>0</v>
      </c>
      <c r="BN114" s="90"/>
      <c r="BO114" s="90"/>
      <c r="BP114" s="90"/>
      <c r="BQ114" s="116"/>
      <c r="BR114" s="16">
        <f t="shared" si="64"/>
        <v>0</v>
      </c>
      <c r="BS114" s="90"/>
      <c r="BT114" s="90"/>
      <c r="BU114" s="90"/>
      <c r="BV114" s="116"/>
      <c r="BW114" s="16">
        <f t="shared" si="65"/>
        <v>0</v>
      </c>
      <c r="BX114" s="90"/>
      <c r="BY114" s="90"/>
      <c r="BZ114" s="90"/>
      <c r="CA114" s="116"/>
      <c r="CB114" s="16">
        <f t="shared" si="66"/>
        <v>0</v>
      </c>
      <c r="CC114" s="90"/>
      <c r="CD114" s="90"/>
      <c r="CE114" s="90"/>
      <c r="CF114" s="116"/>
      <c r="CG114" s="16">
        <f t="shared" si="67"/>
        <v>0</v>
      </c>
      <c r="CH114" s="90"/>
      <c r="CI114" s="90"/>
      <c r="CJ114" s="90"/>
      <c r="CK114" s="116"/>
      <c r="CL114" s="16">
        <f t="shared" si="68"/>
        <v>0</v>
      </c>
      <c r="CM114" s="90"/>
      <c r="CN114" s="90"/>
      <c r="CO114" s="90"/>
      <c r="CP114" s="116"/>
      <c r="CQ114" s="16">
        <f t="shared" si="69"/>
        <v>0</v>
      </c>
      <c r="CR114" s="90"/>
      <c r="CS114" s="90"/>
      <c r="CT114" s="90"/>
      <c r="CU114" s="116"/>
      <c r="CV114" s="16">
        <f t="shared" si="70"/>
        <v>0</v>
      </c>
      <c r="CW114" s="90"/>
      <c r="CX114" s="90"/>
      <c r="CY114" s="90"/>
      <c r="CZ114" s="116"/>
      <c r="DA114" s="16">
        <f t="shared" si="71"/>
        <v>0</v>
      </c>
      <c r="DB114" s="90"/>
      <c r="DC114" s="90"/>
      <c r="DD114" s="90"/>
      <c r="DE114" s="116"/>
      <c r="DF114" s="16">
        <f t="shared" si="72"/>
        <v>0</v>
      </c>
      <c r="DG114" s="90"/>
      <c r="DH114" s="90"/>
      <c r="DI114" s="90"/>
      <c r="DJ114" s="116"/>
      <c r="DK114" s="16">
        <f t="shared" si="73"/>
        <v>0</v>
      </c>
      <c r="DL114" s="90"/>
      <c r="DM114" s="90"/>
      <c r="DN114" s="90"/>
      <c r="DO114" s="116"/>
      <c r="DP114" s="16">
        <f t="shared" si="74"/>
        <v>0</v>
      </c>
      <c r="DQ114" s="90"/>
      <c r="DR114" s="90"/>
      <c r="DS114" s="90"/>
      <c r="DT114" s="116"/>
      <c r="DU114" s="16">
        <f t="shared" si="75"/>
        <v>0</v>
      </c>
      <c r="DV114" s="90"/>
      <c r="DW114" s="90"/>
      <c r="DX114" s="90"/>
      <c r="DY114" s="116"/>
      <c r="DZ114" s="16">
        <f t="shared" si="76"/>
        <v>0</v>
      </c>
      <c r="EA114" s="90"/>
      <c r="EB114" s="90"/>
      <c r="EC114" s="90"/>
      <c r="ED114" s="116"/>
      <c r="EE114" s="16">
        <f t="shared" si="77"/>
        <v>0</v>
      </c>
      <c r="EF114" s="90"/>
      <c r="EG114" s="90"/>
      <c r="EH114" s="90"/>
      <c r="EI114" s="116"/>
      <c r="EJ114" s="16">
        <f t="shared" si="78"/>
        <v>0</v>
      </c>
      <c r="EK114" s="90"/>
      <c r="EL114" s="90"/>
      <c r="EM114" s="90"/>
      <c r="EN114" s="116"/>
      <c r="EO114" s="16">
        <f t="shared" si="79"/>
        <v>0</v>
      </c>
      <c r="EP114" s="90"/>
      <c r="EQ114" s="90"/>
      <c r="ER114" s="90"/>
      <c r="ES114" s="116"/>
      <c r="ET114" s="16">
        <f t="shared" si="80"/>
        <v>0</v>
      </c>
      <c r="EU114" s="90"/>
      <c r="EV114" s="90"/>
      <c r="EW114" s="90"/>
      <c r="EX114" s="116"/>
      <c r="EY114" s="16">
        <f t="shared" si="81"/>
        <v>0</v>
      </c>
      <c r="EZ114" s="90"/>
      <c r="FA114" s="90"/>
      <c r="FB114" s="90"/>
      <c r="FC114" s="116"/>
      <c r="FD114" s="16">
        <f t="shared" si="82"/>
        <v>0</v>
      </c>
      <c r="FE114" s="90"/>
      <c r="FF114" s="90"/>
      <c r="FG114" s="90"/>
      <c r="FH114" s="116"/>
      <c r="FI114" s="16">
        <f t="shared" si="83"/>
        <v>0</v>
      </c>
      <c r="FJ114" s="90"/>
      <c r="FK114" s="90"/>
      <c r="FL114" s="90"/>
      <c r="FM114" s="116"/>
      <c r="FN114" s="16">
        <f t="shared" si="84"/>
        <v>0</v>
      </c>
      <c r="FO114" s="90"/>
      <c r="FP114" s="90"/>
      <c r="FQ114" s="90"/>
      <c r="FR114" s="116"/>
      <c r="FS114" s="16">
        <f t="shared" si="85"/>
        <v>0</v>
      </c>
      <c r="FT114" s="90"/>
      <c r="FU114" s="90"/>
      <c r="FV114" s="90"/>
      <c r="FW114" s="116"/>
      <c r="FX114" s="16">
        <f t="shared" si="86"/>
        <v>0</v>
      </c>
      <c r="FY114" s="90"/>
      <c r="FZ114" s="90"/>
      <c r="GA114" s="90"/>
      <c r="GB114" s="116"/>
      <c r="GC114" s="16">
        <f t="shared" si="87"/>
        <v>0</v>
      </c>
      <c r="GD114" s="90"/>
      <c r="GE114" s="90"/>
      <c r="GF114" s="90"/>
      <c r="GG114" s="116"/>
      <c r="GH114" s="16">
        <f t="shared" si="88"/>
        <v>0</v>
      </c>
      <c r="GI114" s="90"/>
      <c r="GJ114" s="90"/>
      <c r="GK114" s="90"/>
      <c r="GL114" s="116"/>
      <c r="GM114" s="16">
        <f t="shared" si="89"/>
        <v>0</v>
      </c>
      <c r="GN114" s="90"/>
      <c r="GO114" s="90"/>
      <c r="GP114" s="90"/>
      <c r="GQ114" s="116"/>
      <c r="GR114" s="16">
        <f t="shared" si="90"/>
        <v>0</v>
      </c>
      <c r="GS114" s="90"/>
      <c r="GT114" s="90"/>
      <c r="GU114" s="90"/>
      <c r="GV114" s="116"/>
      <c r="GW114" s="16">
        <f t="shared" si="91"/>
        <v>0</v>
      </c>
      <c r="GX114" s="90"/>
      <c r="GY114" s="90"/>
      <c r="GZ114" s="90"/>
      <c r="HA114" s="116"/>
      <c r="HB114" s="16">
        <f t="shared" si="92"/>
        <v>0</v>
      </c>
      <c r="HC114" s="90"/>
      <c r="HD114" s="90"/>
      <c r="HE114" s="90"/>
      <c r="HF114" s="116"/>
      <c r="HG114" s="16">
        <f t="shared" si="93"/>
        <v>0</v>
      </c>
      <c r="HH114" s="90"/>
      <c r="HI114" s="90"/>
      <c r="HJ114" s="90"/>
      <c r="HK114" s="116"/>
      <c r="HL114" s="16">
        <f t="shared" si="94"/>
        <v>0</v>
      </c>
      <c r="HM114" s="90"/>
      <c r="HN114" s="90"/>
      <c r="HO114" s="90"/>
      <c r="HP114" s="116"/>
      <c r="HQ114" s="16">
        <f t="shared" si="95"/>
        <v>0</v>
      </c>
      <c r="HR114" s="90"/>
      <c r="HS114" s="90"/>
      <c r="HT114" s="90"/>
      <c r="HU114" s="116"/>
      <c r="HV114" s="16">
        <f t="shared" si="96"/>
        <v>0</v>
      </c>
      <c r="HW114" s="90"/>
      <c r="HX114" s="90"/>
      <c r="HY114" s="90"/>
      <c r="HZ114" s="116"/>
      <c r="IA114" s="16">
        <f t="shared" si="97"/>
        <v>0</v>
      </c>
      <c r="IB114" s="90"/>
      <c r="IC114" s="90"/>
      <c r="ID114" s="90"/>
      <c r="IE114" s="116"/>
      <c r="IF114" s="16">
        <f t="shared" si="98"/>
        <v>0</v>
      </c>
      <c r="IG114" s="90"/>
      <c r="IH114" s="90"/>
      <c r="II114" s="90"/>
      <c r="IJ114" s="116"/>
      <c r="IK114" s="16">
        <f t="shared" si="99"/>
        <v>0</v>
      </c>
      <c r="IL114" s="90"/>
      <c r="IM114" s="90"/>
      <c r="IN114" s="90"/>
      <c r="IO114" s="116"/>
      <c r="IP114" s="16">
        <f t="shared" si="100"/>
        <v>0</v>
      </c>
    </row>
    <row r="115" spans="1:250" x14ac:dyDescent="0.25">
      <c r="A115" s="90"/>
      <c r="B115" s="90"/>
      <c r="C115" s="90"/>
      <c r="D115" s="116"/>
      <c r="E115" s="16">
        <f t="shared" si="51"/>
        <v>0</v>
      </c>
      <c r="F115" s="90"/>
      <c r="G115" s="90"/>
      <c r="H115" s="90"/>
      <c r="I115" s="116"/>
      <c r="J115" s="16">
        <f t="shared" si="52"/>
        <v>0</v>
      </c>
      <c r="K115" s="90"/>
      <c r="L115" s="90"/>
      <c r="M115" s="90"/>
      <c r="N115" s="116"/>
      <c r="O115" s="16">
        <f t="shared" si="53"/>
        <v>0</v>
      </c>
      <c r="P115" s="90"/>
      <c r="Q115" s="90"/>
      <c r="R115" s="90"/>
      <c r="S115" s="116"/>
      <c r="T115" s="16">
        <f t="shared" si="54"/>
        <v>0</v>
      </c>
      <c r="U115" s="90"/>
      <c r="V115" s="90"/>
      <c r="W115" s="90"/>
      <c r="X115" s="116"/>
      <c r="Y115" s="16">
        <f t="shared" si="55"/>
        <v>0</v>
      </c>
      <c r="Z115" s="90"/>
      <c r="AA115" s="90"/>
      <c r="AB115" s="90"/>
      <c r="AC115" s="116"/>
      <c r="AD115" s="16">
        <f t="shared" si="56"/>
        <v>0</v>
      </c>
      <c r="AE115" s="90"/>
      <c r="AF115" s="90"/>
      <c r="AG115" s="90"/>
      <c r="AH115" s="116"/>
      <c r="AI115" s="16">
        <f t="shared" si="57"/>
        <v>0</v>
      </c>
      <c r="AJ115" s="90"/>
      <c r="AK115" s="90"/>
      <c r="AL115" s="90"/>
      <c r="AM115" s="116"/>
      <c r="AN115" s="16">
        <f t="shared" si="58"/>
        <v>0</v>
      </c>
      <c r="AO115" s="90"/>
      <c r="AP115" s="90"/>
      <c r="AQ115" s="90"/>
      <c r="AR115" s="116"/>
      <c r="AS115" s="16">
        <f t="shared" si="59"/>
        <v>0</v>
      </c>
      <c r="AT115" s="90"/>
      <c r="AU115" s="90"/>
      <c r="AV115" s="90"/>
      <c r="AW115" s="116"/>
      <c r="AX115" s="16">
        <f t="shared" si="60"/>
        <v>0</v>
      </c>
      <c r="AY115" s="90"/>
      <c r="AZ115" s="90"/>
      <c r="BA115" s="90"/>
      <c r="BB115" s="116"/>
      <c r="BC115" s="16">
        <f t="shared" si="61"/>
        <v>0</v>
      </c>
      <c r="BD115" s="90"/>
      <c r="BE115" s="90"/>
      <c r="BF115" s="90"/>
      <c r="BG115" s="116"/>
      <c r="BH115" s="16">
        <f t="shared" si="62"/>
        <v>0</v>
      </c>
      <c r="BI115" s="90"/>
      <c r="BJ115" s="90"/>
      <c r="BK115" s="90"/>
      <c r="BL115" s="116"/>
      <c r="BM115" s="16">
        <f t="shared" si="63"/>
        <v>0</v>
      </c>
      <c r="BN115" s="90"/>
      <c r="BO115" s="90"/>
      <c r="BP115" s="90"/>
      <c r="BQ115" s="116"/>
      <c r="BR115" s="16">
        <f t="shared" si="64"/>
        <v>0</v>
      </c>
      <c r="BS115" s="90"/>
      <c r="BT115" s="90"/>
      <c r="BU115" s="90"/>
      <c r="BV115" s="116"/>
      <c r="BW115" s="16">
        <f t="shared" si="65"/>
        <v>0</v>
      </c>
      <c r="BX115" s="90"/>
      <c r="BY115" s="90"/>
      <c r="BZ115" s="90"/>
      <c r="CA115" s="116"/>
      <c r="CB115" s="16">
        <f t="shared" si="66"/>
        <v>0</v>
      </c>
      <c r="CC115" s="90"/>
      <c r="CD115" s="90"/>
      <c r="CE115" s="90"/>
      <c r="CF115" s="116"/>
      <c r="CG115" s="16">
        <f t="shared" si="67"/>
        <v>0</v>
      </c>
      <c r="CH115" s="90"/>
      <c r="CI115" s="90"/>
      <c r="CJ115" s="90"/>
      <c r="CK115" s="116"/>
      <c r="CL115" s="16">
        <f t="shared" si="68"/>
        <v>0</v>
      </c>
      <c r="CM115" s="90"/>
      <c r="CN115" s="90"/>
      <c r="CO115" s="90"/>
      <c r="CP115" s="116"/>
      <c r="CQ115" s="16">
        <f t="shared" si="69"/>
        <v>0</v>
      </c>
      <c r="CR115" s="90"/>
      <c r="CS115" s="90"/>
      <c r="CT115" s="90"/>
      <c r="CU115" s="116"/>
      <c r="CV115" s="16">
        <f t="shared" si="70"/>
        <v>0</v>
      </c>
      <c r="CW115" s="90"/>
      <c r="CX115" s="90"/>
      <c r="CY115" s="90"/>
      <c r="CZ115" s="116"/>
      <c r="DA115" s="16">
        <f t="shared" si="71"/>
        <v>0</v>
      </c>
      <c r="DB115" s="90"/>
      <c r="DC115" s="90"/>
      <c r="DD115" s="90"/>
      <c r="DE115" s="116"/>
      <c r="DF115" s="16">
        <f t="shared" si="72"/>
        <v>0</v>
      </c>
      <c r="DG115" s="90"/>
      <c r="DH115" s="90"/>
      <c r="DI115" s="90"/>
      <c r="DJ115" s="116"/>
      <c r="DK115" s="16">
        <f t="shared" si="73"/>
        <v>0</v>
      </c>
      <c r="DL115" s="90"/>
      <c r="DM115" s="90"/>
      <c r="DN115" s="90"/>
      <c r="DO115" s="116"/>
      <c r="DP115" s="16">
        <f t="shared" si="74"/>
        <v>0</v>
      </c>
      <c r="DQ115" s="90"/>
      <c r="DR115" s="90"/>
      <c r="DS115" s="90"/>
      <c r="DT115" s="116"/>
      <c r="DU115" s="16">
        <f t="shared" si="75"/>
        <v>0</v>
      </c>
      <c r="DV115" s="90"/>
      <c r="DW115" s="90"/>
      <c r="DX115" s="90"/>
      <c r="DY115" s="116"/>
      <c r="DZ115" s="16">
        <f t="shared" si="76"/>
        <v>0</v>
      </c>
      <c r="EA115" s="90"/>
      <c r="EB115" s="90"/>
      <c r="EC115" s="90"/>
      <c r="ED115" s="116"/>
      <c r="EE115" s="16">
        <f t="shared" si="77"/>
        <v>0</v>
      </c>
      <c r="EF115" s="90"/>
      <c r="EG115" s="90"/>
      <c r="EH115" s="90"/>
      <c r="EI115" s="116"/>
      <c r="EJ115" s="16">
        <f t="shared" si="78"/>
        <v>0</v>
      </c>
      <c r="EK115" s="90"/>
      <c r="EL115" s="90"/>
      <c r="EM115" s="90"/>
      <c r="EN115" s="116"/>
      <c r="EO115" s="16">
        <f t="shared" si="79"/>
        <v>0</v>
      </c>
      <c r="EP115" s="90"/>
      <c r="EQ115" s="90"/>
      <c r="ER115" s="90"/>
      <c r="ES115" s="116"/>
      <c r="ET115" s="16">
        <f t="shared" si="80"/>
        <v>0</v>
      </c>
      <c r="EU115" s="90"/>
      <c r="EV115" s="90"/>
      <c r="EW115" s="90"/>
      <c r="EX115" s="116"/>
      <c r="EY115" s="16">
        <f t="shared" si="81"/>
        <v>0</v>
      </c>
      <c r="EZ115" s="90"/>
      <c r="FA115" s="90"/>
      <c r="FB115" s="90"/>
      <c r="FC115" s="116"/>
      <c r="FD115" s="16">
        <f t="shared" si="82"/>
        <v>0</v>
      </c>
      <c r="FE115" s="90"/>
      <c r="FF115" s="90"/>
      <c r="FG115" s="90"/>
      <c r="FH115" s="116"/>
      <c r="FI115" s="16">
        <f t="shared" si="83"/>
        <v>0</v>
      </c>
      <c r="FJ115" s="90"/>
      <c r="FK115" s="90"/>
      <c r="FL115" s="90"/>
      <c r="FM115" s="116"/>
      <c r="FN115" s="16">
        <f t="shared" si="84"/>
        <v>0</v>
      </c>
      <c r="FO115" s="90"/>
      <c r="FP115" s="90"/>
      <c r="FQ115" s="90"/>
      <c r="FR115" s="116"/>
      <c r="FS115" s="16">
        <f t="shared" si="85"/>
        <v>0</v>
      </c>
      <c r="FT115" s="90"/>
      <c r="FU115" s="90"/>
      <c r="FV115" s="90"/>
      <c r="FW115" s="116"/>
      <c r="FX115" s="16">
        <f t="shared" si="86"/>
        <v>0</v>
      </c>
      <c r="FY115" s="90"/>
      <c r="FZ115" s="90"/>
      <c r="GA115" s="90"/>
      <c r="GB115" s="116"/>
      <c r="GC115" s="16">
        <f t="shared" si="87"/>
        <v>0</v>
      </c>
      <c r="GD115" s="90"/>
      <c r="GE115" s="90"/>
      <c r="GF115" s="90"/>
      <c r="GG115" s="116"/>
      <c r="GH115" s="16">
        <f t="shared" si="88"/>
        <v>0</v>
      </c>
      <c r="GI115" s="90"/>
      <c r="GJ115" s="90"/>
      <c r="GK115" s="90"/>
      <c r="GL115" s="116"/>
      <c r="GM115" s="16">
        <f t="shared" si="89"/>
        <v>0</v>
      </c>
      <c r="GN115" s="90"/>
      <c r="GO115" s="90"/>
      <c r="GP115" s="90"/>
      <c r="GQ115" s="116"/>
      <c r="GR115" s="16">
        <f t="shared" si="90"/>
        <v>0</v>
      </c>
      <c r="GS115" s="90"/>
      <c r="GT115" s="90"/>
      <c r="GU115" s="90"/>
      <c r="GV115" s="116"/>
      <c r="GW115" s="16">
        <f t="shared" si="91"/>
        <v>0</v>
      </c>
      <c r="GX115" s="90"/>
      <c r="GY115" s="90"/>
      <c r="GZ115" s="90"/>
      <c r="HA115" s="116"/>
      <c r="HB115" s="16">
        <f t="shared" si="92"/>
        <v>0</v>
      </c>
      <c r="HC115" s="90"/>
      <c r="HD115" s="90"/>
      <c r="HE115" s="90"/>
      <c r="HF115" s="116"/>
      <c r="HG115" s="16">
        <f t="shared" si="93"/>
        <v>0</v>
      </c>
      <c r="HH115" s="90"/>
      <c r="HI115" s="90"/>
      <c r="HJ115" s="90"/>
      <c r="HK115" s="116"/>
      <c r="HL115" s="16">
        <f t="shared" si="94"/>
        <v>0</v>
      </c>
      <c r="HM115" s="90"/>
      <c r="HN115" s="90"/>
      <c r="HO115" s="90"/>
      <c r="HP115" s="116"/>
      <c r="HQ115" s="16">
        <f t="shared" si="95"/>
        <v>0</v>
      </c>
      <c r="HR115" s="90"/>
      <c r="HS115" s="90"/>
      <c r="HT115" s="90"/>
      <c r="HU115" s="116"/>
      <c r="HV115" s="16">
        <f t="shared" si="96"/>
        <v>0</v>
      </c>
      <c r="HW115" s="90"/>
      <c r="HX115" s="90"/>
      <c r="HY115" s="90"/>
      <c r="HZ115" s="116"/>
      <c r="IA115" s="16">
        <f t="shared" si="97"/>
        <v>0</v>
      </c>
      <c r="IB115" s="90"/>
      <c r="IC115" s="90"/>
      <c r="ID115" s="90"/>
      <c r="IE115" s="116"/>
      <c r="IF115" s="16">
        <f t="shared" si="98"/>
        <v>0</v>
      </c>
      <c r="IG115" s="90"/>
      <c r="IH115" s="90"/>
      <c r="II115" s="90"/>
      <c r="IJ115" s="116"/>
      <c r="IK115" s="16">
        <f t="shared" si="99"/>
        <v>0</v>
      </c>
      <c r="IL115" s="90"/>
      <c r="IM115" s="90"/>
      <c r="IN115" s="90"/>
      <c r="IO115" s="116"/>
      <c r="IP115" s="16">
        <f t="shared" si="100"/>
        <v>0</v>
      </c>
    </row>
    <row r="116" spans="1:250" x14ac:dyDescent="0.25">
      <c r="A116" s="90"/>
      <c r="B116" s="90"/>
      <c r="C116" s="90"/>
      <c r="D116" s="116"/>
      <c r="E116" s="16">
        <f t="shared" si="51"/>
        <v>0</v>
      </c>
      <c r="F116" s="90"/>
      <c r="G116" s="90"/>
      <c r="H116" s="90"/>
      <c r="I116" s="116"/>
      <c r="J116" s="16">
        <f t="shared" si="52"/>
        <v>0</v>
      </c>
      <c r="K116" s="90"/>
      <c r="L116" s="90"/>
      <c r="M116" s="90"/>
      <c r="N116" s="116"/>
      <c r="O116" s="16">
        <f t="shared" si="53"/>
        <v>0</v>
      </c>
      <c r="P116" s="90"/>
      <c r="Q116" s="90"/>
      <c r="R116" s="90"/>
      <c r="S116" s="116"/>
      <c r="T116" s="16">
        <f t="shared" si="54"/>
        <v>0</v>
      </c>
      <c r="U116" s="90"/>
      <c r="V116" s="90"/>
      <c r="W116" s="90"/>
      <c r="X116" s="116"/>
      <c r="Y116" s="16">
        <f t="shared" si="55"/>
        <v>0</v>
      </c>
      <c r="Z116" s="90"/>
      <c r="AA116" s="90"/>
      <c r="AB116" s="90"/>
      <c r="AC116" s="116"/>
      <c r="AD116" s="16">
        <f t="shared" si="56"/>
        <v>0</v>
      </c>
      <c r="AE116" s="90"/>
      <c r="AF116" s="90"/>
      <c r="AG116" s="90"/>
      <c r="AH116" s="116"/>
      <c r="AI116" s="16">
        <f t="shared" si="57"/>
        <v>0</v>
      </c>
      <c r="AJ116" s="90"/>
      <c r="AK116" s="90"/>
      <c r="AL116" s="90"/>
      <c r="AM116" s="116"/>
      <c r="AN116" s="16">
        <f t="shared" si="58"/>
        <v>0</v>
      </c>
      <c r="AO116" s="90"/>
      <c r="AP116" s="90"/>
      <c r="AQ116" s="90"/>
      <c r="AR116" s="116"/>
      <c r="AS116" s="16">
        <f t="shared" si="59"/>
        <v>0</v>
      </c>
      <c r="AT116" s="90"/>
      <c r="AU116" s="90"/>
      <c r="AV116" s="90"/>
      <c r="AW116" s="116"/>
      <c r="AX116" s="16">
        <f t="shared" si="60"/>
        <v>0</v>
      </c>
      <c r="AY116" s="90"/>
      <c r="AZ116" s="90"/>
      <c r="BA116" s="90"/>
      <c r="BB116" s="116"/>
      <c r="BC116" s="16">
        <f t="shared" si="61"/>
        <v>0</v>
      </c>
      <c r="BD116" s="90"/>
      <c r="BE116" s="90"/>
      <c r="BF116" s="90"/>
      <c r="BG116" s="116"/>
      <c r="BH116" s="16">
        <f t="shared" si="62"/>
        <v>0</v>
      </c>
      <c r="BI116" s="90"/>
      <c r="BJ116" s="90"/>
      <c r="BK116" s="90"/>
      <c r="BL116" s="116"/>
      <c r="BM116" s="16">
        <f t="shared" si="63"/>
        <v>0</v>
      </c>
      <c r="BN116" s="90"/>
      <c r="BO116" s="90"/>
      <c r="BP116" s="90"/>
      <c r="BQ116" s="116"/>
      <c r="BR116" s="16">
        <f t="shared" si="64"/>
        <v>0</v>
      </c>
      <c r="BS116" s="90"/>
      <c r="BT116" s="90"/>
      <c r="BU116" s="90"/>
      <c r="BV116" s="116"/>
      <c r="BW116" s="16">
        <f t="shared" si="65"/>
        <v>0</v>
      </c>
      <c r="BX116" s="90"/>
      <c r="BY116" s="90"/>
      <c r="BZ116" s="90"/>
      <c r="CA116" s="116"/>
      <c r="CB116" s="16">
        <f t="shared" si="66"/>
        <v>0</v>
      </c>
      <c r="CC116" s="90"/>
      <c r="CD116" s="90"/>
      <c r="CE116" s="90"/>
      <c r="CF116" s="116"/>
      <c r="CG116" s="16">
        <f t="shared" si="67"/>
        <v>0</v>
      </c>
      <c r="CH116" s="90"/>
      <c r="CI116" s="90"/>
      <c r="CJ116" s="90"/>
      <c r="CK116" s="116"/>
      <c r="CL116" s="16">
        <f t="shared" si="68"/>
        <v>0</v>
      </c>
      <c r="CM116" s="90"/>
      <c r="CN116" s="90"/>
      <c r="CO116" s="90"/>
      <c r="CP116" s="116"/>
      <c r="CQ116" s="16">
        <f t="shared" si="69"/>
        <v>0</v>
      </c>
      <c r="CR116" s="90"/>
      <c r="CS116" s="90"/>
      <c r="CT116" s="90"/>
      <c r="CU116" s="116"/>
      <c r="CV116" s="16">
        <f t="shared" si="70"/>
        <v>0</v>
      </c>
      <c r="CW116" s="90"/>
      <c r="CX116" s="90"/>
      <c r="CY116" s="90"/>
      <c r="CZ116" s="116"/>
      <c r="DA116" s="16">
        <f t="shared" si="71"/>
        <v>0</v>
      </c>
      <c r="DB116" s="90"/>
      <c r="DC116" s="90"/>
      <c r="DD116" s="90"/>
      <c r="DE116" s="116"/>
      <c r="DF116" s="16">
        <f t="shared" si="72"/>
        <v>0</v>
      </c>
      <c r="DG116" s="90"/>
      <c r="DH116" s="90"/>
      <c r="DI116" s="90"/>
      <c r="DJ116" s="116"/>
      <c r="DK116" s="16">
        <f t="shared" si="73"/>
        <v>0</v>
      </c>
      <c r="DL116" s="90"/>
      <c r="DM116" s="90"/>
      <c r="DN116" s="90"/>
      <c r="DO116" s="116"/>
      <c r="DP116" s="16">
        <f t="shared" si="74"/>
        <v>0</v>
      </c>
      <c r="DQ116" s="90"/>
      <c r="DR116" s="90"/>
      <c r="DS116" s="90"/>
      <c r="DT116" s="116"/>
      <c r="DU116" s="16">
        <f t="shared" si="75"/>
        <v>0</v>
      </c>
      <c r="DV116" s="90"/>
      <c r="DW116" s="90"/>
      <c r="DX116" s="90"/>
      <c r="DY116" s="116"/>
      <c r="DZ116" s="16">
        <f t="shared" si="76"/>
        <v>0</v>
      </c>
      <c r="EA116" s="90"/>
      <c r="EB116" s="90"/>
      <c r="EC116" s="90"/>
      <c r="ED116" s="116"/>
      <c r="EE116" s="16">
        <f t="shared" si="77"/>
        <v>0</v>
      </c>
      <c r="EF116" s="90"/>
      <c r="EG116" s="90"/>
      <c r="EH116" s="90"/>
      <c r="EI116" s="116"/>
      <c r="EJ116" s="16">
        <f t="shared" si="78"/>
        <v>0</v>
      </c>
      <c r="EK116" s="90"/>
      <c r="EL116" s="90"/>
      <c r="EM116" s="90"/>
      <c r="EN116" s="116"/>
      <c r="EO116" s="16">
        <f t="shared" si="79"/>
        <v>0</v>
      </c>
      <c r="EP116" s="90"/>
      <c r="EQ116" s="90"/>
      <c r="ER116" s="90"/>
      <c r="ES116" s="116"/>
      <c r="ET116" s="16">
        <f t="shared" si="80"/>
        <v>0</v>
      </c>
      <c r="EU116" s="90"/>
      <c r="EV116" s="90"/>
      <c r="EW116" s="90"/>
      <c r="EX116" s="116"/>
      <c r="EY116" s="16">
        <f t="shared" si="81"/>
        <v>0</v>
      </c>
      <c r="EZ116" s="90"/>
      <c r="FA116" s="90"/>
      <c r="FB116" s="90"/>
      <c r="FC116" s="116"/>
      <c r="FD116" s="16">
        <f t="shared" si="82"/>
        <v>0</v>
      </c>
      <c r="FE116" s="90"/>
      <c r="FF116" s="90"/>
      <c r="FG116" s="90"/>
      <c r="FH116" s="116"/>
      <c r="FI116" s="16">
        <f t="shared" si="83"/>
        <v>0</v>
      </c>
      <c r="FJ116" s="90"/>
      <c r="FK116" s="90"/>
      <c r="FL116" s="90"/>
      <c r="FM116" s="116"/>
      <c r="FN116" s="16">
        <f t="shared" si="84"/>
        <v>0</v>
      </c>
      <c r="FO116" s="90"/>
      <c r="FP116" s="90"/>
      <c r="FQ116" s="90"/>
      <c r="FR116" s="116"/>
      <c r="FS116" s="16">
        <f t="shared" si="85"/>
        <v>0</v>
      </c>
      <c r="FT116" s="90"/>
      <c r="FU116" s="90"/>
      <c r="FV116" s="90"/>
      <c r="FW116" s="116"/>
      <c r="FX116" s="16">
        <f t="shared" si="86"/>
        <v>0</v>
      </c>
      <c r="FY116" s="90"/>
      <c r="FZ116" s="90"/>
      <c r="GA116" s="90"/>
      <c r="GB116" s="116"/>
      <c r="GC116" s="16">
        <f t="shared" si="87"/>
        <v>0</v>
      </c>
      <c r="GD116" s="90"/>
      <c r="GE116" s="90"/>
      <c r="GF116" s="90"/>
      <c r="GG116" s="116"/>
      <c r="GH116" s="16">
        <f t="shared" si="88"/>
        <v>0</v>
      </c>
      <c r="GI116" s="90"/>
      <c r="GJ116" s="90"/>
      <c r="GK116" s="90"/>
      <c r="GL116" s="116"/>
      <c r="GM116" s="16">
        <f t="shared" si="89"/>
        <v>0</v>
      </c>
      <c r="GN116" s="90"/>
      <c r="GO116" s="90"/>
      <c r="GP116" s="90"/>
      <c r="GQ116" s="116"/>
      <c r="GR116" s="16">
        <f t="shared" si="90"/>
        <v>0</v>
      </c>
      <c r="GS116" s="90"/>
      <c r="GT116" s="90"/>
      <c r="GU116" s="90"/>
      <c r="GV116" s="116"/>
      <c r="GW116" s="16">
        <f t="shared" si="91"/>
        <v>0</v>
      </c>
      <c r="GX116" s="90"/>
      <c r="GY116" s="90"/>
      <c r="GZ116" s="90"/>
      <c r="HA116" s="116"/>
      <c r="HB116" s="16">
        <f t="shared" si="92"/>
        <v>0</v>
      </c>
      <c r="HC116" s="90"/>
      <c r="HD116" s="90"/>
      <c r="HE116" s="90"/>
      <c r="HF116" s="116"/>
      <c r="HG116" s="16">
        <f t="shared" si="93"/>
        <v>0</v>
      </c>
      <c r="HH116" s="90"/>
      <c r="HI116" s="90"/>
      <c r="HJ116" s="90"/>
      <c r="HK116" s="116"/>
      <c r="HL116" s="16">
        <f t="shared" si="94"/>
        <v>0</v>
      </c>
      <c r="HM116" s="90"/>
      <c r="HN116" s="90"/>
      <c r="HO116" s="90"/>
      <c r="HP116" s="116"/>
      <c r="HQ116" s="16">
        <f t="shared" si="95"/>
        <v>0</v>
      </c>
      <c r="HR116" s="90"/>
      <c r="HS116" s="90"/>
      <c r="HT116" s="90"/>
      <c r="HU116" s="116"/>
      <c r="HV116" s="16">
        <f t="shared" si="96"/>
        <v>0</v>
      </c>
      <c r="HW116" s="90"/>
      <c r="HX116" s="90"/>
      <c r="HY116" s="90"/>
      <c r="HZ116" s="116"/>
      <c r="IA116" s="16">
        <f t="shared" si="97"/>
        <v>0</v>
      </c>
      <c r="IB116" s="90"/>
      <c r="IC116" s="90"/>
      <c r="ID116" s="90"/>
      <c r="IE116" s="116"/>
      <c r="IF116" s="16">
        <f t="shared" si="98"/>
        <v>0</v>
      </c>
      <c r="IG116" s="90"/>
      <c r="IH116" s="90"/>
      <c r="II116" s="90"/>
      <c r="IJ116" s="116"/>
      <c r="IK116" s="16">
        <f t="shared" si="99"/>
        <v>0</v>
      </c>
      <c r="IL116" s="90"/>
      <c r="IM116" s="90"/>
      <c r="IN116" s="90"/>
      <c r="IO116" s="116"/>
      <c r="IP116" s="16">
        <f t="shared" si="100"/>
        <v>0</v>
      </c>
    </row>
    <row r="117" spans="1:250" x14ac:dyDescent="0.25">
      <c r="A117" s="90"/>
      <c r="B117" s="90"/>
      <c r="C117" s="90"/>
      <c r="D117" s="116"/>
      <c r="E117" s="16">
        <f t="shared" si="51"/>
        <v>0</v>
      </c>
      <c r="F117" s="90"/>
      <c r="G117" s="90"/>
      <c r="H117" s="90"/>
      <c r="I117" s="116"/>
      <c r="J117" s="16">
        <f t="shared" si="52"/>
        <v>0</v>
      </c>
      <c r="K117" s="90"/>
      <c r="L117" s="90"/>
      <c r="M117" s="90"/>
      <c r="N117" s="116"/>
      <c r="O117" s="16">
        <f t="shared" si="53"/>
        <v>0</v>
      </c>
      <c r="P117" s="90"/>
      <c r="Q117" s="90"/>
      <c r="R117" s="90"/>
      <c r="S117" s="116"/>
      <c r="T117" s="16">
        <f t="shared" si="54"/>
        <v>0</v>
      </c>
      <c r="U117" s="90"/>
      <c r="V117" s="90"/>
      <c r="W117" s="90"/>
      <c r="X117" s="116"/>
      <c r="Y117" s="16">
        <f t="shared" si="55"/>
        <v>0</v>
      </c>
      <c r="Z117" s="90"/>
      <c r="AA117" s="90"/>
      <c r="AB117" s="90"/>
      <c r="AC117" s="116"/>
      <c r="AD117" s="16">
        <f t="shared" si="56"/>
        <v>0</v>
      </c>
      <c r="AE117" s="90"/>
      <c r="AF117" s="90"/>
      <c r="AG117" s="90"/>
      <c r="AH117" s="116"/>
      <c r="AI117" s="16">
        <f t="shared" si="57"/>
        <v>0</v>
      </c>
      <c r="AJ117" s="90"/>
      <c r="AK117" s="90"/>
      <c r="AL117" s="90"/>
      <c r="AM117" s="116"/>
      <c r="AN117" s="16">
        <f t="shared" si="58"/>
        <v>0</v>
      </c>
      <c r="AO117" s="90"/>
      <c r="AP117" s="90"/>
      <c r="AQ117" s="90"/>
      <c r="AR117" s="116"/>
      <c r="AS117" s="16">
        <f t="shared" si="59"/>
        <v>0</v>
      </c>
      <c r="AT117" s="90"/>
      <c r="AU117" s="90"/>
      <c r="AV117" s="90"/>
      <c r="AW117" s="116"/>
      <c r="AX117" s="16">
        <f t="shared" si="60"/>
        <v>0</v>
      </c>
      <c r="AY117" s="90"/>
      <c r="AZ117" s="90"/>
      <c r="BA117" s="90"/>
      <c r="BB117" s="116"/>
      <c r="BC117" s="16">
        <f t="shared" si="61"/>
        <v>0</v>
      </c>
      <c r="BD117" s="90"/>
      <c r="BE117" s="90"/>
      <c r="BF117" s="90"/>
      <c r="BG117" s="116"/>
      <c r="BH117" s="16">
        <f t="shared" si="62"/>
        <v>0</v>
      </c>
      <c r="BI117" s="90"/>
      <c r="BJ117" s="90"/>
      <c r="BK117" s="90"/>
      <c r="BL117" s="116"/>
      <c r="BM117" s="16">
        <f t="shared" si="63"/>
        <v>0</v>
      </c>
      <c r="BN117" s="90"/>
      <c r="BO117" s="90"/>
      <c r="BP117" s="90"/>
      <c r="BQ117" s="116"/>
      <c r="BR117" s="16">
        <f t="shared" si="64"/>
        <v>0</v>
      </c>
      <c r="BS117" s="90"/>
      <c r="BT117" s="90"/>
      <c r="BU117" s="90"/>
      <c r="BV117" s="116"/>
      <c r="BW117" s="16">
        <f t="shared" si="65"/>
        <v>0</v>
      </c>
      <c r="BX117" s="90"/>
      <c r="BY117" s="90"/>
      <c r="BZ117" s="90"/>
      <c r="CA117" s="116"/>
      <c r="CB117" s="16">
        <f t="shared" si="66"/>
        <v>0</v>
      </c>
      <c r="CC117" s="90"/>
      <c r="CD117" s="90"/>
      <c r="CE117" s="90"/>
      <c r="CF117" s="116"/>
      <c r="CG117" s="16">
        <f t="shared" si="67"/>
        <v>0</v>
      </c>
      <c r="CH117" s="90"/>
      <c r="CI117" s="90"/>
      <c r="CJ117" s="90"/>
      <c r="CK117" s="116"/>
      <c r="CL117" s="16">
        <f t="shared" si="68"/>
        <v>0</v>
      </c>
      <c r="CM117" s="90"/>
      <c r="CN117" s="90"/>
      <c r="CO117" s="90"/>
      <c r="CP117" s="116"/>
      <c r="CQ117" s="16">
        <f t="shared" si="69"/>
        <v>0</v>
      </c>
      <c r="CR117" s="90"/>
      <c r="CS117" s="90"/>
      <c r="CT117" s="90"/>
      <c r="CU117" s="116"/>
      <c r="CV117" s="16">
        <f t="shared" si="70"/>
        <v>0</v>
      </c>
      <c r="CW117" s="90"/>
      <c r="CX117" s="90"/>
      <c r="CY117" s="90"/>
      <c r="CZ117" s="116"/>
      <c r="DA117" s="16">
        <f t="shared" si="71"/>
        <v>0</v>
      </c>
      <c r="DB117" s="90"/>
      <c r="DC117" s="90"/>
      <c r="DD117" s="90"/>
      <c r="DE117" s="116"/>
      <c r="DF117" s="16">
        <f t="shared" si="72"/>
        <v>0</v>
      </c>
      <c r="DG117" s="90"/>
      <c r="DH117" s="90"/>
      <c r="DI117" s="90"/>
      <c r="DJ117" s="116"/>
      <c r="DK117" s="16">
        <f t="shared" si="73"/>
        <v>0</v>
      </c>
      <c r="DL117" s="90"/>
      <c r="DM117" s="90"/>
      <c r="DN117" s="90"/>
      <c r="DO117" s="116"/>
      <c r="DP117" s="16">
        <f t="shared" si="74"/>
        <v>0</v>
      </c>
      <c r="DQ117" s="90"/>
      <c r="DR117" s="90"/>
      <c r="DS117" s="90"/>
      <c r="DT117" s="116"/>
      <c r="DU117" s="16">
        <f t="shared" si="75"/>
        <v>0</v>
      </c>
      <c r="DV117" s="90"/>
      <c r="DW117" s="90"/>
      <c r="DX117" s="90"/>
      <c r="DY117" s="116"/>
      <c r="DZ117" s="16">
        <f t="shared" si="76"/>
        <v>0</v>
      </c>
      <c r="EA117" s="90"/>
      <c r="EB117" s="90"/>
      <c r="EC117" s="90"/>
      <c r="ED117" s="116"/>
      <c r="EE117" s="16">
        <f t="shared" si="77"/>
        <v>0</v>
      </c>
      <c r="EF117" s="90"/>
      <c r="EG117" s="90"/>
      <c r="EH117" s="90"/>
      <c r="EI117" s="116"/>
      <c r="EJ117" s="16">
        <f t="shared" si="78"/>
        <v>0</v>
      </c>
      <c r="EK117" s="90"/>
      <c r="EL117" s="90"/>
      <c r="EM117" s="90"/>
      <c r="EN117" s="116"/>
      <c r="EO117" s="16">
        <f t="shared" si="79"/>
        <v>0</v>
      </c>
      <c r="EP117" s="90"/>
      <c r="EQ117" s="90"/>
      <c r="ER117" s="90"/>
      <c r="ES117" s="116"/>
      <c r="ET117" s="16">
        <f t="shared" si="80"/>
        <v>0</v>
      </c>
      <c r="EU117" s="90"/>
      <c r="EV117" s="90"/>
      <c r="EW117" s="90"/>
      <c r="EX117" s="116"/>
      <c r="EY117" s="16">
        <f t="shared" si="81"/>
        <v>0</v>
      </c>
      <c r="EZ117" s="90"/>
      <c r="FA117" s="90"/>
      <c r="FB117" s="90"/>
      <c r="FC117" s="116"/>
      <c r="FD117" s="16">
        <f t="shared" si="82"/>
        <v>0</v>
      </c>
      <c r="FE117" s="90"/>
      <c r="FF117" s="90"/>
      <c r="FG117" s="90"/>
      <c r="FH117" s="116"/>
      <c r="FI117" s="16">
        <f t="shared" si="83"/>
        <v>0</v>
      </c>
      <c r="FJ117" s="90"/>
      <c r="FK117" s="90"/>
      <c r="FL117" s="90"/>
      <c r="FM117" s="116"/>
      <c r="FN117" s="16">
        <f t="shared" si="84"/>
        <v>0</v>
      </c>
      <c r="FO117" s="90"/>
      <c r="FP117" s="90"/>
      <c r="FQ117" s="90"/>
      <c r="FR117" s="116"/>
      <c r="FS117" s="16">
        <f t="shared" si="85"/>
        <v>0</v>
      </c>
      <c r="FT117" s="90"/>
      <c r="FU117" s="90"/>
      <c r="FV117" s="90"/>
      <c r="FW117" s="116"/>
      <c r="FX117" s="16">
        <f t="shared" si="86"/>
        <v>0</v>
      </c>
      <c r="FY117" s="90"/>
      <c r="FZ117" s="90"/>
      <c r="GA117" s="90"/>
      <c r="GB117" s="116"/>
      <c r="GC117" s="16">
        <f t="shared" si="87"/>
        <v>0</v>
      </c>
      <c r="GD117" s="90"/>
      <c r="GE117" s="90"/>
      <c r="GF117" s="90"/>
      <c r="GG117" s="116"/>
      <c r="GH117" s="16">
        <f t="shared" si="88"/>
        <v>0</v>
      </c>
      <c r="GI117" s="90"/>
      <c r="GJ117" s="90"/>
      <c r="GK117" s="90"/>
      <c r="GL117" s="116"/>
      <c r="GM117" s="16">
        <f t="shared" si="89"/>
        <v>0</v>
      </c>
      <c r="GN117" s="90"/>
      <c r="GO117" s="90"/>
      <c r="GP117" s="90"/>
      <c r="GQ117" s="116"/>
      <c r="GR117" s="16">
        <f t="shared" si="90"/>
        <v>0</v>
      </c>
      <c r="GS117" s="90"/>
      <c r="GT117" s="90"/>
      <c r="GU117" s="90"/>
      <c r="GV117" s="116"/>
      <c r="GW117" s="16">
        <f t="shared" si="91"/>
        <v>0</v>
      </c>
      <c r="GX117" s="90"/>
      <c r="GY117" s="90"/>
      <c r="GZ117" s="90"/>
      <c r="HA117" s="116"/>
      <c r="HB117" s="16">
        <f t="shared" si="92"/>
        <v>0</v>
      </c>
      <c r="HC117" s="90"/>
      <c r="HD117" s="90"/>
      <c r="HE117" s="90"/>
      <c r="HF117" s="116"/>
      <c r="HG117" s="16">
        <f t="shared" si="93"/>
        <v>0</v>
      </c>
      <c r="HH117" s="90"/>
      <c r="HI117" s="90"/>
      <c r="HJ117" s="90"/>
      <c r="HK117" s="116"/>
      <c r="HL117" s="16">
        <f t="shared" si="94"/>
        <v>0</v>
      </c>
      <c r="HM117" s="90"/>
      <c r="HN117" s="90"/>
      <c r="HO117" s="90"/>
      <c r="HP117" s="116"/>
      <c r="HQ117" s="16">
        <f t="shared" si="95"/>
        <v>0</v>
      </c>
      <c r="HR117" s="90"/>
      <c r="HS117" s="90"/>
      <c r="HT117" s="90"/>
      <c r="HU117" s="116"/>
      <c r="HV117" s="16">
        <f t="shared" si="96"/>
        <v>0</v>
      </c>
      <c r="HW117" s="90"/>
      <c r="HX117" s="90"/>
      <c r="HY117" s="90"/>
      <c r="HZ117" s="116"/>
      <c r="IA117" s="16">
        <f t="shared" si="97"/>
        <v>0</v>
      </c>
      <c r="IB117" s="90"/>
      <c r="IC117" s="90"/>
      <c r="ID117" s="90"/>
      <c r="IE117" s="116"/>
      <c r="IF117" s="16">
        <f t="shared" si="98"/>
        <v>0</v>
      </c>
      <c r="IG117" s="90"/>
      <c r="IH117" s="90"/>
      <c r="II117" s="90"/>
      <c r="IJ117" s="116"/>
      <c r="IK117" s="16">
        <f t="shared" si="99"/>
        <v>0</v>
      </c>
      <c r="IL117" s="90"/>
      <c r="IM117" s="90"/>
      <c r="IN117" s="90"/>
      <c r="IO117" s="116"/>
      <c r="IP117" s="16">
        <f t="shared" si="100"/>
        <v>0</v>
      </c>
    </row>
    <row r="118" spans="1:250" x14ac:dyDescent="0.25">
      <c r="A118" s="90"/>
      <c r="B118" s="90"/>
      <c r="C118" s="90"/>
      <c r="D118" s="116"/>
      <c r="E118" s="16">
        <f t="shared" si="51"/>
        <v>0</v>
      </c>
      <c r="F118" s="90"/>
      <c r="G118" s="90"/>
      <c r="H118" s="90"/>
      <c r="I118" s="116"/>
      <c r="J118" s="16">
        <f t="shared" si="52"/>
        <v>0</v>
      </c>
      <c r="K118" s="90"/>
      <c r="L118" s="90"/>
      <c r="M118" s="90"/>
      <c r="N118" s="116"/>
      <c r="O118" s="16">
        <f t="shared" si="53"/>
        <v>0</v>
      </c>
      <c r="P118" s="90"/>
      <c r="Q118" s="90"/>
      <c r="R118" s="90"/>
      <c r="S118" s="116"/>
      <c r="T118" s="16">
        <f t="shared" si="54"/>
        <v>0</v>
      </c>
      <c r="U118" s="90"/>
      <c r="V118" s="90"/>
      <c r="W118" s="90"/>
      <c r="X118" s="116"/>
      <c r="Y118" s="16">
        <f t="shared" si="55"/>
        <v>0</v>
      </c>
      <c r="Z118" s="90"/>
      <c r="AA118" s="90"/>
      <c r="AB118" s="90"/>
      <c r="AC118" s="116"/>
      <c r="AD118" s="16">
        <f t="shared" si="56"/>
        <v>0</v>
      </c>
      <c r="AE118" s="90"/>
      <c r="AF118" s="90"/>
      <c r="AG118" s="90"/>
      <c r="AH118" s="116"/>
      <c r="AI118" s="16">
        <f t="shared" si="57"/>
        <v>0</v>
      </c>
      <c r="AJ118" s="90"/>
      <c r="AK118" s="90"/>
      <c r="AL118" s="90"/>
      <c r="AM118" s="116"/>
      <c r="AN118" s="16">
        <f t="shared" si="58"/>
        <v>0</v>
      </c>
      <c r="AO118" s="90"/>
      <c r="AP118" s="90"/>
      <c r="AQ118" s="90"/>
      <c r="AR118" s="116"/>
      <c r="AS118" s="16">
        <f t="shared" si="59"/>
        <v>0</v>
      </c>
      <c r="AT118" s="90"/>
      <c r="AU118" s="90"/>
      <c r="AV118" s="90"/>
      <c r="AW118" s="116"/>
      <c r="AX118" s="16">
        <f t="shared" si="60"/>
        <v>0</v>
      </c>
      <c r="AY118" s="90"/>
      <c r="AZ118" s="90"/>
      <c r="BA118" s="90"/>
      <c r="BB118" s="116"/>
      <c r="BC118" s="16">
        <f t="shared" si="61"/>
        <v>0</v>
      </c>
      <c r="BD118" s="90"/>
      <c r="BE118" s="90"/>
      <c r="BF118" s="90"/>
      <c r="BG118" s="116"/>
      <c r="BH118" s="16">
        <f t="shared" si="62"/>
        <v>0</v>
      </c>
      <c r="BI118" s="90"/>
      <c r="BJ118" s="90"/>
      <c r="BK118" s="90"/>
      <c r="BL118" s="116"/>
      <c r="BM118" s="16">
        <f t="shared" si="63"/>
        <v>0</v>
      </c>
      <c r="BN118" s="90"/>
      <c r="BO118" s="90"/>
      <c r="BP118" s="90"/>
      <c r="BQ118" s="116"/>
      <c r="BR118" s="16">
        <f t="shared" si="64"/>
        <v>0</v>
      </c>
      <c r="BS118" s="90"/>
      <c r="BT118" s="90"/>
      <c r="BU118" s="90"/>
      <c r="BV118" s="116"/>
      <c r="BW118" s="16">
        <f t="shared" si="65"/>
        <v>0</v>
      </c>
      <c r="BX118" s="90"/>
      <c r="BY118" s="90"/>
      <c r="BZ118" s="90"/>
      <c r="CA118" s="116"/>
      <c r="CB118" s="16">
        <f t="shared" si="66"/>
        <v>0</v>
      </c>
      <c r="CC118" s="90"/>
      <c r="CD118" s="90"/>
      <c r="CE118" s="90"/>
      <c r="CF118" s="116"/>
      <c r="CG118" s="16">
        <f t="shared" si="67"/>
        <v>0</v>
      </c>
      <c r="CH118" s="90"/>
      <c r="CI118" s="90"/>
      <c r="CJ118" s="90"/>
      <c r="CK118" s="116"/>
      <c r="CL118" s="16">
        <f t="shared" si="68"/>
        <v>0</v>
      </c>
      <c r="CM118" s="90"/>
      <c r="CN118" s="90"/>
      <c r="CO118" s="90"/>
      <c r="CP118" s="116"/>
      <c r="CQ118" s="16">
        <f t="shared" si="69"/>
        <v>0</v>
      </c>
      <c r="CR118" s="90"/>
      <c r="CS118" s="90"/>
      <c r="CT118" s="90"/>
      <c r="CU118" s="116"/>
      <c r="CV118" s="16">
        <f t="shared" si="70"/>
        <v>0</v>
      </c>
      <c r="CW118" s="90"/>
      <c r="CX118" s="90"/>
      <c r="CY118" s="90"/>
      <c r="CZ118" s="116"/>
      <c r="DA118" s="16">
        <f t="shared" si="71"/>
        <v>0</v>
      </c>
      <c r="DB118" s="90"/>
      <c r="DC118" s="90"/>
      <c r="DD118" s="90"/>
      <c r="DE118" s="116"/>
      <c r="DF118" s="16">
        <f t="shared" si="72"/>
        <v>0</v>
      </c>
      <c r="DG118" s="90"/>
      <c r="DH118" s="90"/>
      <c r="DI118" s="90"/>
      <c r="DJ118" s="116"/>
      <c r="DK118" s="16">
        <f t="shared" si="73"/>
        <v>0</v>
      </c>
      <c r="DL118" s="90"/>
      <c r="DM118" s="90"/>
      <c r="DN118" s="90"/>
      <c r="DO118" s="116"/>
      <c r="DP118" s="16">
        <f t="shared" si="74"/>
        <v>0</v>
      </c>
      <c r="DQ118" s="90"/>
      <c r="DR118" s="90"/>
      <c r="DS118" s="90"/>
      <c r="DT118" s="116"/>
      <c r="DU118" s="16">
        <f t="shared" si="75"/>
        <v>0</v>
      </c>
      <c r="DV118" s="90"/>
      <c r="DW118" s="90"/>
      <c r="DX118" s="90"/>
      <c r="DY118" s="116"/>
      <c r="DZ118" s="16">
        <f t="shared" si="76"/>
        <v>0</v>
      </c>
      <c r="EA118" s="90"/>
      <c r="EB118" s="90"/>
      <c r="EC118" s="90"/>
      <c r="ED118" s="116"/>
      <c r="EE118" s="16">
        <f t="shared" si="77"/>
        <v>0</v>
      </c>
      <c r="EF118" s="90"/>
      <c r="EG118" s="90"/>
      <c r="EH118" s="90"/>
      <c r="EI118" s="116"/>
      <c r="EJ118" s="16">
        <f t="shared" si="78"/>
        <v>0</v>
      </c>
      <c r="EK118" s="90"/>
      <c r="EL118" s="90"/>
      <c r="EM118" s="90"/>
      <c r="EN118" s="116"/>
      <c r="EO118" s="16">
        <f t="shared" si="79"/>
        <v>0</v>
      </c>
      <c r="EP118" s="90"/>
      <c r="EQ118" s="90"/>
      <c r="ER118" s="90"/>
      <c r="ES118" s="116"/>
      <c r="ET118" s="16">
        <f t="shared" si="80"/>
        <v>0</v>
      </c>
      <c r="EU118" s="90"/>
      <c r="EV118" s="90"/>
      <c r="EW118" s="90"/>
      <c r="EX118" s="116"/>
      <c r="EY118" s="16">
        <f t="shared" si="81"/>
        <v>0</v>
      </c>
      <c r="EZ118" s="90"/>
      <c r="FA118" s="90"/>
      <c r="FB118" s="90"/>
      <c r="FC118" s="116"/>
      <c r="FD118" s="16">
        <f t="shared" si="82"/>
        <v>0</v>
      </c>
      <c r="FE118" s="90"/>
      <c r="FF118" s="90"/>
      <c r="FG118" s="90"/>
      <c r="FH118" s="116"/>
      <c r="FI118" s="16">
        <f t="shared" si="83"/>
        <v>0</v>
      </c>
      <c r="FJ118" s="90"/>
      <c r="FK118" s="90"/>
      <c r="FL118" s="90"/>
      <c r="FM118" s="116"/>
      <c r="FN118" s="16">
        <f t="shared" si="84"/>
        <v>0</v>
      </c>
      <c r="FO118" s="90"/>
      <c r="FP118" s="90"/>
      <c r="FQ118" s="90"/>
      <c r="FR118" s="116"/>
      <c r="FS118" s="16">
        <f t="shared" si="85"/>
        <v>0</v>
      </c>
      <c r="FT118" s="90"/>
      <c r="FU118" s="90"/>
      <c r="FV118" s="90"/>
      <c r="FW118" s="116"/>
      <c r="FX118" s="16">
        <f t="shared" si="86"/>
        <v>0</v>
      </c>
      <c r="FY118" s="90"/>
      <c r="FZ118" s="90"/>
      <c r="GA118" s="90"/>
      <c r="GB118" s="116"/>
      <c r="GC118" s="16">
        <f t="shared" si="87"/>
        <v>0</v>
      </c>
      <c r="GD118" s="90"/>
      <c r="GE118" s="90"/>
      <c r="GF118" s="90"/>
      <c r="GG118" s="116"/>
      <c r="GH118" s="16">
        <f t="shared" si="88"/>
        <v>0</v>
      </c>
      <c r="GI118" s="90"/>
      <c r="GJ118" s="90"/>
      <c r="GK118" s="90"/>
      <c r="GL118" s="116"/>
      <c r="GM118" s="16">
        <f t="shared" si="89"/>
        <v>0</v>
      </c>
      <c r="GN118" s="90"/>
      <c r="GO118" s="90"/>
      <c r="GP118" s="90"/>
      <c r="GQ118" s="116"/>
      <c r="GR118" s="16">
        <f t="shared" si="90"/>
        <v>0</v>
      </c>
      <c r="GS118" s="90"/>
      <c r="GT118" s="90"/>
      <c r="GU118" s="90"/>
      <c r="GV118" s="116"/>
      <c r="GW118" s="16">
        <f t="shared" si="91"/>
        <v>0</v>
      </c>
      <c r="GX118" s="90"/>
      <c r="GY118" s="90"/>
      <c r="GZ118" s="90"/>
      <c r="HA118" s="116"/>
      <c r="HB118" s="16">
        <f t="shared" si="92"/>
        <v>0</v>
      </c>
      <c r="HC118" s="90"/>
      <c r="HD118" s="90"/>
      <c r="HE118" s="90"/>
      <c r="HF118" s="116"/>
      <c r="HG118" s="16">
        <f t="shared" si="93"/>
        <v>0</v>
      </c>
      <c r="HH118" s="90"/>
      <c r="HI118" s="90"/>
      <c r="HJ118" s="90"/>
      <c r="HK118" s="116"/>
      <c r="HL118" s="16">
        <f t="shared" si="94"/>
        <v>0</v>
      </c>
      <c r="HM118" s="90"/>
      <c r="HN118" s="90"/>
      <c r="HO118" s="90"/>
      <c r="HP118" s="116"/>
      <c r="HQ118" s="16">
        <f t="shared" si="95"/>
        <v>0</v>
      </c>
      <c r="HR118" s="90"/>
      <c r="HS118" s="90"/>
      <c r="HT118" s="90"/>
      <c r="HU118" s="116"/>
      <c r="HV118" s="16">
        <f t="shared" si="96"/>
        <v>0</v>
      </c>
      <c r="HW118" s="90"/>
      <c r="HX118" s="90"/>
      <c r="HY118" s="90"/>
      <c r="HZ118" s="116"/>
      <c r="IA118" s="16">
        <f t="shared" si="97"/>
        <v>0</v>
      </c>
      <c r="IB118" s="90"/>
      <c r="IC118" s="90"/>
      <c r="ID118" s="90"/>
      <c r="IE118" s="116"/>
      <c r="IF118" s="16">
        <f t="shared" si="98"/>
        <v>0</v>
      </c>
      <c r="IG118" s="90"/>
      <c r="IH118" s="90"/>
      <c r="II118" s="90"/>
      <c r="IJ118" s="116"/>
      <c r="IK118" s="16">
        <f t="shared" si="99"/>
        <v>0</v>
      </c>
      <c r="IL118" s="90"/>
      <c r="IM118" s="90"/>
      <c r="IN118" s="90"/>
      <c r="IO118" s="116"/>
      <c r="IP118" s="16">
        <f t="shared" si="100"/>
        <v>0</v>
      </c>
    </row>
    <row r="119" spans="1:250" x14ac:dyDescent="0.25">
      <c r="A119" s="90"/>
      <c r="B119" s="90"/>
      <c r="C119" s="90"/>
      <c r="D119" s="116"/>
      <c r="E119" s="16">
        <f t="shared" si="51"/>
        <v>0</v>
      </c>
      <c r="F119" s="90"/>
      <c r="G119" s="90"/>
      <c r="H119" s="90"/>
      <c r="I119" s="116"/>
      <c r="J119" s="16">
        <f t="shared" si="52"/>
        <v>0</v>
      </c>
      <c r="K119" s="90"/>
      <c r="L119" s="90"/>
      <c r="M119" s="90"/>
      <c r="N119" s="116"/>
      <c r="O119" s="16">
        <f t="shared" si="53"/>
        <v>0</v>
      </c>
      <c r="P119" s="90"/>
      <c r="Q119" s="90"/>
      <c r="R119" s="90"/>
      <c r="S119" s="116"/>
      <c r="T119" s="16">
        <f t="shared" si="54"/>
        <v>0</v>
      </c>
      <c r="U119" s="90"/>
      <c r="V119" s="90"/>
      <c r="W119" s="90"/>
      <c r="X119" s="116"/>
      <c r="Y119" s="16">
        <f t="shared" si="55"/>
        <v>0</v>
      </c>
      <c r="Z119" s="90"/>
      <c r="AA119" s="90"/>
      <c r="AB119" s="90"/>
      <c r="AC119" s="116"/>
      <c r="AD119" s="16">
        <f t="shared" si="56"/>
        <v>0</v>
      </c>
      <c r="AE119" s="90"/>
      <c r="AF119" s="90"/>
      <c r="AG119" s="90"/>
      <c r="AH119" s="116"/>
      <c r="AI119" s="16">
        <f t="shared" si="57"/>
        <v>0</v>
      </c>
      <c r="AJ119" s="90"/>
      <c r="AK119" s="90"/>
      <c r="AL119" s="90"/>
      <c r="AM119" s="116"/>
      <c r="AN119" s="16">
        <f t="shared" si="58"/>
        <v>0</v>
      </c>
      <c r="AO119" s="90"/>
      <c r="AP119" s="90"/>
      <c r="AQ119" s="90"/>
      <c r="AR119" s="116"/>
      <c r="AS119" s="16">
        <f t="shared" si="59"/>
        <v>0</v>
      </c>
      <c r="AT119" s="90"/>
      <c r="AU119" s="90"/>
      <c r="AV119" s="90"/>
      <c r="AW119" s="116"/>
      <c r="AX119" s="16">
        <f t="shared" si="60"/>
        <v>0</v>
      </c>
      <c r="AY119" s="90"/>
      <c r="AZ119" s="90"/>
      <c r="BA119" s="90"/>
      <c r="BB119" s="116"/>
      <c r="BC119" s="16">
        <f t="shared" si="61"/>
        <v>0</v>
      </c>
      <c r="BD119" s="90"/>
      <c r="BE119" s="90"/>
      <c r="BF119" s="90"/>
      <c r="BG119" s="116"/>
      <c r="BH119" s="16">
        <f t="shared" si="62"/>
        <v>0</v>
      </c>
      <c r="BI119" s="90"/>
      <c r="BJ119" s="90"/>
      <c r="BK119" s="90"/>
      <c r="BL119" s="116"/>
      <c r="BM119" s="16">
        <f t="shared" si="63"/>
        <v>0</v>
      </c>
      <c r="BN119" s="90"/>
      <c r="BO119" s="90"/>
      <c r="BP119" s="90"/>
      <c r="BQ119" s="116"/>
      <c r="BR119" s="16">
        <f t="shared" si="64"/>
        <v>0</v>
      </c>
      <c r="BS119" s="90"/>
      <c r="BT119" s="90"/>
      <c r="BU119" s="90"/>
      <c r="BV119" s="116"/>
      <c r="BW119" s="16">
        <f t="shared" si="65"/>
        <v>0</v>
      </c>
      <c r="BX119" s="90"/>
      <c r="BY119" s="90"/>
      <c r="BZ119" s="90"/>
      <c r="CA119" s="116"/>
      <c r="CB119" s="16">
        <f t="shared" si="66"/>
        <v>0</v>
      </c>
      <c r="CC119" s="90"/>
      <c r="CD119" s="90"/>
      <c r="CE119" s="90"/>
      <c r="CF119" s="116"/>
      <c r="CG119" s="16">
        <f t="shared" si="67"/>
        <v>0</v>
      </c>
      <c r="CH119" s="90"/>
      <c r="CI119" s="90"/>
      <c r="CJ119" s="90"/>
      <c r="CK119" s="116"/>
      <c r="CL119" s="16">
        <f t="shared" si="68"/>
        <v>0</v>
      </c>
      <c r="CM119" s="90"/>
      <c r="CN119" s="90"/>
      <c r="CO119" s="90"/>
      <c r="CP119" s="116"/>
      <c r="CQ119" s="16">
        <f t="shared" si="69"/>
        <v>0</v>
      </c>
      <c r="CR119" s="90"/>
      <c r="CS119" s="90"/>
      <c r="CT119" s="90"/>
      <c r="CU119" s="116"/>
      <c r="CV119" s="16">
        <f t="shared" si="70"/>
        <v>0</v>
      </c>
      <c r="CW119" s="90"/>
      <c r="CX119" s="90"/>
      <c r="CY119" s="90"/>
      <c r="CZ119" s="116"/>
      <c r="DA119" s="16">
        <f t="shared" si="71"/>
        <v>0</v>
      </c>
      <c r="DB119" s="90"/>
      <c r="DC119" s="90"/>
      <c r="DD119" s="90"/>
      <c r="DE119" s="116"/>
      <c r="DF119" s="16">
        <f t="shared" si="72"/>
        <v>0</v>
      </c>
      <c r="DG119" s="90"/>
      <c r="DH119" s="90"/>
      <c r="DI119" s="90"/>
      <c r="DJ119" s="116"/>
      <c r="DK119" s="16">
        <f t="shared" si="73"/>
        <v>0</v>
      </c>
      <c r="DL119" s="90"/>
      <c r="DM119" s="90"/>
      <c r="DN119" s="90"/>
      <c r="DO119" s="116"/>
      <c r="DP119" s="16">
        <f t="shared" si="74"/>
        <v>0</v>
      </c>
      <c r="DQ119" s="90"/>
      <c r="DR119" s="90"/>
      <c r="DS119" s="90"/>
      <c r="DT119" s="116"/>
      <c r="DU119" s="16">
        <f t="shared" si="75"/>
        <v>0</v>
      </c>
      <c r="DV119" s="90"/>
      <c r="DW119" s="90"/>
      <c r="DX119" s="90"/>
      <c r="DY119" s="116"/>
      <c r="DZ119" s="16">
        <f t="shared" si="76"/>
        <v>0</v>
      </c>
      <c r="EA119" s="90"/>
      <c r="EB119" s="90"/>
      <c r="EC119" s="90"/>
      <c r="ED119" s="116"/>
      <c r="EE119" s="16">
        <f t="shared" si="77"/>
        <v>0</v>
      </c>
      <c r="EF119" s="90"/>
      <c r="EG119" s="90"/>
      <c r="EH119" s="90"/>
      <c r="EI119" s="116"/>
      <c r="EJ119" s="16">
        <f t="shared" si="78"/>
        <v>0</v>
      </c>
      <c r="EK119" s="90"/>
      <c r="EL119" s="90"/>
      <c r="EM119" s="90"/>
      <c r="EN119" s="116"/>
      <c r="EO119" s="16">
        <f t="shared" si="79"/>
        <v>0</v>
      </c>
      <c r="EP119" s="90"/>
      <c r="EQ119" s="90"/>
      <c r="ER119" s="90"/>
      <c r="ES119" s="116"/>
      <c r="ET119" s="16">
        <f t="shared" si="80"/>
        <v>0</v>
      </c>
      <c r="EU119" s="90"/>
      <c r="EV119" s="90"/>
      <c r="EW119" s="90"/>
      <c r="EX119" s="116"/>
      <c r="EY119" s="16">
        <f t="shared" si="81"/>
        <v>0</v>
      </c>
      <c r="EZ119" s="90"/>
      <c r="FA119" s="90"/>
      <c r="FB119" s="90"/>
      <c r="FC119" s="116"/>
      <c r="FD119" s="16">
        <f t="shared" si="82"/>
        <v>0</v>
      </c>
      <c r="FE119" s="90"/>
      <c r="FF119" s="90"/>
      <c r="FG119" s="90"/>
      <c r="FH119" s="116"/>
      <c r="FI119" s="16">
        <f t="shared" si="83"/>
        <v>0</v>
      </c>
      <c r="FJ119" s="90"/>
      <c r="FK119" s="90"/>
      <c r="FL119" s="90"/>
      <c r="FM119" s="116"/>
      <c r="FN119" s="16">
        <f t="shared" si="84"/>
        <v>0</v>
      </c>
      <c r="FO119" s="90"/>
      <c r="FP119" s="90"/>
      <c r="FQ119" s="90"/>
      <c r="FR119" s="116"/>
      <c r="FS119" s="16">
        <f t="shared" si="85"/>
        <v>0</v>
      </c>
      <c r="FT119" s="90"/>
      <c r="FU119" s="90"/>
      <c r="FV119" s="90"/>
      <c r="FW119" s="116"/>
      <c r="FX119" s="16">
        <f t="shared" si="86"/>
        <v>0</v>
      </c>
      <c r="FY119" s="90"/>
      <c r="FZ119" s="90"/>
      <c r="GA119" s="90"/>
      <c r="GB119" s="116"/>
      <c r="GC119" s="16">
        <f t="shared" si="87"/>
        <v>0</v>
      </c>
      <c r="GD119" s="90"/>
      <c r="GE119" s="90"/>
      <c r="GF119" s="90"/>
      <c r="GG119" s="116"/>
      <c r="GH119" s="16">
        <f t="shared" si="88"/>
        <v>0</v>
      </c>
      <c r="GI119" s="90"/>
      <c r="GJ119" s="90"/>
      <c r="GK119" s="90"/>
      <c r="GL119" s="116"/>
      <c r="GM119" s="16">
        <f t="shared" si="89"/>
        <v>0</v>
      </c>
      <c r="GN119" s="90"/>
      <c r="GO119" s="90"/>
      <c r="GP119" s="90"/>
      <c r="GQ119" s="116"/>
      <c r="GR119" s="16">
        <f t="shared" si="90"/>
        <v>0</v>
      </c>
      <c r="GS119" s="90"/>
      <c r="GT119" s="90"/>
      <c r="GU119" s="90"/>
      <c r="GV119" s="116"/>
      <c r="GW119" s="16">
        <f t="shared" si="91"/>
        <v>0</v>
      </c>
      <c r="GX119" s="90"/>
      <c r="GY119" s="90"/>
      <c r="GZ119" s="90"/>
      <c r="HA119" s="116"/>
      <c r="HB119" s="16">
        <f t="shared" si="92"/>
        <v>0</v>
      </c>
      <c r="HC119" s="90"/>
      <c r="HD119" s="90"/>
      <c r="HE119" s="90"/>
      <c r="HF119" s="116"/>
      <c r="HG119" s="16">
        <f t="shared" si="93"/>
        <v>0</v>
      </c>
      <c r="HH119" s="90"/>
      <c r="HI119" s="90"/>
      <c r="HJ119" s="90"/>
      <c r="HK119" s="116"/>
      <c r="HL119" s="16">
        <f t="shared" si="94"/>
        <v>0</v>
      </c>
      <c r="HM119" s="90"/>
      <c r="HN119" s="90"/>
      <c r="HO119" s="90"/>
      <c r="HP119" s="116"/>
      <c r="HQ119" s="16">
        <f t="shared" si="95"/>
        <v>0</v>
      </c>
      <c r="HR119" s="90"/>
      <c r="HS119" s="90"/>
      <c r="HT119" s="90"/>
      <c r="HU119" s="116"/>
      <c r="HV119" s="16">
        <f t="shared" si="96"/>
        <v>0</v>
      </c>
      <c r="HW119" s="90"/>
      <c r="HX119" s="90"/>
      <c r="HY119" s="90"/>
      <c r="HZ119" s="116"/>
      <c r="IA119" s="16">
        <f t="shared" si="97"/>
        <v>0</v>
      </c>
      <c r="IB119" s="90"/>
      <c r="IC119" s="90"/>
      <c r="ID119" s="90"/>
      <c r="IE119" s="116"/>
      <c r="IF119" s="16">
        <f t="shared" si="98"/>
        <v>0</v>
      </c>
      <c r="IG119" s="90"/>
      <c r="IH119" s="90"/>
      <c r="II119" s="90"/>
      <c r="IJ119" s="116"/>
      <c r="IK119" s="16">
        <f t="shared" si="99"/>
        <v>0</v>
      </c>
      <c r="IL119" s="90"/>
      <c r="IM119" s="90"/>
      <c r="IN119" s="90"/>
      <c r="IO119" s="116"/>
      <c r="IP119" s="16">
        <f t="shared" si="100"/>
        <v>0</v>
      </c>
    </row>
    <row r="120" spans="1:250" x14ac:dyDescent="0.25">
      <c r="A120" s="90"/>
      <c r="B120" s="90"/>
      <c r="C120" s="90"/>
      <c r="D120" s="116"/>
      <c r="E120" s="16">
        <f t="shared" si="51"/>
        <v>0</v>
      </c>
      <c r="F120" s="90"/>
      <c r="G120" s="90"/>
      <c r="H120" s="90"/>
      <c r="I120" s="116"/>
      <c r="J120" s="16">
        <f t="shared" si="52"/>
        <v>0</v>
      </c>
      <c r="K120" s="90"/>
      <c r="L120" s="90"/>
      <c r="M120" s="90"/>
      <c r="N120" s="116"/>
      <c r="O120" s="16">
        <f t="shared" si="53"/>
        <v>0</v>
      </c>
      <c r="P120" s="90"/>
      <c r="Q120" s="90"/>
      <c r="R120" s="90"/>
      <c r="S120" s="116"/>
      <c r="T120" s="16">
        <f t="shared" si="54"/>
        <v>0</v>
      </c>
      <c r="U120" s="90"/>
      <c r="V120" s="90"/>
      <c r="W120" s="90"/>
      <c r="X120" s="116"/>
      <c r="Y120" s="16">
        <f t="shared" si="55"/>
        <v>0</v>
      </c>
      <c r="Z120" s="90"/>
      <c r="AA120" s="90"/>
      <c r="AB120" s="90"/>
      <c r="AC120" s="116"/>
      <c r="AD120" s="16">
        <f t="shared" si="56"/>
        <v>0</v>
      </c>
      <c r="AE120" s="90"/>
      <c r="AF120" s="90"/>
      <c r="AG120" s="90"/>
      <c r="AH120" s="116"/>
      <c r="AI120" s="16">
        <f t="shared" si="57"/>
        <v>0</v>
      </c>
      <c r="AJ120" s="90"/>
      <c r="AK120" s="90"/>
      <c r="AL120" s="90"/>
      <c r="AM120" s="116"/>
      <c r="AN120" s="16">
        <f t="shared" si="58"/>
        <v>0</v>
      </c>
      <c r="AO120" s="90"/>
      <c r="AP120" s="90"/>
      <c r="AQ120" s="90"/>
      <c r="AR120" s="116"/>
      <c r="AS120" s="16">
        <f t="shared" si="59"/>
        <v>0</v>
      </c>
      <c r="AT120" s="90"/>
      <c r="AU120" s="90"/>
      <c r="AV120" s="90"/>
      <c r="AW120" s="116"/>
      <c r="AX120" s="16">
        <f t="shared" si="60"/>
        <v>0</v>
      </c>
      <c r="AY120" s="90"/>
      <c r="AZ120" s="90"/>
      <c r="BA120" s="90"/>
      <c r="BB120" s="116"/>
      <c r="BC120" s="16">
        <f t="shared" si="61"/>
        <v>0</v>
      </c>
      <c r="BD120" s="90"/>
      <c r="BE120" s="90"/>
      <c r="BF120" s="90"/>
      <c r="BG120" s="116"/>
      <c r="BH120" s="16">
        <f t="shared" si="62"/>
        <v>0</v>
      </c>
      <c r="BI120" s="90"/>
      <c r="BJ120" s="90"/>
      <c r="BK120" s="90"/>
      <c r="BL120" s="116"/>
      <c r="BM120" s="16">
        <f t="shared" si="63"/>
        <v>0</v>
      </c>
      <c r="BN120" s="90"/>
      <c r="BO120" s="90"/>
      <c r="BP120" s="90"/>
      <c r="BQ120" s="116"/>
      <c r="BR120" s="16">
        <f t="shared" si="64"/>
        <v>0</v>
      </c>
      <c r="BS120" s="90"/>
      <c r="BT120" s="90"/>
      <c r="BU120" s="90"/>
      <c r="BV120" s="116"/>
      <c r="BW120" s="16">
        <f t="shared" si="65"/>
        <v>0</v>
      </c>
      <c r="BX120" s="90"/>
      <c r="BY120" s="90"/>
      <c r="BZ120" s="90"/>
      <c r="CA120" s="116"/>
      <c r="CB120" s="16">
        <f t="shared" si="66"/>
        <v>0</v>
      </c>
      <c r="CC120" s="90"/>
      <c r="CD120" s="90"/>
      <c r="CE120" s="90"/>
      <c r="CF120" s="116"/>
      <c r="CG120" s="16">
        <f t="shared" si="67"/>
        <v>0</v>
      </c>
      <c r="CH120" s="90"/>
      <c r="CI120" s="90"/>
      <c r="CJ120" s="90"/>
      <c r="CK120" s="116"/>
      <c r="CL120" s="16">
        <f t="shared" si="68"/>
        <v>0</v>
      </c>
      <c r="CM120" s="90"/>
      <c r="CN120" s="90"/>
      <c r="CO120" s="90"/>
      <c r="CP120" s="116"/>
      <c r="CQ120" s="16">
        <f t="shared" si="69"/>
        <v>0</v>
      </c>
      <c r="CR120" s="90"/>
      <c r="CS120" s="90"/>
      <c r="CT120" s="90"/>
      <c r="CU120" s="116"/>
      <c r="CV120" s="16">
        <f t="shared" si="70"/>
        <v>0</v>
      </c>
      <c r="CW120" s="90"/>
      <c r="CX120" s="90"/>
      <c r="CY120" s="90"/>
      <c r="CZ120" s="116"/>
      <c r="DA120" s="16">
        <f t="shared" si="71"/>
        <v>0</v>
      </c>
      <c r="DB120" s="90"/>
      <c r="DC120" s="90"/>
      <c r="DD120" s="90"/>
      <c r="DE120" s="116"/>
      <c r="DF120" s="16">
        <f t="shared" si="72"/>
        <v>0</v>
      </c>
      <c r="DG120" s="90"/>
      <c r="DH120" s="90"/>
      <c r="DI120" s="90"/>
      <c r="DJ120" s="116"/>
      <c r="DK120" s="16">
        <f t="shared" si="73"/>
        <v>0</v>
      </c>
      <c r="DL120" s="90"/>
      <c r="DM120" s="90"/>
      <c r="DN120" s="90"/>
      <c r="DO120" s="116"/>
      <c r="DP120" s="16">
        <f t="shared" si="74"/>
        <v>0</v>
      </c>
      <c r="DQ120" s="90"/>
      <c r="DR120" s="90"/>
      <c r="DS120" s="90"/>
      <c r="DT120" s="116"/>
      <c r="DU120" s="16">
        <f t="shared" si="75"/>
        <v>0</v>
      </c>
      <c r="DV120" s="90"/>
      <c r="DW120" s="90"/>
      <c r="DX120" s="90"/>
      <c r="DY120" s="116"/>
      <c r="DZ120" s="16">
        <f t="shared" si="76"/>
        <v>0</v>
      </c>
      <c r="EA120" s="90"/>
      <c r="EB120" s="90"/>
      <c r="EC120" s="90"/>
      <c r="ED120" s="116"/>
      <c r="EE120" s="16">
        <f t="shared" si="77"/>
        <v>0</v>
      </c>
      <c r="EF120" s="90"/>
      <c r="EG120" s="90"/>
      <c r="EH120" s="90"/>
      <c r="EI120" s="116"/>
      <c r="EJ120" s="16">
        <f t="shared" si="78"/>
        <v>0</v>
      </c>
      <c r="EK120" s="90"/>
      <c r="EL120" s="90"/>
      <c r="EM120" s="90"/>
      <c r="EN120" s="116"/>
      <c r="EO120" s="16">
        <f t="shared" si="79"/>
        <v>0</v>
      </c>
      <c r="EP120" s="90"/>
      <c r="EQ120" s="90"/>
      <c r="ER120" s="90"/>
      <c r="ES120" s="116"/>
      <c r="ET120" s="16">
        <f t="shared" si="80"/>
        <v>0</v>
      </c>
      <c r="EU120" s="90"/>
      <c r="EV120" s="90"/>
      <c r="EW120" s="90"/>
      <c r="EX120" s="116"/>
      <c r="EY120" s="16">
        <f t="shared" si="81"/>
        <v>0</v>
      </c>
      <c r="EZ120" s="90"/>
      <c r="FA120" s="90"/>
      <c r="FB120" s="90"/>
      <c r="FC120" s="116"/>
      <c r="FD120" s="16">
        <f t="shared" si="82"/>
        <v>0</v>
      </c>
      <c r="FE120" s="90"/>
      <c r="FF120" s="90"/>
      <c r="FG120" s="90"/>
      <c r="FH120" s="116"/>
      <c r="FI120" s="16">
        <f t="shared" si="83"/>
        <v>0</v>
      </c>
      <c r="FJ120" s="90"/>
      <c r="FK120" s="90"/>
      <c r="FL120" s="90"/>
      <c r="FM120" s="116"/>
      <c r="FN120" s="16">
        <f t="shared" si="84"/>
        <v>0</v>
      </c>
      <c r="FO120" s="90"/>
      <c r="FP120" s="90"/>
      <c r="FQ120" s="90"/>
      <c r="FR120" s="116"/>
      <c r="FS120" s="16">
        <f t="shared" si="85"/>
        <v>0</v>
      </c>
      <c r="FT120" s="90"/>
      <c r="FU120" s="90"/>
      <c r="FV120" s="90"/>
      <c r="FW120" s="116"/>
      <c r="FX120" s="16">
        <f t="shared" si="86"/>
        <v>0</v>
      </c>
      <c r="FY120" s="90"/>
      <c r="FZ120" s="90"/>
      <c r="GA120" s="90"/>
      <c r="GB120" s="116"/>
      <c r="GC120" s="16">
        <f t="shared" si="87"/>
        <v>0</v>
      </c>
      <c r="GD120" s="90"/>
      <c r="GE120" s="90"/>
      <c r="GF120" s="90"/>
      <c r="GG120" s="116"/>
      <c r="GH120" s="16">
        <f t="shared" si="88"/>
        <v>0</v>
      </c>
      <c r="GI120" s="90"/>
      <c r="GJ120" s="90"/>
      <c r="GK120" s="90"/>
      <c r="GL120" s="116"/>
      <c r="GM120" s="16">
        <f t="shared" si="89"/>
        <v>0</v>
      </c>
      <c r="GN120" s="90"/>
      <c r="GO120" s="90"/>
      <c r="GP120" s="90"/>
      <c r="GQ120" s="116"/>
      <c r="GR120" s="16">
        <f t="shared" si="90"/>
        <v>0</v>
      </c>
      <c r="GS120" s="90"/>
      <c r="GT120" s="90"/>
      <c r="GU120" s="90"/>
      <c r="GV120" s="116"/>
      <c r="GW120" s="16">
        <f t="shared" si="91"/>
        <v>0</v>
      </c>
      <c r="GX120" s="90"/>
      <c r="GY120" s="90"/>
      <c r="GZ120" s="90"/>
      <c r="HA120" s="116"/>
      <c r="HB120" s="16">
        <f t="shared" si="92"/>
        <v>0</v>
      </c>
      <c r="HC120" s="90"/>
      <c r="HD120" s="90"/>
      <c r="HE120" s="90"/>
      <c r="HF120" s="116"/>
      <c r="HG120" s="16">
        <f t="shared" si="93"/>
        <v>0</v>
      </c>
      <c r="HH120" s="90"/>
      <c r="HI120" s="90"/>
      <c r="HJ120" s="90"/>
      <c r="HK120" s="116"/>
      <c r="HL120" s="16">
        <f t="shared" si="94"/>
        <v>0</v>
      </c>
      <c r="HM120" s="90"/>
      <c r="HN120" s="90"/>
      <c r="HO120" s="90"/>
      <c r="HP120" s="116"/>
      <c r="HQ120" s="16">
        <f t="shared" si="95"/>
        <v>0</v>
      </c>
      <c r="HR120" s="90"/>
      <c r="HS120" s="90"/>
      <c r="HT120" s="90"/>
      <c r="HU120" s="116"/>
      <c r="HV120" s="16">
        <f t="shared" si="96"/>
        <v>0</v>
      </c>
      <c r="HW120" s="90"/>
      <c r="HX120" s="90"/>
      <c r="HY120" s="90"/>
      <c r="HZ120" s="116"/>
      <c r="IA120" s="16">
        <f t="shared" si="97"/>
        <v>0</v>
      </c>
      <c r="IB120" s="90"/>
      <c r="IC120" s="90"/>
      <c r="ID120" s="90"/>
      <c r="IE120" s="116"/>
      <c r="IF120" s="16">
        <f t="shared" si="98"/>
        <v>0</v>
      </c>
      <c r="IG120" s="90"/>
      <c r="IH120" s="90"/>
      <c r="II120" s="90"/>
      <c r="IJ120" s="116"/>
      <c r="IK120" s="16">
        <f t="shared" si="99"/>
        <v>0</v>
      </c>
      <c r="IL120" s="90"/>
      <c r="IM120" s="90"/>
      <c r="IN120" s="90"/>
      <c r="IO120" s="116"/>
      <c r="IP120" s="16">
        <f t="shared" si="100"/>
        <v>0</v>
      </c>
    </row>
    <row r="121" spans="1:250" x14ac:dyDescent="0.25">
      <c r="A121" s="90"/>
      <c r="B121" s="90"/>
      <c r="C121" s="90"/>
      <c r="D121" s="116"/>
      <c r="E121" s="16">
        <f t="shared" si="51"/>
        <v>0</v>
      </c>
      <c r="F121" s="90"/>
      <c r="G121" s="90"/>
      <c r="H121" s="90"/>
      <c r="I121" s="116"/>
      <c r="J121" s="16">
        <f t="shared" si="52"/>
        <v>0</v>
      </c>
      <c r="K121" s="90"/>
      <c r="L121" s="90"/>
      <c r="M121" s="90"/>
      <c r="N121" s="116"/>
      <c r="O121" s="16">
        <f t="shared" si="53"/>
        <v>0</v>
      </c>
      <c r="P121" s="90"/>
      <c r="Q121" s="90"/>
      <c r="R121" s="90"/>
      <c r="S121" s="116"/>
      <c r="T121" s="16">
        <f t="shared" si="54"/>
        <v>0</v>
      </c>
      <c r="U121" s="90"/>
      <c r="V121" s="90"/>
      <c r="W121" s="90"/>
      <c r="X121" s="116"/>
      <c r="Y121" s="16">
        <f t="shared" si="55"/>
        <v>0</v>
      </c>
      <c r="Z121" s="90"/>
      <c r="AA121" s="90"/>
      <c r="AB121" s="90"/>
      <c r="AC121" s="116"/>
      <c r="AD121" s="16">
        <f t="shared" si="56"/>
        <v>0</v>
      </c>
      <c r="AE121" s="90"/>
      <c r="AF121" s="90"/>
      <c r="AG121" s="90"/>
      <c r="AH121" s="116"/>
      <c r="AI121" s="16">
        <f t="shared" si="57"/>
        <v>0</v>
      </c>
      <c r="AJ121" s="90"/>
      <c r="AK121" s="90"/>
      <c r="AL121" s="90"/>
      <c r="AM121" s="116"/>
      <c r="AN121" s="16">
        <f t="shared" si="58"/>
        <v>0</v>
      </c>
      <c r="AO121" s="90"/>
      <c r="AP121" s="90"/>
      <c r="AQ121" s="90"/>
      <c r="AR121" s="116"/>
      <c r="AS121" s="16">
        <f t="shared" si="59"/>
        <v>0</v>
      </c>
      <c r="AT121" s="90"/>
      <c r="AU121" s="90"/>
      <c r="AV121" s="90"/>
      <c r="AW121" s="116"/>
      <c r="AX121" s="16">
        <f t="shared" si="60"/>
        <v>0</v>
      </c>
      <c r="AY121" s="90"/>
      <c r="AZ121" s="90"/>
      <c r="BA121" s="90"/>
      <c r="BB121" s="116"/>
      <c r="BC121" s="16">
        <f t="shared" si="61"/>
        <v>0</v>
      </c>
      <c r="BD121" s="90"/>
      <c r="BE121" s="90"/>
      <c r="BF121" s="90"/>
      <c r="BG121" s="116"/>
      <c r="BH121" s="16">
        <f t="shared" si="62"/>
        <v>0</v>
      </c>
      <c r="BI121" s="90"/>
      <c r="BJ121" s="90"/>
      <c r="BK121" s="90"/>
      <c r="BL121" s="116"/>
      <c r="BM121" s="16">
        <f t="shared" si="63"/>
        <v>0</v>
      </c>
      <c r="BN121" s="90"/>
      <c r="BO121" s="90"/>
      <c r="BP121" s="90"/>
      <c r="BQ121" s="116"/>
      <c r="BR121" s="16">
        <f t="shared" si="64"/>
        <v>0</v>
      </c>
      <c r="BS121" s="90"/>
      <c r="BT121" s="90"/>
      <c r="BU121" s="90"/>
      <c r="BV121" s="116"/>
      <c r="BW121" s="16">
        <f t="shared" si="65"/>
        <v>0</v>
      </c>
      <c r="BX121" s="90"/>
      <c r="BY121" s="90"/>
      <c r="BZ121" s="90"/>
      <c r="CA121" s="116"/>
      <c r="CB121" s="16">
        <f t="shared" si="66"/>
        <v>0</v>
      </c>
      <c r="CC121" s="90"/>
      <c r="CD121" s="90"/>
      <c r="CE121" s="90"/>
      <c r="CF121" s="116"/>
      <c r="CG121" s="16">
        <f t="shared" si="67"/>
        <v>0</v>
      </c>
      <c r="CH121" s="90"/>
      <c r="CI121" s="90"/>
      <c r="CJ121" s="90"/>
      <c r="CK121" s="116"/>
      <c r="CL121" s="16">
        <f t="shared" si="68"/>
        <v>0</v>
      </c>
      <c r="CM121" s="90"/>
      <c r="CN121" s="90"/>
      <c r="CO121" s="90"/>
      <c r="CP121" s="116"/>
      <c r="CQ121" s="16">
        <f t="shared" si="69"/>
        <v>0</v>
      </c>
      <c r="CR121" s="90"/>
      <c r="CS121" s="90"/>
      <c r="CT121" s="90"/>
      <c r="CU121" s="116"/>
      <c r="CV121" s="16">
        <f t="shared" si="70"/>
        <v>0</v>
      </c>
      <c r="CW121" s="90"/>
      <c r="CX121" s="90"/>
      <c r="CY121" s="90"/>
      <c r="CZ121" s="116"/>
      <c r="DA121" s="16">
        <f t="shared" si="71"/>
        <v>0</v>
      </c>
      <c r="DB121" s="90"/>
      <c r="DC121" s="90"/>
      <c r="DD121" s="90"/>
      <c r="DE121" s="116"/>
      <c r="DF121" s="16">
        <f t="shared" si="72"/>
        <v>0</v>
      </c>
      <c r="DG121" s="90"/>
      <c r="DH121" s="90"/>
      <c r="DI121" s="90"/>
      <c r="DJ121" s="116"/>
      <c r="DK121" s="16">
        <f t="shared" si="73"/>
        <v>0</v>
      </c>
      <c r="DL121" s="90"/>
      <c r="DM121" s="90"/>
      <c r="DN121" s="90"/>
      <c r="DO121" s="116"/>
      <c r="DP121" s="16">
        <f t="shared" si="74"/>
        <v>0</v>
      </c>
      <c r="DQ121" s="90"/>
      <c r="DR121" s="90"/>
      <c r="DS121" s="90"/>
      <c r="DT121" s="116"/>
      <c r="DU121" s="16">
        <f t="shared" si="75"/>
        <v>0</v>
      </c>
      <c r="DV121" s="90"/>
      <c r="DW121" s="90"/>
      <c r="DX121" s="90"/>
      <c r="DY121" s="116"/>
      <c r="DZ121" s="16">
        <f t="shared" si="76"/>
        <v>0</v>
      </c>
      <c r="EA121" s="90"/>
      <c r="EB121" s="90"/>
      <c r="EC121" s="90"/>
      <c r="ED121" s="116"/>
      <c r="EE121" s="16">
        <f t="shared" si="77"/>
        <v>0</v>
      </c>
      <c r="EF121" s="90"/>
      <c r="EG121" s="90"/>
      <c r="EH121" s="90"/>
      <c r="EI121" s="116"/>
      <c r="EJ121" s="16">
        <f t="shared" si="78"/>
        <v>0</v>
      </c>
      <c r="EK121" s="90"/>
      <c r="EL121" s="90"/>
      <c r="EM121" s="90"/>
      <c r="EN121" s="116"/>
      <c r="EO121" s="16">
        <f t="shared" si="79"/>
        <v>0</v>
      </c>
      <c r="EP121" s="90"/>
      <c r="EQ121" s="90"/>
      <c r="ER121" s="90"/>
      <c r="ES121" s="116"/>
      <c r="ET121" s="16">
        <f t="shared" si="80"/>
        <v>0</v>
      </c>
      <c r="EU121" s="90"/>
      <c r="EV121" s="90"/>
      <c r="EW121" s="90"/>
      <c r="EX121" s="116"/>
      <c r="EY121" s="16">
        <f t="shared" si="81"/>
        <v>0</v>
      </c>
      <c r="EZ121" s="90"/>
      <c r="FA121" s="90"/>
      <c r="FB121" s="90"/>
      <c r="FC121" s="116"/>
      <c r="FD121" s="16">
        <f t="shared" si="82"/>
        <v>0</v>
      </c>
      <c r="FE121" s="90"/>
      <c r="FF121" s="90"/>
      <c r="FG121" s="90"/>
      <c r="FH121" s="116"/>
      <c r="FI121" s="16">
        <f t="shared" si="83"/>
        <v>0</v>
      </c>
      <c r="FJ121" s="90"/>
      <c r="FK121" s="90"/>
      <c r="FL121" s="90"/>
      <c r="FM121" s="116"/>
      <c r="FN121" s="16">
        <f t="shared" si="84"/>
        <v>0</v>
      </c>
      <c r="FO121" s="90"/>
      <c r="FP121" s="90"/>
      <c r="FQ121" s="90"/>
      <c r="FR121" s="116"/>
      <c r="FS121" s="16">
        <f t="shared" si="85"/>
        <v>0</v>
      </c>
      <c r="FT121" s="90"/>
      <c r="FU121" s="90"/>
      <c r="FV121" s="90"/>
      <c r="FW121" s="116"/>
      <c r="FX121" s="16">
        <f t="shared" si="86"/>
        <v>0</v>
      </c>
      <c r="FY121" s="90"/>
      <c r="FZ121" s="90"/>
      <c r="GA121" s="90"/>
      <c r="GB121" s="116"/>
      <c r="GC121" s="16">
        <f t="shared" si="87"/>
        <v>0</v>
      </c>
      <c r="GD121" s="90"/>
      <c r="GE121" s="90"/>
      <c r="GF121" s="90"/>
      <c r="GG121" s="116"/>
      <c r="GH121" s="16">
        <f t="shared" si="88"/>
        <v>0</v>
      </c>
      <c r="GI121" s="90"/>
      <c r="GJ121" s="90"/>
      <c r="GK121" s="90"/>
      <c r="GL121" s="116"/>
      <c r="GM121" s="16">
        <f t="shared" si="89"/>
        <v>0</v>
      </c>
      <c r="GN121" s="90"/>
      <c r="GO121" s="90"/>
      <c r="GP121" s="90"/>
      <c r="GQ121" s="116"/>
      <c r="GR121" s="16">
        <f t="shared" si="90"/>
        <v>0</v>
      </c>
      <c r="GS121" s="90"/>
      <c r="GT121" s="90"/>
      <c r="GU121" s="90"/>
      <c r="GV121" s="116"/>
      <c r="GW121" s="16">
        <f t="shared" si="91"/>
        <v>0</v>
      </c>
      <c r="GX121" s="90"/>
      <c r="GY121" s="90"/>
      <c r="GZ121" s="90"/>
      <c r="HA121" s="116"/>
      <c r="HB121" s="16">
        <f t="shared" si="92"/>
        <v>0</v>
      </c>
      <c r="HC121" s="90"/>
      <c r="HD121" s="90"/>
      <c r="HE121" s="90"/>
      <c r="HF121" s="116"/>
      <c r="HG121" s="16">
        <f t="shared" si="93"/>
        <v>0</v>
      </c>
      <c r="HH121" s="90"/>
      <c r="HI121" s="90"/>
      <c r="HJ121" s="90"/>
      <c r="HK121" s="116"/>
      <c r="HL121" s="16">
        <f t="shared" si="94"/>
        <v>0</v>
      </c>
      <c r="HM121" s="90"/>
      <c r="HN121" s="90"/>
      <c r="HO121" s="90"/>
      <c r="HP121" s="116"/>
      <c r="HQ121" s="16">
        <f t="shared" si="95"/>
        <v>0</v>
      </c>
      <c r="HR121" s="90"/>
      <c r="HS121" s="90"/>
      <c r="HT121" s="90"/>
      <c r="HU121" s="116"/>
      <c r="HV121" s="16">
        <f t="shared" si="96"/>
        <v>0</v>
      </c>
      <c r="HW121" s="90"/>
      <c r="HX121" s="90"/>
      <c r="HY121" s="90"/>
      <c r="HZ121" s="116"/>
      <c r="IA121" s="16">
        <f t="shared" si="97"/>
        <v>0</v>
      </c>
      <c r="IB121" s="90"/>
      <c r="IC121" s="90"/>
      <c r="ID121" s="90"/>
      <c r="IE121" s="116"/>
      <c r="IF121" s="16">
        <f t="shared" si="98"/>
        <v>0</v>
      </c>
      <c r="IG121" s="90"/>
      <c r="IH121" s="90"/>
      <c r="II121" s="90"/>
      <c r="IJ121" s="116"/>
      <c r="IK121" s="16">
        <f t="shared" si="99"/>
        <v>0</v>
      </c>
      <c r="IL121" s="90"/>
      <c r="IM121" s="90"/>
      <c r="IN121" s="90"/>
      <c r="IO121" s="116"/>
      <c r="IP121" s="16">
        <f t="shared" si="100"/>
        <v>0</v>
      </c>
    </row>
    <row r="122" spans="1:250" x14ac:dyDescent="0.25">
      <c r="A122" s="90"/>
      <c r="B122" s="90"/>
      <c r="C122" s="90"/>
      <c r="D122" s="116"/>
      <c r="E122" s="16">
        <f t="shared" si="51"/>
        <v>0</v>
      </c>
      <c r="F122" s="90"/>
      <c r="G122" s="90"/>
      <c r="H122" s="90"/>
      <c r="I122" s="116"/>
      <c r="J122" s="16">
        <f t="shared" si="52"/>
        <v>0</v>
      </c>
      <c r="K122" s="90"/>
      <c r="L122" s="90"/>
      <c r="M122" s="90"/>
      <c r="N122" s="116"/>
      <c r="O122" s="16">
        <f t="shared" si="53"/>
        <v>0</v>
      </c>
      <c r="P122" s="90"/>
      <c r="Q122" s="90"/>
      <c r="R122" s="90"/>
      <c r="S122" s="116"/>
      <c r="T122" s="16">
        <f t="shared" si="54"/>
        <v>0</v>
      </c>
      <c r="U122" s="90"/>
      <c r="V122" s="90"/>
      <c r="W122" s="90"/>
      <c r="X122" s="116"/>
      <c r="Y122" s="16">
        <f t="shared" si="55"/>
        <v>0</v>
      </c>
      <c r="Z122" s="90"/>
      <c r="AA122" s="90"/>
      <c r="AB122" s="90"/>
      <c r="AC122" s="116"/>
      <c r="AD122" s="16">
        <f t="shared" si="56"/>
        <v>0</v>
      </c>
      <c r="AE122" s="90"/>
      <c r="AF122" s="90"/>
      <c r="AG122" s="90"/>
      <c r="AH122" s="116"/>
      <c r="AI122" s="16">
        <f t="shared" si="57"/>
        <v>0</v>
      </c>
      <c r="AJ122" s="90"/>
      <c r="AK122" s="90"/>
      <c r="AL122" s="90"/>
      <c r="AM122" s="116"/>
      <c r="AN122" s="16">
        <f t="shared" si="58"/>
        <v>0</v>
      </c>
      <c r="AO122" s="90"/>
      <c r="AP122" s="90"/>
      <c r="AQ122" s="90"/>
      <c r="AR122" s="116"/>
      <c r="AS122" s="16">
        <f t="shared" si="59"/>
        <v>0</v>
      </c>
      <c r="AT122" s="90"/>
      <c r="AU122" s="90"/>
      <c r="AV122" s="90"/>
      <c r="AW122" s="116"/>
      <c r="AX122" s="16">
        <f t="shared" si="60"/>
        <v>0</v>
      </c>
      <c r="AY122" s="90"/>
      <c r="AZ122" s="90"/>
      <c r="BA122" s="90"/>
      <c r="BB122" s="116"/>
      <c r="BC122" s="16">
        <f t="shared" si="61"/>
        <v>0</v>
      </c>
      <c r="BD122" s="90"/>
      <c r="BE122" s="90"/>
      <c r="BF122" s="90"/>
      <c r="BG122" s="116"/>
      <c r="BH122" s="16">
        <f t="shared" si="62"/>
        <v>0</v>
      </c>
      <c r="BI122" s="90"/>
      <c r="BJ122" s="90"/>
      <c r="BK122" s="90"/>
      <c r="BL122" s="116"/>
      <c r="BM122" s="16">
        <f t="shared" si="63"/>
        <v>0</v>
      </c>
      <c r="BN122" s="90"/>
      <c r="BO122" s="90"/>
      <c r="BP122" s="90"/>
      <c r="BQ122" s="116"/>
      <c r="BR122" s="16">
        <f t="shared" si="64"/>
        <v>0</v>
      </c>
      <c r="BS122" s="90"/>
      <c r="BT122" s="90"/>
      <c r="BU122" s="90"/>
      <c r="BV122" s="116"/>
      <c r="BW122" s="16">
        <f t="shared" si="65"/>
        <v>0</v>
      </c>
      <c r="BX122" s="90"/>
      <c r="BY122" s="90"/>
      <c r="BZ122" s="90"/>
      <c r="CA122" s="116"/>
      <c r="CB122" s="16">
        <f t="shared" si="66"/>
        <v>0</v>
      </c>
      <c r="CC122" s="90"/>
      <c r="CD122" s="90"/>
      <c r="CE122" s="90"/>
      <c r="CF122" s="116"/>
      <c r="CG122" s="16">
        <f t="shared" si="67"/>
        <v>0</v>
      </c>
      <c r="CH122" s="90"/>
      <c r="CI122" s="90"/>
      <c r="CJ122" s="90"/>
      <c r="CK122" s="116"/>
      <c r="CL122" s="16">
        <f t="shared" si="68"/>
        <v>0</v>
      </c>
      <c r="CM122" s="90"/>
      <c r="CN122" s="90"/>
      <c r="CO122" s="90"/>
      <c r="CP122" s="116"/>
      <c r="CQ122" s="16">
        <f t="shared" si="69"/>
        <v>0</v>
      </c>
      <c r="CR122" s="90"/>
      <c r="CS122" s="90"/>
      <c r="CT122" s="90"/>
      <c r="CU122" s="116"/>
      <c r="CV122" s="16">
        <f t="shared" si="70"/>
        <v>0</v>
      </c>
      <c r="CW122" s="90"/>
      <c r="CX122" s="90"/>
      <c r="CY122" s="90"/>
      <c r="CZ122" s="116"/>
      <c r="DA122" s="16">
        <f t="shared" si="71"/>
        <v>0</v>
      </c>
      <c r="DB122" s="90"/>
      <c r="DC122" s="90"/>
      <c r="DD122" s="90"/>
      <c r="DE122" s="116"/>
      <c r="DF122" s="16">
        <f t="shared" si="72"/>
        <v>0</v>
      </c>
      <c r="DG122" s="90"/>
      <c r="DH122" s="90"/>
      <c r="DI122" s="90"/>
      <c r="DJ122" s="116"/>
      <c r="DK122" s="16">
        <f t="shared" si="73"/>
        <v>0</v>
      </c>
      <c r="DL122" s="90"/>
      <c r="DM122" s="90"/>
      <c r="DN122" s="90"/>
      <c r="DO122" s="116"/>
      <c r="DP122" s="16">
        <f t="shared" si="74"/>
        <v>0</v>
      </c>
      <c r="DQ122" s="90"/>
      <c r="DR122" s="90"/>
      <c r="DS122" s="90"/>
      <c r="DT122" s="116"/>
      <c r="DU122" s="16">
        <f t="shared" si="75"/>
        <v>0</v>
      </c>
      <c r="DV122" s="90"/>
      <c r="DW122" s="90"/>
      <c r="DX122" s="90"/>
      <c r="DY122" s="116"/>
      <c r="DZ122" s="16">
        <f t="shared" si="76"/>
        <v>0</v>
      </c>
      <c r="EA122" s="90"/>
      <c r="EB122" s="90"/>
      <c r="EC122" s="90"/>
      <c r="ED122" s="116"/>
      <c r="EE122" s="16">
        <f t="shared" si="77"/>
        <v>0</v>
      </c>
      <c r="EF122" s="90"/>
      <c r="EG122" s="90"/>
      <c r="EH122" s="90"/>
      <c r="EI122" s="116"/>
      <c r="EJ122" s="16">
        <f t="shared" si="78"/>
        <v>0</v>
      </c>
      <c r="EK122" s="90"/>
      <c r="EL122" s="90"/>
      <c r="EM122" s="90"/>
      <c r="EN122" s="116"/>
      <c r="EO122" s="16">
        <f t="shared" si="79"/>
        <v>0</v>
      </c>
      <c r="EP122" s="90"/>
      <c r="EQ122" s="90"/>
      <c r="ER122" s="90"/>
      <c r="ES122" s="116"/>
      <c r="ET122" s="16">
        <f t="shared" si="80"/>
        <v>0</v>
      </c>
      <c r="EU122" s="90"/>
      <c r="EV122" s="90"/>
      <c r="EW122" s="90"/>
      <c r="EX122" s="116"/>
      <c r="EY122" s="16">
        <f t="shared" si="81"/>
        <v>0</v>
      </c>
      <c r="EZ122" s="90"/>
      <c r="FA122" s="90"/>
      <c r="FB122" s="90"/>
      <c r="FC122" s="116"/>
      <c r="FD122" s="16">
        <f t="shared" si="82"/>
        <v>0</v>
      </c>
      <c r="FE122" s="90"/>
      <c r="FF122" s="90"/>
      <c r="FG122" s="90"/>
      <c r="FH122" s="116"/>
      <c r="FI122" s="16">
        <f t="shared" si="83"/>
        <v>0</v>
      </c>
      <c r="FJ122" s="90"/>
      <c r="FK122" s="90"/>
      <c r="FL122" s="90"/>
      <c r="FM122" s="116"/>
      <c r="FN122" s="16">
        <f t="shared" si="84"/>
        <v>0</v>
      </c>
      <c r="FO122" s="90"/>
      <c r="FP122" s="90"/>
      <c r="FQ122" s="90"/>
      <c r="FR122" s="116"/>
      <c r="FS122" s="16">
        <f t="shared" si="85"/>
        <v>0</v>
      </c>
      <c r="FT122" s="90"/>
      <c r="FU122" s="90"/>
      <c r="FV122" s="90"/>
      <c r="FW122" s="116"/>
      <c r="FX122" s="16">
        <f t="shared" si="86"/>
        <v>0</v>
      </c>
      <c r="FY122" s="90"/>
      <c r="FZ122" s="90"/>
      <c r="GA122" s="90"/>
      <c r="GB122" s="116"/>
      <c r="GC122" s="16">
        <f t="shared" si="87"/>
        <v>0</v>
      </c>
      <c r="GD122" s="90"/>
      <c r="GE122" s="90"/>
      <c r="GF122" s="90"/>
      <c r="GG122" s="116"/>
      <c r="GH122" s="16">
        <f t="shared" si="88"/>
        <v>0</v>
      </c>
      <c r="GI122" s="90"/>
      <c r="GJ122" s="90"/>
      <c r="GK122" s="90"/>
      <c r="GL122" s="116"/>
      <c r="GM122" s="16">
        <f t="shared" si="89"/>
        <v>0</v>
      </c>
      <c r="GN122" s="90"/>
      <c r="GO122" s="90"/>
      <c r="GP122" s="90"/>
      <c r="GQ122" s="116"/>
      <c r="GR122" s="16">
        <f t="shared" si="90"/>
        <v>0</v>
      </c>
      <c r="GS122" s="90"/>
      <c r="GT122" s="90"/>
      <c r="GU122" s="90"/>
      <c r="GV122" s="116"/>
      <c r="GW122" s="16">
        <f t="shared" si="91"/>
        <v>0</v>
      </c>
      <c r="GX122" s="90"/>
      <c r="GY122" s="90"/>
      <c r="GZ122" s="90"/>
      <c r="HA122" s="116"/>
      <c r="HB122" s="16">
        <f t="shared" si="92"/>
        <v>0</v>
      </c>
      <c r="HC122" s="90"/>
      <c r="HD122" s="90"/>
      <c r="HE122" s="90"/>
      <c r="HF122" s="116"/>
      <c r="HG122" s="16">
        <f t="shared" si="93"/>
        <v>0</v>
      </c>
      <c r="HH122" s="90"/>
      <c r="HI122" s="90"/>
      <c r="HJ122" s="90"/>
      <c r="HK122" s="116"/>
      <c r="HL122" s="16">
        <f t="shared" si="94"/>
        <v>0</v>
      </c>
      <c r="HM122" s="90"/>
      <c r="HN122" s="90"/>
      <c r="HO122" s="90"/>
      <c r="HP122" s="116"/>
      <c r="HQ122" s="16">
        <f t="shared" si="95"/>
        <v>0</v>
      </c>
      <c r="HR122" s="90"/>
      <c r="HS122" s="90"/>
      <c r="HT122" s="90"/>
      <c r="HU122" s="116"/>
      <c r="HV122" s="16">
        <f t="shared" si="96"/>
        <v>0</v>
      </c>
      <c r="HW122" s="90"/>
      <c r="HX122" s="90"/>
      <c r="HY122" s="90"/>
      <c r="HZ122" s="116"/>
      <c r="IA122" s="16">
        <f t="shared" si="97"/>
        <v>0</v>
      </c>
      <c r="IB122" s="90"/>
      <c r="IC122" s="90"/>
      <c r="ID122" s="90"/>
      <c r="IE122" s="116"/>
      <c r="IF122" s="16">
        <f t="shared" si="98"/>
        <v>0</v>
      </c>
      <c r="IG122" s="90"/>
      <c r="IH122" s="90"/>
      <c r="II122" s="90"/>
      <c r="IJ122" s="116"/>
      <c r="IK122" s="16">
        <f t="shared" si="99"/>
        <v>0</v>
      </c>
      <c r="IL122" s="90"/>
      <c r="IM122" s="90"/>
      <c r="IN122" s="90"/>
      <c r="IO122" s="116"/>
      <c r="IP122" s="16">
        <f t="shared" si="100"/>
        <v>0</v>
      </c>
    </row>
    <row r="123" spans="1:250" x14ac:dyDescent="0.25">
      <c r="A123" s="90"/>
      <c r="B123" s="90"/>
      <c r="C123" s="90"/>
      <c r="D123" s="116"/>
      <c r="E123" s="16">
        <f t="shared" si="51"/>
        <v>0</v>
      </c>
      <c r="F123" s="90"/>
      <c r="G123" s="90"/>
      <c r="H123" s="90"/>
      <c r="I123" s="116"/>
      <c r="J123" s="16">
        <f t="shared" si="52"/>
        <v>0</v>
      </c>
      <c r="K123" s="90"/>
      <c r="L123" s="90"/>
      <c r="M123" s="90"/>
      <c r="N123" s="116"/>
      <c r="O123" s="16">
        <f t="shared" si="53"/>
        <v>0</v>
      </c>
      <c r="P123" s="90"/>
      <c r="Q123" s="90"/>
      <c r="R123" s="90"/>
      <c r="S123" s="116"/>
      <c r="T123" s="16">
        <f t="shared" si="54"/>
        <v>0</v>
      </c>
      <c r="U123" s="90"/>
      <c r="V123" s="90"/>
      <c r="W123" s="90"/>
      <c r="X123" s="116"/>
      <c r="Y123" s="16">
        <f t="shared" si="55"/>
        <v>0</v>
      </c>
      <c r="Z123" s="90"/>
      <c r="AA123" s="90"/>
      <c r="AB123" s="90"/>
      <c r="AC123" s="116"/>
      <c r="AD123" s="16">
        <f t="shared" si="56"/>
        <v>0</v>
      </c>
      <c r="AE123" s="90"/>
      <c r="AF123" s="90"/>
      <c r="AG123" s="90"/>
      <c r="AH123" s="116"/>
      <c r="AI123" s="16">
        <f t="shared" si="57"/>
        <v>0</v>
      </c>
      <c r="AJ123" s="90"/>
      <c r="AK123" s="90"/>
      <c r="AL123" s="90"/>
      <c r="AM123" s="116"/>
      <c r="AN123" s="16">
        <f t="shared" si="58"/>
        <v>0</v>
      </c>
      <c r="AO123" s="90"/>
      <c r="AP123" s="90"/>
      <c r="AQ123" s="90"/>
      <c r="AR123" s="116"/>
      <c r="AS123" s="16">
        <f t="shared" si="59"/>
        <v>0</v>
      </c>
      <c r="AT123" s="90"/>
      <c r="AU123" s="90"/>
      <c r="AV123" s="90"/>
      <c r="AW123" s="116"/>
      <c r="AX123" s="16">
        <f t="shared" si="60"/>
        <v>0</v>
      </c>
      <c r="AY123" s="90"/>
      <c r="AZ123" s="90"/>
      <c r="BA123" s="90"/>
      <c r="BB123" s="116"/>
      <c r="BC123" s="16">
        <f t="shared" si="61"/>
        <v>0</v>
      </c>
      <c r="BD123" s="90"/>
      <c r="BE123" s="90"/>
      <c r="BF123" s="90"/>
      <c r="BG123" s="116"/>
      <c r="BH123" s="16">
        <f t="shared" si="62"/>
        <v>0</v>
      </c>
      <c r="BI123" s="90"/>
      <c r="BJ123" s="90"/>
      <c r="BK123" s="90"/>
      <c r="BL123" s="116"/>
      <c r="BM123" s="16">
        <f t="shared" si="63"/>
        <v>0</v>
      </c>
      <c r="BN123" s="90"/>
      <c r="BO123" s="90"/>
      <c r="BP123" s="90"/>
      <c r="BQ123" s="116"/>
      <c r="BR123" s="16">
        <f t="shared" si="64"/>
        <v>0</v>
      </c>
      <c r="BS123" s="90"/>
      <c r="BT123" s="90"/>
      <c r="BU123" s="90"/>
      <c r="BV123" s="116"/>
      <c r="BW123" s="16">
        <f t="shared" si="65"/>
        <v>0</v>
      </c>
      <c r="BX123" s="90"/>
      <c r="BY123" s="90"/>
      <c r="BZ123" s="90"/>
      <c r="CA123" s="116"/>
      <c r="CB123" s="16">
        <f t="shared" si="66"/>
        <v>0</v>
      </c>
      <c r="CC123" s="90"/>
      <c r="CD123" s="90"/>
      <c r="CE123" s="90"/>
      <c r="CF123" s="116"/>
      <c r="CG123" s="16">
        <f t="shared" si="67"/>
        <v>0</v>
      </c>
      <c r="CH123" s="90"/>
      <c r="CI123" s="90"/>
      <c r="CJ123" s="90"/>
      <c r="CK123" s="116"/>
      <c r="CL123" s="16">
        <f t="shared" si="68"/>
        <v>0</v>
      </c>
      <c r="CM123" s="90"/>
      <c r="CN123" s="90"/>
      <c r="CO123" s="90"/>
      <c r="CP123" s="116"/>
      <c r="CQ123" s="16">
        <f t="shared" si="69"/>
        <v>0</v>
      </c>
      <c r="CR123" s="90"/>
      <c r="CS123" s="90"/>
      <c r="CT123" s="90"/>
      <c r="CU123" s="116"/>
      <c r="CV123" s="16">
        <f t="shared" si="70"/>
        <v>0</v>
      </c>
      <c r="CW123" s="90"/>
      <c r="CX123" s="90"/>
      <c r="CY123" s="90"/>
      <c r="CZ123" s="116"/>
      <c r="DA123" s="16">
        <f t="shared" si="71"/>
        <v>0</v>
      </c>
      <c r="DB123" s="90"/>
      <c r="DC123" s="90"/>
      <c r="DD123" s="90"/>
      <c r="DE123" s="116"/>
      <c r="DF123" s="16">
        <f t="shared" si="72"/>
        <v>0</v>
      </c>
      <c r="DG123" s="90"/>
      <c r="DH123" s="90"/>
      <c r="DI123" s="90"/>
      <c r="DJ123" s="116"/>
      <c r="DK123" s="16">
        <f t="shared" si="73"/>
        <v>0</v>
      </c>
      <c r="DL123" s="90"/>
      <c r="DM123" s="90"/>
      <c r="DN123" s="90"/>
      <c r="DO123" s="116"/>
      <c r="DP123" s="16">
        <f t="shared" si="74"/>
        <v>0</v>
      </c>
      <c r="DQ123" s="90"/>
      <c r="DR123" s="90"/>
      <c r="DS123" s="90"/>
      <c r="DT123" s="116"/>
      <c r="DU123" s="16">
        <f t="shared" si="75"/>
        <v>0</v>
      </c>
      <c r="DV123" s="90"/>
      <c r="DW123" s="90"/>
      <c r="DX123" s="90"/>
      <c r="DY123" s="116"/>
      <c r="DZ123" s="16">
        <f t="shared" si="76"/>
        <v>0</v>
      </c>
      <c r="EA123" s="90"/>
      <c r="EB123" s="90"/>
      <c r="EC123" s="90"/>
      <c r="ED123" s="116"/>
      <c r="EE123" s="16">
        <f t="shared" si="77"/>
        <v>0</v>
      </c>
      <c r="EF123" s="90"/>
      <c r="EG123" s="90"/>
      <c r="EH123" s="90"/>
      <c r="EI123" s="116"/>
      <c r="EJ123" s="16">
        <f t="shared" si="78"/>
        <v>0</v>
      </c>
      <c r="EK123" s="90"/>
      <c r="EL123" s="90"/>
      <c r="EM123" s="90"/>
      <c r="EN123" s="116"/>
      <c r="EO123" s="16">
        <f t="shared" si="79"/>
        <v>0</v>
      </c>
      <c r="EP123" s="90"/>
      <c r="EQ123" s="90"/>
      <c r="ER123" s="90"/>
      <c r="ES123" s="116"/>
      <c r="ET123" s="16">
        <f t="shared" si="80"/>
        <v>0</v>
      </c>
      <c r="EU123" s="90"/>
      <c r="EV123" s="90"/>
      <c r="EW123" s="90"/>
      <c r="EX123" s="116"/>
      <c r="EY123" s="16">
        <f t="shared" si="81"/>
        <v>0</v>
      </c>
      <c r="EZ123" s="90"/>
      <c r="FA123" s="90"/>
      <c r="FB123" s="90"/>
      <c r="FC123" s="116"/>
      <c r="FD123" s="16">
        <f t="shared" si="82"/>
        <v>0</v>
      </c>
      <c r="FE123" s="90"/>
      <c r="FF123" s="90"/>
      <c r="FG123" s="90"/>
      <c r="FH123" s="116"/>
      <c r="FI123" s="16">
        <f t="shared" si="83"/>
        <v>0</v>
      </c>
      <c r="FJ123" s="90"/>
      <c r="FK123" s="90"/>
      <c r="FL123" s="90"/>
      <c r="FM123" s="116"/>
      <c r="FN123" s="16">
        <f t="shared" si="84"/>
        <v>0</v>
      </c>
      <c r="FO123" s="90"/>
      <c r="FP123" s="90"/>
      <c r="FQ123" s="90"/>
      <c r="FR123" s="116"/>
      <c r="FS123" s="16">
        <f t="shared" si="85"/>
        <v>0</v>
      </c>
      <c r="FT123" s="90"/>
      <c r="FU123" s="90"/>
      <c r="FV123" s="90"/>
      <c r="FW123" s="116"/>
      <c r="FX123" s="16">
        <f t="shared" si="86"/>
        <v>0</v>
      </c>
      <c r="FY123" s="90"/>
      <c r="FZ123" s="90"/>
      <c r="GA123" s="90"/>
      <c r="GB123" s="116"/>
      <c r="GC123" s="16">
        <f t="shared" si="87"/>
        <v>0</v>
      </c>
      <c r="GD123" s="90"/>
      <c r="GE123" s="90"/>
      <c r="GF123" s="90"/>
      <c r="GG123" s="116"/>
      <c r="GH123" s="16">
        <f t="shared" si="88"/>
        <v>0</v>
      </c>
      <c r="GI123" s="90"/>
      <c r="GJ123" s="90"/>
      <c r="GK123" s="90"/>
      <c r="GL123" s="116"/>
      <c r="GM123" s="16">
        <f t="shared" si="89"/>
        <v>0</v>
      </c>
      <c r="GN123" s="90"/>
      <c r="GO123" s="90"/>
      <c r="GP123" s="90"/>
      <c r="GQ123" s="116"/>
      <c r="GR123" s="16">
        <f t="shared" si="90"/>
        <v>0</v>
      </c>
      <c r="GS123" s="90"/>
      <c r="GT123" s="90"/>
      <c r="GU123" s="90"/>
      <c r="GV123" s="116"/>
      <c r="GW123" s="16">
        <f t="shared" si="91"/>
        <v>0</v>
      </c>
      <c r="GX123" s="90"/>
      <c r="GY123" s="90"/>
      <c r="GZ123" s="90"/>
      <c r="HA123" s="116"/>
      <c r="HB123" s="16">
        <f t="shared" si="92"/>
        <v>0</v>
      </c>
      <c r="HC123" s="90"/>
      <c r="HD123" s="90"/>
      <c r="HE123" s="90"/>
      <c r="HF123" s="116"/>
      <c r="HG123" s="16">
        <f t="shared" si="93"/>
        <v>0</v>
      </c>
      <c r="HH123" s="90"/>
      <c r="HI123" s="90"/>
      <c r="HJ123" s="90"/>
      <c r="HK123" s="116"/>
      <c r="HL123" s="16">
        <f t="shared" si="94"/>
        <v>0</v>
      </c>
      <c r="HM123" s="90"/>
      <c r="HN123" s="90"/>
      <c r="HO123" s="90"/>
      <c r="HP123" s="116"/>
      <c r="HQ123" s="16">
        <f t="shared" si="95"/>
        <v>0</v>
      </c>
      <c r="HR123" s="90"/>
      <c r="HS123" s="90"/>
      <c r="HT123" s="90"/>
      <c r="HU123" s="116"/>
      <c r="HV123" s="16">
        <f t="shared" si="96"/>
        <v>0</v>
      </c>
      <c r="HW123" s="90"/>
      <c r="HX123" s="90"/>
      <c r="HY123" s="90"/>
      <c r="HZ123" s="116"/>
      <c r="IA123" s="16">
        <f t="shared" si="97"/>
        <v>0</v>
      </c>
      <c r="IB123" s="90"/>
      <c r="IC123" s="90"/>
      <c r="ID123" s="90"/>
      <c r="IE123" s="116"/>
      <c r="IF123" s="16">
        <f t="shared" si="98"/>
        <v>0</v>
      </c>
      <c r="IG123" s="90"/>
      <c r="IH123" s="90"/>
      <c r="II123" s="90"/>
      <c r="IJ123" s="116"/>
      <c r="IK123" s="16">
        <f t="shared" si="99"/>
        <v>0</v>
      </c>
      <c r="IL123" s="90"/>
      <c r="IM123" s="90"/>
      <c r="IN123" s="90"/>
      <c r="IO123" s="116"/>
      <c r="IP123" s="16">
        <f t="shared" si="100"/>
        <v>0</v>
      </c>
    </row>
    <row r="124" spans="1:250" x14ac:dyDescent="0.25">
      <c r="A124" s="90"/>
      <c r="B124" s="90"/>
      <c r="C124" s="90"/>
      <c r="D124" s="116"/>
      <c r="E124" s="16">
        <f t="shared" si="51"/>
        <v>0</v>
      </c>
      <c r="F124" s="90"/>
      <c r="G124" s="90"/>
      <c r="H124" s="90"/>
      <c r="I124" s="116"/>
      <c r="J124" s="16">
        <f t="shared" si="52"/>
        <v>0</v>
      </c>
      <c r="K124" s="90"/>
      <c r="L124" s="90"/>
      <c r="M124" s="90"/>
      <c r="N124" s="116"/>
      <c r="O124" s="16">
        <f t="shared" si="53"/>
        <v>0</v>
      </c>
      <c r="P124" s="90"/>
      <c r="Q124" s="90"/>
      <c r="R124" s="90"/>
      <c r="S124" s="116"/>
      <c r="T124" s="16">
        <f t="shared" si="54"/>
        <v>0</v>
      </c>
      <c r="U124" s="90"/>
      <c r="V124" s="90"/>
      <c r="W124" s="90"/>
      <c r="X124" s="116"/>
      <c r="Y124" s="16">
        <f t="shared" si="55"/>
        <v>0</v>
      </c>
      <c r="Z124" s="90"/>
      <c r="AA124" s="90"/>
      <c r="AB124" s="90"/>
      <c r="AC124" s="116"/>
      <c r="AD124" s="16">
        <f t="shared" si="56"/>
        <v>0</v>
      </c>
      <c r="AE124" s="90"/>
      <c r="AF124" s="90"/>
      <c r="AG124" s="90"/>
      <c r="AH124" s="116"/>
      <c r="AI124" s="16">
        <f t="shared" si="57"/>
        <v>0</v>
      </c>
      <c r="AJ124" s="90"/>
      <c r="AK124" s="90"/>
      <c r="AL124" s="90"/>
      <c r="AM124" s="116"/>
      <c r="AN124" s="16">
        <f t="shared" si="58"/>
        <v>0</v>
      </c>
      <c r="AO124" s="90"/>
      <c r="AP124" s="90"/>
      <c r="AQ124" s="90"/>
      <c r="AR124" s="116"/>
      <c r="AS124" s="16">
        <f t="shared" si="59"/>
        <v>0</v>
      </c>
      <c r="AT124" s="90"/>
      <c r="AU124" s="90"/>
      <c r="AV124" s="90"/>
      <c r="AW124" s="116"/>
      <c r="AX124" s="16">
        <f t="shared" si="60"/>
        <v>0</v>
      </c>
      <c r="AY124" s="90"/>
      <c r="AZ124" s="90"/>
      <c r="BA124" s="90"/>
      <c r="BB124" s="116"/>
      <c r="BC124" s="16">
        <f t="shared" si="61"/>
        <v>0</v>
      </c>
      <c r="BD124" s="90"/>
      <c r="BE124" s="90"/>
      <c r="BF124" s="90"/>
      <c r="BG124" s="116"/>
      <c r="BH124" s="16">
        <f t="shared" si="62"/>
        <v>0</v>
      </c>
      <c r="BI124" s="90"/>
      <c r="BJ124" s="90"/>
      <c r="BK124" s="90"/>
      <c r="BL124" s="116"/>
      <c r="BM124" s="16">
        <f t="shared" si="63"/>
        <v>0</v>
      </c>
      <c r="BN124" s="90"/>
      <c r="BO124" s="90"/>
      <c r="BP124" s="90"/>
      <c r="BQ124" s="116"/>
      <c r="BR124" s="16">
        <f t="shared" si="64"/>
        <v>0</v>
      </c>
      <c r="BS124" s="90"/>
      <c r="BT124" s="90"/>
      <c r="BU124" s="90"/>
      <c r="BV124" s="116"/>
      <c r="BW124" s="16">
        <f t="shared" si="65"/>
        <v>0</v>
      </c>
      <c r="BX124" s="90"/>
      <c r="BY124" s="90"/>
      <c r="BZ124" s="90"/>
      <c r="CA124" s="116"/>
      <c r="CB124" s="16">
        <f t="shared" si="66"/>
        <v>0</v>
      </c>
      <c r="CC124" s="90"/>
      <c r="CD124" s="90"/>
      <c r="CE124" s="90"/>
      <c r="CF124" s="116"/>
      <c r="CG124" s="16">
        <f t="shared" si="67"/>
        <v>0</v>
      </c>
      <c r="CH124" s="90"/>
      <c r="CI124" s="90"/>
      <c r="CJ124" s="90"/>
      <c r="CK124" s="116"/>
      <c r="CL124" s="16">
        <f t="shared" si="68"/>
        <v>0</v>
      </c>
      <c r="CM124" s="90"/>
      <c r="CN124" s="90"/>
      <c r="CO124" s="90"/>
      <c r="CP124" s="116"/>
      <c r="CQ124" s="16">
        <f t="shared" si="69"/>
        <v>0</v>
      </c>
      <c r="CR124" s="90"/>
      <c r="CS124" s="90"/>
      <c r="CT124" s="90"/>
      <c r="CU124" s="116"/>
      <c r="CV124" s="16">
        <f t="shared" si="70"/>
        <v>0</v>
      </c>
      <c r="CW124" s="90"/>
      <c r="CX124" s="90"/>
      <c r="CY124" s="90"/>
      <c r="CZ124" s="116"/>
      <c r="DA124" s="16">
        <f t="shared" si="71"/>
        <v>0</v>
      </c>
      <c r="DB124" s="90"/>
      <c r="DC124" s="90"/>
      <c r="DD124" s="90"/>
      <c r="DE124" s="116"/>
      <c r="DF124" s="16">
        <f t="shared" si="72"/>
        <v>0</v>
      </c>
      <c r="DG124" s="90"/>
      <c r="DH124" s="90"/>
      <c r="DI124" s="90"/>
      <c r="DJ124" s="116"/>
      <c r="DK124" s="16">
        <f t="shared" si="73"/>
        <v>0</v>
      </c>
      <c r="DL124" s="90"/>
      <c r="DM124" s="90"/>
      <c r="DN124" s="90"/>
      <c r="DO124" s="116"/>
      <c r="DP124" s="16">
        <f t="shared" si="74"/>
        <v>0</v>
      </c>
      <c r="DQ124" s="90"/>
      <c r="DR124" s="90"/>
      <c r="DS124" s="90"/>
      <c r="DT124" s="116"/>
      <c r="DU124" s="16">
        <f t="shared" si="75"/>
        <v>0</v>
      </c>
      <c r="DV124" s="90"/>
      <c r="DW124" s="90"/>
      <c r="DX124" s="90"/>
      <c r="DY124" s="116"/>
      <c r="DZ124" s="16">
        <f t="shared" si="76"/>
        <v>0</v>
      </c>
      <c r="EA124" s="90"/>
      <c r="EB124" s="90"/>
      <c r="EC124" s="90"/>
      <c r="ED124" s="116"/>
      <c r="EE124" s="16">
        <f t="shared" si="77"/>
        <v>0</v>
      </c>
      <c r="EF124" s="90"/>
      <c r="EG124" s="90"/>
      <c r="EH124" s="90"/>
      <c r="EI124" s="116"/>
      <c r="EJ124" s="16">
        <f t="shared" si="78"/>
        <v>0</v>
      </c>
      <c r="EK124" s="90"/>
      <c r="EL124" s="90"/>
      <c r="EM124" s="90"/>
      <c r="EN124" s="116"/>
      <c r="EO124" s="16">
        <f t="shared" si="79"/>
        <v>0</v>
      </c>
      <c r="EP124" s="90"/>
      <c r="EQ124" s="90"/>
      <c r="ER124" s="90"/>
      <c r="ES124" s="116"/>
      <c r="ET124" s="16">
        <f t="shared" si="80"/>
        <v>0</v>
      </c>
      <c r="EU124" s="90"/>
      <c r="EV124" s="90"/>
      <c r="EW124" s="90"/>
      <c r="EX124" s="116"/>
      <c r="EY124" s="16">
        <f t="shared" si="81"/>
        <v>0</v>
      </c>
      <c r="EZ124" s="90"/>
      <c r="FA124" s="90"/>
      <c r="FB124" s="90"/>
      <c r="FC124" s="116"/>
      <c r="FD124" s="16">
        <f t="shared" si="82"/>
        <v>0</v>
      </c>
      <c r="FE124" s="90"/>
      <c r="FF124" s="90"/>
      <c r="FG124" s="90"/>
      <c r="FH124" s="116"/>
      <c r="FI124" s="16">
        <f t="shared" si="83"/>
        <v>0</v>
      </c>
      <c r="FJ124" s="90"/>
      <c r="FK124" s="90"/>
      <c r="FL124" s="90"/>
      <c r="FM124" s="116"/>
      <c r="FN124" s="16">
        <f t="shared" si="84"/>
        <v>0</v>
      </c>
      <c r="FO124" s="90"/>
      <c r="FP124" s="90"/>
      <c r="FQ124" s="90"/>
      <c r="FR124" s="116"/>
      <c r="FS124" s="16">
        <f t="shared" si="85"/>
        <v>0</v>
      </c>
      <c r="FT124" s="90"/>
      <c r="FU124" s="90"/>
      <c r="FV124" s="90"/>
      <c r="FW124" s="116"/>
      <c r="FX124" s="16">
        <f t="shared" si="86"/>
        <v>0</v>
      </c>
      <c r="FY124" s="90"/>
      <c r="FZ124" s="90"/>
      <c r="GA124" s="90"/>
      <c r="GB124" s="116"/>
      <c r="GC124" s="16">
        <f t="shared" si="87"/>
        <v>0</v>
      </c>
      <c r="GD124" s="90"/>
      <c r="GE124" s="90"/>
      <c r="GF124" s="90"/>
      <c r="GG124" s="116"/>
      <c r="GH124" s="16">
        <f t="shared" si="88"/>
        <v>0</v>
      </c>
      <c r="GI124" s="90"/>
      <c r="GJ124" s="90"/>
      <c r="GK124" s="90"/>
      <c r="GL124" s="116"/>
      <c r="GM124" s="16">
        <f t="shared" si="89"/>
        <v>0</v>
      </c>
      <c r="GN124" s="90"/>
      <c r="GO124" s="90"/>
      <c r="GP124" s="90"/>
      <c r="GQ124" s="116"/>
      <c r="GR124" s="16">
        <f t="shared" si="90"/>
        <v>0</v>
      </c>
      <c r="GS124" s="90"/>
      <c r="GT124" s="90"/>
      <c r="GU124" s="90"/>
      <c r="GV124" s="116"/>
      <c r="GW124" s="16">
        <f t="shared" si="91"/>
        <v>0</v>
      </c>
      <c r="GX124" s="90"/>
      <c r="GY124" s="90"/>
      <c r="GZ124" s="90"/>
      <c r="HA124" s="116"/>
      <c r="HB124" s="16">
        <f t="shared" si="92"/>
        <v>0</v>
      </c>
      <c r="HC124" s="90"/>
      <c r="HD124" s="90"/>
      <c r="HE124" s="90"/>
      <c r="HF124" s="116"/>
      <c r="HG124" s="16">
        <f t="shared" si="93"/>
        <v>0</v>
      </c>
      <c r="HH124" s="90"/>
      <c r="HI124" s="90"/>
      <c r="HJ124" s="90"/>
      <c r="HK124" s="116"/>
      <c r="HL124" s="16">
        <f t="shared" si="94"/>
        <v>0</v>
      </c>
      <c r="HM124" s="90"/>
      <c r="HN124" s="90"/>
      <c r="HO124" s="90"/>
      <c r="HP124" s="116"/>
      <c r="HQ124" s="16">
        <f t="shared" si="95"/>
        <v>0</v>
      </c>
      <c r="HR124" s="90"/>
      <c r="HS124" s="90"/>
      <c r="HT124" s="90"/>
      <c r="HU124" s="116"/>
      <c r="HV124" s="16">
        <f t="shared" si="96"/>
        <v>0</v>
      </c>
      <c r="HW124" s="90"/>
      <c r="HX124" s="90"/>
      <c r="HY124" s="90"/>
      <c r="HZ124" s="116"/>
      <c r="IA124" s="16">
        <f t="shared" si="97"/>
        <v>0</v>
      </c>
      <c r="IB124" s="90"/>
      <c r="IC124" s="90"/>
      <c r="ID124" s="90"/>
      <c r="IE124" s="116"/>
      <c r="IF124" s="16">
        <f t="shared" si="98"/>
        <v>0</v>
      </c>
      <c r="IG124" s="90"/>
      <c r="IH124" s="90"/>
      <c r="II124" s="90"/>
      <c r="IJ124" s="116"/>
      <c r="IK124" s="16">
        <f t="shared" si="99"/>
        <v>0</v>
      </c>
      <c r="IL124" s="90"/>
      <c r="IM124" s="90"/>
      <c r="IN124" s="90"/>
      <c r="IO124" s="116"/>
      <c r="IP124" s="16">
        <f t="shared" si="100"/>
        <v>0</v>
      </c>
    </row>
    <row r="125" spans="1:250" x14ac:dyDescent="0.25">
      <c r="A125" s="90"/>
      <c r="B125" s="90"/>
      <c r="C125" s="90"/>
      <c r="D125" s="116"/>
      <c r="E125" s="16">
        <f t="shared" si="51"/>
        <v>0</v>
      </c>
      <c r="F125" s="90"/>
      <c r="G125" s="90"/>
      <c r="H125" s="90"/>
      <c r="I125" s="116"/>
      <c r="J125" s="16">
        <f t="shared" si="52"/>
        <v>0</v>
      </c>
      <c r="K125" s="90"/>
      <c r="L125" s="90"/>
      <c r="M125" s="90"/>
      <c r="N125" s="116"/>
      <c r="O125" s="16">
        <f t="shared" si="53"/>
        <v>0</v>
      </c>
      <c r="P125" s="90"/>
      <c r="Q125" s="90"/>
      <c r="R125" s="90"/>
      <c r="S125" s="116"/>
      <c r="T125" s="16">
        <f t="shared" si="54"/>
        <v>0</v>
      </c>
      <c r="U125" s="90"/>
      <c r="V125" s="90"/>
      <c r="W125" s="90"/>
      <c r="X125" s="116"/>
      <c r="Y125" s="16">
        <f t="shared" si="55"/>
        <v>0</v>
      </c>
      <c r="Z125" s="90"/>
      <c r="AA125" s="90"/>
      <c r="AB125" s="90"/>
      <c r="AC125" s="116"/>
      <c r="AD125" s="16">
        <f t="shared" si="56"/>
        <v>0</v>
      </c>
      <c r="AE125" s="90"/>
      <c r="AF125" s="90"/>
      <c r="AG125" s="90"/>
      <c r="AH125" s="116"/>
      <c r="AI125" s="16">
        <f t="shared" si="57"/>
        <v>0</v>
      </c>
      <c r="AJ125" s="90"/>
      <c r="AK125" s="90"/>
      <c r="AL125" s="90"/>
      <c r="AM125" s="116"/>
      <c r="AN125" s="16">
        <f t="shared" si="58"/>
        <v>0</v>
      </c>
      <c r="AO125" s="90"/>
      <c r="AP125" s="90"/>
      <c r="AQ125" s="90"/>
      <c r="AR125" s="116"/>
      <c r="AS125" s="16">
        <f t="shared" si="59"/>
        <v>0</v>
      </c>
      <c r="AT125" s="90"/>
      <c r="AU125" s="90"/>
      <c r="AV125" s="90"/>
      <c r="AW125" s="116"/>
      <c r="AX125" s="16">
        <f t="shared" si="60"/>
        <v>0</v>
      </c>
      <c r="AY125" s="90"/>
      <c r="AZ125" s="90"/>
      <c r="BA125" s="90"/>
      <c r="BB125" s="116"/>
      <c r="BC125" s="16">
        <f t="shared" si="61"/>
        <v>0</v>
      </c>
      <c r="BD125" s="90"/>
      <c r="BE125" s="90"/>
      <c r="BF125" s="90"/>
      <c r="BG125" s="116"/>
      <c r="BH125" s="16">
        <f t="shared" si="62"/>
        <v>0</v>
      </c>
      <c r="BI125" s="90"/>
      <c r="BJ125" s="90"/>
      <c r="BK125" s="90"/>
      <c r="BL125" s="116"/>
      <c r="BM125" s="16">
        <f t="shared" si="63"/>
        <v>0</v>
      </c>
      <c r="BN125" s="90"/>
      <c r="BO125" s="90"/>
      <c r="BP125" s="90"/>
      <c r="BQ125" s="116"/>
      <c r="BR125" s="16">
        <f t="shared" si="64"/>
        <v>0</v>
      </c>
      <c r="BS125" s="90"/>
      <c r="BT125" s="90"/>
      <c r="BU125" s="90"/>
      <c r="BV125" s="116"/>
      <c r="BW125" s="16">
        <f t="shared" si="65"/>
        <v>0</v>
      </c>
      <c r="BX125" s="90"/>
      <c r="BY125" s="90"/>
      <c r="BZ125" s="90"/>
      <c r="CA125" s="116"/>
      <c r="CB125" s="16">
        <f t="shared" si="66"/>
        <v>0</v>
      </c>
      <c r="CC125" s="90"/>
      <c r="CD125" s="90"/>
      <c r="CE125" s="90"/>
      <c r="CF125" s="116"/>
      <c r="CG125" s="16">
        <f t="shared" si="67"/>
        <v>0</v>
      </c>
      <c r="CH125" s="90"/>
      <c r="CI125" s="90"/>
      <c r="CJ125" s="90"/>
      <c r="CK125" s="116"/>
      <c r="CL125" s="16">
        <f t="shared" si="68"/>
        <v>0</v>
      </c>
      <c r="CM125" s="90"/>
      <c r="CN125" s="90"/>
      <c r="CO125" s="90"/>
      <c r="CP125" s="116"/>
      <c r="CQ125" s="16">
        <f t="shared" si="69"/>
        <v>0</v>
      </c>
      <c r="CR125" s="90"/>
      <c r="CS125" s="90"/>
      <c r="CT125" s="90"/>
      <c r="CU125" s="116"/>
      <c r="CV125" s="16">
        <f t="shared" si="70"/>
        <v>0</v>
      </c>
      <c r="CW125" s="90"/>
      <c r="CX125" s="90"/>
      <c r="CY125" s="90"/>
      <c r="CZ125" s="116"/>
      <c r="DA125" s="16">
        <f t="shared" si="71"/>
        <v>0</v>
      </c>
      <c r="DB125" s="90"/>
      <c r="DC125" s="90"/>
      <c r="DD125" s="90"/>
      <c r="DE125" s="116"/>
      <c r="DF125" s="16">
        <f t="shared" si="72"/>
        <v>0</v>
      </c>
      <c r="DG125" s="90"/>
      <c r="DH125" s="90"/>
      <c r="DI125" s="90"/>
      <c r="DJ125" s="116"/>
      <c r="DK125" s="16">
        <f t="shared" si="73"/>
        <v>0</v>
      </c>
      <c r="DL125" s="90"/>
      <c r="DM125" s="90"/>
      <c r="DN125" s="90"/>
      <c r="DO125" s="116"/>
      <c r="DP125" s="16">
        <f t="shared" si="74"/>
        <v>0</v>
      </c>
      <c r="DQ125" s="90"/>
      <c r="DR125" s="90"/>
      <c r="DS125" s="90"/>
      <c r="DT125" s="116"/>
      <c r="DU125" s="16">
        <f t="shared" si="75"/>
        <v>0</v>
      </c>
      <c r="DV125" s="90"/>
      <c r="DW125" s="90"/>
      <c r="DX125" s="90"/>
      <c r="DY125" s="116"/>
      <c r="DZ125" s="16">
        <f t="shared" si="76"/>
        <v>0</v>
      </c>
      <c r="EA125" s="90"/>
      <c r="EB125" s="90"/>
      <c r="EC125" s="90"/>
      <c r="ED125" s="116"/>
      <c r="EE125" s="16">
        <f t="shared" si="77"/>
        <v>0</v>
      </c>
      <c r="EF125" s="90"/>
      <c r="EG125" s="90"/>
      <c r="EH125" s="90"/>
      <c r="EI125" s="116"/>
      <c r="EJ125" s="16">
        <f t="shared" si="78"/>
        <v>0</v>
      </c>
      <c r="EK125" s="90"/>
      <c r="EL125" s="90"/>
      <c r="EM125" s="90"/>
      <c r="EN125" s="116"/>
      <c r="EO125" s="16">
        <f t="shared" si="79"/>
        <v>0</v>
      </c>
      <c r="EP125" s="90"/>
      <c r="EQ125" s="90"/>
      <c r="ER125" s="90"/>
      <c r="ES125" s="116"/>
      <c r="ET125" s="16">
        <f t="shared" si="80"/>
        <v>0</v>
      </c>
      <c r="EU125" s="90"/>
      <c r="EV125" s="90"/>
      <c r="EW125" s="90"/>
      <c r="EX125" s="116"/>
      <c r="EY125" s="16">
        <f t="shared" si="81"/>
        <v>0</v>
      </c>
      <c r="EZ125" s="90"/>
      <c r="FA125" s="90"/>
      <c r="FB125" s="90"/>
      <c r="FC125" s="116"/>
      <c r="FD125" s="16">
        <f t="shared" si="82"/>
        <v>0</v>
      </c>
      <c r="FE125" s="90"/>
      <c r="FF125" s="90"/>
      <c r="FG125" s="90"/>
      <c r="FH125" s="116"/>
      <c r="FI125" s="16">
        <f t="shared" si="83"/>
        <v>0</v>
      </c>
      <c r="FJ125" s="90"/>
      <c r="FK125" s="90"/>
      <c r="FL125" s="90"/>
      <c r="FM125" s="116"/>
      <c r="FN125" s="16">
        <f t="shared" si="84"/>
        <v>0</v>
      </c>
      <c r="FO125" s="90"/>
      <c r="FP125" s="90"/>
      <c r="FQ125" s="90"/>
      <c r="FR125" s="116"/>
      <c r="FS125" s="16">
        <f t="shared" si="85"/>
        <v>0</v>
      </c>
      <c r="FT125" s="90"/>
      <c r="FU125" s="90"/>
      <c r="FV125" s="90"/>
      <c r="FW125" s="116"/>
      <c r="FX125" s="16">
        <f t="shared" si="86"/>
        <v>0</v>
      </c>
      <c r="FY125" s="90"/>
      <c r="FZ125" s="90"/>
      <c r="GA125" s="90"/>
      <c r="GB125" s="116"/>
      <c r="GC125" s="16">
        <f t="shared" si="87"/>
        <v>0</v>
      </c>
      <c r="GD125" s="90"/>
      <c r="GE125" s="90"/>
      <c r="GF125" s="90"/>
      <c r="GG125" s="116"/>
      <c r="GH125" s="16">
        <f t="shared" si="88"/>
        <v>0</v>
      </c>
      <c r="GI125" s="90"/>
      <c r="GJ125" s="90"/>
      <c r="GK125" s="90"/>
      <c r="GL125" s="116"/>
      <c r="GM125" s="16">
        <f t="shared" si="89"/>
        <v>0</v>
      </c>
      <c r="GN125" s="90"/>
      <c r="GO125" s="90"/>
      <c r="GP125" s="90"/>
      <c r="GQ125" s="116"/>
      <c r="GR125" s="16">
        <f t="shared" si="90"/>
        <v>0</v>
      </c>
      <c r="GS125" s="90"/>
      <c r="GT125" s="90"/>
      <c r="GU125" s="90"/>
      <c r="GV125" s="116"/>
      <c r="GW125" s="16">
        <f t="shared" si="91"/>
        <v>0</v>
      </c>
      <c r="GX125" s="90"/>
      <c r="GY125" s="90"/>
      <c r="GZ125" s="90"/>
      <c r="HA125" s="116"/>
      <c r="HB125" s="16">
        <f t="shared" si="92"/>
        <v>0</v>
      </c>
      <c r="HC125" s="90"/>
      <c r="HD125" s="90"/>
      <c r="HE125" s="90"/>
      <c r="HF125" s="116"/>
      <c r="HG125" s="16">
        <f t="shared" si="93"/>
        <v>0</v>
      </c>
      <c r="HH125" s="90"/>
      <c r="HI125" s="90"/>
      <c r="HJ125" s="90"/>
      <c r="HK125" s="116"/>
      <c r="HL125" s="16">
        <f t="shared" si="94"/>
        <v>0</v>
      </c>
      <c r="HM125" s="90"/>
      <c r="HN125" s="90"/>
      <c r="HO125" s="90"/>
      <c r="HP125" s="116"/>
      <c r="HQ125" s="16">
        <f t="shared" si="95"/>
        <v>0</v>
      </c>
      <c r="HR125" s="90"/>
      <c r="HS125" s="90"/>
      <c r="HT125" s="90"/>
      <c r="HU125" s="116"/>
      <c r="HV125" s="16">
        <f t="shared" si="96"/>
        <v>0</v>
      </c>
      <c r="HW125" s="90"/>
      <c r="HX125" s="90"/>
      <c r="HY125" s="90"/>
      <c r="HZ125" s="116"/>
      <c r="IA125" s="16">
        <f t="shared" si="97"/>
        <v>0</v>
      </c>
      <c r="IB125" s="90"/>
      <c r="IC125" s="90"/>
      <c r="ID125" s="90"/>
      <c r="IE125" s="116"/>
      <c r="IF125" s="16">
        <f t="shared" si="98"/>
        <v>0</v>
      </c>
      <c r="IG125" s="90"/>
      <c r="IH125" s="90"/>
      <c r="II125" s="90"/>
      <c r="IJ125" s="116"/>
      <c r="IK125" s="16">
        <f t="shared" si="99"/>
        <v>0</v>
      </c>
      <c r="IL125" s="90"/>
      <c r="IM125" s="90"/>
      <c r="IN125" s="90"/>
      <c r="IO125" s="116"/>
      <c r="IP125" s="16">
        <f t="shared" si="100"/>
        <v>0</v>
      </c>
    </row>
    <row r="126" spans="1:250" x14ac:dyDescent="0.25">
      <c r="A126" s="90"/>
      <c r="B126" s="90"/>
      <c r="C126" s="90"/>
      <c r="D126" s="116"/>
      <c r="E126" s="16">
        <f t="shared" si="51"/>
        <v>0</v>
      </c>
      <c r="F126" s="90"/>
      <c r="G126" s="90"/>
      <c r="H126" s="90"/>
      <c r="I126" s="116"/>
      <c r="J126" s="16">
        <f t="shared" si="52"/>
        <v>0</v>
      </c>
      <c r="K126" s="90"/>
      <c r="L126" s="90"/>
      <c r="M126" s="90"/>
      <c r="N126" s="116"/>
      <c r="O126" s="16">
        <f t="shared" si="53"/>
        <v>0</v>
      </c>
      <c r="P126" s="90"/>
      <c r="Q126" s="90"/>
      <c r="R126" s="90"/>
      <c r="S126" s="116"/>
      <c r="T126" s="16">
        <f t="shared" si="54"/>
        <v>0</v>
      </c>
      <c r="U126" s="90"/>
      <c r="V126" s="90"/>
      <c r="W126" s="90"/>
      <c r="X126" s="116"/>
      <c r="Y126" s="16">
        <f t="shared" si="55"/>
        <v>0</v>
      </c>
      <c r="Z126" s="90"/>
      <c r="AA126" s="90"/>
      <c r="AB126" s="90"/>
      <c r="AC126" s="116"/>
      <c r="AD126" s="16">
        <f t="shared" si="56"/>
        <v>0</v>
      </c>
      <c r="AE126" s="90"/>
      <c r="AF126" s="90"/>
      <c r="AG126" s="90"/>
      <c r="AH126" s="116"/>
      <c r="AI126" s="16">
        <f t="shared" si="57"/>
        <v>0</v>
      </c>
      <c r="AJ126" s="90"/>
      <c r="AK126" s="90"/>
      <c r="AL126" s="90"/>
      <c r="AM126" s="116"/>
      <c r="AN126" s="16">
        <f t="shared" si="58"/>
        <v>0</v>
      </c>
      <c r="AO126" s="90"/>
      <c r="AP126" s="90"/>
      <c r="AQ126" s="90"/>
      <c r="AR126" s="116"/>
      <c r="AS126" s="16">
        <f t="shared" si="59"/>
        <v>0</v>
      </c>
      <c r="AT126" s="90"/>
      <c r="AU126" s="90"/>
      <c r="AV126" s="90"/>
      <c r="AW126" s="116"/>
      <c r="AX126" s="16">
        <f t="shared" si="60"/>
        <v>0</v>
      </c>
      <c r="AY126" s="90"/>
      <c r="AZ126" s="90"/>
      <c r="BA126" s="90"/>
      <c r="BB126" s="116"/>
      <c r="BC126" s="16">
        <f t="shared" si="61"/>
        <v>0</v>
      </c>
      <c r="BD126" s="90"/>
      <c r="BE126" s="90"/>
      <c r="BF126" s="90"/>
      <c r="BG126" s="116"/>
      <c r="BH126" s="16">
        <f t="shared" si="62"/>
        <v>0</v>
      </c>
      <c r="BI126" s="90"/>
      <c r="BJ126" s="90"/>
      <c r="BK126" s="90"/>
      <c r="BL126" s="116"/>
      <c r="BM126" s="16">
        <f t="shared" si="63"/>
        <v>0</v>
      </c>
      <c r="BN126" s="90"/>
      <c r="BO126" s="90"/>
      <c r="BP126" s="90"/>
      <c r="BQ126" s="116"/>
      <c r="BR126" s="16">
        <f t="shared" si="64"/>
        <v>0</v>
      </c>
      <c r="BS126" s="90"/>
      <c r="BT126" s="90"/>
      <c r="BU126" s="90"/>
      <c r="BV126" s="116"/>
      <c r="BW126" s="16">
        <f t="shared" si="65"/>
        <v>0</v>
      </c>
      <c r="BX126" s="90"/>
      <c r="BY126" s="90"/>
      <c r="BZ126" s="90"/>
      <c r="CA126" s="116"/>
      <c r="CB126" s="16">
        <f t="shared" si="66"/>
        <v>0</v>
      </c>
      <c r="CC126" s="90"/>
      <c r="CD126" s="90"/>
      <c r="CE126" s="90"/>
      <c r="CF126" s="116"/>
      <c r="CG126" s="16">
        <f t="shared" si="67"/>
        <v>0</v>
      </c>
      <c r="CH126" s="90"/>
      <c r="CI126" s="90"/>
      <c r="CJ126" s="90"/>
      <c r="CK126" s="116"/>
      <c r="CL126" s="16">
        <f t="shared" si="68"/>
        <v>0</v>
      </c>
      <c r="CM126" s="90"/>
      <c r="CN126" s="90"/>
      <c r="CO126" s="90"/>
      <c r="CP126" s="116"/>
      <c r="CQ126" s="16">
        <f t="shared" si="69"/>
        <v>0</v>
      </c>
      <c r="CR126" s="90"/>
      <c r="CS126" s="90"/>
      <c r="CT126" s="90"/>
      <c r="CU126" s="116"/>
      <c r="CV126" s="16">
        <f t="shared" si="70"/>
        <v>0</v>
      </c>
      <c r="CW126" s="90"/>
      <c r="CX126" s="90"/>
      <c r="CY126" s="90"/>
      <c r="CZ126" s="116"/>
      <c r="DA126" s="16">
        <f t="shared" si="71"/>
        <v>0</v>
      </c>
      <c r="DB126" s="90"/>
      <c r="DC126" s="90"/>
      <c r="DD126" s="90"/>
      <c r="DE126" s="116"/>
      <c r="DF126" s="16">
        <f t="shared" si="72"/>
        <v>0</v>
      </c>
      <c r="DG126" s="90"/>
      <c r="DH126" s="90"/>
      <c r="DI126" s="90"/>
      <c r="DJ126" s="116"/>
      <c r="DK126" s="16">
        <f t="shared" si="73"/>
        <v>0</v>
      </c>
      <c r="DL126" s="90"/>
      <c r="DM126" s="90"/>
      <c r="DN126" s="90"/>
      <c r="DO126" s="116"/>
      <c r="DP126" s="16">
        <f t="shared" si="74"/>
        <v>0</v>
      </c>
      <c r="DQ126" s="90"/>
      <c r="DR126" s="90"/>
      <c r="DS126" s="90"/>
      <c r="DT126" s="116"/>
      <c r="DU126" s="16">
        <f t="shared" si="75"/>
        <v>0</v>
      </c>
      <c r="DV126" s="90"/>
      <c r="DW126" s="90"/>
      <c r="DX126" s="90"/>
      <c r="DY126" s="116"/>
      <c r="DZ126" s="16">
        <f t="shared" si="76"/>
        <v>0</v>
      </c>
      <c r="EA126" s="90"/>
      <c r="EB126" s="90"/>
      <c r="EC126" s="90"/>
      <c r="ED126" s="116"/>
      <c r="EE126" s="16">
        <f t="shared" si="77"/>
        <v>0</v>
      </c>
      <c r="EF126" s="90"/>
      <c r="EG126" s="90"/>
      <c r="EH126" s="90"/>
      <c r="EI126" s="116"/>
      <c r="EJ126" s="16">
        <f t="shared" si="78"/>
        <v>0</v>
      </c>
      <c r="EK126" s="90"/>
      <c r="EL126" s="90"/>
      <c r="EM126" s="90"/>
      <c r="EN126" s="116"/>
      <c r="EO126" s="16">
        <f t="shared" si="79"/>
        <v>0</v>
      </c>
      <c r="EP126" s="90"/>
      <c r="EQ126" s="90"/>
      <c r="ER126" s="90"/>
      <c r="ES126" s="116"/>
      <c r="ET126" s="16">
        <f t="shared" si="80"/>
        <v>0</v>
      </c>
      <c r="EU126" s="90"/>
      <c r="EV126" s="90"/>
      <c r="EW126" s="90"/>
      <c r="EX126" s="116"/>
      <c r="EY126" s="16">
        <f t="shared" si="81"/>
        <v>0</v>
      </c>
      <c r="EZ126" s="90"/>
      <c r="FA126" s="90"/>
      <c r="FB126" s="90"/>
      <c r="FC126" s="116"/>
      <c r="FD126" s="16">
        <f t="shared" si="82"/>
        <v>0</v>
      </c>
      <c r="FE126" s="90"/>
      <c r="FF126" s="90"/>
      <c r="FG126" s="90"/>
      <c r="FH126" s="116"/>
      <c r="FI126" s="16">
        <f t="shared" si="83"/>
        <v>0</v>
      </c>
      <c r="FJ126" s="90"/>
      <c r="FK126" s="90"/>
      <c r="FL126" s="90"/>
      <c r="FM126" s="116"/>
      <c r="FN126" s="16">
        <f t="shared" si="84"/>
        <v>0</v>
      </c>
      <c r="FO126" s="90"/>
      <c r="FP126" s="90"/>
      <c r="FQ126" s="90"/>
      <c r="FR126" s="116"/>
      <c r="FS126" s="16">
        <f t="shared" si="85"/>
        <v>0</v>
      </c>
      <c r="FT126" s="90"/>
      <c r="FU126" s="90"/>
      <c r="FV126" s="90"/>
      <c r="FW126" s="116"/>
      <c r="FX126" s="16">
        <f t="shared" si="86"/>
        <v>0</v>
      </c>
      <c r="FY126" s="90"/>
      <c r="FZ126" s="90"/>
      <c r="GA126" s="90"/>
      <c r="GB126" s="116"/>
      <c r="GC126" s="16">
        <f t="shared" si="87"/>
        <v>0</v>
      </c>
      <c r="GD126" s="90"/>
      <c r="GE126" s="90"/>
      <c r="GF126" s="90"/>
      <c r="GG126" s="116"/>
      <c r="GH126" s="16">
        <f t="shared" si="88"/>
        <v>0</v>
      </c>
      <c r="GI126" s="90"/>
      <c r="GJ126" s="90"/>
      <c r="GK126" s="90"/>
      <c r="GL126" s="116"/>
      <c r="GM126" s="16">
        <f t="shared" si="89"/>
        <v>0</v>
      </c>
      <c r="GN126" s="90"/>
      <c r="GO126" s="90"/>
      <c r="GP126" s="90"/>
      <c r="GQ126" s="116"/>
      <c r="GR126" s="16">
        <f t="shared" si="90"/>
        <v>0</v>
      </c>
      <c r="GS126" s="90"/>
      <c r="GT126" s="90"/>
      <c r="GU126" s="90"/>
      <c r="GV126" s="116"/>
      <c r="GW126" s="16">
        <f t="shared" si="91"/>
        <v>0</v>
      </c>
      <c r="GX126" s="90"/>
      <c r="GY126" s="90"/>
      <c r="GZ126" s="90"/>
      <c r="HA126" s="116"/>
      <c r="HB126" s="16">
        <f t="shared" si="92"/>
        <v>0</v>
      </c>
      <c r="HC126" s="90"/>
      <c r="HD126" s="90"/>
      <c r="HE126" s="90"/>
      <c r="HF126" s="116"/>
      <c r="HG126" s="16">
        <f t="shared" si="93"/>
        <v>0</v>
      </c>
      <c r="HH126" s="90"/>
      <c r="HI126" s="90"/>
      <c r="HJ126" s="90"/>
      <c r="HK126" s="116"/>
      <c r="HL126" s="16">
        <f t="shared" si="94"/>
        <v>0</v>
      </c>
      <c r="HM126" s="90"/>
      <c r="HN126" s="90"/>
      <c r="HO126" s="90"/>
      <c r="HP126" s="116"/>
      <c r="HQ126" s="16">
        <f t="shared" si="95"/>
        <v>0</v>
      </c>
      <c r="HR126" s="90"/>
      <c r="HS126" s="90"/>
      <c r="HT126" s="90"/>
      <c r="HU126" s="116"/>
      <c r="HV126" s="16">
        <f t="shared" si="96"/>
        <v>0</v>
      </c>
      <c r="HW126" s="90"/>
      <c r="HX126" s="90"/>
      <c r="HY126" s="90"/>
      <c r="HZ126" s="116"/>
      <c r="IA126" s="16">
        <f t="shared" si="97"/>
        <v>0</v>
      </c>
      <c r="IB126" s="90"/>
      <c r="IC126" s="90"/>
      <c r="ID126" s="90"/>
      <c r="IE126" s="116"/>
      <c r="IF126" s="16">
        <f t="shared" si="98"/>
        <v>0</v>
      </c>
      <c r="IG126" s="90"/>
      <c r="IH126" s="90"/>
      <c r="II126" s="90"/>
      <c r="IJ126" s="116"/>
      <c r="IK126" s="16">
        <f t="shared" si="99"/>
        <v>0</v>
      </c>
      <c r="IL126" s="90"/>
      <c r="IM126" s="90"/>
      <c r="IN126" s="90"/>
      <c r="IO126" s="116"/>
      <c r="IP126" s="16">
        <f t="shared" si="100"/>
        <v>0</v>
      </c>
    </row>
    <row r="127" spans="1:250" x14ac:dyDescent="0.25">
      <c r="A127" s="90"/>
      <c r="B127" s="90"/>
      <c r="C127" s="90"/>
      <c r="D127" s="116"/>
      <c r="E127" s="16">
        <f t="shared" si="51"/>
        <v>0</v>
      </c>
      <c r="F127" s="90"/>
      <c r="G127" s="90"/>
      <c r="H127" s="90"/>
      <c r="I127" s="116"/>
      <c r="J127" s="16">
        <f t="shared" si="52"/>
        <v>0</v>
      </c>
      <c r="K127" s="90"/>
      <c r="L127" s="90"/>
      <c r="M127" s="90"/>
      <c r="N127" s="116"/>
      <c r="O127" s="16">
        <f t="shared" si="53"/>
        <v>0</v>
      </c>
      <c r="P127" s="90"/>
      <c r="Q127" s="90"/>
      <c r="R127" s="90"/>
      <c r="S127" s="116"/>
      <c r="T127" s="16">
        <f t="shared" si="54"/>
        <v>0</v>
      </c>
      <c r="U127" s="90"/>
      <c r="V127" s="90"/>
      <c r="W127" s="90"/>
      <c r="X127" s="116"/>
      <c r="Y127" s="16">
        <f t="shared" si="55"/>
        <v>0</v>
      </c>
      <c r="Z127" s="90"/>
      <c r="AA127" s="90"/>
      <c r="AB127" s="90"/>
      <c r="AC127" s="116"/>
      <c r="AD127" s="16">
        <f t="shared" si="56"/>
        <v>0</v>
      </c>
      <c r="AE127" s="90"/>
      <c r="AF127" s="90"/>
      <c r="AG127" s="90"/>
      <c r="AH127" s="116"/>
      <c r="AI127" s="16">
        <f t="shared" si="57"/>
        <v>0</v>
      </c>
      <c r="AJ127" s="90"/>
      <c r="AK127" s="90"/>
      <c r="AL127" s="90"/>
      <c r="AM127" s="116"/>
      <c r="AN127" s="16">
        <f t="shared" si="58"/>
        <v>0</v>
      </c>
      <c r="AO127" s="90"/>
      <c r="AP127" s="90"/>
      <c r="AQ127" s="90"/>
      <c r="AR127" s="116"/>
      <c r="AS127" s="16">
        <f t="shared" si="59"/>
        <v>0</v>
      </c>
      <c r="AT127" s="90"/>
      <c r="AU127" s="90"/>
      <c r="AV127" s="90"/>
      <c r="AW127" s="116"/>
      <c r="AX127" s="16">
        <f t="shared" si="60"/>
        <v>0</v>
      </c>
      <c r="AY127" s="90"/>
      <c r="AZ127" s="90"/>
      <c r="BA127" s="90"/>
      <c r="BB127" s="116"/>
      <c r="BC127" s="16">
        <f t="shared" si="61"/>
        <v>0</v>
      </c>
      <c r="BD127" s="90"/>
      <c r="BE127" s="90"/>
      <c r="BF127" s="90"/>
      <c r="BG127" s="116"/>
      <c r="BH127" s="16">
        <f t="shared" si="62"/>
        <v>0</v>
      </c>
      <c r="BI127" s="90"/>
      <c r="BJ127" s="90"/>
      <c r="BK127" s="90"/>
      <c r="BL127" s="116"/>
      <c r="BM127" s="16">
        <f t="shared" si="63"/>
        <v>0</v>
      </c>
      <c r="BN127" s="90"/>
      <c r="BO127" s="90"/>
      <c r="BP127" s="90"/>
      <c r="BQ127" s="116"/>
      <c r="BR127" s="16">
        <f t="shared" si="64"/>
        <v>0</v>
      </c>
      <c r="BS127" s="90"/>
      <c r="BT127" s="90"/>
      <c r="BU127" s="90"/>
      <c r="BV127" s="116"/>
      <c r="BW127" s="16">
        <f t="shared" si="65"/>
        <v>0</v>
      </c>
      <c r="BX127" s="90"/>
      <c r="BY127" s="90"/>
      <c r="BZ127" s="90"/>
      <c r="CA127" s="116"/>
      <c r="CB127" s="16">
        <f t="shared" si="66"/>
        <v>0</v>
      </c>
      <c r="CC127" s="90"/>
      <c r="CD127" s="90"/>
      <c r="CE127" s="90"/>
      <c r="CF127" s="116"/>
      <c r="CG127" s="16">
        <f t="shared" si="67"/>
        <v>0</v>
      </c>
      <c r="CH127" s="90"/>
      <c r="CI127" s="90"/>
      <c r="CJ127" s="90"/>
      <c r="CK127" s="116"/>
      <c r="CL127" s="16">
        <f t="shared" si="68"/>
        <v>0</v>
      </c>
      <c r="CM127" s="90"/>
      <c r="CN127" s="90"/>
      <c r="CO127" s="90"/>
      <c r="CP127" s="116"/>
      <c r="CQ127" s="16">
        <f t="shared" si="69"/>
        <v>0</v>
      </c>
      <c r="CR127" s="90"/>
      <c r="CS127" s="90"/>
      <c r="CT127" s="90"/>
      <c r="CU127" s="116"/>
      <c r="CV127" s="16">
        <f t="shared" si="70"/>
        <v>0</v>
      </c>
      <c r="CW127" s="90"/>
      <c r="CX127" s="90"/>
      <c r="CY127" s="90"/>
      <c r="CZ127" s="116"/>
      <c r="DA127" s="16">
        <f t="shared" si="71"/>
        <v>0</v>
      </c>
      <c r="DB127" s="90"/>
      <c r="DC127" s="90"/>
      <c r="DD127" s="90"/>
      <c r="DE127" s="116"/>
      <c r="DF127" s="16">
        <f t="shared" si="72"/>
        <v>0</v>
      </c>
      <c r="DG127" s="90"/>
      <c r="DH127" s="90"/>
      <c r="DI127" s="90"/>
      <c r="DJ127" s="116"/>
      <c r="DK127" s="16">
        <f t="shared" si="73"/>
        <v>0</v>
      </c>
      <c r="DL127" s="90"/>
      <c r="DM127" s="90"/>
      <c r="DN127" s="90"/>
      <c r="DO127" s="116"/>
      <c r="DP127" s="16">
        <f t="shared" si="74"/>
        <v>0</v>
      </c>
      <c r="DQ127" s="90"/>
      <c r="DR127" s="90"/>
      <c r="DS127" s="90"/>
      <c r="DT127" s="116"/>
      <c r="DU127" s="16">
        <f t="shared" si="75"/>
        <v>0</v>
      </c>
      <c r="DV127" s="90"/>
      <c r="DW127" s="90"/>
      <c r="DX127" s="90"/>
      <c r="DY127" s="116"/>
      <c r="DZ127" s="16">
        <f t="shared" si="76"/>
        <v>0</v>
      </c>
      <c r="EA127" s="90"/>
      <c r="EB127" s="90"/>
      <c r="EC127" s="90"/>
      <c r="ED127" s="116"/>
      <c r="EE127" s="16">
        <f t="shared" si="77"/>
        <v>0</v>
      </c>
      <c r="EF127" s="90"/>
      <c r="EG127" s="90"/>
      <c r="EH127" s="90"/>
      <c r="EI127" s="116"/>
      <c r="EJ127" s="16">
        <f t="shared" si="78"/>
        <v>0</v>
      </c>
      <c r="EK127" s="90"/>
      <c r="EL127" s="90"/>
      <c r="EM127" s="90"/>
      <c r="EN127" s="116"/>
      <c r="EO127" s="16">
        <f t="shared" si="79"/>
        <v>0</v>
      </c>
      <c r="EP127" s="90"/>
      <c r="EQ127" s="90"/>
      <c r="ER127" s="90"/>
      <c r="ES127" s="116"/>
      <c r="ET127" s="16">
        <f t="shared" si="80"/>
        <v>0</v>
      </c>
      <c r="EU127" s="90"/>
      <c r="EV127" s="90"/>
      <c r="EW127" s="90"/>
      <c r="EX127" s="116"/>
      <c r="EY127" s="16">
        <f t="shared" si="81"/>
        <v>0</v>
      </c>
      <c r="EZ127" s="90"/>
      <c r="FA127" s="90"/>
      <c r="FB127" s="90"/>
      <c r="FC127" s="116"/>
      <c r="FD127" s="16">
        <f t="shared" si="82"/>
        <v>0</v>
      </c>
      <c r="FE127" s="90"/>
      <c r="FF127" s="90"/>
      <c r="FG127" s="90"/>
      <c r="FH127" s="116"/>
      <c r="FI127" s="16">
        <f t="shared" si="83"/>
        <v>0</v>
      </c>
      <c r="FJ127" s="90"/>
      <c r="FK127" s="90"/>
      <c r="FL127" s="90"/>
      <c r="FM127" s="116"/>
      <c r="FN127" s="16">
        <f t="shared" si="84"/>
        <v>0</v>
      </c>
      <c r="FO127" s="90"/>
      <c r="FP127" s="90"/>
      <c r="FQ127" s="90"/>
      <c r="FR127" s="116"/>
      <c r="FS127" s="16">
        <f t="shared" si="85"/>
        <v>0</v>
      </c>
      <c r="FT127" s="90"/>
      <c r="FU127" s="90"/>
      <c r="FV127" s="90"/>
      <c r="FW127" s="116"/>
      <c r="FX127" s="16">
        <f t="shared" si="86"/>
        <v>0</v>
      </c>
      <c r="FY127" s="90"/>
      <c r="FZ127" s="90"/>
      <c r="GA127" s="90"/>
      <c r="GB127" s="116"/>
      <c r="GC127" s="16">
        <f t="shared" si="87"/>
        <v>0</v>
      </c>
      <c r="GD127" s="90"/>
      <c r="GE127" s="90"/>
      <c r="GF127" s="90"/>
      <c r="GG127" s="116"/>
      <c r="GH127" s="16">
        <f t="shared" si="88"/>
        <v>0</v>
      </c>
      <c r="GI127" s="90"/>
      <c r="GJ127" s="90"/>
      <c r="GK127" s="90"/>
      <c r="GL127" s="116"/>
      <c r="GM127" s="16">
        <f t="shared" si="89"/>
        <v>0</v>
      </c>
      <c r="GN127" s="90"/>
      <c r="GO127" s="90"/>
      <c r="GP127" s="90"/>
      <c r="GQ127" s="116"/>
      <c r="GR127" s="16">
        <f t="shared" si="90"/>
        <v>0</v>
      </c>
      <c r="GS127" s="90"/>
      <c r="GT127" s="90"/>
      <c r="GU127" s="90"/>
      <c r="GV127" s="116"/>
      <c r="GW127" s="16">
        <f t="shared" si="91"/>
        <v>0</v>
      </c>
      <c r="GX127" s="90"/>
      <c r="GY127" s="90"/>
      <c r="GZ127" s="90"/>
      <c r="HA127" s="116"/>
      <c r="HB127" s="16">
        <f t="shared" si="92"/>
        <v>0</v>
      </c>
      <c r="HC127" s="90"/>
      <c r="HD127" s="90"/>
      <c r="HE127" s="90"/>
      <c r="HF127" s="116"/>
      <c r="HG127" s="16">
        <f t="shared" si="93"/>
        <v>0</v>
      </c>
      <c r="HH127" s="90"/>
      <c r="HI127" s="90"/>
      <c r="HJ127" s="90"/>
      <c r="HK127" s="116"/>
      <c r="HL127" s="16">
        <f t="shared" si="94"/>
        <v>0</v>
      </c>
      <c r="HM127" s="90"/>
      <c r="HN127" s="90"/>
      <c r="HO127" s="90"/>
      <c r="HP127" s="116"/>
      <c r="HQ127" s="16">
        <f t="shared" si="95"/>
        <v>0</v>
      </c>
      <c r="HR127" s="90"/>
      <c r="HS127" s="90"/>
      <c r="HT127" s="90"/>
      <c r="HU127" s="116"/>
      <c r="HV127" s="16">
        <f t="shared" si="96"/>
        <v>0</v>
      </c>
      <c r="HW127" s="90"/>
      <c r="HX127" s="90"/>
      <c r="HY127" s="90"/>
      <c r="HZ127" s="116"/>
      <c r="IA127" s="16">
        <f t="shared" si="97"/>
        <v>0</v>
      </c>
      <c r="IB127" s="90"/>
      <c r="IC127" s="90"/>
      <c r="ID127" s="90"/>
      <c r="IE127" s="116"/>
      <c r="IF127" s="16">
        <f t="shared" si="98"/>
        <v>0</v>
      </c>
      <c r="IG127" s="90"/>
      <c r="IH127" s="90"/>
      <c r="II127" s="90"/>
      <c r="IJ127" s="116"/>
      <c r="IK127" s="16">
        <f t="shared" si="99"/>
        <v>0</v>
      </c>
      <c r="IL127" s="90"/>
      <c r="IM127" s="90"/>
      <c r="IN127" s="90"/>
      <c r="IO127" s="116"/>
      <c r="IP127" s="16">
        <f t="shared" si="100"/>
        <v>0</v>
      </c>
    </row>
    <row r="128" spans="1:250" x14ac:dyDescent="0.25">
      <c r="A128" s="90"/>
      <c r="B128" s="90"/>
      <c r="C128" s="90"/>
      <c r="D128" s="116"/>
      <c r="E128" s="16">
        <f t="shared" si="51"/>
        <v>0</v>
      </c>
      <c r="F128" s="90"/>
      <c r="G128" s="90"/>
      <c r="H128" s="90"/>
      <c r="I128" s="116"/>
      <c r="J128" s="16">
        <f t="shared" si="52"/>
        <v>0</v>
      </c>
      <c r="K128" s="90"/>
      <c r="L128" s="90"/>
      <c r="M128" s="90"/>
      <c r="N128" s="116"/>
      <c r="O128" s="16">
        <f t="shared" si="53"/>
        <v>0</v>
      </c>
      <c r="P128" s="90"/>
      <c r="Q128" s="90"/>
      <c r="R128" s="90"/>
      <c r="S128" s="116"/>
      <c r="T128" s="16">
        <f t="shared" si="54"/>
        <v>0</v>
      </c>
      <c r="U128" s="90"/>
      <c r="V128" s="90"/>
      <c r="W128" s="90"/>
      <c r="X128" s="116"/>
      <c r="Y128" s="16">
        <f t="shared" si="55"/>
        <v>0</v>
      </c>
      <c r="Z128" s="90"/>
      <c r="AA128" s="90"/>
      <c r="AB128" s="90"/>
      <c r="AC128" s="116"/>
      <c r="AD128" s="16">
        <f t="shared" si="56"/>
        <v>0</v>
      </c>
      <c r="AE128" s="90"/>
      <c r="AF128" s="90"/>
      <c r="AG128" s="90"/>
      <c r="AH128" s="116"/>
      <c r="AI128" s="16">
        <f t="shared" si="57"/>
        <v>0</v>
      </c>
      <c r="AJ128" s="90"/>
      <c r="AK128" s="90"/>
      <c r="AL128" s="90"/>
      <c r="AM128" s="116"/>
      <c r="AN128" s="16">
        <f t="shared" si="58"/>
        <v>0</v>
      </c>
      <c r="AO128" s="90"/>
      <c r="AP128" s="90"/>
      <c r="AQ128" s="90"/>
      <c r="AR128" s="116"/>
      <c r="AS128" s="16">
        <f t="shared" si="59"/>
        <v>0</v>
      </c>
      <c r="AT128" s="90"/>
      <c r="AU128" s="90"/>
      <c r="AV128" s="90"/>
      <c r="AW128" s="116"/>
      <c r="AX128" s="16">
        <f t="shared" si="60"/>
        <v>0</v>
      </c>
      <c r="AY128" s="90"/>
      <c r="AZ128" s="90"/>
      <c r="BA128" s="90"/>
      <c r="BB128" s="116"/>
      <c r="BC128" s="16">
        <f t="shared" si="61"/>
        <v>0</v>
      </c>
      <c r="BD128" s="90"/>
      <c r="BE128" s="90"/>
      <c r="BF128" s="90"/>
      <c r="BG128" s="116"/>
      <c r="BH128" s="16">
        <f t="shared" si="62"/>
        <v>0</v>
      </c>
      <c r="BI128" s="90"/>
      <c r="BJ128" s="90"/>
      <c r="BK128" s="90"/>
      <c r="BL128" s="116"/>
      <c r="BM128" s="16">
        <f t="shared" si="63"/>
        <v>0</v>
      </c>
      <c r="BN128" s="90"/>
      <c r="BO128" s="90"/>
      <c r="BP128" s="90"/>
      <c r="BQ128" s="116"/>
      <c r="BR128" s="16">
        <f t="shared" si="64"/>
        <v>0</v>
      </c>
      <c r="BS128" s="90"/>
      <c r="BT128" s="90"/>
      <c r="BU128" s="90"/>
      <c r="BV128" s="116"/>
      <c r="BW128" s="16">
        <f t="shared" si="65"/>
        <v>0</v>
      </c>
      <c r="BX128" s="90"/>
      <c r="BY128" s="90"/>
      <c r="BZ128" s="90"/>
      <c r="CA128" s="116"/>
      <c r="CB128" s="16">
        <f t="shared" si="66"/>
        <v>0</v>
      </c>
      <c r="CC128" s="90"/>
      <c r="CD128" s="90"/>
      <c r="CE128" s="90"/>
      <c r="CF128" s="116"/>
      <c r="CG128" s="16">
        <f t="shared" si="67"/>
        <v>0</v>
      </c>
      <c r="CH128" s="90"/>
      <c r="CI128" s="90"/>
      <c r="CJ128" s="90"/>
      <c r="CK128" s="116"/>
      <c r="CL128" s="16">
        <f t="shared" si="68"/>
        <v>0</v>
      </c>
      <c r="CM128" s="90"/>
      <c r="CN128" s="90"/>
      <c r="CO128" s="90"/>
      <c r="CP128" s="116"/>
      <c r="CQ128" s="16">
        <f t="shared" si="69"/>
        <v>0</v>
      </c>
      <c r="CR128" s="90"/>
      <c r="CS128" s="90"/>
      <c r="CT128" s="90"/>
      <c r="CU128" s="116"/>
      <c r="CV128" s="16">
        <f t="shared" si="70"/>
        <v>0</v>
      </c>
      <c r="CW128" s="90"/>
      <c r="CX128" s="90"/>
      <c r="CY128" s="90"/>
      <c r="CZ128" s="116"/>
      <c r="DA128" s="16">
        <f t="shared" si="71"/>
        <v>0</v>
      </c>
      <c r="DB128" s="90"/>
      <c r="DC128" s="90"/>
      <c r="DD128" s="90"/>
      <c r="DE128" s="116"/>
      <c r="DF128" s="16">
        <f t="shared" si="72"/>
        <v>0</v>
      </c>
      <c r="DG128" s="90"/>
      <c r="DH128" s="90"/>
      <c r="DI128" s="90"/>
      <c r="DJ128" s="116"/>
      <c r="DK128" s="16">
        <f t="shared" si="73"/>
        <v>0</v>
      </c>
      <c r="DL128" s="90"/>
      <c r="DM128" s="90"/>
      <c r="DN128" s="90"/>
      <c r="DO128" s="116"/>
      <c r="DP128" s="16">
        <f t="shared" si="74"/>
        <v>0</v>
      </c>
      <c r="DQ128" s="90"/>
      <c r="DR128" s="90"/>
      <c r="DS128" s="90"/>
      <c r="DT128" s="116"/>
      <c r="DU128" s="16">
        <f t="shared" si="75"/>
        <v>0</v>
      </c>
      <c r="DV128" s="90"/>
      <c r="DW128" s="90"/>
      <c r="DX128" s="90"/>
      <c r="DY128" s="116"/>
      <c r="DZ128" s="16">
        <f t="shared" si="76"/>
        <v>0</v>
      </c>
      <c r="EA128" s="90"/>
      <c r="EB128" s="90"/>
      <c r="EC128" s="90"/>
      <c r="ED128" s="116"/>
      <c r="EE128" s="16">
        <f t="shared" si="77"/>
        <v>0</v>
      </c>
      <c r="EF128" s="90"/>
      <c r="EG128" s="90"/>
      <c r="EH128" s="90"/>
      <c r="EI128" s="116"/>
      <c r="EJ128" s="16">
        <f t="shared" si="78"/>
        <v>0</v>
      </c>
      <c r="EK128" s="90"/>
      <c r="EL128" s="90"/>
      <c r="EM128" s="90"/>
      <c r="EN128" s="116"/>
      <c r="EO128" s="16">
        <f t="shared" si="79"/>
        <v>0</v>
      </c>
      <c r="EP128" s="90"/>
      <c r="EQ128" s="90"/>
      <c r="ER128" s="90"/>
      <c r="ES128" s="116"/>
      <c r="ET128" s="16">
        <f t="shared" si="80"/>
        <v>0</v>
      </c>
      <c r="EU128" s="90"/>
      <c r="EV128" s="90"/>
      <c r="EW128" s="90"/>
      <c r="EX128" s="116"/>
      <c r="EY128" s="16">
        <f t="shared" si="81"/>
        <v>0</v>
      </c>
      <c r="EZ128" s="90"/>
      <c r="FA128" s="90"/>
      <c r="FB128" s="90"/>
      <c r="FC128" s="116"/>
      <c r="FD128" s="16">
        <f t="shared" si="82"/>
        <v>0</v>
      </c>
      <c r="FE128" s="90"/>
      <c r="FF128" s="90"/>
      <c r="FG128" s="90"/>
      <c r="FH128" s="116"/>
      <c r="FI128" s="16">
        <f t="shared" si="83"/>
        <v>0</v>
      </c>
      <c r="FJ128" s="90"/>
      <c r="FK128" s="90"/>
      <c r="FL128" s="90"/>
      <c r="FM128" s="116"/>
      <c r="FN128" s="16">
        <f t="shared" si="84"/>
        <v>0</v>
      </c>
      <c r="FO128" s="90"/>
      <c r="FP128" s="90"/>
      <c r="FQ128" s="90"/>
      <c r="FR128" s="116"/>
      <c r="FS128" s="16">
        <f t="shared" si="85"/>
        <v>0</v>
      </c>
      <c r="FT128" s="90"/>
      <c r="FU128" s="90"/>
      <c r="FV128" s="90"/>
      <c r="FW128" s="116"/>
      <c r="FX128" s="16">
        <f t="shared" si="86"/>
        <v>0</v>
      </c>
      <c r="FY128" s="90"/>
      <c r="FZ128" s="90"/>
      <c r="GA128" s="90"/>
      <c r="GB128" s="116"/>
      <c r="GC128" s="16">
        <f t="shared" si="87"/>
        <v>0</v>
      </c>
      <c r="GD128" s="90"/>
      <c r="GE128" s="90"/>
      <c r="GF128" s="90"/>
      <c r="GG128" s="116"/>
      <c r="GH128" s="16">
        <f t="shared" si="88"/>
        <v>0</v>
      </c>
      <c r="GI128" s="90"/>
      <c r="GJ128" s="90"/>
      <c r="GK128" s="90"/>
      <c r="GL128" s="116"/>
      <c r="GM128" s="16">
        <f t="shared" si="89"/>
        <v>0</v>
      </c>
      <c r="GN128" s="90"/>
      <c r="GO128" s="90"/>
      <c r="GP128" s="90"/>
      <c r="GQ128" s="116"/>
      <c r="GR128" s="16">
        <f t="shared" si="90"/>
        <v>0</v>
      </c>
      <c r="GS128" s="90"/>
      <c r="GT128" s="90"/>
      <c r="GU128" s="90"/>
      <c r="GV128" s="116"/>
      <c r="GW128" s="16">
        <f t="shared" si="91"/>
        <v>0</v>
      </c>
      <c r="GX128" s="90"/>
      <c r="GY128" s="90"/>
      <c r="GZ128" s="90"/>
      <c r="HA128" s="116"/>
      <c r="HB128" s="16">
        <f t="shared" si="92"/>
        <v>0</v>
      </c>
      <c r="HC128" s="90"/>
      <c r="HD128" s="90"/>
      <c r="HE128" s="90"/>
      <c r="HF128" s="116"/>
      <c r="HG128" s="16">
        <f t="shared" si="93"/>
        <v>0</v>
      </c>
      <c r="HH128" s="90"/>
      <c r="HI128" s="90"/>
      <c r="HJ128" s="90"/>
      <c r="HK128" s="116"/>
      <c r="HL128" s="16">
        <f t="shared" si="94"/>
        <v>0</v>
      </c>
      <c r="HM128" s="90"/>
      <c r="HN128" s="90"/>
      <c r="HO128" s="90"/>
      <c r="HP128" s="116"/>
      <c r="HQ128" s="16">
        <f t="shared" si="95"/>
        <v>0</v>
      </c>
      <c r="HR128" s="90"/>
      <c r="HS128" s="90"/>
      <c r="HT128" s="90"/>
      <c r="HU128" s="116"/>
      <c r="HV128" s="16">
        <f t="shared" si="96"/>
        <v>0</v>
      </c>
      <c r="HW128" s="90"/>
      <c r="HX128" s="90"/>
      <c r="HY128" s="90"/>
      <c r="HZ128" s="116"/>
      <c r="IA128" s="16">
        <f t="shared" si="97"/>
        <v>0</v>
      </c>
      <c r="IB128" s="90"/>
      <c r="IC128" s="90"/>
      <c r="ID128" s="90"/>
      <c r="IE128" s="116"/>
      <c r="IF128" s="16">
        <f t="shared" si="98"/>
        <v>0</v>
      </c>
      <c r="IG128" s="90"/>
      <c r="IH128" s="90"/>
      <c r="II128" s="90"/>
      <c r="IJ128" s="116"/>
      <c r="IK128" s="16">
        <f t="shared" si="99"/>
        <v>0</v>
      </c>
      <c r="IL128" s="90"/>
      <c r="IM128" s="90"/>
      <c r="IN128" s="90"/>
      <c r="IO128" s="116"/>
      <c r="IP128" s="16">
        <f t="shared" si="100"/>
        <v>0</v>
      </c>
    </row>
    <row r="129" spans="1:250" x14ac:dyDescent="0.25">
      <c r="A129" s="90"/>
      <c r="B129" s="90"/>
      <c r="C129" s="90"/>
      <c r="D129" s="116"/>
      <c r="E129" s="16">
        <f t="shared" si="51"/>
        <v>0</v>
      </c>
      <c r="F129" s="90"/>
      <c r="G129" s="90"/>
      <c r="H129" s="90"/>
      <c r="I129" s="116"/>
      <c r="J129" s="16">
        <f t="shared" si="52"/>
        <v>0</v>
      </c>
      <c r="K129" s="90"/>
      <c r="L129" s="90"/>
      <c r="M129" s="90"/>
      <c r="N129" s="116"/>
      <c r="O129" s="16">
        <f t="shared" si="53"/>
        <v>0</v>
      </c>
      <c r="P129" s="90"/>
      <c r="Q129" s="90"/>
      <c r="R129" s="90"/>
      <c r="S129" s="116"/>
      <c r="T129" s="16">
        <f t="shared" si="54"/>
        <v>0</v>
      </c>
      <c r="U129" s="90"/>
      <c r="V129" s="90"/>
      <c r="W129" s="90"/>
      <c r="X129" s="116"/>
      <c r="Y129" s="16">
        <f t="shared" si="55"/>
        <v>0</v>
      </c>
      <c r="Z129" s="90"/>
      <c r="AA129" s="90"/>
      <c r="AB129" s="90"/>
      <c r="AC129" s="116"/>
      <c r="AD129" s="16">
        <f t="shared" si="56"/>
        <v>0</v>
      </c>
      <c r="AE129" s="90"/>
      <c r="AF129" s="90"/>
      <c r="AG129" s="90"/>
      <c r="AH129" s="116"/>
      <c r="AI129" s="16">
        <f t="shared" si="57"/>
        <v>0</v>
      </c>
      <c r="AJ129" s="90"/>
      <c r="AK129" s="90"/>
      <c r="AL129" s="90"/>
      <c r="AM129" s="116"/>
      <c r="AN129" s="16">
        <f t="shared" si="58"/>
        <v>0</v>
      </c>
      <c r="AO129" s="90"/>
      <c r="AP129" s="90"/>
      <c r="AQ129" s="90"/>
      <c r="AR129" s="116"/>
      <c r="AS129" s="16">
        <f t="shared" si="59"/>
        <v>0</v>
      </c>
      <c r="AT129" s="90"/>
      <c r="AU129" s="90"/>
      <c r="AV129" s="90"/>
      <c r="AW129" s="116"/>
      <c r="AX129" s="16">
        <f t="shared" si="60"/>
        <v>0</v>
      </c>
      <c r="AY129" s="90"/>
      <c r="AZ129" s="90"/>
      <c r="BA129" s="90"/>
      <c r="BB129" s="116"/>
      <c r="BC129" s="16">
        <f t="shared" si="61"/>
        <v>0</v>
      </c>
      <c r="BD129" s="90"/>
      <c r="BE129" s="90"/>
      <c r="BF129" s="90"/>
      <c r="BG129" s="116"/>
      <c r="BH129" s="16">
        <f t="shared" si="62"/>
        <v>0</v>
      </c>
      <c r="BI129" s="90"/>
      <c r="BJ129" s="90"/>
      <c r="BK129" s="90"/>
      <c r="BL129" s="116"/>
      <c r="BM129" s="16">
        <f t="shared" si="63"/>
        <v>0</v>
      </c>
      <c r="BN129" s="90"/>
      <c r="BO129" s="90"/>
      <c r="BP129" s="90"/>
      <c r="BQ129" s="116"/>
      <c r="BR129" s="16">
        <f t="shared" si="64"/>
        <v>0</v>
      </c>
      <c r="BS129" s="90"/>
      <c r="BT129" s="90"/>
      <c r="BU129" s="90"/>
      <c r="BV129" s="116"/>
      <c r="BW129" s="16">
        <f t="shared" si="65"/>
        <v>0</v>
      </c>
      <c r="BX129" s="90"/>
      <c r="BY129" s="90"/>
      <c r="BZ129" s="90"/>
      <c r="CA129" s="116"/>
      <c r="CB129" s="16">
        <f t="shared" si="66"/>
        <v>0</v>
      </c>
      <c r="CC129" s="90"/>
      <c r="CD129" s="90"/>
      <c r="CE129" s="90"/>
      <c r="CF129" s="116"/>
      <c r="CG129" s="16">
        <f t="shared" si="67"/>
        <v>0</v>
      </c>
      <c r="CH129" s="90"/>
      <c r="CI129" s="90"/>
      <c r="CJ129" s="90"/>
      <c r="CK129" s="116"/>
      <c r="CL129" s="16">
        <f t="shared" si="68"/>
        <v>0</v>
      </c>
      <c r="CM129" s="90"/>
      <c r="CN129" s="90"/>
      <c r="CO129" s="90"/>
      <c r="CP129" s="116"/>
      <c r="CQ129" s="16">
        <f t="shared" si="69"/>
        <v>0</v>
      </c>
      <c r="CR129" s="90"/>
      <c r="CS129" s="90"/>
      <c r="CT129" s="90"/>
      <c r="CU129" s="116"/>
      <c r="CV129" s="16">
        <f t="shared" si="70"/>
        <v>0</v>
      </c>
      <c r="CW129" s="90"/>
      <c r="CX129" s="90"/>
      <c r="CY129" s="90"/>
      <c r="CZ129" s="116"/>
      <c r="DA129" s="16">
        <f t="shared" si="71"/>
        <v>0</v>
      </c>
      <c r="DB129" s="90"/>
      <c r="DC129" s="90"/>
      <c r="DD129" s="90"/>
      <c r="DE129" s="116"/>
      <c r="DF129" s="16">
        <f t="shared" si="72"/>
        <v>0</v>
      </c>
      <c r="DG129" s="90"/>
      <c r="DH129" s="90"/>
      <c r="DI129" s="90"/>
      <c r="DJ129" s="116"/>
      <c r="DK129" s="16">
        <f t="shared" si="73"/>
        <v>0</v>
      </c>
      <c r="DL129" s="90"/>
      <c r="DM129" s="90"/>
      <c r="DN129" s="90"/>
      <c r="DO129" s="116"/>
      <c r="DP129" s="16">
        <f t="shared" si="74"/>
        <v>0</v>
      </c>
      <c r="DQ129" s="90"/>
      <c r="DR129" s="90"/>
      <c r="DS129" s="90"/>
      <c r="DT129" s="116"/>
      <c r="DU129" s="16">
        <f t="shared" si="75"/>
        <v>0</v>
      </c>
      <c r="DV129" s="90"/>
      <c r="DW129" s="90"/>
      <c r="DX129" s="90"/>
      <c r="DY129" s="116"/>
      <c r="DZ129" s="16">
        <f t="shared" si="76"/>
        <v>0</v>
      </c>
      <c r="EA129" s="90"/>
      <c r="EB129" s="90"/>
      <c r="EC129" s="90"/>
      <c r="ED129" s="116"/>
      <c r="EE129" s="16">
        <f t="shared" si="77"/>
        <v>0</v>
      </c>
      <c r="EF129" s="90"/>
      <c r="EG129" s="90"/>
      <c r="EH129" s="90"/>
      <c r="EI129" s="116"/>
      <c r="EJ129" s="16">
        <f t="shared" si="78"/>
        <v>0</v>
      </c>
      <c r="EK129" s="90"/>
      <c r="EL129" s="90"/>
      <c r="EM129" s="90"/>
      <c r="EN129" s="116"/>
      <c r="EO129" s="16">
        <f t="shared" si="79"/>
        <v>0</v>
      </c>
      <c r="EP129" s="90"/>
      <c r="EQ129" s="90"/>
      <c r="ER129" s="90"/>
      <c r="ES129" s="116"/>
      <c r="ET129" s="16">
        <f t="shared" si="80"/>
        <v>0</v>
      </c>
      <c r="EU129" s="90"/>
      <c r="EV129" s="90"/>
      <c r="EW129" s="90"/>
      <c r="EX129" s="116"/>
      <c r="EY129" s="16">
        <f t="shared" si="81"/>
        <v>0</v>
      </c>
      <c r="EZ129" s="90"/>
      <c r="FA129" s="90"/>
      <c r="FB129" s="90"/>
      <c r="FC129" s="116"/>
      <c r="FD129" s="16">
        <f t="shared" si="82"/>
        <v>0</v>
      </c>
      <c r="FE129" s="90"/>
      <c r="FF129" s="90"/>
      <c r="FG129" s="90"/>
      <c r="FH129" s="116"/>
      <c r="FI129" s="16">
        <f t="shared" si="83"/>
        <v>0</v>
      </c>
      <c r="FJ129" s="90"/>
      <c r="FK129" s="90"/>
      <c r="FL129" s="90"/>
      <c r="FM129" s="116"/>
      <c r="FN129" s="16">
        <f t="shared" si="84"/>
        <v>0</v>
      </c>
      <c r="FO129" s="90"/>
      <c r="FP129" s="90"/>
      <c r="FQ129" s="90"/>
      <c r="FR129" s="116"/>
      <c r="FS129" s="16">
        <f t="shared" si="85"/>
        <v>0</v>
      </c>
      <c r="FT129" s="90"/>
      <c r="FU129" s="90"/>
      <c r="FV129" s="90"/>
      <c r="FW129" s="116"/>
      <c r="FX129" s="16">
        <f t="shared" si="86"/>
        <v>0</v>
      </c>
      <c r="FY129" s="90"/>
      <c r="FZ129" s="90"/>
      <c r="GA129" s="90"/>
      <c r="GB129" s="116"/>
      <c r="GC129" s="16">
        <f t="shared" si="87"/>
        <v>0</v>
      </c>
      <c r="GD129" s="90"/>
      <c r="GE129" s="90"/>
      <c r="GF129" s="90"/>
      <c r="GG129" s="116"/>
      <c r="GH129" s="16">
        <f t="shared" si="88"/>
        <v>0</v>
      </c>
      <c r="GI129" s="90"/>
      <c r="GJ129" s="90"/>
      <c r="GK129" s="90"/>
      <c r="GL129" s="116"/>
      <c r="GM129" s="16">
        <f t="shared" si="89"/>
        <v>0</v>
      </c>
      <c r="GN129" s="90"/>
      <c r="GO129" s="90"/>
      <c r="GP129" s="90"/>
      <c r="GQ129" s="116"/>
      <c r="GR129" s="16">
        <f t="shared" si="90"/>
        <v>0</v>
      </c>
      <c r="GS129" s="90"/>
      <c r="GT129" s="90"/>
      <c r="GU129" s="90"/>
      <c r="GV129" s="116"/>
      <c r="GW129" s="16">
        <f t="shared" si="91"/>
        <v>0</v>
      </c>
      <c r="GX129" s="90"/>
      <c r="GY129" s="90"/>
      <c r="GZ129" s="90"/>
      <c r="HA129" s="116"/>
      <c r="HB129" s="16">
        <f t="shared" si="92"/>
        <v>0</v>
      </c>
      <c r="HC129" s="90"/>
      <c r="HD129" s="90"/>
      <c r="HE129" s="90"/>
      <c r="HF129" s="116"/>
      <c r="HG129" s="16">
        <f t="shared" si="93"/>
        <v>0</v>
      </c>
      <c r="HH129" s="90"/>
      <c r="HI129" s="90"/>
      <c r="HJ129" s="90"/>
      <c r="HK129" s="116"/>
      <c r="HL129" s="16">
        <f t="shared" si="94"/>
        <v>0</v>
      </c>
      <c r="HM129" s="90"/>
      <c r="HN129" s="90"/>
      <c r="HO129" s="90"/>
      <c r="HP129" s="116"/>
      <c r="HQ129" s="16">
        <f t="shared" si="95"/>
        <v>0</v>
      </c>
      <c r="HR129" s="90"/>
      <c r="HS129" s="90"/>
      <c r="HT129" s="90"/>
      <c r="HU129" s="116"/>
      <c r="HV129" s="16">
        <f t="shared" si="96"/>
        <v>0</v>
      </c>
      <c r="HW129" s="90"/>
      <c r="HX129" s="90"/>
      <c r="HY129" s="90"/>
      <c r="HZ129" s="116"/>
      <c r="IA129" s="16">
        <f t="shared" si="97"/>
        <v>0</v>
      </c>
      <c r="IB129" s="90"/>
      <c r="IC129" s="90"/>
      <c r="ID129" s="90"/>
      <c r="IE129" s="116"/>
      <c r="IF129" s="16">
        <f t="shared" si="98"/>
        <v>0</v>
      </c>
      <c r="IG129" s="90"/>
      <c r="IH129" s="90"/>
      <c r="II129" s="90"/>
      <c r="IJ129" s="116"/>
      <c r="IK129" s="16">
        <f t="shared" si="99"/>
        <v>0</v>
      </c>
      <c r="IL129" s="90"/>
      <c r="IM129" s="90"/>
      <c r="IN129" s="90"/>
      <c r="IO129" s="116"/>
      <c r="IP129" s="16">
        <f t="shared" si="100"/>
        <v>0</v>
      </c>
    </row>
    <row r="130" spans="1:250" x14ac:dyDescent="0.25">
      <c r="A130" s="90"/>
      <c r="B130" s="90"/>
      <c r="C130" s="90"/>
      <c r="D130" s="116"/>
      <c r="E130" s="16">
        <f t="shared" si="51"/>
        <v>0</v>
      </c>
      <c r="F130" s="90"/>
      <c r="G130" s="90"/>
      <c r="H130" s="90"/>
      <c r="I130" s="116"/>
      <c r="J130" s="16">
        <f t="shared" si="52"/>
        <v>0</v>
      </c>
      <c r="K130" s="90"/>
      <c r="L130" s="90"/>
      <c r="M130" s="90"/>
      <c r="N130" s="116"/>
      <c r="O130" s="16">
        <f t="shared" si="53"/>
        <v>0</v>
      </c>
      <c r="P130" s="90"/>
      <c r="Q130" s="90"/>
      <c r="R130" s="90"/>
      <c r="S130" s="116"/>
      <c r="T130" s="16">
        <f t="shared" si="54"/>
        <v>0</v>
      </c>
      <c r="U130" s="90"/>
      <c r="V130" s="90"/>
      <c r="W130" s="90"/>
      <c r="X130" s="116"/>
      <c r="Y130" s="16">
        <f t="shared" si="55"/>
        <v>0</v>
      </c>
      <c r="Z130" s="90"/>
      <c r="AA130" s="90"/>
      <c r="AB130" s="90"/>
      <c r="AC130" s="116"/>
      <c r="AD130" s="16">
        <f t="shared" si="56"/>
        <v>0</v>
      </c>
      <c r="AE130" s="90"/>
      <c r="AF130" s="90"/>
      <c r="AG130" s="90"/>
      <c r="AH130" s="116"/>
      <c r="AI130" s="16">
        <f t="shared" si="57"/>
        <v>0</v>
      </c>
      <c r="AJ130" s="90"/>
      <c r="AK130" s="90"/>
      <c r="AL130" s="90"/>
      <c r="AM130" s="116"/>
      <c r="AN130" s="16">
        <f t="shared" si="58"/>
        <v>0</v>
      </c>
      <c r="AO130" s="90"/>
      <c r="AP130" s="90"/>
      <c r="AQ130" s="90"/>
      <c r="AR130" s="116"/>
      <c r="AS130" s="16">
        <f t="shared" si="59"/>
        <v>0</v>
      </c>
      <c r="AT130" s="90"/>
      <c r="AU130" s="90"/>
      <c r="AV130" s="90"/>
      <c r="AW130" s="116"/>
      <c r="AX130" s="16">
        <f t="shared" si="60"/>
        <v>0</v>
      </c>
      <c r="AY130" s="90"/>
      <c r="AZ130" s="90"/>
      <c r="BA130" s="90"/>
      <c r="BB130" s="116"/>
      <c r="BC130" s="16">
        <f t="shared" si="61"/>
        <v>0</v>
      </c>
      <c r="BD130" s="90"/>
      <c r="BE130" s="90"/>
      <c r="BF130" s="90"/>
      <c r="BG130" s="116"/>
      <c r="BH130" s="16">
        <f t="shared" si="62"/>
        <v>0</v>
      </c>
      <c r="BI130" s="90"/>
      <c r="BJ130" s="90"/>
      <c r="BK130" s="90"/>
      <c r="BL130" s="116"/>
      <c r="BM130" s="16">
        <f t="shared" si="63"/>
        <v>0</v>
      </c>
      <c r="BN130" s="90"/>
      <c r="BO130" s="90"/>
      <c r="BP130" s="90"/>
      <c r="BQ130" s="116"/>
      <c r="BR130" s="16">
        <f t="shared" si="64"/>
        <v>0</v>
      </c>
      <c r="BS130" s="90"/>
      <c r="BT130" s="90"/>
      <c r="BU130" s="90"/>
      <c r="BV130" s="116"/>
      <c r="BW130" s="16">
        <f t="shared" si="65"/>
        <v>0</v>
      </c>
      <c r="BX130" s="90"/>
      <c r="BY130" s="90"/>
      <c r="BZ130" s="90"/>
      <c r="CA130" s="116"/>
      <c r="CB130" s="16">
        <f t="shared" si="66"/>
        <v>0</v>
      </c>
      <c r="CC130" s="90"/>
      <c r="CD130" s="90"/>
      <c r="CE130" s="90"/>
      <c r="CF130" s="116"/>
      <c r="CG130" s="16">
        <f t="shared" si="67"/>
        <v>0</v>
      </c>
      <c r="CH130" s="90"/>
      <c r="CI130" s="90"/>
      <c r="CJ130" s="90"/>
      <c r="CK130" s="116"/>
      <c r="CL130" s="16">
        <f t="shared" si="68"/>
        <v>0</v>
      </c>
      <c r="CM130" s="90"/>
      <c r="CN130" s="90"/>
      <c r="CO130" s="90"/>
      <c r="CP130" s="116"/>
      <c r="CQ130" s="16">
        <f t="shared" si="69"/>
        <v>0</v>
      </c>
      <c r="CR130" s="90"/>
      <c r="CS130" s="90"/>
      <c r="CT130" s="90"/>
      <c r="CU130" s="116"/>
      <c r="CV130" s="16">
        <f t="shared" si="70"/>
        <v>0</v>
      </c>
      <c r="CW130" s="90"/>
      <c r="CX130" s="90"/>
      <c r="CY130" s="90"/>
      <c r="CZ130" s="116"/>
      <c r="DA130" s="16">
        <f t="shared" si="71"/>
        <v>0</v>
      </c>
      <c r="DB130" s="90"/>
      <c r="DC130" s="90"/>
      <c r="DD130" s="90"/>
      <c r="DE130" s="116"/>
      <c r="DF130" s="16">
        <f t="shared" si="72"/>
        <v>0</v>
      </c>
      <c r="DG130" s="90"/>
      <c r="DH130" s="90"/>
      <c r="DI130" s="90"/>
      <c r="DJ130" s="116"/>
      <c r="DK130" s="16">
        <f t="shared" si="73"/>
        <v>0</v>
      </c>
      <c r="DL130" s="90"/>
      <c r="DM130" s="90"/>
      <c r="DN130" s="90"/>
      <c r="DO130" s="116"/>
      <c r="DP130" s="16">
        <f t="shared" si="74"/>
        <v>0</v>
      </c>
      <c r="DQ130" s="90"/>
      <c r="DR130" s="90"/>
      <c r="DS130" s="90"/>
      <c r="DT130" s="116"/>
      <c r="DU130" s="16">
        <f t="shared" si="75"/>
        <v>0</v>
      </c>
      <c r="DV130" s="90"/>
      <c r="DW130" s="90"/>
      <c r="DX130" s="90"/>
      <c r="DY130" s="116"/>
      <c r="DZ130" s="16">
        <f t="shared" si="76"/>
        <v>0</v>
      </c>
      <c r="EA130" s="90"/>
      <c r="EB130" s="90"/>
      <c r="EC130" s="90"/>
      <c r="ED130" s="116"/>
      <c r="EE130" s="16">
        <f t="shared" si="77"/>
        <v>0</v>
      </c>
      <c r="EF130" s="90"/>
      <c r="EG130" s="90"/>
      <c r="EH130" s="90"/>
      <c r="EI130" s="116"/>
      <c r="EJ130" s="16">
        <f t="shared" si="78"/>
        <v>0</v>
      </c>
      <c r="EK130" s="90"/>
      <c r="EL130" s="90"/>
      <c r="EM130" s="90"/>
      <c r="EN130" s="116"/>
      <c r="EO130" s="16">
        <f t="shared" si="79"/>
        <v>0</v>
      </c>
      <c r="EP130" s="90"/>
      <c r="EQ130" s="90"/>
      <c r="ER130" s="90"/>
      <c r="ES130" s="116"/>
      <c r="ET130" s="16">
        <f t="shared" si="80"/>
        <v>0</v>
      </c>
      <c r="EU130" s="90"/>
      <c r="EV130" s="90"/>
      <c r="EW130" s="90"/>
      <c r="EX130" s="116"/>
      <c r="EY130" s="16">
        <f t="shared" si="81"/>
        <v>0</v>
      </c>
      <c r="EZ130" s="90"/>
      <c r="FA130" s="90"/>
      <c r="FB130" s="90"/>
      <c r="FC130" s="116"/>
      <c r="FD130" s="16">
        <f t="shared" si="82"/>
        <v>0</v>
      </c>
      <c r="FE130" s="90"/>
      <c r="FF130" s="90"/>
      <c r="FG130" s="90"/>
      <c r="FH130" s="116"/>
      <c r="FI130" s="16">
        <f t="shared" si="83"/>
        <v>0</v>
      </c>
      <c r="FJ130" s="90"/>
      <c r="FK130" s="90"/>
      <c r="FL130" s="90"/>
      <c r="FM130" s="116"/>
      <c r="FN130" s="16">
        <f t="shared" si="84"/>
        <v>0</v>
      </c>
      <c r="FO130" s="90"/>
      <c r="FP130" s="90"/>
      <c r="FQ130" s="90"/>
      <c r="FR130" s="116"/>
      <c r="FS130" s="16">
        <f t="shared" si="85"/>
        <v>0</v>
      </c>
      <c r="FT130" s="90"/>
      <c r="FU130" s="90"/>
      <c r="FV130" s="90"/>
      <c r="FW130" s="116"/>
      <c r="FX130" s="16">
        <f t="shared" si="86"/>
        <v>0</v>
      </c>
      <c r="FY130" s="90"/>
      <c r="FZ130" s="90"/>
      <c r="GA130" s="90"/>
      <c r="GB130" s="116"/>
      <c r="GC130" s="16">
        <f t="shared" si="87"/>
        <v>0</v>
      </c>
      <c r="GD130" s="90"/>
      <c r="GE130" s="90"/>
      <c r="GF130" s="90"/>
      <c r="GG130" s="116"/>
      <c r="GH130" s="16">
        <f t="shared" si="88"/>
        <v>0</v>
      </c>
      <c r="GI130" s="90"/>
      <c r="GJ130" s="90"/>
      <c r="GK130" s="90"/>
      <c r="GL130" s="116"/>
      <c r="GM130" s="16">
        <f t="shared" si="89"/>
        <v>0</v>
      </c>
      <c r="GN130" s="90"/>
      <c r="GO130" s="90"/>
      <c r="GP130" s="90"/>
      <c r="GQ130" s="116"/>
      <c r="GR130" s="16">
        <f t="shared" si="90"/>
        <v>0</v>
      </c>
      <c r="GS130" s="90"/>
      <c r="GT130" s="90"/>
      <c r="GU130" s="90"/>
      <c r="GV130" s="116"/>
      <c r="GW130" s="16">
        <f t="shared" si="91"/>
        <v>0</v>
      </c>
      <c r="GX130" s="90"/>
      <c r="GY130" s="90"/>
      <c r="GZ130" s="90"/>
      <c r="HA130" s="116"/>
      <c r="HB130" s="16">
        <f t="shared" si="92"/>
        <v>0</v>
      </c>
      <c r="HC130" s="90"/>
      <c r="HD130" s="90"/>
      <c r="HE130" s="90"/>
      <c r="HF130" s="116"/>
      <c r="HG130" s="16">
        <f t="shared" si="93"/>
        <v>0</v>
      </c>
      <c r="HH130" s="90"/>
      <c r="HI130" s="90"/>
      <c r="HJ130" s="90"/>
      <c r="HK130" s="116"/>
      <c r="HL130" s="16">
        <f t="shared" si="94"/>
        <v>0</v>
      </c>
      <c r="HM130" s="90"/>
      <c r="HN130" s="90"/>
      <c r="HO130" s="90"/>
      <c r="HP130" s="116"/>
      <c r="HQ130" s="16">
        <f t="shared" si="95"/>
        <v>0</v>
      </c>
      <c r="HR130" s="90"/>
      <c r="HS130" s="90"/>
      <c r="HT130" s="90"/>
      <c r="HU130" s="116"/>
      <c r="HV130" s="16">
        <f t="shared" si="96"/>
        <v>0</v>
      </c>
      <c r="HW130" s="90"/>
      <c r="HX130" s="90"/>
      <c r="HY130" s="90"/>
      <c r="HZ130" s="116"/>
      <c r="IA130" s="16">
        <f t="shared" si="97"/>
        <v>0</v>
      </c>
      <c r="IB130" s="90"/>
      <c r="IC130" s="90"/>
      <c r="ID130" s="90"/>
      <c r="IE130" s="116"/>
      <c r="IF130" s="16">
        <f t="shared" si="98"/>
        <v>0</v>
      </c>
      <c r="IG130" s="90"/>
      <c r="IH130" s="90"/>
      <c r="II130" s="90"/>
      <c r="IJ130" s="116"/>
      <c r="IK130" s="16">
        <f t="shared" si="99"/>
        <v>0</v>
      </c>
      <c r="IL130" s="90"/>
      <c r="IM130" s="90"/>
      <c r="IN130" s="90"/>
      <c r="IO130" s="116"/>
      <c r="IP130" s="16">
        <f t="shared" si="100"/>
        <v>0</v>
      </c>
    </row>
    <row r="131" spans="1:250" x14ac:dyDescent="0.25">
      <c r="A131" s="90"/>
      <c r="B131" s="90"/>
      <c r="C131" s="90"/>
      <c r="D131" s="116"/>
      <c r="E131" s="16">
        <f t="shared" si="51"/>
        <v>0</v>
      </c>
      <c r="F131" s="90"/>
      <c r="G131" s="90"/>
      <c r="H131" s="90"/>
      <c r="I131" s="116"/>
      <c r="J131" s="16">
        <f t="shared" si="52"/>
        <v>0</v>
      </c>
      <c r="K131" s="90"/>
      <c r="L131" s="90"/>
      <c r="M131" s="90"/>
      <c r="N131" s="116"/>
      <c r="O131" s="16">
        <f t="shared" si="53"/>
        <v>0</v>
      </c>
      <c r="P131" s="90"/>
      <c r="Q131" s="90"/>
      <c r="R131" s="90"/>
      <c r="S131" s="116"/>
      <c r="T131" s="16">
        <f t="shared" si="54"/>
        <v>0</v>
      </c>
      <c r="U131" s="90"/>
      <c r="V131" s="90"/>
      <c r="W131" s="90"/>
      <c r="X131" s="116"/>
      <c r="Y131" s="16">
        <f t="shared" si="55"/>
        <v>0</v>
      </c>
      <c r="Z131" s="90"/>
      <c r="AA131" s="90"/>
      <c r="AB131" s="90"/>
      <c r="AC131" s="116"/>
      <c r="AD131" s="16">
        <f t="shared" si="56"/>
        <v>0</v>
      </c>
      <c r="AE131" s="90"/>
      <c r="AF131" s="90"/>
      <c r="AG131" s="90"/>
      <c r="AH131" s="116"/>
      <c r="AI131" s="16">
        <f t="shared" si="57"/>
        <v>0</v>
      </c>
      <c r="AJ131" s="90"/>
      <c r="AK131" s="90"/>
      <c r="AL131" s="90"/>
      <c r="AM131" s="116"/>
      <c r="AN131" s="16">
        <f t="shared" si="58"/>
        <v>0</v>
      </c>
      <c r="AO131" s="90"/>
      <c r="AP131" s="90"/>
      <c r="AQ131" s="90"/>
      <c r="AR131" s="116"/>
      <c r="AS131" s="16">
        <f t="shared" si="59"/>
        <v>0</v>
      </c>
      <c r="AT131" s="90"/>
      <c r="AU131" s="90"/>
      <c r="AV131" s="90"/>
      <c r="AW131" s="116"/>
      <c r="AX131" s="16">
        <f t="shared" si="60"/>
        <v>0</v>
      </c>
      <c r="AY131" s="90"/>
      <c r="AZ131" s="90"/>
      <c r="BA131" s="90"/>
      <c r="BB131" s="116"/>
      <c r="BC131" s="16">
        <f t="shared" si="61"/>
        <v>0</v>
      </c>
      <c r="BD131" s="90"/>
      <c r="BE131" s="90"/>
      <c r="BF131" s="90"/>
      <c r="BG131" s="116"/>
      <c r="BH131" s="16">
        <f t="shared" si="62"/>
        <v>0</v>
      </c>
      <c r="BI131" s="90"/>
      <c r="BJ131" s="90"/>
      <c r="BK131" s="90"/>
      <c r="BL131" s="116"/>
      <c r="BM131" s="16">
        <f t="shared" si="63"/>
        <v>0</v>
      </c>
      <c r="BN131" s="90"/>
      <c r="BO131" s="90"/>
      <c r="BP131" s="90"/>
      <c r="BQ131" s="116"/>
      <c r="BR131" s="16">
        <f t="shared" si="64"/>
        <v>0</v>
      </c>
      <c r="BS131" s="90"/>
      <c r="BT131" s="90"/>
      <c r="BU131" s="90"/>
      <c r="BV131" s="116"/>
      <c r="BW131" s="16">
        <f t="shared" si="65"/>
        <v>0</v>
      </c>
      <c r="BX131" s="90"/>
      <c r="BY131" s="90"/>
      <c r="BZ131" s="90"/>
      <c r="CA131" s="116"/>
      <c r="CB131" s="16">
        <f t="shared" si="66"/>
        <v>0</v>
      </c>
      <c r="CC131" s="90"/>
      <c r="CD131" s="90"/>
      <c r="CE131" s="90"/>
      <c r="CF131" s="116"/>
      <c r="CG131" s="16">
        <f t="shared" si="67"/>
        <v>0</v>
      </c>
      <c r="CH131" s="90"/>
      <c r="CI131" s="90"/>
      <c r="CJ131" s="90"/>
      <c r="CK131" s="116"/>
      <c r="CL131" s="16">
        <f t="shared" si="68"/>
        <v>0</v>
      </c>
      <c r="CM131" s="90"/>
      <c r="CN131" s="90"/>
      <c r="CO131" s="90"/>
      <c r="CP131" s="116"/>
      <c r="CQ131" s="16">
        <f t="shared" si="69"/>
        <v>0</v>
      </c>
      <c r="CR131" s="90"/>
      <c r="CS131" s="90"/>
      <c r="CT131" s="90"/>
      <c r="CU131" s="116"/>
      <c r="CV131" s="16">
        <f t="shared" si="70"/>
        <v>0</v>
      </c>
      <c r="CW131" s="90"/>
      <c r="CX131" s="90"/>
      <c r="CY131" s="90"/>
      <c r="CZ131" s="116"/>
      <c r="DA131" s="16">
        <f t="shared" si="71"/>
        <v>0</v>
      </c>
      <c r="DB131" s="90"/>
      <c r="DC131" s="90"/>
      <c r="DD131" s="90"/>
      <c r="DE131" s="116"/>
      <c r="DF131" s="16">
        <f t="shared" si="72"/>
        <v>0</v>
      </c>
      <c r="DG131" s="90"/>
      <c r="DH131" s="90"/>
      <c r="DI131" s="90"/>
      <c r="DJ131" s="116"/>
      <c r="DK131" s="16">
        <f t="shared" si="73"/>
        <v>0</v>
      </c>
      <c r="DL131" s="90"/>
      <c r="DM131" s="90"/>
      <c r="DN131" s="90"/>
      <c r="DO131" s="116"/>
      <c r="DP131" s="16">
        <f t="shared" si="74"/>
        <v>0</v>
      </c>
      <c r="DQ131" s="90"/>
      <c r="DR131" s="90"/>
      <c r="DS131" s="90"/>
      <c r="DT131" s="116"/>
      <c r="DU131" s="16">
        <f t="shared" si="75"/>
        <v>0</v>
      </c>
      <c r="DV131" s="90"/>
      <c r="DW131" s="90"/>
      <c r="DX131" s="90"/>
      <c r="DY131" s="116"/>
      <c r="DZ131" s="16">
        <f t="shared" si="76"/>
        <v>0</v>
      </c>
      <c r="EA131" s="90"/>
      <c r="EB131" s="90"/>
      <c r="EC131" s="90"/>
      <c r="ED131" s="116"/>
      <c r="EE131" s="16">
        <f t="shared" si="77"/>
        <v>0</v>
      </c>
      <c r="EF131" s="90"/>
      <c r="EG131" s="90"/>
      <c r="EH131" s="90"/>
      <c r="EI131" s="116"/>
      <c r="EJ131" s="16">
        <f t="shared" si="78"/>
        <v>0</v>
      </c>
      <c r="EK131" s="90"/>
      <c r="EL131" s="90"/>
      <c r="EM131" s="90"/>
      <c r="EN131" s="116"/>
      <c r="EO131" s="16">
        <f t="shared" si="79"/>
        <v>0</v>
      </c>
      <c r="EP131" s="90"/>
      <c r="EQ131" s="90"/>
      <c r="ER131" s="90"/>
      <c r="ES131" s="116"/>
      <c r="ET131" s="16">
        <f t="shared" si="80"/>
        <v>0</v>
      </c>
      <c r="EU131" s="90"/>
      <c r="EV131" s="90"/>
      <c r="EW131" s="90"/>
      <c r="EX131" s="116"/>
      <c r="EY131" s="16">
        <f t="shared" si="81"/>
        <v>0</v>
      </c>
      <c r="EZ131" s="90"/>
      <c r="FA131" s="90"/>
      <c r="FB131" s="90"/>
      <c r="FC131" s="116"/>
      <c r="FD131" s="16">
        <f t="shared" si="82"/>
        <v>0</v>
      </c>
      <c r="FE131" s="90"/>
      <c r="FF131" s="90"/>
      <c r="FG131" s="90"/>
      <c r="FH131" s="116"/>
      <c r="FI131" s="16">
        <f t="shared" si="83"/>
        <v>0</v>
      </c>
      <c r="FJ131" s="90"/>
      <c r="FK131" s="90"/>
      <c r="FL131" s="90"/>
      <c r="FM131" s="116"/>
      <c r="FN131" s="16">
        <f t="shared" si="84"/>
        <v>0</v>
      </c>
      <c r="FO131" s="90"/>
      <c r="FP131" s="90"/>
      <c r="FQ131" s="90"/>
      <c r="FR131" s="116"/>
      <c r="FS131" s="16">
        <f t="shared" si="85"/>
        <v>0</v>
      </c>
      <c r="FT131" s="90"/>
      <c r="FU131" s="90"/>
      <c r="FV131" s="90"/>
      <c r="FW131" s="116"/>
      <c r="FX131" s="16">
        <f t="shared" si="86"/>
        <v>0</v>
      </c>
      <c r="FY131" s="90"/>
      <c r="FZ131" s="90"/>
      <c r="GA131" s="90"/>
      <c r="GB131" s="116"/>
      <c r="GC131" s="16">
        <f t="shared" si="87"/>
        <v>0</v>
      </c>
      <c r="GD131" s="90"/>
      <c r="GE131" s="90"/>
      <c r="GF131" s="90"/>
      <c r="GG131" s="116"/>
      <c r="GH131" s="16">
        <f t="shared" si="88"/>
        <v>0</v>
      </c>
      <c r="GI131" s="90"/>
      <c r="GJ131" s="90"/>
      <c r="GK131" s="90"/>
      <c r="GL131" s="116"/>
      <c r="GM131" s="16">
        <f t="shared" si="89"/>
        <v>0</v>
      </c>
      <c r="GN131" s="90"/>
      <c r="GO131" s="90"/>
      <c r="GP131" s="90"/>
      <c r="GQ131" s="116"/>
      <c r="GR131" s="16">
        <f t="shared" si="90"/>
        <v>0</v>
      </c>
      <c r="GS131" s="90"/>
      <c r="GT131" s="90"/>
      <c r="GU131" s="90"/>
      <c r="GV131" s="116"/>
      <c r="GW131" s="16">
        <f t="shared" si="91"/>
        <v>0</v>
      </c>
      <c r="GX131" s="90"/>
      <c r="GY131" s="90"/>
      <c r="GZ131" s="90"/>
      <c r="HA131" s="116"/>
      <c r="HB131" s="16">
        <f t="shared" si="92"/>
        <v>0</v>
      </c>
      <c r="HC131" s="90"/>
      <c r="HD131" s="90"/>
      <c r="HE131" s="90"/>
      <c r="HF131" s="116"/>
      <c r="HG131" s="16">
        <f t="shared" si="93"/>
        <v>0</v>
      </c>
      <c r="HH131" s="90"/>
      <c r="HI131" s="90"/>
      <c r="HJ131" s="90"/>
      <c r="HK131" s="116"/>
      <c r="HL131" s="16">
        <f t="shared" si="94"/>
        <v>0</v>
      </c>
      <c r="HM131" s="90"/>
      <c r="HN131" s="90"/>
      <c r="HO131" s="90"/>
      <c r="HP131" s="116"/>
      <c r="HQ131" s="16">
        <f t="shared" si="95"/>
        <v>0</v>
      </c>
      <c r="HR131" s="90"/>
      <c r="HS131" s="90"/>
      <c r="HT131" s="90"/>
      <c r="HU131" s="116"/>
      <c r="HV131" s="16">
        <f t="shared" si="96"/>
        <v>0</v>
      </c>
      <c r="HW131" s="90"/>
      <c r="HX131" s="90"/>
      <c r="HY131" s="90"/>
      <c r="HZ131" s="116"/>
      <c r="IA131" s="16">
        <f t="shared" si="97"/>
        <v>0</v>
      </c>
      <c r="IB131" s="90"/>
      <c r="IC131" s="90"/>
      <c r="ID131" s="90"/>
      <c r="IE131" s="116"/>
      <c r="IF131" s="16">
        <f t="shared" si="98"/>
        <v>0</v>
      </c>
      <c r="IG131" s="90"/>
      <c r="IH131" s="90"/>
      <c r="II131" s="90"/>
      <c r="IJ131" s="116"/>
      <c r="IK131" s="16">
        <f t="shared" si="99"/>
        <v>0</v>
      </c>
      <c r="IL131" s="90"/>
      <c r="IM131" s="90"/>
      <c r="IN131" s="90"/>
      <c r="IO131" s="116"/>
      <c r="IP131" s="16">
        <f t="shared" si="100"/>
        <v>0</v>
      </c>
    </row>
    <row r="132" spans="1:250" x14ac:dyDescent="0.25">
      <c r="A132" s="90"/>
      <c r="B132" s="90"/>
      <c r="C132" s="90"/>
      <c r="D132" s="116"/>
      <c r="E132" s="16">
        <f t="shared" si="51"/>
        <v>0</v>
      </c>
      <c r="F132" s="90"/>
      <c r="G132" s="90"/>
      <c r="H132" s="90"/>
      <c r="I132" s="116"/>
      <c r="J132" s="16">
        <f t="shared" si="52"/>
        <v>0</v>
      </c>
      <c r="K132" s="90"/>
      <c r="L132" s="90"/>
      <c r="M132" s="90"/>
      <c r="N132" s="116"/>
      <c r="O132" s="16">
        <f t="shared" si="53"/>
        <v>0</v>
      </c>
      <c r="P132" s="90"/>
      <c r="Q132" s="90"/>
      <c r="R132" s="90"/>
      <c r="S132" s="116"/>
      <c r="T132" s="16">
        <f t="shared" si="54"/>
        <v>0</v>
      </c>
      <c r="U132" s="90"/>
      <c r="V132" s="90"/>
      <c r="W132" s="90"/>
      <c r="X132" s="116"/>
      <c r="Y132" s="16">
        <f t="shared" si="55"/>
        <v>0</v>
      </c>
      <c r="Z132" s="90"/>
      <c r="AA132" s="90"/>
      <c r="AB132" s="90"/>
      <c r="AC132" s="116"/>
      <c r="AD132" s="16">
        <f t="shared" si="56"/>
        <v>0</v>
      </c>
      <c r="AE132" s="90"/>
      <c r="AF132" s="90"/>
      <c r="AG132" s="90"/>
      <c r="AH132" s="116"/>
      <c r="AI132" s="16">
        <f t="shared" si="57"/>
        <v>0</v>
      </c>
      <c r="AJ132" s="90"/>
      <c r="AK132" s="90"/>
      <c r="AL132" s="90"/>
      <c r="AM132" s="116"/>
      <c r="AN132" s="16">
        <f t="shared" si="58"/>
        <v>0</v>
      </c>
      <c r="AO132" s="90"/>
      <c r="AP132" s="90"/>
      <c r="AQ132" s="90"/>
      <c r="AR132" s="116"/>
      <c r="AS132" s="16">
        <f t="shared" si="59"/>
        <v>0</v>
      </c>
      <c r="AT132" s="90"/>
      <c r="AU132" s="90"/>
      <c r="AV132" s="90"/>
      <c r="AW132" s="116"/>
      <c r="AX132" s="16">
        <f t="shared" si="60"/>
        <v>0</v>
      </c>
      <c r="AY132" s="90"/>
      <c r="AZ132" s="90"/>
      <c r="BA132" s="90"/>
      <c r="BB132" s="116"/>
      <c r="BC132" s="16">
        <f t="shared" si="61"/>
        <v>0</v>
      </c>
      <c r="BD132" s="90"/>
      <c r="BE132" s="90"/>
      <c r="BF132" s="90"/>
      <c r="BG132" s="116"/>
      <c r="BH132" s="16">
        <f t="shared" si="62"/>
        <v>0</v>
      </c>
      <c r="BI132" s="90"/>
      <c r="BJ132" s="90"/>
      <c r="BK132" s="90"/>
      <c r="BL132" s="116"/>
      <c r="BM132" s="16">
        <f t="shared" si="63"/>
        <v>0</v>
      </c>
      <c r="BN132" s="90"/>
      <c r="BO132" s="90"/>
      <c r="BP132" s="90"/>
      <c r="BQ132" s="116"/>
      <c r="BR132" s="16">
        <f t="shared" si="64"/>
        <v>0</v>
      </c>
      <c r="BS132" s="90"/>
      <c r="BT132" s="90"/>
      <c r="BU132" s="90"/>
      <c r="BV132" s="116"/>
      <c r="BW132" s="16">
        <f t="shared" si="65"/>
        <v>0</v>
      </c>
      <c r="BX132" s="90"/>
      <c r="BY132" s="90"/>
      <c r="BZ132" s="90"/>
      <c r="CA132" s="116"/>
      <c r="CB132" s="16">
        <f t="shared" si="66"/>
        <v>0</v>
      </c>
      <c r="CC132" s="90"/>
      <c r="CD132" s="90"/>
      <c r="CE132" s="90"/>
      <c r="CF132" s="116"/>
      <c r="CG132" s="16">
        <f t="shared" si="67"/>
        <v>0</v>
      </c>
      <c r="CH132" s="90"/>
      <c r="CI132" s="90"/>
      <c r="CJ132" s="90"/>
      <c r="CK132" s="116"/>
      <c r="CL132" s="16">
        <f t="shared" si="68"/>
        <v>0</v>
      </c>
      <c r="CM132" s="90"/>
      <c r="CN132" s="90"/>
      <c r="CO132" s="90"/>
      <c r="CP132" s="116"/>
      <c r="CQ132" s="16">
        <f t="shared" si="69"/>
        <v>0</v>
      </c>
      <c r="CR132" s="90"/>
      <c r="CS132" s="90"/>
      <c r="CT132" s="90"/>
      <c r="CU132" s="116"/>
      <c r="CV132" s="16">
        <f t="shared" si="70"/>
        <v>0</v>
      </c>
      <c r="CW132" s="90"/>
      <c r="CX132" s="90"/>
      <c r="CY132" s="90"/>
      <c r="CZ132" s="116"/>
      <c r="DA132" s="16">
        <f t="shared" si="71"/>
        <v>0</v>
      </c>
      <c r="DB132" s="90"/>
      <c r="DC132" s="90"/>
      <c r="DD132" s="90"/>
      <c r="DE132" s="116"/>
      <c r="DF132" s="16">
        <f t="shared" si="72"/>
        <v>0</v>
      </c>
      <c r="DG132" s="90"/>
      <c r="DH132" s="90"/>
      <c r="DI132" s="90"/>
      <c r="DJ132" s="116"/>
      <c r="DK132" s="16">
        <f t="shared" si="73"/>
        <v>0</v>
      </c>
      <c r="DL132" s="90"/>
      <c r="DM132" s="90"/>
      <c r="DN132" s="90"/>
      <c r="DO132" s="116"/>
      <c r="DP132" s="16">
        <f t="shared" si="74"/>
        <v>0</v>
      </c>
      <c r="DQ132" s="90"/>
      <c r="DR132" s="90"/>
      <c r="DS132" s="90"/>
      <c r="DT132" s="116"/>
      <c r="DU132" s="16">
        <f t="shared" si="75"/>
        <v>0</v>
      </c>
      <c r="DV132" s="90"/>
      <c r="DW132" s="90"/>
      <c r="DX132" s="90"/>
      <c r="DY132" s="116"/>
      <c r="DZ132" s="16">
        <f t="shared" si="76"/>
        <v>0</v>
      </c>
      <c r="EA132" s="90"/>
      <c r="EB132" s="90"/>
      <c r="EC132" s="90"/>
      <c r="ED132" s="116"/>
      <c r="EE132" s="16">
        <f t="shared" si="77"/>
        <v>0</v>
      </c>
      <c r="EF132" s="90"/>
      <c r="EG132" s="90"/>
      <c r="EH132" s="90"/>
      <c r="EI132" s="116"/>
      <c r="EJ132" s="16">
        <f t="shared" si="78"/>
        <v>0</v>
      </c>
      <c r="EK132" s="90"/>
      <c r="EL132" s="90"/>
      <c r="EM132" s="90"/>
      <c r="EN132" s="116"/>
      <c r="EO132" s="16">
        <f t="shared" si="79"/>
        <v>0</v>
      </c>
      <c r="EP132" s="90"/>
      <c r="EQ132" s="90"/>
      <c r="ER132" s="90"/>
      <c r="ES132" s="116"/>
      <c r="ET132" s="16">
        <f t="shared" si="80"/>
        <v>0</v>
      </c>
      <c r="EU132" s="90"/>
      <c r="EV132" s="90"/>
      <c r="EW132" s="90"/>
      <c r="EX132" s="116"/>
      <c r="EY132" s="16">
        <f t="shared" si="81"/>
        <v>0</v>
      </c>
      <c r="EZ132" s="90"/>
      <c r="FA132" s="90"/>
      <c r="FB132" s="90"/>
      <c r="FC132" s="116"/>
      <c r="FD132" s="16">
        <f t="shared" si="82"/>
        <v>0</v>
      </c>
      <c r="FE132" s="90"/>
      <c r="FF132" s="90"/>
      <c r="FG132" s="90"/>
      <c r="FH132" s="116"/>
      <c r="FI132" s="16">
        <f t="shared" si="83"/>
        <v>0</v>
      </c>
      <c r="FJ132" s="90"/>
      <c r="FK132" s="90"/>
      <c r="FL132" s="90"/>
      <c r="FM132" s="116"/>
      <c r="FN132" s="16">
        <f t="shared" si="84"/>
        <v>0</v>
      </c>
      <c r="FO132" s="90"/>
      <c r="FP132" s="90"/>
      <c r="FQ132" s="90"/>
      <c r="FR132" s="116"/>
      <c r="FS132" s="16">
        <f t="shared" si="85"/>
        <v>0</v>
      </c>
      <c r="FT132" s="90"/>
      <c r="FU132" s="90"/>
      <c r="FV132" s="90"/>
      <c r="FW132" s="116"/>
      <c r="FX132" s="16">
        <f t="shared" si="86"/>
        <v>0</v>
      </c>
      <c r="FY132" s="90"/>
      <c r="FZ132" s="90"/>
      <c r="GA132" s="90"/>
      <c r="GB132" s="116"/>
      <c r="GC132" s="16">
        <f t="shared" si="87"/>
        <v>0</v>
      </c>
      <c r="GD132" s="90"/>
      <c r="GE132" s="90"/>
      <c r="GF132" s="90"/>
      <c r="GG132" s="116"/>
      <c r="GH132" s="16">
        <f t="shared" si="88"/>
        <v>0</v>
      </c>
      <c r="GI132" s="90"/>
      <c r="GJ132" s="90"/>
      <c r="GK132" s="90"/>
      <c r="GL132" s="116"/>
      <c r="GM132" s="16">
        <f t="shared" si="89"/>
        <v>0</v>
      </c>
      <c r="GN132" s="90"/>
      <c r="GO132" s="90"/>
      <c r="GP132" s="90"/>
      <c r="GQ132" s="116"/>
      <c r="GR132" s="16">
        <f t="shared" si="90"/>
        <v>0</v>
      </c>
      <c r="GS132" s="90"/>
      <c r="GT132" s="90"/>
      <c r="GU132" s="90"/>
      <c r="GV132" s="116"/>
      <c r="GW132" s="16">
        <f t="shared" si="91"/>
        <v>0</v>
      </c>
      <c r="GX132" s="90"/>
      <c r="GY132" s="90"/>
      <c r="GZ132" s="90"/>
      <c r="HA132" s="116"/>
      <c r="HB132" s="16">
        <f t="shared" si="92"/>
        <v>0</v>
      </c>
      <c r="HC132" s="90"/>
      <c r="HD132" s="90"/>
      <c r="HE132" s="90"/>
      <c r="HF132" s="116"/>
      <c r="HG132" s="16">
        <f t="shared" si="93"/>
        <v>0</v>
      </c>
      <c r="HH132" s="90"/>
      <c r="HI132" s="90"/>
      <c r="HJ132" s="90"/>
      <c r="HK132" s="116"/>
      <c r="HL132" s="16">
        <f t="shared" si="94"/>
        <v>0</v>
      </c>
      <c r="HM132" s="90"/>
      <c r="HN132" s="90"/>
      <c r="HO132" s="90"/>
      <c r="HP132" s="116"/>
      <c r="HQ132" s="16">
        <f t="shared" si="95"/>
        <v>0</v>
      </c>
      <c r="HR132" s="90"/>
      <c r="HS132" s="90"/>
      <c r="HT132" s="90"/>
      <c r="HU132" s="116"/>
      <c r="HV132" s="16">
        <f t="shared" si="96"/>
        <v>0</v>
      </c>
      <c r="HW132" s="90"/>
      <c r="HX132" s="90"/>
      <c r="HY132" s="90"/>
      <c r="HZ132" s="116"/>
      <c r="IA132" s="16">
        <f t="shared" si="97"/>
        <v>0</v>
      </c>
      <c r="IB132" s="90"/>
      <c r="IC132" s="90"/>
      <c r="ID132" s="90"/>
      <c r="IE132" s="116"/>
      <c r="IF132" s="16">
        <f t="shared" si="98"/>
        <v>0</v>
      </c>
      <c r="IG132" s="90"/>
      <c r="IH132" s="90"/>
      <c r="II132" s="90"/>
      <c r="IJ132" s="116"/>
      <c r="IK132" s="16">
        <f t="shared" si="99"/>
        <v>0</v>
      </c>
      <c r="IL132" s="90"/>
      <c r="IM132" s="90"/>
      <c r="IN132" s="90"/>
      <c r="IO132" s="116"/>
      <c r="IP132" s="16">
        <f t="shared" si="100"/>
        <v>0</v>
      </c>
    </row>
    <row r="133" spans="1:250" x14ac:dyDescent="0.25">
      <c r="A133" s="90"/>
      <c r="B133" s="90"/>
      <c r="C133" s="90"/>
      <c r="D133" s="116"/>
      <c r="E133" s="16">
        <f t="shared" si="51"/>
        <v>0</v>
      </c>
      <c r="F133" s="90"/>
      <c r="G133" s="90"/>
      <c r="H133" s="90"/>
      <c r="I133" s="116"/>
      <c r="J133" s="16">
        <f t="shared" si="52"/>
        <v>0</v>
      </c>
      <c r="K133" s="90"/>
      <c r="L133" s="90"/>
      <c r="M133" s="90"/>
      <c r="N133" s="116"/>
      <c r="O133" s="16">
        <f t="shared" si="53"/>
        <v>0</v>
      </c>
      <c r="P133" s="90"/>
      <c r="Q133" s="90"/>
      <c r="R133" s="90"/>
      <c r="S133" s="116"/>
      <c r="T133" s="16">
        <f t="shared" si="54"/>
        <v>0</v>
      </c>
      <c r="U133" s="90"/>
      <c r="V133" s="90"/>
      <c r="W133" s="90"/>
      <c r="X133" s="116"/>
      <c r="Y133" s="16">
        <f t="shared" si="55"/>
        <v>0</v>
      </c>
      <c r="Z133" s="90"/>
      <c r="AA133" s="90"/>
      <c r="AB133" s="90"/>
      <c r="AC133" s="116"/>
      <c r="AD133" s="16">
        <f t="shared" si="56"/>
        <v>0</v>
      </c>
      <c r="AE133" s="90"/>
      <c r="AF133" s="90"/>
      <c r="AG133" s="90"/>
      <c r="AH133" s="116"/>
      <c r="AI133" s="16">
        <f t="shared" si="57"/>
        <v>0</v>
      </c>
      <c r="AJ133" s="90"/>
      <c r="AK133" s="90"/>
      <c r="AL133" s="90"/>
      <c r="AM133" s="116"/>
      <c r="AN133" s="16">
        <f t="shared" si="58"/>
        <v>0</v>
      </c>
      <c r="AO133" s="90"/>
      <c r="AP133" s="90"/>
      <c r="AQ133" s="90"/>
      <c r="AR133" s="116"/>
      <c r="AS133" s="16">
        <f t="shared" si="59"/>
        <v>0</v>
      </c>
      <c r="AT133" s="90"/>
      <c r="AU133" s="90"/>
      <c r="AV133" s="90"/>
      <c r="AW133" s="116"/>
      <c r="AX133" s="16">
        <f t="shared" si="60"/>
        <v>0</v>
      </c>
      <c r="AY133" s="90"/>
      <c r="AZ133" s="90"/>
      <c r="BA133" s="90"/>
      <c r="BB133" s="116"/>
      <c r="BC133" s="16">
        <f t="shared" si="61"/>
        <v>0</v>
      </c>
      <c r="BD133" s="90"/>
      <c r="BE133" s="90"/>
      <c r="BF133" s="90"/>
      <c r="BG133" s="116"/>
      <c r="BH133" s="16">
        <f t="shared" si="62"/>
        <v>0</v>
      </c>
      <c r="BI133" s="90"/>
      <c r="BJ133" s="90"/>
      <c r="BK133" s="90"/>
      <c r="BL133" s="116"/>
      <c r="BM133" s="16">
        <f t="shared" si="63"/>
        <v>0</v>
      </c>
      <c r="BN133" s="90"/>
      <c r="BO133" s="90"/>
      <c r="BP133" s="90"/>
      <c r="BQ133" s="116"/>
      <c r="BR133" s="16">
        <f t="shared" si="64"/>
        <v>0</v>
      </c>
      <c r="BS133" s="90"/>
      <c r="BT133" s="90"/>
      <c r="BU133" s="90"/>
      <c r="BV133" s="116"/>
      <c r="BW133" s="16">
        <f t="shared" si="65"/>
        <v>0</v>
      </c>
      <c r="BX133" s="90"/>
      <c r="BY133" s="90"/>
      <c r="BZ133" s="90"/>
      <c r="CA133" s="116"/>
      <c r="CB133" s="16">
        <f t="shared" si="66"/>
        <v>0</v>
      </c>
      <c r="CC133" s="90"/>
      <c r="CD133" s="90"/>
      <c r="CE133" s="90"/>
      <c r="CF133" s="116"/>
      <c r="CG133" s="16">
        <f t="shared" si="67"/>
        <v>0</v>
      </c>
      <c r="CH133" s="90"/>
      <c r="CI133" s="90"/>
      <c r="CJ133" s="90"/>
      <c r="CK133" s="116"/>
      <c r="CL133" s="16">
        <f t="shared" si="68"/>
        <v>0</v>
      </c>
      <c r="CM133" s="90"/>
      <c r="CN133" s="90"/>
      <c r="CO133" s="90"/>
      <c r="CP133" s="116"/>
      <c r="CQ133" s="16">
        <f t="shared" si="69"/>
        <v>0</v>
      </c>
      <c r="CR133" s="90"/>
      <c r="CS133" s="90"/>
      <c r="CT133" s="90"/>
      <c r="CU133" s="116"/>
      <c r="CV133" s="16">
        <f t="shared" si="70"/>
        <v>0</v>
      </c>
      <c r="CW133" s="90"/>
      <c r="CX133" s="90"/>
      <c r="CY133" s="90"/>
      <c r="CZ133" s="116"/>
      <c r="DA133" s="16">
        <f t="shared" si="71"/>
        <v>0</v>
      </c>
      <c r="DB133" s="90"/>
      <c r="DC133" s="90"/>
      <c r="DD133" s="90"/>
      <c r="DE133" s="116"/>
      <c r="DF133" s="16">
        <f t="shared" si="72"/>
        <v>0</v>
      </c>
      <c r="DG133" s="90"/>
      <c r="DH133" s="90"/>
      <c r="DI133" s="90"/>
      <c r="DJ133" s="116"/>
      <c r="DK133" s="16">
        <f t="shared" si="73"/>
        <v>0</v>
      </c>
      <c r="DL133" s="90"/>
      <c r="DM133" s="90"/>
      <c r="DN133" s="90"/>
      <c r="DO133" s="116"/>
      <c r="DP133" s="16">
        <f t="shared" si="74"/>
        <v>0</v>
      </c>
      <c r="DQ133" s="90"/>
      <c r="DR133" s="90"/>
      <c r="DS133" s="90"/>
      <c r="DT133" s="116"/>
      <c r="DU133" s="16">
        <f t="shared" si="75"/>
        <v>0</v>
      </c>
      <c r="DV133" s="90"/>
      <c r="DW133" s="90"/>
      <c r="DX133" s="90"/>
      <c r="DY133" s="116"/>
      <c r="DZ133" s="16">
        <f t="shared" si="76"/>
        <v>0</v>
      </c>
      <c r="EA133" s="90"/>
      <c r="EB133" s="90"/>
      <c r="EC133" s="90"/>
      <c r="ED133" s="116"/>
      <c r="EE133" s="16">
        <f t="shared" si="77"/>
        <v>0</v>
      </c>
      <c r="EF133" s="90"/>
      <c r="EG133" s="90"/>
      <c r="EH133" s="90"/>
      <c r="EI133" s="116"/>
      <c r="EJ133" s="16">
        <f t="shared" si="78"/>
        <v>0</v>
      </c>
      <c r="EK133" s="90"/>
      <c r="EL133" s="90"/>
      <c r="EM133" s="90"/>
      <c r="EN133" s="116"/>
      <c r="EO133" s="16">
        <f t="shared" si="79"/>
        <v>0</v>
      </c>
      <c r="EP133" s="90"/>
      <c r="EQ133" s="90"/>
      <c r="ER133" s="90"/>
      <c r="ES133" s="116"/>
      <c r="ET133" s="16">
        <f t="shared" si="80"/>
        <v>0</v>
      </c>
      <c r="EU133" s="90"/>
      <c r="EV133" s="90"/>
      <c r="EW133" s="90"/>
      <c r="EX133" s="116"/>
      <c r="EY133" s="16">
        <f t="shared" si="81"/>
        <v>0</v>
      </c>
      <c r="EZ133" s="90"/>
      <c r="FA133" s="90"/>
      <c r="FB133" s="90"/>
      <c r="FC133" s="116"/>
      <c r="FD133" s="16">
        <f t="shared" si="82"/>
        <v>0</v>
      </c>
      <c r="FE133" s="90"/>
      <c r="FF133" s="90"/>
      <c r="FG133" s="90"/>
      <c r="FH133" s="116"/>
      <c r="FI133" s="16">
        <f t="shared" si="83"/>
        <v>0</v>
      </c>
      <c r="FJ133" s="90"/>
      <c r="FK133" s="90"/>
      <c r="FL133" s="90"/>
      <c r="FM133" s="116"/>
      <c r="FN133" s="16">
        <f t="shared" si="84"/>
        <v>0</v>
      </c>
      <c r="FO133" s="90"/>
      <c r="FP133" s="90"/>
      <c r="FQ133" s="90"/>
      <c r="FR133" s="116"/>
      <c r="FS133" s="16">
        <f t="shared" si="85"/>
        <v>0</v>
      </c>
      <c r="FT133" s="90"/>
      <c r="FU133" s="90"/>
      <c r="FV133" s="90"/>
      <c r="FW133" s="116"/>
      <c r="FX133" s="16">
        <f t="shared" si="86"/>
        <v>0</v>
      </c>
      <c r="FY133" s="90"/>
      <c r="FZ133" s="90"/>
      <c r="GA133" s="90"/>
      <c r="GB133" s="116"/>
      <c r="GC133" s="16">
        <f t="shared" si="87"/>
        <v>0</v>
      </c>
      <c r="GD133" s="90"/>
      <c r="GE133" s="90"/>
      <c r="GF133" s="90"/>
      <c r="GG133" s="116"/>
      <c r="GH133" s="16">
        <f t="shared" si="88"/>
        <v>0</v>
      </c>
      <c r="GI133" s="90"/>
      <c r="GJ133" s="90"/>
      <c r="GK133" s="90"/>
      <c r="GL133" s="116"/>
      <c r="GM133" s="16">
        <f t="shared" si="89"/>
        <v>0</v>
      </c>
      <c r="GN133" s="90"/>
      <c r="GO133" s="90"/>
      <c r="GP133" s="90"/>
      <c r="GQ133" s="116"/>
      <c r="GR133" s="16">
        <f t="shared" si="90"/>
        <v>0</v>
      </c>
      <c r="GS133" s="90"/>
      <c r="GT133" s="90"/>
      <c r="GU133" s="90"/>
      <c r="GV133" s="116"/>
      <c r="GW133" s="16">
        <f t="shared" si="91"/>
        <v>0</v>
      </c>
      <c r="GX133" s="90"/>
      <c r="GY133" s="90"/>
      <c r="GZ133" s="90"/>
      <c r="HA133" s="116"/>
      <c r="HB133" s="16">
        <f t="shared" si="92"/>
        <v>0</v>
      </c>
      <c r="HC133" s="90"/>
      <c r="HD133" s="90"/>
      <c r="HE133" s="90"/>
      <c r="HF133" s="116"/>
      <c r="HG133" s="16">
        <f t="shared" si="93"/>
        <v>0</v>
      </c>
      <c r="HH133" s="90"/>
      <c r="HI133" s="90"/>
      <c r="HJ133" s="90"/>
      <c r="HK133" s="116"/>
      <c r="HL133" s="16">
        <f t="shared" si="94"/>
        <v>0</v>
      </c>
      <c r="HM133" s="90"/>
      <c r="HN133" s="90"/>
      <c r="HO133" s="90"/>
      <c r="HP133" s="116"/>
      <c r="HQ133" s="16">
        <f t="shared" si="95"/>
        <v>0</v>
      </c>
      <c r="HR133" s="90"/>
      <c r="HS133" s="90"/>
      <c r="HT133" s="90"/>
      <c r="HU133" s="116"/>
      <c r="HV133" s="16">
        <f t="shared" si="96"/>
        <v>0</v>
      </c>
      <c r="HW133" s="90"/>
      <c r="HX133" s="90"/>
      <c r="HY133" s="90"/>
      <c r="HZ133" s="116"/>
      <c r="IA133" s="16">
        <f t="shared" si="97"/>
        <v>0</v>
      </c>
      <c r="IB133" s="90"/>
      <c r="IC133" s="90"/>
      <c r="ID133" s="90"/>
      <c r="IE133" s="116"/>
      <c r="IF133" s="16">
        <f t="shared" si="98"/>
        <v>0</v>
      </c>
      <c r="IG133" s="90"/>
      <c r="IH133" s="90"/>
      <c r="II133" s="90"/>
      <c r="IJ133" s="116"/>
      <c r="IK133" s="16">
        <f t="shared" si="99"/>
        <v>0</v>
      </c>
      <c r="IL133" s="90"/>
      <c r="IM133" s="90"/>
      <c r="IN133" s="90"/>
      <c r="IO133" s="116"/>
      <c r="IP133" s="16">
        <f t="shared" si="100"/>
        <v>0</v>
      </c>
    </row>
    <row r="134" spans="1:250" x14ac:dyDescent="0.25">
      <c r="A134" s="90"/>
      <c r="B134" s="90"/>
      <c r="C134" s="90"/>
      <c r="D134" s="116"/>
      <c r="E134" s="16">
        <f t="shared" si="51"/>
        <v>0</v>
      </c>
      <c r="F134" s="90"/>
      <c r="G134" s="90"/>
      <c r="H134" s="90"/>
      <c r="I134" s="116"/>
      <c r="J134" s="16">
        <f t="shared" si="52"/>
        <v>0</v>
      </c>
      <c r="K134" s="90"/>
      <c r="L134" s="90"/>
      <c r="M134" s="90"/>
      <c r="N134" s="116"/>
      <c r="O134" s="16">
        <f t="shared" si="53"/>
        <v>0</v>
      </c>
      <c r="P134" s="90"/>
      <c r="Q134" s="90"/>
      <c r="R134" s="90"/>
      <c r="S134" s="116"/>
      <c r="T134" s="16">
        <f t="shared" si="54"/>
        <v>0</v>
      </c>
      <c r="U134" s="90"/>
      <c r="V134" s="90"/>
      <c r="W134" s="90"/>
      <c r="X134" s="116"/>
      <c r="Y134" s="16">
        <f t="shared" si="55"/>
        <v>0</v>
      </c>
      <c r="Z134" s="90"/>
      <c r="AA134" s="90"/>
      <c r="AB134" s="90"/>
      <c r="AC134" s="116"/>
      <c r="AD134" s="16">
        <f t="shared" si="56"/>
        <v>0</v>
      </c>
      <c r="AE134" s="90"/>
      <c r="AF134" s="90"/>
      <c r="AG134" s="90"/>
      <c r="AH134" s="116"/>
      <c r="AI134" s="16">
        <f t="shared" si="57"/>
        <v>0</v>
      </c>
      <c r="AJ134" s="90"/>
      <c r="AK134" s="90"/>
      <c r="AL134" s="90"/>
      <c r="AM134" s="116"/>
      <c r="AN134" s="16">
        <f t="shared" si="58"/>
        <v>0</v>
      </c>
      <c r="AO134" s="90"/>
      <c r="AP134" s="90"/>
      <c r="AQ134" s="90"/>
      <c r="AR134" s="116"/>
      <c r="AS134" s="16">
        <f t="shared" si="59"/>
        <v>0</v>
      </c>
      <c r="AT134" s="90"/>
      <c r="AU134" s="90"/>
      <c r="AV134" s="90"/>
      <c r="AW134" s="116"/>
      <c r="AX134" s="16">
        <f t="shared" si="60"/>
        <v>0</v>
      </c>
      <c r="AY134" s="90"/>
      <c r="AZ134" s="90"/>
      <c r="BA134" s="90"/>
      <c r="BB134" s="116"/>
      <c r="BC134" s="16">
        <f t="shared" si="61"/>
        <v>0</v>
      </c>
      <c r="BD134" s="90"/>
      <c r="BE134" s="90"/>
      <c r="BF134" s="90"/>
      <c r="BG134" s="116"/>
      <c r="BH134" s="16">
        <f t="shared" si="62"/>
        <v>0</v>
      </c>
      <c r="BI134" s="90"/>
      <c r="BJ134" s="90"/>
      <c r="BK134" s="90"/>
      <c r="BL134" s="116"/>
      <c r="BM134" s="16">
        <f t="shared" si="63"/>
        <v>0</v>
      </c>
      <c r="BN134" s="90"/>
      <c r="BO134" s="90"/>
      <c r="BP134" s="90"/>
      <c r="BQ134" s="116"/>
      <c r="BR134" s="16">
        <f t="shared" si="64"/>
        <v>0</v>
      </c>
      <c r="BS134" s="90"/>
      <c r="BT134" s="90"/>
      <c r="BU134" s="90"/>
      <c r="BV134" s="116"/>
      <c r="BW134" s="16">
        <f t="shared" si="65"/>
        <v>0</v>
      </c>
      <c r="BX134" s="90"/>
      <c r="BY134" s="90"/>
      <c r="BZ134" s="90"/>
      <c r="CA134" s="116"/>
      <c r="CB134" s="16">
        <f t="shared" si="66"/>
        <v>0</v>
      </c>
      <c r="CC134" s="90"/>
      <c r="CD134" s="90"/>
      <c r="CE134" s="90"/>
      <c r="CF134" s="116"/>
      <c r="CG134" s="16">
        <f t="shared" si="67"/>
        <v>0</v>
      </c>
      <c r="CH134" s="90"/>
      <c r="CI134" s="90"/>
      <c r="CJ134" s="90"/>
      <c r="CK134" s="116"/>
      <c r="CL134" s="16">
        <f t="shared" si="68"/>
        <v>0</v>
      </c>
      <c r="CM134" s="90"/>
      <c r="CN134" s="90"/>
      <c r="CO134" s="90"/>
      <c r="CP134" s="116"/>
      <c r="CQ134" s="16">
        <f t="shared" si="69"/>
        <v>0</v>
      </c>
      <c r="CR134" s="90"/>
      <c r="CS134" s="90"/>
      <c r="CT134" s="90"/>
      <c r="CU134" s="116"/>
      <c r="CV134" s="16">
        <f t="shared" si="70"/>
        <v>0</v>
      </c>
      <c r="CW134" s="90"/>
      <c r="CX134" s="90"/>
      <c r="CY134" s="90"/>
      <c r="CZ134" s="116"/>
      <c r="DA134" s="16">
        <f t="shared" si="71"/>
        <v>0</v>
      </c>
      <c r="DB134" s="90"/>
      <c r="DC134" s="90"/>
      <c r="DD134" s="90"/>
      <c r="DE134" s="116"/>
      <c r="DF134" s="16">
        <f t="shared" si="72"/>
        <v>0</v>
      </c>
      <c r="DG134" s="90"/>
      <c r="DH134" s="90"/>
      <c r="DI134" s="90"/>
      <c r="DJ134" s="116"/>
      <c r="DK134" s="16">
        <f t="shared" si="73"/>
        <v>0</v>
      </c>
      <c r="DL134" s="90"/>
      <c r="DM134" s="90"/>
      <c r="DN134" s="90"/>
      <c r="DO134" s="116"/>
      <c r="DP134" s="16">
        <f t="shared" si="74"/>
        <v>0</v>
      </c>
      <c r="DQ134" s="90"/>
      <c r="DR134" s="90"/>
      <c r="DS134" s="90"/>
      <c r="DT134" s="116"/>
      <c r="DU134" s="16">
        <f t="shared" si="75"/>
        <v>0</v>
      </c>
      <c r="DV134" s="90"/>
      <c r="DW134" s="90"/>
      <c r="DX134" s="90"/>
      <c r="DY134" s="116"/>
      <c r="DZ134" s="16">
        <f t="shared" si="76"/>
        <v>0</v>
      </c>
      <c r="EA134" s="90"/>
      <c r="EB134" s="90"/>
      <c r="EC134" s="90"/>
      <c r="ED134" s="116"/>
      <c r="EE134" s="16">
        <f t="shared" si="77"/>
        <v>0</v>
      </c>
      <c r="EF134" s="90"/>
      <c r="EG134" s="90"/>
      <c r="EH134" s="90"/>
      <c r="EI134" s="116"/>
      <c r="EJ134" s="16">
        <f t="shared" si="78"/>
        <v>0</v>
      </c>
      <c r="EK134" s="90"/>
      <c r="EL134" s="90"/>
      <c r="EM134" s="90"/>
      <c r="EN134" s="116"/>
      <c r="EO134" s="16">
        <f t="shared" si="79"/>
        <v>0</v>
      </c>
      <c r="EP134" s="90"/>
      <c r="EQ134" s="90"/>
      <c r="ER134" s="90"/>
      <c r="ES134" s="116"/>
      <c r="ET134" s="16">
        <f t="shared" si="80"/>
        <v>0</v>
      </c>
      <c r="EU134" s="90"/>
      <c r="EV134" s="90"/>
      <c r="EW134" s="90"/>
      <c r="EX134" s="116"/>
      <c r="EY134" s="16">
        <f t="shared" si="81"/>
        <v>0</v>
      </c>
      <c r="EZ134" s="90"/>
      <c r="FA134" s="90"/>
      <c r="FB134" s="90"/>
      <c r="FC134" s="116"/>
      <c r="FD134" s="16">
        <f t="shared" si="82"/>
        <v>0</v>
      </c>
      <c r="FE134" s="90"/>
      <c r="FF134" s="90"/>
      <c r="FG134" s="90"/>
      <c r="FH134" s="116"/>
      <c r="FI134" s="16">
        <f t="shared" si="83"/>
        <v>0</v>
      </c>
      <c r="FJ134" s="90"/>
      <c r="FK134" s="90"/>
      <c r="FL134" s="90"/>
      <c r="FM134" s="116"/>
      <c r="FN134" s="16">
        <f t="shared" si="84"/>
        <v>0</v>
      </c>
      <c r="FO134" s="90"/>
      <c r="FP134" s="90"/>
      <c r="FQ134" s="90"/>
      <c r="FR134" s="116"/>
      <c r="FS134" s="16">
        <f t="shared" si="85"/>
        <v>0</v>
      </c>
      <c r="FT134" s="90"/>
      <c r="FU134" s="90"/>
      <c r="FV134" s="90"/>
      <c r="FW134" s="116"/>
      <c r="FX134" s="16">
        <f t="shared" si="86"/>
        <v>0</v>
      </c>
      <c r="FY134" s="90"/>
      <c r="FZ134" s="90"/>
      <c r="GA134" s="90"/>
      <c r="GB134" s="116"/>
      <c r="GC134" s="16">
        <f t="shared" si="87"/>
        <v>0</v>
      </c>
      <c r="GD134" s="90"/>
      <c r="GE134" s="90"/>
      <c r="GF134" s="90"/>
      <c r="GG134" s="116"/>
      <c r="GH134" s="16">
        <f t="shared" si="88"/>
        <v>0</v>
      </c>
      <c r="GI134" s="90"/>
      <c r="GJ134" s="90"/>
      <c r="GK134" s="90"/>
      <c r="GL134" s="116"/>
      <c r="GM134" s="16">
        <f t="shared" si="89"/>
        <v>0</v>
      </c>
      <c r="GN134" s="90"/>
      <c r="GO134" s="90"/>
      <c r="GP134" s="90"/>
      <c r="GQ134" s="116"/>
      <c r="GR134" s="16">
        <f t="shared" si="90"/>
        <v>0</v>
      </c>
      <c r="GS134" s="90"/>
      <c r="GT134" s="90"/>
      <c r="GU134" s="90"/>
      <c r="GV134" s="116"/>
      <c r="GW134" s="16">
        <f t="shared" si="91"/>
        <v>0</v>
      </c>
      <c r="GX134" s="90"/>
      <c r="GY134" s="90"/>
      <c r="GZ134" s="90"/>
      <c r="HA134" s="116"/>
      <c r="HB134" s="16">
        <f t="shared" si="92"/>
        <v>0</v>
      </c>
      <c r="HC134" s="90"/>
      <c r="HD134" s="90"/>
      <c r="HE134" s="90"/>
      <c r="HF134" s="116"/>
      <c r="HG134" s="16">
        <f t="shared" si="93"/>
        <v>0</v>
      </c>
      <c r="HH134" s="90"/>
      <c r="HI134" s="90"/>
      <c r="HJ134" s="90"/>
      <c r="HK134" s="116"/>
      <c r="HL134" s="16">
        <f t="shared" si="94"/>
        <v>0</v>
      </c>
      <c r="HM134" s="90"/>
      <c r="HN134" s="90"/>
      <c r="HO134" s="90"/>
      <c r="HP134" s="116"/>
      <c r="HQ134" s="16">
        <f t="shared" si="95"/>
        <v>0</v>
      </c>
      <c r="HR134" s="90"/>
      <c r="HS134" s="90"/>
      <c r="HT134" s="90"/>
      <c r="HU134" s="116"/>
      <c r="HV134" s="16">
        <f t="shared" si="96"/>
        <v>0</v>
      </c>
      <c r="HW134" s="90"/>
      <c r="HX134" s="90"/>
      <c r="HY134" s="90"/>
      <c r="HZ134" s="116"/>
      <c r="IA134" s="16">
        <f t="shared" si="97"/>
        <v>0</v>
      </c>
      <c r="IB134" s="90"/>
      <c r="IC134" s="90"/>
      <c r="ID134" s="90"/>
      <c r="IE134" s="116"/>
      <c r="IF134" s="16">
        <f t="shared" si="98"/>
        <v>0</v>
      </c>
      <c r="IG134" s="90"/>
      <c r="IH134" s="90"/>
      <c r="II134" s="90"/>
      <c r="IJ134" s="116"/>
      <c r="IK134" s="16">
        <f t="shared" si="99"/>
        <v>0</v>
      </c>
      <c r="IL134" s="90"/>
      <c r="IM134" s="90"/>
      <c r="IN134" s="90"/>
      <c r="IO134" s="116"/>
      <c r="IP134" s="16">
        <f t="shared" si="100"/>
        <v>0</v>
      </c>
    </row>
    <row r="135" spans="1:250" x14ac:dyDescent="0.25">
      <c r="A135" s="90"/>
      <c r="B135" s="90"/>
      <c r="C135" s="90"/>
      <c r="D135" s="116"/>
      <c r="E135" s="16">
        <f t="shared" si="51"/>
        <v>0</v>
      </c>
      <c r="F135" s="90"/>
      <c r="G135" s="90"/>
      <c r="H135" s="90"/>
      <c r="I135" s="116"/>
      <c r="J135" s="16">
        <f t="shared" si="52"/>
        <v>0</v>
      </c>
      <c r="K135" s="90"/>
      <c r="L135" s="90"/>
      <c r="M135" s="90"/>
      <c r="N135" s="116"/>
      <c r="O135" s="16">
        <f t="shared" si="53"/>
        <v>0</v>
      </c>
      <c r="P135" s="90"/>
      <c r="Q135" s="90"/>
      <c r="R135" s="90"/>
      <c r="S135" s="116"/>
      <c r="T135" s="16">
        <f t="shared" si="54"/>
        <v>0</v>
      </c>
      <c r="U135" s="90"/>
      <c r="V135" s="90"/>
      <c r="W135" s="90"/>
      <c r="X135" s="116"/>
      <c r="Y135" s="16">
        <f t="shared" si="55"/>
        <v>0</v>
      </c>
      <c r="Z135" s="90"/>
      <c r="AA135" s="90"/>
      <c r="AB135" s="90"/>
      <c r="AC135" s="116"/>
      <c r="AD135" s="16">
        <f t="shared" si="56"/>
        <v>0</v>
      </c>
      <c r="AE135" s="90"/>
      <c r="AF135" s="90"/>
      <c r="AG135" s="90"/>
      <c r="AH135" s="116"/>
      <c r="AI135" s="16">
        <f t="shared" si="57"/>
        <v>0</v>
      </c>
      <c r="AJ135" s="90"/>
      <c r="AK135" s="90"/>
      <c r="AL135" s="90"/>
      <c r="AM135" s="116"/>
      <c r="AN135" s="16">
        <f t="shared" si="58"/>
        <v>0</v>
      </c>
      <c r="AO135" s="90"/>
      <c r="AP135" s="90"/>
      <c r="AQ135" s="90"/>
      <c r="AR135" s="116"/>
      <c r="AS135" s="16">
        <f t="shared" si="59"/>
        <v>0</v>
      </c>
      <c r="AT135" s="90"/>
      <c r="AU135" s="90"/>
      <c r="AV135" s="90"/>
      <c r="AW135" s="116"/>
      <c r="AX135" s="16">
        <f t="shared" si="60"/>
        <v>0</v>
      </c>
      <c r="AY135" s="90"/>
      <c r="AZ135" s="90"/>
      <c r="BA135" s="90"/>
      <c r="BB135" s="116"/>
      <c r="BC135" s="16">
        <f t="shared" si="61"/>
        <v>0</v>
      </c>
      <c r="BD135" s="90"/>
      <c r="BE135" s="90"/>
      <c r="BF135" s="90"/>
      <c r="BG135" s="116"/>
      <c r="BH135" s="16">
        <f t="shared" si="62"/>
        <v>0</v>
      </c>
      <c r="BI135" s="90"/>
      <c r="BJ135" s="90"/>
      <c r="BK135" s="90"/>
      <c r="BL135" s="116"/>
      <c r="BM135" s="16">
        <f t="shared" si="63"/>
        <v>0</v>
      </c>
      <c r="BN135" s="90"/>
      <c r="BO135" s="90"/>
      <c r="BP135" s="90"/>
      <c r="BQ135" s="116"/>
      <c r="BR135" s="16">
        <f t="shared" si="64"/>
        <v>0</v>
      </c>
      <c r="BS135" s="90"/>
      <c r="BT135" s="90"/>
      <c r="BU135" s="90"/>
      <c r="BV135" s="116"/>
      <c r="BW135" s="16">
        <f t="shared" si="65"/>
        <v>0</v>
      </c>
      <c r="BX135" s="90"/>
      <c r="BY135" s="90"/>
      <c r="BZ135" s="90"/>
      <c r="CA135" s="116"/>
      <c r="CB135" s="16">
        <f t="shared" si="66"/>
        <v>0</v>
      </c>
      <c r="CC135" s="90"/>
      <c r="CD135" s="90"/>
      <c r="CE135" s="90"/>
      <c r="CF135" s="116"/>
      <c r="CG135" s="16">
        <f t="shared" si="67"/>
        <v>0</v>
      </c>
      <c r="CH135" s="90"/>
      <c r="CI135" s="90"/>
      <c r="CJ135" s="90"/>
      <c r="CK135" s="116"/>
      <c r="CL135" s="16">
        <f t="shared" si="68"/>
        <v>0</v>
      </c>
      <c r="CM135" s="90"/>
      <c r="CN135" s="90"/>
      <c r="CO135" s="90"/>
      <c r="CP135" s="116"/>
      <c r="CQ135" s="16">
        <f t="shared" si="69"/>
        <v>0</v>
      </c>
      <c r="CR135" s="90"/>
      <c r="CS135" s="90"/>
      <c r="CT135" s="90"/>
      <c r="CU135" s="116"/>
      <c r="CV135" s="16">
        <f t="shared" si="70"/>
        <v>0</v>
      </c>
      <c r="CW135" s="90"/>
      <c r="CX135" s="90"/>
      <c r="CY135" s="90"/>
      <c r="CZ135" s="116"/>
      <c r="DA135" s="16">
        <f t="shared" si="71"/>
        <v>0</v>
      </c>
      <c r="DB135" s="90"/>
      <c r="DC135" s="90"/>
      <c r="DD135" s="90"/>
      <c r="DE135" s="116"/>
      <c r="DF135" s="16">
        <f t="shared" si="72"/>
        <v>0</v>
      </c>
      <c r="DG135" s="90"/>
      <c r="DH135" s="90"/>
      <c r="DI135" s="90"/>
      <c r="DJ135" s="116"/>
      <c r="DK135" s="16">
        <f t="shared" si="73"/>
        <v>0</v>
      </c>
      <c r="DL135" s="90"/>
      <c r="DM135" s="90"/>
      <c r="DN135" s="90"/>
      <c r="DO135" s="116"/>
      <c r="DP135" s="16">
        <f t="shared" si="74"/>
        <v>0</v>
      </c>
      <c r="DQ135" s="90"/>
      <c r="DR135" s="90"/>
      <c r="DS135" s="90"/>
      <c r="DT135" s="116"/>
      <c r="DU135" s="16">
        <f t="shared" si="75"/>
        <v>0</v>
      </c>
      <c r="DV135" s="90"/>
      <c r="DW135" s="90"/>
      <c r="DX135" s="90"/>
      <c r="DY135" s="116"/>
      <c r="DZ135" s="16">
        <f t="shared" si="76"/>
        <v>0</v>
      </c>
      <c r="EA135" s="90"/>
      <c r="EB135" s="90"/>
      <c r="EC135" s="90"/>
      <c r="ED135" s="116"/>
      <c r="EE135" s="16">
        <f t="shared" si="77"/>
        <v>0</v>
      </c>
      <c r="EF135" s="90"/>
      <c r="EG135" s="90"/>
      <c r="EH135" s="90"/>
      <c r="EI135" s="116"/>
      <c r="EJ135" s="16">
        <f t="shared" si="78"/>
        <v>0</v>
      </c>
      <c r="EK135" s="90"/>
      <c r="EL135" s="90"/>
      <c r="EM135" s="90"/>
      <c r="EN135" s="116"/>
      <c r="EO135" s="16">
        <f t="shared" si="79"/>
        <v>0</v>
      </c>
      <c r="EP135" s="90"/>
      <c r="EQ135" s="90"/>
      <c r="ER135" s="90"/>
      <c r="ES135" s="116"/>
      <c r="ET135" s="16">
        <f t="shared" si="80"/>
        <v>0</v>
      </c>
      <c r="EU135" s="90"/>
      <c r="EV135" s="90"/>
      <c r="EW135" s="90"/>
      <c r="EX135" s="116"/>
      <c r="EY135" s="16">
        <f t="shared" si="81"/>
        <v>0</v>
      </c>
      <c r="EZ135" s="90"/>
      <c r="FA135" s="90"/>
      <c r="FB135" s="90"/>
      <c r="FC135" s="116"/>
      <c r="FD135" s="16">
        <f t="shared" si="82"/>
        <v>0</v>
      </c>
      <c r="FE135" s="90"/>
      <c r="FF135" s="90"/>
      <c r="FG135" s="90"/>
      <c r="FH135" s="116"/>
      <c r="FI135" s="16">
        <f t="shared" si="83"/>
        <v>0</v>
      </c>
      <c r="FJ135" s="90"/>
      <c r="FK135" s="90"/>
      <c r="FL135" s="90"/>
      <c r="FM135" s="116"/>
      <c r="FN135" s="16">
        <f t="shared" si="84"/>
        <v>0</v>
      </c>
      <c r="FO135" s="90"/>
      <c r="FP135" s="90"/>
      <c r="FQ135" s="90"/>
      <c r="FR135" s="116"/>
      <c r="FS135" s="16">
        <f t="shared" si="85"/>
        <v>0</v>
      </c>
      <c r="FT135" s="90"/>
      <c r="FU135" s="90"/>
      <c r="FV135" s="90"/>
      <c r="FW135" s="116"/>
      <c r="FX135" s="16">
        <f t="shared" si="86"/>
        <v>0</v>
      </c>
      <c r="FY135" s="90"/>
      <c r="FZ135" s="90"/>
      <c r="GA135" s="90"/>
      <c r="GB135" s="116"/>
      <c r="GC135" s="16">
        <f t="shared" si="87"/>
        <v>0</v>
      </c>
      <c r="GD135" s="90"/>
      <c r="GE135" s="90"/>
      <c r="GF135" s="90"/>
      <c r="GG135" s="116"/>
      <c r="GH135" s="16">
        <f t="shared" si="88"/>
        <v>0</v>
      </c>
      <c r="GI135" s="90"/>
      <c r="GJ135" s="90"/>
      <c r="GK135" s="90"/>
      <c r="GL135" s="116"/>
      <c r="GM135" s="16">
        <f t="shared" si="89"/>
        <v>0</v>
      </c>
      <c r="GN135" s="90"/>
      <c r="GO135" s="90"/>
      <c r="GP135" s="90"/>
      <c r="GQ135" s="116"/>
      <c r="GR135" s="16">
        <f t="shared" si="90"/>
        <v>0</v>
      </c>
      <c r="GS135" s="90"/>
      <c r="GT135" s="90"/>
      <c r="GU135" s="90"/>
      <c r="GV135" s="116"/>
      <c r="GW135" s="16">
        <f t="shared" si="91"/>
        <v>0</v>
      </c>
      <c r="GX135" s="90"/>
      <c r="GY135" s="90"/>
      <c r="GZ135" s="90"/>
      <c r="HA135" s="116"/>
      <c r="HB135" s="16">
        <f t="shared" si="92"/>
        <v>0</v>
      </c>
      <c r="HC135" s="90"/>
      <c r="HD135" s="90"/>
      <c r="HE135" s="90"/>
      <c r="HF135" s="116"/>
      <c r="HG135" s="16">
        <f t="shared" si="93"/>
        <v>0</v>
      </c>
      <c r="HH135" s="90"/>
      <c r="HI135" s="90"/>
      <c r="HJ135" s="90"/>
      <c r="HK135" s="116"/>
      <c r="HL135" s="16">
        <f t="shared" si="94"/>
        <v>0</v>
      </c>
      <c r="HM135" s="90"/>
      <c r="HN135" s="90"/>
      <c r="HO135" s="90"/>
      <c r="HP135" s="116"/>
      <c r="HQ135" s="16">
        <f t="shared" si="95"/>
        <v>0</v>
      </c>
      <c r="HR135" s="90"/>
      <c r="HS135" s="90"/>
      <c r="HT135" s="90"/>
      <c r="HU135" s="116"/>
      <c r="HV135" s="16">
        <f t="shared" si="96"/>
        <v>0</v>
      </c>
      <c r="HW135" s="90"/>
      <c r="HX135" s="90"/>
      <c r="HY135" s="90"/>
      <c r="HZ135" s="116"/>
      <c r="IA135" s="16">
        <f t="shared" si="97"/>
        <v>0</v>
      </c>
      <c r="IB135" s="90"/>
      <c r="IC135" s="90"/>
      <c r="ID135" s="90"/>
      <c r="IE135" s="116"/>
      <c r="IF135" s="16">
        <f t="shared" si="98"/>
        <v>0</v>
      </c>
      <c r="IG135" s="90"/>
      <c r="IH135" s="90"/>
      <c r="II135" s="90"/>
      <c r="IJ135" s="116"/>
      <c r="IK135" s="16">
        <f t="shared" si="99"/>
        <v>0</v>
      </c>
      <c r="IL135" s="90"/>
      <c r="IM135" s="90"/>
      <c r="IN135" s="90"/>
      <c r="IO135" s="116"/>
      <c r="IP135" s="16">
        <f t="shared" si="100"/>
        <v>0</v>
      </c>
    </row>
    <row r="136" spans="1:250" x14ac:dyDescent="0.25">
      <c r="A136" s="90"/>
      <c r="B136" s="90"/>
      <c r="C136" s="90"/>
      <c r="D136" s="116"/>
      <c r="E136" s="16">
        <f t="shared" si="51"/>
        <v>0</v>
      </c>
      <c r="F136" s="90"/>
      <c r="G136" s="90"/>
      <c r="H136" s="90"/>
      <c r="I136" s="116"/>
      <c r="J136" s="16">
        <f t="shared" si="52"/>
        <v>0</v>
      </c>
      <c r="K136" s="90"/>
      <c r="L136" s="90"/>
      <c r="M136" s="90"/>
      <c r="N136" s="116"/>
      <c r="O136" s="16">
        <f t="shared" si="53"/>
        <v>0</v>
      </c>
      <c r="P136" s="90"/>
      <c r="Q136" s="90"/>
      <c r="R136" s="90"/>
      <c r="S136" s="116"/>
      <c r="T136" s="16">
        <f t="shared" si="54"/>
        <v>0</v>
      </c>
      <c r="U136" s="90"/>
      <c r="V136" s="90"/>
      <c r="W136" s="90"/>
      <c r="X136" s="116"/>
      <c r="Y136" s="16">
        <f t="shared" si="55"/>
        <v>0</v>
      </c>
      <c r="Z136" s="90"/>
      <c r="AA136" s="90"/>
      <c r="AB136" s="90"/>
      <c r="AC136" s="116"/>
      <c r="AD136" s="16">
        <f t="shared" si="56"/>
        <v>0</v>
      </c>
      <c r="AE136" s="90"/>
      <c r="AF136" s="90"/>
      <c r="AG136" s="90"/>
      <c r="AH136" s="116"/>
      <c r="AI136" s="16">
        <f t="shared" si="57"/>
        <v>0</v>
      </c>
      <c r="AJ136" s="90"/>
      <c r="AK136" s="90"/>
      <c r="AL136" s="90"/>
      <c r="AM136" s="116"/>
      <c r="AN136" s="16">
        <f t="shared" si="58"/>
        <v>0</v>
      </c>
      <c r="AO136" s="90"/>
      <c r="AP136" s="90"/>
      <c r="AQ136" s="90"/>
      <c r="AR136" s="116"/>
      <c r="AS136" s="16">
        <f t="shared" si="59"/>
        <v>0</v>
      </c>
      <c r="AT136" s="90"/>
      <c r="AU136" s="90"/>
      <c r="AV136" s="90"/>
      <c r="AW136" s="116"/>
      <c r="AX136" s="16">
        <f t="shared" si="60"/>
        <v>0</v>
      </c>
      <c r="AY136" s="90"/>
      <c r="AZ136" s="90"/>
      <c r="BA136" s="90"/>
      <c r="BB136" s="116"/>
      <c r="BC136" s="16">
        <f t="shared" si="61"/>
        <v>0</v>
      </c>
      <c r="BD136" s="90"/>
      <c r="BE136" s="90"/>
      <c r="BF136" s="90"/>
      <c r="BG136" s="116"/>
      <c r="BH136" s="16">
        <f t="shared" si="62"/>
        <v>0</v>
      </c>
      <c r="BI136" s="90"/>
      <c r="BJ136" s="90"/>
      <c r="BK136" s="90"/>
      <c r="BL136" s="116"/>
      <c r="BM136" s="16">
        <f t="shared" si="63"/>
        <v>0</v>
      </c>
      <c r="BN136" s="90"/>
      <c r="BO136" s="90"/>
      <c r="BP136" s="90"/>
      <c r="BQ136" s="116"/>
      <c r="BR136" s="16">
        <f t="shared" si="64"/>
        <v>0</v>
      </c>
      <c r="BS136" s="90"/>
      <c r="BT136" s="90"/>
      <c r="BU136" s="90"/>
      <c r="BV136" s="116"/>
      <c r="BW136" s="16">
        <f t="shared" si="65"/>
        <v>0</v>
      </c>
      <c r="BX136" s="90"/>
      <c r="BY136" s="90"/>
      <c r="BZ136" s="90"/>
      <c r="CA136" s="116"/>
      <c r="CB136" s="16">
        <f t="shared" si="66"/>
        <v>0</v>
      </c>
      <c r="CC136" s="90"/>
      <c r="CD136" s="90"/>
      <c r="CE136" s="90"/>
      <c r="CF136" s="116"/>
      <c r="CG136" s="16">
        <f t="shared" si="67"/>
        <v>0</v>
      </c>
      <c r="CH136" s="90"/>
      <c r="CI136" s="90"/>
      <c r="CJ136" s="90"/>
      <c r="CK136" s="116"/>
      <c r="CL136" s="16">
        <f t="shared" si="68"/>
        <v>0</v>
      </c>
      <c r="CM136" s="90"/>
      <c r="CN136" s="90"/>
      <c r="CO136" s="90"/>
      <c r="CP136" s="116"/>
      <c r="CQ136" s="16">
        <f t="shared" si="69"/>
        <v>0</v>
      </c>
      <c r="CR136" s="90"/>
      <c r="CS136" s="90"/>
      <c r="CT136" s="90"/>
      <c r="CU136" s="116"/>
      <c r="CV136" s="16">
        <f t="shared" si="70"/>
        <v>0</v>
      </c>
      <c r="CW136" s="90"/>
      <c r="CX136" s="90"/>
      <c r="CY136" s="90"/>
      <c r="CZ136" s="116"/>
      <c r="DA136" s="16">
        <f t="shared" si="71"/>
        <v>0</v>
      </c>
      <c r="DB136" s="90"/>
      <c r="DC136" s="90"/>
      <c r="DD136" s="90"/>
      <c r="DE136" s="116"/>
      <c r="DF136" s="16">
        <f t="shared" si="72"/>
        <v>0</v>
      </c>
      <c r="DG136" s="90"/>
      <c r="DH136" s="90"/>
      <c r="DI136" s="90"/>
      <c r="DJ136" s="116"/>
      <c r="DK136" s="16">
        <f t="shared" si="73"/>
        <v>0</v>
      </c>
      <c r="DL136" s="90"/>
      <c r="DM136" s="90"/>
      <c r="DN136" s="90"/>
      <c r="DO136" s="116"/>
      <c r="DP136" s="16">
        <f t="shared" si="74"/>
        <v>0</v>
      </c>
      <c r="DQ136" s="90"/>
      <c r="DR136" s="90"/>
      <c r="DS136" s="90"/>
      <c r="DT136" s="116"/>
      <c r="DU136" s="16">
        <f t="shared" si="75"/>
        <v>0</v>
      </c>
      <c r="DV136" s="90"/>
      <c r="DW136" s="90"/>
      <c r="DX136" s="90"/>
      <c r="DY136" s="116"/>
      <c r="DZ136" s="16">
        <f t="shared" si="76"/>
        <v>0</v>
      </c>
      <c r="EA136" s="90"/>
      <c r="EB136" s="90"/>
      <c r="EC136" s="90"/>
      <c r="ED136" s="116"/>
      <c r="EE136" s="16">
        <f t="shared" si="77"/>
        <v>0</v>
      </c>
      <c r="EF136" s="90"/>
      <c r="EG136" s="90"/>
      <c r="EH136" s="90"/>
      <c r="EI136" s="116"/>
      <c r="EJ136" s="16">
        <f t="shared" si="78"/>
        <v>0</v>
      </c>
      <c r="EK136" s="90"/>
      <c r="EL136" s="90"/>
      <c r="EM136" s="90"/>
      <c r="EN136" s="116"/>
      <c r="EO136" s="16">
        <f t="shared" si="79"/>
        <v>0</v>
      </c>
      <c r="EP136" s="90"/>
      <c r="EQ136" s="90"/>
      <c r="ER136" s="90"/>
      <c r="ES136" s="116"/>
      <c r="ET136" s="16">
        <f t="shared" si="80"/>
        <v>0</v>
      </c>
      <c r="EU136" s="90"/>
      <c r="EV136" s="90"/>
      <c r="EW136" s="90"/>
      <c r="EX136" s="116"/>
      <c r="EY136" s="16">
        <f t="shared" si="81"/>
        <v>0</v>
      </c>
      <c r="EZ136" s="90"/>
      <c r="FA136" s="90"/>
      <c r="FB136" s="90"/>
      <c r="FC136" s="116"/>
      <c r="FD136" s="16">
        <f t="shared" si="82"/>
        <v>0</v>
      </c>
      <c r="FE136" s="90"/>
      <c r="FF136" s="90"/>
      <c r="FG136" s="90"/>
      <c r="FH136" s="116"/>
      <c r="FI136" s="16">
        <f t="shared" si="83"/>
        <v>0</v>
      </c>
      <c r="FJ136" s="90"/>
      <c r="FK136" s="90"/>
      <c r="FL136" s="90"/>
      <c r="FM136" s="116"/>
      <c r="FN136" s="16">
        <f t="shared" si="84"/>
        <v>0</v>
      </c>
      <c r="FO136" s="90"/>
      <c r="FP136" s="90"/>
      <c r="FQ136" s="90"/>
      <c r="FR136" s="116"/>
      <c r="FS136" s="16">
        <f t="shared" si="85"/>
        <v>0</v>
      </c>
      <c r="FT136" s="90"/>
      <c r="FU136" s="90"/>
      <c r="FV136" s="90"/>
      <c r="FW136" s="116"/>
      <c r="FX136" s="16">
        <f t="shared" si="86"/>
        <v>0</v>
      </c>
      <c r="FY136" s="90"/>
      <c r="FZ136" s="90"/>
      <c r="GA136" s="90"/>
      <c r="GB136" s="116"/>
      <c r="GC136" s="16">
        <f t="shared" si="87"/>
        <v>0</v>
      </c>
      <c r="GD136" s="90"/>
      <c r="GE136" s="90"/>
      <c r="GF136" s="90"/>
      <c r="GG136" s="116"/>
      <c r="GH136" s="16">
        <f t="shared" si="88"/>
        <v>0</v>
      </c>
      <c r="GI136" s="90"/>
      <c r="GJ136" s="90"/>
      <c r="GK136" s="90"/>
      <c r="GL136" s="116"/>
      <c r="GM136" s="16">
        <f t="shared" si="89"/>
        <v>0</v>
      </c>
      <c r="GN136" s="90"/>
      <c r="GO136" s="90"/>
      <c r="GP136" s="90"/>
      <c r="GQ136" s="116"/>
      <c r="GR136" s="16">
        <f t="shared" si="90"/>
        <v>0</v>
      </c>
      <c r="GS136" s="90"/>
      <c r="GT136" s="90"/>
      <c r="GU136" s="90"/>
      <c r="GV136" s="116"/>
      <c r="GW136" s="16">
        <f t="shared" si="91"/>
        <v>0</v>
      </c>
      <c r="GX136" s="90"/>
      <c r="GY136" s="90"/>
      <c r="GZ136" s="90"/>
      <c r="HA136" s="116"/>
      <c r="HB136" s="16">
        <f t="shared" si="92"/>
        <v>0</v>
      </c>
      <c r="HC136" s="90"/>
      <c r="HD136" s="90"/>
      <c r="HE136" s="90"/>
      <c r="HF136" s="116"/>
      <c r="HG136" s="16">
        <f t="shared" si="93"/>
        <v>0</v>
      </c>
      <c r="HH136" s="90"/>
      <c r="HI136" s="90"/>
      <c r="HJ136" s="90"/>
      <c r="HK136" s="116"/>
      <c r="HL136" s="16">
        <f t="shared" si="94"/>
        <v>0</v>
      </c>
      <c r="HM136" s="90"/>
      <c r="HN136" s="90"/>
      <c r="HO136" s="90"/>
      <c r="HP136" s="116"/>
      <c r="HQ136" s="16">
        <f t="shared" si="95"/>
        <v>0</v>
      </c>
      <c r="HR136" s="90"/>
      <c r="HS136" s="90"/>
      <c r="HT136" s="90"/>
      <c r="HU136" s="116"/>
      <c r="HV136" s="16">
        <f t="shared" si="96"/>
        <v>0</v>
      </c>
      <c r="HW136" s="90"/>
      <c r="HX136" s="90"/>
      <c r="HY136" s="90"/>
      <c r="HZ136" s="116"/>
      <c r="IA136" s="16">
        <f t="shared" si="97"/>
        <v>0</v>
      </c>
      <c r="IB136" s="90"/>
      <c r="IC136" s="90"/>
      <c r="ID136" s="90"/>
      <c r="IE136" s="116"/>
      <c r="IF136" s="16">
        <f t="shared" si="98"/>
        <v>0</v>
      </c>
      <c r="IG136" s="90"/>
      <c r="IH136" s="90"/>
      <c r="II136" s="90"/>
      <c r="IJ136" s="116"/>
      <c r="IK136" s="16">
        <f t="shared" si="99"/>
        <v>0</v>
      </c>
      <c r="IL136" s="90"/>
      <c r="IM136" s="90"/>
      <c r="IN136" s="90"/>
      <c r="IO136" s="116"/>
      <c r="IP136" s="16">
        <f t="shared" si="100"/>
        <v>0</v>
      </c>
    </row>
    <row r="137" spans="1:250" x14ac:dyDescent="0.25">
      <c r="A137" s="90"/>
      <c r="B137" s="90"/>
      <c r="C137" s="90"/>
      <c r="D137" s="116"/>
      <c r="E137" s="16">
        <f t="shared" si="51"/>
        <v>0</v>
      </c>
      <c r="F137" s="90"/>
      <c r="G137" s="90"/>
      <c r="H137" s="90"/>
      <c r="I137" s="116"/>
      <c r="J137" s="16">
        <f t="shared" si="52"/>
        <v>0</v>
      </c>
      <c r="K137" s="90"/>
      <c r="L137" s="90"/>
      <c r="M137" s="90"/>
      <c r="N137" s="116"/>
      <c r="O137" s="16">
        <f t="shared" si="53"/>
        <v>0</v>
      </c>
      <c r="P137" s="90"/>
      <c r="Q137" s="90"/>
      <c r="R137" s="90"/>
      <c r="S137" s="116"/>
      <c r="T137" s="16">
        <f t="shared" si="54"/>
        <v>0</v>
      </c>
      <c r="U137" s="90"/>
      <c r="V137" s="90"/>
      <c r="W137" s="90"/>
      <c r="X137" s="116"/>
      <c r="Y137" s="16">
        <f t="shared" si="55"/>
        <v>0</v>
      </c>
      <c r="Z137" s="90"/>
      <c r="AA137" s="90"/>
      <c r="AB137" s="90"/>
      <c r="AC137" s="116"/>
      <c r="AD137" s="16">
        <f t="shared" si="56"/>
        <v>0</v>
      </c>
      <c r="AE137" s="90"/>
      <c r="AF137" s="90"/>
      <c r="AG137" s="90"/>
      <c r="AH137" s="116"/>
      <c r="AI137" s="16">
        <f t="shared" si="57"/>
        <v>0</v>
      </c>
      <c r="AJ137" s="90"/>
      <c r="AK137" s="90"/>
      <c r="AL137" s="90"/>
      <c r="AM137" s="116"/>
      <c r="AN137" s="16">
        <f t="shared" si="58"/>
        <v>0</v>
      </c>
      <c r="AO137" s="90"/>
      <c r="AP137" s="90"/>
      <c r="AQ137" s="90"/>
      <c r="AR137" s="116"/>
      <c r="AS137" s="16">
        <f t="shared" si="59"/>
        <v>0</v>
      </c>
      <c r="AT137" s="90"/>
      <c r="AU137" s="90"/>
      <c r="AV137" s="90"/>
      <c r="AW137" s="116"/>
      <c r="AX137" s="16">
        <f t="shared" si="60"/>
        <v>0</v>
      </c>
      <c r="AY137" s="90"/>
      <c r="AZ137" s="90"/>
      <c r="BA137" s="90"/>
      <c r="BB137" s="116"/>
      <c r="BC137" s="16">
        <f t="shared" si="61"/>
        <v>0</v>
      </c>
      <c r="BD137" s="90"/>
      <c r="BE137" s="90"/>
      <c r="BF137" s="90"/>
      <c r="BG137" s="116"/>
      <c r="BH137" s="16">
        <f t="shared" si="62"/>
        <v>0</v>
      </c>
      <c r="BI137" s="90"/>
      <c r="BJ137" s="90"/>
      <c r="BK137" s="90"/>
      <c r="BL137" s="116"/>
      <c r="BM137" s="16">
        <f t="shared" si="63"/>
        <v>0</v>
      </c>
      <c r="BN137" s="90"/>
      <c r="BO137" s="90"/>
      <c r="BP137" s="90"/>
      <c r="BQ137" s="116"/>
      <c r="BR137" s="16">
        <f t="shared" si="64"/>
        <v>0</v>
      </c>
      <c r="BS137" s="90"/>
      <c r="BT137" s="90"/>
      <c r="BU137" s="90"/>
      <c r="BV137" s="116"/>
      <c r="BW137" s="16">
        <f t="shared" si="65"/>
        <v>0</v>
      </c>
      <c r="BX137" s="90"/>
      <c r="BY137" s="90"/>
      <c r="BZ137" s="90"/>
      <c r="CA137" s="116"/>
      <c r="CB137" s="16">
        <f t="shared" si="66"/>
        <v>0</v>
      </c>
      <c r="CC137" s="90"/>
      <c r="CD137" s="90"/>
      <c r="CE137" s="90"/>
      <c r="CF137" s="116"/>
      <c r="CG137" s="16">
        <f t="shared" si="67"/>
        <v>0</v>
      </c>
      <c r="CH137" s="90"/>
      <c r="CI137" s="90"/>
      <c r="CJ137" s="90"/>
      <c r="CK137" s="116"/>
      <c r="CL137" s="16">
        <f t="shared" si="68"/>
        <v>0</v>
      </c>
      <c r="CM137" s="90"/>
      <c r="CN137" s="90"/>
      <c r="CO137" s="90"/>
      <c r="CP137" s="116"/>
      <c r="CQ137" s="16">
        <f t="shared" si="69"/>
        <v>0</v>
      </c>
      <c r="CR137" s="90"/>
      <c r="CS137" s="90"/>
      <c r="CT137" s="90"/>
      <c r="CU137" s="116"/>
      <c r="CV137" s="16">
        <f t="shared" si="70"/>
        <v>0</v>
      </c>
      <c r="CW137" s="90"/>
      <c r="CX137" s="90"/>
      <c r="CY137" s="90"/>
      <c r="CZ137" s="116"/>
      <c r="DA137" s="16">
        <f t="shared" si="71"/>
        <v>0</v>
      </c>
      <c r="DB137" s="90"/>
      <c r="DC137" s="90"/>
      <c r="DD137" s="90"/>
      <c r="DE137" s="116"/>
      <c r="DF137" s="16">
        <f t="shared" si="72"/>
        <v>0</v>
      </c>
      <c r="DG137" s="90"/>
      <c r="DH137" s="90"/>
      <c r="DI137" s="90"/>
      <c r="DJ137" s="116"/>
      <c r="DK137" s="16">
        <f t="shared" si="73"/>
        <v>0</v>
      </c>
      <c r="DL137" s="90"/>
      <c r="DM137" s="90"/>
      <c r="DN137" s="90"/>
      <c r="DO137" s="116"/>
      <c r="DP137" s="16">
        <f t="shared" si="74"/>
        <v>0</v>
      </c>
      <c r="DQ137" s="90"/>
      <c r="DR137" s="90"/>
      <c r="DS137" s="90"/>
      <c r="DT137" s="116"/>
      <c r="DU137" s="16">
        <f t="shared" si="75"/>
        <v>0</v>
      </c>
      <c r="DV137" s="90"/>
      <c r="DW137" s="90"/>
      <c r="DX137" s="90"/>
      <c r="DY137" s="116"/>
      <c r="DZ137" s="16">
        <f t="shared" si="76"/>
        <v>0</v>
      </c>
      <c r="EA137" s="90"/>
      <c r="EB137" s="90"/>
      <c r="EC137" s="90"/>
      <c r="ED137" s="116"/>
      <c r="EE137" s="16">
        <f t="shared" si="77"/>
        <v>0</v>
      </c>
      <c r="EF137" s="90"/>
      <c r="EG137" s="90"/>
      <c r="EH137" s="90"/>
      <c r="EI137" s="116"/>
      <c r="EJ137" s="16">
        <f t="shared" si="78"/>
        <v>0</v>
      </c>
      <c r="EK137" s="90"/>
      <c r="EL137" s="90"/>
      <c r="EM137" s="90"/>
      <c r="EN137" s="116"/>
      <c r="EO137" s="16">
        <f t="shared" si="79"/>
        <v>0</v>
      </c>
      <c r="EP137" s="90"/>
      <c r="EQ137" s="90"/>
      <c r="ER137" s="90"/>
      <c r="ES137" s="116"/>
      <c r="ET137" s="16">
        <f t="shared" si="80"/>
        <v>0</v>
      </c>
      <c r="EU137" s="90"/>
      <c r="EV137" s="90"/>
      <c r="EW137" s="90"/>
      <c r="EX137" s="116"/>
      <c r="EY137" s="16">
        <f t="shared" si="81"/>
        <v>0</v>
      </c>
      <c r="EZ137" s="90"/>
      <c r="FA137" s="90"/>
      <c r="FB137" s="90"/>
      <c r="FC137" s="116"/>
      <c r="FD137" s="16">
        <f t="shared" si="82"/>
        <v>0</v>
      </c>
      <c r="FE137" s="90"/>
      <c r="FF137" s="90"/>
      <c r="FG137" s="90"/>
      <c r="FH137" s="116"/>
      <c r="FI137" s="16">
        <f t="shared" si="83"/>
        <v>0</v>
      </c>
      <c r="FJ137" s="90"/>
      <c r="FK137" s="90"/>
      <c r="FL137" s="90"/>
      <c r="FM137" s="116"/>
      <c r="FN137" s="16">
        <f t="shared" si="84"/>
        <v>0</v>
      </c>
      <c r="FO137" s="90"/>
      <c r="FP137" s="90"/>
      <c r="FQ137" s="90"/>
      <c r="FR137" s="116"/>
      <c r="FS137" s="16">
        <f t="shared" si="85"/>
        <v>0</v>
      </c>
      <c r="FT137" s="90"/>
      <c r="FU137" s="90"/>
      <c r="FV137" s="90"/>
      <c r="FW137" s="116"/>
      <c r="FX137" s="16">
        <f t="shared" si="86"/>
        <v>0</v>
      </c>
      <c r="FY137" s="90"/>
      <c r="FZ137" s="90"/>
      <c r="GA137" s="90"/>
      <c r="GB137" s="116"/>
      <c r="GC137" s="16">
        <f t="shared" si="87"/>
        <v>0</v>
      </c>
      <c r="GD137" s="90"/>
      <c r="GE137" s="90"/>
      <c r="GF137" s="90"/>
      <c r="GG137" s="116"/>
      <c r="GH137" s="16">
        <f t="shared" si="88"/>
        <v>0</v>
      </c>
      <c r="GI137" s="90"/>
      <c r="GJ137" s="90"/>
      <c r="GK137" s="90"/>
      <c r="GL137" s="116"/>
      <c r="GM137" s="16">
        <f t="shared" si="89"/>
        <v>0</v>
      </c>
      <c r="GN137" s="90"/>
      <c r="GO137" s="90"/>
      <c r="GP137" s="90"/>
      <c r="GQ137" s="116"/>
      <c r="GR137" s="16">
        <f t="shared" si="90"/>
        <v>0</v>
      </c>
      <c r="GS137" s="90"/>
      <c r="GT137" s="90"/>
      <c r="GU137" s="90"/>
      <c r="GV137" s="116"/>
      <c r="GW137" s="16">
        <f t="shared" si="91"/>
        <v>0</v>
      </c>
      <c r="GX137" s="90"/>
      <c r="GY137" s="90"/>
      <c r="GZ137" s="90"/>
      <c r="HA137" s="116"/>
      <c r="HB137" s="16">
        <f t="shared" si="92"/>
        <v>0</v>
      </c>
      <c r="HC137" s="90"/>
      <c r="HD137" s="90"/>
      <c r="HE137" s="90"/>
      <c r="HF137" s="116"/>
      <c r="HG137" s="16">
        <f t="shared" si="93"/>
        <v>0</v>
      </c>
      <c r="HH137" s="90"/>
      <c r="HI137" s="90"/>
      <c r="HJ137" s="90"/>
      <c r="HK137" s="116"/>
      <c r="HL137" s="16">
        <f t="shared" si="94"/>
        <v>0</v>
      </c>
      <c r="HM137" s="90"/>
      <c r="HN137" s="90"/>
      <c r="HO137" s="90"/>
      <c r="HP137" s="116"/>
      <c r="HQ137" s="16">
        <f t="shared" si="95"/>
        <v>0</v>
      </c>
      <c r="HR137" s="90"/>
      <c r="HS137" s="90"/>
      <c r="HT137" s="90"/>
      <c r="HU137" s="116"/>
      <c r="HV137" s="16">
        <f t="shared" si="96"/>
        <v>0</v>
      </c>
      <c r="HW137" s="90"/>
      <c r="HX137" s="90"/>
      <c r="HY137" s="90"/>
      <c r="HZ137" s="116"/>
      <c r="IA137" s="16">
        <f t="shared" si="97"/>
        <v>0</v>
      </c>
      <c r="IB137" s="90"/>
      <c r="IC137" s="90"/>
      <c r="ID137" s="90"/>
      <c r="IE137" s="116"/>
      <c r="IF137" s="16">
        <f t="shared" si="98"/>
        <v>0</v>
      </c>
      <c r="IG137" s="90"/>
      <c r="IH137" s="90"/>
      <c r="II137" s="90"/>
      <c r="IJ137" s="116"/>
      <c r="IK137" s="16">
        <f t="shared" si="99"/>
        <v>0</v>
      </c>
      <c r="IL137" s="90"/>
      <c r="IM137" s="90"/>
      <c r="IN137" s="90"/>
      <c r="IO137" s="116"/>
      <c r="IP137" s="16">
        <f t="shared" si="100"/>
        <v>0</v>
      </c>
    </row>
    <row r="138" spans="1:250" x14ac:dyDescent="0.25">
      <c r="A138" s="90"/>
      <c r="B138" s="90"/>
      <c r="C138" s="90"/>
      <c r="D138" s="116"/>
      <c r="E138" s="16">
        <f t="shared" si="51"/>
        <v>0</v>
      </c>
      <c r="F138" s="90"/>
      <c r="G138" s="90"/>
      <c r="H138" s="90"/>
      <c r="I138" s="116"/>
      <c r="J138" s="16">
        <f t="shared" si="52"/>
        <v>0</v>
      </c>
      <c r="K138" s="90"/>
      <c r="L138" s="90"/>
      <c r="M138" s="90"/>
      <c r="N138" s="116"/>
      <c r="O138" s="16">
        <f t="shared" si="53"/>
        <v>0</v>
      </c>
      <c r="P138" s="90"/>
      <c r="Q138" s="90"/>
      <c r="R138" s="90"/>
      <c r="S138" s="116"/>
      <c r="T138" s="16">
        <f t="shared" si="54"/>
        <v>0</v>
      </c>
      <c r="U138" s="90"/>
      <c r="V138" s="90"/>
      <c r="W138" s="90"/>
      <c r="X138" s="116"/>
      <c r="Y138" s="16">
        <f t="shared" si="55"/>
        <v>0</v>
      </c>
      <c r="Z138" s="90"/>
      <c r="AA138" s="90"/>
      <c r="AB138" s="90"/>
      <c r="AC138" s="116"/>
      <c r="AD138" s="16">
        <f t="shared" si="56"/>
        <v>0</v>
      </c>
      <c r="AE138" s="90"/>
      <c r="AF138" s="90"/>
      <c r="AG138" s="90"/>
      <c r="AH138" s="116"/>
      <c r="AI138" s="16">
        <f t="shared" si="57"/>
        <v>0</v>
      </c>
      <c r="AJ138" s="90"/>
      <c r="AK138" s="90"/>
      <c r="AL138" s="90"/>
      <c r="AM138" s="116"/>
      <c r="AN138" s="16">
        <f t="shared" si="58"/>
        <v>0</v>
      </c>
      <c r="AO138" s="90"/>
      <c r="AP138" s="90"/>
      <c r="AQ138" s="90"/>
      <c r="AR138" s="116"/>
      <c r="AS138" s="16">
        <f t="shared" si="59"/>
        <v>0</v>
      </c>
      <c r="AT138" s="90"/>
      <c r="AU138" s="90"/>
      <c r="AV138" s="90"/>
      <c r="AW138" s="116"/>
      <c r="AX138" s="16">
        <f t="shared" si="60"/>
        <v>0</v>
      </c>
      <c r="AY138" s="90"/>
      <c r="AZ138" s="90"/>
      <c r="BA138" s="90"/>
      <c r="BB138" s="116"/>
      <c r="BC138" s="16">
        <f t="shared" si="61"/>
        <v>0</v>
      </c>
      <c r="BD138" s="90"/>
      <c r="BE138" s="90"/>
      <c r="BF138" s="90"/>
      <c r="BG138" s="116"/>
      <c r="BH138" s="16">
        <f t="shared" si="62"/>
        <v>0</v>
      </c>
      <c r="BI138" s="90"/>
      <c r="BJ138" s="90"/>
      <c r="BK138" s="90"/>
      <c r="BL138" s="116"/>
      <c r="BM138" s="16">
        <f t="shared" si="63"/>
        <v>0</v>
      </c>
      <c r="BN138" s="90"/>
      <c r="BO138" s="90"/>
      <c r="BP138" s="90"/>
      <c r="BQ138" s="116"/>
      <c r="BR138" s="16">
        <f t="shared" si="64"/>
        <v>0</v>
      </c>
      <c r="BS138" s="90"/>
      <c r="BT138" s="90"/>
      <c r="BU138" s="90"/>
      <c r="BV138" s="116"/>
      <c r="BW138" s="16">
        <f t="shared" si="65"/>
        <v>0</v>
      </c>
      <c r="BX138" s="90"/>
      <c r="BY138" s="90"/>
      <c r="BZ138" s="90"/>
      <c r="CA138" s="116"/>
      <c r="CB138" s="16">
        <f t="shared" si="66"/>
        <v>0</v>
      </c>
      <c r="CC138" s="90"/>
      <c r="CD138" s="90"/>
      <c r="CE138" s="90"/>
      <c r="CF138" s="116"/>
      <c r="CG138" s="16">
        <f t="shared" si="67"/>
        <v>0</v>
      </c>
      <c r="CH138" s="90"/>
      <c r="CI138" s="90"/>
      <c r="CJ138" s="90"/>
      <c r="CK138" s="116"/>
      <c r="CL138" s="16">
        <f t="shared" si="68"/>
        <v>0</v>
      </c>
      <c r="CM138" s="90"/>
      <c r="CN138" s="90"/>
      <c r="CO138" s="90"/>
      <c r="CP138" s="116"/>
      <c r="CQ138" s="16">
        <f t="shared" si="69"/>
        <v>0</v>
      </c>
      <c r="CR138" s="90"/>
      <c r="CS138" s="90"/>
      <c r="CT138" s="90"/>
      <c r="CU138" s="116"/>
      <c r="CV138" s="16">
        <f t="shared" si="70"/>
        <v>0</v>
      </c>
      <c r="CW138" s="90"/>
      <c r="CX138" s="90"/>
      <c r="CY138" s="90"/>
      <c r="CZ138" s="116"/>
      <c r="DA138" s="16">
        <f t="shared" si="71"/>
        <v>0</v>
      </c>
      <c r="DB138" s="90"/>
      <c r="DC138" s="90"/>
      <c r="DD138" s="90"/>
      <c r="DE138" s="116"/>
      <c r="DF138" s="16">
        <f t="shared" si="72"/>
        <v>0</v>
      </c>
      <c r="DG138" s="90"/>
      <c r="DH138" s="90"/>
      <c r="DI138" s="90"/>
      <c r="DJ138" s="116"/>
      <c r="DK138" s="16">
        <f t="shared" si="73"/>
        <v>0</v>
      </c>
      <c r="DL138" s="90"/>
      <c r="DM138" s="90"/>
      <c r="DN138" s="90"/>
      <c r="DO138" s="116"/>
      <c r="DP138" s="16">
        <f t="shared" si="74"/>
        <v>0</v>
      </c>
      <c r="DQ138" s="90"/>
      <c r="DR138" s="90"/>
      <c r="DS138" s="90"/>
      <c r="DT138" s="116"/>
      <c r="DU138" s="16">
        <f t="shared" si="75"/>
        <v>0</v>
      </c>
      <c r="DV138" s="90"/>
      <c r="DW138" s="90"/>
      <c r="DX138" s="90"/>
      <c r="DY138" s="116"/>
      <c r="DZ138" s="16">
        <f t="shared" si="76"/>
        <v>0</v>
      </c>
      <c r="EA138" s="90"/>
      <c r="EB138" s="90"/>
      <c r="EC138" s="90"/>
      <c r="ED138" s="116"/>
      <c r="EE138" s="16">
        <f t="shared" si="77"/>
        <v>0</v>
      </c>
      <c r="EF138" s="90"/>
      <c r="EG138" s="90"/>
      <c r="EH138" s="90"/>
      <c r="EI138" s="116"/>
      <c r="EJ138" s="16">
        <f t="shared" si="78"/>
        <v>0</v>
      </c>
      <c r="EK138" s="90"/>
      <c r="EL138" s="90"/>
      <c r="EM138" s="90"/>
      <c r="EN138" s="116"/>
      <c r="EO138" s="16">
        <f t="shared" si="79"/>
        <v>0</v>
      </c>
      <c r="EP138" s="90"/>
      <c r="EQ138" s="90"/>
      <c r="ER138" s="90"/>
      <c r="ES138" s="116"/>
      <c r="ET138" s="16">
        <f t="shared" si="80"/>
        <v>0</v>
      </c>
      <c r="EU138" s="90"/>
      <c r="EV138" s="90"/>
      <c r="EW138" s="90"/>
      <c r="EX138" s="116"/>
      <c r="EY138" s="16">
        <f t="shared" si="81"/>
        <v>0</v>
      </c>
      <c r="EZ138" s="90"/>
      <c r="FA138" s="90"/>
      <c r="FB138" s="90"/>
      <c r="FC138" s="116"/>
      <c r="FD138" s="16">
        <f t="shared" si="82"/>
        <v>0</v>
      </c>
      <c r="FE138" s="90"/>
      <c r="FF138" s="90"/>
      <c r="FG138" s="90"/>
      <c r="FH138" s="116"/>
      <c r="FI138" s="16">
        <f t="shared" si="83"/>
        <v>0</v>
      </c>
      <c r="FJ138" s="90"/>
      <c r="FK138" s="90"/>
      <c r="FL138" s="90"/>
      <c r="FM138" s="116"/>
      <c r="FN138" s="16">
        <f t="shared" si="84"/>
        <v>0</v>
      </c>
      <c r="FO138" s="90"/>
      <c r="FP138" s="90"/>
      <c r="FQ138" s="90"/>
      <c r="FR138" s="116"/>
      <c r="FS138" s="16">
        <f t="shared" si="85"/>
        <v>0</v>
      </c>
      <c r="FT138" s="90"/>
      <c r="FU138" s="90"/>
      <c r="FV138" s="90"/>
      <c r="FW138" s="116"/>
      <c r="FX138" s="16">
        <f t="shared" si="86"/>
        <v>0</v>
      </c>
      <c r="FY138" s="90"/>
      <c r="FZ138" s="90"/>
      <c r="GA138" s="90"/>
      <c r="GB138" s="116"/>
      <c r="GC138" s="16">
        <f t="shared" si="87"/>
        <v>0</v>
      </c>
      <c r="GD138" s="90"/>
      <c r="GE138" s="90"/>
      <c r="GF138" s="90"/>
      <c r="GG138" s="116"/>
      <c r="GH138" s="16">
        <f t="shared" si="88"/>
        <v>0</v>
      </c>
      <c r="GI138" s="90"/>
      <c r="GJ138" s="90"/>
      <c r="GK138" s="90"/>
      <c r="GL138" s="116"/>
      <c r="GM138" s="16">
        <f t="shared" si="89"/>
        <v>0</v>
      </c>
      <c r="GN138" s="90"/>
      <c r="GO138" s="90"/>
      <c r="GP138" s="90"/>
      <c r="GQ138" s="116"/>
      <c r="GR138" s="16">
        <f t="shared" si="90"/>
        <v>0</v>
      </c>
      <c r="GS138" s="90"/>
      <c r="GT138" s="90"/>
      <c r="GU138" s="90"/>
      <c r="GV138" s="116"/>
      <c r="GW138" s="16">
        <f t="shared" si="91"/>
        <v>0</v>
      </c>
      <c r="GX138" s="90"/>
      <c r="GY138" s="90"/>
      <c r="GZ138" s="90"/>
      <c r="HA138" s="116"/>
      <c r="HB138" s="16">
        <f t="shared" si="92"/>
        <v>0</v>
      </c>
      <c r="HC138" s="90"/>
      <c r="HD138" s="90"/>
      <c r="HE138" s="90"/>
      <c r="HF138" s="116"/>
      <c r="HG138" s="16">
        <f t="shared" si="93"/>
        <v>0</v>
      </c>
      <c r="HH138" s="90"/>
      <c r="HI138" s="90"/>
      <c r="HJ138" s="90"/>
      <c r="HK138" s="116"/>
      <c r="HL138" s="16">
        <f t="shared" si="94"/>
        <v>0</v>
      </c>
      <c r="HM138" s="90"/>
      <c r="HN138" s="90"/>
      <c r="HO138" s="90"/>
      <c r="HP138" s="116"/>
      <c r="HQ138" s="16">
        <f t="shared" si="95"/>
        <v>0</v>
      </c>
      <c r="HR138" s="90"/>
      <c r="HS138" s="90"/>
      <c r="HT138" s="90"/>
      <c r="HU138" s="116"/>
      <c r="HV138" s="16">
        <f t="shared" si="96"/>
        <v>0</v>
      </c>
      <c r="HW138" s="90"/>
      <c r="HX138" s="90"/>
      <c r="HY138" s="90"/>
      <c r="HZ138" s="116"/>
      <c r="IA138" s="16">
        <f t="shared" si="97"/>
        <v>0</v>
      </c>
      <c r="IB138" s="90"/>
      <c r="IC138" s="90"/>
      <c r="ID138" s="90"/>
      <c r="IE138" s="116"/>
      <c r="IF138" s="16">
        <f t="shared" si="98"/>
        <v>0</v>
      </c>
      <c r="IG138" s="90"/>
      <c r="IH138" s="90"/>
      <c r="II138" s="90"/>
      <c r="IJ138" s="116"/>
      <c r="IK138" s="16">
        <f t="shared" si="99"/>
        <v>0</v>
      </c>
      <c r="IL138" s="90"/>
      <c r="IM138" s="90"/>
      <c r="IN138" s="90"/>
      <c r="IO138" s="116"/>
      <c r="IP138" s="16">
        <f t="shared" si="100"/>
        <v>0</v>
      </c>
    </row>
    <row r="139" spans="1:250" x14ac:dyDescent="0.25">
      <c r="A139" s="90"/>
      <c r="B139" s="90"/>
      <c r="C139" s="90"/>
      <c r="D139" s="116"/>
      <c r="E139" s="16">
        <f t="shared" ref="E139:E202" si="101">IF(A139="",C139,A139)</f>
        <v>0</v>
      </c>
      <c r="F139" s="90"/>
      <c r="G139" s="90"/>
      <c r="H139" s="90"/>
      <c r="I139" s="116"/>
      <c r="J139" s="16">
        <f t="shared" ref="J139:J202" si="102">IF(F139="",H139,F139)</f>
        <v>0</v>
      </c>
      <c r="K139" s="90"/>
      <c r="L139" s="90"/>
      <c r="M139" s="90"/>
      <c r="N139" s="116"/>
      <c r="O139" s="16">
        <f t="shared" ref="O139:O202" si="103">IF(K139="",M139,K139)</f>
        <v>0</v>
      </c>
      <c r="P139" s="90"/>
      <c r="Q139" s="90"/>
      <c r="R139" s="90"/>
      <c r="S139" s="116"/>
      <c r="T139" s="16">
        <f t="shared" ref="T139:T202" si="104">IF(P139="",R139,P139)</f>
        <v>0</v>
      </c>
      <c r="U139" s="90"/>
      <c r="V139" s="90"/>
      <c r="W139" s="90"/>
      <c r="X139" s="116"/>
      <c r="Y139" s="16">
        <f t="shared" ref="Y139:Y202" si="105">IF(U139="",W139,U139)</f>
        <v>0</v>
      </c>
      <c r="Z139" s="90"/>
      <c r="AA139" s="90"/>
      <c r="AB139" s="90"/>
      <c r="AC139" s="116"/>
      <c r="AD139" s="16">
        <f t="shared" ref="AD139:AD202" si="106">IF(Z139="",AB139,Z139)</f>
        <v>0</v>
      </c>
      <c r="AE139" s="90"/>
      <c r="AF139" s="90"/>
      <c r="AG139" s="90"/>
      <c r="AH139" s="116"/>
      <c r="AI139" s="16">
        <f t="shared" ref="AI139:AI202" si="107">IF(AE139="",AG139,AE139)</f>
        <v>0</v>
      </c>
      <c r="AJ139" s="90"/>
      <c r="AK139" s="90"/>
      <c r="AL139" s="90"/>
      <c r="AM139" s="116"/>
      <c r="AN139" s="16">
        <f t="shared" ref="AN139:AN202" si="108">IF(AJ139="",AL139,AJ139)</f>
        <v>0</v>
      </c>
      <c r="AO139" s="90"/>
      <c r="AP139" s="90"/>
      <c r="AQ139" s="90"/>
      <c r="AR139" s="116"/>
      <c r="AS139" s="16">
        <f t="shared" ref="AS139:AS202" si="109">IF(AO139="",AQ139,AO139)</f>
        <v>0</v>
      </c>
      <c r="AT139" s="90"/>
      <c r="AU139" s="90"/>
      <c r="AV139" s="90"/>
      <c r="AW139" s="116"/>
      <c r="AX139" s="16">
        <f t="shared" ref="AX139:AX202" si="110">IF(AT139="",AV139,AT139)</f>
        <v>0</v>
      </c>
      <c r="AY139" s="90"/>
      <c r="AZ139" s="90"/>
      <c r="BA139" s="90"/>
      <c r="BB139" s="116"/>
      <c r="BC139" s="16">
        <f t="shared" ref="BC139:BC202" si="111">IF(AY139="",BA139,AY139)</f>
        <v>0</v>
      </c>
      <c r="BD139" s="90"/>
      <c r="BE139" s="90"/>
      <c r="BF139" s="90"/>
      <c r="BG139" s="116"/>
      <c r="BH139" s="16">
        <f t="shared" ref="BH139:BH202" si="112">IF(BD139="",BF139,BD139)</f>
        <v>0</v>
      </c>
      <c r="BI139" s="90"/>
      <c r="BJ139" s="90"/>
      <c r="BK139" s="90"/>
      <c r="BL139" s="116"/>
      <c r="BM139" s="16">
        <f t="shared" ref="BM139:BM202" si="113">IF(BI139="",BK139,BI139)</f>
        <v>0</v>
      </c>
      <c r="BN139" s="90"/>
      <c r="BO139" s="90"/>
      <c r="BP139" s="90"/>
      <c r="BQ139" s="116"/>
      <c r="BR139" s="16">
        <f t="shared" ref="BR139:BR202" si="114">IF(BN139="",BP139,BN139)</f>
        <v>0</v>
      </c>
      <c r="BS139" s="90"/>
      <c r="BT139" s="90"/>
      <c r="BU139" s="90"/>
      <c r="BV139" s="116"/>
      <c r="BW139" s="16">
        <f t="shared" ref="BW139:BW202" si="115">IF(BS139="",BU139,BS139)</f>
        <v>0</v>
      </c>
      <c r="BX139" s="90"/>
      <c r="BY139" s="90"/>
      <c r="BZ139" s="90"/>
      <c r="CA139" s="116"/>
      <c r="CB139" s="16">
        <f t="shared" ref="CB139:CB202" si="116">IF(BX139="",BZ139,BX139)</f>
        <v>0</v>
      </c>
      <c r="CC139" s="90"/>
      <c r="CD139" s="90"/>
      <c r="CE139" s="90"/>
      <c r="CF139" s="116"/>
      <c r="CG139" s="16">
        <f t="shared" ref="CG139:CG202" si="117">IF(CC139="",CE139,CC139)</f>
        <v>0</v>
      </c>
      <c r="CH139" s="90"/>
      <c r="CI139" s="90"/>
      <c r="CJ139" s="90"/>
      <c r="CK139" s="116"/>
      <c r="CL139" s="16">
        <f t="shared" ref="CL139:CL202" si="118">IF(CH139="",CJ139,CH139)</f>
        <v>0</v>
      </c>
      <c r="CM139" s="90"/>
      <c r="CN139" s="90"/>
      <c r="CO139" s="90"/>
      <c r="CP139" s="116"/>
      <c r="CQ139" s="16">
        <f t="shared" ref="CQ139:CQ202" si="119">IF(CM139="",CO139,CM139)</f>
        <v>0</v>
      </c>
      <c r="CR139" s="90"/>
      <c r="CS139" s="90"/>
      <c r="CT139" s="90"/>
      <c r="CU139" s="116"/>
      <c r="CV139" s="16">
        <f t="shared" ref="CV139:CV202" si="120">IF(CR139="",CT139,CR139)</f>
        <v>0</v>
      </c>
      <c r="CW139" s="90"/>
      <c r="CX139" s="90"/>
      <c r="CY139" s="90"/>
      <c r="CZ139" s="116"/>
      <c r="DA139" s="16">
        <f t="shared" ref="DA139:DA202" si="121">IF(CW139="",CY139,CW139)</f>
        <v>0</v>
      </c>
      <c r="DB139" s="90"/>
      <c r="DC139" s="90"/>
      <c r="DD139" s="90"/>
      <c r="DE139" s="116"/>
      <c r="DF139" s="16">
        <f t="shared" ref="DF139:DF202" si="122">IF(DB139="",DD139,DB139)</f>
        <v>0</v>
      </c>
      <c r="DG139" s="90"/>
      <c r="DH139" s="90"/>
      <c r="DI139" s="90"/>
      <c r="DJ139" s="116"/>
      <c r="DK139" s="16">
        <f t="shared" ref="DK139:DK202" si="123">IF(DG139="",DI139,DG139)</f>
        <v>0</v>
      </c>
      <c r="DL139" s="90"/>
      <c r="DM139" s="90"/>
      <c r="DN139" s="90"/>
      <c r="DO139" s="116"/>
      <c r="DP139" s="16">
        <f t="shared" ref="DP139:DP202" si="124">IF(DL139="",DN139,DL139)</f>
        <v>0</v>
      </c>
      <c r="DQ139" s="90"/>
      <c r="DR139" s="90"/>
      <c r="DS139" s="90"/>
      <c r="DT139" s="116"/>
      <c r="DU139" s="16">
        <f t="shared" ref="DU139:DU202" si="125">IF(DQ139="",DS139,DQ139)</f>
        <v>0</v>
      </c>
      <c r="DV139" s="90"/>
      <c r="DW139" s="90"/>
      <c r="DX139" s="90"/>
      <c r="DY139" s="116"/>
      <c r="DZ139" s="16">
        <f t="shared" ref="DZ139:DZ202" si="126">IF(DV139="",DX139,DV139)</f>
        <v>0</v>
      </c>
      <c r="EA139" s="90"/>
      <c r="EB139" s="90"/>
      <c r="EC139" s="90"/>
      <c r="ED139" s="116"/>
      <c r="EE139" s="16">
        <f t="shared" ref="EE139:EE202" si="127">IF(EA139="",EC139,EA139)</f>
        <v>0</v>
      </c>
      <c r="EF139" s="90"/>
      <c r="EG139" s="90"/>
      <c r="EH139" s="90"/>
      <c r="EI139" s="116"/>
      <c r="EJ139" s="16">
        <f t="shared" ref="EJ139:EJ202" si="128">IF(EF139="",EH139,EF139)</f>
        <v>0</v>
      </c>
      <c r="EK139" s="90"/>
      <c r="EL139" s="90"/>
      <c r="EM139" s="90"/>
      <c r="EN139" s="116"/>
      <c r="EO139" s="16">
        <f t="shared" ref="EO139:EO202" si="129">IF(EK139="",EM139,EK139)</f>
        <v>0</v>
      </c>
      <c r="EP139" s="90"/>
      <c r="EQ139" s="90"/>
      <c r="ER139" s="90"/>
      <c r="ES139" s="116"/>
      <c r="ET139" s="16">
        <f t="shared" ref="ET139:ET202" si="130">IF(EP139="",ER139,EP139)</f>
        <v>0</v>
      </c>
      <c r="EU139" s="90"/>
      <c r="EV139" s="90"/>
      <c r="EW139" s="90"/>
      <c r="EX139" s="116"/>
      <c r="EY139" s="16">
        <f t="shared" ref="EY139:EY202" si="131">IF(EU139="",EW139,EU139)</f>
        <v>0</v>
      </c>
      <c r="EZ139" s="90"/>
      <c r="FA139" s="90"/>
      <c r="FB139" s="90"/>
      <c r="FC139" s="116"/>
      <c r="FD139" s="16">
        <f t="shared" ref="FD139:FD202" si="132">IF(EZ139="",FB139,EZ139)</f>
        <v>0</v>
      </c>
      <c r="FE139" s="90"/>
      <c r="FF139" s="90"/>
      <c r="FG139" s="90"/>
      <c r="FH139" s="116"/>
      <c r="FI139" s="16">
        <f t="shared" ref="FI139:FI202" si="133">IF(FE139="",FG139,FE139)</f>
        <v>0</v>
      </c>
      <c r="FJ139" s="90"/>
      <c r="FK139" s="90"/>
      <c r="FL139" s="90"/>
      <c r="FM139" s="116"/>
      <c r="FN139" s="16">
        <f t="shared" ref="FN139:FN202" si="134">IF(FJ139="",FL139,FJ139)</f>
        <v>0</v>
      </c>
      <c r="FO139" s="90"/>
      <c r="FP139" s="90"/>
      <c r="FQ139" s="90"/>
      <c r="FR139" s="116"/>
      <c r="FS139" s="16">
        <f t="shared" ref="FS139:FS202" si="135">IF(FO139="",FQ139,FO139)</f>
        <v>0</v>
      </c>
      <c r="FT139" s="90"/>
      <c r="FU139" s="90"/>
      <c r="FV139" s="90"/>
      <c r="FW139" s="116"/>
      <c r="FX139" s="16">
        <f t="shared" ref="FX139:FX202" si="136">IF(FT139="",FV139,FT139)</f>
        <v>0</v>
      </c>
      <c r="FY139" s="90"/>
      <c r="FZ139" s="90"/>
      <c r="GA139" s="90"/>
      <c r="GB139" s="116"/>
      <c r="GC139" s="16">
        <f t="shared" ref="GC139:GC202" si="137">IF(FY139="",GA139,FY139)</f>
        <v>0</v>
      </c>
      <c r="GD139" s="90"/>
      <c r="GE139" s="90"/>
      <c r="GF139" s="90"/>
      <c r="GG139" s="116"/>
      <c r="GH139" s="16">
        <f t="shared" ref="GH139:GH202" si="138">IF(GD139="",GF139,GD139)</f>
        <v>0</v>
      </c>
      <c r="GI139" s="90"/>
      <c r="GJ139" s="90"/>
      <c r="GK139" s="90"/>
      <c r="GL139" s="116"/>
      <c r="GM139" s="16">
        <f t="shared" ref="GM139:GM202" si="139">IF(GI139="",GK139,GI139)</f>
        <v>0</v>
      </c>
      <c r="GN139" s="90"/>
      <c r="GO139" s="90"/>
      <c r="GP139" s="90"/>
      <c r="GQ139" s="116"/>
      <c r="GR139" s="16">
        <f t="shared" ref="GR139:GR202" si="140">IF(GN139="",GP139,GN139)</f>
        <v>0</v>
      </c>
      <c r="GS139" s="90"/>
      <c r="GT139" s="90"/>
      <c r="GU139" s="90"/>
      <c r="GV139" s="116"/>
      <c r="GW139" s="16">
        <f t="shared" ref="GW139:GW202" si="141">IF(GS139="",GU139,GS139)</f>
        <v>0</v>
      </c>
      <c r="GX139" s="90"/>
      <c r="GY139" s="90"/>
      <c r="GZ139" s="90"/>
      <c r="HA139" s="116"/>
      <c r="HB139" s="16">
        <f t="shared" ref="HB139:HB202" si="142">IF(GX139="",GZ139,GX139)</f>
        <v>0</v>
      </c>
      <c r="HC139" s="90"/>
      <c r="HD139" s="90"/>
      <c r="HE139" s="90"/>
      <c r="HF139" s="116"/>
      <c r="HG139" s="16">
        <f t="shared" ref="HG139:HG202" si="143">IF(HC139="",HE139,HC139)</f>
        <v>0</v>
      </c>
      <c r="HH139" s="90"/>
      <c r="HI139" s="90"/>
      <c r="HJ139" s="90"/>
      <c r="HK139" s="116"/>
      <c r="HL139" s="16">
        <f t="shared" ref="HL139:HL202" si="144">IF(HH139="",HJ139,HH139)</f>
        <v>0</v>
      </c>
      <c r="HM139" s="90"/>
      <c r="HN139" s="90"/>
      <c r="HO139" s="90"/>
      <c r="HP139" s="116"/>
      <c r="HQ139" s="16">
        <f t="shared" ref="HQ139:HQ202" si="145">IF(HM139="",HO139,HM139)</f>
        <v>0</v>
      </c>
      <c r="HR139" s="90"/>
      <c r="HS139" s="90"/>
      <c r="HT139" s="90"/>
      <c r="HU139" s="116"/>
      <c r="HV139" s="16">
        <f t="shared" ref="HV139:HV202" si="146">IF(HR139="",HT139,HR139)</f>
        <v>0</v>
      </c>
      <c r="HW139" s="90"/>
      <c r="HX139" s="90"/>
      <c r="HY139" s="90"/>
      <c r="HZ139" s="116"/>
      <c r="IA139" s="16">
        <f t="shared" ref="IA139:IA202" si="147">IF(HW139="",HY139,HW139)</f>
        <v>0</v>
      </c>
      <c r="IB139" s="90"/>
      <c r="IC139" s="90"/>
      <c r="ID139" s="90"/>
      <c r="IE139" s="116"/>
      <c r="IF139" s="16">
        <f t="shared" ref="IF139:IF202" si="148">IF(IB139="",ID139,IB139)</f>
        <v>0</v>
      </c>
      <c r="IG139" s="90"/>
      <c r="IH139" s="90"/>
      <c r="II139" s="90"/>
      <c r="IJ139" s="116"/>
      <c r="IK139" s="16">
        <f t="shared" ref="IK139:IK202" si="149">IF(IG139="",II139,IG139)</f>
        <v>0</v>
      </c>
      <c r="IL139" s="90"/>
      <c r="IM139" s="90"/>
      <c r="IN139" s="90"/>
      <c r="IO139" s="116"/>
      <c r="IP139" s="16">
        <f t="shared" ref="IP139:IP202" si="150">IF(IL139="",IN139,IL139)</f>
        <v>0</v>
      </c>
    </row>
    <row r="140" spans="1:250" x14ac:dyDescent="0.25">
      <c r="A140" s="90"/>
      <c r="B140" s="90"/>
      <c r="C140" s="90"/>
      <c r="D140" s="116"/>
      <c r="E140" s="16">
        <f t="shared" si="101"/>
        <v>0</v>
      </c>
      <c r="F140" s="90"/>
      <c r="G140" s="90"/>
      <c r="H140" s="90"/>
      <c r="I140" s="116"/>
      <c r="J140" s="16">
        <f t="shared" si="102"/>
        <v>0</v>
      </c>
      <c r="K140" s="90"/>
      <c r="L140" s="90"/>
      <c r="M140" s="90"/>
      <c r="N140" s="116"/>
      <c r="O140" s="16">
        <f t="shared" si="103"/>
        <v>0</v>
      </c>
      <c r="P140" s="90"/>
      <c r="Q140" s="90"/>
      <c r="R140" s="90"/>
      <c r="S140" s="116"/>
      <c r="T140" s="16">
        <f t="shared" si="104"/>
        <v>0</v>
      </c>
      <c r="U140" s="90"/>
      <c r="V140" s="90"/>
      <c r="W140" s="90"/>
      <c r="X140" s="116"/>
      <c r="Y140" s="16">
        <f t="shared" si="105"/>
        <v>0</v>
      </c>
      <c r="Z140" s="90"/>
      <c r="AA140" s="90"/>
      <c r="AB140" s="90"/>
      <c r="AC140" s="116"/>
      <c r="AD140" s="16">
        <f t="shared" si="106"/>
        <v>0</v>
      </c>
      <c r="AE140" s="90"/>
      <c r="AF140" s="90"/>
      <c r="AG140" s="90"/>
      <c r="AH140" s="116"/>
      <c r="AI140" s="16">
        <f t="shared" si="107"/>
        <v>0</v>
      </c>
      <c r="AJ140" s="90"/>
      <c r="AK140" s="90"/>
      <c r="AL140" s="90"/>
      <c r="AM140" s="116"/>
      <c r="AN140" s="16">
        <f t="shared" si="108"/>
        <v>0</v>
      </c>
      <c r="AO140" s="90"/>
      <c r="AP140" s="90"/>
      <c r="AQ140" s="90"/>
      <c r="AR140" s="116"/>
      <c r="AS140" s="16">
        <f t="shared" si="109"/>
        <v>0</v>
      </c>
      <c r="AT140" s="90"/>
      <c r="AU140" s="90"/>
      <c r="AV140" s="90"/>
      <c r="AW140" s="116"/>
      <c r="AX140" s="16">
        <f t="shared" si="110"/>
        <v>0</v>
      </c>
      <c r="AY140" s="90"/>
      <c r="AZ140" s="90"/>
      <c r="BA140" s="90"/>
      <c r="BB140" s="116"/>
      <c r="BC140" s="16">
        <f t="shared" si="111"/>
        <v>0</v>
      </c>
      <c r="BD140" s="90"/>
      <c r="BE140" s="90"/>
      <c r="BF140" s="90"/>
      <c r="BG140" s="116"/>
      <c r="BH140" s="16">
        <f t="shared" si="112"/>
        <v>0</v>
      </c>
      <c r="BI140" s="90"/>
      <c r="BJ140" s="90"/>
      <c r="BK140" s="90"/>
      <c r="BL140" s="116"/>
      <c r="BM140" s="16">
        <f t="shared" si="113"/>
        <v>0</v>
      </c>
      <c r="BN140" s="90"/>
      <c r="BO140" s="90"/>
      <c r="BP140" s="90"/>
      <c r="BQ140" s="116"/>
      <c r="BR140" s="16">
        <f t="shared" si="114"/>
        <v>0</v>
      </c>
      <c r="BS140" s="90"/>
      <c r="BT140" s="90"/>
      <c r="BU140" s="90"/>
      <c r="BV140" s="116"/>
      <c r="BW140" s="16">
        <f t="shared" si="115"/>
        <v>0</v>
      </c>
      <c r="BX140" s="90"/>
      <c r="BY140" s="90"/>
      <c r="BZ140" s="90"/>
      <c r="CA140" s="116"/>
      <c r="CB140" s="16">
        <f t="shared" si="116"/>
        <v>0</v>
      </c>
      <c r="CC140" s="90"/>
      <c r="CD140" s="90"/>
      <c r="CE140" s="90"/>
      <c r="CF140" s="116"/>
      <c r="CG140" s="16">
        <f t="shared" si="117"/>
        <v>0</v>
      </c>
      <c r="CH140" s="90"/>
      <c r="CI140" s="90"/>
      <c r="CJ140" s="90"/>
      <c r="CK140" s="116"/>
      <c r="CL140" s="16">
        <f t="shared" si="118"/>
        <v>0</v>
      </c>
      <c r="CM140" s="90"/>
      <c r="CN140" s="90"/>
      <c r="CO140" s="90"/>
      <c r="CP140" s="116"/>
      <c r="CQ140" s="16">
        <f t="shared" si="119"/>
        <v>0</v>
      </c>
      <c r="CR140" s="90"/>
      <c r="CS140" s="90"/>
      <c r="CT140" s="90"/>
      <c r="CU140" s="116"/>
      <c r="CV140" s="16">
        <f t="shared" si="120"/>
        <v>0</v>
      </c>
      <c r="CW140" s="90"/>
      <c r="CX140" s="90"/>
      <c r="CY140" s="90"/>
      <c r="CZ140" s="116"/>
      <c r="DA140" s="16">
        <f t="shared" si="121"/>
        <v>0</v>
      </c>
      <c r="DB140" s="90"/>
      <c r="DC140" s="90"/>
      <c r="DD140" s="90"/>
      <c r="DE140" s="116"/>
      <c r="DF140" s="16">
        <f t="shared" si="122"/>
        <v>0</v>
      </c>
      <c r="DG140" s="90"/>
      <c r="DH140" s="90"/>
      <c r="DI140" s="90"/>
      <c r="DJ140" s="116"/>
      <c r="DK140" s="16">
        <f t="shared" si="123"/>
        <v>0</v>
      </c>
      <c r="DL140" s="90"/>
      <c r="DM140" s="90"/>
      <c r="DN140" s="90"/>
      <c r="DO140" s="116"/>
      <c r="DP140" s="16">
        <f t="shared" si="124"/>
        <v>0</v>
      </c>
      <c r="DQ140" s="90"/>
      <c r="DR140" s="90"/>
      <c r="DS140" s="90"/>
      <c r="DT140" s="116"/>
      <c r="DU140" s="16">
        <f t="shared" si="125"/>
        <v>0</v>
      </c>
      <c r="DV140" s="90"/>
      <c r="DW140" s="90"/>
      <c r="DX140" s="90"/>
      <c r="DY140" s="116"/>
      <c r="DZ140" s="16">
        <f t="shared" si="126"/>
        <v>0</v>
      </c>
      <c r="EA140" s="90"/>
      <c r="EB140" s="90"/>
      <c r="EC140" s="90"/>
      <c r="ED140" s="116"/>
      <c r="EE140" s="16">
        <f t="shared" si="127"/>
        <v>0</v>
      </c>
      <c r="EF140" s="90"/>
      <c r="EG140" s="90"/>
      <c r="EH140" s="90"/>
      <c r="EI140" s="116"/>
      <c r="EJ140" s="16">
        <f t="shared" si="128"/>
        <v>0</v>
      </c>
      <c r="EK140" s="90"/>
      <c r="EL140" s="90"/>
      <c r="EM140" s="90"/>
      <c r="EN140" s="116"/>
      <c r="EO140" s="16">
        <f t="shared" si="129"/>
        <v>0</v>
      </c>
      <c r="EP140" s="90"/>
      <c r="EQ140" s="90"/>
      <c r="ER140" s="90"/>
      <c r="ES140" s="116"/>
      <c r="ET140" s="16">
        <f t="shared" si="130"/>
        <v>0</v>
      </c>
      <c r="EU140" s="90"/>
      <c r="EV140" s="90"/>
      <c r="EW140" s="90"/>
      <c r="EX140" s="116"/>
      <c r="EY140" s="16">
        <f t="shared" si="131"/>
        <v>0</v>
      </c>
      <c r="EZ140" s="90"/>
      <c r="FA140" s="90"/>
      <c r="FB140" s="90"/>
      <c r="FC140" s="116"/>
      <c r="FD140" s="16">
        <f t="shared" si="132"/>
        <v>0</v>
      </c>
      <c r="FE140" s="90"/>
      <c r="FF140" s="90"/>
      <c r="FG140" s="90"/>
      <c r="FH140" s="116"/>
      <c r="FI140" s="16">
        <f t="shared" si="133"/>
        <v>0</v>
      </c>
      <c r="FJ140" s="90"/>
      <c r="FK140" s="90"/>
      <c r="FL140" s="90"/>
      <c r="FM140" s="116"/>
      <c r="FN140" s="16">
        <f t="shared" si="134"/>
        <v>0</v>
      </c>
      <c r="FO140" s="90"/>
      <c r="FP140" s="90"/>
      <c r="FQ140" s="90"/>
      <c r="FR140" s="116"/>
      <c r="FS140" s="16">
        <f t="shared" si="135"/>
        <v>0</v>
      </c>
      <c r="FT140" s="90"/>
      <c r="FU140" s="90"/>
      <c r="FV140" s="90"/>
      <c r="FW140" s="116"/>
      <c r="FX140" s="16">
        <f t="shared" si="136"/>
        <v>0</v>
      </c>
      <c r="FY140" s="90"/>
      <c r="FZ140" s="90"/>
      <c r="GA140" s="90"/>
      <c r="GB140" s="116"/>
      <c r="GC140" s="16">
        <f t="shared" si="137"/>
        <v>0</v>
      </c>
      <c r="GD140" s="90"/>
      <c r="GE140" s="90"/>
      <c r="GF140" s="90"/>
      <c r="GG140" s="116"/>
      <c r="GH140" s="16">
        <f t="shared" si="138"/>
        <v>0</v>
      </c>
      <c r="GI140" s="90"/>
      <c r="GJ140" s="90"/>
      <c r="GK140" s="90"/>
      <c r="GL140" s="116"/>
      <c r="GM140" s="16">
        <f t="shared" si="139"/>
        <v>0</v>
      </c>
      <c r="GN140" s="90"/>
      <c r="GO140" s="90"/>
      <c r="GP140" s="90"/>
      <c r="GQ140" s="116"/>
      <c r="GR140" s="16">
        <f t="shared" si="140"/>
        <v>0</v>
      </c>
      <c r="GS140" s="90"/>
      <c r="GT140" s="90"/>
      <c r="GU140" s="90"/>
      <c r="GV140" s="116"/>
      <c r="GW140" s="16">
        <f t="shared" si="141"/>
        <v>0</v>
      </c>
      <c r="GX140" s="90"/>
      <c r="GY140" s="90"/>
      <c r="GZ140" s="90"/>
      <c r="HA140" s="116"/>
      <c r="HB140" s="16">
        <f t="shared" si="142"/>
        <v>0</v>
      </c>
      <c r="HC140" s="90"/>
      <c r="HD140" s="90"/>
      <c r="HE140" s="90"/>
      <c r="HF140" s="116"/>
      <c r="HG140" s="16">
        <f t="shared" si="143"/>
        <v>0</v>
      </c>
      <c r="HH140" s="90"/>
      <c r="HI140" s="90"/>
      <c r="HJ140" s="90"/>
      <c r="HK140" s="116"/>
      <c r="HL140" s="16">
        <f t="shared" si="144"/>
        <v>0</v>
      </c>
      <c r="HM140" s="90"/>
      <c r="HN140" s="90"/>
      <c r="HO140" s="90"/>
      <c r="HP140" s="116"/>
      <c r="HQ140" s="16">
        <f t="shared" si="145"/>
        <v>0</v>
      </c>
      <c r="HR140" s="90"/>
      <c r="HS140" s="90"/>
      <c r="HT140" s="90"/>
      <c r="HU140" s="116"/>
      <c r="HV140" s="16">
        <f t="shared" si="146"/>
        <v>0</v>
      </c>
      <c r="HW140" s="90"/>
      <c r="HX140" s="90"/>
      <c r="HY140" s="90"/>
      <c r="HZ140" s="116"/>
      <c r="IA140" s="16">
        <f t="shared" si="147"/>
        <v>0</v>
      </c>
      <c r="IB140" s="90"/>
      <c r="IC140" s="90"/>
      <c r="ID140" s="90"/>
      <c r="IE140" s="116"/>
      <c r="IF140" s="16">
        <f t="shared" si="148"/>
        <v>0</v>
      </c>
      <c r="IG140" s="90"/>
      <c r="IH140" s="90"/>
      <c r="II140" s="90"/>
      <c r="IJ140" s="116"/>
      <c r="IK140" s="16">
        <f t="shared" si="149"/>
        <v>0</v>
      </c>
      <c r="IL140" s="90"/>
      <c r="IM140" s="90"/>
      <c r="IN140" s="90"/>
      <c r="IO140" s="116"/>
      <c r="IP140" s="16">
        <f t="shared" si="150"/>
        <v>0</v>
      </c>
    </row>
    <row r="141" spans="1:250" x14ac:dyDescent="0.25">
      <c r="A141" s="90"/>
      <c r="B141" s="90"/>
      <c r="C141" s="90"/>
      <c r="D141" s="116"/>
      <c r="E141" s="16">
        <f t="shared" si="101"/>
        <v>0</v>
      </c>
      <c r="F141" s="90"/>
      <c r="G141" s="90"/>
      <c r="H141" s="90"/>
      <c r="I141" s="116"/>
      <c r="J141" s="16">
        <f t="shared" si="102"/>
        <v>0</v>
      </c>
      <c r="K141" s="90"/>
      <c r="L141" s="90"/>
      <c r="M141" s="90"/>
      <c r="N141" s="116"/>
      <c r="O141" s="16">
        <f t="shared" si="103"/>
        <v>0</v>
      </c>
      <c r="P141" s="90"/>
      <c r="Q141" s="90"/>
      <c r="R141" s="90"/>
      <c r="S141" s="116"/>
      <c r="T141" s="16">
        <f t="shared" si="104"/>
        <v>0</v>
      </c>
      <c r="U141" s="90"/>
      <c r="V141" s="90"/>
      <c r="W141" s="90"/>
      <c r="X141" s="116"/>
      <c r="Y141" s="16">
        <f t="shared" si="105"/>
        <v>0</v>
      </c>
      <c r="Z141" s="90"/>
      <c r="AA141" s="90"/>
      <c r="AB141" s="90"/>
      <c r="AC141" s="116"/>
      <c r="AD141" s="16">
        <f t="shared" si="106"/>
        <v>0</v>
      </c>
      <c r="AE141" s="90"/>
      <c r="AF141" s="90"/>
      <c r="AG141" s="90"/>
      <c r="AH141" s="116"/>
      <c r="AI141" s="16">
        <f t="shared" si="107"/>
        <v>0</v>
      </c>
      <c r="AJ141" s="90"/>
      <c r="AK141" s="90"/>
      <c r="AL141" s="90"/>
      <c r="AM141" s="116"/>
      <c r="AN141" s="16">
        <f t="shared" si="108"/>
        <v>0</v>
      </c>
      <c r="AO141" s="90"/>
      <c r="AP141" s="90"/>
      <c r="AQ141" s="90"/>
      <c r="AR141" s="116"/>
      <c r="AS141" s="16">
        <f t="shared" si="109"/>
        <v>0</v>
      </c>
      <c r="AT141" s="90"/>
      <c r="AU141" s="90"/>
      <c r="AV141" s="90"/>
      <c r="AW141" s="116"/>
      <c r="AX141" s="16">
        <f t="shared" si="110"/>
        <v>0</v>
      </c>
      <c r="AY141" s="90"/>
      <c r="AZ141" s="90"/>
      <c r="BA141" s="90"/>
      <c r="BB141" s="116"/>
      <c r="BC141" s="16">
        <f t="shared" si="111"/>
        <v>0</v>
      </c>
      <c r="BD141" s="90"/>
      <c r="BE141" s="90"/>
      <c r="BF141" s="90"/>
      <c r="BG141" s="116"/>
      <c r="BH141" s="16">
        <f t="shared" si="112"/>
        <v>0</v>
      </c>
      <c r="BI141" s="90"/>
      <c r="BJ141" s="90"/>
      <c r="BK141" s="90"/>
      <c r="BL141" s="116"/>
      <c r="BM141" s="16">
        <f t="shared" si="113"/>
        <v>0</v>
      </c>
      <c r="BN141" s="90"/>
      <c r="BO141" s="90"/>
      <c r="BP141" s="90"/>
      <c r="BQ141" s="116"/>
      <c r="BR141" s="16">
        <f t="shared" si="114"/>
        <v>0</v>
      </c>
      <c r="BS141" s="90"/>
      <c r="BT141" s="90"/>
      <c r="BU141" s="90"/>
      <c r="BV141" s="116"/>
      <c r="BW141" s="16">
        <f t="shared" si="115"/>
        <v>0</v>
      </c>
      <c r="BX141" s="90"/>
      <c r="BY141" s="90"/>
      <c r="BZ141" s="90"/>
      <c r="CA141" s="116"/>
      <c r="CB141" s="16">
        <f t="shared" si="116"/>
        <v>0</v>
      </c>
      <c r="CC141" s="90"/>
      <c r="CD141" s="90"/>
      <c r="CE141" s="90"/>
      <c r="CF141" s="116"/>
      <c r="CG141" s="16">
        <f t="shared" si="117"/>
        <v>0</v>
      </c>
      <c r="CH141" s="90"/>
      <c r="CI141" s="90"/>
      <c r="CJ141" s="90"/>
      <c r="CK141" s="116"/>
      <c r="CL141" s="16">
        <f t="shared" si="118"/>
        <v>0</v>
      </c>
      <c r="CM141" s="90"/>
      <c r="CN141" s="90"/>
      <c r="CO141" s="90"/>
      <c r="CP141" s="116"/>
      <c r="CQ141" s="16">
        <f t="shared" si="119"/>
        <v>0</v>
      </c>
      <c r="CR141" s="90"/>
      <c r="CS141" s="90"/>
      <c r="CT141" s="90"/>
      <c r="CU141" s="116"/>
      <c r="CV141" s="16">
        <f t="shared" si="120"/>
        <v>0</v>
      </c>
      <c r="CW141" s="90"/>
      <c r="CX141" s="90"/>
      <c r="CY141" s="90"/>
      <c r="CZ141" s="116"/>
      <c r="DA141" s="16">
        <f t="shared" si="121"/>
        <v>0</v>
      </c>
      <c r="DB141" s="90"/>
      <c r="DC141" s="90"/>
      <c r="DD141" s="90"/>
      <c r="DE141" s="116"/>
      <c r="DF141" s="16">
        <f t="shared" si="122"/>
        <v>0</v>
      </c>
      <c r="DG141" s="90"/>
      <c r="DH141" s="90"/>
      <c r="DI141" s="90"/>
      <c r="DJ141" s="116"/>
      <c r="DK141" s="16">
        <f t="shared" si="123"/>
        <v>0</v>
      </c>
      <c r="DL141" s="90"/>
      <c r="DM141" s="90"/>
      <c r="DN141" s="90"/>
      <c r="DO141" s="116"/>
      <c r="DP141" s="16">
        <f t="shared" si="124"/>
        <v>0</v>
      </c>
      <c r="DQ141" s="90"/>
      <c r="DR141" s="90"/>
      <c r="DS141" s="90"/>
      <c r="DT141" s="116"/>
      <c r="DU141" s="16">
        <f t="shared" si="125"/>
        <v>0</v>
      </c>
      <c r="DV141" s="90"/>
      <c r="DW141" s="90"/>
      <c r="DX141" s="90"/>
      <c r="DY141" s="116"/>
      <c r="DZ141" s="16">
        <f t="shared" si="126"/>
        <v>0</v>
      </c>
      <c r="EA141" s="90"/>
      <c r="EB141" s="90"/>
      <c r="EC141" s="90"/>
      <c r="ED141" s="116"/>
      <c r="EE141" s="16">
        <f t="shared" si="127"/>
        <v>0</v>
      </c>
      <c r="EF141" s="90"/>
      <c r="EG141" s="90"/>
      <c r="EH141" s="90"/>
      <c r="EI141" s="116"/>
      <c r="EJ141" s="16">
        <f t="shared" si="128"/>
        <v>0</v>
      </c>
      <c r="EK141" s="90"/>
      <c r="EL141" s="90"/>
      <c r="EM141" s="90"/>
      <c r="EN141" s="116"/>
      <c r="EO141" s="16">
        <f t="shared" si="129"/>
        <v>0</v>
      </c>
      <c r="EP141" s="90"/>
      <c r="EQ141" s="90"/>
      <c r="ER141" s="90"/>
      <c r="ES141" s="116"/>
      <c r="ET141" s="16">
        <f t="shared" si="130"/>
        <v>0</v>
      </c>
      <c r="EU141" s="90"/>
      <c r="EV141" s="90"/>
      <c r="EW141" s="90"/>
      <c r="EX141" s="116"/>
      <c r="EY141" s="16">
        <f t="shared" si="131"/>
        <v>0</v>
      </c>
      <c r="EZ141" s="90"/>
      <c r="FA141" s="90"/>
      <c r="FB141" s="90"/>
      <c r="FC141" s="116"/>
      <c r="FD141" s="16">
        <f t="shared" si="132"/>
        <v>0</v>
      </c>
      <c r="FE141" s="90"/>
      <c r="FF141" s="90"/>
      <c r="FG141" s="90"/>
      <c r="FH141" s="116"/>
      <c r="FI141" s="16">
        <f t="shared" si="133"/>
        <v>0</v>
      </c>
      <c r="FJ141" s="90"/>
      <c r="FK141" s="90"/>
      <c r="FL141" s="90"/>
      <c r="FM141" s="116"/>
      <c r="FN141" s="16">
        <f t="shared" si="134"/>
        <v>0</v>
      </c>
      <c r="FO141" s="90"/>
      <c r="FP141" s="90"/>
      <c r="FQ141" s="90"/>
      <c r="FR141" s="116"/>
      <c r="FS141" s="16">
        <f t="shared" si="135"/>
        <v>0</v>
      </c>
      <c r="FT141" s="90"/>
      <c r="FU141" s="90"/>
      <c r="FV141" s="90"/>
      <c r="FW141" s="116"/>
      <c r="FX141" s="16">
        <f t="shared" si="136"/>
        <v>0</v>
      </c>
      <c r="FY141" s="90"/>
      <c r="FZ141" s="90"/>
      <c r="GA141" s="90"/>
      <c r="GB141" s="116"/>
      <c r="GC141" s="16">
        <f t="shared" si="137"/>
        <v>0</v>
      </c>
      <c r="GD141" s="90"/>
      <c r="GE141" s="90"/>
      <c r="GF141" s="90"/>
      <c r="GG141" s="116"/>
      <c r="GH141" s="16">
        <f t="shared" si="138"/>
        <v>0</v>
      </c>
      <c r="GI141" s="90"/>
      <c r="GJ141" s="90"/>
      <c r="GK141" s="90"/>
      <c r="GL141" s="116"/>
      <c r="GM141" s="16">
        <f t="shared" si="139"/>
        <v>0</v>
      </c>
      <c r="GN141" s="90"/>
      <c r="GO141" s="90"/>
      <c r="GP141" s="90"/>
      <c r="GQ141" s="116"/>
      <c r="GR141" s="16">
        <f t="shared" si="140"/>
        <v>0</v>
      </c>
      <c r="GS141" s="90"/>
      <c r="GT141" s="90"/>
      <c r="GU141" s="90"/>
      <c r="GV141" s="116"/>
      <c r="GW141" s="16">
        <f t="shared" si="141"/>
        <v>0</v>
      </c>
      <c r="GX141" s="90"/>
      <c r="GY141" s="90"/>
      <c r="GZ141" s="90"/>
      <c r="HA141" s="116"/>
      <c r="HB141" s="16">
        <f t="shared" si="142"/>
        <v>0</v>
      </c>
      <c r="HC141" s="90"/>
      <c r="HD141" s="90"/>
      <c r="HE141" s="90"/>
      <c r="HF141" s="116"/>
      <c r="HG141" s="16">
        <f t="shared" si="143"/>
        <v>0</v>
      </c>
      <c r="HH141" s="90"/>
      <c r="HI141" s="90"/>
      <c r="HJ141" s="90"/>
      <c r="HK141" s="116"/>
      <c r="HL141" s="16">
        <f t="shared" si="144"/>
        <v>0</v>
      </c>
      <c r="HM141" s="90"/>
      <c r="HN141" s="90"/>
      <c r="HO141" s="90"/>
      <c r="HP141" s="116"/>
      <c r="HQ141" s="16">
        <f t="shared" si="145"/>
        <v>0</v>
      </c>
      <c r="HR141" s="90"/>
      <c r="HS141" s="90"/>
      <c r="HT141" s="90"/>
      <c r="HU141" s="116"/>
      <c r="HV141" s="16">
        <f t="shared" si="146"/>
        <v>0</v>
      </c>
      <c r="HW141" s="90"/>
      <c r="HX141" s="90"/>
      <c r="HY141" s="90"/>
      <c r="HZ141" s="116"/>
      <c r="IA141" s="16">
        <f t="shared" si="147"/>
        <v>0</v>
      </c>
      <c r="IB141" s="90"/>
      <c r="IC141" s="90"/>
      <c r="ID141" s="90"/>
      <c r="IE141" s="116"/>
      <c r="IF141" s="16">
        <f t="shared" si="148"/>
        <v>0</v>
      </c>
      <c r="IG141" s="90"/>
      <c r="IH141" s="90"/>
      <c r="II141" s="90"/>
      <c r="IJ141" s="116"/>
      <c r="IK141" s="16">
        <f t="shared" si="149"/>
        <v>0</v>
      </c>
      <c r="IL141" s="90"/>
      <c r="IM141" s="90"/>
      <c r="IN141" s="90"/>
      <c r="IO141" s="116"/>
      <c r="IP141" s="16">
        <f t="shared" si="150"/>
        <v>0</v>
      </c>
    </row>
    <row r="142" spans="1:250" x14ac:dyDescent="0.25">
      <c r="A142" s="90"/>
      <c r="B142" s="90"/>
      <c r="C142" s="90"/>
      <c r="D142" s="116"/>
      <c r="E142" s="16">
        <f t="shared" si="101"/>
        <v>0</v>
      </c>
      <c r="F142" s="90"/>
      <c r="G142" s="90"/>
      <c r="H142" s="90"/>
      <c r="I142" s="116"/>
      <c r="J142" s="16">
        <f t="shared" si="102"/>
        <v>0</v>
      </c>
      <c r="K142" s="90"/>
      <c r="L142" s="90"/>
      <c r="M142" s="90"/>
      <c r="N142" s="116"/>
      <c r="O142" s="16">
        <f t="shared" si="103"/>
        <v>0</v>
      </c>
      <c r="P142" s="90"/>
      <c r="Q142" s="90"/>
      <c r="R142" s="90"/>
      <c r="S142" s="116"/>
      <c r="T142" s="16">
        <f t="shared" si="104"/>
        <v>0</v>
      </c>
      <c r="U142" s="90"/>
      <c r="V142" s="90"/>
      <c r="W142" s="90"/>
      <c r="X142" s="116"/>
      <c r="Y142" s="16">
        <f t="shared" si="105"/>
        <v>0</v>
      </c>
      <c r="Z142" s="90"/>
      <c r="AA142" s="90"/>
      <c r="AB142" s="90"/>
      <c r="AC142" s="116"/>
      <c r="AD142" s="16">
        <f t="shared" si="106"/>
        <v>0</v>
      </c>
      <c r="AE142" s="90"/>
      <c r="AF142" s="90"/>
      <c r="AG142" s="90"/>
      <c r="AH142" s="116"/>
      <c r="AI142" s="16">
        <f t="shared" si="107"/>
        <v>0</v>
      </c>
      <c r="AJ142" s="90"/>
      <c r="AK142" s="90"/>
      <c r="AL142" s="90"/>
      <c r="AM142" s="116"/>
      <c r="AN142" s="16">
        <f t="shared" si="108"/>
        <v>0</v>
      </c>
      <c r="AO142" s="90"/>
      <c r="AP142" s="90"/>
      <c r="AQ142" s="90"/>
      <c r="AR142" s="116"/>
      <c r="AS142" s="16">
        <f t="shared" si="109"/>
        <v>0</v>
      </c>
      <c r="AT142" s="90"/>
      <c r="AU142" s="90"/>
      <c r="AV142" s="90"/>
      <c r="AW142" s="116"/>
      <c r="AX142" s="16">
        <f t="shared" si="110"/>
        <v>0</v>
      </c>
      <c r="AY142" s="90"/>
      <c r="AZ142" s="90"/>
      <c r="BA142" s="90"/>
      <c r="BB142" s="116"/>
      <c r="BC142" s="16">
        <f t="shared" si="111"/>
        <v>0</v>
      </c>
      <c r="BD142" s="90"/>
      <c r="BE142" s="90"/>
      <c r="BF142" s="90"/>
      <c r="BG142" s="116"/>
      <c r="BH142" s="16">
        <f t="shared" si="112"/>
        <v>0</v>
      </c>
      <c r="BI142" s="90"/>
      <c r="BJ142" s="90"/>
      <c r="BK142" s="90"/>
      <c r="BL142" s="116"/>
      <c r="BM142" s="16">
        <f t="shared" si="113"/>
        <v>0</v>
      </c>
      <c r="BN142" s="90"/>
      <c r="BO142" s="90"/>
      <c r="BP142" s="90"/>
      <c r="BQ142" s="116"/>
      <c r="BR142" s="16">
        <f t="shared" si="114"/>
        <v>0</v>
      </c>
      <c r="BS142" s="90"/>
      <c r="BT142" s="90"/>
      <c r="BU142" s="90"/>
      <c r="BV142" s="116"/>
      <c r="BW142" s="16">
        <f t="shared" si="115"/>
        <v>0</v>
      </c>
      <c r="BX142" s="90"/>
      <c r="BY142" s="90"/>
      <c r="BZ142" s="90"/>
      <c r="CA142" s="116"/>
      <c r="CB142" s="16">
        <f t="shared" si="116"/>
        <v>0</v>
      </c>
      <c r="CC142" s="90"/>
      <c r="CD142" s="90"/>
      <c r="CE142" s="90"/>
      <c r="CF142" s="116"/>
      <c r="CG142" s="16">
        <f t="shared" si="117"/>
        <v>0</v>
      </c>
      <c r="CH142" s="90"/>
      <c r="CI142" s="90"/>
      <c r="CJ142" s="90"/>
      <c r="CK142" s="116"/>
      <c r="CL142" s="16">
        <f t="shared" si="118"/>
        <v>0</v>
      </c>
      <c r="CM142" s="90"/>
      <c r="CN142" s="90"/>
      <c r="CO142" s="90"/>
      <c r="CP142" s="116"/>
      <c r="CQ142" s="16">
        <f t="shared" si="119"/>
        <v>0</v>
      </c>
      <c r="CR142" s="90"/>
      <c r="CS142" s="90"/>
      <c r="CT142" s="90"/>
      <c r="CU142" s="116"/>
      <c r="CV142" s="16">
        <f t="shared" si="120"/>
        <v>0</v>
      </c>
      <c r="CW142" s="90"/>
      <c r="CX142" s="90"/>
      <c r="CY142" s="90"/>
      <c r="CZ142" s="116"/>
      <c r="DA142" s="16">
        <f t="shared" si="121"/>
        <v>0</v>
      </c>
      <c r="DB142" s="90"/>
      <c r="DC142" s="90"/>
      <c r="DD142" s="90"/>
      <c r="DE142" s="116"/>
      <c r="DF142" s="16">
        <f t="shared" si="122"/>
        <v>0</v>
      </c>
      <c r="DG142" s="90"/>
      <c r="DH142" s="90"/>
      <c r="DI142" s="90"/>
      <c r="DJ142" s="116"/>
      <c r="DK142" s="16">
        <f t="shared" si="123"/>
        <v>0</v>
      </c>
      <c r="DL142" s="90"/>
      <c r="DM142" s="90"/>
      <c r="DN142" s="90"/>
      <c r="DO142" s="116"/>
      <c r="DP142" s="16">
        <f t="shared" si="124"/>
        <v>0</v>
      </c>
      <c r="DQ142" s="90"/>
      <c r="DR142" s="90"/>
      <c r="DS142" s="90"/>
      <c r="DT142" s="116"/>
      <c r="DU142" s="16">
        <f t="shared" si="125"/>
        <v>0</v>
      </c>
      <c r="DV142" s="90"/>
      <c r="DW142" s="90"/>
      <c r="DX142" s="90"/>
      <c r="DY142" s="116"/>
      <c r="DZ142" s="16">
        <f t="shared" si="126"/>
        <v>0</v>
      </c>
      <c r="EA142" s="90"/>
      <c r="EB142" s="90"/>
      <c r="EC142" s="90"/>
      <c r="ED142" s="116"/>
      <c r="EE142" s="16">
        <f t="shared" si="127"/>
        <v>0</v>
      </c>
      <c r="EF142" s="90"/>
      <c r="EG142" s="90"/>
      <c r="EH142" s="90"/>
      <c r="EI142" s="116"/>
      <c r="EJ142" s="16">
        <f t="shared" si="128"/>
        <v>0</v>
      </c>
      <c r="EK142" s="90"/>
      <c r="EL142" s="90"/>
      <c r="EM142" s="90"/>
      <c r="EN142" s="116"/>
      <c r="EO142" s="16">
        <f t="shared" si="129"/>
        <v>0</v>
      </c>
      <c r="EP142" s="90"/>
      <c r="EQ142" s="90"/>
      <c r="ER142" s="90"/>
      <c r="ES142" s="116"/>
      <c r="ET142" s="16">
        <f t="shared" si="130"/>
        <v>0</v>
      </c>
      <c r="EU142" s="90"/>
      <c r="EV142" s="90"/>
      <c r="EW142" s="90"/>
      <c r="EX142" s="116"/>
      <c r="EY142" s="16">
        <f t="shared" si="131"/>
        <v>0</v>
      </c>
      <c r="EZ142" s="90"/>
      <c r="FA142" s="90"/>
      <c r="FB142" s="90"/>
      <c r="FC142" s="116"/>
      <c r="FD142" s="16">
        <f t="shared" si="132"/>
        <v>0</v>
      </c>
      <c r="FE142" s="90"/>
      <c r="FF142" s="90"/>
      <c r="FG142" s="90"/>
      <c r="FH142" s="116"/>
      <c r="FI142" s="16">
        <f t="shared" si="133"/>
        <v>0</v>
      </c>
      <c r="FJ142" s="90"/>
      <c r="FK142" s="90"/>
      <c r="FL142" s="90"/>
      <c r="FM142" s="116"/>
      <c r="FN142" s="16">
        <f t="shared" si="134"/>
        <v>0</v>
      </c>
      <c r="FO142" s="90"/>
      <c r="FP142" s="90"/>
      <c r="FQ142" s="90"/>
      <c r="FR142" s="116"/>
      <c r="FS142" s="16">
        <f t="shared" si="135"/>
        <v>0</v>
      </c>
      <c r="FT142" s="90"/>
      <c r="FU142" s="90"/>
      <c r="FV142" s="90"/>
      <c r="FW142" s="116"/>
      <c r="FX142" s="16">
        <f t="shared" si="136"/>
        <v>0</v>
      </c>
      <c r="FY142" s="90"/>
      <c r="FZ142" s="90"/>
      <c r="GA142" s="90"/>
      <c r="GB142" s="116"/>
      <c r="GC142" s="16">
        <f t="shared" si="137"/>
        <v>0</v>
      </c>
      <c r="GD142" s="90"/>
      <c r="GE142" s="90"/>
      <c r="GF142" s="90"/>
      <c r="GG142" s="116"/>
      <c r="GH142" s="16">
        <f t="shared" si="138"/>
        <v>0</v>
      </c>
      <c r="GI142" s="90"/>
      <c r="GJ142" s="90"/>
      <c r="GK142" s="90"/>
      <c r="GL142" s="116"/>
      <c r="GM142" s="16">
        <f t="shared" si="139"/>
        <v>0</v>
      </c>
      <c r="GN142" s="90"/>
      <c r="GO142" s="90"/>
      <c r="GP142" s="90"/>
      <c r="GQ142" s="116"/>
      <c r="GR142" s="16">
        <f t="shared" si="140"/>
        <v>0</v>
      </c>
      <c r="GS142" s="90"/>
      <c r="GT142" s="90"/>
      <c r="GU142" s="90"/>
      <c r="GV142" s="116"/>
      <c r="GW142" s="16">
        <f t="shared" si="141"/>
        <v>0</v>
      </c>
      <c r="GX142" s="90"/>
      <c r="GY142" s="90"/>
      <c r="GZ142" s="90"/>
      <c r="HA142" s="116"/>
      <c r="HB142" s="16">
        <f t="shared" si="142"/>
        <v>0</v>
      </c>
      <c r="HC142" s="90"/>
      <c r="HD142" s="90"/>
      <c r="HE142" s="90"/>
      <c r="HF142" s="116"/>
      <c r="HG142" s="16">
        <f t="shared" si="143"/>
        <v>0</v>
      </c>
      <c r="HH142" s="90"/>
      <c r="HI142" s="90"/>
      <c r="HJ142" s="90"/>
      <c r="HK142" s="116"/>
      <c r="HL142" s="16">
        <f t="shared" si="144"/>
        <v>0</v>
      </c>
      <c r="HM142" s="90"/>
      <c r="HN142" s="90"/>
      <c r="HO142" s="90"/>
      <c r="HP142" s="116"/>
      <c r="HQ142" s="16">
        <f t="shared" si="145"/>
        <v>0</v>
      </c>
      <c r="HR142" s="90"/>
      <c r="HS142" s="90"/>
      <c r="HT142" s="90"/>
      <c r="HU142" s="116"/>
      <c r="HV142" s="16">
        <f t="shared" si="146"/>
        <v>0</v>
      </c>
      <c r="HW142" s="90"/>
      <c r="HX142" s="90"/>
      <c r="HY142" s="90"/>
      <c r="HZ142" s="116"/>
      <c r="IA142" s="16">
        <f t="shared" si="147"/>
        <v>0</v>
      </c>
      <c r="IB142" s="90"/>
      <c r="IC142" s="90"/>
      <c r="ID142" s="90"/>
      <c r="IE142" s="116"/>
      <c r="IF142" s="16">
        <f t="shared" si="148"/>
        <v>0</v>
      </c>
      <c r="IG142" s="90"/>
      <c r="IH142" s="90"/>
      <c r="II142" s="90"/>
      <c r="IJ142" s="116"/>
      <c r="IK142" s="16">
        <f t="shared" si="149"/>
        <v>0</v>
      </c>
      <c r="IL142" s="90"/>
      <c r="IM142" s="90"/>
      <c r="IN142" s="90"/>
      <c r="IO142" s="116"/>
      <c r="IP142" s="16">
        <f t="shared" si="150"/>
        <v>0</v>
      </c>
    </row>
    <row r="143" spans="1:250" x14ac:dyDescent="0.25">
      <c r="A143" s="90"/>
      <c r="B143" s="90"/>
      <c r="C143" s="90"/>
      <c r="D143" s="116"/>
      <c r="E143" s="16">
        <f t="shared" si="101"/>
        <v>0</v>
      </c>
      <c r="F143" s="90"/>
      <c r="G143" s="90"/>
      <c r="H143" s="90"/>
      <c r="I143" s="116"/>
      <c r="J143" s="16">
        <f t="shared" si="102"/>
        <v>0</v>
      </c>
      <c r="K143" s="90"/>
      <c r="L143" s="90"/>
      <c r="M143" s="90"/>
      <c r="N143" s="116"/>
      <c r="O143" s="16">
        <f t="shared" si="103"/>
        <v>0</v>
      </c>
      <c r="P143" s="90"/>
      <c r="Q143" s="90"/>
      <c r="R143" s="90"/>
      <c r="S143" s="116"/>
      <c r="T143" s="16">
        <f t="shared" si="104"/>
        <v>0</v>
      </c>
      <c r="U143" s="90"/>
      <c r="V143" s="90"/>
      <c r="W143" s="90"/>
      <c r="X143" s="116"/>
      <c r="Y143" s="16">
        <f t="shared" si="105"/>
        <v>0</v>
      </c>
      <c r="Z143" s="90"/>
      <c r="AA143" s="90"/>
      <c r="AB143" s="90"/>
      <c r="AC143" s="116"/>
      <c r="AD143" s="16">
        <f t="shared" si="106"/>
        <v>0</v>
      </c>
      <c r="AE143" s="90"/>
      <c r="AF143" s="90"/>
      <c r="AG143" s="90"/>
      <c r="AH143" s="116"/>
      <c r="AI143" s="16">
        <f t="shared" si="107"/>
        <v>0</v>
      </c>
      <c r="AJ143" s="90"/>
      <c r="AK143" s="90"/>
      <c r="AL143" s="90"/>
      <c r="AM143" s="116"/>
      <c r="AN143" s="16">
        <f t="shared" si="108"/>
        <v>0</v>
      </c>
      <c r="AO143" s="90"/>
      <c r="AP143" s="90"/>
      <c r="AQ143" s="90"/>
      <c r="AR143" s="116"/>
      <c r="AS143" s="16">
        <f t="shared" si="109"/>
        <v>0</v>
      </c>
      <c r="AT143" s="90"/>
      <c r="AU143" s="90"/>
      <c r="AV143" s="90"/>
      <c r="AW143" s="116"/>
      <c r="AX143" s="16">
        <f t="shared" si="110"/>
        <v>0</v>
      </c>
      <c r="AY143" s="90"/>
      <c r="AZ143" s="90"/>
      <c r="BA143" s="90"/>
      <c r="BB143" s="116"/>
      <c r="BC143" s="16">
        <f t="shared" si="111"/>
        <v>0</v>
      </c>
      <c r="BD143" s="90"/>
      <c r="BE143" s="90"/>
      <c r="BF143" s="90"/>
      <c r="BG143" s="116"/>
      <c r="BH143" s="16">
        <f t="shared" si="112"/>
        <v>0</v>
      </c>
      <c r="BI143" s="90"/>
      <c r="BJ143" s="90"/>
      <c r="BK143" s="90"/>
      <c r="BL143" s="116"/>
      <c r="BM143" s="16">
        <f t="shared" si="113"/>
        <v>0</v>
      </c>
      <c r="BN143" s="90"/>
      <c r="BO143" s="90"/>
      <c r="BP143" s="90"/>
      <c r="BQ143" s="116"/>
      <c r="BR143" s="16">
        <f t="shared" si="114"/>
        <v>0</v>
      </c>
      <c r="BS143" s="90"/>
      <c r="BT143" s="90"/>
      <c r="BU143" s="90"/>
      <c r="BV143" s="116"/>
      <c r="BW143" s="16">
        <f t="shared" si="115"/>
        <v>0</v>
      </c>
      <c r="BX143" s="90"/>
      <c r="BY143" s="90"/>
      <c r="BZ143" s="90"/>
      <c r="CA143" s="116"/>
      <c r="CB143" s="16">
        <f t="shared" si="116"/>
        <v>0</v>
      </c>
      <c r="CC143" s="90"/>
      <c r="CD143" s="90"/>
      <c r="CE143" s="90"/>
      <c r="CF143" s="116"/>
      <c r="CG143" s="16">
        <f t="shared" si="117"/>
        <v>0</v>
      </c>
      <c r="CH143" s="90"/>
      <c r="CI143" s="90"/>
      <c r="CJ143" s="90"/>
      <c r="CK143" s="116"/>
      <c r="CL143" s="16">
        <f t="shared" si="118"/>
        <v>0</v>
      </c>
      <c r="CM143" s="90"/>
      <c r="CN143" s="90"/>
      <c r="CO143" s="90"/>
      <c r="CP143" s="116"/>
      <c r="CQ143" s="16">
        <f t="shared" si="119"/>
        <v>0</v>
      </c>
      <c r="CR143" s="90"/>
      <c r="CS143" s="90"/>
      <c r="CT143" s="90"/>
      <c r="CU143" s="116"/>
      <c r="CV143" s="16">
        <f t="shared" si="120"/>
        <v>0</v>
      </c>
      <c r="CW143" s="90"/>
      <c r="CX143" s="90"/>
      <c r="CY143" s="90"/>
      <c r="CZ143" s="116"/>
      <c r="DA143" s="16">
        <f t="shared" si="121"/>
        <v>0</v>
      </c>
      <c r="DB143" s="90"/>
      <c r="DC143" s="90"/>
      <c r="DD143" s="90"/>
      <c r="DE143" s="116"/>
      <c r="DF143" s="16">
        <f t="shared" si="122"/>
        <v>0</v>
      </c>
      <c r="DG143" s="90"/>
      <c r="DH143" s="90"/>
      <c r="DI143" s="90"/>
      <c r="DJ143" s="116"/>
      <c r="DK143" s="16">
        <f t="shared" si="123"/>
        <v>0</v>
      </c>
      <c r="DL143" s="90"/>
      <c r="DM143" s="90"/>
      <c r="DN143" s="90"/>
      <c r="DO143" s="116"/>
      <c r="DP143" s="16">
        <f t="shared" si="124"/>
        <v>0</v>
      </c>
      <c r="DQ143" s="90"/>
      <c r="DR143" s="90"/>
      <c r="DS143" s="90"/>
      <c r="DT143" s="116"/>
      <c r="DU143" s="16">
        <f t="shared" si="125"/>
        <v>0</v>
      </c>
      <c r="DV143" s="90"/>
      <c r="DW143" s="90"/>
      <c r="DX143" s="90"/>
      <c r="DY143" s="116"/>
      <c r="DZ143" s="16">
        <f t="shared" si="126"/>
        <v>0</v>
      </c>
      <c r="EA143" s="90"/>
      <c r="EB143" s="90"/>
      <c r="EC143" s="90"/>
      <c r="ED143" s="116"/>
      <c r="EE143" s="16">
        <f t="shared" si="127"/>
        <v>0</v>
      </c>
      <c r="EF143" s="90"/>
      <c r="EG143" s="90"/>
      <c r="EH143" s="90"/>
      <c r="EI143" s="116"/>
      <c r="EJ143" s="16">
        <f t="shared" si="128"/>
        <v>0</v>
      </c>
      <c r="EK143" s="90"/>
      <c r="EL143" s="90"/>
      <c r="EM143" s="90"/>
      <c r="EN143" s="116"/>
      <c r="EO143" s="16">
        <f t="shared" si="129"/>
        <v>0</v>
      </c>
      <c r="EP143" s="90"/>
      <c r="EQ143" s="90"/>
      <c r="ER143" s="90"/>
      <c r="ES143" s="116"/>
      <c r="ET143" s="16">
        <f t="shared" si="130"/>
        <v>0</v>
      </c>
      <c r="EU143" s="90"/>
      <c r="EV143" s="90"/>
      <c r="EW143" s="90"/>
      <c r="EX143" s="116"/>
      <c r="EY143" s="16">
        <f t="shared" si="131"/>
        <v>0</v>
      </c>
      <c r="EZ143" s="90"/>
      <c r="FA143" s="90"/>
      <c r="FB143" s="90"/>
      <c r="FC143" s="116"/>
      <c r="FD143" s="16">
        <f t="shared" si="132"/>
        <v>0</v>
      </c>
      <c r="FE143" s="90"/>
      <c r="FF143" s="90"/>
      <c r="FG143" s="90"/>
      <c r="FH143" s="116"/>
      <c r="FI143" s="16">
        <f t="shared" si="133"/>
        <v>0</v>
      </c>
      <c r="FJ143" s="90"/>
      <c r="FK143" s="90"/>
      <c r="FL143" s="90"/>
      <c r="FM143" s="116"/>
      <c r="FN143" s="16">
        <f t="shared" si="134"/>
        <v>0</v>
      </c>
      <c r="FO143" s="90"/>
      <c r="FP143" s="90"/>
      <c r="FQ143" s="90"/>
      <c r="FR143" s="116"/>
      <c r="FS143" s="16">
        <f t="shared" si="135"/>
        <v>0</v>
      </c>
      <c r="FT143" s="90"/>
      <c r="FU143" s="90"/>
      <c r="FV143" s="90"/>
      <c r="FW143" s="116"/>
      <c r="FX143" s="16">
        <f t="shared" si="136"/>
        <v>0</v>
      </c>
      <c r="FY143" s="90"/>
      <c r="FZ143" s="90"/>
      <c r="GA143" s="90"/>
      <c r="GB143" s="116"/>
      <c r="GC143" s="16">
        <f t="shared" si="137"/>
        <v>0</v>
      </c>
      <c r="GD143" s="90"/>
      <c r="GE143" s="90"/>
      <c r="GF143" s="90"/>
      <c r="GG143" s="116"/>
      <c r="GH143" s="16">
        <f t="shared" si="138"/>
        <v>0</v>
      </c>
      <c r="GI143" s="90"/>
      <c r="GJ143" s="90"/>
      <c r="GK143" s="90"/>
      <c r="GL143" s="116"/>
      <c r="GM143" s="16">
        <f t="shared" si="139"/>
        <v>0</v>
      </c>
      <c r="GN143" s="90"/>
      <c r="GO143" s="90"/>
      <c r="GP143" s="90"/>
      <c r="GQ143" s="116"/>
      <c r="GR143" s="16">
        <f t="shared" si="140"/>
        <v>0</v>
      </c>
      <c r="GS143" s="90"/>
      <c r="GT143" s="90"/>
      <c r="GU143" s="90"/>
      <c r="GV143" s="116"/>
      <c r="GW143" s="16">
        <f t="shared" si="141"/>
        <v>0</v>
      </c>
      <c r="GX143" s="90"/>
      <c r="GY143" s="90"/>
      <c r="GZ143" s="90"/>
      <c r="HA143" s="116"/>
      <c r="HB143" s="16">
        <f t="shared" si="142"/>
        <v>0</v>
      </c>
      <c r="HC143" s="90"/>
      <c r="HD143" s="90"/>
      <c r="HE143" s="90"/>
      <c r="HF143" s="116"/>
      <c r="HG143" s="16">
        <f t="shared" si="143"/>
        <v>0</v>
      </c>
      <c r="HH143" s="90"/>
      <c r="HI143" s="90"/>
      <c r="HJ143" s="90"/>
      <c r="HK143" s="116"/>
      <c r="HL143" s="16">
        <f t="shared" si="144"/>
        <v>0</v>
      </c>
      <c r="HM143" s="90"/>
      <c r="HN143" s="90"/>
      <c r="HO143" s="90"/>
      <c r="HP143" s="116"/>
      <c r="HQ143" s="16">
        <f t="shared" si="145"/>
        <v>0</v>
      </c>
      <c r="HR143" s="90"/>
      <c r="HS143" s="90"/>
      <c r="HT143" s="90"/>
      <c r="HU143" s="116"/>
      <c r="HV143" s="16">
        <f t="shared" si="146"/>
        <v>0</v>
      </c>
      <c r="HW143" s="90"/>
      <c r="HX143" s="90"/>
      <c r="HY143" s="90"/>
      <c r="HZ143" s="116"/>
      <c r="IA143" s="16">
        <f t="shared" si="147"/>
        <v>0</v>
      </c>
      <c r="IB143" s="90"/>
      <c r="IC143" s="90"/>
      <c r="ID143" s="90"/>
      <c r="IE143" s="116"/>
      <c r="IF143" s="16">
        <f t="shared" si="148"/>
        <v>0</v>
      </c>
      <c r="IG143" s="90"/>
      <c r="IH143" s="90"/>
      <c r="II143" s="90"/>
      <c r="IJ143" s="116"/>
      <c r="IK143" s="16">
        <f t="shared" si="149"/>
        <v>0</v>
      </c>
      <c r="IL143" s="90"/>
      <c r="IM143" s="90"/>
      <c r="IN143" s="90"/>
      <c r="IO143" s="116"/>
      <c r="IP143" s="16">
        <f t="shared" si="150"/>
        <v>0</v>
      </c>
    </row>
    <row r="144" spans="1:250" x14ac:dyDescent="0.25">
      <c r="A144" s="90"/>
      <c r="B144" s="90"/>
      <c r="C144" s="90"/>
      <c r="D144" s="116"/>
      <c r="E144" s="16">
        <f t="shared" si="101"/>
        <v>0</v>
      </c>
      <c r="F144" s="90"/>
      <c r="G144" s="90"/>
      <c r="H144" s="90"/>
      <c r="I144" s="116"/>
      <c r="J144" s="16">
        <f t="shared" si="102"/>
        <v>0</v>
      </c>
      <c r="K144" s="90"/>
      <c r="L144" s="90"/>
      <c r="M144" s="90"/>
      <c r="N144" s="116"/>
      <c r="O144" s="16">
        <f t="shared" si="103"/>
        <v>0</v>
      </c>
      <c r="P144" s="90"/>
      <c r="Q144" s="90"/>
      <c r="R144" s="90"/>
      <c r="S144" s="116"/>
      <c r="T144" s="16">
        <f t="shared" si="104"/>
        <v>0</v>
      </c>
      <c r="U144" s="90"/>
      <c r="V144" s="90"/>
      <c r="W144" s="90"/>
      <c r="X144" s="116"/>
      <c r="Y144" s="16">
        <f t="shared" si="105"/>
        <v>0</v>
      </c>
      <c r="Z144" s="90"/>
      <c r="AA144" s="90"/>
      <c r="AB144" s="90"/>
      <c r="AC144" s="116"/>
      <c r="AD144" s="16">
        <f t="shared" si="106"/>
        <v>0</v>
      </c>
      <c r="AE144" s="90"/>
      <c r="AF144" s="90"/>
      <c r="AG144" s="90"/>
      <c r="AH144" s="116"/>
      <c r="AI144" s="16">
        <f t="shared" si="107"/>
        <v>0</v>
      </c>
      <c r="AJ144" s="90"/>
      <c r="AK144" s="90"/>
      <c r="AL144" s="90"/>
      <c r="AM144" s="116"/>
      <c r="AN144" s="16">
        <f t="shared" si="108"/>
        <v>0</v>
      </c>
      <c r="AO144" s="90"/>
      <c r="AP144" s="90"/>
      <c r="AQ144" s="90"/>
      <c r="AR144" s="116"/>
      <c r="AS144" s="16">
        <f t="shared" si="109"/>
        <v>0</v>
      </c>
      <c r="AT144" s="90"/>
      <c r="AU144" s="90"/>
      <c r="AV144" s="90"/>
      <c r="AW144" s="116"/>
      <c r="AX144" s="16">
        <f t="shared" si="110"/>
        <v>0</v>
      </c>
      <c r="AY144" s="90"/>
      <c r="AZ144" s="90"/>
      <c r="BA144" s="90"/>
      <c r="BB144" s="116"/>
      <c r="BC144" s="16">
        <f t="shared" si="111"/>
        <v>0</v>
      </c>
      <c r="BD144" s="90"/>
      <c r="BE144" s="90"/>
      <c r="BF144" s="90"/>
      <c r="BG144" s="116"/>
      <c r="BH144" s="16">
        <f t="shared" si="112"/>
        <v>0</v>
      </c>
      <c r="BI144" s="90"/>
      <c r="BJ144" s="90"/>
      <c r="BK144" s="90"/>
      <c r="BL144" s="116"/>
      <c r="BM144" s="16">
        <f t="shared" si="113"/>
        <v>0</v>
      </c>
      <c r="BN144" s="90"/>
      <c r="BO144" s="90"/>
      <c r="BP144" s="90"/>
      <c r="BQ144" s="116"/>
      <c r="BR144" s="16">
        <f t="shared" si="114"/>
        <v>0</v>
      </c>
      <c r="BS144" s="90"/>
      <c r="BT144" s="90"/>
      <c r="BU144" s="90"/>
      <c r="BV144" s="116"/>
      <c r="BW144" s="16">
        <f t="shared" si="115"/>
        <v>0</v>
      </c>
      <c r="BX144" s="90"/>
      <c r="BY144" s="90"/>
      <c r="BZ144" s="90"/>
      <c r="CA144" s="116"/>
      <c r="CB144" s="16">
        <f t="shared" si="116"/>
        <v>0</v>
      </c>
      <c r="CC144" s="90"/>
      <c r="CD144" s="90"/>
      <c r="CE144" s="90"/>
      <c r="CF144" s="116"/>
      <c r="CG144" s="16">
        <f t="shared" si="117"/>
        <v>0</v>
      </c>
      <c r="CH144" s="90"/>
      <c r="CI144" s="90"/>
      <c r="CJ144" s="90"/>
      <c r="CK144" s="116"/>
      <c r="CL144" s="16">
        <f t="shared" si="118"/>
        <v>0</v>
      </c>
      <c r="CM144" s="90"/>
      <c r="CN144" s="90"/>
      <c r="CO144" s="90"/>
      <c r="CP144" s="116"/>
      <c r="CQ144" s="16">
        <f t="shared" si="119"/>
        <v>0</v>
      </c>
      <c r="CR144" s="90"/>
      <c r="CS144" s="90"/>
      <c r="CT144" s="90"/>
      <c r="CU144" s="116"/>
      <c r="CV144" s="16">
        <f t="shared" si="120"/>
        <v>0</v>
      </c>
      <c r="CW144" s="90"/>
      <c r="CX144" s="90"/>
      <c r="CY144" s="90"/>
      <c r="CZ144" s="116"/>
      <c r="DA144" s="16">
        <f t="shared" si="121"/>
        <v>0</v>
      </c>
      <c r="DB144" s="90"/>
      <c r="DC144" s="90"/>
      <c r="DD144" s="90"/>
      <c r="DE144" s="116"/>
      <c r="DF144" s="16">
        <f t="shared" si="122"/>
        <v>0</v>
      </c>
      <c r="DG144" s="90"/>
      <c r="DH144" s="90"/>
      <c r="DI144" s="90"/>
      <c r="DJ144" s="116"/>
      <c r="DK144" s="16">
        <f t="shared" si="123"/>
        <v>0</v>
      </c>
      <c r="DL144" s="90"/>
      <c r="DM144" s="90"/>
      <c r="DN144" s="90"/>
      <c r="DO144" s="116"/>
      <c r="DP144" s="16">
        <f t="shared" si="124"/>
        <v>0</v>
      </c>
      <c r="DQ144" s="90"/>
      <c r="DR144" s="90"/>
      <c r="DS144" s="90"/>
      <c r="DT144" s="116"/>
      <c r="DU144" s="16">
        <f t="shared" si="125"/>
        <v>0</v>
      </c>
      <c r="DV144" s="90"/>
      <c r="DW144" s="90"/>
      <c r="DX144" s="90"/>
      <c r="DY144" s="116"/>
      <c r="DZ144" s="16">
        <f t="shared" si="126"/>
        <v>0</v>
      </c>
      <c r="EA144" s="90"/>
      <c r="EB144" s="90"/>
      <c r="EC144" s="90"/>
      <c r="ED144" s="116"/>
      <c r="EE144" s="16">
        <f t="shared" si="127"/>
        <v>0</v>
      </c>
      <c r="EF144" s="90"/>
      <c r="EG144" s="90"/>
      <c r="EH144" s="90"/>
      <c r="EI144" s="116"/>
      <c r="EJ144" s="16">
        <f t="shared" si="128"/>
        <v>0</v>
      </c>
      <c r="EK144" s="90"/>
      <c r="EL144" s="90"/>
      <c r="EM144" s="90"/>
      <c r="EN144" s="116"/>
      <c r="EO144" s="16">
        <f t="shared" si="129"/>
        <v>0</v>
      </c>
      <c r="EP144" s="90"/>
      <c r="EQ144" s="90"/>
      <c r="ER144" s="90"/>
      <c r="ES144" s="116"/>
      <c r="ET144" s="16">
        <f t="shared" si="130"/>
        <v>0</v>
      </c>
      <c r="EU144" s="90"/>
      <c r="EV144" s="90"/>
      <c r="EW144" s="90"/>
      <c r="EX144" s="116"/>
      <c r="EY144" s="16">
        <f t="shared" si="131"/>
        <v>0</v>
      </c>
      <c r="EZ144" s="90"/>
      <c r="FA144" s="90"/>
      <c r="FB144" s="90"/>
      <c r="FC144" s="116"/>
      <c r="FD144" s="16">
        <f t="shared" si="132"/>
        <v>0</v>
      </c>
      <c r="FE144" s="90"/>
      <c r="FF144" s="90"/>
      <c r="FG144" s="90"/>
      <c r="FH144" s="116"/>
      <c r="FI144" s="16">
        <f t="shared" si="133"/>
        <v>0</v>
      </c>
      <c r="FJ144" s="90"/>
      <c r="FK144" s="90"/>
      <c r="FL144" s="90"/>
      <c r="FM144" s="116"/>
      <c r="FN144" s="16">
        <f t="shared" si="134"/>
        <v>0</v>
      </c>
      <c r="FO144" s="90"/>
      <c r="FP144" s="90"/>
      <c r="FQ144" s="90"/>
      <c r="FR144" s="116"/>
      <c r="FS144" s="16">
        <f t="shared" si="135"/>
        <v>0</v>
      </c>
      <c r="FT144" s="90"/>
      <c r="FU144" s="90"/>
      <c r="FV144" s="90"/>
      <c r="FW144" s="116"/>
      <c r="FX144" s="16">
        <f t="shared" si="136"/>
        <v>0</v>
      </c>
      <c r="FY144" s="90"/>
      <c r="FZ144" s="90"/>
      <c r="GA144" s="90"/>
      <c r="GB144" s="116"/>
      <c r="GC144" s="16">
        <f t="shared" si="137"/>
        <v>0</v>
      </c>
      <c r="GD144" s="90"/>
      <c r="GE144" s="90"/>
      <c r="GF144" s="90"/>
      <c r="GG144" s="116"/>
      <c r="GH144" s="16">
        <f t="shared" si="138"/>
        <v>0</v>
      </c>
      <c r="GI144" s="90"/>
      <c r="GJ144" s="90"/>
      <c r="GK144" s="90"/>
      <c r="GL144" s="116"/>
      <c r="GM144" s="16">
        <f t="shared" si="139"/>
        <v>0</v>
      </c>
      <c r="GN144" s="90"/>
      <c r="GO144" s="90"/>
      <c r="GP144" s="90"/>
      <c r="GQ144" s="116"/>
      <c r="GR144" s="16">
        <f t="shared" si="140"/>
        <v>0</v>
      </c>
      <c r="GS144" s="90"/>
      <c r="GT144" s="90"/>
      <c r="GU144" s="90"/>
      <c r="GV144" s="116"/>
      <c r="GW144" s="16">
        <f t="shared" si="141"/>
        <v>0</v>
      </c>
      <c r="GX144" s="90"/>
      <c r="GY144" s="90"/>
      <c r="GZ144" s="90"/>
      <c r="HA144" s="116"/>
      <c r="HB144" s="16">
        <f t="shared" si="142"/>
        <v>0</v>
      </c>
      <c r="HC144" s="90"/>
      <c r="HD144" s="90"/>
      <c r="HE144" s="90"/>
      <c r="HF144" s="116"/>
      <c r="HG144" s="16">
        <f t="shared" si="143"/>
        <v>0</v>
      </c>
      <c r="HH144" s="90"/>
      <c r="HI144" s="90"/>
      <c r="HJ144" s="90"/>
      <c r="HK144" s="116"/>
      <c r="HL144" s="16">
        <f t="shared" si="144"/>
        <v>0</v>
      </c>
      <c r="HM144" s="90"/>
      <c r="HN144" s="90"/>
      <c r="HO144" s="90"/>
      <c r="HP144" s="116"/>
      <c r="HQ144" s="16">
        <f t="shared" si="145"/>
        <v>0</v>
      </c>
      <c r="HR144" s="90"/>
      <c r="HS144" s="90"/>
      <c r="HT144" s="90"/>
      <c r="HU144" s="116"/>
      <c r="HV144" s="16">
        <f t="shared" si="146"/>
        <v>0</v>
      </c>
      <c r="HW144" s="90"/>
      <c r="HX144" s="90"/>
      <c r="HY144" s="90"/>
      <c r="HZ144" s="116"/>
      <c r="IA144" s="16">
        <f t="shared" si="147"/>
        <v>0</v>
      </c>
      <c r="IB144" s="90"/>
      <c r="IC144" s="90"/>
      <c r="ID144" s="90"/>
      <c r="IE144" s="116"/>
      <c r="IF144" s="16">
        <f t="shared" si="148"/>
        <v>0</v>
      </c>
      <c r="IG144" s="90"/>
      <c r="IH144" s="90"/>
      <c r="II144" s="90"/>
      <c r="IJ144" s="116"/>
      <c r="IK144" s="16">
        <f t="shared" si="149"/>
        <v>0</v>
      </c>
      <c r="IL144" s="90"/>
      <c r="IM144" s="90"/>
      <c r="IN144" s="90"/>
      <c r="IO144" s="116"/>
      <c r="IP144" s="16">
        <f t="shared" si="150"/>
        <v>0</v>
      </c>
    </row>
    <row r="145" spans="1:250" x14ac:dyDescent="0.25">
      <c r="A145" s="90"/>
      <c r="B145" s="90"/>
      <c r="C145" s="90"/>
      <c r="D145" s="116"/>
      <c r="E145" s="16">
        <f t="shared" si="101"/>
        <v>0</v>
      </c>
      <c r="F145" s="90"/>
      <c r="G145" s="90"/>
      <c r="H145" s="90"/>
      <c r="I145" s="116"/>
      <c r="J145" s="16">
        <f t="shared" si="102"/>
        <v>0</v>
      </c>
      <c r="K145" s="90"/>
      <c r="L145" s="90"/>
      <c r="M145" s="90"/>
      <c r="N145" s="116"/>
      <c r="O145" s="16">
        <f t="shared" si="103"/>
        <v>0</v>
      </c>
      <c r="P145" s="90"/>
      <c r="Q145" s="90"/>
      <c r="R145" s="90"/>
      <c r="S145" s="116"/>
      <c r="T145" s="16">
        <f t="shared" si="104"/>
        <v>0</v>
      </c>
      <c r="U145" s="90"/>
      <c r="V145" s="90"/>
      <c r="W145" s="90"/>
      <c r="X145" s="116"/>
      <c r="Y145" s="16">
        <f t="shared" si="105"/>
        <v>0</v>
      </c>
      <c r="Z145" s="90"/>
      <c r="AA145" s="90"/>
      <c r="AB145" s="90"/>
      <c r="AC145" s="116"/>
      <c r="AD145" s="16">
        <f t="shared" si="106"/>
        <v>0</v>
      </c>
      <c r="AE145" s="90"/>
      <c r="AF145" s="90"/>
      <c r="AG145" s="90"/>
      <c r="AH145" s="116"/>
      <c r="AI145" s="16">
        <f t="shared" si="107"/>
        <v>0</v>
      </c>
      <c r="AJ145" s="90"/>
      <c r="AK145" s="90"/>
      <c r="AL145" s="90"/>
      <c r="AM145" s="116"/>
      <c r="AN145" s="16">
        <f t="shared" si="108"/>
        <v>0</v>
      </c>
      <c r="AO145" s="90"/>
      <c r="AP145" s="90"/>
      <c r="AQ145" s="90"/>
      <c r="AR145" s="116"/>
      <c r="AS145" s="16">
        <f t="shared" si="109"/>
        <v>0</v>
      </c>
      <c r="AT145" s="90"/>
      <c r="AU145" s="90"/>
      <c r="AV145" s="90"/>
      <c r="AW145" s="116"/>
      <c r="AX145" s="16">
        <f t="shared" si="110"/>
        <v>0</v>
      </c>
      <c r="AY145" s="90"/>
      <c r="AZ145" s="90"/>
      <c r="BA145" s="90"/>
      <c r="BB145" s="116"/>
      <c r="BC145" s="16">
        <f t="shared" si="111"/>
        <v>0</v>
      </c>
      <c r="BD145" s="90"/>
      <c r="BE145" s="90"/>
      <c r="BF145" s="90"/>
      <c r="BG145" s="116"/>
      <c r="BH145" s="16">
        <f t="shared" si="112"/>
        <v>0</v>
      </c>
      <c r="BI145" s="90"/>
      <c r="BJ145" s="90"/>
      <c r="BK145" s="90"/>
      <c r="BL145" s="116"/>
      <c r="BM145" s="16">
        <f t="shared" si="113"/>
        <v>0</v>
      </c>
      <c r="BN145" s="90"/>
      <c r="BO145" s="90"/>
      <c r="BP145" s="90"/>
      <c r="BQ145" s="116"/>
      <c r="BR145" s="16">
        <f t="shared" si="114"/>
        <v>0</v>
      </c>
      <c r="BS145" s="90"/>
      <c r="BT145" s="90"/>
      <c r="BU145" s="90"/>
      <c r="BV145" s="116"/>
      <c r="BW145" s="16">
        <f t="shared" si="115"/>
        <v>0</v>
      </c>
      <c r="BX145" s="90"/>
      <c r="BY145" s="90"/>
      <c r="BZ145" s="90"/>
      <c r="CA145" s="116"/>
      <c r="CB145" s="16">
        <f t="shared" si="116"/>
        <v>0</v>
      </c>
      <c r="CC145" s="90"/>
      <c r="CD145" s="90"/>
      <c r="CE145" s="90"/>
      <c r="CF145" s="116"/>
      <c r="CG145" s="16">
        <f t="shared" si="117"/>
        <v>0</v>
      </c>
      <c r="CH145" s="90"/>
      <c r="CI145" s="90"/>
      <c r="CJ145" s="90"/>
      <c r="CK145" s="116"/>
      <c r="CL145" s="16">
        <f t="shared" si="118"/>
        <v>0</v>
      </c>
      <c r="CM145" s="90"/>
      <c r="CN145" s="90"/>
      <c r="CO145" s="90"/>
      <c r="CP145" s="116"/>
      <c r="CQ145" s="16">
        <f t="shared" si="119"/>
        <v>0</v>
      </c>
      <c r="CR145" s="90"/>
      <c r="CS145" s="90"/>
      <c r="CT145" s="90"/>
      <c r="CU145" s="116"/>
      <c r="CV145" s="16">
        <f t="shared" si="120"/>
        <v>0</v>
      </c>
      <c r="CW145" s="90"/>
      <c r="CX145" s="90"/>
      <c r="CY145" s="90"/>
      <c r="CZ145" s="116"/>
      <c r="DA145" s="16">
        <f t="shared" si="121"/>
        <v>0</v>
      </c>
      <c r="DB145" s="90"/>
      <c r="DC145" s="90"/>
      <c r="DD145" s="90"/>
      <c r="DE145" s="116"/>
      <c r="DF145" s="16">
        <f t="shared" si="122"/>
        <v>0</v>
      </c>
      <c r="DG145" s="90"/>
      <c r="DH145" s="90"/>
      <c r="DI145" s="90"/>
      <c r="DJ145" s="116"/>
      <c r="DK145" s="16">
        <f t="shared" si="123"/>
        <v>0</v>
      </c>
      <c r="DL145" s="90"/>
      <c r="DM145" s="90"/>
      <c r="DN145" s="90"/>
      <c r="DO145" s="116"/>
      <c r="DP145" s="16">
        <f t="shared" si="124"/>
        <v>0</v>
      </c>
      <c r="DQ145" s="90"/>
      <c r="DR145" s="90"/>
      <c r="DS145" s="90"/>
      <c r="DT145" s="116"/>
      <c r="DU145" s="16">
        <f t="shared" si="125"/>
        <v>0</v>
      </c>
      <c r="DV145" s="90"/>
      <c r="DW145" s="90"/>
      <c r="DX145" s="90"/>
      <c r="DY145" s="116"/>
      <c r="DZ145" s="16">
        <f t="shared" si="126"/>
        <v>0</v>
      </c>
      <c r="EA145" s="90"/>
      <c r="EB145" s="90"/>
      <c r="EC145" s="90"/>
      <c r="ED145" s="116"/>
      <c r="EE145" s="16">
        <f t="shared" si="127"/>
        <v>0</v>
      </c>
      <c r="EF145" s="90"/>
      <c r="EG145" s="90"/>
      <c r="EH145" s="90"/>
      <c r="EI145" s="116"/>
      <c r="EJ145" s="16">
        <f t="shared" si="128"/>
        <v>0</v>
      </c>
      <c r="EK145" s="90"/>
      <c r="EL145" s="90"/>
      <c r="EM145" s="90"/>
      <c r="EN145" s="116"/>
      <c r="EO145" s="16">
        <f t="shared" si="129"/>
        <v>0</v>
      </c>
      <c r="EP145" s="90"/>
      <c r="EQ145" s="90"/>
      <c r="ER145" s="90"/>
      <c r="ES145" s="116"/>
      <c r="ET145" s="16">
        <f t="shared" si="130"/>
        <v>0</v>
      </c>
      <c r="EU145" s="90"/>
      <c r="EV145" s="90"/>
      <c r="EW145" s="90"/>
      <c r="EX145" s="116"/>
      <c r="EY145" s="16">
        <f t="shared" si="131"/>
        <v>0</v>
      </c>
      <c r="EZ145" s="90"/>
      <c r="FA145" s="90"/>
      <c r="FB145" s="90"/>
      <c r="FC145" s="116"/>
      <c r="FD145" s="16">
        <f t="shared" si="132"/>
        <v>0</v>
      </c>
      <c r="FE145" s="90"/>
      <c r="FF145" s="90"/>
      <c r="FG145" s="90"/>
      <c r="FH145" s="116"/>
      <c r="FI145" s="16">
        <f t="shared" si="133"/>
        <v>0</v>
      </c>
      <c r="FJ145" s="90"/>
      <c r="FK145" s="90"/>
      <c r="FL145" s="90"/>
      <c r="FM145" s="116"/>
      <c r="FN145" s="16">
        <f t="shared" si="134"/>
        <v>0</v>
      </c>
      <c r="FO145" s="90"/>
      <c r="FP145" s="90"/>
      <c r="FQ145" s="90"/>
      <c r="FR145" s="116"/>
      <c r="FS145" s="16">
        <f t="shared" si="135"/>
        <v>0</v>
      </c>
      <c r="FT145" s="90"/>
      <c r="FU145" s="90"/>
      <c r="FV145" s="90"/>
      <c r="FW145" s="116"/>
      <c r="FX145" s="16">
        <f t="shared" si="136"/>
        <v>0</v>
      </c>
      <c r="FY145" s="90"/>
      <c r="FZ145" s="90"/>
      <c r="GA145" s="90"/>
      <c r="GB145" s="116"/>
      <c r="GC145" s="16">
        <f t="shared" si="137"/>
        <v>0</v>
      </c>
      <c r="GD145" s="90"/>
      <c r="GE145" s="90"/>
      <c r="GF145" s="90"/>
      <c r="GG145" s="116"/>
      <c r="GH145" s="16">
        <f t="shared" si="138"/>
        <v>0</v>
      </c>
      <c r="GI145" s="90"/>
      <c r="GJ145" s="90"/>
      <c r="GK145" s="90"/>
      <c r="GL145" s="116"/>
      <c r="GM145" s="16">
        <f t="shared" si="139"/>
        <v>0</v>
      </c>
      <c r="GN145" s="90"/>
      <c r="GO145" s="90"/>
      <c r="GP145" s="90"/>
      <c r="GQ145" s="116"/>
      <c r="GR145" s="16">
        <f t="shared" si="140"/>
        <v>0</v>
      </c>
      <c r="GS145" s="90"/>
      <c r="GT145" s="90"/>
      <c r="GU145" s="90"/>
      <c r="GV145" s="116"/>
      <c r="GW145" s="16">
        <f t="shared" si="141"/>
        <v>0</v>
      </c>
      <c r="GX145" s="90"/>
      <c r="GY145" s="90"/>
      <c r="GZ145" s="90"/>
      <c r="HA145" s="116"/>
      <c r="HB145" s="16">
        <f t="shared" si="142"/>
        <v>0</v>
      </c>
      <c r="HC145" s="90"/>
      <c r="HD145" s="90"/>
      <c r="HE145" s="90"/>
      <c r="HF145" s="116"/>
      <c r="HG145" s="16">
        <f t="shared" si="143"/>
        <v>0</v>
      </c>
      <c r="HH145" s="90"/>
      <c r="HI145" s="90"/>
      <c r="HJ145" s="90"/>
      <c r="HK145" s="116"/>
      <c r="HL145" s="16">
        <f t="shared" si="144"/>
        <v>0</v>
      </c>
      <c r="HM145" s="90"/>
      <c r="HN145" s="90"/>
      <c r="HO145" s="90"/>
      <c r="HP145" s="116"/>
      <c r="HQ145" s="16">
        <f t="shared" si="145"/>
        <v>0</v>
      </c>
      <c r="HR145" s="90"/>
      <c r="HS145" s="90"/>
      <c r="HT145" s="90"/>
      <c r="HU145" s="116"/>
      <c r="HV145" s="16">
        <f t="shared" si="146"/>
        <v>0</v>
      </c>
      <c r="HW145" s="90"/>
      <c r="HX145" s="90"/>
      <c r="HY145" s="90"/>
      <c r="HZ145" s="116"/>
      <c r="IA145" s="16">
        <f t="shared" si="147"/>
        <v>0</v>
      </c>
      <c r="IB145" s="90"/>
      <c r="IC145" s="90"/>
      <c r="ID145" s="90"/>
      <c r="IE145" s="116"/>
      <c r="IF145" s="16">
        <f t="shared" si="148"/>
        <v>0</v>
      </c>
      <c r="IG145" s="90"/>
      <c r="IH145" s="90"/>
      <c r="II145" s="90"/>
      <c r="IJ145" s="116"/>
      <c r="IK145" s="16">
        <f t="shared" si="149"/>
        <v>0</v>
      </c>
      <c r="IL145" s="90"/>
      <c r="IM145" s="90"/>
      <c r="IN145" s="90"/>
      <c r="IO145" s="116"/>
      <c r="IP145" s="16">
        <f t="shared" si="150"/>
        <v>0</v>
      </c>
    </row>
    <row r="146" spans="1:250" x14ac:dyDescent="0.25">
      <c r="A146" s="90"/>
      <c r="B146" s="90"/>
      <c r="C146" s="90"/>
      <c r="D146" s="116"/>
      <c r="E146" s="16">
        <f t="shared" si="101"/>
        <v>0</v>
      </c>
      <c r="F146" s="90"/>
      <c r="G146" s="90"/>
      <c r="H146" s="90"/>
      <c r="I146" s="116"/>
      <c r="J146" s="16">
        <f t="shared" si="102"/>
        <v>0</v>
      </c>
      <c r="K146" s="90"/>
      <c r="L146" s="90"/>
      <c r="M146" s="90"/>
      <c r="N146" s="116"/>
      <c r="O146" s="16">
        <f t="shared" si="103"/>
        <v>0</v>
      </c>
      <c r="P146" s="90"/>
      <c r="Q146" s="90"/>
      <c r="R146" s="90"/>
      <c r="S146" s="116"/>
      <c r="T146" s="16">
        <f t="shared" si="104"/>
        <v>0</v>
      </c>
      <c r="U146" s="90"/>
      <c r="V146" s="90"/>
      <c r="W146" s="90"/>
      <c r="X146" s="116"/>
      <c r="Y146" s="16">
        <f t="shared" si="105"/>
        <v>0</v>
      </c>
      <c r="Z146" s="90"/>
      <c r="AA146" s="90"/>
      <c r="AB146" s="90"/>
      <c r="AC146" s="116"/>
      <c r="AD146" s="16">
        <f t="shared" si="106"/>
        <v>0</v>
      </c>
      <c r="AE146" s="90"/>
      <c r="AF146" s="90"/>
      <c r="AG146" s="90"/>
      <c r="AH146" s="116"/>
      <c r="AI146" s="16">
        <f t="shared" si="107"/>
        <v>0</v>
      </c>
      <c r="AJ146" s="90"/>
      <c r="AK146" s="90"/>
      <c r="AL146" s="90"/>
      <c r="AM146" s="116"/>
      <c r="AN146" s="16">
        <f t="shared" si="108"/>
        <v>0</v>
      </c>
      <c r="AO146" s="90"/>
      <c r="AP146" s="90"/>
      <c r="AQ146" s="90"/>
      <c r="AR146" s="116"/>
      <c r="AS146" s="16">
        <f t="shared" si="109"/>
        <v>0</v>
      </c>
      <c r="AT146" s="90"/>
      <c r="AU146" s="90"/>
      <c r="AV146" s="90"/>
      <c r="AW146" s="116"/>
      <c r="AX146" s="16">
        <f t="shared" si="110"/>
        <v>0</v>
      </c>
      <c r="AY146" s="90"/>
      <c r="AZ146" s="90"/>
      <c r="BA146" s="90"/>
      <c r="BB146" s="116"/>
      <c r="BC146" s="16">
        <f t="shared" si="111"/>
        <v>0</v>
      </c>
      <c r="BD146" s="90"/>
      <c r="BE146" s="90"/>
      <c r="BF146" s="90"/>
      <c r="BG146" s="116"/>
      <c r="BH146" s="16">
        <f t="shared" si="112"/>
        <v>0</v>
      </c>
      <c r="BI146" s="90"/>
      <c r="BJ146" s="90"/>
      <c r="BK146" s="90"/>
      <c r="BL146" s="116"/>
      <c r="BM146" s="16">
        <f t="shared" si="113"/>
        <v>0</v>
      </c>
      <c r="BN146" s="90"/>
      <c r="BO146" s="90"/>
      <c r="BP146" s="90"/>
      <c r="BQ146" s="116"/>
      <c r="BR146" s="16">
        <f t="shared" si="114"/>
        <v>0</v>
      </c>
      <c r="BS146" s="90"/>
      <c r="BT146" s="90"/>
      <c r="BU146" s="90"/>
      <c r="BV146" s="116"/>
      <c r="BW146" s="16">
        <f t="shared" si="115"/>
        <v>0</v>
      </c>
      <c r="BX146" s="90"/>
      <c r="BY146" s="90"/>
      <c r="BZ146" s="90"/>
      <c r="CA146" s="116"/>
      <c r="CB146" s="16">
        <f t="shared" si="116"/>
        <v>0</v>
      </c>
      <c r="CC146" s="90"/>
      <c r="CD146" s="90"/>
      <c r="CE146" s="90"/>
      <c r="CF146" s="116"/>
      <c r="CG146" s="16">
        <f t="shared" si="117"/>
        <v>0</v>
      </c>
      <c r="CH146" s="90"/>
      <c r="CI146" s="90"/>
      <c r="CJ146" s="90"/>
      <c r="CK146" s="116"/>
      <c r="CL146" s="16">
        <f t="shared" si="118"/>
        <v>0</v>
      </c>
      <c r="CM146" s="90"/>
      <c r="CN146" s="90"/>
      <c r="CO146" s="90"/>
      <c r="CP146" s="116"/>
      <c r="CQ146" s="16">
        <f t="shared" si="119"/>
        <v>0</v>
      </c>
      <c r="CR146" s="90"/>
      <c r="CS146" s="90"/>
      <c r="CT146" s="90"/>
      <c r="CU146" s="116"/>
      <c r="CV146" s="16">
        <f t="shared" si="120"/>
        <v>0</v>
      </c>
      <c r="CW146" s="90"/>
      <c r="CX146" s="90"/>
      <c r="CY146" s="90"/>
      <c r="CZ146" s="116"/>
      <c r="DA146" s="16">
        <f t="shared" si="121"/>
        <v>0</v>
      </c>
      <c r="DB146" s="90"/>
      <c r="DC146" s="90"/>
      <c r="DD146" s="90"/>
      <c r="DE146" s="116"/>
      <c r="DF146" s="16">
        <f t="shared" si="122"/>
        <v>0</v>
      </c>
      <c r="DG146" s="90"/>
      <c r="DH146" s="90"/>
      <c r="DI146" s="90"/>
      <c r="DJ146" s="116"/>
      <c r="DK146" s="16">
        <f t="shared" si="123"/>
        <v>0</v>
      </c>
      <c r="DL146" s="90"/>
      <c r="DM146" s="90"/>
      <c r="DN146" s="90"/>
      <c r="DO146" s="116"/>
      <c r="DP146" s="16">
        <f t="shared" si="124"/>
        <v>0</v>
      </c>
      <c r="DQ146" s="90"/>
      <c r="DR146" s="90"/>
      <c r="DS146" s="90"/>
      <c r="DT146" s="116"/>
      <c r="DU146" s="16">
        <f t="shared" si="125"/>
        <v>0</v>
      </c>
      <c r="DV146" s="90"/>
      <c r="DW146" s="90"/>
      <c r="DX146" s="90"/>
      <c r="DY146" s="116"/>
      <c r="DZ146" s="16">
        <f t="shared" si="126"/>
        <v>0</v>
      </c>
      <c r="EA146" s="90"/>
      <c r="EB146" s="90"/>
      <c r="EC146" s="90"/>
      <c r="ED146" s="116"/>
      <c r="EE146" s="16">
        <f t="shared" si="127"/>
        <v>0</v>
      </c>
      <c r="EF146" s="90"/>
      <c r="EG146" s="90"/>
      <c r="EH146" s="90"/>
      <c r="EI146" s="116"/>
      <c r="EJ146" s="16">
        <f t="shared" si="128"/>
        <v>0</v>
      </c>
      <c r="EK146" s="90"/>
      <c r="EL146" s="90"/>
      <c r="EM146" s="90"/>
      <c r="EN146" s="116"/>
      <c r="EO146" s="16">
        <f t="shared" si="129"/>
        <v>0</v>
      </c>
      <c r="EP146" s="90"/>
      <c r="EQ146" s="90"/>
      <c r="ER146" s="90"/>
      <c r="ES146" s="116"/>
      <c r="ET146" s="16">
        <f t="shared" si="130"/>
        <v>0</v>
      </c>
      <c r="EU146" s="90"/>
      <c r="EV146" s="90"/>
      <c r="EW146" s="90"/>
      <c r="EX146" s="116"/>
      <c r="EY146" s="16">
        <f t="shared" si="131"/>
        <v>0</v>
      </c>
      <c r="EZ146" s="90"/>
      <c r="FA146" s="90"/>
      <c r="FB146" s="90"/>
      <c r="FC146" s="116"/>
      <c r="FD146" s="16">
        <f t="shared" si="132"/>
        <v>0</v>
      </c>
      <c r="FE146" s="90"/>
      <c r="FF146" s="90"/>
      <c r="FG146" s="90"/>
      <c r="FH146" s="116"/>
      <c r="FI146" s="16">
        <f t="shared" si="133"/>
        <v>0</v>
      </c>
      <c r="FJ146" s="90"/>
      <c r="FK146" s="90"/>
      <c r="FL146" s="90"/>
      <c r="FM146" s="116"/>
      <c r="FN146" s="16">
        <f t="shared" si="134"/>
        <v>0</v>
      </c>
      <c r="FO146" s="90"/>
      <c r="FP146" s="90"/>
      <c r="FQ146" s="90"/>
      <c r="FR146" s="116"/>
      <c r="FS146" s="16">
        <f t="shared" si="135"/>
        <v>0</v>
      </c>
      <c r="FT146" s="90"/>
      <c r="FU146" s="90"/>
      <c r="FV146" s="90"/>
      <c r="FW146" s="116"/>
      <c r="FX146" s="16">
        <f t="shared" si="136"/>
        <v>0</v>
      </c>
      <c r="FY146" s="90"/>
      <c r="FZ146" s="90"/>
      <c r="GA146" s="90"/>
      <c r="GB146" s="116"/>
      <c r="GC146" s="16">
        <f t="shared" si="137"/>
        <v>0</v>
      </c>
      <c r="GD146" s="90"/>
      <c r="GE146" s="90"/>
      <c r="GF146" s="90"/>
      <c r="GG146" s="116"/>
      <c r="GH146" s="16">
        <f t="shared" si="138"/>
        <v>0</v>
      </c>
      <c r="GI146" s="90"/>
      <c r="GJ146" s="90"/>
      <c r="GK146" s="90"/>
      <c r="GL146" s="116"/>
      <c r="GM146" s="16">
        <f t="shared" si="139"/>
        <v>0</v>
      </c>
      <c r="GN146" s="90"/>
      <c r="GO146" s="90"/>
      <c r="GP146" s="90"/>
      <c r="GQ146" s="116"/>
      <c r="GR146" s="16">
        <f t="shared" si="140"/>
        <v>0</v>
      </c>
      <c r="GS146" s="90"/>
      <c r="GT146" s="90"/>
      <c r="GU146" s="90"/>
      <c r="GV146" s="116"/>
      <c r="GW146" s="16">
        <f t="shared" si="141"/>
        <v>0</v>
      </c>
      <c r="GX146" s="90"/>
      <c r="GY146" s="90"/>
      <c r="GZ146" s="90"/>
      <c r="HA146" s="116"/>
      <c r="HB146" s="16">
        <f t="shared" si="142"/>
        <v>0</v>
      </c>
      <c r="HC146" s="90"/>
      <c r="HD146" s="90"/>
      <c r="HE146" s="90"/>
      <c r="HF146" s="116"/>
      <c r="HG146" s="16">
        <f t="shared" si="143"/>
        <v>0</v>
      </c>
      <c r="HH146" s="90"/>
      <c r="HI146" s="90"/>
      <c r="HJ146" s="90"/>
      <c r="HK146" s="116"/>
      <c r="HL146" s="16">
        <f t="shared" si="144"/>
        <v>0</v>
      </c>
      <c r="HM146" s="90"/>
      <c r="HN146" s="90"/>
      <c r="HO146" s="90"/>
      <c r="HP146" s="116"/>
      <c r="HQ146" s="16">
        <f t="shared" si="145"/>
        <v>0</v>
      </c>
      <c r="HR146" s="90"/>
      <c r="HS146" s="90"/>
      <c r="HT146" s="90"/>
      <c r="HU146" s="116"/>
      <c r="HV146" s="16">
        <f t="shared" si="146"/>
        <v>0</v>
      </c>
      <c r="HW146" s="90"/>
      <c r="HX146" s="90"/>
      <c r="HY146" s="90"/>
      <c r="HZ146" s="116"/>
      <c r="IA146" s="16">
        <f t="shared" si="147"/>
        <v>0</v>
      </c>
      <c r="IB146" s="90"/>
      <c r="IC146" s="90"/>
      <c r="ID146" s="90"/>
      <c r="IE146" s="116"/>
      <c r="IF146" s="16">
        <f t="shared" si="148"/>
        <v>0</v>
      </c>
      <c r="IG146" s="90"/>
      <c r="IH146" s="90"/>
      <c r="II146" s="90"/>
      <c r="IJ146" s="116"/>
      <c r="IK146" s="16">
        <f t="shared" si="149"/>
        <v>0</v>
      </c>
      <c r="IL146" s="90"/>
      <c r="IM146" s="90"/>
      <c r="IN146" s="90"/>
      <c r="IO146" s="116"/>
      <c r="IP146" s="16">
        <f t="shared" si="150"/>
        <v>0</v>
      </c>
    </row>
    <row r="147" spans="1:250" x14ac:dyDescent="0.25">
      <c r="A147" s="90"/>
      <c r="B147" s="90"/>
      <c r="C147" s="90"/>
      <c r="D147" s="116"/>
      <c r="E147" s="16">
        <f t="shared" si="101"/>
        <v>0</v>
      </c>
      <c r="F147" s="90"/>
      <c r="G147" s="90"/>
      <c r="H147" s="90"/>
      <c r="I147" s="116"/>
      <c r="J147" s="16">
        <f t="shared" si="102"/>
        <v>0</v>
      </c>
      <c r="K147" s="90"/>
      <c r="L147" s="90"/>
      <c r="M147" s="90"/>
      <c r="N147" s="116"/>
      <c r="O147" s="16">
        <f t="shared" si="103"/>
        <v>0</v>
      </c>
      <c r="P147" s="90"/>
      <c r="Q147" s="90"/>
      <c r="R147" s="90"/>
      <c r="S147" s="116"/>
      <c r="T147" s="16">
        <f t="shared" si="104"/>
        <v>0</v>
      </c>
      <c r="U147" s="90"/>
      <c r="V147" s="90"/>
      <c r="W147" s="90"/>
      <c r="X147" s="116"/>
      <c r="Y147" s="16">
        <f t="shared" si="105"/>
        <v>0</v>
      </c>
      <c r="Z147" s="90"/>
      <c r="AA147" s="90"/>
      <c r="AB147" s="90"/>
      <c r="AC147" s="116"/>
      <c r="AD147" s="16">
        <f t="shared" si="106"/>
        <v>0</v>
      </c>
      <c r="AE147" s="90"/>
      <c r="AF147" s="90"/>
      <c r="AG147" s="90"/>
      <c r="AH147" s="116"/>
      <c r="AI147" s="16">
        <f t="shared" si="107"/>
        <v>0</v>
      </c>
      <c r="AJ147" s="90"/>
      <c r="AK147" s="90"/>
      <c r="AL147" s="90"/>
      <c r="AM147" s="116"/>
      <c r="AN147" s="16">
        <f t="shared" si="108"/>
        <v>0</v>
      </c>
      <c r="AO147" s="90"/>
      <c r="AP147" s="90"/>
      <c r="AQ147" s="90"/>
      <c r="AR147" s="116"/>
      <c r="AS147" s="16">
        <f t="shared" si="109"/>
        <v>0</v>
      </c>
      <c r="AT147" s="90"/>
      <c r="AU147" s="90"/>
      <c r="AV147" s="90"/>
      <c r="AW147" s="116"/>
      <c r="AX147" s="16">
        <f t="shared" si="110"/>
        <v>0</v>
      </c>
      <c r="AY147" s="90"/>
      <c r="AZ147" s="90"/>
      <c r="BA147" s="90"/>
      <c r="BB147" s="116"/>
      <c r="BC147" s="16">
        <f t="shared" si="111"/>
        <v>0</v>
      </c>
      <c r="BD147" s="90"/>
      <c r="BE147" s="90"/>
      <c r="BF147" s="90"/>
      <c r="BG147" s="116"/>
      <c r="BH147" s="16">
        <f t="shared" si="112"/>
        <v>0</v>
      </c>
      <c r="BI147" s="90"/>
      <c r="BJ147" s="90"/>
      <c r="BK147" s="90"/>
      <c r="BL147" s="116"/>
      <c r="BM147" s="16">
        <f t="shared" si="113"/>
        <v>0</v>
      </c>
      <c r="BN147" s="90"/>
      <c r="BO147" s="90"/>
      <c r="BP147" s="90"/>
      <c r="BQ147" s="116"/>
      <c r="BR147" s="16">
        <f t="shared" si="114"/>
        <v>0</v>
      </c>
      <c r="BS147" s="90"/>
      <c r="BT147" s="90"/>
      <c r="BU147" s="90"/>
      <c r="BV147" s="116"/>
      <c r="BW147" s="16">
        <f t="shared" si="115"/>
        <v>0</v>
      </c>
      <c r="BX147" s="90"/>
      <c r="BY147" s="90"/>
      <c r="BZ147" s="90"/>
      <c r="CA147" s="116"/>
      <c r="CB147" s="16">
        <f t="shared" si="116"/>
        <v>0</v>
      </c>
      <c r="CC147" s="90"/>
      <c r="CD147" s="90"/>
      <c r="CE147" s="90"/>
      <c r="CF147" s="116"/>
      <c r="CG147" s="16">
        <f t="shared" si="117"/>
        <v>0</v>
      </c>
      <c r="CH147" s="90"/>
      <c r="CI147" s="90"/>
      <c r="CJ147" s="90"/>
      <c r="CK147" s="116"/>
      <c r="CL147" s="16">
        <f t="shared" si="118"/>
        <v>0</v>
      </c>
      <c r="CM147" s="90"/>
      <c r="CN147" s="90"/>
      <c r="CO147" s="90"/>
      <c r="CP147" s="116"/>
      <c r="CQ147" s="16">
        <f t="shared" si="119"/>
        <v>0</v>
      </c>
      <c r="CR147" s="90"/>
      <c r="CS147" s="90"/>
      <c r="CT147" s="90"/>
      <c r="CU147" s="116"/>
      <c r="CV147" s="16">
        <f t="shared" si="120"/>
        <v>0</v>
      </c>
      <c r="CW147" s="90"/>
      <c r="CX147" s="90"/>
      <c r="CY147" s="90"/>
      <c r="CZ147" s="116"/>
      <c r="DA147" s="16">
        <f t="shared" si="121"/>
        <v>0</v>
      </c>
      <c r="DB147" s="90"/>
      <c r="DC147" s="90"/>
      <c r="DD147" s="90"/>
      <c r="DE147" s="116"/>
      <c r="DF147" s="16">
        <f t="shared" si="122"/>
        <v>0</v>
      </c>
      <c r="DG147" s="90"/>
      <c r="DH147" s="90"/>
      <c r="DI147" s="90"/>
      <c r="DJ147" s="116"/>
      <c r="DK147" s="16">
        <f t="shared" si="123"/>
        <v>0</v>
      </c>
      <c r="DL147" s="90"/>
      <c r="DM147" s="90"/>
      <c r="DN147" s="90"/>
      <c r="DO147" s="116"/>
      <c r="DP147" s="16">
        <f t="shared" si="124"/>
        <v>0</v>
      </c>
      <c r="DQ147" s="90"/>
      <c r="DR147" s="90"/>
      <c r="DS147" s="90"/>
      <c r="DT147" s="116"/>
      <c r="DU147" s="16">
        <f t="shared" si="125"/>
        <v>0</v>
      </c>
      <c r="DV147" s="90"/>
      <c r="DW147" s="90"/>
      <c r="DX147" s="90"/>
      <c r="DY147" s="116"/>
      <c r="DZ147" s="16">
        <f t="shared" si="126"/>
        <v>0</v>
      </c>
      <c r="EA147" s="90"/>
      <c r="EB147" s="90"/>
      <c r="EC147" s="90"/>
      <c r="ED147" s="116"/>
      <c r="EE147" s="16">
        <f t="shared" si="127"/>
        <v>0</v>
      </c>
      <c r="EF147" s="90"/>
      <c r="EG147" s="90"/>
      <c r="EH147" s="90"/>
      <c r="EI147" s="116"/>
      <c r="EJ147" s="16">
        <f t="shared" si="128"/>
        <v>0</v>
      </c>
      <c r="EK147" s="90"/>
      <c r="EL147" s="90"/>
      <c r="EM147" s="90"/>
      <c r="EN147" s="116"/>
      <c r="EO147" s="16">
        <f t="shared" si="129"/>
        <v>0</v>
      </c>
      <c r="EP147" s="90"/>
      <c r="EQ147" s="90"/>
      <c r="ER147" s="90"/>
      <c r="ES147" s="116"/>
      <c r="ET147" s="16">
        <f t="shared" si="130"/>
        <v>0</v>
      </c>
      <c r="EU147" s="90"/>
      <c r="EV147" s="90"/>
      <c r="EW147" s="90"/>
      <c r="EX147" s="116"/>
      <c r="EY147" s="16">
        <f t="shared" si="131"/>
        <v>0</v>
      </c>
      <c r="EZ147" s="90"/>
      <c r="FA147" s="90"/>
      <c r="FB147" s="90"/>
      <c r="FC147" s="116"/>
      <c r="FD147" s="16">
        <f t="shared" si="132"/>
        <v>0</v>
      </c>
      <c r="FE147" s="90"/>
      <c r="FF147" s="90"/>
      <c r="FG147" s="90"/>
      <c r="FH147" s="116"/>
      <c r="FI147" s="16">
        <f t="shared" si="133"/>
        <v>0</v>
      </c>
      <c r="FJ147" s="90"/>
      <c r="FK147" s="90"/>
      <c r="FL147" s="90"/>
      <c r="FM147" s="116"/>
      <c r="FN147" s="16">
        <f t="shared" si="134"/>
        <v>0</v>
      </c>
      <c r="FO147" s="90"/>
      <c r="FP147" s="90"/>
      <c r="FQ147" s="90"/>
      <c r="FR147" s="116"/>
      <c r="FS147" s="16">
        <f t="shared" si="135"/>
        <v>0</v>
      </c>
      <c r="FT147" s="90"/>
      <c r="FU147" s="90"/>
      <c r="FV147" s="90"/>
      <c r="FW147" s="116"/>
      <c r="FX147" s="16">
        <f t="shared" si="136"/>
        <v>0</v>
      </c>
      <c r="FY147" s="90"/>
      <c r="FZ147" s="90"/>
      <c r="GA147" s="90"/>
      <c r="GB147" s="116"/>
      <c r="GC147" s="16">
        <f t="shared" si="137"/>
        <v>0</v>
      </c>
      <c r="GD147" s="90"/>
      <c r="GE147" s="90"/>
      <c r="GF147" s="90"/>
      <c r="GG147" s="116"/>
      <c r="GH147" s="16">
        <f t="shared" si="138"/>
        <v>0</v>
      </c>
      <c r="GI147" s="90"/>
      <c r="GJ147" s="90"/>
      <c r="GK147" s="90"/>
      <c r="GL147" s="116"/>
      <c r="GM147" s="16">
        <f t="shared" si="139"/>
        <v>0</v>
      </c>
      <c r="GN147" s="90"/>
      <c r="GO147" s="90"/>
      <c r="GP147" s="90"/>
      <c r="GQ147" s="116"/>
      <c r="GR147" s="16">
        <f t="shared" si="140"/>
        <v>0</v>
      </c>
      <c r="GS147" s="90"/>
      <c r="GT147" s="90"/>
      <c r="GU147" s="90"/>
      <c r="GV147" s="116"/>
      <c r="GW147" s="16">
        <f t="shared" si="141"/>
        <v>0</v>
      </c>
      <c r="GX147" s="90"/>
      <c r="GY147" s="90"/>
      <c r="GZ147" s="90"/>
      <c r="HA147" s="116"/>
      <c r="HB147" s="16">
        <f t="shared" si="142"/>
        <v>0</v>
      </c>
      <c r="HC147" s="90"/>
      <c r="HD147" s="90"/>
      <c r="HE147" s="90"/>
      <c r="HF147" s="116"/>
      <c r="HG147" s="16">
        <f t="shared" si="143"/>
        <v>0</v>
      </c>
      <c r="HH147" s="90"/>
      <c r="HI147" s="90"/>
      <c r="HJ147" s="90"/>
      <c r="HK147" s="116"/>
      <c r="HL147" s="16">
        <f t="shared" si="144"/>
        <v>0</v>
      </c>
      <c r="HM147" s="90"/>
      <c r="HN147" s="90"/>
      <c r="HO147" s="90"/>
      <c r="HP147" s="116"/>
      <c r="HQ147" s="16">
        <f t="shared" si="145"/>
        <v>0</v>
      </c>
      <c r="HR147" s="90"/>
      <c r="HS147" s="90"/>
      <c r="HT147" s="90"/>
      <c r="HU147" s="116"/>
      <c r="HV147" s="16">
        <f t="shared" si="146"/>
        <v>0</v>
      </c>
      <c r="HW147" s="90"/>
      <c r="HX147" s="90"/>
      <c r="HY147" s="90"/>
      <c r="HZ147" s="116"/>
      <c r="IA147" s="16">
        <f t="shared" si="147"/>
        <v>0</v>
      </c>
      <c r="IB147" s="90"/>
      <c r="IC147" s="90"/>
      <c r="ID147" s="90"/>
      <c r="IE147" s="116"/>
      <c r="IF147" s="16">
        <f t="shared" si="148"/>
        <v>0</v>
      </c>
      <c r="IG147" s="90"/>
      <c r="IH147" s="90"/>
      <c r="II147" s="90"/>
      <c r="IJ147" s="116"/>
      <c r="IK147" s="16">
        <f t="shared" si="149"/>
        <v>0</v>
      </c>
      <c r="IL147" s="90"/>
      <c r="IM147" s="90"/>
      <c r="IN147" s="90"/>
      <c r="IO147" s="116"/>
      <c r="IP147" s="16">
        <f t="shared" si="150"/>
        <v>0</v>
      </c>
    </row>
    <row r="148" spans="1:250" x14ac:dyDescent="0.25">
      <c r="A148" s="90"/>
      <c r="B148" s="90"/>
      <c r="C148" s="90"/>
      <c r="D148" s="116"/>
      <c r="E148" s="16">
        <f t="shared" si="101"/>
        <v>0</v>
      </c>
      <c r="F148" s="90"/>
      <c r="G148" s="90"/>
      <c r="H148" s="90"/>
      <c r="I148" s="116"/>
      <c r="J148" s="16">
        <f t="shared" si="102"/>
        <v>0</v>
      </c>
      <c r="K148" s="90"/>
      <c r="L148" s="90"/>
      <c r="M148" s="90"/>
      <c r="N148" s="116"/>
      <c r="O148" s="16">
        <f t="shared" si="103"/>
        <v>0</v>
      </c>
      <c r="P148" s="90"/>
      <c r="Q148" s="90"/>
      <c r="R148" s="90"/>
      <c r="S148" s="116"/>
      <c r="T148" s="16">
        <f t="shared" si="104"/>
        <v>0</v>
      </c>
      <c r="U148" s="90"/>
      <c r="V148" s="90"/>
      <c r="W148" s="90"/>
      <c r="X148" s="116"/>
      <c r="Y148" s="16">
        <f t="shared" si="105"/>
        <v>0</v>
      </c>
      <c r="Z148" s="90"/>
      <c r="AA148" s="90"/>
      <c r="AB148" s="90"/>
      <c r="AC148" s="116"/>
      <c r="AD148" s="16">
        <f t="shared" si="106"/>
        <v>0</v>
      </c>
      <c r="AE148" s="90"/>
      <c r="AF148" s="90"/>
      <c r="AG148" s="90"/>
      <c r="AH148" s="116"/>
      <c r="AI148" s="16">
        <f t="shared" si="107"/>
        <v>0</v>
      </c>
      <c r="AJ148" s="90"/>
      <c r="AK148" s="90"/>
      <c r="AL148" s="90"/>
      <c r="AM148" s="116"/>
      <c r="AN148" s="16">
        <f t="shared" si="108"/>
        <v>0</v>
      </c>
      <c r="AO148" s="90"/>
      <c r="AP148" s="90"/>
      <c r="AQ148" s="90"/>
      <c r="AR148" s="116"/>
      <c r="AS148" s="16">
        <f t="shared" si="109"/>
        <v>0</v>
      </c>
      <c r="AT148" s="90"/>
      <c r="AU148" s="90"/>
      <c r="AV148" s="90"/>
      <c r="AW148" s="116"/>
      <c r="AX148" s="16">
        <f t="shared" si="110"/>
        <v>0</v>
      </c>
      <c r="AY148" s="90"/>
      <c r="AZ148" s="90"/>
      <c r="BA148" s="90"/>
      <c r="BB148" s="116"/>
      <c r="BC148" s="16">
        <f t="shared" si="111"/>
        <v>0</v>
      </c>
      <c r="BD148" s="90"/>
      <c r="BE148" s="90"/>
      <c r="BF148" s="90"/>
      <c r="BG148" s="116"/>
      <c r="BH148" s="16">
        <f t="shared" si="112"/>
        <v>0</v>
      </c>
      <c r="BI148" s="90"/>
      <c r="BJ148" s="90"/>
      <c r="BK148" s="90"/>
      <c r="BL148" s="116"/>
      <c r="BM148" s="16">
        <f t="shared" si="113"/>
        <v>0</v>
      </c>
      <c r="BN148" s="90"/>
      <c r="BO148" s="90"/>
      <c r="BP148" s="90"/>
      <c r="BQ148" s="116"/>
      <c r="BR148" s="16">
        <f t="shared" si="114"/>
        <v>0</v>
      </c>
      <c r="BS148" s="90"/>
      <c r="BT148" s="90"/>
      <c r="BU148" s="90"/>
      <c r="BV148" s="116"/>
      <c r="BW148" s="16">
        <f t="shared" si="115"/>
        <v>0</v>
      </c>
      <c r="BX148" s="90"/>
      <c r="BY148" s="90"/>
      <c r="BZ148" s="90"/>
      <c r="CA148" s="116"/>
      <c r="CB148" s="16">
        <f t="shared" si="116"/>
        <v>0</v>
      </c>
      <c r="CC148" s="90"/>
      <c r="CD148" s="90"/>
      <c r="CE148" s="90"/>
      <c r="CF148" s="116"/>
      <c r="CG148" s="16">
        <f t="shared" si="117"/>
        <v>0</v>
      </c>
      <c r="CH148" s="90"/>
      <c r="CI148" s="90"/>
      <c r="CJ148" s="90"/>
      <c r="CK148" s="116"/>
      <c r="CL148" s="16">
        <f t="shared" si="118"/>
        <v>0</v>
      </c>
      <c r="CM148" s="90"/>
      <c r="CN148" s="90"/>
      <c r="CO148" s="90"/>
      <c r="CP148" s="116"/>
      <c r="CQ148" s="16">
        <f t="shared" si="119"/>
        <v>0</v>
      </c>
      <c r="CR148" s="90"/>
      <c r="CS148" s="90"/>
      <c r="CT148" s="90"/>
      <c r="CU148" s="116"/>
      <c r="CV148" s="16">
        <f t="shared" si="120"/>
        <v>0</v>
      </c>
      <c r="CW148" s="90"/>
      <c r="CX148" s="90"/>
      <c r="CY148" s="90"/>
      <c r="CZ148" s="116"/>
      <c r="DA148" s="16">
        <f t="shared" si="121"/>
        <v>0</v>
      </c>
      <c r="DB148" s="90"/>
      <c r="DC148" s="90"/>
      <c r="DD148" s="90"/>
      <c r="DE148" s="116"/>
      <c r="DF148" s="16">
        <f t="shared" si="122"/>
        <v>0</v>
      </c>
      <c r="DG148" s="90"/>
      <c r="DH148" s="90"/>
      <c r="DI148" s="90"/>
      <c r="DJ148" s="116"/>
      <c r="DK148" s="16">
        <f t="shared" si="123"/>
        <v>0</v>
      </c>
      <c r="DL148" s="90"/>
      <c r="DM148" s="90"/>
      <c r="DN148" s="90"/>
      <c r="DO148" s="116"/>
      <c r="DP148" s="16">
        <f t="shared" si="124"/>
        <v>0</v>
      </c>
      <c r="DQ148" s="90"/>
      <c r="DR148" s="90"/>
      <c r="DS148" s="90"/>
      <c r="DT148" s="116"/>
      <c r="DU148" s="16">
        <f t="shared" si="125"/>
        <v>0</v>
      </c>
      <c r="DV148" s="90"/>
      <c r="DW148" s="90"/>
      <c r="DX148" s="90"/>
      <c r="DY148" s="116"/>
      <c r="DZ148" s="16">
        <f t="shared" si="126"/>
        <v>0</v>
      </c>
      <c r="EA148" s="90"/>
      <c r="EB148" s="90"/>
      <c r="EC148" s="90"/>
      <c r="ED148" s="116"/>
      <c r="EE148" s="16">
        <f t="shared" si="127"/>
        <v>0</v>
      </c>
      <c r="EF148" s="90"/>
      <c r="EG148" s="90"/>
      <c r="EH148" s="90"/>
      <c r="EI148" s="116"/>
      <c r="EJ148" s="16">
        <f t="shared" si="128"/>
        <v>0</v>
      </c>
      <c r="EK148" s="90"/>
      <c r="EL148" s="90"/>
      <c r="EM148" s="90"/>
      <c r="EN148" s="116"/>
      <c r="EO148" s="16">
        <f t="shared" si="129"/>
        <v>0</v>
      </c>
      <c r="EP148" s="90"/>
      <c r="EQ148" s="90"/>
      <c r="ER148" s="90"/>
      <c r="ES148" s="116"/>
      <c r="ET148" s="16">
        <f t="shared" si="130"/>
        <v>0</v>
      </c>
      <c r="EU148" s="90"/>
      <c r="EV148" s="90"/>
      <c r="EW148" s="90"/>
      <c r="EX148" s="116"/>
      <c r="EY148" s="16">
        <f t="shared" si="131"/>
        <v>0</v>
      </c>
      <c r="EZ148" s="90"/>
      <c r="FA148" s="90"/>
      <c r="FB148" s="90"/>
      <c r="FC148" s="116"/>
      <c r="FD148" s="16">
        <f t="shared" si="132"/>
        <v>0</v>
      </c>
      <c r="FE148" s="90"/>
      <c r="FF148" s="90"/>
      <c r="FG148" s="90"/>
      <c r="FH148" s="116"/>
      <c r="FI148" s="16">
        <f t="shared" si="133"/>
        <v>0</v>
      </c>
      <c r="FJ148" s="90"/>
      <c r="FK148" s="90"/>
      <c r="FL148" s="90"/>
      <c r="FM148" s="116"/>
      <c r="FN148" s="16">
        <f t="shared" si="134"/>
        <v>0</v>
      </c>
      <c r="FO148" s="90"/>
      <c r="FP148" s="90"/>
      <c r="FQ148" s="90"/>
      <c r="FR148" s="116"/>
      <c r="FS148" s="16">
        <f t="shared" si="135"/>
        <v>0</v>
      </c>
      <c r="FT148" s="90"/>
      <c r="FU148" s="90"/>
      <c r="FV148" s="90"/>
      <c r="FW148" s="116"/>
      <c r="FX148" s="16">
        <f t="shared" si="136"/>
        <v>0</v>
      </c>
      <c r="FY148" s="90"/>
      <c r="FZ148" s="90"/>
      <c r="GA148" s="90"/>
      <c r="GB148" s="116"/>
      <c r="GC148" s="16">
        <f t="shared" si="137"/>
        <v>0</v>
      </c>
      <c r="GD148" s="90"/>
      <c r="GE148" s="90"/>
      <c r="GF148" s="90"/>
      <c r="GG148" s="116"/>
      <c r="GH148" s="16">
        <f t="shared" si="138"/>
        <v>0</v>
      </c>
      <c r="GI148" s="90"/>
      <c r="GJ148" s="90"/>
      <c r="GK148" s="90"/>
      <c r="GL148" s="116"/>
      <c r="GM148" s="16">
        <f t="shared" si="139"/>
        <v>0</v>
      </c>
      <c r="GN148" s="90"/>
      <c r="GO148" s="90"/>
      <c r="GP148" s="90"/>
      <c r="GQ148" s="116"/>
      <c r="GR148" s="16">
        <f t="shared" si="140"/>
        <v>0</v>
      </c>
      <c r="GS148" s="90"/>
      <c r="GT148" s="90"/>
      <c r="GU148" s="90"/>
      <c r="GV148" s="116"/>
      <c r="GW148" s="16">
        <f t="shared" si="141"/>
        <v>0</v>
      </c>
      <c r="GX148" s="90"/>
      <c r="GY148" s="90"/>
      <c r="GZ148" s="90"/>
      <c r="HA148" s="116"/>
      <c r="HB148" s="16">
        <f t="shared" si="142"/>
        <v>0</v>
      </c>
      <c r="HC148" s="90"/>
      <c r="HD148" s="90"/>
      <c r="HE148" s="90"/>
      <c r="HF148" s="116"/>
      <c r="HG148" s="16">
        <f t="shared" si="143"/>
        <v>0</v>
      </c>
      <c r="HH148" s="90"/>
      <c r="HI148" s="90"/>
      <c r="HJ148" s="90"/>
      <c r="HK148" s="116"/>
      <c r="HL148" s="16">
        <f t="shared" si="144"/>
        <v>0</v>
      </c>
      <c r="HM148" s="90"/>
      <c r="HN148" s="90"/>
      <c r="HO148" s="90"/>
      <c r="HP148" s="116"/>
      <c r="HQ148" s="16">
        <f t="shared" si="145"/>
        <v>0</v>
      </c>
      <c r="HR148" s="90"/>
      <c r="HS148" s="90"/>
      <c r="HT148" s="90"/>
      <c r="HU148" s="116"/>
      <c r="HV148" s="16">
        <f t="shared" si="146"/>
        <v>0</v>
      </c>
      <c r="HW148" s="90"/>
      <c r="HX148" s="90"/>
      <c r="HY148" s="90"/>
      <c r="HZ148" s="116"/>
      <c r="IA148" s="16">
        <f t="shared" si="147"/>
        <v>0</v>
      </c>
      <c r="IB148" s="90"/>
      <c r="IC148" s="90"/>
      <c r="ID148" s="90"/>
      <c r="IE148" s="116"/>
      <c r="IF148" s="16">
        <f t="shared" si="148"/>
        <v>0</v>
      </c>
      <c r="IG148" s="90"/>
      <c r="IH148" s="90"/>
      <c r="II148" s="90"/>
      <c r="IJ148" s="116"/>
      <c r="IK148" s="16">
        <f t="shared" si="149"/>
        <v>0</v>
      </c>
      <c r="IL148" s="90"/>
      <c r="IM148" s="90"/>
      <c r="IN148" s="90"/>
      <c r="IO148" s="116"/>
      <c r="IP148" s="16">
        <f t="shared" si="150"/>
        <v>0</v>
      </c>
    </row>
    <row r="149" spans="1:250" x14ac:dyDescent="0.25">
      <c r="A149" s="90"/>
      <c r="B149" s="90"/>
      <c r="C149" s="90"/>
      <c r="D149" s="116"/>
      <c r="E149" s="16">
        <f t="shared" si="101"/>
        <v>0</v>
      </c>
      <c r="F149" s="90"/>
      <c r="G149" s="90"/>
      <c r="H149" s="90"/>
      <c r="I149" s="116"/>
      <c r="J149" s="16">
        <f t="shared" si="102"/>
        <v>0</v>
      </c>
      <c r="K149" s="90"/>
      <c r="L149" s="90"/>
      <c r="M149" s="90"/>
      <c r="N149" s="116"/>
      <c r="O149" s="16">
        <f t="shared" si="103"/>
        <v>0</v>
      </c>
      <c r="P149" s="90"/>
      <c r="Q149" s="90"/>
      <c r="R149" s="90"/>
      <c r="S149" s="116"/>
      <c r="T149" s="16">
        <f t="shared" si="104"/>
        <v>0</v>
      </c>
      <c r="U149" s="90"/>
      <c r="V149" s="90"/>
      <c r="W149" s="90"/>
      <c r="X149" s="116"/>
      <c r="Y149" s="16">
        <f t="shared" si="105"/>
        <v>0</v>
      </c>
      <c r="Z149" s="90"/>
      <c r="AA149" s="90"/>
      <c r="AB149" s="90"/>
      <c r="AC149" s="116"/>
      <c r="AD149" s="16">
        <f t="shared" si="106"/>
        <v>0</v>
      </c>
      <c r="AE149" s="90"/>
      <c r="AF149" s="90"/>
      <c r="AG149" s="90"/>
      <c r="AH149" s="116"/>
      <c r="AI149" s="16">
        <f t="shared" si="107"/>
        <v>0</v>
      </c>
      <c r="AJ149" s="90"/>
      <c r="AK149" s="90"/>
      <c r="AL149" s="90"/>
      <c r="AM149" s="116"/>
      <c r="AN149" s="16">
        <f t="shared" si="108"/>
        <v>0</v>
      </c>
      <c r="AO149" s="90"/>
      <c r="AP149" s="90"/>
      <c r="AQ149" s="90"/>
      <c r="AR149" s="116"/>
      <c r="AS149" s="16">
        <f t="shared" si="109"/>
        <v>0</v>
      </c>
      <c r="AT149" s="90"/>
      <c r="AU149" s="90"/>
      <c r="AV149" s="90"/>
      <c r="AW149" s="116"/>
      <c r="AX149" s="16">
        <f t="shared" si="110"/>
        <v>0</v>
      </c>
      <c r="AY149" s="90"/>
      <c r="AZ149" s="90"/>
      <c r="BA149" s="90"/>
      <c r="BB149" s="116"/>
      <c r="BC149" s="16">
        <f t="shared" si="111"/>
        <v>0</v>
      </c>
      <c r="BD149" s="90"/>
      <c r="BE149" s="90"/>
      <c r="BF149" s="90"/>
      <c r="BG149" s="116"/>
      <c r="BH149" s="16">
        <f t="shared" si="112"/>
        <v>0</v>
      </c>
      <c r="BI149" s="90"/>
      <c r="BJ149" s="90"/>
      <c r="BK149" s="90"/>
      <c r="BL149" s="116"/>
      <c r="BM149" s="16">
        <f t="shared" si="113"/>
        <v>0</v>
      </c>
      <c r="BN149" s="90"/>
      <c r="BO149" s="90"/>
      <c r="BP149" s="90"/>
      <c r="BQ149" s="116"/>
      <c r="BR149" s="16">
        <f t="shared" si="114"/>
        <v>0</v>
      </c>
      <c r="BS149" s="90"/>
      <c r="BT149" s="90"/>
      <c r="BU149" s="90"/>
      <c r="BV149" s="116"/>
      <c r="BW149" s="16">
        <f t="shared" si="115"/>
        <v>0</v>
      </c>
      <c r="BX149" s="90"/>
      <c r="BY149" s="90"/>
      <c r="BZ149" s="90"/>
      <c r="CA149" s="116"/>
      <c r="CB149" s="16">
        <f t="shared" si="116"/>
        <v>0</v>
      </c>
      <c r="CC149" s="90"/>
      <c r="CD149" s="90"/>
      <c r="CE149" s="90"/>
      <c r="CF149" s="116"/>
      <c r="CG149" s="16">
        <f t="shared" si="117"/>
        <v>0</v>
      </c>
      <c r="CH149" s="90"/>
      <c r="CI149" s="90"/>
      <c r="CJ149" s="90"/>
      <c r="CK149" s="116"/>
      <c r="CL149" s="16">
        <f t="shared" si="118"/>
        <v>0</v>
      </c>
      <c r="CM149" s="90"/>
      <c r="CN149" s="90"/>
      <c r="CO149" s="90"/>
      <c r="CP149" s="116"/>
      <c r="CQ149" s="16">
        <f t="shared" si="119"/>
        <v>0</v>
      </c>
      <c r="CR149" s="90"/>
      <c r="CS149" s="90"/>
      <c r="CT149" s="90"/>
      <c r="CU149" s="116"/>
      <c r="CV149" s="16">
        <f t="shared" si="120"/>
        <v>0</v>
      </c>
      <c r="CW149" s="90"/>
      <c r="CX149" s="90"/>
      <c r="CY149" s="90"/>
      <c r="CZ149" s="116"/>
      <c r="DA149" s="16">
        <f t="shared" si="121"/>
        <v>0</v>
      </c>
      <c r="DB149" s="90"/>
      <c r="DC149" s="90"/>
      <c r="DD149" s="90"/>
      <c r="DE149" s="116"/>
      <c r="DF149" s="16">
        <f t="shared" si="122"/>
        <v>0</v>
      </c>
      <c r="DG149" s="90"/>
      <c r="DH149" s="90"/>
      <c r="DI149" s="90"/>
      <c r="DJ149" s="116"/>
      <c r="DK149" s="16">
        <f t="shared" si="123"/>
        <v>0</v>
      </c>
      <c r="DL149" s="90"/>
      <c r="DM149" s="90"/>
      <c r="DN149" s="90"/>
      <c r="DO149" s="116"/>
      <c r="DP149" s="16">
        <f t="shared" si="124"/>
        <v>0</v>
      </c>
      <c r="DQ149" s="90"/>
      <c r="DR149" s="90"/>
      <c r="DS149" s="90"/>
      <c r="DT149" s="116"/>
      <c r="DU149" s="16">
        <f t="shared" si="125"/>
        <v>0</v>
      </c>
      <c r="DV149" s="90"/>
      <c r="DW149" s="90"/>
      <c r="DX149" s="90"/>
      <c r="DY149" s="116"/>
      <c r="DZ149" s="16">
        <f t="shared" si="126"/>
        <v>0</v>
      </c>
      <c r="EA149" s="90"/>
      <c r="EB149" s="90"/>
      <c r="EC149" s="90"/>
      <c r="ED149" s="116"/>
      <c r="EE149" s="16">
        <f t="shared" si="127"/>
        <v>0</v>
      </c>
      <c r="EF149" s="90"/>
      <c r="EG149" s="90"/>
      <c r="EH149" s="90"/>
      <c r="EI149" s="116"/>
      <c r="EJ149" s="16">
        <f t="shared" si="128"/>
        <v>0</v>
      </c>
      <c r="EK149" s="90"/>
      <c r="EL149" s="90"/>
      <c r="EM149" s="90"/>
      <c r="EN149" s="116"/>
      <c r="EO149" s="16">
        <f t="shared" si="129"/>
        <v>0</v>
      </c>
      <c r="EP149" s="90"/>
      <c r="EQ149" s="90"/>
      <c r="ER149" s="90"/>
      <c r="ES149" s="116"/>
      <c r="ET149" s="16">
        <f t="shared" si="130"/>
        <v>0</v>
      </c>
      <c r="EU149" s="90"/>
      <c r="EV149" s="90"/>
      <c r="EW149" s="90"/>
      <c r="EX149" s="116"/>
      <c r="EY149" s="16">
        <f t="shared" si="131"/>
        <v>0</v>
      </c>
      <c r="EZ149" s="90"/>
      <c r="FA149" s="90"/>
      <c r="FB149" s="90"/>
      <c r="FC149" s="116"/>
      <c r="FD149" s="16">
        <f t="shared" si="132"/>
        <v>0</v>
      </c>
      <c r="FE149" s="90"/>
      <c r="FF149" s="90"/>
      <c r="FG149" s="90"/>
      <c r="FH149" s="116"/>
      <c r="FI149" s="16">
        <f t="shared" si="133"/>
        <v>0</v>
      </c>
      <c r="FJ149" s="90"/>
      <c r="FK149" s="90"/>
      <c r="FL149" s="90"/>
      <c r="FM149" s="116"/>
      <c r="FN149" s="16">
        <f t="shared" si="134"/>
        <v>0</v>
      </c>
      <c r="FO149" s="90"/>
      <c r="FP149" s="90"/>
      <c r="FQ149" s="90"/>
      <c r="FR149" s="116"/>
      <c r="FS149" s="16">
        <f t="shared" si="135"/>
        <v>0</v>
      </c>
      <c r="FT149" s="90"/>
      <c r="FU149" s="90"/>
      <c r="FV149" s="90"/>
      <c r="FW149" s="116"/>
      <c r="FX149" s="16">
        <f t="shared" si="136"/>
        <v>0</v>
      </c>
      <c r="FY149" s="90"/>
      <c r="FZ149" s="90"/>
      <c r="GA149" s="90"/>
      <c r="GB149" s="116"/>
      <c r="GC149" s="16">
        <f t="shared" si="137"/>
        <v>0</v>
      </c>
      <c r="GD149" s="90"/>
      <c r="GE149" s="90"/>
      <c r="GF149" s="90"/>
      <c r="GG149" s="116"/>
      <c r="GH149" s="16">
        <f t="shared" si="138"/>
        <v>0</v>
      </c>
      <c r="GI149" s="90"/>
      <c r="GJ149" s="90"/>
      <c r="GK149" s="90"/>
      <c r="GL149" s="116"/>
      <c r="GM149" s="16">
        <f t="shared" si="139"/>
        <v>0</v>
      </c>
      <c r="GN149" s="90"/>
      <c r="GO149" s="90"/>
      <c r="GP149" s="90"/>
      <c r="GQ149" s="116"/>
      <c r="GR149" s="16">
        <f t="shared" si="140"/>
        <v>0</v>
      </c>
      <c r="GS149" s="90"/>
      <c r="GT149" s="90"/>
      <c r="GU149" s="90"/>
      <c r="GV149" s="116"/>
      <c r="GW149" s="16">
        <f t="shared" si="141"/>
        <v>0</v>
      </c>
      <c r="GX149" s="90"/>
      <c r="GY149" s="90"/>
      <c r="GZ149" s="90"/>
      <c r="HA149" s="116"/>
      <c r="HB149" s="16">
        <f t="shared" si="142"/>
        <v>0</v>
      </c>
      <c r="HC149" s="90"/>
      <c r="HD149" s="90"/>
      <c r="HE149" s="90"/>
      <c r="HF149" s="116"/>
      <c r="HG149" s="16">
        <f t="shared" si="143"/>
        <v>0</v>
      </c>
      <c r="HH149" s="90"/>
      <c r="HI149" s="90"/>
      <c r="HJ149" s="90"/>
      <c r="HK149" s="116"/>
      <c r="HL149" s="16">
        <f t="shared" si="144"/>
        <v>0</v>
      </c>
      <c r="HM149" s="90"/>
      <c r="HN149" s="90"/>
      <c r="HO149" s="90"/>
      <c r="HP149" s="116"/>
      <c r="HQ149" s="16">
        <f t="shared" si="145"/>
        <v>0</v>
      </c>
      <c r="HR149" s="90"/>
      <c r="HS149" s="90"/>
      <c r="HT149" s="90"/>
      <c r="HU149" s="116"/>
      <c r="HV149" s="16">
        <f t="shared" si="146"/>
        <v>0</v>
      </c>
      <c r="HW149" s="90"/>
      <c r="HX149" s="90"/>
      <c r="HY149" s="90"/>
      <c r="HZ149" s="116"/>
      <c r="IA149" s="16">
        <f t="shared" si="147"/>
        <v>0</v>
      </c>
      <c r="IB149" s="90"/>
      <c r="IC149" s="90"/>
      <c r="ID149" s="90"/>
      <c r="IE149" s="116"/>
      <c r="IF149" s="16">
        <f t="shared" si="148"/>
        <v>0</v>
      </c>
      <c r="IG149" s="90"/>
      <c r="IH149" s="90"/>
      <c r="II149" s="90"/>
      <c r="IJ149" s="116"/>
      <c r="IK149" s="16">
        <f t="shared" si="149"/>
        <v>0</v>
      </c>
      <c r="IL149" s="90"/>
      <c r="IM149" s="90"/>
      <c r="IN149" s="90"/>
      <c r="IO149" s="116"/>
      <c r="IP149" s="16">
        <f t="shared" si="150"/>
        <v>0</v>
      </c>
    </row>
    <row r="150" spans="1:250" x14ac:dyDescent="0.25">
      <c r="A150" s="90"/>
      <c r="B150" s="90"/>
      <c r="C150" s="90"/>
      <c r="D150" s="116"/>
      <c r="E150" s="16">
        <f t="shared" si="101"/>
        <v>0</v>
      </c>
      <c r="F150" s="90"/>
      <c r="G150" s="90"/>
      <c r="H150" s="90"/>
      <c r="I150" s="116"/>
      <c r="J150" s="16">
        <f t="shared" si="102"/>
        <v>0</v>
      </c>
      <c r="K150" s="90"/>
      <c r="L150" s="90"/>
      <c r="M150" s="90"/>
      <c r="N150" s="116"/>
      <c r="O150" s="16">
        <f t="shared" si="103"/>
        <v>0</v>
      </c>
      <c r="P150" s="90"/>
      <c r="Q150" s="90"/>
      <c r="R150" s="90"/>
      <c r="S150" s="116"/>
      <c r="T150" s="16">
        <f t="shared" si="104"/>
        <v>0</v>
      </c>
      <c r="U150" s="90"/>
      <c r="V150" s="90"/>
      <c r="W150" s="90"/>
      <c r="X150" s="116"/>
      <c r="Y150" s="16">
        <f t="shared" si="105"/>
        <v>0</v>
      </c>
      <c r="Z150" s="90"/>
      <c r="AA150" s="90"/>
      <c r="AB150" s="90"/>
      <c r="AC150" s="116"/>
      <c r="AD150" s="16">
        <f t="shared" si="106"/>
        <v>0</v>
      </c>
      <c r="AE150" s="90"/>
      <c r="AF150" s="90"/>
      <c r="AG150" s="90"/>
      <c r="AH150" s="116"/>
      <c r="AI150" s="16">
        <f t="shared" si="107"/>
        <v>0</v>
      </c>
      <c r="AJ150" s="90"/>
      <c r="AK150" s="90"/>
      <c r="AL150" s="90"/>
      <c r="AM150" s="116"/>
      <c r="AN150" s="16">
        <f t="shared" si="108"/>
        <v>0</v>
      </c>
      <c r="AO150" s="90"/>
      <c r="AP150" s="90"/>
      <c r="AQ150" s="90"/>
      <c r="AR150" s="116"/>
      <c r="AS150" s="16">
        <f t="shared" si="109"/>
        <v>0</v>
      </c>
      <c r="AT150" s="90"/>
      <c r="AU150" s="90"/>
      <c r="AV150" s="90"/>
      <c r="AW150" s="116"/>
      <c r="AX150" s="16">
        <f t="shared" si="110"/>
        <v>0</v>
      </c>
      <c r="AY150" s="90"/>
      <c r="AZ150" s="90"/>
      <c r="BA150" s="90"/>
      <c r="BB150" s="116"/>
      <c r="BC150" s="16">
        <f t="shared" si="111"/>
        <v>0</v>
      </c>
      <c r="BD150" s="90"/>
      <c r="BE150" s="90"/>
      <c r="BF150" s="90"/>
      <c r="BG150" s="116"/>
      <c r="BH150" s="16">
        <f t="shared" si="112"/>
        <v>0</v>
      </c>
      <c r="BI150" s="90"/>
      <c r="BJ150" s="90"/>
      <c r="BK150" s="90"/>
      <c r="BL150" s="116"/>
      <c r="BM150" s="16">
        <f t="shared" si="113"/>
        <v>0</v>
      </c>
      <c r="BN150" s="90"/>
      <c r="BO150" s="90"/>
      <c r="BP150" s="90"/>
      <c r="BQ150" s="116"/>
      <c r="BR150" s="16">
        <f t="shared" si="114"/>
        <v>0</v>
      </c>
      <c r="BS150" s="90"/>
      <c r="BT150" s="90"/>
      <c r="BU150" s="90"/>
      <c r="BV150" s="116"/>
      <c r="BW150" s="16">
        <f t="shared" si="115"/>
        <v>0</v>
      </c>
      <c r="BX150" s="90"/>
      <c r="BY150" s="90"/>
      <c r="BZ150" s="90"/>
      <c r="CA150" s="116"/>
      <c r="CB150" s="16">
        <f t="shared" si="116"/>
        <v>0</v>
      </c>
      <c r="CC150" s="90"/>
      <c r="CD150" s="90"/>
      <c r="CE150" s="90"/>
      <c r="CF150" s="116"/>
      <c r="CG150" s="16">
        <f t="shared" si="117"/>
        <v>0</v>
      </c>
      <c r="CH150" s="90"/>
      <c r="CI150" s="90"/>
      <c r="CJ150" s="90"/>
      <c r="CK150" s="116"/>
      <c r="CL150" s="16">
        <f t="shared" si="118"/>
        <v>0</v>
      </c>
      <c r="CM150" s="90"/>
      <c r="CN150" s="90"/>
      <c r="CO150" s="90"/>
      <c r="CP150" s="116"/>
      <c r="CQ150" s="16">
        <f t="shared" si="119"/>
        <v>0</v>
      </c>
      <c r="CR150" s="90"/>
      <c r="CS150" s="90"/>
      <c r="CT150" s="90"/>
      <c r="CU150" s="116"/>
      <c r="CV150" s="16">
        <f t="shared" si="120"/>
        <v>0</v>
      </c>
      <c r="CW150" s="90"/>
      <c r="CX150" s="90"/>
      <c r="CY150" s="90"/>
      <c r="CZ150" s="116"/>
      <c r="DA150" s="16">
        <f t="shared" si="121"/>
        <v>0</v>
      </c>
      <c r="DB150" s="90"/>
      <c r="DC150" s="90"/>
      <c r="DD150" s="90"/>
      <c r="DE150" s="116"/>
      <c r="DF150" s="16">
        <f t="shared" si="122"/>
        <v>0</v>
      </c>
      <c r="DG150" s="90"/>
      <c r="DH150" s="90"/>
      <c r="DI150" s="90"/>
      <c r="DJ150" s="116"/>
      <c r="DK150" s="16">
        <f t="shared" si="123"/>
        <v>0</v>
      </c>
      <c r="DL150" s="90"/>
      <c r="DM150" s="90"/>
      <c r="DN150" s="90"/>
      <c r="DO150" s="116"/>
      <c r="DP150" s="16">
        <f t="shared" si="124"/>
        <v>0</v>
      </c>
      <c r="DQ150" s="90"/>
      <c r="DR150" s="90"/>
      <c r="DS150" s="90"/>
      <c r="DT150" s="116"/>
      <c r="DU150" s="16">
        <f t="shared" si="125"/>
        <v>0</v>
      </c>
      <c r="DV150" s="90"/>
      <c r="DW150" s="90"/>
      <c r="DX150" s="90"/>
      <c r="DY150" s="116"/>
      <c r="DZ150" s="16">
        <f t="shared" si="126"/>
        <v>0</v>
      </c>
      <c r="EA150" s="90"/>
      <c r="EB150" s="90"/>
      <c r="EC150" s="90"/>
      <c r="ED150" s="116"/>
      <c r="EE150" s="16">
        <f t="shared" si="127"/>
        <v>0</v>
      </c>
      <c r="EF150" s="90"/>
      <c r="EG150" s="90"/>
      <c r="EH150" s="90"/>
      <c r="EI150" s="116"/>
      <c r="EJ150" s="16">
        <f t="shared" si="128"/>
        <v>0</v>
      </c>
      <c r="EK150" s="90"/>
      <c r="EL150" s="90"/>
      <c r="EM150" s="90"/>
      <c r="EN150" s="116"/>
      <c r="EO150" s="16">
        <f t="shared" si="129"/>
        <v>0</v>
      </c>
      <c r="EP150" s="90"/>
      <c r="EQ150" s="90"/>
      <c r="ER150" s="90"/>
      <c r="ES150" s="116"/>
      <c r="ET150" s="16">
        <f t="shared" si="130"/>
        <v>0</v>
      </c>
      <c r="EU150" s="90"/>
      <c r="EV150" s="90"/>
      <c r="EW150" s="90"/>
      <c r="EX150" s="116"/>
      <c r="EY150" s="16">
        <f t="shared" si="131"/>
        <v>0</v>
      </c>
      <c r="EZ150" s="90"/>
      <c r="FA150" s="90"/>
      <c r="FB150" s="90"/>
      <c r="FC150" s="116"/>
      <c r="FD150" s="16">
        <f t="shared" si="132"/>
        <v>0</v>
      </c>
      <c r="FE150" s="90"/>
      <c r="FF150" s="90"/>
      <c r="FG150" s="90"/>
      <c r="FH150" s="116"/>
      <c r="FI150" s="16">
        <f t="shared" si="133"/>
        <v>0</v>
      </c>
      <c r="FJ150" s="90"/>
      <c r="FK150" s="90"/>
      <c r="FL150" s="90"/>
      <c r="FM150" s="116"/>
      <c r="FN150" s="16">
        <f t="shared" si="134"/>
        <v>0</v>
      </c>
      <c r="FO150" s="90"/>
      <c r="FP150" s="90"/>
      <c r="FQ150" s="90"/>
      <c r="FR150" s="116"/>
      <c r="FS150" s="16">
        <f t="shared" si="135"/>
        <v>0</v>
      </c>
      <c r="FT150" s="90"/>
      <c r="FU150" s="90"/>
      <c r="FV150" s="90"/>
      <c r="FW150" s="116"/>
      <c r="FX150" s="16">
        <f t="shared" si="136"/>
        <v>0</v>
      </c>
      <c r="FY150" s="90"/>
      <c r="FZ150" s="90"/>
      <c r="GA150" s="90"/>
      <c r="GB150" s="116"/>
      <c r="GC150" s="16">
        <f t="shared" si="137"/>
        <v>0</v>
      </c>
      <c r="GD150" s="90"/>
      <c r="GE150" s="90"/>
      <c r="GF150" s="90"/>
      <c r="GG150" s="116"/>
      <c r="GH150" s="16">
        <f t="shared" si="138"/>
        <v>0</v>
      </c>
      <c r="GI150" s="90"/>
      <c r="GJ150" s="90"/>
      <c r="GK150" s="90"/>
      <c r="GL150" s="116"/>
      <c r="GM150" s="16">
        <f t="shared" si="139"/>
        <v>0</v>
      </c>
      <c r="GN150" s="90"/>
      <c r="GO150" s="90"/>
      <c r="GP150" s="90"/>
      <c r="GQ150" s="116"/>
      <c r="GR150" s="16">
        <f t="shared" si="140"/>
        <v>0</v>
      </c>
      <c r="GS150" s="90"/>
      <c r="GT150" s="90"/>
      <c r="GU150" s="90"/>
      <c r="GV150" s="116"/>
      <c r="GW150" s="16">
        <f t="shared" si="141"/>
        <v>0</v>
      </c>
      <c r="GX150" s="90"/>
      <c r="GY150" s="90"/>
      <c r="GZ150" s="90"/>
      <c r="HA150" s="116"/>
      <c r="HB150" s="16">
        <f t="shared" si="142"/>
        <v>0</v>
      </c>
      <c r="HC150" s="90"/>
      <c r="HD150" s="90"/>
      <c r="HE150" s="90"/>
      <c r="HF150" s="116"/>
      <c r="HG150" s="16">
        <f t="shared" si="143"/>
        <v>0</v>
      </c>
      <c r="HH150" s="90"/>
      <c r="HI150" s="90"/>
      <c r="HJ150" s="90"/>
      <c r="HK150" s="116"/>
      <c r="HL150" s="16">
        <f t="shared" si="144"/>
        <v>0</v>
      </c>
      <c r="HM150" s="90"/>
      <c r="HN150" s="90"/>
      <c r="HO150" s="90"/>
      <c r="HP150" s="116"/>
      <c r="HQ150" s="16">
        <f t="shared" si="145"/>
        <v>0</v>
      </c>
      <c r="HR150" s="90"/>
      <c r="HS150" s="90"/>
      <c r="HT150" s="90"/>
      <c r="HU150" s="116"/>
      <c r="HV150" s="16">
        <f t="shared" si="146"/>
        <v>0</v>
      </c>
      <c r="HW150" s="90"/>
      <c r="HX150" s="90"/>
      <c r="HY150" s="90"/>
      <c r="HZ150" s="116"/>
      <c r="IA150" s="16">
        <f t="shared" si="147"/>
        <v>0</v>
      </c>
      <c r="IB150" s="90"/>
      <c r="IC150" s="90"/>
      <c r="ID150" s="90"/>
      <c r="IE150" s="116"/>
      <c r="IF150" s="16">
        <f t="shared" si="148"/>
        <v>0</v>
      </c>
      <c r="IG150" s="90"/>
      <c r="IH150" s="90"/>
      <c r="II150" s="90"/>
      <c r="IJ150" s="116"/>
      <c r="IK150" s="16">
        <f t="shared" si="149"/>
        <v>0</v>
      </c>
      <c r="IL150" s="90"/>
      <c r="IM150" s="90"/>
      <c r="IN150" s="90"/>
      <c r="IO150" s="116"/>
      <c r="IP150" s="16">
        <f t="shared" si="150"/>
        <v>0</v>
      </c>
    </row>
    <row r="151" spans="1:250" x14ac:dyDescent="0.25">
      <c r="A151" s="90"/>
      <c r="B151" s="90"/>
      <c r="C151" s="90"/>
      <c r="D151" s="116"/>
      <c r="E151" s="16">
        <f t="shared" si="101"/>
        <v>0</v>
      </c>
      <c r="F151" s="90"/>
      <c r="G151" s="90"/>
      <c r="H151" s="90"/>
      <c r="I151" s="116"/>
      <c r="J151" s="16">
        <f t="shared" si="102"/>
        <v>0</v>
      </c>
      <c r="K151" s="90"/>
      <c r="L151" s="90"/>
      <c r="M151" s="90"/>
      <c r="N151" s="116"/>
      <c r="O151" s="16">
        <f t="shared" si="103"/>
        <v>0</v>
      </c>
      <c r="P151" s="90"/>
      <c r="Q151" s="90"/>
      <c r="R151" s="90"/>
      <c r="S151" s="116"/>
      <c r="T151" s="16">
        <f t="shared" si="104"/>
        <v>0</v>
      </c>
      <c r="U151" s="90"/>
      <c r="V151" s="90"/>
      <c r="W151" s="90"/>
      <c r="X151" s="116"/>
      <c r="Y151" s="16">
        <f t="shared" si="105"/>
        <v>0</v>
      </c>
      <c r="Z151" s="90"/>
      <c r="AA151" s="90"/>
      <c r="AB151" s="90"/>
      <c r="AC151" s="116"/>
      <c r="AD151" s="16">
        <f t="shared" si="106"/>
        <v>0</v>
      </c>
      <c r="AE151" s="90"/>
      <c r="AF151" s="90"/>
      <c r="AG151" s="90"/>
      <c r="AH151" s="116"/>
      <c r="AI151" s="16">
        <f t="shared" si="107"/>
        <v>0</v>
      </c>
      <c r="AJ151" s="90"/>
      <c r="AK151" s="90"/>
      <c r="AL151" s="90"/>
      <c r="AM151" s="116"/>
      <c r="AN151" s="16">
        <f t="shared" si="108"/>
        <v>0</v>
      </c>
      <c r="AO151" s="90"/>
      <c r="AP151" s="90"/>
      <c r="AQ151" s="90"/>
      <c r="AR151" s="116"/>
      <c r="AS151" s="16">
        <f t="shared" si="109"/>
        <v>0</v>
      </c>
      <c r="AT151" s="90"/>
      <c r="AU151" s="90"/>
      <c r="AV151" s="90"/>
      <c r="AW151" s="116"/>
      <c r="AX151" s="16">
        <f t="shared" si="110"/>
        <v>0</v>
      </c>
      <c r="AY151" s="90"/>
      <c r="AZ151" s="90"/>
      <c r="BA151" s="90"/>
      <c r="BB151" s="116"/>
      <c r="BC151" s="16">
        <f t="shared" si="111"/>
        <v>0</v>
      </c>
      <c r="BD151" s="90"/>
      <c r="BE151" s="90"/>
      <c r="BF151" s="90"/>
      <c r="BG151" s="116"/>
      <c r="BH151" s="16">
        <f t="shared" si="112"/>
        <v>0</v>
      </c>
      <c r="BI151" s="90"/>
      <c r="BJ151" s="90"/>
      <c r="BK151" s="90"/>
      <c r="BL151" s="116"/>
      <c r="BM151" s="16">
        <f t="shared" si="113"/>
        <v>0</v>
      </c>
      <c r="BN151" s="90"/>
      <c r="BO151" s="90"/>
      <c r="BP151" s="90"/>
      <c r="BQ151" s="116"/>
      <c r="BR151" s="16">
        <f t="shared" si="114"/>
        <v>0</v>
      </c>
      <c r="BS151" s="90"/>
      <c r="BT151" s="90"/>
      <c r="BU151" s="90"/>
      <c r="BV151" s="116"/>
      <c r="BW151" s="16">
        <f t="shared" si="115"/>
        <v>0</v>
      </c>
      <c r="BX151" s="90"/>
      <c r="BY151" s="90"/>
      <c r="BZ151" s="90"/>
      <c r="CA151" s="116"/>
      <c r="CB151" s="16">
        <f t="shared" si="116"/>
        <v>0</v>
      </c>
      <c r="CC151" s="90"/>
      <c r="CD151" s="90"/>
      <c r="CE151" s="90"/>
      <c r="CF151" s="116"/>
      <c r="CG151" s="16">
        <f t="shared" si="117"/>
        <v>0</v>
      </c>
      <c r="CH151" s="90"/>
      <c r="CI151" s="90"/>
      <c r="CJ151" s="90"/>
      <c r="CK151" s="116"/>
      <c r="CL151" s="16">
        <f t="shared" si="118"/>
        <v>0</v>
      </c>
      <c r="CM151" s="90"/>
      <c r="CN151" s="90"/>
      <c r="CO151" s="90"/>
      <c r="CP151" s="116"/>
      <c r="CQ151" s="16">
        <f t="shared" si="119"/>
        <v>0</v>
      </c>
      <c r="CR151" s="90"/>
      <c r="CS151" s="90"/>
      <c r="CT151" s="90"/>
      <c r="CU151" s="116"/>
      <c r="CV151" s="16">
        <f t="shared" si="120"/>
        <v>0</v>
      </c>
      <c r="CW151" s="90"/>
      <c r="CX151" s="90"/>
      <c r="CY151" s="90"/>
      <c r="CZ151" s="116"/>
      <c r="DA151" s="16">
        <f t="shared" si="121"/>
        <v>0</v>
      </c>
      <c r="DB151" s="90"/>
      <c r="DC151" s="90"/>
      <c r="DD151" s="90"/>
      <c r="DE151" s="116"/>
      <c r="DF151" s="16">
        <f t="shared" si="122"/>
        <v>0</v>
      </c>
      <c r="DG151" s="90"/>
      <c r="DH151" s="90"/>
      <c r="DI151" s="90"/>
      <c r="DJ151" s="116"/>
      <c r="DK151" s="16">
        <f t="shared" si="123"/>
        <v>0</v>
      </c>
      <c r="DL151" s="90"/>
      <c r="DM151" s="90"/>
      <c r="DN151" s="90"/>
      <c r="DO151" s="116"/>
      <c r="DP151" s="16">
        <f t="shared" si="124"/>
        <v>0</v>
      </c>
      <c r="DQ151" s="90"/>
      <c r="DR151" s="90"/>
      <c r="DS151" s="90"/>
      <c r="DT151" s="116"/>
      <c r="DU151" s="16">
        <f t="shared" si="125"/>
        <v>0</v>
      </c>
      <c r="DV151" s="90"/>
      <c r="DW151" s="90"/>
      <c r="DX151" s="90"/>
      <c r="DY151" s="116"/>
      <c r="DZ151" s="16">
        <f t="shared" si="126"/>
        <v>0</v>
      </c>
      <c r="EA151" s="90"/>
      <c r="EB151" s="90"/>
      <c r="EC151" s="90"/>
      <c r="ED151" s="116"/>
      <c r="EE151" s="16">
        <f t="shared" si="127"/>
        <v>0</v>
      </c>
      <c r="EF151" s="90"/>
      <c r="EG151" s="90"/>
      <c r="EH151" s="90"/>
      <c r="EI151" s="116"/>
      <c r="EJ151" s="16">
        <f t="shared" si="128"/>
        <v>0</v>
      </c>
      <c r="EK151" s="90"/>
      <c r="EL151" s="90"/>
      <c r="EM151" s="90"/>
      <c r="EN151" s="116"/>
      <c r="EO151" s="16">
        <f t="shared" si="129"/>
        <v>0</v>
      </c>
      <c r="EP151" s="90"/>
      <c r="EQ151" s="90"/>
      <c r="ER151" s="90"/>
      <c r="ES151" s="116"/>
      <c r="ET151" s="16">
        <f t="shared" si="130"/>
        <v>0</v>
      </c>
      <c r="EU151" s="90"/>
      <c r="EV151" s="90"/>
      <c r="EW151" s="90"/>
      <c r="EX151" s="116"/>
      <c r="EY151" s="16">
        <f t="shared" si="131"/>
        <v>0</v>
      </c>
      <c r="EZ151" s="90"/>
      <c r="FA151" s="90"/>
      <c r="FB151" s="90"/>
      <c r="FC151" s="116"/>
      <c r="FD151" s="16">
        <f t="shared" si="132"/>
        <v>0</v>
      </c>
      <c r="FE151" s="90"/>
      <c r="FF151" s="90"/>
      <c r="FG151" s="90"/>
      <c r="FH151" s="116"/>
      <c r="FI151" s="16">
        <f t="shared" si="133"/>
        <v>0</v>
      </c>
      <c r="FJ151" s="90"/>
      <c r="FK151" s="90"/>
      <c r="FL151" s="90"/>
      <c r="FM151" s="116"/>
      <c r="FN151" s="16">
        <f t="shared" si="134"/>
        <v>0</v>
      </c>
      <c r="FO151" s="90"/>
      <c r="FP151" s="90"/>
      <c r="FQ151" s="90"/>
      <c r="FR151" s="116"/>
      <c r="FS151" s="16">
        <f t="shared" si="135"/>
        <v>0</v>
      </c>
      <c r="FT151" s="90"/>
      <c r="FU151" s="90"/>
      <c r="FV151" s="90"/>
      <c r="FW151" s="116"/>
      <c r="FX151" s="16">
        <f t="shared" si="136"/>
        <v>0</v>
      </c>
      <c r="FY151" s="90"/>
      <c r="FZ151" s="90"/>
      <c r="GA151" s="90"/>
      <c r="GB151" s="116"/>
      <c r="GC151" s="16">
        <f t="shared" si="137"/>
        <v>0</v>
      </c>
      <c r="GD151" s="90"/>
      <c r="GE151" s="90"/>
      <c r="GF151" s="90"/>
      <c r="GG151" s="116"/>
      <c r="GH151" s="16">
        <f t="shared" si="138"/>
        <v>0</v>
      </c>
      <c r="GI151" s="90"/>
      <c r="GJ151" s="90"/>
      <c r="GK151" s="90"/>
      <c r="GL151" s="116"/>
      <c r="GM151" s="16">
        <f t="shared" si="139"/>
        <v>0</v>
      </c>
      <c r="GN151" s="90"/>
      <c r="GO151" s="90"/>
      <c r="GP151" s="90"/>
      <c r="GQ151" s="116"/>
      <c r="GR151" s="16">
        <f t="shared" si="140"/>
        <v>0</v>
      </c>
      <c r="GS151" s="90"/>
      <c r="GT151" s="90"/>
      <c r="GU151" s="90"/>
      <c r="GV151" s="116"/>
      <c r="GW151" s="16">
        <f t="shared" si="141"/>
        <v>0</v>
      </c>
      <c r="GX151" s="90"/>
      <c r="GY151" s="90"/>
      <c r="GZ151" s="90"/>
      <c r="HA151" s="116"/>
      <c r="HB151" s="16">
        <f t="shared" si="142"/>
        <v>0</v>
      </c>
      <c r="HC151" s="90"/>
      <c r="HD151" s="90"/>
      <c r="HE151" s="90"/>
      <c r="HF151" s="116"/>
      <c r="HG151" s="16">
        <f t="shared" si="143"/>
        <v>0</v>
      </c>
      <c r="HH151" s="90"/>
      <c r="HI151" s="90"/>
      <c r="HJ151" s="90"/>
      <c r="HK151" s="116"/>
      <c r="HL151" s="16">
        <f t="shared" si="144"/>
        <v>0</v>
      </c>
      <c r="HM151" s="90"/>
      <c r="HN151" s="90"/>
      <c r="HO151" s="90"/>
      <c r="HP151" s="116"/>
      <c r="HQ151" s="16">
        <f t="shared" si="145"/>
        <v>0</v>
      </c>
      <c r="HR151" s="90"/>
      <c r="HS151" s="90"/>
      <c r="HT151" s="90"/>
      <c r="HU151" s="116"/>
      <c r="HV151" s="16">
        <f t="shared" si="146"/>
        <v>0</v>
      </c>
      <c r="HW151" s="90"/>
      <c r="HX151" s="90"/>
      <c r="HY151" s="90"/>
      <c r="HZ151" s="116"/>
      <c r="IA151" s="16">
        <f t="shared" si="147"/>
        <v>0</v>
      </c>
      <c r="IB151" s="90"/>
      <c r="IC151" s="90"/>
      <c r="ID151" s="90"/>
      <c r="IE151" s="116"/>
      <c r="IF151" s="16">
        <f t="shared" si="148"/>
        <v>0</v>
      </c>
      <c r="IG151" s="90"/>
      <c r="IH151" s="90"/>
      <c r="II151" s="90"/>
      <c r="IJ151" s="116"/>
      <c r="IK151" s="16">
        <f t="shared" si="149"/>
        <v>0</v>
      </c>
      <c r="IL151" s="90"/>
      <c r="IM151" s="90"/>
      <c r="IN151" s="90"/>
      <c r="IO151" s="116"/>
      <c r="IP151" s="16">
        <f t="shared" si="150"/>
        <v>0</v>
      </c>
    </row>
    <row r="152" spans="1:250" x14ac:dyDescent="0.25">
      <c r="A152" s="90"/>
      <c r="B152" s="90"/>
      <c r="C152" s="90"/>
      <c r="D152" s="116"/>
      <c r="E152" s="16">
        <f t="shared" si="101"/>
        <v>0</v>
      </c>
      <c r="F152" s="90"/>
      <c r="G152" s="90"/>
      <c r="H152" s="90"/>
      <c r="I152" s="116"/>
      <c r="J152" s="16">
        <f t="shared" si="102"/>
        <v>0</v>
      </c>
      <c r="K152" s="90"/>
      <c r="L152" s="90"/>
      <c r="M152" s="90"/>
      <c r="N152" s="116"/>
      <c r="O152" s="16">
        <f t="shared" si="103"/>
        <v>0</v>
      </c>
      <c r="P152" s="90"/>
      <c r="Q152" s="90"/>
      <c r="R152" s="90"/>
      <c r="S152" s="116"/>
      <c r="T152" s="16">
        <f t="shared" si="104"/>
        <v>0</v>
      </c>
      <c r="U152" s="90"/>
      <c r="V152" s="90"/>
      <c r="W152" s="90"/>
      <c r="X152" s="116"/>
      <c r="Y152" s="16">
        <f t="shared" si="105"/>
        <v>0</v>
      </c>
      <c r="Z152" s="90"/>
      <c r="AA152" s="90"/>
      <c r="AB152" s="90"/>
      <c r="AC152" s="116"/>
      <c r="AD152" s="16">
        <f t="shared" si="106"/>
        <v>0</v>
      </c>
      <c r="AE152" s="90"/>
      <c r="AF152" s="90"/>
      <c r="AG152" s="90"/>
      <c r="AH152" s="116"/>
      <c r="AI152" s="16">
        <f t="shared" si="107"/>
        <v>0</v>
      </c>
      <c r="AJ152" s="90"/>
      <c r="AK152" s="90"/>
      <c r="AL152" s="90"/>
      <c r="AM152" s="116"/>
      <c r="AN152" s="16">
        <f t="shared" si="108"/>
        <v>0</v>
      </c>
      <c r="AO152" s="90"/>
      <c r="AP152" s="90"/>
      <c r="AQ152" s="90"/>
      <c r="AR152" s="116"/>
      <c r="AS152" s="16">
        <f t="shared" si="109"/>
        <v>0</v>
      </c>
      <c r="AT152" s="90"/>
      <c r="AU152" s="90"/>
      <c r="AV152" s="90"/>
      <c r="AW152" s="116"/>
      <c r="AX152" s="16">
        <f t="shared" si="110"/>
        <v>0</v>
      </c>
      <c r="AY152" s="90"/>
      <c r="AZ152" s="90"/>
      <c r="BA152" s="90"/>
      <c r="BB152" s="116"/>
      <c r="BC152" s="16">
        <f t="shared" si="111"/>
        <v>0</v>
      </c>
      <c r="BD152" s="90"/>
      <c r="BE152" s="90"/>
      <c r="BF152" s="90"/>
      <c r="BG152" s="116"/>
      <c r="BH152" s="16">
        <f t="shared" si="112"/>
        <v>0</v>
      </c>
      <c r="BI152" s="90"/>
      <c r="BJ152" s="90"/>
      <c r="BK152" s="90"/>
      <c r="BL152" s="116"/>
      <c r="BM152" s="16">
        <f t="shared" si="113"/>
        <v>0</v>
      </c>
      <c r="BN152" s="90"/>
      <c r="BO152" s="90"/>
      <c r="BP152" s="90"/>
      <c r="BQ152" s="116"/>
      <c r="BR152" s="16">
        <f t="shared" si="114"/>
        <v>0</v>
      </c>
      <c r="BS152" s="90"/>
      <c r="BT152" s="90"/>
      <c r="BU152" s="90"/>
      <c r="BV152" s="116"/>
      <c r="BW152" s="16">
        <f t="shared" si="115"/>
        <v>0</v>
      </c>
      <c r="BX152" s="90"/>
      <c r="BY152" s="90"/>
      <c r="BZ152" s="90"/>
      <c r="CA152" s="116"/>
      <c r="CB152" s="16">
        <f t="shared" si="116"/>
        <v>0</v>
      </c>
      <c r="CC152" s="90"/>
      <c r="CD152" s="90"/>
      <c r="CE152" s="90"/>
      <c r="CF152" s="116"/>
      <c r="CG152" s="16">
        <f t="shared" si="117"/>
        <v>0</v>
      </c>
      <c r="CH152" s="90"/>
      <c r="CI152" s="90"/>
      <c r="CJ152" s="90"/>
      <c r="CK152" s="116"/>
      <c r="CL152" s="16">
        <f t="shared" si="118"/>
        <v>0</v>
      </c>
      <c r="CM152" s="90"/>
      <c r="CN152" s="90"/>
      <c r="CO152" s="90"/>
      <c r="CP152" s="116"/>
      <c r="CQ152" s="16">
        <f t="shared" si="119"/>
        <v>0</v>
      </c>
      <c r="CR152" s="90"/>
      <c r="CS152" s="90"/>
      <c r="CT152" s="90"/>
      <c r="CU152" s="116"/>
      <c r="CV152" s="16">
        <f t="shared" si="120"/>
        <v>0</v>
      </c>
      <c r="CW152" s="90"/>
      <c r="CX152" s="90"/>
      <c r="CY152" s="90"/>
      <c r="CZ152" s="116"/>
      <c r="DA152" s="16">
        <f t="shared" si="121"/>
        <v>0</v>
      </c>
      <c r="DB152" s="90"/>
      <c r="DC152" s="90"/>
      <c r="DD152" s="90"/>
      <c r="DE152" s="116"/>
      <c r="DF152" s="16">
        <f t="shared" si="122"/>
        <v>0</v>
      </c>
      <c r="DG152" s="90"/>
      <c r="DH152" s="90"/>
      <c r="DI152" s="90"/>
      <c r="DJ152" s="116"/>
      <c r="DK152" s="16">
        <f t="shared" si="123"/>
        <v>0</v>
      </c>
      <c r="DL152" s="90"/>
      <c r="DM152" s="90"/>
      <c r="DN152" s="90"/>
      <c r="DO152" s="116"/>
      <c r="DP152" s="16">
        <f t="shared" si="124"/>
        <v>0</v>
      </c>
      <c r="DQ152" s="90"/>
      <c r="DR152" s="90"/>
      <c r="DS152" s="90"/>
      <c r="DT152" s="116"/>
      <c r="DU152" s="16">
        <f t="shared" si="125"/>
        <v>0</v>
      </c>
      <c r="DV152" s="90"/>
      <c r="DW152" s="90"/>
      <c r="DX152" s="90"/>
      <c r="DY152" s="116"/>
      <c r="DZ152" s="16">
        <f t="shared" si="126"/>
        <v>0</v>
      </c>
      <c r="EA152" s="90"/>
      <c r="EB152" s="90"/>
      <c r="EC152" s="90"/>
      <c r="ED152" s="116"/>
      <c r="EE152" s="16">
        <f t="shared" si="127"/>
        <v>0</v>
      </c>
      <c r="EF152" s="90"/>
      <c r="EG152" s="90"/>
      <c r="EH152" s="90"/>
      <c r="EI152" s="116"/>
      <c r="EJ152" s="16">
        <f t="shared" si="128"/>
        <v>0</v>
      </c>
      <c r="EK152" s="90"/>
      <c r="EL152" s="90"/>
      <c r="EM152" s="90"/>
      <c r="EN152" s="116"/>
      <c r="EO152" s="16">
        <f t="shared" si="129"/>
        <v>0</v>
      </c>
      <c r="EP152" s="90"/>
      <c r="EQ152" s="90"/>
      <c r="ER152" s="90"/>
      <c r="ES152" s="116"/>
      <c r="ET152" s="16">
        <f t="shared" si="130"/>
        <v>0</v>
      </c>
      <c r="EU152" s="90"/>
      <c r="EV152" s="90"/>
      <c r="EW152" s="90"/>
      <c r="EX152" s="116"/>
      <c r="EY152" s="16">
        <f t="shared" si="131"/>
        <v>0</v>
      </c>
      <c r="EZ152" s="90"/>
      <c r="FA152" s="90"/>
      <c r="FB152" s="90"/>
      <c r="FC152" s="116"/>
      <c r="FD152" s="16">
        <f t="shared" si="132"/>
        <v>0</v>
      </c>
      <c r="FE152" s="90"/>
      <c r="FF152" s="90"/>
      <c r="FG152" s="90"/>
      <c r="FH152" s="116"/>
      <c r="FI152" s="16">
        <f t="shared" si="133"/>
        <v>0</v>
      </c>
      <c r="FJ152" s="90"/>
      <c r="FK152" s="90"/>
      <c r="FL152" s="90"/>
      <c r="FM152" s="116"/>
      <c r="FN152" s="16">
        <f t="shared" si="134"/>
        <v>0</v>
      </c>
      <c r="FO152" s="90"/>
      <c r="FP152" s="90"/>
      <c r="FQ152" s="90"/>
      <c r="FR152" s="116"/>
      <c r="FS152" s="16">
        <f t="shared" si="135"/>
        <v>0</v>
      </c>
      <c r="FT152" s="90"/>
      <c r="FU152" s="90"/>
      <c r="FV152" s="90"/>
      <c r="FW152" s="116"/>
      <c r="FX152" s="16">
        <f t="shared" si="136"/>
        <v>0</v>
      </c>
      <c r="FY152" s="90"/>
      <c r="FZ152" s="90"/>
      <c r="GA152" s="90"/>
      <c r="GB152" s="116"/>
      <c r="GC152" s="16">
        <f t="shared" si="137"/>
        <v>0</v>
      </c>
      <c r="GD152" s="90"/>
      <c r="GE152" s="90"/>
      <c r="GF152" s="90"/>
      <c r="GG152" s="116"/>
      <c r="GH152" s="16">
        <f t="shared" si="138"/>
        <v>0</v>
      </c>
      <c r="GI152" s="90"/>
      <c r="GJ152" s="90"/>
      <c r="GK152" s="90"/>
      <c r="GL152" s="116"/>
      <c r="GM152" s="16">
        <f t="shared" si="139"/>
        <v>0</v>
      </c>
      <c r="GN152" s="90"/>
      <c r="GO152" s="90"/>
      <c r="GP152" s="90"/>
      <c r="GQ152" s="116"/>
      <c r="GR152" s="16">
        <f t="shared" si="140"/>
        <v>0</v>
      </c>
      <c r="GS152" s="90"/>
      <c r="GT152" s="90"/>
      <c r="GU152" s="90"/>
      <c r="GV152" s="116"/>
      <c r="GW152" s="16">
        <f t="shared" si="141"/>
        <v>0</v>
      </c>
      <c r="GX152" s="90"/>
      <c r="GY152" s="90"/>
      <c r="GZ152" s="90"/>
      <c r="HA152" s="116"/>
      <c r="HB152" s="16">
        <f t="shared" si="142"/>
        <v>0</v>
      </c>
      <c r="HC152" s="90"/>
      <c r="HD152" s="90"/>
      <c r="HE152" s="90"/>
      <c r="HF152" s="116"/>
      <c r="HG152" s="16">
        <f t="shared" si="143"/>
        <v>0</v>
      </c>
      <c r="HH152" s="90"/>
      <c r="HI152" s="90"/>
      <c r="HJ152" s="90"/>
      <c r="HK152" s="116"/>
      <c r="HL152" s="16">
        <f t="shared" si="144"/>
        <v>0</v>
      </c>
      <c r="HM152" s="90"/>
      <c r="HN152" s="90"/>
      <c r="HO152" s="90"/>
      <c r="HP152" s="116"/>
      <c r="HQ152" s="16">
        <f t="shared" si="145"/>
        <v>0</v>
      </c>
      <c r="HR152" s="90"/>
      <c r="HS152" s="90"/>
      <c r="HT152" s="90"/>
      <c r="HU152" s="116"/>
      <c r="HV152" s="16">
        <f t="shared" si="146"/>
        <v>0</v>
      </c>
      <c r="HW152" s="90"/>
      <c r="HX152" s="90"/>
      <c r="HY152" s="90"/>
      <c r="HZ152" s="116"/>
      <c r="IA152" s="16">
        <f t="shared" si="147"/>
        <v>0</v>
      </c>
      <c r="IB152" s="90"/>
      <c r="IC152" s="90"/>
      <c r="ID152" s="90"/>
      <c r="IE152" s="116"/>
      <c r="IF152" s="16">
        <f t="shared" si="148"/>
        <v>0</v>
      </c>
      <c r="IG152" s="90"/>
      <c r="IH152" s="90"/>
      <c r="II152" s="90"/>
      <c r="IJ152" s="116"/>
      <c r="IK152" s="16">
        <f t="shared" si="149"/>
        <v>0</v>
      </c>
      <c r="IL152" s="90"/>
      <c r="IM152" s="90"/>
      <c r="IN152" s="90"/>
      <c r="IO152" s="116"/>
      <c r="IP152" s="16">
        <f t="shared" si="150"/>
        <v>0</v>
      </c>
    </row>
    <row r="153" spans="1:250" x14ac:dyDescent="0.25">
      <c r="A153" s="90"/>
      <c r="B153" s="90"/>
      <c r="C153" s="90"/>
      <c r="D153" s="116"/>
      <c r="E153" s="16">
        <f t="shared" si="101"/>
        <v>0</v>
      </c>
      <c r="F153" s="90"/>
      <c r="G153" s="90"/>
      <c r="H153" s="90"/>
      <c r="I153" s="116"/>
      <c r="J153" s="16">
        <f t="shared" si="102"/>
        <v>0</v>
      </c>
      <c r="K153" s="90"/>
      <c r="L153" s="90"/>
      <c r="M153" s="90"/>
      <c r="N153" s="116"/>
      <c r="O153" s="16">
        <f t="shared" si="103"/>
        <v>0</v>
      </c>
      <c r="P153" s="90"/>
      <c r="Q153" s="90"/>
      <c r="R153" s="90"/>
      <c r="S153" s="116"/>
      <c r="T153" s="16">
        <f t="shared" si="104"/>
        <v>0</v>
      </c>
      <c r="U153" s="90"/>
      <c r="V153" s="90"/>
      <c r="W153" s="90"/>
      <c r="X153" s="116"/>
      <c r="Y153" s="16">
        <f t="shared" si="105"/>
        <v>0</v>
      </c>
      <c r="Z153" s="90"/>
      <c r="AA153" s="90"/>
      <c r="AB153" s="90"/>
      <c r="AC153" s="116"/>
      <c r="AD153" s="16">
        <f t="shared" si="106"/>
        <v>0</v>
      </c>
      <c r="AE153" s="90"/>
      <c r="AF153" s="90"/>
      <c r="AG153" s="90"/>
      <c r="AH153" s="116"/>
      <c r="AI153" s="16">
        <f t="shared" si="107"/>
        <v>0</v>
      </c>
      <c r="AJ153" s="90"/>
      <c r="AK153" s="90"/>
      <c r="AL153" s="90"/>
      <c r="AM153" s="116"/>
      <c r="AN153" s="16">
        <f t="shared" si="108"/>
        <v>0</v>
      </c>
      <c r="AO153" s="90"/>
      <c r="AP153" s="90"/>
      <c r="AQ153" s="90"/>
      <c r="AR153" s="116"/>
      <c r="AS153" s="16">
        <f t="shared" si="109"/>
        <v>0</v>
      </c>
      <c r="AT153" s="90"/>
      <c r="AU153" s="90"/>
      <c r="AV153" s="90"/>
      <c r="AW153" s="116"/>
      <c r="AX153" s="16">
        <f t="shared" si="110"/>
        <v>0</v>
      </c>
      <c r="AY153" s="90"/>
      <c r="AZ153" s="90"/>
      <c r="BA153" s="90"/>
      <c r="BB153" s="116"/>
      <c r="BC153" s="16">
        <f t="shared" si="111"/>
        <v>0</v>
      </c>
      <c r="BD153" s="90"/>
      <c r="BE153" s="90"/>
      <c r="BF153" s="90"/>
      <c r="BG153" s="116"/>
      <c r="BH153" s="16">
        <f t="shared" si="112"/>
        <v>0</v>
      </c>
      <c r="BI153" s="90"/>
      <c r="BJ153" s="90"/>
      <c r="BK153" s="90"/>
      <c r="BL153" s="116"/>
      <c r="BM153" s="16">
        <f t="shared" si="113"/>
        <v>0</v>
      </c>
      <c r="BN153" s="90"/>
      <c r="BO153" s="90"/>
      <c r="BP153" s="90"/>
      <c r="BQ153" s="116"/>
      <c r="BR153" s="16">
        <f t="shared" si="114"/>
        <v>0</v>
      </c>
      <c r="BS153" s="90"/>
      <c r="BT153" s="90"/>
      <c r="BU153" s="90"/>
      <c r="BV153" s="116"/>
      <c r="BW153" s="16">
        <f t="shared" si="115"/>
        <v>0</v>
      </c>
      <c r="BX153" s="90"/>
      <c r="BY153" s="90"/>
      <c r="BZ153" s="90"/>
      <c r="CA153" s="116"/>
      <c r="CB153" s="16">
        <f t="shared" si="116"/>
        <v>0</v>
      </c>
      <c r="CC153" s="90"/>
      <c r="CD153" s="90"/>
      <c r="CE153" s="90"/>
      <c r="CF153" s="116"/>
      <c r="CG153" s="16">
        <f t="shared" si="117"/>
        <v>0</v>
      </c>
      <c r="CH153" s="90"/>
      <c r="CI153" s="90"/>
      <c r="CJ153" s="90"/>
      <c r="CK153" s="116"/>
      <c r="CL153" s="16">
        <f t="shared" si="118"/>
        <v>0</v>
      </c>
      <c r="CM153" s="90"/>
      <c r="CN153" s="90"/>
      <c r="CO153" s="90"/>
      <c r="CP153" s="116"/>
      <c r="CQ153" s="16">
        <f t="shared" si="119"/>
        <v>0</v>
      </c>
      <c r="CR153" s="90"/>
      <c r="CS153" s="90"/>
      <c r="CT153" s="90"/>
      <c r="CU153" s="116"/>
      <c r="CV153" s="16">
        <f t="shared" si="120"/>
        <v>0</v>
      </c>
      <c r="CW153" s="90"/>
      <c r="CX153" s="90"/>
      <c r="CY153" s="90"/>
      <c r="CZ153" s="116"/>
      <c r="DA153" s="16">
        <f t="shared" si="121"/>
        <v>0</v>
      </c>
      <c r="DB153" s="90"/>
      <c r="DC153" s="90"/>
      <c r="DD153" s="90"/>
      <c r="DE153" s="116"/>
      <c r="DF153" s="16">
        <f t="shared" si="122"/>
        <v>0</v>
      </c>
      <c r="DG153" s="90"/>
      <c r="DH153" s="90"/>
      <c r="DI153" s="90"/>
      <c r="DJ153" s="116"/>
      <c r="DK153" s="16">
        <f t="shared" si="123"/>
        <v>0</v>
      </c>
      <c r="DL153" s="90"/>
      <c r="DM153" s="90"/>
      <c r="DN153" s="90"/>
      <c r="DO153" s="116"/>
      <c r="DP153" s="16">
        <f t="shared" si="124"/>
        <v>0</v>
      </c>
      <c r="DQ153" s="90"/>
      <c r="DR153" s="90"/>
      <c r="DS153" s="90"/>
      <c r="DT153" s="116"/>
      <c r="DU153" s="16">
        <f t="shared" si="125"/>
        <v>0</v>
      </c>
      <c r="DV153" s="90"/>
      <c r="DW153" s="90"/>
      <c r="DX153" s="90"/>
      <c r="DY153" s="116"/>
      <c r="DZ153" s="16">
        <f t="shared" si="126"/>
        <v>0</v>
      </c>
      <c r="EA153" s="90"/>
      <c r="EB153" s="90"/>
      <c r="EC153" s="90"/>
      <c r="ED153" s="116"/>
      <c r="EE153" s="16">
        <f t="shared" si="127"/>
        <v>0</v>
      </c>
      <c r="EF153" s="90"/>
      <c r="EG153" s="90"/>
      <c r="EH153" s="90"/>
      <c r="EI153" s="116"/>
      <c r="EJ153" s="16">
        <f t="shared" si="128"/>
        <v>0</v>
      </c>
      <c r="EK153" s="90"/>
      <c r="EL153" s="90"/>
      <c r="EM153" s="90"/>
      <c r="EN153" s="116"/>
      <c r="EO153" s="16">
        <f t="shared" si="129"/>
        <v>0</v>
      </c>
      <c r="EP153" s="90"/>
      <c r="EQ153" s="90"/>
      <c r="ER153" s="90"/>
      <c r="ES153" s="116"/>
      <c r="ET153" s="16">
        <f t="shared" si="130"/>
        <v>0</v>
      </c>
      <c r="EU153" s="90"/>
      <c r="EV153" s="90"/>
      <c r="EW153" s="90"/>
      <c r="EX153" s="116"/>
      <c r="EY153" s="16">
        <f t="shared" si="131"/>
        <v>0</v>
      </c>
      <c r="EZ153" s="90"/>
      <c r="FA153" s="90"/>
      <c r="FB153" s="90"/>
      <c r="FC153" s="116"/>
      <c r="FD153" s="16">
        <f t="shared" si="132"/>
        <v>0</v>
      </c>
      <c r="FE153" s="90"/>
      <c r="FF153" s="90"/>
      <c r="FG153" s="90"/>
      <c r="FH153" s="116"/>
      <c r="FI153" s="16">
        <f t="shared" si="133"/>
        <v>0</v>
      </c>
      <c r="FJ153" s="90"/>
      <c r="FK153" s="90"/>
      <c r="FL153" s="90"/>
      <c r="FM153" s="116"/>
      <c r="FN153" s="16">
        <f t="shared" si="134"/>
        <v>0</v>
      </c>
      <c r="FO153" s="90"/>
      <c r="FP153" s="90"/>
      <c r="FQ153" s="90"/>
      <c r="FR153" s="116"/>
      <c r="FS153" s="16">
        <f t="shared" si="135"/>
        <v>0</v>
      </c>
      <c r="FT153" s="90"/>
      <c r="FU153" s="90"/>
      <c r="FV153" s="90"/>
      <c r="FW153" s="116"/>
      <c r="FX153" s="16">
        <f t="shared" si="136"/>
        <v>0</v>
      </c>
      <c r="FY153" s="90"/>
      <c r="FZ153" s="90"/>
      <c r="GA153" s="90"/>
      <c r="GB153" s="116"/>
      <c r="GC153" s="16">
        <f t="shared" si="137"/>
        <v>0</v>
      </c>
      <c r="GD153" s="90"/>
      <c r="GE153" s="90"/>
      <c r="GF153" s="90"/>
      <c r="GG153" s="116"/>
      <c r="GH153" s="16">
        <f t="shared" si="138"/>
        <v>0</v>
      </c>
      <c r="GI153" s="90"/>
      <c r="GJ153" s="90"/>
      <c r="GK153" s="90"/>
      <c r="GL153" s="116"/>
      <c r="GM153" s="16">
        <f t="shared" si="139"/>
        <v>0</v>
      </c>
      <c r="GN153" s="90"/>
      <c r="GO153" s="90"/>
      <c r="GP153" s="90"/>
      <c r="GQ153" s="116"/>
      <c r="GR153" s="16">
        <f t="shared" si="140"/>
        <v>0</v>
      </c>
      <c r="GS153" s="90"/>
      <c r="GT153" s="90"/>
      <c r="GU153" s="90"/>
      <c r="GV153" s="116"/>
      <c r="GW153" s="16">
        <f t="shared" si="141"/>
        <v>0</v>
      </c>
      <c r="GX153" s="90"/>
      <c r="GY153" s="90"/>
      <c r="GZ153" s="90"/>
      <c r="HA153" s="116"/>
      <c r="HB153" s="16">
        <f t="shared" si="142"/>
        <v>0</v>
      </c>
      <c r="HC153" s="90"/>
      <c r="HD153" s="90"/>
      <c r="HE153" s="90"/>
      <c r="HF153" s="116"/>
      <c r="HG153" s="16">
        <f t="shared" si="143"/>
        <v>0</v>
      </c>
      <c r="HH153" s="90"/>
      <c r="HI153" s="90"/>
      <c r="HJ153" s="90"/>
      <c r="HK153" s="116"/>
      <c r="HL153" s="16">
        <f t="shared" si="144"/>
        <v>0</v>
      </c>
      <c r="HM153" s="90"/>
      <c r="HN153" s="90"/>
      <c r="HO153" s="90"/>
      <c r="HP153" s="116"/>
      <c r="HQ153" s="16">
        <f t="shared" si="145"/>
        <v>0</v>
      </c>
      <c r="HR153" s="90"/>
      <c r="HS153" s="90"/>
      <c r="HT153" s="90"/>
      <c r="HU153" s="116"/>
      <c r="HV153" s="16">
        <f t="shared" si="146"/>
        <v>0</v>
      </c>
      <c r="HW153" s="90"/>
      <c r="HX153" s="90"/>
      <c r="HY153" s="90"/>
      <c r="HZ153" s="116"/>
      <c r="IA153" s="16">
        <f t="shared" si="147"/>
        <v>0</v>
      </c>
      <c r="IB153" s="90"/>
      <c r="IC153" s="90"/>
      <c r="ID153" s="90"/>
      <c r="IE153" s="116"/>
      <c r="IF153" s="16">
        <f t="shared" si="148"/>
        <v>0</v>
      </c>
      <c r="IG153" s="90"/>
      <c r="IH153" s="90"/>
      <c r="II153" s="90"/>
      <c r="IJ153" s="116"/>
      <c r="IK153" s="16">
        <f t="shared" si="149"/>
        <v>0</v>
      </c>
      <c r="IL153" s="90"/>
      <c r="IM153" s="90"/>
      <c r="IN153" s="90"/>
      <c r="IO153" s="116"/>
      <c r="IP153" s="16">
        <f t="shared" si="150"/>
        <v>0</v>
      </c>
    </row>
    <row r="154" spans="1:250" x14ac:dyDescent="0.25">
      <c r="A154" s="90"/>
      <c r="B154" s="90"/>
      <c r="C154" s="90"/>
      <c r="D154" s="116"/>
      <c r="E154" s="16">
        <f t="shared" si="101"/>
        <v>0</v>
      </c>
      <c r="F154" s="90"/>
      <c r="G154" s="90"/>
      <c r="H154" s="90"/>
      <c r="I154" s="116"/>
      <c r="J154" s="16">
        <f t="shared" si="102"/>
        <v>0</v>
      </c>
      <c r="K154" s="90"/>
      <c r="L154" s="90"/>
      <c r="M154" s="90"/>
      <c r="N154" s="116"/>
      <c r="O154" s="16">
        <f t="shared" si="103"/>
        <v>0</v>
      </c>
      <c r="P154" s="90"/>
      <c r="Q154" s="90"/>
      <c r="R154" s="90"/>
      <c r="S154" s="116"/>
      <c r="T154" s="16">
        <f t="shared" si="104"/>
        <v>0</v>
      </c>
      <c r="U154" s="90"/>
      <c r="V154" s="90"/>
      <c r="W154" s="90"/>
      <c r="X154" s="116"/>
      <c r="Y154" s="16">
        <f t="shared" si="105"/>
        <v>0</v>
      </c>
      <c r="Z154" s="90"/>
      <c r="AA154" s="90"/>
      <c r="AB154" s="90"/>
      <c r="AC154" s="116"/>
      <c r="AD154" s="16">
        <f t="shared" si="106"/>
        <v>0</v>
      </c>
      <c r="AE154" s="90"/>
      <c r="AF154" s="90"/>
      <c r="AG154" s="90"/>
      <c r="AH154" s="116"/>
      <c r="AI154" s="16">
        <f t="shared" si="107"/>
        <v>0</v>
      </c>
      <c r="AJ154" s="90"/>
      <c r="AK154" s="90"/>
      <c r="AL154" s="90"/>
      <c r="AM154" s="116"/>
      <c r="AN154" s="16">
        <f t="shared" si="108"/>
        <v>0</v>
      </c>
      <c r="AO154" s="90"/>
      <c r="AP154" s="90"/>
      <c r="AQ154" s="90"/>
      <c r="AR154" s="116"/>
      <c r="AS154" s="16">
        <f t="shared" si="109"/>
        <v>0</v>
      </c>
      <c r="AT154" s="90"/>
      <c r="AU154" s="90"/>
      <c r="AV154" s="90"/>
      <c r="AW154" s="116"/>
      <c r="AX154" s="16">
        <f t="shared" si="110"/>
        <v>0</v>
      </c>
      <c r="AY154" s="90"/>
      <c r="AZ154" s="90"/>
      <c r="BA154" s="90"/>
      <c r="BB154" s="116"/>
      <c r="BC154" s="16">
        <f t="shared" si="111"/>
        <v>0</v>
      </c>
      <c r="BD154" s="90"/>
      <c r="BE154" s="90"/>
      <c r="BF154" s="90"/>
      <c r="BG154" s="116"/>
      <c r="BH154" s="16">
        <f t="shared" si="112"/>
        <v>0</v>
      </c>
      <c r="BI154" s="90"/>
      <c r="BJ154" s="90"/>
      <c r="BK154" s="90"/>
      <c r="BL154" s="116"/>
      <c r="BM154" s="16">
        <f t="shared" si="113"/>
        <v>0</v>
      </c>
      <c r="BN154" s="90"/>
      <c r="BO154" s="90"/>
      <c r="BP154" s="90"/>
      <c r="BQ154" s="116"/>
      <c r="BR154" s="16">
        <f t="shared" si="114"/>
        <v>0</v>
      </c>
      <c r="BS154" s="90"/>
      <c r="BT154" s="90"/>
      <c r="BU154" s="90"/>
      <c r="BV154" s="116"/>
      <c r="BW154" s="16">
        <f t="shared" si="115"/>
        <v>0</v>
      </c>
      <c r="BX154" s="90"/>
      <c r="BY154" s="90"/>
      <c r="BZ154" s="90"/>
      <c r="CA154" s="116"/>
      <c r="CB154" s="16">
        <f t="shared" si="116"/>
        <v>0</v>
      </c>
      <c r="CC154" s="90"/>
      <c r="CD154" s="90"/>
      <c r="CE154" s="90"/>
      <c r="CF154" s="116"/>
      <c r="CG154" s="16">
        <f t="shared" si="117"/>
        <v>0</v>
      </c>
      <c r="CH154" s="90"/>
      <c r="CI154" s="90"/>
      <c r="CJ154" s="90"/>
      <c r="CK154" s="116"/>
      <c r="CL154" s="16">
        <f t="shared" si="118"/>
        <v>0</v>
      </c>
      <c r="CM154" s="90"/>
      <c r="CN154" s="90"/>
      <c r="CO154" s="90"/>
      <c r="CP154" s="116"/>
      <c r="CQ154" s="16">
        <f t="shared" si="119"/>
        <v>0</v>
      </c>
      <c r="CR154" s="90"/>
      <c r="CS154" s="90"/>
      <c r="CT154" s="90"/>
      <c r="CU154" s="116"/>
      <c r="CV154" s="16">
        <f t="shared" si="120"/>
        <v>0</v>
      </c>
      <c r="CW154" s="90"/>
      <c r="CX154" s="90"/>
      <c r="CY154" s="90"/>
      <c r="CZ154" s="116"/>
      <c r="DA154" s="16">
        <f t="shared" si="121"/>
        <v>0</v>
      </c>
      <c r="DB154" s="90"/>
      <c r="DC154" s="90"/>
      <c r="DD154" s="90"/>
      <c r="DE154" s="116"/>
      <c r="DF154" s="16">
        <f t="shared" si="122"/>
        <v>0</v>
      </c>
      <c r="DG154" s="90"/>
      <c r="DH154" s="90"/>
      <c r="DI154" s="90"/>
      <c r="DJ154" s="116"/>
      <c r="DK154" s="16">
        <f t="shared" si="123"/>
        <v>0</v>
      </c>
      <c r="DL154" s="90"/>
      <c r="DM154" s="90"/>
      <c r="DN154" s="90"/>
      <c r="DO154" s="116"/>
      <c r="DP154" s="16">
        <f t="shared" si="124"/>
        <v>0</v>
      </c>
      <c r="DQ154" s="90"/>
      <c r="DR154" s="90"/>
      <c r="DS154" s="90"/>
      <c r="DT154" s="116"/>
      <c r="DU154" s="16">
        <f t="shared" si="125"/>
        <v>0</v>
      </c>
      <c r="DV154" s="90"/>
      <c r="DW154" s="90"/>
      <c r="DX154" s="90"/>
      <c r="DY154" s="116"/>
      <c r="DZ154" s="16">
        <f t="shared" si="126"/>
        <v>0</v>
      </c>
      <c r="EA154" s="90"/>
      <c r="EB154" s="90"/>
      <c r="EC154" s="90"/>
      <c r="ED154" s="116"/>
      <c r="EE154" s="16">
        <f t="shared" si="127"/>
        <v>0</v>
      </c>
      <c r="EF154" s="90"/>
      <c r="EG154" s="90"/>
      <c r="EH154" s="90"/>
      <c r="EI154" s="116"/>
      <c r="EJ154" s="16">
        <f t="shared" si="128"/>
        <v>0</v>
      </c>
      <c r="EK154" s="90"/>
      <c r="EL154" s="90"/>
      <c r="EM154" s="90"/>
      <c r="EN154" s="116"/>
      <c r="EO154" s="16">
        <f t="shared" si="129"/>
        <v>0</v>
      </c>
      <c r="EP154" s="90"/>
      <c r="EQ154" s="90"/>
      <c r="ER154" s="90"/>
      <c r="ES154" s="116"/>
      <c r="ET154" s="16">
        <f t="shared" si="130"/>
        <v>0</v>
      </c>
      <c r="EU154" s="90"/>
      <c r="EV154" s="90"/>
      <c r="EW154" s="90"/>
      <c r="EX154" s="116"/>
      <c r="EY154" s="16">
        <f t="shared" si="131"/>
        <v>0</v>
      </c>
      <c r="EZ154" s="90"/>
      <c r="FA154" s="90"/>
      <c r="FB154" s="90"/>
      <c r="FC154" s="116"/>
      <c r="FD154" s="16">
        <f t="shared" si="132"/>
        <v>0</v>
      </c>
      <c r="FE154" s="90"/>
      <c r="FF154" s="90"/>
      <c r="FG154" s="90"/>
      <c r="FH154" s="116"/>
      <c r="FI154" s="16">
        <f t="shared" si="133"/>
        <v>0</v>
      </c>
      <c r="FJ154" s="90"/>
      <c r="FK154" s="90"/>
      <c r="FL154" s="90"/>
      <c r="FM154" s="116"/>
      <c r="FN154" s="16">
        <f t="shared" si="134"/>
        <v>0</v>
      </c>
      <c r="FO154" s="90"/>
      <c r="FP154" s="90"/>
      <c r="FQ154" s="90"/>
      <c r="FR154" s="116"/>
      <c r="FS154" s="16">
        <f t="shared" si="135"/>
        <v>0</v>
      </c>
      <c r="FT154" s="90"/>
      <c r="FU154" s="90"/>
      <c r="FV154" s="90"/>
      <c r="FW154" s="116"/>
      <c r="FX154" s="16">
        <f t="shared" si="136"/>
        <v>0</v>
      </c>
      <c r="FY154" s="90"/>
      <c r="FZ154" s="90"/>
      <c r="GA154" s="90"/>
      <c r="GB154" s="116"/>
      <c r="GC154" s="16">
        <f t="shared" si="137"/>
        <v>0</v>
      </c>
      <c r="GD154" s="90"/>
      <c r="GE154" s="90"/>
      <c r="GF154" s="90"/>
      <c r="GG154" s="116"/>
      <c r="GH154" s="16">
        <f t="shared" si="138"/>
        <v>0</v>
      </c>
      <c r="GI154" s="90"/>
      <c r="GJ154" s="90"/>
      <c r="GK154" s="90"/>
      <c r="GL154" s="116"/>
      <c r="GM154" s="16">
        <f t="shared" si="139"/>
        <v>0</v>
      </c>
      <c r="GN154" s="90"/>
      <c r="GO154" s="90"/>
      <c r="GP154" s="90"/>
      <c r="GQ154" s="116"/>
      <c r="GR154" s="16">
        <f t="shared" si="140"/>
        <v>0</v>
      </c>
      <c r="GS154" s="90"/>
      <c r="GT154" s="90"/>
      <c r="GU154" s="90"/>
      <c r="GV154" s="116"/>
      <c r="GW154" s="16">
        <f t="shared" si="141"/>
        <v>0</v>
      </c>
      <c r="GX154" s="90"/>
      <c r="GY154" s="90"/>
      <c r="GZ154" s="90"/>
      <c r="HA154" s="116"/>
      <c r="HB154" s="16">
        <f t="shared" si="142"/>
        <v>0</v>
      </c>
      <c r="HC154" s="90"/>
      <c r="HD154" s="90"/>
      <c r="HE154" s="90"/>
      <c r="HF154" s="116"/>
      <c r="HG154" s="16">
        <f t="shared" si="143"/>
        <v>0</v>
      </c>
      <c r="HH154" s="90"/>
      <c r="HI154" s="90"/>
      <c r="HJ154" s="90"/>
      <c r="HK154" s="116"/>
      <c r="HL154" s="16">
        <f t="shared" si="144"/>
        <v>0</v>
      </c>
      <c r="HM154" s="90"/>
      <c r="HN154" s="90"/>
      <c r="HO154" s="90"/>
      <c r="HP154" s="116"/>
      <c r="HQ154" s="16">
        <f t="shared" si="145"/>
        <v>0</v>
      </c>
      <c r="HR154" s="90"/>
      <c r="HS154" s="90"/>
      <c r="HT154" s="90"/>
      <c r="HU154" s="116"/>
      <c r="HV154" s="16">
        <f t="shared" si="146"/>
        <v>0</v>
      </c>
      <c r="HW154" s="90"/>
      <c r="HX154" s="90"/>
      <c r="HY154" s="90"/>
      <c r="HZ154" s="116"/>
      <c r="IA154" s="16">
        <f t="shared" si="147"/>
        <v>0</v>
      </c>
      <c r="IB154" s="90"/>
      <c r="IC154" s="90"/>
      <c r="ID154" s="90"/>
      <c r="IE154" s="116"/>
      <c r="IF154" s="16">
        <f t="shared" si="148"/>
        <v>0</v>
      </c>
      <c r="IG154" s="90"/>
      <c r="IH154" s="90"/>
      <c r="II154" s="90"/>
      <c r="IJ154" s="116"/>
      <c r="IK154" s="16">
        <f t="shared" si="149"/>
        <v>0</v>
      </c>
      <c r="IL154" s="90"/>
      <c r="IM154" s="90"/>
      <c r="IN154" s="90"/>
      <c r="IO154" s="116"/>
      <c r="IP154" s="16">
        <f t="shared" si="150"/>
        <v>0</v>
      </c>
    </row>
    <row r="155" spans="1:250" x14ac:dyDescent="0.25">
      <c r="A155" s="90"/>
      <c r="B155" s="90"/>
      <c r="C155" s="90"/>
      <c r="D155" s="116"/>
      <c r="E155" s="16">
        <f t="shared" si="101"/>
        <v>0</v>
      </c>
      <c r="F155" s="90"/>
      <c r="G155" s="90"/>
      <c r="H155" s="90"/>
      <c r="I155" s="116"/>
      <c r="J155" s="16">
        <f t="shared" si="102"/>
        <v>0</v>
      </c>
      <c r="K155" s="90"/>
      <c r="L155" s="90"/>
      <c r="M155" s="90"/>
      <c r="N155" s="116"/>
      <c r="O155" s="16">
        <f t="shared" si="103"/>
        <v>0</v>
      </c>
      <c r="P155" s="90"/>
      <c r="Q155" s="90"/>
      <c r="R155" s="90"/>
      <c r="S155" s="116"/>
      <c r="T155" s="16">
        <f t="shared" si="104"/>
        <v>0</v>
      </c>
      <c r="U155" s="90"/>
      <c r="V155" s="90"/>
      <c r="W155" s="90"/>
      <c r="X155" s="116"/>
      <c r="Y155" s="16">
        <f t="shared" si="105"/>
        <v>0</v>
      </c>
      <c r="Z155" s="90"/>
      <c r="AA155" s="90"/>
      <c r="AB155" s="90"/>
      <c r="AC155" s="116"/>
      <c r="AD155" s="16">
        <f t="shared" si="106"/>
        <v>0</v>
      </c>
      <c r="AE155" s="90"/>
      <c r="AF155" s="90"/>
      <c r="AG155" s="90"/>
      <c r="AH155" s="116"/>
      <c r="AI155" s="16">
        <f t="shared" si="107"/>
        <v>0</v>
      </c>
      <c r="AJ155" s="90"/>
      <c r="AK155" s="90"/>
      <c r="AL155" s="90"/>
      <c r="AM155" s="116"/>
      <c r="AN155" s="16">
        <f t="shared" si="108"/>
        <v>0</v>
      </c>
      <c r="AO155" s="90"/>
      <c r="AP155" s="90"/>
      <c r="AQ155" s="90"/>
      <c r="AR155" s="116"/>
      <c r="AS155" s="16">
        <f t="shared" si="109"/>
        <v>0</v>
      </c>
      <c r="AT155" s="90"/>
      <c r="AU155" s="90"/>
      <c r="AV155" s="90"/>
      <c r="AW155" s="116"/>
      <c r="AX155" s="16">
        <f t="shared" si="110"/>
        <v>0</v>
      </c>
      <c r="AY155" s="90"/>
      <c r="AZ155" s="90"/>
      <c r="BA155" s="90"/>
      <c r="BB155" s="116"/>
      <c r="BC155" s="16">
        <f t="shared" si="111"/>
        <v>0</v>
      </c>
      <c r="BD155" s="90"/>
      <c r="BE155" s="90"/>
      <c r="BF155" s="90"/>
      <c r="BG155" s="116"/>
      <c r="BH155" s="16">
        <f t="shared" si="112"/>
        <v>0</v>
      </c>
      <c r="BI155" s="90"/>
      <c r="BJ155" s="90"/>
      <c r="BK155" s="90"/>
      <c r="BL155" s="116"/>
      <c r="BM155" s="16">
        <f t="shared" si="113"/>
        <v>0</v>
      </c>
      <c r="BN155" s="90"/>
      <c r="BO155" s="90"/>
      <c r="BP155" s="90"/>
      <c r="BQ155" s="116"/>
      <c r="BR155" s="16">
        <f t="shared" si="114"/>
        <v>0</v>
      </c>
      <c r="BS155" s="90"/>
      <c r="BT155" s="90"/>
      <c r="BU155" s="90"/>
      <c r="BV155" s="116"/>
      <c r="BW155" s="16">
        <f t="shared" si="115"/>
        <v>0</v>
      </c>
      <c r="BX155" s="90"/>
      <c r="BY155" s="90"/>
      <c r="BZ155" s="90"/>
      <c r="CA155" s="116"/>
      <c r="CB155" s="16">
        <f t="shared" si="116"/>
        <v>0</v>
      </c>
      <c r="CC155" s="90"/>
      <c r="CD155" s="90"/>
      <c r="CE155" s="90"/>
      <c r="CF155" s="116"/>
      <c r="CG155" s="16">
        <f t="shared" si="117"/>
        <v>0</v>
      </c>
      <c r="CH155" s="90"/>
      <c r="CI155" s="90"/>
      <c r="CJ155" s="90"/>
      <c r="CK155" s="116"/>
      <c r="CL155" s="16">
        <f t="shared" si="118"/>
        <v>0</v>
      </c>
      <c r="CM155" s="90"/>
      <c r="CN155" s="90"/>
      <c r="CO155" s="90"/>
      <c r="CP155" s="116"/>
      <c r="CQ155" s="16">
        <f t="shared" si="119"/>
        <v>0</v>
      </c>
      <c r="CR155" s="90"/>
      <c r="CS155" s="90"/>
      <c r="CT155" s="90"/>
      <c r="CU155" s="116"/>
      <c r="CV155" s="16">
        <f t="shared" si="120"/>
        <v>0</v>
      </c>
      <c r="CW155" s="90"/>
      <c r="CX155" s="90"/>
      <c r="CY155" s="90"/>
      <c r="CZ155" s="116"/>
      <c r="DA155" s="16">
        <f t="shared" si="121"/>
        <v>0</v>
      </c>
      <c r="DB155" s="90"/>
      <c r="DC155" s="90"/>
      <c r="DD155" s="90"/>
      <c r="DE155" s="116"/>
      <c r="DF155" s="16">
        <f t="shared" si="122"/>
        <v>0</v>
      </c>
      <c r="DG155" s="90"/>
      <c r="DH155" s="90"/>
      <c r="DI155" s="90"/>
      <c r="DJ155" s="116"/>
      <c r="DK155" s="16">
        <f t="shared" si="123"/>
        <v>0</v>
      </c>
      <c r="DL155" s="90"/>
      <c r="DM155" s="90"/>
      <c r="DN155" s="90"/>
      <c r="DO155" s="116"/>
      <c r="DP155" s="16">
        <f t="shared" si="124"/>
        <v>0</v>
      </c>
      <c r="DQ155" s="90"/>
      <c r="DR155" s="90"/>
      <c r="DS155" s="90"/>
      <c r="DT155" s="116"/>
      <c r="DU155" s="16">
        <f t="shared" si="125"/>
        <v>0</v>
      </c>
      <c r="DV155" s="90"/>
      <c r="DW155" s="90"/>
      <c r="DX155" s="90"/>
      <c r="DY155" s="116"/>
      <c r="DZ155" s="16">
        <f t="shared" si="126"/>
        <v>0</v>
      </c>
      <c r="EA155" s="90"/>
      <c r="EB155" s="90"/>
      <c r="EC155" s="90"/>
      <c r="ED155" s="116"/>
      <c r="EE155" s="16">
        <f t="shared" si="127"/>
        <v>0</v>
      </c>
      <c r="EF155" s="90"/>
      <c r="EG155" s="90"/>
      <c r="EH155" s="90"/>
      <c r="EI155" s="116"/>
      <c r="EJ155" s="16">
        <f t="shared" si="128"/>
        <v>0</v>
      </c>
      <c r="EK155" s="90"/>
      <c r="EL155" s="90"/>
      <c r="EM155" s="90"/>
      <c r="EN155" s="116"/>
      <c r="EO155" s="16">
        <f t="shared" si="129"/>
        <v>0</v>
      </c>
      <c r="EP155" s="90"/>
      <c r="EQ155" s="90"/>
      <c r="ER155" s="90"/>
      <c r="ES155" s="116"/>
      <c r="ET155" s="16">
        <f t="shared" si="130"/>
        <v>0</v>
      </c>
      <c r="EU155" s="90"/>
      <c r="EV155" s="90"/>
      <c r="EW155" s="90"/>
      <c r="EX155" s="116"/>
      <c r="EY155" s="16">
        <f t="shared" si="131"/>
        <v>0</v>
      </c>
      <c r="EZ155" s="90"/>
      <c r="FA155" s="90"/>
      <c r="FB155" s="90"/>
      <c r="FC155" s="116"/>
      <c r="FD155" s="16">
        <f t="shared" si="132"/>
        <v>0</v>
      </c>
      <c r="FE155" s="90"/>
      <c r="FF155" s="90"/>
      <c r="FG155" s="90"/>
      <c r="FH155" s="116"/>
      <c r="FI155" s="16">
        <f t="shared" si="133"/>
        <v>0</v>
      </c>
      <c r="FJ155" s="90"/>
      <c r="FK155" s="90"/>
      <c r="FL155" s="90"/>
      <c r="FM155" s="116"/>
      <c r="FN155" s="16">
        <f t="shared" si="134"/>
        <v>0</v>
      </c>
      <c r="FO155" s="90"/>
      <c r="FP155" s="90"/>
      <c r="FQ155" s="90"/>
      <c r="FR155" s="116"/>
      <c r="FS155" s="16">
        <f t="shared" si="135"/>
        <v>0</v>
      </c>
      <c r="FT155" s="90"/>
      <c r="FU155" s="90"/>
      <c r="FV155" s="90"/>
      <c r="FW155" s="116"/>
      <c r="FX155" s="16">
        <f t="shared" si="136"/>
        <v>0</v>
      </c>
      <c r="FY155" s="90"/>
      <c r="FZ155" s="90"/>
      <c r="GA155" s="90"/>
      <c r="GB155" s="116"/>
      <c r="GC155" s="16">
        <f t="shared" si="137"/>
        <v>0</v>
      </c>
      <c r="GD155" s="90"/>
      <c r="GE155" s="90"/>
      <c r="GF155" s="90"/>
      <c r="GG155" s="116"/>
      <c r="GH155" s="16">
        <f t="shared" si="138"/>
        <v>0</v>
      </c>
      <c r="GI155" s="90"/>
      <c r="GJ155" s="90"/>
      <c r="GK155" s="90"/>
      <c r="GL155" s="116"/>
      <c r="GM155" s="16">
        <f t="shared" si="139"/>
        <v>0</v>
      </c>
      <c r="GN155" s="90"/>
      <c r="GO155" s="90"/>
      <c r="GP155" s="90"/>
      <c r="GQ155" s="116"/>
      <c r="GR155" s="16">
        <f t="shared" si="140"/>
        <v>0</v>
      </c>
      <c r="GS155" s="90"/>
      <c r="GT155" s="90"/>
      <c r="GU155" s="90"/>
      <c r="GV155" s="116"/>
      <c r="GW155" s="16">
        <f t="shared" si="141"/>
        <v>0</v>
      </c>
      <c r="GX155" s="90"/>
      <c r="GY155" s="90"/>
      <c r="GZ155" s="90"/>
      <c r="HA155" s="116"/>
      <c r="HB155" s="16">
        <f t="shared" si="142"/>
        <v>0</v>
      </c>
      <c r="HC155" s="90"/>
      <c r="HD155" s="90"/>
      <c r="HE155" s="90"/>
      <c r="HF155" s="116"/>
      <c r="HG155" s="16">
        <f t="shared" si="143"/>
        <v>0</v>
      </c>
      <c r="HH155" s="90"/>
      <c r="HI155" s="90"/>
      <c r="HJ155" s="90"/>
      <c r="HK155" s="116"/>
      <c r="HL155" s="16">
        <f t="shared" si="144"/>
        <v>0</v>
      </c>
      <c r="HM155" s="90"/>
      <c r="HN155" s="90"/>
      <c r="HO155" s="90"/>
      <c r="HP155" s="116"/>
      <c r="HQ155" s="16">
        <f t="shared" si="145"/>
        <v>0</v>
      </c>
      <c r="HR155" s="90"/>
      <c r="HS155" s="90"/>
      <c r="HT155" s="90"/>
      <c r="HU155" s="116"/>
      <c r="HV155" s="16">
        <f t="shared" si="146"/>
        <v>0</v>
      </c>
      <c r="HW155" s="90"/>
      <c r="HX155" s="90"/>
      <c r="HY155" s="90"/>
      <c r="HZ155" s="116"/>
      <c r="IA155" s="16">
        <f t="shared" si="147"/>
        <v>0</v>
      </c>
      <c r="IB155" s="90"/>
      <c r="IC155" s="90"/>
      <c r="ID155" s="90"/>
      <c r="IE155" s="116"/>
      <c r="IF155" s="16">
        <f t="shared" si="148"/>
        <v>0</v>
      </c>
      <c r="IG155" s="90"/>
      <c r="IH155" s="90"/>
      <c r="II155" s="90"/>
      <c r="IJ155" s="116"/>
      <c r="IK155" s="16">
        <f t="shared" si="149"/>
        <v>0</v>
      </c>
      <c r="IL155" s="90"/>
      <c r="IM155" s="90"/>
      <c r="IN155" s="90"/>
      <c r="IO155" s="116"/>
      <c r="IP155" s="16">
        <f t="shared" si="150"/>
        <v>0</v>
      </c>
    </row>
    <row r="156" spans="1:250" x14ac:dyDescent="0.25">
      <c r="A156" s="90"/>
      <c r="B156" s="90"/>
      <c r="C156" s="90"/>
      <c r="D156" s="116"/>
      <c r="E156" s="16">
        <f t="shared" si="101"/>
        <v>0</v>
      </c>
      <c r="F156" s="90"/>
      <c r="G156" s="90"/>
      <c r="H156" s="90"/>
      <c r="I156" s="116"/>
      <c r="J156" s="16">
        <f t="shared" si="102"/>
        <v>0</v>
      </c>
      <c r="K156" s="90"/>
      <c r="L156" s="90"/>
      <c r="M156" s="90"/>
      <c r="N156" s="116"/>
      <c r="O156" s="16">
        <f t="shared" si="103"/>
        <v>0</v>
      </c>
      <c r="P156" s="90"/>
      <c r="Q156" s="90"/>
      <c r="R156" s="90"/>
      <c r="S156" s="116"/>
      <c r="T156" s="16">
        <f t="shared" si="104"/>
        <v>0</v>
      </c>
      <c r="U156" s="90"/>
      <c r="V156" s="90"/>
      <c r="W156" s="90"/>
      <c r="X156" s="116"/>
      <c r="Y156" s="16">
        <f t="shared" si="105"/>
        <v>0</v>
      </c>
      <c r="Z156" s="90"/>
      <c r="AA156" s="90"/>
      <c r="AB156" s="90"/>
      <c r="AC156" s="116"/>
      <c r="AD156" s="16">
        <f t="shared" si="106"/>
        <v>0</v>
      </c>
      <c r="AE156" s="90"/>
      <c r="AF156" s="90"/>
      <c r="AG156" s="90"/>
      <c r="AH156" s="116"/>
      <c r="AI156" s="16">
        <f t="shared" si="107"/>
        <v>0</v>
      </c>
      <c r="AJ156" s="90"/>
      <c r="AK156" s="90"/>
      <c r="AL156" s="90"/>
      <c r="AM156" s="116"/>
      <c r="AN156" s="16">
        <f t="shared" si="108"/>
        <v>0</v>
      </c>
      <c r="AO156" s="90"/>
      <c r="AP156" s="90"/>
      <c r="AQ156" s="90"/>
      <c r="AR156" s="116"/>
      <c r="AS156" s="16">
        <f t="shared" si="109"/>
        <v>0</v>
      </c>
      <c r="AT156" s="90"/>
      <c r="AU156" s="90"/>
      <c r="AV156" s="90"/>
      <c r="AW156" s="116"/>
      <c r="AX156" s="16">
        <f t="shared" si="110"/>
        <v>0</v>
      </c>
      <c r="AY156" s="90"/>
      <c r="AZ156" s="90"/>
      <c r="BA156" s="90"/>
      <c r="BB156" s="116"/>
      <c r="BC156" s="16">
        <f t="shared" si="111"/>
        <v>0</v>
      </c>
      <c r="BD156" s="90"/>
      <c r="BE156" s="90"/>
      <c r="BF156" s="90"/>
      <c r="BG156" s="116"/>
      <c r="BH156" s="16">
        <f t="shared" si="112"/>
        <v>0</v>
      </c>
      <c r="BI156" s="90"/>
      <c r="BJ156" s="90"/>
      <c r="BK156" s="90"/>
      <c r="BL156" s="116"/>
      <c r="BM156" s="16">
        <f t="shared" si="113"/>
        <v>0</v>
      </c>
      <c r="BN156" s="90"/>
      <c r="BO156" s="90"/>
      <c r="BP156" s="90"/>
      <c r="BQ156" s="116"/>
      <c r="BR156" s="16">
        <f t="shared" si="114"/>
        <v>0</v>
      </c>
      <c r="BS156" s="90"/>
      <c r="BT156" s="90"/>
      <c r="BU156" s="90"/>
      <c r="BV156" s="116"/>
      <c r="BW156" s="16">
        <f t="shared" si="115"/>
        <v>0</v>
      </c>
      <c r="BX156" s="90"/>
      <c r="BY156" s="90"/>
      <c r="BZ156" s="90"/>
      <c r="CA156" s="116"/>
      <c r="CB156" s="16">
        <f t="shared" si="116"/>
        <v>0</v>
      </c>
      <c r="CC156" s="90"/>
      <c r="CD156" s="90"/>
      <c r="CE156" s="90"/>
      <c r="CF156" s="116"/>
      <c r="CG156" s="16">
        <f t="shared" si="117"/>
        <v>0</v>
      </c>
      <c r="CH156" s="90"/>
      <c r="CI156" s="90"/>
      <c r="CJ156" s="90"/>
      <c r="CK156" s="116"/>
      <c r="CL156" s="16">
        <f t="shared" si="118"/>
        <v>0</v>
      </c>
      <c r="CM156" s="90"/>
      <c r="CN156" s="90"/>
      <c r="CO156" s="90"/>
      <c r="CP156" s="116"/>
      <c r="CQ156" s="16">
        <f t="shared" si="119"/>
        <v>0</v>
      </c>
      <c r="CR156" s="90"/>
      <c r="CS156" s="90"/>
      <c r="CT156" s="90"/>
      <c r="CU156" s="116"/>
      <c r="CV156" s="16">
        <f t="shared" si="120"/>
        <v>0</v>
      </c>
      <c r="CW156" s="90"/>
      <c r="CX156" s="90"/>
      <c r="CY156" s="90"/>
      <c r="CZ156" s="116"/>
      <c r="DA156" s="16">
        <f t="shared" si="121"/>
        <v>0</v>
      </c>
      <c r="DB156" s="90"/>
      <c r="DC156" s="90"/>
      <c r="DD156" s="90"/>
      <c r="DE156" s="116"/>
      <c r="DF156" s="16">
        <f t="shared" si="122"/>
        <v>0</v>
      </c>
      <c r="DG156" s="90"/>
      <c r="DH156" s="90"/>
      <c r="DI156" s="90"/>
      <c r="DJ156" s="116"/>
      <c r="DK156" s="16">
        <f t="shared" si="123"/>
        <v>0</v>
      </c>
      <c r="DL156" s="90"/>
      <c r="DM156" s="90"/>
      <c r="DN156" s="90"/>
      <c r="DO156" s="116"/>
      <c r="DP156" s="16">
        <f t="shared" si="124"/>
        <v>0</v>
      </c>
      <c r="DQ156" s="90"/>
      <c r="DR156" s="90"/>
      <c r="DS156" s="90"/>
      <c r="DT156" s="116"/>
      <c r="DU156" s="16">
        <f t="shared" si="125"/>
        <v>0</v>
      </c>
      <c r="DV156" s="90"/>
      <c r="DW156" s="90"/>
      <c r="DX156" s="90"/>
      <c r="DY156" s="116"/>
      <c r="DZ156" s="16">
        <f t="shared" si="126"/>
        <v>0</v>
      </c>
      <c r="EA156" s="90"/>
      <c r="EB156" s="90"/>
      <c r="EC156" s="90"/>
      <c r="ED156" s="116"/>
      <c r="EE156" s="16">
        <f t="shared" si="127"/>
        <v>0</v>
      </c>
      <c r="EF156" s="90"/>
      <c r="EG156" s="90"/>
      <c r="EH156" s="90"/>
      <c r="EI156" s="116"/>
      <c r="EJ156" s="16">
        <f t="shared" si="128"/>
        <v>0</v>
      </c>
      <c r="EK156" s="90"/>
      <c r="EL156" s="90"/>
      <c r="EM156" s="90"/>
      <c r="EN156" s="116"/>
      <c r="EO156" s="16">
        <f t="shared" si="129"/>
        <v>0</v>
      </c>
      <c r="EP156" s="90"/>
      <c r="EQ156" s="90"/>
      <c r="ER156" s="90"/>
      <c r="ES156" s="116"/>
      <c r="ET156" s="16">
        <f t="shared" si="130"/>
        <v>0</v>
      </c>
      <c r="EU156" s="90"/>
      <c r="EV156" s="90"/>
      <c r="EW156" s="90"/>
      <c r="EX156" s="116"/>
      <c r="EY156" s="16">
        <f t="shared" si="131"/>
        <v>0</v>
      </c>
      <c r="EZ156" s="90"/>
      <c r="FA156" s="90"/>
      <c r="FB156" s="90"/>
      <c r="FC156" s="116"/>
      <c r="FD156" s="16">
        <f t="shared" si="132"/>
        <v>0</v>
      </c>
      <c r="FE156" s="90"/>
      <c r="FF156" s="90"/>
      <c r="FG156" s="90"/>
      <c r="FH156" s="116"/>
      <c r="FI156" s="16">
        <f t="shared" si="133"/>
        <v>0</v>
      </c>
      <c r="FJ156" s="90"/>
      <c r="FK156" s="90"/>
      <c r="FL156" s="90"/>
      <c r="FM156" s="116"/>
      <c r="FN156" s="16">
        <f t="shared" si="134"/>
        <v>0</v>
      </c>
      <c r="FO156" s="90"/>
      <c r="FP156" s="90"/>
      <c r="FQ156" s="90"/>
      <c r="FR156" s="116"/>
      <c r="FS156" s="16">
        <f t="shared" si="135"/>
        <v>0</v>
      </c>
      <c r="FT156" s="90"/>
      <c r="FU156" s="90"/>
      <c r="FV156" s="90"/>
      <c r="FW156" s="116"/>
      <c r="FX156" s="16">
        <f t="shared" si="136"/>
        <v>0</v>
      </c>
      <c r="FY156" s="90"/>
      <c r="FZ156" s="90"/>
      <c r="GA156" s="90"/>
      <c r="GB156" s="116"/>
      <c r="GC156" s="16">
        <f t="shared" si="137"/>
        <v>0</v>
      </c>
      <c r="GD156" s="90"/>
      <c r="GE156" s="90"/>
      <c r="GF156" s="90"/>
      <c r="GG156" s="116"/>
      <c r="GH156" s="16">
        <f t="shared" si="138"/>
        <v>0</v>
      </c>
      <c r="GI156" s="90"/>
      <c r="GJ156" s="90"/>
      <c r="GK156" s="90"/>
      <c r="GL156" s="116"/>
      <c r="GM156" s="16">
        <f t="shared" si="139"/>
        <v>0</v>
      </c>
      <c r="GN156" s="90"/>
      <c r="GO156" s="90"/>
      <c r="GP156" s="90"/>
      <c r="GQ156" s="116"/>
      <c r="GR156" s="16">
        <f t="shared" si="140"/>
        <v>0</v>
      </c>
      <c r="GS156" s="90"/>
      <c r="GT156" s="90"/>
      <c r="GU156" s="90"/>
      <c r="GV156" s="116"/>
      <c r="GW156" s="16">
        <f t="shared" si="141"/>
        <v>0</v>
      </c>
      <c r="GX156" s="90"/>
      <c r="GY156" s="90"/>
      <c r="GZ156" s="90"/>
      <c r="HA156" s="116"/>
      <c r="HB156" s="16">
        <f t="shared" si="142"/>
        <v>0</v>
      </c>
      <c r="HC156" s="90"/>
      <c r="HD156" s="90"/>
      <c r="HE156" s="90"/>
      <c r="HF156" s="116"/>
      <c r="HG156" s="16">
        <f t="shared" si="143"/>
        <v>0</v>
      </c>
      <c r="HH156" s="90"/>
      <c r="HI156" s="90"/>
      <c r="HJ156" s="90"/>
      <c r="HK156" s="116"/>
      <c r="HL156" s="16">
        <f t="shared" si="144"/>
        <v>0</v>
      </c>
      <c r="HM156" s="90"/>
      <c r="HN156" s="90"/>
      <c r="HO156" s="90"/>
      <c r="HP156" s="116"/>
      <c r="HQ156" s="16">
        <f t="shared" si="145"/>
        <v>0</v>
      </c>
      <c r="HR156" s="90"/>
      <c r="HS156" s="90"/>
      <c r="HT156" s="90"/>
      <c r="HU156" s="116"/>
      <c r="HV156" s="16">
        <f t="shared" si="146"/>
        <v>0</v>
      </c>
      <c r="HW156" s="90"/>
      <c r="HX156" s="90"/>
      <c r="HY156" s="90"/>
      <c r="HZ156" s="116"/>
      <c r="IA156" s="16">
        <f t="shared" si="147"/>
        <v>0</v>
      </c>
      <c r="IB156" s="90"/>
      <c r="IC156" s="90"/>
      <c r="ID156" s="90"/>
      <c r="IE156" s="116"/>
      <c r="IF156" s="16">
        <f t="shared" si="148"/>
        <v>0</v>
      </c>
      <c r="IG156" s="90"/>
      <c r="IH156" s="90"/>
      <c r="II156" s="90"/>
      <c r="IJ156" s="116"/>
      <c r="IK156" s="16">
        <f t="shared" si="149"/>
        <v>0</v>
      </c>
      <c r="IL156" s="90"/>
      <c r="IM156" s="90"/>
      <c r="IN156" s="90"/>
      <c r="IO156" s="116"/>
      <c r="IP156" s="16">
        <f t="shared" si="150"/>
        <v>0</v>
      </c>
    </row>
    <row r="157" spans="1:250" x14ac:dyDescent="0.25">
      <c r="A157" s="90"/>
      <c r="B157" s="90"/>
      <c r="C157" s="90"/>
      <c r="D157" s="116"/>
      <c r="E157" s="16">
        <f t="shared" si="101"/>
        <v>0</v>
      </c>
      <c r="F157" s="90"/>
      <c r="G157" s="90"/>
      <c r="H157" s="90"/>
      <c r="I157" s="116"/>
      <c r="J157" s="16">
        <f t="shared" si="102"/>
        <v>0</v>
      </c>
      <c r="K157" s="90"/>
      <c r="L157" s="90"/>
      <c r="M157" s="90"/>
      <c r="N157" s="116"/>
      <c r="O157" s="16">
        <f t="shared" si="103"/>
        <v>0</v>
      </c>
      <c r="P157" s="90"/>
      <c r="Q157" s="90"/>
      <c r="R157" s="90"/>
      <c r="S157" s="116"/>
      <c r="T157" s="16">
        <f t="shared" si="104"/>
        <v>0</v>
      </c>
      <c r="U157" s="90"/>
      <c r="V157" s="90"/>
      <c r="W157" s="90"/>
      <c r="X157" s="116"/>
      <c r="Y157" s="16">
        <f t="shared" si="105"/>
        <v>0</v>
      </c>
      <c r="Z157" s="90"/>
      <c r="AA157" s="90"/>
      <c r="AB157" s="90"/>
      <c r="AC157" s="116"/>
      <c r="AD157" s="16">
        <f t="shared" si="106"/>
        <v>0</v>
      </c>
      <c r="AE157" s="90"/>
      <c r="AF157" s="90"/>
      <c r="AG157" s="90"/>
      <c r="AH157" s="116"/>
      <c r="AI157" s="16">
        <f t="shared" si="107"/>
        <v>0</v>
      </c>
      <c r="AJ157" s="90"/>
      <c r="AK157" s="90"/>
      <c r="AL157" s="90"/>
      <c r="AM157" s="116"/>
      <c r="AN157" s="16">
        <f t="shared" si="108"/>
        <v>0</v>
      </c>
      <c r="AO157" s="90"/>
      <c r="AP157" s="90"/>
      <c r="AQ157" s="90"/>
      <c r="AR157" s="116"/>
      <c r="AS157" s="16">
        <f t="shared" si="109"/>
        <v>0</v>
      </c>
      <c r="AT157" s="90"/>
      <c r="AU157" s="90"/>
      <c r="AV157" s="90"/>
      <c r="AW157" s="116"/>
      <c r="AX157" s="16">
        <f t="shared" si="110"/>
        <v>0</v>
      </c>
      <c r="AY157" s="90"/>
      <c r="AZ157" s="90"/>
      <c r="BA157" s="90"/>
      <c r="BB157" s="116"/>
      <c r="BC157" s="16">
        <f t="shared" si="111"/>
        <v>0</v>
      </c>
      <c r="BD157" s="90"/>
      <c r="BE157" s="90"/>
      <c r="BF157" s="90"/>
      <c r="BG157" s="116"/>
      <c r="BH157" s="16">
        <f t="shared" si="112"/>
        <v>0</v>
      </c>
      <c r="BI157" s="90"/>
      <c r="BJ157" s="90"/>
      <c r="BK157" s="90"/>
      <c r="BL157" s="116"/>
      <c r="BM157" s="16">
        <f t="shared" si="113"/>
        <v>0</v>
      </c>
      <c r="BN157" s="90"/>
      <c r="BO157" s="90"/>
      <c r="BP157" s="90"/>
      <c r="BQ157" s="116"/>
      <c r="BR157" s="16">
        <f t="shared" si="114"/>
        <v>0</v>
      </c>
      <c r="BS157" s="90"/>
      <c r="BT157" s="90"/>
      <c r="BU157" s="90"/>
      <c r="BV157" s="116"/>
      <c r="BW157" s="16">
        <f t="shared" si="115"/>
        <v>0</v>
      </c>
      <c r="BX157" s="90"/>
      <c r="BY157" s="90"/>
      <c r="BZ157" s="90"/>
      <c r="CA157" s="116"/>
      <c r="CB157" s="16">
        <f t="shared" si="116"/>
        <v>0</v>
      </c>
      <c r="CC157" s="90"/>
      <c r="CD157" s="90"/>
      <c r="CE157" s="90"/>
      <c r="CF157" s="116"/>
      <c r="CG157" s="16">
        <f t="shared" si="117"/>
        <v>0</v>
      </c>
      <c r="CH157" s="90"/>
      <c r="CI157" s="90"/>
      <c r="CJ157" s="90"/>
      <c r="CK157" s="116"/>
      <c r="CL157" s="16">
        <f t="shared" si="118"/>
        <v>0</v>
      </c>
      <c r="CM157" s="90"/>
      <c r="CN157" s="90"/>
      <c r="CO157" s="90"/>
      <c r="CP157" s="116"/>
      <c r="CQ157" s="16">
        <f t="shared" si="119"/>
        <v>0</v>
      </c>
      <c r="CR157" s="90"/>
      <c r="CS157" s="90"/>
      <c r="CT157" s="90"/>
      <c r="CU157" s="116"/>
      <c r="CV157" s="16">
        <f t="shared" si="120"/>
        <v>0</v>
      </c>
      <c r="CW157" s="90"/>
      <c r="CX157" s="90"/>
      <c r="CY157" s="90"/>
      <c r="CZ157" s="116"/>
      <c r="DA157" s="16">
        <f t="shared" si="121"/>
        <v>0</v>
      </c>
      <c r="DB157" s="90"/>
      <c r="DC157" s="90"/>
      <c r="DD157" s="90"/>
      <c r="DE157" s="116"/>
      <c r="DF157" s="16">
        <f t="shared" si="122"/>
        <v>0</v>
      </c>
      <c r="DG157" s="90"/>
      <c r="DH157" s="90"/>
      <c r="DI157" s="90"/>
      <c r="DJ157" s="116"/>
      <c r="DK157" s="16">
        <f t="shared" si="123"/>
        <v>0</v>
      </c>
      <c r="DL157" s="90"/>
      <c r="DM157" s="90"/>
      <c r="DN157" s="90"/>
      <c r="DO157" s="116"/>
      <c r="DP157" s="16">
        <f t="shared" si="124"/>
        <v>0</v>
      </c>
      <c r="DQ157" s="90"/>
      <c r="DR157" s="90"/>
      <c r="DS157" s="90"/>
      <c r="DT157" s="116"/>
      <c r="DU157" s="16">
        <f t="shared" si="125"/>
        <v>0</v>
      </c>
      <c r="DV157" s="90"/>
      <c r="DW157" s="90"/>
      <c r="DX157" s="90"/>
      <c r="DY157" s="116"/>
      <c r="DZ157" s="16">
        <f t="shared" si="126"/>
        <v>0</v>
      </c>
      <c r="EA157" s="90"/>
      <c r="EB157" s="90"/>
      <c r="EC157" s="90"/>
      <c r="ED157" s="116"/>
      <c r="EE157" s="16">
        <f t="shared" si="127"/>
        <v>0</v>
      </c>
      <c r="EF157" s="90"/>
      <c r="EG157" s="90"/>
      <c r="EH157" s="90"/>
      <c r="EI157" s="116"/>
      <c r="EJ157" s="16">
        <f t="shared" si="128"/>
        <v>0</v>
      </c>
      <c r="EK157" s="90"/>
      <c r="EL157" s="90"/>
      <c r="EM157" s="90"/>
      <c r="EN157" s="116"/>
      <c r="EO157" s="16">
        <f t="shared" si="129"/>
        <v>0</v>
      </c>
      <c r="EP157" s="90"/>
      <c r="EQ157" s="90"/>
      <c r="ER157" s="90"/>
      <c r="ES157" s="116"/>
      <c r="ET157" s="16">
        <f t="shared" si="130"/>
        <v>0</v>
      </c>
      <c r="EU157" s="90"/>
      <c r="EV157" s="90"/>
      <c r="EW157" s="90"/>
      <c r="EX157" s="116"/>
      <c r="EY157" s="16">
        <f t="shared" si="131"/>
        <v>0</v>
      </c>
      <c r="EZ157" s="90"/>
      <c r="FA157" s="90"/>
      <c r="FB157" s="90"/>
      <c r="FC157" s="116"/>
      <c r="FD157" s="16">
        <f t="shared" si="132"/>
        <v>0</v>
      </c>
      <c r="FE157" s="90"/>
      <c r="FF157" s="90"/>
      <c r="FG157" s="90"/>
      <c r="FH157" s="116"/>
      <c r="FI157" s="16">
        <f t="shared" si="133"/>
        <v>0</v>
      </c>
      <c r="FJ157" s="90"/>
      <c r="FK157" s="90"/>
      <c r="FL157" s="90"/>
      <c r="FM157" s="116"/>
      <c r="FN157" s="16">
        <f t="shared" si="134"/>
        <v>0</v>
      </c>
      <c r="FO157" s="90"/>
      <c r="FP157" s="90"/>
      <c r="FQ157" s="90"/>
      <c r="FR157" s="116"/>
      <c r="FS157" s="16">
        <f t="shared" si="135"/>
        <v>0</v>
      </c>
      <c r="FT157" s="90"/>
      <c r="FU157" s="90"/>
      <c r="FV157" s="90"/>
      <c r="FW157" s="116"/>
      <c r="FX157" s="16">
        <f t="shared" si="136"/>
        <v>0</v>
      </c>
      <c r="FY157" s="90"/>
      <c r="FZ157" s="90"/>
      <c r="GA157" s="90"/>
      <c r="GB157" s="116"/>
      <c r="GC157" s="16">
        <f t="shared" si="137"/>
        <v>0</v>
      </c>
      <c r="GD157" s="90"/>
      <c r="GE157" s="90"/>
      <c r="GF157" s="90"/>
      <c r="GG157" s="116"/>
      <c r="GH157" s="16">
        <f t="shared" si="138"/>
        <v>0</v>
      </c>
      <c r="GI157" s="90"/>
      <c r="GJ157" s="90"/>
      <c r="GK157" s="90"/>
      <c r="GL157" s="116"/>
      <c r="GM157" s="16">
        <f t="shared" si="139"/>
        <v>0</v>
      </c>
      <c r="GN157" s="90"/>
      <c r="GO157" s="90"/>
      <c r="GP157" s="90"/>
      <c r="GQ157" s="116"/>
      <c r="GR157" s="16">
        <f t="shared" si="140"/>
        <v>0</v>
      </c>
      <c r="GS157" s="90"/>
      <c r="GT157" s="90"/>
      <c r="GU157" s="90"/>
      <c r="GV157" s="116"/>
      <c r="GW157" s="16">
        <f t="shared" si="141"/>
        <v>0</v>
      </c>
      <c r="GX157" s="90"/>
      <c r="GY157" s="90"/>
      <c r="GZ157" s="90"/>
      <c r="HA157" s="116"/>
      <c r="HB157" s="16">
        <f t="shared" si="142"/>
        <v>0</v>
      </c>
      <c r="HC157" s="90"/>
      <c r="HD157" s="90"/>
      <c r="HE157" s="90"/>
      <c r="HF157" s="116"/>
      <c r="HG157" s="16">
        <f t="shared" si="143"/>
        <v>0</v>
      </c>
      <c r="HH157" s="90"/>
      <c r="HI157" s="90"/>
      <c r="HJ157" s="90"/>
      <c r="HK157" s="116"/>
      <c r="HL157" s="16">
        <f t="shared" si="144"/>
        <v>0</v>
      </c>
      <c r="HM157" s="90"/>
      <c r="HN157" s="90"/>
      <c r="HO157" s="90"/>
      <c r="HP157" s="116"/>
      <c r="HQ157" s="16">
        <f t="shared" si="145"/>
        <v>0</v>
      </c>
      <c r="HR157" s="90"/>
      <c r="HS157" s="90"/>
      <c r="HT157" s="90"/>
      <c r="HU157" s="116"/>
      <c r="HV157" s="16">
        <f t="shared" si="146"/>
        <v>0</v>
      </c>
      <c r="HW157" s="90"/>
      <c r="HX157" s="90"/>
      <c r="HY157" s="90"/>
      <c r="HZ157" s="116"/>
      <c r="IA157" s="16">
        <f t="shared" si="147"/>
        <v>0</v>
      </c>
      <c r="IB157" s="90"/>
      <c r="IC157" s="90"/>
      <c r="ID157" s="90"/>
      <c r="IE157" s="116"/>
      <c r="IF157" s="16">
        <f t="shared" si="148"/>
        <v>0</v>
      </c>
      <c r="IG157" s="90"/>
      <c r="IH157" s="90"/>
      <c r="II157" s="90"/>
      <c r="IJ157" s="116"/>
      <c r="IK157" s="16">
        <f t="shared" si="149"/>
        <v>0</v>
      </c>
      <c r="IL157" s="90"/>
      <c r="IM157" s="90"/>
      <c r="IN157" s="90"/>
      <c r="IO157" s="116"/>
      <c r="IP157" s="16">
        <f t="shared" si="150"/>
        <v>0</v>
      </c>
    </row>
    <row r="158" spans="1:250" x14ac:dyDescent="0.25">
      <c r="A158" s="90"/>
      <c r="B158" s="90"/>
      <c r="C158" s="90"/>
      <c r="D158" s="116"/>
      <c r="E158" s="16">
        <f t="shared" si="101"/>
        <v>0</v>
      </c>
      <c r="F158" s="90"/>
      <c r="G158" s="90"/>
      <c r="H158" s="90"/>
      <c r="I158" s="116"/>
      <c r="J158" s="16">
        <f t="shared" si="102"/>
        <v>0</v>
      </c>
      <c r="K158" s="90"/>
      <c r="L158" s="90"/>
      <c r="M158" s="90"/>
      <c r="N158" s="116"/>
      <c r="O158" s="16">
        <f t="shared" si="103"/>
        <v>0</v>
      </c>
      <c r="P158" s="90"/>
      <c r="Q158" s="90"/>
      <c r="R158" s="90"/>
      <c r="S158" s="116"/>
      <c r="T158" s="16">
        <f t="shared" si="104"/>
        <v>0</v>
      </c>
      <c r="U158" s="90"/>
      <c r="V158" s="90"/>
      <c r="W158" s="90"/>
      <c r="X158" s="116"/>
      <c r="Y158" s="16">
        <f t="shared" si="105"/>
        <v>0</v>
      </c>
      <c r="Z158" s="90"/>
      <c r="AA158" s="90"/>
      <c r="AB158" s="90"/>
      <c r="AC158" s="116"/>
      <c r="AD158" s="16">
        <f t="shared" si="106"/>
        <v>0</v>
      </c>
      <c r="AE158" s="90"/>
      <c r="AF158" s="90"/>
      <c r="AG158" s="90"/>
      <c r="AH158" s="116"/>
      <c r="AI158" s="16">
        <f t="shared" si="107"/>
        <v>0</v>
      </c>
      <c r="AJ158" s="90"/>
      <c r="AK158" s="90"/>
      <c r="AL158" s="90"/>
      <c r="AM158" s="116"/>
      <c r="AN158" s="16">
        <f t="shared" si="108"/>
        <v>0</v>
      </c>
      <c r="AO158" s="90"/>
      <c r="AP158" s="90"/>
      <c r="AQ158" s="90"/>
      <c r="AR158" s="116"/>
      <c r="AS158" s="16">
        <f t="shared" si="109"/>
        <v>0</v>
      </c>
      <c r="AT158" s="90"/>
      <c r="AU158" s="90"/>
      <c r="AV158" s="90"/>
      <c r="AW158" s="116"/>
      <c r="AX158" s="16">
        <f t="shared" si="110"/>
        <v>0</v>
      </c>
      <c r="AY158" s="90"/>
      <c r="AZ158" s="90"/>
      <c r="BA158" s="90"/>
      <c r="BB158" s="116"/>
      <c r="BC158" s="16">
        <f t="shared" si="111"/>
        <v>0</v>
      </c>
      <c r="BD158" s="90"/>
      <c r="BE158" s="90"/>
      <c r="BF158" s="90"/>
      <c r="BG158" s="116"/>
      <c r="BH158" s="16">
        <f t="shared" si="112"/>
        <v>0</v>
      </c>
      <c r="BI158" s="90"/>
      <c r="BJ158" s="90"/>
      <c r="BK158" s="90"/>
      <c r="BL158" s="116"/>
      <c r="BM158" s="16">
        <f t="shared" si="113"/>
        <v>0</v>
      </c>
      <c r="BN158" s="90"/>
      <c r="BO158" s="90"/>
      <c r="BP158" s="90"/>
      <c r="BQ158" s="116"/>
      <c r="BR158" s="16">
        <f t="shared" si="114"/>
        <v>0</v>
      </c>
      <c r="BS158" s="90"/>
      <c r="BT158" s="90"/>
      <c r="BU158" s="90"/>
      <c r="BV158" s="116"/>
      <c r="BW158" s="16">
        <f t="shared" si="115"/>
        <v>0</v>
      </c>
      <c r="BX158" s="90"/>
      <c r="BY158" s="90"/>
      <c r="BZ158" s="90"/>
      <c r="CA158" s="116"/>
      <c r="CB158" s="16">
        <f t="shared" si="116"/>
        <v>0</v>
      </c>
      <c r="CC158" s="90"/>
      <c r="CD158" s="90"/>
      <c r="CE158" s="90"/>
      <c r="CF158" s="116"/>
      <c r="CG158" s="16">
        <f t="shared" si="117"/>
        <v>0</v>
      </c>
      <c r="CH158" s="90"/>
      <c r="CI158" s="90"/>
      <c r="CJ158" s="90"/>
      <c r="CK158" s="116"/>
      <c r="CL158" s="16">
        <f t="shared" si="118"/>
        <v>0</v>
      </c>
      <c r="CM158" s="90"/>
      <c r="CN158" s="90"/>
      <c r="CO158" s="90"/>
      <c r="CP158" s="116"/>
      <c r="CQ158" s="16">
        <f t="shared" si="119"/>
        <v>0</v>
      </c>
      <c r="CR158" s="90"/>
      <c r="CS158" s="90"/>
      <c r="CT158" s="90"/>
      <c r="CU158" s="116"/>
      <c r="CV158" s="16">
        <f t="shared" si="120"/>
        <v>0</v>
      </c>
      <c r="CW158" s="90"/>
      <c r="CX158" s="90"/>
      <c r="CY158" s="90"/>
      <c r="CZ158" s="116"/>
      <c r="DA158" s="16">
        <f t="shared" si="121"/>
        <v>0</v>
      </c>
      <c r="DB158" s="90"/>
      <c r="DC158" s="90"/>
      <c r="DD158" s="90"/>
      <c r="DE158" s="116"/>
      <c r="DF158" s="16">
        <f t="shared" si="122"/>
        <v>0</v>
      </c>
      <c r="DG158" s="90"/>
      <c r="DH158" s="90"/>
      <c r="DI158" s="90"/>
      <c r="DJ158" s="116"/>
      <c r="DK158" s="16">
        <f t="shared" si="123"/>
        <v>0</v>
      </c>
      <c r="DL158" s="90"/>
      <c r="DM158" s="90"/>
      <c r="DN158" s="90"/>
      <c r="DO158" s="116"/>
      <c r="DP158" s="16">
        <f t="shared" si="124"/>
        <v>0</v>
      </c>
      <c r="DQ158" s="90"/>
      <c r="DR158" s="90"/>
      <c r="DS158" s="90"/>
      <c r="DT158" s="116"/>
      <c r="DU158" s="16">
        <f t="shared" si="125"/>
        <v>0</v>
      </c>
      <c r="DV158" s="90"/>
      <c r="DW158" s="90"/>
      <c r="DX158" s="90"/>
      <c r="DY158" s="116"/>
      <c r="DZ158" s="16">
        <f t="shared" si="126"/>
        <v>0</v>
      </c>
      <c r="EA158" s="90"/>
      <c r="EB158" s="90"/>
      <c r="EC158" s="90"/>
      <c r="ED158" s="116"/>
      <c r="EE158" s="16">
        <f t="shared" si="127"/>
        <v>0</v>
      </c>
      <c r="EF158" s="90"/>
      <c r="EG158" s="90"/>
      <c r="EH158" s="90"/>
      <c r="EI158" s="116"/>
      <c r="EJ158" s="16">
        <f t="shared" si="128"/>
        <v>0</v>
      </c>
      <c r="EK158" s="90"/>
      <c r="EL158" s="90"/>
      <c r="EM158" s="90"/>
      <c r="EN158" s="116"/>
      <c r="EO158" s="16">
        <f t="shared" si="129"/>
        <v>0</v>
      </c>
      <c r="EP158" s="90"/>
      <c r="EQ158" s="90"/>
      <c r="ER158" s="90"/>
      <c r="ES158" s="116"/>
      <c r="ET158" s="16">
        <f t="shared" si="130"/>
        <v>0</v>
      </c>
      <c r="EU158" s="90"/>
      <c r="EV158" s="90"/>
      <c r="EW158" s="90"/>
      <c r="EX158" s="116"/>
      <c r="EY158" s="16">
        <f t="shared" si="131"/>
        <v>0</v>
      </c>
      <c r="EZ158" s="90"/>
      <c r="FA158" s="90"/>
      <c r="FB158" s="90"/>
      <c r="FC158" s="116"/>
      <c r="FD158" s="16">
        <f t="shared" si="132"/>
        <v>0</v>
      </c>
      <c r="FE158" s="90"/>
      <c r="FF158" s="90"/>
      <c r="FG158" s="90"/>
      <c r="FH158" s="116"/>
      <c r="FI158" s="16">
        <f t="shared" si="133"/>
        <v>0</v>
      </c>
      <c r="FJ158" s="90"/>
      <c r="FK158" s="90"/>
      <c r="FL158" s="90"/>
      <c r="FM158" s="116"/>
      <c r="FN158" s="16">
        <f t="shared" si="134"/>
        <v>0</v>
      </c>
      <c r="FO158" s="90"/>
      <c r="FP158" s="90"/>
      <c r="FQ158" s="90"/>
      <c r="FR158" s="116"/>
      <c r="FS158" s="16">
        <f t="shared" si="135"/>
        <v>0</v>
      </c>
      <c r="FT158" s="90"/>
      <c r="FU158" s="90"/>
      <c r="FV158" s="90"/>
      <c r="FW158" s="116"/>
      <c r="FX158" s="16">
        <f t="shared" si="136"/>
        <v>0</v>
      </c>
      <c r="FY158" s="90"/>
      <c r="FZ158" s="90"/>
      <c r="GA158" s="90"/>
      <c r="GB158" s="116"/>
      <c r="GC158" s="16">
        <f t="shared" si="137"/>
        <v>0</v>
      </c>
      <c r="GD158" s="90"/>
      <c r="GE158" s="90"/>
      <c r="GF158" s="90"/>
      <c r="GG158" s="116"/>
      <c r="GH158" s="16">
        <f t="shared" si="138"/>
        <v>0</v>
      </c>
      <c r="GI158" s="90"/>
      <c r="GJ158" s="90"/>
      <c r="GK158" s="90"/>
      <c r="GL158" s="116"/>
      <c r="GM158" s="16">
        <f t="shared" si="139"/>
        <v>0</v>
      </c>
      <c r="GN158" s="90"/>
      <c r="GO158" s="90"/>
      <c r="GP158" s="90"/>
      <c r="GQ158" s="116"/>
      <c r="GR158" s="16">
        <f t="shared" si="140"/>
        <v>0</v>
      </c>
      <c r="GS158" s="90"/>
      <c r="GT158" s="90"/>
      <c r="GU158" s="90"/>
      <c r="GV158" s="116"/>
      <c r="GW158" s="16">
        <f t="shared" si="141"/>
        <v>0</v>
      </c>
      <c r="GX158" s="90"/>
      <c r="GY158" s="90"/>
      <c r="GZ158" s="90"/>
      <c r="HA158" s="116"/>
      <c r="HB158" s="16">
        <f t="shared" si="142"/>
        <v>0</v>
      </c>
      <c r="HC158" s="90"/>
      <c r="HD158" s="90"/>
      <c r="HE158" s="90"/>
      <c r="HF158" s="116"/>
      <c r="HG158" s="16">
        <f t="shared" si="143"/>
        <v>0</v>
      </c>
      <c r="HH158" s="90"/>
      <c r="HI158" s="90"/>
      <c r="HJ158" s="90"/>
      <c r="HK158" s="116"/>
      <c r="HL158" s="16">
        <f t="shared" si="144"/>
        <v>0</v>
      </c>
      <c r="HM158" s="90"/>
      <c r="HN158" s="90"/>
      <c r="HO158" s="90"/>
      <c r="HP158" s="116"/>
      <c r="HQ158" s="16">
        <f t="shared" si="145"/>
        <v>0</v>
      </c>
      <c r="HR158" s="90"/>
      <c r="HS158" s="90"/>
      <c r="HT158" s="90"/>
      <c r="HU158" s="116"/>
      <c r="HV158" s="16">
        <f t="shared" si="146"/>
        <v>0</v>
      </c>
      <c r="HW158" s="90"/>
      <c r="HX158" s="90"/>
      <c r="HY158" s="90"/>
      <c r="HZ158" s="116"/>
      <c r="IA158" s="16">
        <f t="shared" si="147"/>
        <v>0</v>
      </c>
      <c r="IB158" s="90"/>
      <c r="IC158" s="90"/>
      <c r="ID158" s="90"/>
      <c r="IE158" s="116"/>
      <c r="IF158" s="16">
        <f t="shared" si="148"/>
        <v>0</v>
      </c>
      <c r="IG158" s="90"/>
      <c r="IH158" s="90"/>
      <c r="II158" s="90"/>
      <c r="IJ158" s="116"/>
      <c r="IK158" s="16">
        <f t="shared" si="149"/>
        <v>0</v>
      </c>
      <c r="IL158" s="90"/>
      <c r="IM158" s="90"/>
      <c r="IN158" s="90"/>
      <c r="IO158" s="116"/>
      <c r="IP158" s="16">
        <f t="shared" si="150"/>
        <v>0</v>
      </c>
    </row>
    <row r="159" spans="1:250" x14ac:dyDescent="0.25">
      <c r="A159" s="90"/>
      <c r="B159" s="90"/>
      <c r="C159" s="90"/>
      <c r="D159" s="116"/>
      <c r="E159" s="16">
        <f t="shared" si="101"/>
        <v>0</v>
      </c>
      <c r="F159" s="90"/>
      <c r="G159" s="90"/>
      <c r="H159" s="90"/>
      <c r="I159" s="116"/>
      <c r="J159" s="16">
        <f t="shared" si="102"/>
        <v>0</v>
      </c>
      <c r="K159" s="90"/>
      <c r="L159" s="90"/>
      <c r="M159" s="90"/>
      <c r="N159" s="116"/>
      <c r="O159" s="16">
        <f t="shared" si="103"/>
        <v>0</v>
      </c>
      <c r="P159" s="90"/>
      <c r="Q159" s="90"/>
      <c r="R159" s="90"/>
      <c r="S159" s="116"/>
      <c r="T159" s="16">
        <f t="shared" si="104"/>
        <v>0</v>
      </c>
      <c r="U159" s="90"/>
      <c r="V159" s="90"/>
      <c r="W159" s="90"/>
      <c r="X159" s="116"/>
      <c r="Y159" s="16">
        <f t="shared" si="105"/>
        <v>0</v>
      </c>
      <c r="Z159" s="90"/>
      <c r="AA159" s="90"/>
      <c r="AB159" s="90"/>
      <c r="AC159" s="116"/>
      <c r="AD159" s="16">
        <f t="shared" si="106"/>
        <v>0</v>
      </c>
      <c r="AE159" s="90"/>
      <c r="AF159" s="90"/>
      <c r="AG159" s="90"/>
      <c r="AH159" s="116"/>
      <c r="AI159" s="16">
        <f t="shared" si="107"/>
        <v>0</v>
      </c>
      <c r="AJ159" s="90"/>
      <c r="AK159" s="90"/>
      <c r="AL159" s="90"/>
      <c r="AM159" s="116"/>
      <c r="AN159" s="16">
        <f t="shared" si="108"/>
        <v>0</v>
      </c>
      <c r="AO159" s="90"/>
      <c r="AP159" s="90"/>
      <c r="AQ159" s="90"/>
      <c r="AR159" s="116"/>
      <c r="AS159" s="16">
        <f t="shared" si="109"/>
        <v>0</v>
      </c>
      <c r="AT159" s="90"/>
      <c r="AU159" s="90"/>
      <c r="AV159" s="90"/>
      <c r="AW159" s="116"/>
      <c r="AX159" s="16">
        <f t="shared" si="110"/>
        <v>0</v>
      </c>
      <c r="AY159" s="90"/>
      <c r="AZ159" s="90"/>
      <c r="BA159" s="90"/>
      <c r="BB159" s="116"/>
      <c r="BC159" s="16">
        <f t="shared" si="111"/>
        <v>0</v>
      </c>
      <c r="BD159" s="90"/>
      <c r="BE159" s="90"/>
      <c r="BF159" s="90"/>
      <c r="BG159" s="116"/>
      <c r="BH159" s="16">
        <f t="shared" si="112"/>
        <v>0</v>
      </c>
      <c r="BI159" s="90"/>
      <c r="BJ159" s="90"/>
      <c r="BK159" s="90"/>
      <c r="BL159" s="116"/>
      <c r="BM159" s="16">
        <f t="shared" si="113"/>
        <v>0</v>
      </c>
      <c r="BN159" s="90"/>
      <c r="BO159" s="90"/>
      <c r="BP159" s="90"/>
      <c r="BQ159" s="116"/>
      <c r="BR159" s="16">
        <f t="shared" si="114"/>
        <v>0</v>
      </c>
      <c r="BS159" s="90"/>
      <c r="BT159" s="90"/>
      <c r="BU159" s="90"/>
      <c r="BV159" s="116"/>
      <c r="BW159" s="16">
        <f t="shared" si="115"/>
        <v>0</v>
      </c>
      <c r="BX159" s="90"/>
      <c r="BY159" s="90"/>
      <c r="BZ159" s="90"/>
      <c r="CA159" s="116"/>
      <c r="CB159" s="16">
        <f t="shared" si="116"/>
        <v>0</v>
      </c>
      <c r="CC159" s="90"/>
      <c r="CD159" s="90"/>
      <c r="CE159" s="90"/>
      <c r="CF159" s="116"/>
      <c r="CG159" s="16">
        <f t="shared" si="117"/>
        <v>0</v>
      </c>
      <c r="CH159" s="90"/>
      <c r="CI159" s="90"/>
      <c r="CJ159" s="90"/>
      <c r="CK159" s="116"/>
      <c r="CL159" s="16">
        <f t="shared" si="118"/>
        <v>0</v>
      </c>
      <c r="CM159" s="90"/>
      <c r="CN159" s="90"/>
      <c r="CO159" s="90"/>
      <c r="CP159" s="116"/>
      <c r="CQ159" s="16">
        <f t="shared" si="119"/>
        <v>0</v>
      </c>
      <c r="CR159" s="90"/>
      <c r="CS159" s="90"/>
      <c r="CT159" s="90"/>
      <c r="CU159" s="116"/>
      <c r="CV159" s="16">
        <f t="shared" si="120"/>
        <v>0</v>
      </c>
      <c r="CW159" s="90"/>
      <c r="CX159" s="90"/>
      <c r="CY159" s="90"/>
      <c r="CZ159" s="116"/>
      <c r="DA159" s="16">
        <f t="shared" si="121"/>
        <v>0</v>
      </c>
      <c r="DB159" s="90"/>
      <c r="DC159" s="90"/>
      <c r="DD159" s="90"/>
      <c r="DE159" s="116"/>
      <c r="DF159" s="16">
        <f t="shared" si="122"/>
        <v>0</v>
      </c>
      <c r="DG159" s="90"/>
      <c r="DH159" s="90"/>
      <c r="DI159" s="90"/>
      <c r="DJ159" s="116"/>
      <c r="DK159" s="16">
        <f t="shared" si="123"/>
        <v>0</v>
      </c>
      <c r="DL159" s="90"/>
      <c r="DM159" s="90"/>
      <c r="DN159" s="90"/>
      <c r="DO159" s="116"/>
      <c r="DP159" s="16">
        <f t="shared" si="124"/>
        <v>0</v>
      </c>
      <c r="DQ159" s="90"/>
      <c r="DR159" s="90"/>
      <c r="DS159" s="90"/>
      <c r="DT159" s="116"/>
      <c r="DU159" s="16">
        <f t="shared" si="125"/>
        <v>0</v>
      </c>
      <c r="DV159" s="90"/>
      <c r="DW159" s="90"/>
      <c r="DX159" s="90"/>
      <c r="DY159" s="116"/>
      <c r="DZ159" s="16">
        <f t="shared" si="126"/>
        <v>0</v>
      </c>
      <c r="EA159" s="90"/>
      <c r="EB159" s="90"/>
      <c r="EC159" s="90"/>
      <c r="ED159" s="116"/>
      <c r="EE159" s="16">
        <f t="shared" si="127"/>
        <v>0</v>
      </c>
      <c r="EF159" s="90"/>
      <c r="EG159" s="90"/>
      <c r="EH159" s="90"/>
      <c r="EI159" s="116"/>
      <c r="EJ159" s="16">
        <f t="shared" si="128"/>
        <v>0</v>
      </c>
      <c r="EK159" s="90"/>
      <c r="EL159" s="90"/>
      <c r="EM159" s="90"/>
      <c r="EN159" s="116"/>
      <c r="EO159" s="16">
        <f t="shared" si="129"/>
        <v>0</v>
      </c>
      <c r="EP159" s="90"/>
      <c r="EQ159" s="90"/>
      <c r="ER159" s="90"/>
      <c r="ES159" s="116"/>
      <c r="ET159" s="16">
        <f t="shared" si="130"/>
        <v>0</v>
      </c>
      <c r="EU159" s="90"/>
      <c r="EV159" s="90"/>
      <c r="EW159" s="90"/>
      <c r="EX159" s="116"/>
      <c r="EY159" s="16">
        <f t="shared" si="131"/>
        <v>0</v>
      </c>
      <c r="EZ159" s="90"/>
      <c r="FA159" s="90"/>
      <c r="FB159" s="90"/>
      <c r="FC159" s="116"/>
      <c r="FD159" s="16">
        <f t="shared" si="132"/>
        <v>0</v>
      </c>
      <c r="FE159" s="90"/>
      <c r="FF159" s="90"/>
      <c r="FG159" s="90"/>
      <c r="FH159" s="116"/>
      <c r="FI159" s="16">
        <f t="shared" si="133"/>
        <v>0</v>
      </c>
      <c r="FJ159" s="90"/>
      <c r="FK159" s="90"/>
      <c r="FL159" s="90"/>
      <c r="FM159" s="116"/>
      <c r="FN159" s="16">
        <f t="shared" si="134"/>
        <v>0</v>
      </c>
      <c r="FO159" s="90"/>
      <c r="FP159" s="90"/>
      <c r="FQ159" s="90"/>
      <c r="FR159" s="116"/>
      <c r="FS159" s="16">
        <f t="shared" si="135"/>
        <v>0</v>
      </c>
      <c r="FT159" s="90"/>
      <c r="FU159" s="90"/>
      <c r="FV159" s="90"/>
      <c r="FW159" s="116"/>
      <c r="FX159" s="16">
        <f t="shared" si="136"/>
        <v>0</v>
      </c>
      <c r="FY159" s="90"/>
      <c r="FZ159" s="90"/>
      <c r="GA159" s="90"/>
      <c r="GB159" s="116"/>
      <c r="GC159" s="16">
        <f t="shared" si="137"/>
        <v>0</v>
      </c>
      <c r="GD159" s="90"/>
      <c r="GE159" s="90"/>
      <c r="GF159" s="90"/>
      <c r="GG159" s="116"/>
      <c r="GH159" s="16">
        <f t="shared" si="138"/>
        <v>0</v>
      </c>
      <c r="GI159" s="90"/>
      <c r="GJ159" s="90"/>
      <c r="GK159" s="90"/>
      <c r="GL159" s="116"/>
      <c r="GM159" s="16">
        <f t="shared" si="139"/>
        <v>0</v>
      </c>
      <c r="GN159" s="90"/>
      <c r="GO159" s="90"/>
      <c r="GP159" s="90"/>
      <c r="GQ159" s="116"/>
      <c r="GR159" s="16">
        <f t="shared" si="140"/>
        <v>0</v>
      </c>
      <c r="GS159" s="90"/>
      <c r="GT159" s="90"/>
      <c r="GU159" s="90"/>
      <c r="GV159" s="116"/>
      <c r="GW159" s="16">
        <f t="shared" si="141"/>
        <v>0</v>
      </c>
      <c r="GX159" s="90"/>
      <c r="GY159" s="90"/>
      <c r="GZ159" s="90"/>
      <c r="HA159" s="116"/>
      <c r="HB159" s="16">
        <f t="shared" si="142"/>
        <v>0</v>
      </c>
      <c r="HC159" s="90"/>
      <c r="HD159" s="90"/>
      <c r="HE159" s="90"/>
      <c r="HF159" s="116"/>
      <c r="HG159" s="16">
        <f t="shared" si="143"/>
        <v>0</v>
      </c>
      <c r="HH159" s="90"/>
      <c r="HI159" s="90"/>
      <c r="HJ159" s="90"/>
      <c r="HK159" s="116"/>
      <c r="HL159" s="16">
        <f t="shared" si="144"/>
        <v>0</v>
      </c>
      <c r="HM159" s="90"/>
      <c r="HN159" s="90"/>
      <c r="HO159" s="90"/>
      <c r="HP159" s="116"/>
      <c r="HQ159" s="16">
        <f t="shared" si="145"/>
        <v>0</v>
      </c>
      <c r="HR159" s="90"/>
      <c r="HS159" s="90"/>
      <c r="HT159" s="90"/>
      <c r="HU159" s="116"/>
      <c r="HV159" s="16">
        <f t="shared" si="146"/>
        <v>0</v>
      </c>
      <c r="HW159" s="90"/>
      <c r="HX159" s="90"/>
      <c r="HY159" s="90"/>
      <c r="HZ159" s="116"/>
      <c r="IA159" s="16">
        <f t="shared" si="147"/>
        <v>0</v>
      </c>
      <c r="IB159" s="90"/>
      <c r="IC159" s="90"/>
      <c r="ID159" s="90"/>
      <c r="IE159" s="116"/>
      <c r="IF159" s="16">
        <f t="shared" si="148"/>
        <v>0</v>
      </c>
      <c r="IG159" s="90"/>
      <c r="IH159" s="90"/>
      <c r="II159" s="90"/>
      <c r="IJ159" s="116"/>
      <c r="IK159" s="16">
        <f t="shared" si="149"/>
        <v>0</v>
      </c>
      <c r="IL159" s="90"/>
      <c r="IM159" s="90"/>
      <c r="IN159" s="90"/>
      <c r="IO159" s="116"/>
      <c r="IP159" s="16">
        <f t="shared" si="150"/>
        <v>0</v>
      </c>
    </row>
    <row r="160" spans="1:250" x14ac:dyDescent="0.25">
      <c r="A160" s="90"/>
      <c r="B160" s="90"/>
      <c r="C160" s="90"/>
      <c r="D160" s="116"/>
      <c r="E160" s="16">
        <f t="shared" si="101"/>
        <v>0</v>
      </c>
      <c r="F160" s="90"/>
      <c r="G160" s="90"/>
      <c r="H160" s="90"/>
      <c r="I160" s="116"/>
      <c r="J160" s="16">
        <f t="shared" si="102"/>
        <v>0</v>
      </c>
      <c r="K160" s="90"/>
      <c r="L160" s="90"/>
      <c r="M160" s="90"/>
      <c r="N160" s="116"/>
      <c r="O160" s="16">
        <f t="shared" si="103"/>
        <v>0</v>
      </c>
      <c r="P160" s="90"/>
      <c r="Q160" s="90"/>
      <c r="R160" s="90"/>
      <c r="S160" s="116"/>
      <c r="T160" s="16">
        <f t="shared" si="104"/>
        <v>0</v>
      </c>
      <c r="U160" s="90"/>
      <c r="V160" s="90"/>
      <c r="W160" s="90"/>
      <c r="X160" s="116"/>
      <c r="Y160" s="16">
        <f t="shared" si="105"/>
        <v>0</v>
      </c>
      <c r="Z160" s="90"/>
      <c r="AA160" s="90"/>
      <c r="AB160" s="90"/>
      <c r="AC160" s="116"/>
      <c r="AD160" s="16">
        <f t="shared" si="106"/>
        <v>0</v>
      </c>
      <c r="AE160" s="90"/>
      <c r="AF160" s="90"/>
      <c r="AG160" s="90"/>
      <c r="AH160" s="116"/>
      <c r="AI160" s="16">
        <f t="shared" si="107"/>
        <v>0</v>
      </c>
      <c r="AJ160" s="90"/>
      <c r="AK160" s="90"/>
      <c r="AL160" s="90"/>
      <c r="AM160" s="116"/>
      <c r="AN160" s="16">
        <f t="shared" si="108"/>
        <v>0</v>
      </c>
      <c r="AO160" s="90"/>
      <c r="AP160" s="90"/>
      <c r="AQ160" s="90"/>
      <c r="AR160" s="116"/>
      <c r="AS160" s="16">
        <f t="shared" si="109"/>
        <v>0</v>
      </c>
      <c r="AT160" s="90"/>
      <c r="AU160" s="90"/>
      <c r="AV160" s="90"/>
      <c r="AW160" s="116"/>
      <c r="AX160" s="16">
        <f t="shared" si="110"/>
        <v>0</v>
      </c>
      <c r="AY160" s="90"/>
      <c r="AZ160" s="90"/>
      <c r="BA160" s="90"/>
      <c r="BB160" s="116"/>
      <c r="BC160" s="16">
        <f t="shared" si="111"/>
        <v>0</v>
      </c>
      <c r="BD160" s="90"/>
      <c r="BE160" s="90"/>
      <c r="BF160" s="90"/>
      <c r="BG160" s="116"/>
      <c r="BH160" s="16">
        <f t="shared" si="112"/>
        <v>0</v>
      </c>
      <c r="BI160" s="90"/>
      <c r="BJ160" s="90"/>
      <c r="BK160" s="90"/>
      <c r="BL160" s="116"/>
      <c r="BM160" s="16">
        <f t="shared" si="113"/>
        <v>0</v>
      </c>
      <c r="BN160" s="90"/>
      <c r="BO160" s="90"/>
      <c r="BP160" s="90"/>
      <c r="BQ160" s="116"/>
      <c r="BR160" s="16">
        <f t="shared" si="114"/>
        <v>0</v>
      </c>
      <c r="BS160" s="90"/>
      <c r="BT160" s="90"/>
      <c r="BU160" s="90"/>
      <c r="BV160" s="116"/>
      <c r="BW160" s="16">
        <f t="shared" si="115"/>
        <v>0</v>
      </c>
      <c r="BX160" s="90"/>
      <c r="BY160" s="90"/>
      <c r="BZ160" s="90"/>
      <c r="CA160" s="116"/>
      <c r="CB160" s="16">
        <f t="shared" si="116"/>
        <v>0</v>
      </c>
      <c r="CC160" s="90"/>
      <c r="CD160" s="90"/>
      <c r="CE160" s="90"/>
      <c r="CF160" s="116"/>
      <c r="CG160" s="16">
        <f t="shared" si="117"/>
        <v>0</v>
      </c>
      <c r="CH160" s="90"/>
      <c r="CI160" s="90"/>
      <c r="CJ160" s="90"/>
      <c r="CK160" s="116"/>
      <c r="CL160" s="16">
        <f t="shared" si="118"/>
        <v>0</v>
      </c>
      <c r="CM160" s="90"/>
      <c r="CN160" s="90"/>
      <c r="CO160" s="90"/>
      <c r="CP160" s="116"/>
      <c r="CQ160" s="16">
        <f t="shared" si="119"/>
        <v>0</v>
      </c>
      <c r="CR160" s="90"/>
      <c r="CS160" s="90"/>
      <c r="CT160" s="90"/>
      <c r="CU160" s="116"/>
      <c r="CV160" s="16">
        <f t="shared" si="120"/>
        <v>0</v>
      </c>
      <c r="CW160" s="90"/>
      <c r="CX160" s="90"/>
      <c r="CY160" s="90"/>
      <c r="CZ160" s="116"/>
      <c r="DA160" s="16">
        <f t="shared" si="121"/>
        <v>0</v>
      </c>
      <c r="DB160" s="90"/>
      <c r="DC160" s="90"/>
      <c r="DD160" s="90"/>
      <c r="DE160" s="116"/>
      <c r="DF160" s="16">
        <f t="shared" si="122"/>
        <v>0</v>
      </c>
      <c r="DG160" s="90"/>
      <c r="DH160" s="90"/>
      <c r="DI160" s="90"/>
      <c r="DJ160" s="116"/>
      <c r="DK160" s="16">
        <f t="shared" si="123"/>
        <v>0</v>
      </c>
      <c r="DL160" s="90"/>
      <c r="DM160" s="90"/>
      <c r="DN160" s="90"/>
      <c r="DO160" s="116"/>
      <c r="DP160" s="16">
        <f t="shared" si="124"/>
        <v>0</v>
      </c>
      <c r="DQ160" s="90"/>
      <c r="DR160" s="90"/>
      <c r="DS160" s="90"/>
      <c r="DT160" s="116"/>
      <c r="DU160" s="16">
        <f t="shared" si="125"/>
        <v>0</v>
      </c>
      <c r="DV160" s="90"/>
      <c r="DW160" s="90"/>
      <c r="DX160" s="90"/>
      <c r="DY160" s="116"/>
      <c r="DZ160" s="16">
        <f t="shared" si="126"/>
        <v>0</v>
      </c>
      <c r="EA160" s="90"/>
      <c r="EB160" s="90"/>
      <c r="EC160" s="90"/>
      <c r="ED160" s="116"/>
      <c r="EE160" s="16">
        <f t="shared" si="127"/>
        <v>0</v>
      </c>
      <c r="EF160" s="90"/>
      <c r="EG160" s="90"/>
      <c r="EH160" s="90"/>
      <c r="EI160" s="116"/>
      <c r="EJ160" s="16">
        <f t="shared" si="128"/>
        <v>0</v>
      </c>
      <c r="EK160" s="90"/>
      <c r="EL160" s="90"/>
      <c r="EM160" s="90"/>
      <c r="EN160" s="116"/>
      <c r="EO160" s="16">
        <f t="shared" si="129"/>
        <v>0</v>
      </c>
      <c r="EP160" s="90"/>
      <c r="EQ160" s="90"/>
      <c r="ER160" s="90"/>
      <c r="ES160" s="116"/>
      <c r="ET160" s="16">
        <f t="shared" si="130"/>
        <v>0</v>
      </c>
      <c r="EU160" s="90"/>
      <c r="EV160" s="90"/>
      <c r="EW160" s="90"/>
      <c r="EX160" s="116"/>
      <c r="EY160" s="16">
        <f t="shared" si="131"/>
        <v>0</v>
      </c>
      <c r="EZ160" s="90"/>
      <c r="FA160" s="90"/>
      <c r="FB160" s="90"/>
      <c r="FC160" s="116"/>
      <c r="FD160" s="16">
        <f t="shared" si="132"/>
        <v>0</v>
      </c>
      <c r="FE160" s="90"/>
      <c r="FF160" s="90"/>
      <c r="FG160" s="90"/>
      <c r="FH160" s="116"/>
      <c r="FI160" s="16">
        <f t="shared" si="133"/>
        <v>0</v>
      </c>
      <c r="FJ160" s="90"/>
      <c r="FK160" s="90"/>
      <c r="FL160" s="90"/>
      <c r="FM160" s="116"/>
      <c r="FN160" s="16">
        <f t="shared" si="134"/>
        <v>0</v>
      </c>
      <c r="FO160" s="90"/>
      <c r="FP160" s="90"/>
      <c r="FQ160" s="90"/>
      <c r="FR160" s="116"/>
      <c r="FS160" s="16">
        <f t="shared" si="135"/>
        <v>0</v>
      </c>
      <c r="FT160" s="90"/>
      <c r="FU160" s="90"/>
      <c r="FV160" s="90"/>
      <c r="FW160" s="116"/>
      <c r="FX160" s="16">
        <f t="shared" si="136"/>
        <v>0</v>
      </c>
      <c r="FY160" s="90"/>
      <c r="FZ160" s="90"/>
      <c r="GA160" s="90"/>
      <c r="GB160" s="116"/>
      <c r="GC160" s="16">
        <f t="shared" si="137"/>
        <v>0</v>
      </c>
      <c r="GD160" s="90"/>
      <c r="GE160" s="90"/>
      <c r="GF160" s="90"/>
      <c r="GG160" s="116"/>
      <c r="GH160" s="16">
        <f t="shared" si="138"/>
        <v>0</v>
      </c>
      <c r="GI160" s="90"/>
      <c r="GJ160" s="90"/>
      <c r="GK160" s="90"/>
      <c r="GL160" s="116"/>
      <c r="GM160" s="16">
        <f t="shared" si="139"/>
        <v>0</v>
      </c>
      <c r="GN160" s="90"/>
      <c r="GO160" s="90"/>
      <c r="GP160" s="90"/>
      <c r="GQ160" s="116"/>
      <c r="GR160" s="16">
        <f t="shared" si="140"/>
        <v>0</v>
      </c>
      <c r="GS160" s="90"/>
      <c r="GT160" s="90"/>
      <c r="GU160" s="90"/>
      <c r="GV160" s="116"/>
      <c r="GW160" s="16">
        <f t="shared" si="141"/>
        <v>0</v>
      </c>
      <c r="GX160" s="90"/>
      <c r="GY160" s="90"/>
      <c r="GZ160" s="90"/>
      <c r="HA160" s="116"/>
      <c r="HB160" s="16">
        <f t="shared" si="142"/>
        <v>0</v>
      </c>
      <c r="HC160" s="90"/>
      <c r="HD160" s="90"/>
      <c r="HE160" s="90"/>
      <c r="HF160" s="116"/>
      <c r="HG160" s="16">
        <f t="shared" si="143"/>
        <v>0</v>
      </c>
      <c r="HH160" s="90"/>
      <c r="HI160" s="90"/>
      <c r="HJ160" s="90"/>
      <c r="HK160" s="116"/>
      <c r="HL160" s="16">
        <f t="shared" si="144"/>
        <v>0</v>
      </c>
      <c r="HM160" s="90"/>
      <c r="HN160" s="90"/>
      <c r="HO160" s="90"/>
      <c r="HP160" s="116"/>
      <c r="HQ160" s="16">
        <f t="shared" si="145"/>
        <v>0</v>
      </c>
      <c r="HR160" s="90"/>
      <c r="HS160" s="90"/>
      <c r="HT160" s="90"/>
      <c r="HU160" s="116"/>
      <c r="HV160" s="16">
        <f t="shared" si="146"/>
        <v>0</v>
      </c>
      <c r="HW160" s="90"/>
      <c r="HX160" s="90"/>
      <c r="HY160" s="90"/>
      <c r="HZ160" s="116"/>
      <c r="IA160" s="16">
        <f t="shared" si="147"/>
        <v>0</v>
      </c>
      <c r="IB160" s="90"/>
      <c r="IC160" s="90"/>
      <c r="ID160" s="90"/>
      <c r="IE160" s="116"/>
      <c r="IF160" s="16">
        <f t="shared" si="148"/>
        <v>0</v>
      </c>
      <c r="IG160" s="90"/>
      <c r="IH160" s="90"/>
      <c r="II160" s="90"/>
      <c r="IJ160" s="116"/>
      <c r="IK160" s="16">
        <f t="shared" si="149"/>
        <v>0</v>
      </c>
      <c r="IL160" s="90"/>
      <c r="IM160" s="90"/>
      <c r="IN160" s="90"/>
      <c r="IO160" s="116"/>
      <c r="IP160" s="16">
        <f t="shared" si="150"/>
        <v>0</v>
      </c>
    </row>
    <row r="161" spans="1:250" x14ac:dyDescent="0.25">
      <c r="A161" s="90"/>
      <c r="B161" s="90"/>
      <c r="C161" s="90"/>
      <c r="D161" s="116"/>
      <c r="E161" s="16">
        <f t="shared" si="101"/>
        <v>0</v>
      </c>
      <c r="F161" s="90"/>
      <c r="G161" s="90"/>
      <c r="H161" s="90"/>
      <c r="I161" s="116"/>
      <c r="J161" s="16">
        <f t="shared" si="102"/>
        <v>0</v>
      </c>
      <c r="K161" s="90"/>
      <c r="L161" s="90"/>
      <c r="M161" s="90"/>
      <c r="N161" s="116"/>
      <c r="O161" s="16">
        <f t="shared" si="103"/>
        <v>0</v>
      </c>
      <c r="P161" s="90"/>
      <c r="Q161" s="90"/>
      <c r="R161" s="90"/>
      <c r="S161" s="116"/>
      <c r="T161" s="16">
        <f t="shared" si="104"/>
        <v>0</v>
      </c>
      <c r="U161" s="90"/>
      <c r="V161" s="90"/>
      <c r="W161" s="90"/>
      <c r="X161" s="116"/>
      <c r="Y161" s="16">
        <f t="shared" si="105"/>
        <v>0</v>
      </c>
      <c r="Z161" s="90"/>
      <c r="AA161" s="90"/>
      <c r="AB161" s="90"/>
      <c r="AC161" s="116"/>
      <c r="AD161" s="16">
        <f t="shared" si="106"/>
        <v>0</v>
      </c>
      <c r="AE161" s="90"/>
      <c r="AF161" s="90"/>
      <c r="AG161" s="90"/>
      <c r="AH161" s="116"/>
      <c r="AI161" s="16">
        <f t="shared" si="107"/>
        <v>0</v>
      </c>
      <c r="AJ161" s="90"/>
      <c r="AK161" s="90"/>
      <c r="AL161" s="90"/>
      <c r="AM161" s="116"/>
      <c r="AN161" s="16">
        <f t="shared" si="108"/>
        <v>0</v>
      </c>
      <c r="AO161" s="90"/>
      <c r="AP161" s="90"/>
      <c r="AQ161" s="90"/>
      <c r="AR161" s="116"/>
      <c r="AS161" s="16">
        <f t="shared" si="109"/>
        <v>0</v>
      </c>
      <c r="AT161" s="90"/>
      <c r="AU161" s="90"/>
      <c r="AV161" s="90"/>
      <c r="AW161" s="116"/>
      <c r="AX161" s="16">
        <f t="shared" si="110"/>
        <v>0</v>
      </c>
      <c r="AY161" s="90"/>
      <c r="AZ161" s="90"/>
      <c r="BA161" s="90"/>
      <c r="BB161" s="116"/>
      <c r="BC161" s="16">
        <f t="shared" si="111"/>
        <v>0</v>
      </c>
      <c r="BD161" s="90"/>
      <c r="BE161" s="90"/>
      <c r="BF161" s="90"/>
      <c r="BG161" s="116"/>
      <c r="BH161" s="16">
        <f t="shared" si="112"/>
        <v>0</v>
      </c>
      <c r="BI161" s="90"/>
      <c r="BJ161" s="90"/>
      <c r="BK161" s="90"/>
      <c r="BL161" s="116"/>
      <c r="BM161" s="16">
        <f t="shared" si="113"/>
        <v>0</v>
      </c>
      <c r="BN161" s="90"/>
      <c r="BO161" s="90"/>
      <c r="BP161" s="90"/>
      <c r="BQ161" s="116"/>
      <c r="BR161" s="16">
        <f t="shared" si="114"/>
        <v>0</v>
      </c>
      <c r="BS161" s="90"/>
      <c r="BT161" s="90"/>
      <c r="BU161" s="90"/>
      <c r="BV161" s="116"/>
      <c r="BW161" s="16">
        <f t="shared" si="115"/>
        <v>0</v>
      </c>
      <c r="BX161" s="90"/>
      <c r="BY161" s="90"/>
      <c r="BZ161" s="90"/>
      <c r="CA161" s="116"/>
      <c r="CB161" s="16">
        <f t="shared" si="116"/>
        <v>0</v>
      </c>
      <c r="CC161" s="90"/>
      <c r="CD161" s="90"/>
      <c r="CE161" s="90"/>
      <c r="CF161" s="116"/>
      <c r="CG161" s="16">
        <f t="shared" si="117"/>
        <v>0</v>
      </c>
      <c r="CH161" s="90"/>
      <c r="CI161" s="90"/>
      <c r="CJ161" s="90"/>
      <c r="CK161" s="116"/>
      <c r="CL161" s="16">
        <f t="shared" si="118"/>
        <v>0</v>
      </c>
      <c r="CM161" s="90"/>
      <c r="CN161" s="90"/>
      <c r="CO161" s="90"/>
      <c r="CP161" s="116"/>
      <c r="CQ161" s="16">
        <f t="shared" si="119"/>
        <v>0</v>
      </c>
      <c r="CR161" s="90"/>
      <c r="CS161" s="90"/>
      <c r="CT161" s="90"/>
      <c r="CU161" s="116"/>
      <c r="CV161" s="16">
        <f t="shared" si="120"/>
        <v>0</v>
      </c>
      <c r="CW161" s="90"/>
      <c r="CX161" s="90"/>
      <c r="CY161" s="90"/>
      <c r="CZ161" s="116"/>
      <c r="DA161" s="16">
        <f t="shared" si="121"/>
        <v>0</v>
      </c>
      <c r="DB161" s="90"/>
      <c r="DC161" s="90"/>
      <c r="DD161" s="90"/>
      <c r="DE161" s="116"/>
      <c r="DF161" s="16">
        <f t="shared" si="122"/>
        <v>0</v>
      </c>
      <c r="DG161" s="90"/>
      <c r="DH161" s="90"/>
      <c r="DI161" s="90"/>
      <c r="DJ161" s="116"/>
      <c r="DK161" s="16">
        <f t="shared" si="123"/>
        <v>0</v>
      </c>
      <c r="DL161" s="90"/>
      <c r="DM161" s="90"/>
      <c r="DN161" s="90"/>
      <c r="DO161" s="116"/>
      <c r="DP161" s="16">
        <f t="shared" si="124"/>
        <v>0</v>
      </c>
      <c r="DQ161" s="90"/>
      <c r="DR161" s="90"/>
      <c r="DS161" s="90"/>
      <c r="DT161" s="116"/>
      <c r="DU161" s="16">
        <f t="shared" si="125"/>
        <v>0</v>
      </c>
      <c r="DV161" s="90"/>
      <c r="DW161" s="90"/>
      <c r="DX161" s="90"/>
      <c r="DY161" s="116"/>
      <c r="DZ161" s="16">
        <f t="shared" si="126"/>
        <v>0</v>
      </c>
      <c r="EA161" s="90"/>
      <c r="EB161" s="90"/>
      <c r="EC161" s="90"/>
      <c r="ED161" s="116"/>
      <c r="EE161" s="16">
        <f t="shared" si="127"/>
        <v>0</v>
      </c>
      <c r="EF161" s="90"/>
      <c r="EG161" s="90"/>
      <c r="EH161" s="90"/>
      <c r="EI161" s="116"/>
      <c r="EJ161" s="16">
        <f t="shared" si="128"/>
        <v>0</v>
      </c>
      <c r="EK161" s="90"/>
      <c r="EL161" s="90"/>
      <c r="EM161" s="90"/>
      <c r="EN161" s="116"/>
      <c r="EO161" s="16">
        <f t="shared" si="129"/>
        <v>0</v>
      </c>
      <c r="EP161" s="90"/>
      <c r="EQ161" s="90"/>
      <c r="ER161" s="90"/>
      <c r="ES161" s="116"/>
      <c r="ET161" s="16">
        <f t="shared" si="130"/>
        <v>0</v>
      </c>
      <c r="EU161" s="90"/>
      <c r="EV161" s="90"/>
      <c r="EW161" s="90"/>
      <c r="EX161" s="116"/>
      <c r="EY161" s="16">
        <f t="shared" si="131"/>
        <v>0</v>
      </c>
      <c r="EZ161" s="90"/>
      <c r="FA161" s="90"/>
      <c r="FB161" s="90"/>
      <c r="FC161" s="116"/>
      <c r="FD161" s="16">
        <f t="shared" si="132"/>
        <v>0</v>
      </c>
      <c r="FE161" s="90"/>
      <c r="FF161" s="90"/>
      <c r="FG161" s="90"/>
      <c r="FH161" s="116"/>
      <c r="FI161" s="16">
        <f t="shared" si="133"/>
        <v>0</v>
      </c>
      <c r="FJ161" s="90"/>
      <c r="FK161" s="90"/>
      <c r="FL161" s="90"/>
      <c r="FM161" s="116"/>
      <c r="FN161" s="16">
        <f t="shared" si="134"/>
        <v>0</v>
      </c>
      <c r="FO161" s="90"/>
      <c r="FP161" s="90"/>
      <c r="FQ161" s="90"/>
      <c r="FR161" s="116"/>
      <c r="FS161" s="16">
        <f t="shared" si="135"/>
        <v>0</v>
      </c>
      <c r="FT161" s="90"/>
      <c r="FU161" s="90"/>
      <c r="FV161" s="90"/>
      <c r="FW161" s="116"/>
      <c r="FX161" s="16">
        <f t="shared" si="136"/>
        <v>0</v>
      </c>
      <c r="FY161" s="90"/>
      <c r="FZ161" s="90"/>
      <c r="GA161" s="90"/>
      <c r="GB161" s="116"/>
      <c r="GC161" s="16">
        <f t="shared" si="137"/>
        <v>0</v>
      </c>
      <c r="GD161" s="90"/>
      <c r="GE161" s="90"/>
      <c r="GF161" s="90"/>
      <c r="GG161" s="116"/>
      <c r="GH161" s="16">
        <f t="shared" si="138"/>
        <v>0</v>
      </c>
      <c r="GI161" s="90"/>
      <c r="GJ161" s="90"/>
      <c r="GK161" s="90"/>
      <c r="GL161" s="116"/>
      <c r="GM161" s="16">
        <f t="shared" si="139"/>
        <v>0</v>
      </c>
      <c r="GN161" s="90"/>
      <c r="GO161" s="90"/>
      <c r="GP161" s="90"/>
      <c r="GQ161" s="116"/>
      <c r="GR161" s="16">
        <f t="shared" si="140"/>
        <v>0</v>
      </c>
      <c r="GS161" s="90"/>
      <c r="GT161" s="90"/>
      <c r="GU161" s="90"/>
      <c r="GV161" s="116"/>
      <c r="GW161" s="16">
        <f t="shared" si="141"/>
        <v>0</v>
      </c>
      <c r="GX161" s="90"/>
      <c r="GY161" s="90"/>
      <c r="GZ161" s="90"/>
      <c r="HA161" s="116"/>
      <c r="HB161" s="16">
        <f t="shared" si="142"/>
        <v>0</v>
      </c>
      <c r="HC161" s="90"/>
      <c r="HD161" s="90"/>
      <c r="HE161" s="90"/>
      <c r="HF161" s="116"/>
      <c r="HG161" s="16">
        <f t="shared" si="143"/>
        <v>0</v>
      </c>
      <c r="HH161" s="90"/>
      <c r="HI161" s="90"/>
      <c r="HJ161" s="90"/>
      <c r="HK161" s="116"/>
      <c r="HL161" s="16">
        <f t="shared" si="144"/>
        <v>0</v>
      </c>
      <c r="HM161" s="90"/>
      <c r="HN161" s="90"/>
      <c r="HO161" s="90"/>
      <c r="HP161" s="116"/>
      <c r="HQ161" s="16">
        <f t="shared" si="145"/>
        <v>0</v>
      </c>
      <c r="HR161" s="90"/>
      <c r="HS161" s="90"/>
      <c r="HT161" s="90"/>
      <c r="HU161" s="116"/>
      <c r="HV161" s="16">
        <f t="shared" si="146"/>
        <v>0</v>
      </c>
      <c r="HW161" s="90"/>
      <c r="HX161" s="90"/>
      <c r="HY161" s="90"/>
      <c r="HZ161" s="116"/>
      <c r="IA161" s="16">
        <f t="shared" si="147"/>
        <v>0</v>
      </c>
      <c r="IB161" s="90"/>
      <c r="IC161" s="90"/>
      <c r="ID161" s="90"/>
      <c r="IE161" s="116"/>
      <c r="IF161" s="16">
        <f t="shared" si="148"/>
        <v>0</v>
      </c>
      <c r="IG161" s="90"/>
      <c r="IH161" s="90"/>
      <c r="II161" s="90"/>
      <c r="IJ161" s="116"/>
      <c r="IK161" s="16">
        <f t="shared" si="149"/>
        <v>0</v>
      </c>
      <c r="IL161" s="90"/>
      <c r="IM161" s="90"/>
      <c r="IN161" s="90"/>
      <c r="IO161" s="116"/>
      <c r="IP161" s="16">
        <f t="shared" si="150"/>
        <v>0</v>
      </c>
    </row>
    <row r="162" spans="1:250" x14ac:dyDescent="0.25">
      <c r="A162" s="90"/>
      <c r="B162" s="90"/>
      <c r="C162" s="90"/>
      <c r="D162" s="116"/>
      <c r="E162" s="16">
        <f t="shared" si="101"/>
        <v>0</v>
      </c>
      <c r="F162" s="90"/>
      <c r="G162" s="90"/>
      <c r="H162" s="90"/>
      <c r="I162" s="116"/>
      <c r="J162" s="16">
        <f t="shared" si="102"/>
        <v>0</v>
      </c>
      <c r="K162" s="90"/>
      <c r="L162" s="90"/>
      <c r="M162" s="90"/>
      <c r="N162" s="116"/>
      <c r="O162" s="16">
        <f t="shared" si="103"/>
        <v>0</v>
      </c>
      <c r="P162" s="90"/>
      <c r="Q162" s="90"/>
      <c r="R162" s="90"/>
      <c r="S162" s="116"/>
      <c r="T162" s="16">
        <f t="shared" si="104"/>
        <v>0</v>
      </c>
      <c r="U162" s="90"/>
      <c r="V162" s="90"/>
      <c r="W162" s="90"/>
      <c r="X162" s="116"/>
      <c r="Y162" s="16">
        <f t="shared" si="105"/>
        <v>0</v>
      </c>
      <c r="Z162" s="90"/>
      <c r="AA162" s="90"/>
      <c r="AB162" s="90"/>
      <c r="AC162" s="116"/>
      <c r="AD162" s="16">
        <f t="shared" si="106"/>
        <v>0</v>
      </c>
      <c r="AE162" s="90"/>
      <c r="AF162" s="90"/>
      <c r="AG162" s="90"/>
      <c r="AH162" s="116"/>
      <c r="AI162" s="16">
        <f t="shared" si="107"/>
        <v>0</v>
      </c>
      <c r="AJ162" s="90"/>
      <c r="AK162" s="90"/>
      <c r="AL162" s="90"/>
      <c r="AM162" s="116"/>
      <c r="AN162" s="16">
        <f t="shared" si="108"/>
        <v>0</v>
      </c>
      <c r="AO162" s="90"/>
      <c r="AP162" s="90"/>
      <c r="AQ162" s="90"/>
      <c r="AR162" s="116"/>
      <c r="AS162" s="16">
        <f t="shared" si="109"/>
        <v>0</v>
      </c>
      <c r="AT162" s="90"/>
      <c r="AU162" s="90"/>
      <c r="AV162" s="90"/>
      <c r="AW162" s="116"/>
      <c r="AX162" s="16">
        <f t="shared" si="110"/>
        <v>0</v>
      </c>
      <c r="AY162" s="90"/>
      <c r="AZ162" s="90"/>
      <c r="BA162" s="90"/>
      <c r="BB162" s="116"/>
      <c r="BC162" s="16">
        <f t="shared" si="111"/>
        <v>0</v>
      </c>
      <c r="BD162" s="90"/>
      <c r="BE162" s="90"/>
      <c r="BF162" s="90"/>
      <c r="BG162" s="116"/>
      <c r="BH162" s="16">
        <f t="shared" si="112"/>
        <v>0</v>
      </c>
      <c r="BI162" s="90"/>
      <c r="BJ162" s="90"/>
      <c r="BK162" s="90"/>
      <c r="BL162" s="116"/>
      <c r="BM162" s="16">
        <f t="shared" si="113"/>
        <v>0</v>
      </c>
      <c r="BN162" s="90"/>
      <c r="BO162" s="90"/>
      <c r="BP162" s="90"/>
      <c r="BQ162" s="116"/>
      <c r="BR162" s="16">
        <f t="shared" si="114"/>
        <v>0</v>
      </c>
      <c r="BS162" s="90"/>
      <c r="BT162" s="90"/>
      <c r="BU162" s="90"/>
      <c r="BV162" s="116"/>
      <c r="BW162" s="16">
        <f t="shared" si="115"/>
        <v>0</v>
      </c>
      <c r="BX162" s="90"/>
      <c r="BY162" s="90"/>
      <c r="BZ162" s="90"/>
      <c r="CA162" s="116"/>
      <c r="CB162" s="16">
        <f t="shared" si="116"/>
        <v>0</v>
      </c>
      <c r="CC162" s="90"/>
      <c r="CD162" s="90"/>
      <c r="CE162" s="90"/>
      <c r="CF162" s="116"/>
      <c r="CG162" s="16">
        <f t="shared" si="117"/>
        <v>0</v>
      </c>
      <c r="CH162" s="90"/>
      <c r="CI162" s="90"/>
      <c r="CJ162" s="90"/>
      <c r="CK162" s="116"/>
      <c r="CL162" s="16">
        <f t="shared" si="118"/>
        <v>0</v>
      </c>
      <c r="CM162" s="90"/>
      <c r="CN162" s="90"/>
      <c r="CO162" s="90"/>
      <c r="CP162" s="116"/>
      <c r="CQ162" s="16">
        <f t="shared" si="119"/>
        <v>0</v>
      </c>
      <c r="CR162" s="90"/>
      <c r="CS162" s="90"/>
      <c r="CT162" s="90"/>
      <c r="CU162" s="116"/>
      <c r="CV162" s="16">
        <f t="shared" si="120"/>
        <v>0</v>
      </c>
      <c r="CW162" s="90"/>
      <c r="CX162" s="90"/>
      <c r="CY162" s="90"/>
      <c r="CZ162" s="116"/>
      <c r="DA162" s="16">
        <f t="shared" si="121"/>
        <v>0</v>
      </c>
      <c r="DB162" s="90"/>
      <c r="DC162" s="90"/>
      <c r="DD162" s="90"/>
      <c r="DE162" s="116"/>
      <c r="DF162" s="16">
        <f t="shared" si="122"/>
        <v>0</v>
      </c>
      <c r="DG162" s="90"/>
      <c r="DH162" s="90"/>
      <c r="DI162" s="90"/>
      <c r="DJ162" s="116"/>
      <c r="DK162" s="16">
        <f t="shared" si="123"/>
        <v>0</v>
      </c>
      <c r="DL162" s="90"/>
      <c r="DM162" s="90"/>
      <c r="DN162" s="90"/>
      <c r="DO162" s="116"/>
      <c r="DP162" s="16">
        <f t="shared" si="124"/>
        <v>0</v>
      </c>
      <c r="DQ162" s="90"/>
      <c r="DR162" s="90"/>
      <c r="DS162" s="90"/>
      <c r="DT162" s="116"/>
      <c r="DU162" s="16">
        <f t="shared" si="125"/>
        <v>0</v>
      </c>
      <c r="DV162" s="90"/>
      <c r="DW162" s="90"/>
      <c r="DX162" s="90"/>
      <c r="DY162" s="116"/>
      <c r="DZ162" s="16">
        <f t="shared" si="126"/>
        <v>0</v>
      </c>
      <c r="EA162" s="90"/>
      <c r="EB162" s="90"/>
      <c r="EC162" s="90"/>
      <c r="ED162" s="116"/>
      <c r="EE162" s="16">
        <f t="shared" si="127"/>
        <v>0</v>
      </c>
      <c r="EF162" s="90"/>
      <c r="EG162" s="90"/>
      <c r="EH162" s="90"/>
      <c r="EI162" s="116"/>
      <c r="EJ162" s="16">
        <f t="shared" si="128"/>
        <v>0</v>
      </c>
      <c r="EK162" s="90"/>
      <c r="EL162" s="90"/>
      <c r="EM162" s="90"/>
      <c r="EN162" s="116"/>
      <c r="EO162" s="16">
        <f t="shared" si="129"/>
        <v>0</v>
      </c>
      <c r="EP162" s="90"/>
      <c r="EQ162" s="90"/>
      <c r="ER162" s="90"/>
      <c r="ES162" s="116"/>
      <c r="ET162" s="16">
        <f t="shared" si="130"/>
        <v>0</v>
      </c>
      <c r="EU162" s="90"/>
      <c r="EV162" s="90"/>
      <c r="EW162" s="90"/>
      <c r="EX162" s="116"/>
      <c r="EY162" s="16">
        <f t="shared" si="131"/>
        <v>0</v>
      </c>
      <c r="EZ162" s="90"/>
      <c r="FA162" s="90"/>
      <c r="FB162" s="90"/>
      <c r="FC162" s="116"/>
      <c r="FD162" s="16">
        <f t="shared" si="132"/>
        <v>0</v>
      </c>
      <c r="FE162" s="90"/>
      <c r="FF162" s="90"/>
      <c r="FG162" s="90"/>
      <c r="FH162" s="116"/>
      <c r="FI162" s="16">
        <f t="shared" si="133"/>
        <v>0</v>
      </c>
      <c r="FJ162" s="90"/>
      <c r="FK162" s="90"/>
      <c r="FL162" s="90"/>
      <c r="FM162" s="116"/>
      <c r="FN162" s="16">
        <f t="shared" si="134"/>
        <v>0</v>
      </c>
      <c r="FO162" s="90"/>
      <c r="FP162" s="90"/>
      <c r="FQ162" s="90"/>
      <c r="FR162" s="116"/>
      <c r="FS162" s="16">
        <f t="shared" si="135"/>
        <v>0</v>
      </c>
      <c r="FT162" s="90"/>
      <c r="FU162" s="90"/>
      <c r="FV162" s="90"/>
      <c r="FW162" s="116"/>
      <c r="FX162" s="16">
        <f t="shared" si="136"/>
        <v>0</v>
      </c>
      <c r="FY162" s="90"/>
      <c r="FZ162" s="90"/>
      <c r="GA162" s="90"/>
      <c r="GB162" s="116"/>
      <c r="GC162" s="16">
        <f t="shared" si="137"/>
        <v>0</v>
      </c>
      <c r="GD162" s="90"/>
      <c r="GE162" s="90"/>
      <c r="GF162" s="90"/>
      <c r="GG162" s="116"/>
      <c r="GH162" s="16">
        <f t="shared" si="138"/>
        <v>0</v>
      </c>
      <c r="GI162" s="90"/>
      <c r="GJ162" s="90"/>
      <c r="GK162" s="90"/>
      <c r="GL162" s="116"/>
      <c r="GM162" s="16">
        <f t="shared" si="139"/>
        <v>0</v>
      </c>
      <c r="GN162" s="90"/>
      <c r="GO162" s="90"/>
      <c r="GP162" s="90"/>
      <c r="GQ162" s="116"/>
      <c r="GR162" s="16">
        <f t="shared" si="140"/>
        <v>0</v>
      </c>
      <c r="GS162" s="90"/>
      <c r="GT162" s="90"/>
      <c r="GU162" s="90"/>
      <c r="GV162" s="116"/>
      <c r="GW162" s="16">
        <f t="shared" si="141"/>
        <v>0</v>
      </c>
      <c r="GX162" s="90"/>
      <c r="GY162" s="90"/>
      <c r="GZ162" s="90"/>
      <c r="HA162" s="116"/>
      <c r="HB162" s="16">
        <f t="shared" si="142"/>
        <v>0</v>
      </c>
      <c r="HC162" s="90"/>
      <c r="HD162" s="90"/>
      <c r="HE162" s="90"/>
      <c r="HF162" s="116"/>
      <c r="HG162" s="16">
        <f t="shared" si="143"/>
        <v>0</v>
      </c>
      <c r="HH162" s="90"/>
      <c r="HI162" s="90"/>
      <c r="HJ162" s="90"/>
      <c r="HK162" s="116"/>
      <c r="HL162" s="16">
        <f t="shared" si="144"/>
        <v>0</v>
      </c>
      <c r="HM162" s="90"/>
      <c r="HN162" s="90"/>
      <c r="HO162" s="90"/>
      <c r="HP162" s="116"/>
      <c r="HQ162" s="16">
        <f t="shared" si="145"/>
        <v>0</v>
      </c>
      <c r="HR162" s="90"/>
      <c r="HS162" s="90"/>
      <c r="HT162" s="90"/>
      <c r="HU162" s="116"/>
      <c r="HV162" s="16">
        <f t="shared" si="146"/>
        <v>0</v>
      </c>
      <c r="HW162" s="90"/>
      <c r="HX162" s="90"/>
      <c r="HY162" s="90"/>
      <c r="HZ162" s="116"/>
      <c r="IA162" s="16">
        <f t="shared" si="147"/>
        <v>0</v>
      </c>
      <c r="IB162" s="90"/>
      <c r="IC162" s="90"/>
      <c r="ID162" s="90"/>
      <c r="IE162" s="116"/>
      <c r="IF162" s="16">
        <f t="shared" si="148"/>
        <v>0</v>
      </c>
      <c r="IG162" s="90"/>
      <c r="IH162" s="90"/>
      <c r="II162" s="90"/>
      <c r="IJ162" s="116"/>
      <c r="IK162" s="16">
        <f t="shared" si="149"/>
        <v>0</v>
      </c>
      <c r="IL162" s="90"/>
      <c r="IM162" s="90"/>
      <c r="IN162" s="90"/>
      <c r="IO162" s="116"/>
      <c r="IP162" s="16">
        <f t="shared" si="150"/>
        <v>0</v>
      </c>
    </row>
    <row r="163" spans="1:250" x14ac:dyDescent="0.25">
      <c r="A163" s="90"/>
      <c r="B163" s="90"/>
      <c r="C163" s="90"/>
      <c r="D163" s="116"/>
      <c r="E163" s="16">
        <f t="shared" si="101"/>
        <v>0</v>
      </c>
      <c r="F163" s="90"/>
      <c r="G163" s="90"/>
      <c r="H163" s="90"/>
      <c r="I163" s="116"/>
      <c r="J163" s="16">
        <f t="shared" si="102"/>
        <v>0</v>
      </c>
      <c r="K163" s="90"/>
      <c r="L163" s="90"/>
      <c r="M163" s="90"/>
      <c r="N163" s="116"/>
      <c r="O163" s="16">
        <f t="shared" si="103"/>
        <v>0</v>
      </c>
      <c r="P163" s="90"/>
      <c r="Q163" s="90"/>
      <c r="R163" s="90"/>
      <c r="S163" s="116"/>
      <c r="T163" s="16">
        <f t="shared" si="104"/>
        <v>0</v>
      </c>
      <c r="U163" s="90"/>
      <c r="V163" s="90"/>
      <c r="W163" s="90"/>
      <c r="X163" s="116"/>
      <c r="Y163" s="16">
        <f t="shared" si="105"/>
        <v>0</v>
      </c>
      <c r="Z163" s="90"/>
      <c r="AA163" s="90"/>
      <c r="AB163" s="90"/>
      <c r="AC163" s="116"/>
      <c r="AD163" s="16">
        <f t="shared" si="106"/>
        <v>0</v>
      </c>
      <c r="AE163" s="90"/>
      <c r="AF163" s="90"/>
      <c r="AG163" s="90"/>
      <c r="AH163" s="116"/>
      <c r="AI163" s="16">
        <f t="shared" si="107"/>
        <v>0</v>
      </c>
      <c r="AJ163" s="90"/>
      <c r="AK163" s="90"/>
      <c r="AL163" s="90"/>
      <c r="AM163" s="116"/>
      <c r="AN163" s="16">
        <f t="shared" si="108"/>
        <v>0</v>
      </c>
      <c r="AO163" s="90"/>
      <c r="AP163" s="90"/>
      <c r="AQ163" s="90"/>
      <c r="AR163" s="116"/>
      <c r="AS163" s="16">
        <f t="shared" si="109"/>
        <v>0</v>
      </c>
      <c r="AT163" s="90"/>
      <c r="AU163" s="90"/>
      <c r="AV163" s="90"/>
      <c r="AW163" s="116"/>
      <c r="AX163" s="16">
        <f t="shared" si="110"/>
        <v>0</v>
      </c>
      <c r="AY163" s="90"/>
      <c r="AZ163" s="90"/>
      <c r="BA163" s="90"/>
      <c r="BB163" s="116"/>
      <c r="BC163" s="16">
        <f t="shared" si="111"/>
        <v>0</v>
      </c>
      <c r="BD163" s="90"/>
      <c r="BE163" s="90"/>
      <c r="BF163" s="90"/>
      <c r="BG163" s="116"/>
      <c r="BH163" s="16">
        <f t="shared" si="112"/>
        <v>0</v>
      </c>
      <c r="BI163" s="90"/>
      <c r="BJ163" s="90"/>
      <c r="BK163" s="90"/>
      <c r="BL163" s="116"/>
      <c r="BM163" s="16">
        <f t="shared" si="113"/>
        <v>0</v>
      </c>
      <c r="BN163" s="90"/>
      <c r="BO163" s="90"/>
      <c r="BP163" s="90"/>
      <c r="BQ163" s="116"/>
      <c r="BR163" s="16">
        <f t="shared" si="114"/>
        <v>0</v>
      </c>
      <c r="BS163" s="90"/>
      <c r="BT163" s="90"/>
      <c r="BU163" s="90"/>
      <c r="BV163" s="116"/>
      <c r="BW163" s="16">
        <f t="shared" si="115"/>
        <v>0</v>
      </c>
      <c r="BX163" s="90"/>
      <c r="BY163" s="90"/>
      <c r="BZ163" s="90"/>
      <c r="CA163" s="116"/>
      <c r="CB163" s="16">
        <f t="shared" si="116"/>
        <v>0</v>
      </c>
      <c r="CC163" s="90"/>
      <c r="CD163" s="90"/>
      <c r="CE163" s="90"/>
      <c r="CF163" s="116"/>
      <c r="CG163" s="16">
        <f t="shared" si="117"/>
        <v>0</v>
      </c>
      <c r="CH163" s="90"/>
      <c r="CI163" s="90"/>
      <c r="CJ163" s="90"/>
      <c r="CK163" s="116"/>
      <c r="CL163" s="16">
        <f t="shared" si="118"/>
        <v>0</v>
      </c>
      <c r="CM163" s="90"/>
      <c r="CN163" s="90"/>
      <c r="CO163" s="90"/>
      <c r="CP163" s="116"/>
      <c r="CQ163" s="16">
        <f t="shared" si="119"/>
        <v>0</v>
      </c>
      <c r="CR163" s="90"/>
      <c r="CS163" s="90"/>
      <c r="CT163" s="90"/>
      <c r="CU163" s="116"/>
      <c r="CV163" s="16">
        <f t="shared" si="120"/>
        <v>0</v>
      </c>
      <c r="CW163" s="90"/>
      <c r="CX163" s="90"/>
      <c r="CY163" s="90"/>
      <c r="CZ163" s="116"/>
      <c r="DA163" s="16">
        <f t="shared" si="121"/>
        <v>0</v>
      </c>
      <c r="DB163" s="90"/>
      <c r="DC163" s="90"/>
      <c r="DD163" s="90"/>
      <c r="DE163" s="116"/>
      <c r="DF163" s="16">
        <f t="shared" si="122"/>
        <v>0</v>
      </c>
      <c r="DG163" s="90"/>
      <c r="DH163" s="90"/>
      <c r="DI163" s="90"/>
      <c r="DJ163" s="116"/>
      <c r="DK163" s="16">
        <f t="shared" si="123"/>
        <v>0</v>
      </c>
      <c r="DL163" s="90"/>
      <c r="DM163" s="90"/>
      <c r="DN163" s="90"/>
      <c r="DO163" s="116"/>
      <c r="DP163" s="16">
        <f t="shared" si="124"/>
        <v>0</v>
      </c>
      <c r="DQ163" s="90"/>
      <c r="DR163" s="90"/>
      <c r="DS163" s="90"/>
      <c r="DT163" s="116"/>
      <c r="DU163" s="16">
        <f t="shared" si="125"/>
        <v>0</v>
      </c>
      <c r="DV163" s="90"/>
      <c r="DW163" s="90"/>
      <c r="DX163" s="90"/>
      <c r="DY163" s="116"/>
      <c r="DZ163" s="16">
        <f t="shared" si="126"/>
        <v>0</v>
      </c>
      <c r="EA163" s="90"/>
      <c r="EB163" s="90"/>
      <c r="EC163" s="90"/>
      <c r="ED163" s="116"/>
      <c r="EE163" s="16">
        <f t="shared" si="127"/>
        <v>0</v>
      </c>
      <c r="EF163" s="90"/>
      <c r="EG163" s="90"/>
      <c r="EH163" s="90"/>
      <c r="EI163" s="116"/>
      <c r="EJ163" s="16">
        <f t="shared" si="128"/>
        <v>0</v>
      </c>
      <c r="EK163" s="90"/>
      <c r="EL163" s="90"/>
      <c r="EM163" s="90"/>
      <c r="EN163" s="116"/>
      <c r="EO163" s="16">
        <f t="shared" si="129"/>
        <v>0</v>
      </c>
      <c r="EP163" s="90"/>
      <c r="EQ163" s="90"/>
      <c r="ER163" s="90"/>
      <c r="ES163" s="116"/>
      <c r="ET163" s="16">
        <f t="shared" si="130"/>
        <v>0</v>
      </c>
      <c r="EU163" s="90"/>
      <c r="EV163" s="90"/>
      <c r="EW163" s="90"/>
      <c r="EX163" s="116"/>
      <c r="EY163" s="16">
        <f t="shared" si="131"/>
        <v>0</v>
      </c>
      <c r="EZ163" s="90"/>
      <c r="FA163" s="90"/>
      <c r="FB163" s="90"/>
      <c r="FC163" s="116"/>
      <c r="FD163" s="16">
        <f t="shared" si="132"/>
        <v>0</v>
      </c>
      <c r="FE163" s="90"/>
      <c r="FF163" s="90"/>
      <c r="FG163" s="90"/>
      <c r="FH163" s="116"/>
      <c r="FI163" s="16">
        <f t="shared" si="133"/>
        <v>0</v>
      </c>
      <c r="FJ163" s="90"/>
      <c r="FK163" s="90"/>
      <c r="FL163" s="90"/>
      <c r="FM163" s="116"/>
      <c r="FN163" s="16">
        <f t="shared" si="134"/>
        <v>0</v>
      </c>
      <c r="FO163" s="90"/>
      <c r="FP163" s="90"/>
      <c r="FQ163" s="90"/>
      <c r="FR163" s="116"/>
      <c r="FS163" s="16">
        <f t="shared" si="135"/>
        <v>0</v>
      </c>
      <c r="FT163" s="90"/>
      <c r="FU163" s="90"/>
      <c r="FV163" s="90"/>
      <c r="FW163" s="116"/>
      <c r="FX163" s="16">
        <f t="shared" si="136"/>
        <v>0</v>
      </c>
      <c r="FY163" s="90"/>
      <c r="FZ163" s="90"/>
      <c r="GA163" s="90"/>
      <c r="GB163" s="116"/>
      <c r="GC163" s="16">
        <f t="shared" si="137"/>
        <v>0</v>
      </c>
      <c r="GD163" s="90"/>
      <c r="GE163" s="90"/>
      <c r="GF163" s="90"/>
      <c r="GG163" s="116"/>
      <c r="GH163" s="16">
        <f t="shared" si="138"/>
        <v>0</v>
      </c>
      <c r="GI163" s="90"/>
      <c r="GJ163" s="90"/>
      <c r="GK163" s="90"/>
      <c r="GL163" s="116"/>
      <c r="GM163" s="16">
        <f t="shared" si="139"/>
        <v>0</v>
      </c>
      <c r="GN163" s="90"/>
      <c r="GO163" s="90"/>
      <c r="GP163" s="90"/>
      <c r="GQ163" s="116"/>
      <c r="GR163" s="16">
        <f t="shared" si="140"/>
        <v>0</v>
      </c>
      <c r="GS163" s="90"/>
      <c r="GT163" s="90"/>
      <c r="GU163" s="90"/>
      <c r="GV163" s="116"/>
      <c r="GW163" s="16">
        <f t="shared" si="141"/>
        <v>0</v>
      </c>
      <c r="GX163" s="90"/>
      <c r="GY163" s="90"/>
      <c r="GZ163" s="90"/>
      <c r="HA163" s="116"/>
      <c r="HB163" s="16">
        <f t="shared" si="142"/>
        <v>0</v>
      </c>
      <c r="HC163" s="90"/>
      <c r="HD163" s="90"/>
      <c r="HE163" s="90"/>
      <c r="HF163" s="116"/>
      <c r="HG163" s="16">
        <f t="shared" si="143"/>
        <v>0</v>
      </c>
      <c r="HH163" s="90"/>
      <c r="HI163" s="90"/>
      <c r="HJ163" s="90"/>
      <c r="HK163" s="116"/>
      <c r="HL163" s="16">
        <f t="shared" si="144"/>
        <v>0</v>
      </c>
      <c r="HM163" s="90"/>
      <c r="HN163" s="90"/>
      <c r="HO163" s="90"/>
      <c r="HP163" s="116"/>
      <c r="HQ163" s="16">
        <f t="shared" si="145"/>
        <v>0</v>
      </c>
      <c r="HR163" s="90"/>
      <c r="HS163" s="90"/>
      <c r="HT163" s="90"/>
      <c r="HU163" s="116"/>
      <c r="HV163" s="16">
        <f t="shared" si="146"/>
        <v>0</v>
      </c>
      <c r="HW163" s="90"/>
      <c r="HX163" s="90"/>
      <c r="HY163" s="90"/>
      <c r="HZ163" s="116"/>
      <c r="IA163" s="16">
        <f t="shared" si="147"/>
        <v>0</v>
      </c>
      <c r="IB163" s="90"/>
      <c r="IC163" s="90"/>
      <c r="ID163" s="90"/>
      <c r="IE163" s="116"/>
      <c r="IF163" s="16">
        <f t="shared" si="148"/>
        <v>0</v>
      </c>
      <c r="IG163" s="90"/>
      <c r="IH163" s="90"/>
      <c r="II163" s="90"/>
      <c r="IJ163" s="116"/>
      <c r="IK163" s="16">
        <f t="shared" si="149"/>
        <v>0</v>
      </c>
      <c r="IL163" s="90"/>
      <c r="IM163" s="90"/>
      <c r="IN163" s="90"/>
      <c r="IO163" s="116"/>
      <c r="IP163" s="16">
        <f t="shared" si="150"/>
        <v>0</v>
      </c>
    </row>
    <row r="164" spans="1:250" x14ac:dyDescent="0.25">
      <c r="A164" s="90"/>
      <c r="B164" s="90"/>
      <c r="C164" s="90"/>
      <c r="D164" s="116"/>
      <c r="E164" s="16">
        <f t="shared" si="101"/>
        <v>0</v>
      </c>
      <c r="F164" s="90"/>
      <c r="G164" s="90"/>
      <c r="H164" s="90"/>
      <c r="I164" s="116"/>
      <c r="J164" s="16">
        <f t="shared" si="102"/>
        <v>0</v>
      </c>
      <c r="K164" s="90"/>
      <c r="L164" s="90"/>
      <c r="M164" s="90"/>
      <c r="N164" s="116"/>
      <c r="O164" s="16">
        <f t="shared" si="103"/>
        <v>0</v>
      </c>
      <c r="P164" s="90"/>
      <c r="Q164" s="90"/>
      <c r="R164" s="90"/>
      <c r="S164" s="116"/>
      <c r="T164" s="16">
        <f t="shared" si="104"/>
        <v>0</v>
      </c>
      <c r="U164" s="90"/>
      <c r="V164" s="90"/>
      <c r="W164" s="90"/>
      <c r="X164" s="116"/>
      <c r="Y164" s="16">
        <f t="shared" si="105"/>
        <v>0</v>
      </c>
      <c r="Z164" s="90"/>
      <c r="AA164" s="90"/>
      <c r="AB164" s="90"/>
      <c r="AC164" s="116"/>
      <c r="AD164" s="16">
        <f t="shared" si="106"/>
        <v>0</v>
      </c>
      <c r="AE164" s="90"/>
      <c r="AF164" s="90"/>
      <c r="AG164" s="90"/>
      <c r="AH164" s="116"/>
      <c r="AI164" s="16">
        <f t="shared" si="107"/>
        <v>0</v>
      </c>
      <c r="AJ164" s="90"/>
      <c r="AK164" s="90"/>
      <c r="AL164" s="90"/>
      <c r="AM164" s="116"/>
      <c r="AN164" s="16">
        <f t="shared" si="108"/>
        <v>0</v>
      </c>
      <c r="AO164" s="90"/>
      <c r="AP164" s="90"/>
      <c r="AQ164" s="90"/>
      <c r="AR164" s="116"/>
      <c r="AS164" s="16">
        <f t="shared" si="109"/>
        <v>0</v>
      </c>
      <c r="AT164" s="90"/>
      <c r="AU164" s="90"/>
      <c r="AV164" s="90"/>
      <c r="AW164" s="116"/>
      <c r="AX164" s="16">
        <f t="shared" si="110"/>
        <v>0</v>
      </c>
      <c r="AY164" s="90"/>
      <c r="AZ164" s="90"/>
      <c r="BA164" s="90"/>
      <c r="BB164" s="116"/>
      <c r="BC164" s="16">
        <f t="shared" si="111"/>
        <v>0</v>
      </c>
      <c r="BD164" s="90"/>
      <c r="BE164" s="90"/>
      <c r="BF164" s="90"/>
      <c r="BG164" s="116"/>
      <c r="BH164" s="16">
        <f t="shared" si="112"/>
        <v>0</v>
      </c>
      <c r="BI164" s="90"/>
      <c r="BJ164" s="90"/>
      <c r="BK164" s="90"/>
      <c r="BL164" s="116"/>
      <c r="BM164" s="16">
        <f t="shared" si="113"/>
        <v>0</v>
      </c>
      <c r="BN164" s="90"/>
      <c r="BO164" s="90"/>
      <c r="BP164" s="90"/>
      <c r="BQ164" s="116"/>
      <c r="BR164" s="16">
        <f t="shared" si="114"/>
        <v>0</v>
      </c>
      <c r="BS164" s="90"/>
      <c r="BT164" s="90"/>
      <c r="BU164" s="90"/>
      <c r="BV164" s="116"/>
      <c r="BW164" s="16">
        <f t="shared" si="115"/>
        <v>0</v>
      </c>
      <c r="BX164" s="90"/>
      <c r="BY164" s="90"/>
      <c r="BZ164" s="90"/>
      <c r="CA164" s="116"/>
      <c r="CB164" s="16">
        <f t="shared" si="116"/>
        <v>0</v>
      </c>
      <c r="CC164" s="90"/>
      <c r="CD164" s="90"/>
      <c r="CE164" s="90"/>
      <c r="CF164" s="116"/>
      <c r="CG164" s="16">
        <f t="shared" si="117"/>
        <v>0</v>
      </c>
      <c r="CH164" s="90"/>
      <c r="CI164" s="90"/>
      <c r="CJ164" s="90"/>
      <c r="CK164" s="116"/>
      <c r="CL164" s="16">
        <f t="shared" si="118"/>
        <v>0</v>
      </c>
      <c r="CM164" s="90"/>
      <c r="CN164" s="90"/>
      <c r="CO164" s="90"/>
      <c r="CP164" s="116"/>
      <c r="CQ164" s="16">
        <f t="shared" si="119"/>
        <v>0</v>
      </c>
      <c r="CR164" s="90"/>
      <c r="CS164" s="90"/>
      <c r="CT164" s="90"/>
      <c r="CU164" s="116"/>
      <c r="CV164" s="16">
        <f t="shared" si="120"/>
        <v>0</v>
      </c>
      <c r="CW164" s="90"/>
      <c r="CX164" s="90"/>
      <c r="CY164" s="90"/>
      <c r="CZ164" s="116"/>
      <c r="DA164" s="16">
        <f t="shared" si="121"/>
        <v>0</v>
      </c>
      <c r="DB164" s="90"/>
      <c r="DC164" s="90"/>
      <c r="DD164" s="90"/>
      <c r="DE164" s="116"/>
      <c r="DF164" s="16">
        <f t="shared" si="122"/>
        <v>0</v>
      </c>
      <c r="DG164" s="90"/>
      <c r="DH164" s="90"/>
      <c r="DI164" s="90"/>
      <c r="DJ164" s="116"/>
      <c r="DK164" s="16">
        <f t="shared" si="123"/>
        <v>0</v>
      </c>
      <c r="DL164" s="90"/>
      <c r="DM164" s="90"/>
      <c r="DN164" s="90"/>
      <c r="DO164" s="116"/>
      <c r="DP164" s="16">
        <f t="shared" si="124"/>
        <v>0</v>
      </c>
      <c r="DQ164" s="90"/>
      <c r="DR164" s="90"/>
      <c r="DS164" s="90"/>
      <c r="DT164" s="116"/>
      <c r="DU164" s="16">
        <f t="shared" si="125"/>
        <v>0</v>
      </c>
      <c r="DV164" s="90"/>
      <c r="DW164" s="90"/>
      <c r="DX164" s="90"/>
      <c r="DY164" s="116"/>
      <c r="DZ164" s="16">
        <f t="shared" si="126"/>
        <v>0</v>
      </c>
      <c r="EA164" s="90"/>
      <c r="EB164" s="90"/>
      <c r="EC164" s="90"/>
      <c r="ED164" s="116"/>
      <c r="EE164" s="16">
        <f t="shared" si="127"/>
        <v>0</v>
      </c>
      <c r="EF164" s="90"/>
      <c r="EG164" s="90"/>
      <c r="EH164" s="90"/>
      <c r="EI164" s="116"/>
      <c r="EJ164" s="16">
        <f t="shared" si="128"/>
        <v>0</v>
      </c>
      <c r="EK164" s="90"/>
      <c r="EL164" s="90"/>
      <c r="EM164" s="90"/>
      <c r="EN164" s="116"/>
      <c r="EO164" s="16">
        <f t="shared" si="129"/>
        <v>0</v>
      </c>
      <c r="EP164" s="90"/>
      <c r="EQ164" s="90"/>
      <c r="ER164" s="90"/>
      <c r="ES164" s="116"/>
      <c r="ET164" s="16">
        <f t="shared" si="130"/>
        <v>0</v>
      </c>
      <c r="EU164" s="90"/>
      <c r="EV164" s="90"/>
      <c r="EW164" s="90"/>
      <c r="EX164" s="116"/>
      <c r="EY164" s="16">
        <f t="shared" si="131"/>
        <v>0</v>
      </c>
      <c r="EZ164" s="90"/>
      <c r="FA164" s="90"/>
      <c r="FB164" s="90"/>
      <c r="FC164" s="116"/>
      <c r="FD164" s="16">
        <f t="shared" si="132"/>
        <v>0</v>
      </c>
      <c r="FE164" s="90"/>
      <c r="FF164" s="90"/>
      <c r="FG164" s="90"/>
      <c r="FH164" s="116"/>
      <c r="FI164" s="16">
        <f t="shared" si="133"/>
        <v>0</v>
      </c>
      <c r="FJ164" s="90"/>
      <c r="FK164" s="90"/>
      <c r="FL164" s="90"/>
      <c r="FM164" s="116"/>
      <c r="FN164" s="16">
        <f t="shared" si="134"/>
        <v>0</v>
      </c>
      <c r="FO164" s="90"/>
      <c r="FP164" s="90"/>
      <c r="FQ164" s="90"/>
      <c r="FR164" s="116"/>
      <c r="FS164" s="16">
        <f t="shared" si="135"/>
        <v>0</v>
      </c>
      <c r="FT164" s="90"/>
      <c r="FU164" s="90"/>
      <c r="FV164" s="90"/>
      <c r="FW164" s="116"/>
      <c r="FX164" s="16">
        <f t="shared" si="136"/>
        <v>0</v>
      </c>
      <c r="FY164" s="90"/>
      <c r="FZ164" s="90"/>
      <c r="GA164" s="90"/>
      <c r="GB164" s="116"/>
      <c r="GC164" s="16">
        <f t="shared" si="137"/>
        <v>0</v>
      </c>
      <c r="GD164" s="90"/>
      <c r="GE164" s="90"/>
      <c r="GF164" s="90"/>
      <c r="GG164" s="116"/>
      <c r="GH164" s="16">
        <f t="shared" si="138"/>
        <v>0</v>
      </c>
      <c r="GI164" s="90"/>
      <c r="GJ164" s="90"/>
      <c r="GK164" s="90"/>
      <c r="GL164" s="116"/>
      <c r="GM164" s="16">
        <f t="shared" si="139"/>
        <v>0</v>
      </c>
      <c r="GN164" s="90"/>
      <c r="GO164" s="90"/>
      <c r="GP164" s="90"/>
      <c r="GQ164" s="116"/>
      <c r="GR164" s="16">
        <f t="shared" si="140"/>
        <v>0</v>
      </c>
      <c r="GS164" s="90"/>
      <c r="GT164" s="90"/>
      <c r="GU164" s="90"/>
      <c r="GV164" s="116"/>
      <c r="GW164" s="16">
        <f t="shared" si="141"/>
        <v>0</v>
      </c>
      <c r="GX164" s="90"/>
      <c r="GY164" s="90"/>
      <c r="GZ164" s="90"/>
      <c r="HA164" s="116"/>
      <c r="HB164" s="16">
        <f t="shared" si="142"/>
        <v>0</v>
      </c>
      <c r="HC164" s="90"/>
      <c r="HD164" s="90"/>
      <c r="HE164" s="90"/>
      <c r="HF164" s="116"/>
      <c r="HG164" s="16">
        <f t="shared" si="143"/>
        <v>0</v>
      </c>
      <c r="HH164" s="90"/>
      <c r="HI164" s="90"/>
      <c r="HJ164" s="90"/>
      <c r="HK164" s="116"/>
      <c r="HL164" s="16">
        <f t="shared" si="144"/>
        <v>0</v>
      </c>
      <c r="HM164" s="90"/>
      <c r="HN164" s="90"/>
      <c r="HO164" s="90"/>
      <c r="HP164" s="116"/>
      <c r="HQ164" s="16">
        <f t="shared" si="145"/>
        <v>0</v>
      </c>
      <c r="HR164" s="90"/>
      <c r="HS164" s="90"/>
      <c r="HT164" s="90"/>
      <c r="HU164" s="116"/>
      <c r="HV164" s="16">
        <f t="shared" si="146"/>
        <v>0</v>
      </c>
      <c r="HW164" s="90"/>
      <c r="HX164" s="90"/>
      <c r="HY164" s="90"/>
      <c r="HZ164" s="116"/>
      <c r="IA164" s="16">
        <f t="shared" si="147"/>
        <v>0</v>
      </c>
      <c r="IB164" s="90"/>
      <c r="IC164" s="90"/>
      <c r="ID164" s="90"/>
      <c r="IE164" s="116"/>
      <c r="IF164" s="16">
        <f t="shared" si="148"/>
        <v>0</v>
      </c>
      <c r="IG164" s="90"/>
      <c r="IH164" s="90"/>
      <c r="II164" s="90"/>
      <c r="IJ164" s="116"/>
      <c r="IK164" s="16">
        <f t="shared" si="149"/>
        <v>0</v>
      </c>
      <c r="IL164" s="90"/>
      <c r="IM164" s="90"/>
      <c r="IN164" s="90"/>
      <c r="IO164" s="116"/>
      <c r="IP164" s="16">
        <f t="shared" si="150"/>
        <v>0</v>
      </c>
    </row>
    <row r="165" spans="1:250" x14ac:dyDescent="0.25">
      <c r="A165" s="90"/>
      <c r="B165" s="90"/>
      <c r="C165" s="90"/>
      <c r="D165" s="116"/>
      <c r="E165" s="16">
        <f t="shared" si="101"/>
        <v>0</v>
      </c>
      <c r="F165" s="90"/>
      <c r="G165" s="90"/>
      <c r="H165" s="90"/>
      <c r="I165" s="116"/>
      <c r="J165" s="16">
        <f t="shared" si="102"/>
        <v>0</v>
      </c>
      <c r="K165" s="90"/>
      <c r="L165" s="90"/>
      <c r="M165" s="90"/>
      <c r="N165" s="116"/>
      <c r="O165" s="16">
        <f t="shared" si="103"/>
        <v>0</v>
      </c>
      <c r="P165" s="90"/>
      <c r="Q165" s="90"/>
      <c r="R165" s="90"/>
      <c r="S165" s="116"/>
      <c r="T165" s="16">
        <f t="shared" si="104"/>
        <v>0</v>
      </c>
      <c r="U165" s="90"/>
      <c r="V165" s="90"/>
      <c r="W165" s="90"/>
      <c r="X165" s="116"/>
      <c r="Y165" s="16">
        <f t="shared" si="105"/>
        <v>0</v>
      </c>
      <c r="Z165" s="90"/>
      <c r="AA165" s="90"/>
      <c r="AB165" s="90"/>
      <c r="AC165" s="116"/>
      <c r="AD165" s="16">
        <f t="shared" si="106"/>
        <v>0</v>
      </c>
      <c r="AE165" s="90"/>
      <c r="AF165" s="90"/>
      <c r="AG165" s="90"/>
      <c r="AH165" s="116"/>
      <c r="AI165" s="16">
        <f t="shared" si="107"/>
        <v>0</v>
      </c>
      <c r="AJ165" s="90"/>
      <c r="AK165" s="90"/>
      <c r="AL165" s="90"/>
      <c r="AM165" s="116"/>
      <c r="AN165" s="16">
        <f t="shared" si="108"/>
        <v>0</v>
      </c>
      <c r="AO165" s="90"/>
      <c r="AP165" s="90"/>
      <c r="AQ165" s="90"/>
      <c r="AR165" s="116"/>
      <c r="AS165" s="16">
        <f t="shared" si="109"/>
        <v>0</v>
      </c>
      <c r="AT165" s="90"/>
      <c r="AU165" s="90"/>
      <c r="AV165" s="90"/>
      <c r="AW165" s="116"/>
      <c r="AX165" s="16">
        <f t="shared" si="110"/>
        <v>0</v>
      </c>
      <c r="AY165" s="90"/>
      <c r="AZ165" s="90"/>
      <c r="BA165" s="90"/>
      <c r="BB165" s="116"/>
      <c r="BC165" s="16">
        <f t="shared" si="111"/>
        <v>0</v>
      </c>
      <c r="BD165" s="90"/>
      <c r="BE165" s="90"/>
      <c r="BF165" s="90"/>
      <c r="BG165" s="116"/>
      <c r="BH165" s="16">
        <f t="shared" si="112"/>
        <v>0</v>
      </c>
      <c r="BI165" s="90"/>
      <c r="BJ165" s="90"/>
      <c r="BK165" s="90"/>
      <c r="BL165" s="116"/>
      <c r="BM165" s="16">
        <f t="shared" si="113"/>
        <v>0</v>
      </c>
      <c r="BN165" s="90"/>
      <c r="BO165" s="90"/>
      <c r="BP165" s="90"/>
      <c r="BQ165" s="116"/>
      <c r="BR165" s="16">
        <f t="shared" si="114"/>
        <v>0</v>
      </c>
      <c r="BS165" s="90"/>
      <c r="BT165" s="90"/>
      <c r="BU165" s="90"/>
      <c r="BV165" s="116"/>
      <c r="BW165" s="16">
        <f t="shared" si="115"/>
        <v>0</v>
      </c>
      <c r="BX165" s="90"/>
      <c r="BY165" s="90"/>
      <c r="BZ165" s="90"/>
      <c r="CA165" s="116"/>
      <c r="CB165" s="16">
        <f t="shared" si="116"/>
        <v>0</v>
      </c>
      <c r="CC165" s="90"/>
      <c r="CD165" s="90"/>
      <c r="CE165" s="90"/>
      <c r="CF165" s="116"/>
      <c r="CG165" s="16">
        <f t="shared" si="117"/>
        <v>0</v>
      </c>
      <c r="CH165" s="90"/>
      <c r="CI165" s="90"/>
      <c r="CJ165" s="90"/>
      <c r="CK165" s="116"/>
      <c r="CL165" s="16">
        <f t="shared" si="118"/>
        <v>0</v>
      </c>
      <c r="CM165" s="90"/>
      <c r="CN165" s="90"/>
      <c r="CO165" s="90"/>
      <c r="CP165" s="116"/>
      <c r="CQ165" s="16">
        <f t="shared" si="119"/>
        <v>0</v>
      </c>
      <c r="CR165" s="90"/>
      <c r="CS165" s="90"/>
      <c r="CT165" s="90"/>
      <c r="CU165" s="116"/>
      <c r="CV165" s="16">
        <f t="shared" si="120"/>
        <v>0</v>
      </c>
      <c r="CW165" s="90"/>
      <c r="CX165" s="90"/>
      <c r="CY165" s="90"/>
      <c r="CZ165" s="116"/>
      <c r="DA165" s="16">
        <f t="shared" si="121"/>
        <v>0</v>
      </c>
      <c r="DB165" s="90"/>
      <c r="DC165" s="90"/>
      <c r="DD165" s="90"/>
      <c r="DE165" s="116"/>
      <c r="DF165" s="16">
        <f t="shared" si="122"/>
        <v>0</v>
      </c>
      <c r="DG165" s="90"/>
      <c r="DH165" s="90"/>
      <c r="DI165" s="90"/>
      <c r="DJ165" s="116"/>
      <c r="DK165" s="16">
        <f t="shared" si="123"/>
        <v>0</v>
      </c>
      <c r="DL165" s="90"/>
      <c r="DM165" s="90"/>
      <c r="DN165" s="90"/>
      <c r="DO165" s="116"/>
      <c r="DP165" s="16">
        <f t="shared" si="124"/>
        <v>0</v>
      </c>
      <c r="DQ165" s="90"/>
      <c r="DR165" s="90"/>
      <c r="DS165" s="90"/>
      <c r="DT165" s="116"/>
      <c r="DU165" s="16">
        <f t="shared" si="125"/>
        <v>0</v>
      </c>
      <c r="DV165" s="90"/>
      <c r="DW165" s="90"/>
      <c r="DX165" s="90"/>
      <c r="DY165" s="116"/>
      <c r="DZ165" s="16">
        <f t="shared" si="126"/>
        <v>0</v>
      </c>
      <c r="EA165" s="90"/>
      <c r="EB165" s="90"/>
      <c r="EC165" s="90"/>
      <c r="ED165" s="116"/>
      <c r="EE165" s="16">
        <f t="shared" si="127"/>
        <v>0</v>
      </c>
      <c r="EF165" s="90"/>
      <c r="EG165" s="90"/>
      <c r="EH165" s="90"/>
      <c r="EI165" s="116"/>
      <c r="EJ165" s="16">
        <f t="shared" si="128"/>
        <v>0</v>
      </c>
      <c r="EK165" s="90"/>
      <c r="EL165" s="90"/>
      <c r="EM165" s="90"/>
      <c r="EN165" s="116"/>
      <c r="EO165" s="16">
        <f t="shared" si="129"/>
        <v>0</v>
      </c>
      <c r="EP165" s="90"/>
      <c r="EQ165" s="90"/>
      <c r="ER165" s="90"/>
      <c r="ES165" s="116"/>
      <c r="ET165" s="16">
        <f t="shared" si="130"/>
        <v>0</v>
      </c>
      <c r="EU165" s="90"/>
      <c r="EV165" s="90"/>
      <c r="EW165" s="90"/>
      <c r="EX165" s="116"/>
      <c r="EY165" s="16">
        <f t="shared" si="131"/>
        <v>0</v>
      </c>
      <c r="EZ165" s="90"/>
      <c r="FA165" s="90"/>
      <c r="FB165" s="90"/>
      <c r="FC165" s="116"/>
      <c r="FD165" s="16">
        <f t="shared" si="132"/>
        <v>0</v>
      </c>
      <c r="FE165" s="90"/>
      <c r="FF165" s="90"/>
      <c r="FG165" s="90"/>
      <c r="FH165" s="116"/>
      <c r="FI165" s="16">
        <f t="shared" si="133"/>
        <v>0</v>
      </c>
      <c r="FJ165" s="90"/>
      <c r="FK165" s="90"/>
      <c r="FL165" s="90"/>
      <c r="FM165" s="116"/>
      <c r="FN165" s="16">
        <f t="shared" si="134"/>
        <v>0</v>
      </c>
      <c r="FO165" s="90"/>
      <c r="FP165" s="90"/>
      <c r="FQ165" s="90"/>
      <c r="FR165" s="116"/>
      <c r="FS165" s="16">
        <f t="shared" si="135"/>
        <v>0</v>
      </c>
      <c r="FT165" s="90"/>
      <c r="FU165" s="90"/>
      <c r="FV165" s="90"/>
      <c r="FW165" s="116"/>
      <c r="FX165" s="16">
        <f t="shared" si="136"/>
        <v>0</v>
      </c>
      <c r="FY165" s="90"/>
      <c r="FZ165" s="90"/>
      <c r="GA165" s="90"/>
      <c r="GB165" s="116"/>
      <c r="GC165" s="16">
        <f t="shared" si="137"/>
        <v>0</v>
      </c>
      <c r="GD165" s="90"/>
      <c r="GE165" s="90"/>
      <c r="GF165" s="90"/>
      <c r="GG165" s="116"/>
      <c r="GH165" s="16">
        <f t="shared" si="138"/>
        <v>0</v>
      </c>
      <c r="GI165" s="90"/>
      <c r="GJ165" s="90"/>
      <c r="GK165" s="90"/>
      <c r="GL165" s="116"/>
      <c r="GM165" s="16">
        <f t="shared" si="139"/>
        <v>0</v>
      </c>
      <c r="GN165" s="90"/>
      <c r="GO165" s="90"/>
      <c r="GP165" s="90"/>
      <c r="GQ165" s="116"/>
      <c r="GR165" s="16">
        <f t="shared" si="140"/>
        <v>0</v>
      </c>
      <c r="GS165" s="90"/>
      <c r="GT165" s="90"/>
      <c r="GU165" s="90"/>
      <c r="GV165" s="116"/>
      <c r="GW165" s="16">
        <f t="shared" si="141"/>
        <v>0</v>
      </c>
      <c r="GX165" s="90"/>
      <c r="GY165" s="90"/>
      <c r="GZ165" s="90"/>
      <c r="HA165" s="116"/>
      <c r="HB165" s="16">
        <f t="shared" si="142"/>
        <v>0</v>
      </c>
      <c r="HC165" s="90"/>
      <c r="HD165" s="90"/>
      <c r="HE165" s="90"/>
      <c r="HF165" s="116"/>
      <c r="HG165" s="16">
        <f t="shared" si="143"/>
        <v>0</v>
      </c>
      <c r="HH165" s="90"/>
      <c r="HI165" s="90"/>
      <c r="HJ165" s="90"/>
      <c r="HK165" s="116"/>
      <c r="HL165" s="16">
        <f t="shared" si="144"/>
        <v>0</v>
      </c>
      <c r="HM165" s="90"/>
      <c r="HN165" s="90"/>
      <c r="HO165" s="90"/>
      <c r="HP165" s="116"/>
      <c r="HQ165" s="16">
        <f t="shared" si="145"/>
        <v>0</v>
      </c>
      <c r="HR165" s="90"/>
      <c r="HS165" s="90"/>
      <c r="HT165" s="90"/>
      <c r="HU165" s="116"/>
      <c r="HV165" s="16">
        <f t="shared" si="146"/>
        <v>0</v>
      </c>
      <c r="HW165" s="90"/>
      <c r="HX165" s="90"/>
      <c r="HY165" s="90"/>
      <c r="HZ165" s="116"/>
      <c r="IA165" s="16">
        <f t="shared" si="147"/>
        <v>0</v>
      </c>
      <c r="IB165" s="90"/>
      <c r="IC165" s="90"/>
      <c r="ID165" s="90"/>
      <c r="IE165" s="116"/>
      <c r="IF165" s="16">
        <f t="shared" si="148"/>
        <v>0</v>
      </c>
      <c r="IG165" s="90"/>
      <c r="IH165" s="90"/>
      <c r="II165" s="90"/>
      <c r="IJ165" s="116"/>
      <c r="IK165" s="16">
        <f t="shared" si="149"/>
        <v>0</v>
      </c>
      <c r="IL165" s="90"/>
      <c r="IM165" s="90"/>
      <c r="IN165" s="90"/>
      <c r="IO165" s="116"/>
      <c r="IP165" s="16">
        <f t="shared" si="150"/>
        <v>0</v>
      </c>
    </row>
    <row r="166" spans="1:250" x14ac:dyDescent="0.25">
      <c r="A166" s="90"/>
      <c r="B166" s="90"/>
      <c r="C166" s="90"/>
      <c r="D166" s="116"/>
      <c r="E166" s="16">
        <f t="shared" si="101"/>
        <v>0</v>
      </c>
      <c r="F166" s="90"/>
      <c r="G166" s="90"/>
      <c r="H166" s="90"/>
      <c r="I166" s="116"/>
      <c r="J166" s="16">
        <f t="shared" si="102"/>
        <v>0</v>
      </c>
      <c r="K166" s="90"/>
      <c r="L166" s="90"/>
      <c r="M166" s="90"/>
      <c r="N166" s="116"/>
      <c r="O166" s="16">
        <f t="shared" si="103"/>
        <v>0</v>
      </c>
      <c r="P166" s="90"/>
      <c r="Q166" s="90"/>
      <c r="R166" s="90"/>
      <c r="S166" s="116"/>
      <c r="T166" s="16">
        <f t="shared" si="104"/>
        <v>0</v>
      </c>
      <c r="U166" s="90"/>
      <c r="V166" s="90"/>
      <c r="W166" s="90"/>
      <c r="X166" s="116"/>
      <c r="Y166" s="16">
        <f t="shared" si="105"/>
        <v>0</v>
      </c>
      <c r="Z166" s="90"/>
      <c r="AA166" s="90"/>
      <c r="AB166" s="90"/>
      <c r="AC166" s="116"/>
      <c r="AD166" s="16">
        <f t="shared" si="106"/>
        <v>0</v>
      </c>
      <c r="AE166" s="90"/>
      <c r="AF166" s="90"/>
      <c r="AG166" s="90"/>
      <c r="AH166" s="116"/>
      <c r="AI166" s="16">
        <f t="shared" si="107"/>
        <v>0</v>
      </c>
      <c r="AJ166" s="90"/>
      <c r="AK166" s="90"/>
      <c r="AL166" s="90"/>
      <c r="AM166" s="116"/>
      <c r="AN166" s="16">
        <f t="shared" si="108"/>
        <v>0</v>
      </c>
      <c r="AO166" s="90"/>
      <c r="AP166" s="90"/>
      <c r="AQ166" s="90"/>
      <c r="AR166" s="116"/>
      <c r="AS166" s="16">
        <f t="shared" si="109"/>
        <v>0</v>
      </c>
      <c r="AT166" s="90"/>
      <c r="AU166" s="90"/>
      <c r="AV166" s="90"/>
      <c r="AW166" s="116"/>
      <c r="AX166" s="16">
        <f t="shared" si="110"/>
        <v>0</v>
      </c>
      <c r="AY166" s="90"/>
      <c r="AZ166" s="90"/>
      <c r="BA166" s="90"/>
      <c r="BB166" s="116"/>
      <c r="BC166" s="16">
        <f t="shared" si="111"/>
        <v>0</v>
      </c>
      <c r="BD166" s="90"/>
      <c r="BE166" s="90"/>
      <c r="BF166" s="90"/>
      <c r="BG166" s="116"/>
      <c r="BH166" s="16">
        <f t="shared" si="112"/>
        <v>0</v>
      </c>
      <c r="BI166" s="90"/>
      <c r="BJ166" s="90"/>
      <c r="BK166" s="90"/>
      <c r="BL166" s="116"/>
      <c r="BM166" s="16">
        <f t="shared" si="113"/>
        <v>0</v>
      </c>
      <c r="BN166" s="90"/>
      <c r="BO166" s="90"/>
      <c r="BP166" s="90"/>
      <c r="BQ166" s="116"/>
      <c r="BR166" s="16">
        <f t="shared" si="114"/>
        <v>0</v>
      </c>
      <c r="BS166" s="90"/>
      <c r="BT166" s="90"/>
      <c r="BU166" s="90"/>
      <c r="BV166" s="116"/>
      <c r="BW166" s="16">
        <f t="shared" si="115"/>
        <v>0</v>
      </c>
      <c r="BX166" s="90"/>
      <c r="BY166" s="90"/>
      <c r="BZ166" s="90"/>
      <c r="CA166" s="116"/>
      <c r="CB166" s="16">
        <f t="shared" si="116"/>
        <v>0</v>
      </c>
      <c r="CC166" s="90"/>
      <c r="CD166" s="90"/>
      <c r="CE166" s="90"/>
      <c r="CF166" s="116"/>
      <c r="CG166" s="16">
        <f t="shared" si="117"/>
        <v>0</v>
      </c>
      <c r="CH166" s="90"/>
      <c r="CI166" s="90"/>
      <c r="CJ166" s="90"/>
      <c r="CK166" s="116"/>
      <c r="CL166" s="16">
        <f t="shared" si="118"/>
        <v>0</v>
      </c>
      <c r="CM166" s="90"/>
      <c r="CN166" s="90"/>
      <c r="CO166" s="90"/>
      <c r="CP166" s="116"/>
      <c r="CQ166" s="16">
        <f t="shared" si="119"/>
        <v>0</v>
      </c>
      <c r="CR166" s="90"/>
      <c r="CS166" s="90"/>
      <c r="CT166" s="90"/>
      <c r="CU166" s="116"/>
      <c r="CV166" s="16">
        <f t="shared" si="120"/>
        <v>0</v>
      </c>
      <c r="CW166" s="90"/>
      <c r="CX166" s="90"/>
      <c r="CY166" s="90"/>
      <c r="CZ166" s="116"/>
      <c r="DA166" s="16">
        <f t="shared" si="121"/>
        <v>0</v>
      </c>
      <c r="DB166" s="90"/>
      <c r="DC166" s="90"/>
      <c r="DD166" s="90"/>
      <c r="DE166" s="116"/>
      <c r="DF166" s="16">
        <f t="shared" si="122"/>
        <v>0</v>
      </c>
      <c r="DG166" s="90"/>
      <c r="DH166" s="90"/>
      <c r="DI166" s="90"/>
      <c r="DJ166" s="116"/>
      <c r="DK166" s="16">
        <f t="shared" si="123"/>
        <v>0</v>
      </c>
      <c r="DL166" s="90"/>
      <c r="DM166" s="90"/>
      <c r="DN166" s="90"/>
      <c r="DO166" s="116"/>
      <c r="DP166" s="16">
        <f t="shared" si="124"/>
        <v>0</v>
      </c>
      <c r="DQ166" s="90"/>
      <c r="DR166" s="90"/>
      <c r="DS166" s="90"/>
      <c r="DT166" s="116"/>
      <c r="DU166" s="16">
        <f t="shared" si="125"/>
        <v>0</v>
      </c>
      <c r="DV166" s="90"/>
      <c r="DW166" s="90"/>
      <c r="DX166" s="90"/>
      <c r="DY166" s="116"/>
      <c r="DZ166" s="16">
        <f t="shared" si="126"/>
        <v>0</v>
      </c>
      <c r="EA166" s="90"/>
      <c r="EB166" s="90"/>
      <c r="EC166" s="90"/>
      <c r="ED166" s="116"/>
      <c r="EE166" s="16">
        <f t="shared" si="127"/>
        <v>0</v>
      </c>
      <c r="EF166" s="90"/>
      <c r="EG166" s="90"/>
      <c r="EH166" s="90"/>
      <c r="EI166" s="116"/>
      <c r="EJ166" s="16">
        <f t="shared" si="128"/>
        <v>0</v>
      </c>
      <c r="EK166" s="90"/>
      <c r="EL166" s="90"/>
      <c r="EM166" s="90"/>
      <c r="EN166" s="116"/>
      <c r="EO166" s="16">
        <f t="shared" si="129"/>
        <v>0</v>
      </c>
      <c r="EP166" s="90"/>
      <c r="EQ166" s="90"/>
      <c r="ER166" s="90"/>
      <c r="ES166" s="116"/>
      <c r="ET166" s="16">
        <f t="shared" si="130"/>
        <v>0</v>
      </c>
      <c r="EU166" s="90"/>
      <c r="EV166" s="90"/>
      <c r="EW166" s="90"/>
      <c r="EX166" s="116"/>
      <c r="EY166" s="16">
        <f t="shared" si="131"/>
        <v>0</v>
      </c>
      <c r="EZ166" s="90"/>
      <c r="FA166" s="90"/>
      <c r="FB166" s="90"/>
      <c r="FC166" s="116"/>
      <c r="FD166" s="16">
        <f t="shared" si="132"/>
        <v>0</v>
      </c>
      <c r="FE166" s="90"/>
      <c r="FF166" s="90"/>
      <c r="FG166" s="90"/>
      <c r="FH166" s="116"/>
      <c r="FI166" s="16">
        <f t="shared" si="133"/>
        <v>0</v>
      </c>
      <c r="FJ166" s="90"/>
      <c r="FK166" s="90"/>
      <c r="FL166" s="90"/>
      <c r="FM166" s="116"/>
      <c r="FN166" s="16">
        <f t="shared" si="134"/>
        <v>0</v>
      </c>
      <c r="FO166" s="90"/>
      <c r="FP166" s="90"/>
      <c r="FQ166" s="90"/>
      <c r="FR166" s="116"/>
      <c r="FS166" s="16">
        <f t="shared" si="135"/>
        <v>0</v>
      </c>
      <c r="FT166" s="90"/>
      <c r="FU166" s="90"/>
      <c r="FV166" s="90"/>
      <c r="FW166" s="116"/>
      <c r="FX166" s="16">
        <f t="shared" si="136"/>
        <v>0</v>
      </c>
      <c r="FY166" s="90"/>
      <c r="FZ166" s="90"/>
      <c r="GA166" s="90"/>
      <c r="GB166" s="116"/>
      <c r="GC166" s="16">
        <f t="shared" si="137"/>
        <v>0</v>
      </c>
      <c r="GD166" s="90"/>
      <c r="GE166" s="90"/>
      <c r="GF166" s="90"/>
      <c r="GG166" s="116"/>
      <c r="GH166" s="16">
        <f t="shared" si="138"/>
        <v>0</v>
      </c>
      <c r="GI166" s="90"/>
      <c r="GJ166" s="90"/>
      <c r="GK166" s="90"/>
      <c r="GL166" s="116"/>
      <c r="GM166" s="16">
        <f t="shared" si="139"/>
        <v>0</v>
      </c>
      <c r="GN166" s="90"/>
      <c r="GO166" s="90"/>
      <c r="GP166" s="90"/>
      <c r="GQ166" s="116"/>
      <c r="GR166" s="16">
        <f t="shared" si="140"/>
        <v>0</v>
      </c>
      <c r="GS166" s="90"/>
      <c r="GT166" s="90"/>
      <c r="GU166" s="90"/>
      <c r="GV166" s="116"/>
      <c r="GW166" s="16">
        <f t="shared" si="141"/>
        <v>0</v>
      </c>
      <c r="GX166" s="90"/>
      <c r="GY166" s="90"/>
      <c r="GZ166" s="90"/>
      <c r="HA166" s="116"/>
      <c r="HB166" s="16">
        <f t="shared" si="142"/>
        <v>0</v>
      </c>
      <c r="HC166" s="90"/>
      <c r="HD166" s="90"/>
      <c r="HE166" s="90"/>
      <c r="HF166" s="116"/>
      <c r="HG166" s="16">
        <f t="shared" si="143"/>
        <v>0</v>
      </c>
      <c r="HH166" s="90"/>
      <c r="HI166" s="90"/>
      <c r="HJ166" s="90"/>
      <c r="HK166" s="116"/>
      <c r="HL166" s="16">
        <f t="shared" si="144"/>
        <v>0</v>
      </c>
      <c r="HM166" s="90"/>
      <c r="HN166" s="90"/>
      <c r="HO166" s="90"/>
      <c r="HP166" s="116"/>
      <c r="HQ166" s="16">
        <f t="shared" si="145"/>
        <v>0</v>
      </c>
      <c r="HR166" s="90"/>
      <c r="HS166" s="90"/>
      <c r="HT166" s="90"/>
      <c r="HU166" s="116"/>
      <c r="HV166" s="16">
        <f t="shared" si="146"/>
        <v>0</v>
      </c>
      <c r="HW166" s="90"/>
      <c r="HX166" s="90"/>
      <c r="HY166" s="90"/>
      <c r="HZ166" s="116"/>
      <c r="IA166" s="16">
        <f t="shared" si="147"/>
        <v>0</v>
      </c>
      <c r="IB166" s="90"/>
      <c r="IC166" s="90"/>
      <c r="ID166" s="90"/>
      <c r="IE166" s="116"/>
      <c r="IF166" s="16">
        <f t="shared" si="148"/>
        <v>0</v>
      </c>
      <c r="IG166" s="90"/>
      <c r="IH166" s="90"/>
      <c r="II166" s="90"/>
      <c r="IJ166" s="116"/>
      <c r="IK166" s="16">
        <f t="shared" si="149"/>
        <v>0</v>
      </c>
      <c r="IL166" s="90"/>
      <c r="IM166" s="90"/>
      <c r="IN166" s="90"/>
      <c r="IO166" s="116"/>
      <c r="IP166" s="16">
        <f t="shared" si="150"/>
        <v>0</v>
      </c>
    </row>
    <row r="167" spans="1:250" x14ac:dyDescent="0.25">
      <c r="A167" s="90"/>
      <c r="B167" s="90"/>
      <c r="C167" s="90"/>
      <c r="D167" s="116"/>
      <c r="E167" s="16">
        <f t="shared" si="101"/>
        <v>0</v>
      </c>
      <c r="F167" s="90"/>
      <c r="G167" s="90"/>
      <c r="H167" s="90"/>
      <c r="I167" s="116"/>
      <c r="J167" s="16">
        <f t="shared" si="102"/>
        <v>0</v>
      </c>
      <c r="K167" s="90"/>
      <c r="L167" s="90"/>
      <c r="M167" s="90"/>
      <c r="N167" s="116"/>
      <c r="O167" s="16">
        <f t="shared" si="103"/>
        <v>0</v>
      </c>
      <c r="P167" s="90"/>
      <c r="Q167" s="90"/>
      <c r="R167" s="90"/>
      <c r="S167" s="116"/>
      <c r="T167" s="16">
        <f t="shared" si="104"/>
        <v>0</v>
      </c>
      <c r="U167" s="90"/>
      <c r="V167" s="90"/>
      <c r="W167" s="90"/>
      <c r="X167" s="116"/>
      <c r="Y167" s="16">
        <f t="shared" si="105"/>
        <v>0</v>
      </c>
      <c r="Z167" s="90"/>
      <c r="AA167" s="90"/>
      <c r="AB167" s="90"/>
      <c r="AC167" s="116"/>
      <c r="AD167" s="16">
        <f t="shared" si="106"/>
        <v>0</v>
      </c>
      <c r="AE167" s="90"/>
      <c r="AF167" s="90"/>
      <c r="AG167" s="90"/>
      <c r="AH167" s="116"/>
      <c r="AI167" s="16">
        <f t="shared" si="107"/>
        <v>0</v>
      </c>
      <c r="AJ167" s="90"/>
      <c r="AK167" s="90"/>
      <c r="AL167" s="90"/>
      <c r="AM167" s="116"/>
      <c r="AN167" s="16">
        <f t="shared" si="108"/>
        <v>0</v>
      </c>
      <c r="AO167" s="90"/>
      <c r="AP167" s="90"/>
      <c r="AQ167" s="90"/>
      <c r="AR167" s="116"/>
      <c r="AS167" s="16">
        <f t="shared" si="109"/>
        <v>0</v>
      </c>
      <c r="AT167" s="90"/>
      <c r="AU167" s="90"/>
      <c r="AV167" s="90"/>
      <c r="AW167" s="116"/>
      <c r="AX167" s="16">
        <f t="shared" si="110"/>
        <v>0</v>
      </c>
      <c r="AY167" s="90"/>
      <c r="AZ167" s="90"/>
      <c r="BA167" s="90"/>
      <c r="BB167" s="116"/>
      <c r="BC167" s="16">
        <f t="shared" si="111"/>
        <v>0</v>
      </c>
      <c r="BD167" s="90"/>
      <c r="BE167" s="90"/>
      <c r="BF167" s="90"/>
      <c r="BG167" s="116"/>
      <c r="BH167" s="16">
        <f t="shared" si="112"/>
        <v>0</v>
      </c>
      <c r="BI167" s="90"/>
      <c r="BJ167" s="90"/>
      <c r="BK167" s="90"/>
      <c r="BL167" s="116"/>
      <c r="BM167" s="16">
        <f t="shared" si="113"/>
        <v>0</v>
      </c>
      <c r="BN167" s="90"/>
      <c r="BO167" s="90"/>
      <c r="BP167" s="90"/>
      <c r="BQ167" s="116"/>
      <c r="BR167" s="16">
        <f t="shared" si="114"/>
        <v>0</v>
      </c>
      <c r="BS167" s="90"/>
      <c r="BT167" s="90"/>
      <c r="BU167" s="90"/>
      <c r="BV167" s="116"/>
      <c r="BW167" s="16">
        <f t="shared" si="115"/>
        <v>0</v>
      </c>
      <c r="BX167" s="90"/>
      <c r="BY167" s="90"/>
      <c r="BZ167" s="90"/>
      <c r="CA167" s="116"/>
      <c r="CB167" s="16">
        <f t="shared" si="116"/>
        <v>0</v>
      </c>
      <c r="CC167" s="90"/>
      <c r="CD167" s="90"/>
      <c r="CE167" s="90"/>
      <c r="CF167" s="116"/>
      <c r="CG167" s="16">
        <f t="shared" si="117"/>
        <v>0</v>
      </c>
      <c r="CH167" s="90"/>
      <c r="CI167" s="90"/>
      <c r="CJ167" s="90"/>
      <c r="CK167" s="116"/>
      <c r="CL167" s="16">
        <f t="shared" si="118"/>
        <v>0</v>
      </c>
      <c r="CM167" s="90"/>
      <c r="CN167" s="90"/>
      <c r="CO167" s="90"/>
      <c r="CP167" s="116"/>
      <c r="CQ167" s="16">
        <f t="shared" si="119"/>
        <v>0</v>
      </c>
      <c r="CR167" s="90"/>
      <c r="CS167" s="90"/>
      <c r="CT167" s="90"/>
      <c r="CU167" s="116"/>
      <c r="CV167" s="16">
        <f t="shared" si="120"/>
        <v>0</v>
      </c>
      <c r="CW167" s="90"/>
      <c r="CX167" s="90"/>
      <c r="CY167" s="90"/>
      <c r="CZ167" s="116"/>
      <c r="DA167" s="16">
        <f t="shared" si="121"/>
        <v>0</v>
      </c>
      <c r="DB167" s="90"/>
      <c r="DC167" s="90"/>
      <c r="DD167" s="90"/>
      <c r="DE167" s="116"/>
      <c r="DF167" s="16">
        <f t="shared" si="122"/>
        <v>0</v>
      </c>
      <c r="DG167" s="90"/>
      <c r="DH167" s="90"/>
      <c r="DI167" s="90"/>
      <c r="DJ167" s="116"/>
      <c r="DK167" s="16">
        <f t="shared" si="123"/>
        <v>0</v>
      </c>
      <c r="DL167" s="90"/>
      <c r="DM167" s="90"/>
      <c r="DN167" s="90"/>
      <c r="DO167" s="116"/>
      <c r="DP167" s="16">
        <f t="shared" si="124"/>
        <v>0</v>
      </c>
      <c r="DQ167" s="90"/>
      <c r="DR167" s="90"/>
      <c r="DS167" s="90"/>
      <c r="DT167" s="116"/>
      <c r="DU167" s="16">
        <f t="shared" si="125"/>
        <v>0</v>
      </c>
      <c r="DV167" s="90"/>
      <c r="DW167" s="90"/>
      <c r="DX167" s="90"/>
      <c r="DY167" s="116"/>
      <c r="DZ167" s="16">
        <f t="shared" si="126"/>
        <v>0</v>
      </c>
      <c r="EA167" s="90"/>
      <c r="EB167" s="90"/>
      <c r="EC167" s="90"/>
      <c r="ED167" s="116"/>
      <c r="EE167" s="16">
        <f t="shared" si="127"/>
        <v>0</v>
      </c>
      <c r="EF167" s="90"/>
      <c r="EG167" s="90"/>
      <c r="EH167" s="90"/>
      <c r="EI167" s="116"/>
      <c r="EJ167" s="16">
        <f t="shared" si="128"/>
        <v>0</v>
      </c>
      <c r="EK167" s="90"/>
      <c r="EL167" s="90"/>
      <c r="EM167" s="90"/>
      <c r="EN167" s="116"/>
      <c r="EO167" s="16">
        <f t="shared" si="129"/>
        <v>0</v>
      </c>
      <c r="EP167" s="90"/>
      <c r="EQ167" s="90"/>
      <c r="ER167" s="90"/>
      <c r="ES167" s="116"/>
      <c r="ET167" s="16">
        <f t="shared" si="130"/>
        <v>0</v>
      </c>
      <c r="EU167" s="90"/>
      <c r="EV167" s="90"/>
      <c r="EW167" s="90"/>
      <c r="EX167" s="116"/>
      <c r="EY167" s="16">
        <f t="shared" si="131"/>
        <v>0</v>
      </c>
      <c r="EZ167" s="90"/>
      <c r="FA167" s="90"/>
      <c r="FB167" s="90"/>
      <c r="FC167" s="116"/>
      <c r="FD167" s="16">
        <f t="shared" si="132"/>
        <v>0</v>
      </c>
      <c r="FE167" s="90"/>
      <c r="FF167" s="90"/>
      <c r="FG167" s="90"/>
      <c r="FH167" s="116"/>
      <c r="FI167" s="16">
        <f t="shared" si="133"/>
        <v>0</v>
      </c>
      <c r="FJ167" s="90"/>
      <c r="FK167" s="90"/>
      <c r="FL167" s="90"/>
      <c r="FM167" s="116"/>
      <c r="FN167" s="16">
        <f t="shared" si="134"/>
        <v>0</v>
      </c>
      <c r="FO167" s="90"/>
      <c r="FP167" s="90"/>
      <c r="FQ167" s="90"/>
      <c r="FR167" s="116"/>
      <c r="FS167" s="16">
        <f t="shared" si="135"/>
        <v>0</v>
      </c>
      <c r="FT167" s="90"/>
      <c r="FU167" s="90"/>
      <c r="FV167" s="90"/>
      <c r="FW167" s="116"/>
      <c r="FX167" s="16">
        <f t="shared" si="136"/>
        <v>0</v>
      </c>
      <c r="FY167" s="90"/>
      <c r="FZ167" s="90"/>
      <c r="GA167" s="90"/>
      <c r="GB167" s="116"/>
      <c r="GC167" s="16">
        <f t="shared" si="137"/>
        <v>0</v>
      </c>
      <c r="GD167" s="90"/>
      <c r="GE167" s="90"/>
      <c r="GF167" s="90"/>
      <c r="GG167" s="116"/>
      <c r="GH167" s="16">
        <f t="shared" si="138"/>
        <v>0</v>
      </c>
      <c r="GI167" s="90"/>
      <c r="GJ167" s="90"/>
      <c r="GK167" s="90"/>
      <c r="GL167" s="116"/>
      <c r="GM167" s="16">
        <f t="shared" si="139"/>
        <v>0</v>
      </c>
      <c r="GN167" s="90"/>
      <c r="GO167" s="90"/>
      <c r="GP167" s="90"/>
      <c r="GQ167" s="116"/>
      <c r="GR167" s="16">
        <f t="shared" si="140"/>
        <v>0</v>
      </c>
      <c r="GS167" s="90"/>
      <c r="GT167" s="90"/>
      <c r="GU167" s="90"/>
      <c r="GV167" s="116"/>
      <c r="GW167" s="16">
        <f t="shared" si="141"/>
        <v>0</v>
      </c>
      <c r="GX167" s="90"/>
      <c r="GY167" s="90"/>
      <c r="GZ167" s="90"/>
      <c r="HA167" s="116"/>
      <c r="HB167" s="16">
        <f t="shared" si="142"/>
        <v>0</v>
      </c>
      <c r="HC167" s="90"/>
      <c r="HD167" s="90"/>
      <c r="HE167" s="90"/>
      <c r="HF167" s="116"/>
      <c r="HG167" s="16">
        <f t="shared" si="143"/>
        <v>0</v>
      </c>
      <c r="HH167" s="90"/>
      <c r="HI167" s="90"/>
      <c r="HJ167" s="90"/>
      <c r="HK167" s="116"/>
      <c r="HL167" s="16">
        <f t="shared" si="144"/>
        <v>0</v>
      </c>
      <c r="HM167" s="90"/>
      <c r="HN167" s="90"/>
      <c r="HO167" s="90"/>
      <c r="HP167" s="116"/>
      <c r="HQ167" s="16">
        <f t="shared" si="145"/>
        <v>0</v>
      </c>
      <c r="HR167" s="90"/>
      <c r="HS167" s="90"/>
      <c r="HT167" s="90"/>
      <c r="HU167" s="116"/>
      <c r="HV167" s="16">
        <f t="shared" si="146"/>
        <v>0</v>
      </c>
      <c r="HW167" s="90"/>
      <c r="HX167" s="90"/>
      <c r="HY167" s="90"/>
      <c r="HZ167" s="116"/>
      <c r="IA167" s="16">
        <f t="shared" si="147"/>
        <v>0</v>
      </c>
      <c r="IB167" s="90"/>
      <c r="IC167" s="90"/>
      <c r="ID167" s="90"/>
      <c r="IE167" s="116"/>
      <c r="IF167" s="16">
        <f t="shared" si="148"/>
        <v>0</v>
      </c>
      <c r="IG167" s="90"/>
      <c r="IH167" s="90"/>
      <c r="II167" s="90"/>
      <c r="IJ167" s="116"/>
      <c r="IK167" s="16">
        <f t="shared" si="149"/>
        <v>0</v>
      </c>
      <c r="IL167" s="90"/>
      <c r="IM167" s="90"/>
      <c r="IN167" s="90"/>
      <c r="IO167" s="116"/>
      <c r="IP167" s="16">
        <f t="shared" si="150"/>
        <v>0</v>
      </c>
    </row>
    <row r="168" spans="1:250" x14ac:dyDescent="0.25">
      <c r="A168" s="90"/>
      <c r="B168" s="90"/>
      <c r="C168" s="90"/>
      <c r="D168" s="116"/>
      <c r="E168" s="16">
        <f t="shared" si="101"/>
        <v>0</v>
      </c>
      <c r="F168" s="90"/>
      <c r="G168" s="90"/>
      <c r="H168" s="90"/>
      <c r="I168" s="116"/>
      <c r="J168" s="16">
        <f t="shared" si="102"/>
        <v>0</v>
      </c>
      <c r="K168" s="90"/>
      <c r="L168" s="90"/>
      <c r="M168" s="90"/>
      <c r="N168" s="116"/>
      <c r="O168" s="16">
        <f t="shared" si="103"/>
        <v>0</v>
      </c>
      <c r="P168" s="90"/>
      <c r="Q168" s="90"/>
      <c r="R168" s="90"/>
      <c r="S168" s="116"/>
      <c r="T168" s="16">
        <f t="shared" si="104"/>
        <v>0</v>
      </c>
      <c r="U168" s="90"/>
      <c r="V168" s="90"/>
      <c r="W168" s="90"/>
      <c r="X168" s="116"/>
      <c r="Y168" s="16">
        <f t="shared" si="105"/>
        <v>0</v>
      </c>
      <c r="Z168" s="90"/>
      <c r="AA168" s="90"/>
      <c r="AB168" s="90"/>
      <c r="AC168" s="116"/>
      <c r="AD168" s="16">
        <f t="shared" si="106"/>
        <v>0</v>
      </c>
      <c r="AE168" s="90"/>
      <c r="AF168" s="90"/>
      <c r="AG168" s="90"/>
      <c r="AH168" s="116"/>
      <c r="AI168" s="16">
        <f t="shared" si="107"/>
        <v>0</v>
      </c>
      <c r="AJ168" s="90"/>
      <c r="AK168" s="90"/>
      <c r="AL168" s="90"/>
      <c r="AM168" s="116"/>
      <c r="AN168" s="16">
        <f t="shared" si="108"/>
        <v>0</v>
      </c>
      <c r="AO168" s="90"/>
      <c r="AP168" s="90"/>
      <c r="AQ168" s="90"/>
      <c r="AR168" s="116"/>
      <c r="AS168" s="16">
        <f t="shared" si="109"/>
        <v>0</v>
      </c>
      <c r="AT168" s="90"/>
      <c r="AU168" s="90"/>
      <c r="AV168" s="90"/>
      <c r="AW168" s="116"/>
      <c r="AX168" s="16">
        <f t="shared" si="110"/>
        <v>0</v>
      </c>
      <c r="AY168" s="90"/>
      <c r="AZ168" s="90"/>
      <c r="BA168" s="90"/>
      <c r="BB168" s="116"/>
      <c r="BC168" s="16">
        <f t="shared" si="111"/>
        <v>0</v>
      </c>
      <c r="BD168" s="90"/>
      <c r="BE168" s="90"/>
      <c r="BF168" s="90"/>
      <c r="BG168" s="116"/>
      <c r="BH168" s="16">
        <f t="shared" si="112"/>
        <v>0</v>
      </c>
      <c r="BI168" s="90"/>
      <c r="BJ168" s="90"/>
      <c r="BK168" s="90"/>
      <c r="BL168" s="116"/>
      <c r="BM168" s="16">
        <f t="shared" si="113"/>
        <v>0</v>
      </c>
      <c r="BN168" s="90"/>
      <c r="BO168" s="90"/>
      <c r="BP168" s="90"/>
      <c r="BQ168" s="116"/>
      <c r="BR168" s="16">
        <f t="shared" si="114"/>
        <v>0</v>
      </c>
      <c r="BS168" s="90"/>
      <c r="BT168" s="90"/>
      <c r="BU168" s="90"/>
      <c r="BV168" s="116"/>
      <c r="BW168" s="16">
        <f t="shared" si="115"/>
        <v>0</v>
      </c>
      <c r="BX168" s="90"/>
      <c r="BY168" s="90"/>
      <c r="BZ168" s="90"/>
      <c r="CA168" s="116"/>
      <c r="CB168" s="16">
        <f t="shared" si="116"/>
        <v>0</v>
      </c>
      <c r="CC168" s="90"/>
      <c r="CD168" s="90"/>
      <c r="CE168" s="90"/>
      <c r="CF168" s="116"/>
      <c r="CG168" s="16">
        <f t="shared" si="117"/>
        <v>0</v>
      </c>
      <c r="CH168" s="90"/>
      <c r="CI168" s="90"/>
      <c r="CJ168" s="90"/>
      <c r="CK168" s="116"/>
      <c r="CL168" s="16">
        <f t="shared" si="118"/>
        <v>0</v>
      </c>
      <c r="CM168" s="90"/>
      <c r="CN168" s="90"/>
      <c r="CO168" s="90"/>
      <c r="CP168" s="116"/>
      <c r="CQ168" s="16">
        <f t="shared" si="119"/>
        <v>0</v>
      </c>
      <c r="CR168" s="90"/>
      <c r="CS168" s="90"/>
      <c r="CT168" s="90"/>
      <c r="CU168" s="116"/>
      <c r="CV168" s="16">
        <f t="shared" si="120"/>
        <v>0</v>
      </c>
      <c r="CW168" s="90"/>
      <c r="CX168" s="90"/>
      <c r="CY168" s="90"/>
      <c r="CZ168" s="116"/>
      <c r="DA168" s="16">
        <f t="shared" si="121"/>
        <v>0</v>
      </c>
      <c r="DB168" s="90"/>
      <c r="DC168" s="90"/>
      <c r="DD168" s="90"/>
      <c r="DE168" s="116"/>
      <c r="DF168" s="16">
        <f t="shared" si="122"/>
        <v>0</v>
      </c>
      <c r="DG168" s="90"/>
      <c r="DH168" s="90"/>
      <c r="DI168" s="90"/>
      <c r="DJ168" s="116"/>
      <c r="DK168" s="16">
        <f t="shared" si="123"/>
        <v>0</v>
      </c>
      <c r="DL168" s="90"/>
      <c r="DM168" s="90"/>
      <c r="DN168" s="90"/>
      <c r="DO168" s="116"/>
      <c r="DP168" s="16">
        <f t="shared" si="124"/>
        <v>0</v>
      </c>
      <c r="DQ168" s="90"/>
      <c r="DR168" s="90"/>
      <c r="DS168" s="90"/>
      <c r="DT168" s="116"/>
      <c r="DU168" s="16">
        <f t="shared" si="125"/>
        <v>0</v>
      </c>
      <c r="DV168" s="90"/>
      <c r="DW168" s="90"/>
      <c r="DX168" s="90"/>
      <c r="DY168" s="116"/>
      <c r="DZ168" s="16">
        <f t="shared" si="126"/>
        <v>0</v>
      </c>
      <c r="EA168" s="90"/>
      <c r="EB168" s="90"/>
      <c r="EC168" s="90"/>
      <c r="ED168" s="116"/>
      <c r="EE168" s="16">
        <f t="shared" si="127"/>
        <v>0</v>
      </c>
      <c r="EF168" s="90"/>
      <c r="EG168" s="90"/>
      <c r="EH168" s="90"/>
      <c r="EI168" s="116"/>
      <c r="EJ168" s="16">
        <f t="shared" si="128"/>
        <v>0</v>
      </c>
      <c r="EK168" s="90"/>
      <c r="EL168" s="90"/>
      <c r="EM168" s="90"/>
      <c r="EN168" s="116"/>
      <c r="EO168" s="16">
        <f t="shared" si="129"/>
        <v>0</v>
      </c>
      <c r="EP168" s="90"/>
      <c r="EQ168" s="90"/>
      <c r="ER168" s="90"/>
      <c r="ES168" s="116"/>
      <c r="ET168" s="16">
        <f t="shared" si="130"/>
        <v>0</v>
      </c>
      <c r="EU168" s="90"/>
      <c r="EV168" s="90"/>
      <c r="EW168" s="90"/>
      <c r="EX168" s="116"/>
      <c r="EY168" s="16">
        <f t="shared" si="131"/>
        <v>0</v>
      </c>
      <c r="EZ168" s="90"/>
      <c r="FA168" s="90"/>
      <c r="FB168" s="90"/>
      <c r="FC168" s="116"/>
      <c r="FD168" s="16">
        <f t="shared" si="132"/>
        <v>0</v>
      </c>
      <c r="FE168" s="90"/>
      <c r="FF168" s="90"/>
      <c r="FG168" s="90"/>
      <c r="FH168" s="116"/>
      <c r="FI168" s="16">
        <f t="shared" si="133"/>
        <v>0</v>
      </c>
      <c r="FJ168" s="90"/>
      <c r="FK168" s="90"/>
      <c r="FL168" s="90"/>
      <c r="FM168" s="116"/>
      <c r="FN168" s="16">
        <f t="shared" si="134"/>
        <v>0</v>
      </c>
      <c r="FO168" s="90"/>
      <c r="FP168" s="90"/>
      <c r="FQ168" s="90"/>
      <c r="FR168" s="116"/>
      <c r="FS168" s="16">
        <f t="shared" si="135"/>
        <v>0</v>
      </c>
      <c r="FT168" s="90"/>
      <c r="FU168" s="90"/>
      <c r="FV168" s="90"/>
      <c r="FW168" s="116"/>
      <c r="FX168" s="16">
        <f t="shared" si="136"/>
        <v>0</v>
      </c>
      <c r="FY168" s="90"/>
      <c r="FZ168" s="90"/>
      <c r="GA168" s="90"/>
      <c r="GB168" s="116"/>
      <c r="GC168" s="16">
        <f t="shared" si="137"/>
        <v>0</v>
      </c>
      <c r="GD168" s="90"/>
      <c r="GE168" s="90"/>
      <c r="GF168" s="90"/>
      <c r="GG168" s="116"/>
      <c r="GH168" s="16">
        <f t="shared" si="138"/>
        <v>0</v>
      </c>
      <c r="GI168" s="90"/>
      <c r="GJ168" s="90"/>
      <c r="GK168" s="90"/>
      <c r="GL168" s="116"/>
      <c r="GM168" s="16">
        <f t="shared" si="139"/>
        <v>0</v>
      </c>
      <c r="GN168" s="90"/>
      <c r="GO168" s="90"/>
      <c r="GP168" s="90"/>
      <c r="GQ168" s="116"/>
      <c r="GR168" s="16">
        <f t="shared" si="140"/>
        <v>0</v>
      </c>
      <c r="GS168" s="90"/>
      <c r="GT168" s="90"/>
      <c r="GU168" s="90"/>
      <c r="GV168" s="116"/>
      <c r="GW168" s="16">
        <f t="shared" si="141"/>
        <v>0</v>
      </c>
      <c r="GX168" s="90"/>
      <c r="GY168" s="90"/>
      <c r="GZ168" s="90"/>
      <c r="HA168" s="116"/>
      <c r="HB168" s="16">
        <f t="shared" si="142"/>
        <v>0</v>
      </c>
      <c r="HC168" s="90"/>
      <c r="HD168" s="90"/>
      <c r="HE168" s="90"/>
      <c r="HF168" s="116"/>
      <c r="HG168" s="16">
        <f t="shared" si="143"/>
        <v>0</v>
      </c>
      <c r="HH168" s="90"/>
      <c r="HI168" s="90"/>
      <c r="HJ168" s="90"/>
      <c r="HK168" s="116"/>
      <c r="HL168" s="16">
        <f t="shared" si="144"/>
        <v>0</v>
      </c>
      <c r="HM168" s="90"/>
      <c r="HN168" s="90"/>
      <c r="HO168" s="90"/>
      <c r="HP168" s="116"/>
      <c r="HQ168" s="16">
        <f t="shared" si="145"/>
        <v>0</v>
      </c>
      <c r="HR168" s="90"/>
      <c r="HS168" s="90"/>
      <c r="HT168" s="90"/>
      <c r="HU168" s="116"/>
      <c r="HV168" s="16">
        <f t="shared" si="146"/>
        <v>0</v>
      </c>
      <c r="HW168" s="90"/>
      <c r="HX168" s="90"/>
      <c r="HY168" s="90"/>
      <c r="HZ168" s="116"/>
      <c r="IA168" s="16">
        <f t="shared" si="147"/>
        <v>0</v>
      </c>
      <c r="IB168" s="90"/>
      <c r="IC168" s="90"/>
      <c r="ID168" s="90"/>
      <c r="IE168" s="116"/>
      <c r="IF168" s="16">
        <f t="shared" si="148"/>
        <v>0</v>
      </c>
      <c r="IG168" s="90"/>
      <c r="IH168" s="90"/>
      <c r="II168" s="90"/>
      <c r="IJ168" s="116"/>
      <c r="IK168" s="16">
        <f t="shared" si="149"/>
        <v>0</v>
      </c>
      <c r="IL168" s="90"/>
      <c r="IM168" s="90"/>
      <c r="IN168" s="90"/>
      <c r="IO168" s="116"/>
      <c r="IP168" s="16">
        <f t="shared" si="150"/>
        <v>0</v>
      </c>
    </row>
    <row r="169" spans="1:250" x14ac:dyDescent="0.25">
      <c r="A169" s="90"/>
      <c r="B169" s="90"/>
      <c r="C169" s="90"/>
      <c r="D169" s="116"/>
      <c r="E169" s="16">
        <f t="shared" si="101"/>
        <v>0</v>
      </c>
      <c r="F169" s="90"/>
      <c r="G169" s="90"/>
      <c r="H169" s="90"/>
      <c r="I169" s="116"/>
      <c r="J169" s="16">
        <f t="shared" si="102"/>
        <v>0</v>
      </c>
      <c r="K169" s="90"/>
      <c r="L169" s="90"/>
      <c r="M169" s="90"/>
      <c r="N169" s="116"/>
      <c r="O169" s="16">
        <f t="shared" si="103"/>
        <v>0</v>
      </c>
      <c r="P169" s="90"/>
      <c r="Q169" s="90"/>
      <c r="R169" s="90"/>
      <c r="S169" s="116"/>
      <c r="T169" s="16">
        <f t="shared" si="104"/>
        <v>0</v>
      </c>
      <c r="U169" s="90"/>
      <c r="V169" s="90"/>
      <c r="W169" s="90"/>
      <c r="X169" s="116"/>
      <c r="Y169" s="16">
        <f t="shared" si="105"/>
        <v>0</v>
      </c>
      <c r="Z169" s="90"/>
      <c r="AA169" s="90"/>
      <c r="AB169" s="90"/>
      <c r="AC169" s="116"/>
      <c r="AD169" s="16">
        <f t="shared" si="106"/>
        <v>0</v>
      </c>
      <c r="AE169" s="90"/>
      <c r="AF169" s="90"/>
      <c r="AG169" s="90"/>
      <c r="AH169" s="116"/>
      <c r="AI169" s="16">
        <f t="shared" si="107"/>
        <v>0</v>
      </c>
      <c r="AJ169" s="90"/>
      <c r="AK169" s="90"/>
      <c r="AL169" s="90"/>
      <c r="AM169" s="116"/>
      <c r="AN169" s="16">
        <f t="shared" si="108"/>
        <v>0</v>
      </c>
      <c r="AO169" s="90"/>
      <c r="AP169" s="90"/>
      <c r="AQ169" s="90"/>
      <c r="AR169" s="116"/>
      <c r="AS169" s="16">
        <f t="shared" si="109"/>
        <v>0</v>
      </c>
      <c r="AT169" s="90"/>
      <c r="AU169" s="90"/>
      <c r="AV169" s="90"/>
      <c r="AW169" s="116"/>
      <c r="AX169" s="16">
        <f t="shared" si="110"/>
        <v>0</v>
      </c>
      <c r="AY169" s="90"/>
      <c r="AZ169" s="90"/>
      <c r="BA169" s="90"/>
      <c r="BB169" s="116"/>
      <c r="BC169" s="16">
        <f t="shared" si="111"/>
        <v>0</v>
      </c>
      <c r="BD169" s="90"/>
      <c r="BE169" s="90"/>
      <c r="BF169" s="90"/>
      <c r="BG169" s="116"/>
      <c r="BH169" s="16">
        <f t="shared" si="112"/>
        <v>0</v>
      </c>
      <c r="BI169" s="90"/>
      <c r="BJ169" s="90"/>
      <c r="BK169" s="90"/>
      <c r="BL169" s="116"/>
      <c r="BM169" s="16">
        <f t="shared" si="113"/>
        <v>0</v>
      </c>
      <c r="BN169" s="90"/>
      <c r="BO169" s="90"/>
      <c r="BP169" s="90"/>
      <c r="BQ169" s="116"/>
      <c r="BR169" s="16">
        <f t="shared" si="114"/>
        <v>0</v>
      </c>
      <c r="BS169" s="90"/>
      <c r="BT169" s="90"/>
      <c r="BU169" s="90"/>
      <c r="BV169" s="116"/>
      <c r="BW169" s="16">
        <f t="shared" si="115"/>
        <v>0</v>
      </c>
      <c r="BX169" s="90"/>
      <c r="BY169" s="90"/>
      <c r="BZ169" s="90"/>
      <c r="CA169" s="116"/>
      <c r="CB169" s="16">
        <f t="shared" si="116"/>
        <v>0</v>
      </c>
      <c r="CC169" s="90"/>
      <c r="CD169" s="90"/>
      <c r="CE169" s="90"/>
      <c r="CF169" s="116"/>
      <c r="CG169" s="16">
        <f t="shared" si="117"/>
        <v>0</v>
      </c>
      <c r="CH169" s="90"/>
      <c r="CI169" s="90"/>
      <c r="CJ169" s="90"/>
      <c r="CK169" s="116"/>
      <c r="CL169" s="16">
        <f t="shared" si="118"/>
        <v>0</v>
      </c>
      <c r="CM169" s="90"/>
      <c r="CN169" s="90"/>
      <c r="CO169" s="90"/>
      <c r="CP169" s="116"/>
      <c r="CQ169" s="16">
        <f t="shared" si="119"/>
        <v>0</v>
      </c>
      <c r="CR169" s="90"/>
      <c r="CS169" s="90"/>
      <c r="CT169" s="90"/>
      <c r="CU169" s="116"/>
      <c r="CV169" s="16">
        <f t="shared" si="120"/>
        <v>0</v>
      </c>
      <c r="CW169" s="90"/>
      <c r="CX169" s="90"/>
      <c r="CY169" s="90"/>
      <c r="CZ169" s="116"/>
      <c r="DA169" s="16">
        <f t="shared" si="121"/>
        <v>0</v>
      </c>
      <c r="DB169" s="90"/>
      <c r="DC169" s="90"/>
      <c r="DD169" s="90"/>
      <c r="DE169" s="116"/>
      <c r="DF169" s="16">
        <f t="shared" si="122"/>
        <v>0</v>
      </c>
      <c r="DG169" s="90"/>
      <c r="DH169" s="90"/>
      <c r="DI169" s="90"/>
      <c r="DJ169" s="116"/>
      <c r="DK169" s="16">
        <f t="shared" si="123"/>
        <v>0</v>
      </c>
      <c r="DL169" s="90"/>
      <c r="DM169" s="90"/>
      <c r="DN169" s="90"/>
      <c r="DO169" s="116"/>
      <c r="DP169" s="16">
        <f t="shared" si="124"/>
        <v>0</v>
      </c>
      <c r="DQ169" s="90"/>
      <c r="DR169" s="90"/>
      <c r="DS169" s="90"/>
      <c r="DT169" s="116"/>
      <c r="DU169" s="16">
        <f t="shared" si="125"/>
        <v>0</v>
      </c>
      <c r="DV169" s="90"/>
      <c r="DW169" s="90"/>
      <c r="DX169" s="90"/>
      <c r="DY169" s="116"/>
      <c r="DZ169" s="16">
        <f t="shared" si="126"/>
        <v>0</v>
      </c>
      <c r="EA169" s="90"/>
      <c r="EB169" s="90"/>
      <c r="EC169" s="90"/>
      <c r="ED169" s="116"/>
      <c r="EE169" s="16">
        <f t="shared" si="127"/>
        <v>0</v>
      </c>
      <c r="EF169" s="90"/>
      <c r="EG169" s="90"/>
      <c r="EH169" s="90"/>
      <c r="EI169" s="116"/>
      <c r="EJ169" s="16">
        <f t="shared" si="128"/>
        <v>0</v>
      </c>
      <c r="EK169" s="90"/>
      <c r="EL169" s="90"/>
      <c r="EM169" s="90"/>
      <c r="EN169" s="116"/>
      <c r="EO169" s="16">
        <f t="shared" si="129"/>
        <v>0</v>
      </c>
      <c r="EP169" s="90"/>
      <c r="EQ169" s="90"/>
      <c r="ER169" s="90"/>
      <c r="ES169" s="116"/>
      <c r="ET169" s="16">
        <f t="shared" si="130"/>
        <v>0</v>
      </c>
      <c r="EU169" s="90"/>
      <c r="EV169" s="90"/>
      <c r="EW169" s="90"/>
      <c r="EX169" s="116"/>
      <c r="EY169" s="16">
        <f t="shared" si="131"/>
        <v>0</v>
      </c>
      <c r="EZ169" s="90"/>
      <c r="FA169" s="90"/>
      <c r="FB169" s="90"/>
      <c r="FC169" s="116"/>
      <c r="FD169" s="16">
        <f t="shared" si="132"/>
        <v>0</v>
      </c>
      <c r="FE169" s="90"/>
      <c r="FF169" s="90"/>
      <c r="FG169" s="90"/>
      <c r="FH169" s="116"/>
      <c r="FI169" s="16">
        <f t="shared" si="133"/>
        <v>0</v>
      </c>
      <c r="FJ169" s="90"/>
      <c r="FK169" s="90"/>
      <c r="FL169" s="90"/>
      <c r="FM169" s="116"/>
      <c r="FN169" s="16">
        <f t="shared" si="134"/>
        <v>0</v>
      </c>
      <c r="FO169" s="90"/>
      <c r="FP169" s="90"/>
      <c r="FQ169" s="90"/>
      <c r="FR169" s="116"/>
      <c r="FS169" s="16">
        <f t="shared" si="135"/>
        <v>0</v>
      </c>
      <c r="FT169" s="90"/>
      <c r="FU169" s="90"/>
      <c r="FV169" s="90"/>
      <c r="FW169" s="116"/>
      <c r="FX169" s="16">
        <f t="shared" si="136"/>
        <v>0</v>
      </c>
      <c r="FY169" s="90"/>
      <c r="FZ169" s="90"/>
      <c r="GA169" s="90"/>
      <c r="GB169" s="116"/>
      <c r="GC169" s="16">
        <f t="shared" si="137"/>
        <v>0</v>
      </c>
      <c r="GD169" s="90"/>
      <c r="GE169" s="90"/>
      <c r="GF169" s="90"/>
      <c r="GG169" s="116"/>
      <c r="GH169" s="16">
        <f t="shared" si="138"/>
        <v>0</v>
      </c>
      <c r="GI169" s="90"/>
      <c r="GJ169" s="90"/>
      <c r="GK169" s="90"/>
      <c r="GL169" s="116"/>
      <c r="GM169" s="16">
        <f t="shared" si="139"/>
        <v>0</v>
      </c>
      <c r="GN169" s="90"/>
      <c r="GO169" s="90"/>
      <c r="GP169" s="90"/>
      <c r="GQ169" s="116"/>
      <c r="GR169" s="16">
        <f t="shared" si="140"/>
        <v>0</v>
      </c>
      <c r="GS169" s="90"/>
      <c r="GT169" s="90"/>
      <c r="GU169" s="90"/>
      <c r="GV169" s="116"/>
      <c r="GW169" s="16">
        <f t="shared" si="141"/>
        <v>0</v>
      </c>
      <c r="GX169" s="90"/>
      <c r="GY169" s="90"/>
      <c r="GZ169" s="90"/>
      <c r="HA169" s="116"/>
      <c r="HB169" s="16">
        <f t="shared" si="142"/>
        <v>0</v>
      </c>
      <c r="HC169" s="90"/>
      <c r="HD169" s="90"/>
      <c r="HE169" s="90"/>
      <c r="HF169" s="116"/>
      <c r="HG169" s="16">
        <f t="shared" si="143"/>
        <v>0</v>
      </c>
      <c r="HH169" s="90"/>
      <c r="HI169" s="90"/>
      <c r="HJ169" s="90"/>
      <c r="HK169" s="116"/>
      <c r="HL169" s="16">
        <f t="shared" si="144"/>
        <v>0</v>
      </c>
      <c r="HM169" s="90"/>
      <c r="HN169" s="90"/>
      <c r="HO169" s="90"/>
      <c r="HP169" s="116"/>
      <c r="HQ169" s="16">
        <f t="shared" si="145"/>
        <v>0</v>
      </c>
      <c r="HR169" s="90"/>
      <c r="HS169" s="90"/>
      <c r="HT169" s="90"/>
      <c r="HU169" s="116"/>
      <c r="HV169" s="16">
        <f t="shared" si="146"/>
        <v>0</v>
      </c>
      <c r="HW169" s="90"/>
      <c r="HX169" s="90"/>
      <c r="HY169" s="90"/>
      <c r="HZ169" s="116"/>
      <c r="IA169" s="16">
        <f t="shared" si="147"/>
        <v>0</v>
      </c>
      <c r="IB169" s="90"/>
      <c r="IC169" s="90"/>
      <c r="ID169" s="90"/>
      <c r="IE169" s="116"/>
      <c r="IF169" s="16">
        <f t="shared" si="148"/>
        <v>0</v>
      </c>
      <c r="IG169" s="90"/>
      <c r="IH169" s="90"/>
      <c r="II169" s="90"/>
      <c r="IJ169" s="116"/>
      <c r="IK169" s="16">
        <f t="shared" si="149"/>
        <v>0</v>
      </c>
      <c r="IL169" s="90"/>
      <c r="IM169" s="90"/>
      <c r="IN169" s="90"/>
      <c r="IO169" s="116"/>
      <c r="IP169" s="16">
        <f t="shared" si="150"/>
        <v>0</v>
      </c>
    </row>
    <row r="170" spans="1:250" x14ac:dyDescent="0.25">
      <c r="A170" s="90"/>
      <c r="B170" s="90"/>
      <c r="C170" s="90"/>
      <c r="D170" s="116"/>
      <c r="E170" s="16">
        <f t="shared" si="101"/>
        <v>0</v>
      </c>
      <c r="F170" s="90"/>
      <c r="G170" s="90"/>
      <c r="H170" s="90"/>
      <c r="I170" s="116"/>
      <c r="J170" s="16">
        <f t="shared" si="102"/>
        <v>0</v>
      </c>
      <c r="K170" s="90"/>
      <c r="L170" s="90"/>
      <c r="M170" s="90"/>
      <c r="N170" s="116"/>
      <c r="O170" s="16">
        <f t="shared" si="103"/>
        <v>0</v>
      </c>
      <c r="P170" s="90"/>
      <c r="Q170" s="90"/>
      <c r="R170" s="90"/>
      <c r="S170" s="116"/>
      <c r="T170" s="16">
        <f t="shared" si="104"/>
        <v>0</v>
      </c>
      <c r="U170" s="90"/>
      <c r="V170" s="90"/>
      <c r="W170" s="90"/>
      <c r="X170" s="116"/>
      <c r="Y170" s="16">
        <f t="shared" si="105"/>
        <v>0</v>
      </c>
      <c r="Z170" s="90"/>
      <c r="AA170" s="90"/>
      <c r="AB170" s="90"/>
      <c r="AC170" s="116"/>
      <c r="AD170" s="16">
        <f t="shared" si="106"/>
        <v>0</v>
      </c>
      <c r="AE170" s="90"/>
      <c r="AF170" s="90"/>
      <c r="AG170" s="90"/>
      <c r="AH170" s="116"/>
      <c r="AI170" s="16">
        <f t="shared" si="107"/>
        <v>0</v>
      </c>
      <c r="AJ170" s="90"/>
      <c r="AK170" s="90"/>
      <c r="AL170" s="90"/>
      <c r="AM170" s="116"/>
      <c r="AN170" s="16">
        <f t="shared" si="108"/>
        <v>0</v>
      </c>
      <c r="AO170" s="90"/>
      <c r="AP170" s="90"/>
      <c r="AQ170" s="90"/>
      <c r="AR170" s="116"/>
      <c r="AS170" s="16">
        <f t="shared" si="109"/>
        <v>0</v>
      </c>
      <c r="AT170" s="90"/>
      <c r="AU170" s="90"/>
      <c r="AV170" s="90"/>
      <c r="AW170" s="116"/>
      <c r="AX170" s="16">
        <f t="shared" si="110"/>
        <v>0</v>
      </c>
      <c r="AY170" s="90"/>
      <c r="AZ170" s="90"/>
      <c r="BA170" s="90"/>
      <c r="BB170" s="116"/>
      <c r="BC170" s="16">
        <f t="shared" si="111"/>
        <v>0</v>
      </c>
      <c r="BD170" s="90"/>
      <c r="BE170" s="90"/>
      <c r="BF170" s="90"/>
      <c r="BG170" s="116"/>
      <c r="BH170" s="16">
        <f t="shared" si="112"/>
        <v>0</v>
      </c>
      <c r="BI170" s="90"/>
      <c r="BJ170" s="90"/>
      <c r="BK170" s="90"/>
      <c r="BL170" s="116"/>
      <c r="BM170" s="16">
        <f t="shared" si="113"/>
        <v>0</v>
      </c>
      <c r="BN170" s="90"/>
      <c r="BO170" s="90"/>
      <c r="BP170" s="90"/>
      <c r="BQ170" s="116"/>
      <c r="BR170" s="16">
        <f t="shared" si="114"/>
        <v>0</v>
      </c>
      <c r="BS170" s="90"/>
      <c r="BT170" s="90"/>
      <c r="BU170" s="90"/>
      <c r="BV170" s="116"/>
      <c r="BW170" s="16">
        <f t="shared" si="115"/>
        <v>0</v>
      </c>
      <c r="BX170" s="90"/>
      <c r="BY170" s="90"/>
      <c r="BZ170" s="90"/>
      <c r="CA170" s="116"/>
      <c r="CB170" s="16">
        <f t="shared" si="116"/>
        <v>0</v>
      </c>
      <c r="CC170" s="90"/>
      <c r="CD170" s="90"/>
      <c r="CE170" s="90"/>
      <c r="CF170" s="116"/>
      <c r="CG170" s="16">
        <f t="shared" si="117"/>
        <v>0</v>
      </c>
      <c r="CH170" s="90"/>
      <c r="CI170" s="90"/>
      <c r="CJ170" s="90"/>
      <c r="CK170" s="116"/>
      <c r="CL170" s="16">
        <f t="shared" si="118"/>
        <v>0</v>
      </c>
      <c r="CM170" s="90"/>
      <c r="CN170" s="90"/>
      <c r="CO170" s="90"/>
      <c r="CP170" s="116"/>
      <c r="CQ170" s="16">
        <f t="shared" si="119"/>
        <v>0</v>
      </c>
      <c r="CR170" s="90"/>
      <c r="CS170" s="90"/>
      <c r="CT170" s="90"/>
      <c r="CU170" s="116"/>
      <c r="CV170" s="16">
        <f t="shared" si="120"/>
        <v>0</v>
      </c>
      <c r="CW170" s="90"/>
      <c r="CX170" s="90"/>
      <c r="CY170" s="90"/>
      <c r="CZ170" s="116"/>
      <c r="DA170" s="16">
        <f t="shared" si="121"/>
        <v>0</v>
      </c>
      <c r="DB170" s="90"/>
      <c r="DC170" s="90"/>
      <c r="DD170" s="90"/>
      <c r="DE170" s="116"/>
      <c r="DF170" s="16">
        <f t="shared" si="122"/>
        <v>0</v>
      </c>
      <c r="DG170" s="90"/>
      <c r="DH170" s="90"/>
      <c r="DI170" s="90"/>
      <c r="DJ170" s="116"/>
      <c r="DK170" s="16">
        <f t="shared" si="123"/>
        <v>0</v>
      </c>
      <c r="DL170" s="90"/>
      <c r="DM170" s="90"/>
      <c r="DN170" s="90"/>
      <c r="DO170" s="116"/>
      <c r="DP170" s="16">
        <f t="shared" si="124"/>
        <v>0</v>
      </c>
      <c r="DQ170" s="90"/>
      <c r="DR170" s="90"/>
      <c r="DS170" s="90"/>
      <c r="DT170" s="116"/>
      <c r="DU170" s="16">
        <f t="shared" si="125"/>
        <v>0</v>
      </c>
      <c r="DV170" s="90"/>
      <c r="DW170" s="90"/>
      <c r="DX170" s="90"/>
      <c r="DY170" s="116"/>
      <c r="DZ170" s="16">
        <f t="shared" si="126"/>
        <v>0</v>
      </c>
      <c r="EA170" s="90"/>
      <c r="EB170" s="90"/>
      <c r="EC170" s="90"/>
      <c r="ED170" s="116"/>
      <c r="EE170" s="16">
        <f t="shared" si="127"/>
        <v>0</v>
      </c>
      <c r="EF170" s="90"/>
      <c r="EG170" s="90"/>
      <c r="EH170" s="90"/>
      <c r="EI170" s="116"/>
      <c r="EJ170" s="16">
        <f t="shared" si="128"/>
        <v>0</v>
      </c>
      <c r="EK170" s="90"/>
      <c r="EL170" s="90"/>
      <c r="EM170" s="90"/>
      <c r="EN170" s="116"/>
      <c r="EO170" s="16">
        <f t="shared" si="129"/>
        <v>0</v>
      </c>
      <c r="EP170" s="90"/>
      <c r="EQ170" s="90"/>
      <c r="ER170" s="90"/>
      <c r="ES170" s="116"/>
      <c r="ET170" s="16">
        <f t="shared" si="130"/>
        <v>0</v>
      </c>
      <c r="EU170" s="90"/>
      <c r="EV170" s="90"/>
      <c r="EW170" s="90"/>
      <c r="EX170" s="116"/>
      <c r="EY170" s="16">
        <f t="shared" si="131"/>
        <v>0</v>
      </c>
      <c r="EZ170" s="90"/>
      <c r="FA170" s="90"/>
      <c r="FB170" s="90"/>
      <c r="FC170" s="116"/>
      <c r="FD170" s="16">
        <f t="shared" si="132"/>
        <v>0</v>
      </c>
      <c r="FE170" s="90"/>
      <c r="FF170" s="90"/>
      <c r="FG170" s="90"/>
      <c r="FH170" s="116"/>
      <c r="FI170" s="16">
        <f t="shared" si="133"/>
        <v>0</v>
      </c>
      <c r="FJ170" s="90"/>
      <c r="FK170" s="90"/>
      <c r="FL170" s="90"/>
      <c r="FM170" s="116"/>
      <c r="FN170" s="16">
        <f t="shared" si="134"/>
        <v>0</v>
      </c>
      <c r="FO170" s="90"/>
      <c r="FP170" s="90"/>
      <c r="FQ170" s="90"/>
      <c r="FR170" s="116"/>
      <c r="FS170" s="16">
        <f t="shared" si="135"/>
        <v>0</v>
      </c>
      <c r="FT170" s="90"/>
      <c r="FU170" s="90"/>
      <c r="FV170" s="90"/>
      <c r="FW170" s="116"/>
      <c r="FX170" s="16">
        <f t="shared" si="136"/>
        <v>0</v>
      </c>
      <c r="FY170" s="90"/>
      <c r="FZ170" s="90"/>
      <c r="GA170" s="90"/>
      <c r="GB170" s="116"/>
      <c r="GC170" s="16">
        <f t="shared" si="137"/>
        <v>0</v>
      </c>
      <c r="GD170" s="90"/>
      <c r="GE170" s="90"/>
      <c r="GF170" s="90"/>
      <c r="GG170" s="116"/>
      <c r="GH170" s="16">
        <f t="shared" si="138"/>
        <v>0</v>
      </c>
      <c r="GI170" s="90"/>
      <c r="GJ170" s="90"/>
      <c r="GK170" s="90"/>
      <c r="GL170" s="116"/>
      <c r="GM170" s="16">
        <f t="shared" si="139"/>
        <v>0</v>
      </c>
      <c r="GN170" s="90"/>
      <c r="GO170" s="90"/>
      <c r="GP170" s="90"/>
      <c r="GQ170" s="116"/>
      <c r="GR170" s="16">
        <f t="shared" si="140"/>
        <v>0</v>
      </c>
      <c r="GS170" s="90"/>
      <c r="GT170" s="90"/>
      <c r="GU170" s="90"/>
      <c r="GV170" s="116"/>
      <c r="GW170" s="16">
        <f t="shared" si="141"/>
        <v>0</v>
      </c>
      <c r="GX170" s="90"/>
      <c r="GY170" s="90"/>
      <c r="GZ170" s="90"/>
      <c r="HA170" s="116"/>
      <c r="HB170" s="16">
        <f t="shared" si="142"/>
        <v>0</v>
      </c>
      <c r="HC170" s="90"/>
      <c r="HD170" s="90"/>
      <c r="HE170" s="90"/>
      <c r="HF170" s="116"/>
      <c r="HG170" s="16">
        <f t="shared" si="143"/>
        <v>0</v>
      </c>
      <c r="HH170" s="90"/>
      <c r="HI170" s="90"/>
      <c r="HJ170" s="90"/>
      <c r="HK170" s="116"/>
      <c r="HL170" s="16">
        <f t="shared" si="144"/>
        <v>0</v>
      </c>
      <c r="HM170" s="90"/>
      <c r="HN170" s="90"/>
      <c r="HO170" s="90"/>
      <c r="HP170" s="116"/>
      <c r="HQ170" s="16">
        <f t="shared" si="145"/>
        <v>0</v>
      </c>
      <c r="HR170" s="90"/>
      <c r="HS170" s="90"/>
      <c r="HT170" s="90"/>
      <c r="HU170" s="116"/>
      <c r="HV170" s="16">
        <f t="shared" si="146"/>
        <v>0</v>
      </c>
      <c r="HW170" s="90"/>
      <c r="HX170" s="90"/>
      <c r="HY170" s="90"/>
      <c r="HZ170" s="116"/>
      <c r="IA170" s="16">
        <f t="shared" si="147"/>
        <v>0</v>
      </c>
      <c r="IB170" s="90"/>
      <c r="IC170" s="90"/>
      <c r="ID170" s="90"/>
      <c r="IE170" s="116"/>
      <c r="IF170" s="16">
        <f t="shared" si="148"/>
        <v>0</v>
      </c>
      <c r="IG170" s="90"/>
      <c r="IH170" s="90"/>
      <c r="II170" s="90"/>
      <c r="IJ170" s="116"/>
      <c r="IK170" s="16">
        <f t="shared" si="149"/>
        <v>0</v>
      </c>
      <c r="IL170" s="90"/>
      <c r="IM170" s="90"/>
      <c r="IN170" s="90"/>
      <c r="IO170" s="116"/>
      <c r="IP170" s="16">
        <f t="shared" si="150"/>
        <v>0</v>
      </c>
    </row>
    <row r="171" spans="1:250" x14ac:dyDescent="0.25">
      <c r="A171" s="90"/>
      <c r="B171" s="90"/>
      <c r="C171" s="90"/>
      <c r="D171" s="116"/>
      <c r="E171" s="16">
        <f t="shared" si="101"/>
        <v>0</v>
      </c>
      <c r="F171" s="90"/>
      <c r="G171" s="90"/>
      <c r="H171" s="90"/>
      <c r="I171" s="116"/>
      <c r="J171" s="16">
        <f t="shared" si="102"/>
        <v>0</v>
      </c>
      <c r="K171" s="90"/>
      <c r="L171" s="90"/>
      <c r="M171" s="90"/>
      <c r="N171" s="116"/>
      <c r="O171" s="16">
        <f t="shared" si="103"/>
        <v>0</v>
      </c>
      <c r="P171" s="90"/>
      <c r="Q171" s="90"/>
      <c r="R171" s="90"/>
      <c r="S171" s="116"/>
      <c r="T171" s="16">
        <f t="shared" si="104"/>
        <v>0</v>
      </c>
      <c r="U171" s="90"/>
      <c r="V171" s="90"/>
      <c r="W171" s="90"/>
      <c r="X171" s="116"/>
      <c r="Y171" s="16">
        <f t="shared" si="105"/>
        <v>0</v>
      </c>
      <c r="Z171" s="90"/>
      <c r="AA171" s="90"/>
      <c r="AB171" s="90"/>
      <c r="AC171" s="116"/>
      <c r="AD171" s="16">
        <f t="shared" si="106"/>
        <v>0</v>
      </c>
      <c r="AE171" s="90"/>
      <c r="AF171" s="90"/>
      <c r="AG171" s="90"/>
      <c r="AH171" s="116"/>
      <c r="AI171" s="16">
        <f t="shared" si="107"/>
        <v>0</v>
      </c>
      <c r="AJ171" s="90"/>
      <c r="AK171" s="90"/>
      <c r="AL171" s="90"/>
      <c r="AM171" s="116"/>
      <c r="AN171" s="16">
        <f t="shared" si="108"/>
        <v>0</v>
      </c>
      <c r="AO171" s="90"/>
      <c r="AP171" s="90"/>
      <c r="AQ171" s="90"/>
      <c r="AR171" s="116"/>
      <c r="AS171" s="16">
        <f t="shared" si="109"/>
        <v>0</v>
      </c>
      <c r="AT171" s="90"/>
      <c r="AU171" s="90"/>
      <c r="AV171" s="90"/>
      <c r="AW171" s="116"/>
      <c r="AX171" s="16">
        <f t="shared" si="110"/>
        <v>0</v>
      </c>
      <c r="AY171" s="90"/>
      <c r="AZ171" s="90"/>
      <c r="BA171" s="90"/>
      <c r="BB171" s="116"/>
      <c r="BC171" s="16">
        <f t="shared" si="111"/>
        <v>0</v>
      </c>
      <c r="BD171" s="90"/>
      <c r="BE171" s="90"/>
      <c r="BF171" s="90"/>
      <c r="BG171" s="116"/>
      <c r="BH171" s="16">
        <f t="shared" si="112"/>
        <v>0</v>
      </c>
      <c r="BI171" s="90"/>
      <c r="BJ171" s="90"/>
      <c r="BK171" s="90"/>
      <c r="BL171" s="116"/>
      <c r="BM171" s="16">
        <f t="shared" si="113"/>
        <v>0</v>
      </c>
      <c r="BN171" s="90"/>
      <c r="BO171" s="90"/>
      <c r="BP171" s="90"/>
      <c r="BQ171" s="116"/>
      <c r="BR171" s="16">
        <f t="shared" si="114"/>
        <v>0</v>
      </c>
      <c r="BS171" s="90"/>
      <c r="BT171" s="90"/>
      <c r="BU171" s="90"/>
      <c r="BV171" s="116"/>
      <c r="BW171" s="16">
        <f t="shared" si="115"/>
        <v>0</v>
      </c>
      <c r="BX171" s="90"/>
      <c r="BY171" s="90"/>
      <c r="BZ171" s="90"/>
      <c r="CA171" s="116"/>
      <c r="CB171" s="16">
        <f t="shared" si="116"/>
        <v>0</v>
      </c>
      <c r="CC171" s="90"/>
      <c r="CD171" s="90"/>
      <c r="CE171" s="90"/>
      <c r="CF171" s="116"/>
      <c r="CG171" s="16">
        <f t="shared" si="117"/>
        <v>0</v>
      </c>
      <c r="CH171" s="90"/>
      <c r="CI171" s="90"/>
      <c r="CJ171" s="90"/>
      <c r="CK171" s="116"/>
      <c r="CL171" s="16">
        <f t="shared" si="118"/>
        <v>0</v>
      </c>
      <c r="CM171" s="90"/>
      <c r="CN171" s="90"/>
      <c r="CO171" s="90"/>
      <c r="CP171" s="116"/>
      <c r="CQ171" s="16">
        <f t="shared" si="119"/>
        <v>0</v>
      </c>
      <c r="CR171" s="90"/>
      <c r="CS171" s="90"/>
      <c r="CT171" s="90"/>
      <c r="CU171" s="116"/>
      <c r="CV171" s="16">
        <f t="shared" si="120"/>
        <v>0</v>
      </c>
      <c r="CW171" s="90"/>
      <c r="CX171" s="90"/>
      <c r="CY171" s="90"/>
      <c r="CZ171" s="116"/>
      <c r="DA171" s="16">
        <f t="shared" si="121"/>
        <v>0</v>
      </c>
      <c r="DB171" s="90"/>
      <c r="DC171" s="90"/>
      <c r="DD171" s="90"/>
      <c r="DE171" s="116"/>
      <c r="DF171" s="16">
        <f t="shared" si="122"/>
        <v>0</v>
      </c>
      <c r="DG171" s="90"/>
      <c r="DH171" s="90"/>
      <c r="DI171" s="90"/>
      <c r="DJ171" s="116"/>
      <c r="DK171" s="16">
        <f t="shared" si="123"/>
        <v>0</v>
      </c>
      <c r="DL171" s="90"/>
      <c r="DM171" s="90"/>
      <c r="DN171" s="90"/>
      <c r="DO171" s="116"/>
      <c r="DP171" s="16">
        <f t="shared" si="124"/>
        <v>0</v>
      </c>
      <c r="DQ171" s="90"/>
      <c r="DR171" s="90"/>
      <c r="DS171" s="90"/>
      <c r="DT171" s="116"/>
      <c r="DU171" s="16">
        <f t="shared" si="125"/>
        <v>0</v>
      </c>
      <c r="DV171" s="90"/>
      <c r="DW171" s="90"/>
      <c r="DX171" s="90"/>
      <c r="DY171" s="116"/>
      <c r="DZ171" s="16">
        <f t="shared" si="126"/>
        <v>0</v>
      </c>
      <c r="EA171" s="90"/>
      <c r="EB171" s="90"/>
      <c r="EC171" s="90"/>
      <c r="ED171" s="116"/>
      <c r="EE171" s="16">
        <f t="shared" si="127"/>
        <v>0</v>
      </c>
      <c r="EF171" s="90"/>
      <c r="EG171" s="90"/>
      <c r="EH171" s="90"/>
      <c r="EI171" s="116"/>
      <c r="EJ171" s="16">
        <f t="shared" si="128"/>
        <v>0</v>
      </c>
      <c r="EK171" s="90"/>
      <c r="EL171" s="90"/>
      <c r="EM171" s="90"/>
      <c r="EN171" s="116"/>
      <c r="EO171" s="16">
        <f t="shared" si="129"/>
        <v>0</v>
      </c>
      <c r="EP171" s="90"/>
      <c r="EQ171" s="90"/>
      <c r="ER171" s="90"/>
      <c r="ES171" s="116"/>
      <c r="ET171" s="16">
        <f t="shared" si="130"/>
        <v>0</v>
      </c>
      <c r="EU171" s="90"/>
      <c r="EV171" s="90"/>
      <c r="EW171" s="90"/>
      <c r="EX171" s="116"/>
      <c r="EY171" s="16">
        <f t="shared" si="131"/>
        <v>0</v>
      </c>
      <c r="EZ171" s="90"/>
      <c r="FA171" s="90"/>
      <c r="FB171" s="90"/>
      <c r="FC171" s="116"/>
      <c r="FD171" s="16">
        <f t="shared" si="132"/>
        <v>0</v>
      </c>
      <c r="FE171" s="90"/>
      <c r="FF171" s="90"/>
      <c r="FG171" s="90"/>
      <c r="FH171" s="116"/>
      <c r="FI171" s="16">
        <f t="shared" si="133"/>
        <v>0</v>
      </c>
      <c r="FJ171" s="90"/>
      <c r="FK171" s="90"/>
      <c r="FL171" s="90"/>
      <c r="FM171" s="116"/>
      <c r="FN171" s="16">
        <f t="shared" si="134"/>
        <v>0</v>
      </c>
      <c r="FO171" s="90"/>
      <c r="FP171" s="90"/>
      <c r="FQ171" s="90"/>
      <c r="FR171" s="116"/>
      <c r="FS171" s="16">
        <f t="shared" si="135"/>
        <v>0</v>
      </c>
      <c r="FT171" s="90"/>
      <c r="FU171" s="90"/>
      <c r="FV171" s="90"/>
      <c r="FW171" s="116"/>
      <c r="FX171" s="16">
        <f t="shared" si="136"/>
        <v>0</v>
      </c>
      <c r="FY171" s="90"/>
      <c r="FZ171" s="90"/>
      <c r="GA171" s="90"/>
      <c r="GB171" s="116"/>
      <c r="GC171" s="16">
        <f t="shared" si="137"/>
        <v>0</v>
      </c>
      <c r="GD171" s="90"/>
      <c r="GE171" s="90"/>
      <c r="GF171" s="90"/>
      <c r="GG171" s="116"/>
      <c r="GH171" s="16">
        <f t="shared" si="138"/>
        <v>0</v>
      </c>
      <c r="GI171" s="90"/>
      <c r="GJ171" s="90"/>
      <c r="GK171" s="90"/>
      <c r="GL171" s="116"/>
      <c r="GM171" s="16">
        <f t="shared" si="139"/>
        <v>0</v>
      </c>
      <c r="GN171" s="90"/>
      <c r="GO171" s="90"/>
      <c r="GP171" s="90"/>
      <c r="GQ171" s="116"/>
      <c r="GR171" s="16">
        <f t="shared" si="140"/>
        <v>0</v>
      </c>
      <c r="GS171" s="90"/>
      <c r="GT171" s="90"/>
      <c r="GU171" s="90"/>
      <c r="GV171" s="116"/>
      <c r="GW171" s="16">
        <f t="shared" si="141"/>
        <v>0</v>
      </c>
      <c r="GX171" s="90"/>
      <c r="GY171" s="90"/>
      <c r="GZ171" s="90"/>
      <c r="HA171" s="116"/>
      <c r="HB171" s="16">
        <f t="shared" si="142"/>
        <v>0</v>
      </c>
      <c r="HC171" s="90"/>
      <c r="HD171" s="90"/>
      <c r="HE171" s="90"/>
      <c r="HF171" s="116"/>
      <c r="HG171" s="16">
        <f t="shared" si="143"/>
        <v>0</v>
      </c>
      <c r="HH171" s="90"/>
      <c r="HI171" s="90"/>
      <c r="HJ171" s="90"/>
      <c r="HK171" s="116"/>
      <c r="HL171" s="16">
        <f t="shared" si="144"/>
        <v>0</v>
      </c>
      <c r="HM171" s="90"/>
      <c r="HN171" s="90"/>
      <c r="HO171" s="90"/>
      <c r="HP171" s="116"/>
      <c r="HQ171" s="16">
        <f t="shared" si="145"/>
        <v>0</v>
      </c>
      <c r="HR171" s="90"/>
      <c r="HS171" s="90"/>
      <c r="HT171" s="90"/>
      <c r="HU171" s="116"/>
      <c r="HV171" s="16">
        <f t="shared" si="146"/>
        <v>0</v>
      </c>
      <c r="HW171" s="90"/>
      <c r="HX171" s="90"/>
      <c r="HY171" s="90"/>
      <c r="HZ171" s="116"/>
      <c r="IA171" s="16">
        <f t="shared" si="147"/>
        <v>0</v>
      </c>
      <c r="IB171" s="90"/>
      <c r="IC171" s="90"/>
      <c r="ID171" s="90"/>
      <c r="IE171" s="116"/>
      <c r="IF171" s="16">
        <f t="shared" si="148"/>
        <v>0</v>
      </c>
      <c r="IG171" s="90"/>
      <c r="IH171" s="90"/>
      <c r="II171" s="90"/>
      <c r="IJ171" s="116"/>
      <c r="IK171" s="16">
        <f t="shared" si="149"/>
        <v>0</v>
      </c>
      <c r="IL171" s="90"/>
      <c r="IM171" s="90"/>
      <c r="IN171" s="90"/>
      <c r="IO171" s="116"/>
      <c r="IP171" s="16">
        <f t="shared" si="150"/>
        <v>0</v>
      </c>
    </row>
    <row r="172" spans="1:250" x14ac:dyDescent="0.25">
      <c r="A172" s="90"/>
      <c r="B172" s="90"/>
      <c r="C172" s="90"/>
      <c r="D172" s="116"/>
      <c r="E172" s="16">
        <f t="shared" si="101"/>
        <v>0</v>
      </c>
      <c r="F172" s="90"/>
      <c r="G172" s="90"/>
      <c r="H172" s="90"/>
      <c r="I172" s="116"/>
      <c r="J172" s="16">
        <f t="shared" si="102"/>
        <v>0</v>
      </c>
      <c r="K172" s="90"/>
      <c r="L172" s="90"/>
      <c r="M172" s="90"/>
      <c r="N172" s="116"/>
      <c r="O172" s="16">
        <f t="shared" si="103"/>
        <v>0</v>
      </c>
      <c r="P172" s="90"/>
      <c r="Q172" s="90"/>
      <c r="R172" s="90"/>
      <c r="S172" s="116"/>
      <c r="T172" s="16">
        <f t="shared" si="104"/>
        <v>0</v>
      </c>
      <c r="U172" s="90"/>
      <c r="V172" s="90"/>
      <c r="W172" s="90"/>
      <c r="X172" s="116"/>
      <c r="Y172" s="16">
        <f t="shared" si="105"/>
        <v>0</v>
      </c>
      <c r="Z172" s="90"/>
      <c r="AA172" s="90"/>
      <c r="AB172" s="90"/>
      <c r="AC172" s="116"/>
      <c r="AD172" s="16">
        <f t="shared" si="106"/>
        <v>0</v>
      </c>
      <c r="AE172" s="90"/>
      <c r="AF172" s="90"/>
      <c r="AG172" s="90"/>
      <c r="AH172" s="116"/>
      <c r="AI172" s="16">
        <f t="shared" si="107"/>
        <v>0</v>
      </c>
      <c r="AJ172" s="90"/>
      <c r="AK172" s="90"/>
      <c r="AL172" s="90"/>
      <c r="AM172" s="116"/>
      <c r="AN172" s="16">
        <f t="shared" si="108"/>
        <v>0</v>
      </c>
      <c r="AO172" s="90"/>
      <c r="AP172" s="90"/>
      <c r="AQ172" s="90"/>
      <c r="AR172" s="116"/>
      <c r="AS172" s="16">
        <f t="shared" si="109"/>
        <v>0</v>
      </c>
      <c r="AT172" s="90"/>
      <c r="AU172" s="90"/>
      <c r="AV172" s="90"/>
      <c r="AW172" s="116"/>
      <c r="AX172" s="16">
        <f t="shared" si="110"/>
        <v>0</v>
      </c>
      <c r="AY172" s="90"/>
      <c r="AZ172" s="90"/>
      <c r="BA172" s="90"/>
      <c r="BB172" s="116"/>
      <c r="BC172" s="16">
        <f t="shared" si="111"/>
        <v>0</v>
      </c>
      <c r="BD172" s="90"/>
      <c r="BE172" s="90"/>
      <c r="BF172" s="90"/>
      <c r="BG172" s="116"/>
      <c r="BH172" s="16">
        <f t="shared" si="112"/>
        <v>0</v>
      </c>
      <c r="BI172" s="90"/>
      <c r="BJ172" s="90"/>
      <c r="BK172" s="90"/>
      <c r="BL172" s="116"/>
      <c r="BM172" s="16">
        <f t="shared" si="113"/>
        <v>0</v>
      </c>
      <c r="BN172" s="90"/>
      <c r="BO172" s="90"/>
      <c r="BP172" s="90"/>
      <c r="BQ172" s="116"/>
      <c r="BR172" s="16">
        <f t="shared" si="114"/>
        <v>0</v>
      </c>
      <c r="BS172" s="90"/>
      <c r="BT172" s="90"/>
      <c r="BU172" s="90"/>
      <c r="BV172" s="116"/>
      <c r="BW172" s="16">
        <f t="shared" si="115"/>
        <v>0</v>
      </c>
      <c r="BX172" s="90"/>
      <c r="BY172" s="90"/>
      <c r="BZ172" s="90"/>
      <c r="CA172" s="116"/>
      <c r="CB172" s="16">
        <f t="shared" si="116"/>
        <v>0</v>
      </c>
      <c r="CC172" s="90"/>
      <c r="CD172" s="90"/>
      <c r="CE172" s="90"/>
      <c r="CF172" s="116"/>
      <c r="CG172" s="16">
        <f t="shared" si="117"/>
        <v>0</v>
      </c>
      <c r="CH172" s="90"/>
      <c r="CI172" s="90"/>
      <c r="CJ172" s="90"/>
      <c r="CK172" s="116"/>
      <c r="CL172" s="16">
        <f t="shared" si="118"/>
        <v>0</v>
      </c>
      <c r="CM172" s="90"/>
      <c r="CN172" s="90"/>
      <c r="CO172" s="90"/>
      <c r="CP172" s="116"/>
      <c r="CQ172" s="16">
        <f t="shared" si="119"/>
        <v>0</v>
      </c>
      <c r="CR172" s="90"/>
      <c r="CS172" s="90"/>
      <c r="CT172" s="90"/>
      <c r="CU172" s="116"/>
      <c r="CV172" s="16">
        <f t="shared" si="120"/>
        <v>0</v>
      </c>
      <c r="CW172" s="90"/>
      <c r="CX172" s="90"/>
      <c r="CY172" s="90"/>
      <c r="CZ172" s="116"/>
      <c r="DA172" s="16">
        <f t="shared" si="121"/>
        <v>0</v>
      </c>
      <c r="DB172" s="90"/>
      <c r="DC172" s="90"/>
      <c r="DD172" s="90"/>
      <c r="DE172" s="116"/>
      <c r="DF172" s="16">
        <f t="shared" si="122"/>
        <v>0</v>
      </c>
      <c r="DG172" s="90"/>
      <c r="DH172" s="90"/>
      <c r="DI172" s="90"/>
      <c r="DJ172" s="116"/>
      <c r="DK172" s="16">
        <f t="shared" si="123"/>
        <v>0</v>
      </c>
      <c r="DL172" s="90"/>
      <c r="DM172" s="90"/>
      <c r="DN172" s="90"/>
      <c r="DO172" s="116"/>
      <c r="DP172" s="16">
        <f t="shared" si="124"/>
        <v>0</v>
      </c>
      <c r="DQ172" s="90"/>
      <c r="DR172" s="90"/>
      <c r="DS172" s="90"/>
      <c r="DT172" s="116"/>
      <c r="DU172" s="16">
        <f t="shared" si="125"/>
        <v>0</v>
      </c>
      <c r="DV172" s="90"/>
      <c r="DW172" s="90"/>
      <c r="DX172" s="90"/>
      <c r="DY172" s="116"/>
      <c r="DZ172" s="16">
        <f t="shared" si="126"/>
        <v>0</v>
      </c>
      <c r="EA172" s="90"/>
      <c r="EB172" s="90"/>
      <c r="EC172" s="90"/>
      <c r="ED172" s="116"/>
      <c r="EE172" s="16">
        <f t="shared" si="127"/>
        <v>0</v>
      </c>
      <c r="EF172" s="90"/>
      <c r="EG172" s="90"/>
      <c r="EH172" s="90"/>
      <c r="EI172" s="116"/>
      <c r="EJ172" s="16">
        <f t="shared" si="128"/>
        <v>0</v>
      </c>
      <c r="EK172" s="90"/>
      <c r="EL172" s="90"/>
      <c r="EM172" s="90"/>
      <c r="EN172" s="116"/>
      <c r="EO172" s="16">
        <f t="shared" si="129"/>
        <v>0</v>
      </c>
      <c r="EP172" s="90"/>
      <c r="EQ172" s="90"/>
      <c r="ER172" s="90"/>
      <c r="ES172" s="116"/>
      <c r="ET172" s="16">
        <f t="shared" si="130"/>
        <v>0</v>
      </c>
      <c r="EU172" s="90"/>
      <c r="EV172" s="90"/>
      <c r="EW172" s="90"/>
      <c r="EX172" s="116"/>
      <c r="EY172" s="16">
        <f t="shared" si="131"/>
        <v>0</v>
      </c>
      <c r="EZ172" s="90"/>
      <c r="FA172" s="90"/>
      <c r="FB172" s="90"/>
      <c r="FC172" s="116"/>
      <c r="FD172" s="16">
        <f t="shared" si="132"/>
        <v>0</v>
      </c>
      <c r="FE172" s="90"/>
      <c r="FF172" s="90"/>
      <c r="FG172" s="90"/>
      <c r="FH172" s="116"/>
      <c r="FI172" s="16">
        <f t="shared" si="133"/>
        <v>0</v>
      </c>
      <c r="FJ172" s="90"/>
      <c r="FK172" s="90"/>
      <c r="FL172" s="90"/>
      <c r="FM172" s="116"/>
      <c r="FN172" s="16">
        <f t="shared" si="134"/>
        <v>0</v>
      </c>
      <c r="FO172" s="90"/>
      <c r="FP172" s="90"/>
      <c r="FQ172" s="90"/>
      <c r="FR172" s="116"/>
      <c r="FS172" s="16">
        <f t="shared" si="135"/>
        <v>0</v>
      </c>
      <c r="FT172" s="90"/>
      <c r="FU172" s="90"/>
      <c r="FV172" s="90"/>
      <c r="FW172" s="116"/>
      <c r="FX172" s="16">
        <f t="shared" si="136"/>
        <v>0</v>
      </c>
      <c r="FY172" s="90"/>
      <c r="FZ172" s="90"/>
      <c r="GA172" s="90"/>
      <c r="GB172" s="116"/>
      <c r="GC172" s="16">
        <f t="shared" si="137"/>
        <v>0</v>
      </c>
      <c r="GD172" s="90"/>
      <c r="GE172" s="90"/>
      <c r="GF172" s="90"/>
      <c r="GG172" s="116"/>
      <c r="GH172" s="16">
        <f t="shared" si="138"/>
        <v>0</v>
      </c>
      <c r="GI172" s="90"/>
      <c r="GJ172" s="90"/>
      <c r="GK172" s="90"/>
      <c r="GL172" s="116"/>
      <c r="GM172" s="16">
        <f t="shared" si="139"/>
        <v>0</v>
      </c>
      <c r="GN172" s="90"/>
      <c r="GO172" s="90"/>
      <c r="GP172" s="90"/>
      <c r="GQ172" s="116"/>
      <c r="GR172" s="16">
        <f t="shared" si="140"/>
        <v>0</v>
      </c>
      <c r="GS172" s="90"/>
      <c r="GT172" s="90"/>
      <c r="GU172" s="90"/>
      <c r="GV172" s="116"/>
      <c r="GW172" s="16">
        <f t="shared" si="141"/>
        <v>0</v>
      </c>
      <c r="GX172" s="90"/>
      <c r="GY172" s="90"/>
      <c r="GZ172" s="90"/>
      <c r="HA172" s="116"/>
      <c r="HB172" s="16">
        <f t="shared" si="142"/>
        <v>0</v>
      </c>
      <c r="HC172" s="90"/>
      <c r="HD172" s="90"/>
      <c r="HE172" s="90"/>
      <c r="HF172" s="116"/>
      <c r="HG172" s="16">
        <f t="shared" si="143"/>
        <v>0</v>
      </c>
      <c r="HH172" s="90"/>
      <c r="HI172" s="90"/>
      <c r="HJ172" s="90"/>
      <c r="HK172" s="116"/>
      <c r="HL172" s="16">
        <f t="shared" si="144"/>
        <v>0</v>
      </c>
      <c r="HM172" s="90"/>
      <c r="HN172" s="90"/>
      <c r="HO172" s="90"/>
      <c r="HP172" s="116"/>
      <c r="HQ172" s="16">
        <f t="shared" si="145"/>
        <v>0</v>
      </c>
      <c r="HR172" s="90"/>
      <c r="HS172" s="90"/>
      <c r="HT172" s="90"/>
      <c r="HU172" s="116"/>
      <c r="HV172" s="16">
        <f t="shared" si="146"/>
        <v>0</v>
      </c>
      <c r="HW172" s="90"/>
      <c r="HX172" s="90"/>
      <c r="HY172" s="90"/>
      <c r="HZ172" s="116"/>
      <c r="IA172" s="16">
        <f t="shared" si="147"/>
        <v>0</v>
      </c>
      <c r="IB172" s="90"/>
      <c r="IC172" s="90"/>
      <c r="ID172" s="90"/>
      <c r="IE172" s="116"/>
      <c r="IF172" s="16">
        <f t="shared" si="148"/>
        <v>0</v>
      </c>
      <c r="IG172" s="90"/>
      <c r="IH172" s="90"/>
      <c r="II172" s="90"/>
      <c r="IJ172" s="116"/>
      <c r="IK172" s="16">
        <f t="shared" si="149"/>
        <v>0</v>
      </c>
      <c r="IL172" s="90"/>
      <c r="IM172" s="90"/>
      <c r="IN172" s="90"/>
      <c r="IO172" s="116"/>
      <c r="IP172" s="16">
        <f t="shared" si="150"/>
        <v>0</v>
      </c>
    </row>
    <row r="173" spans="1:250" x14ac:dyDescent="0.25">
      <c r="A173" s="90"/>
      <c r="B173" s="90"/>
      <c r="C173" s="90"/>
      <c r="D173" s="116"/>
      <c r="E173" s="16">
        <f t="shared" si="101"/>
        <v>0</v>
      </c>
      <c r="F173" s="90"/>
      <c r="G173" s="90"/>
      <c r="H173" s="90"/>
      <c r="I173" s="116"/>
      <c r="J173" s="16">
        <f t="shared" si="102"/>
        <v>0</v>
      </c>
      <c r="K173" s="90"/>
      <c r="L173" s="90"/>
      <c r="M173" s="90"/>
      <c r="N173" s="116"/>
      <c r="O173" s="16">
        <f t="shared" si="103"/>
        <v>0</v>
      </c>
      <c r="P173" s="90"/>
      <c r="Q173" s="90"/>
      <c r="R173" s="90"/>
      <c r="S173" s="116"/>
      <c r="T173" s="16">
        <f t="shared" si="104"/>
        <v>0</v>
      </c>
      <c r="U173" s="90"/>
      <c r="V173" s="90"/>
      <c r="W173" s="90"/>
      <c r="X173" s="116"/>
      <c r="Y173" s="16">
        <f t="shared" si="105"/>
        <v>0</v>
      </c>
      <c r="Z173" s="90"/>
      <c r="AA173" s="90"/>
      <c r="AB173" s="90"/>
      <c r="AC173" s="116"/>
      <c r="AD173" s="16">
        <f t="shared" si="106"/>
        <v>0</v>
      </c>
      <c r="AE173" s="90"/>
      <c r="AF173" s="90"/>
      <c r="AG173" s="90"/>
      <c r="AH173" s="116"/>
      <c r="AI173" s="16">
        <f t="shared" si="107"/>
        <v>0</v>
      </c>
      <c r="AJ173" s="90"/>
      <c r="AK173" s="90"/>
      <c r="AL173" s="90"/>
      <c r="AM173" s="116"/>
      <c r="AN173" s="16">
        <f t="shared" si="108"/>
        <v>0</v>
      </c>
      <c r="AO173" s="90"/>
      <c r="AP173" s="90"/>
      <c r="AQ173" s="90"/>
      <c r="AR173" s="116"/>
      <c r="AS173" s="16">
        <f t="shared" si="109"/>
        <v>0</v>
      </c>
      <c r="AT173" s="90"/>
      <c r="AU173" s="90"/>
      <c r="AV173" s="90"/>
      <c r="AW173" s="116"/>
      <c r="AX173" s="16">
        <f t="shared" si="110"/>
        <v>0</v>
      </c>
      <c r="AY173" s="90"/>
      <c r="AZ173" s="90"/>
      <c r="BA173" s="90"/>
      <c r="BB173" s="116"/>
      <c r="BC173" s="16">
        <f t="shared" si="111"/>
        <v>0</v>
      </c>
      <c r="BD173" s="90"/>
      <c r="BE173" s="90"/>
      <c r="BF173" s="90"/>
      <c r="BG173" s="116"/>
      <c r="BH173" s="16">
        <f t="shared" si="112"/>
        <v>0</v>
      </c>
      <c r="BI173" s="90"/>
      <c r="BJ173" s="90"/>
      <c r="BK173" s="90"/>
      <c r="BL173" s="116"/>
      <c r="BM173" s="16">
        <f t="shared" si="113"/>
        <v>0</v>
      </c>
      <c r="BN173" s="90"/>
      <c r="BO173" s="90"/>
      <c r="BP173" s="90"/>
      <c r="BQ173" s="116"/>
      <c r="BR173" s="16">
        <f t="shared" si="114"/>
        <v>0</v>
      </c>
      <c r="BS173" s="90"/>
      <c r="BT173" s="90"/>
      <c r="BU173" s="90"/>
      <c r="BV173" s="116"/>
      <c r="BW173" s="16">
        <f t="shared" si="115"/>
        <v>0</v>
      </c>
      <c r="BX173" s="90"/>
      <c r="BY173" s="90"/>
      <c r="BZ173" s="90"/>
      <c r="CA173" s="116"/>
      <c r="CB173" s="16">
        <f t="shared" si="116"/>
        <v>0</v>
      </c>
      <c r="CC173" s="90"/>
      <c r="CD173" s="90"/>
      <c r="CE173" s="90"/>
      <c r="CF173" s="116"/>
      <c r="CG173" s="16">
        <f t="shared" si="117"/>
        <v>0</v>
      </c>
      <c r="CH173" s="90"/>
      <c r="CI173" s="90"/>
      <c r="CJ173" s="90"/>
      <c r="CK173" s="116"/>
      <c r="CL173" s="16">
        <f t="shared" si="118"/>
        <v>0</v>
      </c>
      <c r="CM173" s="90"/>
      <c r="CN173" s="90"/>
      <c r="CO173" s="90"/>
      <c r="CP173" s="116"/>
      <c r="CQ173" s="16">
        <f t="shared" si="119"/>
        <v>0</v>
      </c>
      <c r="CR173" s="90"/>
      <c r="CS173" s="90"/>
      <c r="CT173" s="90"/>
      <c r="CU173" s="116"/>
      <c r="CV173" s="16">
        <f t="shared" si="120"/>
        <v>0</v>
      </c>
      <c r="CW173" s="90"/>
      <c r="CX173" s="90"/>
      <c r="CY173" s="90"/>
      <c r="CZ173" s="116"/>
      <c r="DA173" s="16">
        <f t="shared" si="121"/>
        <v>0</v>
      </c>
      <c r="DB173" s="90"/>
      <c r="DC173" s="90"/>
      <c r="DD173" s="90"/>
      <c r="DE173" s="116"/>
      <c r="DF173" s="16">
        <f t="shared" si="122"/>
        <v>0</v>
      </c>
      <c r="DG173" s="90"/>
      <c r="DH173" s="90"/>
      <c r="DI173" s="90"/>
      <c r="DJ173" s="116"/>
      <c r="DK173" s="16">
        <f t="shared" si="123"/>
        <v>0</v>
      </c>
      <c r="DL173" s="90"/>
      <c r="DM173" s="90"/>
      <c r="DN173" s="90"/>
      <c r="DO173" s="116"/>
      <c r="DP173" s="16">
        <f t="shared" si="124"/>
        <v>0</v>
      </c>
      <c r="DQ173" s="90"/>
      <c r="DR173" s="90"/>
      <c r="DS173" s="90"/>
      <c r="DT173" s="116"/>
      <c r="DU173" s="16">
        <f t="shared" si="125"/>
        <v>0</v>
      </c>
      <c r="DV173" s="90"/>
      <c r="DW173" s="90"/>
      <c r="DX173" s="90"/>
      <c r="DY173" s="116"/>
      <c r="DZ173" s="16">
        <f t="shared" si="126"/>
        <v>0</v>
      </c>
      <c r="EA173" s="90"/>
      <c r="EB173" s="90"/>
      <c r="EC173" s="90"/>
      <c r="ED173" s="116"/>
      <c r="EE173" s="16">
        <f t="shared" si="127"/>
        <v>0</v>
      </c>
      <c r="EF173" s="90"/>
      <c r="EG173" s="90"/>
      <c r="EH173" s="90"/>
      <c r="EI173" s="116"/>
      <c r="EJ173" s="16">
        <f t="shared" si="128"/>
        <v>0</v>
      </c>
      <c r="EK173" s="90"/>
      <c r="EL173" s="90"/>
      <c r="EM173" s="90"/>
      <c r="EN173" s="116"/>
      <c r="EO173" s="16">
        <f t="shared" si="129"/>
        <v>0</v>
      </c>
      <c r="EP173" s="90"/>
      <c r="EQ173" s="90"/>
      <c r="ER173" s="90"/>
      <c r="ES173" s="116"/>
      <c r="ET173" s="16">
        <f t="shared" si="130"/>
        <v>0</v>
      </c>
      <c r="EU173" s="90"/>
      <c r="EV173" s="90"/>
      <c r="EW173" s="90"/>
      <c r="EX173" s="116"/>
      <c r="EY173" s="16">
        <f t="shared" si="131"/>
        <v>0</v>
      </c>
      <c r="EZ173" s="90"/>
      <c r="FA173" s="90"/>
      <c r="FB173" s="90"/>
      <c r="FC173" s="116"/>
      <c r="FD173" s="16">
        <f t="shared" si="132"/>
        <v>0</v>
      </c>
      <c r="FE173" s="90"/>
      <c r="FF173" s="90"/>
      <c r="FG173" s="90"/>
      <c r="FH173" s="116"/>
      <c r="FI173" s="16">
        <f t="shared" si="133"/>
        <v>0</v>
      </c>
      <c r="FJ173" s="90"/>
      <c r="FK173" s="90"/>
      <c r="FL173" s="90"/>
      <c r="FM173" s="116"/>
      <c r="FN173" s="16">
        <f t="shared" si="134"/>
        <v>0</v>
      </c>
      <c r="FO173" s="90"/>
      <c r="FP173" s="90"/>
      <c r="FQ173" s="90"/>
      <c r="FR173" s="116"/>
      <c r="FS173" s="16">
        <f t="shared" si="135"/>
        <v>0</v>
      </c>
      <c r="FT173" s="90"/>
      <c r="FU173" s="90"/>
      <c r="FV173" s="90"/>
      <c r="FW173" s="116"/>
      <c r="FX173" s="16">
        <f t="shared" si="136"/>
        <v>0</v>
      </c>
      <c r="FY173" s="90"/>
      <c r="FZ173" s="90"/>
      <c r="GA173" s="90"/>
      <c r="GB173" s="116"/>
      <c r="GC173" s="16">
        <f t="shared" si="137"/>
        <v>0</v>
      </c>
      <c r="GD173" s="90"/>
      <c r="GE173" s="90"/>
      <c r="GF173" s="90"/>
      <c r="GG173" s="116"/>
      <c r="GH173" s="16">
        <f t="shared" si="138"/>
        <v>0</v>
      </c>
      <c r="GI173" s="90"/>
      <c r="GJ173" s="90"/>
      <c r="GK173" s="90"/>
      <c r="GL173" s="116"/>
      <c r="GM173" s="16">
        <f t="shared" si="139"/>
        <v>0</v>
      </c>
      <c r="GN173" s="90"/>
      <c r="GO173" s="90"/>
      <c r="GP173" s="90"/>
      <c r="GQ173" s="116"/>
      <c r="GR173" s="16">
        <f t="shared" si="140"/>
        <v>0</v>
      </c>
      <c r="GS173" s="90"/>
      <c r="GT173" s="90"/>
      <c r="GU173" s="90"/>
      <c r="GV173" s="116"/>
      <c r="GW173" s="16">
        <f t="shared" si="141"/>
        <v>0</v>
      </c>
      <c r="GX173" s="90"/>
      <c r="GY173" s="90"/>
      <c r="GZ173" s="90"/>
      <c r="HA173" s="116"/>
      <c r="HB173" s="16">
        <f t="shared" si="142"/>
        <v>0</v>
      </c>
      <c r="HC173" s="90"/>
      <c r="HD173" s="90"/>
      <c r="HE173" s="90"/>
      <c r="HF173" s="116"/>
      <c r="HG173" s="16">
        <f t="shared" si="143"/>
        <v>0</v>
      </c>
      <c r="HH173" s="90"/>
      <c r="HI173" s="90"/>
      <c r="HJ173" s="90"/>
      <c r="HK173" s="116"/>
      <c r="HL173" s="16">
        <f t="shared" si="144"/>
        <v>0</v>
      </c>
      <c r="HM173" s="90"/>
      <c r="HN173" s="90"/>
      <c r="HO173" s="90"/>
      <c r="HP173" s="116"/>
      <c r="HQ173" s="16">
        <f t="shared" si="145"/>
        <v>0</v>
      </c>
      <c r="HR173" s="90"/>
      <c r="HS173" s="90"/>
      <c r="HT173" s="90"/>
      <c r="HU173" s="116"/>
      <c r="HV173" s="16">
        <f t="shared" si="146"/>
        <v>0</v>
      </c>
      <c r="HW173" s="90"/>
      <c r="HX173" s="90"/>
      <c r="HY173" s="90"/>
      <c r="HZ173" s="116"/>
      <c r="IA173" s="16">
        <f t="shared" si="147"/>
        <v>0</v>
      </c>
      <c r="IB173" s="90"/>
      <c r="IC173" s="90"/>
      <c r="ID173" s="90"/>
      <c r="IE173" s="116"/>
      <c r="IF173" s="16">
        <f t="shared" si="148"/>
        <v>0</v>
      </c>
      <c r="IG173" s="90"/>
      <c r="IH173" s="90"/>
      <c r="II173" s="90"/>
      <c r="IJ173" s="116"/>
      <c r="IK173" s="16">
        <f t="shared" si="149"/>
        <v>0</v>
      </c>
      <c r="IL173" s="90"/>
      <c r="IM173" s="90"/>
      <c r="IN173" s="90"/>
      <c r="IO173" s="116"/>
      <c r="IP173" s="16">
        <f t="shared" si="150"/>
        <v>0</v>
      </c>
    </row>
    <row r="174" spans="1:250" x14ac:dyDescent="0.25">
      <c r="A174" s="90"/>
      <c r="B174" s="90"/>
      <c r="C174" s="90"/>
      <c r="D174" s="116"/>
      <c r="E174" s="16">
        <f t="shared" si="101"/>
        <v>0</v>
      </c>
      <c r="F174" s="90"/>
      <c r="G174" s="90"/>
      <c r="H174" s="90"/>
      <c r="I174" s="116"/>
      <c r="J174" s="16">
        <f t="shared" si="102"/>
        <v>0</v>
      </c>
      <c r="K174" s="90"/>
      <c r="L174" s="90"/>
      <c r="M174" s="90"/>
      <c r="N174" s="116"/>
      <c r="O174" s="16">
        <f t="shared" si="103"/>
        <v>0</v>
      </c>
      <c r="P174" s="90"/>
      <c r="Q174" s="90"/>
      <c r="R174" s="90"/>
      <c r="S174" s="116"/>
      <c r="T174" s="16">
        <f t="shared" si="104"/>
        <v>0</v>
      </c>
      <c r="U174" s="90"/>
      <c r="V174" s="90"/>
      <c r="W174" s="90"/>
      <c r="X174" s="116"/>
      <c r="Y174" s="16">
        <f t="shared" si="105"/>
        <v>0</v>
      </c>
      <c r="Z174" s="90"/>
      <c r="AA174" s="90"/>
      <c r="AB174" s="90"/>
      <c r="AC174" s="116"/>
      <c r="AD174" s="16">
        <f t="shared" si="106"/>
        <v>0</v>
      </c>
      <c r="AE174" s="90"/>
      <c r="AF174" s="90"/>
      <c r="AG174" s="90"/>
      <c r="AH174" s="116"/>
      <c r="AI174" s="16">
        <f t="shared" si="107"/>
        <v>0</v>
      </c>
      <c r="AJ174" s="90"/>
      <c r="AK174" s="90"/>
      <c r="AL174" s="90"/>
      <c r="AM174" s="116"/>
      <c r="AN174" s="16">
        <f t="shared" si="108"/>
        <v>0</v>
      </c>
      <c r="AO174" s="90"/>
      <c r="AP174" s="90"/>
      <c r="AQ174" s="90"/>
      <c r="AR174" s="116"/>
      <c r="AS174" s="16">
        <f t="shared" si="109"/>
        <v>0</v>
      </c>
      <c r="AT174" s="90"/>
      <c r="AU174" s="90"/>
      <c r="AV174" s="90"/>
      <c r="AW174" s="116"/>
      <c r="AX174" s="16">
        <f t="shared" si="110"/>
        <v>0</v>
      </c>
      <c r="AY174" s="90"/>
      <c r="AZ174" s="90"/>
      <c r="BA174" s="90"/>
      <c r="BB174" s="116"/>
      <c r="BC174" s="16">
        <f t="shared" si="111"/>
        <v>0</v>
      </c>
      <c r="BD174" s="90"/>
      <c r="BE174" s="90"/>
      <c r="BF174" s="90"/>
      <c r="BG174" s="116"/>
      <c r="BH174" s="16">
        <f t="shared" si="112"/>
        <v>0</v>
      </c>
      <c r="BI174" s="90"/>
      <c r="BJ174" s="90"/>
      <c r="BK174" s="90"/>
      <c r="BL174" s="116"/>
      <c r="BM174" s="16">
        <f t="shared" si="113"/>
        <v>0</v>
      </c>
      <c r="BN174" s="90"/>
      <c r="BO174" s="90"/>
      <c r="BP174" s="90"/>
      <c r="BQ174" s="116"/>
      <c r="BR174" s="16">
        <f t="shared" si="114"/>
        <v>0</v>
      </c>
      <c r="BS174" s="90"/>
      <c r="BT174" s="90"/>
      <c r="BU174" s="90"/>
      <c r="BV174" s="116"/>
      <c r="BW174" s="16">
        <f t="shared" si="115"/>
        <v>0</v>
      </c>
      <c r="BX174" s="90"/>
      <c r="BY174" s="90"/>
      <c r="BZ174" s="90"/>
      <c r="CA174" s="116"/>
      <c r="CB174" s="16">
        <f t="shared" si="116"/>
        <v>0</v>
      </c>
      <c r="CC174" s="90"/>
      <c r="CD174" s="90"/>
      <c r="CE174" s="90"/>
      <c r="CF174" s="116"/>
      <c r="CG174" s="16">
        <f t="shared" si="117"/>
        <v>0</v>
      </c>
      <c r="CH174" s="90"/>
      <c r="CI174" s="90"/>
      <c r="CJ174" s="90"/>
      <c r="CK174" s="116"/>
      <c r="CL174" s="16">
        <f t="shared" si="118"/>
        <v>0</v>
      </c>
      <c r="CM174" s="90"/>
      <c r="CN174" s="90"/>
      <c r="CO174" s="90"/>
      <c r="CP174" s="116"/>
      <c r="CQ174" s="16">
        <f t="shared" si="119"/>
        <v>0</v>
      </c>
      <c r="CR174" s="90"/>
      <c r="CS174" s="90"/>
      <c r="CT174" s="90"/>
      <c r="CU174" s="116"/>
      <c r="CV174" s="16">
        <f t="shared" si="120"/>
        <v>0</v>
      </c>
      <c r="CW174" s="90"/>
      <c r="CX174" s="90"/>
      <c r="CY174" s="90"/>
      <c r="CZ174" s="116"/>
      <c r="DA174" s="16">
        <f t="shared" si="121"/>
        <v>0</v>
      </c>
      <c r="DB174" s="90"/>
      <c r="DC174" s="90"/>
      <c r="DD174" s="90"/>
      <c r="DE174" s="116"/>
      <c r="DF174" s="16">
        <f t="shared" si="122"/>
        <v>0</v>
      </c>
      <c r="DG174" s="90"/>
      <c r="DH174" s="90"/>
      <c r="DI174" s="90"/>
      <c r="DJ174" s="116"/>
      <c r="DK174" s="16">
        <f t="shared" si="123"/>
        <v>0</v>
      </c>
      <c r="DL174" s="90"/>
      <c r="DM174" s="90"/>
      <c r="DN174" s="90"/>
      <c r="DO174" s="116"/>
      <c r="DP174" s="16">
        <f t="shared" si="124"/>
        <v>0</v>
      </c>
      <c r="DQ174" s="90"/>
      <c r="DR174" s="90"/>
      <c r="DS174" s="90"/>
      <c r="DT174" s="116"/>
      <c r="DU174" s="16">
        <f t="shared" si="125"/>
        <v>0</v>
      </c>
      <c r="DV174" s="90"/>
      <c r="DW174" s="90"/>
      <c r="DX174" s="90"/>
      <c r="DY174" s="116"/>
      <c r="DZ174" s="16">
        <f t="shared" si="126"/>
        <v>0</v>
      </c>
      <c r="EA174" s="90"/>
      <c r="EB174" s="90"/>
      <c r="EC174" s="90"/>
      <c r="ED174" s="116"/>
      <c r="EE174" s="16">
        <f t="shared" si="127"/>
        <v>0</v>
      </c>
      <c r="EF174" s="90"/>
      <c r="EG174" s="90"/>
      <c r="EH174" s="90"/>
      <c r="EI174" s="116"/>
      <c r="EJ174" s="16">
        <f t="shared" si="128"/>
        <v>0</v>
      </c>
      <c r="EK174" s="90"/>
      <c r="EL174" s="90"/>
      <c r="EM174" s="90"/>
      <c r="EN174" s="116"/>
      <c r="EO174" s="16">
        <f t="shared" si="129"/>
        <v>0</v>
      </c>
      <c r="EP174" s="90"/>
      <c r="EQ174" s="90"/>
      <c r="ER174" s="90"/>
      <c r="ES174" s="116"/>
      <c r="ET174" s="16">
        <f t="shared" si="130"/>
        <v>0</v>
      </c>
      <c r="EU174" s="90"/>
      <c r="EV174" s="90"/>
      <c r="EW174" s="90"/>
      <c r="EX174" s="116"/>
      <c r="EY174" s="16">
        <f t="shared" si="131"/>
        <v>0</v>
      </c>
      <c r="EZ174" s="90"/>
      <c r="FA174" s="90"/>
      <c r="FB174" s="90"/>
      <c r="FC174" s="116"/>
      <c r="FD174" s="16">
        <f t="shared" si="132"/>
        <v>0</v>
      </c>
      <c r="FE174" s="90"/>
      <c r="FF174" s="90"/>
      <c r="FG174" s="90"/>
      <c r="FH174" s="116"/>
      <c r="FI174" s="16">
        <f t="shared" si="133"/>
        <v>0</v>
      </c>
      <c r="FJ174" s="90"/>
      <c r="FK174" s="90"/>
      <c r="FL174" s="90"/>
      <c r="FM174" s="116"/>
      <c r="FN174" s="16">
        <f t="shared" si="134"/>
        <v>0</v>
      </c>
      <c r="FO174" s="90"/>
      <c r="FP174" s="90"/>
      <c r="FQ174" s="90"/>
      <c r="FR174" s="116"/>
      <c r="FS174" s="16">
        <f t="shared" si="135"/>
        <v>0</v>
      </c>
      <c r="FT174" s="90"/>
      <c r="FU174" s="90"/>
      <c r="FV174" s="90"/>
      <c r="FW174" s="116"/>
      <c r="FX174" s="16">
        <f t="shared" si="136"/>
        <v>0</v>
      </c>
      <c r="FY174" s="90"/>
      <c r="FZ174" s="90"/>
      <c r="GA174" s="90"/>
      <c r="GB174" s="116"/>
      <c r="GC174" s="16">
        <f t="shared" si="137"/>
        <v>0</v>
      </c>
      <c r="GD174" s="90"/>
      <c r="GE174" s="90"/>
      <c r="GF174" s="90"/>
      <c r="GG174" s="116"/>
      <c r="GH174" s="16">
        <f t="shared" si="138"/>
        <v>0</v>
      </c>
      <c r="GI174" s="90"/>
      <c r="GJ174" s="90"/>
      <c r="GK174" s="90"/>
      <c r="GL174" s="116"/>
      <c r="GM174" s="16">
        <f t="shared" si="139"/>
        <v>0</v>
      </c>
      <c r="GN174" s="90"/>
      <c r="GO174" s="90"/>
      <c r="GP174" s="90"/>
      <c r="GQ174" s="116"/>
      <c r="GR174" s="16">
        <f t="shared" si="140"/>
        <v>0</v>
      </c>
      <c r="GS174" s="90"/>
      <c r="GT174" s="90"/>
      <c r="GU174" s="90"/>
      <c r="GV174" s="116"/>
      <c r="GW174" s="16">
        <f t="shared" si="141"/>
        <v>0</v>
      </c>
      <c r="GX174" s="90"/>
      <c r="GY174" s="90"/>
      <c r="GZ174" s="90"/>
      <c r="HA174" s="116"/>
      <c r="HB174" s="16">
        <f t="shared" si="142"/>
        <v>0</v>
      </c>
      <c r="HC174" s="90"/>
      <c r="HD174" s="90"/>
      <c r="HE174" s="90"/>
      <c r="HF174" s="116"/>
      <c r="HG174" s="16">
        <f t="shared" si="143"/>
        <v>0</v>
      </c>
      <c r="HH174" s="90"/>
      <c r="HI174" s="90"/>
      <c r="HJ174" s="90"/>
      <c r="HK174" s="116"/>
      <c r="HL174" s="16">
        <f t="shared" si="144"/>
        <v>0</v>
      </c>
      <c r="HM174" s="90"/>
      <c r="HN174" s="90"/>
      <c r="HO174" s="90"/>
      <c r="HP174" s="116"/>
      <c r="HQ174" s="16">
        <f t="shared" si="145"/>
        <v>0</v>
      </c>
      <c r="HR174" s="90"/>
      <c r="HS174" s="90"/>
      <c r="HT174" s="90"/>
      <c r="HU174" s="116"/>
      <c r="HV174" s="16">
        <f t="shared" si="146"/>
        <v>0</v>
      </c>
      <c r="HW174" s="90"/>
      <c r="HX174" s="90"/>
      <c r="HY174" s="90"/>
      <c r="HZ174" s="116"/>
      <c r="IA174" s="16">
        <f t="shared" si="147"/>
        <v>0</v>
      </c>
      <c r="IB174" s="90"/>
      <c r="IC174" s="90"/>
      <c r="ID174" s="90"/>
      <c r="IE174" s="116"/>
      <c r="IF174" s="16">
        <f t="shared" si="148"/>
        <v>0</v>
      </c>
      <c r="IG174" s="90"/>
      <c r="IH174" s="90"/>
      <c r="II174" s="90"/>
      <c r="IJ174" s="116"/>
      <c r="IK174" s="16">
        <f t="shared" si="149"/>
        <v>0</v>
      </c>
      <c r="IL174" s="90"/>
      <c r="IM174" s="90"/>
      <c r="IN174" s="90"/>
      <c r="IO174" s="116"/>
      <c r="IP174" s="16">
        <f t="shared" si="150"/>
        <v>0</v>
      </c>
    </row>
    <row r="175" spans="1:250" x14ac:dyDescent="0.25">
      <c r="A175" s="90"/>
      <c r="B175" s="90"/>
      <c r="C175" s="90"/>
      <c r="D175" s="116"/>
      <c r="E175" s="16">
        <f t="shared" si="101"/>
        <v>0</v>
      </c>
      <c r="F175" s="90"/>
      <c r="G175" s="90"/>
      <c r="H175" s="90"/>
      <c r="I175" s="116"/>
      <c r="J175" s="16">
        <f t="shared" si="102"/>
        <v>0</v>
      </c>
      <c r="K175" s="90"/>
      <c r="L175" s="90"/>
      <c r="M175" s="90"/>
      <c r="N175" s="116"/>
      <c r="O175" s="16">
        <f t="shared" si="103"/>
        <v>0</v>
      </c>
      <c r="P175" s="90"/>
      <c r="Q175" s="90"/>
      <c r="R175" s="90"/>
      <c r="S175" s="116"/>
      <c r="T175" s="16">
        <f t="shared" si="104"/>
        <v>0</v>
      </c>
      <c r="U175" s="90"/>
      <c r="V175" s="90"/>
      <c r="W175" s="90"/>
      <c r="X175" s="116"/>
      <c r="Y175" s="16">
        <f t="shared" si="105"/>
        <v>0</v>
      </c>
      <c r="Z175" s="90"/>
      <c r="AA175" s="90"/>
      <c r="AB175" s="90"/>
      <c r="AC175" s="116"/>
      <c r="AD175" s="16">
        <f t="shared" si="106"/>
        <v>0</v>
      </c>
      <c r="AE175" s="90"/>
      <c r="AF175" s="90"/>
      <c r="AG175" s="90"/>
      <c r="AH175" s="116"/>
      <c r="AI175" s="16">
        <f t="shared" si="107"/>
        <v>0</v>
      </c>
      <c r="AJ175" s="90"/>
      <c r="AK175" s="90"/>
      <c r="AL175" s="90"/>
      <c r="AM175" s="116"/>
      <c r="AN175" s="16">
        <f t="shared" si="108"/>
        <v>0</v>
      </c>
      <c r="AO175" s="90"/>
      <c r="AP175" s="90"/>
      <c r="AQ175" s="90"/>
      <c r="AR175" s="116"/>
      <c r="AS175" s="16">
        <f t="shared" si="109"/>
        <v>0</v>
      </c>
      <c r="AT175" s="90"/>
      <c r="AU175" s="90"/>
      <c r="AV175" s="90"/>
      <c r="AW175" s="116"/>
      <c r="AX175" s="16">
        <f t="shared" si="110"/>
        <v>0</v>
      </c>
      <c r="AY175" s="90"/>
      <c r="AZ175" s="90"/>
      <c r="BA175" s="90"/>
      <c r="BB175" s="116"/>
      <c r="BC175" s="16">
        <f t="shared" si="111"/>
        <v>0</v>
      </c>
      <c r="BD175" s="90"/>
      <c r="BE175" s="90"/>
      <c r="BF175" s="90"/>
      <c r="BG175" s="116"/>
      <c r="BH175" s="16">
        <f t="shared" si="112"/>
        <v>0</v>
      </c>
      <c r="BI175" s="90"/>
      <c r="BJ175" s="90"/>
      <c r="BK175" s="90"/>
      <c r="BL175" s="116"/>
      <c r="BM175" s="16">
        <f t="shared" si="113"/>
        <v>0</v>
      </c>
      <c r="BN175" s="90"/>
      <c r="BO175" s="90"/>
      <c r="BP175" s="90"/>
      <c r="BQ175" s="116"/>
      <c r="BR175" s="16">
        <f t="shared" si="114"/>
        <v>0</v>
      </c>
      <c r="BS175" s="90"/>
      <c r="BT175" s="90"/>
      <c r="BU175" s="90"/>
      <c r="BV175" s="116"/>
      <c r="BW175" s="16">
        <f t="shared" si="115"/>
        <v>0</v>
      </c>
      <c r="BX175" s="90"/>
      <c r="BY175" s="90"/>
      <c r="BZ175" s="90"/>
      <c r="CA175" s="116"/>
      <c r="CB175" s="16">
        <f t="shared" si="116"/>
        <v>0</v>
      </c>
      <c r="CC175" s="90"/>
      <c r="CD175" s="90"/>
      <c r="CE175" s="90"/>
      <c r="CF175" s="116"/>
      <c r="CG175" s="16">
        <f t="shared" si="117"/>
        <v>0</v>
      </c>
      <c r="CH175" s="90"/>
      <c r="CI175" s="90"/>
      <c r="CJ175" s="90"/>
      <c r="CK175" s="116"/>
      <c r="CL175" s="16">
        <f t="shared" si="118"/>
        <v>0</v>
      </c>
      <c r="CM175" s="90"/>
      <c r="CN175" s="90"/>
      <c r="CO175" s="90"/>
      <c r="CP175" s="116"/>
      <c r="CQ175" s="16">
        <f t="shared" si="119"/>
        <v>0</v>
      </c>
      <c r="CR175" s="90"/>
      <c r="CS175" s="90"/>
      <c r="CT175" s="90"/>
      <c r="CU175" s="116"/>
      <c r="CV175" s="16">
        <f t="shared" si="120"/>
        <v>0</v>
      </c>
      <c r="CW175" s="90"/>
      <c r="CX175" s="90"/>
      <c r="CY175" s="90"/>
      <c r="CZ175" s="116"/>
      <c r="DA175" s="16">
        <f t="shared" si="121"/>
        <v>0</v>
      </c>
      <c r="DB175" s="90"/>
      <c r="DC175" s="90"/>
      <c r="DD175" s="90"/>
      <c r="DE175" s="116"/>
      <c r="DF175" s="16">
        <f t="shared" si="122"/>
        <v>0</v>
      </c>
      <c r="DG175" s="90"/>
      <c r="DH175" s="90"/>
      <c r="DI175" s="90"/>
      <c r="DJ175" s="116"/>
      <c r="DK175" s="16">
        <f t="shared" si="123"/>
        <v>0</v>
      </c>
      <c r="DL175" s="90"/>
      <c r="DM175" s="90"/>
      <c r="DN175" s="90"/>
      <c r="DO175" s="116"/>
      <c r="DP175" s="16">
        <f t="shared" si="124"/>
        <v>0</v>
      </c>
      <c r="DQ175" s="90"/>
      <c r="DR175" s="90"/>
      <c r="DS175" s="90"/>
      <c r="DT175" s="116"/>
      <c r="DU175" s="16">
        <f t="shared" si="125"/>
        <v>0</v>
      </c>
      <c r="DV175" s="90"/>
      <c r="DW175" s="90"/>
      <c r="DX175" s="90"/>
      <c r="DY175" s="116"/>
      <c r="DZ175" s="16">
        <f t="shared" si="126"/>
        <v>0</v>
      </c>
      <c r="EA175" s="90"/>
      <c r="EB175" s="90"/>
      <c r="EC175" s="90"/>
      <c r="ED175" s="116"/>
      <c r="EE175" s="16">
        <f t="shared" si="127"/>
        <v>0</v>
      </c>
      <c r="EF175" s="90"/>
      <c r="EG175" s="90"/>
      <c r="EH175" s="90"/>
      <c r="EI175" s="116"/>
      <c r="EJ175" s="16">
        <f t="shared" si="128"/>
        <v>0</v>
      </c>
      <c r="EK175" s="90"/>
      <c r="EL175" s="90"/>
      <c r="EM175" s="90"/>
      <c r="EN175" s="116"/>
      <c r="EO175" s="16">
        <f t="shared" si="129"/>
        <v>0</v>
      </c>
      <c r="EP175" s="90"/>
      <c r="EQ175" s="90"/>
      <c r="ER175" s="90"/>
      <c r="ES175" s="116"/>
      <c r="ET175" s="16">
        <f t="shared" si="130"/>
        <v>0</v>
      </c>
      <c r="EU175" s="90"/>
      <c r="EV175" s="90"/>
      <c r="EW175" s="90"/>
      <c r="EX175" s="116"/>
      <c r="EY175" s="16">
        <f t="shared" si="131"/>
        <v>0</v>
      </c>
      <c r="EZ175" s="90"/>
      <c r="FA175" s="90"/>
      <c r="FB175" s="90"/>
      <c r="FC175" s="116"/>
      <c r="FD175" s="16">
        <f t="shared" si="132"/>
        <v>0</v>
      </c>
      <c r="FE175" s="90"/>
      <c r="FF175" s="90"/>
      <c r="FG175" s="90"/>
      <c r="FH175" s="116"/>
      <c r="FI175" s="16">
        <f t="shared" si="133"/>
        <v>0</v>
      </c>
      <c r="FJ175" s="90"/>
      <c r="FK175" s="90"/>
      <c r="FL175" s="90"/>
      <c r="FM175" s="116"/>
      <c r="FN175" s="16">
        <f t="shared" si="134"/>
        <v>0</v>
      </c>
      <c r="FO175" s="90"/>
      <c r="FP175" s="90"/>
      <c r="FQ175" s="90"/>
      <c r="FR175" s="116"/>
      <c r="FS175" s="16">
        <f t="shared" si="135"/>
        <v>0</v>
      </c>
      <c r="FT175" s="90"/>
      <c r="FU175" s="90"/>
      <c r="FV175" s="90"/>
      <c r="FW175" s="116"/>
      <c r="FX175" s="16">
        <f t="shared" si="136"/>
        <v>0</v>
      </c>
      <c r="FY175" s="90"/>
      <c r="FZ175" s="90"/>
      <c r="GA175" s="90"/>
      <c r="GB175" s="116"/>
      <c r="GC175" s="16">
        <f t="shared" si="137"/>
        <v>0</v>
      </c>
      <c r="GD175" s="90"/>
      <c r="GE175" s="90"/>
      <c r="GF175" s="90"/>
      <c r="GG175" s="116"/>
      <c r="GH175" s="16">
        <f t="shared" si="138"/>
        <v>0</v>
      </c>
      <c r="GI175" s="90"/>
      <c r="GJ175" s="90"/>
      <c r="GK175" s="90"/>
      <c r="GL175" s="116"/>
      <c r="GM175" s="16">
        <f t="shared" si="139"/>
        <v>0</v>
      </c>
      <c r="GN175" s="90"/>
      <c r="GO175" s="90"/>
      <c r="GP175" s="90"/>
      <c r="GQ175" s="116"/>
      <c r="GR175" s="16">
        <f t="shared" si="140"/>
        <v>0</v>
      </c>
      <c r="GS175" s="90"/>
      <c r="GT175" s="90"/>
      <c r="GU175" s="90"/>
      <c r="GV175" s="116"/>
      <c r="GW175" s="16">
        <f t="shared" si="141"/>
        <v>0</v>
      </c>
      <c r="GX175" s="90"/>
      <c r="GY175" s="90"/>
      <c r="GZ175" s="90"/>
      <c r="HA175" s="116"/>
      <c r="HB175" s="16">
        <f t="shared" si="142"/>
        <v>0</v>
      </c>
      <c r="HC175" s="90"/>
      <c r="HD175" s="90"/>
      <c r="HE175" s="90"/>
      <c r="HF175" s="116"/>
      <c r="HG175" s="16">
        <f t="shared" si="143"/>
        <v>0</v>
      </c>
      <c r="HH175" s="90"/>
      <c r="HI175" s="90"/>
      <c r="HJ175" s="90"/>
      <c r="HK175" s="116"/>
      <c r="HL175" s="16">
        <f t="shared" si="144"/>
        <v>0</v>
      </c>
      <c r="HM175" s="90"/>
      <c r="HN175" s="90"/>
      <c r="HO175" s="90"/>
      <c r="HP175" s="116"/>
      <c r="HQ175" s="16">
        <f t="shared" si="145"/>
        <v>0</v>
      </c>
      <c r="HR175" s="90"/>
      <c r="HS175" s="90"/>
      <c r="HT175" s="90"/>
      <c r="HU175" s="116"/>
      <c r="HV175" s="16">
        <f t="shared" si="146"/>
        <v>0</v>
      </c>
      <c r="HW175" s="90"/>
      <c r="HX175" s="90"/>
      <c r="HY175" s="90"/>
      <c r="HZ175" s="116"/>
      <c r="IA175" s="16">
        <f t="shared" si="147"/>
        <v>0</v>
      </c>
      <c r="IB175" s="90"/>
      <c r="IC175" s="90"/>
      <c r="ID175" s="90"/>
      <c r="IE175" s="116"/>
      <c r="IF175" s="16">
        <f t="shared" si="148"/>
        <v>0</v>
      </c>
      <c r="IG175" s="90"/>
      <c r="IH175" s="90"/>
      <c r="II175" s="90"/>
      <c r="IJ175" s="116"/>
      <c r="IK175" s="16">
        <f t="shared" si="149"/>
        <v>0</v>
      </c>
      <c r="IL175" s="90"/>
      <c r="IM175" s="90"/>
      <c r="IN175" s="90"/>
      <c r="IO175" s="116"/>
      <c r="IP175" s="16">
        <f t="shared" si="150"/>
        <v>0</v>
      </c>
    </row>
    <row r="176" spans="1:250" x14ac:dyDescent="0.25">
      <c r="A176" s="90"/>
      <c r="B176" s="90"/>
      <c r="C176" s="90"/>
      <c r="D176" s="116"/>
      <c r="E176" s="16">
        <f t="shared" si="101"/>
        <v>0</v>
      </c>
      <c r="F176" s="90"/>
      <c r="G176" s="90"/>
      <c r="H176" s="90"/>
      <c r="I176" s="116"/>
      <c r="J176" s="16">
        <f t="shared" si="102"/>
        <v>0</v>
      </c>
      <c r="K176" s="90"/>
      <c r="L176" s="90"/>
      <c r="M176" s="90"/>
      <c r="N176" s="116"/>
      <c r="O176" s="16">
        <f t="shared" si="103"/>
        <v>0</v>
      </c>
      <c r="P176" s="90"/>
      <c r="Q176" s="90"/>
      <c r="R176" s="90"/>
      <c r="S176" s="116"/>
      <c r="T176" s="16">
        <f t="shared" si="104"/>
        <v>0</v>
      </c>
      <c r="U176" s="90"/>
      <c r="V176" s="90"/>
      <c r="W176" s="90"/>
      <c r="X176" s="116"/>
      <c r="Y176" s="16">
        <f t="shared" si="105"/>
        <v>0</v>
      </c>
      <c r="Z176" s="90"/>
      <c r="AA176" s="90"/>
      <c r="AB176" s="90"/>
      <c r="AC176" s="116"/>
      <c r="AD176" s="16">
        <f t="shared" si="106"/>
        <v>0</v>
      </c>
      <c r="AE176" s="90"/>
      <c r="AF176" s="90"/>
      <c r="AG176" s="90"/>
      <c r="AH176" s="116"/>
      <c r="AI176" s="16">
        <f t="shared" si="107"/>
        <v>0</v>
      </c>
      <c r="AJ176" s="90"/>
      <c r="AK176" s="90"/>
      <c r="AL176" s="90"/>
      <c r="AM176" s="116"/>
      <c r="AN176" s="16">
        <f t="shared" si="108"/>
        <v>0</v>
      </c>
      <c r="AO176" s="90"/>
      <c r="AP176" s="90"/>
      <c r="AQ176" s="90"/>
      <c r="AR176" s="116"/>
      <c r="AS176" s="16">
        <f t="shared" si="109"/>
        <v>0</v>
      </c>
      <c r="AT176" s="90"/>
      <c r="AU176" s="90"/>
      <c r="AV176" s="90"/>
      <c r="AW176" s="116"/>
      <c r="AX176" s="16">
        <f t="shared" si="110"/>
        <v>0</v>
      </c>
      <c r="AY176" s="90"/>
      <c r="AZ176" s="90"/>
      <c r="BA176" s="90"/>
      <c r="BB176" s="116"/>
      <c r="BC176" s="16">
        <f t="shared" si="111"/>
        <v>0</v>
      </c>
      <c r="BD176" s="90"/>
      <c r="BE176" s="90"/>
      <c r="BF176" s="90"/>
      <c r="BG176" s="116"/>
      <c r="BH176" s="16">
        <f t="shared" si="112"/>
        <v>0</v>
      </c>
      <c r="BI176" s="90"/>
      <c r="BJ176" s="90"/>
      <c r="BK176" s="90"/>
      <c r="BL176" s="116"/>
      <c r="BM176" s="16">
        <f t="shared" si="113"/>
        <v>0</v>
      </c>
      <c r="BN176" s="90"/>
      <c r="BO176" s="90"/>
      <c r="BP176" s="90"/>
      <c r="BQ176" s="116"/>
      <c r="BR176" s="16">
        <f t="shared" si="114"/>
        <v>0</v>
      </c>
      <c r="BS176" s="90"/>
      <c r="BT176" s="90"/>
      <c r="BU176" s="90"/>
      <c r="BV176" s="116"/>
      <c r="BW176" s="16">
        <f t="shared" si="115"/>
        <v>0</v>
      </c>
      <c r="BX176" s="90"/>
      <c r="BY176" s="90"/>
      <c r="BZ176" s="90"/>
      <c r="CA176" s="116"/>
      <c r="CB176" s="16">
        <f t="shared" si="116"/>
        <v>0</v>
      </c>
      <c r="CC176" s="90"/>
      <c r="CD176" s="90"/>
      <c r="CE176" s="90"/>
      <c r="CF176" s="116"/>
      <c r="CG176" s="16">
        <f t="shared" si="117"/>
        <v>0</v>
      </c>
      <c r="CH176" s="90"/>
      <c r="CI176" s="90"/>
      <c r="CJ176" s="90"/>
      <c r="CK176" s="116"/>
      <c r="CL176" s="16">
        <f t="shared" si="118"/>
        <v>0</v>
      </c>
      <c r="CM176" s="90"/>
      <c r="CN176" s="90"/>
      <c r="CO176" s="90"/>
      <c r="CP176" s="116"/>
      <c r="CQ176" s="16">
        <f t="shared" si="119"/>
        <v>0</v>
      </c>
      <c r="CR176" s="90"/>
      <c r="CS176" s="90"/>
      <c r="CT176" s="90"/>
      <c r="CU176" s="116"/>
      <c r="CV176" s="16">
        <f t="shared" si="120"/>
        <v>0</v>
      </c>
      <c r="CW176" s="90"/>
      <c r="CX176" s="90"/>
      <c r="CY176" s="90"/>
      <c r="CZ176" s="116"/>
      <c r="DA176" s="16">
        <f t="shared" si="121"/>
        <v>0</v>
      </c>
      <c r="DB176" s="90"/>
      <c r="DC176" s="90"/>
      <c r="DD176" s="90"/>
      <c r="DE176" s="116"/>
      <c r="DF176" s="16">
        <f t="shared" si="122"/>
        <v>0</v>
      </c>
      <c r="DG176" s="90"/>
      <c r="DH176" s="90"/>
      <c r="DI176" s="90"/>
      <c r="DJ176" s="116"/>
      <c r="DK176" s="16">
        <f t="shared" si="123"/>
        <v>0</v>
      </c>
      <c r="DL176" s="90"/>
      <c r="DM176" s="90"/>
      <c r="DN176" s="90"/>
      <c r="DO176" s="116"/>
      <c r="DP176" s="16">
        <f t="shared" si="124"/>
        <v>0</v>
      </c>
      <c r="DQ176" s="90"/>
      <c r="DR176" s="90"/>
      <c r="DS176" s="90"/>
      <c r="DT176" s="116"/>
      <c r="DU176" s="16">
        <f t="shared" si="125"/>
        <v>0</v>
      </c>
      <c r="DV176" s="90"/>
      <c r="DW176" s="90"/>
      <c r="DX176" s="90"/>
      <c r="DY176" s="116"/>
      <c r="DZ176" s="16">
        <f t="shared" si="126"/>
        <v>0</v>
      </c>
      <c r="EA176" s="90"/>
      <c r="EB176" s="90"/>
      <c r="EC176" s="90"/>
      <c r="ED176" s="116"/>
      <c r="EE176" s="16">
        <f t="shared" si="127"/>
        <v>0</v>
      </c>
      <c r="EF176" s="90"/>
      <c r="EG176" s="90"/>
      <c r="EH176" s="90"/>
      <c r="EI176" s="116"/>
      <c r="EJ176" s="16">
        <f t="shared" si="128"/>
        <v>0</v>
      </c>
      <c r="EK176" s="90"/>
      <c r="EL176" s="90"/>
      <c r="EM176" s="90"/>
      <c r="EN176" s="116"/>
      <c r="EO176" s="16">
        <f t="shared" si="129"/>
        <v>0</v>
      </c>
      <c r="EP176" s="90"/>
      <c r="EQ176" s="90"/>
      <c r="ER176" s="90"/>
      <c r="ES176" s="116"/>
      <c r="ET176" s="16">
        <f t="shared" si="130"/>
        <v>0</v>
      </c>
      <c r="EU176" s="90"/>
      <c r="EV176" s="90"/>
      <c r="EW176" s="90"/>
      <c r="EX176" s="116"/>
      <c r="EY176" s="16">
        <f t="shared" si="131"/>
        <v>0</v>
      </c>
      <c r="EZ176" s="90"/>
      <c r="FA176" s="90"/>
      <c r="FB176" s="90"/>
      <c r="FC176" s="116"/>
      <c r="FD176" s="16">
        <f t="shared" si="132"/>
        <v>0</v>
      </c>
      <c r="FE176" s="90"/>
      <c r="FF176" s="90"/>
      <c r="FG176" s="90"/>
      <c r="FH176" s="116"/>
      <c r="FI176" s="16">
        <f t="shared" si="133"/>
        <v>0</v>
      </c>
      <c r="FJ176" s="90"/>
      <c r="FK176" s="90"/>
      <c r="FL176" s="90"/>
      <c r="FM176" s="116"/>
      <c r="FN176" s="16">
        <f t="shared" si="134"/>
        <v>0</v>
      </c>
      <c r="FO176" s="90"/>
      <c r="FP176" s="90"/>
      <c r="FQ176" s="90"/>
      <c r="FR176" s="116"/>
      <c r="FS176" s="16">
        <f t="shared" si="135"/>
        <v>0</v>
      </c>
      <c r="FT176" s="90"/>
      <c r="FU176" s="90"/>
      <c r="FV176" s="90"/>
      <c r="FW176" s="116"/>
      <c r="FX176" s="16">
        <f t="shared" si="136"/>
        <v>0</v>
      </c>
      <c r="FY176" s="90"/>
      <c r="FZ176" s="90"/>
      <c r="GA176" s="90"/>
      <c r="GB176" s="116"/>
      <c r="GC176" s="16">
        <f t="shared" si="137"/>
        <v>0</v>
      </c>
      <c r="GD176" s="90"/>
      <c r="GE176" s="90"/>
      <c r="GF176" s="90"/>
      <c r="GG176" s="116"/>
      <c r="GH176" s="16">
        <f t="shared" si="138"/>
        <v>0</v>
      </c>
      <c r="GI176" s="90"/>
      <c r="GJ176" s="90"/>
      <c r="GK176" s="90"/>
      <c r="GL176" s="116"/>
      <c r="GM176" s="16">
        <f t="shared" si="139"/>
        <v>0</v>
      </c>
      <c r="GN176" s="90"/>
      <c r="GO176" s="90"/>
      <c r="GP176" s="90"/>
      <c r="GQ176" s="116"/>
      <c r="GR176" s="16">
        <f t="shared" si="140"/>
        <v>0</v>
      </c>
      <c r="GS176" s="90"/>
      <c r="GT176" s="90"/>
      <c r="GU176" s="90"/>
      <c r="GV176" s="116"/>
      <c r="GW176" s="16">
        <f t="shared" si="141"/>
        <v>0</v>
      </c>
      <c r="GX176" s="90"/>
      <c r="GY176" s="90"/>
      <c r="GZ176" s="90"/>
      <c r="HA176" s="116"/>
      <c r="HB176" s="16">
        <f t="shared" si="142"/>
        <v>0</v>
      </c>
      <c r="HC176" s="90"/>
      <c r="HD176" s="90"/>
      <c r="HE176" s="90"/>
      <c r="HF176" s="116"/>
      <c r="HG176" s="16">
        <f t="shared" si="143"/>
        <v>0</v>
      </c>
      <c r="HH176" s="90"/>
      <c r="HI176" s="90"/>
      <c r="HJ176" s="90"/>
      <c r="HK176" s="116"/>
      <c r="HL176" s="16">
        <f t="shared" si="144"/>
        <v>0</v>
      </c>
      <c r="HM176" s="90"/>
      <c r="HN176" s="90"/>
      <c r="HO176" s="90"/>
      <c r="HP176" s="116"/>
      <c r="HQ176" s="16">
        <f t="shared" si="145"/>
        <v>0</v>
      </c>
      <c r="HR176" s="90"/>
      <c r="HS176" s="90"/>
      <c r="HT176" s="90"/>
      <c r="HU176" s="116"/>
      <c r="HV176" s="16">
        <f t="shared" si="146"/>
        <v>0</v>
      </c>
      <c r="HW176" s="90"/>
      <c r="HX176" s="90"/>
      <c r="HY176" s="90"/>
      <c r="HZ176" s="116"/>
      <c r="IA176" s="16">
        <f t="shared" si="147"/>
        <v>0</v>
      </c>
      <c r="IB176" s="90"/>
      <c r="IC176" s="90"/>
      <c r="ID176" s="90"/>
      <c r="IE176" s="116"/>
      <c r="IF176" s="16">
        <f t="shared" si="148"/>
        <v>0</v>
      </c>
      <c r="IG176" s="90"/>
      <c r="IH176" s="90"/>
      <c r="II176" s="90"/>
      <c r="IJ176" s="116"/>
      <c r="IK176" s="16">
        <f t="shared" si="149"/>
        <v>0</v>
      </c>
      <c r="IL176" s="90"/>
      <c r="IM176" s="90"/>
      <c r="IN176" s="90"/>
      <c r="IO176" s="116"/>
      <c r="IP176" s="16">
        <f t="shared" si="150"/>
        <v>0</v>
      </c>
    </row>
    <row r="177" spans="1:250" x14ac:dyDescent="0.25">
      <c r="A177" s="90"/>
      <c r="B177" s="90"/>
      <c r="C177" s="90"/>
      <c r="D177" s="116"/>
      <c r="E177" s="16">
        <f t="shared" si="101"/>
        <v>0</v>
      </c>
      <c r="F177" s="90"/>
      <c r="G177" s="90"/>
      <c r="H177" s="90"/>
      <c r="I177" s="116"/>
      <c r="J177" s="16">
        <f t="shared" si="102"/>
        <v>0</v>
      </c>
      <c r="K177" s="90"/>
      <c r="L177" s="90"/>
      <c r="M177" s="90"/>
      <c r="N177" s="116"/>
      <c r="O177" s="16">
        <f t="shared" si="103"/>
        <v>0</v>
      </c>
      <c r="P177" s="90"/>
      <c r="Q177" s="90"/>
      <c r="R177" s="90"/>
      <c r="S177" s="116"/>
      <c r="T177" s="16">
        <f t="shared" si="104"/>
        <v>0</v>
      </c>
      <c r="U177" s="90"/>
      <c r="V177" s="90"/>
      <c r="W177" s="90"/>
      <c r="X177" s="116"/>
      <c r="Y177" s="16">
        <f t="shared" si="105"/>
        <v>0</v>
      </c>
      <c r="Z177" s="90"/>
      <c r="AA177" s="90"/>
      <c r="AB177" s="90"/>
      <c r="AC177" s="116"/>
      <c r="AD177" s="16">
        <f t="shared" si="106"/>
        <v>0</v>
      </c>
      <c r="AE177" s="90"/>
      <c r="AF177" s="90"/>
      <c r="AG177" s="90"/>
      <c r="AH177" s="116"/>
      <c r="AI177" s="16">
        <f t="shared" si="107"/>
        <v>0</v>
      </c>
      <c r="AJ177" s="90"/>
      <c r="AK177" s="90"/>
      <c r="AL177" s="90"/>
      <c r="AM177" s="116"/>
      <c r="AN177" s="16">
        <f t="shared" si="108"/>
        <v>0</v>
      </c>
      <c r="AO177" s="90"/>
      <c r="AP177" s="90"/>
      <c r="AQ177" s="90"/>
      <c r="AR177" s="116"/>
      <c r="AS177" s="16">
        <f t="shared" si="109"/>
        <v>0</v>
      </c>
      <c r="AT177" s="90"/>
      <c r="AU177" s="90"/>
      <c r="AV177" s="90"/>
      <c r="AW177" s="116"/>
      <c r="AX177" s="16">
        <f t="shared" si="110"/>
        <v>0</v>
      </c>
      <c r="AY177" s="90"/>
      <c r="AZ177" s="90"/>
      <c r="BA177" s="90"/>
      <c r="BB177" s="116"/>
      <c r="BC177" s="16">
        <f t="shared" si="111"/>
        <v>0</v>
      </c>
      <c r="BD177" s="90"/>
      <c r="BE177" s="90"/>
      <c r="BF177" s="90"/>
      <c r="BG177" s="116"/>
      <c r="BH177" s="16">
        <f t="shared" si="112"/>
        <v>0</v>
      </c>
      <c r="BI177" s="90"/>
      <c r="BJ177" s="90"/>
      <c r="BK177" s="90"/>
      <c r="BL177" s="116"/>
      <c r="BM177" s="16">
        <f t="shared" si="113"/>
        <v>0</v>
      </c>
      <c r="BN177" s="90"/>
      <c r="BO177" s="90"/>
      <c r="BP177" s="90"/>
      <c r="BQ177" s="116"/>
      <c r="BR177" s="16">
        <f t="shared" si="114"/>
        <v>0</v>
      </c>
      <c r="BS177" s="90"/>
      <c r="BT177" s="90"/>
      <c r="BU177" s="90"/>
      <c r="BV177" s="116"/>
      <c r="BW177" s="16">
        <f t="shared" si="115"/>
        <v>0</v>
      </c>
      <c r="BX177" s="90"/>
      <c r="BY177" s="90"/>
      <c r="BZ177" s="90"/>
      <c r="CA177" s="116"/>
      <c r="CB177" s="16">
        <f t="shared" si="116"/>
        <v>0</v>
      </c>
      <c r="CC177" s="90"/>
      <c r="CD177" s="90"/>
      <c r="CE177" s="90"/>
      <c r="CF177" s="116"/>
      <c r="CG177" s="16">
        <f t="shared" si="117"/>
        <v>0</v>
      </c>
      <c r="CH177" s="90"/>
      <c r="CI177" s="90"/>
      <c r="CJ177" s="90"/>
      <c r="CK177" s="116"/>
      <c r="CL177" s="16">
        <f t="shared" si="118"/>
        <v>0</v>
      </c>
      <c r="CM177" s="90"/>
      <c r="CN177" s="90"/>
      <c r="CO177" s="90"/>
      <c r="CP177" s="116"/>
      <c r="CQ177" s="16">
        <f t="shared" si="119"/>
        <v>0</v>
      </c>
      <c r="CR177" s="90"/>
      <c r="CS177" s="90"/>
      <c r="CT177" s="90"/>
      <c r="CU177" s="116"/>
      <c r="CV177" s="16">
        <f t="shared" si="120"/>
        <v>0</v>
      </c>
      <c r="CW177" s="90"/>
      <c r="CX177" s="90"/>
      <c r="CY177" s="90"/>
      <c r="CZ177" s="116"/>
      <c r="DA177" s="16">
        <f t="shared" si="121"/>
        <v>0</v>
      </c>
      <c r="DB177" s="90"/>
      <c r="DC177" s="90"/>
      <c r="DD177" s="90"/>
      <c r="DE177" s="116"/>
      <c r="DF177" s="16">
        <f t="shared" si="122"/>
        <v>0</v>
      </c>
      <c r="DG177" s="90"/>
      <c r="DH177" s="90"/>
      <c r="DI177" s="90"/>
      <c r="DJ177" s="116"/>
      <c r="DK177" s="16">
        <f t="shared" si="123"/>
        <v>0</v>
      </c>
      <c r="DL177" s="90"/>
      <c r="DM177" s="90"/>
      <c r="DN177" s="90"/>
      <c r="DO177" s="116"/>
      <c r="DP177" s="16">
        <f t="shared" si="124"/>
        <v>0</v>
      </c>
      <c r="DQ177" s="90"/>
      <c r="DR177" s="90"/>
      <c r="DS177" s="90"/>
      <c r="DT177" s="116"/>
      <c r="DU177" s="16">
        <f t="shared" si="125"/>
        <v>0</v>
      </c>
      <c r="DV177" s="90"/>
      <c r="DW177" s="90"/>
      <c r="DX177" s="90"/>
      <c r="DY177" s="116"/>
      <c r="DZ177" s="16">
        <f t="shared" si="126"/>
        <v>0</v>
      </c>
      <c r="EA177" s="90"/>
      <c r="EB177" s="90"/>
      <c r="EC177" s="90"/>
      <c r="ED177" s="116"/>
      <c r="EE177" s="16">
        <f t="shared" si="127"/>
        <v>0</v>
      </c>
      <c r="EF177" s="90"/>
      <c r="EG177" s="90"/>
      <c r="EH177" s="90"/>
      <c r="EI177" s="116"/>
      <c r="EJ177" s="16">
        <f t="shared" si="128"/>
        <v>0</v>
      </c>
      <c r="EK177" s="90"/>
      <c r="EL177" s="90"/>
      <c r="EM177" s="90"/>
      <c r="EN177" s="116"/>
      <c r="EO177" s="16">
        <f t="shared" si="129"/>
        <v>0</v>
      </c>
      <c r="EP177" s="90"/>
      <c r="EQ177" s="90"/>
      <c r="ER177" s="90"/>
      <c r="ES177" s="116"/>
      <c r="ET177" s="16">
        <f t="shared" si="130"/>
        <v>0</v>
      </c>
      <c r="EU177" s="90"/>
      <c r="EV177" s="90"/>
      <c r="EW177" s="90"/>
      <c r="EX177" s="116"/>
      <c r="EY177" s="16">
        <f t="shared" si="131"/>
        <v>0</v>
      </c>
      <c r="EZ177" s="90"/>
      <c r="FA177" s="90"/>
      <c r="FB177" s="90"/>
      <c r="FC177" s="116"/>
      <c r="FD177" s="16">
        <f t="shared" si="132"/>
        <v>0</v>
      </c>
      <c r="FE177" s="90"/>
      <c r="FF177" s="90"/>
      <c r="FG177" s="90"/>
      <c r="FH177" s="116"/>
      <c r="FI177" s="16">
        <f t="shared" si="133"/>
        <v>0</v>
      </c>
      <c r="FJ177" s="90"/>
      <c r="FK177" s="90"/>
      <c r="FL177" s="90"/>
      <c r="FM177" s="116"/>
      <c r="FN177" s="16">
        <f t="shared" si="134"/>
        <v>0</v>
      </c>
      <c r="FO177" s="90"/>
      <c r="FP177" s="90"/>
      <c r="FQ177" s="90"/>
      <c r="FR177" s="116"/>
      <c r="FS177" s="16">
        <f t="shared" si="135"/>
        <v>0</v>
      </c>
      <c r="FT177" s="90"/>
      <c r="FU177" s="90"/>
      <c r="FV177" s="90"/>
      <c r="FW177" s="116"/>
      <c r="FX177" s="16">
        <f t="shared" si="136"/>
        <v>0</v>
      </c>
      <c r="FY177" s="90"/>
      <c r="FZ177" s="90"/>
      <c r="GA177" s="90"/>
      <c r="GB177" s="116"/>
      <c r="GC177" s="16">
        <f t="shared" si="137"/>
        <v>0</v>
      </c>
      <c r="GD177" s="90"/>
      <c r="GE177" s="90"/>
      <c r="GF177" s="90"/>
      <c r="GG177" s="116"/>
      <c r="GH177" s="16">
        <f t="shared" si="138"/>
        <v>0</v>
      </c>
      <c r="GI177" s="90"/>
      <c r="GJ177" s="90"/>
      <c r="GK177" s="90"/>
      <c r="GL177" s="116"/>
      <c r="GM177" s="16">
        <f t="shared" si="139"/>
        <v>0</v>
      </c>
      <c r="GN177" s="90"/>
      <c r="GO177" s="90"/>
      <c r="GP177" s="90"/>
      <c r="GQ177" s="116"/>
      <c r="GR177" s="16">
        <f t="shared" si="140"/>
        <v>0</v>
      </c>
      <c r="GS177" s="90"/>
      <c r="GT177" s="90"/>
      <c r="GU177" s="90"/>
      <c r="GV177" s="116"/>
      <c r="GW177" s="16">
        <f t="shared" si="141"/>
        <v>0</v>
      </c>
      <c r="GX177" s="90"/>
      <c r="GY177" s="90"/>
      <c r="GZ177" s="90"/>
      <c r="HA177" s="116"/>
      <c r="HB177" s="16">
        <f t="shared" si="142"/>
        <v>0</v>
      </c>
      <c r="HC177" s="90"/>
      <c r="HD177" s="90"/>
      <c r="HE177" s="90"/>
      <c r="HF177" s="116"/>
      <c r="HG177" s="16">
        <f t="shared" si="143"/>
        <v>0</v>
      </c>
      <c r="HH177" s="90"/>
      <c r="HI177" s="90"/>
      <c r="HJ177" s="90"/>
      <c r="HK177" s="116"/>
      <c r="HL177" s="16">
        <f t="shared" si="144"/>
        <v>0</v>
      </c>
      <c r="HM177" s="90"/>
      <c r="HN177" s="90"/>
      <c r="HO177" s="90"/>
      <c r="HP177" s="116"/>
      <c r="HQ177" s="16">
        <f t="shared" si="145"/>
        <v>0</v>
      </c>
      <c r="HR177" s="90"/>
      <c r="HS177" s="90"/>
      <c r="HT177" s="90"/>
      <c r="HU177" s="116"/>
      <c r="HV177" s="16">
        <f t="shared" si="146"/>
        <v>0</v>
      </c>
      <c r="HW177" s="90"/>
      <c r="HX177" s="90"/>
      <c r="HY177" s="90"/>
      <c r="HZ177" s="116"/>
      <c r="IA177" s="16">
        <f t="shared" si="147"/>
        <v>0</v>
      </c>
      <c r="IB177" s="90"/>
      <c r="IC177" s="90"/>
      <c r="ID177" s="90"/>
      <c r="IE177" s="116"/>
      <c r="IF177" s="16">
        <f t="shared" si="148"/>
        <v>0</v>
      </c>
      <c r="IG177" s="90"/>
      <c r="IH177" s="90"/>
      <c r="II177" s="90"/>
      <c r="IJ177" s="116"/>
      <c r="IK177" s="16">
        <f t="shared" si="149"/>
        <v>0</v>
      </c>
      <c r="IL177" s="90"/>
      <c r="IM177" s="90"/>
      <c r="IN177" s="90"/>
      <c r="IO177" s="116"/>
      <c r="IP177" s="16">
        <f t="shared" si="150"/>
        <v>0</v>
      </c>
    </row>
    <row r="178" spans="1:250" x14ac:dyDescent="0.25">
      <c r="A178" s="90"/>
      <c r="B178" s="90"/>
      <c r="C178" s="90"/>
      <c r="D178" s="116"/>
      <c r="E178" s="16">
        <f t="shared" si="101"/>
        <v>0</v>
      </c>
      <c r="F178" s="90"/>
      <c r="G178" s="90"/>
      <c r="H178" s="90"/>
      <c r="I178" s="116"/>
      <c r="J178" s="16">
        <f t="shared" si="102"/>
        <v>0</v>
      </c>
      <c r="K178" s="90"/>
      <c r="L178" s="90"/>
      <c r="M178" s="90"/>
      <c r="N178" s="116"/>
      <c r="O178" s="16">
        <f t="shared" si="103"/>
        <v>0</v>
      </c>
      <c r="P178" s="90"/>
      <c r="Q178" s="90"/>
      <c r="R178" s="90"/>
      <c r="S178" s="116"/>
      <c r="T178" s="16">
        <f t="shared" si="104"/>
        <v>0</v>
      </c>
      <c r="U178" s="90"/>
      <c r="V178" s="90"/>
      <c r="W178" s="90"/>
      <c r="X178" s="116"/>
      <c r="Y178" s="16">
        <f t="shared" si="105"/>
        <v>0</v>
      </c>
      <c r="Z178" s="90"/>
      <c r="AA178" s="90"/>
      <c r="AB178" s="90"/>
      <c r="AC178" s="116"/>
      <c r="AD178" s="16">
        <f t="shared" si="106"/>
        <v>0</v>
      </c>
      <c r="AE178" s="90"/>
      <c r="AF178" s="90"/>
      <c r="AG178" s="90"/>
      <c r="AH178" s="116"/>
      <c r="AI178" s="16">
        <f t="shared" si="107"/>
        <v>0</v>
      </c>
      <c r="AJ178" s="90"/>
      <c r="AK178" s="90"/>
      <c r="AL178" s="90"/>
      <c r="AM178" s="116"/>
      <c r="AN178" s="16">
        <f t="shared" si="108"/>
        <v>0</v>
      </c>
      <c r="AO178" s="90"/>
      <c r="AP178" s="90"/>
      <c r="AQ178" s="90"/>
      <c r="AR178" s="116"/>
      <c r="AS178" s="16">
        <f t="shared" si="109"/>
        <v>0</v>
      </c>
      <c r="AT178" s="90"/>
      <c r="AU178" s="90"/>
      <c r="AV178" s="90"/>
      <c r="AW178" s="116"/>
      <c r="AX178" s="16">
        <f t="shared" si="110"/>
        <v>0</v>
      </c>
      <c r="AY178" s="90"/>
      <c r="AZ178" s="90"/>
      <c r="BA178" s="90"/>
      <c r="BB178" s="116"/>
      <c r="BC178" s="16">
        <f t="shared" si="111"/>
        <v>0</v>
      </c>
      <c r="BD178" s="90"/>
      <c r="BE178" s="90"/>
      <c r="BF178" s="90"/>
      <c r="BG178" s="116"/>
      <c r="BH178" s="16">
        <f t="shared" si="112"/>
        <v>0</v>
      </c>
      <c r="BI178" s="90"/>
      <c r="BJ178" s="90"/>
      <c r="BK178" s="90"/>
      <c r="BL178" s="116"/>
      <c r="BM178" s="16">
        <f t="shared" si="113"/>
        <v>0</v>
      </c>
      <c r="BN178" s="90"/>
      <c r="BO178" s="90"/>
      <c r="BP178" s="90"/>
      <c r="BQ178" s="116"/>
      <c r="BR178" s="16">
        <f t="shared" si="114"/>
        <v>0</v>
      </c>
      <c r="BS178" s="90"/>
      <c r="BT178" s="90"/>
      <c r="BU178" s="90"/>
      <c r="BV178" s="116"/>
      <c r="BW178" s="16">
        <f t="shared" si="115"/>
        <v>0</v>
      </c>
      <c r="BX178" s="90"/>
      <c r="BY178" s="90"/>
      <c r="BZ178" s="90"/>
      <c r="CA178" s="116"/>
      <c r="CB178" s="16">
        <f t="shared" si="116"/>
        <v>0</v>
      </c>
      <c r="CC178" s="90"/>
      <c r="CD178" s="90"/>
      <c r="CE178" s="90"/>
      <c r="CF178" s="116"/>
      <c r="CG178" s="16">
        <f t="shared" si="117"/>
        <v>0</v>
      </c>
      <c r="CH178" s="90"/>
      <c r="CI178" s="90"/>
      <c r="CJ178" s="90"/>
      <c r="CK178" s="116"/>
      <c r="CL178" s="16">
        <f t="shared" si="118"/>
        <v>0</v>
      </c>
      <c r="CM178" s="90"/>
      <c r="CN178" s="90"/>
      <c r="CO178" s="90"/>
      <c r="CP178" s="116"/>
      <c r="CQ178" s="16">
        <f t="shared" si="119"/>
        <v>0</v>
      </c>
      <c r="CR178" s="90"/>
      <c r="CS178" s="90"/>
      <c r="CT178" s="90"/>
      <c r="CU178" s="116"/>
      <c r="CV178" s="16">
        <f t="shared" si="120"/>
        <v>0</v>
      </c>
      <c r="CW178" s="90"/>
      <c r="CX178" s="90"/>
      <c r="CY178" s="90"/>
      <c r="CZ178" s="116"/>
      <c r="DA178" s="16">
        <f t="shared" si="121"/>
        <v>0</v>
      </c>
      <c r="DB178" s="90"/>
      <c r="DC178" s="90"/>
      <c r="DD178" s="90"/>
      <c r="DE178" s="116"/>
      <c r="DF178" s="16">
        <f t="shared" si="122"/>
        <v>0</v>
      </c>
      <c r="DG178" s="90"/>
      <c r="DH178" s="90"/>
      <c r="DI178" s="90"/>
      <c r="DJ178" s="116"/>
      <c r="DK178" s="16">
        <f t="shared" si="123"/>
        <v>0</v>
      </c>
      <c r="DL178" s="90"/>
      <c r="DM178" s="90"/>
      <c r="DN178" s="90"/>
      <c r="DO178" s="116"/>
      <c r="DP178" s="16">
        <f t="shared" si="124"/>
        <v>0</v>
      </c>
      <c r="DQ178" s="90"/>
      <c r="DR178" s="90"/>
      <c r="DS178" s="90"/>
      <c r="DT178" s="116"/>
      <c r="DU178" s="16">
        <f t="shared" si="125"/>
        <v>0</v>
      </c>
      <c r="DV178" s="90"/>
      <c r="DW178" s="90"/>
      <c r="DX178" s="90"/>
      <c r="DY178" s="116"/>
      <c r="DZ178" s="16">
        <f t="shared" si="126"/>
        <v>0</v>
      </c>
      <c r="EA178" s="90"/>
      <c r="EB178" s="90"/>
      <c r="EC178" s="90"/>
      <c r="ED178" s="116"/>
      <c r="EE178" s="16">
        <f t="shared" si="127"/>
        <v>0</v>
      </c>
      <c r="EF178" s="90"/>
      <c r="EG178" s="90"/>
      <c r="EH178" s="90"/>
      <c r="EI178" s="116"/>
      <c r="EJ178" s="16">
        <f t="shared" si="128"/>
        <v>0</v>
      </c>
      <c r="EK178" s="90"/>
      <c r="EL178" s="90"/>
      <c r="EM178" s="90"/>
      <c r="EN178" s="116"/>
      <c r="EO178" s="16">
        <f t="shared" si="129"/>
        <v>0</v>
      </c>
      <c r="EP178" s="90"/>
      <c r="EQ178" s="90"/>
      <c r="ER178" s="90"/>
      <c r="ES178" s="116"/>
      <c r="ET178" s="16">
        <f t="shared" si="130"/>
        <v>0</v>
      </c>
      <c r="EU178" s="90"/>
      <c r="EV178" s="90"/>
      <c r="EW178" s="90"/>
      <c r="EX178" s="116"/>
      <c r="EY178" s="16">
        <f t="shared" si="131"/>
        <v>0</v>
      </c>
      <c r="EZ178" s="90"/>
      <c r="FA178" s="90"/>
      <c r="FB178" s="90"/>
      <c r="FC178" s="116"/>
      <c r="FD178" s="16">
        <f t="shared" si="132"/>
        <v>0</v>
      </c>
      <c r="FE178" s="90"/>
      <c r="FF178" s="90"/>
      <c r="FG178" s="90"/>
      <c r="FH178" s="116"/>
      <c r="FI178" s="16">
        <f t="shared" si="133"/>
        <v>0</v>
      </c>
      <c r="FJ178" s="90"/>
      <c r="FK178" s="90"/>
      <c r="FL178" s="90"/>
      <c r="FM178" s="116"/>
      <c r="FN178" s="16">
        <f t="shared" si="134"/>
        <v>0</v>
      </c>
      <c r="FO178" s="90"/>
      <c r="FP178" s="90"/>
      <c r="FQ178" s="90"/>
      <c r="FR178" s="116"/>
      <c r="FS178" s="16">
        <f t="shared" si="135"/>
        <v>0</v>
      </c>
      <c r="FT178" s="90"/>
      <c r="FU178" s="90"/>
      <c r="FV178" s="90"/>
      <c r="FW178" s="116"/>
      <c r="FX178" s="16">
        <f t="shared" si="136"/>
        <v>0</v>
      </c>
      <c r="FY178" s="90"/>
      <c r="FZ178" s="90"/>
      <c r="GA178" s="90"/>
      <c r="GB178" s="116"/>
      <c r="GC178" s="16">
        <f t="shared" si="137"/>
        <v>0</v>
      </c>
      <c r="GD178" s="90"/>
      <c r="GE178" s="90"/>
      <c r="GF178" s="90"/>
      <c r="GG178" s="116"/>
      <c r="GH178" s="16">
        <f t="shared" si="138"/>
        <v>0</v>
      </c>
      <c r="GI178" s="90"/>
      <c r="GJ178" s="90"/>
      <c r="GK178" s="90"/>
      <c r="GL178" s="116"/>
      <c r="GM178" s="16">
        <f t="shared" si="139"/>
        <v>0</v>
      </c>
      <c r="GN178" s="90"/>
      <c r="GO178" s="90"/>
      <c r="GP178" s="90"/>
      <c r="GQ178" s="116"/>
      <c r="GR178" s="16">
        <f t="shared" si="140"/>
        <v>0</v>
      </c>
      <c r="GS178" s="90"/>
      <c r="GT178" s="90"/>
      <c r="GU178" s="90"/>
      <c r="GV178" s="116"/>
      <c r="GW178" s="16">
        <f t="shared" si="141"/>
        <v>0</v>
      </c>
      <c r="GX178" s="90"/>
      <c r="GY178" s="90"/>
      <c r="GZ178" s="90"/>
      <c r="HA178" s="116"/>
      <c r="HB178" s="16">
        <f t="shared" si="142"/>
        <v>0</v>
      </c>
      <c r="HC178" s="90"/>
      <c r="HD178" s="90"/>
      <c r="HE178" s="90"/>
      <c r="HF178" s="116"/>
      <c r="HG178" s="16">
        <f t="shared" si="143"/>
        <v>0</v>
      </c>
      <c r="HH178" s="90"/>
      <c r="HI178" s="90"/>
      <c r="HJ178" s="90"/>
      <c r="HK178" s="116"/>
      <c r="HL178" s="16">
        <f t="shared" si="144"/>
        <v>0</v>
      </c>
      <c r="HM178" s="90"/>
      <c r="HN178" s="90"/>
      <c r="HO178" s="90"/>
      <c r="HP178" s="116"/>
      <c r="HQ178" s="16">
        <f t="shared" si="145"/>
        <v>0</v>
      </c>
      <c r="HR178" s="90"/>
      <c r="HS178" s="90"/>
      <c r="HT178" s="90"/>
      <c r="HU178" s="116"/>
      <c r="HV178" s="16">
        <f t="shared" si="146"/>
        <v>0</v>
      </c>
      <c r="HW178" s="90"/>
      <c r="HX178" s="90"/>
      <c r="HY178" s="90"/>
      <c r="HZ178" s="116"/>
      <c r="IA178" s="16">
        <f t="shared" si="147"/>
        <v>0</v>
      </c>
      <c r="IB178" s="90"/>
      <c r="IC178" s="90"/>
      <c r="ID178" s="90"/>
      <c r="IE178" s="116"/>
      <c r="IF178" s="16">
        <f t="shared" si="148"/>
        <v>0</v>
      </c>
      <c r="IG178" s="90"/>
      <c r="IH178" s="90"/>
      <c r="II178" s="90"/>
      <c r="IJ178" s="116"/>
      <c r="IK178" s="16">
        <f t="shared" si="149"/>
        <v>0</v>
      </c>
      <c r="IL178" s="90"/>
      <c r="IM178" s="90"/>
      <c r="IN178" s="90"/>
      <c r="IO178" s="116"/>
      <c r="IP178" s="16">
        <f t="shared" si="150"/>
        <v>0</v>
      </c>
    </row>
    <row r="179" spans="1:250" x14ac:dyDescent="0.25">
      <c r="A179" s="90"/>
      <c r="B179" s="90"/>
      <c r="C179" s="90"/>
      <c r="D179" s="116"/>
      <c r="E179" s="16">
        <f t="shared" si="101"/>
        <v>0</v>
      </c>
      <c r="F179" s="90"/>
      <c r="G179" s="90"/>
      <c r="H179" s="90"/>
      <c r="I179" s="116"/>
      <c r="J179" s="16">
        <f t="shared" si="102"/>
        <v>0</v>
      </c>
      <c r="K179" s="90"/>
      <c r="L179" s="90"/>
      <c r="M179" s="90"/>
      <c r="N179" s="116"/>
      <c r="O179" s="16">
        <f t="shared" si="103"/>
        <v>0</v>
      </c>
      <c r="P179" s="90"/>
      <c r="Q179" s="90"/>
      <c r="R179" s="90"/>
      <c r="S179" s="116"/>
      <c r="T179" s="16">
        <f t="shared" si="104"/>
        <v>0</v>
      </c>
      <c r="U179" s="90"/>
      <c r="V179" s="90"/>
      <c r="W179" s="90"/>
      <c r="X179" s="116"/>
      <c r="Y179" s="16">
        <f t="shared" si="105"/>
        <v>0</v>
      </c>
      <c r="Z179" s="90"/>
      <c r="AA179" s="90"/>
      <c r="AB179" s="90"/>
      <c r="AC179" s="116"/>
      <c r="AD179" s="16">
        <f t="shared" si="106"/>
        <v>0</v>
      </c>
      <c r="AE179" s="90"/>
      <c r="AF179" s="90"/>
      <c r="AG179" s="90"/>
      <c r="AH179" s="116"/>
      <c r="AI179" s="16">
        <f t="shared" si="107"/>
        <v>0</v>
      </c>
      <c r="AJ179" s="90"/>
      <c r="AK179" s="90"/>
      <c r="AL179" s="90"/>
      <c r="AM179" s="116"/>
      <c r="AN179" s="16">
        <f t="shared" si="108"/>
        <v>0</v>
      </c>
      <c r="AO179" s="90"/>
      <c r="AP179" s="90"/>
      <c r="AQ179" s="90"/>
      <c r="AR179" s="116"/>
      <c r="AS179" s="16">
        <f t="shared" si="109"/>
        <v>0</v>
      </c>
      <c r="AT179" s="90"/>
      <c r="AU179" s="90"/>
      <c r="AV179" s="90"/>
      <c r="AW179" s="116"/>
      <c r="AX179" s="16">
        <f t="shared" si="110"/>
        <v>0</v>
      </c>
      <c r="AY179" s="90"/>
      <c r="AZ179" s="90"/>
      <c r="BA179" s="90"/>
      <c r="BB179" s="116"/>
      <c r="BC179" s="16">
        <f t="shared" si="111"/>
        <v>0</v>
      </c>
      <c r="BD179" s="90"/>
      <c r="BE179" s="90"/>
      <c r="BF179" s="90"/>
      <c r="BG179" s="116"/>
      <c r="BH179" s="16">
        <f t="shared" si="112"/>
        <v>0</v>
      </c>
      <c r="BI179" s="90"/>
      <c r="BJ179" s="90"/>
      <c r="BK179" s="90"/>
      <c r="BL179" s="116"/>
      <c r="BM179" s="16">
        <f t="shared" si="113"/>
        <v>0</v>
      </c>
      <c r="BN179" s="90"/>
      <c r="BO179" s="90"/>
      <c r="BP179" s="90"/>
      <c r="BQ179" s="116"/>
      <c r="BR179" s="16">
        <f t="shared" si="114"/>
        <v>0</v>
      </c>
      <c r="BS179" s="90"/>
      <c r="BT179" s="90"/>
      <c r="BU179" s="90"/>
      <c r="BV179" s="116"/>
      <c r="BW179" s="16">
        <f t="shared" si="115"/>
        <v>0</v>
      </c>
      <c r="BX179" s="90"/>
      <c r="BY179" s="90"/>
      <c r="BZ179" s="90"/>
      <c r="CA179" s="116"/>
      <c r="CB179" s="16">
        <f t="shared" si="116"/>
        <v>0</v>
      </c>
      <c r="CC179" s="90"/>
      <c r="CD179" s="90"/>
      <c r="CE179" s="90"/>
      <c r="CF179" s="116"/>
      <c r="CG179" s="16">
        <f t="shared" si="117"/>
        <v>0</v>
      </c>
      <c r="CH179" s="90"/>
      <c r="CI179" s="90"/>
      <c r="CJ179" s="90"/>
      <c r="CK179" s="116"/>
      <c r="CL179" s="16">
        <f t="shared" si="118"/>
        <v>0</v>
      </c>
      <c r="CM179" s="90"/>
      <c r="CN179" s="90"/>
      <c r="CO179" s="90"/>
      <c r="CP179" s="116"/>
      <c r="CQ179" s="16">
        <f t="shared" si="119"/>
        <v>0</v>
      </c>
      <c r="CR179" s="90"/>
      <c r="CS179" s="90"/>
      <c r="CT179" s="90"/>
      <c r="CU179" s="116"/>
      <c r="CV179" s="16">
        <f t="shared" si="120"/>
        <v>0</v>
      </c>
      <c r="CW179" s="90"/>
      <c r="CX179" s="90"/>
      <c r="CY179" s="90"/>
      <c r="CZ179" s="116"/>
      <c r="DA179" s="16">
        <f t="shared" si="121"/>
        <v>0</v>
      </c>
      <c r="DB179" s="90"/>
      <c r="DC179" s="90"/>
      <c r="DD179" s="90"/>
      <c r="DE179" s="116"/>
      <c r="DF179" s="16">
        <f t="shared" si="122"/>
        <v>0</v>
      </c>
      <c r="DG179" s="90"/>
      <c r="DH179" s="90"/>
      <c r="DI179" s="90"/>
      <c r="DJ179" s="116"/>
      <c r="DK179" s="16">
        <f t="shared" si="123"/>
        <v>0</v>
      </c>
      <c r="DL179" s="90"/>
      <c r="DM179" s="90"/>
      <c r="DN179" s="90"/>
      <c r="DO179" s="116"/>
      <c r="DP179" s="16">
        <f t="shared" si="124"/>
        <v>0</v>
      </c>
      <c r="DQ179" s="90"/>
      <c r="DR179" s="90"/>
      <c r="DS179" s="90"/>
      <c r="DT179" s="116"/>
      <c r="DU179" s="16">
        <f t="shared" si="125"/>
        <v>0</v>
      </c>
      <c r="DV179" s="90"/>
      <c r="DW179" s="90"/>
      <c r="DX179" s="90"/>
      <c r="DY179" s="116"/>
      <c r="DZ179" s="16">
        <f t="shared" si="126"/>
        <v>0</v>
      </c>
      <c r="EA179" s="90"/>
      <c r="EB179" s="90"/>
      <c r="EC179" s="90"/>
      <c r="ED179" s="116"/>
      <c r="EE179" s="16">
        <f t="shared" si="127"/>
        <v>0</v>
      </c>
      <c r="EF179" s="90"/>
      <c r="EG179" s="90"/>
      <c r="EH179" s="90"/>
      <c r="EI179" s="116"/>
      <c r="EJ179" s="16">
        <f t="shared" si="128"/>
        <v>0</v>
      </c>
      <c r="EK179" s="90"/>
      <c r="EL179" s="90"/>
      <c r="EM179" s="90"/>
      <c r="EN179" s="116"/>
      <c r="EO179" s="16">
        <f t="shared" si="129"/>
        <v>0</v>
      </c>
      <c r="EP179" s="90"/>
      <c r="EQ179" s="90"/>
      <c r="ER179" s="90"/>
      <c r="ES179" s="116"/>
      <c r="ET179" s="16">
        <f t="shared" si="130"/>
        <v>0</v>
      </c>
      <c r="EU179" s="90"/>
      <c r="EV179" s="90"/>
      <c r="EW179" s="90"/>
      <c r="EX179" s="116"/>
      <c r="EY179" s="16">
        <f t="shared" si="131"/>
        <v>0</v>
      </c>
      <c r="EZ179" s="90"/>
      <c r="FA179" s="90"/>
      <c r="FB179" s="90"/>
      <c r="FC179" s="116"/>
      <c r="FD179" s="16">
        <f t="shared" si="132"/>
        <v>0</v>
      </c>
      <c r="FE179" s="90"/>
      <c r="FF179" s="90"/>
      <c r="FG179" s="90"/>
      <c r="FH179" s="116"/>
      <c r="FI179" s="16">
        <f t="shared" si="133"/>
        <v>0</v>
      </c>
      <c r="FJ179" s="90"/>
      <c r="FK179" s="90"/>
      <c r="FL179" s="90"/>
      <c r="FM179" s="116"/>
      <c r="FN179" s="16">
        <f t="shared" si="134"/>
        <v>0</v>
      </c>
      <c r="FO179" s="90"/>
      <c r="FP179" s="90"/>
      <c r="FQ179" s="90"/>
      <c r="FR179" s="116"/>
      <c r="FS179" s="16">
        <f t="shared" si="135"/>
        <v>0</v>
      </c>
      <c r="FT179" s="90"/>
      <c r="FU179" s="90"/>
      <c r="FV179" s="90"/>
      <c r="FW179" s="116"/>
      <c r="FX179" s="16">
        <f t="shared" si="136"/>
        <v>0</v>
      </c>
      <c r="FY179" s="90"/>
      <c r="FZ179" s="90"/>
      <c r="GA179" s="90"/>
      <c r="GB179" s="116"/>
      <c r="GC179" s="16">
        <f t="shared" si="137"/>
        <v>0</v>
      </c>
      <c r="GD179" s="90"/>
      <c r="GE179" s="90"/>
      <c r="GF179" s="90"/>
      <c r="GG179" s="116"/>
      <c r="GH179" s="16">
        <f t="shared" si="138"/>
        <v>0</v>
      </c>
      <c r="GI179" s="90"/>
      <c r="GJ179" s="90"/>
      <c r="GK179" s="90"/>
      <c r="GL179" s="116"/>
      <c r="GM179" s="16">
        <f t="shared" si="139"/>
        <v>0</v>
      </c>
      <c r="GN179" s="90"/>
      <c r="GO179" s="90"/>
      <c r="GP179" s="90"/>
      <c r="GQ179" s="116"/>
      <c r="GR179" s="16">
        <f t="shared" si="140"/>
        <v>0</v>
      </c>
      <c r="GS179" s="90"/>
      <c r="GT179" s="90"/>
      <c r="GU179" s="90"/>
      <c r="GV179" s="116"/>
      <c r="GW179" s="16">
        <f t="shared" si="141"/>
        <v>0</v>
      </c>
      <c r="GX179" s="90"/>
      <c r="GY179" s="90"/>
      <c r="GZ179" s="90"/>
      <c r="HA179" s="116"/>
      <c r="HB179" s="16">
        <f t="shared" si="142"/>
        <v>0</v>
      </c>
      <c r="HC179" s="90"/>
      <c r="HD179" s="90"/>
      <c r="HE179" s="90"/>
      <c r="HF179" s="116"/>
      <c r="HG179" s="16">
        <f t="shared" si="143"/>
        <v>0</v>
      </c>
      <c r="HH179" s="90"/>
      <c r="HI179" s="90"/>
      <c r="HJ179" s="90"/>
      <c r="HK179" s="116"/>
      <c r="HL179" s="16">
        <f t="shared" si="144"/>
        <v>0</v>
      </c>
      <c r="HM179" s="90"/>
      <c r="HN179" s="90"/>
      <c r="HO179" s="90"/>
      <c r="HP179" s="116"/>
      <c r="HQ179" s="16">
        <f t="shared" si="145"/>
        <v>0</v>
      </c>
      <c r="HR179" s="90"/>
      <c r="HS179" s="90"/>
      <c r="HT179" s="90"/>
      <c r="HU179" s="116"/>
      <c r="HV179" s="16">
        <f t="shared" si="146"/>
        <v>0</v>
      </c>
      <c r="HW179" s="90"/>
      <c r="HX179" s="90"/>
      <c r="HY179" s="90"/>
      <c r="HZ179" s="116"/>
      <c r="IA179" s="16">
        <f t="shared" si="147"/>
        <v>0</v>
      </c>
      <c r="IB179" s="90"/>
      <c r="IC179" s="90"/>
      <c r="ID179" s="90"/>
      <c r="IE179" s="116"/>
      <c r="IF179" s="16">
        <f t="shared" si="148"/>
        <v>0</v>
      </c>
      <c r="IG179" s="90"/>
      <c r="IH179" s="90"/>
      <c r="II179" s="90"/>
      <c r="IJ179" s="116"/>
      <c r="IK179" s="16">
        <f t="shared" si="149"/>
        <v>0</v>
      </c>
      <c r="IL179" s="90"/>
      <c r="IM179" s="90"/>
      <c r="IN179" s="90"/>
      <c r="IO179" s="116"/>
      <c r="IP179" s="16">
        <f t="shared" si="150"/>
        <v>0</v>
      </c>
    </row>
    <row r="180" spans="1:250" x14ac:dyDescent="0.25">
      <c r="A180" s="90"/>
      <c r="B180" s="90"/>
      <c r="C180" s="90"/>
      <c r="D180" s="116"/>
      <c r="E180" s="16">
        <f t="shared" si="101"/>
        <v>0</v>
      </c>
      <c r="F180" s="90"/>
      <c r="G180" s="90"/>
      <c r="H180" s="90"/>
      <c r="I180" s="116"/>
      <c r="J180" s="16">
        <f t="shared" si="102"/>
        <v>0</v>
      </c>
      <c r="K180" s="90"/>
      <c r="L180" s="90"/>
      <c r="M180" s="90"/>
      <c r="N180" s="116"/>
      <c r="O180" s="16">
        <f t="shared" si="103"/>
        <v>0</v>
      </c>
      <c r="P180" s="90"/>
      <c r="Q180" s="90"/>
      <c r="R180" s="90"/>
      <c r="S180" s="116"/>
      <c r="T180" s="16">
        <f t="shared" si="104"/>
        <v>0</v>
      </c>
      <c r="U180" s="90"/>
      <c r="V180" s="90"/>
      <c r="W180" s="90"/>
      <c r="X180" s="116"/>
      <c r="Y180" s="16">
        <f t="shared" si="105"/>
        <v>0</v>
      </c>
      <c r="Z180" s="90"/>
      <c r="AA180" s="90"/>
      <c r="AB180" s="90"/>
      <c r="AC180" s="116"/>
      <c r="AD180" s="16">
        <f t="shared" si="106"/>
        <v>0</v>
      </c>
      <c r="AE180" s="90"/>
      <c r="AF180" s="90"/>
      <c r="AG180" s="90"/>
      <c r="AH180" s="116"/>
      <c r="AI180" s="16">
        <f t="shared" si="107"/>
        <v>0</v>
      </c>
      <c r="AJ180" s="90"/>
      <c r="AK180" s="90"/>
      <c r="AL180" s="90"/>
      <c r="AM180" s="116"/>
      <c r="AN180" s="16">
        <f t="shared" si="108"/>
        <v>0</v>
      </c>
      <c r="AO180" s="90"/>
      <c r="AP180" s="90"/>
      <c r="AQ180" s="90"/>
      <c r="AR180" s="116"/>
      <c r="AS180" s="16">
        <f t="shared" si="109"/>
        <v>0</v>
      </c>
      <c r="AT180" s="90"/>
      <c r="AU180" s="90"/>
      <c r="AV180" s="90"/>
      <c r="AW180" s="116"/>
      <c r="AX180" s="16">
        <f t="shared" si="110"/>
        <v>0</v>
      </c>
      <c r="AY180" s="90"/>
      <c r="AZ180" s="90"/>
      <c r="BA180" s="90"/>
      <c r="BB180" s="116"/>
      <c r="BC180" s="16">
        <f t="shared" si="111"/>
        <v>0</v>
      </c>
      <c r="BD180" s="90"/>
      <c r="BE180" s="90"/>
      <c r="BF180" s="90"/>
      <c r="BG180" s="116"/>
      <c r="BH180" s="16">
        <f t="shared" si="112"/>
        <v>0</v>
      </c>
      <c r="BI180" s="90"/>
      <c r="BJ180" s="90"/>
      <c r="BK180" s="90"/>
      <c r="BL180" s="116"/>
      <c r="BM180" s="16">
        <f t="shared" si="113"/>
        <v>0</v>
      </c>
      <c r="BN180" s="90"/>
      <c r="BO180" s="90"/>
      <c r="BP180" s="90"/>
      <c r="BQ180" s="116"/>
      <c r="BR180" s="16">
        <f t="shared" si="114"/>
        <v>0</v>
      </c>
      <c r="BS180" s="90"/>
      <c r="BT180" s="90"/>
      <c r="BU180" s="90"/>
      <c r="BV180" s="116"/>
      <c r="BW180" s="16">
        <f t="shared" si="115"/>
        <v>0</v>
      </c>
      <c r="BX180" s="90"/>
      <c r="BY180" s="90"/>
      <c r="BZ180" s="90"/>
      <c r="CA180" s="116"/>
      <c r="CB180" s="16">
        <f t="shared" si="116"/>
        <v>0</v>
      </c>
      <c r="CC180" s="90"/>
      <c r="CD180" s="90"/>
      <c r="CE180" s="90"/>
      <c r="CF180" s="116"/>
      <c r="CG180" s="16">
        <f t="shared" si="117"/>
        <v>0</v>
      </c>
      <c r="CH180" s="90"/>
      <c r="CI180" s="90"/>
      <c r="CJ180" s="90"/>
      <c r="CK180" s="116"/>
      <c r="CL180" s="16">
        <f t="shared" si="118"/>
        <v>0</v>
      </c>
      <c r="CM180" s="90"/>
      <c r="CN180" s="90"/>
      <c r="CO180" s="90"/>
      <c r="CP180" s="116"/>
      <c r="CQ180" s="16">
        <f t="shared" si="119"/>
        <v>0</v>
      </c>
      <c r="CR180" s="90"/>
      <c r="CS180" s="90"/>
      <c r="CT180" s="90"/>
      <c r="CU180" s="116"/>
      <c r="CV180" s="16">
        <f t="shared" si="120"/>
        <v>0</v>
      </c>
      <c r="CW180" s="90"/>
      <c r="CX180" s="90"/>
      <c r="CY180" s="90"/>
      <c r="CZ180" s="116"/>
      <c r="DA180" s="16">
        <f t="shared" si="121"/>
        <v>0</v>
      </c>
      <c r="DB180" s="90"/>
      <c r="DC180" s="90"/>
      <c r="DD180" s="90"/>
      <c r="DE180" s="116"/>
      <c r="DF180" s="16">
        <f t="shared" si="122"/>
        <v>0</v>
      </c>
      <c r="DG180" s="90"/>
      <c r="DH180" s="90"/>
      <c r="DI180" s="90"/>
      <c r="DJ180" s="116"/>
      <c r="DK180" s="16">
        <f t="shared" si="123"/>
        <v>0</v>
      </c>
      <c r="DL180" s="90"/>
      <c r="DM180" s="90"/>
      <c r="DN180" s="90"/>
      <c r="DO180" s="116"/>
      <c r="DP180" s="16">
        <f t="shared" si="124"/>
        <v>0</v>
      </c>
      <c r="DQ180" s="90"/>
      <c r="DR180" s="90"/>
      <c r="DS180" s="90"/>
      <c r="DT180" s="116"/>
      <c r="DU180" s="16">
        <f t="shared" si="125"/>
        <v>0</v>
      </c>
      <c r="DV180" s="90"/>
      <c r="DW180" s="90"/>
      <c r="DX180" s="90"/>
      <c r="DY180" s="116"/>
      <c r="DZ180" s="16">
        <f t="shared" si="126"/>
        <v>0</v>
      </c>
      <c r="EA180" s="90"/>
      <c r="EB180" s="90"/>
      <c r="EC180" s="90"/>
      <c r="ED180" s="116"/>
      <c r="EE180" s="16">
        <f t="shared" si="127"/>
        <v>0</v>
      </c>
      <c r="EF180" s="90"/>
      <c r="EG180" s="90"/>
      <c r="EH180" s="90"/>
      <c r="EI180" s="116"/>
      <c r="EJ180" s="16">
        <f t="shared" si="128"/>
        <v>0</v>
      </c>
      <c r="EK180" s="90"/>
      <c r="EL180" s="90"/>
      <c r="EM180" s="90"/>
      <c r="EN180" s="116"/>
      <c r="EO180" s="16">
        <f t="shared" si="129"/>
        <v>0</v>
      </c>
      <c r="EP180" s="90"/>
      <c r="EQ180" s="90"/>
      <c r="ER180" s="90"/>
      <c r="ES180" s="116"/>
      <c r="ET180" s="16">
        <f t="shared" si="130"/>
        <v>0</v>
      </c>
      <c r="EU180" s="90"/>
      <c r="EV180" s="90"/>
      <c r="EW180" s="90"/>
      <c r="EX180" s="116"/>
      <c r="EY180" s="16">
        <f t="shared" si="131"/>
        <v>0</v>
      </c>
      <c r="EZ180" s="90"/>
      <c r="FA180" s="90"/>
      <c r="FB180" s="90"/>
      <c r="FC180" s="116"/>
      <c r="FD180" s="16">
        <f t="shared" si="132"/>
        <v>0</v>
      </c>
      <c r="FE180" s="90"/>
      <c r="FF180" s="90"/>
      <c r="FG180" s="90"/>
      <c r="FH180" s="116"/>
      <c r="FI180" s="16">
        <f t="shared" si="133"/>
        <v>0</v>
      </c>
      <c r="FJ180" s="90"/>
      <c r="FK180" s="90"/>
      <c r="FL180" s="90"/>
      <c r="FM180" s="116"/>
      <c r="FN180" s="16">
        <f t="shared" si="134"/>
        <v>0</v>
      </c>
      <c r="FO180" s="90"/>
      <c r="FP180" s="90"/>
      <c r="FQ180" s="90"/>
      <c r="FR180" s="116"/>
      <c r="FS180" s="16">
        <f t="shared" si="135"/>
        <v>0</v>
      </c>
      <c r="FT180" s="90"/>
      <c r="FU180" s="90"/>
      <c r="FV180" s="90"/>
      <c r="FW180" s="116"/>
      <c r="FX180" s="16">
        <f t="shared" si="136"/>
        <v>0</v>
      </c>
      <c r="FY180" s="90"/>
      <c r="FZ180" s="90"/>
      <c r="GA180" s="90"/>
      <c r="GB180" s="116"/>
      <c r="GC180" s="16">
        <f t="shared" si="137"/>
        <v>0</v>
      </c>
      <c r="GD180" s="90"/>
      <c r="GE180" s="90"/>
      <c r="GF180" s="90"/>
      <c r="GG180" s="116"/>
      <c r="GH180" s="16">
        <f t="shared" si="138"/>
        <v>0</v>
      </c>
      <c r="GI180" s="90"/>
      <c r="GJ180" s="90"/>
      <c r="GK180" s="90"/>
      <c r="GL180" s="116"/>
      <c r="GM180" s="16">
        <f t="shared" si="139"/>
        <v>0</v>
      </c>
      <c r="GN180" s="90"/>
      <c r="GO180" s="90"/>
      <c r="GP180" s="90"/>
      <c r="GQ180" s="116"/>
      <c r="GR180" s="16">
        <f t="shared" si="140"/>
        <v>0</v>
      </c>
      <c r="GS180" s="90"/>
      <c r="GT180" s="90"/>
      <c r="GU180" s="90"/>
      <c r="GV180" s="116"/>
      <c r="GW180" s="16">
        <f t="shared" si="141"/>
        <v>0</v>
      </c>
      <c r="GX180" s="90"/>
      <c r="GY180" s="90"/>
      <c r="GZ180" s="90"/>
      <c r="HA180" s="116"/>
      <c r="HB180" s="16">
        <f t="shared" si="142"/>
        <v>0</v>
      </c>
      <c r="HC180" s="90"/>
      <c r="HD180" s="90"/>
      <c r="HE180" s="90"/>
      <c r="HF180" s="116"/>
      <c r="HG180" s="16">
        <f t="shared" si="143"/>
        <v>0</v>
      </c>
      <c r="HH180" s="90"/>
      <c r="HI180" s="90"/>
      <c r="HJ180" s="90"/>
      <c r="HK180" s="116"/>
      <c r="HL180" s="16">
        <f t="shared" si="144"/>
        <v>0</v>
      </c>
      <c r="HM180" s="90"/>
      <c r="HN180" s="90"/>
      <c r="HO180" s="90"/>
      <c r="HP180" s="116"/>
      <c r="HQ180" s="16">
        <f t="shared" si="145"/>
        <v>0</v>
      </c>
      <c r="HR180" s="90"/>
      <c r="HS180" s="90"/>
      <c r="HT180" s="90"/>
      <c r="HU180" s="116"/>
      <c r="HV180" s="16">
        <f t="shared" si="146"/>
        <v>0</v>
      </c>
      <c r="HW180" s="90"/>
      <c r="HX180" s="90"/>
      <c r="HY180" s="90"/>
      <c r="HZ180" s="116"/>
      <c r="IA180" s="16">
        <f t="shared" si="147"/>
        <v>0</v>
      </c>
      <c r="IB180" s="90"/>
      <c r="IC180" s="90"/>
      <c r="ID180" s="90"/>
      <c r="IE180" s="116"/>
      <c r="IF180" s="16">
        <f t="shared" si="148"/>
        <v>0</v>
      </c>
      <c r="IG180" s="90"/>
      <c r="IH180" s="90"/>
      <c r="II180" s="90"/>
      <c r="IJ180" s="116"/>
      <c r="IK180" s="16">
        <f t="shared" si="149"/>
        <v>0</v>
      </c>
      <c r="IL180" s="90"/>
      <c r="IM180" s="90"/>
      <c r="IN180" s="90"/>
      <c r="IO180" s="116"/>
      <c r="IP180" s="16">
        <f t="shared" si="150"/>
        <v>0</v>
      </c>
    </row>
    <row r="181" spans="1:250" x14ac:dyDescent="0.25">
      <c r="A181" s="90"/>
      <c r="B181" s="90"/>
      <c r="C181" s="90"/>
      <c r="D181" s="116"/>
      <c r="E181" s="16">
        <f t="shared" si="101"/>
        <v>0</v>
      </c>
      <c r="F181" s="90"/>
      <c r="G181" s="90"/>
      <c r="H181" s="90"/>
      <c r="I181" s="116"/>
      <c r="J181" s="16">
        <f t="shared" si="102"/>
        <v>0</v>
      </c>
      <c r="K181" s="90"/>
      <c r="L181" s="90"/>
      <c r="M181" s="90"/>
      <c r="N181" s="116"/>
      <c r="O181" s="16">
        <f t="shared" si="103"/>
        <v>0</v>
      </c>
      <c r="P181" s="90"/>
      <c r="Q181" s="90"/>
      <c r="R181" s="90"/>
      <c r="S181" s="116"/>
      <c r="T181" s="16">
        <f t="shared" si="104"/>
        <v>0</v>
      </c>
      <c r="U181" s="90"/>
      <c r="V181" s="90"/>
      <c r="W181" s="90"/>
      <c r="X181" s="116"/>
      <c r="Y181" s="16">
        <f t="shared" si="105"/>
        <v>0</v>
      </c>
      <c r="Z181" s="90"/>
      <c r="AA181" s="90"/>
      <c r="AB181" s="90"/>
      <c r="AC181" s="116"/>
      <c r="AD181" s="16">
        <f t="shared" si="106"/>
        <v>0</v>
      </c>
      <c r="AE181" s="90"/>
      <c r="AF181" s="90"/>
      <c r="AG181" s="90"/>
      <c r="AH181" s="116"/>
      <c r="AI181" s="16">
        <f t="shared" si="107"/>
        <v>0</v>
      </c>
      <c r="AJ181" s="90"/>
      <c r="AK181" s="90"/>
      <c r="AL181" s="90"/>
      <c r="AM181" s="116"/>
      <c r="AN181" s="16">
        <f t="shared" si="108"/>
        <v>0</v>
      </c>
      <c r="AO181" s="90"/>
      <c r="AP181" s="90"/>
      <c r="AQ181" s="90"/>
      <c r="AR181" s="116"/>
      <c r="AS181" s="16">
        <f t="shared" si="109"/>
        <v>0</v>
      </c>
      <c r="AT181" s="90"/>
      <c r="AU181" s="90"/>
      <c r="AV181" s="90"/>
      <c r="AW181" s="116"/>
      <c r="AX181" s="16">
        <f t="shared" si="110"/>
        <v>0</v>
      </c>
      <c r="AY181" s="90"/>
      <c r="AZ181" s="90"/>
      <c r="BA181" s="90"/>
      <c r="BB181" s="116"/>
      <c r="BC181" s="16">
        <f t="shared" si="111"/>
        <v>0</v>
      </c>
      <c r="BD181" s="90"/>
      <c r="BE181" s="90"/>
      <c r="BF181" s="90"/>
      <c r="BG181" s="116"/>
      <c r="BH181" s="16">
        <f t="shared" si="112"/>
        <v>0</v>
      </c>
      <c r="BI181" s="90"/>
      <c r="BJ181" s="90"/>
      <c r="BK181" s="90"/>
      <c r="BL181" s="116"/>
      <c r="BM181" s="16">
        <f t="shared" si="113"/>
        <v>0</v>
      </c>
      <c r="BN181" s="90"/>
      <c r="BO181" s="90"/>
      <c r="BP181" s="90"/>
      <c r="BQ181" s="116"/>
      <c r="BR181" s="16">
        <f t="shared" si="114"/>
        <v>0</v>
      </c>
      <c r="BS181" s="90"/>
      <c r="BT181" s="90"/>
      <c r="BU181" s="90"/>
      <c r="BV181" s="116"/>
      <c r="BW181" s="16">
        <f t="shared" si="115"/>
        <v>0</v>
      </c>
      <c r="BX181" s="90"/>
      <c r="BY181" s="90"/>
      <c r="BZ181" s="90"/>
      <c r="CA181" s="116"/>
      <c r="CB181" s="16">
        <f t="shared" si="116"/>
        <v>0</v>
      </c>
      <c r="CC181" s="90"/>
      <c r="CD181" s="90"/>
      <c r="CE181" s="90"/>
      <c r="CF181" s="116"/>
      <c r="CG181" s="16">
        <f t="shared" si="117"/>
        <v>0</v>
      </c>
      <c r="CH181" s="90"/>
      <c r="CI181" s="90"/>
      <c r="CJ181" s="90"/>
      <c r="CK181" s="116"/>
      <c r="CL181" s="16">
        <f t="shared" si="118"/>
        <v>0</v>
      </c>
      <c r="CM181" s="90"/>
      <c r="CN181" s="90"/>
      <c r="CO181" s="90"/>
      <c r="CP181" s="116"/>
      <c r="CQ181" s="16">
        <f t="shared" si="119"/>
        <v>0</v>
      </c>
      <c r="CR181" s="90"/>
      <c r="CS181" s="90"/>
      <c r="CT181" s="90"/>
      <c r="CU181" s="116"/>
      <c r="CV181" s="16">
        <f t="shared" si="120"/>
        <v>0</v>
      </c>
      <c r="CW181" s="90"/>
      <c r="CX181" s="90"/>
      <c r="CY181" s="90"/>
      <c r="CZ181" s="116"/>
      <c r="DA181" s="16">
        <f t="shared" si="121"/>
        <v>0</v>
      </c>
      <c r="DB181" s="90"/>
      <c r="DC181" s="90"/>
      <c r="DD181" s="90"/>
      <c r="DE181" s="116"/>
      <c r="DF181" s="16">
        <f t="shared" si="122"/>
        <v>0</v>
      </c>
      <c r="DG181" s="90"/>
      <c r="DH181" s="90"/>
      <c r="DI181" s="90"/>
      <c r="DJ181" s="116"/>
      <c r="DK181" s="16">
        <f t="shared" si="123"/>
        <v>0</v>
      </c>
      <c r="DL181" s="90"/>
      <c r="DM181" s="90"/>
      <c r="DN181" s="90"/>
      <c r="DO181" s="116"/>
      <c r="DP181" s="16">
        <f t="shared" si="124"/>
        <v>0</v>
      </c>
      <c r="DQ181" s="90"/>
      <c r="DR181" s="90"/>
      <c r="DS181" s="90"/>
      <c r="DT181" s="116"/>
      <c r="DU181" s="16">
        <f t="shared" si="125"/>
        <v>0</v>
      </c>
      <c r="DV181" s="90"/>
      <c r="DW181" s="90"/>
      <c r="DX181" s="90"/>
      <c r="DY181" s="116"/>
      <c r="DZ181" s="16">
        <f t="shared" si="126"/>
        <v>0</v>
      </c>
      <c r="EA181" s="90"/>
      <c r="EB181" s="90"/>
      <c r="EC181" s="90"/>
      <c r="ED181" s="116"/>
      <c r="EE181" s="16">
        <f t="shared" si="127"/>
        <v>0</v>
      </c>
      <c r="EF181" s="90"/>
      <c r="EG181" s="90"/>
      <c r="EH181" s="90"/>
      <c r="EI181" s="116"/>
      <c r="EJ181" s="16">
        <f t="shared" si="128"/>
        <v>0</v>
      </c>
      <c r="EK181" s="90"/>
      <c r="EL181" s="90"/>
      <c r="EM181" s="90"/>
      <c r="EN181" s="116"/>
      <c r="EO181" s="16">
        <f t="shared" si="129"/>
        <v>0</v>
      </c>
      <c r="EP181" s="90"/>
      <c r="EQ181" s="90"/>
      <c r="ER181" s="90"/>
      <c r="ES181" s="116"/>
      <c r="ET181" s="16">
        <f t="shared" si="130"/>
        <v>0</v>
      </c>
      <c r="EU181" s="90"/>
      <c r="EV181" s="90"/>
      <c r="EW181" s="90"/>
      <c r="EX181" s="116"/>
      <c r="EY181" s="16">
        <f t="shared" si="131"/>
        <v>0</v>
      </c>
      <c r="EZ181" s="90"/>
      <c r="FA181" s="90"/>
      <c r="FB181" s="90"/>
      <c r="FC181" s="116"/>
      <c r="FD181" s="16">
        <f t="shared" si="132"/>
        <v>0</v>
      </c>
      <c r="FE181" s="90"/>
      <c r="FF181" s="90"/>
      <c r="FG181" s="90"/>
      <c r="FH181" s="116"/>
      <c r="FI181" s="16">
        <f t="shared" si="133"/>
        <v>0</v>
      </c>
      <c r="FJ181" s="90"/>
      <c r="FK181" s="90"/>
      <c r="FL181" s="90"/>
      <c r="FM181" s="116"/>
      <c r="FN181" s="16">
        <f t="shared" si="134"/>
        <v>0</v>
      </c>
      <c r="FO181" s="90"/>
      <c r="FP181" s="90"/>
      <c r="FQ181" s="90"/>
      <c r="FR181" s="116"/>
      <c r="FS181" s="16">
        <f t="shared" si="135"/>
        <v>0</v>
      </c>
      <c r="FT181" s="90"/>
      <c r="FU181" s="90"/>
      <c r="FV181" s="90"/>
      <c r="FW181" s="116"/>
      <c r="FX181" s="16">
        <f t="shared" si="136"/>
        <v>0</v>
      </c>
      <c r="FY181" s="90"/>
      <c r="FZ181" s="90"/>
      <c r="GA181" s="90"/>
      <c r="GB181" s="116"/>
      <c r="GC181" s="16">
        <f t="shared" si="137"/>
        <v>0</v>
      </c>
      <c r="GD181" s="90"/>
      <c r="GE181" s="90"/>
      <c r="GF181" s="90"/>
      <c r="GG181" s="116"/>
      <c r="GH181" s="16">
        <f t="shared" si="138"/>
        <v>0</v>
      </c>
      <c r="GI181" s="90"/>
      <c r="GJ181" s="90"/>
      <c r="GK181" s="90"/>
      <c r="GL181" s="116"/>
      <c r="GM181" s="16">
        <f t="shared" si="139"/>
        <v>0</v>
      </c>
      <c r="GN181" s="90"/>
      <c r="GO181" s="90"/>
      <c r="GP181" s="90"/>
      <c r="GQ181" s="116"/>
      <c r="GR181" s="16">
        <f t="shared" si="140"/>
        <v>0</v>
      </c>
      <c r="GS181" s="90"/>
      <c r="GT181" s="90"/>
      <c r="GU181" s="90"/>
      <c r="GV181" s="116"/>
      <c r="GW181" s="16">
        <f t="shared" si="141"/>
        <v>0</v>
      </c>
      <c r="GX181" s="90"/>
      <c r="GY181" s="90"/>
      <c r="GZ181" s="90"/>
      <c r="HA181" s="116"/>
      <c r="HB181" s="16">
        <f t="shared" si="142"/>
        <v>0</v>
      </c>
      <c r="HC181" s="90"/>
      <c r="HD181" s="90"/>
      <c r="HE181" s="90"/>
      <c r="HF181" s="116"/>
      <c r="HG181" s="16">
        <f t="shared" si="143"/>
        <v>0</v>
      </c>
      <c r="HH181" s="90"/>
      <c r="HI181" s="90"/>
      <c r="HJ181" s="90"/>
      <c r="HK181" s="116"/>
      <c r="HL181" s="16">
        <f t="shared" si="144"/>
        <v>0</v>
      </c>
      <c r="HM181" s="90"/>
      <c r="HN181" s="90"/>
      <c r="HO181" s="90"/>
      <c r="HP181" s="116"/>
      <c r="HQ181" s="16">
        <f t="shared" si="145"/>
        <v>0</v>
      </c>
      <c r="HR181" s="90"/>
      <c r="HS181" s="90"/>
      <c r="HT181" s="90"/>
      <c r="HU181" s="116"/>
      <c r="HV181" s="16">
        <f t="shared" si="146"/>
        <v>0</v>
      </c>
      <c r="HW181" s="90"/>
      <c r="HX181" s="90"/>
      <c r="HY181" s="90"/>
      <c r="HZ181" s="116"/>
      <c r="IA181" s="16">
        <f t="shared" si="147"/>
        <v>0</v>
      </c>
      <c r="IB181" s="90"/>
      <c r="IC181" s="90"/>
      <c r="ID181" s="90"/>
      <c r="IE181" s="116"/>
      <c r="IF181" s="16">
        <f t="shared" si="148"/>
        <v>0</v>
      </c>
      <c r="IG181" s="90"/>
      <c r="IH181" s="90"/>
      <c r="II181" s="90"/>
      <c r="IJ181" s="116"/>
      <c r="IK181" s="16">
        <f t="shared" si="149"/>
        <v>0</v>
      </c>
      <c r="IL181" s="90"/>
      <c r="IM181" s="90"/>
      <c r="IN181" s="90"/>
      <c r="IO181" s="116"/>
      <c r="IP181" s="16">
        <f t="shared" si="150"/>
        <v>0</v>
      </c>
    </row>
    <row r="182" spans="1:250" x14ac:dyDescent="0.25">
      <c r="A182" s="90"/>
      <c r="B182" s="90"/>
      <c r="C182" s="90"/>
      <c r="D182" s="116"/>
      <c r="E182" s="16">
        <f t="shared" si="101"/>
        <v>0</v>
      </c>
      <c r="F182" s="90"/>
      <c r="G182" s="90"/>
      <c r="H182" s="90"/>
      <c r="I182" s="116"/>
      <c r="J182" s="16">
        <f t="shared" si="102"/>
        <v>0</v>
      </c>
      <c r="K182" s="90"/>
      <c r="L182" s="90"/>
      <c r="M182" s="90"/>
      <c r="N182" s="116"/>
      <c r="O182" s="16">
        <f t="shared" si="103"/>
        <v>0</v>
      </c>
      <c r="P182" s="90"/>
      <c r="Q182" s="90"/>
      <c r="R182" s="90"/>
      <c r="S182" s="116"/>
      <c r="T182" s="16">
        <f t="shared" si="104"/>
        <v>0</v>
      </c>
      <c r="U182" s="90"/>
      <c r="V182" s="90"/>
      <c r="W182" s="90"/>
      <c r="X182" s="116"/>
      <c r="Y182" s="16">
        <f t="shared" si="105"/>
        <v>0</v>
      </c>
      <c r="Z182" s="90"/>
      <c r="AA182" s="90"/>
      <c r="AB182" s="90"/>
      <c r="AC182" s="116"/>
      <c r="AD182" s="16">
        <f t="shared" si="106"/>
        <v>0</v>
      </c>
      <c r="AE182" s="90"/>
      <c r="AF182" s="90"/>
      <c r="AG182" s="90"/>
      <c r="AH182" s="116"/>
      <c r="AI182" s="16">
        <f t="shared" si="107"/>
        <v>0</v>
      </c>
      <c r="AJ182" s="90"/>
      <c r="AK182" s="90"/>
      <c r="AL182" s="90"/>
      <c r="AM182" s="116"/>
      <c r="AN182" s="16">
        <f t="shared" si="108"/>
        <v>0</v>
      </c>
      <c r="AO182" s="90"/>
      <c r="AP182" s="90"/>
      <c r="AQ182" s="90"/>
      <c r="AR182" s="116"/>
      <c r="AS182" s="16">
        <f t="shared" si="109"/>
        <v>0</v>
      </c>
      <c r="AT182" s="90"/>
      <c r="AU182" s="90"/>
      <c r="AV182" s="90"/>
      <c r="AW182" s="116"/>
      <c r="AX182" s="16">
        <f t="shared" si="110"/>
        <v>0</v>
      </c>
      <c r="AY182" s="90"/>
      <c r="AZ182" s="90"/>
      <c r="BA182" s="90"/>
      <c r="BB182" s="116"/>
      <c r="BC182" s="16">
        <f t="shared" si="111"/>
        <v>0</v>
      </c>
      <c r="BD182" s="90"/>
      <c r="BE182" s="90"/>
      <c r="BF182" s="90"/>
      <c r="BG182" s="116"/>
      <c r="BH182" s="16">
        <f t="shared" si="112"/>
        <v>0</v>
      </c>
      <c r="BI182" s="90"/>
      <c r="BJ182" s="90"/>
      <c r="BK182" s="90"/>
      <c r="BL182" s="116"/>
      <c r="BM182" s="16">
        <f t="shared" si="113"/>
        <v>0</v>
      </c>
      <c r="BN182" s="90"/>
      <c r="BO182" s="90"/>
      <c r="BP182" s="90"/>
      <c r="BQ182" s="116"/>
      <c r="BR182" s="16">
        <f t="shared" si="114"/>
        <v>0</v>
      </c>
      <c r="BS182" s="90"/>
      <c r="BT182" s="90"/>
      <c r="BU182" s="90"/>
      <c r="BV182" s="116"/>
      <c r="BW182" s="16">
        <f t="shared" si="115"/>
        <v>0</v>
      </c>
      <c r="BX182" s="90"/>
      <c r="BY182" s="90"/>
      <c r="BZ182" s="90"/>
      <c r="CA182" s="116"/>
      <c r="CB182" s="16">
        <f t="shared" si="116"/>
        <v>0</v>
      </c>
      <c r="CC182" s="90"/>
      <c r="CD182" s="90"/>
      <c r="CE182" s="90"/>
      <c r="CF182" s="116"/>
      <c r="CG182" s="16">
        <f t="shared" si="117"/>
        <v>0</v>
      </c>
      <c r="CH182" s="90"/>
      <c r="CI182" s="90"/>
      <c r="CJ182" s="90"/>
      <c r="CK182" s="116"/>
      <c r="CL182" s="16">
        <f t="shared" si="118"/>
        <v>0</v>
      </c>
      <c r="CM182" s="90"/>
      <c r="CN182" s="90"/>
      <c r="CO182" s="90"/>
      <c r="CP182" s="116"/>
      <c r="CQ182" s="16">
        <f t="shared" si="119"/>
        <v>0</v>
      </c>
      <c r="CR182" s="90"/>
      <c r="CS182" s="90"/>
      <c r="CT182" s="90"/>
      <c r="CU182" s="116"/>
      <c r="CV182" s="16">
        <f t="shared" si="120"/>
        <v>0</v>
      </c>
      <c r="CW182" s="90"/>
      <c r="CX182" s="90"/>
      <c r="CY182" s="90"/>
      <c r="CZ182" s="116"/>
      <c r="DA182" s="16">
        <f t="shared" si="121"/>
        <v>0</v>
      </c>
      <c r="DB182" s="90"/>
      <c r="DC182" s="90"/>
      <c r="DD182" s="90"/>
      <c r="DE182" s="116"/>
      <c r="DF182" s="16">
        <f t="shared" si="122"/>
        <v>0</v>
      </c>
      <c r="DG182" s="90"/>
      <c r="DH182" s="90"/>
      <c r="DI182" s="90"/>
      <c r="DJ182" s="116"/>
      <c r="DK182" s="16">
        <f t="shared" si="123"/>
        <v>0</v>
      </c>
      <c r="DL182" s="90"/>
      <c r="DM182" s="90"/>
      <c r="DN182" s="90"/>
      <c r="DO182" s="116"/>
      <c r="DP182" s="16">
        <f t="shared" si="124"/>
        <v>0</v>
      </c>
      <c r="DQ182" s="90"/>
      <c r="DR182" s="90"/>
      <c r="DS182" s="90"/>
      <c r="DT182" s="116"/>
      <c r="DU182" s="16">
        <f t="shared" si="125"/>
        <v>0</v>
      </c>
      <c r="DV182" s="90"/>
      <c r="DW182" s="90"/>
      <c r="DX182" s="90"/>
      <c r="DY182" s="116"/>
      <c r="DZ182" s="16">
        <f t="shared" si="126"/>
        <v>0</v>
      </c>
      <c r="EA182" s="90"/>
      <c r="EB182" s="90"/>
      <c r="EC182" s="90"/>
      <c r="ED182" s="116"/>
      <c r="EE182" s="16">
        <f t="shared" si="127"/>
        <v>0</v>
      </c>
      <c r="EF182" s="90"/>
      <c r="EG182" s="90"/>
      <c r="EH182" s="90"/>
      <c r="EI182" s="116"/>
      <c r="EJ182" s="16">
        <f t="shared" si="128"/>
        <v>0</v>
      </c>
      <c r="EK182" s="90"/>
      <c r="EL182" s="90"/>
      <c r="EM182" s="90"/>
      <c r="EN182" s="116"/>
      <c r="EO182" s="16">
        <f t="shared" si="129"/>
        <v>0</v>
      </c>
      <c r="EP182" s="90"/>
      <c r="EQ182" s="90"/>
      <c r="ER182" s="90"/>
      <c r="ES182" s="116"/>
      <c r="ET182" s="16">
        <f t="shared" si="130"/>
        <v>0</v>
      </c>
      <c r="EU182" s="90"/>
      <c r="EV182" s="90"/>
      <c r="EW182" s="90"/>
      <c r="EX182" s="116"/>
      <c r="EY182" s="16">
        <f t="shared" si="131"/>
        <v>0</v>
      </c>
      <c r="EZ182" s="90"/>
      <c r="FA182" s="90"/>
      <c r="FB182" s="90"/>
      <c r="FC182" s="116"/>
      <c r="FD182" s="16">
        <f t="shared" si="132"/>
        <v>0</v>
      </c>
      <c r="FE182" s="90"/>
      <c r="FF182" s="90"/>
      <c r="FG182" s="90"/>
      <c r="FH182" s="116"/>
      <c r="FI182" s="16">
        <f t="shared" si="133"/>
        <v>0</v>
      </c>
      <c r="FJ182" s="90"/>
      <c r="FK182" s="90"/>
      <c r="FL182" s="90"/>
      <c r="FM182" s="116"/>
      <c r="FN182" s="16">
        <f t="shared" si="134"/>
        <v>0</v>
      </c>
      <c r="FO182" s="90"/>
      <c r="FP182" s="90"/>
      <c r="FQ182" s="90"/>
      <c r="FR182" s="116"/>
      <c r="FS182" s="16">
        <f t="shared" si="135"/>
        <v>0</v>
      </c>
      <c r="FT182" s="90"/>
      <c r="FU182" s="90"/>
      <c r="FV182" s="90"/>
      <c r="FW182" s="116"/>
      <c r="FX182" s="16">
        <f t="shared" si="136"/>
        <v>0</v>
      </c>
      <c r="FY182" s="90"/>
      <c r="FZ182" s="90"/>
      <c r="GA182" s="90"/>
      <c r="GB182" s="116"/>
      <c r="GC182" s="16">
        <f t="shared" si="137"/>
        <v>0</v>
      </c>
      <c r="GD182" s="90"/>
      <c r="GE182" s="90"/>
      <c r="GF182" s="90"/>
      <c r="GG182" s="116"/>
      <c r="GH182" s="16">
        <f t="shared" si="138"/>
        <v>0</v>
      </c>
      <c r="GI182" s="90"/>
      <c r="GJ182" s="90"/>
      <c r="GK182" s="90"/>
      <c r="GL182" s="116"/>
      <c r="GM182" s="16">
        <f t="shared" si="139"/>
        <v>0</v>
      </c>
      <c r="GN182" s="90"/>
      <c r="GO182" s="90"/>
      <c r="GP182" s="90"/>
      <c r="GQ182" s="116"/>
      <c r="GR182" s="16">
        <f t="shared" si="140"/>
        <v>0</v>
      </c>
      <c r="GS182" s="90"/>
      <c r="GT182" s="90"/>
      <c r="GU182" s="90"/>
      <c r="GV182" s="116"/>
      <c r="GW182" s="16">
        <f t="shared" si="141"/>
        <v>0</v>
      </c>
      <c r="GX182" s="90"/>
      <c r="GY182" s="90"/>
      <c r="GZ182" s="90"/>
      <c r="HA182" s="116"/>
      <c r="HB182" s="16">
        <f t="shared" si="142"/>
        <v>0</v>
      </c>
      <c r="HC182" s="90"/>
      <c r="HD182" s="90"/>
      <c r="HE182" s="90"/>
      <c r="HF182" s="116"/>
      <c r="HG182" s="16">
        <f t="shared" si="143"/>
        <v>0</v>
      </c>
      <c r="HH182" s="90"/>
      <c r="HI182" s="90"/>
      <c r="HJ182" s="90"/>
      <c r="HK182" s="116"/>
      <c r="HL182" s="16">
        <f t="shared" si="144"/>
        <v>0</v>
      </c>
      <c r="HM182" s="90"/>
      <c r="HN182" s="90"/>
      <c r="HO182" s="90"/>
      <c r="HP182" s="116"/>
      <c r="HQ182" s="16">
        <f t="shared" si="145"/>
        <v>0</v>
      </c>
      <c r="HR182" s="90"/>
      <c r="HS182" s="90"/>
      <c r="HT182" s="90"/>
      <c r="HU182" s="116"/>
      <c r="HV182" s="16">
        <f t="shared" si="146"/>
        <v>0</v>
      </c>
      <c r="HW182" s="90"/>
      <c r="HX182" s="90"/>
      <c r="HY182" s="90"/>
      <c r="HZ182" s="116"/>
      <c r="IA182" s="16">
        <f t="shared" si="147"/>
        <v>0</v>
      </c>
      <c r="IB182" s="90"/>
      <c r="IC182" s="90"/>
      <c r="ID182" s="90"/>
      <c r="IE182" s="116"/>
      <c r="IF182" s="16">
        <f t="shared" si="148"/>
        <v>0</v>
      </c>
      <c r="IG182" s="90"/>
      <c r="IH182" s="90"/>
      <c r="II182" s="90"/>
      <c r="IJ182" s="116"/>
      <c r="IK182" s="16">
        <f t="shared" si="149"/>
        <v>0</v>
      </c>
      <c r="IL182" s="90"/>
      <c r="IM182" s="90"/>
      <c r="IN182" s="90"/>
      <c r="IO182" s="116"/>
      <c r="IP182" s="16">
        <f t="shared" si="150"/>
        <v>0</v>
      </c>
    </row>
    <row r="183" spans="1:250" x14ac:dyDescent="0.25">
      <c r="A183" s="90"/>
      <c r="B183" s="90"/>
      <c r="C183" s="90"/>
      <c r="D183" s="116"/>
      <c r="E183" s="16">
        <f t="shared" si="101"/>
        <v>0</v>
      </c>
      <c r="F183" s="90"/>
      <c r="G183" s="90"/>
      <c r="H183" s="90"/>
      <c r="I183" s="116"/>
      <c r="J183" s="16">
        <f t="shared" si="102"/>
        <v>0</v>
      </c>
      <c r="K183" s="90"/>
      <c r="L183" s="90"/>
      <c r="M183" s="90"/>
      <c r="N183" s="116"/>
      <c r="O183" s="16">
        <f t="shared" si="103"/>
        <v>0</v>
      </c>
      <c r="P183" s="90"/>
      <c r="Q183" s="90"/>
      <c r="R183" s="90"/>
      <c r="S183" s="116"/>
      <c r="T183" s="16">
        <f t="shared" si="104"/>
        <v>0</v>
      </c>
      <c r="U183" s="90"/>
      <c r="V183" s="90"/>
      <c r="W183" s="90"/>
      <c r="X183" s="116"/>
      <c r="Y183" s="16">
        <f t="shared" si="105"/>
        <v>0</v>
      </c>
      <c r="Z183" s="90"/>
      <c r="AA183" s="90"/>
      <c r="AB183" s="90"/>
      <c r="AC183" s="116"/>
      <c r="AD183" s="16">
        <f t="shared" si="106"/>
        <v>0</v>
      </c>
      <c r="AE183" s="90"/>
      <c r="AF183" s="90"/>
      <c r="AG183" s="90"/>
      <c r="AH183" s="116"/>
      <c r="AI183" s="16">
        <f t="shared" si="107"/>
        <v>0</v>
      </c>
      <c r="AJ183" s="90"/>
      <c r="AK183" s="90"/>
      <c r="AL183" s="90"/>
      <c r="AM183" s="116"/>
      <c r="AN183" s="16">
        <f t="shared" si="108"/>
        <v>0</v>
      </c>
      <c r="AO183" s="90"/>
      <c r="AP183" s="90"/>
      <c r="AQ183" s="90"/>
      <c r="AR183" s="116"/>
      <c r="AS183" s="16">
        <f t="shared" si="109"/>
        <v>0</v>
      </c>
      <c r="AT183" s="90"/>
      <c r="AU183" s="90"/>
      <c r="AV183" s="90"/>
      <c r="AW183" s="116"/>
      <c r="AX183" s="16">
        <f t="shared" si="110"/>
        <v>0</v>
      </c>
      <c r="AY183" s="90"/>
      <c r="AZ183" s="90"/>
      <c r="BA183" s="90"/>
      <c r="BB183" s="116"/>
      <c r="BC183" s="16">
        <f t="shared" si="111"/>
        <v>0</v>
      </c>
      <c r="BD183" s="90"/>
      <c r="BE183" s="90"/>
      <c r="BF183" s="90"/>
      <c r="BG183" s="116"/>
      <c r="BH183" s="16">
        <f t="shared" si="112"/>
        <v>0</v>
      </c>
      <c r="BI183" s="90"/>
      <c r="BJ183" s="90"/>
      <c r="BK183" s="90"/>
      <c r="BL183" s="116"/>
      <c r="BM183" s="16">
        <f t="shared" si="113"/>
        <v>0</v>
      </c>
      <c r="BN183" s="90"/>
      <c r="BO183" s="90"/>
      <c r="BP183" s="90"/>
      <c r="BQ183" s="116"/>
      <c r="BR183" s="16">
        <f t="shared" si="114"/>
        <v>0</v>
      </c>
      <c r="BS183" s="90"/>
      <c r="BT183" s="90"/>
      <c r="BU183" s="90"/>
      <c r="BV183" s="116"/>
      <c r="BW183" s="16">
        <f t="shared" si="115"/>
        <v>0</v>
      </c>
      <c r="BX183" s="90"/>
      <c r="BY183" s="90"/>
      <c r="BZ183" s="90"/>
      <c r="CA183" s="116"/>
      <c r="CB183" s="16">
        <f t="shared" si="116"/>
        <v>0</v>
      </c>
      <c r="CC183" s="90"/>
      <c r="CD183" s="90"/>
      <c r="CE183" s="90"/>
      <c r="CF183" s="116"/>
      <c r="CG183" s="16">
        <f t="shared" si="117"/>
        <v>0</v>
      </c>
      <c r="CH183" s="90"/>
      <c r="CI183" s="90"/>
      <c r="CJ183" s="90"/>
      <c r="CK183" s="116"/>
      <c r="CL183" s="16">
        <f t="shared" si="118"/>
        <v>0</v>
      </c>
      <c r="CM183" s="90"/>
      <c r="CN183" s="90"/>
      <c r="CO183" s="90"/>
      <c r="CP183" s="116"/>
      <c r="CQ183" s="16">
        <f t="shared" si="119"/>
        <v>0</v>
      </c>
      <c r="CR183" s="90"/>
      <c r="CS183" s="90"/>
      <c r="CT183" s="90"/>
      <c r="CU183" s="116"/>
      <c r="CV183" s="16">
        <f t="shared" si="120"/>
        <v>0</v>
      </c>
      <c r="CW183" s="90"/>
      <c r="CX183" s="90"/>
      <c r="CY183" s="90"/>
      <c r="CZ183" s="116"/>
      <c r="DA183" s="16">
        <f t="shared" si="121"/>
        <v>0</v>
      </c>
      <c r="DB183" s="90"/>
      <c r="DC183" s="90"/>
      <c r="DD183" s="90"/>
      <c r="DE183" s="116"/>
      <c r="DF183" s="16">
        <f t="shared" si="122"/>
        <v>0</v>
      </c>
      <c r="DG183" s="90"/>
      <c r="DH183" s="90"/>
      <c r="DI183" s="90"/>
      <c r="DJ183" s="116"/>
      <c r="DK183" s="16">
        <f t="shared" si="123"/>
        <v>0</v>
      </c>
      <c r="DL183" s="90"/>
      <c r="DM183" s="90"/>
      <c r="DN183" s="90"/>
      <c r="DO183" s="116"/>
      <c r="DP183" s="16">
        <f t="shared" si="124"/>
        <v>0</v>
      </c>
      <c r="DQ183" s="90"/>
      <c r="DR183" s="90"/>
      <c r="DS183" s="90"/>
      <c r="DT183" s="116"/>
      <c r="DU183" s="16">
        <f t="shared" si="125"/>
        <v>0</v>
      </c>
      <c r="DV183" s="90"/>
      <c r="DW183" s="90"/>
      <c r="DX183" s="90"/>
      <c r="DY183" s="116"/>
      <c r="DZ183" s="16">
        <f t="shared" si="126"/>
        <v>0</v>
      </c>
      <c r="EA183" s="90"/>
      <c r="EB183" s="90"/>
      <c r="EC183" s="90"/>
      <c r="ED183" s="116"/>
      <c r="EE183" s="16">
        <f t="shared" si="127"/>
        <v>0</v>
      </c>
      <c r="EF183" s="90"/>
      <c r="EG183" s="90"/>
      <c r="EH183" s="90"/>
      <c r="EI183" s="116"/>
      <c r="EJ183" s="16">
        <f t="shared" si="128"/>
        <v>0</v>
      </c>
      <c r="EK183" s="90"/>
      <c r="EL183" s="90"/>
      <c r="EM183" s="90"/>
      <c r="EN183" s="116"/>
      <c r="EO183" s="16">
        <f t="shared" si="129"/>
        <v>0</v>
      </c>
      <c r="EP183" s="90"/>
      <c r="EQ183" s="90"/>
      <c r="ER183" s="90"/>
      <c r="ES183" s="116"/>
      <c r="ET183" s="16">
        <f t="shared" si="130"/>
        <v>0</v>
      </c>
      <c r="EU183" s="90"/>
      <c r="EV183" s="90"/>
      <c r="EW183" s="90"/>
      <c r="EX183" s="116"/>
      <c r="EY183" s="16">
        <f t="shared" si="131"/>
        <v>0</v>
      </c>
      <c r="EZ183" s="90"/>
      <c r="FA183" s="90"/>
      <c r="FB183" s="90"/>
      <c r="FC183" s="116"/>
      <c r="FD183" s="16">
        <f t="shared" si="132"/>
        <v>0</v>
      </c>
      <c r="FE183" s="90"/>
      <c r="FF183" s="90"/>
      <c r="FG183" s="90"/>
      <c r="FH183" s="116"/>
      <c r="FI183" s="16">
        <f t="shared" si="133"/>
        <v>0</v>
      </c>
      <c r="FJ183" s="90"/>
      <c r="FK183" s="90"/>
      <c r="FL183" s="90"/>
      <c r="FM183" s="116"/>
      <c r="FN183" s="16">
        <f t="shared" si="134"/>
        <v>0</v>
      </c>
      <c r="FO183" s="90"/>
      <c r="FP183" s="90"/>
      <c r="FQ183" s="90"/>
      <c r="FR183" s="116"/>
      <c r="FS183" s="16">
        <f t="shared" si="135"/>
        <v>0</v>
      </c>
      <c r="FT183" s="90"/>
      <c r="FU183" s="90"/>
      <c r="FV183" s="90"/>
      <c r="FW183" s="116"/>
      <c r="FX183" s="16">
        <f t="shared" si="136"/>
        <v>0</v>
      </c>
      <c r="FY183" s="90"/>
      <c r="FZ183" s="90"/>
      <c r="GA183" s="90"/>
      <c r="GB183" s="116"/>
      <c r="GC183" s="16">
        <f t="shared" si="137"/>
        <v>0</v>
      </c>
      <c r="GD183" s="90"/>
      <c r="GE183" s="90"/>
      <c r="GF183" s="90"/>
      <c r="GG183" s="116"/>
      <c r="GH183" s="16">
        <f t="shared" si="138"/>
        <v>0</v>
      </c>
      <c r="GI183" s="90"/>
      <c r="GJ183" s="90"/>
      <c r="GK183" s="90"/>
      <c r="GL183" s="116"/>
      <c r="GM183" s="16">
        <f t="shared" si="139"/>
        <v>0</v>
      </c>
      <c r="GN183" s="90"/>
      <c r="GO183" s="90"/>
      <c r="GP183" s="90"/>
      <c r="GQ183" s="116"/>
      <c r="GR183" s="16">
        <f t="shared" si="140"/>
        <v>0</v>
      </c>
      <c r="GS183" s="90"/>
      <c r="GT183" s="90"/>
      <c r="GU183" s="90"/>
      <c r="GV183" s="116"/>
      <c r="GW183" s="16">
        <f t="shared" si="141"/>
        <v>0</v>
      </c>
      <c r="GX183" s="90"/>
      <c r="GY183" s="90"/>
      <c r="GZ183" s="90"/>
      <c r="HA183" s="116"/>
      <c r="HB183" s="16">
        <f t="shared" si="142"/>
        <v>0</v>
      </c>
      <c r="HC183" s="90"/>
      <c r="HD183" s="90"/>
      <c r="HE183" s="90"/>
      <c r="HF183" s="116"/>
      <c r="HG183" s="16">
        <f t="shared" si="143"/>
        <v>0</v>
      </c>
      <c r="HH183" s="90"/>
      <c r="HI183" s="90"/>
      <c r="HJ183" s="90"/>
      <c r="HK183" s="116"/>
      <c r="HL183" s="16">
        <f t="shared" si="144"/>
        <v>0</v>
      </c>
      <c r="HM183" s="90"/>
      <c r="HN183" s="90"/>
      <c r="HO183" s="90"/>
      <c r="HP183" s="116"/>
      <c r="HQ183" s="16">
        <f t="shared" si="145"/>
        <v>0</v>
      </c>
      <c r="HR183" s="90"/>
      <c r="HS183" s="90"/>
      <c r="HT183" s="90"/>
      <c r="HU183" s="116"/>
      <c r="HV183" s="16">
        <f t="shared" si="146"/>
        <v>0</v>
      </c>
      <c r="HW183" s="90"/>
      <c r="HX183" s="90"/>
      <c r="HY183" s="90"/>
      <c r="HZ183" s="116"/>
      <c r="IA183" s="16">
        <f t="shared" si="147"/>
        <v>0</v>
      </c>
      <c r="IB183" s="90"/>
      <c r="IC183" s="90"/>
      <c r="ID183" s="90"/>
      <c r="IE183" s="116"/>
      <c r="IF183" s="16">
        <f t="shared" si="148"/>
        <v>0</v>
      </c>
      <c r="IG183" s="90"/>
      <c r="IH183" s="90"/>
      <c r="II183" s="90"/>
      <c r="IJ183" s="116"/>
      <c r="IK183" s="16">
        <f t="shared" si="149"/>
        <v>0</v>
      </c>
      <c r="IL183" s="90"/>
      <c r="IM183" s="90"/>
      <c r="IN183" s="90"/>
      <c r="IO183" s="116"/>
      <c r="IP183" s="16">
        <f t="shared" si="150"/>
        <v>0</v>
      </c>
    </row>
    <row r="184" spans="1:250" x14ac:dyDescent="0.25">
      <c r="A184" s="90"/>
      <c r="B184" s="90"/>
      <c r="C184" s="90"/>
      <c r="D184" s="116"/>
      <c r="E184" s="16">
        <f t="shared" si="101"/>
        <v>0</v>
      </c>
      <c r="F184" s="90"/>
      <c r="G184" s="90"/>
      <c r="H184" s="90"/>
      <c r="I184" s="116"/>
      <c r="J184" s="16">
        <f t="shared" si="102"/>
        <v>0</v>
      </c>
      <c r="K184" s="90"/>
      <c r="L184" s="90"/>
      <c r="M184" s="90"/>
      <c r="N184" s="116"/>
      <c r="O184" s="16">
        <f t="shared" si="103"/>
        <v>0</v>
      </c>
      <c r="P184" s="90"/>
      <c r="Q184" s="90"/>
      <c r="R184" s="90"/>
      <c r="S184" s="116"/>
      <c r="T184" s="16">
        <f t="shared" si="104"/>
        <v>0</v>
      </c>
      <c r="U184" s="90"/>
      <c r="V184" s="90"/>
      <c r="W184" s="90"/>
      <c r="X184" s="116"/>
      <c r="Y184" s="16">
        <f t="shared" si="105"/>
        <v>0</v>
      </c>
      <c r="Z184" s="90"/>
      <c r="AA184" s="90"/>
      <c r="AB184" s="90"/>
      <c r="AC184" s="116"/>
      <c r="AD184" s="16">
        <f t="shared" si="106"/>
        <v>0</v>
      </c>
      <c r="AE184" s="90"/>
      <c r="AF184" s="90"/>
      <c r="AG184" s="90"/>
      <c r="AH184" s="116"/>
      <c r="AI184" s="16">
        <f t="shared" si="107"/>
        <v>0</v>
      </c>
      <c r="AJ184" s="90"/>
      <c r="AK184" s="90"/>
      <c r="AL184" s="90"/>
      <c r="AM184" s="116"/>
      <c r="AN184" s="16">
        <f t="shared" si="108"/>
        <v>0</v>
      </c>
      <c r="AO184" s="90"/>
      <c r="AP184" s="90"/>
      <c r="AQ184" s="90"/>
      <c r="AR184" s="116"/>
      <c r="AS184" s="16">
        <f t="shared" si="109"/>
        <v>0</v>
      </c>
      <c r="AT184" s="90"/>
      <c r="AU184" s="90"/>
      <c r="AV184" s="90"/>
      <c r="AW184" s="116"/>
      <c r="AX184" s="16">
        <f t="shared" si="110"/>
        <v>0</v>
      </c>
      <c r="AY184" s="90"/>
      <c r="AZ184" s="90"/>
      <c r="BA184" s="90"/>
      <c r="BB184" s="116"/>
      <c r="BC184" s="16">
        <f t="shared" si="111"/>
        <v>0</v>
      </c>
      <c r="BD184" s="90"/>
      <c r="BE184" s="90"/>
      <c r="BF184" s="90"/>
      <c r="BG184" s="116"/>
      <c r="BH184" s="16">
        <f t="shared" si="112"/>
        <v>0</v>
      </c>
      <c r="BI184" s="90"/>
      <c r="BJ184" s="90"/>
      <c r="BK184" s="90"/>
      <c r="BL184" s="116"/>
      <c r="BM184" s="16">
        <f t="shared" si="113"/>
        <v>0</v>
      </c>
      <c r="BN184" s="90"/>
      <c r="BO184" s="90"/>
      <c r="BP184" s="90"/>
      <c r="BQ184" s="116"/>
      <c r="BR184" s="16">
        <f t="shared" si="114"/>
        <v>0</v>
      </c>
      <c r="BS184" s="90"/>
      <c r="BT184" s="90"/>
      <c r="BU184" s="90"/>
      <c r="BV184" s="116"/>
      <c r="BW184" s="16">
        <f t="shared" si="115"/>
        <v>0</v>
      </c>
      <c r="BX184" s="90"/>
      <c r="BY184" s="90"/>
      <c r="BZ184" s="90"/>
      <c r="CA184" s="116"/>
      <c r="CB184" s="16">
        <f t="shared" si="116"/>
        <v>0</v>
      </c>
      <c r="CC184" s="90"/>
      <c r="CD184" s="90"/>
      <c r="CE184" s="90"/>
      <c r="CF184" s="116"/>
      <c r="CG184" s="16">
        <f t="shared" si="117"/>
        <v>0</v>
      </c>
      <c r="CH184" s="90"/>
      <c r="CI184" s="90"/>
      <c r="CJ184" s="90"/>
      <c r="CK184" s="116"/>
      <c r="CL184" s="16">
        <f t="shared" si="118"/>
        <v>0</v>
      </c>
      <c r="CM184" s="90"/>
      <c r="CN184" s="90"/>
      <c r="CO184" s="90"/>
      <c r="CP184" s="116"/>
      <c r="CQ184" s="16">
        <f t="shared" si="119"/>
        <v>0</v>
      </c>
      <c r="CR184" s="90"/>
      <c r="CS184" s="90"/>
      <c r="CT184" s="90"/>
      <c r="CU184" s="116"/>
      <c r="CV184" s="16">
        <f t="shared" si="120"/>
        <v>0</v>
      </c>
      <c r="CW184" s="90"/>
      <c r="CX184" s="90"/>
      <c r="CY184" s="90"/>
      <c r="CZ184" s="116"/>
      <c r="DA184" s="16">
        <f t="shared" si="121"/>
        <v>0</v>
      </c>
      <c r="DB184" s="90"/>
      <c r="DC184" s="90"/>
      <c r="DD184" s="90"/>
      <c r="DE184" s="116"/>
      <c r="DF184" s="16">
        <f t="shared" si="122"/>
        <v>0</v>
      </c>
      <c r="DG184" s="90"/>
      <c r="DH184" s="90"/>
      <c r="DI184" s="90"/>
      <c r="DJ184" s="116"/>
      <c r="DK184" s="16">
        <f t="shared" si="123"/>
        <v>0</v>
      </c>
      <c r="DL184" s="90"/>
      <c r="DM184" s="90"/>
      <c r="DN184" s="90"/>
      <c r="DO184" s="116"/>
      <c r="DP184" s="16">
        <f t="shared" si="124"/>
        <v>0</v>
      </c>
      <c r="DQ184" s="90"/>
      <c r="DR184" s="90"/>
      <c r="DS184" s="90"/>
      <c r="DT184" s="116"/>
      <c r="DU184" s="16">
        <f t="shared" si="125"/>
        <v>0</v>
      </c>
      <c r="DV184" s="90"/>
      <c r="DW184" s="90"/>
      <c r="DX184" s="90"/>
      <c r="DY184" s="116"/>
      <c r="DZ184" s="16">
        <f t="shared" si="126"/>
        <v>0</v>
      </c>
      <c r="EA184" s="90"/>
      <c r="EB184" s="90"/>
      <c r="EC184" s="90"/>
      <c r="ED184" s="116"/>
      <c r="EE184" s="16">
        <f t="shared" si="127"/>
        <v>0</v>
      </c>
      <c r="EF184" s="90"/>
      <c r="EG184" s="90"/>
      <c r="EH184" s="90"/>
      <c r="EI184" s="116"/>
      <c r="EJ184" s="16">
        <f t="shared" si="128"/>
        <v>0</v>
      </c>
      <c r="EK184" s="90"/>
      <c r="EL184" s="90"/>
      <c r="EM184" s="90"/>
      <c r="EN184" s="116"/>
      <c r="EO184" s="16">
        <f t="shared" si="129"/>
        <v>0</v>
      </c>
      <c r="EP184" s="90"/>
      <c r="EQ184" s="90"/>
      <c r="ER184" s="90"/>
      <c r="ES184" s="116"/>
      <c r="ET184" s="16">
        <f t="shared" si="130"/>
        <v>0</v>
      </c>
      <c r="EU184" s="90"/>
      <c r="EV184" s="90"/>
      <c r="EW184" s="90"/>
      <c r="EX184" s="116"/>
      <c r="EY184" s="16">
        <f t="shared" si="131"/>
        <v>0</v>
      </c>
      <c r="EZ184" s="90"/>
      <c r="FA184" s="90"/>
      <c r="FB184" s="90"/>
      <c r="FC184" s="116"/>
      <c r="FD184" s="16">
        <f t="shared" si="132"/>
        <v>0</v>
      </c>
      <c r="FE184" s="90"/>
      <c r="FF184" s="90"/>
      <c r="FG184" s="90"/>
      <c r="FH184" s="116"/>
      <c r="FI184" s="16">
        <f t="shared" si="133"/>
        <v>0</v>
      </c>
      <c r="FJ184" s="90"/>
      <c r="FK184" s="90"/>
      <c r="FL184" s="90"/>
      <c r="FM184" s="116"/>
      <c r="FN184" s="16">
        <f t="shared" si="134"/>
        <v>0</v>
      </c>
      <c r="FO184" s="90"/>
      <c r="FP184" s="90"/>
      <c r="FQ184" s="90"/>
      <c r="FR184" s="116"/>
      <c r="FS184" s="16">
        <f t="shared" si="135"/>
        <v>0</v>
      </c>
      <c r="FT184" s="90"/>
      <c r="FU184" s="90"/>
      <c r="FV184" s="90"/>
      <c r="FW184" s="116"/>
      <c r="FX184" s="16">
        <f t="shared" si="136"/>
        <v>0</v>
      </c>
      <c r="FY184" s="90"/>
      <c r="FZ184" s="90"/>
      <c r="GA184" s="90"/>
      <c r="GB184" s="116"/>
      <c r="GC184" s="16">
        <f t="shared" si="137"/>
        <v>0</v>
      </c>
      <c r="GD184" s="90"/>
      <c r="GE184" s="90"/>
      <c r="GF184" s="90"/>
      <c r="GG184" s="116"/>
      <c r="GH184" s="16">
        <f t="shared" si="138"/>
        <v>0</v>
      </c>
      <c r="GI184" s="90"/>
      <c r="GJ184" s="90"/>
      <c r="GK184" s="90"/>
      <c r="GL184" s="116"/>
      <c r="GM184" s="16">
        <f t="shared" si="139"/>
        <v>0</v>
      </c>
      <c r="GN184" s="90"/>
      <c r="GO184" s="90"/>
      <c r="GP184" s="90"/>
      <c r="GQ184" s="116"/>
      <c r="GR184" s="16">
        <f t="shared" si="140"/>
        <v>0</v>
      </c>
      <c r="GS184" s="90"/>
      <c r="GT184" s="90"/>
      <c r="GU184" s="90"/>
      <c r="GV184" s="116"/>
      <c r="GW184" s="16">
        <f t="shared" si="141"/>
        <v>0</v>
      </c>
      <c r="GX184" s="90"/>
      <c r="GY184" s="90"/>
      <c r="GZ184" s="90"/>
      <c r="HA184" s="116"/>
      <c r="HB184" s="16">
        <f t="shared" si="142"/>
        <v>0</v>
      </c>
      <c r="HC184" s="90"/>
      <c r="HD184" s="90"/>
      <c r="HE184" s="90"/>
      <c r="HF184" s="116"/>
      <c r="HG184" s="16">
        <f t="shared" si="143"/>
        <v>0</v>
      </c>
      <c r="HH184" s="90"/>
      <c r="HI184" s="90"/>
      <c r="HJ184" s="90"/>
      <c r="HK184" s="116"/>
      <c r="HL184" s="16">
        <f t="shared" si="144"/>
        <v>0</v>
      </c>
      <c r="HM184" s="90"/>
      <c r="HN184" s="90"/>
      <c r="HO184" s="90"/>
      <c r="HP184" s="116"/>
      <c r="HQ184" s="16">
        <f t="shared" si="145"/>
        <v>0</v>
      </c>
      <c r="HR184" s="90"/>
      <c r="HS184" s="90"/>
      <c r="HT184" s="90"/>
      <c r="HU184" s="116"/>
      <c r="HV184" s="16">
        <f t="shared" si="146"/>
        <v>0</v>
      </c>
      <c r="HW184" s="90"/>
      <c r="HX184" s="90"/>
      <c r="HY184" s="90"/>
      <c r="HZ184" s="116"/>
      <c r="IA184" s="16">
        <f t="shared" si="147"/>
        <v>0</v>
      </c>
      <c r="IB184" s="90"/>
      <c r="IC184" s="90"/>
      <c r="ID184" s="90"/>
      <c r="IE184" s="116"/>
      <c r="IF184" s="16">
        <f t="shared" si="148"/>
        <v>0</v>
      </c>
      <c r="IG184" s="90"/>
      <c r="IH184" s="90"/>
      <c r="II184" s="90"/>
      <c r="IJ184" s="116"/>
      <c r="IK184" s="16">
        <f t="shared" si="149"/>
        <v>0</v>
      </c>
      <c r="IL184" s="90"/>
      <c r="IM184" s="90"/>
      <c r="IN184" s="90"/>
      <c r="IO184" s="116"/>
      <c r="IP184" s="16">
        <f t="shared" si="150"/>
        <v>0</v>
      </c>
    </row>
    <row r="185" spans="1:250" x14ac:dyDescent="0.25">
      <c r="A185" s="90"/>
      <c r="B185" s="90"/>
      <c r="C185" s="90"/>
      <c r="D185" s="116"/>
      <c r="E185" s="16">
        <f t="shared" si="101"/>
        <v>0</v>
      </c>
      <c r="F185" s="90"/>
      <c r="G185" s="90"/>
      <c r="H185" s="90"/>
      <c r="I185" s="116"/>
      <c r="J185" s="16">
        <f t="shared" si="102"/>
        <v>0</v>
      </c>
      <c r="K185" s="90"/>
      <c r="L185" s="90"/>
      <c r="M185" s="90"/>
      <c r="N185" s="116"/>
      <c r="O185" s="16">
        <f t="shared" si="103"/>
        <v>0</v>
      </c>
      <c r="P185" s="90"/>
      <c r="Q185" s="90"/>
      <c r="R185" s="90"/>
      <c r="S185" s="116"/>
      <c r="T185" s="16">
        <f t="shared" si="104"/>
        <v>0</v>
      </c>
      <c r="U185" s="90"/>
      <c r="V185" s="90"/>
      <c r="W185" s="90"/>
      <c r="X185" s="116"/>
      <c r="Y185" s="16">
        <f t="shared" si="105"/>
        <v>0</v>
      </c>
      <c r="Z185" s="90"/>
      <c r="AA185" s="90"/>
      <c r="AB185" s="90"/>
      <c r="AC185" s="116"/>
      <c r="AD185" s="16">
        <f t="shared" si="106"/>
        <v>0</v>
      </c>
      <c r="AE185" s="90"/>
      <c r="AF185" s="90"/>
      <c r="AG185" s="90"/>
      <c r="AH185" s="116"/>
      <c r="AI185" s="16">
        <f t="shared" si="107"/>
        <v>0</v>
      </c>
      <c r="AJ185" s="90"/>
      <c r="AK185" s="90"/>
      <c r="AL185" s="90"/>
      <c r="AM185" s="116"/>
      <c r="AN185" s="16">
        <f t="shared" si="108"/>
        <v>0</v>
      </c>
      <c r="AO185" s="90"/>
      <c r="AP185" s="90"/>
      <c r="AQ185" s="90"/>
      <c r="AR185" s="116"/>
      <c r="AS185" s="16">
        <f t="shared" si="109"/>
        <v>0</v>
      </c>
      <c r="AT185" s="90"/>
      <c r="AU185" s="90"/>
      <c r="AV185" s="90"/>
      <c r="AW185" s="116"/>
      <c r="AX185" s="16">
        <f t="shared" si="110"/>
        <v>0</v>
      </c>
      <c r="AY185" s="90"/>
      <c r="AZ185" s="90"/>
      <c r="BA185" s="90"/>
      <c r="BB185" s="116"/>
      <c r="BC185" s="16">
        <f t="shared" si="111"/>
        <v>0</v>
      </c>
      <c r="BD185" s="90"/>
      <c r="BE185" s="90"/>
      <c r="BF185" s="90"/>
      <c r="BG185" s="116"/>
      <c r="BH185" s="16">
        <f t="shared" si="112"/>
        <v>0</v>
      </c>
      <c r="BI185" s="90"/>
      <c r="BJ185" s="90"/>
      <c r="BK185" s="90"/>
      <c r="BL185" s="116"/>
      <c r="BM185" s="16">
        <f t="shared" si="113"/>
        <v>0</v>
      </c>
      <c r="BN185" s="90"/>
      <c r="BO185" s="90"/>
      <c r="BP185" s="90"/>
      <c r="BQ185" s="116"/>
      <c r="BR185" s="16">
        <f t="shared" si="114"/>
        <v>0</v>
      </c>
      <c r="BS185" s="90"/>
      <c r="BT185" s="90"/>
      <c r="BU185" s="90"/>
      <c r="BV185" s="116"/>
      <c r="BW185" s="16">
        <f t="shared" si="115"/>
        <v>0</v>
      </c>
      <c r="BX185" s="90"/>
      <c r="BY185" s="90"/>
      <c r="BZ185" s="90"/>
      <c r="CA185" s="116"/>
      <c r="CB185" s="16">
        <f t="shared" si="116"/>
        <v>0</v>
      </c>
      <c r="CC185" s="90"/>
      <c r="CD185" s="90"/>
      <c r="CE185" s="90"/>
      <c r="CF185" s="116"/>
      <c r="CG185" s="16">
        <f t="shared" si="117"/>
        <v>0</v>
      </c>
      <c r="CH185" s="90"/>
      <c r="CI185" s="90"/>
      <c r="CJ185" s="90"/>
      <c r="CK185" s="116"/>
      <c r="CL185" s="16">
        <f t="shared" si="118"/>
        <v>0</v>
      </c>
      <c r="CM185" s="90"/>
      <c r="CN185" s="90"/>
      <c r="CO185" s="90"/>
      <c r="CP185" s="116"/>
      <c r="CQ185" s="16">
        <f t="shared" si="119"/>
        <v>0</v>
      </c>
      <c r="CR185" s="90"/>
      <c r="CS185" s="90"/>
      <c r="CT185" s="90"/>
      <c r="CU185" s="116"/>
      <c r="CV185" s="16">
        <f t="shared" si="120"/>
        <v>0</v>
      </c>
      <c r="CW185" s="90"/>
      <c r="CX185" s="90"/>
      <c r="CY185" s="90"/>
      <c r="CZ185" s="116"/>
      <c r="DA185" s="16">
        <f t="shared" si="121"/>
        <v>0</v>
      </c>
      <c r="DB185" s="90"/>
      <c r="DC185" s="90"/>
      <c r="DD185" s="90"/>
      <c r="DE185" s="116"/>
      <c r="DF185" s="16">
        <f t="shared" si="122"/>
        <v>0</v>
      </c>
      <c r="DG185" s="90"/>
      <c r="DH185" s="90"/>
      <c r="DI185" s="90"/>
      <c r="DJ185" s="116"/>
      <c r="DK185" s="16">
        <f t="shared" si="123"/>
        <v>0</v>
      </c>
      <c r="DL185" s="90"/>
      <c r="DM185" s="90"/>
      <c r="DN185" s="90"/>
      <c r="DO185" s="116"/>
      <c r="DP185" s="16">
        <f t="shared" si="124"/>
        <v>0</v>
      </c>
      <c r="DQ185" s="90"/>
      <c r="DR185" s="90"/>
      <c r="DS185" s="90"/>
      <c r="DT185" s="116"/>
      <c r="DU185" s="16">
        <f t="shared" si="125"/>
        <v>0</v>
      </c>
      <c r="DV185" s="90"/>
      <c r="DW185" s="90"/>
      <c r="DX185" s="90"/>
      <c r="DY185" s="116"/>
      <c r="DZ185" s="16">
        <f t="shared" si="126"/>
        <v>0</v>
      </c>
      <c r="EA185" s="90"/>
      <c r="EB185" s="90"/>
      <c r="EC185" s="90"/>
      <c r="ED185" s="116"/>
      <c r="EE185" s="16">
        <f t="shared" si="127"/>
        <v>0</v>
      </c>
      <c r="EF185" s="90"/>
      <c r="EG185" s="90"/>
      <c r="EH185" s="90"/>
      <c r="EI185" s="116"/>
      <c r="EJ185" s="16">
        <f t="shared" si="128"/>
        <v>0</v>
      </c>
      <c r="EK185" s="90"/>
      <c r="EL185" s="90"/>
      <c r="EM185" s="90"/>
      <c r="EN185" s="116"/>
      <c r="EO185" s="16">
        <f t="shared" si="129"/>
        <v>0</v>
      </c>
      <c r="EP185" s="90"/>
      <c r="EQ185" s="90"/>
      <c r="ER185" s="90"/>
      <c r="ES185" s="116"/>
      <c r="ET185" s="16">
        <f t="shared" si="130"/>
        <v>0</v>
      </c>
      <c r="EU185" s="90"/>
      <c r="EV185" s="90"/>
      <c r="EW185" s="90"/>
      <c r="EX185" s="116"/>
      <c r="EY185" s="16">
        <f t="shared" si="131"/>
        <v>0</v>
      </c>
      <c r="EZ185" s="90"/>
      <c r="FA185" s="90"/>
      <c r="FB185" s="90"/>
      <c r="FC185" s="116"/>
      <c r="FD185" s="16">
        <f t="shared" si="132"/>
        <v>0</v>
      </c>
      <c r="FE185" s="90"/>
      <c r="FF185" s="90"/>
      <c r="FG185" s="90"/>
      <c r="FH185" s="116"/>
      <c r="FI185" s="16">
        <f t="shared" si="133"/>
        <v>0</v>
      </c>
      <c r="FJ185" s="90"/>
      <c r="FK185" s="90"/>
      <c r="FL185" s="90"/>
      <c r="FM185" s="116"/>
      <c r="FN185" s="16">
        <f t="shared" si="134"/>
        <v>0</v>
      </c>
      <c r="FO185" s="90"/>
      <c r="FP185" s="90"/>
      <c r="FQ185" s="90"/>
      <c r="FR185" s="116"/>
      <c r="FS185" s="16">
        <f t="shared" si="135"/>
        <v>0</v>
      </c>
      <c r="FT185" s="90"/>
      <c r="FU185" s="90"/>
      <c r="FV185" s="90"/>
      <c r="FW185" s="116"/>
      <c r="FX185" s="16">
        <f t="shared" si="136"/>
        <v>0</v>
      </c>
      <c r="FY185" s="90"/>
      <c r="FZ185" s="90"/>
      <c r="GA185" s="90"/>
      <c r="GB185" s="116"/>
      <c r="GC185" s="16">
        <f t="shared" si="137"/>
        <v>0</v>
      </c>
      <c r="GD185" s="90"/>
      <c r="GE185" s="90"/>
      <c r="GF185" s="90"/>
      <c r="GG185" s="116"/>
      <c r="GH185" s="16">
        <f t="shared" si="138"/>
        <v>0</v>
      </c>
      <c r="GI185" s="90"/>
      <c r="GJ185" s="90"/>
      <c r="GK185" s="90"/>
      <c r="GL185" s="116"/>
      <c r="GM185" s="16">
        <f t="shared" si="139"/>
        <v>0</v>
      </c>
      <c r="GN185" s="90"/>
      <c r="GO185" s="90"/>
      <c r="GP185" s="90"/>
      <c r="GQ185" s="116"/>
      <c r="GR185" s="16">
        <f t="shared" si="140"/>
        <v>0</v>
      </c>
      <c r="GS185" s="90"/>
      <c r="GT185" s="90"/>
      <c r="GU185" s="90"/>
      <c r="GV185" s="116"/>
      <c r="GW185" s="16">
        <f t="shared" si="141"/>
        <v>0</v>
      </c>
      <c r="GX185" s="90"/>
      <c r="GY185" s="90"/>
      <c r="GZ185" s="90"/>
      <c r="HA185" s="116"/>
      <c r="HB185" s="16">
        <f t="shared" si="142"/>
        <v>0</v>
      </c>
      <c r="HC185" s="90"/>
      <c r="HD185" s="90"/>
      <c r="HE185" s="90"/>
      <c r="HF185" s="116"/>
      <c r="HG185" s="16">
        <f t="shared" si="143"/>
        <v>0</v>
      </c>
      <c r="HH185" s="90"/>
      <c r="HI185" s="90"/>
      <c r="HJ185" s="90"/>
      <c r="HK185" s="116"/>
      <c r="HL185" s="16">
        <f t="shared" si="144"/>
        <v>0</v>
      </c>
      <c r="HM185" s="90"/>
      <c r="HN185" s="90"/>
      <c r="HO185" s="90"/>
      <c r="HP185" s="116"/>
      <c r="HQ185" s="16">
        <f t="shared" si="145"/>
        <v>0</v>
      </c>
      <c r="HR185" s="90"/>
      <c r="HS185" s="90"/>
      <c r="HT185" s="90"/>
      <c r="HU185" s="116"/>
      <c r="HV185" s="16">
        <f t="shared" si="146"/>
        <v>0</v>
      </c>
      <c r="HW185" s="90"/>
      <c r="HX185" s="90"/>
      <c r="HY185" s="90"/>
      <c r="HZ185" s="116"/>
      <c r="IA185" s="16">
        <f t="shared" si="147"/>
        <v>0</v>
      </c>
      <c r="IB185" s="90"/>
      <c r="IC185" s="90"/>
      <c r="ID185" s="90"/>
      <c r="IE185" s="116"/>
      <c r="IF185" s="16">
        <f t="shared" si="148"/>
        <v>0</v>
      </c>
      <c r="IG185" s="90"/>
      <c r="IH185" s="90"/>
      <c r="II185" s="90"/>
      <c r="IJ185" s="116"/>
      <c r="IK185" s="16">
        <f t="shared" si="149"/>
        <v>0</v>
      </c>
      <c r="IL185" s="90"/>
      <c r="IM185" s="90"/>
      <c r="IN185" s="90"/>
      <c r="IO185" s="116"/>
      <c r="IP185" s="16">
        <f t="shared" si="150"/>
        <v>0</v>
      </c>
    </row>
    <row r="186" spans="1:250" x14ac:dyDescent="0.25">
      <c r="A186" s="90"/>
      <c r="B186" s="90"/>
      <c r="C186" s="90"/>
      <c r="D186" s="116"/>
      <c r="E186" s="16">
        <f t="shared" si="101"/>
        <v>0</v>
      </c>
      <c r="F186" s="90"/>
      <c r="G186" s="90"/>
      <c r="H186" s="90"/>
      <c r="I186" s="116"/>
      <c r="J186" s="16">
        <f t="shared" si="102"/>
        <v>0</v>
      </c>
      <c r="K186" s="90"/>
      <c r="L186" s="90"/>
      <c r="M186" s="90"/>
      <c r="N186" s="116"/>
      <c r="O186" s="16">
        <f t="shared" si="103"/>
        <v>0</v>
      </c>
      <c r="P186" s="90"/>
      <c r="Q186" s="90"/>
      <c r="R186" s="90"/>
      <c r="S186" s="116"/>
      <c r="T186" s="16">
        <f t="shared" si="104"/>
        <v>0</v>
      </c>
      <c r="U186" s="90"/>
      <c r="V186" s="90"/>
      <c r="W186" s="90"/>
      <c r="X186" s="116"/>
      <c r="Y186" s="16">
        <f t="shared" si="105"/>
        <v>0</v>
      </c>
      <c r="Z186" s="90"/>
      <c r="AA186" s="90"/>
      <c r="AB186" s="90"/>
      <c r="AC186" s="116"/>
      <c r="AD186" s="16">
        <f t="shared" si="106"/>
        <v>0</v>
      </c>
      <c r="AE186" s="90"/>
      <c r="AF186" s="90"/>
      <c r="AG186" s="90"/>
      <c r="AH186" s="116"/>
      <c r="AI186" s="16">
        <f t="shared" si="107"/>
        <v>0</v>
      </c>
      <c r="AJ186" s="90"/>
      <c r="AK186" s="90"/>
      <c r="AL186" s="90"/>
      <c r="AM186" s="116"/>
      <c r="AN186" s="16">
        <f t="shared" si="108"/>
        <v>0</v>
      </c>
      <c r="AO186" s="90"/>
      <c r="AP186" s="90"/>
      <c r="AQ186" s="90"/>
      <c r="AR186" s="116"/>
      <c r="AS186" s="16">
        <f t="shared" si="109"/>
        <v>0</v>
      </c>
      <c r="AT186" s="90"/>
      <c r="AU186" s="90"/>
      <c r="AV186" s="90"/>
      <c r="AW186" s="116"/>
      <c r="AX186" s="16">
        <f t="shared" si="110"/>
        <v>0</v>
      </c>
      <c r="AY186" s="90"/>
      <c r="AZ186" s="90"/>
      <c r="BA186" s="90"/>
      <c r="BB186" s="116"/>
      <c r="BC186" s="16">
        <f t="shared" si="111"/>
        <v>0</v>
      </c>
      <c r="BD186" s="90"/>
      <c r="BE186" s="90"/>
      <c r="BF186" s="90"/>
      <c r="BG186" s="116"/>
      <c r="BH186" s="16">
        <f t="shared" si="112"/>
        <v>0</v>
      </c>
      <c r="BI186" s="90"/>
      <c r="BJ186" s="90"/>
      <c r="BK186" s="90"/>
      <c r="BL186" s="116"/>
      <c r="BM186" s="16">
        <f t="shared" si="113"/>
        <v>0</v>
      </c>
      <c r="BN186" s="90"/>
      <c r="BO186" s="90"/>
      <c r="BP186" s="90"/>
      <c r="BQ186" s="116"/>
      <c r="BR186" s="16">
        <f t="shared" si="114"/>
        <v>0</v>
      </c>
      <c r="BS186" s="90"/>
      <c r="BT186" s="90"/>
      <c r="BU186" s="90"/>
      <c r="BV186" s="116"/>
      <c r="BW186" s="16">
        <f t="shared" si="115"/>
        <v>0</v>
      </c>
      <c r="BX186" s="90"/>
      <c r="BY186" s="90"/>
      <c r="BZ186" s="90"/>
      <c r="CA186" s="116"/>
      <c r="CB186" s="16">
        <f t="shared" si="116"/>
        <v>0</v>
      </c>
      <c r="CC186" s="90"/>
      <c r="CD186" s="90"/>
      <c r="CE186" s="90"/>
      <c r="CF186" s="116"/>
      <c r="CG186" s="16">
        <f t="shared" si="117"/>
        <v>0</v>
      </c>
      <c r="CH186" s="90"/>
      <c r="CI186" s="90"/>
      <c r="CJ186" s="90"/>
      <c r="CK186" s="116"/>
      <c r="CL186" s="16">
        <f t="shared" si="118"/>
        <v>0</v>
      </c>
      <c r="CM186" s="90"/>
      <c r="CN186" s="90"/>
      <c r="CO186" s="90"/>
      <c r="CP186" s="116"/>
      <c r="CQ186" s="16">
        <f t="shared" si="119"/>
        <v>0</v>
      </c>
      <c r="CR186" s="90"/>
      <c r="CS186" s="90"/>
      <c r="CT186" s="90"/>
      <c r="CU186" s="116"/>
      <c r="CV186" s="16">
        <f t="shared" si="120"/>
        <v>0</v>
      </c>
      <c r="CW186" s="90"/>
      <c r="CX186" s="90"/>
      <c r="CY186" s="90"/>
      <c r="CZ186" s="116"/>
      <c r="DA186" s="16">
        <f t="shared" si="121"/>
        <v>0</v>
      </c>
      <c r="DB186" s="90"/>
      <c r="DC186" s="90"/>
      <c r="DD186" s="90"/>
      <c r="DE186" s="116"/>
      <c r="DF186" s="16">
        <f t="shared" si="122"/>
        <v>0</v>
      </c>
      <c r="DG186" s="90"/>
      <c r="DH186" s="90"/>
      <c r="DI186" s="90"/>
      <c r="DJ186" s="116"/>
      <c r="DK186" s="16">
        <f t="shared" si="123"/>
        <v>0</v>
      </c>
      <c r="DL186" s="90"/>
      <c r="DM186" s="90"/>
      <c r="DN186" s="90"/>
      <c r="DO186" s="116"/>
      <c r="DP186" s="16">
        <f t="shared" si="124"/>
        <v>0</v>
      </c>
      <c r="DQ186" s="90"/>
      <c r="DR186" s="90"/>
      <c r="DS186" s="90"/>
      <c r="DT186" s="116"/>
      <c r="DU186" s="16">
        <f t="shared" si="125"/>
        <v>0</v>
      </c>
      <c r="DV186" s="90"/>
      <c r="DW186" s="90"/>
      <c r="DX186" s="90"/>
      <c r="DY186" s="116"/>
      <c r="DZ186" s="16">
        <f t="shared" si="126"/>
        <v>0</v>
      </c>
      <c r="EA186" s="90"/>
      <c r="EB186" s="90"/>
      <c r="EC186" s="90"/>
      <c r="ED186" s="116"/>
      <c r="EE186" s="16">
        <f t="shared" si="127"/>
        <v>0</v>
      </c>
      <c r="EF186" s="90"/>
      <c r="EG186" s="90"/>
      <c r="EH186" s="90"/>
      <c r="EI186" s="116"/>
      <c r="EJ186" s="16">
        <f t="shared" si="128"/>
        <v>0</v>
      </c>
      <c r="EK186" s="90"/>
      <c r="EL186" s="90"/>
      <c r="EM186" s="90"/>
      <c r="EN186" s="116"/>
      <c r="EO186" s="16">
        <f t="shared" si="129"/>
        <v>0</v>
      </c>
      <c r="EP186" s="90"/>
      <c r="EQ186" s="90"/>
      <c r="ER186" s="90"/>
      <c r="ES186" s="116"/>
      <c r="ET186" s="16">
        <f t="shared" si="130"/>
        <v>0</v>
      </c>
      <c r="EU186" s="90"/>
      <c r="EV186" s="90"/>
      <c r="EW186" s="90"/>
      <c r="EX186" s="116"/>
      <c r="EY186" s="16">
        <f t="shared" si="131"/>
        <v>0</v>
      </c>
      <c r="EZ186" s="90"/>
      <c r="FA186" s="90"/>
      <c r="FB186" s="90"/>
      <c r="FC186" s="116"/>
      <c r="FD186" s="16">
        <f t="shared" si="132"/>
        <v>0</v>
      </c>
      <c r="FE186" s="90"/>
      <c r="FF186" s="90"/>
      <c r="FG186" s="90"/>
      <c r="FH186" s="116"/>
      <c r="FI186" s="16">
        <f t="shared" si="133"/>
        <v>0</v>
      </c>
      <c r="FJ186" s="90"/>
      <c r="FK186" s="90"/>
      <c r="FL186" s="90"/>
      <c r="FM186" s="116"/>
      <c r="FN186" s="16">
        <f t="shared" si="134"/>
        <v>0</v>
      </c>
      <c r="FO186" s="90"/>
      <c r="FP186" s="90"/>
      <c r="FQ186" s="90"/>
      <c r="FR186" s="116"/>
      <c r="FS186" s="16">
        <f t="shared" si="135"/>
        <v>0</v>
      </c>
      <c r="FT186" s="90"/>
      <c r="FU186" s="90"/>
      <c r="FV186" s="90"/>
      <c r="FW186" s="116"/>
      <c r="FX186" s="16">
        <f t="shared" si="136"/>
        <v>0</v>
      </c>
      <c r="FY186" s="90"/>
      <c r="FZ186" s="90"/>
      <c r="GA186" s="90"/>
      <c r="GB186" s="116"/>
      <c r="GC186" s="16">
        <f t="shared" si="137"/>
        <v>0</v>
      </c>
      <c r="GD186" s="90"/>
      <c r="GE186" s="90"/>
      <c r="GF186" s="90"/>
      <c r="GG186" s="116"/>
      <c r="GH186" s="16">
        <f t="shared" si="138"/>
        <v>0</v>
      </c>
      <c r="GI186" s="90"/>
      <c r="GJ186" s="90"/>
      <c r="GK186" s="90"/>
      <c r="GL186" s="116"/>
      <c r="GM186" s="16">
        <f t="shared" si="139"/>
        <v>0</v>
      </c>
      <c r="GN186" s="90"/>
      <c r="GO186" s="90"/>
      <c r="GP186" s="90"/>
      <c r="GQ186" s="116"/>
      <c r="GR186" s="16">
        <f t="shared" si="140"/>
        <v>0</v>
      </c>
      <c r="GS186" s="90"/>
      <c r="GT186" s="90"/>
      <c r="GU186" s="90"/>
      <c r="GV186" s="116"/>
      <c r="GW186" s="16">
        <f t="shared" si="141"/>
        <v>0</v>
      </c>
      <c r="GX186" s="90"/>
      <c r="GY186" s="90"/>
      <c r="GZ186" s="90"/>
      <c r="HA186" s="116"/>
      <c r="HB186" s="16">
        <f t="shared" si="142"/>
        <v>0</v>
      </c>
      <c r="HC186" s="90"/>
      <c r="HD186" s="90"/>
      <c r="HE186" s="90"/>
      <c r="HF186" s="116"/>
      <c r="HG186" s="16">
        <f t="shared" si="143"/>
        <v>0</v>
      </c>
      <c r="HH186" s="90"/>
      <c r="HI186" s="90"/>
      <c r="HJ186" s="90"/>
      <c r="HK186" s="116"/>
      <c r="HL186" s="16">
        <f t="shared" si="144"/>
        <v>0</v>
      </c>
      <c r="HM186" s="90"/>
      <c r="HN186" s="90"/>
      <c r="HO186" s="90"/>
      <c r="HP186" s="116"/>
      <c r="HQ186" s="16">
        <f t="shared" si="145"/>
        <v>0</v>
      </c>
      <c r="HR186" s="90"/>
      <c r="HS186" s="90"/>
      <c r="HT186" s="90"/>
      <c r="HU186" s="116"/>
      <c r="HV186" s="16">
        <f t="shared" si="146"/>
        <v>0</v>
      </c>
      <c r="HW186" s="90"/>
      <c r="HX186" s="90"/>
      <c r="HY186" s="90"/>
      <c r="HZ186" s="116"/>
      <c r="IA186" s="16">
        <f t="shared" si="147"/>
        <v>0</v>
      </c>
      <c r="IB186" s="90"/>
      <c r="IC186" s="90"/>
      <c r="ID186" s="90"/>
      <c r="IE186" s="116"/>
      <c r="IF186" s="16">
        <f t="shared" si="148"/>
        <v>0</v>
      </c>
      <c r="IG186" s="90"/>
      <c r="IH186" s="90"/>
      <c r="II186" s="90"/>
      <c r="IJ186" s="116"/>
      <c r="IK186" s="16">
        <f t="shared" si="149"/>
        <v>0</v>
      </c>
      <c r="IL186" s="90"/>
      <c r="IM186" s="90"/>
      <c r="IN186" s="90"/>
      <c r="IO186" s="116"/>
      <c r="IP186" s="16">
        <f t="shared" si="150"/>
        <v>0</v>
      </c>
    </row>
    <row r="187" spans="1:250" x14ac:dyDescent="0.25">
      <c r="A187" s="90"/>
      <c r="B187" s="90"/>
      <c r="C187" s="90"/>
      <c r="D187" s="116"/>
      <c r="E187" s="16">
        <f t="shared" si="101"/>
        <v>0</v>
      </c>
      <c r="F187" s="90"/>
      <c r="G187" s="90"/>
      <c r="H187" s="90"/>
      <c r="I187" s="116"/>
      <c r="J187" s="16">
        <f t="shared" si="102"/>
        <v>0</v>
      </c>
      <c r="K187" s="90"/>
      <c r="L187" s="90"/>
      <c r="M187" s="90"/>
      <c r="N187" s="116"/>
      <c r="O187" s="16">
        <f t="shared" si="103"/>
        <v>0</v>
      </c>
      <c r="P187" s="90"/>
      <c r="Q187" s="90"/>
      <c r="R187" s="90"/>
      <c r="S187" s="116"/>
      <c r="T187" s="16">
        <f t="shared" si="104"/>
        <v>0</v>
      </c>
      <c r="U187" s="90"/>
      <c r="V187" s="90"/>
      <c r="W187" s="90"/>
      <c r="X187" s="116"/>
      <c r="Y187" s="16">
        <f t="shared" si="105"/>
        <v>0</v>
      </c>
      <c r="Z187" s="90"/>
      <c r="AA187" s="90"/>
      <c r="AB187" s="90"/>
      <c r="AC187" s="116"/>
      <c r="AD187" s="16">
        <f t="shared" si="106"/>
        <v>0</v>
      </c>
      <c r="AE187" s="90"/>
      <c r="AF187" s="90"/>
      <c r="AG187" s="90"/>
      <c r="AH187" s="116"/>
      <c r="AI187" s="16">
        <f t="shared" si="107"/>
        <v>0</v>
      </c>
      <c r="AJ187" s="90"/>
      <c r="AK187" s="90"/>
      <c r="AL187" s="90"/>
      <c r="AM187" s="116"/>
      <c r="AN187" s="16">
        <f t="shared" si="108"/>
        <v>0</v>
      </c>
      <c r="AO187" s="90"/>
      <c r="AP187" s="90"/>
      <c r="AQ187" s="90"/>
      <c r="AR187" s="116"/>
      <c r="AS187" s="16">
        <f t="shared" si="109"/>
        <v>0</v>
      </c>
      <c r="AT187" s="90"/>
      <c r="AU187" s="90"/>
      <c r="AV187" s="90"/>
      <c r="AW187" s="116"/>
      <c r="AX187" s="16">
        <f t="shared" si="110"/>
        <v>0</v>
      </c>
      <c r="AY187" s="90"/>
      <c r="AZ187" s="90"/>
      <c r="BA187" s="90"/>
      <c r="BB187" s="116"/>
      <c r="BC187" s="16">
        <f t="shared" si="111"/>
        <v>0</v>
      </c>
      <c r="BD187" s="90"/>
      <c r="BE187" s="90"/>
      <c r="BF187" s="90"/>
      <c r="BG187" s="116"/>
      <c r="BH187" s="16">
        <f t="shared" si="112"/>
        <v>0</v>
      </c>
      <c r="BI187" s="90"/>
      <c r="BJ187" s="90"/>
      <c r="BK187" s="90"/>
      <c r="BL187" s="116"/>
      <c r="BM187" s="16">
        <f t="shared" si="113"/>
        <v>0</v>
      </c>
      <c r="BN187" s="90"/>
      <c r="BO187" s="90"/>
      <c r="BP187" s="90"/>
      <c r="BQ187" s="116"/>
      <c r="BR187" s="16">
        <f t="shared" si="114"/>
        <v>0</v>
      </c>
      <c r="BS187" s="90"/>
      <c r="BT187" s="90"/>
      <c r="BU187" s="90"/>
      <c r="BV187" s="116"/>
      <c r="BW187" s="16">
        <f t="shared" si="115"/>
        <v>0</v>
      </c>
      <c r="BX187" s="90"/>
      <c r="BY187" s="90"/>
      <c r="BZ187" s="90"/>
      <c r="CA187" s="116"/>
      <c r="CB187" s="16">
        <f t="shared" si="116"/>
        <v>0</v>
      </c>
      <c r="CC187" s="90"/>
      <c r="CD187" s="90"/>
      <c r="CE187" s="90"/>
      <c r="CF187" s="116"/>
      <c r="CG187" s="16">
        <f t="shared" si="117"/>
        <v>0</v>
      </c>
      <c r="CH187" s="90"/>
      <c r="CI187" s="90"/>
      <c r="CJ187" s="90"/>
      <c r="CK187" s="116"/>
      <c r="CL187" s="16">
        <f t="shared" si="118"/>
        <v>0</v>
      </c>
      <c r="CM187" s="90"/>
      <c r="CN187" s="90"/>
      <c r="CO187" s="90"/>
      <c r="CP187" s="116"/>
      <c r="CQ187" s="16">
        <f t="shared" si="119"/>
        <v>0</v>
      </c>
      <c r="CR187" s="90"/>
      <c r="CS187" s="90"/>
      <c r="CT187" s="90"/>
      <c r="CU187" s="116"/>
      <c r="CV187" s="16">
        <f t="shared" si="120"/>
        <v>0</v>
      </c>
      <c r="CW187" s="90"/>
      <c r="CX187" s="90"/>
      <c r="CY187" s="90"/>
      <c r="CZ187" s="116"/>
      <c r="DA187" s="16">
        <f t="shared" si="121"/>
        <v>0</v>
      </c>
      <c r="DB187" s="90"/>
      <c r="DC187" s="90"/>
      <c r="DD187" s="90"/>
      <c r="DE187" s="116"/>
      <c r="DF187" s="16">
        <f t="shared" si="122"/>
        <v>0</v>
      </c>
      <c r="DG187" s="90"/>
      <c r="DH187" s="90"/>
      <c r="DI187" s="90"/>
      <c r="DJ187" s="116"/>
      <c r="DK187" s="16">
        <f t="shared" si="123"/>
        <v>0</v>
      </c>
      <c r="DL187" s="90"/>
      <c r="DM187" s="90"/>
      <c r="DN187" s="90"/>
      <c r="DO187" s="116"/>
      <c r="DP187" s="16">
        <f t="shared" si="124"/>
        <v>0</v>
      </c>
      <c r="DQ187" s="90"/>
      <c r="DR187" s="90"/>
      <c r="DS187" s="90"/>
      <c r="DT187" s="116"/>
      <c r="DU187" s="16">
        <f t="shared" si="125"/>
        <v>0</v>
      </c>
      <c r="DV187" s="90"/>
      <c r="DW187" s="90"/>
      <c r="DX187" s="90"/>
      <c r="DY187" s="116"/>
      <c r="DZ187" s="16">
        <f t="shared" si="126"/>
        <v>0</v>
      </c>
      <c r="EA187" s="90"/>
      <c r="EB187" s="90"/>
      <c r="EC187" s="90"/>
      <c r="ED187" s="116"/>
      <c r="EE187" s="16">
        <f t="shared" si="127"/>
        <v>0</v>
      </c>
      <c r="EF187" s="90"/>
      <c r="EG187" s="90"/>
      <c r="EH187" s="90"/>
      <c r="EI187" s="116"/>
      <c r="EJ187" s="16">
        <f t="shared" si="128"/>
        <v>0</v>
      </c>
      <c r="EK187" s="90"/>
      <c r="EL187" s="90"/>
      <c r="EM187" s="90"/>
      <c r="EN187" s="116"/>
      <c r="EO187" s="16">
        <f t="shared" si="129"/>
        <v>0</v>
      </c>
      <c r="EP187" s="90"/>
      <c r="EQ187" s="90"/>
      <c r="ER187" s="90"/>
      <c r="ES187" s="116"/>
      <c r="ET187" s="16">
        <f t="shared" si="130"/>
        <v>0</v>
      </c>
      <c r="EU187" s="90"/>
      <c r="EV187" s="90"/>
      <c r="EW187" s="90"/>
      <c r="EX187" s="116"/>
      <c r="EY187" s="16">
        <f t="shared" si="131"/>
        <v>0</v>
      </c>
      <c r="EZ187" s="90"/>
      <c r="FA187" s="90"/>
      <c r="FB187" s="90"/>
      <c r="FC187" s="116"/>
      <c r="FD187" s="16">
        <f t="shared" si="132"/>
        <v>0</v>
      </c>
      <c r="FE187" s="90"/>
      <c r="FF187" s="90"/>
      <c r="FG187" s="90"/>
      <c r="FH187" s="116"/>
      <c r="FI187" s="16">
        <f t="shared" si="133"/>
        <v>0</v>
      </c>
      <c r="FJ187" s="90"/>
      <c r="FK187" s="90"/>
      <c r="FL187" s="90"/>
      <c r="FM187" s="116"/>
      <c r="FN187" s="16">
        <f t="shared" si="134"/>
        <v>0</v>
      </c>
      <c r="FO187" s="90"/>
      <c r="FP187" s="90"/>
      <c r="FQ187" s="90"/>
      <c r="FR187" s="116"/>
      <c r="FS187" s="16">
        <f t="shared" si="135"/>
        <v>0</v>
      </c>
      <c r="FT187" s="90"/>
      <c r="FU187" s="90"/>
      <c r="FV187" s="90"/>
      <c r="FW187" s="116"/>
      <c r="FX187" s="16">
        <f t="shared" si="136"/>
        <v>0</v>
      </c>
      <c r="FY187" s="90"/>
      <c r="FZ187" s="90"/>
      <c r="GA187" s="90"/>
      <c r="GB187" s="116"/>
      <c r="GC187" s="16">
        <f t="shared" si="137"/>
        <v>0</v>
      </c>
      <c r="GD187" s="90"/>
      <c r="GE187" s="90"/>
      <c r="GF187" s="90"/>
      <c r="GG187" s="116"/>
      <c r="GH187" s="16">
        <f t="shared" si="138"/>
        <v>0</v>
      </c>
      <c r="GI187" s="90"/>
      <c r="GJ187" s="90"/>
      <c r="GK187" s="90"/>
      <c r="GL187" s="116"/>
      <c r="GM187" s="16">
        <f t="shared" si="139"/>
        <v>0</v>
      </c>
      <c r="GN187" s="90"/>
      <c r="GO187" s="90"/>
      <c r="GP187" s="90"/>
      <c r="GQ187" s="116"/>
      <c r="GR187" s="16">
        <f t="shared" si="140"/>
        <v>0</v>
      </c>
      <c r="GS187" s="90"/>
      <c r="GT187" s="90"/>
      <c r="GU187" s="90"/>
      <c r="GV187" s="116"/>
      <c r="GW187" s="16">
        <f t="shared" si="141"/>
        <v>0</v>
      </c>
      <c r="GX187" s="90"/>
      <c r="GY187" s="90"/>
      <c r="GZ187" s="90"/>
      <c r="HA187" s="116"/>
      <c r="HB187" s="16">
        <f t="shared" si="142"/>
        <v>0</v>
      </c>
      <c r="HC187" s="90"/>
      <c r="HD187" s="90"/>
      <c r="HE187" s="90"/>
      <c r="HF187" s="116"/>
      <c r="HG187" s="16">
        <f t="shared" si="143"/>
        <v>0</v>
      </c>
      <c r="HH187" s="90"/>
      <c r="HI187" s="90"/>
      <c r="HJ187" s="90"/>
      <c r="HK187" s="116"/>
      <c r="HL187" s="16">
        <f t="shared" si="144"/>
        <v>0</v>
      </c>
      <c r="HM187" s="90"/>
      <c r="HN187" s="90"/>
      <c r="HO187" s="90"/>
      <c r="HP187" s="116"/>
      <c r="HQ187" s="16">
        <f t="shared" si="145"/>
        <v>0</v>
      </c>
      <c r="HR187" s="90"/>
      <c r="HS187" s="90"/>
      <c r="HT187" s="90"/>
      <c r="HU187" s="116"/>
      <c r="HV187" s="16">
        <f t="shared" si="146"/>
        <v>0</v>
      </c>
      <c r="HW187" s="90"/>
      <c r="HX187" s="90"/>
      <c r="HY187" s="90"/>
      <c r="HZ187" s="116"/>
      <c r="IA187" s="16">
        <f t="shared" si="147"/>
        <v>0</v>
      </c>
      <c r="IB187" s="90"/>
      <c r="IC187" s="90"/>
      <c r="ID187" s="90"/>
      <c r="IE187" s="116"/>
      <c r="IF187" s="16">
        <f t="shared" si="148"/>
        <v>0</v>
      </c>
      <c r="IG187" s="90"/>
      <c r="IH187" s="90"/>
      <c r="II187" s="90"/>
      <c r="IJ187" s="116"/>
      <c r="IK187" s="16">
        <f t="shared" si="149"/>
        <v>0</v>
      </c>
      <c r="IL187" s="90"/>
      <c r="IM187" s="90"/>
      <c r="IN187" s="90"/>
      <c r="IO187" s="116"/>
      <c r="IP187" s="16">
        <f t="shared" si="150"/>
        <v>0</v>
      </c>
    </row>
    <row r="188" spans="1:250" x14ac:dyDescent="0.25">
      <c r="A188" s="90"/>
      <c r="B188" s="90"/>
      <c r="C188" s="90"/>
      <c r="D188" s="116"/>
      <c r="E188" s="16">
        <f t="shared" si="101"/>
        <v>0</v>
      </c>
      <c r="F188" s="90"/>
      <c r="G188" s="90"/>
      <c r="H188" s="90"/>
      <c r="I188" s="116"/>
      <c r="J188" s="16">
        <f t="shared" si="102"/>
        <v>0</v>
      </c>
      <c r="K188" s="90"/>
      <c r="L188" s="90"/>
      <c r="M188" s="90"/>
      <c r="N188" s="116"/>
      <c r="O188" s="16">
        <f t="shared" si="103"/>
        <v>0</v>
      </c>
      <c r="P188" s="90"/>
      <c r="Q188" s="90"/>
      <c r="R188" s="90"/>
      <c r="S188" s="116"/>
      <c r="T188" s="16">
        <f t="shared" si="104"/>
        <v>0</v>
      </c>
      <c r="U188" s="90"/>
      <c r="V188" s="90"/>
      <c r="W188" s="90"/>
      <c r="X188" s="116"/>
      <c r="Y188" s="16">
        <f t="shared" si="105"/>
        <v>0</v>
      </c>
      <c r="Z188" s="90"/>
      <c r="AA188" s="90"/>
      <c r="AB188" s="90"/>
      <c r="AC188" s="116"/>
      <c r="AD188" s="16">
        <f t="shared" si="106"/>
        <v>0</v>
      </c>
      <c r="AE188" s="90"/>
      <c r="AF188" s="90"/>
      <c r="AG188" s="90"/>
      <c r="AH188" s="116"/>
      <c r="AI188" s="16">
        <f t="shared" si="107"/>
        <v>0</v>
      </c>
      <c r="AJ188" s="90"/>
      <c r="AK188" s="90"/>
      <c r="AL188" s="90"/>
      <c r="AM188" s="116"/>
      <c r="AN188" s="16">
        <f t="shared" si="108"/>
        <v>0</v>
      </c>
      <c r="AO188" s="90"/>
      <c r="AP188" s="90"/>
      <c r="AQ188" s="90"/>
      <c r="AR188" s="116"/>
      <c r="AS188" s="16">
        <f t="shared" si="109"/>
        <v>0</v>
      </c>
      <c r="AT188" s="90"/>
      <c r="AU188" s="90"/>
      <c r="AV188" s="90"/>
      <c r="AW188" s="116"/>
      <c r="AX188" s="16">
        <f t="shared" si="110"/>
        <v>0</v>
      </c>
      <c r="AY188" s="90"/>
      <c r="AZ188" s="90"/>
      <c r="BA188" s="90"/>
      <c r="BB188" s="116"/>
      <c r="BC188" s="16">
        <f t="shared" si="111"/>
        <v>0</v>
      </c>
      <c r="BD188" s="90"/>
      <c r="BE188" s="90"/>
      <c r="BF188" s="90"/>
      <c r="BG188" s="116"/>
      <c r="BH188" s="16">
        <f t="shared" si="112"/>
        <v>0</v>
      </c>
      <c r="BI188" s="90"/>
      <c r="BJ188" s="90"/>
      <c r="BK188" s="90"/>
      <c r="BL188" s="116"/>
      <c r="BM188" s="16">
        <f t="shared" si="113"/>
        <v>0</v>
      </c>
      <c r="BN188" s="90"/>
      <c r="BO188" s="90"/>
      <c r="BP188" s="90"/>
      <c r="BQ188" s="116"/>
      <c r="BR188" s="16">
        <f t="shared" si="114"/>
        <v>0</v>
      </c>
      <c r="BS188" s="90"/>
      <c r="BT188" s="90"/>
      <c r="BU188" s="90"/>
      <c r="BV188" s="116"/>
      <c r="BW188" s="16">
        <f t="shared" si="115"/>
        <v>0</v>
      </c>
      <c r="BX188" s="90"/>
      <c r="BY188" s="90"/>
      <c r="BZ188" s="90"/>
      <c r="CA188" s="116"/>
      <c r="CB188" s="16">
        <f t="shared" si="116"/>
        <v>0</v>
      </c>
      <c r="CC188" s="90"/>
      <c r="CD188" s="90"/>
      <c r="CE188" s="90"/>
      <c r="CF188" s="116"/>
      <c r="CG188" s="16">
        <f t="shared" si="117"/>
        <v>0</v>
      </c>
      <c r="CH188" s="90"/>
      <c r="CI188" s="90"/>
      <c r="CJ188" s="90"/>
      <c r="CK188" s="116"/>
      <c r="CL188" s="16">
        <f t="shared" si="118"/>
        <v>0</v>
      </c>
      <c r="CM188" s="90"/>
      <c r="CN188" s="90"/>
      <c r="CO188" s="90"/>
      <c r="CP188" s="116"/>
      <c r="CQ188" s="16">
        <f t="shared" si="119"/>
        <v>0</v>
      </c>
      <c r="CR188" s="90"/>
      <c r="CS188" s="90"/>
      <c r="CT188" s="90"/>
      <c r="CU188" s="116"/>
      <c r="CV188" s="16">
        <f t="shared" si="120"/>
        <v>0</v>
      </c>
      <c r="CW188" s="90"/>
      <c r="CX188" s="90"/>
      <c r="CY188" s="90"/>
      <c r="CZ188" s="116"/>
      <c r="DA188" s="16">
        <f t="shared" si="121"/>
        <v>0</v>
      </c>
      <c r="DB188" s="90"/>
      <c r="DC188" s="90"/>
      <c r="DD188" s="90"/>
      <c r="DE188" s="116"/>
      <c r="DF188" s="16">
        <f t="shared" si="122"/>
        <v>0</v>
      </c>
      <c r="DG188" s="90"/>
      <c r="DH188" s="90"/>
      <c r="DI188" s="90"/>
      <c r="DJ188" s="116"/>
      <c r="DK188" s="16">
        <f t="shared" si="123"/>
        <v>0</v>
      </c>
      <c r="DL188" s="90"/>
      <c r="DM188" s="90"/>
      <c r="DN188" s="90"/>
      <c r="DO188" s="116"/>
      <c r="DP188" s="16">
        <f t="shared" si="124"/>
        <v>0</v>
      </c>
      <c r="DQ188" s="90"/>
      <c r="DR188" s="90"/>
      <c r="DS188" s="90"/>
      <c r="DT188" s="116"/>
      <c r="DU188" s="16">
        <f t="shared" si="125"/>
        <v>0</v>
      </c>
      <c r="DV188" s="90"/>
      <c r="DW188" s="90"/>
      <c r="DX188" s="90"/>
      <c r="DY188" s="116"/>
      <c r="DZ188" s="16">
        <f t="shared" si="126"/>
        <v>0</v>
      </c>
      <c r="EA188" s="90"/>
      <c r="EB188" s="90"/>
      <c r="EC188" s="90"/>
      <c r="ED188" s="116"/>
      <c r="EE188" s="16">
        <f t="shared" si="127"/>
        <v>0</v>
      </c>
      <c r="EF188" s="90"/>
      <c r="EG188" s="90"/>
      <c r="EH188" s="90"/>
      <c r="EI188" s="116"/>
      <c r="EJ188" s="16">
        <f t="shared" si="128"/>
        <v>0</v>
      </c>
      <c r="EK188" s="90"/>
      <c r="EL188" s="90"/>
      <c r="EM188" s="90"/>
      <c r="EN188" s="116"/>
      <c r="EO188" s="16">
        <f t="shared" si="129"/>
        <v>0</v>
      </c>
      <c r="EP188" s="90"/>
      <c r="EQ188" s="90"/>
      <c r="ER188" s="90"/>
      <c r="ES188" s="116"/>
      <c r="ET188" s="16">
        <f t="shared" si="130"/>
        <v>0</v>
      </c>
      <c r="EU188" s="90"/>
      <c r="EV188" s="90"/>
      <c r="EW188" s="90"/>
      <c r="EX188" s="116"/>
      <c r="EY188" s="16">
        <f t="shared" si="131"/>
        <v>0</v>
      </c>
      <c r="EZ188" s="90"/>
      <c r="FA188" s="90"/>
      <c r="FB188" s="90"/>
      <c r="FC188" s="116"/>
      <c r="FD188" s="16">
        <f t="shared" si="132"/>
        <v>0</v>
      </c>
      <c r="FE188" s="90"/>
      <c r="FF188" s="90"/>
      <c r="FG188" s="90"/>
      <c r="FH188" s="116"/>
      <c r="FI188" s="16">
        <f t="shared" si="133"/>
        <v>0</v>
      </c>
      <c r="FJ188" s="90"/>
      <c r="FK188" s="90"/>
      <c r="FL188" s="90"/>
      <c r="FM188" s="116"/>
      <c r="FN188" s="16">
        <f t="shared" si="134"/>
        <v>0</v>
      </c>
      <c r="FO188" s="90"/>
      <c r="FP188" s="90"/>
      <c r="FQ188" s="90"/>
      <c r="FR188" s="116"/>
      <c r="FS188" s="16">
        <f t="shared" si="135"/>
        <v>0</v>
      </c>
      <c r="FT188" s="90"/>
      <c r="FU188" s="90"/>
      <c r="FV188" s="90"/>
      <c r="FW188" s="116"/>
      <c r="FX188" s="16">
        <f t="shared" si="136"/>
        <v>0</v>
      </c>
      <c r="FY188" s="90"/>
      <c r="FZ188" s="90"/>
      <c r="GA188" s="90"/>
      <c r="GB188" s="116"/>
      <c r="GC188" s="16">
        <f t="shared" si="137"/>
        <v>0</v>
      </c>
      <c r="GD188" s="90"/>
      <c r="GE188" s="90"/>
      <c r="GF188" s="90"/>
      <c r="GG188" s="116"/>
      <c r="GH188" s="16">
        <f t="shared" si="138"/>
        <v>0</v>
      </c>
      <c r="GI188" s="90"/>
      <c r="GJ188" s="90"/>
      <c r="GK188" s="90"/>
      <c r="GL188" s="116"/>
      <c r="GM188" s="16">
        <f t="shared" si="139"/>
        <v>0</v>
      </c>
      <c r="GN188" s="90"/>
      <c r="GO188" s="90"/>
      <c r="GP188" s="90"/>
      <c r="GQ188" s="116"/>
      <c r="GR188" s="16">
        <f t="shared" si="140"/>
        <v>0</v>
      </c>
      <c r="GS188" s="90"/>
      <c r="GT188" s="90"/>
      <c r="GU188" s="90"/>
      <c r="GV188" s="116"/>
      <c r="GW188" s="16">
        <f t="shared" si="141"/>
        <v>0</v>
      </c>
      <c r="GX188" s="90"/>
      <c r="GY188" s="90"/>
      <c r="GZ188" s="90"/>
      <c r="HA188" s="116"/>
      <c r="HB188" s="16">
        <f t="shared" si="142"/>
        <v>0</v>
      </c>
      <c r="HC188" s="90"/>
      <c r="HD188" s="90"/>
      <c r="HE188" s="90"/>
      <c r="HF188" s="116"/>
      <c r="HG188" s="16">
        <f t="shared" si="143"/>
        <v>0</v>
      </c>
      <c r="HH188" s="90"/>
      <c r="HI188" s="90"/>
      <c r="HJ188" s="90"/>
      <c r="HK188" s="116"/>
      <c r="HL188" s="16">
        <f t="shared" si="144"/>
        <v>0</v>
      </c>
      <c r="HM188" s="90"/>
      <c r="HN188" s="90"/>
      <c r="HO188" s="90"/>
      <c r="HP188" s="116"/>
      <c r="HQ188" s="16">
        <f t="shared" si="145"/>
        <v>0</v>
      </c>
      <c r="HR188" s="90"/>
      <c r="HS188" s="90"/>
      <c r="HT188" s="90"/>
      <c r="HU188" s="116"/>
      <c r="HV188" s="16">
        <f t="shared" si="146"/>
        <v>0</v>
      </c>
      <c r="HW188" s="90"/>
      <c r="HX188" s="90"/>
      <c r="HY188" s="90"/>
      <c r="HZ188" s="116"/>
      <c r="IA188" s="16">
        <f t="shared" si="147"/>
        <v>0</v>
      </c>
      <c r="IB188" s="90"/>
      <c r="IC188" s="90"/>
      <c r="ID188" s="90"/>
      <c r="IE188" s="116"/>
      <c r="IF188" s="16">
        <f t="shared" si="148"/>
        <v>0</v>
      </c>
      <c r="IG188" s="90"/>
      <c r="IH188" s="90"/>
      <c r="II188" s="90"/>
      <c r="IJ188" s="116"/>
      <c r="IK188" s="16">
        <f t="shared" si="149"/>
        <v>0</v>
      </c>
      <c r="IL188" s="90"/>
      <c r="IM188" s="90"/>
      <c r="IN188" s="90"/>
      <c r="IO188" s="116"/>
      <c r="IP188" s="16">
        <f t="shared" si="150"/>
        <v>0</v>
      </c>
    </row>
    <row r="189" spans="1:250" x14ac:dyDescent="0.25">
      <c r="A189" s="90"/>
      <c r="B189" s="90"/>
      <c r="C189" s="90"/>
      <c r="D189" s="116"/>
      <c r="E189" s="16">
        <f t="shared" si="101"/>
        <v>0</v>
      </c>
      <c r="F189" s="90"/>
      <c r="G189" s="90"/>
      <c r="H189" s="90"/>
      <c r="I189" s="116"/>
      <c r="J189" s="16">
        <f t="shared" si="102"/>
        <v>0</v>
      </c>
      <c r="K189" s="90"/>
      <c r="L189" s="90"/>
      <c r="M189" s="90"/>
      <c r="N189" s="116"/>
      <c r="O189" s="16">
        <f t="shared" si="103"/>
        <v>0</v>
      </c>
      <c r="P189" s="90"/>
      <c r="Q189" s="90"/>
      <c r="R189" s="90"/>
      <c r="S189" s="116"/>
      <c r="T189" s="16">
        <f t="shared" si="104"/>
        <v>0</v>
      </c>
      <c r="U189" s="90"/>
      <c r="V189" s="90"/>
      <c r="W189" s="90"/>
      <c r="X189" s="116"/>
      <c r="Y189" s="16">
        <f t="shared" si="105"/>
        <v>0</v>
      </c>
      <c r="Z189" s="90"/>
      <c r="AA189" s="90"/>
      <c r="AB189" s="90"/>
      <c r="AC189" s="116"/>
      <c r="AD189" s="16">
        <f t="shared" si="106"/>
        <v>0</v>
      </c>
      <c r="AE189" s="90"/>
      <c r="AF189" s="90"/>
      <c r="AG189" s="90"/>
      <c r="AH189" s="116"/>
      <c r="AI189" s="16">
        <f t="shared" si="107"/>
        <v>0</v>
      </c>
      <c r="AJ189" s="90"/>
      <c r="AK189" s="90"/>
      <c r="AL189" s="90"/>
      <c r="AM189" s="116"/>
      <c r="AN189" s="16">
        <f t="shared" si="108"/>
        <v>0</v>
      </c>
      <c r="AO189" s="90"/>
      <c r="AP189" s="90"/>
      <c r="AQ189" s="90"/>
      <c r="AR189" s="116"/>
      <c r="AS189" s="16">
        <f t="shared" si="109"/>
        <v>0</v>
      </c>
      <c r="AT189" s="90"/>
      <c r="AU189" s="90"/>
      <c r="AV189" s="90"/>
      <c r="AW189" s="116"/>
      <c r="AX189" s="16">
        <f t="shared" si="110"/>
        <v>0</v>
      </c>
      <c r="AY189" s="90"/>
      <c r="AZ189" s="90"/>
      <c r="BA189" s="90"/>
      <c r="BB189" s="116"/>
      <c r="BC189" s="16">
        <f t="shared" si="111"/>
        <v>0</v>
      </c>
      <c r="BD189" s="90"/>
      <c r="BE189" s="90"/>
      <c r="BF189" s="90"/>
      <c r="BG189" s="116"/>
      <c r="BH189" s="16">
        <f t="shared" si="112"/>
        <v>0</v>
      </c>
      <c r="BI189" s="90"/>
      <c r="BJ189" s="90"/>
      <c r="BK189" s="90"/>
      <c r="BL189" s="116"/>
      <c r="BM189" s="16">
        <f t="shared" si="113"/>
        <v>0</v>
      </c>
      <c r="BN189" s="90"/>
      <c r="BO189" s="90"/>
      <c r="BP189" s="90"/>
      <c r="BQ189" s="116"/>
      <c r="BR189" s="16">
        <f t="shared" si="114"/>
        <v>0</v>
      </c>
      <c r="BS189" s="90"/>
      <c r="BT189" s="90"/>
      <c r="BU189" s="90"/>
      <c r="BV189" s="116"/>
      <c r="BW189" s="16">
        <f t="shared" si="115"/>
        <v>0</v>
      </c>
      <c r="BX189" s="90"/>
      <c r="BY189" s="90"/>
      <c r="BZ189" s="90"/>
      <c r="CA189" s="116"/>
      <c r="CB189" s="16">
        <f t="shared" si="116"/>
        <v>0</v>
      </c>
      <c r="CC189" s="90"/>
      <c r="CD189" s="90"/>
      <c r="CE189" s="90"/>
      <c r="CF189" s="116"/>
      <c r="CG189" s="16">
        <f t="shared" si="117"/>
        <v>0</v>
      </c>
      <c r="CH189" s="90"/>
      <c r="CI189" s="90"/>
      <c r="CJ189" s="90"/>
      <c r="CK189" s="116"/>
      <c r="CL189" s="16">
        <f t="shared" si="118"/>
        <v>0</v>
      </c>
      <c r="CM189" s="90"/>
      <c r="CN189" s="90"/>
      <c r="CO189" s="90"/>
      <c r="CP189" s="116"/>
      <c r="CQ189" s="16">
        <f t="shared" si="119"/>
        <v>0</v>
      </c>
      <c r="CR189" s="90"/>
      <c r="CS189" s="90"/>
      <c r="CT189" s="90"/>
      <c r="CU189" s="116"/>
      <c r="CV189" s="16">
        <f t="shared" si="120"/>
        <v>0</v>
      </c>
      <c r="CW189" s="90"/>
      <c r="CX189" s="90"/>
      <c r="CY189" s="90"/>
      <c r="CZ189" s="116"/>
      <c r="DA189" s="16">
        <f t="shared" si="121"/>
        <v>0</v>
      </c>
      <c r="DB189" s="90"/>
      <c r="DC189" s="90"/>
      <c r="DD189" s="90"/>
      <c r="DE189" s="116"/>
      <c r="DF189" s="16">
        <f t="shared" si="122"/>
        <v>0</v>
      </c>
      <c r="DG189" s="90"/>
      <c r="DH189" s="90"/>
      <c r="DI189" s="90"/>
      <c r="DJ189" s="116"/>
      <c r="DK189" s="16">
        <f t="shared" si="123"/>
        <v>0</v>
      </c>
      <c r="DL189" s="90"/>
      <c r="DM189" s="90"/>
      <c r="DN189" s="90"/>
      <c r="DO189" s="116"/>
      <c r="DP189" s="16">
        <f t="shared" si="124"/>
        <v>0</v>
      </c>
      <c r="DQ189" s="90"/>
      <c r="DR189" s="90"/>
      <c r="DS189" s="90"/>
      <c r="DT189" s="116"/>
      <c r="DU189" s="16">
        <f t="shared" si="125"/>
        <v>0</v>
      </c>
      <c r="DV189" s="90"/>
      <c r="DW189" s="90"/>
      <c r="DX189" s="90"/>
      <c r="DY189" s="116"/>
      <c r="DZ189" s="16">
        <f t="shared" si="126"/>
        <v>0</v>
      </c>
      <c r="EA189" s="90"/>
      <c r="EB189" s="90"/>
      <c r="EC189" s="90"/>
      <c r="ED189" s="116"/>
      <c r="EE189" s="16">
        <f t="shared" si="127"/>
        <v>0</v>
      </c>
      <c r="EF189" s="90"/>
      <c r="EG189" s="90"/>
      <c r="EH189" s="90"/>
      <c r="EI189" s="116"/>
      <c r="EJ189" s="16">
        <f t="shared" si="128"/>
        <v>0</v>
      </c>
      <c r="EK189" s="90"/>
      <c r="EL189" s="90"/>
      <c r="EM189" s="90"/>
      <c r="EN189" s="116"/>
      <c r="EO189" s="16">
        <f t="shared" si="129"/>
        <v>0</v>
      </c>
      <c r="EP189" s="90"/>
      <c r="EQ189" s="90"/>
      <c r="ER189" s="90"/>
      <c r="ES189" s="116"/>
      <c r="ET189" s="16">
        <f t="shared" si="130"/>
        <v>0</v>
      </c>
      <c r="EU189" s="90"/>
      <c r="EV189" s="90"/>
      <c r="EW189" s="90"/>
      <c r="EX189" s="116"/>
      <c r="EY189" s="16">
        <f t="shared" si="131"/>
        <v>0</v>
      </c>
      <c r="EZ189" s="90"/>
      <c r="FA189" s="90"/>
      <c r="FB189" s="90"/>
      <c r="FC189" s="116"/>
      <c r="FD189" s="16">
        <f t="shared" si="132"/>
        <v>0</v>
      </c>
      <c r="FE189" s="90"/>
      <c r="FF189" s="90"/>
      <c r="FG189" s="90"/>
      <c r="FH189" s="116"/>
      <c r="FI189" s="16">
        <f t="shared" si="133"/>
        <v>0</v>
      </c>
      <c r="FJ189" s="90"/>
      <c r="FK189" s="90"/>
      <c r="FL189" s="90"/>
      <c r="FM189" s="116"/>
      <c r="FN189" s="16">
        <f t="shared" si="134"/>
        <v>0</v>
      </c>
      <c r="FO189" s="90"/>
      <c r="FP189" s="90"/>
      <c r="FQ189" s="90"/>
      <c r="FR189" s="116"/>
      <c r="FS189" s="16">
        <f t="shared" si="135"/>
        <v>0</v>
      </c>
      <c r="FT189" s="90"/>
      <c r="FU189" s="90"/>
      <c r="FV189" s="90"/>
      <c r="FW189" s="116"/>
      <c r="FX189" s="16">
        <f t="shared" si="136"/>
        <v>0</v>
      </c>
      <c r="FY189" s="90"/>
      <c r="FZ189" s="90"/>
      <c r="GA189" s="90"/>
      <c r="GB189" s="116"/>
      <c r="GC189" s="16">
        <f t="shared" si="137"/>
        <v>0</v>
      </c>
      <c r="GD189" s="90"/>
      <c r="GE189" s="90"/>
      <c r="GF189" s="90"/>
      <c r="GG189" s="116"/>
      <c r="GH189" s="16">
        <f t="shared" si="138"/>
        <v>0</v>
      </c>
      <c r="GI189" s="90"/>
      <c r="GJ189" s="90"/>
      <c r="GK189" s="90"/>
      <c r="GL189" s="116"/>
      <c r="GM189" s="16">
        <f t="shared" si="139"/>
        <v>0</v>
      </c>
      <c r="GN189" s="90"/>
      <c r="GO189" s="90"/>
      <c r="GP189" s="90"/>
      <c r="GQ189" s="116"/>
      <c r="GR189" s="16">
        <f t="shared" si="140"/>
        <v>0</v>
      </c>
      <c r="GS189" s="90"/>
      <c r="GT189" s="90"/>
      <c r="GU189" s="90"/>
      <c r="GV189" s="116"/>
      <c r="GW189" s="16">
        <f t="shared" si="141"/>
        <v>0</v>
      </c>
      <c r="GX189" s="90"/>
      <c r="GY189" s="90"/>
      <c r="GZ189" s="90"/>
      <c r="HA189" s="116"/>
      <c r="HB189" s="16">
        <f t="shared" si="142"/>
        <v>0</v>
      </c>
      <c r="HC189" s="90"/>
      <c r="HD189" s="90"/>
      <c r="HE189" s="90"/>
      <c r="HF189" s="116"/>
      <c r="HG189" s="16">
        <f t="shared" si="143"/>
        <v>0</v>
      </c>
      <c r="HH189" s="90"/>
      <c r="HI189" s="90"/>
      <c r="HJ189" s="90"/>
      <c r="HK189" s="116"/>
      <c r="HL189" s="16">
        <f t="shared" si="144"/>
        <v>0</v>
      </c>
      <c r="HM189" s="90"/>
      <c r="HN189" s="90"/>
      <c r="HO189" s="90"/>
      <c r="HP189" s="116"/>
      <c r="HQ189" s="16">
        <f t="shared" si="145"/>
        <v>0</v>
      </c>
      <c r="HR189" s="90"/>
      <c r="HS189" s="90"/>
      <c r="HT189" s="90"/>
      <c r="HU189" s="116"/>
      <c r="HV189" s="16">
        <f t="shared" si="146"/>
        <v>0</v>
      </c>
      <c r="HW189" s="90"/>
      <c r="HX189" s="90"/>
      <c r="HY189" s="90"/>
      <c r="HZ189" s="116"/>
      <c r="IA189" s="16">
        <f t="shared" si="147"/>
        <v>0</v>
      </c>
      <c r="IB189" s="90"/>
      <c r="IC189" s="90"/>
      <c r="ID189" s="90"/>
      <c r="IE189" s="116"/>
      <c r="IF189" s="16">
        <f t="shared" si="148"/>
        <v>0</v>
      </c>
      <c r="IG189" s="90"/>
      <c r="IH189" s="90"/>
      <c r="II189" s="90"/>
      <c r="IJ189" s="116"/>
      <c r="IK189" s="16">
        <f t="shared" si="149"/>
        <v>0</v>
      </c>
      <c r="IL189" s="90"/>
      <c r="IM189" s="90"/>
      <c r="IN189" s="90"/>
      <c r="IO189" s="116"/>
      <c r="IP189" s="16">
        <f t="shared" si="150"/>
        <v>0</v>
      </c>
    </row>
    <row r="190" spans="1:250" x14ac:dyDescent="0.25">
      <c r="A190" s="90"/>
      <c r="B190" s="90"/>
      <c r="C190" s="90"/>
      <c r="D190" s="116"/>
      <c r="E190" s="16">
        <f t="shared" si="101"/>
        <v>0</v>
      </c>
      <c r="F190" s="90"/>
      <c r="G190" s="90"/>
      <c r="H190" s="90"/>
      <c r="I190" s="116"/>
      <c r="J190" s="16">
        <f t="shared" si="102"/>
        <v>0</v>
      </c>
      <c r="K190" s="90"/>
      <c r="L190" s="90"/>
      <c r="M190" s="90"/>
      <c r="N190" s="116"/>
      <c r="O190" s="16">
        <f t="shared" si="103"/>
        <v>0</v>
      </c>
      <c r="P190" s="90"/>
      <c r="Q190" s="90"/>
      <c r="R190" s="90"/>
      <c r="S190" s="116"/>
      <c r="T190" s="16">
        <f t="shared" si="104"/>
        <v>0</v>
      </c>
      <c r="U190" s="90"/>
      <c r="V190" s="90"/>
      <c r="W190" s="90"/>
      <c r="X190" s="116"/>
      <c r="Y190" s="16">
        <f t="shared" si="105"/>
        <v>0</v>
      </c>
      <c r="Z190" s="90"/>
      <c r="AA190" s="90"/>
      <c r="AB190" s="90"/>
      <c r="AC190" s="116"/>
      <c r="AD190" s="16">
        <f t="shared" si="106"/>
        <v>0</v>
      </c>
      <c r="AE190" s="90"/>
      <c r="AF190" s="90"/>
      <c r="AG190" s="90"/>
      <c r="AH190" s="116"/>
      <c r="AI190" s="16">
        <f t="shared" si="107"/>
        <v>0</v>
      </c>
      <c r="AJ190" s="90"/>
      <c r="AK190" s="90"/>
      <c r="AL190" s="90"/>
      <c r="AM190" s="116"/>
      <c r="AN190" s="16">
        <f t="shared" si="108"/>
        <v>0</v>
      </c>
      <c r="AO190" s="90"/>
      <c r="AP190" s="90"/>
      <c r="AQ190" s="90"/>
      <c r="AR190" s="116"/>
      <c r="AS190" s="16">
        <f t="shared" si="109"/>
        <v>0</v>
      </c>
      <c r="AT190" s="90"/>
      <c r="AU190" s="90"/>
      <c r="AV190" s="90"/>
      <c r="AW190" s="116"/>
      <c r="AX190" s="16">
        <f t="shared" si="110"/>
        <v>0</v>
      </c>
      <c r="AY190" s="90"/>
      <c r="AZ190" s="90"/>
      <c r="BA190" s="90"/>
      <c r="BB190" s="116"/>
      <c r="BC190" s="16">
        <f t="shared" si="111"/>
        <v>0</v>
      </c>
      <c r="BD190" s="90"/>
      <c r="BE190" s="90"/>
      <c r="BF190" s="90"/>
      <c r="BG190" s="116"/>
      <c r="BH190" s="16">
        <f t="shared" si="112"/>
        <v>0</v>
      </c>
      <c r="BI190" s="90"/>
      <c r="BJ190" s="90"/>
      <c r="BK190" s="90"/>
      <c r="BL190" s="116"/>
      <c r="BM190" s="16">
        <f t="shared" si="113"/>
        <v>0</v>
      </c>
      <c r="BN190" s="90"/>
      <c r="BO190" s="90"/>
      <c r="BP190" s="90"/>
      <c r="BQ190" s="116"/>
      <c r="BR190" s="16">
        <f t="shared" si="114"/>
        <v>0</v>
      </c>
      <c r="BS190" s="90"/>
      <c r="BT190" s="90"/>
      <c r="BU190" s="90"/>
      <c r="BV190" s="116"/>
      <c r="BW190" s="16">
        <f t="shared" si="115"/>
        <v>0</v>
      </c>
      <c r="BX190" s="90"/>
      <c r="BY190" s="90"/>
      <c r="BZ190" s="90"/>
      <c r="CA190" s="116"/>
      <c r="CB190" s="16">
        <f t="shared" si="116"/>
        <v>0</v>
      </c>
      <c r="CC190" s="90"/>
      <c r="CD190" s="90"/>
      <c r="CE190" s="90"/>
      <c r="CF190" s="116"/>
      <c r="CG190" s="16">
        <f t="shared" si="117"/>
        <v>0</v>
      </c>
      <c r="CH190" s="90"/>
      <c r="CI190" s="90"/>
      <c r="CJ190" s="90"/>
      <c r="CK190" s="116"/>
      <c r="CL190" s="16">
        <f t="shared" si="118"/>
        <v>0</v>
      </c>
      <c r="CM190" s="90"/>
      <c r="CN190" s="90"/>
      <c r="CO190" s="90"/>
      <c r="CP190" s="116"/>
      <c r="CQ190" s="16">
        <f t="shared" si="119"/>
        <v>0</v>
      </c>
      <c r="CR190" s="90"/>
      <c r="CS190" s="90"/>
      <c r="CT190" s="90"/>
      <c r="CU190" s="116"/>
      <c r="CV190" s="16">
        <f t="shared" si="120"/>
        <v>0</v>
      </c>
      <c r="CW190" s="90"/>
      <c r="CX190" s="90"/>
      <c r="CY190" s="90"/>
      <c r="CZ190" s="116"/>
      <c r="DA190" s="16">
        <f t="shared" si="121"/>
        <v>0</v>
      </c>
      <c r="DB190" s="90"/>
      <c r="DC190" s="90"/>
      <c r="DD190" s="90"/>
      <c r="DE190" s="116"/>
      <c r="DF190" s="16">
        <f t="shared" si="122"/>
        <v>0</v>
      </c>
      <c r="DG190" s="90"/>
      <c r="DH190" s="90"/>
      <c r="DI190" s="90"/>
      <c r="DJ190" s="116"/>
      <c r="DK190" s="16">
        <f t="shared" si="123"/>
        <v>0</v>
      </c>
      <c r="DL190" s="90"/>
      <c r="DM190" s="90"/>
      <c r="DN190" s="90"/>
      <c r="DO190" s="116"/>
      <c r="DP190" s="16">
        <f t="shared" si="124"/>
        <v>0</v>
      </c>
      <c r="DQ190" s="90"/>
      <c r="DR190" s="90"/>
      <c r="DS190" s="90"/>
      <c r="DT190" s="116"/>
      <c r="DU190" s="16">
        <f t="shared" si="125"/>
        <v>0</v>
      </c>
      <c r="DV190" s="90"/>
      <c r="DW190" s="90"/>
      <c r="DX190" s="90"/>
      <c r="DY190" s="116"/>
      <c r="DZ190" s="16">
        <f t="shared" si="126"/>
        <v>0</v>
      </c>
      <c r="EA190" s="90"/>
      <c r="EB190" s="90"/>
      <c r="EC190" s="90"/>
      <c r="ED190" s="116"/>
      <c r="EE190" s="16">
        <f t="shared" si="127"/>
        <v>0</v>
      </c>
      <c r="EF190" s="90"/>
      <c r="EG190" s="90"/>
      <c r="EH190" s="90"/>
      <c r="EI190" s="116"/>
      <c r="EJ190" s="16">
        <f t="shared" si="128"/>
        <v>0</v>
      </c>
      <c r="EK190" s="90"/>
      <c r="EL190" s="90"/>
      <c r="EM190" s="90"/>
      <c r="EN190" s="116"/>
      <c r="EO190" s="16">
        <f t="shared" si="129"/>
        <v>0</v>
      </c>
      <c r="EP190" s="90"/>
      <c r="EQ190" s="90"/>
      <c r="ER190" s="90"/>
      <c r="ES190" s="116"/>
      <c r="ET190" s="16">
        <f t="shared" si="130"/>
        <v>0</v>
      </c>
      <c r="EU190" s="90"/>
      <c r="EV190" s="90"/>
      <c r="EW190" s="90"/>
      <c r="EX190" s="116"/>
      <c r="EY190" s="16">
        <f t="shared" si="131"/>
        <v>0</v>
      </c>
      <c r="EZ190" s="90"/>
      <c r="FA190" s="90"/>
      <c r="FB190" s="90"/>
      <c r="FC190" s="116"/>
      <c r="FD190" s="16">
        <f t="shared" si="132"/>
        <v>0</v>
      </c>
      <c r="FE190" s="90"/>
      <c r="FF190" s="90"/>
      <c r="FG190" s="90"/>
      <c r="FH190" s="116"/>
      <c r="FI190" s="16">
        <f t="shared" si="133"/>
        <v>0</v>
      </c>
      <c r="FJ190" s="90"/>
      <c r="FK190" s="90"/>
      <c r="FL190" s="90"/>
      <c r="FM190" s="116"/>
      <c r="FN190" s="16">
        <f t="shared" si="134"/>
        <v>0</v>
      </c>
      <c r="FO190" s="90"/>
      <c r="FP190" s="90"/>
      <c r="FQ190" s="90"/>
      <c r="FR190" s="116"/>
      <c r="FS190" s="16">
        <f t="shared" si="135"/>
        <v>0</v>
      </c>
      <c r="FT190" s="90"/>
      <c r="FU190" s="90"/>
      <c r="FV190" s="90"/>
      <c r="FW190" s="116"/>
      <c r="FX190" s="16">
        <f t="shared" si="136"/>
        <v>0</v>
      </c>
      <c r="FY190" s="90"/>
      <c r="FZ190" s="90"/>
      <c r="GA190" s="90"/>
      <c r="GB190" s="116"/>
      <c r="GC190" s="16">
        <f t="shared" si="137"/>
        <v>0</v>
      </c>
      <c r="GD190" s="90"/>
      <c r="GE190" s="90"/>
      <c r="GF190" s="90"/>
      <c r="GG190" s="116"/>
      <c r="GH190" s="16">
        <f t="shared" si="138"/>
        <v>0</v>
      </c>
      <c r="GI190" s="90"/>
      <c r="GJ190" s="90"/>
      <c r="GK190" s="90"/>
      <c r="GL190" s="116"/>
      <c r="GM190" s="16">
        <f t="shared" si="139"/>
        <v>0</v>
      </c>
      <c r="GN190" s="90"/>
      <c r="GO190" s="90"/>
      <c r="GP190" s="90"/>
      <c r="GQ190" s="116"/>
      <c r="GR190" s="16">
        <f t="shared" si="140"/>
        <v>0</v>
      </c>
      <c r="GS190" s="90"/>
      <c r="GT190" s="90"/>
      <c r="GU190" s="90"/>
      <c r="GV190" s="116"/>
      <c r="GW190" s="16">
        <f t="shared" si="141"/>
        <v>0</v>
      </c>
      <c r="GX190" s="90"/>
      <c r="GY190" s="90"/>
      <c r="GZ190" s="90"/>
      <c r="HA190" s="116"/>
      <c r="HB190" s="16">
        <f t="shared" si="142"/>
        <v>0</v>
      </c>
      <c r="HC190" s="90"/>
      <c r="HD190" s="90"/>
      <c r="HE190" s="90"/>
      <c r="HF190" s="116"/>
      <c r="HG190" s="16">
        <f t="shared" si="143"/>
        <v>0</v>
      </c>
      <c r="HH190" s="90"/>
      <c r="HI190" s="90"/>
      <c r="HJ190" s="90"/>
      <c r="HK190" s="116"/>
      <c r="HL190" s="16">
        <f t="shared" si="144"/>
        <v>0</v>
      </c>
      <c r="HM190" s="90"/>
      <c r="HN190" s="90"/>
      <c r="HO190" s="90"/>
      <c r="HP190" s="116"/>
      <c r="HQ190" s="16">
        <f t="shared" si="145"/>
        <v>0</v>
      </c>
      <c r="HR190" s="90"/>
      <c r="HS190" s="90"/>
      <c r="HT190" s="90"/>
      <c r="HU190" s="116"/>
      <c r="HV190" s="16">
        <f t="shared" si="146"/>
        <v>0</v>
      </c>
      <c r="HW190" s="90"/>
      <c r="HX190" s="90"/>
      <c r="HY190" s="90"/>
      <c r="HZ190" s="116"/>
      <c r="IA190" s="16">
        <f t="shared" si="147"/>
        <v>0</v>
      </c>
      <c r="IB190" s="90"/>
      <c r="IC190" s="90"/>
      <c r="ID190" s="90"/>
      <c r="IE190" s="116"/>
      <c r="IF190" s="16">
        <f t="shared" si="148"/>
        <v>0</v>
      </c>
      <c r="IG190" s="90"/>
      <c r="IH190" s="90"/>
      <c r="II190" s="90"/>
      <c r="IJ190" s="116"/>
      <c r="IK190" s="16">
        <f t="shared" si="149"/>
        <v>0</v>
      </c>
      <c r="IL190" s="90"/>
      <c r="IM190" s="90"/>
      <c r="IN190" s="90"/>
      <c r="IO190" s="116"/>
      <c r="IP190" s="16">
        <f t="shared" si="150"/>
        <v>0</v>
      </c>
    </row>
    <row r="191" spans="1:250" x14ac:dyDescent="0.25">
      <c r="A191" s="90"/>
      <c r="B191" s="90"/>
      <c r="C191" s="90"/>
      <c r="D191" s="116"/>
      <c r="E191" s="16">
        <f t="shared" si="101"/>
        <v>0</v>
      </c>
      <c r="F191" s="90"/>
      <c r="G191" s="90"/>
      <c r="H191" s="90"/>
      <c r="I191" s="116"/>
      <c r="J191" s="16">
        <f t="shared" si="102"/>
        <v>0</v>
      </c>
      <c r="K191" s="90"/>
      <c r="L191" s="90"/>
      <c r="M191" s="90"/>
      <c r="N191" s="116"/>
      <c r="O191" s="16">
        <f t="shared" si="103"/>
        <v>0</v>
      </c>
      <c r="P191" s="90"/>
      <c r="Q191" s="90"/>
      <c r="R191" s="90"/>
      <c r="S191" s="116"/>
      <c r="T191" s="16">
        <f t="shared" si="104"/>
        <v>0</v>
      </c>
      <c r="U191" s="90"/>
      <c r="V191" s="90"/>
      <c r="W191" s="90"/>
      <c r="X191" s="116"/>
      <c r="Y191" s="16">
        <f t="shared" si="105"/>
        <v>0</v>
      </c>
      <c r="Z191" s="90"/>
      <c r="AA191" s="90"/>
      <c r="AB191" s="90"/>
      <c r="AC191" s="116"/>
      <c r="AD191" s="16">
        <f t="shared" si="106"/>
        <v>0</v>
      </c>
      <c r="AE191" s="90"/>
      <c r="AF191" s="90"/>
      <c r="AG191" s="90"/>
      <c r="AH191" s="116"/>
      <c r="AI191" s="16">
        <f t="shared" si="107"/>
        <v>0</v>
      </c>
      <c r="AJ191" s="90"/>
      <c r="AK191" s="90"/>
      <c r="AL191" s="90"/>
      <c r="AM191" s="116"/>
      <c r="AN191" s="16">
        <f t="shared" si="108"/>
        <v>0</v>
      </c>
      <c r="AO191" s="90"/>
      <c r="AP191" s="90"/>
      <c r="AQ191" s="90"/>
      <c r="AR191" s="116"/>
      <c r="AS191" s="16">
        <f t="shared" si="109"/>
        <v>0</v>
      </c>
      <c r="AT191" s="90"/>
      <c r="AU191" s="90"/>
      <c r="AV191" s="90"/>
      <c r="AW191" s="116"/>
      <c r="AX191" s="16">
        <f t="shared" si="110"/>
        <v>0</v>
      </c>
      <c r="AY191" s="90"/>
      <c r="AZ191" s="90"/>
      <c r="BA191" s="90"/>
      <c r="BB191" s="116"/>
      <c r="BC191" s="16">
        <f t="shared" si="111"/>
        <v>0</v>
      </c>
      <c r="BD191" s="90"/>
      <c r="BE191" s="90"/>
      <c r="BF191" s="90"/>
      <c r="BG191" s="116"/>
      <c r="BH191" s="16">
        <f t="shared" si="112"/>
        <v>0</v>
      </c>
      <c r="BI191" s="90"/>
      <c r="BJ191" s="90"/>
      <c r="BK191" s="90"/>
      <c r="BL191" s="116"/>
      <c r="BM191" s="16">
        <f t="shared" si="113"/>
        <v>0</v>
      </c>
      <c r="BN191" s="90"/>
      <c r="BO191" s="90"/>
      <c r="BP191" s="90"/>
      <c r="BQ191" s="116"/>
      <c r="BR191" s="16">
        <f t="shared" si="114"/>
        <v>0</v>
      </c>
      <c r="BS191" s="90"/>
      <c r="BT191" s="90"/>
      <c r="BU191" s="90"/>
      <c r="BV191" s="116"/>
      <c r="BW191" s="16">
        <f t="shared" si="115"/>
        <v>0</v>
      </c>
      <c r="BX191" s="90"/>
      <c r="BY191" s="90"/>
      <c r="BZ191" s="90"/>
      <c r="CA191" s="116"/>
      <c r="CB191" s="16">
        <f t="shared" si="116"/>
        <v>0</v>
      </c>
      <c r="CC191" s="90"/>
      <c r="CD191" s="90"/>
      <c r="CE191" s="90"/>
      <c r="CF191" s="116"/>
      <c r="CG191" s="16">
        <f t="shared" si="117"/>
        <v>0</v>
      </c>
      <c r="CH191" s="90"/>
      <c r="CI191" s="90"/>
      <c r="CJ191" s="90"/>
      <c r="CK191" s="116"/>
      <c r="CL191" s="16">
        <f t="shared" si="118"/>
        <v>0</v>
      </c>
      <c r="CM191" s="90"/>
      <c r="CN191" s="90"/>
      <c r="CO191" s="90"/>
      <c r="CP191" s="116"/>
      <c r="CQ191" s="16">
        <f t="shared" si="119"/>
        <v>0</v>
      </c>
      <c r="CR191" s="90"/>
      <c r="CS191" s="90"/>
      <c r="CT191" s="90"/>
      <c r="CU191" s="116"/>
      <c r="CV191" s="16">
        <f t="shared" si="120"/>
        <v>0</v>
      </c>
      <c r="CW191" s="90"/>
      <c r="CX191" s="90"/>
      <c r="CY191" s="90"/>
      <c r="CZ191" s="116"/>
      <c r="DA191" s="16">
        <f t="shared" si="121"/>
        <v>0</v>
      </c>
      <c r="DB191" s="90"/>
      <c r="DC191" s="90"/>
      <c r="DD191" s="90"/>
      <c r="DE191" s="116"/>
      <c r="DF191" s="16">
        <f t="shared" si="122"/>
        <v>0</v>
      </c>
      <c r="DG191" s="90"/>
      <c r="DH191" s="90"/>
      <c r="DI191" s="90"/>
      <c r="DJ191" s="116"/>
      <c r="DK191" s="16">
        <f t="shared" si="123"/>
        <v>0</v>
      </c>
      <c r="DL191" s="90"/>
      <c r="DM191" s="90"/>
      <c r="DN191" s="90"/>
      <c r="DO191" s="116"/>
      <c r="DP191" s="16">
        <f t="shared" si="124"/>
        <v>0</v>
      </c>
      <c r="DQ191" s="90"/>
      <c r="DR191" s="90"/>
      <c r="DS191" s="90"/>
      <c r="DT191" s="116"/>
      <c r="DU191" s="16">
        <f t="shared" si="125"/>
        <v>0</v>
      </c>
      <c r="DV191" s="90"/>
      <c r="DW191" s="90"/>
      <c r="DX191" s="90"/>
      <c r="DY191" s="116"/>
      <c r="DZ191" s="16">
        <f t="shared" si="126"/>
        <v>0</v>
      </c>
      <c r="EA191" s="90"/>
      <c r="EB191" s="90"/>
      <c r="EC191" s="90"/>
      <c r="ED191" s="116"/>
      <c r="EE191" s="16">
        <f t="shared" si="127"/>
        <v>0</v>
      </c>
      <c r="EF191" s="90"/>
      <c r="EG191" s="90"/>
      <c r="EH191" s="90"/>
      <c r="EI191" s="116"/>
      <c r="EJ191" s="16">
        <f t="shared" si="128"/>
        <v>0</v>
      </c>
      <c r="EK191" s="90"/>
      <c r="EL191" s="90"/>
      <c r="EM191" s="90"/>
      <c r="EN191" s="116"/>
      <c r="EO191" s="16">
        <f t="shared" si="129"/>
        <v>0</v>
      </c>
      <c r="EP191" s="90"/>
      <c r="EQ191" s="90"/>
      <c r="ER191" s="90"/>
      <c r="ES191" s="116"/>
      <c r="ET191" s="16">
        <f t="shared" si="130"/>
        <v>0</v>
      </c>
      <c r="EU191" s="90"/>
      <c r="EV191" s="90"/>
      <c r="EW191" s="90"/>
      <c r="EX191" s="116"/>
      <c r="EY191" s="16">
        <f t="shared" si="131"/>
        <v>0</v>
      </c>
      <c r="EZ191" s="90"/>
      <c r="FA191" s="90"/>
      <c r="FB191" s="90"/>
      <c r="FC191" s="116"/>
      <c r="FD191" s="16">
        <f t="shared" si="132"/>
        <v>0</v>
      </c>
      <c r="FE191" s="90"/>
      <c r="FF191" s="90"/>
      <c r="FG191" s="90"/>
      <c r="FH191" s="116"/>
      <c r="FI191" s="16">
        <f t="shared" si="133"/>
        <v>0</v>
      </c>
      <c r="FJ191" s="90"/>
      <c r="FK191" s="90"/>
      <c r="FL191" s="90"/>
      <c r="FM191" s="116"/>
      <c r="FN191" s="16">
        <f t="shared" si="134"/>
        <v>0</v>
      </c>
      <c r="FO191" s="90"/>
      <c r="FP191" s="90"/>
      <c r="FQ191" s="90"/>
      <c r="FR191" s="116"/>
      <c r="FS191" s="16">
        <f t="shared" si="135"/>
        <v>0</v>
      </c>
      <c r="FT191" s="90"/>
      <c r="FU191" s="90"/>
      <c r="FV191" s="90"/>
      <c r="FW191" s="116"/>
      <c r="FX191" s="16">
        <f t="shared" si="136"/>
        <v>0</v>
      </c>
      <c r="FY191" s="90"/>
      <c r="FZ191" s="90"/>
      <c r="GA191" s="90"/>
      <c r="GB191" s="116"/>
      <c r="GC191" s="16">
        <f t="shared" si="137"/>
        <v>0</v>
      </c>
      <c r="GD191" s="90"/>
      <c r="GE191" s="90"/>
      <c r="GF191" s="90"/>
      <c r="GG191" s="116"/>
      <c r="GH191" s="16">
        <f t="shared" si="138"/>
        <v>0</v>
      </c>
      <c r="GI191" s="90"/>
      <c r="GJ191" s="90"/>
      <c r="GK191" s="90"/>
      <c r="GL191" s="116"/>
      <c r="GM191" s="16">
        <f t="shared" si="139"/>
        <v>0</v>
      </c>
      <c r="GN191" s="90"/>
      <c r="GO191" s="90"/>
      <c r="GP191" s="90"/>
      <c r="GQ191" s="116"/>
      <c r="GR191" s="16">
        <f t="shared" si="140"/>
        <v>0</v>
      </c>
      <c r="GS191" s="90"/>
      <c r="GT191" s="90"/>
      <c r="GU191" s="90"/>
      <c r="GV191" s="116"/>
      <c r="GW191" s="16">
        <f t="shared" si="141"/>
        <v>0</v>
      </c>
      <c r="GX191" s="90"/>
      <c r="GY191" s="90"/>
      <c r="GZ191" s="90"/>
      <c r="HA191" s="116"/>
      <c r="HB191" s="16">
        <f t="shared" si="142"/>
        <v>0</v>
      </c>
      <c r="HC191" s="90"/>
      <c r="HD191" s="90"/>
      <c r="HE191" s="90"/>
      <c r="HF191" s="116"/>
      <c r="HG191" s="16">
        <f t="shared" si="143"/>
        <v>0</v>
      </c>
      <c r="HH191" s="90"/>
      <c r="HI191" s="90"/>
      <c r="HJ191" s="90"/>
      <c r="HK191" s="116"/>
      <c r="HL191" s="16">
        <f t="shared" si="144"/>
        <v>0</v>
      </c>
      <c r="HM191" s="90"/>
      <c r="HN191" s="90"/>
      <c r="HO191" s="90"/>
      <c r="HP191" s="116"/>
      <c r="HQ191" s="16">
        <f t="shared" si="145"/>
        <v>0</v>
      </c>
      <c r="HR191" s="90"/>
      <c r="HS191" s="90"/>
      <c r="HT191" s="90"/>
      <c r="HU191" s="116"/>
      <c r="HV191" s="16">
        <f t="shared" si="146"/>
        <v>0</v>
      </c>
      <c r="HW191" s="90"/>
      <c r="HX191" s="90"/>
      <c r="HY191" s="90"/>
      <c r="HZ191" s="116"/>
      <c r="IA191" s="16">
        <f t="shared" si="147"/>
        <v>0</v>
      </c>
      <c r="IB191" s="90"/>
      <c r="IC191" s="90"/>
      <c r="ID191" s="90"/>
      <c r="IE191" s="116"/>
      <c r="IF191" s="16">
        <f t="shared" si="148"/>
        <v>0</v>
      </c>
      <c r="IG191" s="90"/>
      <c r="IH191" s="90"/>
      <c r="II191" s="90"/>
      <c r="IJ191" s="116"/>
      <c r="IK191" s="16">
        <f t="shared" si="149"/>
        <v>0</v>
      </c>
      <c r="IL191" s="90"/>
      <c r="IM191" s="90"/>
      <c r="IN191" s="90"/>
      <c r="IO191" s="116"/>
      <c r="IP191" s="16">
        <f t="shared" si="150"/>
        <v>0</v>
      </c>
    </row>
    <row r="192" spans="1:250" x14ac:dyDescent="0.25">
      <c r="A192" s="90"/>
      <c r="B192" s="90"/>
      <c r="C192" s="90"/>
      <c r="D192" s="116"/>
      <c r="E192" s="16">
        <f t="shared" si="101"/>
        <v>0</v>
      </c>
      <c r="F192" s="90"/>
      <c r="G192" s="90"/>
      <c r="H192" s="90"/>
      <c r="I192" s="116"/>
      <c r="J192" s="16">
        <f t="shared" si="102"/>
        <v>0</v>
      </c>
      <c r="K192" s="90"/>
      <c r="L192" s="90"/>
      <c r="M192" s="90"/>
      <c r="N192" s="116"/>
      <c r="O192" s="16">
        <f t="shared" si="103"/>
        <v>0</v>
      </c>
      <c r="P192" s="90"/>
      <c r="Q192" s="90"/>
      <c r="R192" s="90"/>
      <c r="S192" s="116"/>
      <c r="T192" s="16">
        <f t="shared" si="104"/>
        <v>0</v>
      </c>
      <c r="U192" s="90"/>
      <c r="V192" s="90"/>
      <c r="W192" s="90"/>
      <c r="X192" s="116"/>
      <c r="Y192" s="16">
        <f t="shared" si="105"/>
        <v>0</v>
      </c>
      <c r="Z192" s="90"/>
      <c r="AA192" s="90"/>
      <c r="AB192" s="90"/>
      <c r="AC192" s="116"/>
      <c r="AD192" s="16">
        <f t="shared" si="106"/>
        <v>0</v>
      </c>
      <c r="AE192" s="90"/>
      <c r="AF192" s="90"/>
      <c r="AG192" s="90"/>
      <c r="AH192" s="116"/>
      <c r="AI192" s="16">
        <f t="shared" si="107"/>
        <v>0</v>
      </c>
      <c r="AJ192" s="90"/>
      <c r="AK192" s="90"/>
      <c r="AL192" s="90"/>
      <c r="AM192" s="116"/>
      <c r="AN192" s="16">
        <f t="shared" si="108"/>
        <v>0</v>
      </c>
      <c r="AO192" s="90"/>
      <c r="AP192" s="90"/>
      <c r="AQ192" s="90"/>
      <c r="AR192" s="116"/>
      <c r="AS192" s="16">
        <f t="shared" si="109"/>
        <v>0</v>
      </c>
      <c r="AT192" s="90"/>
      <c r="AU192" s="90"/>
      <c r="AV192" s="90"/>
      <c r="AW192" s="116"/>
      <c r="AX192" s="16">
        <f t="shared" si="110"/>
        <v>0</v>
      </c>
      <c r="AY192" s="90"/>
      <c r="AZ192" s="90"/>
      <c r="BA192" s="90"/>
      <c r="BB192" s="116"/>
      <c r="BC192" s="16">
        <f t="shared" si="111"/>
        <v>0</v>
      </c>
      <c r="BD192" s="90"/>
      <c r="BE192" s="90"/>
      <c r="BF192" s="90"/>
      <c r="BG192" s="116"/>
      <c r="BH192" s="16">
        <f t="shared" si="112"/>
        <v>0</v>
      </c>
      <c r="BI192" s="90"/>
      <c r="BJ192" s="90"/>
      <c r="BK192" s="90"/>
      <c r="BL192" s="116"/>
      <c r="BM192" s="16">
        <f t="shared" si="113"/>
        <v>0</v>
      </c>
      <c r="BN192" s="90"/>
      <c r="BO192" s="90"/>
      <c r="BP192" s="90"/>
      <c r="BQ192" s="116"/>
      <c r="BR192" s="16">
        <f t="shared" si="114"/>
        <v>0</v>
      </c>
      <c r="BS192" s="90"/>
      <c r="BT192" s="90"/>
      <c r="BU192" s="90"/>
      <c r="BV192" s="116"/>
      <c r="BW192" s="16">
        <f t="shared" si="115"/>
        <v>0</v>
      </c>
      <c r="BX192" s="90"/>
      <c r="BY192" s="90"/>
      <c r="BZ192" s="90"/>
      <c r="CA192" s="116"/>
      <c r="CB192" s="16">
        <f t="shared" si="116"/>
        <v>0</v>
      </c>
      <c r="CC192" s="90"/>
      <c r="CD192" s="90"/>
      <c r="CE192" s="90"/>
      <c r="CF192" s="116"/>
      <c r="CG192" s="16">
        <f t="shared" si="117"/>
        <v>0</v>
      </c>
      <c r="CH192" s="90"/>
      <c r="CI192" s="90"/>
      <c r="CJ192" s="90"/>
      <c r="CK192" s="116"/>
      <c r="CL192" s="16">
        <f t="shared" si="118"/>
        <v>0</v>
      </c>
      <c r="CM192" s="90"/>
      <c r="CN192" s="90"/>
      <c r="CO192" s="90"/>
      <c r="CP192" s="116"/>
      <c r="CQ192" s="16">
        <f t="shared" si="119"/>
        <v>0</v>
      </c>
      <c r="CR192" s="90"/>
      <c r="CS192" s="90"/>
      <c r="CT192" s="90"/>
      <c r="CU192" s="116"/>
      <c r="CV192" s="16">
        <f t="shared" si="120"/>
        <v>0</v>
      </c>
      <c r="CW192" s="90"/>
      <c r="CX192" s="90"/>
      <c r="CY192" s="90"/>
      <c r="CZ192" s="116"/>
      <c r="DA192" s="16">
        <f t="shared" si="121"/>
        <v>0</v>
      </c>
      <c r="DB192" s="90"/>
      <c r="DC192" s="90"/>
      <c r="DD192" s="90"/>
      <c r="DE192" s="116"/>
      <c r="DF192" s="16">
        <f t="shared" si="122"/>
        <v>0</v>
      </c>
      <c r="DG192" s="90"/>
      <c r="DH192" s="90"/>
      <c r="DI192" s="90"/>
      <c r="DJ192" s="116"/>
      <c r="DK192" s="16">
        <f t="shared" si="123"/>
        <v>0</v>
      </c>
      <c r="DL192" s="90"/>
      <c r="DM192" s="90"/>
      <c r="DN192" s="90"/>
      <c r="DO192" s="116"/>
      <c r="DP192" s="16">
        <f t="shared" si="124"/>
        <v>0</v>
      </c>
      <c r="DQ192" s="90"/>
      <c r="DR192" s="90"/>
      <c r="DS192" s="90"/>
      <c r="DT192" s="116"/>
      <c r="DU192" s="16">
        <f t="shared" si="125"/>
        <v>0</v>
      </c>
      <c r="DV192" s="90"/>
      <c r="DW192" s="90"/>
      <c r="DX192" s="90"/>
      <c r="DY192" s="116"/>
      <c r="DZ192" s="16">
        <f t="shared" si="126"/>
        <v>0</v>
      </c>
      <c r="EA192" s="90"/>
      <c r="EB192" s="90"/>
      <c r="EC192" s="90"/>
      <c r="ED192" s="116"/>
      <c r="EE192" s="16">
        <f t="shared" si="127"/>
        <v>0</v>
      </c>
      <c r="EF192" s="90"/>
      <c r="EG192" s="90"/>
      <c r="EH192" s="90"/>
      <c r="EI192" s="116"/>
      <c r="EJ192" s="16">
        <f t="shared" si="128"/>
        <v>0</v>
      </c>
      <c r="EK192" s="90"/>
      <c r="EL192" s="90"/>
      <c r="EM192" s="90"/>
      <c r="EN192" s="116"/>
      <c r="EO192" s="16">
        <f t="shared" si="129"/>
        <v>0</v>
      </c>
      <c r="EP192" s="90"/>
      <c r="EQ192" s="90"/>
      <c r="ER192" s="90"/>
      <c r="ES192" s="116"/>
      <c r="ET192" s="16">
        <f t="shared" si="130"/>
        <v>0</v>
      </c>
      <c r="EU192" s="90"/>
      <c r="EV192" s="90"/>
      <c r="EW192" s="90"/>
      <c r="EX192" s="116"/>
      <c r="EY192" s="16">
        <f t="shared" si="131"/>
        <v>0</v>
      </c>
      <c r="EZ192" s="90"/>
      <c r="FA192" s="90"/>
      <c r="FB192" s="90"/>
      <c r="FC192" s="116"/>
      <c r="FD192" s="16">
        <f t="shared" si="132"/>
        <v>0</v>
      </c>
      <c r="FE192" s="90"/>
      <c r="FF192" s="90"/>
      <c r="FG192" s="90"/>
      <c r="FH192" s="116"/>
      <c r="FI192" s="16">
        <f t="shared" si="133"/>
        <v>0</v>
      </c>
      <c r="FJ192" s="90"/>
      <c r="FK192" s="90"/>
      <c r="FL192" s="90"/>
      <c r="FM192" s="116"/>
      <c r="FN192" s="16">
        <f t="shared" si="134"/>
        <v>0</v>
      </c>
      <c r="FO192" s="90"/>
      <c r="FP192" s="90"/>
      <c r="FQ192" s="90"/>
      <c r="FR192" s="116"/>
      <c r="FS192" s="16">
        <f t="shared" si="135"/>
        <v>0</v>
      </c>
      <c r="FT192" s="90"/>
      <c r="FU192" s="90"/>
      <c r="FV192" s="90"/>
      <c r="FW192" s="116"/>
      <c r="FX192" s="16">
        <f t="shared" si="136"/>
        <v>0</v>
      </c>
      <c r="FY192" s="90"/>
      <c r="FZ192" s="90"/>
      <c r="GA192" s="90"/>
      <c r="GB192" s="116"/>
      <c r="GC192" s="16">
        <f t="shared" si="137"/>
        <v>0</v>
      </c>
      <c r="GD192" s="90"/>
      <c r="GE192" s="90"/>
      <c r="GF192" s="90"/>
      <c r="GG192" s="116"/>
      <c r="GH192" s="16">
        <f t="shared" si="138"/>
        <v>0</v>
      </c>
      <c r="GI192" s="90"/>
      <c r="GJ192" s="90"/>
      <c r="GK192" s="90"/>
      <c r="GL192" s="116"/>
      <c r="GM192" s="16">
        <f t="shared" si="139"/>
        <v>0</v>
      </c>
      <c r="GN192" s="90"/>
      <c r="GO192" s="90"/>
      <c r="GP192" s="90"/>
      <c r="GQ192" s="116"/>
      <c r="GR192" s="16">
        <f t="shared" si="140"/>
        <v>0</v>
      </c>
      <c r="GS192" s="90"/>
      <c r="GT192" s="90"/>
      <c r="GU192" s="90"/>
      <c r="GV192" s="116"/>
      <c r="GW192" s="16">
        <f t="shared" si="141"/>
        <v>0</v>
      </c>
      <c r="GX192" s="90"/>
      <c r="GY192" s="90"/>
      <c r="GZ192" s="90"/>
      <c r="HA192" s="116"/>
      <c r="HB192" s="16">
        <f t="shared" si="142"/>
        <v>0</v>
      </c>
      <c r="HC192" s="90"/>
      <c r="HD192" s="90"/>
      <c r="HE192" s="90"/>
      <c r="HF192" s="116"/>
      <c r="HG192" s="16">
        <f t="shared" si="143"/>
        <v>0</v>
      </c>
      <c r="HH192" s="90"/>
      <c r="HI192" s="90"/>
      <c r="HJ192" s="90"/>
      <c r="HK192" s="116"/>
      <c r="HL192" s="16">
        <f t="shared" si="144"/>
        <v>0</v>
      </c>
      <c r="HM192" s="90"/>
      <c r="HN192" s="90"/>
      <c r="HO192" s="90"/>
      <c r="HP192" s="116"/>
      <c r="HQ192" s="16">
        <f t="shared" si="145"/>
        <v>0</v>
      </c>
      <c r="HR192" s="90"/>
      <c r="HS192" s="90"/>
      <c r="HT192" s="90"/>
      <c r="HU192" s="116"/>
      <c r="HV192" s="16">
        <f t="shared" si="146"/>
        <v>0</v>
      </c>
      <c r="HW192" s="90"/>
      <c r="HX192" s="90"/>
      <c r="HY192" s="90"/>
      <c r="HZ192" s="116"/>
      <c r="IA192" s="16">
        <f t="shared" si="147"/>
        <v>0</v>
      </c>
      <c r="IB192" s="90"/>
      <c r="IC192" s="90"/>
      <c r="ID192" s="90"/>
      <c r="IE192" s="116"/>
      <c r="IF192" s="16">
        <f t="shared" si="148"/>
        <v>0</v>
      </c>
      <c r="IG192" s="90"/>
      <c r="IH192" s="90"/>
      <c r="II192" s="90"/>
      <c r="IJ192" s="116"/>
      <c r="IK192" s="16">
        <f t="shared" si="149"/>
        <v>0</v>
      </c>
      <c r="IL192" s="90"/>
      <c r="IM192" s="90"/>
      <c r="IN192" s="90"/>
      <c r="IO192" s="116"/>
      <c r="IP192" s="16">
        <f t="shared" si="150"/>
        <v>0</v>
      </c>
    </row>
    <row r="193" spans="1:250" x14ac:dyDescent="0.25">
      <c r="A193" s="90"/>
      <c r="B193" s="90"/>
      <c r="C193" s="90"/>
      <c r="D193" s="116"/>
      <c r="E193" s="16">
        <f t="shared" si="101"/>
        <v>0</v>
      </c>
      <c r="F193" s="90"/>
      <c r="G193" s="90"/>
      <c r="H193" s="90"/>
      <c r="I193" s="116"/>
      <c r="J193" s="16">
        <f t="shared" si="102"/>
        <v>0</v>
      </c>
      <c r="K193" s="90"/>
      <c r="L193" s="90"/>
      <c r="M193" s="90"/>
      <c r="N193" s="116"/>
      <c r="O193" s="16">
        <f t="shared" si="103"/>
        <v>0</v>
      </c>
      <c r="P193" s="90"/>
      <c r="Q193" s="90"/>
      <c r="R193" s="90"/>
      <c r="S193" s="116"/>
      <c r="T193" s="16">
        <f t="shared" si="104"/>
        <v>0</v>
      </c>
      <c r="U193" s="90"/>
      <c r="V193" s="90"/>
      <c r="W193" s="90"/>
      <c r="X193" s="116"/>
      <c r="Y193" s="16">
        <f t="shared" si="105"/>
        <v>0</v>
      </c>
      <c r="Z193" s="90"/>
      <c r="AA193" s="90"/>
      <c r="AB193" s="90"/>
      <c r="AC193" s="116"/>
      <c r="AD193" s="16">
        <f t="shared" si="106"/>
        <v>0</v>
      </c>
      <c r="AE193" s="90"/>
      <c r="AF193" s="90"/>
      <c r="AG193" s="90"/>
      <c r="AH193" s="116"/>
      <c r="AI193" s="16">
        <f t="shared" si="107"/>
        <v>0</v>
      </c>
      <c r="AJ193" s="90"/>
      <c r="AK193" s="90"/>
      <c r="AL193" s="90"/>
      <c r="AM193" s="116"/>
      <c r="AN193" s="16">
        <f t="shared" si="108"/>
        <v>0</v>
      </c>
      <c r="AO193" s="90"/>
      <c r="AP193" s="90"/>
      <c r="AQ193" s="90"/>
      <c r="AR193" s="116"/>
      <c r="AS193" s="16">
        <f t="shared" si="109"/>
        <v>0</v>
      </c>
      <c r="AT193" s="90"/>
      <c r="AU193" s="90"/>
      <c r="AV193" s="90"/>
      <c r="AW193" s="116"/>
      <c r="AX193" s="16">
        <f t="shared" si="110"/>
        <v>0</v>
      </c>
      <c r="AY193" s="90"/>
      <c r="AZ193" s="90"/>
      <c r="BA193" s="90"/>
      <c r="BB193" s="116"/>
      <c r="BC193" s="16">
        <f t="shared" si="111"/>
        <v>0</v>
      </c>
      <c r="BD193" s="90"/>
      <c r="BE193" s="90"/>
      <c r="BF193" s="90"/>
      <c r="BG193" s="116"/>
      <c r="BH193" s="16">
        <f t="shared" si="112"/>
        <v>0</v>
      </c>
      <c r="BI193" s="90"/>
      <c r="BJ193" s="90"/>
      <c r="BK193" s="90"/>
      <c r="BL193" s="116"/>
      <c r="BM193" s="16">
        <f t="shared" si="113"/>
        <v>0</v>
      </c>
      <c r="BN193" s="90"/>
      <c r="BO193" s="90"/>
      <c r="BP193" s="90"/>
      <c r="BQ193" s="116"/>
      <c r="BR193" s="16">
        <f t="shared" si="114"/>
        <v>0</v>
      </c>
      <c r="BS193" s="90"/>
      <c r="BT193" s="90"/>
      <c r="BU193" s="90"/>
      <c r="BV193" s="116"/>
      <c r="BW193" s="16">
        <f t="shared" si="115"/>
        <v>0</v>
      </c>
      <c r="BX193" s="90"/>
      <c r="BY193" s="90"/>
      <c r="BZ193" s="90"/>
      <c r="CA193" s="116"/>
      <c r="CB193" s="16">
        <f t="shared" si="116"/>
        <v>0</v>
      </c>
      <c r="CC193" s="90"/>
      <c r="CD193" s="90"/>
      <c r="CE193" s="90"/>
      <c r="CF193" s="116"/>
      <c r="CG193" s="16">
        <f t="shared" si="117"/>
        <v>0</v>
      </c>
      <c r="CH193" s="90"/>
      <c r="CI193" s="90"/>
      <c r="CJ193" s="90"/>
      <c r="CK193" s="116"/>
      <c r="CL193" s="16">
        <f t="shared" si="118"/>
        <v>0</v>
      </c>
      <c r="CM193" s="90"/>
      <c r="CN193" s="90"/>
      <c r="CO193" s="90"/>
      <c r="CP193" s="116"/>
      <c r="CQ193" s="16">
        <f t="shared" si="119"/>
        <v>0</v>
      </c>
      <c r="CR193" s="90"/>
      <c r="CS193" s="90"/>
      <c r="CT193" s="90"/>
      <c r="CU193" s="116"/>
      <c r="CV193" s="16">
        <f t="shared" si="120"/>
        <v>0</v>
      </c>
      <c r="CW193" s="90"/>
      <c r="CX193" s="90"/>
      <c r="CY193" s="90"/>
      <c r="CZ193" s="116"/>
      <c r="DA193" s="16">
        <f t="shared" si="121"/>
        <v>0</v>
      </c>
      <c r="DB193" s="90"/>
      <c r="DC193" s="90"/>
      <c r="DD193" s="90"/>
      <c r="DE193" s="116"/>
      <c r="DF193" s="16">
        <f t="shared" si="122"/>
        <v>0</v>
      </c>
      <c r="DG193" s="90"/>
      <c r="DH193" s="90"/>
      <c r="DI193" s="90"/>
      <c r="DJ193" s="116"/>
      <c r="DK193" s="16">
        <f t="shared" si="123"/>
        <v>0</v>
      </c>
      <c r="DL193" s="90"/>
      <c r="DM193" s="90"/>
      <c r="DN193" s="90"/>
      <c r="DO193" s="116"/>
      <c r="DP193" s="16">
        <f t="shared" si="124"/>
        <v>0</v>
      </c>
      <c r="DQ193" s="90"/>
      <c r="DR193" s="90"/>
      <c r="DS193" s="90"/>
      <c r="DT193" s="116"/>
      <c r="DU193" s="16">
        <f t="shared" si="125"/>
        <v>0</v>
      </c>
      <c r="DV193" s="90"/>
      <c r="DW193" s="90"/>
      <c r="DX193" s="90"/>
      <c r="DY193" s="116"/>
      <c r="DZ193" s="16">
        <f t="shared" si="126"/>
        <v>0</v>
      </c>
      <c r="EA193" s="90"/>
      <c r="EB193" s="90"/>
      <c r="EC193" s="90"/>
      <c r="ED193" s="116"/>
      <c r="EE193" s="16">
        <f t="shared" si="127"/>
        <v>0</v>
      </c>
      <c r="EF193" s="90"/>
      <c r="EG193" s="90"/>
      <c r="EH193" s="90"/>
      <c r="EI193" s="116"/>
      <c r="EJ193" s="16">
        <f t="shared" si="128"/>
        <v>0</v>
      </c>
      <c r="EK193" s="90"/>
      <c r="EL193" s="90"/>
      <c r="EM193" s="90"/>
      <c r="EN193" s="116"/>
      <c r="EO193" s="16">
        <f t="shared" si="129"/>
        <v>0</v>
      </c>
      <c r="EP193" s="90"/>
      <c r="EQ193" s="90"/>
      <c r="ER193" s="90"/>
      <c r="ES193" s="116"/>
      <c r="ET193" s="16">
        <f t="shared" si="130"/>
        <v>0</v>
      </c>
      <c r="EU193" s="90"/>
      <c r="EV193" s="90"/>
      <c r="EW193" s="90"/>
      <c r="EX193" s="116"/>
      <c r="EY193" s="16">
        <f t="shared" si="131"/>
        <v>0</v>
      </c>
      <c r="EZ193" s="90"/>
      <c r="FA193" s="90"/>
      <c r="FB193" s="90"/>
      <c r="FC193" s="116"/>
      <c r="FD193" s="16">
        <f t="shared" si="132"/>
        <v>0</v>
      </c>
      <c r="FE193" s="90"/>
      <c r="FF193" s="90"/>
      <c r="FG193" s="90"/>
      <c r="FH193" s="116"/>
      <c r="FI193" s="16">
        <f t="shared" si="133"/>
        <v>0</v>
      </c>
      <c r="FJ193" s="90"/>
      <c r="FK193" s="90"/>
      <c r="FL193" s="90"/>
      <c r="FM193" s="116"/>
      <c r="FN193" s="16">
        <f t="shared" si="134"/>
        <v>0</v>
      </c>
      <c r="FO193" s="90"/>
      <c r="FP193" s="90"/>
      <c r="FQ193" s="90"/>
      <c r="FR193" s="116"/>
      <c r="FS193" s="16">
        <f t="shared" si="135"/>
        <v>0</v>
      </c>
      <c r="FT193" s="90"/>
      <c r="FU193" s="90"/>
      <c r="FV193" s="90"/>
      <c r="FW193" s="116"/>
      <c r="FX193" s="16">
        <f t="shared" si="136"/>
        <v>0</v>
      </c>
      <c r="FY193" s="90"/>
      <c r="FZ193" s="90"/>
      <c r="GA193" s="90"/>
      <c r="GB193" s="116"/>
      <c r="GC193" s="16">
        <f t="shared" si="137"/>
        <v>0</v>
      </c>
      <c r="GD193" s="90"/>
      <c r="GE193" s="90"/>
      <c r="GF193" s="90"/>
      <c r="GG193" s="116"/>
      <c r="GH193" s="16">
        <f t="shared" si="138"/>
        <v>0</v>
      </c>
      <c r="GI193" s="90"/>
      <c r="GJ193" s="90"/>
      <c r="GK193" s="90"/>
      <c r="GL193" s="116"/>
      <c r="GM193" s="16">
        <f t="shared" si="139"/>
        <v>0</v>
      </c>
      <c r="GN193" s="90"/>
      <c r="GO193" s="90"/>
      <c r="GP193" s="90"/>
      <c r="GQ193" s="116"/>
      <c r="GR193" s="16">
        <f t="shared" si="140"/>
        <v>0</v>
      </c>
      <c r="GS193" s="90"/>
      <c r="GT193" s="90"/>
      <c r="GU193" s="90"/>
      <c r="GV193" s="116"/>
      <c r="GW193" s="16">
        <f t="shared" si="141"/>
        <v>0</v>
      </c>
      <c r="GX193" s="90"/>
      <c r="GY193" s="90"/>
      <c r="GZ193" s="90"/>
      <c r="HA193" s="116"/>
      <c r="HB193" s="16">
        <f t="shared" si="142"/>
        <v>0</v>
      </c>
      <c r="HC193" s="90"/>
      <c r="HD193" s="90"/>
      <c r="HE193" s="90"/>
      <c r="HF193" s="116"/>
      <c r="HG193" s="16">
        <f t="shared" si="143"/>
        <v>0</v>
      </c>
      <c r="HH193" s="90"/>
      <c r="HI193" s="90"/>
      <c r="HJ193" s="90"/>
      <c r="HK193" s="116"/>
      <c r="HL193" s="16">
        <f t="shared" si="144"/>
        <v>0</v>
      </c>
      <c r="HM193" s="90"/>
      <c r="HN193" s="90"/>
      <c r="HO193" s="90"/>
      <c r="HP193" s="116"/>
      <c r="HQ193" s="16">
        <f t="shared" si="145"/>
        <v>0</v>
      </c>
      <c r="HR193" s="90"/>
      <c r="HS193" s="90"/>
      <c r="HT193" s="90"/>
      <c r="HU193" s="116"/>
      <c r="HV193" s="16">
        <f t="shared" si="146"/>
        <v>0</v>
      </c>
      <c r="HW193" s="90"/>
      <c r="HX193" s="90"/>
      <c r="HY193" s="90"/>
      <c r="HZ193" s="116"/>
      <c r="IA193" s="16">
        <f t="shared" si="147"/>
        <v>0</v>
      </c>
      <c r="IB193" s="90"/>
      <c r="IC193" s="90"/>
      <c r="ID193" s="90"/>
      <c r="IE193" s="116"/>
      <c r="IF193" s="16">
        <f t="shared" si="148"/>
        <v>0</v>
      </c>
      <c r="IG193" s="90"/>
      <c r="IH193" s="90"/>
      <c r="II193" s="90"/>
      <c r="IJ193" s="116"/>
      <c r="IK193" s="16">
        <f t="shared" si="149"/>
        <v>0</v>
      </c>
      <c r="IL193" s="90"/>
      <c r="IM193" s="90"/>
      <c r="IN193" s="90"/>
      <c r="IO193" s="116"/>
      <c r="IP193" s="16">
        <f t="shared" si="150"/>
        <v>0</v>
      </c>
    </row>
    <row r="194" spans="1:250" x14ac:dyDescent="0.25">
      <c r="A194" s="90"/>
      <c r="B194" s="90"/>
      <c r="C194" s="90"/>
      <c r="D194" s="116"/>
      <c r="E194" s="16">
        <f t="shared" si="101"/>
        <v>0</v>
      </c>
      <c r="F194" s="90"/>
      <c r="G194" s="90"/>
      <c r="H194" s="90"/>
      <c r="I194" s="116"/>
      <c r="J194" s="16">
        <f t="shared" si="102"/>
        <v>0</v>
      </c>
      <c r="K194" s="90"/>
      <c r="L194" s="90"/>
      <c r="M194" s="90"/>
      <c r="N194" s="116"/>
      <c r="O194" s="16">
        <f t="shared" si="103"/>
        <v>0</v>
      </c>
      <c r="P194" s="90"/>
      <c r="Q194" s="90"/>
      <c r="R194" s="90"/>
      <c r="S194" s="116"/>
      <c r="T194" s="16">
        <f t="shared" si="104"/>
        <v>0</v>
      </c>
      <c r="U194" s="90"/>
      <c r="V194" s="90"/>
      <c r="W194" s="90"/>
      <c r="X194" s="116"/>
      <c r="Y194" s="16">
        <f t="shared" si="105"/>
        <v>0</v>
      </c>
      <c r="Z194" s="90"/>
      <c r="AA194" s="90"/>
      <c r="AB194" s="90"/>
      <c r="AC194" s="116"/>
      <c r="AD194" s="16">
        <f t="shared" si="106"/>
        <v>0</v>
      </c>
      <c r="AE194" s="90"/>
      <c r="AF194" s="90"/>
      <c r="AG194" s="90"/>
      <c r="AH194" s="116"/>
      <c r="AI194" s="16">
        <f t="shared" si="107"/>
        <v>0</v>
      </c>
      <c r="AJ194" s="90"/>
      <c r="AK194" s="90"/>
      <c r="AL194" s="90"/>
      <c r="AM194" s="116"/>
      <c r="AN194" s="16">
        <f t="shared" si="108"/>
        <v>0</v>
      </c>
      <c r="AO194" s="90"/>
      <c r="AP194" s="90"/>
      <c r="AQ194" s="90"/>
      <c r="AR194" s="116"/>
      <c r="AS194" s="16">
        <f t="shared" si="109"/>
        <v>0</v>
      </c>
      <c r="AT194" s="90"/>
      <c r="AU194" s="90"/>
      <c r="AV194" s="90"/>
      <c r="AW194" s="116"/>
      <c r="AX194" s="16">
        <f t="shared" si="110"/>
        <v>0</v>
      </c>
      <c r="AY194" s="90"/>
      <c r="AZ194" s="90"/>
      <c r="BA194" s="90"/>
      <c r="BB194" s="116"/>
      <c r="BC194" s="16">
        <f t="shared" si="111"/>
        <v>0</v>
      </c>
      <c r="BD194" s="90"/>
      <c r="BE194" s="90"/>
      <c r="BF194" s="90"/>
      <c r="BG194" s="116"/>
      <c r="BH194" s="16">
        <f t="shared" si="112"/>
        <v>0</v>
      </c>
      <c r="BI194" s="90"/>
      <c r="BJ194" s="90"/>
      <c r="BK194" s="90"/>
      <c r="BL194" s="116"/>
      <c r="BM194" s="16">
        <f t="shared" si="113"/>
        <v>0</v>
      </c>
      <c r="BN194" s="90"/>
      <c r="BO194" s="90"/>
      <c r="BP194" s="90"/>
      <c r="BQ194" s="116"/>
      <c r="BR194" s="16">
        <f t="shared" si="114"/>
        <v>0</v>
      </c>
      <c r="BS194" s="90"/>
      <c r="BT194" s="90"/>
      <c r="BU194" s="90"/>
      <c r="BV194" s="116"/>
      <c r="BW194" s="16">
        <f t="shared" si="115"/>
        <v>0</v>
      </c>
      <c r="BX194" s="90"/>
      <c r="BY194" s="90"/>
      <c r="BZ194" s="90"/>
      <c r="CA194" s="116"/>
      <c r="CB194" s="16">
        <f t="shared" si="116"/>
        <v>0</v>
      </c>
      <c r="CC194" s="90"/>
      <c r="CD194" s="90"/>
      <c r="CE194" s="90"/>
      <c r="CF194" s="116"/>
      <c r="CG194" s="16">
        <f t="shared" si="117"/>
        <v>0</v>
      </c>
      <c r="CH194" s="90"/>
      <c r="CI194" s="90"/>
      <c r="CJ194" s="90"/>
      <c r="CK194" s="116"/>
      <c r="CL194" s="16">
        <f t="shared" si="118"/>
        <v>0</v>
      </c>
      <c r="CM194" s="90"/>
      <c r="CN194" s="90"/>
      <c r="CO194" s="90"/>
      <c r="CP194" s="116"/>
      <c r="CQ194" s="16">
        <f t="shared" si="119"/>
        <v>0</v>
      </c>
      <c r="CR194" s="90"/>
      <c r="CS194" s="90"/>
      <c r="CT194" s="90"/>
      <c r="CU194" s="116"/>
      <c r="CV194" s="16">
        <f t="shared" si="120"/>
        <v>0</v>
      </c>
      <c r="CW194" s="90"/>
      <c r="CX194" s="90"/>
      <c r="CY194" s="90"/>
      <c r="CZ194" s="116"/>
      <c r="DA194" s="16">
        <f t="shared" si="121"/>
        <v>0</v>
      </c>
      <c r="DB194" s="90"/>
      <c r="DC194" s="90"/>
      <c r="DD194" s="90"/>
      <c r="DE194" s="116"/>
      <c r="DF194" s="16">
        <f t="shared" si="122"/>
        <v>0</v>
      </c>
      <c r="DG194" s="90"/>
      <c r="DH194" s="90"/>
      <c r="DI194" s="90"/>
      <c r="DJ194" s="116"/>
      <c r="DK194" s="16">
        <f t="shared" si="123"/>
        <v>0</v>
      </c>
      <c r="DL194" s="90"/>
      <c r="DM194" s="90"/>
      <c r="DN194" s="90"/>
      <c r="DO194" s="116"/>
      <c r="DP194" s="16">
        <f t="shared" si="124"/>
        <v>0</v>
      </c>
      <c r="DQ194" s="90"/>
      <c r="DR194" s="90"/>
      <c r="DS194" s="90"/>
      <c r="DT194" s="116"/>
      <c r="DU194" s="16">
        <f t="shared" si="125"/>
        <v>0</v>
      </c>
      <c r="DV194" s="90"/>
      <c r="DW194" s="90"/>
      <c r="DX194" s="90"/>
      <c r="DY194" s="116"/>
      <c r="DZ194" s="16">
        <f t="shared" si="126"/>
        <v>0</v>
      </c>
      <c r="EA194" s="90"/>
      <c r="EB194" s="90"/>
      <c r="EC194" s="90"/>
      <c r="ED194" s="116"/>
      <c r="EE194" s="16">
        <f t="shared" si="127"/>
        <v>0</v>
      </c>
      <c r="EF194" s="90"/>
      <c r="EG194" s="90"/>
      <c r="EH194" s="90"/>
      <c r="EI194" s="116"/>
      <c r="EJ194" s="16">
        <f t="shared" si="128"/>
        <v>0</v>
      </c>
      <c r="EK194" s="90"/>
      <c r="EL194" s="90"/>
      <c r="EM194" s="90"/>
      <c r="EN194" s="116"/>
      <c r="EO194" s="16">
        <f t="shared" si="129"/>
        <v>0</v>
      </c>
      <c r="EP194" s="90"/>
      <c r="EQ194" s="90"/>
      <c r="ER194" s="90"/>
      <c r="ES194" s="116"/>
      <c r="ET194" s="16">
        <f t="shared" si="130"/>
        <v>0</v>
      </c>
      <c r="EU194" s="90"/>
      <c r="EV194" s="90"/>
      <c r="EW194" s="90"/>
      <c r="EX194" s="116"/>
      <c r="EY194" s="16">
        <f t="shared" si="131"/>
        <v>0</v>
      </c>
      <c r="EZ194" s="90"/>
      <c r="FA194" s="90"/>
      <c r="FB194" s="90"/>
      <c r="FC194" s="116"/>
      <c r="FD194" s="16">
        <f t="shared" si="132"/>
        <v>0</v>
      </c>
      <c r="FE194" s="90"/>
      <c r="FF194" s="90"/>
      <c r="FG194" s="90"/>
      <c r="FH194" s="116"/>
      <c r="FI194" s="16">
        <f t="shared" si="133"/>
        <v>0</v>
      </c>
      <c r="FJ194" s="90"/>
      <c r="FK194" s="90"/>
      <c r="FL194" s="90"/>
      <c r="FM194" s="116"/>
      <c r="FN194" s="16">
        <f t="shared" si="134"/>
        <v>0</v>
      </c>
      <c r="FO194" s="90"/>
      <c r="FP194" s="90"/>
      <c r="FQ194" s="90"/>
      <c r="FR194" s="116"/>
      <c r="FS194" s="16">
        <f t="shared" si="135"/>
        <v>0</v>
      </c>
      <c r="FT194" s="90"/>
      <c r="FU194" s="90"/>
      <c r="FV194" s="90"/>
      <c r="FW194" s="116"/>
      <c r="FX194" s="16">
        <f t="shared" si="136"/>
        <v>0</v>
      </c>
      <c r="FY194" s="90"/>
      <c r="FZ194" s="90"/>
      <c r="GA194" s="90"/>
      <c r="GB194" s="116"/>
      <c r="GC194" s="16">
        <f t="shared" si="137"/>
        <v>0</v>
      </c>
      <c r="GD194" s="90"/>
      <c r="GE194" s="90"/>
      <c r="GF194" s="90"/>
      <c r="GG194" s="116"/>
      <c r="GH194" s="16">
        <f t="shared" si="138"/>
        <v>0</v>
      </c>
      <c r="GI194" s="90"/>
      <c r="GJ194" s="90"/>
      <c r="GK194" s="90"/>
      <c r="GL194" s="116"/>
      <c r="GM194" s="16">
        <f t="shared" si="139"/>
        <v>0</v>
      </c>
      <c r="GN194" s="90"/>
      <c r="GO194" s="90"/>
      <c r="GP194" s="90"/>
      <c r="GQ194" s="116"/>
      <c r="GR194" s="16">
        <f t="shared" si="140"/>
        <v>0</v>
      </c>
      <c r="GS194" s="90"/>
      <c r="GT194" s="90"/>
      <c r="GU194" s="90"/>
      <c r="GV194" s="116"/>
      <c r="GW194" s="16">
        <f t="shared" si="141"/>
        <v>0</v>
      </c>
      <c r="GX194" s="90"/>
      <c r="GY194" s="90"/>
      <c r="GZ194" s="90"/>
      <c r="HA194" s="116"/>
      <c r="HB194" s="16">
        <f t="shared" si="142"/>
        <v>0</v>
      </c>
      <c r="HC194" s="90"/>
      <c r="HD194" s="90"/>
      <c r="HE194" s="90"/>
      <c r="HF194" s="116"/>
      <c r="HG194" s="16">
        <f t="shared" si="143"/>
        <v>0</v>
      </c>
      <c r="HH194" s="90"/>
      <c r="HI194" s="90"/>
      <c r="HJ194" s="90"/>
      <c r="HK194" s="116"/>
      <c r="HL194" s="16">
        <f t="shared" si="144"/>
        <v>0</v>
      </c>
      <c r="HM194" s="90"/>
      <c r="HN194" s="90"/>
      <c r="HO194" s="90"/>
      <c r="HP194" s="116"/>
      <c r="HQ194" s="16">
        <f t="shared" si="145"/>
        <v>0</v>
      </c>
      <c r="HR194" s="90"/>
      <c r="HS194" s="90"/>
      <c r="HT194" s="90"/>
      <c r="HU194" s="116"/>
      <c r="HV194" s="16">
        <f t="shared" si="146"/>
        <v>0</v>
      </c>
      <c r="HW194" s="90"/>
      <c r="HX194" s="90"/>
      <c r="HY194" s="90"/>
      <c r="HZ194" s="116"/>
      <c r="IA194" s="16">
        <f t="shared" si="147"/>
        <v>0</v>
      </c>
      <c r="IB194" s="90"/>
      <c r="IC194" s="90"/>
      <c r="ID194" s="90"/>
      <c r="IE194" s="116"/>
      <c r="IF194" s="16">
        <f t="shared" si="148"/>
        <v>0</v>
      </c>
      <c r="IG194" s="90"/>
      <c r="IH194" s="90"/>
      <c r="II194" s="90"/>
      <c r="IJ194" s="116"/>
      <c r="IK194" s="16">
        <f t="shared" si="149"/>
        <v>0</v>
      </c>
      <c r="IL194" s="90"/>
      <c r="IM194" s="90"/>
      <c r="IN194" s="90"/>
      <c r="IO194" s="116"/>
      <c r="IP194" s="16">
        <f t="shared" si="150"/>
        <v>0</v>
      </c>
    </row>
    <row r="195" spans="1:250" x14ac:dyDescent="0.25">
      <c r="A195" s="90"/>
      <c r="B195" s="90"/>
      <c r="C195" s="90"/>
      <c r="D195" s="116"/>
      <c r="E195" s="16">
        <f t="shared" si="101"/>
        <v>0</v>
      </c>
      <c r="F195" s="90"/>
      <c r="G195" s="90"/>
      <c r="H195" s="90"/>
      <c r="I195" s="116"/>
      <c r="J195" s="16">
        <f t="shared" si="102"/>
        <v>0</v>
      </c>
      <c r="K195" s="90"/>
      <c r="L195" s="90"/>
      <c r="M195" s="90"/>
      <c r="N195" s="116"/>
      <c r="O195" s="16">
        <f t="shared" si="103"/>
        <v>0</v>
      </c>
      <c r="P195" s="90"/>
      <c r="Q195" s="90"/>
      <c r="R195" s="90"/>
      <c r="S195" s="116"/>
      <c r="T195" s="16">
        <f t="shared" si="104"/>
        <v>0</v>
      </c>
      <c r="U195" s="90"/>
      <c r="V195" s="90"/>
      <c r="W195" s="90"/>
      <c r="X195" s="116"/>
      <c r="Y195" s="16">
        <f t="shared" si="105"/>
        <v>0</v>
      </c>
      <c r="Z195" s="90"/>
      <c r="AA195" s="90"/>
      <c r="AB195" s="90"/>
      <c r="AC195" s="116"/>
      <c r="AD195" s="16">
        <f t="shared" si="106"/>
        <v>0</v>
      </c>
      <c r="AE195" s="90"/>
      <c r="AF195" s="90"/>
      <c r="AG195" s="90"/>
      <c r="AH195" s="116"/>
      <c r="AI195" s="16">
        <f t="shared" si="107"/>
        <v>0</v>
      </c>
      <c r="AJ195" s="90"/>
      <c r="AK195" s="90"/>
      <c r="AL195" s="90"/>
      <c r="AM195" s="116"/>
      <c r="AN195" s="16">
        <f t="shared" si="108"/>
        <v>0</v>
      </c>
      <c r="AO195" s="90"/>
      <c r="AP195" s="90"/>
      <c r="AQ195" s="90"/>
      <c r="AR195" s="116"/>
      <c r="AS195" s="16">
        <f t="shared" si="109"/>
        <v>0</v>
      </c>
      <c r="AT195" s="90"/>
      <c r="AU195" s="90"/>
      <c r="AV195" s="90"/>
      <c r="AW195" s="116"/>
      <c r="AX195" s="16">
        <f t="shared" si="110"/>
        <v>0</v>
      </c>
      <c r="AY195" s="90"/>
      <c r="AZ195" s="90"/>
      <c r="BA195" s="90"/>
      <c r="BB195" s="116"/>
      <c r="BC195" s="16">
        <f t="shared" si="111"/>
        <v>0</v>
      </c>
      <c r="BD195" s="90"/>
      <c r="BE195" s="90"/>
      <c r="BF195" s="90"/>
      <c r="BG195" s="116"/>
      <c r="BH195" s="16">
        <f t="shared" si="112"/>
        <v>0</v>
      </c>
      <c r="BI195" s="90"/>
      <c r="BJ195" s="90"/>
      <c r="BK195" s="90"/>
      <c r="BL195" s="116"/>
      <c r="BM195" s="16">
        <f t="shared" si="113"/>
        <v>0</v>
      </c>
      <c r="BN195" s="90"/>
      <c r="BO195" s="90"/>
      <c r="BP195" s="90"/>
      <c r="BQ195" s="116"/>
      <c r="BR195" s="16">
        <f t="shared" si="114"/>
        <v>0</v>
      </c>
      <c r="BS195" s="90"/>
      <c r="BT195" s="90"/>
      <c r="BU195" s="90"/>
      <c r="BV195" s="116"/>
      <c r="BW195" s="16">
        <f t="shared" si="115"/>
        <v>0</v>
      </c>
      <c r="BX195" s="90"/>
      <c r="BY195" s="90"/>
      <c r="BZ195" s="90"/>
      <c r="CA195" s="116"/>
      <c r="CB195" s="16">
        <f t="shared" si="116"/>
        <v>0</v>
      </c>
      <c r="CC195" s="90"/>
      <c r="CD195" s="90"/>
      <c r="CE195" s="90"/>
      <c r="CF195" s="116"/>
      <c r="CG195" s="16">
        <f t="shared" si="117"/>
        <v>0</v>
      </c>
      <c r="CH195" s="90"/>
      <c r="CI195" s="90"/>
      <c r="CJ195" s="90"/>
      <c r="CK195" s="116"/>
      <c r="CL195" s="16">
        <f t="shared" si="118"/>
        <v>0</v>
      </c>
      <c r="CM195" s="90"/>
      <c r="CN195" s="90"/>
      <c r="CO195" s="90"/>
      <c r="CP195" s="116"/>
      <c r="CQ195" s="16">
        <f t="shared" si="119"/>
        <v>0</v>
      </c>
      <c r="CR195" s="90"/>
      <c r="CS195" s="90"/>
      <c r="CT195" s="90"/>
      <c r="CU195" s="116"/>
      <c r="CV195" s="16">
        <f t="shared" si="120"/>
        <v>0</v>
      </c>
      <c r="CW195" s="90"/>
      <c r="CX195" s="90"/>
      <c r="CY195" s="90"/>
      <c r="CZ195" s="116"/>
      <c r="DA195" s="16">
        <f t="shared" si="121"/>
        <v>0</v>
      </c>
      <c r="DB195" s="90"/>
      <c r="DC195" s="90"/>
      <c r="DD195" s="90"/>
      <c r="DE195" s="116"/>
      <c r="DF195" s="16">
        <f t="shared" si="122"/>
        <v>0</v>
      </c>
      <c r="DG195" s="90"/>
      <c r="DH195" s="90"/>
      <c r="DI195" s="90"/>
      <c r="DJ195" s="116"/>
      <c r="DK195" s="16">
        <f t="shared" si="123"/>
        <v>0</v>
      </c>
      <c r="DL195" s="90"/>
      <c r="DM195" s="90"/>
      <c r="DN195" s="90"/>
      <c r="DO195" s="116"/>
      <c r="DP195" s="16">
        <f t="shared" si="124"/>
        <v>0</v>
      </c>
      <c r="DQ195" s="90"/>
      <c r="DR195" s="90"/>
      <c r="DS195" s="90"/>
      <c r="DT195" s="116"/>
      <c r="DU195" s="16">
        <f t="shared" si="125"/>
        <v>0</v>
      </c>
      <c r="DV195" s="90"/>
      <c r="DW195" s="90"/>
      <c r="DX195" s="90"/>
      <c r="DY195" s="116"/>
      <c r="DZ195" s="16">
        <f t="shared" si="126"/>
        <v>0</v>
      </c>
      <c r="EA195" s="90"/>
      <c r="EB195" s="90"/>
      <c r="EC195" s="90"/>
      <c r="ED195" s="116"/>
      <c r="EE195" s="16">
        <f t="shared" si="127"/>
        <v>0</v>
      </c>
      <c r="EF195" s="90"/>
      <c r="EG195" s="90"/>
      <c r="EH195" s="90"/>
      <c r="EI195" s="116"/>
      <c r="EJ195" s="16">
        <f t="shared" si="128"/>
        <v>0</v>
      </c>
      <c r="EK195" s="90"/>
      <c r="EL195" s="90"/>
      <c r="EM195" s="90"/>
      <c r="EN195" s="116"/>
      <c r="EO195" s="16">
        <f t="shared" si="129"/>
        <v>0</v>
      </c>
      <c r="EP195" s="90"/>
      <c r="EQ195" s="90"/>
      <c r="ER195" s="90"/>
      <c r="ES195" s="116"/>
      <c r="ET195" s="16">
        <f t="shared" si="130"/>
        <v>0</v>
      </c>
      <c r="EU195" s="90"/>
      <c r="EV195" s="90"/>
      <c r="EW195" s="90"/>
      <c r="EX195" s="116"/>
      <c r="EY195" s="16">
        <f t="shared" si="131"/>
        <v>0</v>
      </c>
      <c r="EZ195" s="90"/>
      <c r="FA195" s="90"/>
      <c r="FB195" s="90"/>
      <c r="FC195" s="116"/>
      <c r="FD195" s="16">
        <f t="shared" si="132"/>
        <v>0</v>
      </c>
      <c r="FE195" s="90"/>
      <c r="FF195" s="90"/>
      <c r="FG195" s="90"/>
      <c r="FH195" s="116"/>
      <c r="FI195" s="16">
        <f t="shared" si="133"/>
        <v>0</v>
      </c>
      <c r="FJ195" s="90"/>
      <c r="FK195" s="90"/>
      <c r="FL195" s="90"/>
      <c r="FM195" s="116"/>
      <c r="FN195" s="16">
        <f t="shared" si="134"/>
        <v>0</v>
      </c>
      <c r="FO195" s="90"/>
      <c r="FP195" s="90"/>
      <c r="FQ195" s="90"/>
      <c r="FR195" s="116"/>
      <c r="FS195" s="16">
        <f t="shared" si="135"/>
        <v>0</v>
      </c>
      <c r="FT195" s="90"/>
      <c r="FU195" s="90"/>
      <c r="FV195" s="90"/>
      <c r="FW195" s="116"/>
      <c r="FX195" s="16">
        <f t="shared" si="136"/>
        <v>0</v>
      </c>
      <c r="FY195" s="90"/>
      <c r="FZ195" s="90"/>
      <c r="GA195" s="90"/>
      <c r="GB195" s="116"/>
      <c r="GC195" s="16">
        <f t="shared" si="137"/>
        <v>0</v>
      </c>
      <c r="GD195" s="90"/>
      <c r="GE195" s="90"/>
      <c r="GF195" s="90"/>
      <c r="GG195" s="116"/>
      <c r="GH195" s="16">
        <f t="shared" si="138"/>
        <v>0</v>
      </c>
      <c r="GI195" s="90"/>
      <c r="GJ195" s="90"/>
      <c r="GK195" s="90"/>
      <c r="GL195" s="116"/>
      <c r="GM195" s="16">
        <f t="shared" si="139"/>
        <v>0</v>
      </c>
      <c r="GN195" s="90"/>
      <c r="GO195" s="90"/>
      <c r="GP195" s="90"/>
      <c r="GQ195" s="116"/>
      <c r="GR195" s="16">
        <f t="shared" si="140"/>
        <v>0</v>
      </c>
      <c r="GS195" s="90"/>
      <c r="GT195" s="90"/>
      <c r="GU195" s="90"/>
      <c r="GV195" s="116"/>
      <c r="GW195" s="16">
        <f t="shared" si="141"/>
        <v>0</v>
      </c>
      <c r="GX195" s="90"/>
      <c r="GY195" s="90"/>
      <c r="GZ195" s="90"/>
      <c r="HA195" s="116"/>
      <c r="HB195" s="16">
        <f t="shared" si="142"/>
        <v>0</v>
      </c>
      <c r="HC195" s="90"/>
      <c r="HD195" s="90"/>
      <c r="HE195" s="90"/>
      <c r="HF195" s="116"/>
      <c r="HG195" s="16">
        <f t="shared" si="143"/>
        <v>0</v>
      </c>
      <c r="HH195" s="90"/>
      <c r="HI195" s="90"/>
      <c r="HJ195" s="90"/>
      <c r="HK195" s="116"/>
      <c r="HL195" s="16">
        <f t="shared" si="144"/>
        <v>0</v>
      </c>
      <c r="HM195" s="90"/>
      <c r="HN195" s="90"/>
      <c r="HO195" s="90"/>
      <c r="HP195" s="116"/>
      <c r="HQ195" s="16">
        <f t="shared" si="145"/>
        <v>0</v>
      </c>
      <c r="HR195" s="90"/>
      <c r="HS195" s="90"/>
      <c r="HT195" s="90"/>
      <c r="HU195" s="116"/>
      <c r="HV195" s="16">
        <f t="shared" si="146"/>
        <v>0</v>
      </c>
      <c r="HW195" s="90"/>
      <c r="HX195" s="90"/>
      <c r="HY195" s="90"/>
      <c r="HZ195" s="116"/>
      <c r="IA195" s="16">
        <f t="shared" si="147"/>
        <v>0</v>
      </c>
      <c r="IB195" s="90"/>
      <c r="IC195" s="90"/>
      <c r="ID195" s="90"/>
      <c r="IE195" s="116"/>
      <c r="IF195" s="16">
        <f t="shared" si="148"/>
        <v>0</v>
      </c>
      <c r="IG195" s="90"/>
      <c r="IH195" s="90"/>
      <c r="II195" s="90"/>
      <c r="IJ195" s="116"/>
      <c r="IK195" s="16">
        <f t="shared" si="149"/>
        <v>0</v>
      </c>
      <c r="IL195" s="90"/>
      <c r="IM195" s="90"/>
      <c r="IN195" s="90"/>
      <c r="IO195" s="116"/>
      <c r="IP195" s="16">
        <f t="shared" si="150"/>
        <v>0</v>
      </c>
    </row>
    <row r="196" spans="1:250" x14ac:dyDescent="0.25">
      <c r="A196" s="90"/>
      <c r="B196" s="90"/>
      <c r="C196" s="90"/>
      <c r="D196" s="116"/>
      <c r="E196" s="16">
        <f t="shared" si="101"/>
        <v>0</v>
      </c>
      <c r="F196" s="90"/>
      <c r="G196" s="90"/>
      <c r="H196" s="90"/>
      <c r="I196" s="116"/>
      <c r="J196" s="16">
        <f t="shared" si="102"/>
        <v>0</v>
      </c>
      <c r="K196" s="90"/>
      <c r="L196" s="90"/>
      <c r="M196" s="90"/>
      <c r="N196" s="116"/>
      <c r="O196" s="16">
        <f t="shared" si="103"/>
        <v>0</v>
      </c>
      <c r="P196" s="90"/>
      <c r="Q196" s="90"/>
      <c r="R196" s="90"/>
      <c r="S196" s="116"/>
      <c r="T196" s="16">
        <f t="shared" si="104"/>
        <v>0</v>
      </c>
      <c r="U196" s="90"/>
      <c r="V196" s="90"/>
      <c r="W196" s="90"/>
      <c r="X196" s="116"/>
      <c r="Y196" s="16">
        <f t="shared" si="105"/>
        <v>0</v>
      </c>
      <c r="Z196" s="90"/>
      <c r="AA196" s="90"/>
      <c r="AB196" s="90"/>
      <c r="AC196" s="116"/>
      <c r="AD196" s="16">
        <f t="shared" si="106"/>
        <v>0</v>
      </c>
      <c r="AE196" s="90"/>
      <c r="AF196" s="90"/>
      <c r="AG196" s="90"/>
      <c r="AH196" s="116"/>
      <c r="AI196" s="16">
        <f t="shared" si="107"/>
        <v>0</v>
      </c>
      <c r="AJ196" s="90"/>
      <c r="AK196" s="90"/>
      <c r="AL196" s="90"/>
      <c r="AM196" s="116"/>
      <c r="AN196" s="16">
        <f t="shared" si="108"/>
        <v>0</v>
      </c>
      <c r="AO196" s="90"/>
      <c r="AP196" s="90"/>
      <c r="AQ196" s="90"/>
      <c r="AR196" s="116"/>
      <c r="AS196" s="16">
        <f t="shared" si="109"/>
        <v>0</v>
      </c>
      <c r="AT196" s="90"/>
      <c r="AU196" s="90"/>
      <c r="AV196" s="90"/>
      <c r="AW196" s="116"/>
      <c r="AX196" s="16">
        <f t="shared" si="110"/>
        <v>0</v>
      </c>
      <c r="AY196" s="90"/>
      <c r="AZ196" s="90"/>
      <c r="BA196" s="90"/>
      <c r="BB196" s="116"/>
      <c r="BC196" s="16">
        <f t="shared" si="111"/>
        <v>0</v>
      </c>
      <c r="BD196" s="90"/>
      <c r="BE196" s="90"/>
      <c r="BF196" s="90"/>
      <c r="BG196" s="116"/>
      <c r="BH196" s="16">
        <f t="shared" si="112"/>
        <v>0</v>
      </c>
      <c r="BI196" s="90"/>
      <c r="BJ196" s="90"/>
      <c r="BK196" s="90"/>
      <c r="BL196" s="116"/>
      <c r="BM196" s="16">
        <f t="shared" si="113"/>
        <v>0</v>
      </c>
      <c r="BN196" s="90"/>
      <c r="BO196" s="90"/>
      <c r="BP196" s="90"/>
      <c r="BQ196" s="116"/>
      <c r="BR196" s="16">
        <f t="shared" si="114"/>
        <v>0</v>
      </c>
      <c r="BS196" s="90"/>
      <c r="BT196" s="90"/>
      <c r="BU196" s="90"/>
      <c r="BV196" s="116"/>
      <c r="BW196" s="16">
        <f t="shared" si="115"/>
        <v>0</v>
      </c>
      <c r="BX196" s="90"/>
      <c r="BY196" s="90"/>
      <c r="BZ196" s="90"/>
      <c r="CA196" s="116"/>
      <c r="CB196" s="16">
        <f t="shared" si="116"/>
        <v>0</v>
      </c>
      <c r="CC196" s="90"/>
      <c r="CD196" s="90"/>
      <c r="CE196" s="90"/>
      <c r="CF196" s="116"/>
      <c r="CG196" s="16">
        <f t="shared" si="117"/>
        <v>0</v>
      </c>
      <c r="CH196" s="90"/>
      <c r="CI196" s="90"/>
      <c r="CJ196" s="90"/>
      <c r="CK196" s="116"/>
      <c r="CL196" s="16">
        <f t="shared" si="118"/>
        <v>0</v>
      </c>
      <c r="CM196" s="90"/>
      <c r="CN196" s="90"/>
      <c r="CO196" s="90"/>
      <c r="CP196" s="116"/>
      <c r="CQ196" s="16">
        <f t="shared" si="119"/>
        <v>0</v>
      </c>
      <c r="CR196" s="90"/>
      <c r="CS196" s="90"/>
      <c r="CT196" s="90"/>
      <c r="CU196" s="116"/>
      <c r="CV196" s="16">
        <f t="shared" si="120"/>
        <v>0</v>
      </c>
      <c r="CW196" s="90"/>
      <c r="CX196" s="90"/>
      <c r="CY196" s="90"/>
      <c r="CZ196" s="116"/>
      <c r="DA196" s="16">
        <f t="shared" si="121"/>
        <v>0</v>
      </c>
      <c r="DB196" s="90"/>
      <c r="DC196" s="90"/>
      <c r="DD196" s="90"/>
      <c r="DE196" s="116"/>
      <c r="DF196" s="16">
        <f t="shared" si="122"/>
        <v>0</v>
      </c>
      <c r="DG196" s="90"/>
      <c r="DH196" s="90"/>
      <c r="DI196" s="90"/>
      <c r="DJ196" s="116"/>
      <c r="DK196" s="16">
        <f t="shared" si="123"/>
        <v>0</v>
      </c>
      <c r="DL196" s="90"/>
      <c r="DM196" s="90"/>
      <c r="DN196" s="90"/>
      <c r="DO196" s="116"/>
      <c r="DP196" s="16">
        <f t="shared" si="124"/>
        <v>0</v>
      </c>
      <c r="DQ196" s="90"/>
      <c r="DR196" s="90"/>
      <c r="DS196" s="90"/>
      <c r="DT196" s="116"/>
      <c r="DU196" s="16">
        <f t="shared" si="125"/>
        <v>0</v>
      </c>
      <c r="DV196" s="90"/>
      <c r="DW196" s="90"/>
      <c r="DX196" s="90"/>
      <c r="DY196" s="116"/>
      <c r="DZ196" s="16">
        <f t="shared" si="126"/>
        <v>0</v>
      </c>
      <c r="EA196" s="90"/>
      <c r="EB196" s="90"/>
      <c r="EC196" s="90"/>
      <c r="ED196" s="116"/>
      <c r="EE196" s="16">
        <f t="shared" si="127"/>
        <v>0</v>
      </c>
      <c r="EF196" s="90"/>
      <c r="EG196" s="90"/>
      <c r="EH196" s="90"/>
      <c r="EI196" s="116"/>
      <c r="EJ196" s="16">
        <f t="shared" si="128"/>
        <v>0</v>
      </c>
      <c r="EK196" s="90"/>
      <c r="EL196" s="90"/>
      <c r="EM196" s="90"/>
      <c r="EN196" s="116"/>
      <c r="EO196" s="16">
        <f t="shared" si="129"/>
        <v>0</v>
      </c>
      <c r="EP196" s="90"/>
      <c r="EQ196" s="90"/>
      <c r="ER196" s="90"/>
      <c r="ES196" s="116"/>
      <c r="ET196" s="16">
        <f t="shared" si="130"/>
        <v>0</v>
      </c>
      <c r="EU196" s="90"/>
      <c r="EV196" s="90"/>
      <c r="EW196" s="90"/>
      <c r="EX196" s="116"/>
      <c r="EY196" s="16">
        <f t="shared" si="131"/>
        <v>0</v>
      </c>
      <c r="EZ196" s="90"/>
      <c r="FA196" s="90"/>
      <c r="FB196" s="90"/>
      <c r="FC196" s="116"/>
      <c r="FD196" s="16">
        <f t="shared" si="132"/>
        <v>0</v>
      </c>
      <c r="FE196" s="90"/>
      <c r="FF196" s="90"/>
      <c r="FG196" s="90"/>
      <c r="FH196" s="116"/>
      <c r="FI196" s="16">
        <f t="shared" si="133"/>
        <v>0</v>
      </c>
      <c r="FJ196" s="90"/>
      <c r="FK196" s="90"/>
      <c r="FL196" s="90"/>
      <c r="FM196" s="116"/>
      <c r="FN196" s="16">
        <f t="shared" si="134"/>
        <v>0</v>
      </c>
      <c r="FO196" s="90"/>
      <c r="FP196" s="90"/>
      <c r="FQ196" s="90"/>
      <c r="FR196" s="116"/>
      <c r="FS196" s="16">
        <f t="shared" si="135"/>
        <v>0</v>
      </c>
      <c r="FT196" s="90"/>
      <c r="FU196" s="90"/>
      <c r="FV196" s="90"/>
      <c r="FW196" s="116"/>
      <c r="FX196" s="16">
        <f t="shared" si="136"/>
        <v>0</v>
      </c>
      <c r="FY196" s="90"/>
      <c r="FZ196" s="90"/>
      <c r="GA196" s="90"/>
      <c r="GB196" s="116"/>
      <c r="GC196" s="16">
        <f t="shared" si="137"/>
        <v>0</v>
      </c>
      <c r="GD196" s="90"/>
      <c r="GE196" s="90"/>
      <c r="GF196" s="90"/>
      <c r="GG196" s="116"/>
      <c r="GH196" s="16">
        <f t="shared" si="138"/>
        <v>0</v>
      </c>
      <c r="GI196" s="90"/>
      <c r="GJ196" s="90"/>
      <c r="GK196" s="90"/>
      <c r="GL196" s="116"/>
      <c r="GM196" s="16">
        <f t="shared" si="139"/>
        <v>0</v>
      </c>
      <c r="GN196" s="90"/>
      <c r="GO196" s="90"/>
      <c r="GP196" s="90"/>
      <c r="GQ196" s="116"/>
      <c r="GR196" s="16">
        <f t="shared" si="140"/>
        <v>0</v>
      </c>
      <c r="GS196" s="90"/>
      <c r="GT196" s="90"/>
      <c r="GU196" s="90"/>
      <c r="GV196" s="116"/>
      <c r="GW196" s="16">
        <f t="shared" si="141"/>
        <v>0</v>
      </c>
      <c r="GX196" s="90"/>
      <c r="GY196" s="90"/>
      <c r="GZ196" s="90"/>
      <c r="HA196" s="116"/>
      <c r="HB196" s="16">
        <f t="shared" si="142"/>
        <v>0</v>
      </c>
      <c r="HC196" s="90"/>
      <c r="HD196" s="90"/>
      <c r="HE196" s="90"/>
      <c r="HF196" s="116"/>
      <c r="HG196" s="16">
        <f t="shared" si="143"/>
        <v>0</v>
      </c>
      <c r="HH196" s="90"/>
      <c r="HI196" s="90"/>
      <c r="HJ196" s="90"/>
      <c r="HK196" s="116"/>
      <c r="HL196" s="16">
        <f t="shared" si="144"/>
        <v>0</v>
      </c>
      <c r="HM196" s="90"/>
      <c r="HN196" s="90"/>
      <c r="HO196" s="90"/>
      <c r="HP196" s="116"/>
      <c r="HQ196" s="16">
        <f t="shared" si="145"/>
        <v>0</v>
      </c>
      <c r="HR196" s="90"/>
      <c r="HS196" s="90"/>
      <c r="HT196" s="90"/>
      <c r="HU196" s="116"/>
      <c r="HV196" s="16">
        <f t="shared" si="146"/>
        <v>0</v>
      </c>
      <c r="HW196" s="90"/>
      <c r="HX196" s="90"/>
      <c r="HY196" s="90"/>
      <c r="HZ196" s="116"/>
      <c r="IA196" s="16">
        <f t="shared" si="147"/>
        <v>0</v>
      </c>
      <c r="IB196" s="90"/>
      <c r="IC196" s="90"/>
      <c r="ID196" s="90"/>
      <c r="IE196" s="116"/>
      <c r="IF196" s="16">
        <f t="shared" si="148"/>
        <v>0</v>
      </c>
      <c r="IG196" s="90"/>
      <c r="IH196" s="90"/>
      <c r="II196" s="90"/>
      <c r="IJ196" s="116"/>
      <c r="IK196" s="16">
        <f t="shared" si="149"/>
        <v>0</v>
      </c>
      <c r="IL196" s="90"/>
      <c r="IM196" s="90"/>
      <c r="IN196" s="90"/>
      <c r="IO196" s="116"/>
      <c r="IP196" s="16">
        <f t="shared" si="150"/>
        <v>0</v>
      </c>
    </row>
    <row r="197" spans="1:250" x14ac:dyDescent="0.25">
      <c r="A197" s="90"/>
      <c r="B197" s="90"/>
      <c r="C197" s="90"/>
      <c r="D197" s="116"/>
      <c r="E197" s="16">
        <f t="shared" si="101"/>
        <v>0</v>
      </c>
      <c r="F197" s="90"/>
      <c r="G197" s="90"/>
      <c r="H197" s="90"/>
      <c r="I197" s="116"/>
      <c r="J197" s="16">
        <f t="shared" si="102"/>
        <v>0</v>
      </c>
      <c r="K197" s="90"/>
      <c r="L197" s="90"/>
      <c r="M197" s="90"/>
      <c r="N197" s="116"/>
      <c r="O197" s="16">
        <f t="shared" si="103"/>
        <v>0</v>
      </c>
      <c r="P197" s="90"/>
      <c r="Q197" s="90"/>
      <c r="R197" s="90"/>
      <c r="S197" s="116"/>
      <c r="T197" s="16">
        <f t="shared" si="104"/>
        <v>0</v>
      </c>
      <c r="U197" s="90"/>
      <c r="V197" s="90"/>
      <c r="W197" s="90"/>
      <c r="X197" s="116"/>
      <c r="Y197" s="16">
        <f t="shared" si="105"/>
        <v>0</v>
      </c>
      <c r="Z197" s="90"/>
      <c r="AA197" s="90"/>
      <c r="AB197" s="90"/>
      <c r="AC197" s="116"/>
      <c r="AD197" s="16">
        <f t="shared" si="106"/>
        <v>0</v>
      </c>
      <c r="AE197" s="90"/>
      <c r="AF197" s="90"/>
      <c r="AG197" s="90"/>
      <c r="AH197" s="116"/>
      <c r="AI197" s="16">
        <f t="shared" si="107"/>
        <v>0</v>
      </c>
      <c r="AJ197" s="90"/>
      <c r="AK197" s="90"/>
      <c r="AL197" s="90"/>
      <c r="AM197" s="116"/>
      <c r="AN197" s="16">
        <f t="shared" si="108"/>
        <v>0</v>
      </c>
      <c r="AO197" s="90"/>
      <c r="AP197" s="90"/>
      <c r="AQ197" s="90"/>
      <c r="AR197" s="116"/>
      <c r="AS197" s="16">
        <f t="shared" si="109"/>
        <v>0</v>
      </c>
      <c r="AT197" s="90"/>
      <c r="AU197" s="90"/>
      <c r="AV197" s="90"/>
      <c r="AW197" s="116"/>
      <c r="AX197" s="16">
        <f t="shared" si="110"/>
        <v>0</v>
      </c>
      <c r="AY197" s="90"/>
      <c r="AZ197" s="90"/>
      <c r="BA197" s="90"/>
      <c r="BB197" s="116"/>
      <c r="BC197" s="16">
        <f t="shared" si="111"/>
        <v>0</v>
      </c>
      <c r="BD197" s="90"/>
      <c r="BE197" s="90"/>
      <c r="BF197" s="90"/>
      <c r="BG197" s="116"/>
      <c r="BH197" s="16">
        <f t="shared" si="112"/>
        <v>0</v>
      </c>
      <c r="BI197" s="90"/>
      <c r="BJ197" s="90"/>
      <c r="BK197" s="90"/>
      <c r="BL197" s="116"/>
      <c r="BM197" s="16">
        <f t="shared" si="113"/>
        <v>0</v>
      </c>
      <c r="BN197" s="90"/>
      <c r="BO197" s="90"/>
      <c r="BP197" s="90"/>
      <c r="BQ197" s="116"/>
      <c r="BR197" s="16">
        <f t="shared" si="114"/>
        <v>0</v>
      </c>
      <c r="BS197" s="90"/>
      <c r="BT197" s="90"/>
      <c r="BU197" s="90"/>
      <c r="BV197" s="116"/>
      <c r="BW197" s="16">
        <f t="shared" si="115"/>
        <v>0</v>
      </c>
      <c r="BX197" s="90"/>
      <c r="BY197" s="90"/>
      <c r="BZ197" s="90"/>
      <c r="CA197" s="116"/>
      <c r="CB197" s="16">
        <f t="shared" si="116"/>
        <v>0</v>
      </c>
      <c r="CC197" s="90"/>
      <c r="CD197" s="90"/>
      <c r="CE197" s="90"/>
      <c r="CF197" s="116"/>
      <c r="CG197" s="16">
        <f t="shared" si="117"/>
        <v>0</v>
      </c>
      <c r="CH197" s="90"/>
      <c r="CI197" s="90"/>
      <c r="CJ197" s="90"/>
      <c r="CK197" s="116"/>
      <c r="CL197" s="16">
        <f t="shared" si="118"/>
        <v>0</v>
      </c>
      <c r="CM197" s="90"/>
      <c r="CN197" s="90"/>
      <c r="CO197" s="90"/>
      <c r="CP197" s="116"/>
      <c r="CQ197" s="16">
        <f t="shared" si="119"/>
        <v>0</v>
      </c>
      <c r="CR197" s="90"/>
      <c r="CS197" s="90"/>
      <c r="CT197" s="90"/>
      <c r="CU197" s="116"/>
      <c r="CV197" s="16">
        <f t="shared" si="120"/>
        <v>0</v>
      </c>
      <c r="CW197" s="90"/>
      <c r="CX197" s="90"/>
      <c r="CY197" s="90"/>
      <c r="CZ197" s="116"/>
      <c r="DA197" s="16">
        <f t="shared" si="121"/>
        <v>0</v>
      </c>
      <c r="DB197" s="90"/>
      <c r="DC197" s="90"/>
      <c r="DD197" s="90"/>
      <c r="DE197" s="116"/>
      <c r="DF197" s="16">
        <f t="shared" si="122"/>
        <v>0</v>
      </c>
      <c r="DG197" s="90"/>
      <c r="DH197" s="90"/>
      <c r="DI197" s="90"/>
      <c r="DJ197" s="116"/>
      <c r="DK197" s="16">
        <f t="shared" si="123"/>
        <v>0</v>
      </c>
      <c r="DL197" s="90"/>
      <c r="DM197" s="90"/>
      <c r="DN197" s="90"/>
      <c r="DO197" s="116"/>
      <c r="DP197" s="16">
        <f t="shared" si="124"/>
        <v>0</v>
      </c>
      <c r="DQ197" s="90"/>
      <c r="DR197" s="90"/>
      <c r="DS197" s="90"/>
      <c r="DT197" s="116"/>
      <c r="DU197" s="16">
        <f t="shared" si="125"/>
        <v>0</v>
      </c>
      <c r="DV197" s="90"/>
      <c r="DW197" s="90"/>
      <c r="DX197" s="90"/>
      <c r="DY197" s="116"/>
      <c r="DZ197" s="16">
        <f t="shared" si="126"/>
        <v>0</v>
      </c>
      <c r="EA197" s="90"/>
      <c r="EB197" s="90"/>
      <c r="EC197" s="90"/>
      <c r="ED197" s="116"/>
      <c r="EE197" s="16">
        <f t="shared" si="127"/>
        <v>0</v>
      </c>
      <c r="EF197" s="90"/>
      <c r="EG197" s="90"/>
      <c r="EH197" s="90"/>
      <c r="EI197" s="116"/>
      <c r="EJ197" s="16">
        <f t="shared" si="128"/>
        <v>0</v>
      </c>
      <c r="EK197" s="90"/>
      <c r="EL197" s="90"/>
      <c r="EM197" s="90"/>
      <c r="EN197" s="116"/>
      <c r="EO197" s="16">
        <f t="shared" si="129"/>
        <v>0</v>
      </c>
      <c r="EP197" s="90"/>
      <c r="EQ197" s="90"/>
      <c r="ER197" s="90"/>
      <c r="ES197" s="116"/>
      <c r="ET197" s="16">
        <f t="shared" si="130"/>
        <v>0</v>
      </c>
      <c r="EU197" s="90"/>
      <c r="EV197" s="90"/>
      <c r="EW197" s="90"/>
      <c r="EX197" s="116"/>
      <c r="EY197" s="16">
        <f t="shared" si="131"/>
        <v>0</v>
      </c>
      <c r="EZ197" s="90"/>
      <c r="FA197" s="90"/>
      <c r="FB197" s="90"/>
      <c r="FC197" s="116"/>
      <c r="FD197" s="16">
        <f t="shared" si="132"/>
        <v>0</v>
      </c>
      <c r="FE197" s="90"/>
      <c r="FF197" s="90"/>
      <c r="FG197" s="90"/>
      <c r="FH197" s="116"/>
      <c r="FI197" s="16">
        <f t="shared" si="133"/>
        <v>0</v>
      </c>
      <c r="FJ197" s="90"/>
      <c r="FK197" s="90"/>
      <c r="FL197" s="90"/>
      <c r="FM197" s="116"/>
      <c r="FN197" s="16">
        <f t="shared" si="134"/>
        <v>0</v>
      </c>
      <c r="FO197" s="90"/>
      <c r="FP197" s="90"/>
      <c r="FQ197" s="90"/>
      <c r="FR197" s="116"/>
      <c r="FS197" s="16">
        <f t="shared" si="135"/>
        <v>0</v>
      </c>
      <c r="FT197" s="90"/>
      <c r="FU197" s="90"/>
      <c r="FV197" s="90"/>
      <c r="FW197" s="116"/>
      <c r="FX197" s="16">
        <f t="shared" si="136"/>
        <v>0</v>
      </c>
      <c r="FY197" s="90"/>
      <c r="FZ197" s="90"/>
      <c r="GA197" s="90"/>
      <c r="GB197" s="116"/>
      <c r="GC197" s="16">
        <f t="shared" si="137"/>
        <v>0</v>
      </c>
      <c r="GD197" s="90"/>
      <c r="GE197" s="90"/>
      <c r="GF197" s="90"/>
      <c r="GG197" s="116"/>
      <c r="GH197" s="16">
        <f t="shared" si="138"/>
        <v>0</v>
      </c>
      <c r="GI197" s="90"/>
      <c r="GJ197" s="90"/>
      <c r="GK197" s="90"/>
      <c r="GL197" s="116"/>
      <c r="GM197" s="16">
        <f t="shared" si="139"/>
        <v>0</v>
      </c>
      <c r="GN197" s="90"/>
      <c r="GO197" s="90"/>
      <c r="GP197" s="90"/>
      <c r="GQ197" s="116"/>
      <c r="GR197" s="16">
        <f t="shared" si="140"/>
        <v>0</v>
      </c>
      <c r="GS197" s="90"/>
      <c r="GT197" s="90"/>
      <c r="GU197" s="90"/>
      <c r="GV197" s="116"/>
      <c r="GW197" s="16">
        <f t="shared" si="141"/>
        <v>0</v>
      </c>
      <c r="GX197" s="90"/>
      <c r="GY197" s="90"/>
      <c r="GZ197" s="90"/>
      <c r="HA197" s="116"/>
      <c r="HB197" s="16">
        <f t="shared" si="142"/>
        <v>0</v>
      </c>
      <c r="HC197" s="90"/>
      <c r="HD197" s="90"/>
      <c r="HE197" s="90"/>
      <c r="HF197" s="116"/>
      <c r="HG197" s="16">
        <f t="shared" si="143"/>
        <v>0</v>
      </c>
      <c r="HH197" s="90"/>
      <c r="HI197" s="90"/>
      <c r="HJ197" s="90"/>
      <c r="HK197" s="116"/>
      <c r="HL197" s="16">
        <f t="shared" si="144"/>
        <v>0</v>
      </c>
      <c r="HM197" s="90"/>
      <c r="HN197" s="90"/>
      <c r="HO197" s="90"/>
      <c r="HP197" s="116"/>
      <c r="HQ197" s="16">
        <f t="shared" si="145"/>
        <v>0</v>
      </c>
      <c r="HR197" s="90"/>
      <c r="HS197" s="90"/>
      <c r="HT197" s="90"/>
      <c r="HU197" s="116"/>
      <c r="HV197" s="16">
        <f t="shared" si="146"/>
        <v>0</v>
      </c>
      <c r="HW197" s="90"/>
      <c r="HX197" s="90"/>
      <c r="HY197" s="90"/>
      <c r="HZ197" s="116"/>
      <c r="IA197" s="16">
        <f t="shared" si="147"/>
        <v>0</v>
      </c>
      <c r="IB197" s="90"/>
      <c r="IC197" s="90"/>
      <c r="ID197" s="90"/>
      <c r="IE197" s="116"/>
      <c r="IF197" s="16">
        <f t="shared" si="148"/>
        <v>0</v>
      </c>
      <c r="IG197" s="90"/>
      <c r="IH197" s="90"/>
      <c r="II197" s="90"/>
      <c r="IJ197" s="116"/>
      <c r="IK197" s="16">
        <f t="shared" si="149"/>
        <v>0</v>
      </c>
      <c r="IL197" s="90"/>
      <c r="IM197" s="90"/>
      <c r="IN197" s="90"/>
      <c r="IO197" s="116"/>
      <c r="IP197" s="16">
        <f t="shared" si="150"/>
        <v>0</v>
      </c>
    </row>
    <row r="198" spans="1:250" x14ac:dyDescent="0.25">
      <c r="A198" s="90"/>
      <c r="B198" s="90"/>
      <c r="C198" s="90"/>
      <c r="D198" s="116"/>
      <c r="E198" s="16">
        <f t="shared" si="101"/>
        <v>0</v>
      </c>
      <c r="F198" s="90"/>
      <c r="G198" s="90"/>
      <c r="H198" s="90"/>
      <c r="I198" s="116"/>
      <c r="J198" s="16">
        <f t="shared" si="102"/>
        <v>0</v>
      </c>
      <c r="K198" s="90"/>
      <c r="L198" s="90"/>
      <c r="M198" s="90"/>
      <c r="N198" s="116"/>
      <c r="O198" s="16">
        <f t="shared" si="103"/>
        <v>0</v>
      </c>
      <c r="P198" s="90"/>
      <c r="Q198" s="90"/>
      <c r="R198" s="90"/>
      <c r="S198" s="116"/>
      <c r="T198" s="16">
        <f t="shared" si="104"/>
        <v>0</v>
      </c>
      <c r="U198" s="90"/>
      <c r="V198" s="90"/>
      <c r="W198" s="90"/>
      <c r="X198" s="116"/>
      <c r="Y198" s="16">
        <f t="shared" si="105"/>
        <v>0</v>
      </c>
      <c r="Z198" s="90"/>
      <c r="AA198" s="90"/>
      <c r="AB198" s="90"/>
      <c r="AC198" s="116"/>
      <c r="AD198" s="16">
        <f t="shared" si="106"/>
        <v>0</v>
      </c>
      <c r="AE198" s="90"/>
      <c r="AF198" s="90"/>
      <c r="AG198" s="90"/>
      <c r="AH198" s="116"/>
      <c r="AI198" s="16">
        <f t="shared" si="107"/>
        <v>0</v>
      </c>
      <c r="AJ198" s="90"/>
      <c r="AK198" s="90"/>
      <c r="AL198" s="90"/>
      <c r="AM198" s="116"/>
      <c r="AN198" s="16">
        <f t="shared" si="108"/>
        <v>0</v>
      </c>
      <c r="AO198" s="90"/>
      <c r="AP198" s="90"/>
      <c r="AQ198" s="90"/>
      <c r="AR198" s="116"/>
      <c r="AS198" s="16">
        <f t="shared" si="109"/>
        <v>0</v>
      </c>
      <c r="AT198" s="90"/>
      <c r="AU198" s="90"/>
      <c r="AV198" s="90"/>
      <c r="AW198" s="116"/>
      <c r="AX198" s="16">
        <f t="shared" si="110"/>
        <v>0</v>
      </c>
      <c r="AY198" s="90"/>
      <c r="AZ198" s="90"/>
      <c r="BA198" s="90"/>
      <c r="BB198" s="116"/>
      <c r="BC198" s="16">
        <f t="shared" si="111"/>
        <v>0</v>
      </c>
      <c r="BD198" s="90"/>
      <c r="BE198" s="90"/>
      <c r="BF198" s="90"/>
      <c r="BG198" s="116"/>
      <c r="BH198" s="16">
        <f t="shared" si="112"/>
        <v>0</v>
      </c>
      <c r="BI198" s="90"/>
      <c r="BJ198" s="90"/>
      <c r="BK198" s="90"/>
      <c r="BL198" s="116"/>
      <c r="BM198" s="16">
        <f t="shared" si="113"/>
        <v>0</v>
      </c>
      <c r="BN198" s="90"/>
      <c r="BO198" s="90"/>
      <c r="BP198" s="90"/>
      <c r="BQ198" s="116"/>
      <c r="BR198" s="16">
        <f t="shared" si="114"/>
        <v>0</v>
      </c>
      <c r="BS198" s="90"/>
      <c r="BT198" s="90"/>
      <c r="BU198" s="90"/>
      <c r="BV198" s="116"/>
      <c r="BW198" s="16">
        <f t="shared" si="115"/>
        <v>0</v>
      </c>
      <c r="BX198" s="90"/>
      <c r="BY198" s="90"/>
      <c r="BZ198" s="90"/>
      <c r="CA198" s="116"/>
      <c r="CB198" s="16">
        <f t="shared" si="116"/>
        <v>0</v>
      </c>
      <c r="CC198" s="90"/>
      <c r="CD198" s="90"/>
      <c r="CE198" s="90"/>
      <c r="CF198" s="116"/>
      <c r="CG198" s="16">
        <f t="shared" si="117"/>
        <v>0</v>
      </c>
      <c r="CH198" s="90"/>
      <c r="CI198" s="90"/>
      <c r="CJ198" s="90"/>
      <c r="CK198" s="116"/>
      <c r="CL198" s="16">
        <f t="shared" si="118"/>
        <v>0</v>
      </c>
      <c r="CM198" s="90"/>
      <c r="CN198" s="90"/>
      <c r="CO198" s="90"/>
      <c r="CP198" s="116"/>
      <c r="CQ198" s="16">
        <f t="shared" si="119"/>
        <v>0</v>
      </c>
      <c r="CR198" s="90"/>
      <c r="CS198" s="90"/>
      <c r="CT198" s="90"/>
      <c r="CU198" s="116"/>
      <c r="CV198" s="16">
        <f t="shared" si="120"/>
        <v>0</v>
      </c>
      <c r="CW198" s="90"/>
      <c r="CX198" s="90"/>
      <c r="CY198" s="90"/>
      <c r="CZ198" s="116"/>
      <c r="DA198" s="16">
        <f t="shared" si="121"/>
        <v>0</v>
      </c>
      <c r="DB198" s="90"/>
      <c r="DC198" s="90"/>
      <c r="DD198" s="90"/>
      <c r="DE198" s="116"/>
      <c r="DF198" s="16">
        <f t="shared" si="122"/>
        <v>0</v>
      </c>
      <c r="DG198" s="90"/>
      <c r="DH198" s="90"/>
      <c r="DI198" s="90"/>
      <c r="DJ198" s="116"/>
      <c r="DK198" s="16">
        <f t="shared" si="123"/>
        <v>0</v>
      </c>
      <c r="DL198" s="90"/>
      <c r="DM198" s="90"/>
      <c r="DN198" s="90"/>
      <c r="DO198" s="116"/>
      <c r="DP198" s="16">
        <f t="shared" si="124"/>
        <v>0</v>
      </c>
      <c r="DQ198" s="90"/>
      <c r="DR198" s="90"/>
      <c r="DS198" s="90"/>
      <c r="DT198" s="116"/>
      <c r="DU198" s="16">
        <f t="shared" si="125"/>
        <v>0</v>
      </c>
      <c r="DV198" s="90"/>
      <c r="DW198" s="90"/>
      <c r="DX198" s="90"/>
      <c r="DY198" s="116"/>
      <c r="DZ198" s="16">
        <f t="shared" si="126"/>
        <v>0</v>
      </c>
      <c r="EA198" s="90"/>
      <c r="EB198" s="90"/>
      <c r="EC198" s="90"/>
      <c r="ED198" s="116"/>
      <c r="EE198" s="16">
        <f t="shared" si="127"/>
        <v>0</v>
      </c>
      <c r="EF198" s="90"/>
      <c r="EG198" s="90"/>
      <c r="EH198" s="90"/>
      <c r="EI198" s="116"/>
      <c r="EJ198" s="16">
        <f t="shared" si="128"/>
        <v>0</v>
      </c>
      <c r="EK198" s="90"/>
      <c r="EL198" s="90"/>
      <c r="EM198" s="90"/>
      <c r="EN198" s="116"/>
      <c r="EO198" s="16">
        <f t="shared" si="129"/>
        <v>0</v>
      </c>
      <c r="EP198" s="90"/>
      <c r="EQ198" s="90"/>
      <c r="ER198" s="90"/>
      <c r="ES198" s="116"/>
      <c r="ET198" s="16">
        <f t="shared" si="130"/>
        <v>0</v>
      </c>
      <c r="EU198" s="90"/>
      <c r="EV198" s="90"/>
      <c r="EW198" s="90"/>
      <c r="EX198" s="116"/>
      <c r="EY198" s="16">
        <f t="shared" si="131"/>
        <v>0</v>
      </c>
      <c r="EZ198" s="90"/>
      <c r="FA198" s="90"/>
      <c r="FB198" s="90"/>
      <c r="FC198" s="116"/>
      <c r="FD198" s="16">
        <f t="shared" si="132"/>
        <v>0</v>
      </c>
      <c r="FE198" s="90"/>
      <c r="FF198" s="90"/>
      <c r="FG198" s="90"/>
      <c r="FH198" s="116"/>
      <c r="FI198" s="16">
        <f t="shared" si="133"/>
        <v>0</v>
      </c>
      <c r="FJ198" s="90"/>
      <c r="FK198" s="90"/>
      <c r="FL198" s="90"/>
      <c r="FM198" s="116"/>
      <c r="FN198" s="16">
        <f t="shared" si="134"/>
        <v>0</v>
      </c>
      <c r="FO198" s="90"/>
      <c r="FP198" s="90"/>
      <c r="FQ198" s="90"/>
      <c r="FR198" s="116"/>
      <c r="FS198" s="16">
        <f t="shared" si="135"/>
        <v>0</v>
      </c>
      <c r="FT198" s="90"/>
      <c r="FU198" s="90"/>
      <c r="FV198" s="90"/>
      <c r="FW198" s="116"/>
      <c r="FX198" s="16">
        <f t="shared" si="136"/>
        <v>0</v>
      </c>
      <c r="FY198" s="90"/>
      <c r="FZ198" s="90"/>
      <c r="GA198" s="90"/>
      <c r="GB198" s="116"/>
      <c r="GC198" s="16">
        <f t="shared" si="137"/>
        <v>0</v>
      </c>
      <c r="GD198" s="90"/>
      <c r="GE198" s="90"/>
      <c r="GF198" s="90"/>
      <c r="GG198" s="116"/>
      <c r="GH198" s="16">
        <f t="shared" si="138"/>
        <v>0</v>
      </c>
      <c r="GI198" s="90"/>
      <c r="GJ198" s="90"/>
      <c r="GK198" s="90"/>
      <c r="GL198" s="116"/>
      <c r="GM198" s="16">
        <f t="shared" si="139"/>
        <v>0</v>
      </c>
      <c r="GN198" s="90"/>
      <c r="GO198" s="90"/>
      <c r="GP198" s="90"/>
      <c r="GQ198" s="116"/>
      <c r="GR198" s="16">
        <f t="shared" si="140"/>
        <v>0</v>
      </c>
      <c r="GS198" s="90"/>
      <c r="GT198" s="90"/>
      <c r="GU198" s="90"/>
      <c r="GV198" s="116"/>
      <c r="GW198" s="16">
        <f t="shared" si="141"/>
        <v>0</v>
      </c>
      <c r="GX198" s="90"/>
      <c r="GY198" s="90"/>
      <c r="GZ198" s="90"/>
      <c r="HA198" s="116"/>
      <c r="HB198" s="16">
        <f t="shared" si="142"/>
        <v>0</v>
      </c>
      <c r="HC198" s="90"/>
      <c r="HD198" s="90"/>
      <c r="HE198" s="90"/>
      <c r="HF198" s="116"/>
      <c r="HG198" s="16">
        <f t="shared" si="143"/>
        <v>0</v>
      </c>
      <c r="HH198" s="90"/>
      <c r="HI198" s="90"/>
      <c r="HJ198" s="90"/>
      <c r="HK198" s="116"/>
      <c r="HL198" s="16">
        <f t="shared" si="144"/>
        <v>0</v>
      </c>
      <c r="HM198" s="90"/>
      <c r="HN198" s="90"/>
      <c r="HO198" s="90"/>
      <c r="HP198" s="116"/>
      <c r="HQ198" s="16">
        <f t="shared" si="145"/>
        <v>0</v>
      </c>
      <c r="HR198" s="90"/>
      <c r="HS198" s="90"/>
      <c r="HT198" s="90"/>
      <c r="HU198" s="116"/>
      <c r="HV198" s="16">
        <f t="shared" si="146"/>
        <v>0</v>
      </c>
      <c r="HW198" s="90"/>
      <c r="HX198" s="90"/>
      <c r="HY198" s="90"/>
      <c r="HZ198" s="116"/>
      <c r="IA198" s="16">
        <f t="shared" si="147"/>
        <v>0</v>
      </c>
      <c r="IB198" s="90"/>
      <c r="IC198" s="90"/>
      <c r="ID198" s="90"/>
      <c r="IE198" s="116"/>
      <c r="IF198" s="16">
        <f t="shared" si="148"/>
        <v>0</v>
      </c>
      <c r="IG198" s="90"/>
      <c r="IH198" s="90"/>
      <c r="II198" s="90"/>
      <c r="IJ198" s="116"/>
      <c r="IK198" s="16">
        <f t="shared" si="149"/>
        <v>0</v>
      </c>
      <c r="IL198" s="90"/>
      <c r="IM198" s="90"/>
      <c r="IN198" s="90"/>
      <c r="IO198" s="116"/>
      <c r="IP198" s="16">
        <f t="shared" si="150"/>
        <v>0</v>
      </c>
    </row>
    <row r="199" spans="1:250" x14ac:dyDescent="0.25">
      <c r="A199" s="90"/>
      <c r="B199" s="90"/>
      <c r="C199" s="90"/>
      <c r="D199" s="116"/>
      <c r="E199" s="16">
        <f t="shared" si="101"/>
        <v>0</v>
      </c>
      <c r="F199" s="90"/>
      <c r="G199" s="90"/>
      <c r="H199" s="90"/>
      <c r="I199" s="116"/>
      <c r="J199" s="16">
        <f t="shared" si="102"/>
        <v>0</v>
      </c>
      <c r="K199" s="90"/>
      <c r="L199" s="90"/>
      <c r="M199" s="90"/>
      <c r="N199" s="116"/>
      <c r="O199" s="16">
        <f t="shared" si="103"/>
        <v>0</v>
      </c>
      <c r="P199" s="90"/>
      <c r="Q199" s="90"/>
      <c r="R199" s="90"/>
      <c r="S199" s="116"/>
      <c r="T199" s="16">
        <f t="shared" si="104"/>
        <v>0</v>
      </c>
      <c r="U199" s="90"/>
      <c r="V199" s="90"/>
      <c r="W199" s="90"/>
      <c r="X199" s="116"/>
      <c r="Y199" s="16">
        <f t="shared" si="105"/>
        <v>0</v>
      </c>
      <c r="Z199" s="90"/>
      <c r="AA199" s="90"/>
      <c r="AB199" s="90"/>
      <c r="AC199" s="116"/>
      <c r="AD199" s="16">
        <f t="shared" si="106"/>
        <v>0</v>
      </c>
      <c r="AE199" s="90"/>
      <c r="AF199" s="90"/>
      <c r="AG199" s="90"/>
      <c r="AH199" s="116"/>
      <c r="AI199" s="16">
        <f t="shared" si="107"/>
        <v>0</v>
      </c>
      <c r="AJ199" s="90"/>
      <c r="AK199" s="90"/>
      <c r="AL199" s="90"/>
      <c r="AM199" s="116"/>
      <c r="AN199" s="16">
        <f t="shared" si="108"/>
        <v>0</v>
      </c>
      <c r="AO199" s="90"/>
      <c r="AP199" s="90"/>
      <c r="AQ199" s="90"/>
      <c r="AR199" s="116"/>
      <c r="AS199" s="16">
        <f t="shared" si="109"/>
        <v>0</v>
      </c>
      <c r="AT199" s="90"/>
      <c r="AU199" s="90"/>
      <c r="AV199" s="90"/>
      <c r="AW199" s="116"/>
      <c r="AX199" s="16">
        <f t="shared" si="110"/>
        <v>0</v>
      </c>
      <c r="AY199" s="90"/>
      <c r="AZ199" s="90"/>
      <c r="BA199" s="90"/>
      <c r="BB199" s="116"/>
      <c r="BC199" s="16">
        <f t="shared" si="111"/>
        <v>0</v>
      </c>
      <c r="BD199" s="90"/>
      <c r="BE199" s="90"/>
      <c r="BF199" s="90"/>
      <c r="BG199" s="116"/>
      <c r="BH199" s="16">
        <f t="shared" si="112"/>
        <v>0</v>
      </c>
      <c r="BI199" s="90"/>
      <c r="BJ199" s="90"/>
      <c r="BK199" s="90"/>
      <c r="BL199" s="116"/>
      <c r="BM199" s="16">
        <f t="shared" si="113"/>
        <v>0</v>
      </c>
      <c r="BN199" s="90"/>
      <c r="BO199" s="90"/>
      <c r="BP199" s="90"/>
      <c r="BQ199" s="116"/>
      <c r="BR199" s="16">
        <f t="shared" si="114"/>
        <v>0</v>
      </c>
      <c r="BS199" s="90"/>
      <c r="BT199" s="90"/>
      <c r="BU199" s="90"/>
      <c r="BV199" s="116"/>
      <c r="BW199" s="16">
        <f t="shared" si="115"/>
        <v>0</v>
      </c>
      <c r="BX199" s="90"/>
      <c r="BY199" s="90"/>
      <c r="BZ199" s="90"/>
      <c r="CA199" s="116"/>
      <c r="CB199" s="16">
        <f t="shared" si="116"/>
        <v>0</v>
      </c>
      <c r="CC199" s="90"/>
      <c r="CD199" s="90"/>
      <c r="CE199" s="90"/>
      <c r="CF199" s="116"/>
      <c r="CG199" s="16">
        <f t="shared" si="117"/>
        <v>0</v>
      </c>
      <c r="CH199" s="90"/>
      <c r="CI199" s="90"/>
      <c r="CJ199" s="90"/>
      <c r="CK199" s="116"/>
      <c r="CL199" s="16">
        <f t="shared" si="118"/>
        <v>0</v>
      </c>
      <c r="CM199" s="90"/>
      <c r="CN199" s="90"/>
      <c r="CO199" s="90"/>
      <c r="CP199" s="116"/>
      <c r="CQ199" s="16">
        <f t="shared" si="119"/>
        <v>0</v>
      </c>
      <c r="CR199" s="90"/>
      <c r="CS199" s="90"/>
      <c r="CT199" s="90"/>
      <c r="CU199" s="116"/>
      <c r="CV199" s="16">
        <f t="shared" si="120"/>
        <v>0</v>
      </c>
      <c r="CW199" s="90"/>
      <c r="CX199" s="90"/>
      <c r="CY199" s="90"/>
      <c r="CZ199" s="116"/>
      <c r="DA199" s="16">
        <f t="shared" si="121"/>
        <v>0</v>
      </c>
      <c r="DB199" s="90"/>
      <c r="DC199" s="90"/>
      <c r="DD199" s="90"/>
      <c r="DE199" s="116"/>
      <c r="DF199" s="16">
        <f t="shared" si="122"/>
        <v>0</v>
      </c>
      <c r="DG199" s="90"/>
      <c r="DH199" s="90"/>
      <c r="DI199" s="90"/>
      <c r="DJ199" s="116"/>
      <c r="DK199" s="16">
        <f t="shared" si="123"/>
        <v>0</v>
      </c>
      <c r="DL199" s="90"/>
      <c r="DM199" s="90"/>
      <c r="DN199" s="90"/>
      <c r="DO199" s="116"/>
      <c r="DP199" s="16">
        <f t="shared" si="124"/>
        <v>0</v>
      </c>
      <c r="DQ199" s="90"/>
      <c r="DR199" s="90"/>
      <c r="DS199" s="90"/>
      <c r="DT199" s="116"/>
      <c r="DU199" s="16">
        <f t="shared" si="125"/>
        <v>0</v>
      </c>
      <c r="DV199" s="90"/>
      <c r="DW199" s="90"/>
      <c r="DX199" s="90"/>
      <c r="DY199" s="116"/>
      <c r="DZ199" s="16">
        <f t="shared" si="126"/>
        <v>0</v>
      </c>
      <c r="EA199" s="90"/>
      <c r="EB199" s="90"/>
      <c r="EC199" s="90"/>
      <c r="ED199" s="116"/>
      <c r="EE199" s="16">
        <f t="shared" si="127"/>
        <v>0</v>
      </c>
      <c r="EF199" s="90"/>
      <c r="EG199" s="90"/>
      <c r="EH199" s="90"/>
      <c r="EI199" s="116"/>
      <c r="EJ199" s="16">
        <f t="shared" si="128"/>
        <v>0</v>
      </c>
      <c r="EK199" s="90"/>
      <c r="EL199" s="90"/>
      <c r="EM199" s="90"/>
      <c r="EN199" s="116"/>
      <c r="EO199" s="16">
        <f t="shared" si="129"/>
        <v>0</v>
      </c>
      <c r="EP199" s="90"/>
      <c r="EQ199" s="90"/>
      <c r="ER199" s="90"/>
      <c r="ES199" s="116"/>
      <c r="ET199" s="16">
        <f t="shared" si="130"/>
        <v>0</v>
      </c>
      <c r="EU199" s="90"/>
      <c r="EV199" s="90"/>
      <c r="EW199" s="90"/>
      <c r="EX199" s="116"/>
      <c r="EY199" s="16">
        <f t="shared" si="131"/>
        <v>0</v>
      </c>
      <c r="EZ199" s="90"/>
      <c r="FA199" s="90"/>
      <c r="FB199" s="90"/>
      <c r="FC199" s="116"/>
      <c r="FD199" s="16">
        <f t="shared" si="132"/>
        <v>0</v>
      </c>
      <c r="FE199" s="90"/>
      <c r="FF199" s="90"/>
      <c r="FG199" s="90"/>
      <c r="FH199" s="116"/>
      <c r="FI199" s="16">
        <f t="shared" si="133"/>
        <v>0</v>
      </c>
      <c r="FJ199" s="90"/>
      <c r="FK199" s="90"/>
      <c r="FL199" s="90"/>
      <c r="FM199" s="116"/>
      <c r="FN199" s="16">
        <f t="shared" si="134"/>
        <v>0</v>
      </c>
      <c r="FO199" s="90"/>
      <c r="FP199" s="90"/>
      <c r="FQ199" s="90"/>
      <c r="FR199" s="116"/>
      <c r="FS199" s="16">
        <f t="shared" si="135"/>
        <v>0</v>
      </c>
      <c r="FT199" s="90"/>
      <c r="FU199" s="90"/>
      <c r="FV199" s="90"/>
      <c r="FW199" s="116"/>
      <c r="FX199" s="16">
        <f t="shared" si="136"/>
        <v>0</v>
      </c>
      <c r="FY199" s="90"/>
      <c r="FZ199" s="90"/>
      <c r="GA199" s="90"/>
      <c r="GB199" s="116"/>
      <c r="GC199" s="16">
        <f t="shared" si="137"/>
        <v>0</v>
      </c>
      <c r="GD199" s="90"/>
      <c r="GE199" s="90"/>
      <c r="GF199" s="90"/>
      <c r="GG199" s="116"/>
      <c r="GH199" s="16">
        <f t="shared" si="138"/>
        <v>0</v>
      </c>
      <c r="GI199" s="90"/>
      <c r="GJ199" s="90"/>
      <c r="GK199" s="90"/>
      <c r="GL199" s="116"/>
      <c r="GM199" s="16">
        <f t="shared" si="139"/>
        <v>0</v>
      </c>
      <c r="GN199" s="90"/>
      <c r="GO199" s="90"/>
      <c r="GP199" s="90"/>
      <c r="GQ199" s="116"/>
      <c r="GR199" s="16">
        <f t="shared" si="140"/>
        <v>0</v>
      </c>
      <c r="GS199" s="90"/>
      <c r="GT199" s="90"/>
      <c r="GU199" s="90"/>
      <c r="GV199" s="116"/>
      <c r="GW199" s="16">
        <f t="shared" si="141"/>
        <v>0</v>
      </c>
      <c r="GX199" s="90"/>
      <c r="GY199" s="90"/>
      <c r="GZ199" s="90"/>
      <c r="HA199" s="116"/>
      <c r="HB199" s="16">
        <f t="shared" si="142"/>
        <v>0</v>
      </c>
      <c r="HC199" s="90"/>
      <c r="HD199" s="90"/>
      <c r="HE199" s="90"/>
      <c r="HF199" s="116"/>
      <c r="HG199" s="16">
        <f t="shared" si="143"/>
        <v>0</v>
      </c>
      <c r="HH199" s="90"/>
      <c r="HI199" s="90"/>
      <c r="HJ199" s="90"/>
      <c r="HK199" s="116"/>
      <c r="HL199" s="16">
        <f t="shared" si="144"/>
        <v>0</v>
      </c>
      <c r="HM199" s="90"/>
      <c r="HN199" s="90"/>
      <c r="HO199" s="90"/>
      <c r="HP199" s="116"/>
      <c r="HQ199" s="16">
        <f t="shared" si="145"/>
        <v>0</v>
      </c>
      <c r="HR199" s="90"/>
      <c r="HS199" s="90"/>
      <c r="HT199" s="90"/>
      <c r="HU199" s="116"/>
      <c r="HV199" s="16">
        <f t="shared" si="146"/>
        <v>0</v>
      </c>
      <c r="HW199" s="90"/>
      <c r="HX199" s="90"/>
      <c r="HY199" s="90"/>
      <c r="HZ199" s="116"/>
      <c r="IA199" s="16">
        <f t="shared" si="147"/>
        <v>0</v>
      </c>
      <c r="IB199" s="90"/>
      <c r="IC199" s="90"/>
      <c r="ID199" s="90"/>
      <c r="IE199" s="116"/>
      <c r="IF199" s="16">
        <f t="shared" si="148"/>
        <v>0</v>
      </c>
      <c r="IG199" s="90"/>
      <c r="IH199" s="90"/>
      <c r="II199" s="90"/>
      <c r="IJ199" s="116"/>
      <c r="IK199" s="16">
        <f t="shared" si="149"/>
        <v>0</v>
      </c>
      <c r="IL199" s="90"/>
      <c r="IM199" s="90"/>
      <c r="IN199" s="90"/>
      <c r="IO199" s="116"/>
      <c r="IP199" s="16">
        <f t="shared" si="150"/>
        <v>0</v>
      </c>
    </row>
    <row r="200" spans="1:250" x14ac:dyDescent="0.25">
      <c r="A200" s="90"/>
      <c r="B200" s="90"/>
      <c r="C200" s="90"/>
      <c r="D200" s="116"/>
      <c r="E200" s="16">
        <f t="shared" si="101"/>
        <v>0</v>
      </c>
      <c r="F200" s="90"/>
      <c r="G200" s="90"/>
      <c r="H200" s="90"/>
      <c r="I200" s="116"/>
      <c r="J200" s="16">
        <f t="shared" si="102"/>
        <v>0</v>
      </c>
      <c r="K200" s="90"/>
      <c r="L200" s="90"/>
      <c r="M200" s="90"/>
      <c r="N200" s="116"/>
      <c r="O200" s="16">
        <f t="shared" si="103"/>
        <v>0</v>
      </c>
      <c r="P200" s="90"/>
      <c r="Q200" s="90"/>
      <c r="R200" s="90"/>
      <c r="S200" s="116"/>
      <c r="T200" s="16">
        <f t="shared" si="104"/>
        <v>0</v>
      </c>
      <c r="U200" s="90"/>
      <c r="V200" s="90"/>
      <c r="W200" s="90"/>
      <c r="X200" s="116"/>
      <c r="Y200" s="16">
        <f t="shared" si="105"/>
        <v>0</v>
      </c>
      <c r="Z200" s="90"/>
      <c r="AA200" s="90"/>
      <c r="AB200" s="90"/>
      <c r="AC200" s="116"/>
      <c r="AD200" s="16">
        <f t="shared" si="106"/>
        <v>0</v>
      </c>
      <c r="AE200" s="90"/>
      <c r="AF200" s="90"/>
      <c r="AG200" s="90"/>
      <c r="AH200" s="116"/>
      <c r="AI200" s="16">
        <f t="shared" si="107"/>
        <v>0</v>
      </c>
      <c r="AJ200" s="90"/>
      <c r="AK200" s="90"/>
      <c r="AL200" s="90"/>
      <c r="AM200" s="116"/>
      <c r="AN200" s="16">
        <f t="shared" si="108"/>
        <v>0</v>
      </c>
      <c r="AO200" s="90"/>
      <c r="AP200" s="90"/>
      <c r="AQ200" s="90"/>
      <c r="AR200" s="116"/>
      <c r="AS200" s="16">
        <f t="shared" si="109"/>
        <v>0</v>
      </c>
      <c r="AT200" s="90"/>
      <c r="AU200" s="90"/>
      <c r="AV200" s="90"/>
      <c r="AW200" s="116"/>
      <c r="AX200" s="16">
        <f t="shared" si="110"/>
        <v>0</v>
      </c>
      <c r="AY200" s="90"/>
      <c r="AZ200" s="90"/>
      <c r="BA200" s="90"/>
      <c r="BB200" s="116"/>
      <c r="BC200" s="16">
        <f t="shared" si="111"/>
        <v>0</v>
      </c>
      <c r="BD200" s="90"/>
      <c r="BE200" s="90"/>
      <c r="BF200" s="90"/>
      <c r="BG200" s="116"/>
      <c r="BH200" s="16">
        <f t="shared" si="112"/>
        <v>0</v>
      </c>
      <c r="BI200" s="90"/>
      <c r="BJ200" s="90"/>
      <c r="BK200" s="90"/>
      <c r="BL200" s="116"/>
      <c r="BM200" s="16">
        <f t="shared" si="113"/>
        <v>0</v>
      </c>
      <c r="BN200" s="90"/>
      <c r="BO200" s="90"/>
      <c r="BP200" s="90"/>
      <c r="BQ200" s="116"/>
      <c r="BR200" s="16">
        <f t="shared" si="114"/>
        <v>0</v>
      </c>
      <c r="BS200" s="90"/>
      <c r="BT200" s="90"/>
      <c r="BU200" s="90"/>
      <c r="BV200" s="116"/>
      <c r="BW200" s="16">
        <f t="shared" si="115"/>
        <v>0</v>
      </c>
      <c r="BX200" s="90"/>
      <c r="BY200" s="90"/>
      <c r="BZ200" s="90"/>
      <c r="CA200" s="116"/>
      <c r="CB200" s="16">
        <f t="shared" si="116"/>
        <v>0</v>
      </c>
      <c r="CC200" s="90"/>
      <c r="CD200" s="90"/>
      <c r="CE200" s="90"/>
      <c r="CF200" s="116"/>
      <c r="CG200" s="16">
        <f t="shared" si="117"/>
        <v>0</v>
      </c>
      <c r="CH200" s="90"/>
      <c r="CI200" s="90"/>
      <c r="CJ200" s="90"/>
      <c r="CK200" s="116"/>
      <c r="CL200" s="16">
        <f t="shared" si="118"/>
        <v>0</v>
      </c>
      <c r="CM200" s="90"/>
      <c r="CN200" s="90"/>
      <c r="CO200" s="90"/>
      <c r="CP200" s="116"/>
      <c r="CQ200" s="16">
        <f t="shared" si="119"/>
        <v>0</v>
      </c>
      <c r="CR200" s="90"/>
      <c r="CS200" s="90"/>
      <c r="CT200" s="90"/>
      <c r="CU200" s="116"/>
      <c r="CV200" s="16">
        <f t="shared" si="120"/>
        <v>0</v>
      </c>
      <c r="CW200" s="90"/>
      <c r="CX200" s="90"/>
      <c r="CY200" s="90"/>
      <c r="CZ200" s="116"/>
      <c r="DA200" s="16">
        <f t="shared" si="121"/>
        <v>0</v>
      </c>
      <c r="DB200" s="90"/>
      <c r="DC200" s="90"/>
      <c r="DD200" s="90"/>
      <c r="DE200" s="116"/>
      <c r="DF200" s="16">
        <f t="shared" si="122"/>
        <v>0</v>
      </c>
      <c r="DG200" s="90"/>
      <c r="DH200" s="90"/>
      <c r="DI200" s="90"/>
      <c r="DJ200" s="116"/>
      <c r="DK200" s="16">
        <f t="shared" si="123"/>
        <v>0</v>
      </c>
      <c r="DL200" s="90"/>
      <c r="DM200" s="90"/>
      <c r="DN200" s="90"/>
      <c r="DO200" s="116"/>
      <c r="DP200" s="16">
        <f t="shared" si="124"/>
        <v>0</v>
      </c>
      <c r="DQ200" s="90"/>
      <c r="DR200" s="90"/>
      <c r="DS200" s="90"/>
      <c r="DT200" s="116"/>
      <c r="DU200" s="16">
        <f t="shared" si="125"/>
        <v>0</v>
      </c>
      <c r="DV200" s="90"/>
      <c r="DW200" s="90"/>
      <c r="DX200" s="90"/>
      <c r="DY200" s="116"/>
      <c r="DZ200" s="16">
        <f t="shared" si="126"/>
        <v>0</v>
      </c>
      <c r="EA200" s="90"/>
      <c r="EB200" s="90"/>
      <c r="EC200" s="90"/>
      <c r="ED200" s="116"/>
      <c r="EE200" s="16">
        <f t="shared" si="127"/>
        <v>0</v>
      </c>
      <c r="EF200" s="90"/>
      <c r="EG200" s="90"/>
      <c r="EH200" s="90"/>
      <c r="EI200" s="116"/>
      <c r="EJ200" s="16">
        <f t="shared" si="128"/>
        <v>0</v>
      </c>
      <c r="EK200" s="90"/>
      <c r="EL200" s="90"/>
      <c r="EM200" s="90"/>
      <c r="EN200" s="116"/>
      <c r="EO200" s="16">
        <f t="shared" si="129"/>
        <v>0</v>
      </c>
      <c r="EP200" s="90"/>
      <c r="EQ200" s="90"/>
      <c r="ER200" s="90"/>
      <c r="ES200" s="116"/>
      <c r="ET200" s="16">
        <f t="shared" si="130"/>
        <v>0</v>
      </c>
      <c r="EU200" s="90"/>
      <c r="EV200" s="90"/>
      <c r="EW200" s="90"/>
      <c r="EX200" s="116"/>
      <c r="EY200" s="16">
        <f t="shared" si="131"/>
        <v>0</v>
      </c>
      <c r="EZ200" s="90"/>
      <c r="FA200" s="90"/>
      <c r="FB200" s="90"/>
      <c r="FC200" s="116"/>
      <c r="FD200" s="16">
        <f t="shared" si="132"/>
        <v>0</v>
      </c>
      <c r="FE200" s="90"/>
      <c r="FF200" s="90"/>
      <c r="FG200" s="90"/>
      <c r="FH200" s="116"/>
      <c r="FI200" s="16">
        <f t="shared" si="133"/>
        <v>0</v>
      </c>
      <c r="FJ200" s="90"/>
      <c r="FK200" s="90"/>
      <c r="FL200" s="90"/>
      <c r="FM200" s="116"/>
      <c r="FN200" s="16">
        <f t="shared" si="134"/>
        <v>0</v>
      </c>
      <c r="FO200" s="90"/>
      <c r="FP200" s="90"/>
      <c r="FQ200" s="90"/>
      <c r="FR200" s="116"/>
      <c r="FS200" s="16">
        <f t="shared" si="135"/>
        <v>0</v>
      </c>
      <c r="FT200" s="90"/>
      <c r="FU200" s="90"/>
      <c r="FV200" s="90"/>
      <c r="FW200" s="116"/>
      <c r="FX200" s="16">
        <f t="shared" si="136"/>
        <v>0</v>
      </c>
      <c r="FY200" s="90"/>
      <c r="FZ200" s="90"/>
      <c r="GA200" s="90"/>
      <c r="GB200" s="116"/>
      <c r="GC200" s="16">
        <f t="shared" si="137"/>
        <v>0</v>
      </c>
      <c r="GD200" s="90"/>
      <c r="GE200" s="90"/>
      <c r="GF200" s="90"/>
      <c r="GG200" s="116"/>
      <c r="GH200" s="16">
        <f t="shared" si="138"/>
        <v>0</v>
      </c>
      <c r="GI200" s="90"/>
      <c r="GJ200" s="90"/>
      <c r="GK200" s="90"/>
      <c r="GL200" s="116"/>
      <c r="GM200" s="16">
        <f t="shared" si="139"/>
        <v>0</v>
      </c>
      <c r="GN200" s="90"/>
      <c r="GO200" s="90"/>
      <c r="GP200" s="90"/>
      <c r="GQ200" s="116"/>
      <c r="GR200" s="16">
        <f t="shared" si="140"/>
        <v>0</v>
      </c>
      <c r="GS200" s="90"/>
      <c r="GT200" s="90"/>
      <c r="GU200" s="90"/>
      <c r="GV200" s="116"/>
      <c r="GW200" s="16">
        <f t="shared" si="141"/>
        <v>0</v>
      </c>
      <c r="GX200" s="90"/>
      <c r="GY200" s="90"/>
      <c r="GZ200" s="90"/>
      <c r="HA200" s="116"/>
      <c r="HB200" s="16">
        <f t="shared" si="142"/>
        <v>0</v>
      </c>
      <c r="HC200" s="90"/>
      <c r="HD200" s="90"/>
      <c r="HE200" s="90"/>
      <c r="HF200" s="116"/>
      <c r="HG200" s="16">
        <f t="shared" si="143"/>
        <v>0</v>
      </c>
      <c r="HH200" s="90"/>
      <c r="HI200" s="90"/>
      <c r="HJ200" s="90"/>
      <c r="HK200" s="116"/>
      <c r="HL200" s="16">
        <f t="shared" si="144"/>
        <v>0</v>
      </c>
      <c r="HM200" s="90"/>
      <c r="HN200" s="90"/>
      <c r="HO200" s="90"/>
      <c r="HP200" s="116"/>
      <c r="HQ200" s="16">
        <f t="shared" si="145"/>
        <v>0</v>
      </c>
      <c r="HR200" s="90"/>
      <c r="HS200" s="90"/>
      <c r="HT200" s="90"/>
      <c r="HU200" s="116"/>
      <c r="HV200" s="16">
        <f t="shared" si="146"/>
        <v>0</v>
      </c>
      <c r="HW200" s="90"/>
      <c r="HX200" s="90"/>
      <c r="HY200" s="90"/>
      <c r="HZ200" s="116"/>
      <c r="IA200" s="16">
        <f t="shared" si="147"/>
        <v>0</v>
      </c>
      <c r="IB200" s="90"/>
      <c r="IC200" s="90"/>
      <c r="ID200" s="90"/>
      <c r="IE200" s="116"/>
      <c r="IF200" s="16">
        <f t="shared" si="148"/>
        <v>0</v>
      </c>
      <c r="IG200" s="90"/>
      <c r="IH200" s="90"/>
      <c r="II200" s="90"/>
      <c r="IJ200" s="116"/>
      <c r="IK200" s="16">
        <f t="shared" si="149"/>
        <v>0</v>
      </c>
      <c r="IL200" s="90"/>
      <c r="IM200" s="90"/>
      <c r="IN200" s="90"/>
      <c r="IO200" s="116"/>
      <c r="IP200" s="16">
        <f t="shared" si="150"/>
        <v>0</v>
      </c>
    </row>
    <row r="201" spans="1:250" x14ac:dyDescent="0.25">
      <c r="A201" s="90"/>
      <c r="B201" s="90"/>
      <c r="C201" s="90"/>
      <c r="D201" s="116"/>
      <c r="E201" s="16">
        <f t="shared" si="101"/>
        <v>0</v>
      </c>
      <c r="F201" s="90"/>
      <c r="G201" s="90"/>
      <c r="H201" s="90"/>
      <c r="I201" s="116"/>
      <c r="J201" s="16">
        <f t="shared" si="102"/>
        <v>0</v>
      </c>
      <c r="K201" s="90"/>
      <c r="L201" s="90"/>
      <c r="M201" s="90"/>
      <c r="N201" s="116"/>
      <c r="O201" s="16">
        <f t="shared" si="103"/>
        <v>0</v>
      </c>
      <c r="P201" s="90"/>
      <c r="Q201" s="90"/>
      <c r="R201" s="90"/>
      <c r="S201" s="116"/>
      <c r="T201" s="16">
        <f t="shared" si="104"/>
        <v>0</v>
      </c>
      <c r="U201" s="90"/>
      <c r="V201" s="90"/>
      <c r="W201" s="90"/>
      <c r="X201" s="116"/>
      <c r="Y201" s="16">
        <f t="shared" si="105"/>
        <v>0</v>
      </c>
      <c r="Z201" s="90"/>
      <c r="AA201" s="90"/>
      <c r="AB201" s="90"/>
      <c r="AC201" s="116"/>
      <c r="AD201" s="16">
        <f t="shared" si="106"/>
        <v>0</v>
      </c>
      <c r="AE201" s="90"/>
      <c r="AF201" s="90"/>
      <c r="AG201" s="90"/>
      <c r="AH201" s="116"/>
      <c r="AI201" s="16">
        <f t="shared" si="107"/>
        <v>0</v>
      </c>
      <c r="AJ201" s="90"/>
      <c r="AK201" s="90"/>
      <c r="AL201" s="90"/>
      <c r="AM201" s="116"/>
      <c r="AN201" s="16">
        <f t="shared" si="108"/>
        <v>0</v>
      </c>
      <c r="AO201" s="90"/>
      <c r="AP201" s="90"/>
      <c r="AQ201" s="90"/>
      <c r="AR201" s="116"/>
      <c r="AS201" s="16">
        <f t="shared" si="109"/>
        <v>0</v>
      </c>
      <c r="AT201" s="90"/>
      <c r="AU201" s="90"/>
      <c r="AV201" s="90"/>
      <c r="AW201" s="116"/>
      <c r="AX201" s="16">
        <f t="shared" si="110"/>
        <v>0</v>
      </c>
      <c r="AY201" s="90"/>
      <c r="AZ201" s="90"/>
      <c r="BA201" s="90"/>
      <c r="BB201" s="116"/>
      <c r="BC201" s="16">
        <f t="shared" si="111"/>
        <v>0</v>
      </c>
      <c r="BD201" s="90"/>
      <c r="BE201" s="90"/>
      <c r="BF201" s="90"/>
      <c r="BG201" s="116"/>
      <c r="BH201" s="16">
        <f t="shared" si="112"/>
        <v>0</v>
      </c>
      <c r="BI201" s="90"/>
      <c r="BJ201" s="90"/>
      <c r="BK201" s="90"/>
      <c r="BL201" s="116"/>
      <c r="BM201" s="16">
        <f t="shared" si="113"/>
        <v>0</v>
      </c>
      <c r="BN201" s="90"/>
      <c r="BO201" s="90"/>
      <c r="BP201" s="90"/>
      <c r="BQ201" s="116"/>
      <c r="BR201" s="16">
        <f t="shared" si="114"/>
        <v>0</v>
      </c>
      <c r="BS201" s="90"/>
      <c r="BT201" s="90"/>
      <c r="BU201" s="90"/>
      <c r="BV201" s="116"/>
      <c r="BW201" s="16">
        <f t="shared" si="115"/>
        <v>0</v>
      </c>
      <c r="BX201" s="90"/>
      <c r="BY201" s="90"/>
      <c r="BZ201" s="90"/>
      <c r="CA201" s="116"/>
      <c r="CB201" s="16">
        <f t="shared" si="116"/>
        <v>0</v>
      </c>
      <c r="CC201" s="90"/>
      <c r="CD201" s="90"/>
      <c r="CE201" s="90"/>
      <c r="CF201" s="116"/>
      <c r="CG201" s="16">
        <f t="shared" si="117"/>
        <v>0</v>
      </c>
      <c r="CH201" s="90"/>
      <c r="CI201" s="90"/>
      <c r="CJ201" s="90"/>
      <c r="CK201" s="116"/>
      <c r="CL201" s="16">
        <f t="shared" si="118"/>
        <v>0</v>
      </c>
      <c r="CM201" s="90"/>
      <c r="CN201" s="90"/>
      <c r="CO201" s="90"/>
      <c r="CP201" s="116"/>
      <c r="CQ201" s="16">
        <f t="shared" si="119"/>
        <v>0</v>
      </c>
      <c r="CR201" s="90"/>
      <c r="CS201" s="90"/>
      <c r="CT201" s="90"/>
      <c r="CU201" s="116"/>
      <c r="CV201" s="16">
        <f t="shared" si="120"/>
        <v>0</v>
      </c>
      <c r="CW201" s="90"/>
      <c r="CX201" s="90"/>
      <c r="CY201" s="90"/>
      <c r="CZ201" s="116"/>
      <c r="DA201" s="16">
        <f t="shared" si="121"/>
        <v>0</v>
      </c>
      <c r="DB201" s="90"/>
      <c r="DC201" s="90"/>
      <c r="DD201" s="90"/>
      <c r="DE201" s="116"/>
      <c r="DF201" s="16">
        <f t="shared" si="122"/>
        <v>0</v>
      </c>
      <c r="DG201" s="90"/>
      <c r="DH201" s="90"/>
      <c r="DI201" s="90"/>
      <c r="DJ201" s="116"/>
      <c r="DK201" s="16">
        <f t="shared" si="123"/>
        <v>0</v>
      </c>
      <c r="DL201" s="90"/>
      <c r="DM201" s="90"/>
      <c r="DN201" s="90"/>
      <c r="DO201" s="116"/>
      <c r="DP201" s="16">
        <f t="shared" si="124"/>
        <v>0</v>
      </c>
      <c r="DQ201" s="90"/>
      <c r="DR201" s="90"/>
      <c r="DS201" s="90"/>
      <c r="DT201" s="116"/>
      <c r="DU201" s="16">
        <f t="shared" si="125"/>
        <v>0</v>
      </c>
      <c r="DV201" s="90"/>
      <c r="DW201" s="90"/>
      <c r="DX201" s="90"/>
      <c r="DY201" s="116"/>
      <c r="DZ201" s="16">
        <f t="shared" si="126"/>
        <v>0</v>
      </c>
      <c r="EA201" s="90"/>
      <c r="EB201" s="90"/>
      <c r="EC201" s="90"/>
      <c r="ED201" s="116"/>
      <c r="EE201" s="16">
        <f t="shared" si="127"/>
        <v>0</v>
      </c>
      <c r="EF201" s="90"/>
      <c r="EG201" s="90"/>
      <c r="EH201" s="90"/>
      <c r="EI201" s="116"/>
      <c r="EJ201" s="16">
        <f t="shared" si="128"/>
        <v>0</v>
      </c>
      <c r="EK201" s="90"/>
      <c r="EL201" s="90"/>
      <c r="EM201" s="90"/>
      <c r="EN201" s="116"/>
      <c r="EO201" s="16">
        <f t="shared" si="129"/>
        <v>0</v>
      </c>
      <c r="EP201" s="90"/>
      <c r="EQ201" s="90"/>
      <c r="ER201" s="90"/>
      <c r="ES201" s="116"/>
      <c r="ET201" s="16">
        <f t="shared" si="130"/>
        <v>0</v>
      </c>
      <c r="EU201" s="90"/>
      <c r="EV201" s="90"/>
      <c r="EW201" s="90"/>
      <c r="EX201" s="116"/>
      <c r="EY201" s="16">
        <f t="shared" si="131"/>
        <v>0</v>
      </c>
      <c r="EZ201" s="90"/>
      <c r="FA201" s="90"/>
      <c r="FB201" s="90"/>
      <c r="FC201" s="116"/>
      <c r="FD201" s="16">
        <f t="shared" si="132"/>
        <v>0</v>
      </c>
      <c r="FE201" s="90"/>
      <c r="FF201" s="90"/>
      <c r="FG201" s="90"/>
      <c r="FH201" s="116"/>
      <c r="FI201" s="16">
        <f t="shared" si="133"/>
        <v>0</v>
      </c>
      <c r="FJ201" s="90"/>
      <c r="FK201" s="90"/>
      <c r="FL201" s="90"/>
      <c r="FM201" s="116"/>
      <c r="FN201" s="16">
        <f t="shared" si="134"/>
        <v>0</v>
      </c>
      <c r="FO201" s="90"/>
      <c r="FP201" s="90"/>
      <c r="FQ201" s="90"/>
      <c r="FR201" s="116"/>
      <c r="FS201" s="16">
        <f t="shared" si="135"/>
        <v>0</v>
      </c>
      <c r="FT201" s="90"/>
      <c r="FU201" s="90"/>
      <c r="FV201" s="90"/>
      <c r="FW201" s="116"/>
      <c r="FX201" s="16">
        <f t="shared" si="136"/>
        <v>0</v>
      </c>
      <c r="FY201" s="90"/>
      <c r="FZ201" s="90"/>
      <c r="GA201" s="90"/>
      <c r="GB201" s="116"/>
      <c r="GC201" s="16">
        <f t="shared" si="137"/>
        <v>0</v>
      </c>
      <c r="GD201" s="90"/>
      <c r="GE201" s="90"/>
      <c r="GF201" s="90"/>
      <c r="GG201" s="116"/>
      <c r="GH201" s="16">
        <f t="shared" si="138"/>
        <v>0</v>
      </c>
      <c r="GI201" s="90"/>
      <c r="GJ201" s="90"/>
      <c r="GK201" s="90"/>
      <c r="GL201" s="116"/>
      <c r="GM201" s="16">
        <f t="shared" si="139"/>
        <v>0</v>
      </c>
      <c r="GN201" s="90"/>
      <c r="GO201" s="90"/>
      <c r="GP201" s="90"/>
      <c r="GQ201" s="116"/>
      <c r="GR201" s="16">
        <f t="shared" si="140"/>
        <v>0</v>
      </c>
      <c r="GS201" s="90"/>
      <c r="GT201" s="90"/>
      <c r="GU201" s="90"/>
      <c r="GV201" s="116"/>
      <c r="GW201" s="16">
        <f t="shared" si="141"/>
        <v>0</v>
      </c>
      <c r="GX201" s="90"/>
      <c r="GY201" s="90"/>
      <c r="GZ201" s="90"/>
      <c r="HA201" s="116"/>
      <c r="HB201" s="16">
        <f t="shared" si="142"/>
        <v>0</v>
      </c>
      <c r="HC201" s="90"/>
      <c r="HD201" s="90"/>
      <c r="HE201" s="90"/>
      <c r="HF201" s="116"/>
      <c r="HG201" s="16">
        <f t="shared" si="143"/>
        <v>0</v>
      </c>
      <c r="HH201" s="90"/>
      <c r="HI201" s="90"/>
      <c r="HJ201" s="90"/>
      <c r="HK201" s="116"/>
      <c r="HL201" s="16">
        <f t="shared" si="144"/>
        <v>0</v>
      </c>
      <c r="HM201" s="90"/>
      <c r="HN201" s="90"/>
      <c r="HO201" s="90"/>
      <c r="HP201" s="116"/>
      <c r="HQ201" s="16">
        <f t="shared" si="145"/>
        <v>0</v>
      </c>
      <c r="HR201" s="90"/>
      <c r="HS201" s="90"/>
      <c r="HT201" s="90"/>
      <c r="HU201" s="116"/>
      <c r="HV201" s="16">
        <f t="shared" si="146"/>
        <v>0</v>
      </c>
      <c r="HW201" s="90"/>
      <c r="HX201" s="90"/>
      <c r="HY201" s="90"/>
      <c r="HZ201" s="116"/>
      <c r="IA201" s="16">
        <f t="shared" si="147"/>
        <v>0</v>
      </c>
      <c r="IB201" s="90"/>
      <c r="IC201" s="90"/>
      <c r="ID201" s="90"/>
      <c r="IE201" s="116"/>
      <c r="IF201" s="16">
        <f t="shared" si="148"/>
        <v>0</v>
      </c>
      <c r="IG201" s="90"/>
      <c r="IH201" s="90"/>
      <c r="II201" s="90"/>
      <c r="IJ201" s="116"/>
      <c r="IK201" s="16">
        <f t="shared" si="149"/>
        <v>0</v>
      </c>
      <c r="IL201" s="90"/>
      <c r="IM201" s="90"/>
      <c r="IN201" s="90"/>
      <c r="IO201" s="116"/>
      <c r="IP201" s="16">
        <f t="shared" si="150"/>
        <v>0</v>
      </c>
    </row>
    <row r="202" spans="1:250" x14ac:dyDescent="0.25">
      <c r="A202" s="90"/>
      <c r="B202" s="90"/>
      <c r="C202" s="90"/>
      <c r="D202" s="116"/>
      <c r="E202" s="16">
        <f t="shared" si="101"/>
        <v>0</v>
      </c>
      <c r="F202" s="90"/>
      <c r="G202" s="90"/>
      <c r="H202" s="90"/>
      <c r="I202" s="116"/>
      <c r="J202" s="16">
        <f t="shared" si="102"/>
        <v>0</v>
      </c>
      <c r="K202" s="90"/>
      <c r="L202" s="90"/>
      <c r="M202" s="90"/>
      <c r="N202" s="116"/>
      <c r="O202" s="16">
        <f t="shared" si="103"/>
        <v>0</v>
      </c>
      <c r="P202" s="90"/>
      <c r="Q202" s="90"/>
      <c r="R202" s="90"/>
      <c r="S202" s="116"/>
      <c r="T202" s="16">
        <f t="shared" si="104"/>
        <v>0</v>
      </c>
      <c r="U202" s="90"/>
      <c r="V202" s="90"/>
      <c r="W202" s="90"/>
      <c r="X202" s="116"/>
      <c r="Y202" s="16">
        <f t="shared" si="105"/>
        <v>0</v>
      </c>
      <c r="Z202" s="90"/>
      <c r="AA202" s="90"/>
      <c r="AB202" s="90"/>
      <c r="AC202" s="116"/>
      <c r="AD202" s="16">
        <f t="shared" si="106"/>
        <v>0</v>
      </c>
      <c r="AE202" s="90"/>
      <c r="AF202" s="90"/>
      <c r="AG202" s="90"/>
      <c r="AH202" s="116"/>
      <c r="AI202" s="16">
        <f t="shared" si="107"/>
        <v>0</v>
      </c>
      <c r="AJ202" s="90"/>
      <c r="AK202" s="90"/>
      <c r="AL202" s="90"/>
      <c r="AM202" s="116"/>
      <c r="AN202" s="16">
        <f t="shared" si="108"/>
        <v>0</v>
      </c>
      <c r="AO202" s="90"/>
      <c r="AP202" s="90"/>
      <c r="AQ202" s="90"/>
      <c r="AR202" s="116"/>
      <c r="AS202" s="16">
        <f t="shared" si="109"/>
        <v>0</v>
      </c>
      <c r="AT202" s="90"/>
      <c r="AU202" s="90"/>
      <c r="AV202" s="90"/>
      <c r="AW202" s="116"/>
      <c r="AX202" s="16">
        <f t="shared" si="110"/>
        <v>0</v>
      </c>
      <c r="AY202" s="90"/>
      <c r="AZ202" s="90"/>
      <c r="BA202" s="90"/>
      <c r="BB202" s="116"/>
      <c r="BC202" s="16">
        <f t="shared" si="111"/>
        <v>0</v>
      </c>
      <c r="BD202" s="90"/>
      <c r="BE202" s="90"/>
      <c r="BF202" s="90"/>
      <c r="BG202" s="116"/>
      <c r="BH202" s="16">
        <f t="shared" si="112"/>
        <v>0</v>
      </c>
      <c r="BI202" s="90"/>
      <c r="BJ202" s="90"/>
      <c r="BK202" s="90"/>
      <c r="BL202" s="116"/>
      <c r="BM202" s="16">
        <f t="shared" si="113"/>
        <v>0</v>
      </c>
      <c r="BN202" s="90"/>
      <c r="BO202" s="90"/>
      <c r="BP202" s="90"/>
      <c r="BQ202" s="116"/>
      <c r="BR202" s="16">
        <f t="shared" si="114"/>
        <v>0</v>
      </c>
      <c r="BS202" s="90"/>
      <c r="BT202" s="90"/>
      <c r="BU202" s="90"/>
      <c r="BV202" s="116"/>
      <c r="BW202" s="16">
        <f t="shared" si="115"/>
        <v>0</v>
      </c>
      <c r="BX202" s="90"/>
      <c r="BY202" s="90"/>
      <c r="BZ202" s="90"/>
      <c r="CA202" s="116"/>
      <c r="CB202" s="16">
        <f t="shared" si="116"/>
        <v>0</v>
      </c>
      <c r="CC202" s="90"/>
      <c r="CD202" s="90"/>
      <c r="CE202" s="90"/>
      <c r="CF202" s="116"/>
      <c r="CG202" s="16">
        <f t="shared" si="117"/>
        <v>0</v>
      </c>
      <c r="CH202" s="90"/>
      <c r="CI202" s="90"/>
      <c r="CJ202" s="90"/>
      <c r="CK202" s="116"/>
      <c r="CL202" s="16">
        <f t="shared" si="118"/>
        <v>0</v>
      </c>
      <c r="CM202" s="90"/>
      <c r="CN202" s="90"/>
      <c r="CO202" s="90"/>
      <c r="CP202" s="116"/>
      <c r="CQ202" s="16">
        <f t="shared" si="119"/>
        <v>0</v>
      </c>
      <c r="CR202" s="90"/>
      <c r="CS202" s="90"/>
      <c r="CT202" s="90"/>
      <c r="CU202" s="116"/>
      <c r="CV202" s="16">
        <f t="shared" si="120"/>
        <v>0</v>
      </c>
      <c r="CW202" s="90"/>
      <c r="CX202" s="90"/>
      <c r="CY202" s="90"/>
      <c r="CZ202" s="116"/>
      <c r="DA202" s="16">
        <f t="shared" si="121"/>
        <v>0</v>
      </c>
      <c r="DB202" s="90"/>
      <c r="DC202" s="90"/>
      <c r="DD202" s="90"/>
      <c r="DE202" s="116"/>
      <c r="DF202" s="16">
        <f t="shared" si="122"/>
        <v>0</v>
      </c>
      <c r="DG202" s="90"/>
      <c r="DH202" s="90"/>
      <c r="DI202" s="90"/>
      <c r="DJ202" s="116"/>
      <c r="DK202" s="16">
        <f t="shared" si="123"/>
        <v>0</v>
      </c>
      <c r="DL202" s="90"/>
      <c r="DM202" s="90"/>
      <c r="DN202" s="90"/>
      <c r="DO202" s="116"/>
      <c r="DP202" s="16">
        <f t="shared" si="124"/>
        <v>0</v>
      </c>
      <c r="DQ202" s="90"/>
      <c r="DR202" s="90"/>
      <c r="DS202" s="90"/>
      <c r="DT202" s="116"/>
      <c r="DU202" s="16">
        <f t="shared" si="125"/>
        <v>0</v>
      </c>
      <c r="DV202" s="90"/>
      <c r="DW202" s="90"/>
      <c r="DX202" s="90"/>
      <c r="DY202" s="116"/>
      <c r="DZ202" s="16">
        <f t="shared" si="126"/>
        <v>0</v>
      </c>
      <c r="EA202" s="90"/>
      <c r="EB202" s="90"/>
      <c r="EC202" s="90"/>
      <c r="ED202" s="116"/>
      <c r="EE202" s="16">
        <f t="shared" si="127"/>
        <v>0</v>
      </c>
      <c r="EF202" s="90"/>
      <c r="EG202" s="90"/>
      <c r="EH202" s="90"/>
      <c r="EI202" s="116"/>
      <c r="EJ202" s="16">
        <f t="shared" si="128"/>
        <v>0</v>
      </c>
      <c r="EK202" s="90"/>
      <c r="EL202" s="90"/>
      <c r="EM202" s="90"/>
      <c r="EN202" s="116"/>
      <c r="EO202" s="16">
        <f t="shared" si="129"/>
        <v>0</v>
      </c>
      <c r="EP202" s="90"/>
      <c r="EQ202" s="90"/>
      <c r="ER202" s="90"/>
      <c r="ES202" s="116"/>
      <c r="ET202" s="16">
        <f t="shared" si="130"/>
        <v>0</v>
      </c>
      <c r="EU202" s="90"/>
      <c r="EV202" s="90"/>
      <c r="EW202" s="90"/>
      <c r="EX202" s="116"/>
      <c r="EY202" s="16">
        <f t="shared" si="131"/>
        <v>0</v>
      </c>
      <c r="EZ202" s="90"/>
      <c r="FA202" s="90"/>
      <c r="FB202" s="90"/>
      <c r="FC202" s="116"/>
      <c r="FD202" s="16">
        <f t="shared" si="132"/>
        <v>0</v>
      </c>
      <c r="FE202" s="90"/>
      <c r="FF202" s="90"/>
      <c r="FG202" s="90"/>
      <c r="FH202" s="116"/>
      <c r="FI202" s="16">
        <f t="shared" si="133"/>
        <v>0</v>
      </c>
      <c r="FJ202" s="90"/>
      <c r="FK202" s="90"/>
      <c r="FL202" s="90"/>
      <c r="FM202" s="116"/>
      <c r="FN202" s="16">
        <f t="shared" si="134"/>
        <v>0</v>
      </c>
      <c r="FO202" s="90"/>
      <c r="FP202" s="90"/>
      <c r="FQ202" s="90"/>
      <c r="FR202" s="116"/>
      <c r="FS202" s="16">
        <f t="shared" si="135"/>
        <v>0</v>
      </c>
      <c r="FT202" s="90"/>
      <c r="FU202" s="90"/>
      <c r="FV202" s="90"/>
      <c r="FW202" s="116"/>
      <c r="FX202" s="16">
        <f t="shared" si="136"/>
        <v>0</v>
      </c>
      <c r="FY202" s="90"/>
      <c r="FZ202" s="90"/>
      <c r="GA202" s="90"/>
      <c r="GB202" s="116"/>
      <c r="GC202" s="16">
        <f t="shared" si="137"/>
        <v>0</v>
      </c>
      <c r="GD202" s="90"/>
      <c r="GE202" s="90"/>
      <c r="GF202" s="90"/>
      <c r="GG202" s="116"/>
      <c r="GH202" s="16">
        <f t="shared" si="138"/>
        <v>0</v>
      </c>
      <c r="GI202" s="90"/>
      <c r="GJ202" s="90"/>
      <c r="GK202" s="90"/>
      <c r="GL202" s="116"/>
      <c r="GM202" s="16">
        <f t="shared" si="139"/>
        <v>0</v>
      </c>
      <c r="GN202" s="90"/>
      <c r="GO202" s="90"/>
      <c r="GP202" s="90"/>
      <c r="GQ202" s="116"/>
      <c r="GR202" s="16">
        <f t="shared" si="140"/>
        <v>0</v>
      </c>
      <c r="GS202" s="90"/>
      <c r="GT202" s="90"/>
      <c r="GU202" s="90"/>
      <c r="GV202" s="116"/>
      <c r="GW202" s="16">
        <f t="shared" si="141"/>
        <v>0</v>
      </c>
      <c r="GX202" s="90"/>
      <c r="GY202" s="90"/>
      <c r="GZ202" s="90"/>
      <c r="HA202" s="116"/>
      <c r="HB202" s="16">
        <f t="shared" si="142"/>
        <v>0</v>
      </c>
      <c r="HC202" s="90"/>
      <c r="HD202" s="90"/>
      <c r="HE202" s="90"/>
      <c r="HF202" s="116"/>
      <c r="HG202" s="16">
        <f t="shared" si="143"/>
        <v>0</v>
      </c>
      <c r="HH202" s="90"/>
      <c r="HI202" s="90"/>
      <c r="HJ202" s="90"/>
      <c r="HK202" s="116"/>
      <c r="HL202" s="16">
        <f t="shared" si="144"/>
        <v>0</v>
      </c>
      <c r="HM202" s="90"/>
      <c r="HN202" s="90"/>
      <c r="HO202" s="90"/>
      <c r="HP202" s="116"/>
      <c r="HQ202" s="16">
        <f t="shared" si="145"/>
        <v>0</v>
      </c>
      <c r="HR202" s="90"/>
      <c r="HS202" s="90"/>
      <c r="HT202" s="90"/>
      <c r="HU202" s="116"/>
      <c r="HV202" s="16">
        <f t="shared" si="146"/>
        <v>0</v>
      </c>
      <c r="HW202" s="90"/>
      <c r="HX202" s="90"/>
      <c r="HY202" s="90"/>
      <c r="HZ202" s="116"/>
      <c r="IA202" s="16">
        <f t="shared" si="147"/>
        <v>0</v>
      </c>
      <c r="IB202" s="90"/>
      <c r="IC202" s="90"/>
      <c r="ID202" s="90"/>
      <c r="IE202" s="116"/>
      <c r="IF202" s="16">
        <f t="shared" si="148"/>
        <v>0</v>
      </c>
      <c r="IG202" s="90"/>
      <c r="IH202" s="90"/>
      <c r="II202" s="90"/>
      <c r="IJ202" s="116"/>
      <c r="IK202" s="16">
        <f t="shared" si="149"/>
        <v>0</v>
      </c>
      <c r="IL202" s="90"/>
      <c r="IM202" s="90"/>
      <c r="IN202" s="90"/>
      <c r="IO202" s="116"/>
      <c r="IP202" s="16">
        <f t="shared" si="150"/>
        <v>0</v>
      </c>
    </row>
    <row r="203" spans="1:250" x14ac:dyDescent="0.25">
      <c r="A203" s="90"/>
      <c r="B203" s="90"/>
      <c r="C203" s="90"/>
      <c r="D203" s="116"/>
      <c r="E203" s="16">
        <f t="shared" ref="E203:E208" si="151">IF(A203="",C203,A203)</f>
        <v>0</v>
      </c>
      <c r="F203" s="90"/>
      <c r="G203" s="90"/>
      <c r="H203" s="90"/>
      <c r="I203" s="116"/>
      <c r="J203" s="16">
        <f t="shared" ref="J203:J208" si="152">IF(F203="",H203,F203)</f>
        <v>0</v>
      </c>
      <c r="K203" s="90"/>
      <c r="L203" s="90"/>
      <c r="M203" s="90"/>
      <c r="N203" s="116"/>
      <c r="O203" s="16">
        <f t="shared" ref="O203:O208" si="153">IF(K203="",M203,K203)</f>
        <v>0</v>
      </c>
      <c r="P203" s="90"/>
      <c r="Q203" s="90"/>
      <c r="R203" s="90"/>
      <c r="S203" s="116"/>
      <c r="T203" s="16">
        <f t="shared" ref="T203:T208" si="154">IF(P203="",R203,P203)</f>
        <v>0</v>
      </c>
      <c r="U203" s="90"/>
      <c r="V203" s="90"/>
      <c r="W203" s="90"/>
      <c r="X203" s="116"/>
      <c r="Y203" s="16">
        <f t="shared" ref="Y203:Y208" si="155">IF(U203="",W203,U203)</f>
        <v>0</v>
      </c>
      <c r="Z203" s="90"/>
      <c r="AA203" s="90"/>
      <c r="AB203" s="90"/>
      <c r="AC203" s="116"/>
      <c r="AD203" s="16">
        <f t="shared" ref="AD203:AD208" si="156">IF(Z203="",AB203,Z203)</f>
        <v>0</v>
      </c>
      <c r="AE203" s="90"/>
      <c r="AF203" s="90"/>
      <c r="AG203" s="90"/>
      <c r="AH203" s="116"/>
      <c r="AI203" s="16">
        <f t="shared" ref="AI203:AI208" si="157">IF(AE203="",AG203,AE203)</f>
        <v>0</v>
      </c>
      <c r="AJ203" s="90"/>
      <c r="AK203" s="90"/>
      <c r="AL203" s="90"/>
      <c r="AM203" s="116"/>
      <c r="AN203" s="16">
        <f t="shared" ref="AN203:AN208" si="158">IF(AJ203="",AL203,AJ203)</f>
        <v>0</v>
      </c>
      <c r="AO203" s="90"/>
      <c r="AP203" s="90"/>
      <c r="AQ203" s="90"/>
      <c r="AR203" s="116"/>
      <c r="AS203" s="16">
        <f t="shared" ref="AS203:AS208" si="159">IF(AO203="",AQ203,AO203)</f>
        <v>0</v>
      </c>
      <c r="AT203" s="90"/>
      <c r="AU203" s="90"/>
      <c r="AV203" s="90"/>
      <c r="AW203" s="116"/>
      <c r="AX203" s="16">
        <f t="shared" ref="AX203:AX208" si="160">IF(AT203="",AV203,AT203)</f>
        <v>0</v>
      </c>
      <c r="AY203" s="90"/>
      <c r="AZ203" s="90"/>
      <c r="BA203" s="90"/>
      <c r="BB203" s="116"/>
      <c r="BC203" s="16">
        <f t="shared" ref="BC203:BC208" si="161">IF(AY203="",BA203,AY203)</f>
        <v>0</v>
      </c>
      <c r="BD203" s="90"/>
      <c r="BE203" s="90"/>
      <c r="BF203" s="90"/>
      <c r="BG203" s="116"/>
      <c r="BH203" s="16">
        <f t="shared" ref="BH203:BH208" si="162">IF(BD203="",BF203,BD203)</f>
        <v>0</v>
      </c>
      <c r="BI203" s="90"/>
      <c r="BJ203" s="90"/>
      <c r="BK203" s="90"/>
      <c r="BL203" s="116"/>
      <c r="BM203" s="16">
        <f t="shared" ref="BM203:BM208" si="163">IF(BI203="",BK203,BI203)</f>
        <v>0</v>
      </c>
      <c r="BN203" s="90"/>
      <c r="BO203" s="90"/>
      <c r="BP203" s="90"/>
      <c r="BQ203" s="116"/>
      <c r="BR203" s="16">
        <f t="shared" ref="BR203:BR208" si="164">IF(BN203="",BP203,BN203)</f>
        <v>0</v>
      </c>
      <c r="BS203" s="90"/>
      <c r="BT203" s="90"/>
      <c r="BU203" s="90"/>
      <c r="BV203" s="116"/>
      <c r="BW203" s="16">
        <f t="shared" ref="BW203:BW208" si="165">IF(BS203="",BU203,BS203)</f>
        <v>0</v>
      </c>
      <c r="BX203" s="90"/>
      <c r="BY203" s="90"/>
      <c r="BZ203" s="90"/>
      <c r="CA203" s="116"/>
      <c r="CB203" s="16">
        <f t="shared" ref="CB203:CB208" si="166">IF(BX203="",BZ203,BX203)</f>
        <v>0</v>
      </c>
      <c r="CC203" s="90"/>
      <c r="CD203" s="90"/>
      <c r="CE203" s="90"/>
      <c r="CF203" s="116"/>
      <c r="CG203" s="16">
        <f t="shared" ref="CG203:CG208" si="167">IF(CC203="",CE203,CC203)</f>
        <v>0</v>
      </c>
      <c r="CH203" s="90"/>
      <c r="CI203" s="90"/>
      <c r="CJ203" s="90"/>
      <c r="CK203" s="116"/>
      <c r="CL203" s="16">
        <f t="shared" ref="CL203:CL208" si="168">IF(CH203="",CJ203,CH203)</f>
        <v>0</v>
      </c>
      <c r="CM203" s="90"/>
      <c r="CN203" s="90"/>
      <c r="CO203" s="90"/>
      <c r="CP203" s="116"/>
      <c r="CQ203" s="16">
        <f t="shared" ref="CQ203:CQ208" si="169">IF(CM203="",CO203,CM203)</f>
        <v>0</v>
      </c>
      <c r="CR203" s="90"/>
      <c r="CS203" s="90"/>
      <c r="CT203" s="90"/>
      <c r="CU203" s="116"/>
      <c r="CV203" s="16">
        <f t="shared" ref="CV203:CV208" si="170">IF(CR203="",CT203,CR203)</f>
        <v>0</v>
      </c>
      <c r="CW203" s="90"/>
      <c r="CX203" s="90"/>
      <c r="CY203" s="90"/>
      <c r="CZ203" s="116"/>
      <c r="DA203" s="16">
        <f t="shared" ref="DA203:DA208" si="171">IF(CW203="",CY203,CW203)</f>
        <v>0</v>
      </c>
      <c r="DB203" s="90"/>
      <c r="DC203" s="90"/>
      <c r="DD203" s="90"/>
      <c r="DE203" s="116"/>
      <c r="DF203" s="16">
        <f t="shared" ref="DF203:DF208" si="172">IF(DB203="",DD203,DB203)</f>
        <v>0</v>
      </c>
      <c r="DG203" s="90"/>
      <c r="DH203" s="90"/>
      <c r="DI203" s="90"/>
      <c r="DJ203" s="116"/>
      <c r="DK203" s="16">
        <f t="shared" ref="DK203:DK208" si="173">IF(DG203="",DI203,DG203)</f>
        <v>0</v>
      </c>
      <c r="DL203" s="90"/>
      <c r="DM203" s="90"/>
      <c r="DN203" s="90"/>
      <c r="DO203" s="116"/>
      <c r="DP203" s="16">
        <f t="shared" ref="DP203:DP208" si="174">IF(DL203="",DN203,DL203)</f>
        <v>0</v>
      </c>
      <c r="DQ203" s="90"/>
      <c r="DR203" s="90"/>
      <c r="DS203" s="90"/>
      <c r="DT203" s="116"/>
      <c r="DU203" s="16">
        <f t="shared" ref="DU203:DU208" si="175">IF(DQ203="",DS203,DQ203)</f>
        <v>0</v>
      </c>
      <c r="DV203" s="90"/>
      <c r="DW203" s="90"/>
      <c r="DX203" s="90"/>
      <c r="DY203" s="116"/>
      <c r="DZ203" s="16">
        <f t="shared" ref="DZ203:DZ208" si="176">IF(DV203="",DX203,DV203)</f>
        <v>0</v>
      </c>
      <c r="EA203" s="90"/>
      <c r="EB203" s="90"/>
      <c r="EC203" s="90"/>
      <c r="ED203" s="116"/>
      <c r="EE203" s="16">
        <f t="shared" ref="EE203:EE208" si="177">IF(EA203="",EC203,EA203)</f>
        <v>0</v>
      </c>
      <c r="EF203" s="90"/>
      <c r="EG203" s="90"/>
      <c r="EH203" s="90"/>
      <c r="EI203" s="116"/>
      <c r="EJ203" s="16">
        <f t="shared" ref="EJ203:EJ208" si="178">IF(EF203="",EH203,EF203)</f>
        <v>0</v>
      </c>
      <c r="EK203" s="90"/>
      <c r="EL203" s="90"/>
      <c r="EM203" s="90"/>
      <c r="EN203" s="116"/>
      <c r="EO203" s="16">
        <f t="shared" ref="EO203:EO208" si="179">IF(EK203="",EM203,EK203)</f>
        <v>0</v>
      </c>
      <c r="EP203" s="90"/>
      <c r="EQ203" s="90"/>
      <c r="ER203" s="90"/>
      <c r="ES203" s="116"/>
      <c r="ET203" s="16">
        <f t="shared" ref="ET203:ET208" si="180">IF(EP203="",ER203,EP203)</f>
        <v>0</v>
      </c>
      <c r="EU203" s="90"/>
      <c r="EV203" s="90"/>
      <c r="EW203" s="90"/>
      <c r="EX203" s="116"/>
      <c r="EY203" s="16">
        <f t="shared" ref="EY203:EY208" si="181">IF(EU203="",EW203,EU203)</f>
        <v>0</v>
      </c>
      <c r="EZ203" s="90"/>
      <c r="FA203" s="90"/>
      <c r="FB203" s="90"/>
      <c r="FC203" s="116"/>
      <c r="FD203" s="16">
        <f t="shared" ref="FD203:FD208" si="182">IF(EZ203="",FB203,EZ203)</f>
        <v>0</v>
      </c>
      <c r="FE203" s="90"/>
      <c r="FF203" s="90"/>
      <c r="FG203" s="90"/>
      <c r="FH203" s="116"/>
      <c r="FI203" s="16">
        <f t="shared" ref="FI203:FI208" si="183">IF(FE203="",FG203,FE203)</f>
        <v>0</v>
      </c>
      <c r="FJ203" s="90"/>
      <c r="FK203" s="90"/>
      <c r="FL203" s="90"/>
      <c r="FM203" s="116"/>
      <c r="FN203" s="16">
        <f t="shared" ref="FN203:FN208" si="184">IF(FJ203="",FL203,FJ203)</f>
        <v>0</v>
      </c>
      <c r="FO203" s="90"/>
      <c r="FP203" s="90"/>
      <c r="FQ203" s="90"/>
      <c r="FR203" s="116"/>
      <c r="FS203" s="16">
        <f t="shared" ref="FS203:FS208" si="185">IF(FO203="",FQ203,FO203)</f>
        <v>0</v>
      </c>
      <c r="FT203" s="90"/>
      <c r="FU203" s="90"/>
      <c r="FV203" s="90"/>
      <c r="FW203" s="116"/>
      <c r="FX203" s="16">
        <f t="shared" ref="FX203:FX208" si="186">IF(FT203="",FV203,FT203)</f>
        <v>0</v>
      </c>
      <c r="FY203" s="90"/>
      <c r="FZ203" s="90"/>
      <c r="GA203" s="90"/>
      <c r="GB203" s="116"/>
      <c r="GC203" s="16">
        <f t="shared" ref="GC203:GC208" si="187">IF(FY203="",GA203,FY203)</f>
        <v>0</v>
      </c>
      <c r="GD203" s="90"/>
      <c r="GE203" s="90"/>
      <c r="GF203" s="90"/>
      <c r="GG203" s="116"/>
      <c r="GH203" s="16">
        <f t="shared" ref="GH203:GH208" si="188">IF(GD203="",GF203,GD203)</f>
        <v>0</v>
      </c>
      <c r="GI203" s="90"/>
      <c r="GJ203" s="90"/>
      <c r="GK203" s="90"/>
      <c r="GL203" s="116"/>
      <c r="GM203" s="16">
        <f t="shared" ref="GM203:GM208" si="189">IF(GI203="",GK203,GI203)</f>
        <v>0</v>
      </c>
      <c r="GN203" s="90"/>
      <c r="GO203" s="90"/>
      <c r="GP203" s="90"/>
      <c r="GQ203" s="116"/>
      <c r="GR203" s="16">
        <f t="shared" ref="GR203:GR208" si="190">IF(GN203="",GP203,GN203)</f>
        <v>0</v>
      </c>
      <c r="GS203" s="90"/>
      <c r="GT203" s="90"/>
      <c r="GU203" s="90"/>
      <c r="GV203" s="116"/>
      <c r="GW203" s="16">
        <f t="shared" ref="GW203:GW208" si="191">IF(GS203="",GU203,GS203)</f>
        <v>0</v>
      </c>
      <c r="GX203" s="90"/>
      <c r="GY203" s="90"/>
      <c r="GZ203" s="90"/>
      <c r="HA203" s="116"/>
      <c r="HB203" s="16">
        <f t="shared" ref="HB203:HB208" si="192">IF(GX203="",GZ203,GX203)</f>
        <v>0</v>
      </c>
      <c r="HC203" s="90"/>
      <c r="HD203" s="90"/>
      <c r="HE203" s="90"/>
      <c r="HF203" s="116"/>
      <c r="HG203" s="16">
        <f t="shared" ref="HG203:HG208" si="193">IF(HC203="",HE203,HC203)</f>
        <v>0</v>
      </c>
      <c r="HH203" s="90"/>
      <c r="HI203" s="90"/>
      <c r="HJ203" s="90"/>
      <c r="HK203" s="116"/>
      <c r="HL203" s="16">
        <f t="shared" ref="HL203:HL208" si="194">IF(HH203="",HJ203,HH203)</f>
        <v>0</v>
      </c>
      <c r="HM203" s="90"/>
      <c r="HN203" s="90"/>
      <c r="HO203" s="90"/>
      <c r="HP203" s="116"/>
      <c r="HQ203" s="16">
        <f t="shared" ref="HQ203:HQ208" si="195">IF(HM203="",HO203,HM203)</f>
        <v>0</v>
      </c>
      <c r="HR203" s="90"/>
      <c r="HS203" s="90"/>
      <c r="HT203" s="90"/>
      <c r="HU203" s="116"/>
      <c r="HV203" s="16">
        <f t="shared" ref="HV203:HV208" si="196">IF(HR203="",HT203,HR203)</f>
        <v>0</v>
      </c>
      <c r="HW203" s="90"/>
      <c r="HX203" s="90"/>
      <c r="HY203" s="90"/>
      <c r="HZ203" s="116"/>
      <c r="IA203" s="16">
        <f t="shared" ref="IA203:IA208" si="197">IF(HW203="",HY203,HW203)</f>
        <v>0</v>
      </c>
      <c r="IB203" s="90"/>
      <c r="IC203" s="90"/>
      <c r="ID203" s="90"/>
      <c r="IE203" s="116"/>
      <c r="IF203" s="16">
        <f t="shared" ref="IF203:IF208" si="198">IF(IB203="",ID203,IB203)</f>
        <v>0</v>
      </c>
      <c r="IG203" s="90"/>
      <c r="IH203" s="90"/>
      <c r="II203" s="90"/>
      <c r="IJ203" s="116"/>
      <c r="IK203" s="16">
        <f t="shared" ref="IK203:IK208" si="199">IF(IG203="",II203,IG203)</f>
        <v>0</v>
      </c>
      <c r="IL203" s="90"/>
      <c r="IM203" s="90"/>
      <c r="IN203" s="90"/>
      <c r="IO203" s="116"/>
      <c r="IP203" s="16">
        <f t="shared" ref="IP203:IP208" si="200">IF(IL203="",IN203,IL203)</f>
        <v>0</v>
      </c>
    </row>
    <row r="204" spans="1:250" x14ac:dyDescent="0.25">
      <c r="A204" s="90"/>
      <c r="B204" s="90"/>
      <c r="C204" s="90"/>
      <c r="D204" s="116"/>
      <c r="E204" s="16">
        <f t="shared" si="151"/>
        <v>0</v>
      </c>
      <c r="F204" s="90"/>
      <c r="G204" s="90"/>
      <c r="H204" s="90"/>
      <c r="I204" s="116"/>
      <c r="J204" s="16">
        <f t="shared" si="152"/>
        <v>0</v>
      </c>
      <c r="K204" s="90"/>
      <c r="L204" s="90"/>
      <c r="M204" s="90"/>
      <c r="N204" s="116"/>
      <c r="O204" s="16">
        <f t="shared" si="153"/>
        <v>0</v>
      </c>
      <c r="P204" s="90"/>
      <c r="Q204" s="90"/>
      <c r="R204" s="90"/>
      <c r="S204" s="116"/>
      <c r="T204" s="16">
        <f t="shared" si="154"/>
        <v>0</v>
      </c>
      <c r="U204" s="90"/>
      <c r="V204" s="90"/>
      <c r="W204" s="90"/>
      <c r="X204" s="116"/>
      <c r="Y204" s="16">
        <f t="shared" si="155"/>
        <v>0</v>
      </c>
      <c r="Z204" s="90"/>
      <c r="AA204" s="90"/>
      <c r="AB204" s="90"/>
      <c r="AC204" s="116"/>
      <c r="AD204" s="16">
        <f t="shared" si="156"/>
        <v>0</v>
      </c>
      <c r="AE204" s="90"/>
      <c r="AF204" s="90"/>
      <c r="AG204" s="90"/>
      <c r="AH204" s="116"/>
      <c r="AI204" s="16">
        <f t="shared" si="157"/>
        <v>0</v>
      </c>
      <c r="AJ204" s="90"/>
      <c r="AK204" s="90"/>
      <c r="AL204" s="90"/>
      <c r="AM204" s="116"/>
      <c r="AN204" s="16">
        <f t="shared" si="158"/>
        <v>0</v>
      </c>
      <c r="AO204" s="90"/>
      <c r="AP204" s="90"/>
      <c r="AQ204" s="90"/>
      <c r="AR204" s="116"/>
      <c r="AS204" s="16">
        <f t="shared" si="159"/>
        <v>0</v>
      </c>
      <c r="AT204" s="90"/>
      <c r="AU204" s="90"/>
      <c r="AV204" s="90"/>
      <c r="AW204" s="116"/>
      <c r="AX204" s="16">
        <f t="shared" si="160"/>
        <v>0</v>
      </c>
      <c r="AY204" s="90"/>
      <c r="AZ204" s="90"/>
      <c r="BA204" s="90"/>
      <c r="BB204" s="116"/>
      <c r="BC204" s="16">
        <f t="shared" si="161"/>
        <v>0</v>
      </c>
      <c r="BD204" s="90"/>
      <c r="BE204" s="90"/>
      <c r="BF204" s="90"/>
      <c r="BG204" s="116"/>
      <c r="BH204" s="16">
        <f t="shared" si="162"/>
        <v>0</v>
      </c>
      <c r="BI204" s="90"/>
      <c r="BJ204" s="90"/>
      <c r="BK204" s="90"/>
      <c r="BL204" s="116"/>
      <c r="BM204" s="16">
        <f t="shared" si="163"/>
        <v>0</v>
      </c>
      <c r="BN204" s="90"/>
      <c r="BO204" s="90"/>
      <c r="BP204" s="90"/>
      <c r="BQ204" s="116"/>
      <c r="BR204" s="16">
        <f t="shared" si="164"/>
        <v>0</v>
      </c>
      <c r="BS204" s="90"/>
      <c r="BT204" s="90"/>
      <c r="BU204" s="90"/>
      <c r="BV204" s="116"/>
      <c r="BW204" s="16">
        <f t="shared" si="165"/>
        <v>0</v>
      </c>
      <c r="BX204" s="90"/>
      <c r="BY204" s="90"/>
      <c r="BZ204" s="90"/>
      <c r="CA204" s="116"/>
      <c r="CB204" s="16">
        <f t="shared" si="166"/>
        <v>0</v>
      </c>
      <c r="CC204" s="90"/>
      <c r="CD204" s="90"/>
      <c r="CE204" s="90"/>
      <c r="CF204" s="116"/>
      <c r="CG204" s="16">
        <f t="shared" si="167"/>
        <v>0</v>
      </c>
      <c r="CH204" s="90"/>
      <c r="CI204" s="90"/>
      <c r="CJ204" s="90"/>
      <c r="CK204" s="116"/>
      <c r="CL204" s="16">
        <f t="shared" si="168"/>
        <v>0</v>
      </c>
      <c r="CM204" s="90"/>
      <c r="CN204" s="90"/>
      <c r="CO204" s="90"/>
      <c r="CP204" s="116"/>
      <c r="CQ204" s="16">
        <f t="shared" si="169"/>
        <v>0</v>
      </c>
      <c r="CR204" s="90"/>
      <c r="CS204" s="90"/>
      <c r="CT204" s="90"/>
      <c r="CU204" s="116"/>
      <c r="CV204" s="16">
        <f t="shared" si="170"/>
        <v>0</v>
      </c>
      <c r="CW204" s="90"/>
      <c r="CX204" s="90"/>
      <c r="CY204" s="90"/>
      <c r="CZ204" s="116"/>
      <c r="DA204" s="16">
        <f t="shared" si="171"/>
        <v>0</v>
      </c>
      <c r="DB204" s="90"/>
      <c r="DC204" s="90"/>
      <c r="DD204" s="90"/>
      <c r="DE204" s="116"/>
      <c r="DF204" s="16">
        <f t="shared" si="172"/>
        <v>0</v>
      </c>
      <c r="DG204" s="90"/>
      <c r="DH204" s="90"/>
      <c r="DI204" s="90"/>
      <c r="DJ204" s="116"/>
      <c r="DK204" s="16">
        <f t="shared" si="173"/>
        <v>0</v>
      </c>
      <c r="DL204" s="90"/>
      <c r="DM204" s="90"/>
      <c r="DN204" s="90"/>
      <c r="DO204" s="116"/>
      <c r="DP204" s="16">
        <f t="shared" si="174"/>
        <v>0</v>
      </c>
      <c r="DQ204" s="90"/>
      <c r="DR204" s="90"/>
      <c r="DS204" s="90"/>
      <c r="DT204" s="116"/>
      <c r="DU204" s="16">
        <f t="shared" si="175"/>
        <v>0</v>
      </c>
      <c r="DV204" s="90"/>
      <c r="DW204" s="90"/>
      <c r="DX204" s="90"/>
      <c r="DY204" s="116"/>
      <c r="DZ204" s="16">
        <f t="shared" si="176"/>
        <v>0</v>
      </c>
      <c r="EA204" s="90"/>
      <c r="EB204" s="90"/>
      <c r="EC204" s="90"/>
      <c r="ED204" s="116"/>
      <c r="EE204" s="16">
        <f t="shared" si="177"/>
        <v>0</v>
      </c>
      <c r="EF204" s="90"/>
      <c r="EG204" s="90"/>
      <c r="EH204" s="90"/>
      <c r="EI204" s="116"/>
      <c r="EJ204" s="16">
        <f t="shared" si="178"/>
        <v>0</v>
      </c>
      <c r="EK204" s="90"/>
      <c r="EL204" s="90"/>
      <c r="EM204" s="90"/>
      <c r="EN204" s="116"/>
      <c r="EO204" s="16">
        <f t="shared" si="179"/>
        <v>0</v>
      </c>
      <c r="EP204" s="90"/>
      <c r="EQ204" s="90"/>
      <c r="ER204" s="90"/>
      <c r="ES204" s="116"/>
      <c r="ET204" s="16">
        <f t="shared" si="180"/>
        <v>0</v>
      </c>
      <c r="EU204" s="90"/>
      <c r="EV204" s="90"/>
      <c r="EW204" s="90"/>
      <c r="EX204" s="116"/>
      <c r="EY204" s="16">
        <f t="shared" si="181"/>
        <v>0</v>
      </c>
      <c r="EZ204" s="90"/>
      <c r="FA204" s="90"/>
      <c r="FB204" s="90"/>
      <c r="FC204" s="116"/>
      <c r="FD204" s="16">
        <f t="shared" si="182"/>
        <v>0</v>
      </c>
      <c r="FE204" s="90"/>
      <c r="FF204" s="90"/>
      <c r="FG204" s="90"/>
      <c r="FH204" s="116"/>
      <c r="FI204" s="16">
        <f t="shared" si="183"/>
        <v>0</v>
      </c>
      <c r="FJ204" s="90"/>
      <c r="FK204" s="90"/>
      <c r="FL204" s="90"/>
      <c r="FM204" s="116"/>
      <c r="FN204" s="16">
        <f t="shared" si="184"/>
        <v>0</v>
      </c>
      <c r="FO204" s="90"/>
      <c r="FP204" s="90"/>
      <c r="FQ204" s="90"/>
      <c r="FR204" s="116"/>
      <c r="FS204" s="16">
        <f t="shared" si="185"/>
        <v>0</v>
      </c>
      <c r="FT204" s="90"/>
      <c r="FU204" s="90"/>
      <c r="FV204" s="90"/>
      <c r="FW204" s="116"/>
      <c r="FX204" s="16">
        <f t="shared" si="186"/>
        <v>0</v>
      </c>
      <c r="FY204" s="90"/>
      <c r="FZ204" s="90"/>
      <c r="GA204" s="90"/>
      <c r="GB204" s="116"/>
      <c r="GC204" s="16">
        <f t="shared" si="187"/>
        <v>0</v>
      </c>
      <c r="GD204" s="90"/>
      <c r="GE204" s="90"/>
      <c r="GF204" s="90"/>
      <c r="GG204" s="116"/>
      <c r="GH204" s="16">
        <f t="shared" si="188"/>
        <v>0</v>
      </c>
      <c r="GI204" s="90"/>
      <c r="GJ204" s="90"/>
      <c r="GK204" s="90"/>
      <c r="GL204" s="116"/>
      <c r="GM204" s="16">
        <f t="shared" si="189"/>
        <v>0</v>
      </c>
      <c r="GN204" s="90"/>
      <c r="GO204" s="90"/>
      <c r="GP204" s="90"/>
      <c r="GQ204" s="116"/>
      <c r="GR204" s="16">
        <f t="shared" si="190"/>
        <v>0</v>
      </c>
      <c r="GS204" s="90"/>
      <c r="GT204" s="90"/>
      <c r="GU204" s="90"/>
      <c r="GV204" s="116"/>
      <c r="GW204" s="16">
        <f t="shared" si="191"/>
        <v>0</v>
      </c>
      <c r="GX204" s="90"/>
      <c r="GY204" s="90"/>
      <c r="GZ204" s="90"/>
      <c r="HA204" s="116"/>
      <c r="HB204" s="16">
        <f t="shared" si="192"/>
        <v>0</v>
      </c>
      <c r="HC204" s="90"/>
      <c r="HD204" s="90"/>
      <c r="HE204" s="90"/>
      <c r="HF204" s="116"/>
      <c r="HG204" s="16">
        <f t="shared" si="193"/>
        <v>0</v>
      </c>
      <c r="HH204" s="90"/>
      <c r="HI204" s="90"/>
      <c r="HJ204" s="90"/>
      <c r="HK204" s="116"/>
      <c r="HL204" s="16">
        <f t="shared" si="194"/>
        <v>0</v>
      </c>
      <c r="HM204" s="90"/>
      <c r="HN204" s="90"/>
      <c r="HO204" s="90"/>
      <c r="HP204" s="116"/>
      <c r="HQ204" s="16">
        <f t="shared" si="195"/>
        <v>0</v>
      </c>
      <c r="HR204" s="90"/>
      <c r="HS204" s="90"/>
      <c r="HT204" s="90"/>
      <c r="HU204" s="116"/>
      <c r="HV204" s="16">
        <f t="shared" si="196"/>
        <v>0</v>
      </c>
      <c r="HW204" s="90"/>
      <c r="HX204" s="90"/>
      <c r="HY204" s="90"/>
      <c r="HZ204" s="116"/>
      <c r="IA204" s="16">
        <f t="shared" si="197"/>
        <v>0</v>
      </c>
      <c r="IB204" s="90"/>
      <c r="IC204" s="90"/>
      <c r="ID204" s="90"/>
      <c r="IE204" s="116"/>
      <c r="IF204" s="16">
        <f t="shared" si="198"/>
        <v>0</v>
      </c>
      <c r="IG204" s="90"/>
      <c r="IH204" s="90"/>
      <c r="II204" s="90"/>
      <c r="IJ204" s="116"/>
      <c r="IK204" s="16">
        <f t="shared" si="199"/>
        <v>0</v>
      </c>
      <c r="IL204" s="90"/>
      <c r="IM204" s="90"/>
      <c r="IN204" s="90"/>
      <c r="IO204" s="116"/>
      <c r="IP204" s="16">
        <f t="shared" si="200"/>
        <v>0</v>
      </c>
    </row>
    <row r="205" spans="1:250" x14ac:dyDescent="0.25">
      <c r="A205" s="90"/>
      <c r="B205" s="90"/>
      <c r="C205" s="90"/>
      <c r="D205" s="116"/>
      <c r="E205" s="16">
        <f t="shared" si="151"/>
        <v>0</v>
      </c>
      <c r="F205" s="90"/>
      <c r="G205" s="90"/>
      <c r="H205" s="90"/>
      <c r="I205" s="116"/>
      <c r="J205" s="16">
        <f t="shared" si="152"/>
        <v>0</v>
      </c>
      <c r="K205" s="90"/>
      <c r="L205" s="90"/>
      <c r="M205" s="90"/>
      <c r="N205" s="116"/>
      <c r="O205" s="16">
        <f t="shared" si="153"/>
        <v>0</v>
      </c>
      <c r="P205" s="90"/>
      <c r="Q205" s="90"/>
      <c r="R205" s="90"/>
      <c r="S205" s="116"/>
      <c r="T205" s="16">
        <f t="shared" si="154"/>
        <v>0</v>
      </c>
      <c r="U205" s="90"/>
      <c r="V205" s="90"/>
      <c r="W205" s="90"/>
      <c r="X205" s="116"/>
      <c r="Y205" s="16">
        <f t="shared" si="155"/>
        <v>0</v>
      </c>
      <c r="Z205" s="90"/>
      <c r="AA205" s="90"/>
      <c r="AB205" s="90"/>
      <c r="AC205" s="116"/>
      <c r="AD205" s="16">
        <f t="shared" si="156"/>
        <v>0</v>
      </c>
      <c r="AE205" s="90"/>
      <c r="AF205" s="90"/>
      <c r="AG205" s="90"/>
      <c r="AH205" s="116"/>
      <c r="AI205" s="16">
        <f t="shared" si="157"/>
        <v>0</v>
      </c>
      <c r="AJ205" s="90"/>
      <c r="AK205" s="90"/>
      <c r="AL205" s="90"/>
      <c r="AM205" s="116"/>
      <c r="AN205" s="16">
        <f t="shared" si="158"/>
        <v>0</v>
      </c>
      <c r="AO205" s="90"/>
      <c r="AP205" s="90"/>
      <c r="AQ205" s="90"/>
      <c r="AR205" s="116"/>
      <c r="AS205" s="16">
        <f t="shared" si="159"/>
        <v>0</v>
      </c>
      <c r="AT205" s="90"/>
      <c r="AU205" s="90"/>
      <c r="AV205" s="90"/>
      <c r="AW205" s="116"/>
      <c r="AX205" s="16">
        <f t="shared" si="160"/>
        <v>0</v>
      </c>
      <c r="AY205" s="90"/>
      <c r="AZ205" s="90"/>
      <c r="BA205" s="90"/>
      <c r="BB205" s="116"/>
      <c r="BC205" s="16">
        <f t="shared" si="161"/>
        <v>0</v>
      </c>
      <c r="BD205" s="90"/>
      <c r="BE205" s="90"/>
      <c r="BF205" s="90"/>
      <c r="BG205" s="116"/>
      <c r="BH205" s="16">
        <f t="shared" si="162"/>
        <v>0</v>
      </c>
      <c r="BI205" s="90"/>
      <c r="BJ205" s="90"/>
      <c r="BK205" s="90"/>
      <c r="BL205" s="116"/>
      <c r="BM205" s="16">
        <f t="shared" si="163"/>
        <v>0</v>
      </c>
      <c r="BN205" s="90"/>
      <c r="BO205" s="90"/>
      <c r="BP205" s="90"/>
      <c r="BQ205" s="116"/>
      <c r="BR205" s="16">
        <f t="shared" si="164"/>
        <v>0</v>
      </c>
      <c r="BS205" s="90"/>
      <c r="BT205" s="90"/>
      <c r="BU205" s="90"/>
      <c r="BV205" s="116"/>
      <c r="BW205" s="16">
        <f t="shared" si="165"/>
        <v>0</v>
      </c>
      <c r="BX205" s="90"/>
      <c r="BY205" s="90"/>
      <c r="BZ205" s="90"/>
      <c r="CA205" s="116"/>
      <c r="CB205" s="16">
        <f t="shared" si="166"/>
        <v>0</v>
      </c>
      <c r="CC205" s="90"/>
      <c r="CD205" s="90"/>
      <c r="CE205" s="90"/>
      <c r="CF205" s="116"/>
      <c r="CG205" s="16">
        <f t="shared" si="167"/>
        <v>0</v>
      </c>
      <c r="CH205" s="90"/>
      <c r="CI205" s="90"/>
      <c r="CJ205" s="90"/>
      <c r="CK205" s="116"/>
      <c r="CL205" s="16">
        <f t="shared" si="168"/>
        <v>0</v>
      </c>
      <c r="CM205" s="90"/>
      <c r="CN205" s="90"/>
      <c r="CO205" s="90"/>
      <c r="CP205" s="116"/>
      <c r="CQ205" s="16">
        <f t="shared" si="169"/>
        <v>0</v>
      </c>
      <c r="CR205" s="90"/>
      <c r="CS205" s="90"/>
      <c r="CT205" s="90"/>
      <c r="CU205" s="116"/>
      <c r="CV205" s="16">
        <f t="shared" si="170"/>
        <v>0</v>
      </c>
      <c r="CW205" s="90"/>
      <c r="CX205" s="90"/>
      <c r="CY205" s="90"/>
      <c r="CZ205" s="116"/>
      <c r="DA205" s="16">
        <f t="shared" si="171"/>
        <v>0</v>
      </c>
      <c r="DB205" s="90"/>
      <c r="DC205" s="90"/>
      <c r="DD205" s="90"/>
      <c r="DE205" s="116"/>
      <c r="DF205" s="16">
        <f t="shared" si="172"/>
        <v>0</v>
      </c>
      <c r="DG205" s="90"/>
      <c r="DH205" s="90"/>
      <c r="DI205" s="90"/>
      <c r="DJ205" s="116"/>
      <c r="DK205" s="16">
        <f t="shared" si="173"/>
        <v>0</v>
      </c>
      <c r="DL205" s="90"/>
      <c r="DM205" s="90"/>
      <c r="DN205" s="90"/>
      <c r="DO205" s="116"/>
      <c r="DP205" s="16">
        <f t="shared" si="174"/>
        <v>0</v>
      </c>
      <c r="DQ205" s="90"/>
      <c r="DR205" s="90"/>
      <c r="DS205" s="90"/>
      <c r="DT205" s="116"/>
      <c r="DU205" s="16">
        <f t="shared" si="175"/>
        <v>0</v>
      </c>
      <c r="DV205" s="90"/>
      <c r="DW205" s="90"/>
      <c r="DX205" s="90"/>
      <c r="DY205" s="116"/>
      <c r="DZ205" s="16">
        <f t="shared" si="176"/>
        <v>0</v>
      </c>
      <c r="EA205" s="90"/>
      <c r="EB205" s="90"/>
      <c r="EC205" s="90"/>
      <c r="ED205" s="116"/>
      <c r="EE205" s="16">
        <f t="shared" si="177"/>
        <v>0</v>
      </c>
      <c r="EF205" s="90"/>
      <c r="EG205" s="90"/>
      <c r="EH205" s="90"/>
      <c r="EI205" s="116"/>
      <c r="EJ205" s="16">
        <f t="shared" si="178"/>
        <v>0</v>
      </c>
      <c r="EK205" s="90"/>
      <c r="EL205" s="90"/>
      <c r="EM205" s="90"/>
      <c r="EN205" s="116"/>
      <c r="EO205" s="16">
        <f t="shared" si="179"/>
        <v>0</v>
      </c>
      <c r="EP205" s="90"/>
      <c r="EQ205" s="90"/>
      <c r="ER205" s="90"/>
      <c r="ES205" s="116"/>
      <c r="ET205" s="16">
        <f t="shared" si="180"/>
        <v>0</v>
      </c>
      <c r="EU205" s="90"/>
      <c r="EV205" s="90"/>
      <c r="EW205" s="90"/>
      <c r="EX205" s="116"/>
      <c r="EY205" s="16">
        <f t="shared" si="181"/>
        <v>0</v>
      </c>
      <c r="EZ205" s="90"/>
      <c r="FA205" s="90"/>
      <c r="FB205" s="90"/>
      <c r="FC205" s="116"/>
      <c r="FD205" s="16">
        <f t="shared" si="182"/>
        <v>0</v>
      </c>
      <c r="FE205" s="90"/>
      <c r="FF205" s="90"/>
      <c r="FG205" s="90"/>
      <c r="FH205" s="116"/>
      <c r="FI205" s="16">
        <f t="shared" si="183"/>
        <v>0</v>
      </c>
      <c r="FJ205" s="90"/>
      <c r="FK205" s="90"/>
      <c r="FL205" s="90"/>
      <c r="FM205" s="116"/>
      <c r="FN205" s="16">
        <f t="shared" si="184"/>
        <v>0</v>
      </c>
      <c r="FO205" s="90"/>
      <c r="FP205" s="90"/>
      <c r="FQ205" s="90"/>
      <c r="FR205" s="116"/>
      <c r="FS205" s="16">
        <f t="shared" si="185"/>
        <v>0</v>
      </c>
      <c r="FT205" s="90"/>
      <c r="FU205" s="90"/>
      <c r="FV205" s="90"/>
      <c r="FW205" s="116"/>
      <c r="FX205" s="16">
        <f t="shared" si="186"/>
        <v>0</v>
      </c>
      <c r="FY205" s="90"/>
      <c r="FZ205" s="90"/>
      <c r="GA205" s="90"/>
      <c r="GB205" s="116"/>
      <c r="GC205" s="16">
        <f t="shared" si="187"/>
        <v>0</v>
      </c>
      <c r="GD205" s="90"/>
      <c r="GE205" s="90"/>
      <c r="GF205" s="90"/>
      <c r="GG205" s="116"/>
      <c r="GH205" s="16">
        <f t="shared" si="188"/>
        <v>0</v>
      </c>
      <c r="GI205" s="90"/>
      <c r="GJ205" s="90"/>
      <c r="GK205" s="90"/>
      <c r="GL205" s="116"/>
      <c r="GM205" s="16">
        <f t="shared" si="189"/>
        <v>0</v>
      </c>
      <c r="GN205" s="90"/>
      <c r="GO205" s="90"/>
      <c r="GP205" s="90"/>
      <c r="GQ205" s="116"/>
      <c r="GR205" s="16">
        <f t="shared" si="190"/>
        <v>0</v>
      </c>
      <c r="GS205" s="90"/>
      <c r="GT205" s="90"/>
      <c r="GU205" s="90"/>
      <c r="GV205" s="116"/>
      <c r="GW205" s="16">
        <f t="shared" si="191"/>
        <v>0</v>
      </c>
      <c r="GX205" s="90"/>
      <c r="GY205" s="90"/>
      <c r="GZ205" s="90"/>
      <c r="HA205" s="116"/>
      <c r="HB205" s="16">
        <f t="shared" si="192"/>
        <v>0</v>
      </c>
      <c r="HC205" s="90"/>
      <c r="HD205" s="90"/>
      <c r="HE205" s="90"/>
      <c r="HF205" s="116"/>
      <c r="HG205" s="16">
        <f t="shared" si="193"/>
        <v>0</v>
      </c>
      <c r="HH205" s="90"/>
      <c r="HI205" s="90"/>
      <c r="HJ205" s="90"/>
      <c r="HK205" s="116"/>
      <c r="HL205" s="16">
        <f t="shared" si="194"/>
        <v>0</v>
      </c>
      <c r="HM205" s="90"/>
      <c r="HN205" s="90"/>
      <c r="HO205" s="90"/>
      <c r="HP205" s="116"/>
      <c r="HQ205" s="16">
        <f t="shared" si="195"/>
        <v>0</v>
      </c>
      <c r="HR205" s="90"/>
      <c r="HS205" s="90"/>
      <c r="HT205" s="90"/>
      <c r="HU205" s="116"/>
      <c r="HV205" s="16">
        <f t="shared" si="196"/>
        <v>0</v>
      </c>
      <c r="HW205" s="90"/>
      <c r="HX205" s="90"/>
      <c r="HY205" s="90"/>
      <c r="HZ205" s="116"/>
      <c r="IA205" s="16">
        <f t="shared" si="197"/>
        <v>0</v>
      </c>
      <c r="IB205" s="90"/>
      <c r="IC205" s="90"/>
      <c r="ID205" s="90"/>
      <c r="IE205" s="116"/>
      <c r="IF205" s="16">
        <f t="shared" si="198"/>
        <v>0</v>
      </c>
      <c r="IG205" s="90"/>
      <c r="IH205" s="90"/>
      <c r="II205" s="90"/>
      <c r="IJ205" s="116"/>
      <c r="IK205" s="16">
        <f t="shared" si="199"/>
        <v>0</v>
      </c>
      <c r="IL205" s="90"/>
      <c r="IM205" s="90"/>
      <c r="IN205" s="90"/>
      <c r="IO205" s="116"/>
      <c r="IP205" s="16">
        <f t="shared" si="200"/>
        <v>0</v>
      </c>
    </row>
    <row r="206" spans="1:250" x14ac:dyDescent="0.25">
      <c r="A206" s="90"/>
      <c r="B206" s="90"/>
      <c r="C206" s="90"/>
      <c r="D206" s="116"/>
      <c r="E206" s="16">
        <f t="shared" si="151"/>
        <v>0</v>
      </c>
      <c r="F206" s="90"/>
      <c r="G206" s="90"/>
      <c r="H206" s="90"/>
      <c r="I206" s="116"/>
      <c r="J206" s="16">
        <f t="shared" si="152"/>
        <v>0</v>
      </c>
      <c r="K206" s="90"/>
      <c r="L206" s="90"/>
      <c r="M206" s="90"/>
      <c r="N206" s="116"/>
      <c r="O206" s="16">
        <f t="shared" si="153"/>
        <v>0</v>
      </c>
      <c r="P206" s="90"/>
      <c r="Q206" s="90"/>
      <c r="R206" s="90"/>
      <c r="S206" s="116"/>
      <c r="T206" s="16">
        <f t="shared" si="154"/>
        <v>0</v>
      </c>
      <c r="U206" s="90"/>
      <c r="V206" s="90"/>
      <c r="W206" s="90"/>
      <c r="X206" s="116"/>
      <c r="Y206" s="16">
        <f t="shared" si="155"/>
        <v>0</v>
      </c>
      <c r="Z206" s="90"/>
      <c r="AA206" s="90"/>
      <c r="AB206" s="90"/>
      <c r="AC206" s="116"/>
      <c r="AD206" s="16">
        <f t="shared" si="156"/>
        <v>0</v>
      </c>
      <c r="AE206" s="90"/>
      <c r="AF206" s="90"/>
      <c r="AG206" s="90"/>
      <c r="AH206" s="116"/>
      <c r="AI206" s="16">
        <f t="shared" si="157"/>
        <v>0</v>
      </c>
      <c r="AJ206" s="90"/>
      <c r="AK206" s="90"/>
      <c r="AL206" s="90"/>
      <c r="AM206" s="116"/>
      <c r="AN206" s="16">
        <f t="shared" si="158"/>
        <v>0</v>
      </c>
      <c r="AO206" s="90"/>
      <c r="AP206" s="90"/>
      <c r="AQ206" s="90"/>
      <c r="AR206" s="116"/>
      <c r="AS206" s="16">
        <f t="shared" si="159"/>
        <v>0</v>
      </c>
      <c r="AT206" s="90"/>
      <c r="AU206" s="90"/>
      <c r="AV206" s="90"/>
      <c r="AW206" s="116"/>
      <c r="AX206" s="16">
        <f t="shared" si="160"/>
        <v>0</v>
      </c>
      <c r="AY206" s="90"/>
      <c r="AZ206" s="90"/>
      <c r="BA206" s="90"/>
      <c r="BB206" s="116"/>
      <c r="BC206" s="16">
        <f t="shared" si="161"/>
        <v>0</v>
      </c>
      <c r="BD206" s="90"/>
      <c r="BE206" s="90"/>
      <c r="BF206" s="90"/>
      <c r="BG206" s="116"/>
      <c r="BH206" s="16">
        <f t="shared" si="162"/>
        <v>0</v>
      </c>
      <c r="BI206" s="90"/>
      <c r="BJ206" s="90"/>
      <c r="BK206" s="90"/>
      <c r="BL206" s="116"/>
      <c r="BM206" s="16">
        <f t="shared" si="163"/>
        <v>0</v>
      </c>
      <c r="BN206" s="90"/>
      <c r="BO206" s="90"/>
      <c r="BP206" s="90"/>
      <c r="BQ206" s="116"/>
      <c r="BR206" s="16">
        <f t="shared" si="164"/>
        <v>0</v>
      </c>
      <c r="BS206" s="90"/>
      <c r="BT206" s="90"/>
      <c r="BU206" s="90"/>
      <c r="BV206" s="116"/>
      <c r="BW206" s="16">
        <f t="shared" si="165"/>
        <v>0</v>
      </c>
      <c r="BX206" s="90"/>
      <c r="BY206" s="90"/>
      <c r="BZ206" s="90"/>
      <c r="CA206" s="116"/>
      <c r="CB206" s="16">
        <f t="shared" si="166"/>
        <v>0</v>
      </c>
      <c r="CC206" s="90"/>
      <c r="CD206" s="90"/>
      <c r="CE206" s="90"/>
      <c r="CF206" s="116"/>
      <c r="CG206" s="16">
        <f t="shared" si="167"/>
        <v>0</v>
      </c>
      <c r="CH206" s="90"/>
      <c r="CI206" s="90"/>
      <c r="CJ206" s="90"/>
      <c r="CK206" s="116"/>
      <c r="CL206" s="16">
        <f t="shared" si="168"/>
        <v>0</v>
      </c>
      <c r="CM206" s="90"/>
      <c r="CN206" s="90"/>
      <c r="CO206" s="90"/>
      <c r="CP206" s="116"/>
      <c r="CQ206" s="16">
        <f t="shared" si="169"/>
        <v>0</v>
      </c>
      <c r="CR206" s="90"/>
      <c r="CS206" s="90"/>
      <c r="CT206" s="90"/>
      <c r="CU206" s="116"/>
      <c r="CV206" s="16">
        <f t="shared" si="170"/>
        <v>0</v>
      </c>
      <c r="CW206" s="90"/>
      <c r="CX206" s="90"/>
      <c r="CY206" s="90"/>
      <c r="CZ206" s="116"/>
      <c r="DA206" s="16">
        <f t="shared" si="171"/>
        <v>0</v>
      </c>
      <c r="DB206" s="90"/>
      <c r="DC206" s="90"/>
      <c r="DD206" s="90"/>
      <c r="DE206" s="116"/>
      <c r="DF206" s="16">
        <f t="shared" si="172"/>
        <v>0</v>
      </c>
      <c r="DG206" s="90"/>
      <c r="DH206" s="90"/>
      <c r="DI206" s="90"/>
      <c r="DJ206" s="116"/>
      <c r="DK206" s="16">
        <f t="shared" si="173"/>
        <v>0</v>
      </c>
      <c r="DL206" s="90"/>
      <c r="DM206" s="90"/>
      <c r="DN206" s="90"/>
      <c r="DO206" s="116"/>
      <c r="DP206" s="16">
        <f t="shared" si="174"/>
        <v>0</v>
      </c>
      <c r="DQ206" s="90"/>
      <c r="DR206" s="90"/>
      <c r="DS206" s="90"/>
      <c r="DT206" s="116"/>
      <c r="DU206" s="16">
        <f t="shared" si="175"/>
        <v>0</v>
      </c>
      <c r="DV206" s="90"/>
      <c r="DW206" s="90"/>
      <c r="DX206" s="90"/>
      <c r="DY206" s="116"/>
      <c r="DZ206" s="16">
        <f t="shared" si="176"/>
        <v>0</v>
      </c>
      <c r="EA206" s="90"/>
      <c r="EB206" s="90"/>
      <c r="EC206" s="90"/>
      <c r="ED206" s="116"/>
      <c r="EE206" s="16">
        <f t="shared" si="177"/>
        <v>0</v>
      </c>
      <c r="EF206" s="90"/>
      <c r="EG206" s="90"/>
      <c r="EH206" s="90"/>
      <c r="EI206" s="116"/>
      <c r="EJ206" s="16">
        <f t="shared" si="178"/>
        <v>0</v>
      </c>
      <c r="EK206" s="90"/>
      <c r="EL206" s="90"/>
      <c r="EM206" s="90"/>
      <c r="EN206" s="116"/>
      <c r="EO206" s="16">
        <f t="shared" si="179"/>
        <v>0</v>
      </c>
      <c r="EP206" s="90"/>
      <c r="EQ206" s="90"/>
      <c r="ER206" s="90"/>
      <c r="ES206" s="116"/>
      <c r="ET206" s="16">
        <f t="shared" si="180"/>
        <v>0</v>
      </c>
      <c r="EU206" s="90"/>
      <c r="EV206" s="90"/>
      <c r="EW206" s="90"/>
      <c r="EX206" s="116"/>
      <c r="EY206" s="16">
        <f t="shared" si="181"/>
        <v>0</v>
      </c>
      <c r="EZ206" s="90"/>
      <c r="FA206" s="90"/>
      <c r="FB206" s="90"/>
      <c r="FC206" s="116"/>
      <c r="FD206" s="16">
        <f t="shared" si="182"/>
        <v>0</v>
      </c>
      <c r="FE206" s="90"/>
      <c r="FF206" s="90"/>
      <c r="FG206" s="90"/>
      <c r="FH206" s="116"/>
      <c r="FI206" s="16">
        <f t="shared" si="183"/>
        <v>0</v>
      </c>
      <c r="FJ206" s="90"/>
      <c r="FK206" s="90"/>
      <c r="FL206" s="90"/>
      <c r="FM206" s="116"/>
      <c r="FN206" s="16">
        <f t="shared" si="184"/>
        <v>0</v>
      </c>
      <c r="FO206" s="90"/>
      <c r="FP206" s="90"/>
      <c r="FQ206" s="90"/>
      <c r="FR206" s="116"/>
      <c r="FS206" s="16">
        <f t="shared" si="185"/>
        <v>0</v>
      </c>
      <c r="FT206" s="90"/>
      <c r="FU206" s="90"/>
      <c r="FV206" s="90"/>
      <c r="FW206" s="116"/>
      <c r="FX206" s="16">
        <f t="shared" si="186"/>
        <v>0</v>
      </c>
      <c r="FY206" s="90"/>
      <c r="FZ206" s="90"/>
      <c r="GA206" s="90"/>
      <c r="GB206" s="116"/>
      <c r="GC206" s="16">
        <f t="shared" si="187"/>
        <v>0</v>
      </c>
      <c r="GD206" s="90"/>
      <c r="GE206" s="90"/>
      <c r="GF206" s="90"/>
      <c r="GG206" s="116"/>
      <c r="GH206" s="16">
        <f t="shared" si="188"/>
        <v>0</v>
      </c>
      <c r="GI206" s="90"/>
      <c r="GJ206" s="90"/>
      <c r="GK206" s="90"/>
      <c r="GL206" s="116"/>
      <c r="GM206" s="16">
        <f t="shared" si="189"/>
        <v>0</v>
      </c>
      <c r="GN206" s="90"/>
      <c r="GO206" s="90"/>
      <c r="GP206" s="90"/>
      <c r="GQ206" s="116"/>
      <c r="GR206" s="16">
        <f t="shared" si="190"/>
        <v>0</v>
      </c>
      <c r="GS206" s="90"/>
      <c r="GT206" s="90"/>
      <c r="GU206" s="90"/>
      <c r="GV206" s="116"/>
      <c r="GW206" s="16">
        <f t="shared" si="191"/>
        <v>0</v>
      </c>
      <c r="GX206" s="90"/>
      <c r="GY206" s="90"/>
      <c r="GZ206" s="90"/>
      <c r="HA206" s="116"/>
      <c r="HB206" s="16">
        <f t="shared" si="192"/>
        <v>0</v>
      </c>
      <c r="HC206" s="90"/>
      <c r="HD206" s="90"/>
      <c r="HE206" s="90"/>
      <c r="HF206" s="116"/>
      <c r="HG206" s="16">
        <f t="shared" si="193"/>
        <v>0</v>
      </c>
      <c r="HH206" s="90"/>
      <c r="HI206" s="90"/>
      <c r="HJ206" s="90"/>
      <c r="HK206" s="116"/>
      <c r="HL206" s="16">
        <f t="shared" si="194"/>
        <v>0</v>
      </c>
      <c r="HM206" s="90"/>
      <c r="HN206" s="90"/>
      <c r="HO206" s="90"/>
      <c r="HP206" s="116"/>
      <c r="HQ206" s="16">
        <f t="shared" si="195"/>
        <v>0</v>
      </c>
      <c r="HR206" s="90"/>
      <c r="HS206" s="90"/>
      <c r="HT206" s="90"/>
      <c r="HU206" s="116"/>
      <c r="HV206" s="16">
        <f t="shared" si="196"/>
        <v>0</v>
      </c>
      <c r="HW206" s="90"/>
      <c r="HX206" s="90"/>
      <c r="HY206" s="90"/>
      <c r="HZ206" s="116"/>
      <c r="IA206" s="16">
        <f t="shared" si="197"/>
        <v>0</v>
      </c>
      <c r="IB206" s="90"/>
      <c r="IC206" s="90"/>
      <c r="ID206" s="90"/>
      <c r="IE206" s="116"/>
      <c r="IF206" s="16">
        <f t="shared" si="198"/>
        <v>0</v>
      </c>
      <c r="IG206" s="90"/>
      <c r="IH206" s="90"/>
      <c r="II206" s="90"/>
      <c r="IJ206" s="116"/>
      <c r="IK206" s="16">
        <f t="shared" si="199"/>
        <v>0</v>
      </c>
      <c r="IL206" s="90"/>
      <c r="IM206" s="90"/>
      <c r="IN206" s="90"/>
      <c r="IO206" s="116"/>
      <c r="IP206" s="16">
        <f t="shared" si="200"/>
        <v>0</v>
      </c>
    </row>
    <row r="207" spans="1:250" x14ac:dyDescent="0.25">
      <c r="A207" s="90"/>
      <c r="B207" s="90"/>
      <c r="C207" s="90"/>
      <c r="D207" s="116"/>
      <c r="E207" s="16">
        <f t="shared" si="151"/>
        <v>0</v>
      </c>
      <c r="F207" s="90"/>
      <c r="G207" s="90"/>
      <c r="H207" s="90"/>
      <c r="I207" s="116"/>
      <c r="J207" s="16">
        <f t="shared" si="152"/>
        <v>0</v>
      </c>
      <c r="K207" s="90"/>
      <c r="L207" s="90"/>
      <c r="M207" s="90"/>
      <c r="N207" s="116"/>
      <c r="O207" s="16">
        <f t="shared" si="153"/>
        <v>0</v>
      </c>
      <c r="P207" s="90"/>
      <c r="Q207" s="90"/>
      <c r="R207" s="90"/>
      <c r="S207" s="116"/>
      <c r="T207" s="16">
        <f t="shared" si="154"/>
        <v>0</v>
      </c>
      <c r="U207" s="90"/>
      <c r="V207" s="90"/>
      <c r="W207" s="90"/>
      <c r="X207" s="116"/>
      <c r="Y207" s="16">
        <f t="shared" si="155"/>
        <v>0</v>
      </c>
      <c r="Z207" s="90"/>
      <c r="AA207" s="90"/>
      <c r="AB207" s="90"/>
      <c r="AC207" s="116"/>
      <c r="AD207" s="16">
        <f t="shared" si="156"/>
        <v>0</v>
      </c>
      <c r="AE207" s="90"/>
      <c r="AF207" s="90"/>
      <c r="AG207" s="90"/>
      <c r="AH207" s="116"/>
      <c r="AI207" s="16">
        <f t="shared" si="157"/>
        <v>0</v>
      </c>
      <c r="AJ207" s="90"/>
      <c r="AK207" s="90"/>
      <c r="AL207" s="90"/>
      <c r="AM207" s="116"/>
      <c r="AN207" s="16">
        <f t="shared" si="158"/>
        <v>0</v>
      </c>
      <c r="AO207" s="90"/>
      <c r="AP207" s="90"/>
      <c r="AQ207" s="90"/>
      <c r="AR207" s="116"/>
      <c r="AS207" s="16">
        <f t="shared" si="159"/>
        <v>0</v>
      </c>
      <c r="AT207" s="90"/>
      <c r="AU207" s="90"/>
      <c r="AV207" s="90"/>
      <c r="AW207" s="116"/>
      <c r="AX207" s="16">
        <f t="shared" si="160"/>
        <v>0</v>
      </c>
      <c r="AY207" s="90"/>
      <c r="AZ207" s="90"/>
      <c r="BA207" s="90"/>
      <c r="BB207" s="116"/>
      <c r="BC207" s="16">
        <f t="shared" si="161"/>
        <v>0</v>
      </c>
      <c r="BD207" s="90"/>
      <c r="BE207" s="90"/>
      <c r="BF207" s="90"/>
      <c r="BG207" s="116"/>
      <c r="BH207" s="16">
        <f t="shared" si="162"/>
        <v>0</v>
      </c>
      <c r="BI207" s="90"/>
      <c r="BJ207" s="90"/>
      <c r="BK207" s="90"/>
      <c r="BL207" s="116"/>
      <c r="BM207" s="16">
        <f t="shared" si="163"/>
        <v>0</v>
      </c>
      <c r="BN207" s="90"/>
      <c r="BO207" s="90"/>
      <c r="BP207" s="90"/>
      <c r="BQ207" s="116"/>
      <c r="BR207" s="16">
        <f t="shared" si="164"/>
        <v>0</v>
      </c>
      <c r="BS207" s="90"/>
      <c r="BT207" s="90"/>
      <c r="BU207" s="90"/>
      <c r="BV207" s="116"/>
      <c r="BW207" s="16">
        <f t="shared" si="165"/>
        <v>0</v>
      </c>
      <c r="BX207" s="90"/>
      <c r="BY207" s="90"/>
      <c r="BZ207" s="90"/>
      <c r="CA207" s="116"/>
      <c r="CB207" s="16">
        <f t="shared" si="166"/>
        <v>0</v>
      </c>
      <c r="CC207" s="90"/>
      <c r="CD207" s="90"/>
      <c r="CE207" s="90"/>
      <c r="CF207" s="116"/>
      <c r="CG207" s="16">
        <f t="shared" si="167"/>
        <v>0</v>
      </c>
      <c r="CH207" s="90"/>
      <c r="CI207" s="90"/>
      <c r="CJ207" s="90"/>
      <c r="CK207" s="116"/>
      <c r="CL207" s="16">
        <f t="shared" si="168"/>
        <v>0</v>
      </c>
      <c r="CM207" s="90"/>
      <c r="CN207" s="90"/>
      <c r="CO207" s="90"/>
      <c r="CP207" s="116"/>
      <c r="CQ207" s="16">
        <f t="shared" si="169"/>
        <v>0</v>
      </c>
      <c r="CR207" s="90"/>
      <c r="CS207" s="90"/>
      <c r="CT207" s="90"/>
      <c r="CU207" s="116"/>
      <c r="CV207" s="16">
        <f t="shared" si="170"/>
        <v>0</v>
      </c>
      <c r="CW207" s="90"/>
      <c r="CX207" s="90"/>
      <c r="CY207" s="90"/>
      <c r="CZ207" s="116"/>
      <c r="DA207" s="16">
        <f t="shared" si="171"/>
        <v>0</v>
      </c>
      <c r="DB207" s="90"/>
      <c r="DC207" s="90"/>
      <c r="DD207" s="90"/>
      <c r="DE207" s="116"/>
      <c r="DF207" s="16">
        <f t="shared" si="172"/>
        <v>0</v>
      </c>
      <c r="DG207" s="90"/>
      <c r="DH207" s="90"/>
      <c r="DI207" s="90"/>
      <c r="DJ207" s="116"/>
      <c r="DK207" s="16">
        <f t="shared" si="173"/>
        <v>0</v>
      </c>
      <c r="DL207" s="90"/>
      <c r="DM207" s="90"/>
      <c r="DN207" s="90"/>
      <c r="DO207" s="116"/>
      <c r="DP207" s="16">
        <f t="shared" si="174"/>
        <v>0</v>
      </c>
      <c r="DQ207" s="90"/>
      <c r="DR207" s="90"/>
      <c r="DS207" s="90"/>
      <c r="DT207" s="116"/>
      <c r="DU207" s="16">
        <f t="shared" si="175"/>
        <v>0</v>
      </c>
      <c r="DV207" s="90"/>
      <c r="DW207" s="90"/>
      <c r="DX207" s="90"/>
      <c r="DY207" s="116"/>
      <c r="DZ207" s="16">
        <f t="shared" si="176"/>
        <v>0</v>
      </c>
      <c r="EA207" s="90"/>
      <c r="EB207" s="90"/>
      <c r="EC207" s="90"/>
      <c r="ED207" s="116"/>
      <c r="EE207" s="16">
        <f t="shared" si="177"/>
        <v>0</v>
      </c>
      <c r="EF207" s="90"/>
      <c r="EG207" s="90"/>
      <c r="EH207" s="90"/>
      <c r="EI207" s="116"/>
      <c r="EJ207" s="16">
        <f t="shared" si="178"/>
        <v>0</v>
      </c>
      <c r="EK207" s="90"/>
      <c r="EL207" s="90"/>
      <c r="EM207" s="90"/>
      <c r="EN207" s="116"/>
      <c r="EO207" s="16">
        <f t="shared" si="179"/>
        <v>0</v>
      </c>
      <c r="EP207" s="90"/>
      <c r="EQ207" s="90"/>
      <c r="ER207" s="90"/>
      <c r="ES207" s="116"/>
      <c r="ET207" s="16">
        <f t="shared" si="180"/>
        <v>0</v>
      </c>
      <c r="EU207" s="90"/>
      <c r="EV207" s="90"/>
      <c r="EW207" s="90"/>
      <c r="EX207" s="116"/>
      <c r="EY207" s="16">
        <f t="shared" si="181"/>
        <v>0</v>
      </c>
      <c r="EZ207" s="90"/>
      <c r="FA207" s="90"/>
      <c r="FB207" s="90"/>
      <c r="FC207" s="116"/>
      <c r="FD207" s="16">
        <f t="shared" si="182"/>
        <v>0</v>
      </c>
      <c r="FE207" s="90"/>
      <c r="FF207" s="90"/>
      <c r="FG207" s="90"/>
      <c r="FH207" s="116"/>
      <c r="FI207" s="16">
        <f t="shared" si="183"/>
        <v>0</v>
      </c>
      <c r="FJ207" s="90"/>
      <c r="FK207" s="90"/>
      <c r="FL207" s="90"/>
      <c r="FM207" s="116"/>
      <c r="FN207" s="16">
        <f t="shared" si="184"/>
        <v>0</v>
      </c>
      <c r="FO207" s="90"/>
      <c r="FP207" s="90"/>
      <c r="FQ207" s="90"/>
      <c r="FR207" s="116"/>
      <c r="FS207" s="16">
        <f t="shared" si="185"/>
        <v>0</v>
      </c>
      <c r="FT207" s="90"/>
      <c r="FU207" s="90"/>
      <c r="FV207" s="90"/>
      <c r="FW207" s="116"/>
      <c r="FX207" s="16">
        <f t="shared" si="186"/>
        <v>0</v>
      </c>
      <c r="FY207" s="90"/>
      <c r="FZ207" s="90"/>
      <c r="GA207" s="90"/>
      <c r="GB207" s="116"/>
      <c r="GC207" s="16">
        <f t="shared" si="187"/>
        <v>0</v>
      </c>
      <c r="GD207" s="90"/>
      <c r="GE207" s="90"/>
      <c r="GF207" s="90"/>
      <c r="GG207" s="116"/>
      <c r="GH207" s="16">
        <f t="shared" si="188"/>
        <v>0</v>
      </c>
      <c r="GI207" s="90"/>
      <c r="GJ207" s="90"/>
      <c r="GK207" s="90"/>
      <c r="GL207" s="116"/>
      <c r="GM207" s="16">
        <f t="shared" si="189"/>
        <v>0</v>
      </c>
      <c r="GN207" s="90"/>
      <c r="GO207" s="90"/>
      <c r="GP207" s="90"/>
      <c r="GQ207" s="116"/>
      <c r="GR207" s="16">
        <f t="shared" si="190"/>
        <v>0</v>
      </c>
      <c r="GS207" s="90"/>
      <c r="GT207" s="90"/>
      <c r="GU207" s="90"/>
      <c r="GV207" s="116"/>
      <c r="GW207" s="16">
        <f t="shared" si="191"/>
        <v>0</v>
      </c>
      <c r="GX207" s="90"/>
      <c r="GY207" s="90"/>
      <c r="GZ207" s="90"/>
      <c r="HA207" s="116"/>
      <c r="HB207" s="16">
        <f t="shared" si="192"/>
        <v>0</v>
      </c>
      <c r="HC207" s="90"/>
      <c r="HD207" s="90"/>
      <c r="HE207" s="90"/>
      <c r="HF207" s="116"/>
      <c r="HG207" s="16">
        <f t="shared" si="193"/>
        <v>0</v>
      </c>
      <c r="HH207" s="90"/>
      <c r="HI207" s="90"/>
      <c r="HJ207" s="90"/>
      <c r="HK207" s="116"/>
      <c r="HL207" s="16">
        <f t="shared" si="194"/>
        <v>0</v>
      </c>
      <c r="HM207" s="90"/>
      <c r="HN207" s="90"/>
      <c r="HO207" s="90"/>
      <c r="HP207" s="116"/>
      <c r="HQ207" s="16">
        <f t="shared" si="195"/>
        <v>0</v>
      </c>
      <c r="HR207" s="90"/>
      <c r="HS207" s="90"/>
      <c r="HT207" s="90"/>
      <c r="HU207" s="116"/>
      <c r="HV207" s="16">
        <f t="shared" si="196"/>
        <v>0</v>
      </c>
      <c r="HW207" s="90"/>
      <c r="HX207" s="90"/>
      <c r="HY207" s="90"/>
      <c r="HZ207" s="116"/>
      <c r="IA207" s="16">
        <f t="shared" si="197"/>
        <v>0</v>
      </c>
      <c r="IB207" s="90"/>
      <c r="IC207" s="90"/>
      <c r="ID207" s="90"/>
      <c r="IE207" s="116"/>
      <c r="IF207" s="16">
        <f t="shared" si="198"/>
        <v>0</v>
      </c>
      <c r="IG207" s="90"/>
      <c r="IH207" s="90"/>
      <c r="II207" s="90"/>
      <c r="IJ207" s="116"/>
      <c r="IK207" s="16">
        <f t="shared" si="199"/>
        <v>0</v>
      </c>
      <c r="IL207" s="90"/>
      <c r="IM207" s="90"/>
      <c r="IN207" s="90"/>
      <c r="IO207" s="116"/>
      <c r="IP207" s="16">
        <f t="shared" si="200"/>
        <v>0</v>
      </c>
    </row>
    <row r="208" spans="1:250" x14ac:dyDescent="0.25">
      <c r="A208" s="90"/>
      <c r="B208" s="90"/>
      <c r="C208" s="90"/>
      <c r="D208" s="116"/>
      <c r="E208" s="16">
        <f t="shared" si="151"/>
        <v>0</v>
      </c>
      <c r="F208" s="90"/>
      <c r="G208" s="90"/>
      <c r="H208" s="90"/>
      <c r="I208" s="116"/>
      <c r="J208" s="16">
        <f t="shared" si="152"/>
        <v>0</v>
      </c>
      <c r="K208" s="90"/>
      <c r="L208" s="90"/>
      <c r="M208" s="90"/>
      <c r="N208" s="116"/>
      <c r="O208" s="16">
        <f t="shared" si="153"/>
        <v>0</v>
      </c>
      <c r="P208" s="90"/>
      <c r="Q208" s="90"/>
      <c r="R208" s="90"/>
      <c r="S208" s="116"/>
      <c r="T208" s="16">
        <f t="shared" si="154"/>
        <v>0</v>
      </c>
      <c r="U208" s="90"/>
      <c r="V208" s="90"/>
      <c r="W208" s="90"/>
      <c r="X208" s="116"/>
      <c r="Y208" s="16">
        <f t="shared" si="155"/>
        <v>0</v>
      </c>
      <c r="Z208" s="90"/>
      <c r="AA208" s="90"/>
      <c r="AB208" s="90"/>
      <c r="AC208" s="116"/>
      <c r="AD208" s="16">
        <f t="shared" si="156"/>
        <v>0</v>
      </c>
      <c r="AE208" s="90"/>
      <c r="AF208" s="90"/>
      <c r="AG208" s="90"/>
      <c r="AH208" s="116"/>
      <c r="AI208" s="16">
        <f t="shared" si="157"/>
        <v>0</v>
      </c>
      <c r="AJ208" s="90"/>
      <c r="AK208" s="90"/>
      <c r="AL208" s="90"/>
      <c r="AM208" s="116"/>
      <c r="AN208" s="16">
        <f t="shared" si="158"/>
        <v>0</v>
      </c>
      <c r="AO208" s="90"/>
      <c r="AP208" s="90"/>
      <c r="AQ208" s="90"/>
      <c r="AR208" s="116"/>
      <c r="AS208" s="16">
        <f t="shared" si="159"/>
        <v>0</v>
      </c>
      <c r="AT208" s="90"/>
      <c r="AU208" s="90"/>
      <c r="AV208" s="90"/>
      <c r="AW208" s="116"/>
      <c r="AX208" s="16">
        <f t="shared" si="160"/>
        <v>0</v>
      </c>
      <c r="AY208" s="90"/>
      <c r="AZ208" s="90"/>
      <c r="BA208" s="90"/>
      <c r="BB208" s="116"/>
      <c r="BC208" s="16">
        <f t="shared" si="161"/>
        <v>0</v>
      </c>
      <c r="BD208" s="90"/>
      <c r="BE208" s="90"/>
      <c r="BF208" s="90"/>
      <c r="BG208" s="116"/>
      <c r="BH208" s="16">
        <f t="shared" si="162"/>
        <v>0</v>
      </c>
      <c r="BI208" s="90"/>
      <c r="BJ208" s="90"/>
      <c r="BK208" s="90"/>
      <c r="BL208" s="116"/>
      <c r="BM208" s="16">
        <f t="shared" si="163"/>
        <v>0</v>
      </c>
      <c r="BN208" s="90"/>
      <c r="BO208" s="90"/>
      <c r="BP208" s="90"/>
      <c r="BQ208" s="116"/>
      <c r="BR208" s="16">
        <f t="shared" si="164"/>
        <v>0</v>
      </c>
      <c r="BS208" s="90"/>
      <c r="BT208" s="90"/>
      <c r="BU208" s="90"/>
      <c r="BV208" s="116"/>
      <c r="BW208" s="16">
        <f t="shared" si="165"/>
        <v>0</v>
      </c>
      <c r="BX208" s="90"/>
      <c r="BY208" s="90"/>
      <c r="BZ208" s="90"/>
      <c r="CA208" s="116"/>
      <c r="CB208" s="16">
        <f t="shared" si="166"/>
        <v>0</v>
      </c>
      <c r="CC208" s="90"/>
      <c r="CD208" s="90"/>
      <c r="CE208" s="90"/>
      <c r="CF208" s="116"/>
      <c r="CG208" s="16">
        <f t="shared" si="167"/>
        <v>0</v>
      </c>
      <c r="CH208" s="90"/>
      <c r="CI208" s="90"/>
      <c r="CJ208" s="90"/>
      <c r="CK208" s="116"/>
      <c r="CL208" s="16">
        <f t="shared" si="168"/>
        <v>0</v>
      </c>
      <c r="CM208" s="90"/>
      <c r="CN208" s="90"/>
      <c r="CO208" s="90"/>
      <c r="CP208" s="116"/>
      <c r="CQ208" s="16">
        <f t="shared" si="169"/>
        <v>0</v>
      </c>
      <c r="CR208" s="90"/>
      <c r="CS208" s="90"/>
      <c r="CT208" s="90"/>
      <c r="CU208" s="116"/>
      <c r="CV208" s="16">
        <f t="shared" si="170"/>
        <v>0</v>
      </c>
      <c r="CW208" s="90"/>
      <c r="CX208" s="90"/>
      <c r="CY208" s="90"/>
      <c r="CZ208" s="116"/>
      <c r="DA208" s="16">
        <f t="shared" si="171"/>
        <v>0</v>
      </c>
      <c r="DB208" s="90"/>
      <c r="DC208" s="90"/>
      <c r="DD208" s="90"/>
      <c r="DE208" s="116"/>
      <c r="DF208" s="16">
        <f t="shared" si="172"/>
        <v>0</v>
      </c>
      <c r="DG208" s="90"/>
      <c r="DH208" s="90"/>
      <c r="DI208" s="90"/>
      <c r="DJ208" s="116"/>
      <c r="DK208" s="16">
        <f t="shared" si="173"/>
        <v>0</v>
      </c>
      <c r="DL208" s="90"/>
      <c r="DM208" s="90"/>
      <c r="DN208" s="90"/>
      <c r="DO208" s="116"/>
      <c r="DP208" s="16">
        <f t="shared" si="174"/>
        <v>0</v>
      </c>
      <c r="DQ208" s="90"/>
      <c r="DR208" s="90"/>
      <c r="DS208" s="90"/>
      <c r="DT208" s="116"/>
      <c r="DU208" s="16">
        <f t="shared" si="175"/>
        <v>0</v>
      </c>
      <c r="DV208" s="90"/>
      <c r="DW208" s="90"/>
      <c r="DX208" s="90"/>
      <c r="DY208" s="116"/>
      <c r="DZ208" s="16">
        <f t="shared" si="176"/>
        <v>0</v>
      </c>
      <c r="EA208" s="90"/>
      <c r="EB208" s="90"/>
      <c r="EC208" s="90"/>
      <c r="ED208" s="116"/>
      <c r="EE208" s="16">
        <f t="shared" si="177"/>
        <v>0</v>
      </c>
      <c r="EF208" s="90"/>
      <c r="EG208" s="90"/>
      <c r="EH208" s="90"/>
      <c r="EI208" s="116"/>
      <c r="EJ208" s="16">
        <f t="shared" si="178"/>
        <v>0</v>
      </c>
      <c r="EK208" s="90"/>
      <c r="EL208" s="90"/>
      <c r="EM208" s="90"/>
      <c r="EN208" s="116"/>
      <c r="EO208" s="16">
        <f t="shared" si="179"/>
        <v>0</v>
      </c>
      <c r="EP208" s="90"/>
      <c r="EQ208" s="90"/>
      <c r="ER208" s="90"/>
      <c r="ES208" s="116"/>
      <c r="ET208" s="16">
        <f t="shared" si="180"/>
        <v>0</v>
      </c>
      <c r="EU208" s="90"/>
      <c r="EV208" s="90"/>
      <c r="EW208" s="90"/>
      <c r="EX208" s="116"/>
      <c r="EY208" s="16">
        <f t="shared" si="181"/>
        <v>0</v>
      </c>
      <c r="EZ208" s="90"/>
      <c r="FA208" s="90"/>
      <c r="FB208" s="90"/>
      <c r="FC208" s="116"/>
      <c r="FD208" s="16">
        <f t="shared" si="182"/>
        <v>0</v>
      </c>
      <c r="FE208" s="90"/>
      <c r="FF208" s="90"/>
      <c r="FG208" s="90"/>
      <c r="FH208" s="116"/>
      <c r="FI208" s="16">
        <f t="shared" si="183"/>
        <v>0</v>
      </c>
      <c r="FJ208" s="90"/>
      <c r="FK208" s="90"/>
      <c r="FL208" s="90"/>
      <c r="FM208" s="116"/>
      <c r="FN208" s="16">
        <f t="shared" si="184"/>
        <v>0</v>
      </c>
      <c r="FO208" s="90"/>
      <c r="FP208" s="90"/>
      <c r="FQ208" s="90"/>
      <c r="FR208" s="116"/>
      <c r="FS208" s="16">
        <f t="shared" si="185"/>
        <v>0</v>
      </c>
      <c r="FT208" s="90"/>
      <c r="FU208" s="90"/>
      <c r="FV208" s="90"/>
      <c r="FW208" s="116"/>
      <c r="FX208" s="16">
        <f t="shared" si="186"/>
        <v>0</v>
      </c>
      <c r="FY208" s="90"/>
      <c r="FZ208" s="90"/>
      <c r="GA208" s="90"/>
      <c r="GB208" s="116"/>
      <c r="GC208" s="16">
        <f t="shared" si="187"/>
        <v>0</v>
      </c>
      <c r="GD208" s="90"/>
      <c r="GE208" s="90"/>
      <c r="GF208" s="90"/>
      <c r="GG208" s="116"/>
      <c r="GH208" s="16">
        <f t="shared" si="188"/>
        <v>0</v>
      </c>
      <c r="GI208" s="90"/>
      <c r="GJ208" s="90"/>
      <c r="GK208" s="90"/>
      <c r="GL208" s="116"/>
      <c r="GM208" s="16">
        <f t="shared" si="189"/>
        <v>0</v>
      </c>
      <c r="GN208" s="90"/>
      <c r="GO208" s="90"/>
      <c r="GP208" s="90"/>
      <c r="GQ208" s="116"/>
      <c r="GR208" s="16">
        <f t="shared" si="190"/>
        <v>0</v>
      </c>
      <c r="GS208" s="90"/>
      <c r="GT208" s="90"/>
      <c r="GU208" s="90"/>
      <c r="GV208" s="116"/>
      <c r="GW208" s="16">
        <f t="shared" si="191"/>
        <v>0</v>
      </c>
      <c r="GX208" s="90"/>
      <c r="GY208" s="90"/>
      <c r="GZ208" s="90"/>
      <c r="HA208" s="116"/>
      <c r="HB208" s="16">
        <f t="shared" si="192"/>
        <v>0</v>
      </c>
      <c r="HC208" s="90"/>
      <c r="HD208" s="90"/>
      <c r="HE208" s="90"/>
      <c r="HF208" s="116"/>
      <c r="HG208" s="16">
        <f t="shared" si="193"/>
        <v>0</v>
      </c>
      <c r="HH208" s="90"/>
      <c r="HI208" s="90"/>
      <c r="HJ208" s="90"/>
      <c r="HK208" s="116"/>
      <c r="HL208" s="16">
        <f t="shared" si="194"/>
        <v>0</v>
      </c>
      <c r="HM208" s="90"/>
      <c r="HN208" s="90"/>
      <c r="HO208" s="90"/>
      <c r="HP208" s="116"/>
      <c r="HQ208" s="16">
        <f t="shared" si="195"/>
        <v>0</v>
      </c>
      <c r="HR208" s="90"/>
      <c r="HS208" s="90"/>
      <c r="HT208" s="90"/>
      <c r="HU208" s="116"/>
      <c r="HV208" s="16">
        <f t="shared" si="196"/>
        <v>0</v>
      </c>
      <c r="HW208" s="90"/>
      <c r="HX208" s="90"/>
      <c r="HY208" s="90"/>
      <c r="HZ208" s="116"/>
      <c r="IA208" s="16">
        <f t="shared" si="197"/>
        <v>0</v>
      </c>
      <c r="IB208" s="90"/>
      <c r="IC208" s="90"/>
      <c r="ID208" s="90"/>
      <c r="IE208" s="116"/>
      <c r="IF208" s="16">
        <f t="shared" si="198"/>
        <v>0</v>
      </c>
      <c r="IG208" s="90"/>
      <c r="IH208" s="90"/>
      <c r="II208" s="90"/>
      <c r="IJ208" s="116"/>
      <c r="IK208" s="16">
        <f t="shared" si="199"/>
        <v>0</v>
      </c>
      <c r="IL208" s="90"/>
      <c r="IM208" s="90"/>
      <c r="IN208" s="90"/>
      <c r="IO208" s="116"/>
      <c r="IP208" s="16">
        <f t="shared" si="200"/>
        <v>0</v>
      </c>
    </row>
  </sheetData>
  <sheetProtection algorithmName="SHA-512" hashValue="yCxPWkVUdUEa5zhlOKj5BXpNH7iAspowXbgflyVHY/oXqHABPsx5XD+FmCuahChMkblokLBjvOvL7fU2B0ZnUQ==" saltValue="853fIEKbcDwg+QOblvZG8A==" spinCount="100000" sheet="1" objects="1" scenarios="1" formatCells="0"/>
  <mergeCells count="350">
    <mergeCell ref="IG7:II7"/>
    <mergeCell ref="IL1:IO1"/>
    <mergeCell ref="IL2:IN2"/>
    <mergeCell ref="IL3:IN3"/>
    <mergeCell ref="IL4:IN4"/>
    <mergeCell ref="IL5:IN5"/>
    <mergeCell ref="IL6:IN6"/>
    <mergeCell ref="IL7:IN7"/>
    <mergeCell ref="IG1:IJ1"/>
    <mergeCell ref="IG2:II2"/>
    <mergeCell ref="IG3:II3"/>
    <mergeCell ref="IG4:II4"/>
    <mergeCell ref="IG5:II5"/>
    <mergeCell ref="IG6:II6"/>
    <mergeCell ref="HW7:HY7"/>
    <mergeCell ref="IB1:IE1"/>
    <mergeCell ref="IB2:ID2"/>
    <mergeCell ref="IB3:ID3"/>
    <mergeCell ref="IB4:ID4"/>
    <mergeCell ref="IB5:ID5"/>
    <mergeCell ref="IB6:ID6"/>
    <mergeCell ref="IB7:ID7"/>
    <mergeCell ref="HW1:HZ1"/>
    <mergeCell ref="HW2:HY2"/>
    <mergeCell ref="HW3:HY3"/>
    <mergeCell ref="HW4:HY4"/>
    <mergeCell ref="HW5:HY5"/>
    <mergeCell ref="HW6:HY6"/>
    <mergeCell ref="HM7:HO7"/>
    <mergeCell ref="HR1:HU1"/>
    <mergeCell ref="HR2:HT2"/>
    <mergeCell ref="HR3:HT3"/>
    <mergeCell ref="HR4:HT4"/>
    <mergeCell ref="HR5:HT5"/>
    <mergeCell ref="HR6:HT6"/>
    <mergeCell ref="HR7:HT7"/>
    <mergeCell ref="HM1:HP1"/>
    <mergeCell ref="HM2:HO2"/>
    <mergeCell ref="HM3:HO3"/>
    <mergeCell ref="HM4:HO4"/>
    <mergeCell ref="HM5:HO5"/>
    <mergeCell ref="HM6:HO6"/>
    <mergeCell ref="HC7:HE7"/>
    <mergeCell ref="HH1:HK1"/>
    <mergeCell ref="HH2:HJ2"/>
    <mergeCell ref="HH3:HJ3"/>
    <mergeCell ref="HH4:HJ4"/>
    <mergeCell ref="HH5:HJ5"/>
    <mergeCell ref="HH6:HJ6"/>
    <mergeCell ref="HH7:HJ7"/>
    <mergeCell ref="HC1:HF1"/>
    <mergeCell ref="HC2:HE2"/>
    <mergeCell ref="HC3:HE3"/>
    <mergeCell ref="HC4:HE4"/>
    <mergeCell ref="HC5:HE5"/>
    <mergeCell ref="HC6:HE6"/>
    <mergeCell ref="GS7:GU7"/>
    <mergeCell ref="GX1:HA1"/>
    <mergeCell ref="GX2:GZ2"/>
    <mergeCell ref="GX3:GZ3"/>
    <mergeCell ref="GX4:GZ4"/>
    <mergeCell ref="GX5:GZ5"/>
    <mergeCell ref="GX6:GZ6"/>
    <mergeCell ref="GX7:GZ7"/>
    <mergeCell ref="FY7:GA7"/>
    <mergeCell ref="GD7:GF7"/>
    <mergeCell ref="GI7:GK7"/>
    <mergeCell ref="GN7:GP7"/>
    <mergeCell ref="GS1:GV1"/>
    <mergeCell ref="GS2:GU2"/>
    <mergeCell ref="GS3:GU3"/>
    <mergeCell ref="GS4:GU4"/>
    <mergeCell ref="GS5:GU5"/>
    <mergeCell ref="GS6:GU6"/>
    <mergeCell ref="GN6:GP6"/>
    <mergeCell ref="FY5:GA5"/>
    <mergeCell ref="GD5:GF5"/>
    <mergeCell ref="GI5:GK5"/>
    <mergeCell ref="GN5:GP5"/>
    <mergeCell ref="GN3:GP3"/>
    <mergeCell ref="EU7:EW7"/>
    <mergeCell ref="EZ7:FB7"/>
    <mergeCell ref="FE7:FG7"/>
    <mergeCell ref="FJ7:FL7"/>
    <mergeCell ref="FO7:FQ7"/>
    <mergeCell ref="FT7:FV7"/>
    <mergeCell ref="DQ7:DS7"/>
    <mergeCell ref="DV7:DX7"/>
    <mergeCell ref="EA7:EC7"/>
    <mergeCell ref="EF7:EH7"/>
    <mergeCell ref="EK7:EM7"/>
    <mergeCell ref="EP7:ER7"/>
    <mergeCell ref="DB7:DD7"/>
    <mergeCell ref="DG7:DI7"/>
    <mergeCell ref="DL7:DN7"/>
    <mergeCell ref="BI7:BK7"/>
    <mergeCell ref="BN7:BP7"/>
    <mergeCell ref="BS7:BU7"/>
    <mergeCell ref="BX7:BZ7"/>
    <mergeCell ref="CC7:CE7"/>
    <mergeCell ref="CH7:CJ7"/>
    <mergeCell ref="AE7:AG7"/>
    <mergeCell ref="AJ7:AL7"/>
    <mergeCell ref="AO7:AQ7"/>
    <mergeCell ref="AT7:AV7"/>
    <mergeCell ref="AY7:BA7"/>
    <mergeCell ref="BD7:BF7"/>
    <mergeCell ref="FY6:GA6"/>
    <mergeCell ref="GD6:GF6"/>
    <mergeCell ref="GI6:GK6"/>
    <mergeCell ref="FJ6:FL6"/>
    <mergeCell ref="FO6:FQ6"/>
    <mergeCell ref="FT6:FV6"/>
    <mergeCell ref="BX6:BZ6"/>
    <mergeCell ref="CC6:CE6"/>
    <mergeCell ref="CH6:CJ6"/>
    <mergeCell ref="AE6:AG6"/>
    <mergeCell ref="AJ6:AL6"/>
    <mergeCell ref="AO6:AQ6"/>
    <mergeCell ref="AT6:AV6"/>
    <mergeCell ref="AY6:BA6"/>
    <mergeCell ref="BD6:BF6"/>
    <mergeCell ref="CM7:CO7"/>
    <mergeCell ref="CR7:CT7"/>
    <mergeCell ref="CW7:CY7"/>
    <mergeCell ref="A7:C7"/>
    <mergeCell ref="F7:H7"/>
    <mergeCell ref="K7:M7"/>
    <mergeCell ref="P7:R7"/>
    <mergeCell ref="U7:W7"/>
    <mergeCell ref="Z7:AB7"/>
    <mergeCell ref="EU6:EW6"/>
    <mergeCell ref="EZ6:FB6"/>
    <mergeCell ref="FE6:FG6"/>
    <mergeCell ref="DQ6:DS6"/>
    <mergeCell ref="DV6:DX6"/>
    <mergeCell ref="EA6:EC6"/>
    <mergeCell ref="EF6:EH6"/>
    <mergeCell ref="EK6:EM6"/>
    <mergeCell ref="EP6:ER6"/>
    <mergeCell ref="CM6:CO6"/>
    <mergeCell ref="CR6:CT6"/>
    <mergeCell ref="CW6:CY6"/>
    <mergeCell ref="DB6:DD6"/>
    <mergeCell ref="DG6:DI6"/>
    <mergeCell ref="DL6:DN6"/>
    <mergeCell ref="BI6:BK6"/>
    <mergeCell ref="BN6:BP6"/>
    <mergeCell ref="BS6:BU6"/>
    <mergeCell ref="A6:C6"/>
    <mergeCell ref="F6:H6"/>
    <mergeCell ref="K6:M6"/>
    <mergeCell ref="P6:R6"/>
    <mergeCell ref="U6:W6"/>
    <mergeCell ref="Z6:AB6"/>
    <mergeCell ref="EU5:EW5"/>
    <mergeCell ref="EZ5:FB5"/>
    <mergeCell ref="FE5:FG5"/>
    <mergeCell ref="CM5:CO5"/>
    <mergeCell ref="CR5:CT5"/>
    <mergeCell ref="CW5:CY5"/>
    <mergeCell ref="DB5:DD5"/>
    <mergeCell ref="DG5:DI5"/>
    <mergeCell ref="DL5:DN5"/>
    <mergeCell ref="BI5:BK5"/>
    <mergeCell ref="BN5:BP5"/>
    <mergeCell ref="BS5:BU5"/>
    <mergeCell ref="BX5:BZ5"/>
    <mergeCell ref="CC5:CE5"/>
    <mergeCell ref="CH5:CJ5"/>
    <mergeCell ref="AE5:AG5"/>
    <mergeCell ref="AJ5:AL5"/>
    <mergeCell ref="AO5:AQ5"/>
    <mergeCell ref="FJ5:FL5"/>
    <mergeCell ref="FO5:FQ5"/>
    <mergeCell ref="FT5:FV5"/>
    <mergeCell ref="DQ5:DS5"/>
    <mergeCell ref="DV5:DX5"/>
    <mergeCell ref="EA5:EC5"/>
    <mergeCell ref="EF5:EH5"/>
    <mergeCell ref="EK5:EM5"/>
    <mergeCell ref="EP5:ER5"/>
    <mergeCell ref="AT5:AV5"/>
    <mergeCell ref="AY5:BA5"/>
    <mergeCell ref="BD5:BF5"/>
    <mergeCell ref="FY4:GA4"/>
    <mergeCell ref="GD4:GF4"/>
    <mergeCell ref="GI4:GK4"/>
    <mergeCell ref="GN4:GP4"/>
    <mergeCell ref="A5:C5"/>
    <mergeCell ref="F5:H5"/>
    <mergeCell ref="K5:M5"/>
    <mergeCell ref="P5:R5"/>
    <mergeCell ref="U5:W5"/>
    <mergeCell ref="Z5:AB5"/>
    <mergeCell ref="EU4:EW4"/>
    <mergeCell ref="EZ4:FB4"/>
    <mergeCell ref="FE4:FG4"/>
    <mergeCell ref="FJ4:FL4"/>
    <mergeCell ref="FO4:FQ4"/>
    <mergeCell ref="FT4:FV4"/>
    <mergeCell ref="DQ4:DS4"/>
    <mergeCell ref="DV4:DX4"/>
    <mergeCell ref="EA4:EC4"/>
    <mergeCell ref="EF4:EH4"/>
    <mergeCell ref="EK4:EM4"/>
    <mergeCell ref="AE3:AG3"/>
    <mergeCell ref="AJ3:AL3"/>
    <mergeCell ref="AO3:AQ3"/>
    <mergeCell ref="AT3:AV3"/>
    <mergeCell ref="AY3:BA3"/>
    <mergeCell ref="BD3:BF3"/>
    <mergeCell ref="EP4:ER4"/>
    <mergeCell ref="CM4:CO4"/>
    <mergeCell ref="CR4:CT4"/>
    <mergeCell ref="CW4:CY4"/>
    <mergeCell ref="DB4:DD4"/>
    <mergeCell ref="DG4:DI4"/>
    <mergeCell ref="DL4:DN4"/>
    <mergeCell ref="BI4:BK4"/>
    <mergeCell ref="BN4:BP4"/>
    <mergeCell ref="BS4:BU4"/>
    <mergeCell ref="BX4:BZ4"/>
    <mergeCell ref="CC4:CE4"/>
    <mergeCell ref="CH4:CJ4"/>
    <mergeCell ref="BD4:BF4"/>
    <mergeCell ref="FY3:GA3"/>
    <mergeCell ref="GD3:GF3"/>
    <mergeCell ref="GI3:GK3"/>
    <mergeCell ref="FJ3:FL3"/>
    <mergeCell ref="FO3:FQ3"/>
    <mergeCell ref="FT3:FV3"/>
    <mergeCell ref="BX3:BZ3"/>
    <mergeCell ref="CC3:CE3"/>
    <mergeCell ref="CH3:CJ3"/>
    <mergeCell ref="EU3:EW3"/>
    <mergeCell ref="EZ3:FB3"/>
    <mergeCell ref="FE3:FG3"/>
    <mergeCell ref="DQ3:DS3"/>
    <mergeCell ref="DV3:DX3"/>
    <mergeCell ref="EA3:EC3"/>
    <mergeCell ref="EF3:EH3"/>
    <mergeCell ref="EK3:EM3"/>
    <mergeCell ref="EP3:ER3"/>
    <mergeCell ref="EK2:EM2"/>
    <mergeCell ref="EP2:ER2"/>
    <mergeCell ref="CM2:CO2"/>
    <mergeCell ref="CR2:CT2"/>
    <mergeCell ref="A4:C4"/>
    <mergeCell ref="F4:H4"/>
    <mergeCell ref="K4:M4"/>
    <mergeCell ref="P4:R4"/>
    <mergeCell ref="U4:W4"/>
    <mergeCell ref="Z4:AB4"/>
    <mergeCell ref="CM3:CO3"/>
    <mergeCell ref="CR3:CT3"/>
    <mergeCell ref="CW3:CY3"/>
    <mergeCell ref="DB3:DD3"/>
    <mergeCell ref="DG3:DI3"/>
    <mergeCell ref="DL3:DN3"/>
    <mergeCell ref="BI3:BK3"/>
    <mergeCell ref="BN3:BP3"/>
    <mergeCell ref="BS3:BU3"/>
    <mergeCell ref="AE4:AG4"/>
    <mergeCell ref="AJ4:AL4"/>
    <mergeCell ref="AO4:AQ4"/>
    <mergeCell ref="AT4:AV4"/>
    <mergeCell ref="AY4:BA4"/>
    <mergeCell ref="BS2:BU2"/>
    <mergeCell ref="BX2:BZ2"/>
    <mergeCell ref="CC2:CE2"/>
    <mergeCell ref="CH2:CJ2"/>
    <mergeCell ref="FY2:GA2"/>
    <mergeCell ref="GD2:GF2"/>
    <mergeCell ref="GI2:GK2"/>
    <mergeCell ref="GN2:GP2"/>
    <mergeCell ref="A3:C3"/>
    <mergeCell ref="F3:H3"/>
    <mergeCell ref="K3:M3"/>
    <mergeCell ref="P3:R3"/>
    <mergeCell ref="U3:W3"/>
    <mergeCell ref="Z3:AB3"/>
    <mergeCell ref="EU2:EW2"/>
    <mergeCell ref="EZ2:FB2"/>
    <mergeCell ref="FE2:FG2"/>
    <mergeCell ref="FJ2:FL2"/>
    <mergeCell ref="FO2:FQ2"/>
    <mergeCell ref="FT2:FV2"/>
    <mergeCell ref="DQ2:DS2"/>
    <mergeCell ref="DV2:DX2"/>
    <mergeCell ref="EA2:EC2"/>
    <mergeCell ref="EF2:EH2"/>
    <mergeCell ref="FY1:GB1"/>
    <mergeCell ref="GD1:GG1"/>
    <mergeCell ref="GI1:GL1"/>
    <mergeCell ref="DL1:DO1"/>
    <mergeCell ref="BI1:BL1"/>
    <mergeCell ref="BN1:BQ1"/>
    <mergeCell ref="BS1:BV1"/>
    <mergeCell ref="BX1:CA1"/>
    <mergeCell ref="CC1:CF1"/>
    <mergeCell ref="CH1:CK1"/>
    <mergeCell ref="EP1:ES1"/>
    <mergeCell ref="CM1:CP1"/>
    <mergeCell ref="CR1:CU1"/>
    <mergeCell ref="CW1:CZ1"/>
    <mergeCell ref="DB1:DE1"/>
    <mergeCell ref="DG1:DJ1"/>
    <mergeCell ref="AT2:AV2"/>
    <mergeCell ref="AY2:BA2"/>
    <mergeCell ref="BD2:BF2"/>
    <mergeCell ref="AE1:AH1"/>
    <mergeCell ref="AJ1:AM1"/>
    <mergeCell ref="AO1:AR1"/>
    <mergeCell ref="AT1:AW1"/>
    <mergeCell ref="AY1:BB1"/>
    <mergeCell ref="BD1:BG1"/>
    <mergeCell ref="A1:D1"/>
    <mergeCell ref="F1:I1"/>
    <mergeCell ref="K1:N1"/>
    <mergeCell ref="P1:S1"/>
    <mergeCell ref="U1:X1"/>
    <mergeCell ref="Z1:AC1"/>
    <mergeCell ref="AE2:AG2"/>
    <mergeCell ref="AJ2:AL2"/>
    <mergeCell ref="AO2:AQ2"/>
    <mergeCell ref="GN1:GQ1"/>
    <mergeCell ref="A2:C2"/>
    <mergeCell ref="F2:H2"/>
    <mergeCell ref="K2:M2"/>
    <mergeCell ref="P2:R2"/>
    <mergeCell ref="U2:W2"/>
    <mergeCell ref="Z2:AB2"/>
    <mergeCell ref="EU1:EX1"/>
    <mergeCell ref="EZ1:FC1"/>
    <mergeCell ref="FE1:FH1"/>
    <mergeCell ref="FJ1:FM1"/>
    <mergeCell ref="FO1:FR1"/>
    <mergeCell ref="FT1:FW1"/>
    <mergeCell ref="DQ1:DT1"/>
    <mergeCell ref="DV1:DY1"/>
    <mergeCell ref="EA1:ED1"/>
    <mergeCell ref="EF1:EI1"/>
    <mergeCell ref="EK1:EN1"/>
    <mergeCell ref="CW2:CY2"/>
    <mergeCell ref="DB2:DD2"/>
    <mergeCell ref="DG2:DI2"/>
    <mergeCell ref="DL2:DN2"/>
    <mergeCell ref="BI2:BK2"/>
    <mergeCell ref="BN2:BP2"/>
  </mergeCells>
  <conditionalFormatting sqref="A25:A208">
    <cfRule type="expression" dxfId="1573" priority="191">
      <formula>IF(A25&gt;0,A25&lt;20)</formula>
    </cfRule>
  </conditionalFormatting>
  <conditionalFormatting sqref="F20:F208">
    <cfRule type="expression" dxfId="1572" priority="72">
      <formula>IF(F20&gt;0,F20&lt;20)</formula>
    </cfRule>
  </conditionalFormatting>
  <conditionalFormatting sqref="K22:K208">
    <cfRule type="expression" dxfId="1571" priority="71">
      <formula>IF(K22&gt;0,K22&lt;20)</formula>
    </cfRule>
  </conditionalFormatting>
  <conditionalFormatting sqref="P14:P208">
    <cfRule type="expression" dxfId="1570" priority="70">
      <formula>IF(P14&gt;0,P14&lt;20)</formula>
    </cfRule>
  </conditionalFormatting>
  <conditionalFormatting sqref="U22:U208">
    <cfRule type="expression" dxfId="1569" priority="69">
      <formula>IF(U22&gt;0,U22&lt;20)</formula>
    </cfRule>
  </conditionalFormatting>
  <conditionalFormatting sqref="Z17:Z208">
    <cfRule type="expression" dxfId="1568" priority="68">
      <formula>IF(Z17&gt;0,Z17&lt;20)</formula>
    </cfRule>
  </conditionalFormatting>
  <conditionalFormatting sqref="AE15:AE208">
    <cfRule type="expression" dxfId="1567" priority="67">
      <formula>IF(AE15&gt;0,AE15&lt;20)</formula>
    </cfRule>
  </conditionalFormatting>
  <conditionalFormatting sqref="AJ25:AJ208">
    <cfRule type="expression" dxfId="1566" priority="66">
      <formula>IF(AJ25&gt;0,AJ25&lt;20)</formula>
    </cfRule>
  </conditionalFormatting>
  <conditionalFormatting sqref="AO16:AO208">
    <cfRule type="expression" dxfId="1565" priority="65">
      <formula>IF(AO16&gt;0,AO16&lt;20)</formula>
    </cfRule>
  </conditionalFormatting>
  <conditionalFormatting sqref="AT14:AT208">
    <cfRule type="expression" dxfId="1564" priority="64">
      <formula>IF(AT14&gt;0,AT14&lt;20)</formula>
    </cfRule>
  </conditionalFormatting>
  <conditionalFormatting sqref="AY9:AY208">
    <cfRule type="expression" dxfId="1563" priority="63">
      <formula>IF(AY9&gt;0,AY9&lt;20)</formula>
    </cfRule>
  </conditionalFormatting>
  <conditionalFormatting sqref="BD9:BD208">
    <cfRule type="expression" dxfId="1562" priority="62">
      <formula>IF(BD9&gt;0,BD9&lt;20)</formula>
    </cfRule>
  </conditionalFormatting>
  <conditionalFormatting sqref="BI9:BI208">
    <cfRule type="expression" dxfId="1561" priority="61">
      <formula>IF(BI9&gt;0,BI9&lt;20)</formula>
    </cfRule>
  </conditionalFormatting>
  <conditionalFormatting sqref="BN9:BN208">
    <cfRule type="expression" dxfId="1560" priority="60">
      <formula>IF(BN9&gt;0,BN9&lt;20)</formula>
    </cfRule>
  </conditionalFormatting>
  <conditionalFormatting sqref="BS9:BS208">
    <cfRule type="expression" dxfId="1559" priority="59">
      <formula>IF(BS9&gt;0,BS9&lt;20)</formula>
    </cfRule>
  </conditionalFormatting>
  <conditionalFormatting sqref="BX9:BX208">
    <cfRule type="expression" dxfId="1558" priority="58">
      <formula>IF(BX9&gt;0,BX9&lt;20)</formula>
    </cfRule>
  </conditionalFormatting>
  <conditionalFormatting sqref="CC9:CC208">
    <cfRule type="expression" dxfId="1557" priority="57">
      <formula>IF(CC9&gt;0,CC9&lt;20)</formula>
    </cfRule>
  </conditionalFormatting>
  <conditionalFormatting sqref="CH9:CH208">
    <cfRule type="expression" dxfId="1556" priority="56">
      <formula>IF(CH9&gt;0,CH9&lt;20)</formula>
    </cfRule>
  </conditionalFormatting>
  <conditionalFormatting sqref="CM9:CM208">
    <cfRule type="expression" dxfId="1555" priority="55">
      <formula>IF(CM9&gt;0,CM9&lt;20)</formula>
    </cfRule>
  </conditionalFormatting>
  <conditionalFormatting sqref="CR9:CR208">
    <cfRule type="expression" dxfId="1554" priority="54">
      <formula>IF(CR9&gt;0,CR9&lt;20)</formula>
    </cfRule>
  </conditionalFormatting>
  <conditionalFormatting sqref="CW9:CW208">
    <cfRule type="expression" dxfId="1553" priority="53">
      <formula>IF(CW9&gt;0,CW9&lt;20)</formula>
    </cfRule>
  </conditionalFormatting>
  <conditionalFormatting sqref="DB9:DB208">
    <cfRule type="expression" dxfId="1552" priority="52">
      <formula>IF(DB9&gt;0,DB9&lt;20)</formula>
    </cfRule>
  </conditionalFormatting>
  <conditionalFormatting sqref="DG9:DG208">
    <cfRule type="expression" dxfId="1551" priority="51">
      <formula>IF(DG9&gt;0,DG9&lt;20)</formula>
    </cfRule>
  </conditionalFormatting>
  <conditionalFormatting sqref="DL9:DL208">
    <cfRule type="expression" dxfId="1550" priority="50">
      <formula>IF(DL9&gt;0,DL9&lt;20)</formula>
    </cfRule>
  </conditionalFormatting>
  <conditionalFormatting sqref="DQ9:DQ208">
    <cfRule type="expression" dxfId="1549" priority="49">
      <formula>IF(DQ9&gt;0,DQ9&lt;20)</formula>
    </cfRule>
  </conditionalFormatting>
  <conditionalFormatting sqref="DV9:DV208">
    <cfRule type="expression" dxfId="1548" priority="48">
      <formula>IF(DV9&gt;0,DV9&lt;20)</formula>
    </cfRule>
  </conditionalFormatting>
  <conditionalFormatting sqref="EA9:EA208">
    <cfRule type="expression" dxfId="1547" priority="47">
      <formula>IF(EA9&gt;0,EA9&lt;20)</formula>
    </cfRule>
  </conditionalFormatting>
  <conditionalFormatting sqref="EF9:EF208">
    <cfRule type="expression" dxfId="1546" priority="46">
      <formula>IF(EF9&gt;0,EF9&lt;20)</formula>
    </cfRule>
  </conditionalFormatting>
  <conditionalFormatting sqref="EK9:EK208">
    <cfRule type="expression" dxfId="1545" priority="45">
      <formula>IF(EK9&gt;0,EK9&lt;20)</formula>
    </cfRule>
  </conditionalFormatting>
  <conditionalFormatting sqref="EP9:EP208">
    <cfRule type="expression" dxfId="1544" priority="44">
      <formula>IF(EP9&gt;0,EP9&lt;20)</formula>
    </cfRule>
  </conditionalFormatting>
  <conditionalFormatting sqref="EU9:EU208">
    <cfRule type="expression" dxfId="1543" priority="43">
      <formula>IF(EU9&gt;0,EU9&lt;20)</formula>
    </cfRule>
  </conditionalFormatting>
  <conditionalFormatting sqref="EZ9:EZ208">
    <cfRule type="expression" dxfId="1542" priority="42">
      <formula>IF(EZ9&gt;0,EZ9&lt;20)</formula>
    </cfRule>
  </conditionalFormatting>
  <conditionalFormatting sqref="FE9:FE208">
    <cfRule type="expression" dxfId="1541" priority="41">
      <formula>IF(FE9&gt;0,FE9&lt;20)</formula>
    </cfRule>
  </conditionalFormatting>
  <conditionalFormatting sqref="IL9:IL208">
    <cfRule type="expression" dxfId="1540" priority="24">
      <formula>IF(IL9&gt;0,IL9&lt;20)</formula>
    </cfRule>
  </conditionalFormatting>
  <conditionalFormatting sqref="FJ9:FJ208">
    <cfRule type="expression" dxfId="1539" priority="40">
      <formula>IF(FJ9&gt;0,FJ9&lt;20)</formula>
    </cfRule>
  </conditionalFormatting>
  <conditionalFormatting sqref="FO9:FO208">
    <cfRule type="expression" dxfId="1538" priority="39">
      <formula>IF(FO9&gt;0,FO9&lt;20)</formula>
    </cfRule>
  </conditionalFormatting>
  <conditionalFormatting sqref="FT9:FT208">
    <cfRule type="expression" dxfId="1537" priority="38">
      <formula>IF(FT9&gt;0,FT9&lt;20)</formula>
    </cfRule>
  </conditionalFormatting>
  <conditionalFormatting sqref="FY9:FY208">
    <cfRule type="expression" dxfId="1536" priority="37">
      <formula>IF(FY9&gt;0,FY9&lt;20)</formula>
    </cfRule>
  </conditionalFormatting>
  <conditionalFormatting sqref="GD9:GD208">
    <cfRule type="expression" dxfId="1535" priority="36">
      <formula>IF(GD9&gt;0,GD9&lt;20)</formula>
    </cfRule>
  </conditionalFormatting>
  <conditionalFormatting sqref="GI9:GI208">
    <cfRule type="expression" dxfId="1534" priority="35">
      <formula>IF(GI9&gt;0,GI9&lt;20)</formula>
    </cfRule>
  </conditionalFormatting>
  <conditionalFormatting sqref="GN9:GN208">
    <cfRule type="expression" dxfId="1533" priority="34">
      <formula>IF(GN9&gt;0,GN9&lt;20)</formula>
    </cfRule>
  </conditionalFormatting>
  <conditionalFormatting sqref="GS9:GS208">
    <cfRule type="expression" dxfId="1532" priority="33">
      <formula>IF(GS9&gt;0,GS9&lt;20)</formula>
    </cfRule>
  </conditionalFormatting>
  <conditionalFormatting sqref="GX9:GX208">
    <cfRule type="expression" dxfId="1531" priority="32">
      <formula>IF(GX9&gt;0,GX9&lt;20)</formula>
    </cfRule>
  </conditionalFormatting>
  <conditionalFormatting sqref="HC9:HC208">
    <cfRule type="expression" dxfId="1530" priority="31">
      <formula>IF(HC9&gt;0,HC9&lt;20)</formula>
    </cfRule>
  </conditionalFormatting>
  <conditionalFormatting sqref="HH9:HH208">
    <cfRule type="expression" dxfId="1529" priority="30">
      <formula>IF(HH9&gt;0,HH9&lt;20)</formula>
    </cfRule>
  </conditionalFormatting>
  <conditionalFormatting sqref="HM9:HM208">
    <cfRule type="expression" dxfId="1528" priority="29">
      <formula>IF(HM9&gt;0,HM9&lt;20)</formula>
    </cfRule>
  </conditionalFormatting>
  <conditionalFormatting sqref="HR9:HR208">
    <cfRule type="expression" dxfId="1527" priority="28">
      <formula>IF(HR9&gt;0,HR9&lt;20)</formula>
    </cfRule>
  </conditionalFormatting>
  <conditionalFormatting sqref="HW9:HW208">
    <cfRule type="expression" dxfId="1526" priority="27">
      <formula>IF(HW9&gt;0,HW9&lt;20)</formula>
    </cfRule>
  </conditionalFormatting>
  <conditionalFormatting sqref="IB9:IB208">
    <cfRule type="expression" dxfId="1525" priority="26">
      <formula>IF(IB9&gt;0,IB9&lt;20)</formula>
    </cfRule>
  </conditionalFormatting>
  <conditionalFormatting sqref="IG9:IG208">
    <cfRule type="expression" dxfId="1524" priority="25">
      <formula>IF(IG9&gt;0,IG9&lt;20)</formula>
    </cfRule>
  </conditionalFormatting>
  <conditionalFormatting sqref="A19:A24">
    <cfRule type="expression" dxfId="1523" priority="22">
      <formula>IF(A19&gt;0,A19&lt;20)</formula>
    </cfRule>
  </conditionalFormatting>
  <conditionalFormatting sqref="F12:F19">
    <cfRule type="expression" dxfId="1522" priority="21">
      <formula>IF(F12&gt;0,F12&lt;20)</formula>
    </cfRule>
  </conditionalFormatting>
  <conditionalFormatting sqref="K14:K21">
    <cfRule type="expression" dxfId="1521" priority="20">
      <formula>IF(K14&gt;0,K14&lt;20)</formula>
    </cfRule>
  </conditionalFormatting>
  <conditionalFormatting sqref="P12:P13">
    <cfRule type="expression" dxfId="1520" priority="18">
      <formula>IF(P12&gt;0,P12&lt;20)</formula>
    </cfRule>
  </conditionalFormatting>
  <conditionalFormatting sqref="U10:U21">
    <cfRule type="expression" dxfId="1519" priority="17">
      <formula>IF(U10&gt;0,U10&lt;20)</formula>
    </cfRule>
  </conditionalFormatting>
  <conditionalFormatting sqref="AJ11:AJ24">
    <cfRule type="expression" dxfId="1518" priority="14">
      <formula>IF(AJ11&gt;0,AJ11&lt;20)</formula>
    </cfRule>
  </conditionalFormatting>
  <conditionalFormatting sqref="F9:F11">
    <cfRule type="expression" dxfId="1517" priority="13">
      <formula>IF(F9&gt;0,F9&lt;20)</formula>
    </cfRule>
  </conditionalFormatting>
  <conditionalFormatting sqref="K13">
    <cfRule type="expression" dxfId="1516" priority="12">
      <formula>IF(K13&gt;0,K13&lt;20)</formula>
    </cfRule>
  </conditionalFormatting>
  <conditionalFormatting sqref="K9:K12">
    <cfRule type="expression" dxfId="1515" priority="11">
      <formula>IF(K9&gt;0,K9&lt;20)</formula>
    </cfRule>
  </conditionalFormatting>
  <conditionalFormatting sqref="P9:P11">
    <cfRule type="expression" dxfId="1514" priority="10">
      <formula>IF(P9&gt;0,P9&lt;20)</formula>
    </cfRule>
  </conditionalFormatting>
  <conditionalFormatting sqref="U9">
    <cfRule type="expression" dxfId="1513" priority="9">
      <formula>IF(U9&gt;0,U9&lt;20)</formula>
    </cfRule>
  </conditionalFormatting>
  <conditionalFormatting sqref="Z9:Z16">
    <cfRule type="expression" dxfId="1512" priority="8">
      <formula>IF(Z9&gt;0,Z9&lt;20)</formula>
    </cfRule>
  </conditionalFormatting>
  <conditionalFormatting sqref="AE13:AE14">
    <cfRule type="expression" dxfId="1511" priority="7">
      <formula>IF(AE13&gt;0,AE13&lt;20)</formula>
    </cfRule>
  </conditionalFormatting>
  <conditionalFormatting sqref="AE9:AE12">
    <cfRule type="expression" dxfId="1510" priority="6">
      <formula>IF(AE9&gt;0,AE9&lt;20)</formula>
    </cfRule>
  </conditionalFormatting>
  <conditionalFormatting sqref="AJ9:AJ10">
    <cfRule type="expression" dxfId="1509" priority="5">
      <formula>IF(AJ9&gt;0,AJ9&lt;20)</formula>
    </cfRule>
  </conditionalFormatting>
  <conditionalFormatting sqref="AO9:AO15">
    <cfRule type="expression" dxfId="1508" priority="4">
      <formula>IF(AO9&gt;0,AO9&lt;20)</formula>
    </cfRule>
  </conditionalFormatting>
  <conditionalFormatting sqref="AT9:AT13">
    <cfRule type="expression" dxfId="1507" priority="3">
      <formula>IF(AT9&gt;0,AT9&lt;20)</formula>
    </cfRule>
  </conditionalFormatting>
  <conditionalFormatting sqref="A9">
    <cfRule type="expression" dxfId="1506" priority="2">
      <formula>AND(A$9&lt;&gt;"",A$9&lt;20)</formula>
    </cfRule>
  </conditionalFormatting>
  <conditionalFormatting sqref="A10:A18">
    <cfRule type="expression" dxfId="1505" priority="1">
      <formula>AND(A10&lt;&gt;"",A10&lt;20)</formula>
    </cfRule>
  </conditionalFormatting>
  <pageMargins left="0.7" right="0.7" top="0.75" bottom="0.75" header="0.3" footer="0.3"/>
  <pageSetup paperSize="3" scale="20" fitToHeight="0" orientation="landscape"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500-000000000000}">
          <x14:formula1>
            <xm:f>Data!$V$1:$V$3</xm:f>
          </x14:formula1>
          <xm:sqref>D4:D6 IO4:IO6 IJ4:IJ6 IE4:IE6 HZ4:HZ6 HU4:HU6 HP4:HP6 HK4:HK6 HF4:HF6 HA4:HA6 GV4:GV6 GQ4:GQ6 GL4:GL6 GG4:GG6 GB4:GB6 FW4:FW6 FR4:FR6 FM4:FM6 FH4:FH6 FC4:FC6 EX4:EX6 ES4:ES6 EN4:EN6 EI4:EI6 ED4:ED6 DY4:DY6 DT4:DT6 DO4:DO6 DJ4:DJ6 DE4:DE6 CZ4:CZ6 CU4:CU6 CP4:CP6 CK4:CK6 CF4:CF6 CA4:CA6 BV4:BV6 BQ4:BQ6 BL4:BL6 BG4:BG6 BB4:BB6 I4:I6 N4:N6 S4:S6 X4:X6 AC4:AC6 AH4:AH6 AM4:AM6 AR4:AR6 AW4:AW6</xm:sqref>
        </x14:dataValidation>
        <x14:dataValidation type="list" allowBlank="1" showInputMessage="1" showErrorMessage="1" xr:uid="{00000000-0002-0000-0500-000001000000}">
          <x14:formula1>
            <xm:f>Data!$U$1:$U$5</xm:f>
          </x14:formula1>
          <xm:sqref>D7 IO7 IJ7 IE7 HZ7 HU7 HP7 HK7 HF7 HA7 GV7 GQ7 GL7 GG7 GB7 FW7 FR7 FM7 FH7 FC7 EX7 ES7 EN7 EI7 ED7 DY7 DT7 DO7 DJ7 DE7 CZ7 CU7 CP7 CK7 CF7 CA7 BV7 BQ7 BL7 BG7 BB7 I7 N7 S7 X7 AC7 AH7 AM7 AR7 AW7</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pageSetUpPr fitToPage="1"/>
  </sheetPr>
  <dimension ref="A1:BA2052"/>
  <sheetViews>
    <sheetView tabSelected="1" topLeftCell="A46" zoomScaleNormal="100" workbookViewId="0">
      <selection activeCell="E7" sqref="E7"/>
    </sheetView>
  </sheetViews>
  <sheetFormatPr defaultRowHeight="15" x14ac:dyDescent="0.25"/>
  <cols>
    <col min="1" max="1" width="3.42578125" style="27" customWidth="1"/>
    <col min="2" max="2" width="27" style="27" customWidth="1"/>
    <col min="3" max="3" width="10.28515625" style="27" customWidth="1"/>
    <col min="4" max="4" width="43.42578125" style="27" customWidth="1"/>
    <col min="5" max="5" width="9.7109375" style="27" bestFit="1" customWidth="1"/>
    <col min="6" max="6" width="8.5703125" style="27" customWidth="1"/>
    <col min="7" max="7" width="17.7109375" style="27" customWidth="1"/>
    <col min="8" max="8" width="10.7109375" style="27" bestFit="1" customWidth="1"/>
    <col min="9" max="9" width="10.140625" style="27" customWidth="1"/>
    <col min="10" max="10" width="15.7109375" style="27" customWidth="1"/>
    <col min="11" max="11" width="8.85546875" style="27" customWidth="1"/>
    <col min="12" max="12" width="9" style="27" customWidth="1"/>
    <col min="13" max="15" width="8.5703125" style="27" customWidth="1"/>
    <col min="16" max="18" width="9" style="27" customWidth="1"/>
    <col min="19" max="19" width="9.85546875" style="27" customWidth="1"/>
    <col min="20" max="20" width="9.28515625" style="27" customWidth="1"/>
    <col min="21" max="22" width="8.7109375" style="27" customWidth="1"/>
    <col min="23" max="24" width="9" style="27" customWidth="1"/>
    <col min="25" max="25" width="4.28515625" style="27" bestFit="1" customWidth="1"/>
    <col min="26" max="26" width="13.28515625" style="27" customWidth="1"/>
    <col min="27" max="27" width="7.140625" style="27" customWidth="1"/>
    <col min="28" max="28" width="6.7109375" style="27" customWidth="1"/>
    <col min="29" max="30" width="3.140625" style="27" customWidth="1"/>
    <col min="31" max="33" width="15.7109375" style="109" hidden="1" customWidth="1"/>
    <col min="34" max="34" width="9.140625" style="109" hidden="1" customWidth="1"/>
    <col min="35" max="45" width="15.7109375" style="109" hidden="1" customWidth="1"/>
    <col min="46" max="46" width="9.140625" style="110" hidden="1" customWidth="1"/>
    <col min="47" max="50" width="15.7109375" style="110" hidden="1" customWidth="1"/>
    <col min="51" max="52" width="9.140625" style="27" hidden="1" customWidth="1"/>
    <col min="53" max="53" width="18.85546875" style="27" hidden="1" customWidth="1"/>
    <col min="54" max="16384" width="9.140625" style="27"/>
  </cols>
  <sheetData>
    <row r="1" spans="1:53" ht="15.75" customHeight="1" thickBot="1" x14ac:dyDescent="0.3">
      <c r="A1" s="88"/>
      <c r="B1" s="89" t="s">
        <v>185</v>
      </c>
      <c r="C1" s="328" t="s">
        <v>759</v>
      </c>
      <c r="D1" s="329"/>
      <c r="E1" s="88"/>
      <c r="F1" s="88"/>
      <c r="G1" s="89" t="s">
        <v>186</v>
      </c>
      <c r="H1" s="326" t="s">
        <v>761</v>
      </c>
      <c r="I1" s="327"/>
      <c r="J1" s="114"/>
      <c r="K1" s="197"/>
      <c r="L1" s="197"/>
      <c r="M1" s="197"/>
      <c r="N1" s="197"/>
      <c r="O1" s="197"/>
      <c r="P1" s="197"/>
      <c r="Q1" s="197"/>
      <c r="R1" s="197"/>
      <c r="S1" s="197"/>
      <c r="T1" s="197"/>
      <c r="U1" s="197"/>
      <c r="V1" s="197"/>
      <c r="W1" s="197"/>
      <c r="X1" s="197"/>
      <c r="Y1" s="88"/>
      <c r="Z1" s="88"/>
      <c r="AA1" s="88"/>
      <c r="AB1" s="88"/>
      <c r="AC1" s="88"/>
      <c r="AD1" s="88"/>
      <c r="AE1" s="109" t="s">
        <v>187</v>
      </c>
      <c r="AF1" s="109" t="s">
        <v>188</v>
      </c>
      <c r="AG1" s="109" t="s">
        <v>189</v>
      </c>
      <c r="AI1" s="109" t="s">
        <v>190</v>
      </c>
      <c r="AJ1" s="109" t="s">
        <v>191</v>
      </c>
      <c r="AK1" s="109" t="s">
        <v>192</v>
      </c>
      <c r="AL1" s="109" t="s">
        <v>193</v>
      </c>
      <c r="AM1" s="109" t="s">
        <v>194</v>
      </c>
      <c r="AN1" s="109" t="s">
        <v>195</v>
      </c>
      <c r="AO1" s="109" t="s">
        <v>196</v>
      </c>
      <c r="AP1" s="109" t="s">
        <v>197</v>
      </c>
      <c r="AQ1" s="109" t="s">
        <v>198</v>
      </c>
      <c r="AR1" s="109" t="s">
        <v>199</v>
      </c>
      <c r="AS1" s="109" t="s">
        <v>200</v>
      </c>
      <c r="AU1" s="110" t="s">
        <v>201</v>
      </c>
      <c r="AV1" s="110" t="s">
        <v>202</v>
      </c>
      <c r="AW1" s="110" t="s">
        <v>203</v>
      </c>
      <c r="AX1" s="110" t="s">
        <v>204</v>
      </c>
      <c r="BA1" s="230" t="s">
        <v>205</v>
      </c>
    </row>
    <row r="2" spans="1:53" ht="16.5" thickBot="1" x14ac:dyDescent="0.3">
      <c r="A2" s="88"/>
      <c r="B2" s="89" t="s">
        <v>206</v>
      </c>
      <c r="C2" s="328" t="s">
        <v>760</v>
      </c>
      <c r="D2" s="329"/>
      <c r="E2" s="88"/>
      <c r="F2" s="88"/>
      <c r="G2" s="89" t="s">
        <v>207</v>
      </c>
      <c r="H2" s="326" t="s">
        <v>762</v>
      </c>
      <c r="I2" s="327"/>
      <c r="J2" s="114"/>
      <c r="K2" s="197"/>
      <c r="L2" s="197"/>
      <c r="M2" s="197"/>
      <c r="N2" s="197"/>
      <c r="O2" s="197"/>
      <c r="P2" s="197"/>
      <c r="Q2" s="197"/>
      <c r="R2" s="197"/>
      <c r="S2" s="197"/>
      <c r="T2" s="197"/>
      <c r="U2" s="197"/>
      <c r="V2" s="197"/>
      <c r="W2" s="197"/>
      <c r="X2" s="197"/>
      <c r="Y2" s="88"/>
      <c r="Z2" s="88"/>
      <c r="AA2" s="88"/>
      <c r="AB2" s="88"/>
      <c r="AC2" s="88"/>
      <c r="AD2" s="88"/>
      <c r="BA2" s="230" t="s">
        <v>208</v>
      </c>
    </row>
    <row r="3" spans="1:53" ht="15.75" x14ac:dyDescent="0.25">
      <c r="A3" s="88"/>
      <c r="B3" s="88"/>
      <c r="C3" s="88"/>
      <c r="D3" s="88"/>
      <c r="E3" s="88"/>
      <c r="F3" s="88"/>
      <c r="G3" s="115"/>
      <c r="H3" s="231"/>
      <c r="I3" s="231"/>
      <c r="J3" s="88"/>
      <c r="K3" s="197"/>
      <c r="L3" s="197"/>
      <c r="M3" s="197"/>
      <c r="N3" s="197"/>
      <c r="O3" s="197"/>
      <c r="P3" s="197"/>
      <c r="Q3" s="197"/>
      <c r="R3" s="197"/>
      <c r="S3" s="197"/>
      <c r="T3" s="197"/>
      <c r="U3" s="197"/>
      <c r="V3" s="197"/>
      <c r="W3" s="197"/>
      <c r="X3" s="197"/>
      <c r="Y3" s="88"/>
      <c r="Z3" s="88"/>
      <c r="AA3" s="88"/>
      <c r="AB3" s="88"/>
      <c r="AC3" s="88"/>
      <c r="AD3" s="88"/>
      <c r="BA3" s="230" t="str">
        <f>CONCATENATE("FA_IMPORT_"&amp;C1)</f>
        <v>FA_IMPORT_A055S08</v>
      </c>
    </row>
    <row r="4" spans="1:53" ht="15.75" thickBot="1" x14ac:dyDescent="0.3">
      <c r="A4" s="88"/>
      <c r="B4" s="88"/>
      <c r="C4" s="25"/>
      <c r="D4" s="25"/>
      <c r="E4" s="25"/>
      <c r="F4" s="88"/>
      <c r="G4" s="25"/>
      <c r="H4" s="25"/>
      <c r="I4" s="87"/>
      <c r="J4" s="26"/>
      <c r="K4" s="25"/>
      <c r="L4" s="25"/>
      <c r="M4" s="25"/>
      <c r="N4" s="25"/>
      <c r="O4" s="25"/>
      <c r="P4" s="26"/>
      <c r="Q4" s="26"/>
      <c r="R4" s="26"/>
      <c r="S4" s="26"/>
      <c r="T4" s="26"/>
      <c r="U4" s="26"/>
      <c r="V4" s="26"/>
      <c r="W4" s="25"/>
      <c r="X4" s="25"/>
      <c r="Y4" s="25"/>
      <c r="Z4" s="25"/>
      <c r="AA4" s="25"/>
      <c r="AB4" s="25"/>
      <c r="AC4" s="25"/>
      <c r="AD4" s="25"/>
    </row>
    <row r="5" spans="1:53" ht="24" thickBot="1" x14ac:dyDescent="0.4">
      <c r="A5" s="88"/>
      <c r="B5" s="85" t="s">
        <v>209</v>
      </c>
      <c r="C5" s="25"/>
      <c r="D5" s="25"/>
      <c r="E5" s="25"/>
      <c r="F5" s="88"/>
      <c r="G5" s="25"/>
      <c r="H5" s="25"/>
      <c r="I5" s="87"/>
      <c r="J5" s="26"/>
      <c r="K5" s="25"/>
      <c r="L5" s="25"/>
      <c r="M5" s="196" t="s">
        <v>210</v>
      </c>
      <c r="N5" s="196" t="s">
        <v>211</v>
      </c>
      <c r="O5" s="196" t="s">
        <v>212</v>
      </c>
      <c r="P5" s="196" t="s">
        <v>213</v>
      </c>
      <c r="Q5" s="196" t="s">
        <v>214</v>
      </c>
      <c r="R5" s="196" t="s">
        <v>215</v>
      </c>
      <c r="S5" s="196" t="s">
        <v>216</v>
      </c>
      <c r="T5" s="196" t="s">
        <v>217</v>
      </c>
      <c r="U5" s="196" t="s">
        <v>218</v>
      </c>
      <c r="V5" s="196" t="s">
        <v>219</v>
      </c>
      <c r="W5" s="113" t="s">
        <v>220</v>
      </c>
      <c r="X5" s="196" t="s">
        <v>221</v>
      </c>
      <c r="Y5" s="25"/>
      <c r="Z5" s="25"/>
      <c r="AA5" s="25"/>
      <c r="AB5" s="25"/>
      <c r="AC5" s="25"/>
      <c r="AD5" s="25"/>
    </row>
    <row r="6" spans="1:53" ht="16.5" thickTop="1" thickBot="1" x14ac:dyDescent="0.3">
      <c r="A6" s="88"/>
      <c r="B6" s="284" t="s">
        <v>222</v>
      </c>
      <c r="C6" s="285"/>
      <c r="D6" s="286" t="s">
        <v>223</v>
      </c>
      <c r="E6" s="287"/>
      <c r="F6" s="88"/>
      <c r="G6" s="288" t="s">
        <v>224</v>
      </c>
      <c r="H6" s="289"/>
      <c r="I6" s="28">
        <f>SUM(E17:E41)</f>
        <v>96</v>
      </c>
      <c r="J6" s="290" t="s">
        <v>225</v>
      </c>
      <c r="K6" s="291"/>
      <c r="L6" s="287"/>
      <c r="M6" s="196">
        <v>2</v>
      </c>
      <c r="N6" s="35">
        <f>SUM(AI6,AI17)</f>
        <v>0</v>
      </c>
      <c r="O6" s="35">
        <v>0</v>
      </c>
      <c r="P6" s="35">
        <f>SUM(AJ6,AJ17)</f>
        <v>0</v>
      </c>
      <c r="Q6" s="35">
        <v>0</v>
      </c>
      <c r="R6" s="35">
        <f>COUNTIFS($E17:$E41,"2",$F17:$F41,"Pole",$C17:$C41,"FST")</f>
        <v>0</v>
      </c>
      <c r="S6" s="35">
        <f>SUM(AL6,AK17)</f>
        <v>0</v>
      </c>
      <c r="T6" s="35">
        <v>0</v>
      </c>
      <c r="U6" s="35">
        <f>SUM(AK6,AL17)</f>
        <v>0</v>
      </c>
      <c r="V6" s="35">
        <v>0</v>
      </c>
      <c r="W6" s="34">
        <f>COUNTIFS($E17:$E41,"2",$F17:$F41,"HH",$C17:$C41,"FST")</f>
        <v>0</v>
      </c>
      <c r="X6" s="35">
        <f>COUNTIFS($E17:$E41,"2",$F17:$F41,"Ped",$C17:$C41,"FST")</f>
        <v>0</v>
      </c>
      <c r="Y6" s="25"/>
      <c r="Z6" s="297" t="s">
        <v>226</v>
      </c>
      <c r="AA6" s="298"/>
      <c r="AB6" s="299"/>
      <c r="AC6" s="25"/>
      <c r="AD6" s="25"/>
      <c r="AH6" s="109">
        <v>2</v>
      </c>
      <c r="AI6" s="109" t="str">
        <f>IF($E7="SS",COUNTIFS($C17:$C41,"FST",$E17:$E41,"2"),"0")</f>
        <v>0</v>
      </c>
      <c r="AJ6" s="109" t="str">
        <f>IF($E7="RPX",COUNTIFS($C17:$C41,"FST",$E17:$E41,"2"),"0")</f>
        <v>0</v>
      </c>
      <c r="AK6" s="109" t="str">
        <f>IF($E7="EUC",COUNTIFS($C17:$C41,"FST",$E17:$E41,"2"),"0")</f>
        <v>0</v>
      </c>
      <c r="AL6" s="109" t="str">
        <f>IF($E7="RPX-T",COUNTIFS($C17:$C41,"FST",$E17:$E41,"2"),"0")</f>
        <v>0</v>
      </c>
      <c r="AT6" s="110" t="s">
        <v>227</v>
      </c>
      <c r="AU6" s="108">
        <f>IF(OR($AS7="Y",$AS8="Y",$AS9="Y"),"",COUNTIFS($E7,"SS",$E12,"Y"))</f>
        <v>0</v>
      </c>
      <c r="AV6" s="111">
        <f>IF(OR($AS7="Y",$AS8="Y",$AS9="Y"),"",COUNTIFS($E7,"RPX",$E12,"Y"))</f>
        <v>0</v>
      </c>
      <c r="AW6" s="111">
        <f>IF(OR($AS7="Y",$AS8="Y",$AS9="Y"),"",COUNTIFS($E7,"EUC",$E12,"Y"))</f>
        <v>0</v>
      </c>
      <c r="AX6" s="109">
        <f>IF(OR($AS7="Y",$AS8="Y",$AS9="Y"),"",COUNTIFS($E7,"RPX-T",$E12,"Y"))</f>
        <v>0</v>
      </c>
    </row>
    <row r="7" spans="1:53" ht="16.5" customHeight="1" thickTop="1" thickBot="1" x14ac:dyDescent="0.3">
      <c r="A7" s="88"/>
      <c r="B7" s="29" t="s">
        <v>228</v>
      </c>
      <c r="C7" s="30">
        <v>0</v>
      </c>
      <c r="D7" s="31" t="s">
        <v>229</v>
      </c>
      <c r="E7" s="66" t="str">
        <f>TEXT(IF('Cable Calculator'!D7="","",'Cable Calculator'!D7),)</f>
        <v/>
      </c>
      <c r="F7" s="88"/>
      <c r="G7" s="300" t="s">
        <v>230</v>
      </c>
      <c r="H7" s="287"/>
      <c r="I7" s="33">
        <f>E8-I6</f>
        <v>48</v>
      </c>
      <c r="J7" s="301" t="s">
        <v>231</v>
      </c>
      <c r="K7" s="302"/>
      <c r="L7" s="34">
        <f>I11</f>
        <v>769</v>
      </c>
      <c r="M7" s="196">
        <v>4</v>
      </c>
      <c r="N7" s="35">
        <f>SUM(AI7,AI18)</f>
        <v>0</v>
      </c>
      <c r="O7" s="35">
        <v>0</v>
      </c>
      <c r="P7" s="35">
        <f>SUM(AJ7,AJ18)</f>
        <v>0</v>
      </c>
      <c r="Q7" s="35">
        <v>0</v>
      </c>
      <c r="R7" s="35">
        <f>COUNTIFS($E17:$E41,"4",$F17:$F41,"Pole",$C17:$C41,"FST")</f>
        <v>0</v>
      </c>
      <c r="S7" s="35">
        <f>SUM(AL7,AK18)</f>
        <v>0</v>
      </c>
      <c r="T7" s="35">
        <v>0</v>
      </c>
      <c r="U7" s="35">
        <f>SUM(AK7,AL18)</f>
        <v>0</v>
      </c>
      <c r="V7" s="35">
        <v>0</v>
      </c>
      <c r="W7" s="34">
        <f>COUNTIFS($E17:$E41,"4",$F17:$F41,"HH",$C17:$C41,"FST")</f>
        <v>0</v>
      </c>
      <c r="X7" s="35">
        <f>COUNTIFS($E17:$E41,"4",$F17:$F41,"Ped",$C17:$C41,"FST")</f>
        <v>0</v>
      </c>
      <c r="Y7" s="25"/>
      <c r="Z7" s="303" t="s">
        <v>232</v>
      </c>
      <c r="AA7" s="305" t="s">
        <v>233</v>
      </c>
      <c r="AB7" s="306"/>
      <c r="AC7" s="25"/>
      <c r="AD7" s="25"/>
      <c r="AH7" s="109">
        <v>4</v>
      </c>
      <c r="AI7" s="109" t="str">
        <f>IF($E7="SS",COUNTIFS($C17:$C41,"FST",$E17:$E41,"4"),"0")</f>
        <v>0</v>
      </c>
      <c r="AJ7" s="109" t="str">
        <f>IF($E7="RPX",COUNTIFS($C17:$C41,"FST",$E17:$E41,"4"),"0")</f>
        <v>0</v>
      </c>
      <c r="AK7" s="109" t="str">
        <f>IF($E7="EUC",COUNTIFS($C17:$C41,"FST",$E17:$E41,"4"),"0")</f>
        <v>0</v>
      </c>
      <c r="AL7" s="109" t="str">
        <f>IF($E7="RPX-T",COUNTIFS($C17:$C41,"FST",$E17:$E41,"4"),"0")</f>
        <v>0</v>
      </c>
      <c r="AS7" s="109" t="str">
        <f>IF(AND(E12="Y",E8=24,E9=0),"Y","N")</f>
        <v>N</v>
      </c>
      <c r="AT7" s="110" t="s">
        <v>234</v>
      </c>
      <c r="AU7" s="109">
        <f>COUNTIFS($E7,"SS",$AS7,"Y")</f>
        <v>0</v>
      </c>
      <c r="AV7" s="111">
        <f>COUNTIFS($E7,"RPX",$AS7,"Y")</f>
        <v>0</v>
      </c>
      <c r="AW7" s="111">
        <f>COUNTIFS($E7,"EUC",$AS7,"Y")</f>
        <v>0</v>
      </c>
      <c r="AX7" s="109">
        <f>COUNTIFS($E7,"RPX-T",$AS7,"Y")</f>
        <v>0</v>
      </c>
    </row>
    <row r="8" spans="1:53" ht="16.5" thickTop="1" thickBot="1" x14ac:dyDescent="0.3">
      <c r="A8" s="88"/>
      <c r="B8" s="36" t="s">
        <v>235</v>
      </c>
      <c r="C8" s="37">
        <v>0</v>
      </c>
      <c r="D8" s="38" t="s">
        <v>236</v>
      </c>
      <c r="E8" s="32">
        <v>144</v>
      </c>
      <c r="F8" s="88"/>
      <c r="G8" s="309" t="s">
        <v>237</v>
      </c>
      <c r="H8" s="310"/>
      <c r="I8" s="35">
        <f>IF(E8=0,0,12-(MOD(I6,12)))</f>
        <v>12</v>
      </c>
      <c r="J8" s="301" t="s">
        <v>238</v>
      </c>
      <c r="K8" s="302"/>
      <c r="L8" s="39">
        <f>I12-I6</f>
        <v>768</v>
      </c>
      <c r="M8" s="196">
        <v>6</v>
      </c>
      <c r="N8" s="35">
        <f>SUM(AI8,AI19)</f>
        <v>0</v>
      </c>
      <c r="O8" s="35">
        <v>0</v>
      </c>
      <c r="P8" s="35">
        <f>SUM(AJ8,AJ19)</f>
        <v>0</v>
      </c>
      <c r="Q8" s="35">
        <v>0</v>
      </c>
      <c r="R8" s="35">
        <f>COUNTIFS($E17:$E41,"6",$F17:$F41,"Pole",$C17:$C41,"FST")</f>
        <v>0</v>
      </c>
      <c r="S8" s="35">
        <f>SUM(AL8,AK19)</f>
        <v>0</v>
      </c>
      <c r="T8" s="35">
        <v>0</v>
      </c>
      <c r="U8" s="35">
        <f>SUM(AK8,AL19)</f>
        <v>0</v>
      </c>
      <c r="V8" s="35">
        <v>0</v>
      </c>
      <c r="W8" s="34">
        <f>COUNTIFS($E17:$E41,"6",$F17:$F41,"HH",$C17:$C41,"FST")</f>
        <v>0</v>
      </c>
      <c r="X8" s="35">
        <f>COUNTIFS($E17:$E41,"6",$F17:$F41,"Ped",$C17:$C41,"FST")</f>
        <v>0</v>
      </c>
      <c r="Y8" s="25"/>
      <c r="Z8" s="304"/>
      <c r="AA8" s="307"/>
      <c r="AB8" s="308"/>
      <c r="AC8" s="25"/>
      <c r="AD8" s="25"/>
      <c r="AH8" s="109">
        <v>6</v>
      </c>
      <c r="AI8" s="109" t="str">
        <f>IF($E7="SS",COUNTIFS($C17:$C41,"FST",$E17:$E41,"6"),"0")</f>
        <v>0</v>
      </c>
      <c r="AJ8" s="109" t="str">
        <f>IF($E7="RPX",COUNTIFS($C17:$C41,"FST",$E17:$E41,"6"),"0")</f>
        <v>0</v>
      </c>
      <c r="AK8" s="109" t="str">
        <f>IF($E7="EUC",COUNTIFS($C17:$C41,"FST",$E17:$E41,"6"),"0")</f>
        <v>0</v>
      </c>
      <c r="AL8" s="109" t="str">
        <f>IF($E7="RPX-T",COUNTIFS($C17:$C41,"FST",$E17:$E41,"6"),"0")</f>
        <v>0</v>
      </c>
      <c r="AS8" s="109" t="str">
        <f>IF(AND(E12="Y",E8=48,E9=12),"Y","N")</f>
        <v>N</v>
      </c>
      <c r="AT8" s="110" t="s">
        <v>239</v>
      </c>
      <c r="AU8" s="109">
        <f>COUNTIFS($E7,"SS",$AS8,"Y")</f>
        <v>0</v>
      </c>
      <c r="AV8" s="108">
        <f>COUNTIFS($E7,"RPX",$AS8,"Y")</f>
        <v>0</v>
      </c>
      <c r="AW8" s="108">
        <f>COUNTIFS($E7,"EUC",$AS8,"Y")</f>
        <v>0</v>
      </c>
      <c r="AX8" s="109">
        <f>COUNTIFS($E7,"RPX-T",$AS8,"Y")</f>
        <v>0</v>
      </c>
    </row>
    <row r="9" spans="1:53" ht="16.5" customHeight="1" thickTop="1" thickBot="1" x14ac:dyDescent="0.3">
      <c r="A9" s="88"/>
      <c r="B9" s="40" t="s">
        <v>240</v>
      </c>
      <c r="C9" s="30">
        <v>0</v>
      </c>
      <c r="D9" s="41" t="s">
        <v>241</v>
      </c>
      <c r="E9" s="42">
        <v>48</v>
      </c>
      <c r="F9" s="88"/>
      <c r="G9" s="277" t="s">
        <v>242</v>
      </c>
      <c r="H9" s="43" t="s">
        <v>243</v>
      </c>
      <c r="I9" s="35">
        <f>IF(E9&lt;&gt;0,1,0)</f>
        <v>1</v>
      </c>
      <c r="J9" s="309" t="s">
        <v>244</v>
      </c>
      <c r="K9" s="310"/>
      <c r="L9" s="44">
        <f>'Cable Calculator'!D3</f>
        <v>2035</v>
      </c>
      <c r="M9" s="196">
        <v>8</v>
      </c>
      <c r="N9" s="35">
        <f>SUM(AI9,AI20)</f>
        <v>0</v>
      </c>
      <c r="O9" s="35">
        <v>0</v>
      </c>
      <c r="P9" s="35">
        <f>SUM(AJ9,AJ20)</f>
        <v>0</v>
      </c>
      <c r="Q9" s="35">
        <v>0</v>
      </c>
      <c r="R9" s="35">
        <f>COUNTIFS($E17:$E41,"8",$F17:$F41,"Pole",$C17:$C41,"FST")</f>
        <v>0</v>
      </c>
      <c r="S9" s="35">
        <f>SUM(AL9,AK20)</f>
        <v>0</v>
      </c>
      <c r="T9" s="35">
        <v>0</v>
      </c>
      <c r="U9" s="35">
        <f>SUM(AK9,AL20)</f>
        <v>0</v>
      </c>
      <c r="V9" s="35">
        <v>0</v>
      </c>
      <c r="W9" s="34">
        <f>COUNTIFS($E17:$E41,"8",$F17:$F41,"HH",$C17:$C41,"FST")</f>
        <v>0</v>
      </c>
      <c r="X9" s="35">
        <f>COUNTIFS($E17:$E41,"8",$F17:$F41,"Ped",$C17:$C41,"FST")</f>
        <v>0</v>
      </c>
      <c r="Y9" s="25"/>
      <c r="Z9" s="45">
        <v>1</v>
      </c>
      <c r="AA9" s="46">
        <v>1</v>
      </c>
      <c r="AB9" s="46">
        <v>12</v>
      </c>
      <c r="AC9" s="25"/>
      <c r="AD9" s="25"/>
      <c r="AH9" s="109">
        <v>8</v>
      </c>
      <c r="AI9" s="109" t="str">
        <f>IF($E7="SS",COUNTIFS($C17:$C41,"FST",$E17:$E41,"8"),"0")</f>
        <v>0</v>
      </c>
      <c r="AJ9" s="109" t="str">
        <f>IF($E7="RPX",COUNTIFS($C17:$C41,"FST",$E17:$E41,"8"),"0")</f>
        <v>0</v>
      </c>
      <c r="AK9" s="109" t="str">
        <f>IF($E7="EUC",COUNTIFS($C17:$C41,"FST",$E17:$E41,"8"),"0")</f>
        <v>0</v>
      </c>
      <c r="AL9" s="109" t="str">
        <f>IF($E7="RPX-T",COUNTIFS($C17:$C41,"FST",$E17:$E41,"8"),"0")</f>
        <v>0</v>
      </c>
      <c r="AS9" s="109" t="str">
        <f>IF(AND(E12="Y",E8=48,E9=0),"Y","N")</f>
        <v>N</v>
      </c>
      <c r="AT9" s="110" t="s">
        <v>245</v>
      </c>
      <c r="AU9" s="109">
        <f>COUNTIFS($E7,"SS",$AS9,"Y")</f>
        <v>0</v>
      </c>
      <c r="AV9" s="108">
        <f>COUNTIFS($E7,"RPX",$AS9,"Y")</f>
        <v>0</v>
      </c>
      <c r="AW9" s="108">
        <f>COUNTIFS($E7,"EUC",$AS9,"Y")</f>
        <v>0</v>
      </c>
      <c r="AX9" s="109">
        <f>COUNTIFS($E7,"RPX-T",$AS9,"Y")</f>
        <v>0</v>
      </c>
    </row>
    <row r="10" spans="1:53" ht="16.5" thickTop="1" thickBot="1" x14ac:dyDescent="0.3">
      <c r="A10" s="88"/>
      <c r="B10" s="29" t="s">
        <v>246</v>
      </c>
      <c r="C10" s="37">
        <v>0</v>
      </c>
      <c r="D10" s="41" t="s">
        <v>247</v>
      </c>
      <c r="E10" s="42">
        <v>769</v>
      </c>
      <c r="F10" s="88"/>
      <c r="G10" s="278"/>
      <c r="H10" s="47" t="s">
        <v>248</v>
      </c>
      <c r="I10" s="35">
        <f>IF(E9&lt;&gt;0,E9,0)</f>
        <v>48</v>
      </c>
      <c r="J10" s="194"/>
      <c r="K10" s="195"/>
      <c r="L10" s="48"/>
      <c r="M10" s="196">
        <v>12</v>
      </c>
      <c r="N10" s="35" t="str">
        <f>IF($E7="SS",SUM(AI10,AJ21,AM42,AO42,AQ42),"0")</f>
        <v>0</v>
      </c>
      <c r="O10" s="35" t="str">
        <f>IF($E7="SS",SUM(AN42,AP42,AR42),"0")</f>
        <v>0</v>
      </c>
      <c r="P10" s="35" t="str">
        <f>IF($E7="RPX",SUM(AJ10,AJ21,AM42,AO42,AQ42),"0")</f>
        <v>0</v>
      </c>
      <c r="Q10" s="35" t="str">
        <f>IF($E7="RPX",SUM(AN42,AP42,AR42),"0")</f>
        <v>0</v>
      </c>
      <c r="R10" s="35">
        <f>COUNTIFS($E17:$E41,"12",$F17:$F41,"Pole",$C17:$C41,"FST")</f>
        <v>0</v>
      </c>
      <c r="S10" s="35" t="str">
        <f>IF($E7="RPX-T",SUM(AL10,AK21,AM42,AO42,AQ42),"0")</f>
        <v>0</v>
      </c>
      <c r="T10" s="35" t="str">
        <f>IF($E7="RPX-T",SUM(AN42,AP42,AR42),"0")</f>
        <v>0</v>
      </c>
      <c r="U10" s="35" t="str">
        <f>IF($E7="EUC",SUM(AK10,AL21,AM42,AO42,AQ42),"0")</f>
        <v>0</v>
      </c>
      <c r="V10" s="35" t="str">
        <f>IF($E7="EUC",SUM($AN42,AP42,AR42),"0")</f>
        <v>0</v>
      </c>
      <c r="W10" s="34">
        <f>COUNTIFS($E17:$E41,"12",$F17:$F41,"HH",$C17:$C41,"FST")</f>
        <v>0</v>
      </c>
      <c r="X10" s="35">
        <f>COUNTIFS($E17:$E41,"12",$F17:$F41,"Ped",$C17:$C41,"FST")</f>
        <v>0</v>
      </c>
      <c r="Y10" s="25"/>
      <c r="Z10" s="45">
        <v>2</v>
      </c>
      <c r="AA10" s="46">
        <v>13</v>
      </c>
      <c r="AB10" s="46">
        <v>24</v>
      </c>
      <c r="AC10" s="25"/>
      <c r="AD10" s="25"/>
      <c r="AH10" s="109">
        <v>12</v>
      </c>
      <c r="AI10" s="109" t="str">
        <f>IF($E7="SS",COUNTIFS($C17:$C41,"FST",$E17:$E41,"12"),"0")</f>
        <v>0</v>
      </c>
      <c r="AJ10" s="109" t="str">
        <f>IF($E7="RPX",COUNTIFS($C17:$C41,"FST",$E17:$E41,"12"),"0")</f>
        <v>0</v>
      </c>
      <c r="AK10" s="109" t="str">
        <f>IF($E7="EUC",COUNTIFS($C17:$C41,"FST",$E17:$E41,"12"),"0")</f>
        <v>0</v>
      </c>
      <c r="AL10" s="109" t="str">
        <f>IF($E7="RPX-T",COUNTIFS($C17:$C41,"FST",$E17:$E41,"12"),"0")</f>
        <v>0</v>
      </c>
    </row>
    <row r="11" spans="1:53" ht="16.5" customHeight="1" thickTop="1" thickBot="1" x14ac:dyDescent="0.3">
      <c r="A11" s="88"/>
      <c r="B11" s="36" t="s">
        <v>249</v>
      </c>
      <c r="C11" s="30">
        <v>0</v>
      </c>
      <c r="D11" s="49" t="s">
        <v>250</v>
      </c>
      <c r="E11" s="50">
        <f>E8/12</f>
        <v>12</v>
      </c>
      <c r="F11" s="88"/>
      <c r="G11" s="277" t="s">
        <v>251</v>
      </c>
      <c r="H11" s="51" t="s">
        <v>252</v>
      </c>
      <c r="I11" s="112">
        <f>E10</f>
        <v>769</v>
      </c>
      <c r="J11" s="311" t="s">
        <v>253</v>
      </c>
      <c r="K11" s="312"/>
      <c r="L11" s="313"/>
      <c r="M11" s="52" t="s">
        <v>254</v>
      </c>
      <c r="N11" s="106"/>
      <c r="O11" s="106"/>
      <c r="P11" s="192"/>
      <c r="Q11" s="192"/>
      <c r="R11" s="192"/>
      <c r="S11" s="192"/>
      <c r="T11" s="192"/>
      <c r="U11" s="192"/>
      <c r="V11" s="192"/>
      <c r="W11" s="53">
        <f>SUM(P11:U11)</f>
        <v>0</v>
      </c>
      <c r="X11" s="54"/>
      <c r="Y11" s="25"/>
      <c r="Z11" s="45">
        <v>3</v>
      </c>
      <c r="AA11" s="46">
        <v>25</v>
      </c>
      <c r="AB11" s="46">
        <v>36</v>
      </c>
      <c r="AC11" s="25"/>
      <c r="AD11" s="25"/>
    </row>
    <row r="12" spans="1:53" ht="16.5" thickTop="1" thickBot="1" x14ac:dyDescent="0.3">
      <c r="A12" s="88"/>
      <c r="B12" s="36" t="s">
        <v>255</v>
      </c>
      <c r="C12" s="30">
        <v>0</v>
      </c>
      <c r="D12" s="31" t="s">
        <v>256</v>
      </c>
      <c r="E12" s="101" t="str">
        <f>IF('Cable Calculator'!D5="","",'Cable Calculator'!D5)</f>
        <v>N</v>
      </c>
      <c r="F12" s="88"/>
      <c r="G12" s="278"/>
      <c r="H12" s="47" t="s">
        <v>257</v>
      </c>
      <c r="I12" s="35">
        <f>IF(E10="","0",IF(AND(E7="EUC",E8=432), I11+(203-E9),IF(E10=0,0,(E10+(E8-E9)-1))))</f>
        <v>864</v>
      </c>
      <c r="J12" s="292" t="str">
        <f>IFERROR(IF(OR(E7="EUC",E7="SS"),"---",IF(OR(P6,S6),"NO 2F Tethers for RPX!",IF(OR(P8,S8),"NO 6F Tethers for RPX!","---"))),"---")</f>
        <v>---</v>
      </c>
      <c r="K12" s="293"/>
      <c r="L12" s="294"/>
      <c r="M12" s="292" t="str">
        <f>IF(E9&gt;60,"Dead Count &gt;60: Consider Downsize","---")</f>
        <v>---</v>
      </c>
      <c r="N12" s="293"/>
      <c r="O12" s="293"/>
      <c r="P12" s="293"/>
      <c r="Q12" s="293"/>
      <c r="R12" s="293"/>
      <c r="S12" s="293"/>
      <c r="T12" s="293"/>
      <c r="U12" s="294"/>
      <c r="V12" s="100"/>
      <c r="W12" s="54">
        <f>SUM(P12:U12)</f>
        <v>0</v>
      </c>
      <c r="X12" s="54"/>
      <c r="Y12" s="25"/>
      <c r="Z12" s="45">
        <v>4</v>
      </c>
      <c r="AA12" s="46">
        <v>37</v>
      </c>
      <c r="AB12" s="46">
        <v>48</v>
      </c>
      <c r="AC12" s="25"/>
      <c r="AD12" s="25"/>
    </row>
    <row r="13" spans="1:53" ht="16.5" thickTop="1" thickBot="1" x14ac:dyDescent="0.3">
      <c r="A13" s="88"/>
      <c r="B13" s="55" t="s">
        <v>258</v>
      </c>
      <c r="C13" s="56">
        <f>SUM(C7:C12)+I6</f>
        <v>96</v>
      </c>
      <c r="D13" s="31" t="s">
        <v>259</v>
      </c>
      <c r="E13" s="101" t="str">
        <f>IF(AS7="Y","DBL",IF(AS8="Y","TRPL",IF(AS9="Y","QUAD","")))</f>
        <v/>
      </c>
      <c r="F13" s="88"/>
      <c r="G13" s="192"/>
      <c r="H13" s="57"/>
      <c r="I13" s="192"/>
      <c r="J13" s="292" t="str">
        <f>IF(AND(E8=216,(OR(Z29="error",Z30="error",Z31="error",Z32="error",Z33="error",Z34="error",Z35="error",Z36="error",Z37="error",Z38="error",Z39="error",Z40="error",Z41="error",AA31="error",AA32="error",AA33="error",AA34="error",AA35="error",AA36="error",AA37="error",AA38="error",AA39="error",AA40="error",AA41="error",AA42="error",AA43="error"))),"You cannot cross Tube 6 and 7","---")</f>
        <v>---</v>
      </c>
      <c r="K13" s="293"/>
      <c r="L13" s="294"/>
      <c r="M13" s="292" t="str">
        <f>IF(AND(OR(E7="SS",E7="RPX",E7="EUC",E7="RPX-T"),(OR(C17="",C17="Field SPL"))),"Cannot have FlexNap cables without tethers","---")</f>
        <v>---</v>
      </c>
      <c r="N13" s="293"/>
      <c r="O13" s="293"/>
      <c r="P13" s="293"/>
      <c r="Q13" s="293"/>
      <c r="R13" s="293"/>
      <c r="S13" s="293"/>
      <c r="T13" s="293"/>
      <c r="U13" s="294"/>
      <c r="V13" s="25"/>
      <c r="W13" s="58"/>
      <c r="X13" s="58"/>
      <c r="Y13" s="25"/>
      <c r="Z13" s="45">
        <v>5</v>
      </c>
      <c r="AA13" s="46">
        <v>49</v>
      </c>
      <c r="AB13" s="46">
        <v>60</v>
      </c>
      <c r="AC13" s="25"/>
      <c r="AD13" s="25"/>
    </row>
    <row r="14" spans="1:53" ht="16.5" thickTop="1" thickBot="1" x14ac:dyDescent="0.3">
      <c r="A14" s="88"/>
      <c r="B14" s="59"/>
      <c r="C14" s="60"/>
      <c r="D14" s="61"/>
      <c r="E14" s="62"/>
      <c r="F14" s="88"/>
      <c r="G14" s="63"/>
      <c r="H14" s="64"/>
      <c r="I14" s="63"/>
      <c r="J14" s="292" t="str">
        <f>IF(AND(OR(E7="RPX", E7="RPX-T", E7="SS"),E8=216),"NO 216 For RPX, RPX-T, OR SS CABLE","---")</f>
        <v>---</v>
      </c>
      <c r="K14" s="293"/>
      <c r="L14" s="294"/>
      <c r="M14" s="292" t="str" cm="1">
        <f t="array" ref="M14">IF(AND(E7="",OR(C17:C41="FST",C17:C41="REV T",C17:C41="DBL REV",C17:C41="TPL REV", C17:C41="QD REV")),"Non-FlexNap cables cannot have tethers","---")</f>
        <v>---</v>
      </c>
      <c r="N14" s="293"/>
      <c r="O14" s="293"/>
      <c r="P14" s="293"/>
      <c r="Q14" s="293"/>
      <c r="R14" s="293"/>
      <c r="S14" s="293"/>
      <c r="T14" s="293"/>
      <c r="U14" s="294"/>
      <c r="V14" s="25"/>
      <c r="W14" s="58"/>
      <c r="X14" s="58"/>
      <c r="Y14" s="25"/>
      <c r="Z14" s="45">
        <v>6</v>
      </c>
      <c r="AA14" s="65">
        <v>61</v>
      </c>
      <c r="AB14" s="65">
        <v>72</v>
      </c>
      <c r="AC14" s="25"/>
      <c r="AD14" s="25"/>
    </row>
    <row r="15" spans="1:53" ht="15.75" customHeight="1" thickBot="1" x14ac:dyDescent="0.3">
      <c r="A15" s="88"/>
      <c r="B15" s="277" t="s">
        <v>260</v>
      </c>
      <c r="C15" s="314" t="s">
        <v>261</v>
      </c>
      <c r="D15" s="314" t="s">
        <v>262</v>
      </c>
      <c r="E15" s="316" t="s">
        <v>263</v>
      </c>
      <c r="F15" s="314" t="s">
        <v>264</v>
      </c>
      <c r="G15" s="279" t="s">
        <v>265</v>
      </c>
      <c r="H15" s="279" t="s">
        <v>266</v>
      </c>
      <c r="I15" s="279" t="s">
        <v>267</v>
      </c>
      <c r="J15" s="318" t="s">
        <v>268</v>
      </c>
      <c r="K15" s="314" t="s">
        <v>269</v>
      </c>
      <c r="L15" s="320" t="s">
        <v>270</v>
      </c>
      <c r="M15" s="322" t="s">
        <v>271</v>
      </c>
      <c r="N15" s="322"/>
      <c r="O15" s="322"/>
      <c r="P15" s="322"/>
      <c r="Q15" s="322"/>
      <c r="R15" s="322"/>
      <c r="S15" s="322"/>
      <c r="T15" s="322"/>
      <c r="U15" s="323"/>
      <c r="V15" s="107"/>
      <c r="W15" s="72"/>
      <c r="X15" s="72"/>
      <c r="Y15" s="72"/>
      <c r="Z15" s="45">
        <v>7</v>
      </c>
      <c r="AA15" s="65">
        <v>73</v>
      </c>
      <c r="AB15" s="65">
        <v>84</v>
      </c>
      <c r="AC15" s="25"/>
      <c r="AD15" s="25"/>
    </row>
    <row r="16" spans="1:53" ht="15.75" thickBot="1" x14ac:dyDescent="0.3">
      <c r="A16" s="88"/>
      <c r="B16" s="278"/>
      <c r="C16" s="315"/>
      <c r="D16" s="315"/>
      <c r="E16" s="317"/>
      <c r="F16" s="315"/>
      <c r="G16" s="280"/>
      <c r="H16" s="280"/>
      <c r="I16" s="280"/>
      <c r="J16" s="319"/>
      <c r="K16" s="315"/>
      <c r="L16" s="321"/>
      <c r="M16" s="324"/>
      <c r="N16" s="324"/>
      <c r="O16" s="324"/>
      <c r="P16" s="324"/>
      <c r="Q16" s="324"/>
      <c r="R16" s="324"/>
      <c r="S16" s="324"/>
      <c r="T16" s="324"/>
      <c r="U16" s="325"/>
      <c r="V16" s="107"/>
      <c r="W16" s="72"/>
      <c r="X16" s="72"/>
      <c r="Y16" s="72"/>
      <c r="Z16" s="45">
        <v>8</v>
      </c>
      <c r="AA16" s="46">
        <v>85</v>
      </c>
      <c r="AB16" s="46">
        <v>96</v>
      </c>
      <c r="AC16" s="25"/>
      <c r="AD16" s="25"/>
      <c r="AI16" s="109" t="s">
        <v>272</v>
      </c>
      <c r="AJ16" s="109" t="s">
        <v>273</v>
      </c>
      <c r="AK16" s="109" t="s">
        <v>274</v>
      </c>
      <c r="AL16" s="109" t="s">
        <v>275</v>
      </c>
    </row>
    <row r="17" spans="1:53" ht="15.75" thickBot="1" x14ac:dyDescent="0.3">
      <c r="A17" s="88"/>
      <c r="B17" s="66" t="s">
        <v>276</v>
      </c>
      <c r="C17" s="67" t="s">
        <v>502</v>
      </c>
      <c r="D17" s="102"/>
      <c r="E17" s="32">
        <v>12</v>
      </c>
      <c r="F17" s="32" t="s">
        <v>488</v>
      </c>
      <c r="G17" s="68" t="s">
        <v>277</v>
      </c>
      <c r="H17" s="69">
        <f>IF(I17=0,0,I17-(E17-1))</f>
        <v>853</v>
      </c>
      <c r="I17" s="70">
        <f>IF(E17=0,0,I12)</f>
        <v>864</v>
      </c>
      <c r="J17" s="71" t="s">
        <v>278</v>
      </c>
      <c r="K17" s="32"/>
      <c r="L17" s="233"/>
      <c r="M17" s="295" t="s">
        <v>404</v>
      </c>
      <c r="N17" s="295"/>
      <c r="O17" s="295"/>
      <c r="P17" s="295"/>
      <c r="Q17" s="295"/>
      <c r="R17" s="295"/>
      <c r="S17" s="295"/>
      <c r="T17" s="295"/>
      <c r="U17" s="296"/>
      <c r="V17" s="103"/>
      <c r="W17" s="72"/>
      <c r="X17" s="72"/>
      <c r="Y17" s="72"/>
      <c r="Z17" s="45">
        <v>9</v>
      </c>
      <c r="AA17" s="46">
        <v>97</v>
      </c>
      <c r="AB17" s="46">
        <v>108</v>
      </c>
      <c r="AC17" s="72">
        <f t="shared" ref="AC17:AC41" si="0">IF(B17&lt;&gt;"FST",1,0)</f>
        <v>1</v>
      </c>
      <c r="AD17" s="72">
        <f t="shared" ref="AD17:AD41" si="1">IF(C17&lt;&gt;"FST",1,0)</f>
        <v>1</v>
      </c>
      <c r="AE17" s="109" t="str">
        <f t="shared" ref="AE17:AE41" si="2">CONCATENATE(H17,"-",I17)</f>
        <v>853-864</v>
      </c>
      <c r="AF17" s="109" t="str">
        <f t="shared" ref="AF17:AF41" si="3">IF(C17="Field SPL","N","Y")</f>
        <v>N</v>
      </c>
      <c r="AG17" s="109" t="str">
        <f t="shared" ref="AG17:AG41" si="4">IF(OR(E$7="RPX",E$7="SS"),"A","B")</f>
        <v>B</v>
      </c>
      <c r="AH17" s="109">
        <v>2</v>
      </c>
      <c r="AI17" s="109" t="str">
        <f>IF(E7="SS",COUNTIFS(C17:C41,"TCF",E17:E41,"2"),"")</f>
        <v/>
      </c>
      <c r="AJ17" s="109" t="str">
        <f>IF(E7="RPX",COUNTIFS(C17:C41,"TCF",E17:E41,"2"),"")</f>
        <v/>
      </c>
      <c r="AK17" s="109" t="str">
        <f>IF(E7="RPX-T",COUNTIFS(C17:C41,"TCF",E17:E41,"2"),"")</f>
        <v/>
      </c>
      <c r="AL17" s="109" t="str">
        <f>IF(E7="EUC",COUNTIFS(C17:C41,"TCF",E17:E41,"2"),"")</f>
        <v/>
      </c>
      <c r="AM17" s="109">
        <f t="shared" ref="AM17:AM41" si="5">VALUE(IF(C17="FST","0",IF(C17="REV T","1",IF(C17="DBL REV",".5","0"))))</f>
        <v>0</v>
      </c>
      <c r="AN17" s="109">
        <f t="shared" ref="AN17:AN41" si="6">VALUE(IF(C17="FST","0",IF(C17="REV T","0",IF(C17="DBL REV",".5","0"))))</f>
        <v>0</v>
      </c>
      <c r="AO17" s="109" t="str">
        <f t="shared" ref="AO17:AO41" si="7">IF(C17="TPL REV","Y","")</f>
        <v/>
      </c>
      <c r="AQ17" s="109" t="str">
        <f t="shared" ref="AQ17:AQ41" si="8">IF(C17="QD REV","Y","")</f>
        <v/>
      </c>
      <c r="BA17" s="229">
        <f>MOD(E17,12)</f>
        <v>0</v>
      </c>
    </row>
    <row r="18" spans="1:53" ht="15.75" thickBot="1" x14ac:dyDescent="0.3">
      <c r="A18" s="88"/>
      <c r="B18" s="66" t="s">
        <v>279</v>
      </c>
      <c r="C18" s="67" t="s">
        <v>502</v>
      </c>
      <c r="D18" s="102"/>
      <c r="E18" s="32">
        <v>84</v>
      </c>
      <c r="F18" s="32" t="s">
        <v>488</v>
      </c>
      <c r="G18" s="68" t="s">
        <v>277</v>
      </c>
      <c r="H18" s="69">
        <f t="shared" ref="H18:H41" si="9">IF(E18=0,0,I18-(E18-1))</f>
        <v>769</v>
      </c>
      <c r="I18" s="70">
        <f t="shared" ref="I18:I41" si="10">IF(E18=0,0,H17-1)</f>
        <v>852</v>
      </c>
      <c r="J18" s="73" t="str">
        <f>IF(C18="","--",IF(AND(C18&lt;&gt;"FST",C18&lt;&gt;"TCF",BA17&lt;&gt;0),BA17,"--"))</f>
        <v>--</v>
      </c>
      <c r="K18" s="32"/>
      <c r="L18" s="233"/>
      <c r="M18" s="295" t="s">
        <v>405</v>
      </c>
      <c r="N18" s="295"/>
      <c r="O18" s="295"/>
      <c r="P18" s="295"/>
      <c r="Q18" s="295"/>
      <c r="R18" s="295"/>
      <c r="S18" s="295"/>
      <c r="T18" s="295"/>
      <c r="U18" s="296"/>
      <c r="V18" s="103"/>
      <c r="W18" s="72"/>
      <c r="X18" s="72"/>
      <c r="Y18" s="72"/>
      <c r="Z18" s="45">
        <v>10</v>
      </c>
      <c r="AA18" s="46">
        <v>109</v>
      </c>
      <c r="AB18" s="46">
        <v>120</v>
      </c>
      <c r="AC18" s="72">
        <f t="shared" si="0"/>
        <v>1</v>
      </c>
      <c r="AD18" s="72">
        <f t="shared" si="1"/>
        <v>1</v>
      </c>
      <c r="AE18" s="109" t="str">
        <f t="shared" si="2"/>
        <v>769-852</v>
      </c>
      <c r="AF18" s="109" t="str">
        <f t="shared" si="3"/>
        <v>N</v>
      </c>
      <c r="AG18" s="109" t="str">
        <f t="shared" si="4"/>
        <v>B</v>
      </c>
      <c r="AH18" s="109">
        <v>4</v>
      </c>
      <c r="AI18" s="109" t="str">
        <f>IF(E7="SS",COUNTIFS(C17:C41,"TCF",E17:E41,"4"),"")</f>
        <v/>
      </c>
      <c r="AJ18" s="109" t="str">
        <f>IF(E7="RPX",COUNTIFS(C17:C41,"TCF",E17:E41,"4"),"")</f>
        <v/>
      </c>
      <c r="AK18" s="109" t="str">
        <f>IF(E7="RPX-T",COUNTIFS(C17:C41,"TCF",E17:E41,"4"),"")</f>
        <v/>
      </c>
      <c r="AL18" s="109" t="str">
        <f>IF(E7="EUC",COUNTIFS(C17:C41,"TCF",E17:E41,"4"),"")</f>
        <v/>
      </c>
      <c r="AM18" s="109">
        <f t="shared" si="5"/>
        <v>0</v>
      </c>
      <c r="AN18" s="109">
        <f t="shared" si="6"/>
        <v>0</v>
      </c>
      <c r="AO18" s="109" t="str">
        <f t="shared" si="7"/>
        <v/>
      </c>
      <c r="AQ18" s="109" t="str">
        <f t="shared" si="8"/>
        <v/>
      </c>
      <c r="BA18" s="229">
        <f>MOD(SUM(E17:E18),12)</f>
        <v>0</v>
      </c>
    </row>
    <row r="19" spans="1:53" ht="15.75" thickBot="1" x14ac:dyDescent="0.3">
      <c r="A19" s="88"/>
      <c r="B19" s="74" t="s">
        <v>280</v>
      </c>
      <c r="C19" s="67"/>
      <c r="D19" s="102"/>
      <c r="E19" s="32"/>
      <c r="F19" s="32"/>
      <c r="G19" s="75" t="s">
        <v>277</v>
      </c>
      <c r="H19" s="69">
        <f t="shared" si="9"/>
        <v>0</v>
      </c>
      <c r="I19" s="70">
        <f t="shared" si="10"/>
        <v>0</v>
      </c>
      <c r="J19" s="73" t="str">
        <f t="shared" ref="J19:J41" si="11">IF(C19="","--",IF(AND(C19&lt;&gt;"FST",C19&lt;&gt;"TCF",BA18&lt;&gt;0),BA18,"--"))</f>
        <v>--</v>
      </c>
      <c r="K19" s="32"/>
      <c r="L19" s="233"/>
      <c r="M19" s="295"/>
      <c r="N19" s="295"/>
      <c r="O19" s="295"/>
      <c r="P19" s="295"/>
      <c r="Q19" s="295"/>
      <c r="R19" s="295"/>
      <c r="S19" s="295"/>
      <c r="T19" s="295"/>
      <c r="U19" s="296"/>
      <c r="V19" s="103"/>
      <c r="W19" s="72"/>
      <c r="X19" s="72"/>
      <c r="Y19" s="72"/>
      <c r="Z19" s="45">
        <v>11</v>
      </c>
      <c r="AA19" s="46">
        <v>121</v>
      </c>
      <c r="AB19" s="46">
        <v>132</v>
      </c>
      <c r="AC19" s="72">
        <f t="shared" si="0"/>
        <v>1</v>
      </c>
      <c r="AD19" s="72">
        <f t="shared" si="1"/>
        <v>1</v>
      </c>
      <c r="AE19" s="109" t="str">
        <f t="shared" si="2"/>
        <v>0-0</v>
      </c>
      <c r="AF19" s="109" t="str">
        <f t="shared" si="3"/>
        <v>Y</v>
      </c>
      <c r="AG19" s="109" t="str">
        <f t="shared" si="4"/>
        <v>B</v>
      </c>
      <c r="AH19" s="109">
        <v>6</v>
      </c>
      <c r="AI19" s="109" t="str">
        <f>IF(E7="SS",COUNTIFS(C17:C41,"TCF",E17:E41,"6"),"")</f>
        <v/>
      </c>
      <c r="AJ19" s="109" t="str">
        <f>IF(E7="RPX",COUNTIFS(C17:C41,"TCF",E17:E41,"6"),"")</f>
        <v/>
      </c>
      <c r="AK19" s="109" t="str">
        <f>IF(E7="RPX-T",COUNTIFS(C17:C41,"TCF",E17:E41,"6"),"")</f>
        <v/>
      </c>
      <c r="AL19" s="109" t="str">
        <f>IF(E7="EUC",COUNTIFS(C17:C41,"TCF",E17:E41,"6"),"")</f>
        <v/>
      </c>
      <c r="AM19" s="109">
        <f t="shared" si="5"/>
        <v>0</v>
      </c>
      <c r="AN19" s="109">
        <f t="shared" si="6"/>
        <v>0</v>
      </c>
      <c r="AO19" s="109" t="str">
        <f t="shared" si="7"/>
        <v/>
      </c>
      <c r="AQ19" s="109" t="str">
        <f t="shared" si="8"/>
        <v/>
      </c>
      <c r="BA19" s="229">
        <f>MOD(SUM(E17:E20),12)</f>
        <v>0</v>
      </c>
    </row>
    <row r="20" spans="1:53" ht="15.75" thickBot="1" x14ac:dyDescent="0.3">
      <c r="A20" s="88"/>
      <c r="B20" s="66" t="s">
        <v>281</v>
      </c>
      <c r="C20" s="67"/>
      <c r="D20" s="102"/>
      <c r="E20" s="32"/>
      <c r="F20" s="32"/>
      <c r="G20" s="68" t="s">
        <v>277</v>
      </c>
      <c r="H20" s="69">
        <f t="shared" si="9"/>
        <v>0</v>
      </c>
      <c r="I20" s="70">
        <f t="shared" si="10"/>
        <v>0</v>
      </c>
      <c r="J20" s="73" t="str">
        <f t="shared" si="11"/>
        <v>--</v>
      </c>
      <c r="K20" s="32"/>
      <c r="L20" s="233"/>
      <c r="M20" s="295"/>
      <c r="N20" s="295"/>
      <c r="O20" s="295"/>
      <c r="P20" s="295"/>
      <c r="Q20" s="295"/>
      <c r="R20" s="295"/>
      <c r="S20" s="295"/>
      <c r="T20" s="295"/>
      <c r="U20" s="296"/>
      <c r="V20" s="103"/>
      <c r="W20" s="72"/>
      <c r="X20" s="72"/>
      <c r="Y20" s="72"/>
      <c r="Z20" s="45">
        <v>12</v>
      </c>
      <c r="AA20" s="76">
        <v>133</v>
      </c>
      <c r="AB20" s="76">
        <v>144</v>
      </c>
      <c r="AC20" s="72">
        <f t="shared" si="0"/>
        <v>1</v>
      </c>
      <c r="AD20" s="72">
        <f t="shared" si="1"/>
        <v>1</v>
      </c>
      <c r="AE20" s="109" t="str">
        <f t="shared" si="2"/>
        <v>0-0</v>
      </c>
      <c r="AF20" s="109" t="str">
        <f t="shared" si="3"/>
        <v>Y</v>
      </c>
      <c r="AG20" s="109" t="str">
        <f t="shared" si="4"/>
        <v>B</v>
      </c>
      <c r="AH20" s="109">
        <v>8</v>
      </c>
      <c r="AI20" s="109" t="str">
        <f>IF(E7="SS",COUNTIFS(C17:C41,"TCF",E17:E41,"8"),"")</f>
        <v/>
      </c>
      <c r="AJ20" s="109" t="str">
        <f>IF(E7="RPX",COUNTIFS(C17:C41,"TCF",E17:E41,"8"),"")</f>
        <v/>
      </c>
      <c r="AK20" s="109" t="str">
        <f>IF(E7="RPX-T",COUNTIFS(C17:C41,"TCF",E17:E41,"8"),"")</f>
        <v/>
      </c>
      <c r="AL20" s="109" t="str">
        <f>IF(E7="EUC",COUNTIFS(C17:C41,"TCF",E17:E41,"8"),"")</f>
        <v/>
      </c>
      <c r="AM20" s="109">
        <f t="shared" si="5"/>
        <v>0</v>
      </c>
      <c r="AN20" s="109">
        <f t="shared" si="6"/>
        <v>0</v>
      </c>
      <c r="AO20" s="109" t="str">
        <f t="shared" si="7"/>
        <v/>
      </c>
      <c r="AQ20" s="109" t="str">
        <f t="shared" si="8"/>
        <v/>
      </c>
      <c r="BA20" s="229">
        <f>MOD(SUM(E17:E21),12)</f>
        <v>0</v>
      </c>
    </row>
    <row r="21" spans="1:53" ht="15.75" thickBot="1" x14ac:dyDescent="0.3">
      <c r="A21" s="88"/>
      <c r="B21" s="66" t="s">
        <v>282</v>
      </c>
      <c r="C21" s="67"/>
      <c r="D21" s="102"/>
      <c r="E21" s="32"/>
      <c r="F21" s="32"/>
      <c r="G21" s="68" t="s">
        <v>277</v>
      </c>
      <c r="H21" s="69">
        <f t="shared" si="9"/>
        <v>0</v>
      </c>
      <c r="I21" s="70">
        <f t="shared" si="10"/>
        <v>0</v>
      </c>
      <c r="J21" s="73" t="str">
        <f t="shared" si="11"/>
        <v>--</v>
      </c>
      <c r="K21" s="32"/>
      <c r="L21" s="233"/>
      <c r="M21" s="295"/>
      <c r="N21" s="295"/>
      <c r="O21" s="295"/>
      <c r="P21" s="295"/>
      <c r="Q21" s="295"/>
      <c r="R21" s="295"/>
      <c r="S21" s="295"/>
      <c r="T21" s="295"/>
      <c r="U21" s="296"/>
      <c r="V21" s="103"/>
      <c r="W21" s="72"/>
      <c r="X21" s="72"/>
      <c r="Y21" s="72"/>
      <c r="Z21" s="45">
        <v>13</v>
      </c>
      <c r="AA21" s="77">
        <f t="shared" ref="AA21:AA26" si="12">AB20+1</f>
        <v>145</v>
      </c>
      <c r="AB21" s="77">
        <f t="shared" ref="AB21:AB26" si="13">AB20+12</f>
        <v>156</v>
      </c>
      <c r="AC21" s="72">
        <f t="shared" si="0"/>
        <v>1</v>
      </c>
      <c r="AD21" s="72">
        <f t="shared" si="1"/>
        <v>1</v>
      </c>
      <c r="AE21" s="109" t="str">
        <f t="shared" si="2"/>
        <v>0-0</v>
      </c>
      <c r="AF21" s="109" t="str">
        <f t="shared" si="3"/>
        <v>Y</v>
      </c>
      <c r="AG21" s="109" t="str">
        <f t="shared" si="4"/>
        <v>B</v>
      </c>
      <c r="AH21" s="109">
        <v>12</v>
      </c>
      <c r="AI21" s="109" t="str">
        <f>IF(E7="SS",COUNTIFS(C17:C41,"TCF",E17:E41,"12"),"")</f>
        <v/>
      </c>
      <c r="AJ21" s="109" t="str">
        <f>IF(E7="RPX",COUNTIFS(C17:C41,"TCF",E17:E41,"12"),"")</f>
        <v/>
      </c>
      <c r="AK21" s="109" t="str">
        <f>IF(E7="RPX-T",COUNTIFS(C17:C41,"TCF",E17:E41,"12"),"")</f>
        <v/>
      </c>
      <c r="AL21" s="109" t="str">
        <f>IF(E7="EUC",COUNTIFS(C17:C41,"TCF",E17:E41,"12"),"")</f>
        <v/>
      </c>
      <c r="AM21" s="109">
        <f t="shared" si="5"/>
        <v>0</v>
      </c>
      <c r="AN21" s="109">
        <f t="shared" si="6"/>
        <v>0</v>
      </c>
      <c r="AO21" s="109" t="str">
        <f t="shared" si="7"/>
        <v/>
      </c>
      <c r="AQ21" s="109" t="str">
        <f t="shared" si="8"/>
        <v/>
      </c>
      <c r="BA21" s="229">
        <f>MOD(SUM(E17:E22),12)</f>
        <v>0</v>
      </c>
    </row>
    <row r="22" spans="1:53" ht="15.75" thickBot="1" x14ac:dyDescent="0.3">
      <c r="A22" s="88"/>
      <c r="B22" s="66" t="s">
        <v>283</v>
      </c>
      <c r="C22" s="67"/>
      <c r="D22" s="102"/>
      <c r="E22" s="32"/>
      <c r="F22" s="32"/>
      <c r="G22" s="68" t="s">
        <v>277</v>
      </c>
      <c r="H22" s="69">
        <f t="shared" si="9"/>
        <v>0</v>
      </c>
      <c r="I22" s="70">
        <f t="shared" si="10"/>
        <v>0</v>
      </c>
      <c r="J22" s="73" t="str">
        <f t="shared" si="11"/>
        <v>--</v>
      </c>
      <c r="K22" s="32"/>
      <c r="L22" s="233"/>
      <c r="M22" s="295"/>
      <c r="N22" s="295"/>
      <c r="O22" s="295"/>
      <c r="P22" s="295"/>
      <c r="Q22" s="295"/>
      <c r="R22" s="295"/>
      <c r="S22" s="295"/>
      <c r="T22" s="295"/>
      <c r="U22" s="296"/>
      <c r="V22" s="103"/>
      <c r="W22" s="72"/>
      <c r="X22" s="72"/>
      <c r="Y22" s="72"/>
      <c r="Z22" s="45">
        <v>14</v>
      </c>
      <c r="AA22" s="77">
        <f t="shared" si="12"/>
        <v>157</v>
      </c>
      <c r="AB22" s="77">
        <f t="shared" si="13"/>
        <v>168</v>
      </c>
      <c r="AC22" s="72">
        <f t="shared" si="0"/>
        <v>1</v>
      </c>
      <c r="AD22" s="72">
        <f t="shared" si="1"/>
        <v>1</v>
      </c>
      <c r="AE22" s="109" t="str">
        <f t="shared" si="2"/>
        <v>0-0</v>
      </c>
      <c r="AF22" s="109" t="str">
        <f t="shared" si="3"/>
        <v>Y</v>
      </c>
      <c r="AG22" s="109" t="str">
        <f t="shared" si="4"/>
        <v>B</v>
      </c>
      <c r="AM22" s="109">
        <f t="shared" si="5"/>
        <v>0</v>
      </c>
      <c r="AN22" s="109">
        <f t="shared" si="6"/>
        <v>0</v>
      </c>
      <c r="AO22" s="109" t="str">
        <f t="shared" si="7"/>
        <v/>
      </c>
      <c r="AQ22" s="109" t="str">
        <f t="shared" si="8"/>
        <v/>
      </c>
      <c r="BA22" s="229">
        <f>MOD(SUM(E17:E23),12)</f>
        <v>0</v>
      </c>
    </row>
    <row r="23" spans="1:53" ht="15.75" thickBot="1" x14ac:dyDescent="0.3">
      <c r="A23" s="88"/>
      <c r="B23" s="66" t="s">
        <v>284</v>
      </c>
      <c r="C23" s="67"/>
      <c r="D23" s="102"/>
      <c r="E23" s="32"/>
      <c r="F23" s="32"/>
      <c r="G23" s="68" t="s">
        <v>277</v>
      </c>
      <c r="H23" s="69">
        <f t="shared" si="9"/>
        <v>0</v>
      </c>
      <c r="I23" s="70">
        <f t="shared" si="10"/>
        <v>0</v>
      </c>
      <c r="J23" s="73" t="str">
        <f t="shared" si="11"/>
        <v>--</v>
      </c>
      <c r="K23" s="32"/>
      <c r="L23" s="233"/>
      <c r="M23" s="295"/>
      <c r="N23" s="295"/>
      <c r="O23" s="295"/>
      <c r="P23" s="295"/>
      <c r="Q23" s="295"/>
      <c r="R23" s="295"/>
      <c r="S23" s="295"/>
      <c r="T23" s="295"/>
      <c r="U23" s="296"/>
      <c r="V23" s="103"/>
      <c r="W23" s="72"/>
      <c r="X23" s="72"/>
      <c r="Y23" s="72"/>
      <c r="Z23" s="45">
        <v>15</v>
      </c>
      <c r="AA23" s="77">
        <f t="shared" si="12"/>
        <v>169</v>
      </c>
      <c r="AB23" s="77">
        <f t="shared" si="13"/>
        <v>180</v>
      </c>
      <c r="AC23" s="72">
        <f t="shared" si="0"/>
        <v>1</v>
      </c>
      <c r="AD23" s="72">
        <f t="shared" si="1"/>
        <v>1</v>
      </c>
      <c r="AE23" s="109" t="str">
        <f t="shared" si="2"/>
        <v>0-0</v>
      </c>
      <c r="AF23" s="109" t="str">
        <f t="shared" si="3"/>
        <v>Y</v>
      </c>
      <c r="AG23" s="109" t="str">
        <f t="shared" si="4"/>
        <v>B</v>
      </c>
      <c r="AM23" s="109">
        <f t="shared" si="5"/>
        <v>0</v>
      </c>
      <c r="AN23" s="109">
        <f t="shared" si="6"/>
        <v>0</v>
      </c>
      <c r="AO23" s="109" t="str">
        <f t="shared" si="7"/>
        <v/>
      </c>
      <c r="AQ23" s="109" t="str">
        <f t="shared" si="8"/>
        <v/>
      </c>
      <c r="BA23" s="229">
        <f>MOD(SUM(E17:E24),12)</f>
        <v>0</v>
      </c>
    </row>
    <row r="24" spans="1:53" ht="15.75" thickBot="1" x14ac:dyDescent="0.3">
      <c r="A24" s="88"/>
      <c r="B24" s="66" t="s">
        <v>285</v>
      </c>
      <c r="C24" s="67"/>
      <c r="D24" s="102"/>
      <c r="E24" s="32"/>
      <c r="F24" s="32"/>
      <c r="G24" s="68" t="s">
        <v>277</v>
      </c>
      <c r="H24" s="69">
        <f t="shared" si="9"/>
        <v>0</v>
      </c>
      <c r="I24" s="70">
        <f t="shared" si="10"/>
        <v>0</v>
      </c>
      <c r="J24" s="73" t="str">
        <f t="shared" si="11"/>
        <v>--</v>
      </c>
      <c r="K24" s="32"/>
      <c r="L24" s="233"/>
      <c r="M24" s="295"/>
      <c r="N24" s="295"/>
      <c r="O24" s="295"/>
      <c r="P24" s="295"/>
      <c r="Q24" s="295"/>
      <c r="R24" s="295"/>
      <c r="S24" s="295"/>
      <c r="T24" s="295"/>
      <c r="U24" s="296"/>
      <c r="V24" s="103"/>
      <c r="W24" s="72"/>
      <c r="X24" s="72"/>
      <c r="Y24" s="72"/>
      <c r="Z24" s="45">
        <f>Z23+1</f>
        <v>16</v>
      </c>
      <c r="AA24" s="77">
        <f t="shared" si="12"/>
        <v>181</v>
      </c>
      <c r="AB24" s="77">
        <f t="shared" si="13"/>
        <v>192</v>
      </c>
      <c r="AC24" s="72">
        <f t="shared" si="0"/>
        <v>1</v>
      </c>
      <c r="AD24" s="72">
        <f t="shared" si="1"/>
        <v>1</v>
      </c>
      <c r="AE24" s="109" t="str">
        <f t="shared" si="2"/>
        <v>0-0</v>
      </c>
      <c r="AF24" s="109" t="str">
        <f t="shared" si="3"/>
        <v>Y</v>
      </c>
      <c r="AG24" s="109" t="str">
        <f t="shared" si="4"/>
        <v>B</v>
      </c>
      <c r="AM24" s="109">
        <f t="shared" si="5"/>
        <v>0</v>
      </c>
      <c r="AN24" s="109">
        <f t="shared" si="6"/>
        <v>0</v>
      </c>
      <c r="AO24" s="109" t="str">
        <f t="shared" si="7"/>
        <v/>
      </c>
      <c r="AQ24" s="109" t="str">
        <f t="shared" si="8"/>
        <v/>
      </c>
      <c r="BA24" s="229">
        <f>MOD(SUM(E17:E25),12)</f>
        <v>0</v>
      </c>
    </row>
    <row r="25" spans="1:53" ht="15.75" thickBot="1" x14ac:dyDescent="0.3">
      <c r="A25" s="88"/>
      <c r="B25" s="66" t="s">
        <v>286</v>
      </c>
      <c r="C25" s="67"/>
      <c r="D25" s="102"/>
      <c r="E25" s="32"/>
      <c r="F25" s="32"/>
      <c r="G25" s="68" t="s">
        <v>277</v>
      </c>
      <c r="H25" s="69">
        <f t="shared" si="9"/>
        <v>0</v>
      </c>
      <c r="I25" s="70">
        <f t="shared" si="10"/>
        <v>0</v>
      </c>
      <c r="J25" s="73" t="str">
        <f t="shared" si="11"/>
        <v>--</v>
      </c>
      <c r="K25" s="32"/>
      <c r="L25" s="233"/>
      <c r="M25" s="295"/>
      <c r="N25" s="295"/>
      <c r="O25" s="295"/>
      <c r="P25" s="295"/>
      <c r="Q25" s="295"/>
      <c r="R25" s="295"/>
      <c r="S25" s="295"/>
      <c r="T25" s="295"/>
      <c r="U25" s="296"/>
      <c r="V25" s="103"/>
      <c r="W25" s="72"/>
      <c r="X25" s="72"/>
      <c r="Y25" s="72"/>
      <c r="Z25" s="45">
        <f>Z24+1</f>
        <v>17</v>
      </c>
      <c r="AA25" s="77">
        <f t="shared" si="12"/>
        <v>193</v>
      </c>
      <c r="AB25" s="77">
        <f t="shared" si="13"/>
        <v>204</v>
      </c>
      <c r="AC25" s="72">
        <f t="shared" si="0"/>
        <v>1</v>
      </c>
      <c r="AD25" s="72">
        <f t="shared" si="1"/>
        <v>1</v>
      </c>
      <c r="AE25" s="109" t="str">
        <f t="shared" si="2"/>
        <v>0-0</v>
      </c>
      <c r="AF25" s="109" t="str">
        <f t="shared" si="3"/>
        <v>Y</v>
      </c>
      <c r="AG25" s="109" t="str">
        <f t="shared" si="4"/>
        <v>B</v>
      </c>
      <c r="AM25" s="109">
        <f t="shared" si="5"/>
        <v>0</v>
      </c>
      <c r="AN25" s="109">
        <f t="shared" si="6"/>
        <v>0</v>
      </c>
      <c r="AO25" s="109" t="str">
        <f t="shared" si="7"/>
        <v/>
      </c>
      <c r="AQ25" s="109" t="str">
        <f t="shared" si="8"/>
        <v/>
      </c>
      <c r="BA25" s="229">
        <f>MOD(SUM(E17:E26),12)</f>
        <v>0</v>
      </c>
    </row>
    <row r="26" spans="1:53" ht="15.75" thickBot="1" x14ac:dyDescent="0.3">
      <c r="A26" s="88"/>
      <c r="B26" s="66" t="s">
        <v>287</v>
      </c>
      <c r="C26" s="67"/>
      <c r="D26" s="102"/>
      <c r="E26" s="32"/>
      <c r="F26" s="32"/>
      <c r="G26" s="68" t="s">
        <v>277</v>
      </c>
      <c r="H26" s="69">
        <f t="shared" si="9"/>
        <v>0</v>
      </c>
      <c r="I26" s="70">
        <f t="shared" si="10"/>
        <v>0</v>
      </c>
      <c r="J26" s="73" t="str">
        <f t="shared" si="11"/>
        <v>--</v>
      </c>
      <c r="K26" s="32"/>
      <c r="L26" s="233"/>
      <c r="M26" s="295"/>
      <c r="N26" s="295"/>
      <c r="O26" s="295"/>
      <c r="P26" s="295"/>
      <c r="Q26" s="295"/>
      <c r="R26" s="295"/>
      <c r="S26" s="295"/>
      <c r="T26" s="295"/>
      <c r="U26" s="296"/>
      <c r="V26" s="103"/>
      <c r="W26" s="72"/>
      <c r="X26" s="72"/>
      <c r="Y26" s="72"/>
      <c r="Z26" s="45">
        <f>Z25+1</f>
        <v>18</v>
      </c>
      <c r="AA26" s="77">
        <f t="shared" si="12"/>
        <v>205</v>
      </c>
      <c r="AB26" s="77">
        <f t="shared" si="13"/>
        <v>216</v>
      </c>
      <c r="AC26" s="72">
        <f t="shared" si="0"/>
        <v>1</v>
      </c>
      <c r="AD26" s="72">
        <f t="shared" si="1"/>
        <v>1</v>
      </c>
      <c r="AE26" s="109" t="str">
        <f t="shared" si="2"/>
        <v>0-0</v>
      </c>
      <c r="AF26" s="109" t="str">
        <f t="shared" si="3"/>
        <v>Y</v>
      </c>
      <c r="AG26" s="109" t="str">
        <f t="shared" si="4"/>
        <v>B</v>
      </c>
      <c r="AM26" s="109">
        <f t="shared" si="5"/>
        <v>0</v>
      </c>
      <c r="AN26" s="109">
        <f t="shared" si="6"/>
        <v>0</v>
      </c>
      <c r="AO26" s="109" t="str">
        <f t="shared" si="7"/>
        <v/>
      </c>
      <c r="AQ26" s="109" t="str">
        <f t="shared" si="8"/>
        <v/>
      </c>
      <c r="BA26" s="229">
        <f>MOD(SUM(E17:E27),12)</f>
        <v>0</v>
      </c>
    </row>
    <row r="27" spans="1:53" ht="15.75" thickBot="1" x14ac:dyDescent="0.3">
      <c r="A27" s="88"/>
      <c r="B27" s="66" t="s">
        <v>288</v>
      </c>
      <c r="C27" s="67"/>
      <c r="D27" s="102"/>
      <c r="E27" s="32"/>
      <c r="F27" s="32"/>
      <c r="G27" s="68" t="s">
        <v>277</v>
      </c>
      <c r="H27" s="69">
        <f t="shared" si="9"/>
        <v>0</v>
      </c>
      <c r="I27" s="70">
        <f t="shared" si="10"/>
        <v>0</v>
      </c>
      <c r="J27" s="73" t="str">
        <f t="shared" si="11"/>
        <v>--</v>
      </c>
      <c r="K27" s="32"/>
      <c r="L27" s="233"/>
      <c r="M27" s="295"/>
      <c r="N27" s="295"/>
      <c r="O27" s="295"/>
      <c r="P27" s="295"/>
      <c r="Q27" s="295"/>
      <c r="R27" s="295"/>
      <c r="S27" s="295"/>
      <c r="T27" s="295"/>
      <c r="U27" s="296"/>
      <c r="V27" s="103"/>
      <c r="W27" s="84"/>
      <c r="X27" s="84"/>
      <c r="Y27" s="72"/>
      <c r="Z27" s="72"/>
      <c r="AA27" s="72"/>
      <c r="AB27" s="72"/>
      <c r="AC27" s="72">
        <f t="shared" si="0"/>
        <v>1</v>
      </c>
      <c r="AD27" s="72">
        <f t="shared" si="1"/>
        <v>1</v>
      </c>
      <c r="AE27" s="109" t="str">
        <f t="shared" si="2"/>
        <v>0-0</v>
      </c>
      <c r="AF27" s="109" t="str">
        <f t="shared" si="3"/>
        <v>Y</v>
      </c>
      <c r="AG27" s="109" t="str">
        <f t="shared" si="4"/>
        <v>B</v>
      </c>
      <c r="AM27" s="109">
        <f t="shared" si="5"/>
        <v>0</v>
      </c>
      <c r="AN27" s="109">
        <f t="shared" si="6"/>
        <v>0</v>
      </c>
      <c r="AO27" s="109" t="str">
        <f t="shared" si="7"/>
        <v/>
      </c>
      <c r="AQ27" s="109" t="str">
        <f t="shared" si="8"/>
        <v/>
      </c>
      <c r="BA27" s="229">
        <f>MOD(SUM(E17:E28),12)</f>
        <v>0</v>
      </c>
    </row>
    <row r="28" spans="1:53" ht="15.75" thickBot="1" x14ac:dyDescent="0.3">
      <c r="A28" s="88"/>
      <c r="B28" s="66" t="s">
        <v>289</v>
      </c>
      <c r="C28" s="67"/>
      <c r="D28" s="102"/>
      <c r="E28" s="32"/>
      <c r="F28" s="32"/>
      <c r="G28" s="68" t="s">
        <v>277</v>
      </c>
      <c r="H28" s="69">
        <f t="shared" si="9"/>
        <v>0</v>
      </c>
      <c r="I28" s="70">
        <f t="shared" si="10"/>
        <v>0</v>
      </c>
      <c r="J28" s="73" t="str">
        <f t="shared" si="11"/>
        <v>--</v>
      </c>
      <c r="K28" s="32"/>
      <c r="L28" s="233"/>
      <c r="M28" s="295"/>
      <c r="N28" s="295"/>
      <c r="O28" s="295"/>
      <c r="P28" s="295"/>
      <c r="Q28" s="295"/>
      <c r="R28" s="295"/>
      <c r="S28" s="295"/>
      <c r="T28" s="295"/>
      <c r="U28" s="296"/>
      <c r="V28" s="103"/>
      <c r="W28" s="84">
        <f>Y28+1</f>
        <v>97</v>
      </c>
      <c r="X28" s="84"/>
      <c r="Y28" s="78">
        <f>SUM(E17:E28)</f>
        <v>96</v>
      </c>
      <c r="Z28" s="72"/>
      <c r="AA28" s="72"/>
      <c r="AB28" s="72"/>
      <c r="AC28" s="72">
        <f t="shared" si="0"/>
        <v>1</v>
      </c>
      <c r="AD28" s="72">
        <f t="shared" si="1"/>
        <v>1</v>
      </c>
      <c r="AE28" s="109" t="str">
        <f t="shared" si="2"/>
        <v>0-0</v>
      </c>
      <c r="AF28" s="109" t="str">
        <f t="shared" si="3"/>
        <v>Y</v>
      </c>
      <c r="AG28" s="109" t="str">
        <f t="shared" si="4"/>
        <v>B</v>
      </c>
      <c r="AM28" s="109">
        <f t="shared" si="5"/>
        <v>0</v>
      </c>
      <c r="AN28" s="109">
        <f t="shared" si="6"/>
        <v>0</v>
      </c>
      <c r="AO28" s="109" t="str">
        <f t="shared" si="7"/>
        <v/>
      </c>
      <c r="AQ28" s="109" t="str">
        <f t="shared" si="8"/>
        <v/>
      </c>
      <c r="BA28" s="229">
        <f>MOD(SUM(E17:E29),12)</f>
        <v>0</v>
      </c>
    </row>
    <row r="29" spans="1:53" ht="15.75" thickBot="1" x14ac:dyDescent="0.3">
      <c r="A29" s="88"/>
      <c r="B29" s="66" t="s">
        <v>290</v>
      </c>
      <c r="C29" s="67"/>
      <c r="D29" s="102"/>
      <c r="E29" s="32"/>
      <c r="F29" s="32"/>
      <c r="G29" s="68" t="s">
        <v>277</v>
      </c>
      <c r="H29" s="69">
        <f t="shared" si="9"/>
        <v>0</v>
      </c>
      <c r="I29" s="70">
        <f t="shared" si="10"/>
        <v>0</v>
      </c>
      <c r="J29" s="73" t="str">
        <f t="shared" si="11"/>
        <v>--</v>
      </c>
      <c r="K29" s="32"/>
      <c r="L29" s="233"/>
      <c r="M29" s="295"/>
      <c r="N29" s="295"/>
      <c r="O29" s="295"/>
      <c r="P29" s="295"/>
      <c r="Q29" s="295"/>
      <c r="R29" s="295"/>
      <c r="S29" s="295"/>
      <c r="T29" s="295"/>
      <c r="U29" s="296"/>
      <c r="V29" s="103"/>
      <c r="W29" s="84">
        <f>Y29+1</f>
        <v>97</v>
      </c>
      <c r="X29" s="84"/>
      <c r="Y29" s="78">
        <f>SUM(E17:E29)</f>
        <v>96</v>
      </c>
      <c r="Z29" s="72" t="str">
        <f t="shared" ref="Z29:Z41" si="14">IF(OR(AND(E$8=216,C28="DBL REV",C29="DBL REV",Y28&lt;=144,Y29&gt;144),AND(E$8=216,C28="TPL REV",C29="TPL REV",Y28&lt;=144,Y29&gt;144),AND(E$8=216,C28="QD REV",C29="QD REV",Y28&lt;=144,Y29&gt;144)),"ERROR","")</f>
        <v/>
      </c>
      <c r="AA29" s="72"/>
      <c r="AB29" s="72"/>
      <c r="AC29" s="72">
        <f t="shared" si="0"/>
        <v>1</v>
      </c>
      <c r="AD29" s="72">
        <f t="shared" si="1"/>
        <v>1</v>
      </c>
      <c r="AE29" s="109" t="str">
        <f t="shared" si="2"/>
        <v>0-0</v>
      </c>
      <c r="AF29" s="109" t="str">
        <f t="shared" si="3"/>
        <v>Y</v>
      </c>
      <c r="AG29" s="109" t="str">
        <f t="shared" si="4"/>
        <v>B</v>
      </c>
      <c r="AM29" s="109">
        <f t="shared" si="5"/>
        <v>0</v>
      </c>
      <c r="AN29" s="109">
        <f t="shared" si="6"/>
        <v>0</v>
      </c>
      <c r="AO29" s="109" t="str">
        <f t="shared" si="7"/>
        <v/>
      </c>
      <c r="AQ29" s="109" t="str">
        <f t="shared" si="8"/>
        <v/>
      </c>
      <c r="BA29" s="229">
        <f>MOD(SUM(E17:E30),12)</f>
        <v>0</v>
      </c>
    </row>
    <row r="30" spans="1:53" ht="15.75" thickBot="1" x14ac:dyDescent="0.3">
      <c r="A30" s="88"/>
      <c r="B30" s="66" t="s">
        <v>291</v>
      </c>
      <c r="C30" s="67"/>
      <c r="D30" s="102"/>
      <c r="E30" s="32"/>
      <c r="F30" s="32"/>
      <c r="G30" s="68" t="s">
        <v>277</v>
      </c>
      <c r="H30" s="69">
        <f t="shared" si="9"/>
        <v>0</v>
      </c>
      <c r="I30" s="70">
        <f t="shared" si="10"/>
        <v>0</v>
      </c>
      <c r="J30" s="73" t="str">
        <f t="shared" si="11"/>
        <v>--</v>
      </c>
      <c r="K30" s="32"/>
      <c r="L30" s="233"/>
      <c r="M30" s="295"/>
      <c r="N30" s="295"/>
      <c r="O30" s="295"/>
      <c r="P30" s="295"/>
      <c r="Q30" s="295"/>
      <c r="R30" s="295"/>
      <c r="S30" s="295"/>
      <c r="T30" s="295"/>
      <c r="U30" s="296"/>
      <c r="V30" s="103"/>
      <c r="W30" s="84">
        <f>Y30+1</f>
        <v>97</v>
      </c>
      <c r="X30" s="84"/>
      <c r="Y30" s="78">
        <f>SUM(E17:E30)</f>
        <v>96</v>
      </c>
      <c r="Z30" s="72" t="str">
        <f t="shared" si="14"/>
        <v/>
      </c>
      <c r="AA30" s="72"/>
      <c r="AB30" s="72"/>
      <c r="AC30" s="72">
        <f t="shared" si="0"/>
        <v>1</v>
      </c>
      <c r="AD30" s="72">
        <f t="shared" si="1"/>
        <v>1</v>
      </c>
      <c r="AE30" s="109" t="str">
        <f t="shared" si="2"/>
        <v>0-0</v>
      </c>
      <c r="AF30" s="109" t="str">
        <f t="shared" si="3"/>
        <v>Y</v>
      </c>
      <c r="AG30" s="109" t="str">
        <f t="shared" si="4"/>
        <v>B</v>
      </c>
      <c r="AM30" s="109">
        <f t="shared" si="5"/>
        <v>0</v>
      </c>
      <c r="AN30" s="109">
        <f t="shared" si="6"/>
        <v>0</v>
      </c>
      <c r="AO30" s="109" t="str">
        <f t="shared" si="7"/>
        <v/>
      </c>
      <c r="AQ30" s="109" t="str">
        <f t="shared" si="8"/>
        <v/>
      </c>
      <c r="BA30" s="229">
        <f>MOD(SUM(E17:E31),12)</f>
        <v>0</v>
      </c>
    </row>
    <row r="31" spans="1:53" ht="15.75" thickBot="1" x14ac:dyDescent="0.3">
      <c r="A31" s="88"/>
      <c r="B31" s="66" t="s">
        <v>292</v>
      </c>
      <c r="C31" s="67"/>
      <c r="D31" s="102"/>
      <c r="E31" s="32"/>
      <c r="F31" s="32"/>
      <c r="G31" s="68" t="s">
        <v>277</v>
      </c>
      <c r="H31" s="69">
        <f t="shared" si="9"/>
        <v>0</v>
      </c>
      <c r="I31" s="70">
        <f t="shared" si="10"/>
        <v>0</v>
      </c>
      <c r="J31" s="73" t="str">
        <f t="shared" si="11"/>
        <v>--</v>
      </c>
      <c r="K31" s="32"/>
      <c r="L31" s="233"/>
      <c r="M31" s="295"/>
      <c r="N31" s="295"/>
      <c r="O31" s="295"/>
      <c r="P31" s="295"/>
      <c r="Q31" s="295"/>
      <c r="R31" s="295"/>
      <c r="S31" s="295"/>
      <c r="T31" s="295"/>
      <c r="U31" s="296"/>
      <c r="V31" s="103"/>
      <c r="W31" s="84">
        <f>Y31+1</f>
        <v>97</v>
      </c>
      <c r="X31" s="84"/>
      <c r="Y31" s="78">
        <f>SUM(E17:E31)</f>
        <v>96</v>
      </c>
      <c r="Z31" s="72" t="str">
        <f t="shared" si="14"/>
        <v/>
      </c>
      <c r="AA31" s="72" t="str">
        <f t="shared" ref="AA31:AA43" si="15">IF(AND(C29&lt;&gt;"Field SPL",W28&lt;=144,Y29&gt;144),"ERROR","")</f>
        <v/>
      </c>
      <c r="AB31" s="72"/>
      <c r="AC31" s="72">
        <f t="shared" si="0"/>
        <v>1</v>
      </c>
      <c r="AD31" s="72">
        <f t="shared" si="1"/>
        <v>1</v>
      </c>
      <c r="AE31" s="109" t="str">
        <f t="shared" si="2"/>
        <v>0-0</v>
      </c>
      <c r="AF31" s="109" t="str">
        <f t="shared" si="3"/>
        <v>Y</v>
      </c>
      <c r="AG31" s="109" t="str">
        <f t="shared" si="4"/>
        <v>B</v>
      </c>
      <c r="AM31" s="109">
        <f t="shared" si="5"/>
        <v>0</v>
      </c>
      <c r="AN31" s="109">
        <f t="shared" si="6"/>
        <v>0</v>
      </c>
      <c r="AO31" s="109" t="str">
        <f t="shared" si="7"/>
        <v/>
      </c>
      <c r="AQ31" s="109" t="str">
        <f t="shared" si="8"/>
        <v/>
      </c>
      <c r="BA31" s="229">
        <f>MOD(SUM(E17:E32),12)</f>
        <v>0</v>
      </c>
    </row>
    <row r="32" spans="1:53" ht="15.75" thickBot="1" x14ac:dyDescent="0.3">
      <c r="A32" s="88"/>
      <c r="B32" s="66" t="s">
        <v>293</v>
      </c>
      <c r="C32" s="67"/>
      <c r="D32" s="102"/>
      <c r="E32" s="32"/>
      <c r="F32" s="32"/>
      <c r="G32" s="68" t="s">
        <v>277</v>
      </c>
      <c r="H32" s="69">
        <f t="shared" si="9"/>
        <v>0</v>
      </c>
      <c r="I32" s="70">
        <f t="shared" si="10"/>
        <v>0</v>
      </c>
      <c r="J32" s="73" t="str">
        <f t="shared" si="11"/>
        <v>--</v>
      </c>
      <c r="K32" s="32"/>
      <c r="L32" s="233"/>
      <c r="M32" s="295"/>
      <c r="N32" s="295"/>
      <c r="O32" s="295"/>
      <c r="P32" s="295"/>
      <c r="Q32" s="295"/>
      <c r="R32" s="295"/>
      <c r="S32" s="295"/>
      <c r="T32" s="295"/>
      <c r="U32" s="296"/>
      <c r="V32" s="103"/>
      <c r="W32" s="84">
        <f t="shared" ref="W32:W40" si="16">Y32+1</f>
        <v>97</v>
      </c>
      <c r="X32" s="84"/>
      <c r="Y32" s="78">
        <f>SUM(E17:E32)</f>
        <v>96</v>
      </c>
      <c r="Z32" s="72" t="str">
        <f t="shared" si="14"/>
        <v/>
      </c>
      <c r="AA32" s="72" t="str">
        <f t="shared" si="15"/>
        <v/>
      </c>
      <c r="AB32" s="72"/>
      <c r="AC32" s="72">
        <f t="shared" si="0"/>
        <v>1</v>
      </c>
      <c r="AD32" s="72">
        <f t="shared" si="1"/>
        <v>1</v>
      </c>
      <c r="AE32" s="109" t="str">
        <f t="shared" si="2"/>
        <v>0-0</v>
      </c>
      <c r="AF32" s="109" t="str">
        <f t="shared" si="3"/>
        <v>Y</v>
      </c>
      <c r="AG32" s="109" t="str">
        <f t="shared" si="4"/>
        <v>B</v>
      </c>
      <c r="AM32" s="109">
        <f t="shared" si="5"/>
        <v>0</v>
      </c>
      <c r="AN32" s="109">
        <f t="shared" si="6"/>
        <v>0</v>
      </c>
      <c r="AO32" s="109" t="str">
        <f t="shared" si="7"/>
        <v/>
      </c>
      <c r="AQ32" s="109" t="str">
        <f t="shared" si="8"/>
        <v/>
      </c>
      <c r="BA32" s="229">
        <f>MOD(SUM(E17:E33),12)</f>
        <v>0</v>
      </c>
    </row>
    <row r="33" spans="1:53" ht="15.75" thickBot="1" x14ac:dyDescent="0.3">
      <c r="A33" s="88"/>
      <c r="B33" s="66" t="s">
        <v>294</v>
      </c>
      <c r="C33" s="67"/>
      <c r="D33" s="102"/>
      <c r="E33" s="32"/>
      <c r="F33" s="32"/>
      <c r="G33" s="68" t="s">
        <v>277</v>
      </c>
      <c r="H33" s="69">
        <f t="shared" si="9"/>
        <v>0</v>
      </c>
      <c r="I33" s="70">
        <f t="shared" si="10"/>
        <v>0</v>
      </c>
      <c r="J33" s="73" t="str">
        <f t="shared" si="11"/>
        <v>--</v>
      </c>
      <c r="K33" s="32"/>
      <c r="L33" s="233"/>
      <c r="M33" s="295"/>
      <c r="N33" s="295"/>
      <c r="O33" s="295"/>
      <c r="P33" s="295"/>
      <c r="Q33" s="295"/>
      <c r="R33" s="295"/>
      <c r="S33" s="295"/>
      <c r="T33" s="295"/>
      <c r="U33" s="296"/>
      <c r="V33" s="103"/>
      <c r="W33" s="84">
        <f t="shared" si="16"/>
        <v>97</v>
      </c>
      <c r="X33" s="84"/>
      <c r="Y33" s="78">
        <f>SUM(E17:E33)</f>
        <v>96</v>
      </c>
      <c r="Z33" s="72" t="str">
        <f t="shared" si="14"/>
        <v/>
      </c>
      <c r="AA33" s="72" t="str">
        <f t="shared" si="15"/>
        <v/>
      </c>
      <c r="AB33" s="72"/>
      <c r="AC33" s="72">
        <f t="shared" si="0"/>
        <v>1</v>
      </c>
      <c r="AD33" s="72">
        <f t="shared" si="1"/>
        <v>1</v>
      </c>
      <c r="AE33" s="109" t="str">
        <f t="shared" si="2"/>
        <v>0-0</v>
      </c>
      <c r="AF33" s="109" t="str">
        <f t="shared" si="3"/>
        <v>Y</v>
      </c>
      <c r="AG33" s="109" t="str">
        <f t="shared" si="4"/>
        <v>B</v>
      </c>
      <c r="AM33" s="109">
        <f t="shared" si="5"/>
        <v>0</v>
      </c>
      <c r="AN33" s="109">
        <f t="shared" si="6"/>
        <v>0</v>
      </c>
      <c r="AO33" s="109" t="str">
        <f t="shared" si="7"/>
        <v/>
      </c>
      <c r="AQ33" s="109" t="str">
        <f t="shared" si="8"/>
        <v/>
      </c>
      <c r="BA33" s="229">
        <f>MOD(SUM(E17:E34),12)</f>
        <v>0</v>
      </c>
    </row>
    <row r="34" spans="1:53" ht="15.75" thickBot="1" x14ac:dyDescent="0.3">
      <c r="A34" s="88"/>
      <c r="B34" s="66" t="s">
        <v>295</v>
      </c>
      <c r="C34" s="67"/>
      <c r="D34" s="102"/>
      <c r="E34" s="32"/>
      <c r="F34" s="32"/>
      <c r="G34" s="68" t="s">
        <v>277</v>
      </c>
      <c r="H34" s="69">
        <f t="shared" si="9"/>
        <v>0</v>
      </c>
      <c r="I34" s="70">
        <f t="shared" si="10"/>
        <v>0</v>
      </c>
      <c r="J34" s="73" t="str">
        <f t="shared" si="11"/>
        <v>--</v>
      </c>
      <c r="K34" s="32"/>
      <c r="L34" s="233"/>
      <c r="M34" s="295"/>
      <c r="N34" s="295"/>
      <c r="O34" s="295"/>
      <c r="P34" s="295"/>
      <c r="Q34" s="295"/>
      <c r="R34" s="295"/>
      <c r="S34" s="295"/>
      <c r="T34" s="295"/>
      <c r="U34" s="296"/>
      <c r="V34" s="103"/>
      <c r="W34" s="84">
        <f t="shared" si="16"/>
        <v>97</v>
      </c>
      <c r="X34" s="84"/>
      <c r="Y34" s="78">
        <f>SUM(E17:E34)</f>
        <v>96</v>
      </c>
      <c r="Z34" s="72" t="str">
        <f t="shared" si="14"/>
        <v/>
      </c>
      <c r="AA34" s="72" t="str">
        <f t="shared" si="15"/>
        <v/>
      </c>
      <c r="AB34" s="72"/>
      <c r="AC34" s="72">
        <f t="shared" si="0"/>
        <v>1</v>
      </c>
      <c r="AD34" s="72">
        <f t="shared" si="1"/>
        <v>1</v>
      </c>
      <c r="AE34" s="109" t="str">
        <f t="shared" si="2"/>
        <v>0-0</v>
      </c>
      <c r="AF34" s="109" t="str">
        <f t="shared" si="3"/>
        <v>Y</v>
      </c>
      <c r="AG34" s="109" t="str">
        <f t="shared" si="4"/>
        <v>B</v>
      </c>
      <c r="AM34" s="109">
        <f t="shared" si="5"/>
        <v>0</v>
      </c>
      <c r="AN34" s="109">
        <f t="shared" si="6"/>
        <v>0</v>
      </c>
      <c r="AO34" s="109" t="str">
        <f t="shared" si="7"/>
        <v/>
      </c>
      <c r="AQ34" s="109" t="str">
        <f t="shared" si="8"/>
        <v/>
      </c>
      <c r="BA34" s="229">
        <f>MOD(SUM(E17:E35),12)</f>
        <v>0</v>
      </c>
    </row>
    <row r="35" spans="1:53" ht="15.75" thickBot="1" x14ac:dyDescent="0.3">
      <c r="A35" s="88"/>
      <c r="B35" s="66" t="s">
        <v>296</v>
      </c>
      <c r="C35" s="67"/>
      <c r="D35" s="102"/>
      <c r="E35" s="32"/>
      <c r="F35" s="32"/>
      <c r="G35" s="68" t="s">
        <v>277</v>
      </c>
      <c r="H35" s="69">
        <f t="shared" si="9"/>
        <v>0</v>
      </c>
      <c r="I35" s="70">
        <f t="shared" si="10"/>
        <v>0</v>
      </c>
      <c r="J35" s="73" t="str">
        <f t="shared" si="11"/>
        <v>--</v>
      </c>
      <c r="K35" s="32"/>
      <c r="L35" s="233"/>
      <c r="M35" s="295"/>
      <c r="N35" s="295"/>
      <c r="O35" s="295"/>
      <c r="P35" s="295"/>
      <c r="Q35" s="295"/>
      <c r="R35" s="295"/>
      <c r="S35" s="295"/>
      <c r="T35" s="295"/>
      <c r="U35" s="296"/>
      <c r="V35" s="103"/>
      <c r="W35" s="84">
        <f t="shared" si="16"/>
        <v>97</v>
      </c>
      <c r="X35" s="84"/>
      <c r="Y35" s="78">
        <f>SUM(E17:E35)</f>
        <v>96</v>
      </c>
      <c r="Z35" s="72" t="str">
        <f t="shared" si="14"/>
        <v/>
      </c>
      <c r="AA35" s="72" t="str">
        <f t="shared" si="15"/>
        <v/>
      </c>
      <c r="AB35" s="72"/>
      <c r="AC35" s="72">
        <f t="shared" si="0"/>
        <v>1</v>
      </c>
      <c r="AD35" s="72">
        <f t="shared" si="1"/>
        <v>1</v>
      </c>
      <c r="AE35" s="109" t="str">
        <f t="shared" si="2"/>
        <v>0-0</v>
      </c>
      <c r="AF35" s="109" t="str">
        <f t="shared" si="3"/>
        <v>Y</v>
      </c>
      <c r="AG35" s="109" t="str">
        <f t="shared" si="4"/>
        <v>B</v>
      </c>
      <c r="AM35" s="109">
        <f t="shared" si="5"/>
        <v>0</v>
      </c>
      <c r="AN35" s="109">
        <f t="shared" si="6"/>
        <v>0</v>
      </c>
      <c r="AO35" s="109" t="str">
        <f t="shared" si="7"/>
        <v/>
      </c>
      <c r="AQ35" s="109" t="str">
        <f t="shared" si="8"/>
        <v/>
      </c>
      <c r="BA35" s="229">
        <f>MOD(SUM(E17:E36),12)</f>
        <v>0</v>
      </c>
    </row>
    <row r="36" spans="1:53" ht="15.75" thickBot="1" x14ac:dyDescent="0.3">
      <c r="A36" s="88"/>
      <c r="B36" s="66" t="s">
        <v>297</v>
      </c>
      <c r="C36" s="67"/>
      <c r="D36" s="102"/>
      <c r="E36" s="32"/>
      <c r="F36" s="32"/>
      <c r="G36" s="68" t="s">
        <v>277</v>
      </c>
      <c r="H36" s="69">
        <f t="shared" si="9"/>
        <v>0</v>
      </c>
      <c r="I36" s="70">
        <f t="shared" si="10"/>
        <v>0</v>
      </c>
      <c r="J36" s="73" t="str">
        <f t="shared" si="11"/>
        <v>--</v>
      </c>
      <c r="K36" s="32"/>
      <c r="L36" s="233"/>
      <c r="M36" s="295"/>
      <c r="N36" s="295"/>
      <c r="O36" s="295"/>
      <c r="P36" s="295"/>
      <c r="Q36" s="295"/>
      <c r="R36" s="295"/>
      <c r="S36" s="295"/>
      <c r="T36" s="295"/>
      <c r="U36" s="296"/>
      <c r="V36" s="103"/>
      <c r="W36" s="84">
        <f t="shared" si="16"/>
        <v>97</v>
      </c>
      <c r="X36" s="84"/>
      <c r="Y36" s="78">
        <f>SUM(E17:E36)</f>
        <v>96</v>
      </c>
      <c r="Z36" s="72" t="str">
        <f t="shared" si="14"/>
        <v/>
      </c>
      <c r="AA36" s="72" t="str">
        <f t="shared" si="15"/>
        <v/>
      </c>
      <c r="AB36" s="72"/>
      <c r="AC36" s="72">
        <f t="shared" si="0"/>
        <v>1</v>
      </c>
      <c r="AD36" s="72">
        <f t="shared" si="1"/>
        <v>1</v>
      </c>
      <c r="AE36" s="109" t="str">
        <f t="shared" si="2"/>
        <v>0-0</v>
      </c>
      <c r="AF36" s="109" t="str">
        <f t="shared" si="3"/>
        <v>Y</v>
      </c>
      <c r="AG36" s="109" t="str">
        <f t="shared" si="4"/>
        <v>B</v>
      </c>
      <c r="AM36" s="109">
        <f t="shared" si="5"/>
        <v>0</v>
      </c>
      <c r="AN36" s="109">
        <f t="shared" si="6"/>
        <v>0</v>
      </c>
      <c r="AO36" s="109" t="str">
        <f t="shared" si="7"/>
        <v/>
      </c>
      <c r="AQ36" s="109" t="str">
        <f t="shared" si="8"/>
        <v/>
      </c>
      <c r="BA36" s="229">
        <f>MOD(SUM(E17:E37),12)</f>
        <v>0</v>
      </c>
    </row>
    <row r="37" spans="1:53" ht="15.75" thickBot="1" x14ac:dyDescent="0.3">
      <c r="A37" s="88"/>
      <c r="B37" s="66" t="s">
        <v>298</v>
      </c>
      <c r="C37" s="67"/>
      <c r="D37" s="102"/>
      <c r="E37" s="32"/>
      <c r="F37" s="32"/>
      <c r="G37" s="68" t="s">
        <v>277</v>
      </c>
      <c r="H37" s="69">
        <f t="shared" si="9"/>
        <v>0</v>
      </c>
      <c r="I37" s="70">
        <f t="shared" si="10"/>
        <v>0</v>
      </c>
      <c r="J37" s="73" t="str">
        <f t="shared" si="11"/>
        <v>--</v>
      </c>
      <c r="K37" s="32"/>
      <c r="L37" s="233"/>
      <c r="M37" s="295"/>
      <c r="N37" s="295"/>
      <c r="O37" s="295"/>
      <c r="P37" s="295"/>
      <c r="Q37" s="295"/>
      <c r="R37" s="295"/>
      <c r="S37" s="295"/>
      <c r="T37" s="295"/>
      <c r="U37" s="296"/>
      <c r="V37" s="103"/>
      <c r="W37" s="84">
        <f t="shared" si="16"/>
        <v>97</v>
      </c>
      <c r="X37" s="84"/>
      <c r="Y37" s="78">
        <f>SUM(E17:E37)</f>
        <v>96</v>
      </c>
      <c r="Z37" s="72" t="str">
        <f t="shared" si="14"/>
        <v/>
      </c>
      <c r="AA37" s="72" t="str">
        <f t="shared" si="15"/>
        <v/>
      </c>
      <c r="AB37" s="72"/>
      <c r="AC37" s="72">
        <f t="shared" si="0"/>
        <v>1</v>
      </c>
      <c r="AD37" s="72">
        <f t="shared" si="1"/>
        <v>1</v>
      </c>
      <c r="AE37" s="109" t="str">
        <f t="shared" si="2"/>
        <v>0-0</v>
      </c>
      <c r="AF37" s="109" t="str">
        <f t="shared" si="3"/>
        <v>Y</v>
      </c>
      <c r="AG37" s="109" t="str">
        <f t="shared" si="4"/>
        <v>B</v>
      </c>
      <c r="AM37" s="109">
        <f t="shared" si="5"/>
        <v>0</v>
      </c>
      <c r="AN37" s="109">
        <f t="shared" si="6"/>
        <v>0</v>
      </c>
      <c r="AO37" s="109" t="str">
        <f t="shared" si="7"/>
        <v/>
      </c>
      <c r="AQ37" s="109" t="str">
        <f t="shared" si="8"/>
        <v/>
      </c>
      <c r="BA37" s="229">
        <f>MOD(SUM(E17:E38),12)</f>
        <v>0</v>
      </c>
    </row>
    <row r="38" spans="1:53" ht="15.75" thickBot="1" x14ac:dyDescent="0.3">
      <c r="A38" s="88"/>
      <c r="B38" s="66" t="s">
        <v>299</v>
      </c>
      <c r="C38" s="67"/>
      <c r="D38" s="102"/>
      <c r="E38" s="32"/>
      <c r="F38" s="32"/>
      <c r="G38" s="68" t="s">
        <v>277</v>
      </c>
      <c r="H38" s="69">
        <f t="shared" si="9"/>
        <v>0</v>
      </c>
      <c r="I38" s="70">
        <f t="shared" si="10"/>
        <v>0</v>
      </c>
      <c r="J38" s="73" t="str">
        <f t="shared" si="11"/>
        <v>--</v>
      </c>
      <c r="K38" s="32"/>
      <c r="L38" s="233"/>
      <c r="M38" s="295"/>
      <c r="N38" s="295"/>
      <c r="O38" s="295"/>
      <c r="P38" s="295"/>
      <c r="Q38" s="295"/>
      <c r="R38" s="295"/>
      <c r="S38" s="295"/>
      <c r="T38" s="295"/>
      <c r="U38" s="296"/>
      <c r="V38" s="103"/>
      <c r="W38" s="84">
        <f t="shared" si="16"/>
        <v>97</v>
      </c>
      <c r="X38" s="84"/>
      <c r="Y38" s="78">
        <f>SUM(E17:E38)</f>
        <v>96</v>
      </c>
      <c r="Z38" s="72" t="str">
        <f t="shared" si="14"/>
        <v/>
      </c>
      <c r="AA38" s="72" t="str">
        <f t="shared" si="15"/>
        <v/>
      </c>
      <c r="AB38" s="72"/>
      <c r="AC38" s="72">
        <f t="shared" si="0"/>
        <v>1</v>
      </c>
      <c r="AD38" s="72">
        <f t="shared" si="1"/>
        <v>1</v>
      </c>
      <c r="AE38" s="109" t="str">
        <f t="shared" si="2"/>
        <v>0-0</v>
      </c>
      <c r="AF38" s="109" t="str">
        <f t="shared" si="3"/>
        <v>Y</v>
      </c>
      <c r="AG38" s="109" t="str">
        <f t="shared" si="4"/>
        <v>B</v>
      </c>
      <c r="AM38" s="109">
        <f t="shared" si="5"/>
        <v>0</v>
      </c>
      <c r="AN38" s="109">
        <f t="shared" si="6"/>
        <v>0</v>
      </c>
      <c r="AO38" s="109" t="str">
        <f t="shared" si="7"/>
        <v/>
      </c>
      <c r="AQ38" s="109" t="str">
        <f t="shared" si="8"/>
        <v/>
      </c>
      <c r="BA38" s="229">
        <f>MOD(SUM(E17:E39),12)</f>
        <v>0</v>
      </c>
    </row>
    <row r="39" spans="1:53" ht="15.75" thickBot="1" x14ac:dyDescent="0.3">
      <c r="A39" s="88"/>
      <c r="B39" s="66" t="s">
        <v>300</v>
      </c>
      <c r="C39" s="67"/>
      <c r="D39" s="102"/>
      <c r="E39" s="32"/>
      <c r="F39" s="32"/>
      <c r="G39" s="68" t="s">
        <v>277</v>
      </c>
      <c r="H39" s="69">
        <f t="shared" si="9"/>
        <v>0</v>
      </c>
      <c r="I39" s="70">
        <f t="shared" si="10"/>
        <v>0</v>
      </c>
      <c r="J39" s="73" t="str">
        <f t="shared" si="11"/>
        <v>--</v>
      </c>
      <c r="K39" s="32"/>
      <c r="L39" s="233"/>
      <c r="M39" s="295"/>
      <c r="N39" s="295"/>
      <c r="O39" s="295"/>
      <c r="P39" s="295"/>
      <c r="Q39" s="295"/>
      <c r="R39" s="295"/>
      <c r="S39" s="295"/>
      <c r="T39" s="295"/>
      <c r="U39" s="296"/>
      <c r="V39" s="103"/>
      <c r="W39" s="84">
        <f t="shared" si="16"/>
        <v>97</v>
      </c>
      <c r="X39" s="84"/>
      <c r="Y39" s="78">
        <f>SUM(E17:E39)</f>
        <v>96</v>
      </c>
      <c r="Z39" s="72" t="str">
        <f t="shared" si="14"/>
        <v/>
      </c>
      <c r="AA39" s="72" t="str">
        <f t="shared" si="15"/>
        <v/>
      </c>
      <c r="AB39" s="72"/>
      <c r="AC39" s="72">
        <f t="shared" si="0"/>
        <v>1</v>
      </c>
      <c r="AD39" s="72">
        <f t="shared" si="1"/>
        <v>1</v>
      </c>
      <c r="AE39" s="109" t="str">
        <f t="shared" si="2"/>
        <v>0-0</v>
      </c>
      <c r="AF39" s="109" t="str">
        <f t="shared" si="3"/>
        <v>Y</v>
      </c>
      <c r="AG39" s="109" t="str">
        <f t="shared" si="4"/>
        <v>B</v>
      </c>
      <c r="AM39" s="109">
        <f t="shared" si="5"/>
        <v>0</v>
      </c>
      <c r="AN39" s="109">
        <f t="shared" si="6"/>
        <v>0</v>
      </c>
      <c r="AO39" s="109" t="str">
        <f t="shared" si="7"/>
        <v/>
      </c>
      <c r="AQ39" s="109" t="str">
        <f t="shared" si="8"/>
        <v/>
      </c>
      <c r="BA39" s="229">
        <f>MOD(SUM(E17:E40),12)</f>
        <v>0</v>
      </c>
    </row>
    <row r="40" spans="1:53" ht="15.75" thickBot="1" x14ac:dyDescent="0.3">
      <c r="A40" s="88"/>
      <c r="B40" s="66" t="s">
        <v>301</v>
      </c>
      <c r="C40" s="67"/>
      <c r="D40" s="102"/>
      <c r="E40" s="32"/>
      <c r="F40" s="32"/>
      <c r="G40" s="68" t="s">
        <v>277</v>
      </c>
      <c r="H40" s="69">
        <f t="shared" si="9"/>
        <v>0</v>
      </c>
      <c r="I40" s="70">
        <f t="shared" si="10"/>
        <v>0</v>
      </c>
      <c r="J40" s="73" t="str">
        <f t="shared" si="11"/>
        <v>--</v>
      </c>
      <c r="K40" s="32"/>
      <c r="L40" s="233"/>
      <c r="M40" s="295"/>
      <c r="N40" s="295"/>
      <c r="O40" s="295"/>
      <c r="P40" s="295"/>
      <c r="Q40" s="295"/>
      <c r="R40" s="295"/>
      <c r="S40" s="295"/>
      <c r="T40" s="295"/>
      <c r="U40" s="296"/>
      <c r="V40" s="103"/>
      <c r="W40" s="84">
        <f t="shared" si="16"/>
        <v>97</v>
      </c>
      <c r="X40" s="84"/>
      <c r="Y40" s="78">
        <f>SUM(E17:E40)</f>
        <v>96</v>
      </c>
      <c r="Z40" s="72" t="str">
        <f t="shared" si="14"/>
        <v/>
      </c>
      <c r="AA40" s="72" t="str">
        <f t="shared" si="15"/>
        <v/>
      </c>
      <c r="AB40" s="72"/>
      <c r="AC40" s="72">
        <f t="shared" si="0"/>
        <v>1</v>
      </c>
      <c r="AD40" s="72">
        <f t="shared" si="1"/>
        <v>1</v>
      </c>
      <c r="AE40" s="109" t="str">
        <f t="shared" si="2"/>
        <v>0-0</v>
      </c>
      <c r="AF40" s="109" t="str">
        <f t="shared" si="3"/>
        <v>Y</v>
      </c>
      <c r="AG40" s="109" t="str">
        <f t="shared" si="4"/>
        <v>B</v>
      </c>
      <c r="AM40" s="109">
        <f t="shared" si="5"/>
        <v>0</v>
      </c>
      <c r="AN40" s="109">
        <f t="shared" si="6"/>
        <v>0</v>
      </c>
      <c r="AO40" s="109" t="str">
        <f t="shared" si="7"/>
        <v/>
      </c>
      <c r="AQ40" s="109" t="str">
        <f t="shared" si="8"/>
        <v/>
      </c>
      <c r="BA40" s="229">
        <f>MOD(SUM(E17:E41),12)</f>
        <v>0</v>
      </c>
    </row>
    <row r="41" spans="1:53" ht="15.75" thickBot="1" x14ac:dyDescent="0.3">
      <c r="A41" s="88"/>
      <c r="B41" s="66" t="s">
        <v>302</v>
      </c>
      <c r="C41" s="67"/>
      <c r="D41" s="102"/>
      <c r="E41" s="32"/>
      <c r="F41" s="32"/>
      <c r="G41" s="68" t="s">
        <v>277</v>
      </c>
      <c r="H41" s="69">
        <f t="shared" si="9"/>
        <v>0</v>
      </c>
      <c r="I41" s="70">
        <f t="shared" si="10"/>
        <v>0</v>
      </c>
      <c r="J41" s="73" t="str">
        <f t="shared" si="11"/>
        <v>--</v>
      </c>
      <c r="K41" s="32"/>
      <c r="L41" s="234"/>
      <c r="M41" s="295"/>
      <c r="N41" s="295"/>
      <c r="O41" s="295"/>
      <c r="P41" s="295"/>
      <c r="Q41" s="295"/>
      <c r="R41" s="295"/>
      <c r="S41" s="295"/>
      <c r="T41" s="295"/>
      <c r="U41" s="296"/>
      <c r="V41" s="103"/>
      <c r="W41" s="72"/>
      <c r="X41" s="72"/>
      <c r="Y41" s="78">
        <f>SUM(E17:E41)</f>
        <v>96</v>
      </c>
      <c r="Z41" s="72" t="str">
        <f t="shared" si="14"/>
        <v/>
      </c>
      <c r="AA41" s="72" t="str">
        <f t="shared" si="15"/>
        <v/>
      </c>
      <c r="AB41" s="72"/>
      <c r="AC41" s="72">
        <f t="shared" si="0"/>
        <v>1</v>
      </c>
      <c r="AD41" s="72">
        <f t="shared" si="1"/>
        <v>1</v>
      </c>
      <c r="AE41" s="109" t="str">
        <f t="shared" si="2"/>
        <v>0-0</v>
      </c>
      <c r="AF41" s="109" t="str">
        <f t="shared" si="3"/>
        <v>Y</v>
      </c>
      <c r="AG41" s="109" t="str">
        <f t="shared" si="4"/>
        <v>B</v>
      </c>
      <c r="AM41" s="109">
        <f t="shared" si="5"/>
        <v>0</v>
      </c>
      <c r="AN41" s="109">
        <f t="shared" si="6"/>
        <v>0</v>
      </c>
      <c r="AO41" s="109" t="str">
        <f t="shared" si="7"/>
        <v/>
      </c>
      <c r="AQ41" s="109" t="str">
        <f t="shared" si="8"/>
        <v/>
      </c>
      <c r="BA41" s="228"/>
    </row>
    <row r="42" spans="1:53" ht="16.5" thickBot="1" x14ac:dyDescent="0.3">
      <c r="A42" s="88"/>
      <c r="B42" s="281" t="s">
        <v>303</v>
      </c>
      <c r="C42" s="283"/>
      <c r="D42" s="79"/>
      <c r="E42" s="80"/>
      <c r="F42" s="80"/>
      <c r="G42" s="81"/>
      <c r="H42" s="192"/>
      <c r="I42" s="192"/>
      <c r="J42" s="192"/>
      <c r="K42" s="82"/>
      <c r="L42" s="198" t="s">
        <v>254</v>
      </c>
      <c r="M42" s="198"/>
      <c r="N42" s="198"/>
      <c r="O42" s="198"/>
      <c r="P42" s="198"/>
      <c r="Q42" s="198"/>
      <c r="R42" s="198"/>
      <c r="S42" s="198"/>
      <c r="T42" s="198"/>
      <c r="U42" s="198"/>
      <c r="V42" s="105"/>
      <c r="W42" s="72"/>
      <c r="X42" s="72"/>
      <c r="Y42" s="72"/>
      <c r="Z42" s="72"/>
      <c r="AA42" s="72" t="str">
        <f t="shared" si="15"/>
        <v/>
      </c>
      <c r="AB42" s="72"/>
      <c r="AC42" s="72">
        <f>SUM(AC17:AC41)</f>
        <v>25</v>
      </c>
      <c r="AD42" s="72">
        <f>SUM(AD17:AD41)</f>
        <v>25</v>
      </c>
      <c r="AM42" s="109">
        <f>SUM(AM17:AM41)</f>
        <v>0</v>
      </c>
      <c r="AN42" s="109">
        <f>SUM(AN17:AN41)</f>
        <v>0</v>
      </c>
      <c r="AO42" s="109">
        <f>((COUNTIF(AO17:AO41,"Y")/3)*2)</f>
        <v>0</v>
      </c>
      <c r="AP42" s="109">
        <f>(COUNTIF(AO17:AO41,"Y")/3)</f>
        <v>0</v>
      </c>
      <c r="AQ42" s="109">
        <f>(COUNTIF(AQ17:AQ41,"Y")/2)</f>
        <v>0</v>
      </c>
      <c r="AR42" s="109">
        <f>(COUNTIF(AQ17:AQ41,"Y")/2)</f>
        <v>0</v>
      </c>
      <c r="BA42" s="228"/>
    </row>
    <row r="43" spans="1:53" x14ac:dyDescent="0.25">
      <c r="A43" s="88"/>
      <c r="B43" s="25"/>
      <c r="C43" s="25"/>
      <c r="D43" s="25"/>
      <c r="E43" s="25"/>
      <c r="F43" s="25"/>
      <c r="G43" s="83"/>
      <c r="H43" s="25"/>
      <c r="I43" s="26"/>
      <c r="J43" s="26"/>
      <c r="K43" s="25"/>
      <c r="L43" s="25"/>
      <c r="M43" s="25"/>
      <c r="N43" s="25"/>
      <c r="O43" s="25"/>
      <c r="P43" s="26"/>
      <c r="Q43" s="26"/>
      <c r="R43" s="26"/>
      <c r="S43" s="26"/>
      <c r="T43" s="26"/>
      <c r="U43" s="26"/>
      <c r="V43" s="54"/>
      <c r="W43" s="72"/>
      <c r="X43" s="72"/>
      <c r="Y43" s="72"/>
      <c r="Z43" s="72"/>
      <c r="AA43" s="72" t="str">
        <f t="shared" si="15"/>
        <v/>
      </c>
      <c r="AB43" s="72"/>
      <c r="AC43" s="72"/>
      <c r="AD43" s="72"/>
      <c r="BA43" s="226"/>
    </row>
    <row r="44" spans="1:53" x14ac:dyDescent="0.25">
      <c r="A44" s="88"/>
      <c r="B44" s="88"/>
      <c r="C44" s="88"/>
      <c r="D44" s="88"/>
      <c r="E44" s="88"/>
      <c r="F44" s="88"/>
      <c r="G44" s="88"/>
      <c r="H44" s="88"/>
      <c r="I44" s="88"/>
      <c r="J44" s="88"/>
      <c r="K44" s="88"/>
      <c r="L44" s="88"/>
      <c r="M44" s="88"/>
      <c r="N44" s="88"/>
      <c r="O44" s="88"/>
      <c r="P44" s="88"/>
      <c r="Q44" s="88"/>
      <c r="R44" s="88"/>
      <c r="S44" s="88"/>
      <c r="T44" s="88"/>
      <c r="U44" s="88"/>
      <c r="V44" s="88"/>
      <c r="W44" s="88"/>
      <c r="X44" s="88"/>
      <c r="Y44" s="88"/>
      <c r="Z44" s="88"/>
      <c r="AA44" s="88"/>
      <c r="AB44" s="88"/>
      <c r="AC44" s="88"/>
      <c r="AD44" s="88"/>
    </row>
    <row r="45" spans="1:53" ht="15.75" thickBot="1" x14ac:dyDescent="0.3">
      <c r="A45" s="88"/>
      <c r="B45" s="88"/>
      <c r="C45" s="88"/>
      <c r="D45" s="88"/>
      <c r="E45" s="88"/>
      <c r="F45" s="88"/>
      <c r="G45" s="88"/>
      <c r="H45" s="88"/>
      <c r="I45" s="88"/>
      <c r="J45" s="88"/>
      <c r="K45" s="88"/>
      <c r="L45" s="88"/>
      <c r="M45" s="88"/>
      <c r="N45" s="88"/>
      <c r="O45" s="88"/>
      <c r="P45" s="88"/>
      <c r="Q45" s="88"/>
      <c r="R45" s="88"/>
      <c r="S45" s="88"/>
      <c r="T45" s="88"/>
      <c r="U45" s="88"/>
      <c r="V45" s="88"/>
      <c r="W45" s="88"/>
      <c r="X45" s="88"/>
      <c r="Y45" s="88"/>
      <c r="Z45" s="88"/>
      <c r="AA45" s="88"/>
      <c r="AB45" s="88"/>
      <c r="AC45" s="88"/>
      <c r="AD45" s="88"/>
    </row>
    <row r="46" spans="1:53" ht="24" thickBot="1" x14ac:dyDescent="0.4">
      <c r="A46" s="88"/>
      <c r="B46" s="85" t="s">
        <v>304</v>
      </c>
      <c r="C46" s="25"/>
      <c r="D46" s="25"/>
      <c r="E46" s="25"/>
      <c r="F46" s="88"/>
      <c r="G46" s="25"/>
      <c r="H46" s="25"/>
      <c r="I46" s="86"/>
      <c r="J46" s="26"/>
      <c r="K46" s="25"/>
      <c r="L46" s="25"/>
      <c r="M46" s="196" t="s">
        <v>210</v>
      </c>
      <c r="N46" s="196" t="s">
        <v>211</v>
      </c>
      <c r="O46" s="196" t="s">
        <v>212</v>
      </c>
      <c r="P46" s="196" t="s">
        <v>213</v>
      </c>
      <c r="Q46" s="196" t="s">
        <v>214</v>
      </c>
      <c r="R46" s="196" t="s">
        <v>215</v>
      </c>
      <c r="S46" s="196" t="s">
        <v>216</v>
      </c>
      <c r="T46" s="196" t="s">
        <v>217</v>
      </c>
      <c r="U46" s="196" t="s">
        <v>218</v>
      </c>
      <c r="V46" s="196" t="s">
        <v>219</v>
      </c>
      <c r="W46" s="113" t="s">
        <v>220</v>
      </c>
      <c r="X46" s="196" t="s">
        <v>221</v>
      </c>
      <c r="Y46" s="25"/>
      <c r="Z46" s="25"/>
      <c r="AA46" s="25"/>
      <c r="AB46" s="25"/>
      <c r="AC46" s="25"/>
      <c r="AD46" s="25"/>
      <c r="BA46" s="226"/>
    </row>
    <row r="47" spans="1:53" ht="16.5" thickTop="1" thickBot="1" x14ac:dyDescent="0.3">
      <c r="A47" s="88"/>
      <c r="B47" s="284" t="s">
        <v>222</v>
      </c>
      <c r="C47" s="285"/>
      <c r="D47" s="286" t="s">
        <v>223</v>
      </c>
      <c r="E47" s="287"/>
      <c r="F47" s="88"/>
      <c r="G47" s="288" t="s">
        <v>224</v>
      </c>
      <c r="H47" s="289"/>
      <c r="I47" s="28">
        <f>SUM(E58:E82)</f>
        <v>12</v>
      </c>
      <c r="J47" s="290" t="s">
        <v>225</v>
      </c>
      <c r="K47" s="291"/>
      <c r="L47" s="287"/>
      <c r="M47" s="196">
        <v>2</v>
      </c>
      <c r="N47" s="35">
        <f>SUM(AI47,AI58)</f>
        <v>0</v>
      </c>
      <c r="O47" s="35">
        <v>0</v>
      </c>
      <c r="P47" s="35">
        <f>SUM(AJ47,AJ58)</f>
        <v>0</v>
      </c>
      <c r="Q47" s="35">
        <v>0</v>
      </c>
      <c r="R47" s="35">
        <f>COUNTIFS($E58:$E82,"2",$F58:$F82,"Pole",$C58:$C82,"FST")</f>
        <v>0</v>
      </c>
      <c r="S47" s="35">
        <f>SUM(AL47,AK58)</f>
        <v>0</v>
      </c>
      <c r="T47" s="35">
        <v>0</v>
      </c>
      <c r="U47" s="35">
        <f>SUM(AK47,AL58)</f>
        <v>3</v>
      </c>
      <c r="V47" s="35">
        <v>0</v>
      </c>
      <c r="W47" s="34">
        <f>COUNTIFS($E58:$E82,"2",$F58:$F82,"HH",$C58:$C82,"FST")</f>
        <v>3</v>
      </c>
      <c r="X47" s="35">
        <f>COUNTIFS($E58:$E82,"2",$F58:$F82,"Ped",$C58:$C82,"FST")</f>
        <v>0</v>
      </c>
      <c r="Y47" s="25"/>
      <c r="Z47" s="297" t="s">
        <v>226</v>
      </c>
      <c r="AA47" s="298"/>
      <c r="AB47" s="299"/>
      <c r="AC47" s="25"/>
      <c r="AD47" s="25"/>
      <c r="AH47" s="109">
        <v>2</v>
      </c>
      <c r="AI47" s="109" t="str">
        <f>IF($E48="SS",COUNTIFS($C58:$C82,"FST",$E58:$E82,"2"),"0")</f>
        <v>0</v>
      </c>
      <c r="AJ47" s="109" t="str">
        <f>IF($E48="RPX",COUNTIFS($C58:$C82,"FST",$E58:$E82,"2"),"0")</f>
        <v>0</v>
      </c>
      <c r="AK47" s="109">
        <f>IF($E48="EUC",COUNTIFS($C58:$C82,"FST",$E58:$E82,"2"),"0")</f>
        <v>3</v>
      </c>
      <c r="AL47" s="109" t="str">
        <f>IF($E48="RPX-T",COUNTIFS($C58:$C82,"FST",$E58:$E82,"2"),"0")</f>
        <v>0</v>
      </c>
      <c r="AT47" s="110" t="s">
        <v>227</v>
      </c>
      <c r="AU47" s="108">
        <f>IF(OR($AS48="Y",$AS49="Y",$AS50="Y"),"",COUNTIFS($E48,"SS",$E53,"Y"))</f>
        <v>0</v>
      </c>
      <c r="AV47" s="111">
        <f>IF(OR($AS48="Y",$AS49="Y",$AS50="Y"),"",COUNTIFS($E48,"RPX",$E53,"Y"))</f>
        <v>0</v>
      </c>
      <c r="AW47" s="111">
        <f>IF(OR($AS48="Y",$AS49="Y",$AS50="Y"),"",COUNTIFS($E48,"EUC",$E53,"Y"))</f>
        <v>0</v>
      </c>
      <c r="AX47" s="109">
        <f>IF(OR($AS48="Y",$AS49="Y",$AS50="Y"),"",COUNTIFS($E48,"RPX-T",$E53,"Y"))</f>
        <v>0</v>
      </c>
      <c r="BA47" s="226"/>
    </row>
    <row r="48" spans="1:53" ht="16.5" customHeight="1" thickTop="1" thickBot="1" x14ac:dyDescent="0.3">
      <c r="A48" s="88"/>
      <c r="B48" s="29" t="s">
        <v>228</v>
      </c>
      <c r="C48" s="30">
        <v>0</v>
      </c>
      <c r="D48" s="31" t="s">
        <v>229</v>
      </c>
      <c r="E48" s="66" t="str">
        <f>TEXT(IF('Cable Calculator'!I7="","",'Cable Calculator'!I7),)</f>
        <v>EUC</v>
      </c>
      <c r="F48" s="88"/>
      <c r="G48" s="300" t="s">
        <v>230</v>
      </c>
      <c r="H48" s="287"/>
      <c r="I48" s="33">
        <f>E49-I47</f>
        <v>12</v>
      </c>
      <c r="J48" s="301" t="s">
        <v>231</v>
      </c>
      <c r="K48" s="302"/>
      <c r="L48" s="34">
        <f>I52</f>
        <v>853</v>
      </c>
      <c r="M48" s="196">
        <v>4</v>
      </c>
      <c r="N48" s="35">
        <f>SUM(AI48,AI59)</f>
        <v>0</v>
      </c>
      <c r="O48" s="35">
        <v>0</v>
      </c>
      <c r="P48" s="35">
        <f>SUM(AJ48,AJ59)</f>
        <v>0</v>
      </c>
      <c r="Q48" s="35">
        <v>0</v>
      </c>
      <c r="R48" s="35">
        <f>COUNTIFS($E58:$E82,"4",$F58:$F82,"Pole",$C58:$C82,"FST")</f>
        <v>0</v>
      </c>
      <c r="S48" s="35">
        <f>SUM(AL48,AK59)</f>
        <v>0</v>
      </c>
      <c r="T48" s="35">
        <v>0</v>
      </c>
      <c r="U48" s="35">
        <f>SUM(AK48,AL59)</f>
        <v>0</v>
      </c>
      <c r="V48" s="35">
        <v>0</v>
      </c>
      <c r="W48" s="34">
        <f>COUNTIFS($E58:$E82,"4",$F58:$F82,"HH",$C58:$C82,"FST")</f>
        <v>0</v>
      </c>
      <c r="X48" s="35">
        <f>COUNTIFS($E58:$E82,"4",$F58:$F82,"Ped",$C58:$C82,"FST")</f>
        <v>0</v>
      </c>
      <c r="Y48" s="25"/>
      <c r="Z48" s="303" t="s">
        <v>232</v>
      </c>
      <c r="AA48" s="305" t="s">
        <v>233</v>
      </c>
      <c r="AB48" s="306"/>
      <c r="AC48" s="25"/>
      <c r="AD48" s="25"/>
      <c r="AH48" s="109">
        <v>4</v>
      </c>
      <c r="AI48" s="109" t="str">
        <f>IF($E48="SS",COUNTIFS($C58:$C82,"FST",$E58:$E82,"4"),"0")</f>
        <v>0</v>
      </c>
      <c r="AJ48" s="109" t="str">
        <f>IF($E48="RPX",COUNTIFS($C58:$C82,"FST",$E58:$E82,"4"),"0")</f>
        <v>0</v>
      </c>
      <c r="AK48" s="109">
        <f>IF($E48="EUC",COUNTIFS($C58:$C82,"FST",$E58:$E82,"4"),"0")</f>
        <v>0</v>
      </c>
      <c r="AL48" s="109" t="str">
        <f>IF($E48="RPX-T",COUNTIFS($C58:$C82,"FST",$E58:$E82,"4"),"0")</f>
        <v>0</v>
      </c>
      <c r="AS48" s="109" t="str">
        <f>IF(AND(E53="Y",E49=24,E50=0),"Y","N")</f>
        <v>N</v>
      </c>
      <c r="AT48" s="110" t="s">
        <v>234</v>
      </c>
      <c r="AU48" s="109">
        <f>COUNTIFS($E48,"SS",$AS48,"Y")</f>
        <v>0</v>
      </c>
      <c r="AV48" s="111">
        <f>COUNTIFS($E48,"RPX",$AS48,"Y")</f>
        <v>0</v>
      </c>
      <c r="AW48" s="111">
        <f>COUNTIFS($E48,"EUC",$AS48,"Y")</f>
        <v>0</v>
      </c>
      <c r="AX48" s="109">
        <f>COUNTIFS($E48,"RPX-T",$AS48,"Y")</f>
        <v>0</v>
      </c>
      <c r="BA48" s="227"/>
    </row>
    <row r="49" spans="1:53" ht="16.5" thickTop="1" thickBot="1" x14ac:dyDescent="0.3">
      <c r="A49" s="88"/>
      <c r="B49" s="36" t="s">
        <v>235</v>
      </c>
      <c r="C49" s="37">
        <v>0</v>
      </c>
      <c r="D49" s="38" t="s">
        <v>236</v>
      </c>
      <c r="E49" s="32">
        <v>24</v>
      </c>
      <c r="F49" s="88"/>
      <c r="G49" s="309" t="s">
        <v>237</v>
      </c>
      <c r="H49" s="310"/>
      <c r="I49" s="35">
        <f>IF(E49=0,0,12-(MOD(I47,12)))</f>
        <v>12</v>
      </c>
      <c r="J49" s="301" t="s">
        <v>238</v>
      </c>
      <c r="K49" s="302"/>
      <c r="L49" s="39">
        <f>I53-I47</f>
        <v>852</v>
      </c>
      <c r="M49" s="196">
        <v>6</v>
      </c>
      <c r="N49" s="35">
        <f>SUM(AI49,AI60)</f>
        <v>0</v>
      </c>
      <c r="O49" s="35">
        <v>0</v>
      </c>
      <c r="P49" s="35">
        <f>SUM(AJ49,AJ60)</f>
        <v>0</v>
      </c>
      <c r="Q49" s="35">
        <v>0</v>
      </c>
      <c r="R49" s="35">
        <f>COUNTIFS($E58:$E82,"6",$F58:$F82,"Pole",$C58:$C82,"FST")</f>
        <v>0</v>
      </c>
      <c r="S49" s="35">
        <f>SUM(AL49,AK60)</f>
        <v>0</v>
      </c>
      <c r="T49" s="35">
        <v>0</v>
      </c>
      <c r="U49" s="35">
        <f>SUM(AK49,AL60)</f>
        <v>1</v>
      </c>
      <c r="V49" s="35">
        <v>0</v>
      </c>
      <c r="W49" s="34">
        <f>COUNTIFS($E58:$E82,"6",$F58:$F82,"HH",$C58:$C82,"FST")</f>
        <v>1</v>
      </c>
      <c r="X49" s="35">
        <f>COUNTIFS($E58:$E82,"6",$F58:$F82,"Ped",$C58:$C82,"FST")</f>
        <v>0</v>
      </c>
      <c r="Y49" s="25"/>
      <c r="Z49" s="304"/>
      <c r="AA49" s="307"/>
      <c r="AB49" s="308"/>
      <c r="AC49" s="25"/>
      <c r="AD49" s="25"/>
      <c r="AH49" s="109">
        <v>6</v>
      </c>
      <c r="AI49" s="109" t="str">
        <f>IF($E48="SS",COUNTIFS($C58:$C82,"FST",$E58:$E82,"6"),"0")</f>
        <v>0</v>
      </c>
      <c r="AJ49" s="109" t="str">
        <f>IF($E48="RPX",COUNTIFS($C58:$C82,"FST",$E58:$E82,"6"),"0")</f>
        <v>0</v>
      </c>
      <c r="AK49" s="109">
        <f>IF($E48="EUC",COUNTIFS($C58:$C82,"FST",$E58:$E82,"6"),"0")</f>
        <v>1</v>
      </c>
      <c r="AL49" s="109" t="str">
        <f>IF($E48="RPX-T",COUNTIFS($C58:$C82,"FST",$E58:$E82,"6"),"0")</f>
        <v>0</v>
      </c>
      <c r="AS49" s="109" t="str">
        <f>IF(AND(E53="Y",E49=48,E50=12),"Y","N")</f>
        <v>N</v>
      </c>
      <c r="AT49" s="110" t="s">
        <v>239</v>
      </c>
      <c r="AU49" s="109">
        <f>COUNTIFS($E48,"SS",$AS49,"Y")</f>
        <v>0</v>
      </c>
      <c r="AV49" s="108">
        <f>COUNTIFS($E48,"RPX",$AS49,"Y")</f>
        <v>0</v>
      </c>
      <c r="AW49" s="108">
        <f>COUNTIFS($E48,"EUC",$AS49,"Y")</f>
        <v>0</v>
      </c>
      <c r="AX49" s="109">
        <f>COUNTIFS($E48,"RPX-T",$AS49,"Y")</f>
        <v>0</v>
      </c>
      <c r="BA49" s="227"/>
    </row>
    <row r="50" spans="1:53" ht="16.5" customHeight="1" thickTop="1" thickBot="1" x14ac:dyDescent="0.3">
      <c r="A50" s="88"/>
      <c r="B50" s="40" t="s">
        <v>240</v>
      </c>
      <c r="C50" s="30">
        <v>0</v>
      </c>
      <c r="D50" s="41" t="s">
        <v>241</v>
      </c>
      <c r="E50" s="42">
        <v>12</v>
      </c>
      <c r="F50" s="88"/>
      <c r="G50" s="277" t="s">
        <v>242</v>
      </c>
      <c r="H50" s="43" t="s">
        <v>243</v>
      </c>
      <c r="I50" s="35">
        <f>IF(E50&lt;&gt;0,1,0)</f>
        <v>1</v>
      </c>
      <c r="J50" s="309" t="s">
        <v>244</v>
      </c>
      <c r="K50" s="310"/>
      <c r="L50" s="44">
        <f>'Cable Calculator'!I3</f>
        <v>449</v>
      </c>
      <c r="M50" s="196">
        <v>8</v>
      </c>
      <c r="N50" s="35">
        <f>SUM(AI50,AI61)</f>
        <v>0</v>
      </c>
      <c r="O50" s="35">
        <v>0</v>
      </c>
      <c r="P50" s="35">
        <f>SUM(AJ50,AJ61)</f>
        <v>0</v>
      </c>
      <c r="Q50" s="35">
        <v>0</v>
      </c>
      <c r="R50" s="35">
        <f>COUNTIFS($E58:$E82,"8",$F58:$F82,"Pole",$C58:$C82,"FST")</f>
        <v>0</v>
      </c>
      <c r="S50" s="35">
        <f>SUM(AL50,AK61)</f>
        <v>0</v>
      </c>
      <c r="T50" s="35">
        <v>0</v>
      </c>
      <c r="U50" s="35">
        <f>SUM(AK50,AL61)</f>
        <v>0</v>
      </c>
      <c r="V50" s="35">
        <v>0</v>
      </c>
      <c r="W50" s="34">
        <f>COUNTIFS($E58:$E82,"8",$F58:$F82,"HH",$C58:$C82,"FST")</f>
        <v>0</v>
      </c>
      <c r="X50" s="35">
        <f>COUNTIFS($E58:$E82,"8",$F58:$F82,"Ped",$C58:$C82,"FST")</f>
        <v>0</v>
      </c>
      <c r="Y50" s="25"/>
      <c r="Z50" s="45">
        <v>1</v>
      </c>
      <c r="AA50" s="46">
        <v>1</v>
      </c>
      <c r="AB50" s="46">
        <v>12</v>
      </c>
      <c r="AC50" s="25"/>
      <c r="AD50" s="25"/>
      <c r="AH50" s="109">
        <v>8</v>
      </c>
      <c r="AI50" s="109" t="str">
        <f>IF($E48="SS",COUNTIFS($C58:$C82,"FST",$E58:$E82,"8"),"0")</f>
        <v>0</v>
      </c>
      <c r="AJ50" s="109" t="str">
        <f>IF($E48="RPX",COUNTIFS($C58:$C82,"FST",$E58:$E82,"8"),"0")</f>
        <v>0</v>
      </c>
      <c r="AK50" s="109">
        <f>IF($E48="EUC",COUNTIFS($C58:$C82,"FST",$E58:$E82,"8"),"0")</f>
        <v>0</v>
      </c>
      <c r="AL50" s="109" t="str">
        <f>IF($E48="RPX-T",COUNTIFS($C58:$C82,"FST",$E58:$E82,"8"),"0")</f>
        <v>0</v>
      </c>
      <c r="AS50" s="109" t="str">
        <f>IF(AND(E53="Y",E49=48,E50=0),"Y","N")</f>
        <v>N</v>
      </c>
      <c r="AT50" s="110" t="s">
        <v>245</v>
      </c>
      <c r="AU50" s="109">
        <f>COUNTIFS($E48,"SS",$AS50,"Y")</f>
        <v>0</v>
      </c>
      <c r="AV50" s="108">
        <f>COUNTIFS($E48,"RPX",$AS50,"Y")</f>
        <v>0</v>
      </c>
      <c r="AW50" s="108">
        <f>COUNTIFS($E48,"EUC",$AS50,"Y")</f>
        <v>0</v>
      </c>
      <c r="AX50" s="109">
        <f>COUNTIFS($E48,"RPX-T",$AS50,"Y")</f>
        <v>0</v>
      </c>
      <c r="BA50" s="227"/>
    </row>
    <row r="51" spans="1:53" ht="16.5" thickTop="1" thickBot="1" x14ac:dyDescent="0.3">
      <c r="A51" s="88"/>
      <c r="B51" s="29" t="s">
        <v>246</v>
      </c>
      <c r="C51" s="37">
        <v>0</v>
      </c>
      <c r="D51" s="41" t="s">
        <v>247</v>
      </c>
      <c r="E51" s="42">
        <v>853</v>
      </c>
      <c r="F51" s="88"/>
      <c r="G51" s="278"/>
      <c r="H51" s="47" t="s">
        <v>248</v>
      </c>
      <c r="I51" s="35">
        <f>IF(E50&lt;&gt;0,E50,0)</f>
        <v>12</v>
      </c>
      <c r="J51" s="194"/>
      <c r="K51" s="195"/>
      <c r="L51" s="48"/>
      <c r="M51" s="196">
        <v>12</v>
      </c>
      <c r="N51" s="35" t="str">
        <f>IF($E48="SS",SUM(AI51,AJ62,AM83,AO83,AQ83),"0")</f>
        <v>0</v>
      </c>
      <c r="O51" s="35" t="str">
        <f>IF($E48="SS",SUM(AN83,AP83,AR83),"0")</f>
        <v>0</v>
      </c>
      <c r="P51" s="35" t="str">
        <f>IF($E48="RPX",SUM(AJ51,AJ62,AM83,AO83,AQ83),"0")</f>
        <v>0</v>
      </c>
      <c r="Q51" s="35" t="str">
        <f>IF($E48="RPX",SUM(AN83,AP83,AR83),"0")</f>
        <v>0</v>
      </c>
      <c r="R51" s="35">
        <f>COUNTIFS($E58:$E82,"12",$F58:$F82,"Pole",$C58:$C82,"FST")</f>
        <v>0</v>
      </c>
      <c r="S51" s="35" t="str">
        <f>IF($E48="RPX-T",SUM(AL51,AK62,AM83,AO83,AQ83),"0")</f>
        <v>0</v>
      </c>
      <c r="T51" s="35" t="str">
        <f>IF($E48="RPX-T",SUM(AN83,AP83,AR83),"0")</f>
        <v>0</v>
      </c>
      <c r="U51" s="35">
        <f>IF($E48="EUC",SUM(AK51,AL62,AM83,AO83,AQ83),"0")</f>
        <v>0</v>
      </c>
      <c r="V51" s="35">
        <f>IF($E48="EUC",SUM($AN83,AP83,AR83),"0")</f>
        <v>0</v>
      </c>
      <c r="W51" s="34">
        <f>COUNTIFS($E58:$E82,"12",$F58:$F82,"HH",$C58:$C82,"FST")</f>
        <v>0</v>
      </c>
      <c r="X51" s="35">
        <f>COUNTIFS($E58:$E82,"12",$F58:$F82,"Ped",$C58:$C82,"FST")</f>
        <v>0</v>
      </c>
      <c r="Y51" s="25"/>
      <c r="Z51" s="45">
        <v>2</v>
      </c>
      <c r="AA51" s="46">
        <v>13</v>
      </c>
      <c r="AB51" s="46">
        <v>24</v>
      </c>
      <c r="AC51" s="25"/>
      <c r="AD51" s="25"/>
      <c r="AH51" s="109">
        <v>12</v>
      </c>
      <c r="AI51" s="109" t="str">
        <f>IF($E48="SS",COUNTIFS($C58:$C82,"FST",$E58:$E82,"12"),"0")</f>
        <v>0</v>
      </c>
      <c r="AJ51" s="109" t="str">
        <f>IF($E48="RPX",COUNTIFS($C58:$C82,"FST",$E58:$E82,"12"),"0")</f>
        <v>0</v>
      </c>
      <c r="AK51" s="109">
        <f>IF($E48="EUC",COUNTIFS($C58:$C82,"FST",$E58:$E82,"12"),"0")</f>
        <v>0</v>
      </c>
      <c r="AL51" s="109" t="str">
        <f>IF($E48="RPX-T",COUNTIFS($C58:$C82,"FST",$E58:$E82,"12"),"0")</f>
        <v>0</v>
      </c>
      <c r="BA51" s="227"/>
    </row>
    <row r="52" spans="1:53" ht="16.5" customHeight="1" thickTop="1" thickBot="1" x14ac:dyDescent="0.3">
      <c r="A52" s="88"/>
      <c r="B52" s="36" t="s">
        <v>249</v>
      </c>
      <c r="C52" s="30">
        <v>0</v>
      </c>
      <c r="D52" s="49" t="s">
        <v>250</v>
      </c>
      <c r="E52" s="50">
        <f>E49/12</f>
        <v>2</v>
      </c>
      <c r="F52" s="88"/>
      <c r="G52" s="277" t="s">
        <v>251</v>
      </c>
      <c r="H52" s="51" t="s">
        <v>252</v>
      </c>
      <c r="I52" s="112">
        <f>E51</f>
        <v>853</v>
      </c>
      <c r="J52" s="311" t="s">
        <v>253</v>
      </c>
      <c r="K52" s="312"/>
      <c r="L52" s="313"/>
      <c r="M52" s="52" t="s">
        <v>254</v>
      </c>
      <c r="N52" s="106"/>
      <c r="O52" s="106"/>
      <c r="P52" s="192"/>
      <c r="Q52" s="192"/>
      <c r="R52" s="192"/>
      <c r="S52" s="192"/>
      <c r="T52" s="192"/>
      <c r="U52" s="192"/>
      <c r="V52" s="192"/>
      <c r="W52" s="53">
        <f>SUM(P52:U52)</f>
        <v>0</v>
      </c>
      <c r="X52" s="54"/>
      <c r="Y52" s="25"/>
      <c r="Z52" s="45">
        <v>3</v>
      </c>
      <c r="AA52" s="46">
        <v>25</v>
      </c>
      <c r="AB52" s="46">
        <v>36</v>
      </c>
      <c r="AC52" s="25"/>
      <c r="AD52" s="25"/>
      <c r="BA52" s="227"/>
    </row>
    <row r="53" spans="1:53" ht="16.5" thickTop="1" thickBot="1" x14ac:dyDescent="0.3">
      <c r="A53" s="88"/>
      <c r="B53" s="36" t="s">
        <v>255</v>
      </c>
      <c r="C53" s="30">
        <v>0</v>
      </c>
      <c r="D53" s="31" t="s">
        <v>256</v>
      </c>
      <c r="E53" s="101" t="str">
        <f>IF('Cable Calculator'!I5="","",'Cable Calculator'!I5)</f>
        <v>N</v>
      </c>
      <c r="F53" s="88"/>
      <c r="G53" s="278"/>
      <c r="H53" s="47" t="s">
        <v>257</v>
      </c>
      <c r="I53" s="35">
        <f>IF(E51="","0",IF(AND(E48="EUC",E49=432), I52+(203-E50),IF(E51=0,0,(E51+(E49-E50)-1))))</f>
        <v>864</v>
      </c>
      <c r="J53" s="292" t="str">
        <f>IFERROR(IF(OR(E48="EUC",E48="SS"),"---",IF(OR(P47,S47),"NO 2F Tethers for RPX!",IF(OR(P49,S49),"NO 6F Tethers for RPX!","---"))),"---")</f>
        <v>---</v>
      </c>
      <c r="K53" s="293"/>
      <c r="L53" s="294"/>
      <c r="M53" s="292" t="str">
        <f>IF(E50&gt;60,"Dead Count &gt;60: Consider Downsize","---")</f>
        <v>---</v>
      </c>
      <c r="N53" s="293"/>
      <c r="O53" s="293"/>
      <c r="P53" s="293"/>
      <c r="Q53" s="293"/>
      <c r="R53" s="293"/>
      <c r="S53" s="293"/>
      <c r="T53" s="293"/>
      <c r="U53" s="294"/>
      <c r="V53" s="100"/>
      <c r="W53" s="54">
        <f>SUM(P53:U53)</f>
        <v>0</v>
      </c>
      <c r="X53" s="54"/>
      <c r="Y53" s="25"/>
      <c r="Z53" s="45">
        <v>4</v>
      </c>
      <c r="AA53" s="46">
        <v>37</v>
      </c>
      <c r="AB53" s="46">
        <v>48</v>
      </c>
      <c r="AC53" s="25"/>
      <c r="AD53" s="25"/>
      <c r="BA53" s="227"/>
    </row>
    <row r="54" spans="1:53" ht="16.5" thickTop="1" thickBot="1" x14ac:dyDescent="0.3">
      <c r="A54" s="88"/>
      <c r="B54" s="55" t="s">
        <v>258</v>
      </c>
      <c r="C54" s="56">
        <f>SUM(C48:C53)+I47</f>
        <v>12</v>
      </c>
      <c r="D54" s="31" t="s">
        <v>259</v>
      </c>
      <c r="E54" s="101" t="str">
        <f>IF(AS48="Y","DBL",IF(AS49="Y","TRPL",IF(AS50="Y","QUAD","")))</f>
        <v/>
      </c>
      <c r="F54" s="88"/>
      <c r="G54" s="192"/>
      <c r="H54" s="57"/>
      <c r="I54" s="192"/>
      <c r="J54" s="292" t="str">
        <f>IF(AND(E49=216,(OR(Z70="error",Z71="error",Z72="error",Z73="error",Z74="error",Z75="error",Z76="error",Z77="error",Z78="error",Z79="error",Z80="error",Z81="error",Z82="error",AA72="error",AA73="error",AA74="error",AA75="error",AA76="error",AA77="error",AA78="error",AA79="error",AA80="error",AA81="error",AA82="error",AA83="error",AA84="error"))),"You cannot cross Tube 6 and 7","---")</f>
        <v>---</v>
      </c>
      <c r="K54" s="293"/>
      <c r="L54" s="294"/>
      <c r="M54" s="292" t="str">
        <f>IF(AND(OR(E48="SS",E48="RPX",E48="EUC",E48="RPX-T"),(OR(C58="",C58="Field SPL"))),"Cannot have FlexNap cables without tethers","---")</f>
        <v>---</v>
      </c>
      <c r="N54" s="293"/>
      <c r="O54" s="293"/>
      <c r="P54" s="293"/>
      <c r="Q54" s="293"/>
      <c r="R54" s="293"/>
      <c r="S54" s="293"/>
      <c r="T54" s="293"/>
      <c r="U54" s="294"/>
      <c r="V54" s="25"/>
      <c r="W54" s="58"/>
      <c r="X54" s="58"/>
      <c r="Y54" s="25"/>
      <c r="Z54" s="45">
        <v>5</v>
      </c>
      <c r="AA54" s="46">
        <v>49</v>
      </c>
      <c r="AB54" s="46">
        <v>60</v>
      </c>
      <c r="AC54" s="25"/>
      <c r="AD54" s="25"/>
      <c r="BA54" s="227"/>
    </row>
    <row r="55" spans="1:53" ht="16.5" thickTop="1" thickBot="1" x14ac:dyDescent="0.3">
      <c r="A55" s="88"/>
      <c r="B55" s="59"/>
      <c r="C55" s="60"/>
      <c r="D55" s="61"/>
      <c r="E55" s="62"/>
      <c r="F55" s="88"/>
      <c r="G55" s="63"/>
      <c r="H55" s="64"/>
      <c r="I55" s="63"/>
      <c r="J55" s="292" t="str">
        <f>IF(AND(OR(E48="RPX", E48="RPX-T", E48="SS"),E49=216),"NO 216 For RPX, RPX-T, OR SS CABLE","---")</f>
        <v>---</v>
      </c>
      <c r="K55" s="293"/>
      <c r="L55" s="294"/>
      <c r="M55" s="292" t="str" cm="1">
        <f t="array" ref="M55">IF(AND(E48="",OR(C58:C82="FST",C58:C82="REV T",C58:C82="DBL REV",C58:C82="TPL REV", C58:C82="QD REV")),"Non-FlexNap cables cannot have tethers","---")</f>
        <v>---</v>
      </c>
      <c r="N55" s="293"/>
      <c r="O55" s="293"/>
      <c r="P55" s="293"/>
      <c r="Q55" s="293"/>
      <c r="R55" s="293"/>
      <c r="S55" s="293"/>
      <c r="T55" s="293"/>
      <c r="U55" s="294"/>
      <c r="V55" s="25"/>
      <c r="W55" s="58"/>
      <c r="X55" s="58"/>
      <c r="Y55" s="25"/>
      <c r="Z55" s="45">
        <v>6</v>
      </c>
      <c r="AA55" s="65">
        <v>61</v>
      </c>
      <c r="AB55" s="65">
        <v>72</v>
      </c>
      <c r="AC55" s="25"/>
      <c r="AD55" s="25"/>
      <c r="BA55" s="226"/>
    </row>
    <row r="56" spans="1:53" ht="15.75" customHeight="1" thickBot="1" x14ac:dyDescent="0.3">
      <c r="A56" s="88"/>
      <c r="B56" s="277" t="s">
        <v>260</v>
      </c>
      <c r="C56" s="314" t="s">
        <v>261</v>
      </c>
      <c r="D56" s="314" t="s">
        <v>262</v>
      </c>
      <c r="E56" s="316" t="s">
        <v>263</v>
      </c>
      <c r="F56" s="314" t="s">
        <v>264</v>
      </c>
      <c r="G56" s="279" t="s">
        <v>265</v>
      </c>
      <c r="H56" s="279" t="s">
        <v>266</v>
      </c>
      <c r="I56" s="279" t="s">
        <v>267</v>
      </c>
      <c r="J56" s="318" t="s">
        <v>268</v>
      </c>
      <c r="K56" s="314" t="s">
        <v>269</v>
      </c>
      <c r="L56" s="320" t="s">
        <v>270</v>
      </c>
      <c r="M56" s="322" t="s">
        <v>271</v>
      </c>
      <c r="N56" s="322"/>
      <c r="O56" s="322"/>
      <c r="P56" s="322"/>
      <c r="Q56" s="322"/>
      <c r="R56" s="322"/>
      <c r="S56" s="322"/>
      <c r="T56" s="322"/>
      <c r="U56" s="323"/>
      <c r="V56" s="107"/>
      <c r="W56" s="72"/>
      <c r="X56" s="72"/>
      <c r="Y56" s="72"/>
      <c r="Z56" s="45">
        <v>7</v>
      </c>
      <c r="AA56" s="65">
        <v>73</v>
      </c>
      <c r="AB56" s="65">
        <v>84</v>
      </c>
      <c r="AC56" s="25"/>
      <c r="AD56" s="25"/>
      <c r="BA56" s="228"/>
    </row>
    <row r="57" spans="1:53" ht="15.75" thickBot="1" x14ac:dyDescent="0.3">
      <c r="A57" s="88"/>
      <c r="B57" s="278"/>
      <c r="C57" s="315"/>
      <c r="D57" s="315"/>
      <c r="E57" s="317"/>
      <c r="F57" s="315"/>
      <c r="G57" s="280"/>
      <c r="H57" s="280"/>
      <c r="I57" s="280"/>
      <c r="J57" s="319"/>
      <c r="K57" s="315"/>
      <c r="L57" s="321"/>
      <c r="M57" s="324"/>
      <c r="N57" s="324"/>
      <c r="O57" s="324"/>
      <c r="P57" s="324"/>
      <c r="Q57" s="324"/>
      <c r="R57" s="324"/>
      <c r="S57" s="324"/>
      <c r="T57" s="324"/>
      <c r="U57" s="325"/>
      <c r="V57" s="107"/>
      <c r="W57" s="72"/>
      <c r="X57" s="72"/>
      <c r="Y57" s="72"/>
      <c r="Z57" s="45">
        <v>8</v>
      </c>
      <c r="AA57" s="46">
        <v>85</v>
      </c>
      <c r="AB57" s="46">
        <v>96</v>
      </c>
      <c r="AC57" s="25"/>
      <c r="AD57" s="25"/>
      <c r="AI57" s="109" t="s">
        <v>272</v>
      </c>
      <c r="AJ57" s="109" t="s">
        <v>273</v>
      </c>
      <c r="AK57" s="109" t="s">
        <v>274</v>
      </c>
      <c r="AL57" s="109" t="s">
        <v>275</v>
      </c>
      <c r="BA57" s="228"/>
    </row>
    <row r="58" spans="1:53" ht="15.75" thickBot="1" x14ac:dyDescent="0.3">
      <c r="A58" s="88"/>
      <c r="B58" s="66" t="s">
        <v>276</v>
      </c>
      <c r="C58" s="67" t="s">
        <v>484</v>
      </c>
      <c r="D58" s="102" t="s">
        <v>731</v>
      </c>
      <c r="E58" s="32">
        <v>2</v>
      </c>
      <c r="F58" s="32" t="s">
        <v>488</v>
      </c>
      <c r="G58" s="68" t="s">
        <v>277</v>
      </c>
      <c r="H58" s="69">
        <f>IF(I58=0,0,I58-(E58-1))</f>
        <v>863</v>
      </c>
      <c r="I58" s="70">
        <f>IF(E58=0,0,I53)</f>
        <v>864</v>
      </c>
      <c r="J58" s="71" t="s">
        <v>278</v>
      </c>
      <c r="K58" s="32"/>
      <c r="L58" s="233"/>
      <c r="M58" s="295"/>
      <c r="N58" s="295"/>
      <c r="O58" s="295"/>
      <c r="P58" s="295"/>
      <c r="Q58" s="295"/>
      <c r="R58" s="295"/>
      <c r="S58" s="295"/>
      <c r="T58" s="295"/>
      <c r="U58" s="296"/>
      <c r="V58" s="103"/>
      <c r="W58" s="72"/>
      <c r="X58" s="72"/>
      <c r="Y58" s="72"/>
      <c r="Z58" s="45">
        <v>9</v>
      </c>
      <c r="AA58" s="46">
        <v>97</v>
      </c>
      <c r="AB58" s="46">
        <v>108</v>
      </c>
      <c r="AC58" s="72">
        <f t="shared" ref="AC58:AC82" si="17">IF(B58&lt;&gt;"FST",1,0)</f>
        <v>1</v>
      </c>
      <c r="AD58" s="72">
        <f t="shared" ref="AD58:AD82" si="18">IF(C58&lt;&gt;"FST",1,0)</f>
        <v>0</v>
      </c>
      <c r="AE58" s="109" t="str">
        <f t="shared" ref="AE58:AE82" si="19">CONCATENATE(H58,"-",I58)</f>
        <v>863-864</v>
      </c>
      <c r="AF58" s="109" t="str">
        <f t="shared" ref="AF58:AF82" si="20">IF(C58="Field SPL","N","Y")</f>
        <v>Y</v>
      </c>
      <c r="AG58" s="109" t="str">
        <f t="shared" ref="AG58:AG82" si="21">IF(OR(E$48="RPX",E$48="SS"),"A","B")</f>
        <v>B</v>
      </c>
      <c r="AH58" s="109">
        <v>2</v>
      </c>
      <c r="AI58" s="109" t="str">
        <f>IF(E48="SS",COUNTIFS(C58:C82,"TCF",E58:E82,"2"),"")</f>
        <v/>
      </c>
      <c r="AJ58" s="109" t="str">
        <f>IF(E48="RPX",COUNTIFS(C58:C82,"TCF",E58:E82,"2"),"")</f>
        <v/>
      </c>
      <c r="AK58" s="109" t="str">
        <f>IF(E48="RPX-T",COUNTIFS(C58:C82,"TCF",E58:E82,"2"),"")</f>
        <v/>
      </c>
      <c r="AL58" s="109">
        <f>IF(E48="EUC",COUNTIFS(C58:C82,"TCF",E58:E82,"2"),"")</f>
        <v>0</v>
      </c>
      <c r="AM58" s="109">
        <f t="shared" ref="AM58:AM82" si="22">VALUE(IF(C58="FST","0",IF(C58="REV T","1",IF(C58="DBL REV",".5","0"))))</f>
        <v>0</v>
      </c>
      <c r="AN58" s="109">
        <f t="shared" ref="AN58:AN82" si="23">VALUE(IF(C58="FST","0",IF(C58="REV T","0",IF(C58="DBL REV",".5","0"))))</f>
        <v>0</v>
      </c>
      <c r="AO58" s="109" t="str">
        <f t="shared" ref="AO58:AO82" si="24">IF(C58="TPL REV","Y","")</f>
        <v/>
      </c>
      <c r="AQ58" s="109" t="str">
        <f t="shared" ref="AQ58:AQ82" si="25">IF(C58="QD REV","Y","")</f>
        <v/>
      </c>
      <c r="BA58" s="229">
        <f>MOD(E58,12)</f>
        <v>2</v>
      </c>
    </row>
    <row r="59" spans="1:53" ht="15.75" thickBot="1" x14ac:dyDescent="0.3">
      <c r="A59" s="88"/>
      <c r="B59" s="66" t="s">
        <v>279</v>
      </c>
      <c r="C59" s="67" t="s">
        <v>484</v>
      </c>
      <c r="D59" s="102" t="s">
        <v>732</v>
      </c>
      <c r="E59" s="32">
        <v>2</v>
      </c>
      <c r="F59" s="32" t="s">
        <v>488</v>
      </c>
      <c r="G59" s="68" t="s">
        <v>277</v>
      </c>
      <c r="H59" s="69">
        <f t="shared" ref="H59:H82" si="26">IF(E59=0,0,I59-(E59-1))</f>
        <v>861</v>
      </c>
      <c r="I59" s="70">
        <f t="shared" ref="I59:I82" si="27">IF(E59=0,0,H58-1)</f>
        <v>862</v>
      </c>
      <c r="J59" s="73" t="str">
        <f>IF(C59="","--",IF(AND(C59&lt;&gt;"FST",C59&lt;&gt;"TCF",BA58&lt;&gt;0),BA58,"--"))</f>
        <v>--</v>
      </c>
      <c r="K59" s="32"/>
      <c r="L59" s="233"/>
      <c r="M59" s="295"/>
      <c r="N59" s="295"/>
      <c r="O59" s="295"/>
      <c r="P59" s="295"/>
      <c r="Q59" s="295"/>
      <c r="R59" s="295"/>
      <c r="S59" s="295"/>
      <c r="T59" s="295"/>
      <c r="U59" s="296"/>
      <c r="V59" s="103"/>
      <c r="W59" s="72"/>
      <c r="X59" s="72"/>
      <c r="Y59" s="72"/>
      <c r="Z59" s="45">
        <v>10</v>
      </c>
      <c r="AA59" s="46">
        <v>109</v>
      </c>
      <c r="AB59" s="46">
        <v>120</v>
      </c>
      <c r="AC59" s="72">
        <f t="shared" si="17"/>
        <v>1</v>
      </c>
      <c r="AD59" s="72">
        <f t="shared" si="18"/>
        <v>0</v>
      </c>
      <c r="AE59" s="109" t="str">
        <f t="shared" si="19"/>
        <v>861-862</v>
      </c>
      <c r="AF59" s="109" t="str">
        <f t="shared" si="20"/>
        <v>Y</v>
      </c>
      <c r="AG59" s="109" t="str">
        <f t="shared" si="21"/>
        <v>B</v>
      </c>
      <c r="AH59" s="109">
        <v>4</v>
      </c>
      <c r="AI59" s="109" t="str">
        <f>IF(E48="SS",COUNTIFS(C58:C82,"TCF",E58:E82,"4"),"")</f>
        <v/>
      </c>
      <c r="AJ59" s="109" t="str">
        <f>IF(E48="RPX",COUNTIFS(C58:C82,"TCF",E58:E82,"4"),"")</f>
        <v/>
      </c>
      <c r="AK59" s="109" t="str">
        <f>IF(E48="RPX-T",COUNTIFS(C58:C82,"TCF",E58:E82,"4"),"")</f>
        <v/>
      </c>
      <c r="AL59" s="109">
        <f>IF(E48="EUC",COUNTIFS(C58:C82,"TCF",E58:E82,"4"),"")</f>
        <v>0</v>
      </c>
      <c r="AM59" s="109">
        <f t="shared" si="22"/>
        <v>0</v>
      </c>
      <c r="AN59" s="109">
        <f t="shared" si="23"/>
        <v>0</v>
      </c>
      <c r="AO59" s="109" t="str">
        <f t="shared" si="24"/>
        <v/>
      </c>
      <c r="AQ59" s="109" t="str">
        <f t="shared" si="25"/>
        <v/>
      </c>
      <c r="BA59" s="229">
        <f>MOD(SUM(E58:E59),12)</f>
        <v>4</v>
      </c>
    </row>
    <row r="60" spans="1:53" ht="15.75" thickBot="1" x14ac:dyDescent="0.3">
      <c r="A60" s="88"/>
      <c r="B60" s="74" t="s">
        <v>280</v>
      </c>
      <c r="C60" s="67" t="s">
        <v>484</v>
      </c>
      <c r="D60" s="102" t="s">
        <v>733</v>
      </c>
      <c r="E60" s="32">
        <v>6</v>
      </c>
      <c r="F60" s="32" t="s">
        <v>488</v>
      </c>
      <c r="G60" s="75" t="s">
        <v>277</v>
      </c>
      <c r="H60" s="69">
        <f t="shared" si="26"/>
        <v>855</v>
      </c>
      <c r="I60" s="70">
        <f t="shared" si="27"/>
        <v>860</v>
      </c>
      <c r="J60" s="73" t="str">
        <f t="shared" ref="J60:J82" si="28">IF(C60="","--",IF(AND(C60&lt;&gt;"FST",C60&lt;&gt;"TCF",BA59&lt;&gt;0),BA59,"--"))</f>
        <v>--</v>
      </c>
      <c r="K60" s="32"/>
      <c r="L60" s="233"/>
      <c r="M60" s="295"/>
      <c r="N60" s="295"/>
      <c r="O60" s="295"/>
      <c r="P60" s="295"/>
      <c r="Q60" s="295"/>
      <c r="R60" s="295"/>
      <c r="S60" s="295"/>
      <c r="T60" s="295"/>
      <c r="U60" s="296"/>
      <c r="V60" s="103"/>
      <c r="W60" s="72"/>
      <c r="X60" s="72"/>
      <c r="Y60" s="72"/>
      <c r="Z60" s="45">
        <v>11</v>
      </c>
      <c r="AA60" s="46">
        <v>121</v>
      </c>
      <c r="AB60" s="46">
        <v>132</v>
      </c>
      <c r="AC60" s="72">
        <f t="shared" si="17"/>
        <v>1</v>
      </c>
      <c r="AD60" s="72">
        <f t="shared" si="18"/>
        <v>0</v>
      </c>
      <c r="AE60" s="109" t="str">
        <f t="shared" si="19"/>
        <v>855-860</v>
      </c>
      <c r="AF60" s="109" t="str">
        <f t="shared" si="20"/>
        <v>Y</v>
      </c>
      <c r="AG60" s="109" t="str">
        <f t="shared" si="21"/>
        <v>B</v>
      </c>
      <c r="AH60" s="109">
        <v>6</v>
      </c>
      <c r="AI60" s="109" t="str">
        <f>IF(E48="SS",COUNTIFS(C58:C82,"TCF",E58:E82,"6"),"")</f>
        <v/>
      </c>
      <c r="AJ60" s="109" t="str">
        <f>IF(E48="RPX",COUNTIFS(C58:C82,"TCF",E58:E82,"6"),"")</f>
        <v/>
      </c>
      <c r="AK60" s="109" t="str">
        <f>IF(E48="RPX-T",COUNTIFS(C58:C82,"TCF",E58:E82,"6"),"")</f>
        <v/>
      </c>
      <c r="AL60" s="109">
        <f>IF(E48="EUC",COUNTIFS(C58:C82,"TCF",E58:E82,"6"),"")</f>
        <v>0</v>
      </c>
      <c r="AM60" s="109">
        <f t="shared" si="22"/>
        <v>0</v>
      </c>
      <c r="AN60" s="109">
        <f t="shared" si="23"/>
        <v>0</v>
      </c>
      <c r="AO60" s="109" t="str">
        <f t="shared" si="24"/>
        <v/>
      </c>
      <c r="AQ60" s="109" t="str">
        <f t="shared" si="25"/>
        <v/>
      </c>
      <c r="BA60" s="229">
        <f>MOD(SUM(E58:E61),12)</f>
        <v>0</v>
      </c>
    </row>
    <row r="61" spans="1:53" ht="15.75" thickBot="1" x14ac:dyDescent="0.3">
      <c r="A61" s="88"/>
      <c r="B61" s="66" t="s">
        <v>281</v>
      </c>
      <c r="C61" s="67" t="s">
        <v>484</v>
      </c>
      <c r="D61" s="102" t="s">
        <v>734</v>
      </c>
      <c r="E61" s="32">
        <v>2</v>
      </c>
      <c r="F61" s="32" t="s">
        <v>488</v>
      </c>
      <c r="G61" s="68" t="s">
        <v>277</v>
      </c>
      <c r="H61" s="69">
        <f t="shared" si="26"/>
        <v>853</v>
      </c>
      <c r="I61" s="70">
        <f t="shared" si="27"/>
        <v>854</v>
      </c>
      <c r="J61" s="73" t="str">
        <f t="shared" si="28"/>
        <v>--</v>
      </c>
      <c r="K61" s="32"/>
      <c r="L61" s="233"/>
      <c r="M61" s="295"/>
      <c r="N61" s="295"/>
      <c r="O61" s="295"/>
      <c r="P61" s="295"/>
      <c r="Q61" s="295"/>
      <c r="R61" s="295"/>
      <c r="S61" s="295"/>
      <c r="T61" s="295"/>
      <c r="U61" s="296"/>
      <c r="V61" s="103"/>
      <c r="W61" s="72"/>
      <c r="X61" s="72"/>
      <c r="Y61" s="72"/>
      <c r="Z61" s="45">
        <v>12</v>
      </c>
      <c r="AA61" s="76">
        <v>133</v>
      </c>
      <c r="AB61" s="76">
        <v>144</v>
      </c>
      <c r="AC61" s="72">
        <f t="shared" si="17"/>
        <v>1</v>
      </c>
      <c r="AD61" s="72">
        <f t="shared" si="18"/>
        <v>0</v>
      </c>
      <c r="AE61" s="109" t="str">
        <f t="shared" si="19"/>
        <v>853-854</v>
      </c>
      <c r="AF61" s="109" t="str">
        <f t="shared" si="20"/>
        <v>Y</v>
      </c>
      <c r="AG61" s="109" t="str">
        <f t="shared" si="21"/>
        <v>B</v>
      </c>
      <c r="AH61" s="109">
        <v>8</v>
      </c>
      <c r="AI61" s="109" t="str">
        <f>IF(E48="SS",COUNTIFS(C58:C82,"TCF",E58:E82,"8"),"")</f>
        <v/>
      </c>
      <c r="AJ61" s="109" t="str">
        <f>IF(E48="RPX",COUNTIFS(C58:C82,"TCF",E58:E82,"8"),"")</f>
        <v/>
      </c>
      <c r="AK61" s="109" t="str">
        <f>IF(E48="RPX-T",COUNTIFS(C58:C82,"TCF",E58:E82,"8"),"")</f>
        <v/>
      </c>
      <c r="AL61" s="109">
        <f>IF(E48="EUC",COUNTIFS(C58:C82,"TCF",E58:E82,"8"),"")</f>
        <v>0</v>
      </c>
      <c r="AM61" s="109">
        <f t="shared" si="22"/>
        <v>0</v>
      </c>
      <c r="AN61" s="109">
        <f t="shared" si="23"/>
        <v>0</v>
      </c>
      <c r="AO61" s="109" t="str">
        <f t="shared" si="24"/>
        <v/>
      </c>
      <c r="AQ61" s="109" t="str">
        <f t="shared" si="25"/>
        <v/>
      </c>
      <c r="BA61" s="229">
        <f>MOD(SUM(E58:E62),12)</f>
        <v>0</v>
      </c>
    </row>
    <row r="62" spans="1:53" ht="15.75" thickBot="1" x14ac:dyDescent="0.3">
      <c r="A62" s="88"/>
      <c r="B62" s="66" t="s">
        <v>282</v>
      </c>
      <c r="C62" s="67"/>
      <c r="D62" s="102"/>
      <c r="E62" s="32"/>
      <c r="F62" s="32"/>
      <c r="G62" s="68" t="s">
        <v>277</v>
      </c>
      <c r="H62" s="69">
        <f t="shared" si="26"/>
        <v>0</v>
      </c>
      <c r="I62" s="70">
        <f t="shared" si="27"/>
        <v>0</v>
      </c>
      <c r="J62" s="73" t="str">
        <f t="shared" si="28"/>
        <v>--</v>
      </c>
      <c r="K62" s="32"/>
      <c r="L62" s="233"/>
      <c r="M62" s="295"/>
      <c r="N62" s="295"/>
      <c r="O62" s="295"/>
      <c r="P62" s="295"/>
      <c r="Q62" s="295"/>
      <c r="R62" s="295"/>
      <c r="S62" s="295"/>
      <c r="T62" s="295"/>
      <c r="U62" s="296"/>
      <c r="V62" s="103"/>
      <c r="W62" s="72"/>
      <c r="X62" s="72"/>
      <c r="Y62" s="72"/>
      <c r="Z62" s="45">
        <v>13</v>
      </c>
      <c r="AA62" s="77">
        <f t="shared" ref="AA62:AA67" si="29">AB61+1</f>
        <v>145</v>
      </c>
      <c r="AB62" s="77">
        <f t="shared" ref="AB62:AB67" si="30">AB61+12</f>
        <v>156</v>
      </c>
      <c r="AC62" s="72">
        <f t="shared" si="17"/>
        <v>1</v>
      </c>
      <c r="AD62" s="72">
        <f t="shared" si="18"/>
        <v>1</v>
      </c>
      <c r="AE62" s="109" t="str">
        <f t="shared" si="19"/>
        <v>0-0</v>
      </c>
      <c r="AF62" s="109" t="str">
        <f t="shared" si="20"/>
        <v>Y</v>
      </c>
      <c r="AG62" s="109" t="str">
        <f t="shared" si="21"/>
        <v>B</v>
      </c>
      <c r="AH62" s="109">
        <v>12</v>
      </c>
      <c r="AI62" s="109" t="str">
        <f>IF(E48="SS",COUNTIFS(C58:C82,"TCF",E58:E82,"12"),"")</f>
        <v/>
      </c>
      <c r="AJ62" s="109" t="str">
        <f>IF(E48="RPX",COUNTIFS(C58:C82,"TCF",E58:E82,"12"),"")</f>
        <v/>
      </c>
      <c r="AK62" s="109" t="str">
        <f>IF(E48="RPX-T",COUNTIFS(C58:C82,"TCF",E58:E82,"12"),"")</f>
        <v/>
      </c>
      <c r="AL62" s="109">
        <f>IF(E48="EUC",COUNTIFS(C58:C82,"TCF",E58:E82,"12"),"")</f>
        <v>0</v>
      </c>
      <c r="AM62" s="109">
        <f t="shared" si="22"/>
        <v>0</v>
      </c>
      <c r="AN62" s="109">
        <f t="shared" si="23"/>
        <v>0</v>
      </c>
      <c r="AO62" s="109" t="str">
        <f t="shared" si="24"/>
        <v/>
      </c>
      <c r="AQ62" s="109" t="str">
        <f t="shared" si="25"/>
        <v/>
      </c>
      <c r="BA62" s="229">
        <f>MOD(SUM(E58:E63),12)</f>
        <v>0</v>
      </c>
    </row>
    <row r="63" spans="1:53" ht="15.75" thickBot="1" x14ac:dyDescent="0.3">
      <c r="A63" s="88"/>
      <c r="B63" s="66" t="s">
        <v>283</v>
      </c>
      <c r="C63" s="67"/>
      <c r="D63" s="102"/>
      <c r="E63" s="32"/>
      <c r="F63" s="32"/>
      <c r="G63" s="68" t="s">
        <v>277</v>
      </c>
      <c r="H63" s="69">
        <f t="shared" si="26"/>
        <v>0</v>
      </c>
      <c r="I63" s="70">
        <f t="shared" si="27"/>
        <v>0</v>
      </c>
      <c r="J63" s="73" t="str">
        <f t="shared" si="28"/>
        <v>--</v>
      </c>
      <c r="K63" s="32"/>
      <c r="L63" s="233"/>
      <c r="M63" s="295"/>
      <c r="N63" s="295"/>
      <c r="O63" s="295"/>
      <c r="P63" s="295"/>
      <c r="Q63" s="295"/>
      <c r="R63" s="295"/>
      <c r="S63" s="295"/>
      <c r="T63" s="295"/>
      <c r="U63" s="296"/>
      <c r="V63" s="103"/>
      <c r="W63" s="72"/>
      <c r="X63" s="72"/>
      <c r="Y63" s="72"/>
      <c r="Z63" s="45">
        <v>14</v>
      </c>
      <c r="AA63" s="77">
        <f t="shared" si="29"/>
        <v>157</v>
      </c>
      <c r="AB63" s="77">
        <f t="shared" si="30"/>
        <v>168</v>
      </c>
      <c r="AC63" s="72">
        <f t="shared" si="17"/>
        <v>1</v>
      </c>
      <c r="AD63" s="72">
        <f t="shared" si="18"/>
        <v>1</v>
      </c>
      <c r="AE63" s="109" t="str">
        <f t="shared" si="19"/>
        <v>0-0</v>
      </c>
      <c r="AF63" s="109" t="str">
        <f t="shared" si="20"/>
        <v>Y</v>
      </c>
      <c r="AG63" s="109" t="str">
        <f t="shared" si="21"/>
        <v>B</v>
      </c>
      <c r="AM63" s="109">
        <f t="shared" si="22"/>
        <v>0</v>
      </c>
      <c r="AN63" s="109">
        <f t="shared" si="23"/>
        <v>0</v>
      </c>
      <c r="AO63" s="109" t="str">
        <f t="shared" si="24"/>
        <v/>
      </c>
      <c r="AQ63" s="109" t="str">
        <f t="shared" si="25"/>
        <v/>
      </c>
      <c r="BA63" s="229">
        <f>MOD(SUM(E58:E64),12)</f>
        <v>0</v>
      </c>
    </row>
    <row r="64" spans="1:53" ht="15.75" thickBot="1" x14ac:dyDescent="0.3">
      <c r="A64" s="88"/>
      <c r="B64" s="66" t="s">
        <v>284</v>
      </c>
      <c r="C64" s="67"/>
      <c r="D64" s="102"/>
      <c r="E64" s="32"/>
      <c r="F64" s="32"/>
      <c r="G64" s="68" t="s">
        <v>277</v>
      </c>
      <c r="H64" s="69">
        <f t="shared" si="26"/>
        <v>0</v>
      </c>
      <c r="I64" s="70">
        <f t="shared" si="27"/>
        <v>0</v>
      </c>
      <c r="J64" s="73" t="str">
        <f t="shared" si="28"/>
        <v>--</v>
      </c>
      <c r="K64" s="32"/>
      <c r="L64" s="233"/>
      <c r="M64" s="295"/>
      <c r="N64" s="295"/>
      <c r="O64" s="295"/>
      <c r="P64" s="295"/>
      <c r="Q64" s="295"/>
      <c r="R64" s="295"/>
      <c r="S64" s="295"/>
      <c r="T64" s="295"/>
      <c r="U64" s="296"/>
      <c r="V64" s="103"/>
      <c r="W64" s="72"/>
      <c r="X64" s="72"/>
      <c r="Y64" s="72"/>
      <c r="Z64" s="45">
        <v>15</v>
      </c>
      <c r="AA64" s="77">
        <f t="shared" si="29"/>
        <v>169</v>
      </c>
      <c r="AB64" s="77">
        <f t="shared" si="30"/>
        <v>180</v>
      </c>
      <c r="AC64" s="72">
        <f t="shared" si="17"/>
        <v>1</v>
      </c>
      <c r="AD64" s="72">
        <f t="shared" si="18"/>
        <v>1</v>
      </c>
      <c r="AE64" s="109" t="str">
        <f t="shared" si="19"/>
        <v>0-0</v>
      </c>
      <c r="AF64" s="109" t="str">
        <f t="shared" si="20"/>
        <v>Y</v>
      </c>
      <c r="AG64" s="109" t="str">
        <f t="shared" si="21"/>
        <v>B</v>
      </c>
      <c r="AM64" s="109">
        <f t="shared" si="22"/>
        <v>0</v>
      </c>
      <c r="AN64" s="109">
        <f t="shared" si="23"/>
        <v>0</v>
      </c>
      <c r="AO64" s="109" t="str">
        <f t="shared" si="24"/>
        <v/>
      </c>
      <c r="AQ64" s="109" t="str">
        <f t="shared" si="25"/>
        <v/>
      </c>
      <c r="BA64" s="229">
        <f>MOD(SUM(E58:E65),12)</f>
        <v>0</v>
      </c>
    </row>
    <row r="65" spans="1:53" ht="15.75" thickBot="1" x14ac:dyDescent="0.3">
      <c r="A65" s="88"/>
      <c r="B65" s="66" t="s">
        <v>285</v>
      </c>
      <c r="C65" s="67"/>
      <c r="D65" s="102"/>
      <c r="E65" s="32"/>
      <c r="F65" s="32"/>
      <c r="G65" s="68" t="s">
        <v>277</v>
      </c>
      <c r="H65" s="69">
        <f t="shared" si="26"/>
        <v>0</v>
      </c>
      <c r="I65" s="70">
        <f t="shared" si="27"/>
        <v>0</v>
      </c>
      <c r="J65" s="73" t="str">
        <f t="shared" si="28"/>
        <v>--</v>
      </c>
      <c r="K65" s="32"/>
      <c r="L65" s="233"/>
      <c r="M65" s="295"/>
      <c r="N65" s="295"/>
      <c r="O65" s="295"/>
      <c r="P65" s="295"/>
      <c r="Q65" s="295"/>
      <c r="R65" s="295"/>
      <c r="S65" s="295"/>
      <c r="T65" s="295"/>
      <c r="U65" s="296"/>
      <c r="V65" s="103"/>
      <c r="W65" s="72"/>
      <c r="X65" s="72"/>
      <c r="Y65" s="72"/>
      <c r="Z65" s="45">
        <f>Z64+1</f>
        <v>16</v>
      </c>
      <c r="AA65" s="77">
        <f t="shared" si="29"/>
        <v>181</v>
      </c>
      <c r="AB65" s="77">
        <f t="shared" si="30"/>
        <v>192</v>
      </c>
      <c r="AC65" s="72">
        <f t="shared" si="17"/>
        <v>1</v>
      </c>
      <c r="AD65" s="72">
        <f t="shared" si="18"/>
        <v>1</v>
      </c>
      <c r="AE65" s="109" t="str">
        <f t="shared" si="19"/>
        <v>0-0</v>
      </c>
      <c r="AF65" s="109" t="str">
        <f t="shared" si="20"/>
        <v>Y</v>
      </c>
      <c r="AG65" s="109" t="str">
        <f t="shared" si="21"/>
        <v>B</v>
      </c>
      <c r="AM65" s="109">
        <f t="shared" si="22"/>
        <v>0</v>
      </c>
      <c r="AN65" s="109">
        <f t="shared" si="23"/>
        <v>0</v>
      </c>
      <c r="AO65" s="109" t="str">
        <f t="shared" si="24"/>
        <v/>
      </c>
      <c r="AQ65" s="109" t="str">
        <f t="shared" si="25"/>
        <v/>
      </c>
      <c r="BA65" s="229">
        <f>MOD(SUM(E58:E66),12)</f>
        <v>0</v>
      </c>
    </row>
    <row r="66" spans="1:53" ht="15.75" thickBot="1" x14ac:dyDescent="0.3">
      <c r="A66" s="88"/>
      <c r="B66" s="66" t="s">
        <v>286</v>
      </c>
      <c r="C66" s="67"/>
      <c r="D66" s="102"/>
      <c r="E66" s="32"/>
      <c r="F66" s="32"/>
      <c r="G66" s="68" t="s">
        <v>277</v>
      </c>
      <c r="H66" s="69">
        <f t="shared" si="26"/>
        <v>0</v>
      </c>
      <c r="I66" s="70">
        <f t="shared" si="27"/>
        <v>0</v>
      </c>
      <c r="J66" s="73" t="str">
        <f t="shared" si="28"/>
        <v>--</v>
      </c>
      <c r="K66" s="32"/>
      <c r="L66" s="233"/>
      <c r="M66" s="295"/>
      <c r="N66" s="295"/>
      <c r="O66" s="295"/>
      <c r="P66" s="295"/>
      <c r="Q66" s="295"/>
      <c r="R66" s="295"/>
      <c r="S66" s="295"/>
      <c r="T66" s="295"/>
      <c r="U66" s="296"/>
      <c r="V66" s="103"/>
      <c r="W66" s="72"/>
      <c r="X66" s="72"/>
      <c r="Y66" s="72"/>
      <c r="Z66" s="45">
        <f>Z65+1</f>
        <v>17</v>
      </c>
      <c r="AA66" s="77">
        <f t="shared" si="29"/>
        <v>193</v>
      </c>
      <c r="AB66" s="77">
        <f t="shared" si="30"/>
        <v>204</v>
      </c>
      <c r="AC66" s="72">
        <f t="shared" si="17"/>
        <v>1</v>
      </c>
      <c r="AD66" s="72">
        <f t="shared" si="18"/>
        <v>1</v>
      </c>
      <c r="AE66" s="109" t="str">
        <f t="shared" si="19"/>
        <v>0-0</v>
      </c>
      <c r="AF66" s="109" t="str">
        <f t="shared" si="20"/>
        <v>Y</v>
      </c>
      <c r="AG66" s="109" t="str">
        <f t="shared" si="21"/>
        <v>B</v>
      </c>
      <c r="AM66" s="109">
        <f t="shared" si="22"/>
        <v>0</v>
      </c>
      <c r="AN66" s="109">
        <f t="shared" si="23"/>
        <v>0</v>
      </c>
      <c r="AO66" s="109" t="str">
        <f t="shared" si="24"/>
        <v/>
      </c>
      <c r="AQ66" s="109" t="str">
        <f t="shared" si="25"/>
        <v/>
      </c>
      <c r="BA66" s="229">
        <f>MOD(SUM(E58:E67),12)</f>
        <v>0</v>
      </c>
    </row>
    <row r="67" spans="1:53" ht="15.75" thickBot="1" x14ac:dyDescent="0.3">
      <c r="A67" s="88"/>
      <c r="B67" s="66" t="s">
        <v>287</v>
      </c>
      <c r="C67" s="67"/>
      <c r="D67" s="102"/>
      <c r="E67" s="32"/>
      <c r="F67" s="32"/>
      <c r="G67" s="68" t="s">
        <v>277</v>
      </c>
      <c r="H67" s="69">
        <f t="shared" si="26"/>
        <v>0</v>
      </c>
      <c r="I67" s="70">
        <f t="shared" si="27"/>
        <v>0</v>
      </c>
      <c r="J67" s="73" t="str">
        <f t="shared" si="28"/>
        <v>--</v>
      </c>
      <c r="K67" s="32"/>
      <c r="L67" s="233"/>
      <c r="M67" s="295"/>
      <c r="N67" s="295"/>
      <c r="O67" s="295"/>
      <c r="P67" s="295"/>
      <c r="Q67" s="295"/>
      <c r="R67" s="295"/>
      <c r="S67" s="295"/>
      <c r="T67" s="295"/>
      <c r="U67" s="296"/>
      <c r="V67" s="103"/>
      <c r="W67" s="72"/>
      <c r="X67" s="72"/>
      <c r="Y67" s="72"/>
      <c r="Z67" s="45">
        <f>Z66+1</f>
        <v>18</v>
      </c>
      <c r="AA67" s="77">
        <f t="shared" si="29"/>
        <v>205</v>
      </c>
      <c r="AB67" s="77">
        <f t="shared" si="30"/>
        <v>216</v>
      </c>
      <c r="AC67" s="72">
        <f t="shared" si="17"/>
        <v>1</v>
      </c>
      <c r="AD67" s="72">
        <f t="shared" si="18"/>
        <v>1</v>
      </c>
      <c r="AE67" s="109" t="str">
        <f t="shared" si="19"/>
        <v>0-0</v>
      </c>
      <c r="AF67" s="109" t="str">
        <f t="shared" si="20"/>
        <v>Y</v>
      </c>
      <c r="AG67" s="109" t="str">
        <f t="shared" si="21"/>
        <v>B</v>
      </c>
      <c r="AM67" s="109">
        <f t="shared" si="22"/>
        <v>0</v>
      </c>
      <c r="AN67" s="109">
        <f t="shared" si="23"/>
        <v>0</v>
      </c>
      <c r="AO67" s="109" t="str">
        <f t="shared" si="24"/>
        <v/>
      </c>
      <c r="AQ67" s="109" t="str">
        <f t="shared" si="25"/>
        <v/>
      </c>
      <c r="BA67" s="229">
        <f>MOD(SUM(E58:E68),12)</f>
        <v>0</v>
      </c>
    </row>
    <row r="68" spans="1:53" ht="15.75" thickBot="1" x14ac:dyDescent="0.3">
      <c r="A68" s="88"/>
      <c r="B68" s="66" t="s">
        <v>288</v>
      </c>
      <c r="C68" s="67"/>
      <c r="D68" s="102"/>
      <c r="E68" s="32"/>
      <c r="F68" s="32"/>
      <c r="G68" s="68" t="s">
        <v>277</v>
      </c>
      <c r="H68" s="69">
        <f t="shared" si="26"/>
        <v>0</v>
      </c>
      <c r="I68" s="70">
        <f t="shared" si="27"/>
        <v>0</v>
      </c>
      <c r="J68" s="73" t="str">
        <f t="shared" si="28"/>
        <v>--</v>
      </c>
      <c r="K68" s="32"/>
      <c r="L68" s="233"/>
      <c r="M68" s="295"/>
      <c r="N68" s="295"/>
      <c r="O68" s="295"/>
      <c r="P68" s="295"/>
      <c r="Q68" s="295"/>
      <c r="R68" s="295"/>
      <c r="S68" s="295"/>
      <c r="T68" s="295"/>
      <c r="U68" s="296"/>
      <c r="V68" s="103"/>
      <c r="W68" s="84"/>
      <c r="X68" s="84"/>
      <c r="Y68" s="72"/>
      <c r="Z68" s="72"/>
      <c r="AA68" s="72"/>
      <c r="AB68" s="72"/>
      <c r="AC68" s="72">
        <f t="shared" si="17"/>
        <v>1</v>
      </c>
      <c r="AD68" s="72">
        <f t="shared" si="18"/>
        <v>1</v>
      </c>
      <c r="AE68" s="109" t="str">
        <f t="shared" si="19"/>
        <v>0-0</v>
      </c>
      <c r="AF68" s="109" t="str">
        <f t="shared" si="20"/>
        <v>Y</v>
      </c>
      <c r="AG68" s="109" t="str">
        <f t="shared" si="21"/>
        <v>B</v>
      </c>
      <c r="AM68" s="109">
        <f t="shared" si="22"/>
        <v>0</v>
      </c>
      <c r="AN68" s="109">
        <f t="shared" si="23"/>
        <v>0</v>
      </c>
      <c r="AO68" s="109" t="str">
        <f t="shared" si="24"/>
        <v/>
      </c>
      <c r="AQ68" s="109" t="str">
        <f t="shared" si="25"/>
        <v/>
      </c>
      <c r="BA68" s="229">
        <f>MOD(SUM(E58:E69),12)</f>
        <v>0</v>
      </c>
    </row>
    <row r="69" spans="1:53" ht="15.75" thickBot="1" x14ac:dyDescent="0.3">
      <c r="A69" s="88"/>
      <c r="B69" s="66" t="s">
        <v>289</v>
      </c>
      <c r="C69" s="67"/>
      <c r="D69" s="102"/>
      <c r="E69" s="32"/>
      <c r="F69" s="32"/>
      <c r="G69" s="68" t="s">
        <v>277</v>
      </c>
      <c r="H69" s="69">
        <f t="shared" si="26"/>
        <v>0</v>
      </c>
      <c r="I69" s="70">
        <f t="shared" si="27"/>
        <v>0</v>
      </c>
      <c r="J69" s="73" t="str">
        <f t="shared" si="28"/>
        <v>--</v>
      </c>
      <c r="K69" s="32"/>
      <c r="L69" s="233"/>
      <c r="M69" s="295"/>
      <c r="N69" s="295"/>
      <c r="O69" s="295"/>
      <c r="P69" s="295"/>
      <c r="Q69" s="295"/>
      <c r="R69" s="295"/>
      <c r="S69" s="295"/>
      <c r="T69" s="295"/>
      <c r="U69" s="296"/>
      <c r="V69" s="103"/>
      <c r="W69" s="84">
        <f>Y69+1</f>
        <v>13</v>
      </c>
      <c r="X69" s="84"/>
      <c r="Y69" s="78">
        <f>SUM(E58:E69)</f>
        <v>12</v>
      </c>
      <c r="Z69" s="72"/>
      <c r="AA69" s="72"/>
      <c r="AB69" s="72"/>
      <c r="AC69" s="72">
        <f t="shared" si="17"/>
        <v>1</v>
      </c>
      <c r="AD69" s="72">
        <f t="shared" si="18"/>
        <v>1</v>
      </c>
      <c r="AE69" s="109" t="str">
        <f t="shared" si="19"/>
        <v>0-0</v>
      </c>
      <c r="AF69" s="109" t="str">
        <f t="shared" si="20"/>
        <v>Y</v>
      </c>
      <c r="AG69" s="109" t="str">
        <f t="shared" si="21"/>
        <v>B</v>
      </c>
      <c r="AM69" s="109">
        <f t="shared" si="22"/>
        <v>0</v>
      </c>
      <c r="AN69" s="109">
        <f t="shared" si="23"/>
        <v>0</v>
      </c>
      <c r="AO69" s="109" t="str">
        <f t="shared" si="24"/>
        <v/>
      </c>
      <c r="AQ69" s="109" t="str">
        <f t="shared" si="25"/>
        <v/>
      </c>
      <c r="BA69" s="229">
        <f>MOD(SUM(E58:E70),12)</f>
        <v>0</v>
      </c>
    </row>
    <row r="70" spans="1:53" ht="15.75" thickBot="1" x14ac:dyDescent="0.3">
      <c r="A70" s="88"/>
      <c r="B70" s="66" t="s">
        <v>290</v>
      </c>
      <c r="C70" s="67"/>
      <c r="D70" s="102"/>
      <c r="E70" s="32"/>
      <c r="F70" s="32"/>
      <c r="G70" s="68" t="s">
        <v>277</v>
      </c>
      <c r="H70" s="69">
        <f t="shared" si="26"/>
        <v>0</v>
      </c>
      <c r="I70" s="70">
        <f t="shared" si="27"/>
        <v>0</v>
      </c>
      <c r="J70" s="73" t="str">
        <f t="shared" si="28"/>
        <v>--</v>
      </c>
      <c r="K70" s="32"/>
      <c r="L70" s="233"/>
      <c r="M70" s="295"/>
      <c r="N70" s="295"/>
      <c r="O70" s="295"/>
      <c r="P70" s="295"/>
      <c r="Q70" s="295"/>
      <c r="R70" s="295"/>
      <c r="S70" s="295"/>
      <c r="T70" s="295"/>
      <c r="U70" s="296"/>
      <c r="V70" s="103"/>
      <c r="W70" s="84">
        <f>Y70+1</f>
        <v>13</v>
      </c>
      <c r="X70" s="84"/>
      <c r="Y70" s="78">
        <f>SUM(E58:E70)</f>
        <v>12</v>
      </c>
      <c r="Z70" s="72" t="str">
        <f t="shared" ref="Z70:Z82" si="31">IF(OR(AND(E$8=216,C69="DBL REV",C70="DBL REV",Y69&lt;=144,Y70&gt;144),AND(E$8=216,C69="TPL REV",C70="TPL REV",Y69&lt;=144,Y70&gt;144),AND(E$8=216,C69="QD REV",C70="QD REV",Y69&lt;=144,Y70&gt;144)),"ERROR","")</f>
        <v/>
      </c>
      <c r="AA70" s="72"/>
      <c r="AB70" s="72"/>
      <c r="AC70" s="72">
        <f t="shared" si="17"/>
        <v>1</v>
      </c>
      <c r="AD70" s="72">
        <f t="shared" si="18"/>
        <v>1</v>
      </c>
      <c r="AE70" s="109" t="str">
        <f t="shared" si="19"/>
        <v>0-0</v>
      </c>
      <c r="AF70" s="109" t="str">
        <f t="shared" si="20"/>
        <v>Y</v>
      </c>
      <c r="AG70" s="109" t="str">
        <f t="shared" si="21"/>
        <v>B</v>
      </c>
      <c r="AM70" s="109">
        <f t="shared" si="22"/>
        <v>0</v>
      </c>
      <c r="AN70" s="109">
        <f t="shared" si="23"/>
        <v>0</v>
      </c>
      <c r="AO70" s="109" t="str">
        <f t="shared" si="24"/>
        <v/>
      </c>
      <c r="AQ70" s="109" t="str">
        <f t="shared" si="25"/>
        <v/>
      </c>
      <c r="BA70" s="229">
        <f>MOD(SUM(E58:E71),12)</f>
        <v>0</v>
      </c>
    </row>
    <row r="71" spans="1:53" ht="15.75" thickBot="1" x14ac:dyDescent="0.3">
      <c r="A71" s="88"/>
      <c r="B71" s="66" t="s">
        <v>291</v>
      </c>
      <c r="C71" s="67"/>
      <c r="D71" s="102"/>
      <c r="E71" s="32"/>
      <c r="F71" s="32"/>
      <c r="G71" s="68" t="s">
        <v>277</v>
      </c>
      <c r="H71" s="69">
        <f t="shared" si="26"/>
        <v>0</v>
      </c>
      <c r="I71" s="70">
        <f t="shared" si="27"/>
        <v>0</v>
      </c>
      <c r="J71" s="73" t="str">
        <f t="shared" si="28"/>
        <v>--</v>
      </c>
      <c r="K71" s="32"/>
      <c r="L71" s="233"/>
      <c r="M71" s="295"/>
      <c r="N71" s="295"/>
      <c r="O71" s="295"/>
      <c r="P71" s="295"/>
      <c r="Q71" s="295"/>
      <c r="R71" s="295"/>
      <c r="S71" s="295"/>
      <c r="T71" s="295"/>
      <c r="U71" s="296"/>
      <c r="V71" s="103"/>
      <c r="W71" s="84">
        <f>Y71+1</f>
        <v>13</v>
      </c>
      <c r="X71" s="84"/>
      <c r="Y71" s="78">
        <f>SUM(E58:E71)</f>
        <v>12</v>
      </c>
      <c r="Z71" s="72" t="str">
        <f t="shared" si="31"/>
        <v/>
      </c>
      <c r="AA71" s="72"/>
      <c r="AB71" s="72"/>
      <c r="AC71" s="72">
        <f t="shared" si="17"/>
        <v>1</v>
      </c>
      <c r="AD71" s="72">
        <f t="shared" si="18"/>
        <v>1</v>
      </c>
      <c r="AE71" s="109" t="str">
        <f t="shared" si="19"/>
        <v>0-0</v>
      </c>
      <c r="AF71" s="109" t="str">
        <f t="shared" si="20"/>
        <v>Y</v>
      </c>
      <c r="AG71" s="109" t="str">
        <f t="shared" si="21"/>
        <v>B</v>
      </c>
      <c r="AM71" s="109">
        <f t="shared" si="22"/>
        <v>0</v>
      </c>
      <c r="AN71" s="109">
        <f t="shared" si="23"/>
        <v>0</v>
      </c>
      <c r="AO71" s="109" t="str">
        <f t="shared" si="24"/>
        <v/>
      </c>
      <c r="AQ71" s="109" t="str">
        <f t="shared" si="25"/>
        <v/>
      </c>
      <c r="BA71" s="229">
        <f>MOD(SUM(E58:E72),12)</f>
        <v>0</v>
      </c>
    </row>
    <row r="72" spans="1:53" ht="15.75" thickBot="1" x14ac:dyDescent="0.3">
      <c r="A72" s="88"/>
      <c r="B72" s="66" t="s">
        <v>292</v>
      </c>
      <c r="C72" s="67"/>
      <c r="D72" s="102"/>
      <c r="E72" s="32"/>
      <c r="F72" s="32"/>
      <c r="G72" s="68" t="s">
        <v>277</v>
      </c>
      <c r="H72" s="69">
        <f t="shared" si="26"/>
        <v>0</v>
      </c>
      <c r="I72" s="70">
        <f t="shared" si="27"/>
        <v>0</v>
      </c>
      <c r="J72" s="73" t="str">
        <f t="shared" si="28"/>
        <v>--</v>
      </c>
      <c r="K72" s="32"/>
      <c r="L72" s="233"/>
      <c r="M72" s="295"/>
      <c r="N72" s="295"/>
      <c r="O72" s="295"/>
      <c r="P72" s="295"/>
      <c r="Q72" s="295"/>
      <c r="R72" s="295"/>
      <c r="S72" s="295"/>
      <c r="T72" s="295"/>
      <c r="U72" s="296"/>
      <c r="V72" s="103"/>
      <c r="W72" s="84">
        <f>Y72+1</f>
        <v>13</v>
      </c>
      <c r="X72" s="84"/>
      <c r="Y72" s="78">
        <f>SUM(E58:E72)</f>
        <v>12</v>
      </c>
      <c r="Z72" s="72" t="str">
        <f t="shared" si="31"/>
        <v/>
      </c>
      <c r="AA72" s="72" t="str">
        <f t="shared" ref="AA72:AA84" si="32">IF(AND(C70&lt;&gt;"Field SPL",W69&lt;=144,Y70&gt;144),"ERROR","")</f>
        <v/>
      </c>
      <c r="AB72" s="72"/>
      <c r="AC72" s="72">
        <f t="shared" si="17"/>
        <v>1</v>
      </c>
      <c r="AD72" s="72">
        <f t="shared" si="18"/>
        <v>1</v>
      </c>
      <c r="AE72" s="109" t="str">
        <f t="shared" si="19"/>
        <v>0-0</v>
      </c>
      <c r="AF72" s="109" t="str">
        <f t="shared" si="20"/>
        <v>Y</v>
      </c>
      <c r="AG72" s="109" t="str">
        <f t="shared" si="21"/>
        <v>B</v>
      </c>
      <c r="AM72" s="109">
        <f t="shared" si="22"/>
        <v>0</v>
      </c>
      <c r="AN72" s="109">
        <f t="shared" si="23"/>
        <v>0</v>
      </c>
      <c r="AO72" s="109" t="str">
        <f t="shared" si="24"/>
        <v/>
      </c>
      <c r="AQ72" s="109" t="str">
        <f t="shared" si="25"/>
        <v/>
      </c>
      <c r="BA72" s="229">
        <f>MOD(SUM(E58:E73),12)</f>
        <v>0</v>
      </c>
    </row>
    <row r="73" spans="1:53" ht="15.75" thickBot="1" x14ac:dyDescent="0.3">
      <c r="A73" s="88"/>
      <c r="B73" s="66" t="s">
        <v>293</v>
      </c>
      <c r="C73" s="67"/>
      <c r="D73" s="102"/>
      <c r="E73" s="32"/>
      <c r="F73" s="32"/>
      <c r="G73" s="68" t="s">
        <v>277</v>
      </c>
      <c r="H73" s="69">
        <f t="shared" si="26"/>
        <v>0</v>
      </c>
      <c r="I73" s="70">
        <f t="shared" si="27"/>
        <v>0</v>
      </c>
      <c r="J73" s="73" t="str">
        <f t="shared" si="28"/>
        <v>--</v>
      </c>
      <c r="K73" s="32"/>
      <c r="L73" s="233"/>
      <c r="M73" s="295"/>
      <c r="N73" s="295"/>
      <c r="O73" s="295"/>
      <c r="P73" s="295"/>
      <c r="Q73" s="295"/>
      <c r="R73" s="295"/>
      <c r="S73" s="295"/>
      <c r="T73" s="295"/>
      <c r="U73" s="296"/>
      <c r="V73" s="103"/>
      <c r="W73" s="84">
        <f t="shared" ref="W73:W81" si="33">Y73+1</f>
        <v>13</v>
      </c>
      <c r="X73" s="84"/>
      <c r="Y73" s="78">
        <f>SUM(E58:E73)</f>
        <v>12</v>
      </c>
      <c r="Z73" s="72" t="str">
        <f t="shared" si="31"/>
        <v/>
      </c>
      <c r="AA73" s="72" t="str">
        <f t="shared" si="32"/>
        <v/>
      </c>
      <c r="AB73" s="72"/>
      <c r="AC73" s="72">
        <f t="shared" si="17"/>
        <v>1</v>
      </c>
      <c r="AD73" s="72">
        <f t="shared" si="18"/>
        <v>1</v>
      </c>
      <c r="AE73" s="109" t="str">
        <f t="shared" si="19"/>
        <v>0-0</v>
      </c>
      <c r="AF73" s="109" t="str">
        <f t="shared" si="20"/>
        <v>Y</v>
      </c>
      <c r="AG73" s="109" t="str">
        <f t="shared" si="21"/>
        <v>B</v>
      </c>
      <c r="AM73" s="109">
        <f t="shared" si="22"/>
        <v>0</v>
      </c>
      <c r="AN73" s="109">
        <f t="shared" si="23"/>
        <v>0</v>
      </c>
      <c r="AO73" s="109" t="str">
        <f t="shared" si="24"/>
        <v/>
      </c>
      <c r="AQ73" s="109" t="str">
        <f t="shared" si="25"/>
        <v/>
      </c>
      <c r="BA73" s="229">
        <f>MOD(SUM(E58:E74),12)</f>
        <v>0</v>
      </c>
    </row>
    <row r="74" spans="1:53" ht="15.75" thickBot="1" x14ac:dyDescent="0.3">
      <c r="A74" s="88"/>
      <c r="B74" s="66" t="s">
        <v>294</v>
      </c>
      <c r="C74" s="67"/>
      <c r="D74" s="102"/>
      <c r="E74" s="32"/>
      <c r="F74" s="32"/>
      <c r="G74" s="68" t="s">
        <v>277</v>
      </c>
      <c r="H74" s="69">
        <f t="shared" si="26"/>
        <v>0</v>
      </c>
      <c r="I74" s="70">
        <f t="shared" si="27"/>
        <v>0</v>
      </c>
      <c r="J74" s="73" t="str">
        <f t="shared" si="28"/>
        <v>--</v>
      </c>
      <c r="K74" s="32"/>
      <c r="L74" s="233"/>
      <c r="M74" s="295"/>
      <c r="N74" s="295"/>
      <c r="O74" s="295"/>
      <c r="P74" s="295"/>
      <c r="Q74" s="295"/>
      <c r="R74" s="295"/>
      <c r="S74" s="295"/>
      <c r="T74" s="295"/>
      <c r="U74" s="296"/>
      <c r="V74" s="103"/>
      <c r="W74" s="84">
        <f t="shared" si="33"/>
        <v>13</v>
      </c>
      <c r="X74" s="84"/>
      <c r="Y74" s="78">
        <f>SUM(E58:E74)</f>
        <v>12</v>
      </c>
      <c r="Z74" s="72" t="str">
        <f t="shared" si="31"/>
        <v/>
      </c>
      <c r="AA74" s="72" t="str">
        <f t="shared" si="32"/>
        <v/>
      </c>
      <c r="AB74" s="72"/>
      <c r="AC74" s="72">
        <f t="shared" si="17"/>
        <v>1</v>
      </c>
      <c r="AD74" s="72">
        <f t="shared" si="18"/>
        <v>1</v>
      </c>
      <c r="AE74" s="109" t="str">
        <f t="shared" si="19"/>
        <v>0-0</v>
      </c>
      <c r="AF74" s="109" t="str">
        <f t="shared" si="20"/>
        <v>Y</v>
      </c>
      <c r="AG74" s="109" t="str">
        <f t="shared" si="21"/>
        <v>B</v>
      </c>
      <c r="AM74" s="109">
        <f t="shared" si="22"/>
        <v>0</v>
      </c>
      <c r="AN74" s="109">
        <f t="shared" si="23"/>
        <v>0</v>
      </c>
      <c r="AO74" s="109" t="str">
        <f t="shared" si="24"/>
        <v/>
      </c>
      <c r="AQ74" s="109" t="str">
        <f t="shared" si="25"/>
        <v/>
      </c>
      <c r="BA74" s="229">
        <f>MOD(SUM(E58:E75),12)</f>
        <v>0</v>
      </c>
    </row>
    <row r="75" spans="1:53" ht="15.75" thickBot="1" x14ac:dyDescent="0.3">
      <c r="A75" s="88"/>
      <c r="B75" s="66" t="s">
        <v>295</v>
      </c>
      <c r="C75" s="67"/>
      <c r="D75" s="102"/>
      <c r="E75" s="32"/>
      <c r="F75" s="32"/>
      <c r="G75" s="68" t="s">
        <v>277</v>
      </c>
      <c r="H75" s="69">
        <f t="shared" si="26"/>
        <v>0</v>
      </c>
      <c r="I75" s="70">
        <f t="shared" si="27"/>
        <v>0</v>
      </c>
      <c r="J75" s="73" t="str">
        <f t="shared" si="28"/>
        <v>--</v>
      </c>
      <c r="K75" s="32"/>
      <c r="L75" s="233"/>
      <c r="M75" s="295"/>
      <c r="N75" s="295"/>
      <c r="O75" s="295"/>
      <c r="P75" s="295"/>
      <c r="Q75" s="295"/>
      <c r="R75" s="295"/>
      <c r="S75" s="295"/>
      <c r="T75" s="295"/>
      <c r="U75" s="296"/>
      <c r="V75" s="103"/>
      <c r="W75" s="84">
        <f t="shared" si="33"/>
        <v>13</v>
      </c>
      <c r="X75" s="84"/>
      <c r="Y75" s="78">
        <f>SUM(E58:E75)</f>
        <v>12</v>
      </c>
      <c r="Z75" s="72" t="str">
        <f t="shared" si="31"/>
        <v/>
      </c>
      <c r="AA75" s="72" t="str">
        <f t="shared" si="32"/>
        <v/>
      </c>
      <c r="AB75" s="72"/>
      <c r="AC75" s="72">
        <f t="shared" si="17"/>
        <v>1</v>
      </c>
      <c r="AD75" s="72">
        <f t="shared" si="18"/>
        <v>1</v>
      </c>
      <c r="AE75" s="109" t="str">
        <f t="shared" si="19"/>
        <v>0-0</v>
      </c>
      <c r="AF75" s="109" t="str">
        <f t="shared" si="20"/>
        <v>Y</v>
      </c>
      <c r="AG75" s="109" t="str">
        <f t="shared" si="21"/>
        <v>B</v>
      </c>
      <c r="AM75" s="109">
        <f t="shared" si="22"/>
        <v>0</v>
      </c>
      <c r="AN75" s="109">
        <f t="shared" si="23"/>
        <v>0</v>
      </c>
      <c r="AO75" s="109" t="str">
        <f t="shared" si="24"/>
        <v/>
      </c>
      <c r="AQ75" s="109" t="str">
        <f t="shared" si="25"/>
        <v/>
      </c>
      <c r="BA75" s="229">
        <f>MOD(SUM(E58:E76),12)</f>
        <v>0</v>
      </c>
    </row>
    <row r="76" spans="1:53" ht="15.75" thickBot="1" x14ac:dyDescent="0.3">
      <c r="A76" s="88"/>
      <c r="B76" s="66" t="s">
        <v>296</v>
      </c>
      <c r="C76" s="67"/>
      <c r="D76" s="102"/>
      <c r="E76" s="32"/>
      <c r="F76" s="32"/>
      <c r="G76" s="68" t="s">
        <v>277</v>
      </c>
      <c r="H76" s="69">
        <f t="shared" si="26"/>
        <v>0</v>
      </c>
      <c r="I76" s="70">
        <f t="shared" si="27"/>
        <v>0</v>
      </c>
      <c r="J76" s="73" t="str">
        <f t="shared" si="28"/>
        <v>--</v>
      </c>
      <c r="K76" s="32"/>
      <c r="L76" s="233"/>
      <c r="M76" s="295"/>
      <c r="N76" s="295"/>
      <c r="O76" s="295"/>
      <c r="P76" s="295"/>
      <c r="Q76" s="295"/>
      <c r="R76" s="295"/>
      <c r="S76" s="295"/>
      <c r="T76" s="295"/>
      <c r="U76" s="296"/>
      <c r="V76" s="103"/>
      <c r="W76" s="84">
        <f t="shared" si="33"/>
        <v>13</v>
      </c>
      <c r="X76" s="84"/>
      <c r="Y76" s="78">
        <f>SUM(E58:E76)</f>
        <v>12</v>
      </c>
      <c r="Z76" s="72" t="str">
        <f t="shared" si="31"/>
        <v/>
      </c>
      <c r="AA76" s="72" t="str">
        <f t="shared" si="32"/>
        <v/>
      </c>
      <c r="AB76" s="72"/>
      <c r="AC76" s="72">
        <f t="shared" si="17"/>
        <v>1</v>
      </c>
      <c r="AD76" s="72">
        <f t="shared" si="18"/>
        <v>1</v>
      </c>
      <c r="AE76" s="109" t="str">
        <f t="shared" si="19"/>
        <v>0-0</v>
      </c>
      <c r="AF76" s="109" t="str">
        <f t="shared" si="20"/>
        <v>Y</v>
      </c>
      <c r="AG76" s="109" t="str">
        <f t="shared" si="21"/>
        <v>B</v>
      </c>
      <c r="AM76" s="109">
        <f t="shared" si="22"/>
        <v>0</v>
      </c>
      <c r="AN76" s="109">
        <f t="shared" si="23"/>
        <v>0</v>
      </c>
      <c r="AO76" s="109" t="str">
        <f t="shared" si="24"/>
        <v/>
      </c>
      <c r="AQ76" s="109" t="str">
        <f t="shared" si="25"/>
        <v/>
      </c>
      <c r="BA76" s="229">
        <f>MOD(SUM(E58:E77),12)</f>
        <v>0</v>
      </c>
    </row>
    <row r="77" spans="1:53" ht="15.75" thickBot="1" x14ac:dyDescent="0.3">
      <c r="A77" s="88"/>
      <c r="B77" s="66" t="s">
        <v>297</v>
      </c>
      <c r="C77" s="67"/>
      <c r="D77" s="102"/>
      <c r="E77" s="32"/>
      <c r="F77" s="32"/>
      <c r="G77" s="68" t="s">
        <v>277</v>
      </c>
      <c r="H77" s="69">
        <f t="shared" si="26"/>
        <v>0</v>
      </c>
      <c r="I77" s="70">
        <f t="shared" si="27"/>
        <v>0</v>
      </c>
      <c r="J77" s="73" t="str">
        <f t="shared" si="28"/>
        <v>--</v>
      </c>
      <c r="K77" s="32"/>
      <c r="L77" s="233"/>
      <c r="M77" s="295"/>
      <c r="N77" s="295"/>
      <c r="O77" s="295"/>
      <c r="P77" s="295"/>
      <c r="Q77" s="295"/>
      <c r="R77" s="295"/>
      <c r="S77" s="295"/>
      <c r="T77" s="295"/>
      <c r="U77" s="296"/>
      <c r="V77" s="103"/>
      <c r="W77" s="84">
        <f t="shared" si="33"/>
        <v>13</v>
      </c>
      <c r="X77" s="84"/>
      <c r="Y77" s="78">
        <f>SUM(E58:E77)</f>
        <v>12</v>
      </c>
      <c r="Z77" s="72" t="str">
        <f t="shared" si="31"/>
        <v/>
      </c>
      <c r="AA77" s="72" t="str">
        <f t="shared" si="32"/>
        <v/>
      </c>
      <c r="AB77" s="72"/>
      <c r="AC77" s="72">
        <f t="shared" si="17"/>
        <v>1</v>
      </c>
      <c r="AD77" s="72">
        <f t="shared" si="18"/>
        <v>1</v>
      </c>
      <c r="AE77" s="109" t="str">
        <f t="shared" si="19"/>
        <v>0-0</v>
      </c>
      <c r="AF77" s="109" t="str">
        <f t="shared" si="20"/>
        <v>Y</v>
      </c>
      <c r="AG77" s="109" t="str">
        <f t="shared" si="21"/>
        <v>B</v>
      </c>
      <c r="AM77" s="109">
        <f t="shared" si="22"/>
        <v>0</v>
      </c>
      <c r="AN77" s="109">
        <f t="shared" si="23"/>
        <v>0</v>
      </c>
      <c r="AO77" s="109" t="str">
        <f t="shared" si="24"/>
        <v/>
      </c>
      <c r="AQ77" s="109" t="str">
        <f t="shared" si="25"/>
        <v/>
      </c>
      <c r="BA77" s="229">
        <f>MOD(SUM(E58:E78),12)</f>
        <v>0</v>
      </c>
    </row>
    <row r="78" spans="1:53" ht="15.75" thickBot="1" x14ac:dyDescent="0.3">
      <c r="A78" s="88"/>
      <c r="B78" s="66" t="s">
        <v>298</v>
      </c>
      <c r="C78" s="67"/>
      <c r="D78" s="102"/>
      <c r="E78" s="32"/>
      <c r="F78" s="32"/>
      <c r="G78" s="68" t="s">
        <v>277</v>
      </c>
      <c r="H78" s="69">
        <f t="shared" si="26"/>
        <v>0</v>
      </c>
      <c r="I78" s="70">
        <f t="shared" si="27"/>
        <v>0</v>
      </c>
      <c r="J78" s="73" t="str">
        <f t="shared" si="28"/>
        <v>--</v>
      </c>
      <c r="K78" s="32"/>
      <c r="L78" s="233"/>
      <c r="M78" s="295"/>
      <c r="N78" s="295"/>
      <c r="O78" s="295"/>
      <c r="P78" s="295"/>
      <c r="Q78" s="295"/>
      <c r="R78" s="295"/>
      <c r="S78" s="295"/>
      <c r="T78" s="295"/>
      <c r="U78" s="296"/>
      <c r="V78" s="103"/>
      <c r="W78" s="84">
        <f t="shared" si="33"/>
        <v>13</v>
      </c>
      <c r="X78" s="84"/>
      <c r="Y78" s="78">
        <f>SUM(E58:E78)</f>
        <v>12</v>
      </c>
      <c r="Z78" s="72" t="str">
        <f t="shared" si="31"/>
        <v/>
      </c>
      <c r="AA78" s="72" t="str">
        <f t="shared" si="32"/>
        <v/>
      </c>
      <c r="AB78" s="72"/>
      <c r="AC78" s="72">
        <f t="shared" si="17"/>
        <v>1</v>
      </c>
      <c r="AD78" s="72">
        <f t="shared" si="18"/>
        <v>1</v>
      </c>
      <c r="AE78" s="109" t="str">
        <f t="shared" si="19"/>
        <v>0-0</v>
      </c>
      <c r="AF78" s="109" t="str">
        <f t="shared" si="20"/>
        <v>Y</v>
      </c>
      <c r="AG78" s="109" t="str">
        <f t="shared" si="21"/>
        <v>B</v>
      </c>
      <c r="AM78" s="109">
        <f t="shared" si="22"/>
        <v>0</v>
      </c>
      <c r="AN78" s="109">
        <f t="shared" si="23"/>
        <v>0</v>
      </c>
      <c r="AO78" s="109" t="str">
        <f t="shared" si="24"/>
        <v/>
      </c>
      <c r="AQ78" s="109" t="str">
        <f t="shared" si="25"/>
        <v/>
      </c>
      <c r="BA78" s="229">
        <f>MOD(SUM(E58:E79),12)</f>
        <v>0</v>
      </c>
    </row>
    <row r="79" spans="1:53" ht="15.75" thickBot="1" x14ac:dyDescent="0.3">
      <c r="A79" s="88"/>
      <c r="B79" s="66" t="s">
        <v>299</v>
      </c>
      <c r="C79" s="67"/>
      <c r="D79" s="102"/>
      <c r="E79" s="32"/>
      <c r="F79" s="32"/>
      <c r="G79" s="68" t="s">
        <v>277</v>
      </c>
      <c r="H79" s="69">
        <f t="shared" si="26"/>
        <v>0</v>
      </c>
      <c r="I79" s="70">
        <f t="shared" si="27"/>
        <v>0</v>
      </c>
      <c r="J79" s="73" t="str">
        <f t="shared" si="28"/>
        <v>--</v>
      </c>
      <c r="K79" s="32"/>
      <c r="L79" s="233"/>
      <c r="M79" s="295"/>
      <c r="N79" s="295"/>
      <c r="O79" s="295"/>
      <c r="P79" s="295"/>
      <c r="Q79" s="295"/>
      <c r="R79" s="295"/>
      <c r="S79" s="295"/>
      <c r="T79" s="295"/>
      <c r="U79" s="296"/>
      <c r="V79" s="103"/>
      <c r="W79" s="84">
        <f t="shared" si="33"/>
        <v>13</v>
      </c>
      <c r="X79" s="84"/>
      <c r="Y79" s="78">
        <f>SUM(E58:E79)</f>
        <v>12</v>
      </c>
      <c r="Z79" s="72" t="str">
        <f t="shared" si="31"/>
        <v/>
      </c>
      <c r="AA79" s="72" t="str">
        <f t="shared" si="32"/>
        <v/>
      </c>
      <c r="AB79" s="72"/>
      <c r="AC79" s="72">
        <f t="shared" si="17"/>
        <v>1</v>
      </c>
      <c r="AD79" s="72">
        <f t="shared" si="18"/>
        <v>1</v>
      </c>
      <c r="AE79" s="109" t="str">
        <f t="shared" si="19"/>
        <v>0-0</v>
      </c>
      <c r="AF79" s="109" t="str">
        <f t="shared" si="20"/>
        <v>Y</v>
      </c>
      <c r="AG79" s="109" t="str">
        <f t="shared" si="21"/>
        <v>B</v>
      </c>
      <c r="AM79" s="109">
        <f t="shared" si="22"/>
        <v>0</v>
      </c>
      <c r="AN79" s="109">
        <f t="shared" si="23"/>
        <v>0</v>
      </c>
      <c r="AO79" s="109" t="str">
        <f t="shared" si="24"/>
        <v/>
      </c>
      <c r="AQ79" s="109" t="str">
        <f t="shared" si="25"/>
        <v/>
      </c>
      <c r="BA79" s="229">
        <f>MOD(SUM(E58:E80),12)</f>
        <v>0</v>
      </c>
    </row>
    <row r="80" spans="1:53" ht="15.75" thickBot="1" x14ac:dyDescent="0.3">
      <c r="A80" s="88"/>
      <c r="B80" s="66" t="s">
        <v>300</v>
      </c>
      <c r="C80" s="67"/>
      <c r="D80" s="102"/>
      <c r="E80" s="32"/>
      <c r="F80" s="32"/>
      <c r="G80" s="68" t="s">
        <v>277</v>
      </c>
      <c r="H80" s="69">
        <f t="shared" si="26"/>
        <v>0</v>
      </c>
      <c r="I80" s="70">
        <f t="shared" si="27"/>
        <v>0</v>
      </c>
      <c r="J80" s="73" t="str">
        <f t="shared" si="28"/>
        <v>--</v>
      </c>
      <c r="K80" s="32"/>
      <c r="L80" s="233"/>
      <c r="M80" s="295"/>
      <c r="N80" s="295"/>
      <c r="O80" s="295"/>
      <c r="P80" s="295"/>
      <c r="Q80" s="295"/>
      <c r="R80" s="295"/>
      <c r="S80" s="295"/>
      <c r="T80" s="295"/>
      <c r="U80" s="296"/>
      <c r="V80" s="103"/>
      <c r="W80" s="84">
        <f t="shared" si="33"/>
        <v>13</v>
      </c>
      <c r="X80" s="84"/>
      <c r="Y80" s="78">
        <f>SUM(E58:E80)</f>
        <v>12</v>
      </c>
      <c r="Z80" s="72" t="str">
        <f t="shared" si="31"/>
        <v/>
      </c>
      <c r="AA80" s="72" t="str">
        <f t="shared" si="32"/>
        <v/>
      </c>
      <c r="AB80" s="72"/>
      <c r="AC80" s="72">
        <f t="shared" si="17"/>
        <v>1</v>
      </c>
      <c r="AD80" s="72">
        <f t="shared" si="18"/>
        <v>1</v>
      </c>
      <c r="AE80" s="109" t="str">
        <f t="shared" si="19"/>
        <v>0-0</v>
      </c>
      <c r="AF80" s="109" t="str">
        <f t="shared" si="20"/>
        <v>Y</v>
      </c>
      <c r="AG80" s="109" t="str">
        <f t="shared" si="21"/>
        <v>B</v>
      </c>
      <c r="AM80" s="109">
        <f t="shared" si="22"/>
        <v>0</v>
      </c>
      <c r="AN80" s="109">
        <f t="shared" si="23"/>
        <v>0</v>
      </c>
      <c r="AO80" s="109" t="str">
        <f t="shared" si="24"/>
        <v/>
      </c>
      <c r="AQ80" s="109" t="str">
        <f t="shared" si="25"/>
        <v/>
      </c>
      <c r="BA80" s="229">
        <f>MOD(SUM(E58:E81),12)</f>
        <v>0</v>
      </c>
    </row>
    <row r="81" spans="1:53" ht="15.75" thickBot="1" x14ac:dyDescent="0.3">
      <c r="A81" s="88"/>
      <c r="B81" s="66" t="s">
        <v>301</v>
      </c>
      <c r="C81" s="67"/>
      <c r="D81" s="102"/>
      <c r="E81" s="32"/>
      <c r="F81" s="32"/>
      <c r="G81" s="68" t="s">
        <v>277</v>
      </c>
      <c r="H81" s="69">
        <f t="shared" si="26"/>
        <v>0</v>
      </c>
      <c r="I81" s="70">
        <f t="shared" si="27"/>
        <v>0</v>
      </c>
      <c r="J81" s="73" t="str">
        <f t="shared" si="28"/>
        <v>--</v>
      </c>
      <c r="K81" s="32"/>
      <c r="L81" s="233"/>
      <c r="M81" s="295"/>
      <c r="N81" s="295"/>
      <c r="O81" s="295"/>
      <c r="P81" s="295"/>
      <c r="Q81" s="295"/>
      <c r="R81" s="295"/>
      <c r="S81" s="295"/>
      <c r="T81" s="295"/>
      <c r="U81" s="296"/>
      <c r="V81" s="103"/>
      <c r="W81" s="84">
        <f t="shared" si="33"/>
        <v>13</v>
      </c>
      <c r="X81" s="84"/>
      <c r="Y81" s="78">
        <f>SUM(E58:E81)</f>
        <v>12</v>
      </c>
      <c r="Z81" s="72" t="str">
        <f t="shared" si="31"/>
        <v/>
      </c>
      <c r="AA81" s="72" t="str">
        <f t="shared" si="32"/>
        <v/>
      </c>
      <c r="AB81" s="72"/>
      <c r="AC81" s="72">
        <f t="shared" si="17"/>
        <v>1</v>
      </c>
      <c r="AD81" s="72">
        <f t="shared" si="18"/>
        <v>1</v>
      </c>
      <c r="AE81" s="109" t="str">
        <f t="shared" si="19"/>
        <v>0-0</v>
      </c>
      <c r="AF81" s="109" t="str">
        <f t="shared" si="20"/>
        <v>Y</v>
      </c>
      <c r="AG81" s="109" t="str">
        <f t="shared" si="21"/>
        <v>B</v>
      </c>
      <c r="AM81" s="109">
        <f t="shared" si="22"/>
        <v>0</v>
      </c>
      <c r="AN81" s="109">
        <f t="shared" si="23"/>
        <v>0</v>
      </c>
      <c r="AO81" s="109" t="str">
        <f t="shared" si="24"/>
        <v/>
      </c>
      <c r="AQ81" s="109" t="str">
        <f t="shared" si="25"/>
        <v/>
      </c>
      <c r="BA81" s="229">
        <f>MOD(SUM(E58:E82),12)</f>
        <v>0</v>
      </c>
    </row>
    <row r="82" spans="1:53" ht="15.75" thickBot="1" x14ac:dyDescent="0.3">
      <c r="A82" s="88"/>
      <c r="B82" s="66" t="s">
        <v>302</v>
      </c>
      <c r="C82" s="67"/>
      <c r="D82" s="102"/>
      <c r="E82" s="32"/>
      <c r="F82" s="32"/>
      <c r="G82" s="68" t="s">
        <v>277</v>
      </c>
      <c r="H82" s="69">
        <f t="shared" si="26"/>
        <v>0</v>
      </c>
      <c r="I82" s="70">
        <f t="shared" si="27"/>
        <v>0</v>
      </c>
      <c r="J82" s="73" t="str">
        <f t="shared" si="28"/>
        <v>--</v>
      </c>
      <c r="K82" s="32"/>
      <c r="L82" s="234"/>
      <c r="M82" s="295"/>
      <c r="N82" s="295"/>
      <c r="O82" s="295"/>
      <c r="P82" s="295"/>
      <c r="Q82" s="295"/>
      <c r="R82" s="295"/>
      <c r="S82" s="295"/>
      <c r="T82" s="295"/>
      <c r="U82" s="296"/>
      <c r="V82" s="103"/>
      <c r="W82" s="72"/>
      <c r="X82" s="72"/>
      <c r="Y82" s="78">
        <f>SUM(E58:E82)</f>
        <v>12</v>
      </c>
      <c r="Z82" s="72" t="str">
        <f t="shared" si="31"/>
        <v/>
      </c>
      <c r="AA82" s="72" t="str">
        <f t="shared" si="32"/>
        <v/>
      </c>
      <c r="AB82" s="72"/>
      <c r="AC82" s="72">
        <f t="shared" si="17"/>
        <v>1</v>
      </c>
      <c r="AD82" s="72">
        <f t="shared" si="18"/>
        <v>1</v>
      </c>
      <c r="AE82" s="109" t="str">
        <f t="shared" si="19"/>
        <v>0-0</v>
      </c>
      <c r="AF82" s="109" t="str">
        <f t="shared" si="20"/>
        <v>Y</v>
      </c>
      <c r="AG82" s="109" t="str">
        <f t="shared" si="21"/>
        <v>B</v>
      </c>
      <c r="AM82" s="109">
        <f t="shared" si="22"/>
        <v>0</v>
      </c>
      <c r="AN82" s="109">
        <f t="shared" si="23"/>
        <v>0</v>
      </c>
      <c r="AO82" s="109" t="str">
        <f t="shared" si="24"/>
        <v/>
      </c>
      <c r="AQ82" s="109" t="str">
        <f t="shared" si="25"/>
        <v/>
      </c>
      <c r="BA82" s="228"/>
    </row>
    <row r="83" spans="1:53" ht="16.5" thickBot="1" x14ac:dyDescent="0.3">
      <c r="A83" s="88"/>
      <c r="B83" s="281" t="s">
        <v>305</v>
      </c>
      <c r="C83" s="283"/>
      <c r="D83" s="79"/>
      <c r="E83" s="80"/>
      <c r="F83" s="80"/>
      <c r="G83" s="81"/>
      <c r="H83" s="192"/>
      <c r="I83" s="192"/>
      <c r="J83" s="192"/>
      <c r="K83" s="82"/>
      <c r="L83" s="281" t="s">
        <v>306</v>
      </c>
      <c r="M83" s="282"/>
      <c r="N83" s="282"/>
      <c r="O83" s="282"/>
      <c r="P83" s="282"/>
      <c r="Q83" s="282"/>
      <c r="R83" s="282"/>
      <c r="S83" s="282"/>
      <c r="T83" s="282"/>
      <c r="U83" s="283"/>
      <c r="V83" s="104"/>
      <c r="W83" s="72"/>
      <c r="X83" s="72"/>
      <c r="Y83" s="72"/>
      <c r="Z83" s="72"/>
      <c r="AA83" s="72" t="str">
        <f t="shared" si="32"/>
        <v/>
      </c>
      <c r="AB83" s="72"/>
      <c r="AC83" s="72">
        <f>SUM(AC58:AC82)</f>
        <v>25</v>
      </c>
      <c r="AD83" s="72">
        <f>SUM(AD58:AD82)</f>
        <v>21</v>
      </c>
      <c r="AM83" s="109">
        <f>SUM(AM58:AM82)</f>
        <v>0</v>
      </c>
      <c r="AN83" s="109">
        <f>SUM(AN58:AN82)</f>
        <v>0</v>
      </c>
      <c r="AO83" s="109">
        <f>((COUNTIF(AO58:AO82,"Y")/3)*2)</f>
        <v>0</v>
      </c>
      <c r="AP83" s="109">
        <f>(COUNTIF(AO58:AO82,"Y")/3)</f>
        <v>0</v>
      </c>
      <c r="AQ83" s="109">
        <f>(COUNTIF(AQ58:AQ82,"Y")/2)</f>
        <v>0</v>
      </c>
      <c r="AR83" s="109">
        <f>(COUNTIF(AQ58:AQ82,"Y")/2)</f>
        <v>0</v>
      </c>
      <c r="BA83" s="228"/>
    </row>
    <row r="84" spans="1:53" ht="16.5" thickBot="1" x14ac:dyDescent="0.3">
      <c r="A84" s="88"/>
      <c r="B84" s="281" t="s">
        <v>307</v>
      </c>
      <c r="C84" s="283"/>
      <c r="D84" s="25"/>
      <c r="E84" s="25"/>
      <c r="F84" s="25"/>
      <c r="G84" s="83"/>
      <c r="H84" s="25"/>
      <c r="I84" s="26"/>
      <c r="J84" s="26"/>
      <c r="K84" s="25"/>
      <c r="L84" s="25"/>
      <c r="M84" s="25"/>
      <c r="N84" s="25"/>
      <c r="O84" s="25"/>
      <c r="P84" s="26"/>
      <c r="Q84" s="26"/>
      <c r="R84" s="26"/>
      <c r="S84" s="26"/>
      <c r="T84" s="26"/>
      <c r="U84" s="26"/>
      <c r="V84" s="54"/>
      <c r="W84" s="72"/>
      <c r="X84" s="72"/>
      <c r="Y84" s="72"/>
      <c r="Z84" s="72"/>
      <c r="AA84" s="72" t="str">
        <f t="shared" si="32"/>
        <v/>
      </c>
      <c r="AB84" s="72"/>
      <c r="AC84" s="72"/>
      <c r="AD84" s="72"/>
      <c r="BA84" s="226"/>
    </row>
    <row r="85" spans="1:53" x14ac:dyDescent="0.25">
      <c r="A85" s="88"/>
      <c r="B85" s="88"/>
      <c r="C85" s="88"/>
      <c r="D85" s="88"/>
      <c r="E85" s="88"/>
      <c r="F85" s="88"/>
      <c r="G85" s="88"/>
      <c r="H85" s="88"/>
      <c r="I85" s="88"/>
      <c r="J85" s="88"/>
      <c r="K85" s="88"/>
      <c r="L85" s="88"/>
      <c r="M85" s="88"/>
      <c r="N85" s="88"/>
      <c r="O85" s="88"/>
      <c r="P85" s="88"/>
      <c r="Q85" s="88"/>
      <c r="R85" s="88"/>
      <c r="S85" s="88"/>
      <c r="T85" s="88"/>
      <c r="U85" s="88"/>
      <c r="V85" s="88"/>
      <c r="W85" s="88"/>
      <c r="X85" s="88"/>
      <c r="Y85" s="88"/>
      <c r="Z85" s="88"/>
      <c r="AA85" s="88"/>
      <c r="AB85" s="88"/>
      <c r="AC85" s="88"/>
      <c r="AD85" s="88"/>
    </row>
    <row r="86" spans="1:53" ht="15.75" thickBot="1" x14ac:dyDescent="0.3">
      <c r="A86" s="88"/>
      <c r="B86" s="88"/>
      <c r="C86" s="88"/>
      <c r="D86" s="88"/>
      <c r="E86" s="88"/>
      <c r="F86" s="88"/>
      <c r="G86" s="88"/>
      <c r="H86" s="88"/>
      <c r="I86" s="88"/>
      <c r="J86" s="88"/>
      <c r="K86" s="88"/>
      <c r="L86" s="88"/>
      <c r="M86" s="88"/>
      <c r="N86" s="88"/>
      <c r="O86" s="88"/>
      <c r="P86" s="88"/>
      <c r="Q86" s="88"/>
      <c r="R86" s="88"/>
      <c r="S86" s="88"/>
      <c r="T86" s="88"/>
      <c r="U86" s="88"/>
      <c r="V86" s="88"/>
      <c r="W86" s="88"/>
      <c r="X86" s="88"/>
      <c r="Y86" s="88"/>
      <c r="Z86" s="88"/>
      <c r="AA86" s="88"/>
      <c r="AB86" s="88"/>
      <c r="AC86" s="88"/>
      <c r="AD86" s="88"/>
    </row>
    <row r="87" spans="1:53" ht="24" thickBot="1" x14ac:dyDescent="0.4">
      <c r="A87" s="88"/>
      <c r="B87" s="85" t="s">
        <v>308</v>
      </c>
      <c r="C87" s="25"/>
      <c r="D87" s="25"/>
      <c r="E87" s="25"/>
      <c r="F87" s="88"/>
      <c r="G87" s="25"/>
      <c r="H87" s="25"/>
      <c r="I87" s="87"/>
      <c r="J87" s="26"/>
      <c r="K87" s="25"/>
      <c r="L87" s="25"/>
      <c r="M87" s="196" t="s">
        <v>210</v>
      </c>
      <c r="N87" s="196" t="s">
        <v>211</v>
      </c>
      <c r="O87" s="196" t="s">
        <v>212</v>
      </c>
      <c r="P87" s="196" t="s">
        <v>213</v>
      </c>
      <c r="Q87" s="196" t="s">
        <v>214</v>
      </c>
      <c r="R87" s="196" t="s">
        <v>215</v>
      </c>
      <c r="S87" s="196" t="s">
        <v>216</v>
      </c>
      <c r="T87" s="196" t="s">
        <v>217</v>
      </c>
      <c r="U87" s="196" t="s">
        <v>218</v>
      </c>
      <c r="V87" s="196" t="s">
        <v>219</v>
      </c>
      <c r="W87" s="113" t="s">
        <v>220</v>
      </c>
      <c r="X87" s="196" t="s">
        <v>221</v>
      </c>
      <c r="Y87" s="25"/>
      <c r="Z87" s="25"/>
      <c r="AA87" s="25"/>
      <c r="AB87" s="25"/>
      <c r="AC87" s="25"/>
      <c r="AD87" s="25"/>
      <c r="BA87" s="226"/>
    </row>
    <row r="88" spans="1:53" ht="16.5" thickTop="1" thickBot="1" x14ac:dyDescent="0.3">
      <c r="A88" s="88"/>
      <c r="B88" s="284" t="s">
        <v>222</v>
      </c>
      <c r="C88" s="285"/>
      <c r="D88" s="286" t="s">
        <v>223</v>
      </c>
      <c r="E88" s="287"/>
      <c r="F88" s="88"/>
      <c r="G88" s="288" t="s">
        <v>224</v>
      </c>
      <c r="H88" s="289"/>
      <c r="I88" s="28">
        <f>SUM(E99:E123)</f>
        <v>84</v>
      </c>
      <c r="J88" s="290" t="s">
        <v>225</v>
      </c>
      <c r="K88" s="291"/>
      <c r="L88" s="287"/>
      <c r="M88" s="196">
        <v>2</v>
      </c>
      <c r="N88" s="35">
        <f>SUM(AI88,AI99)</f>
        <v>0</v>
      </c>
      <c r="O88" s="35">
        <v>0</v>
      </c>
      <c r="P88" s="35">
        <f>SUM(AJ88,AJ99)</f>
        <v>0</v>
      </c>
      <c r="Q88" s="35">
        <v>0</v>
      </c>
      <c r="R88" s="35">
        <f>COUNTIFS($E99:$E123,"2",$F99:$F123,"Pole",$C99:$C123,"FST")</f>
        <v>0</v>
      </c>
      <c r="S88" s="35">
        <f>SUM(AL88,AK99)</f>
        <v>0</v>
      </c>
      <c r="T88" s="35">
        <v>0</v>
      </c>
      <c r="U88" s="35">
        <f>SUM(AK88,AL99)</f>
        <v>10</v>
      </c>
      <c r="V88" s="35">
        <v>0</v>
      </c>
      <c r="W88" s="34">
        <f>COUNTIFS($E99:$E123,"2",$F99:$F123,"HH",$C99:$C123,"FST")</f>
        <v>10</v>
      </c>
      <c r="X88" s="35">
        <f>COUNTIFS($E99:$E123,"2",$F99:$F123,"Ped",$C99:$C123,"FST")</f>
        <v>0</v>
      </c>
      <c r="Y88" s="25"/>
      <c r="Z88" s="297" t="s">
        <v>226</v>
      </c>
      <c r="AA88" s="298"/>
      <c r="AB88" s="299"/>
      <c r="AC88" s="25"/>
      <c r="AD88" s="25"/>
      <c r="AH88" s="109">
        <v>2</v>
      </c>
      <c r="AI88" s="109" t="str">
        <f>IF($E89="SS",COUNTIFS($C99:$C123,"FST",$E99:$E123,"2"),"0")</f>
        <v>0</v>
      </c>
      <c r="AJ88" s="109" t="str">
        <f>IF($E89="RPX",COUNTIFS($C99:$C123,"FST",$E99:$E123,"2"),"0")</f>
        <v>0</v>
      </c>
      <c r="AK88" s="109">
        <f>IF($E89="EUC",COUNTIFS($C99:$C123,"FST",$E99:$E123,"2"),"0")</f>
        <v>10</v>
      </c>
      <c r="AL88" s="109" t="str">
        <f>IF($E89="RPX-T",COUNTIFS($C99:$C123,"FST",$E99:$E123,"2"),"0")</f>
        <v>0</v>
      </c>
      <c r="AT88" s="110" t="s">
        <v>227</v>
      </c>
      <c r="AU88" s="108">
        <f>IF(OR($AS89="Y",$AS90="Y",$AS91="Y"),"",COUNTIFS($E89,"SS",$E94,"Y"))</f>
        <v>0</v>
      </c>
      <c r="AV88" s="111">
        <f>IF(OR($AS89="Y",$AS90="Y",$AS91="Y"),"",COUNTIFS($E89,"RPX",$E94,"Y"))</f>
        <v>0</v>
      </c>
      <c r="AW88" s="111">
        <f>IF(OR($AS89="Y",$AS90="Y",$AS91="Y"),"",COUNTIFS($E89,"EUC",$E94,"Y"))</f>
        <v>0</v>
      </c>
      <c r="AX88" s="109">
        <f>IF(OR($AS89="Y",$AS90="Y",$AS91="Y"),"",COUNTIFS($E89,"RPX-T",$E94,"Y"))</f>
        <v>0</v>
      </c>
      <c r="BA88" s="226"/>
    </row>
    <row r="89" spans="1:53" ht="16.5" customHeight="1" thickTop="1" thickBot="1" x14ac:dyDescent="0.3">
      <c r="A89" s="88"/>
      <c r="B89" s="29" t="s">
        <v>228</v>
      </c>
      <c r="C89" s="30">
        <v>0</v>
      </c>
      <c r="D89" s="31" t="s">
        <v>229</v>
      </c>
      <c r="E89" s="66" t="str">
        <f>TEXT(IF('Cable Calculator'!N7="","",'Cable Calculator'!N7),)</f>
        <v>EUC</v>
      </c>
      <c r="F89" s="88"/>
      <c r="G89" s="300" t="s">
        <v>230</v>
      </c>
      <c r="H89" s="287"/>
      <c r="I89" s="33">
        <f>E90-I88</f>
        <v>60</v>
      </c>
      <c r="J89" s="301" t="s">
        <v>231</v>
      </c>
      <c r="K89" s="302"/>
      <c r="L89" s="34">
        <f>I93</f>
        <v>769</v>
      </c>
      <c r="M89" s="196">
        <v>4</v>
      </c>
      <c r="N89" s="35">
        <f>SUM(AI89,AI100)</f>
        <v>0</v>
      </c>
      <c r="O89" s="35">
        <v>0</v>
      </c>
      <c r="P89" s="35">
        <f>SUM(AJ89,AJ100)</f>
        <v>0</v>
      </c>
      <c r="Q89" s="35">
        <v>0</v>
      </c>
      <c r="R89" s="35">
        <f>COUNTIFS($E99:$E123,"4",$F99:$F123,"Pole",$C99:$C123,"FST")</f>
        <v>0</v>
      </c>
      <c r="S89" s="35">
        <f>SUM(AL89,AK100)</f>
        <v>0</v>
      </c>
      <c r="T89" s="35">
        <v>0</v>
      </c>
      <c r="U89" s="35">
        <f>SUM(AK89,AL100)</f>
        <v>1</v>
      </c>
      <c r="V89" s="35">
        <v>0</v>
      </c>
      <c r="W89" s="34">
        <f>COUNTIFS($E99:$E123,"4",$F99:$F123,"HH",$C99:$C123,"FST")</f>
        <v>1</v>
      </c>
      <c r="X89" s="35">
        <f>COUNTIFS($E99:$E123,"4",$F99:$F123,"Ped",$C99:$C123,"FST")</f>
        <v>0</v>
      </c>
      <c r="Y89" s="25"/>
      <c r="Z89" s="303" t="s">
        <v>232</v>
      </c>
      <c r="AA89" s="305" t="s">
        <v>233</v>
      </c>
      <c r="AB89" s="306"/>
      <c r="AC89" s="25"/>
      <c r="AD89" s="25"/>
      <c r="AH89" s="109">
        <v>4</v>
      </c>
      <c r="AI89" s="109" t="str">
        <f>IF($E89="SS",COUNTIFS($C99:$C123,"FST",$E99:$E123,"4"),"0")</f>
        <v>0</v>
      </c>
      <c r="AJ89" s="109" t="str">
        <f>IF($E89="RPX",COUNTIFS($C99:$C123,"FST",$E99:$E123,"4"),"0")</f>
        <v>0</v>
      </c>
      <c r="AK89" s="109">
        <f>IF($E89="EUC",COUNTIFS($C99:$C123,"FST",$E99:$E123,"4"),"0")</f>
        <v>1</v>
      </c>
      <c r="AL89" s="109" t="str">
        <f>IF($E89="RPX-T",COUNTIFS($C99:$C123,"FST",$E99:$E123,"4"),"0")</f>
        <v>0</v>
      </c>
      <c r="AS89" s="109" t="str">
        <f>IF(AND(E94="Y",E90=24,E91=0),"Y","N")</f>
        <v>N</v>
      </c>
      <c r="AT89" s="110" t="s">
        <v>234</v>
      </c>
      <c r="AU89" s="109">
        <f>COUNTIFS($E89,"SS",$AS89,"Y")</f>
        <v>0</v>
      </c>
      <c r="AV89" s="111">
        <f>COUNTIFS($E89,"RPX",$AS89,"Y")</f>
        <v>0</v>
      </c>
      <c r="AW89" s="111">
        <f>COUNTIFS($E89,"EUC",$AS89,"Y")</f>
        <v>0</v>
      </c>
      <c r="AX89" s="109">
        <f>COUNTIFS($E89,"RPX-T",$AS89,"Y")</f>
        <v>0</v>
      </c>
      <c r="BA89" s="227"/>
    </row>
    <row r="90" spans="1:53" ht="16.5" thickTop="1" thickBot="1" x14ac:dyDescent="0.3">
      <c r="A90" s="88"/>
      <c r="B90" s="36" t="s">
        <v>235</v>
      </c>
      <c r="C90" s="37">
        <v>0</v>
      </c>
      <c r="D90" s="38" t="s">
        <v>236</v>
      </c>
      <c r="E90" s="32">
        <v>144</v>
      </c>
      <c r="F90" s="88"/>
      <c r="G90" s="309" t="s">
        <v>237</v>
      </c>
      <c r="H90" s="310"/>
      <c r="I90" s="35">
        <f>IF(E90=0,0,12-(MOD(I88,12)))</f>
        <v>12</v>
      </c>
      <c r="J90" s="301" t="s">
        <v>238</v>
      </c>
      <c r="K90" s="302"/>
      <c r="L90" s="39">
        <f>I94-I88</f>
        <v>768</v>
      </c>
      <c r="M90" s="196">
        <v>6</v>
      </c>
      <c r="N90" s="35">
        <f>SUM(AI90,AI101)</f>
        <v>0</v>
      </c>
      <c r="O90" s="35">
        <v>0</v>
      </c>
      <c r="P90" s="35">
        <f>SUM(AJ90,AJ101)</f>
        <v>0</v>
      </c>
      <c r="Q90" s="35">
        <v>0</v>
      </c>
      <c r="R90" s="35">
        <f>COUNTIFS($E99:$E123,"6",$F99:$F123,"Pole",$C99:$C123,"FST")</f>
        <v>0</v>
      </c>
      <c r="S90" s="35">
        <f>SUM(AL90,AK101)</f>
        <v>0</v>
      </c>
      <c r="T90" s="35">
        <v>0</v>
      </c>
      <c r="U90" s="35">
        <f>SUM(AK90,AL101)</f>
        <v>0</v>
      </c>
      <c r="V90" s="35">
        <v>0</v>
      </c>
      <c r="W90" s="34">
        <f>COUNTIFS($E99:$E123,"6",$F99:$F123,"HH",$C99:$C123,"FST")</f>
        <v>0</v>
      </c>
      <c r="X90" s="35">
        <f>COUNTIFS($E99:$E123,"6",$F99:$F123,"Ped",$C99:$C123,"FST")</f>
        <v>0</v>
      </c>
      <c r="Y90" s="25"/>
      <c r="Z90" s="304"/>
      <c r="AA90" s="307"/>
      <c r="AB90" s="308"/>
      <c r="AC90" s="25"/>
      <c r="AD90" s="25"/>
      <c r="AH90" s="109">
        <v>6</v>
      </c>
      <c r="AI90" s="109" t="str">
        <f>IF($E89="SS",COUNTIFS($C99:$C123,"FST",$E99:$E123,"6"),"0")</f>
        <v>0</v>
      </c>
      <c r="AJ90" s="109" t="str">
        <f>IF($E89="RPX",COUNTIFS($C99:$C123,"FST",$E99:$E123,"6"),"0")</f>
        <v>0</v>
      </c>
      <c r="AK90" s="109">
        <f>IF($E89="EUC",COUNTIFS($C99:$C123,"FST",$E99:$E123,"6"),"0")</f>
        <v>0</v>
      </c>
      <c r="AL90" s="109" t="str">
        <f>IF($E89="RPX-T",COUNTIFS($C99:$C123,"FST",$E99:$E123,"6"),"0")</f>
        <v>0</v>
      </c>
      <c r="AS90" s="109" t="str">
        <f>IF(AND(E94="Y",E90=48,E91=12),"Y","N")</f>
        <v>N</v>
      </c>
      <c r="AT90" s="110" t="s">
        <v>239</v>
      </c>
      <c r="AU90" s="109">
        <f>COUNTIFS($E89,"SS",$AS90,"Y")</f>
        <v>0</v>
      </c>
      <c r="AV90" s="108">
        <f>COUNTIFS($E89,"RPX",$AS90,"Y")</f>
        <v>0</v>
      </c>
      <c r="AW90" s="108">
        <f>COUNTIFS($E89,"EUC",$AS90,"Y")</f>
        <v>0</v>
      </c>
      <c r="AX90" s="109">
        <f>COUNTIFS($E89,"RPX-T",$AS90,"Y")</f>
        <v>0</v>
      </c>
      <c r="BA90" s="227"/>
    </row>
    <row r="91" spans="1:53" ht="16.5" customHeight="1" thickTop="1" thickBot="1" x14ac:dyDescent="0.3">
      <c r="A91" s="88"/>
      <c r="B91" s="40" t="s">
        <v>240</v>
      </c>
      <c r="C91" s="30">
        <v>0</v>
      </c>
      <c r="D91" s="41" t="s">
        <v>241</v>
      </c>
      <c r="E91" s="42">
        <v>60</v>
      </c>
      <c r="F91" s="88"/>
      <c r="G91" s="277" t="s">
        <v>242</v>
      </c>
      <c r="H91" s="43" t="s">
        <v>243</v>
      </c>
      <c r="I91" s="35">
        <f>IF(E91&lt;&gt;0,1,0)</f>
        <v>1</v>
      </c>
      <c r="J91" s="309" t="s">
        <v>244</v>
      </c>
      <c r="K91" s="310"/>
      <c r="L91" s="44">
        <f>'Cable Calculator'!N3</f>
        <v>1987</v>
      </c>
      <c r="M91" s="196">
        <v>8</v>
      </c>
      <c r="N91" s="35">
        <f>SUM(AI91,AI102)</f>
        <v>0</v>
      </c>
      <c r="O91" s="35">
        <v>0</v>
      </c>
      <c r="P91" s="35">
        <f>SUM(AJ91,AJ102)</f>
        <v>0</v>
      </c>
      <c r="Q91" s="35">
        <v>0</v>
      </c>
      <c r="R91" s="35">
        <f>COUNTIFS($E99:$E123,"8",$F99:$F123,"Pole",$C99:$C123,"FST")</f>
        <v>0</v>
      </c>
      <c r="S91" s="35">
        <f>SUM(AL91,AK102)</f>
        <v>0</v>
      </c>
      <c r="T91" s="35">
        <v>0</v>
      </c>
      <c r="U91" s="35">
        <f>SUM(AK91,AL102)</f>
        <v>3</v>
      </c>
      <c r="V91" s="35">
        <v>0</v>
      </c>
      <c r="W91" s="34">
        <f>COUNTIFS($E99:$E123,"8",$F99:$F123,"HH",$C99:$C123,"FST")</f>
        <v>3</v>
      </c>
      <c r="X91" s="35">
        <f>COUNTIFS($E99:$E123,"8",$F99:$F123,"Ped",$C99:$C123,"FST")</f>
        <v>0</v>
      </c>
      <c r="Y91" s="25"/>
      <c r="Z91" s="45">
        <v>1</v>
      </c>
      <c r="AA91" s="46">
        <v>1</v>
      </c>
      <c r="AB91" s="46">
        <v>12</v>
      </c>
      <c r="AC91" s="25"/>
      <c r="AD91" s="25"/>
      <c r="AH91" s="109">
        <v>8</v>
      </c>
      <c r="AI91" s="109" t="str">
        <f>IF($E89="SS",COUNTIFS($C99:$C123,"FST",$E99:$E123,"8"),"0")</f>
        <v>0</v>
      </c>
      <c r="AJ91" s="109" t="str">
        <f>IF($E89="RPX",COUNTIFS($C99:$C123,"FST",$E99:$E123,"8"),"0")</f>
        <v>0</v>
      </c>
      <c r="AK91" s="109">
        <f>IF($E89="EUC",COUNTIFS($C99:$C123,"FST",$E99:$E123,"8"),"0")</f>
        <v>3</v>
      </c>
      <c r="AL91" s="109" t="str">
        <f>IF($E89="RPX-T",COUNTIFS($C99:$C123,"FST",$E99:$E123,"8"),"0")</f>
        <v>0</v>
      </c>
      <c r="AS91" s="109" t="str">
        <f>IF(AND(E94="Y",E90=48,E91=0),"Y","N")</f>
        <v>N</v>
      </c>
      <c r="AT91" s="110" t="s">
        <v>245</v>
      </c>
      <c r="AU91" s="109">
        <f>COUNTIFS($E89,"SS",$AS91,"Y")</f>
        <v>0</v>
      </c>
      <c r="AV91" s="108">
        <f>COUNTIFS($E89,"RPX",$AS91,"Y")</f>
        <v>0</v>
      </c>
      <c r="AW91" s="108">
        <f>COUNTIFS($E89,"EUC",$AS91,"Y")</f>
        <v>0</v>
      </c>
      <c r="AX91" s="109">
        <f>COUNTIFS($E89,"RPX-T",$AS91,"Y")</f>
        <v>0</v>
      </c>
      <c r="BA91" s="227"/>
    </row>
    <row r="92" spans="1:53" ht="16.5" thickTop="1" thickBot="1" x14ac:dyDescent="0.3">
      <c r="A92" s="88"/>
      <c r="B92" s="29" t="s">
        <v>246</v>
      </c>
      <c r="C92" s="37">
        <v>0</v>
      </c>
      <c r="D92" s="41" t="s">
        <v>247</v>
      </c>
      <c r="E92" s="42">
        <v>769</v>
      </c>
      <c r="F92" s="88"/>
      <c r="G92" s="278"/>
      <c r="H92" s="47" t="s">
        <v>248</v>
      </c>
      <c r="I92" s="35">
        <f>IF(E91&lt;&gt;0,E91,0)</f>
        <v>60</v>
      </c>
      <c r="J92" s="194"/>
      <c r="K92" s="195"/>
      <c r="L92" s="48"/>
      <c r="M92" s="196">
        <v>12</v>
      </c>
      <c r="N92" s="35" t="str">
        <f>IF($E89="SS",SUM(AI92,AJ103,AM124,AO124,AQ124),"0")</f>
        <v>0</v>
      </c>
      <c r="O92" s="35" t="str">
        <f>IF($E89="SS",SUM(AN124,AP124,AR124),"0")</f>
        <v>0</v>
      </c>
      <c r="P92" s="35" t="str">
        <f>IF($E89="RPX",SUM(AJ92,AJ103,AM124,AO124,AQ124),"0")</f>
        <v>0</v>
      </c>
      <c r="Q92" s="35" t="str">
        <f>IF($E89="RPX",SUM(AN124,AP124,AR124),"0")</f>
        <v>0</v>
      </c>
      <c r="R92" s="35">
        <f>COUNTIFS($E99:$E123,"12",$F99:$F123,"Pole",$C99:$C123,"FST")</f>
        <v>0</v>
      </c>
      <c r="S92" s="35" t="str">
        <f>IF($E89="RPX-T",SUM(AL92,AK103,AM124,AO124,AQ124),"0")</f>
        <v>0</v>
      </c>
      <c r="T92" s="35" t="str">
        <f>IF($E89="RPX-T",SUM(AN124,AP124,AR124),"0")</f>
        <v>0</v>
      </c>
      <c r="U92" s="35">
        <f>IF($E89="EUC",SUM(AK92,AL103,AM124,AO124,AQ124),"0")</f>
        <v>2</v>
      </c>
      <c r="V92" s="35">
        <f>IF($E89="EUC",SUM($AN124,AP124,AR124),"0")</f>
        <v>1</v>
      </c>
      <c r="W92" s="34">
        <f>COUNTIFS($E99:$E123,"12",$F99:$F123,"HH",$C99:$C123,"FST")</f>
        <v>0</v>
      </c>
      <c r="X92" s="35">
        <f>COUNTIFS($E99:$E123,"12",$F99:$F123,"Ped",$C99:$C123,"FST")</f>
        <v>0</v>
      </c>
      <c r="Y92" s="25"/>
      <c r="Z92" s="45">
        <v>2</v>
      </c>
      <c r="AA92" s="46">
        <v>13</v>
      </c>
      <c r="AB92" s="46">
        <v>24</v>
      </c>
      <c r="AC92" s="25"/>
      <c r="AD92" s="25"/>
      <c r="AH92" s="109">
        <v>12</v>
      </c>
      <c r="AI92" s="109" t="str">
        <f>IF($E89="SS",COUNTIFS($C99:$C123,"FST",$E99:$E123,"12"),"0")</f>
        <v>0</v>
      </c>
      <c r="AJ92" s="109" t="str">
        <f>IF($E89="RPX",COUNTIFS($C99:$C123,"FST",$E99:$E123,"12"),"0")</f>
        <v>0</v>
      </c>
      <c r="AK92" s="109">
        <f>IF($E89="EUC",COUNTIFS($C99:$C123,"FST",$E99:$E123,"12"),"0")</f>
        <v>0</v>
      </c>
      <c r="AL92" s="109" t="str">
        <f>IF($E89="RPX-T",COUNTIFS($C99:$C123,"FST",$E99:$E123,"12"),"0")</f>
        <v>0</v>
      </c>
      <c r="BA92" s="227"/>
    </row>
    <row r="93" spans="1:53" ht="16.5" customHeight="1" thickTop="1" thickBot="1" x14ac:dyDescent="0.3">
      <c r="A93" s="88"/>
      <c r="B93" s="36" t="s">
        <v>249</v>
      </c>
      <c r="C93" s="30">
        <v>0</v>
      </c>
      <c r="D93" s="49" t="s">
        <v>250</v>
      </c>
      <c r="E93" s="50">
        <f>E90/12</f>
        <v>12</v>
      </c>
      <c r="F93" s="88"/>
      <c r="G93" s="277" t="s">
        <v>251</v>
      </c>
      <c r="H93" s="51" t="s">
        <v>252</v>
      </c>
      <c r="I93" s="112">
        <f>E92</f>
        <v>769</v>
      </c>
      <c r="J93" s="311" t="s">
        <v>253</v>
      </c>
      <c r="K93" s="312"/>
      <c r="L93" s="313"/>
      <c r="M93" s="52" t="s">
        <v>254</v>
      </c>
      <c r="N93" s="106"/>
      <c r="O93" s="106"/>
      <c r="P93" s="192"/>
      <c r="Q93" s="192"/>
      <c r="R93" s="192"/>
      <c r="S93" s="192"/>
      <c r="T93" s="192"/>
      <c r="U93" s="192"/>
      <c r="V93" s="192"/>
      <c r="W93" s="53">
        <f>SUM(P93:U93)</f>
        <v>0</v>
      </c>
      <c r="X93" s="54"/>
      <c r="Y93" s="25"/>
      <c r="Z93" s="45">
        <v>3</v>
      </c>
      <c r="AA93" s="46">
        <v>25</v>
      </c>
      <c r="AB93" s="46">
        <v>36</v>
      </c>
      <c r="AC93" s="25"/>
      <c r="AD93" s="25"/>
      <c r="BA93" s="227"/>
    </row>
    <row r="94" spans="1:53" ht="16.5" thickTop="1" thickBot="1" x14ac:dyDescent="0.3">
      <c r="A94" s="88"/>
      <c r="B94" s="36" t="s">
        <v>255</v>
      </c>
      <c r="C94" s="30">
        <v>0</v>
      </c>
      <c r="D94" s="31" t="s">
        <v>256</v>
      </c>
      <c r="E94" s="101" t="str">
        <f>IF('Cable Calculator'!N5="","",'Cable Calculator'!N5)</f>
        <v>N</v>
      </c>
      <c r="F94" s="88"/>
      <c r="G94" s="278"/>
      <c r="H94" s="47" t="s">
        <v>257</v>
      </c>
      <c r="I94" s="35">
        <f>IF(E92="","0",IF(AND(E89="EUC",E90=432), I93+(203-E91),IF(E92=0,0,(E92+(E90-E91)-1))))</f>
        <v>852</v>
      </c>
      <c r="J94" s="292" t="str">
        <f>IFERROR(IF(OR(E89="EUC",E89="SS"),"---",IF(OR(P88,S88),"NO 2F Tethers for RPX!",IF(OR(P90,S90),"NO 6F Tethers for RPX!","---"))),"---")</f>
        <v>---</v>
      </c>
      <c r="K94" s="293"/>
      <c r="L94" s="294"/>
      <c r="M94" s="292" t="str">
        <f>IF(E91&gt;60,"Dead Count &gt;60: Consider Downsize","---")</f>
        <v>---</v>
      </c>
      <c r="N94" s="293"/>
      <c r="O94" s="293"/>
      <c r="P94" s="293"/>
      <c r="Q94" s="293"/>
      <c r="R94" s="293"/>
      <c r="S94" s="293"/>
      <c r="T94" s="293"/>
      <c r="U94" s="294"/>
      <c r="V94" s="100"/>
      <c r="W94" s="54">
        <f>SUM(P94:U94)</f>
        <v>0</v>
      </c>
      <c r="X94" s="54"/>
      <c r="Y94" s="25"/>
      <c r="Z94" s="45">
        <v>4</v>
      </c>
      <c r="AA94" s="46">
        <v>37</v>
      </c>
      <c r="AB94" s="46">
        <v>48</v>
      </c>
      <c r="AC94" s="25"/>
      <c r="AD94" s="25"/>
      <c r="BA94" s="227"/>
    </row>
    <row r="95" spans="1:53" ht="16.5" thickTop="1" thickBot="1" x14ac:dyDescent="0.3">
      <c r="A95" s="88"/>
      <c r="B95" s="55" t="s">
        <v>258</v>
      </c>
      <c r="C95" s="56">
        <f>SUM(C89:C94)+I88</f>
        <v>84</v>
      </c>
      <c r="D95" s="31" t="s">
        <v>259</v>
      </c>
      <c r="E95" s="101" t="str">
        <f>IF(AS89="Y","DBL",IF(AS90="Y","TRPL",IF(AS91="Y","QUAD","")))</f>
        <v/>
      </c>
      <c r="F95" s="88"/>
      <c r="G95" s="192"/>
      <c r="H95" s="57"/>
      <c r="I95" s="192"/>
      <c r="J95" s="292" t="str">
        <f>IF(AND(E90=216,(OR(Z111="error",Z112="error",Z113="error",Z114="error",Z115="error",Z116="error",Z117="error",Z118="error",Z119="error",Z120="error",Z121="error",Z122="error",Z123="error",AA113="error",AA114="error",AA115="error",AA116="error",AA117="error",AA118="error",AA119="error",AA120="error",AA121="error",AA122="error",AA123="error",AA124="error",AA125="error"))),"You cannot cross Tube 6 and 7","---")</f>
        <v>---</v>
      </c>
      <c r="K95" s="293"/>
      <c r="L95" s="294"/>
      <c r="M95" s="292" t="str">
        <f>IF(AND(OR(E89="SS",E89="RPX",E89="EUC",E89="RPX-T"),(OR(C99="",C99="Field SPL"))),"Cannot have FlexNap cables without tethers","---")</f>
        <v>---</v>
      </c>
      <c r="N95" s="293"/>
      <c r="O95" s="293"/>
      <c r="P95" s="293"/>
      <c r="Q95" s="293"/>
      <c r="R95" s="293"/>
      <c r="S95" s="293"/>
      <c r="T95" s="293"/>
      <c r="U95" s="294"/>
      <c r="V95" s="25"/>
      <c r="W95" s="58"/>
      <c r="X95" s="58"/>
      <c r="Y95" s="25"/>
      <c r="Z95" s="45">
        <v>5</v>
      </c>
      <c r="AA95" s="46">
        <v>49</v>
      </c>
      <c r="AB95" s="46">
        <v>60</v>
      </c>
      <c r="AC95" s="25"/>
      <c r="AD95" s="25"/>
      <c r="BA95" s="227"/>
    </row>
    <row r="96" spans="1:53" ht="16.5" thickTop="1" thickBot="1" x14ac:dyDescent="0.3">
      <c r="A96" s="88"/>
      <c r="B96" s="59"/>
      <c r="C96" s="60"/>
      <c r="D96" s="61"/>
      <c r="E96" s="62"/>
      <c r="F96" s="88"/>
      <c r="G96" s="63"/>
      <c r="H96" s="64"/>
      <c r="I96" s="63"/>
      <c r="J96" s="292" t="str">
        <f>IF(AND(OR(E89="RPX", E89="RPX-T", E89="SS"),E90=216),"NO 216 For RPX, RPX-T, OR SS CABLE","---")</f>
        <v>---</v>
      </c>
      <c r="K96" s="293"/>
      <c r="L96" s="294"/>
      <c r="M96" s="292" t="str" cm="1">
        <f t="array" ref="M96">IF(AND(E89="",OR(C99:C123="FST",C99:C123="REV T",C99:C123="DBL REV",C99:C123="TPL REV", C99:C123="QD REV")),"Non-FlexNap cables cannot have tethers","---")</f>
        <v>---</v>
      </c>
      <c r="N96" s="293"/>
      <c r="O96" s="293"/>
      <c r="P96" s="293"/>
      <c r="Q96" s="293"/>
      <c r="R96" s="293"/>
      <c r="S96" s="293"/>
      <c r="T96" s="293"/>
      <c r="U96" s="294"/>
      <c r="V96" s="25"/>
      <c r="W96" s="58"/>
      <c r="X96" s="58"/>
      <c r="Y96" s="25"/>
      <c r="Z96" s="45">
        <v>6</v>
      </c>
      <c r="AA96" s="65">
        <v>61</v>
      </c>
      <c r="AB96" s="65">
        <v>72</v>
      </c>
      <c r="AC96" s="25"/>
      <c r="AD96" s="25"/>
      <c r="BA96" s="226"/>
    </row>
    <row r="97" spans="1:53" ht="15.75" customHeight="1" thickBot="1" x14ac:dyDescent="0.3">
      <c r="A97" s="88"/>
      <c r="B97" s="277" t="s">
        <v>260</v>
      </c>
      <c r="C97" s="314" t="s">
        <v>261</v>
      </c>
      <c r="D97" s="314" t="s">
        <v>262</v>
      </c>
      <c r="E97" s="316" t="s">
        <v>263</v>
      </c>
      <c r="F97" s="314" t="s">
        <v>264</v>
      </c>
      <c r="G97" s="279" t="s">
        <v>265</v>
      </c>
      <c r="H97" s="279" t="s">
        <v>266</v>
      </c>
      <c r="I97" s="279" t="s">
        <v>267</v>
      </c>
      <c r="J97" s="318" t="s">
        <v>268</v>
      </c>
      <c r="K97" s="314" t="s">
        <v>269</v>
      </c>
      <c r="L97" s="320" t="s">
        <v>270</v>
      </c>
      <c r="M97" s="322" t="s">
        <v>271</v>
      </c>
      <c r="N97" s="322"/>
      <c r="O97" s="322"/>
      <c r="P97" s="322"/>
      <c r="Q97" s="322"/>
      <c r="R97" s="322"/>
      <c r="S97" s="322"/>
      <c r="T97" s="322"/>
      <c r="U97" s="323"/>
      <c r="V97" s="107"/>
      <c r="W97" s="72"/>
      <c r="X97" s="72"/>
      <c r="Y97" s="72"/>
      <c r="Z97" s="45">
        <v>7</v>
      </c>
      <c r="AA97" s="65">
        <v>73</v>
      </c>
      <c r="AB97" s="65">
        <v>84</v>
      </c>
      <c r="AC97" s="25"/>
      <c r="AD97" s="25"/>
      <c r="BA97" s="228"/>
    </row>
    <row r="98" spans="1:53" ht="15.75" thickBot="1" x14ac:dyDescent="0.3">
      <c r="A98" s="88"/>
      <c r="B98" s="278"/>
      <c r="C98" s="315"/>
      <c r="D98" s="315"/>
      <c r="E98" s="317"/>
      <c r="F98" s="315"/>
      <c r="G98" s="280"/>
      <c r="H98" s="280"/>
      <c r="I98" s="280"/>
      <c r="J98" s="319"/>
      <c r="K98" s="315"/>
      <c r="L98" s="321"/>
      <c r="M98" s="324"/>
      <c r="N98" s="324"/>
      <c r="O98" s="324"/>
      <c r="P98" s="324"/>
      <c r="Q98" s="324"/>
      <c r="R98" s="324"/>
      <c r="S98" s="324"/>
      <c r="T98" s="324"/>
      <c r="U98" s="325"/>
      <c r="V98" s="107"/>
      <c r="W98" s="72"/>
      <c r="X98" s="72"/>
      <c r="Y98" s="72"/>
      <c r="Z98" s="45">
        <v>8</v>
      </c>
      <c r="AA98" s="46">
        <v>85</v>
      </c>
      <c r="AB98" s="46">
        <v>96</v>
      </c>
      <c r="AC98" s="25"/>
      <c r="AD98" s="25"/>
      <c r="AI98" s="109" t="s">
        <v>272</v>
      </c>
      <c r="AJ98" s="109" t="s">
        <v>273</v>
      </c>
      <c r="AK98" s="109" t="s">
        <v>274</v>
      </c>
      <c r="AL98" s="109" t="s">
        <v>275</v>
      </c>
      <c r="BA98" s="228"/>
    </row>
    <row r="99" spans="1:53" ht="15.75" thickBot="1" x14ac:dyDescent="0.3">
      <c r="A99" s="88"/>
      <c r="B99" s="66" t="s">
        <v>276</v>
      </c>
      <c r="C99" s="67" t="s">
        <v>494</v>
      </c>
      <c r="D99" s="102"/>
      <c r="E99" s="32">
        <v>12</v>
      </c>
      <c r="F99" s="32" t="s">
        <v>488</v>
      </c>
      <c r="G99" s="68" t="s">
        <v>277</v>
      </c>
      <c r="H99" s="69">
        <f>IF(I99=0,0,I99-(E99-1))</f>
        <v>841</v>
      </c>
      <c r="I99" s="70">
        <f>IF(E99=0,0,I94)</f>
        <v>852</v>
      </c>
      <c r="J99" s="71" t="s">
        <v>278</v>
      </c>
      <c r="K99" s="32"/>
      <c r="L99" s="233"/>
      <c r="M99" s="295" t="s">
        <v>406</v>
      </c>
      <c r="N99" s="295"/>
      <c r="O99" s="295"/>
      <c r="P99" s="295"/>
      <c r="Q99" s="295"/>
      <c r="R99" s="295"/>
      <c r="S99" s="295"/>
      <c r="T99" s="295"/>
      <c r="U99" s="296"/>
      <c r="V99" s="103"/>
      <c r="W99" s="72"/>
      <c r="X99" s="72"/>
      <c r="Y99" s="72"/>
      <c r="Z99" s="45">
        <v>9</v>
      </c>
      <c r="AA99" s="46">
        <v>97</v>
      </c>
      <c r="AB99" s="46">
        <v>108</v>
      </c>
      <c r="AC99" s="72">
        <f t="shared" ref="AC99:AC123" si="34">IF(B99&lt;&gt;"FST",1,0)</f>
        <v>1</v>
      </c>
      <c r="AD99" s="72">
        <f t="shared" ref="AD99:AD123" si="35">IF(C99&lt;&gt;"FST",1,0)</f>
        <v>1</v>
      </c>
      <c r="AE99" s="109" t="str">
        <f t="shared" ref="AE99:AE123" si="36">CONCATENATE(H99,"-",I99)</f>
        <v>841-852</v>
      </c>
      <c r="AF99" s="109" t="str">
        <f t="shared" ref="AF99:AF123" si="37">IF(C99="Field SPL","N","Y")</f>
        <v>Y</v>
      </c>
      <c r="AG99" s="109" t="str">
        <f t="shared" ref="AG99:AG123" si="38">IF(OR(E$89="RPX",E$89="SS"),"A","B")</f>
        <v>B</v>
      </c>
      <c r="AH99" s="109">
        <v>2</v>
      </c>
      <c r="AI99" s="109" t="str">
        <f>IF(E89="SS",COUNTIFS(C99:C123,"TCF",E99:E123,"2"),"")</f>
        <v/>
      </c>
      <c r="AJ99" s="109" t="str">
        <f>IF(E89="RPX",COUNTIFS(C99:C123,"TCF",E99:E123,"2"),"")</f>
        <v/>
      </c>
      <c r="AK99" s="109" t="str">
        <f>IF(E89="RPX-T",COUNTIFS(C99:C123,"TCF",E99:E123,"2"),"")</f>
        <v/>
      </c>
      <c r="AL99" s="109">
        <f>IF(E89="EUC",COUNTIFS(C99:C123,"TCF",E99:E123,"2"),"")</f>
        <v>0</v>
      </c>
      <c r="AM99" s="109">
        <f t="shared" ref="AM99:AM123" si="39">VALUE(IF(C99="FST","0",IF(C99="REV T","1",IF(C99="DBL REV",".5","0"))))</f>
        <v>1</v>
      </c>
      <c r="AN99" s="109">
        <f t="shared" ref="AN99:AN123" si="40">VALUE(IF(C99="FST","0",IF(C99="REV T","0",IF(C99="DBL REV",".5","0"))))</f>
        <v>0</v>
      </c>
      <c r="AO99" s="109" t="str">
        <f t="shared" ref="AO99:AO123" si="41">IF(C99="TPL REV","Y","")</f>
        <v/>
      </c>
      <c r="AQ99" s="109" t="str">
        <f t="shared" ref="AQ99:AQ123" si="42">IF(C99="QD REV","Y","")</f>
        <v/>
      </c>
      <c r="BA99" s="229">
        <f>MOD(E99,12)</f>
        <v>0</v>
      </c>
    </row>
    <row r="100" spans="1:53" ht="15.75" thickBot="1" x14ac:dyDescent="0.3">
      <c r="A100" s="88"/>
      <c r="B100" s="66" t="s">
        <v>279</v>
      </c>
      <c r="C100" s="67" t="s">
        <v>484</v>
      </c>
      <c r="D100" s="102" t="s">
        <v>735</v>
      </c>
      <c r="E100" s="32">
        <v>2</v>
      </c>
      <c r="F100" s="32" t="s">
        <v>488</v>
      </c>
      <c r="G100" s="68" t="s">
        <v>277</v>
      </c>
      <c r="H100" s="69">
        <f t="shared" ref="H100:H123" si="43">IF(E100=0,0,I100-(E100-1))</f>
        <v>839</v>
      </c>
      <c r="I100" s="70">
        <f t="shared" ref="I100:I123" si="44">IF(E100=0,0,H99-1)</f>
        <v>840</v>
      </c>
      <c r="J100" s="73" t="str">
        <f>IF(C100="","--",IF(AND(C100&lt;&gt;"FST",C100&lt;&gt;"TCF",BA99&lt;&gt;0),BA99,"--"))</f>
        <v>--</v>
      </c>
      <c r="K100" s="32"/>
      <c r="L100" s="233"/>
      <c r="M100" s="295"/>
      <c r="N100" s="295"/>
      <c r="O100" s="295"/>
      <c r="P100" s="295"/>
      <c r="Q100" s="295"/>
      <c r="R100" s="295"/>
      <c r="S100" s="295"/>
      <c r="T100" s="295"/>
      <c r="U100" s="296"/>
      <c r="V100" s="103"/>
      <c r="W100" s="72"/>
      <c r="X100" s="72"/>
      <c r="Y100" s="72"/>
      <c r="Z100" s="45">
        <v>10</v>
      </c>
      <c r="AA100" s="46">
        <v>109</v>
      </c>
      <c r="AB100" s="46">
        <v>120</v>
      </c>
      <c r="AC100" s="72">
        <f t="shared" si="34"/>
        <v>1</v>
      </c>
      <c r="AD100" s="72">
        <f t="shared" si="35"/>
        <v>0</v>
      </c>
      <c r="AE100" s="109" t="str">
        <f t="shared" si="36"/>
        <v>839-840</v>
      </c>
      <c r="AF100" s="109" t="str">
        <f t="shared" si="37"/>
        <v>Y</v>
      </c>
      <c r="AG100" s="109" t="str">
        <f t="shared" si="38"/>
        <v>B</v>
      </c>
      <c r="AH100" s="109">
        <v>4</v>
      </c>
      <c r="AI100" s="109" t="str">
        <f>IF(E89="SS",COUNTIFS(C99:C123,"TCF",E99:E123,"4"),"")</f>
        <v/>
      </c>
      <c r="AJ100" s="109" t="str">
        <f>IF(E89="RPX",COUNTIFS(C99:C123,"TCF",E99:E123,"4"),"")</f>
        <v/>
      </c>
      <c r="AK100" s="109" t="str">
        <f>IF(E89="RPX-T",COUNTIFS(C99:C123,"TCF",E99:E123,"4"),"")</f>
        <v/>
      </c>
      <c r="AL100" s="109">
        <f>IF(E89="EUC",COUNTIFS(C99:C123,"TCF",E99:E123,"4"),"")</f>
        <v>0</v>
      </c>
      <c r="AM100" s="109">
        <f t="shared" si="39"/>
        <v>0</v>
      </c>
      <c r="AN100" s="109">
        <f t="shared" si="40"/>
        <v>0</v>
      </c>
      <c r="AO100" s="109" t="str">
        <f t="shared" si="41"/>
        <v/>
      </c>
      <c r="AQ100" s="109" t="str">
        <f t="shared" si="42"/>
        <v/>
      </c>
      <c r="BA100" s="229">
        <f>MOD(SUM(E99:E100),12)</f>
        <v>2</v>
      </c>
    </row>
    <row r="101" spans="1:53" ht="15.75" thickBot="1" x14ac:dyDescent="0.3">
      <c r="A101" s="88"/>
      <c r="B101" s="74" t="s">
        <v>280</v>
      </c>
      <c r="C101" s="67" t="s">
        <v>484</v>
      </c>
      <c r="D101" s="102" t="s">
        <v>737</v>
      </c>
      <c r="E101" s="32">
        <v>2</v>
      </c>
      <c r="F101" s="32" t="s">
        <v>488</v>
      </c>
      <c r="G101" s="75" t="s">
        <v>277</v>
      </c>
      <c r="H101" s="69">
        <f t="shared" si="43"/>
        <v>837</v>
      </c>
      <c r="I101" s="70">
        <f t="shared" si="44"/>
        <v>838</v>
      </c>
      <c r="J101" s="73" t="str">
        <f t="shared" ref="J101:J123" si="45">IF(C101="","--",IF(AND(C101&lt;&gt;"FST",C101&lt;&gt;"TCF",BA100&lt;&gt;0),BA100,"--"))</f>
        <v>--</v>
      </c>
      <c r="K101" s="32"/>
      <c r="L101" s="233"/>
      <c r="M101" s="295"/>
      <c r="N101" s="295"/>
      <c r="O101" s="295"/>
      <c r="P101" s="295"/>
      <c r="Q101" s="295"/>
      <c r="R101" s="295"/>
      <c r="S101" s="295"/>
      <c r="T101" s="295"/>
      <c r="U101" s="296"/>
      <c r="V101" s="103"/>
      <c r="W101" s="72"/>
      <c r="X101" s="72"/>
      <c r="Y101" s="72"/>
      <c r="Z101" s="45">
        <v>11</v>
      </c>
      <c r="AA101" s="46">
        <v>121</v>
      </c>
      <c r="AB101" s="46">
        <v>132</v>
      </c>
      <c r="AC101" s="72">
        <f t="shared" si="34"/>
        <v>1</v>
      </c>
      <c r="AD101" s="72">
        <f t="shared" si="35"/>
        <v>0</v>
      </c>
      <c r="AE101" s="109" t="str">
        <f t="shared" si="36"/>
        <v>837-838</v>
      </c>
      <c r="AF101" s="109" t="str">
        <f t="shared" si="37"/>
        <v>Y</v>
      </c>
      <c r="AG101" s="109" t="str">
        <f t="shared" si="38"/>
        <v>B</v>
      </c>
      <c r="AH101" s="109">
        <v>6</v>
      </c>
      <c r="AI101" s="109" t="str">
        <f>IF(E89="SS",COUNTIFS(C99:C123,"TCF",E99:E123,"6"),"")</f>
        <v/>
      </c>
      <c r="AJ101" s="109" t="str">
        <f>IF(E89="RPX",COUNTIFS(C99:C123,"TCF",E99:E123,"6"),"")</f>
        <v/>
      </c>
      <c r="AK101" s="109" t="str">
        <f>IF(E89="RPX-T",COUNTIFS(C99:C123,"TCF",E99:E123,"6"),"")</f>
        <v/>
      </c>
      <c r="AL101" s="109">
        <f>IF(E89="EUC",COUNTIFS(C99:C123,"TCF",E99:E123,"6"),"")</f>
        <v>0</v>
      </c>
      <c r="AM101" s="109">
        <f t="shared" si="39"/>
        <v>0</v>
      </c>
      <c r="AN101" s="109">
        <f t="shared" si="40"/>
        <v>0</v>
      </c>
      <c r="AO101" s="109" t="str">
        <f t="shared" si="41"/>
        <v/>
      </c>
      <c r="AQ101" s="109" t="str">
        <f t="shared" si="42"/>
        <v/>
      </c>
      <c r="BA101" s="229">
        <f>MOD(SUM(E99:E102),12)</f>
        <v>0</v>
      </c>
    </row>
    <row r="102" spans="1:53" ht="15.75" thickBot="1" x14ac:dyDescent="0.3">
      <c r="A102" s="88"/>
      <c r="B102" s="66" t="s">
        <v>281</v>
      </c>
      <c r="C102" s="67" t="s">
        <v>484</v>
      </c>
      <c r="D102" s="102" t="s">
        <v>736</v>
      </c>
      <c r="E102" s="32">
        <v>8</v>
      </c>
      <c r="F102" s="32" t="s">
        <v>488</v>
      </c>
      <c r="G102" s="68" t="s">
        <v>277</v>
      </c>
      <c r="H102" s="69">
        <f t="shared" si="43"/>
        <v>829</v>
      </c>
      <c r="I102" s="70">
        <f t="shared" si="44"/>
        <v>836</v>
      </c>
      <c r="J102" s="73" t="str">
        <f t="shared" si="45"/>
        <v>--</v>
      </c>
      <c r="K102" s="32"/>
      <c r="L102" s="233"/>
      <c r="M102" s="295"/>
      <c r="N102" s="295"/>
      <c r="O102" s="295"/>
      <c r="P102" s="295"/>
      <c r="Q102" s="295"/>
      <c r="R102" s="295"/>
      <c r="S102" s="295"/>
      <c r="T102" s="295"/>
      <c r="U102" s="296"/>
      <c r="V102" s="103"/>
      <c r="W102" s="72"/>
      <c r="X102" s="72"/>
      <c r="Y102" s="72"/>
      <c r="Z102" s="45">
        <v>12</v>
      </c>
      <c r="AA102" s="76">
        <v>133</v>
      </c>
      <c r="AB102" s="76">
        <v>144</v>
      </c>
      <c r="AC102" s="72">
        <f t="shared" si="34"/>
        <v>1</v>
      </c>
      <c r="AD102" s="72">
        <f t="shared" si="35"/>
        <v>0</v>
      </c>
      <c r="AE102" s="109" t="str">
        <f t="shared" si="36"/>
        <v>829-836</v>
      </c>
      <c r="AF102" s="109" t="str">
        <f t="shared" si="37"/>
        <v>Y</v>
      </c>
      <c r="AG102" s="109" t="str">
        <f t="shared" si="38"/>
        <v>B</v>
      </c>
      <c r="AH102" s="109">
        <v>8</v>
      </c>
      <c r="AI102" s="109" t="str">
        <f>IF(E89="SS",COUNTIFS(C99:C123,"TCF",E99:E123,"8"),"")</f>
        <v/>
      </c>
      <c r="AJ102" s="109" t="str">
        <f>IF(E89="RPX",COUNTIFS(C99:C123,"TCF",E99:E123,"8"),"")</f>
        <v/>
      </c>
      <c r="AK102" s="109" t="str">
        <f>IF(E89="RPX-T",COUNTIFS(C99:C123,"TCF",E99:E123,"8"),"")</f>
        <v/>
      </c>
      <c r="AL102" s="109">
        <f>IF(E89="EUC",COUNTIFS(C99:C123,"TCF",E99:E123,"8"),"")</f>
        <v>0</v>
      </c>
      <c r="AM102" s="109">
        <f t="shared" si="39"/>
        <v>0</v>
      </c>
      <c r="AN102" s="109">
        <f t="shared" si="40"/>
        <v>0</v>
      </c>
      <c r="AO102" s="109" t="str">
        <f t="shared" si="41"/>
        <v/>
      </c>
      <c r="AQ102" s="109" t="str">
        <f t="shared" si="42"/>
        <v/>
      </c>
      <c r="BA102" s="229">
        <f>MOD(SUM(E99:E103),12)</f>
        <v>0</v>
      </c>
    </row>
    <row r="103" spans="1:53" ht="15.75" thickBot="1" x14ac:dyDescent="0.3">
      <c r="A103" s="88"/>
      <c r="B103" s="66" t="s">
        <v>282</v>
      </c>
      <c r="C103" s="67" t="s">
        <v>499</v>
      </c>
      <c r="D103" s="102"/>
      <c r="E103" s="32">
        <v>12</v>
      </c>
      <c r="F103" s="32" t="s">
        <v>488</v>
      </c>
      <c r="G103" s="68" t="s">
        <v>277</v>
      </c>
      <c r="H103" s="69">
        <f t="shared" si="43"/>
        <v>817</v>
      </c>
      <c r="I103" s="70">
        <f t="shared" si="44"/>
        <v>828</v>
      </c>
      <c r="J103" s="73" t="str">
        <f t="shared" si="45"/>
        <v>--</v>
      </c>
      <c r="K103" s="32"/>
      <c r="L103" s="233"/>
      <c r="M103" s="295" t="s">
        <v>407</v>
      </c>
      <c r="N103" s="295"/>
      <c r="O103" s="295"/>
      <c r="P103" s="295"/>
      <c r="Q103" s="295"/>
      <c r="R103" s="295"/>
      <c r="S103" s="295"/>
      <c r="T103" s="295"/>
      <c r="U103" s="296"/>
      <c r="V103" s="103"/>
      <c r="W103" s="72"/>
      <c r="X103" s="72"/>
      <c r="Y103" s="72"/>
      <c r="Z103" s="45">
        <v>13</v>
      </c>
      <c r="AA103" s="77">
        <f t="shared" ref="AA103:AA108" si="46">AB102+1</f>
        <v>145</v>
      </c>
      <c r="AB103" s="77">
        <f t="shared" ref="AB103:AB108" si="47">AB102+12</f>
        <v>156</v>
      </c>
      <c r="AC103" s="72">
        <f t="shared" si="34"/>
        <v>1</v>
      </c>
      <c r="AD103" s="72">
        <f t="shared" si="35"/>
        <v>1</v>
      </c>
      <c r="AE103" s="109" t="str">
        <f t="shared" si="36"/>
        <v>817-828</v>
      </c>
      <c r="AF103" s="109" t="str">
        <f t="shared" si="37"/>
        <v>Y</v>
      </c>
      <c r="AG103" s="109" t="str">
        <f t="shared" si="38"/>
        <v>B</v>
      </c>
      <c r="AH103" s="109">
        <v>12</v>
      </c>
      <c r="AI103" s="109" t="str">
        <f>IF(E89="SS",COUNTIFS(C99:C123,"TCF",E99:E123,"12"),"")</f>
        <v/>
      </c>
      <c r="AJ103" s="109" t="str">
        <f>IF(E89="RPX",COUNTIFS(C99:C123,"TCF",E99:E123,"12"),"")</f>
        <v/>
      </c>
      <c r="AK103" s="109" t="str">
        <f>IF(E89="RPX-T",COUNTIFS(C99:C123,"TCF",E99:E123,"12"),"")</f>
        <v/>
      </c>
      <c r="AL103" s="109">
        <f>IF(E89="EUC",COUNTIFS(C99:C123,"TCF",E99:E123,"12"),"")</f>
        <v>0</v>
      </c>
      <c r="AM103" s="109">
        <f t="shared" si="39"/>
        <v>0.5</v>
      </c>
      <c r="AN103" s="109">
        <f t="shared" si="40"/>
        <v>0.5</v>
      </c>
      <c r="AO103" s="109" t="str">
        <f t="shared" si="41"/>
        <v/>
      </c>
      <c r="AQ103" s="109" t="str">
        <f t="shared" si="42"/>
        <v/>
      </c>
      <c r="BA103" s="229">
        <f>MOD(SUM(E99:E104),12)</f>
        <v>0</v>
      </c>
    </row>
    <row r="104" spans="1:53" ht="15.75" thickBot="1" x14ac:dyDescent="0.3">
      <c r="A104" s="88"/>
      <c r="B104" s="66" t="s">
        <v>283</v>
      </c>
      <c r="C104" s="67" t="s">
        <v>499</v>
      </c>
      <c r="D104" s="102"/>
      <c r="E104" s="32">
        <v>12</v>
      </c>
      <c r="F104" s="32" t="s">
        <v>488</v>
      </c>
      <c r="G104" s="68" t="s">
        <v>277</v>
      </c>
      <c r="H104" s="69">
        <f t="shared" si="43"/>
        <v>805</v>
      </c>
      <c r="I104" s="70">
        <f t="shared" si="44"/>
        <v>816</v>
      </c>
      <c r="J104" s="73" t="str">
        <f t="shared" si="45"/>
        <v>--</v>
      </c>
      <c r="K104" s="32"/>
      <c r="L104" s="233"/>
      <c r="M104" s="295" t="s">
        <v>407</v>
      </c>
      <c r="N104" s="295"/>
      <c r="O104" s="295"/>
      <c r="P104" s="295"/>
      <c r="Q104" s="295"/>
      <c r="R104" s="295"/>
      <c r="S104" s="295"/>
      <c r="T104" s="295"/>
      <c r="U104" s="296"/>
      <c r="V104" s="103"/>
      <c r="W104" s="72"/>
      <c r="X104" s="72"/>
      <c r="Y104" s="72"/>
      <c r="Z104" s="45">
        <v>14</v>
      </c>
      <c r="AA104" s="77">
        <f t="shared" si="46"/>
        <v>157</v>
      </c>
      <c r="AB104" s="77">
        <f t="shared" si="47"/>
        <v>168</v>
      </c>
      <c r="AC104" s="72">
        <f t="shared" si="34"/>
        <v>1</v>
      </c>
      <c r="AD104" s="72">
        <f t="shared" si="35"/>
        <v>1</v>
      </c>
      <c r="AE104" s="109" t="str">
        <f t="shared" si="36"/>
        <v>805-816</v>
      </c>
      <c r="AF104" s="109" t="str">
        <f t="shared" si="37"/>
        <v>Y</v>
      </c>
      <c r="AG104" s="109" t="str">
        <f t="shared" si="38"/>
        <v>B</v>
      </c>
      <c r="AM104" s="109">
        <f t="shared" si="39"/>
        <v>0.5</v>
      </c>
      <c r="AN104" s="109">
        <f t="shared" si="40"/>
        <v>0.5</v>
      </c>
      <c r="AO104" s="109" t="str">
        <f t="shared" si="41"/>
        <v/>
      </c>
      <c r="AQ104" s="109" t="str">
        <f t="shared" si="42"/>
        <v/>
      </c>
      <c r="BA104" s="229">
        <f>MOD(SUM(E99:E105),12)</f>
        <v>2</v>
      </c>
    </row>
    <row r="105" spans="1:53" ht="15.75" thickBot="1" x14ac:dyDescent="0.3">
      <c r="A105" s="88"/>
      <c r="B105" s="66" t="s">
        <v>284</v>
      </c>
      <c r="C105" s="67" t="s">
        <v>484</v>
      </c>
      <c r="D105" s="102" t="s">
        <v>738</v>
      </c>
      <c r="E105" s="32">
        <v>2</v>
      </c>
      <c r="F105" s="32" t="s">
        <v>488</v>
      </c>
      <c r="G105" s="68" t="s">
        <v>277</v>
      </c>
      <c r="H105" s="69">
        <f t="shared" si="43"/>
        <v>803</v>
      </c>
      <c r="I105" s="70">
        <f t="shared" si="44"/>
        <v>804</v>
      </c>
      <c r="J105" s="73" t="str">
        <f t="shared" si="45"/>
        <v>--</v>
      </c>
      <c r="K105" s="32"/>
      <c r="L105" s="233"/>
      <c r="M105" s="295"/>
      <c r="N105" s="295"/>
      <c r="O105" s="295"/>
      <c r="P105" s="295"/>
      <c r="Q105" s="295"/>
      <c r="R105" s="295"/>
      <c r="S105" s="295"/>
      <c r="T105" s="295"/>
      <c r="U105" s="296"/>
      <c r="V105" s="103"/>
      <c r="W105" s="72"/>
      <c r="X105" s="72"/>
      <c r="Y105" s="72"/>
      <c r="Z105" s="45">
        <v>15</v>
      </c>
      <c r="AA105" s="77">
        <f t="shared" si="46"/>
        <v>169</v>
      </c>
      <c r="AB105" s="77">
        <f t="shared" si="47"/>
        <v>180</v>
      </c>
      <c r="AC105" s="72">
        <f t="shared" si="34"/>
        <v>1</v>
      </c>
      <c r="AD105" s="72">
        <f t="shared" si="35"/>
        <v>0</v>
      </c>
      <c r="AE105" s="109" t="str">
        <f t="shared" si="36"/>
        <v>803-804</v>
      </c>
      <c r="AF105" s="109" t="str">
        <f t="shared" si="37"/>
        <v>Y</v>
      </c>
      <c r="AG105" s="109" t="str">
        <f t="shared" si="38"/>
        <v>B</v>
      </c>
      <c r="AM105" s="109">
        <f t="shared" si="39"/>
        <v>0</v>
      </c>
      <c r="AN105" s="109">
        <f t="shared" si="40"/>
        <v>0</v>
      </c>
      <c r="AO105" s="109" t="str">
        <f t="shared" si="41"/>
        <v/>
      </c>
      <c r="AQ105" s="109" t="str">
        <f t="shared" si="42"/>
        <v/>
      </c>
      <c r="BA105" s="229">
        <f>MOD(SUM(E99:E106),12)</f>
        <v>4</v>
      </c>
    </row>
    <row r="106" spans="1:53" ht="15.75" thickBot="1" x14ac:dyDescent="0.3">
      <c r="A106" s="88"/>
      <c r="B106" s="66" t="s">
        <v>285</v>
      </c>
      <c r="C106" s="67" t="s">
        <v>484</v>
      </c>
      <c r="D106" s="102" t="s">
        <v>739</v>
      </c>
      <c r="E106" s="32">
        <v>2</v>
      </c>
      <c r="F106" s="32" t="s">
        <v>488</v>
      </c>
      <c r="G106" s="68" t="s">
        <v>277</v>
      </c>
      <c r="H106" s="69">
        <f t="shared" si="43"/>
        <v>801</v>
      </c>
      <c r="I106" s="70">
        <f t="shared" si="44"/>
        <v>802</v>
      </c>
      <c r="J106" s="73" t="str">
        <f t="shared" si="45"/>
        <v>--</v>
      </c>
      <c r="K106" s="32"/>
      <c r="L106" s="233"/>
      <c r="M106" s="295"/>
      <c r="N106" s="295"/>
      <c r="O106" s="295"/>
      <c r="P106" s="295"/>
      <c r="Q106" s="295"/>
      <c r="R106" s="295"/>
      <c r="S106" s="295"/>
      <c r="T106" s="295"/>
      <c r="U106" s="296"/>
      <c r="V106" s="103"/>
      <c r="W106" s="72"/>
      <c r="X106" s="72"/>
      <c r="Y106" s="72"/>
      <c r="Z106" s="45">
        <f>Z105+1</f>
        <v>16</v>
      </c>
      <c r="AA106" s="77">
        <f t="shared" si="46"/>
        <v>181</v>
      </c>
      <c r="AB106" s="77">
        <f t="shared" si="47"/>
        <v>192</v>
      </c>
      <c r="AC106" s="72">
        <f t="shared" si="34"/>
        <v>1</v>
      </c>
      <c r="AD106" s="72">
        <f t="shared" si="35"/>
        <v>0</v>
      </c>
      <c r="AE106" s="109" t="str">
        <f t="shared" si="36"/>
        <v>801-802</v>
      </c>
      <c r="AF106" s="109" t="str">
        <f t="shared" si="37"/>
        <v>Y</v>
      </c>
      <c r="AG106" s="109" t="str">
        <f t="shared" si="38"/>
        <v>B</v>
      </c>
      <c r="AM106" s="109">
        <f t="shared" si="39"/>
        <v>0</v>
      </c>
      <c r="AN106" s="109">
        <f t="shared" si="40"/>
        <v>0</v>
      </c>
      <c r="AO106" s="109" t="str">
        <f t="shared" si="41"/>
        <v/>
      </c>
      <c r="AQ106" s="109" t="str">
        <f t="shared" si="42"/>
        <v/>
      </c>
      <c r="BA106" s="229">
        <f>MOD(SUM(E99:E107),12)</f>
        <v>6</v>
      </c>
    </row>
    <row r="107" spans="1:53" ht="15.75" thickBot="1" x14ac:dyDescent="0.3">
      <c r="A107" s="88"/>
      <c r="B107" s="66" t="s">
        <v>286</v>
      </c>
      <c r="C107" s="67" t="s">
        <v>484</v>
      </c>
      <c r="D107" s="102" t="s">
        <v>740</v>
      </c>
      <c r="E107" s="32">
        <v>2</v>
      </c>
      <c r="F107" s="32" t="s">
        <v>488</v>
      </c>
      <c r="G107" s="68" t="s">
        <v>277</v>
      </c>
      <c r="H107" s="69">
        <f t="shared" si="43"/>
        <v>799</v>
      </c>
      <c r="I107" s="70">
        <f t="shared" si="44"/>
        <v>800</v>
      </c>
      <c r="J107" s="73" t="str">
        <f t="shared" si="45"/>
        <v>--</v>
      </c>
      <c r="K107" s="32"/>
      <c r="L107" s="233"/>
      <c r="M107" s="295"/>
      <c r="N107" s="295"/>
      <c r="O107" s="295"/>
      <c r="P107" s="295"/>
      <c r="Q107" s="295"/>
      <c r="R107" s="295"/>
      <c r="S107" s="295"/>
      <c r="T107" s="295"/>
      <c r="U107" s="296"/>
      <c r="V107" s="103"/>
      <c r="W107" s="72"/>
      <c r="X107" s="72"/>
      <c r="Y107" s="72"/>
      <c r="Z107" s="45">
        <f>Z106+1</f>
        <v>17</v>
      </c>
      <c r="AA107" s="77">
        <f t="shared" si="46"/>
        <v>193</v>
      </c>
      <c r="AB107" s="77">
        <f t="shared" si="47"/>
        <v>204</v>
      </c>
      <c r="AC107" s="72">
        <f t="shared" si="34"/>
        <v>1</v>
      </c>
      <c r="AD107" s="72">
        <f t="shared" si="35"/>
        <v>0</v>
      </c>
      <c r="AE107" s="109" t="str">
        <f t="shared" si="36"/>
        <v>799-800</v>
      </c>
      <c r="AF107" s="109" t="str">
        <f t="shared" si="37"/>
        <v>Y</v>
      </c>
      <c r="AG107" s="109" t="str">
        <f t="shared" si="38"/>
        <v>B</v>
      </c>
      <c r="AM107" s="109">
        <f t="shared" si="39"/>
        <v>0</v>
      </c>
      <c r="AN107" s="109">
        <f t="shared" si="40"/>
        <v>0</v>
      </c>
      <c r="AO107" s="109" t="str">
        <f t="shared" si="41"/>
        <v/>
      </c>
      <c r="AQ107" s="109" t="str">
        <f t="shared" si="42"/>
        <v/>
      </c>
      <c r="BA107" s="229">
        <f>MOD(SUM(E99:E108),12)</f>
        <v>8</v>
      </c>
    </row>
    <row r="108" spans="1:53" ht="15.75" thickBot="1" x14ac:dyDescent="0.3">
      <c r="A108" s="88"/>
      <c r="B108" s="66" t="s">
        <v>287</v>
      </c>
      <c r="C108" s="67" t="s">
        <v>484</v>
      </c>
      <c r="D108" s="102" t="s">
        <v>741</v>
      </c>
      <c r="E108" s="32">
        <v>2</v>
      </c>
      <c r="F108" s="32" t="s">
        <v>488</v>
      </c>
      <c r="G108" s="68" t="s">
        <v>277</v>
      </c>
      <c r="H108" s="69">
        <f t="shared" si="43"/>
        <v>797</v>
      </c>
      <c r="I108" s="70">
        <f t="shared" si="44"/>
        <v>798</v>
      </c>
      <c r="J108" s="73" t="str">
        <f t="shared" si="45"/>
        <v>--</v>
      </c>
      <c r="K108" s="32"/>
      <c r="L108" s="233"/>
      <c r="M108" s="295"/>
      <c r="N108" s="295"/>
      <c r="O108" s="295"/>
      <c r="P108" s="295"/>
      <c r="Q108" s="295"/>
      <c r="R108" s="295"/>
      <c r="S108" s="295"/>
      <c r="T108" s="295"/>
      <c r="U108" s="296"/>
      <c r="V108" s="103"/>
      <c r="W108" s="72"/>
      <c r="X108" s="72"/>
      <c r="Y108" s="72"/>
      <c r="Z108" s="45">
        <f>Z107+1</f>
        <v>18</v>
      </c>
      <c r="AA108" s="77">
        <f t="shared" si="46"/>
        <v>205</v>
      </c>
      <c r="AB108" s="77">
        <f t="shared" si="47"/>
        <v>216</v>
      </c>
      <c r="AC108" s="72">
        <f t="shared" si="34"/>
        <v>1</v>
      </c>
      <c r="AD108" s="72">
        <f t="shared" si="35"/>
        <v>0</v>
      </c>
      <c r="AE108" s="109" t="str">
        <f t="shared" si="36"/>
        <v>797-798</v>
      </c>
      <c r="AF108" s="109" t="str">
        <f t="shared" si="37"/>
        <v>Y</v>
      </c>
      <c r="AG108" s="109" t="str">
        <f t="shared" si="38"/>
        <v>B</v>
      </c>
      <c r="AM108" s="109">
        <f t="shared" si="39"/>
        <v>0</v>
      </c>
      <c r="AN108" s="109">
        <f t="shared" si="40"/>
        <v>0</v>
      </c>
      <c r="AO108" s="109" t="str">
        <f t="shared" si="41"/>
        <v/>
      </c>
      <c r="AQ108" s="109" t="str">
        <f t="shared" si="42"/>
        <v/>
      </c>
      <c r="BA108" s="229">
        <f>MOD(SUM(E99:E109),12)</f>
        <v>10</v>
      </c>
    </row>
    <row r="109" spans="1:53" ht="15.75" thickBot="1" x14ac:dyDescent="0.3">
      <c r="A109" s="88"/>
      <c r="B109" s="66" t="s">
        <v>288</v>
      </c>
      <c r="C109" s="67" t="s">
        <v>484</v>
      </c>
      <c r="D109" s="102" t="s">
        <v>742</v>
      </c>
      <c r="E109" s="32">
        <v>2</v>
      </c>
      <c r="F109" s="32" t="s">
        <v>488</v>
      </c>
      <c r="G109" s="68" t="s">
        <v>277</v>
      </c>
      <c r="H109" s="69">
        <f t="shared" si="43"/>
        <v>795</v>
      </c>
      <c r="I109" s="70">
        <f t="shared" si="44"/>
        <v>796</v>
      </c>
      <c r="J109" s="73" t="str">
        <f t="shared" si="45"/>
        <v>--</v>
      </c>
      <c r="K109" s="32"/>
      <c r="L109" s="233"/>
      <c r="M109" s="295"/>
      <c r="N109" s="295"/>
      <c r="O109" s="295"/>
      <c r="P109" s="295"/>
      <c r="Q109" s="295"/>
      <c r="R109" s="295"/>
      <c r="S109" s="295"/>
      <c r="T109" s="295"/>
      <c r="U109" s="296"/>
      <c r="V109" s="103"/>
      <c r="W109" s="84"/>
      <c r="X109" s="84"/>
      <c r="Y109" s="72"/>
      <c r="Z109" s="72"/>
      <c r="AA109" s="72"/>
      <c r="AB109" s="72"/>
      <c r="AC109" s="72">
        <f t="shared" si="34"/>
        <v>1</v>
      </c>
      <c r="AD109" s="72">
        <f t="shared" si="35"/>
        <v>0</v>
      </c>
      <c r="AE109" s="109" t="str">
        <f t="shared" si="36"/>
        <v>795-796</v>
      </c>
      <c r="AF109" s="109" t="str">
        <f t="shared" si="37"/>
        <v>Y</v>
      </c>
      <c r="AG109" s="109" t="str">
        <f t="shared" si="38"/>
        <v>B</v>
      </c>
      <c r="AM109" s="109">
        <f t="shared" si="39"/>
        <v>0</v>
      </c>
      <c r="AN109" s="109">
        <f t="shared" si="40"/>
        <v>0</v>
      </c>
      <c r="AO109" s="109" t="str">
        <f t="shared" si="41"/>
        <v/>
      </c>
      <c r="AQ109" s="109" t="str">
        <f t="shared" si="42"/>
        <v/>
      </c>
      <c r="BA109" s="229">
        <f>MOD(SUM(E99:E110),12)</f>
        <v>0</v>
      </c>
    </row>
    <row r="110" spans="1:53" ht="15.75" thickBot="1" x14ac:dyDescent="0.3">
      <c r="A110" s="88"/>
      <c r="B110" s="66" t="s">
        <v>289</v>
      </c>
      <c r="C110" s="67" t="s">
        <v>484</v>
      </c>
      <c r="D110" s="102" t="s">
        <v>743</v>
      </c>
      <c r="E110" s="32">
        <v>2</v>
      </c>
      <c r="F110" s="32" t="s">
        <v>488</v>
      </c>
      <c r="G110" s="68" t="s">
        <v>277</v>
      </c>
      <c r="H110" s="69">
        <f t="shared" si="43"/>
        <v>793</v>
      </c>
      <c r="I110" s="70">
        <f t="shared" si="44"/>
        <v>794</v>
      </c>
      <c r="J110" s="73" t="str">
        <f t="shared" si="45"/>
        <v>--</v>
      </c>
      <c r="K110" s="32"/>
      <c r="L110" s="233"/>
      <c r="M110" s="295"/>
      <c r="N110" s="295"/>
      <c r="O110" s="295"/>
      <c r="P110" s="295"/>
      <c r="Q110" s="295"/>
      <c r="R110" s="295"/>
      <c r="S110" s="295"/>
      <c r="T110" s="295"/>
      <c r="U110" s="296"/>
      <c r="V110" s="103"/>
      <c r="W110" s="84">
        <f>Y110+1</f>
        <v>61</v>
      </c>
      <c r="X110" s="84"/>
      <c r="Y110" s="78">
        <f>SUM(E99:E110)</f>
        <v>60</v>
      </c>
      <c r="Z110" s="72"/>
      <c r="AA110" s="72"/>
      <c r="AB110" s="72"/>
      <c r="AC110" s="72">
        <f t="shared" si="34"/>
        <v>1</v>
      </c>
      <c r="AD110" s="72">
        <f t="shared" si="35"/>
        <v>0</v>
      </c>
      <c r="AE110" s="109" t="str">
        <f t="shared" si="36"/>
        <v>793-794</v>
      </c>
      <c r="AF110" s="109" t="str">
        <f t="shared" si="37"/>
        <v>Y</v>
      </c>
      <c r="AG110" s="109" t="str">
        <f t="shared" si="38"/>
        <v>B</v>
      </c>
      <c r="AM110" s="109">
        <f t="shared" si="39"/>
        <v>0</v>
      </c>
      <c r="AN110" s="109">
        <f t="shared" si="40"/>
        <v>0</v>
      </c>
      <c r="AO110" s="109" t="str">
        <f t="shared" si="41"/>
        <v/>
      </c>
      <c r="AQ110" s="109" t="str">
        <f t="shared" si="42"/>
        <v/>
      </c>
      <c r="BA110" s="229">
        <f>MOD(SUM(E99:E111),12)</f>
        <v>8</v>
      </c>
    </row>
    <row r="111" spans="1:53" ht="15.75" thickBot="1" x14ac:dyDescent="0.3">
      <c r="A111" s="88"/>
      <c r="B111" s="66" t="s">
        <v>290</v>
      </c>
      <c r="C111" s="67" t="s">
        <v>484</v>
      </c>
      <c r="D111" s="102" t="s">
        <v>745</v>
      </c>
      <c r="E111" s="32">
        <v>8</v>
      </c>
      <c r="F111" s="32" t="s">
        <v>488</v>
      </c>
      <c r="G111" s="68" t="s">
        <v>277</v>
      </c>
      <c r="H111" s="69">
        <f t="shared" si="43"/>
        <v>785</v>
      </c>
      <c r="I111" s="70">
        <f t="shared" si="44"/>
        <v>792</v>
      </c>
      <c r="J111" s="73" t="str">
        <f t="shared" si="45"/>
        <v>--</v>
      </c>
      <c r="K111" s="32">
        <v>100</v>
      </c>
      <c r="L111" s="233"/>
      <c r="M111" s="295"/>
      <c r="N111" s="295"/>
      <c r="O111" s="295"/>
      <c r="P111" s="295"/>
      <c r="Q111" s="295"/>
      <c r="R111" s="295"/>
      <c r="S111" s="295"/>
      <c r="T111" s="295"/>
      <c r="U111" s="296"/>
      <c r="V111" s="103"/>
      <c r="W111" s="84">
        <f>Y111+1</f>
        <v>69</v>
      </c>
      <c r="X111" s="84"/>
      <c r="Y111" s="78">
        <f>SUM(E99:E111)</f>
        <v>68</v>
      </c>
      <c r="Z111" s="72" t="str">
        <f t="shared" ref="Z111:Z123" si="48">IF(OR(AND(E$8=216,C110="DBL REV",C111="DBL REV",Y110&lt;=144,Y111&gt;144),AND(E$8=216,C110="TPL REV",C111="TPL REV",Y110&lt;=144,Y111&gt;144),AND(E$8=216,C110="QD REV",C111="QD REV",Y110&lt;=144,Y111&gt;144)),"ERROR","")</f>
        <v/>
      </c>
      <c r="AA111" s="72"/>
      <c r="AB111" s="72"/>
      <c r="AC111" s="72">
        <f t="shared" si="34"/>
        <v>1</v>
      </c>
      <c r="AD111" s="72">
        <f t="shared" si="35"/>
        <v>0</v>
      </c>
      <c r="AE111" s="109" t="str">
        <f t="shared" si="36"/>
        <v>785-792</v>
      </c>
      <c r="AF111" s="109" t="str">
        <f t="shared" si="37"/>
        <v>Y</v>
      </c>
      <c r="AG111" s="109" t="str">
        <f t="shared" si="38"/>
        <v>B</v>
      </c>
      <c r="AM111" s="109">
        <f t="shared" si="39"/>
        <v>0</v>
      </c>
      <c r="AN111" s="109">
        <f t="shared" si="40"/>
        <v>0</v>
      </c>
      <c r="AO111" s="109" t="str">
        <f t="shared" si="41"/>
        <v/>
      </c>
      <c r="AQ111" s="109" t="str">
        <f t="shared" si="42"/>
        <v/>
      </c>
      <c r="BA111" s="229">
        <f>MOD(SUM(E99:E112),12)</f>
        <v>10</v>
      </c>
    </row>
    <row r="112" spans="1:53" ht="15.75" thickBot="1" x14ac:dyDescent="0.3">
      <c r="A112" s="88"/>
      <c r="B112" s="66" t="s">
        <v>291</v>
      </c>
      <c r="C112" s="67" t="s">
        <v>484</v>
      </c>
      <c r="D112" s="102" t="s">
        <v>744</v>
      </c>
      <c r="E112" s="32">
        <v>2</v>
      </c>
      <c r="F112" s="32" t="s">
        <v>488</v>
      </c>
      <c r="G112" s="68" t="s">
        <v>277</v>
      </c>
      <c r="H112" s="69">
        <f t="shared" si="43"/>
        <v>783</v>
      </c>
      <c r="I112" s="70">
        <f t="shared" si="44"/>
        <v>784</v>
      </c>
      <c r="J112" s="73" t="str">
        <f t="shared" si="45"/>
        <v>--</v>
      </c>
      <c r="K112" s="32"/>
      <c r="L112" s="233"/>
      <c r="M112" s="295"/>
      <c r="N112" s="295"/>
      <c r="O112" s="295"/>
      <c r="P112" s="295"/>
      <c r="Q112" s="295"/>
      <c r="R112" s="295"/>
      <c r="S112" s="295"/>
      <c r="T112" s="295"/>
      <c r="U112" s="296"/>
      <c r="V112" s="103"/>
      <c r="W112" s="84">
        <f>Y112+1</f>
        <v>71</v>
      </c>
      <c r="X112" s="84"/>
      <c r="Y112" s="78">
        <f>SUM(E99:E112)</f>
        <v>70</v>
      </c>
      <c r="Z112" s="72" t="str">
        <f t="shared" si="48"/>
        <v/>
      </c>
      <c r="AA112" s="72"/>
      <c r="AB112" s="72"/>
      <c r="AC112" s="72">
        <f t="shared" si="34"/>
        <v>1</v>
      </c>
      <c r="AD112" s="72">
        <f t="shared" si="35"/>
        <v>0</v>
      </c>
      <c r="AE112" s="109" t="str">
        <f t="shared" si="36"/>
        <v>783-784</v>
      </c>
      <c r="AF112" s="109" t="str">
        <f t="shared" si="37"/>
        <v>Y</v>
      </c>
      <c r="AG112" s="109" t="str">
        <f t="shared" si="38"/>
        <v>B</v>
      </c>
      <c r="AM112" s="109">
        <f t="shared" si="39"/>
        <v>0</v>
      </c>
      <c r="AN112" s="109">
        <f t="shared" si="40"/>
        <v>0</v>
      </c>
      <c r="AO112" s="109" t="str">
        <f t="shared" si="41"/>
        <v/>
      </c>
      <c r="AQ112" s="109" t="str">
        <f t="shared" si="42"/>
        <v/>
      </c>
      <c r="BA112" s="229">
        <f>MOD(SUM(E99:E113),12)</f>
        <v>6</v>
      </c>
    </row>
    <row r="113" spans="1:53" ht="15.75" thickBot="1" x14ac:dyDescent="0.3">
      <c r="A113" s="88"/>
      <c r="B113" s="66" t="s">
        <v>292</v>
      </c>
      <c r="C113" s="67" t="s">
        <v>484</v>
      </c>
      <c r="D113" s="102" t="s">
        <v>746</v>
      </c>
      <c r="E113" s="32">
        <v>8</v>
      </c>
      <c r="F113" s="32" t="s">
        <v>488</v>
      </c>
      <c r="G113" s="68" t="s">
        <v>277</v>
      </c>
      <c r="H113" s="69">
        <f t="shared" si="43"/>
        <v>775</v>
      </c>
      <c r="I113" s="70">
        <f t="shared" si="44"/>
        <v>782</v>
      </c>
      <c r="J113" s="73" t="str">
        <f t="shared" si="45"/>
        <v>--</v>
      </c>
      <c r="K113" s="32"/>
      <c r="L113" s="233"/>
      <c r="M113" s="295"/>
      <c r="N113" s="295"/>
      <c r="O113" s="295"/>
      <c r="P113" s="295"/>
      <c r="Q113" s="295"/>
      <c r="R113" s="295"/>
      <c r="S113" s="295"/>
      <c r="T113" s="295"/>
      <c r="U113" s="296"/>
      <c r="V113" s="103"/>
      <c r="W113" s="84">
        <f>Y113+1</f>
        <v>79</v>
      </c>
      <c r="X113" s="84"/>
      <c r="Y113" s="78">
        <f>SUM(E99:E113)</f>
        <v>78</v>
      </c>
      <c r="Z113" s="72" t="str">
        <f t="shared" si="48"/>
        <v/>
      </c>
      <c r="AA113" s="72" t="str">
        <f t="shared" ref="AA113:AA125" si="49">IF(AND(C111&lt;&gt;"Field SPL",W110&lt;=144,Y111&gt;144),"ERROR","")</f>
        <v/>
      </c>
      <c r="AB113" s="72"/>
      <c r="AC113" s="72">
        <f t="shared" si="34"/>
        <v>1</v>
      </c>
      <c r="AD113" s="72">
        <f t="shared" si="35"/>
        <v>0</v>
      </c>
      <c r="AE113" s="109" t="str">
        <f t="shared" si="36"/>
        <v>775-782</v>
      </c>
      <c r="AF113" s="109" t="str">
        <f t="shared" si="37"/>
        <v>Y</v>
      </c>
      <c r="AG113" s="109" t="str">
        <f t="shared" si="38"/>
        <v>B</v>
      </c>
      <c r="AM113" s="109">
        <f t="shared" si="39"/>
        <v>0</v>
      </c>
      <c r="AN113" s="109">
        <f t="shared" si="40"/>
        <v>0</v>
      </c>
      <c r="AO113" s="109" t="str">
        <f t="shared" si="41"/>
        <v/>
      </c>
      <c r="AQ113" s="109" t="str">
        <f t="shared" si="42"/>
        <v/>
      </c>
      <c r="BA113" s="229">
        <f>MOD(SUM(E99:E114),12)</f>
        <v>8</v>
      </c>
    </row>
    <row r="114" spans="1:53" ht="15.75" thickBot="1" x14ac:dyDescent="0.3">
      <c r="A114" s="88"/>
      <c r="B114" s="66" t="s">
        <v>293</v>
      </c>
      <c r="C114" s="67" t="s">
        <v>484</v>
      </c>
      <c r="D114" s="102" t="s">
        <v>747</v>
      </c>
      <c r="E114" s="32">
        <v>2</v>
      </c>
      <c r="F114" s="32" t="s">
        <v>488</v>
      </c>
      <c r="G114" s="68" t="s">
        <v>277</v>
      </c>
      <c r="H114" s="69">
        <f t="shared" si="43"/>
        <v>773</v>
      </c>
      <c r="I114" s="70">
        <f t="shared" si="44"/>
        <v>774</v>
      </c>
      <c r="J114" s="73" t="str">
        <f t="shared" si="45"/>
        <v>--</v>
      </c>
      <c r="K114" s="32"/>
      <c r="L114" s="233"/>
      <c r="M114" s="295"/>
      <c r="N114" s="295"/>
      <c r="O114" s="295"/>
      <c r="P114" s="295"/>
      <c r="Q114" s="295"/>
      <c r="R114" s="295"/>
      <c r="S114" s="295"/>
      <c r="T114" s="295"/>
      <c r="U114" s="296"/>
      <c r="V114" s="103"/>
      <c r="W114" s="84">
        <f t="shared" ref="W114:W122" si="50">Y114+1</f>
        <v>81</v>
      </c>
      <c r="X114" s="84"/>
      <c r="Y114" s="78">
        <f>SUM(E99:E114)</f>
        <v>80</v>
      </c>
      <c r="Z114" s="72" t="str">
        <f t="shared" si="48"/>
        <v/>
      </c>
      <c r="AA114" s="72" t="str">
        <f t="shared" si="49"/>
        <v/>
      </c>
      <c r="AB114" s="72"/>
      <c r="AC114" s="72">
        <f t="shared" si="34"/>
        <v>1</v>
      </c>
      <c r="AD114" s="72">
        <f t="shared" si="35"/>
        <v>0</v>
      </c>
      <c r="AE114" s="109" t="str">
        <f t="shared" si="36"/>
        <v>773-774</v>
      </c>
      <c r="AF114" s="109" t="str">
        <f t="shared" si="37"/>
        <v>Y</v>
      </c>
      <c r="AG114" s="109" t="str">
        <f t="shared" si="38"/>
        <v>B</v>
      </c>
      <c r="AM114" s="109">
        <f t="shared" si="39"/>
        <v>0</v>
      </c>
      <c r="AN114" s="109">
        <f t="shared" si="40"/>
        <v>0</v>
      </c>
      <c r="AO114" s="109" t="str">
        <f t="shared" si="41"/>
        <v/>
      </c>
      <c r="AQ114" s="109" t="str">
        <f t="shared" si="42"/>
        <v/>
      </c>
      <c r="BA114" s="229">
        <f>MOD(SUM(E99:E115),12)</f>
        <v>0</v>
      </c>
    </row>
    <row r="115" spans="1:53" ht="15.75" thickBot="1" x14ac:dyDescent="0.3">
      <c r="A115" s="88"/>
      <c r="B115" s="66" t="s">
        <v>294</v>
      </c>
      <c r="C115" s="67" t="s">
        <v>484</v>
      </c>
      <c r="D115" s="102" t="s">
        <v>748</v>
      </c>
      <c r="E115" s="32">
        <v>4</v>
      </c>
      <c r="F115" s="32" t="s">
        <v>488</v>
      </c>
      <c r="G115" s="68" t="s">
        <v>277</v>
      </c>
      <c r="H115" s="69">
        <f t="shared" si="43"/>
        <v>769</v>
      </c>
      <c r="I115" s="70">
        <f t="shared" si="44"/>
        <v>772</v>
      </c>
      <c r="J115" s="73" t="str">
        <f t="shared" si="45"/>
        <v>--</v>
      </c>
      <c r="K115" s="32"/>
      <c r="L115" s="233"/>
      <c r="M115" s="295"/>
      <c r="N115" s="295"/>
      <c r="O115" s="295"/>
      <c r="P115" s="295"/>
      <c r="Q115" s="295"/>
      <c r="R115" s="295"/>
      <c r="S115" s="295"/>
      <c r="T115" s="295"/>
      <c r="U115" s="296"/>
      <c r="V115" s="103"/>
      <c r="W115" s="84">
        <f t="shared" si="50"/>
        <v>85</v>
      </c>
      <c r="X115" s="84"/>
      <c r="Y115" s="78">
        <f>SUM(E99:E115)</f>
        <v>84</v>
      </c>
      <c r="Z115" s="72" t="str">
        <f t="shared" si="48"/>
        <v/>
      </c>
      <c r="AA115" s="72" t="str">
        <f t="shared" si="49"/>
        <v/>
      </c>
      <c r="AB115" s="72"/>
      <c r="AC115" s="72">
        <f t="shared" si="34"/>
        <v>1</v>
      </c>
      <c r="AD115" s="72">
        <f t="shared" si="35"/>
        <v>0</v>
      </c>
      <c r="AE115" s="109" t="str">
        <f t="shared" si="36"/>
        <v>769-772</v>
      </c>
      <c r="AF115" s="109" t="str">
        <f t="shared" si="37"/>
        <v>Y</v>
      </c>
      <c r="AG115" s="109" t="str">
        <f t="shared" si="38"/>
        <v>B</v>
      </c>
      <c r="AM115" s="109">
        <f t="shared" si="39"/>
        <v>0</v>
      </c>
      <c r="AN115" s="109">
        <f t="shared" si="40"/>
        <v>0</v>
      </c>
      <c r="AO115" s="109" t="str">
        <f t="shared" si="41"/>
        <v/>
      </c>
      <c r="AQ115" s="109" t="str">
        <f t="shared" si="42"/>
        <v/>
      </c>
      <c r="BA115" s="229">
        <f>MOD(SUM(E99:E116),12)</f>
        <v>0</v>
      </c>
    </row>
    <row r="116" spans="1:53" ht="15.75" thickBot="1" x14ac:dyDescent="0.3">
      <c r="A116" s="88"/>
      <c r="B116" s="66" t="s">
        <v>295</v>
      </c>
      <c r="C116" s="67"/>
      <c r="D116" s="102"/>
      <c r="E116" s="32"/>
      <c r="F116" s="32"/>
      <c r="G116" s="68" t="s">
        <v>277</v>
      </c>
      <c r="H116" s="69">
        <f t="shared" si="43"/>
        <v>0</v>
      </c>
      <c r="I116" s="70">
        <f t="shared" si="44"/>
        <v>0</v>
      </c>
      <c r="J116" s="73" t="str">
        <f t="shared" si="45"/>
        <v>--</v>
      </c>
      <c r="K116" s="32"/>
      <c r="L116" s="233"/>
      <c r="M116" s="295"/>
      <c r="N116" s="295"/>
      <c r="O116" s="295"/>
      <c r="P116" s="295"/>
      <c r="Q116" s="295"/>
      <c r="R116" s="295"/>
      <c r="S116" s="295"/>
      <c r="T116" s="295"/>
      <c r="U116" s="296"/>
      <c r="V116" s="103"/>
      <c r="W116" s="84">
        <f t="shared" si="50"/>
        <v>85</v>
      </c>
      <c r="X116" s="84"/>
      <c r="Y116" s="78">
        <f>SUM(E99:E116)</f>
        <v>84</v>
      </c>
      <c r="Z116" s="72" t="str">
        <f t="shared" si="48"/>
        <v/>
      </c>
      <c r="AA116" s="72" t="str">
        <f t="shared" si="49"/>
        <v/>
      </c>
      <c r="AB116" s="72"/>
      <c r="AC116" s="72">
        <f t="shared" si="34"/>
        <v>1</v>
      </c>
      <c r="AD116" s="72">
        <f t="shared" si="35"/>
        <v>1</v>
      </c>
      <c r="AE116" s="109" t="str">
        <f t="shared" si="36"/>
        <v>0-0</v>
      </c>
      <c r="AF116" s="109" t="str">
        <f t="shared" si="37"/>
        <v>Y</v>
      </c>
      <c r="AG116" s="109" t="str">
        <f t="shared" si="38"/>
        <v>B</v>
      </c>
      <c r="AM116" s="109">
        <f t="shared" si="39"/>
        <v>0</v>
      </c>
      <c r="AN116" s="109">
        <f t="shared" si="40"/>
        <v>0</v>
      </c>
      <c r="AO116" s="109" t="str">
        <f t="shared" si="41"/>
        <v/>
      </c>
      <c r="AQ116" s="109" t="str">
        <f t="shared" si="42"/>
        <v/>
      </c>
      <c r="BA116" s="229">
        <f>MOD(SUM(E99:E117),12)</f>
        <v>0</v>
      </c>
    </row>
    <row r="117" spans="1:53" ht="15.75" thickBot="1" x14ac:dyDescent="0.3">
      <c r="A117" s="88"/>
      <c r="B117" s="66" t="s">
        <v>296</v>
      </c>
      <c r="C117" s="67"/>
      <c r="D117" s="102"/>
      <c r="E117" s="32"/>
      <c r="F117" s="32"/>
      <c r="G117" s="68" t="s">
        <v>277</v>
      </c>
      <c r="H117" s="69">
        <f t="shared" si="43"/>
        <v>0</v>
      </c>
      <c r="I117" s="70">
        <f t="shared" si="44"/>
        <v>0</v>
      </c>
      <c r="J117" s="73" t="str">
        <f t="shared" si="45"/>
        <v>--</v>
      </c>
      <c r="K117" s="32"/>
      <c r="L117" s="233"/>
      <c r="M117" s="295"/>
      <c r="N117" s="295"/>
      <c r="O117" s="295"/>
      <c r="P117" s="295"/>
      <c r="Q117" s="295"/>
      <c r="R117" s="295"/>
      <c r="S117" s="295"/>
      <c r="T117" s="295"/>
      <c r="U117" s="296"/>
      <c r="V117" s="103"/>
      <c r="W117" s="84">
        <f t="shared" si="50"/>
        <v>85</v>
      </c>
      <c r="X117" s="84"/>
      <c r="Y117" s="78">
        <f>SUM(E99:E117)</f>
        <v>84</v>
      </c>
      <c r="Z117" s="72" t="str">
        <f t="shared" si="48"/>
        <v/>
      </c>
      <c r="AA117" s="72" t="str">
        <f t="shared" si="49"/>
        <v/>
      </c>
      <c r="AB117" s="72"/>
      <c r="AC117" s="72">
        <f t="shared" si="34"/>
        <v>1</v>
      </c>
      <c r="AD117" s="72">
        <f t="shared" si="35"/>
        <v>1</v>
      </c>
      <c r="AE117" s="109" t="str">
        <f t="shared" si="36"/>
        <v>0-0</v>
      </c>
      <c r="AF117" s="109" t="str">
        <f t="shared" si="37"/>
        <v>Y</v>
      </c>
      <c r="AG117" s="109" t="str">
        <f t="shared" si="38"/>
        <v>B</v>
      </c>
      <c r="AM117" s="109">
        <f t="shared" si="39"/>
        <v>0</v>
      </c>
      <c r="AN117" s="109">
        <f t="shared" si="40"/>
        <v>0</v>
      </c>
      <c r="AO117" s="109" t="str">
        <f t="shared" si="41"/>
        <v/>
      </c>
      <c r="AQ117" s="109" t="str">
        <f t="shared" si="42"/>
        <v/>
      </c>
      <c r="BA117" s="229">
        <f>MOD(SUM(E99:E118),12)</f>
        <v>0</v>
      </c>
    </row>
    <row r="118" spans="1:53" ht="15.75" thickBot="1" x14ac:dyDescent="0.3">
      <c r="A118" s="88"/>
      <c r="B118" s="66" t="s">
        <v>297</v>
      </c>
      <c r="C118" s="67"/>
      <c r="D118" s="102"/>
      <c r="E118" s="32"/>
      <c r="F118" s="32"/>
      <c r="G118" s="68" t="s">
        <v>277</v>
      </c>
      <c r="H118" s="69">
        <f t="shared" si="43"/>
        <v>0</v>
      </c>
      <c r="I118" s="70">
        <f t="shared" si="44"/>
        <v>0</v>
      </c>
      <c r="J118" s="73" t="str">
        <f t="shared" si="45"/>
        <v>--</v>
      </c>
      <c r="K118" s="32"/>
      <c r="L118" s="233"/>
      <c r="M118" s="295"/>
      <c r="N118" s="295"/>
      <c r="O118" s="295"/>
      <c r="P118" s="295"/>
      <c r="Q118" s="295"/>
      <c r="R118" s="295"/>
      <c r="S118" s="295"/>
      <c r="T118" s="295"/>
      <c r="U118" s="296"/>
      <c r="V118" s="103"/>
      <c r="W118" s="84">
        <f t="shared" si="50"/>
        <v>85</v>
      </c>
      <c r="X118" s="84"/>
      <c r="Y118" s="78">
        <f>SUM(E99:E118)</f>
        <v>84</v>
      </c>
      <c r="Z118" s="72" t="str">
        <f t="shared" si="48"/>
        <v/>
      </c>
      <c r="AA118" s="72" t="str">
        <f t="shared" si="49"/>
        <v/>
      </c>
      <c r="AB118" s="72"/>
      <c r="AC118" s="72">
        <f t="shared" si="34"/>
        <v>1</v>
      </c>
      <c r="AD118" s="72">
        <f t="shared" si="35"/>
        <v>1</v>
      </c>
      <c r="AE118" s="109" t="str">
        <f t="shared" si="36"/>
        <v>0-0</v>
      </c>
      <c r="AF118" s="109" t="str">
        <f t="shared" si="37"/>
        <v>Y</v>
      </c>
      <c r="AG118" s="109" t="str">
        <f t="shared" si="38"/>
        <v>B</v>
      </c>
      <c r="AM118" s="109">
        <f t="shared" si="39"/>
        <v>0</v>
      </c>
      <c r="AN118" s="109">
        <f t="shared" si="40"/>
        <v>0</v>
      </c>
      <c r="AO118" s="109" t="str">
        <f t="shared" si="41"/>
        <v/>
      </c>
      <c r="AQ118" s="109" t="str">
        <f t="shared" si="42"/>
        <v/>
      </c>
      <c r="BA118" s="229">
        <f>MOD(SUM(E99:E119),12)</f>
        <v>0</v>
      </c>
    </row>
    <row r="119" spans="1:53" ht="15.75" thickBot="1" x14ac:dyDescent="0.3">
      <c r="A119" s="88"/>
      <c r="B119" s="66" t="s">
        <v>298</v>
      </c>
      <c r="C119" s="67"/>
      <c r="D119" s="102"/>
      <c r="E119" s="32"/>
      <c r="F119" s="32"/>
      <c r="G119" s="68" t="s">
        <v>277</v>
      </c>
      <c r="H119" s="69">
        <f t="shared" si="43"/>
        <v>0</v>
      </c>
      <c r="I119" s="70">
        <f t="shared" si="44"/>
        <v>0</v>
      </c>
      <c r="J119" s="73" t="str">
        <f t="shared" si="45"/>
        <v>--</v>
      </c>
      <c r="K119" s="32"/>
      <c r="L119" s="233"/>
      <c r="M119" s="295"/>
      <c r="N119" s="295"/>
      <c r="O119" s="295"/>
      <c r="P119" s="295"/>
      <c r="Q119" s="295"/>
      <c r="R119" s="295"/>
      <c r="S119" s="295"/>
      <c r="T119" s="295"/>
      <c r="U119" s="296"/>
      <c r="V119" s="103"/>
      <c r="W119" s="84">
        <f t="shared" si="50"/>
        <v>85</v>
      </c>
      <c r="X119" s="84"/>
      <c r="Y119" s="78">
        <f>SUM(E99:E119)</f>
        <v>84</v>
      </c>
      <c r="Z119" s="72" t="str">
        <f t="shared" si="48"/>
        <v/>
      </c>
      <c r="AA119" s="72" t="str">
        <f t="shared" si="49"/>
        <v/>
      </c>
      <c r="AB119" s="72"/>
      <c r="AC119" s="72">
        <f t="shared" si="34"/>
        <v>1</v>
      </c>
      <c r="AD119" s="72">
        <f t="shared" si="35"/>
        <v>1</v>
      </c>
      <c r="AE119" s="109" t="str">
        <f t="shared" si="36"/>
        <v>0-0</v>
      </c>
      <c r="AF119" s="109" t="str">
        <f t="shared" si="37"/>
        <v>Y</v>
      </c>
      <c r="AG119" s="109" t="str">
        <f t="shared" si="38"/>
        <v>B</v>
      </c>
      <c r="AM119" s="109">
        <f t="shared" si="39"/>
        <v>0</v>
      </c>
      <c r="AN119" s="109">
        <f t="shared" si="40"/>
        <v>0</v>
      </c>
      <c r="AO119" s="109" t="str">
        <f t="shared" si="41"/>
        <v/>
      </c>
      <c r="AQ119" s="109" t="str">
        <f t="shared" si="42"/>
        <v/>
      </c>
      <c r="BA119" s="229">
        <f>MOD(SUM(E99:E120),12)</f>
        <v>0</v>
      </c>
    </row>
    <row r="120" spans="1:53" ht="15.75" thickBot="1" x14ac:dyDescent="0.3">
      <c r="A120" s="88"/>
      <c r="B120" s="66" t="s">
        <v>299</v>
      </c>
      <c r="C120" s="67"/>
      <c r="D120" s="102"/>
      <c r="E120" s="32"/>
      <c r="F120" s="32"/>
      <c r="G120" s="68" t="s">
        <v>277</v>
      </c>
      <c r="H120" s="69">
        <f t="shared" si="43"/>
        <v>0</v>
      </c>
      <c r="I120" s="70">
        <f t="shared" si="44"/>
        <v>0</v>
      </c>
      <c r="J120" s="73" t="str">
        <f t="shared" si="45"/>
        <v>--</v>
      </c>
      <c r="K120" s="32"/>
      <c r="L120" s="233"/>
      <c r="M120" s="295"/>
      <c r="N120" s="295"/>
      <c r="O120" s="295"/>
      <c r="P120" s="295"/>
      <c r="Q120" s="295"/>
      <c r="R120" s="295"/>
      <c r="S120" s="295"/>
      <c r="T120" s="295"/>
      <c r="U120" s="296"/>
      <c r="V120" s="103"/>
      <c r="W120" s="84">
        <f t="shared" si="50"/>
        <v>85</v>
      </c>
      <c r="X120" s="84"/>
      <c r="Y120" s="78">
        <f>SUM(E99:E120)</f>
        <v>84</v>
      </c>
      <c r="Z120" s="72" t="str">
        <f t="shared" si="48"/>
        <v/>
      </c>
      <c r="AA120" s="72" t="str">
        <f t="shared" si="49"/>
        <v/>
      </c>
      <c r="AB120" s="72"/>
      <c r="AC120" s="72">
        <f t="shared" si="34"/>
        <v>1</v>
      </c>
      <c r="AD120" s="72">
        <f t="shared" si="35"/>
        <v>1</v>
      </c>
      <c r="AE120" s="109" t="str">
        <f t="shared" si="36"/>
        <v>0-0</v>
      </c>
      <c r="AF120" s="109" t="str">
        <f t="shared" si="37"/>
        <v>Y</v>
      </c>
      <c r="AG120" s="109" t="str">
        <f t="shared" si="38"/>
        <v>B</v>
      </c>
      <c r="AM120" s="109">
        <f t="shared" si="39"/>
        <v>0</v>
      </c>
      <c r="AN120" s="109">
        <f t="shared" si="40"/>
        <v>0</v>
      </c>
      <c r="AO120" s="109" t="str">
        <f t="shared" si="41"/>
        <v/>
      </c>
      <c r="AQ120" s="109" t="str">
        <f t="shared" si="42"/>
        <v/>
      </c>
      <c r="BA120" s="229">
        <f>MOD(SUM(E99:E121),12)</f>
        <v>0</v>
      </c>
    </row>
    <row r="121" spans="1:53" ht="15.75" thickBot="1" x14ac:dyDescent="0.3">
      <c r="A121" s="88"/>
      <c r="B121" s="66" t="s">
        <v>300</v>
      </c>
      <c r="C121" s="67"/>
      <c r="D121" s="102"/>
      <c r="E121" s="32"/>
      <c r="F121" s="32"/>
      <c r="G121" s="68" t="s">
        <v>277</v>
      </c>
      <c r="H121" s="69">
        <f t="shared" si="43"/>
        <v>0</v>
      </c>
      <c r="I121" s="70">
        <f t="shared" si="44"/>
        <v>0</v>
      </c>
      <c r="J121" s="73" t="str">
        <f t="shared" si="45"/>
        <v>--</v>
      </c>
      <c r="K121" s="32"/>
      <c r="L121" s="233"/>
      <c r="M121" s="295"/>
      <c r="N121" s="295"/>
      <c r="O121" s="295"/>
      <c r="P121" s="295"/>
      <c r="Q121" s="295"/>
      <c r="R121" s="295"/>
      <c r="S121" s="295"/>
      <c r="T121" s="295"/>
      <c r="U121" s="296"/>
      <c r="V121" s="103"/>
      <c r="W121" s="84">
        <f t="shared" si="50"/>
        <v>85</v>
      </c>
      <c r="X121" s="84"/>
      <c r="Y121" s="78">
        <f>SUM(E99:E121)</f>
        <v>84</v>
      </c>
      <c r="Z121" s="72" t="str">
        <f t="shared" si="48"/>
        <v/>
      </c>
      <c r="AA121" s="72" t="str">
        <f t="shared" si="49"/>
        <v/>
      </c>
      <c r="AB121" s="72"/>
      <c r="AC121" s="72">
        <f t="shared" si="34"/>
        <v>1</v>
      </c>
      <c r="AD121" s="72">
        <f t="shared" si="35"/>
        <v>1</v>
      </c>
      <c r="AE121" s="109" t="str">
        <f t="shared" si="36"/>
        <v>0-0</v>
      </c>
      <c r="AF121" s="109" t="str">
        <f t="shared" si="37"/>
        <v>Y</v>
      </c>
      <c r="AG121" s="109" t="str">
        <f t="shared" si="38"/>
        <v>B</v>
      </c>
      <c r="AM121" s="109">
        <f t="shared" si="39"/>
        <v>0</v>
      </c>
      <c r="AN121" s="109">
        <f t="shared" si="40"/>
        <v>0</v>
      </c>
      <c r="AO121" s="109" t="str">
        <f t="shared" si="41"/>
        <v/>
      </c>
      <c r="AQ121" s="109" t="str">
        <f t="shared" si="42"/>
        <v/>
      </c>
      <c r="BA121" s="229">
        <f>MOD(SUM(E99:E122),12)</f>
        <v>0</v>
      </c>
    </row>
    <row r="122" spans="1:53" ht="15.75" thickBot="1" x14ac:dyDescent="0.3">
      <c r="A122" s="88"/>
      <c r="B122" s="66" t="s">
        <v>301</v>
      </c>
      <c r="C122" s="67"/>
      <c r="D122" s="102"/>
      <c r="E122" s="32"/>
      <c r="F122" s="32"/>
      <c r="G122" s="68" t="s">
        <v>277</v>
      </c>
      <c r="H122" s="69">
        <f t="shared" si="43"/>
        <v>0</v>
      </c>
      <c r="I122" s="70">
        <f t="shared" si="44"/>
        <v>0</v>
      </c>
      <c r="J122" s="73" t="str">
        <f t="shared" si="45"/>
        <v>--</v>
      </c>
      <c r="K122" s="32"/>
      <c r="L122" s="233"/>
      <c r="M122" s="295"/>
      <c r="N122" s="295"/>
      <c r="O122" s="295"/>
      <c r="P122" s="295"/>
      <c r="Q122" s="295"/>
      <c r="R122" s="295"/>
      <c r="S122" s="295"/>
      <c r="T122" s="295"/>
      <c r="U122" s="296"/>
      <c r="V122" s="103"/>
      <c r="W122" s="84">
        <f t="shared" si="50"/>
        <v>85</v>
      </c>
      <c r="X122" s="84"/>
      <c r="Y122" s="78">
        <f>SUM(E99:E122)</f>
        <v>84</v>
      </c>
      <c r="Z122" s="72" t="str">
        <f t="shared" si="48"/>
        <v/>
      </c>
      <c r="AA122" s="72" t="str">
        <f t="shared" si="49"/>
        <v/>
      </c>
      <c r="AB122" s="72"/>
      <c r="AC122" s="72">
        <f t="shared" si="34"/>
        <v>1</v>
      </c>
      <c r="AD122" s="72">
        <f t="shared" si="35"/>
        <v>1</v>
      </c>
      <c r="AE122" s="109" t="str">
        <f t="shared" si="36"/>
        <v>0-0</v>
      </c>
      <c r="AF122" s="109" t="str">
        <f t="shared" si="37"/>
        <v>Y</v>
      </c>
      <c r="AG122" s="109" t="str">
        <f t="shared" si="38"/>
        <v>B</v>
      </c>
      <c r="AM122" s="109">
        <f t="shared" si="39"/>
        <v>0</v>
      </c>
      <c r="AN122" s="109">
        <f t="shared" si="40"/>
        <v>0</v>
      </c>
      <c r="AO122" s="109" t="str">
        <f t="shared" si="41"/>
        <v/>
      </c>
      <c r="AQ122" s="109" t="str">
        <f t="shared" si="42"/>
        <v/>
      </c>
      <c r="BA122" s="229">
        <f>MOD(SUM(E99:E123),12)</f>
        <v>0</v>
      </c>
    </row>
    <row r="123" spans="1:53" ht="15.75" thickBot="1" x14ac:dyDescent="0.3">
      <c r="A123" s="88"/>
      <c r="B123" s="66" t="s">
        <v>302</v>
      </c>
      <c r="C123" s="67"/>
      <c r="D123" s="102"/>
      <c r="E123" s="32"/>
      <c r="F123" s="32"/>
      <c r="G123" s="68" t="s">
        <v>277</v>
      </c>
      <c r="H123" s="69">
        <f t="shared" si="43"/>
        <v>0</v>
      </c>
      <c r="I123" s="70">
        <f t="shared" si="44"/>
        <v>0</v>
      </c>
      <c r="J123" s="73" t="str">
        <f t="shared" si="45"/>
        <v>--</v>
      </c>
      <c r="K123" s="32"/>
      <c r="L123" s="234"/>
      <c r="M123" s="295"/>
      <c r="N123" s="295"/>
      <c r="O123" s="295"/>
      <c r="P123" s="295"/>
      <c r="Q123" s="295"/>
      <c r="R123" s="295"/>
      <c r="S123" s="295"/>
      <c r="T123" s="295"/>
      <c r="U123" s="296"/>
      <c r="V123" s="103"/>
      <c r="W123" s="72"/>
      <c r="X123" s="72"/>
      <c r="Y123" s="78">
        <f>SUM(E99:E123)</f>
        <v>84</v>
      </c>
      <c r="Z123" s="72" t="str">
        <f t="shared" si="48"/>
        <v/>
      </c>
      <c r="AA123" s="72" t="str">
        <f t="shared" si="49"/>
        <v/>
      </c>
      <c r="AB123" s="72"/>
      <c r="AC123" s="72">
        <f t="shared" si="34"/>
        <v>1</v>
      </c>
      <c r="AD123" s="72">
        <f t="shared" si="35"/>
        <v>1</v>
      </c>
      <c r="AE123" s="109" t="str">
        <f t="shared" si="36"/>
        <v>0-0</v>
      </c>
      <c r="AF123" s="109" t="str">
        <f t="shared" si="37"/>
        <v>Y</v>
      </c>
      <c r="AG123" s="109" t="str">
        <f t="shared" si="38"/>
        <v>B</v>
      </c>
      <c r="AM123" s="109">
        <f t="shared" si="39"/>
        <v>0</v>
      </c>
      <c r="AN123" s="109">
        <f t="shared" si="40"/>
        <v>0</v>
      </c>
      <c r="AO123" s="109" t="str">
        <f t="shared" si="41"/>
        <v/>
      </c>
      <c r="AQ123" s="109" t="str">
        <f t="shared" si="42"/>
        <v/>
      </c>
      <c r="BA123" s="228"/>
    </row>
    <row r="124" spans="1:53" ht="16.5" thickBot="1" x14ac:dyDescent="0.3">
      <c r="A124" s="88"/>
      <c r="B124" s="281" t="s">
        <v>309</v>
      </c>
      <c r="C124" s="283"/>
      <c r="D124" s="79"/>
      <c r="E124" s="80"/>
      <c r="F124" s="80"/>
      <c r="G124" s="81"/>
      <c r="H124" s="192"/>
      <c r="I124" s="192"/>
      <c r="J124" s="192"/>
      <c r="K124" s="82"/>
      <c r="L124" s="281" t="s">
        <v>306</v>
      </c>
      <c r="M124" s="282"/>
      <c r="N124" s="282"/>
      <c r="O124" s="282"/>
      <c r="P124" s="282"/>
      <c r="Q124" s="282"/>
      <c r="R124" s="282"/>
      <c r="S124" s="282"/>
      <c r="T124" s="282"/>
      <c r="U124" s="283"/>
      <c r="V124" s="104"/>
      <c r="W124" s="72"/>
      <c r="X124" s="72"/>
      <c r="Y124" s="72"/>
      <c r="Z124" s="72"/>
      <c r="AA124" s="72" t="str">
        <f t="shared" si="49"/>
        <v/>
      </c>
      <c r="AB124" s="72"/>
      <c r="AC124" s="72">
        <f>SUM(AC99:AC123)</f>
        <v>25</v>
      </c>
      <c r="AD124" s="72">
        <f>SUM(AD99:AD123)</f>
        <v>11</v>
      </c>
      <c r="AM124" s="109">
        <f>SUM(AM99:AM123)</f>
        <v>2</v>
      </c>
      <c r="AN124" s="109">
        <f>SUM(AN99:AN123)</f>
        <v>1</v>
      </c>
      <c r="AO124" s="109">
        <f>((COUNTIF(AO99:AO123,"Y")/3)*2)</f>
        <v>0</v>
      </c>
      <c r="AP124" s="109">
        <f>(COUNTIF(AO99:AO123,"Y")/3)</f>
        <v>0</v>
      </c>
      <c r="AQ124" s="109">
        <f>(COUNTIF(AQ99:AQ123,"Y")/2)</f>
        <v>0</v>
      </c>
      <c r="AR124" s="109">
        <f>(COUNTIF(AQ99:AQ123,"Y")/2)</f>
        <v>0</v>
      </c>
      <c r="BA124" s="228"/>
    </row>
    <row r="125" spans="1:53" ht="16.5" thickBot="1" x14ac:dyDescent="0.3">
      <c r="A125" s="88"/>
      <c r="B125" s="281" t="s">
        <v>307</v>
      </c>
      <c r="C125" s="283"/>
      <c r="D125" s="25"/>
      <c r="E125" s="25"/>
      <c r="F125" s="25"/>
      <c r="G125" s="83"/>
      <c r="H125" s="25"/>
      <c r="I125" s="26"/>
      <c r="J125" s="26"/>
      <c r="K125" s="25"/>
      <c r="L125" s="25"/>
      <c r="M125" s="25"/>
      <c r="N125" s="25"/>
      <c r="O125" s="25"/>
      <c r="P125" s="26"/>
      <c r="Q125" s="26"/>
      <c r="R125" s="26"/>
      <c r="S125" s="26"/>
      <c r="T125" s="26"/>
      <c r="U125" s="26"/>
      <c r="V125" s="54"/>
      <c r="W125" s="72"/>
      <c r="X125" s="72"/>
      <c r="Y125" s="72"/>
      <c r="Z125" s="72"/>
      <c r="AA125" s="72" t="str">
        <f t="shared" si="49"/>
        <v/>
      </c>
      <c r="AB125" s="72"/>
      <c r="AC125" s="72"/>
      <c r="AD125" s="72"/>
      <c r="BA125" s="226"/>
    </row>
    <row r="126" spans="1:53" x14ac:dyDescent="0.25">
      <c r="A126" s="88"/>
      <c r="B126" s="88"/>
      <c r="C126" s="88"/>
      <c r="D126" s="88"/>
      <c r="E126" s="88"/>
      <c r="F126" s="88"/>
      <c r="G126" s="88"/>
      <c r="H126" s="88"/>
      <c r="I126" s="88"/>
      <c r="J126" s="88"/>
      <c r="K126" s="88"/>
      <c r="L126" s="88"/>
      <c r="M126" s="88"/>
      <c r="N126" s="88"/>
      <c r="O126" s="88"/>
      <c r="P126" s="88"/>
      <c r="Q126" s="88"/>
      <c r="R126" s="88"/>
      <c r="S126" s="88"/>
      <c r="T126" s="88"/>
      <c r="U126" s="88"/>
      <c r="V126" s="88"/>
      <c r="W126" s="88"/>
      <c r="X126" s="88"/>
      <c r="Y126" s="88"/>
      <c r="Z126" s="88"/>
      <c r="AA126" s="88"/>
      <c r="AB126" s="88"/>
      <c r="AC126" s="88"/>
      <c r="AD126" s="88"/>
    </row>
    <row r="127" spans="1:53" ht="15.75" thickBot="1" x14ac:dyDescent="0.3">
      <c r="A127" s="88"/>
      <c r="B127" s="88"/>
      <c r="C127" s="88"/>
      <c r="D127" s="88"/>
      <c r="E127" s="88"/>
      <c r="F127" s="88"/>
      <c r="G127" s="88"/>
      <c r="H127" s="88"/>
      <c r="I127" s="88"/>
      <c r="J127" s="88"/>
      <c r="K127" s="88"/>
      <c r="L127" s="88"/>
      <c r="M127" s="88"/>
      <c r="N127" s="88"/>
      <c r="O127" s="88"/>
      <c r="P127" s="88"/>
      <c r="Q127" s="88"/>
      <c r="R127" s="88"/>
      <c r="S127" s="88"/>
      <c r="T127" s="88"/>
      <c r="U127" s="88"/>
      <c r="V127" s="88"/>
      <c r="W127" s="88"/>
      <c r="X127" s="88"/>
      <c r="Y127" s="88"/>
      <c r="Z127" s="88"/>
      <c r="AA127" s="88"/>
      <c r="AB127" s="88"/>
      <c r="AC127" s="88"/>
      <c r="AD127" s="88"/>
    </row>
    <row r="128" spans="1:53" ht="24" thickBot="1" x14ac:dyDescent="0.4">
      <c r="A128" s="88"/>
      <c r="B128" s="85" t="s">
        <v>310</v>
      </c>
      <c r="C128" s="25"/>
      <c r="D128" s="25"/>
      <c r="E128" s="25"/>
      <c r="F128" s="88"/>
      <c r="G128" s="25"/>
      <c r="H128" s="25"/>
      <c r="I128" s="87"/>
      <c r="J128" s="26"/>
      <c r="K128" s="25"/>
      <c r="L128" s="25"/>
      <c r="M128" s="196" t="s">
        <v>210</v>
      </c>
      <c r="N128" s="196" t="s">
        <v>211</v>
      </c>
      <c r="O128" s="196" t="s">
        <v>212</v>
      </c>
      <c r="P128" s="196" t="s">
        <v>213</v>
      </c>
      <c r="Q128" s="196" t="s">
        <v>214</v>
      </c>
      <c r="R128" s="196" t="s">
        <v>215</v>
      </c>
      <c r="S128" s="196" t="s">
        <v>216</v>
      </c>
      <c r="T128" s="196" t="s">
        <v>217</v>
      </c>
      <c r="U128" s="196" t="s">
        <v>218</v>
      </c>
      <c r="V128" s="196" t="s">
        <v>219</v>
      </c>
      <c r="W128" s="113" t="s">
        <v>220</v>
      </c>
      <c r="X128" s="196" t="s">
        <v>221</v>
      </c>
      <c r="Y128" s="25"/>
      <c r="Z128" s="25"/>
      <c r="AA128" s="25"/>
      <c r="AB128" s="25"/>
      <c r="AC128" s="25"/>
      <c r="AD128" s="25"/>
      <c r="BA128" s="226"/>
    </row>
    <row r="129" spans="1:53" ht="16.5" thickTop="1" thickBot="1" x14ac:dyDescent="0.3">
      <c r="A129" s="88"/>
      <c r="B129" s="284" t="s">
        <v>222</v>
      </c>
      <c r="C129" s="285"/>
      <c r="D129" s="286" t="s">
        <v>223</v>
      </c>
      <c r="E129" s="287"/>
      <c r="F129" s="88"/>
      <c r="G129" s="288" t="s">
        <v>224</v>
      </c>
      <c r="H129" s="289"/>
      <c r="I129" s="28">
        <f>SUM(E140:E164)</f>
        <v>12</v>
      </c>
      <c r="J129" s="290" t="s">
        <v>225</v>
      </c>
      <c r="K129" s="291"/>
      <c r="L129" s="287"/>
      <c r="M129" s="196">
        <v>2</v>
      </c>
      <c r="N129" s="35">
        <f>SUM(AI129,AI140)</f>
        <v>0</v>
      </c>
      <c r="O129" s="35">
        <v>0</v>
      </c>
      <c r="P129" s="35">
        <f>SUM(AJ129,AJ140)</f>
        <v>0</v>
      </c>
      <c r="Q129" s="35">
        <v>0</v>
      </c>
      <c r="R129" s="35">
        <f>COUNTIFS($E140:$E164,"2",$F140:$F164,"Pole",$C140:$C164,"FST")</f>
        <v>0</v>
      </c>
      <c r="S129" s="35">
        <f>SUM(AL129,AK140)</f>
        <v>0</v>
      </c>
      <c r="T129" s="35">
        <v>0</v>
      </c>
      <c r="U129" s="35">
        <f>SUM(AK129,AL140)</f>
        <v>0</v>
      </c>
      <c r="V129" s="35">
        <v>0</v>
      </c>
      <c r="W129" s="34">
        <f>COUNTIFS($E140:$E164,"2",$F140:$F164,"HH",$C140:$C164,"FST")</f>
        <v>0</v>
      </c>
      <c r="X129" s="35">
        <f>COUNTIFS($E140:$E164,"2",$F140:$F164,"Ped",$C140:$C164,"FST")</f>
        <v>0</v>
      </c>
      <c r="Y129" s="25"/>
      <c r="Z129" s="297" t="s">
        <v>226</v>
      </c>
      <c r="AA129" s="298"/>
      <c r="AB129" s="299"/>
      <c r="AC129" s="25"/>
      <c r="AD129" s="25"/>
      <c r="AH129" s="109">
        <v>2</v>
      </c>
      <c r="AI129" s="109" t="str">
        <f>IF($E130="SS",COUNTIFS($C140:$C164,"FST",$E140:$E164,"2"),"0")</f>
        <v>0</v>
      </c>
      <c r="AJ129" s="109" t="str">
        <f>IF($E130="RPX",COUNTIFS($C140:$C164,"FST",$E140:$E164,"2"),"0")</f>
        <v>0</v>
      </c>
      <c r="AK129" s="109">
        <f>IF($E130="EUC",COUNTIFS($C140:$C164,"FST",$E140:$E164,"2"),"0")</f>
        <v>0</v>
      </c>
      <c r="AL129" s="109" t="str">
        <f>IF($E130="RPX-T",COUNTIFS($C140:$C164,"FST",$E140:$E164,"2"),"0")</f>
        <v>0</v>
      </c>
      <c r="AT129" s="110" t="s">
        <v>227</v>
      </c>
      <c r="AU129" s="108">
        <f>IF(OR($AS130="Y",$AS131="Y",$AS132="Y"),"",COUNTIFS($E130,"SS",$E135,"Y"))</f>
        <v>0</v>
      </c>
      <c r="AV129" s="111">
        <f>IF(OR($AS130="Y",$AS131="Y",$AS132="Y"),"",COUNTIFS($E130,"RPX",$E135,"Y"))</f>
        <v>0</v>
      </c>
      <c r="AW129" s="111">
        <f>IF(OR($AS130="Y",$AS131="Y",$AS132="Y"),"",COUNTIFS($E130,"EUC",$E135,"Y"))</f>
        <v>1</v>
      </c>
      <c r="AX129" s="109">
        <f>IF(OR($AS130="Y",$AS131="Y",$AS132="Y"),"",COUNTIFS($E130,"RPX-T",$E135,"Y"))</f>
        <v>0</v>
      </c>
      <c r="BA129" s="226"/>
    </row>
    <row r="130" spans="1:53" ht="16.5" customHeight="1" thickTop="1" thickBot="1" x14ac:dyDescent="0.3">
      <c r="A130" s="88"/>
      <c r="B130" s="29" t="s">
        <v>228</v>
      </c>
      <c r="C130" s="30">
        <v>0</v>
      </c>
      <c r="D130" s="31" t="s">
        <v>229</v>
      </c>
      <c r="E130" s="66" t="str">
        <f>TEXT(IF('Cable Calculator'!S7="","",'Cable Calculator'!S7),)</f>
        <v>EUC</v>
      </c>
      <c r="F130" s="88"/>
      <c r="G130" s="300" t="s">
        <v>230</v>
      </c>
      <c r="H130" s="287"/>
      <c r="I130" s="33">
        <f>E131-I129</f>
        <v>12</v>
      </c>
      <c r="J130" s="301" t="s">
        <v>231</v>
      </c>
      <c r="K130" s="302"/>
      <c r="L130" s="34">
        <f>I134</f>
        <v>841</v>
      </c>
      <c r="M130" s="196">
        <v>4</v>
      </c>
      <c r="N130" s="35">
        <f>SUM(AI130,AI141)</f>
        <v>0</v>
      </c>
      <c r="O130" s="35">
        <v>0</v>
      </c>
      <c r="P130" s="35">
        <f>SUM(AJ130,AJ141)</f>
        <v>0</v>
      </c>
      <c r="Q130" s="35">
        <v>0</v>
      </c>
      <c r="R130" s="35">
        <f>COUNTIFS($E140:$E164,"4",$F140:$F164,"Pole",$C140:$C164,"FST")</f>
        <v>0</v>
      </c>
      <c r="S130" s="35">
        <f>SUM(AL130,AK141)</f>
        <v>0</v>
      </c>
      <c r="T130" s="35">
        <v>0</v>
      </c>
      <c r="U130" s="35">
        <f>SUM(AK130,AL141)</f>
        <v>1</v>
      </c>
      <c r="V130" s="35">
        <v>0</v>
      </c>
      <c r="W130" s="34">
        <f>COUNTIFS($E140:$E164,"4",$F140:$F164,"HH",$C140:$C164,"FST")</f>
        <v>1</v>
      </c>
      <c r="X130" s="35">
        <f>COUNTIFS($E140:$E164,"4",$F140:$F164,"Ped",$C140:$C164,"FST")</f>
        <v>0</v>
      </c>
      <c r="Y130" s="25"/>
      <c r="Z130" s="303" t="s">
        <v>232</v>
      </c>
      <c r="AA130" s="305" t="s">
        <v>233</v>
      </c>
      <c r="AB130" s="306"/>
      <c r="AC130" s="25"/>
      <c r="AD130" s="25"/>
      <c r="AH130" s="109">
        <v>4</v>
      </c>
      <c r="AI130" s="109" t="str">
        <f>IF($E130="SS",COUNTIFS($C140:$C164,"FST",$E140:$E164,"4"),"0")</f>
        <v>0</v>
      </c>
      <c r="AJ130" s="109" t="str">
        <f>IF($E130="RPX",COUNTIFS($C140:$C164,"FST",$E140:$E164,"4"),"0")</f>
        <v>0</v>
      </c>
      <c r="AK130" s="109">
        <f>IF($E130="EUC",COUNTIFS($C140:$C164,"FST",$E140:$E164,"4"),"0")</f>
        <v>1</v>
      </c>
      <c r="AL130" s="109" t="str">
        <f>IF($E130="RPX-T",COUNTIFS($C140:$C164,"FST",$E140:$E164,"4"),"0")</f>
        <v>0</v>
      </c>
      <c r="AS130" s="109" t="str">
        <f>IF(AND(E135="Y",E131=24,E132=0),"Y","N")</f>
        <v>N</v>
      </c>
      <c r="AT130" s="110" t="s">
        <v>234</v>
      </c>
      <c r="AU130" s="109">
        <f>COUNTIFS($E130,"SS",$AS130,"Y")</f>
        <v>0</v>
      </c>
      <c r="AV130" s="111">
        <f>COUNTIFS($E130,"RPX",$AS130,"Y")</f>
        <v>0</v>
      </c>
      <c r="AW130" s="111">
        <f>COUNTIFS($E130,"EUC",$AS130,"Y")</f>
        <v>0</v>
      </c>
      <c r="AX130" s="109">
        <f>COUNTIFS($E130,"RPX-T",$AS130,"Y")</f>
        <v>0</v>
      </c>
      <c r="BA130" s="227"/>
    </row>
    <row r="131" spans="1:53" ht="16.5" thickTop="1" thickBot="1" x14ac:dyDescent="0.3">
      <c r="A131" s="88"/>
      <c r="B131" s="36" t="s">
        <v>235</v>
      </c>
      <c r="C131" s="37">
        <v>0</v>
      </c>
      <c r="D131" s="38" t="s">
        <v>236</v>
      </c>
      <c r="E131" s="32">
        <v>24</v>
      </c>
      <c r="F131" s="88"/>
      <c r="G131" s="309" t="s">
        <v>237</v>
      </c>
      <c r="H131" s="310"/>
      <c r="I131" s="35">
        <f>IF(E131=0,0,12-(MOD(I129,12)))</f>
        <v>12</v>
      </c>
      <c r="J131" s="301" t="s">
        <v>238</v>
      </c>
      <c r="K131" s="302"/>
      <c r="L131" s="39">
        <f>I135-I129</f>
        <v>840</v>
      </c>
      <c r="M131" s="196">
        <v>6</v>
      </c>
      <c r="N131" s="35">
        <f>SUM(AI131,AI142)</f>
        <v>0</v>
      </c>
      <c r="O131" s="35">
        <v>0</v>
      </c>
      <c r="P131" s="35">
        <f>SUM(AJ131,AJ142)</f>
        <v>0</v>
      </c>
      <c r="Q131" s="35">
        <v>0</v>
      </c>
      <c r="R131" s="35">
        <f>COUNTIFS($E140:$E164,"6",$F140:$F164,"Pole",$C140:$C164,"FST")</f>
        <v>0</v>
      </c>
      <c r="S131" s="35">
        <f>SUM(AL131,AK142)</f>
        <v>0</v>
      </c>
      <c r="T131" s="35">
        <v>0</v>
      </c>
      <c r="U131" s="35">
        <f>SUM(AK131,AL142)</f>
        <v>0</v>
      </c>
      <c r="V131" s="35">
        <v>0</v>
      </c>
      <c r="W131" s="34">
        <f>COUNTIFS($E140:$E164,"6",$F140:$F164,"HH",$C140:$C164,"FST")</f>
        <v>0</v>
      </c>
      <c r="X131" s="35">
        <f>COUNTIFS($E140:$E164,"6",$F140:$F164,"Ped",$C140:$C164,"FST")</f>
        <v>0</v>
      </c>
      <c r="Y131" s="25"/>
      <c r="Z131" s="304"/>
      <c r="AA131" s="307"/>
      <c r="AB131" s="308"/>
      <c r="AC131" s="25"/>
      <c r="AD131" s="25"/>
      <c r="AH131" s="109">
        <v>6</v>
      </c>
      <c r="AI131" s="109" t="str">
        <f>IF($E130="SS",COUNTIFS($C140:$C164,"FST",$E140:$E164,"6"),"0")</f>
        <v>0</v>
      </c>
      <c r="AJ131" s="109" t="str">
        <f>IF($E130="RPX",COUNTIFS($C140:$C164,"FST",$E140:$E164,"6"),"0")</f>
        <v>0</v>
      </c>
      <c r="AK131" s="109">
        <f>IF($E130="EUC",COUNTIFS($C140:$C164,"FST",$E140:$E164,"6"),"0")</f>
        <v>0</v>
      </c>
      <c r="AL131" s="109" t="str">
        <f>IF($E130="RPX-T",COUNTIFS($C140:$C164,"FST",$E140:$E164,"6"),"0")</f>
        <v>0</v>
      </c>
      <c r="AS131" s="109" t="str">
        <f>IF(AND(E135="Y",E131=48,E132=12),"Y","N")</f>
        <v>N</v>
      </c>
      <c r="AT131" s="110" t="s">
        <v>239</v>
      </c>
      <c r="AU131" s="109">
        <f>COUNTIFS($E130,"SS",$AS131,"Y")</f>
        <v>0</v>
      </c>
      <c r="AV131" s="108">
        <f>COUNTIFS($E130,"RPX",$AS131,"Y")</f>
        <v>0</v>
      </c>
      <c r="AW131" s="108">
        <f>COUNTIFS($E130,"EUC",$AS131,"Y")</f>
        <v>0</v>
      </c>
      <c r="AX131" s="109">
        <f>COUNTIFS($E130,"RPX-T",$AS131,"Y")</f>
        <v>0</v>
      </c>
      <c r="BA131" s="227"/>
    </row>
    <row r="132" spans="1:53" ht="16.5" customHeight="1" thickTop="1" thickBot="1" x14ac:dyDescent="0.3">
      <c r="A132" s="88"/>
      <c r="B132" s="40" t="s">
        <v>240</v>
      </c>
      <c r="C132" s="30">
        <v>0</v>
      </c>
      <c r="D132" s="41" t="s">
        <v>241</v>
      </c>
      <c r="E132" s="42">
        <v>12</v>
      </c>
      <c r="F132" s="88"/>
      <c r="G132" s="277" t="s">
        <v>242</v>
      </c>
      <c r="H132" s="43" t="s">
        <v>243</v>
      </c>
      <c r="I132" s="35">
        <f>IF(E132&lt;&gt;0,1,0)</f>
        <v>1</v>
      </c>
      <c r="J132" s="309" t="s">
        <v>244</v>
      </c>
      <c r="K132" s="310"/>
      <c r="L132" s="44">
        <f>'Cable Calculator'!S3</f>
        <v>276</v>
      </c>
      <c r="M132" s="196">
        <v>8</v>
      </c>
      <c r="N132" s="35">
        <f>SUM(AI132,AI143)</f>
        <v>0</v>
      </c>
      <c r="O132" s="35">
        <v>0</v>
      </c>
      <c r="P132" s="35">
        <f>SUM(AJ132,AJ143)</f>
        <v>0</v>
      </c>
      <c r="Q132" s="35">
        <v>0</v>
      </c>
      <c r="R132" s="35">
        <f>COUNTIFS($E140:$E164,"8",$F140:$F164,"Pole",$C140:$C164,"FST")</f>
        <v>0</v>
      </c>
      <c r="S132" s="35">
        <f>SUM(AL132,AK143)</f>
        <v>0</v>
      </c>
      <c r="T132" s="35">
        <v>0</v>
      </c>
      <c r="U132" s="35">
        <f>SUM(AK132,AL143)</f>
        <v>1</v>
      </c>
      <c r="V132" s="35">
        <v>0</v>
      </c>
      <c r="W132" s="34">
        <f>COUNTIFS($E140:$E164,"8",$F140:$F164,"HH",$C140:$C164,"FST")</f>
        <v>1</v>
      </c>
      <c r="X132" s="35">
        <f>COUNTIFS($E140:$E164,"8",$F140:$F164,"Ped",$C140:$C164,"FST")</f>
        <v>0</v>
      </c>
      <c r="Y132" s="25"/>
      <c r="Z132" s="45">
        <v>1</v>
      </c>
      <c r="AA132" s="46">
        <v>1</v>
      </c>
      <c r="AB132" s="46">
        <v>12</v>
      </c>
      <c r="AC132" s="25"/>
      <c r="AD132" s="25"/>
      <c r="AH132" s="109">
        <v>8</v>
      </c>
      <c r="AI132" s="109" t="str">
        <f>IF($E130="SS",COUNTIFS($C140:$C164,"FST",$E140:$E164,"8"),"0")</f>
        <v>0</v>
      </c>
      <c r="AJ132" s="109" t="str">
        <f>IF($E130="RPX",COUNTIFS($C140:$C164,"FST",$E140:$E164,"8"),"0")</f>
        <v>0</v>
      </c>
      <c r="AK132" s="109">
        <f>IF($E130="EUC",COUNTIFS($C140:$C164,"FST",$E140:$E164,"8"),"0")</f>
        <v>1</v>
      </c>
      <c r="AL132" s="109" t="str">
        <f>IF($E130="RPX-T",COUNTIFS($C140:$C164,"FST",$E140:$E164,"8"),"0")</f>
        <v>0</v>
      </c>
      <c r="AS132" s="109" t="str">
        <f>IF(AND(E135="Y",E131=48,E132=0),"Y","N")</f>
        <v>N</v>
      </c>
      <c r="AT132" s="110" t="s">
        <v>245</v>
      </c>
      <c r="AU132" s="109">
        <f>COUNTIFS($E130,"SS",$AS132,"Y")</f>
        <v>0</v>
      </c>
      <c r="AV132" s="108">
        <f>COUNTIFS($E130,"RPX",$AS132,"Y")</f>
        <v>0</v>
      </c>
      <c r="AW132" s="108">
        <f>COUNTIFS($E130,"EUC",$AS132,"Y")</f>
        <v>0</v>
      </c>
      <c r="AX132" s="109">
        <f>COUNTIFS($E130,"RPX-T",$AS132,"Y")</f>
        <v>0</v>
      </c>
      <c r="BA132" s="227"/>
    </row>
    <row r="133" spans="1:53" ht="16.5" thickTop="1" thickBot="1" x14ac:dyDescent="0.3">
      <c r="A133" s="88"/>
      <c r="B133" s="29" t="s">
        <v>246</v>
      </c>
      <c r="C133" s="37">
        <v>0</v>
      </c>
      <c r="D133" s="41" t="s">
        <v>247</v>
      </c>
      <c r="E133" s="42">
        <v>841</v>
      </c>
      <c r="F133" s="88"/>
      <c r="G133" s="278"/>
      <c r="H133" s="47" t="s">
        <v>248</v>
      </c>
      <c r="I133" s="35">
        <f>IF(E132&lt;&gt;0,E132,0)</f>
        <v>12</v>
      </c>
      <c r="J133" s="194"/>
      <c r="K133" s="195"/>
      <c r="L133" s="48"/>
      <c r="M133" s="196">
        <v>12</v>
      </c>
      <c r="N133" s="35" t="str">
        <f>IF($E130="SS",SUM(AI133,AJ144,AM165,AO165,AQ165),"0")</f>
        <v>0</v>
      </c>
      <c r="O133" s="35" t="str">
        <f>IF($E130="SS",SUM(AN165,AP165,AR165),"0")</f>
        <v>0</v>
      </c>
      <c r="P133" s="35" t="str">
        <f>IF($E130="RPX",SUM(AJ133,AJ144,AM165,AO165,AQ165),"0")</f>
        <v>0</v>
      </c>
      <c r="Q133" s="35" t="str">
        <f>IF($E130="RPX",SUM(AN165,AP165,AR165),"0")</f>
        <v>0</v>
      </c>
      <c r="R133" s="35">
        <f>COUNTIFS($E140:$E164,"12",$F140:$F164,"Pole",$C140:$C164,"FST")</f>
        <v>0</v>
      </c>
      <c r="S133" s="35" t="str">
        <f>IF($E130="RPX-T",SUM(AL133,AK144,AM165,AO165,AQ165),"0")</f>
        <v>0</v>
      </c>
      <c r="T133" s="35" t="str">
        <f>IF($E130="RPX-T",SUM(AN165,AP165,AR165),"0")</f>
        <v>0</v>
      </c>
      <c r="U133" s="35">
        <f>IF($E130="EUC",SUM(AK133,AL144,AM165,AO165,AQ165),"0")</f>
        <v>0</v>
      </c>
      <c r="V133" s="35">
        <f>IF($E130="EUC",SUM($AN165,AP165,AR165),"0")</f>
        <v>0</v>
      </c>
      <c r="W133" s="34">
        <f>COUNTIFS($E140:$E164,"12",$F140:$F164,"HH",$C140:$C164,"FST")</f>
        <v>0</v>
      </c>
      <c r="X133" s="35">
        <f>COUNTIFS($E140:$E164,"12",$F140:$F164,"Ped",$C140:$C164,"FST")</f>
        <v>0</v>
      </c>
      <c r="Y133" s="25"/>
      <c r="Z133" s="45">
        <v>2</v>
      </c>
      <c r="AA133" s="46">
        <v>13</v>
      </c>
      <c r="AB133" s="46">
        <v>24</v>
      </c>
      <c r="AC133" s="25"/>
      <c r="AD133" s="25"/>
      <c r="AH133" s="109">
        <v>12</v>
      </c>
      <c r="AI133" s="109" t="str">
        <f>IF($E130="SS",COUNTIFS($C140:$C164,"FST",$E140:$E164,"12"),"0")</f>
        <v>0</v>
      </c>
      <c r="AJ133" s="109" t="str">
        <f>IF($E130="RPX",COUNTIFS($C140:$C164,"FST",$E140:$E164,"12"),"0")</f>
        <v>0</v>
      </c>
      <c r="AK133" s="109">
        <f>IF($E130="EUC",COUNTIFS($C140:$C164,"FST",$E140:$E164,"12"),"0")</f>
        <v>0</v>
      </c>
      <c r="AL133" s="109" t="str">
        <f>IF($E130="RPX-T",COUNTIFS($C140:$C164,"FST",$E140:$E164,"12"),"0")</f>
        <v>0</v>
      </c>
      <c r="BA133" s="227"/>
    </row>
    <row r="134" spans="1:53" ht="16.5" customHeight="1" thickTop="1" thickBot="1" x14ac:dyDescent="0.3">
      <c r="A134" s="88"/>
      <c r="B134" s="36" t="s">
        <v>249</v>
      </c>
      <c r="C134" s="30">
        <v>0</v>
      </c>
      <c r="D134" s="49" t="s">
        <v>250</v>
      </c>
      <c r="E134" s="50">
        <f>E131/12</f>
        <v>2</v>
      </c>
      <c r="F134" s="88"/>
      <c r="G134" s="277" t="s">
        <v>251</v>
      </c>
      <c r="H134" s="51" t="s">
        <v>252</v>
      </c>
      <c r="I134" s="112">
        <f>E133</f>
        <v>841</v>
      </c>
      <c r="J134" s="311" t="s">
        <v>253</v>
      </c>
      <c r="K134" s="312"/>
      <c r="L134" s="313"/>
      <c r="M134" s="52" t="s">
        <v>254</v>
      </c>
      <c r="N134" s="106"/>
      <c r="O134" s="106"/>
      <c r="P134" s="192"/>
      <c r="Q134" s="192"/>
      <c r="R134" s="192"/>
      <c r="S134" s="192"/>
      <c r="T134" s="192"/>
      <c r="U134" s="192"/>
      <c r="V134" s="192"/>
      <c r="W134" s="53">
        <f>SUM(P134:U134)</f>
        <v>0</v>
      </c>
      <c r="X134" s="54"/>
      <c r="Y134" s="25"/>
      <c r="Z134" s="45">
        <v>3</v>
      </c>
      <c r="AA134" s="46">
        <v>25</v>
      </c>
      <c r="AB134" s="46">
        <v>36</v>
      </c>
      <c r="AC134" s="25"/>
      <c r="AD134" s="25"/>
      <c r="BA134" s="227"/>
    </row>
    <row r="135" spans="1:53" ht="16.5" thickTop="1" thickBot="1" x14ac:dyDescent="0.3">
      <c r="A135" s="88"/>
      <c r="B135" s="36" t="s">
        <v>255</v>
      </c>
      <c r="C135" s="30">
        <v>0</v>
      </c>
      <c r="D135" s="31" t="s">
        <v>256</v>
      </c>
      <c r="E135" s="101" t="str">
        <f>IF('Cable Calculator'!S5="","",'Cable Calculator'!S5)</f>
        <v>Y</v>
      </c>
      <c r="F135" s="88"/>
      <c r="G135" s="278"/>
      <c r="H135" s="47" t="s">
        <v>257</v>
      </c>
      <c r="I135" s="35">
        <f>IF(E133="","0",IF(AND(E130="EUC",E131=432), I134+(203-E132),IF(E133=0,0,(E133+(E131-E132)-1))))</f>
        <v>852</v>
      </c>
      <c r="J135" s="292" t="str">
        <f>IFERROR(IF(OR(E130="EUC",E130="SS"),"---",IF(OR(P129,S129),"NO 2F Tethers for RPX!",IF(OR(P131,S131),"NO 6F Tethers for RPX!","---"))),"---")</f>
        <v>---</v>
      </c>
      <c r="K135" s="293"/>
      <c r="L135" s="294"/>
      <c r="M135" s="292" t="str">
        <f>IF(E132&gt;60,"Dead Count &gt;60: Consider Downsize","---")</f>
        <v>---</v>
      </c>
      <c r="N135" s="293"/>
      <c r="O135" s="293"/>
      <c r="P135" s="293"/>
      <c r="Q135" s="293"/>
      <c r="R135" s="293"/>
      <c r="S135" s="293"/>
      <c r="T135" s="293"/>
      <c r="U135" s="294"/>
      <c r="V135" s="100"/>
      <c r="W135" s="54">
        <f>SUM(P135:U135)</f>
        <v>0</v>
      </c>
      <c r="X135" s="54"/>
      <c r="Y135" s="25"/>
      <c r="Z135" s="45">
        <v>4</v>
      </c>
      <c r="AA135" s="46">
        <v>37</v>
      </c>
      <c r="AB135" s="46">
        <v>48</v>
      </c>
      <c r="AC135" s="25"/>
      <c r="AD135" s="25"/>
      <c r="BA135" s="227"/>
    </row>
    <row r="136" spans="1:53" ht="16.5" thickTop="1" thickBot="1" x14ac:dyDescent="0.3">
      <c r="A136" s="88"/>
      <c r="B136" s="55" t="s">
        <v>258</v>
      </c>
      <c r="C136" s="56">
        <f>SUM(C130:C135)+I129</f>
        <v>12</v>
      </c>
      <c r="D136" s="31" t="s">
        <v>259</v>
      </c>
      <c r="E136" s="101" t="str">
        <f>IF(AS130="Y","DBL",IF(AS131="Y","TRPL",IF(AS132="Y","QUAD","")))</f>
        <v/>
      </c>
      <c r="F136" s="88"/>
      <c r="G136" s="192"/>
      <c r="H136" s="57"/>
      <c r="I136" s="192"/>
      <c r="J136" s="292" t="str">
        <f>IF(AND(E131=216,(OR(Z152="error",Z153="error",Z154="error",Z155="error",Z156="error",Z157="error",Z158="error",Z159="error",Z160="error",Z161="error",Z162="error",Z163="error",Z164="error",AA154="error",AA155="error",AA156="error",AA157="error",AA158="error",AA159="error",AA160="error",AA161="error",AA162="error",AA163="error",AA164="error",AA165="error",AA166="error"))),"You cannot cross Tube 6 and 7","---")</f>
        <v>---</v>
      </c>
      <c r="K136" s="293"/>
      <c r="L136" s="294"/>
      <c r="M136" s="292" t="str">
        <f>IF(AND(OR(E130="SS",E130="RPX",E130="EUC",E130="RPX-T"),(OR(C140="",C140="Field SPL"))),"Cannot have FlexNap cables without tethers","---")</f>
        <v>---</v>
      </c>
      <c r="N136" s="293"/>
      <c r="O136" s="293"/>
      <c r="P136" s="293"/>
      <c r="Q136" s="293"/>
      <c r="R136" s="293"/>
      <c r="S136" s="293"/>
      <c r="T136" s="293"/>
      <c r="U136" s="294"/>
      <c r="V136" s="25"/>
      <c r="W136" s="58"/>
      <c r="X136" s="58"/>
      <c r="Y136" s="25"/>
      <c r="Z136" s="45">
        <v>5</v>
      </c>
      <c r="AA136" s="46">
        <v>49</v>
      </c>
      <c r="AB136" s="46">
        <v>60</v>
      </c>
      <c r="AC136" s="25"/>
      <c r="AD136" s="25"/>
      <c r="BA136" s="227"/>
    </row>
    <row r="137" spans="1:53" ht="16.5" thickTop="1" thickBot="1" x14ac:dyDescent="0.3">
      <c r="A137" s="88"/>
      <c r="B137" s="59"/>
      <c r="C137" s="60"/>
      <c r="D137" s="61"/>
      <c r="E137" s="62"/>
      <c r="F137" s="88"/>
      <c r="G137" s="63"/>
      <c r="H137" s="64"/>
      <c r="I137" s="63"/>
      <c r="J137" s="292" t="str">
        <f>IF(AND(OR(E130="RPX", E130="RPX-T", E130="SS"),E131=216),"NO 216 For RPX, RPX-T, OR SS CABLE","---")</f>
        <v>---</v>
      </c>
      <c r="K137" s="293"/>
      <c r="L137" s="294"/>
      <c r="M137" s="292" t="str" cm="1">
        <f t="array" ref="M137">IF(AND(E130="",OR(C140:C164="FST",C140:C164="REV T",C140:C164="DBL REV",C140:C164="TPL REV", C140:C164="QD REV")),"Non-FlexNap cables cannot have tethers","---")</f>
        <v>---</v>
      </c>
      <c r="N137" s="293"/>
      <c r="O137" s="293"/>
      <c r="P137" s="293"/>
      <c r="Q137" s="293"/>
      <c r="R137" s="293"/>
      <c r="S137" s="293"/>
      <c r="T137" s="293"/>
      <c r="U137" s="294"/>
      <c r="V137" s="25"/>
      <c r="W137" s="58"/>
      <c r="X137" s="58"/>
      <c r="Y137" s="25"/>
      <c r="Z137" s="45">
        <v>6</v>
      </c>
      <c r="AA137" s="65">
        <v>61</v>
      </c>
      <c r="AB137" s="65">
        <v>72</v>
      </c>
      <c r="AC137" s="25"/>
      <c r="AD137" s="25"/>
      <c r="BA137" s="226"/>
    </row>
    <row r="138" spans="1:53" ht="15.75" customHeight="1" thickBot="1" x14ac:dyDescent="0.3">
      <c r="A138" s="88"/>
      <c r="B138" s="277" t="s">
        <v>260</v>
      </c>
      <c r="C138" s="314" t="s">
        <v>261</v>
      </c>
      <c r="D138" s="314" t="s">
        <v>262</v>
      </c>
      <c r="E138" s="316" t="s">
        <v>263</v>
      </c>
      <c r="F138" s="314" t="s">
        <v>264</v>
      </c>
      <c r="G138" s="279" t="s">
        <v>265</v>
      </c>
      <c r="H138" s="279" t="s">
        <v>266</v>
      </c>
      <c r="I138" s="279" t="s">
        <v>267</v>
      </c>
      <c r="J138" s="318" t="s">
        <v>268</v>
      </c>
      <c r="K138" s="314" t="s">
        <v>269</v>
      </c>
      <c r="L138" s="320" t="s">
        <v>270</v>
      </c>
      <c r="M138" s="322" t="s">
        <v>271</v>
      </c>
      <c r="N138" s="322"/>
      <c r="O138" s="322"/>
      <c r="P138" s="322"/>
      <c r="Q138" s="322"/>
      <c r="R138" s="322"/>
      <c r="S138" s="322"/>
      <c r="T138" s="322"/>
      <c r="U138" s="323"/>
      <c r="V138" s="107"/>
      <c r="W138" s="72"/>
      <c r="X138" s="72"/>
      <c r="Y138" s="72"/>
      <c r="Z138" s="45">
        <v>7</v>
      </c>
      <c r="AA138" s="65">
        <v>73</v>
      </c>
      <c r="AB138" s="65">
        <v>84</v>
      </c>
      <c r="AC138" s="25"/>
      <c r="AD138" s="25"/>
      <c r="BA138" s="228"/>
    </row>
    <row r="139" spans="1:53" ht="15.75" thickBot="1" x14ac:dyDescent="0.3">
      <c r="A139" s="88"/>
      <c r="B139" s="278"/>
      <c r="C139" s="315"/>
      <c r="D139" s="315"/>
      <c r="E139" s="317"/>
      <c r="F139" s="315"/>
      <c r="G139" s="280"/>
      <c r="H139" s="280"/>
      <c r="I139" s="280"/>
      <c r="J139" s="319"/>
      <c r="K139" s="315"/>
      <c r="L139" s="321"/>
      <c r="M139" s="324"/>
      <c r="N139" s="324"/>
      <c r="O139" s="324"/>
      <c r="P139" s="324"/>
      <c r="Q139" s="324"/>
      <c r="R139" s="324"/>
      <c r="S139" s="324"/>
      <c r="T139" s="324"/>
      <c r="U139" s="325"/>
      <c r="V139" s="107"/>
      <c r="W139" s="72"/>
      <c r="X139" s="72"/>
      <c r="Y139" s="72"/>
      <c r="Z139" s="45">
        <v>8</v>
      </c>
      <c r="AA139" s="46">
        <v>85</v>
      </c>
      <c r="AB139" s="46">
        <v>96</v>
      </c>
      <c r="AC139" s="25"/>
      <c r="AD139" s="25"/>
      <c r="AI139" s="109" t="s">
        <v>272</v>
      </c>
      <c r="AJ139" s="109" t="s">
        <v>273</v>
      </c>
      <c r="AK139" s="109" t="s">
        <v>274</v>
      </c>
      <c r="AL139" s="109" t="s">
        <v>275</v>
      </c>
      <c r="BA139" s="228"/>
    </row>
    <row r="140" spans="1:53" ht="15.75" thickBot="1" x14ac:dyDescent="0.3">
      <c r="A140" s="88"/>
      <c r="B140" s="66" t="s">
        <v>276</v>
      </c>
      <c r="C140" s="67" t="s">
        <v>484</v>
      </c>
      <c r="D140" s="102" t="s">
        <v>749</v>
      </c>
      <c r="E140" s="32">
        <v>4</v>
      </c>
      <c r="F140" s="32" t="s">
        <v>488</v>
      </c>
      <c r="G140" s="68" t="s">
        <v>277</v>
      </c>
      <c r="H140" s="69">
        <f>IF(I140=0,0,I140-(E140-1))</f>
        <v>849</v>
      </c>
      <c r="I140" s="70">
        <f>IF(E140=0,0,I135)</f>
        <v>852</v>
      </c>
      <c r="J140" s="71" t="s">
        <v>278</v>
      </c>
      <c r="K140" s="32"/>
      <c r="L140" s="233"/>
      <c r="M140" s="295"/>
      <c r="N140" s="295"/>
      <c r="O140" s="295"/>
      <c r="P140" s="295"/>
      <c r="Q140" s="295"/>
      <c r="R140" s="295"/>
      <c r="S140" s="295"/>
      <c r="T140" s="295"/>
      <c r="U140" s="296"/>
      <c r="V140" s="103"/>
      <c r="W140" s="72"/>
      <c r="X140" s="72"/>
      <c r="Y140" s="72"/>
      <c r="Z140" s="45">
        <v>9</v>
      </c>
      <c r="AA140" s="46">
        <v>97</v>
      </c>
      <c r="AB140" s="46">
        <v>108</v>
      </c>
      <c r="AC140" s="72">
        <f t="shared" ref="AC140:AC164" si="51">IF(B140&lt;&gt;"FST",1,0)</f>
        <v>1</v>
      </c>
      <c r="AD140" s="72">
        <f t="shared" ref="AD140:AD164" si="52">IF(C140&lt;&gt;"FST",1,0)</f>
        <v>0</v>
      </c>
      <c r="AE140" s="109" t="str">
        <f t="shared" ref="AE140:AE164" si="53">CONCATENATE(H140,"-",I140)</f>
        <v>849-852</v>
      </c>
      <c r="AF140" s="109" t="str">
        <f t="shared" ref="AF140:AF164" si="54">IF(C140="Field SPL","N","Y")</f>
        <v>Y</v>
      </c>
      <c r="AG140" s="109" t="str">
        <f t="shared" ref="AG140:AG164" si="55">IF(OR(E$124="RPX",E$124="SS"),"A","B")</f>
        <v>B</v>
      </c>
      <c r="AH140" s="109">
        <v>2</v>
      </c>
      <c r="AI140" s="109" t="str">
        <f>IF(E130="SS",COUNTIFS(C140:C164,"TCF",E140:E164,"2"),"")</f>
        <v/>
      </c>
      <c r="AJ140" s="109" t="str">
        <f>IF(E130="RPX",COUNTIFS(C140:C164,"TCF",E140:E164,"2"),"")</f>
        <v/>
      </c>
      <c r="AK140" s="109" t="str">
        <f>IF(E130="RPX-T",COUNTIFS(C140:C164,"TCF",E140:E164,"2"),"")</f>
        <v/>
      </c>
      <c r="AL140" s="109">
        <f>IF(E130="EUC",COUNTIFS(C140:C164,"TCF",E140:E164,"2"),"")</f>
        <v>0</v>
      </c>
      <c r="AM140" s="109">
        <f t="shared" ref="AM140:AM164" si="56">VALUE(IF(C140="FST","0",IF(C140="REV T","1",IF(C140="DBL REV",".5","0"))))</f>
        <v>0</v>
      </c>
      <c r="AN140" s="109">
        <f t="shared" ref="AN140:AN164" si="57">VALUE(IF(C140="FST","0",IF(C140="REV T","0",IF(C140="DBL REV",".5","0"))))</f>
        <v>0</v>
      </c>
      <c r="AO140" s="109" t="str">
        <f t="shared" ref="AO140:AO164" si="58">IF(C140="TPL REV","Y","")</f>
        <v/>
      </c>
      <c r="AQ140" s="109" t="str">
        <f t="shared" ref="AQ140:AQ164" si="59">IF(C140="QD REV","Y","")</f>
        <v/>
      </c>
      <c r="BA140" s="229">
        <f>MOD(E140,12)</f>
        <v>4</v>
      </c>
    </row>
    <row r="141" spans="1:53" ht="15.75" thickBot="1" x14ac:dyDescent="0.3">
      <c r="A141" s="88"/>
      <c r="B141" s="66" t="s">
        <v>279</v>
      </c>
      <c r="C141" s="67" t="s">
        <v>484</v>
      </c>
      <c r="D141" s="102" t="s">
        <v>750</v>
      </c>
      <c r="E141" s="32">
        <v>8</v>
      </c>
      <c r="F141" s="32" t="s">
        <v>488</v>
      </c>
      <c r="G141" s="68" t="s">
        <v>277</v>
      </c>
      <c r="H141" s="69">
        <f t="shared" ref="H141:H164" si="60">IF(E141=0,0,I141-(E141-1))</f>
        <v>841</v>
      </c>
      <c r="I141" s="70">
        <f t="shared" ref="I141:I164" si="61">IF(E141=0,0,H140-1)</f>
        <v>848</v>
      </c>
      <c r="J141" s="73" t="str">
        <f>IF(C141="","--",IF(AND(C141&lt;&gt;"FST",C141&lt;&gt;"TCF",BA140&lt;&gt;0),BA140,"--"))</f>
        <v>--</v>
      </c>
      <c r="K141" s="32"/>
      <c r="L141" s="233"/>
      <c r="M141" s="295"/>
      <c r="N141" s="295"/>
      <c r="O141" s="295"/>
      <c r="P141" s="295"/>
      <c r="Q141" s="295"/>
      <c r="R141" s="295"/>
      <c r="S141" s="295"/>
      <c r="T141" s="295"/>
      <c r="U141" s="296"/>
      <c r="V141" s="103"/>
      <c r="W141" s="72"/>
      <c r="X141" s="72"/>
      <c r="Y141" s="72"/>
      <c r="Z141" s="45">
        <v>10</v>
      </c>
      <c r="AA141" s="46">
        <v>109</v>
      </c>
      <c r="AB141" s="46">
        <v>120</v>
      </c>
      <c r="AC141" s="72">
        <f t="shared" si="51"/>
        <v>1</v>
      </c>
      <c r="AD141" s="72">
        <f t="shared" si="52"/>
        <v>0</v>
      </c>
      <c r="AE141" s="109" t="str">
        <f t="shared" si="53"/>
        <v>841-848</v>
      </c>
      <c r="AF141" s="109" t="str">
        <f t="shared" si="54"/>
        <v>Y</v>
      </c>
      <c r="AG141" s="109" t="str">
        <f t="shared" si="55"/>
        <v>B</v>
      </c>
      <c r="AH141" s="109">
        <v>4</v>
      </c>
      <c r="AI141" s="109" t="str">
        <f>IF(E130="SS",COUNTIFS(C140:C164,"TCF",E140:E164,"4"),"")</f>
        <v/>
      </c>
      <c r="AJ141" s="109" t="str">
        <f>IF(E130="RPX",COUNTIFS(C140:C164,"TCF",E140:E164,"4"),"")</f>
        <v/>
      </c>
      <c r="AK141" s="109" t="str">
        <f>IF(E130="RPX-T",COUNTIFS(C140:C164,"TCF",E140:E164,"4"),"")</f>
        <v/>
      </c>
      <c r="AL141" s="109">
        <f>IF(E130="EUC",COUNTIFS(C140:C164,"TCF",E140:E164,"4"),"")</f>
        <v>0</v>
      </c>
      <c r="AM141" s="109">
        <f t="shared" si="56"/>
        <v>0</v>
      </c>
      <c r="AN141" s="109">
        <f t="shared" si="57"/>
        <v>0</v>
      </c>
      <c r="AO141" s="109" t="str">
        <f t="shared" si="58"/>
        <v/>
      </c>
      <c r="AQ141" s="109" t="str">
        <f t="shared" si="59"/>
        <v/>
      </c>
      <c r="BA141" s="229">
        <f>MOD(SUM(E140:E141),12)</f>
        <v>0</v>
      </c>
    </row>
    <row r="142" spans="1:53" ht="15.75" thickBot="1" x14ac:dyDescent="0.3">
      <c r="A142" s="88"/>
      <c r="B142" s="74" t="s">
        <v>280</v>
      </c>
      <c r="C142" s="67"/>
      <c r="D142" s="102"/>
      <c r="E142" s="32"/>
      <c r="F142" s="32"/>
      <c r="G142" s="75" t="s">
        <v>277</v>
      </c>
      <c r="H142" s="69">
        <f t="shared" si="60"/>
        <v>0</v>
      </c>
      <c r="I142" s="70">
        <f t="shared" si="61"/>
        <v>0</v>
      </c>
      <c r="J142" s="73" t="str">
        <f t="shared" ref="J142:J164" si="62">IF(C142="","--",IF(AND(C142&lt;&gt;"FST",C142&lt;&gt;"TCF",BA141&lt;&gt;0),BA141,"--"))</f>
        <v>--</v>
      </c>
      <c r="K142" s="32"/>
      <c r="L142" s="233"/>
      <c r="M142" s="295"/>
      <c r="N142" s="295"/>
      <c r="O142" s="295"/>
      <c r="P142" s="295"/>
      <c r="Q142" s="295"/>
      <c r="R142" s="295"/>
      <c r="S142" s="295"/>
      <c r="T142" s="295"/>
      <c r="U142" s="296"/>
      <c r="V142" s="103"/>
      <c r="W142" s="72"/>
      <c r="X142" s="72"/>
      <c r="Y142" s="72"/>
      <c r="Z142" s="45">
        <v>11</v>
      </c>
      <c r="AA142" s="46">
        <v>121</v>
      </c>
      <c r="AB142" s="46">
        <v>132</v>
      </c>
      <c r="AC142" s="72">
        <f t="shared" si="51"/>
        <v>1</v>
      </c>
      <c r="AD142" s="72">
        <f t="shared" si="52"/>
        <v>1</v>
      </c>
      <c r="AE142" s="109" t="str">
        <f t="shared" si="53"/>
        <v>0-0</v>
      </c>
      <c r="AF142" s="109" t="str">
        <f t="shared" si="54"/>
        <v>Y</v>
      </c>
      <c r="AG142" s="109" t="str">
        <f t="shared" si="55"/>
        <v>B</v>
      </c>
      <c r="AH142" s="109">
        <v>6</v>
      </c>
      <c r="AI142" s="109" t="str">
        <f>IF(E130="SS",COUNTIFS(C140:C164,"TCF",E140:E164,"6"),"")</f>
        <v/>
      </c>
      <c r="AJ142" s="109" t="str">
        <f>IF(E130="RPX",COUNTIFS(C140:C164,"TCF",E140:E164,"6"),"")</f>
        <v/>
      </c>
      <c r="AK142" s="109" t="str">
        <f>IF(E130="RPX-T",COUNTIFS(C140:C164,"TCF",E140:E164,"6"),"")</f>
        <v/>
      </c>
      <c r="AL142" s="109">
        <f>IF(E130="EUC",COUNTIFS(C140:C164,"TCF",E140:E164,"6"),"")</f>
        <v>0</v>
      </c>
      <c r="AM142" s="109">
        <f t="shared" si="56"/>
        <v>0</v>
      </c>
      <c r="AN142" s="109">
        <f t="shared" si="57"/>
        <v>0</v>
      </c>
      <c r="AO142" s="109" t="str">
        <f t="shared" si="58"/>
        <v/>
      </c>
      <c r="AQ142" s="109" t="str">
        <f t="shared" si="59"/>
        <v/>
      </c>
      <c r="BA142" s="229">
        <f>MOD(SUM(E140:E143),12)</f>
        <v>0</v>
      </c>
    </row>
    <row r="143" spans="1:53" ht="15.75" thickBot="1" x14ac:dyDescent="0.3">
      <c r="A143" s="88"/>
      <c r="B143" s="66" t="s">
        <v>281</v>
      </c>
      <c r="C143" s="67"/>
      <c r="D143" s="102"/>
      <c r="E143" s="32"/>
      <c r="F143" s="32"/>
      <c r="G143" s="68" t="s">
        <v>277</v>
      </c>
      <c r="H143" s="69">
        <f t="shared" si="60"/>
        <v>0</v>
      </c>
      <c r="I143" s="70">
        <f t="shared" si="61"/>
        <v>0</v>
      </c>
      <c r="J143" s="73" t="str">
        <f t="shared" si="62"/>
        <v>--</v>
      </c>
      <c r="K143" s="32"/>
      <c r="L143" s="233"/>
      <c r="M143" s="295"/>
      <c r="N143" s="295"/>
      <c r="O143" s="295"/>
      <c r="P143" s="295"/>
      <c r="Q143" s="295"/>
      <c r="R143" s="295"/>
      <c r="S143" s="295"/>
      <c r="T143" s="295"/>
      <c r="U143" s="296"/>
      <c r="V143" s="103"/>
      <c r="W143" s="72"/>
      <c r="X143" s="72"/>
      <c r="Y143" s="72"/>
      <c r="Z143" s="45">
        <v>12</v>
      </c>
      <c r="AA143" s="76">
        <v>133</v>
      </c>
      <c r="AB143" s="76">
        <v>144</v>
      </c>
      <c r="AC143" s="72">
        <f t="shared" si="51"/>
        <v>1</v>
      </c>
      <c r="AD143" s="72">
        <f t="shared" si="52"/>
        <v>1</v>
      </c>
      <c r="AE143" s="109" t="str">
        <f t="shared" si="53"/>
        <v>0-0</v>
      </c>
      <c r="AF143" s="109" t="str">
        <f t="shared" si="54"/>
        <v>Y</v>
      </c>
      <c r="AG143" s="109" t="str">
        <f t="shared" si="55"/>
        <v>B</v>
      </c>
      <c r="AH143" s="109">
        <v>8</v>
      </c>
      <c r="AI143" s="109" t="str">
        <f>IF(E130="SS",COUNTIFS(C140:C164,"TCF",E140:E164,"8"),"")</f>
        <v/>
      </c>
      <c r="AJ143" s="109" t="str">
        <f>IF(E130="RPX",COUNTIFS(C140:C164,"TCF",E140:E164,"8"),"")</f>
        <v/>
      </c>
      <c r="AK143" s="109" t="str">
        <f>IF(E130="RPX-T",COUNTIFS(C140:C164,"TCF",E140:E164,"8"),"")</f>
        <v/>
      </c>
      <c r="AL143" s="109">
        <f>IF(E130="EUC",COUNTIFS(C140:C164,"TCF",E140:E164,"8"),"")</f>
        <v>0</v>
      </c>
      <c r="AM143" s="109">
        <f t="shared" si="56"/>
        <v>0</v>
      </c>
      <c r="AN143" s="109">
        <f t="shared" si="57"/>
        <v>0</v>
      </c>
      <c r="AO143" s="109" t="str">
        <f t="shared" si="58"/>
        <v/>
      </c>
      <c r="AQ143" s="109" t="str">
        <f t="shared" si="59"/>
        <v/>
      </c>
      <c r="BA143" s="229">
        <f>MOD(SUM(E140:E144),12)</f>
        <v>0</v>
      </c>
    </row>
    <row r="144" spans="1:53" ht="15.75" thickBot="1" x14ac:dyDescent="0.3">
      <c r="A144" s="88"/>
      <c r="B144" s="66" t="s">
        <v>282</v>
      </c>
      <c r="C144" s="67"/>
      <c r="D144" s="102"/>
      <c r="E144" s="32"/>
      <c r="F144" s="32"/>
      <c r="G144" s="68" t="s">
        <v>277</v>
      </c>
      <c r="H144" s="69">
        <f t="shared" si="60"/>
        <v>0</v>
      </c>
      <c r="I144" s="70">
        <f t="shared" si="61"/>
        <v>0</v>
      </c>
      <c r="J144" s="73" t="str">
        <f t="shared" si="62"/>
        <v>--</v>
      </c>
      <c r="K144" s="32"/>
      <c r="L144" s="233"/>
      <c r="M144" s="295"/>
      <c r="N144" s="295"/>
      <c r="O144" s="295"/>
      <c r="P144" s="295"/>
      <c r="Q144" s="295"/>
      <c r="R144" s="295"/>
      <c r="S144" s="295"/>
      <c r="T144" s="295"/>
      <c r="U144" s="296"/>
      <c r="V144" s="103"/>
      <c r="W144" s="72"/>
      <c r="X144" s="72"/>
      <c r="Y144" s="72"/>
      <c r="Z144" s="45">
        <v>13</v>
      </c>
      <c r="AA144" s="77">
        <f t="shared" ref="AA144:AA149" si="63">AB143+1</f>
        <v>145</v>
      </c>
      <c r="AB144" s="77">
        <f t="shared" ref="AB144:AB149" si="64">AB143+12</f>
        <v>156</v>
      </c>
      <c r="AC144" s="72">
        <f t="shared" si="51"/>
        <v>1</v>
      </c>
      <c r="AD144" s="72">
        <f t="shared" si="52"/>
        <v>1</v>
      </c>
      <c r="AE144" s="109" t="str">
        <f t="shared" si="53"/>
        <v>0-0</v>
      </c>
      <c r="AF144" s="109" t="str">
        <f t="shared" si="54"/>
        <v>Y</v>
      </c>
      <c r="AG144" s="109" t="str">
        <f t="shared" si="55"/>
        <v>B</v>
      </c>
      <c r="AH144" s="109">
        <v>12</v>
      </c>
      <c r="AI144" s="109" t="str">
        <f>IF(E130="SS",COUNTIFS(C140:C164,"TCF",E140:E164,"12"),"")</f>
        <v/>
      </c>
      <c r="AJ144" s="109" t="str">
        <f>IF(E130="RPX",COUNTIFS(C140:C164,"TCF",E140:E164,"12"),"")</f>
        <v/>
      </c>
      <c r="AK144" s="109" t="str">
        <f>IF(E130="RPX-T",COUNTIFS(C140:C164,"TCF",E140:E164,"12"),"")</f>
        <v/>
      </c>
      <c r="AL144" s="109">
        <f>IF(E130="EUC",COUNTIFS(C140:C164,"TCF",E140:E164,"12"),"")</f>
        <v>0</v>
      </c>
      <c r="AM144" s="109">
        <f t="shared" si="56"/>
        <v>0</v>
      </c>
      <c r="AN144" s="109">
        <f t="shared" si="57"/>
        <v>0</v>
      </c>
      <c r="AO144" s="109" t="str">
        <f t="shared" si="58"/>
        <v/>
      </c>
      <c r="AQ144" s="109" t="str">
        <f t="shared" si="59"/>
        <v/>
      </c>
      <c r="BA144" s="229">
        <f>MOD(SUM(E140:E145),12)</f>
        <v>0</v>
      </c>
    </row>
    <row r="145" spans="1:53" ht="15.75" thickBot="1" x14ac:dyDescent="0.3">
      <c r="A145" s="88"/>
      <c r="B145" s="66" t="s">
        <v>283</v>
      </c>
      <c r="C145" s="67"/>
      <c r="D145" s="102"/>
      <c r="E145" s="32"/>
      <c r="F145" s="32"/>
      <c r="G145" s="68" t="s">
        <v>277</v>
      </c>
      <c r="H145" s="69">
        <f t="shared" si="60"/>
        <v>0</v>
      </c>
      <c r="I145" s="70">
        <f t="shared" si="61"/>
        <v>0</v>
      </c>
      <c r="J145" s="73" t="str">
        <f t="shared" si="62"/>
        <v>--</v>
      </c>
      <c r="K145" s="32"/>
      <c r="L145" s="233"/>
      <c r="M145" s="295"/>
      <c r="N145" s="295"/>
      <c r="O145" s="295"/>
      <c r="P145" s="295"/>
      <c r="Q145" s="295"/>
      <c r="R145" s="295"/>
      <c r="S145" s="295"/>
      <c r="T145" s="295"/>
      <c r="U145" s="296"/>
      <c r="V145" s="103"/>
      <c r="W145" s="72"/>
      <c r="X145" s="72"/>
      <c r="Y145" s="72"/>
      <c r="Z145" s="45">
        <v>14</v>
      </c>
      <c r="AA145" s="77">
        <f t="shared" si="63"/>
        <v>157</v>
      </c>
      <c r="AB145" s="77">
        <f t="shared" si="64"/>
        <v>168</v>
      </c>
      <c r="AC145" s="72">
        <f t="shared" si="51"/>
        <v>1</v>
      </c>
      <c r="AD145" s="72">
        <f t="shared" si="52"/>
        <v>1</v>
      </c>
      <c r="AE145" s="109" t="str">
        <f t="shared" si="53"/>
        <v>0-0</v>
      </c>
      <c r="AF145" s="109" t="str">
        <f t="shared" si="54"/>
        <v>Y</v>
      </c>
      <c r="AG145" s="109" t="str">
        <f t="shared" si="55"/>
        <v>B</v>
      </c>
      <c r="AM145" s="109">
        <f t="shared" si="56"/>
        <v>0</v>
      </c>
      <c r="AN145" s="109">
        <f t="shared" si="57"/>
        <v>0</v>
      </c>
      <c r="AO145" s="109" t="str">
        <f t="shared" si="58"/>
        <v/>
      </c>
      <c r="AQ145" s="109" t="str">
        <f t="shared" si="59"/>
        <v/>
      </c>
      <c r="BA145" s="229">
        <f>MOD(SUM(E140:E146),12)</f>
        <v>0</v>
      </c>
    </row>
    <row r="146" spans="1:53" ht="15.75" thickBot="1" x14ac:dyDescent="0.3">
      <c r="A146" s="88"/>
      <c r="B146" s="66" t="s">
        <v>284</v>
      </c>
      <c r="C146" s="67"/>
      <c r="D146" s="102"/>
      <c r="E146" s="32"/>
      <c r="F146" s="32"/>
      <c r="G146" s="68" t="s">
        <v>277</v>
      </c>
      <c r="H146" s="69">
        <f t="shared" si="60"/>
        <v>0</v>
      </c>
      <c r="I146" s="70">
        <f t="shared" si="61"/>
        <v>0</v>
      </c>
      <c r="J146" s="73" t="str">
        <f t="shared" si="62"/>
        <v>--</v>
      </c>
      <c r="K146" s="32"/>
      <c r="L146" s="233"/>
      <c r="M146" s="295"/>
      <c r="N146" s="295"/>
      <c r="O146" s="295"/>
      <c r="P146" s="295"/>
      <c r="Q146" s="295"/>
      <c r="R146" s="295"/>
      <c r="S146" s="295"/>
      <c r="T146" s="295"/>
      <c r="U146" s="296"/>
      <c r="V146" s="103"/>
      <c r="W146" s="72"/>
      <c r="X146" s="72"/>
      <c r="Y146" s="72"/>
      <c r="Z146" s="45">
        <v>15</v>
      </c>
      <c r="AA146" s="77">
        <f t="shared" si="63"/>
        <v>169</v>
      </c>
      <c r="AB146" s="77">
        <f t="shared" si="64"/>
        <v>180</v>
      </c>
      <c r="AC146" s="72">
        <f t="shared" si="51"/>
        <v>1</v>
      </c>
      <c r="AD146" s="72">
        <f t="shared" si="52"/>
        <v>1</v>
      </c>
      <c r="AE146" s="109" t="str">
        <f t="shared" si="53"/>
        <v>0-0</v>
      </c>
      <c r="AF146" s="109" t="str">
        <f t="shared" si="54"/>
        <v>Y</v>
      </c>
      <c r="AG146" s="109" t="str">
        <f t="shared" si="55"/>
        <v>B</v>
      </c>
      <c r="AM146" s="109">
        <f t="shared" si="56"/>
        <v>0</v>
      </c>
      <c r="AN146" s="109">
        <f t="shared" si="57"/>
        <v>0</v>
      </c>
      <c r="AO146" s="109" t="str">
        <f t="shared" si="58"/>
        <v/>
      </c>
      <c r="AQ146" s="109" t="str">
        <f t="shared" si="59"/>
        <v/>
      </c>
      <c r="BA146" s="229">
        <f>MOD(SUM(E140:E147),12)</f>
        <v>0</v>
      </c>
    </row>
    <row r="147" spans="1:53" ht="15.75" thickBot="1" x14ac:dyDescent="0.3">
      <c r="A147" s="88"/>
      <c r="B147" s="66" t="s">
        <v>285</v>
      </c>
      <c r="C147" s="67"/>
      <c r="D147" s="102"/>
      <c r="E147" s="32"/>
      <c r="F147" s="32"/>
      <c r="G147" s="68" t="s">
        <v>277</v>
      </c>
      <c r="H147" s="69">
        <f t="shared" si="60"/>
        <v>0</v>
      </c>
      <c r="I147" s="70">
        <f t="shared" si="61"/>
        <v>0</v>
      </c>
      <c r="J147" s="73" t="str">
        <f t="shared" si="62"/>
        <v>--</v>
      </c>
      <c r="K147" s="32"/>
      <c r="L147" s="233"/>
      <c r="M147" s="295"/>
      <c r="N147" s="295"/>
      <c r="O147" s="295"/>
      <c r="P147" s="295"/>
      <c r="Q147" s="295"/>
      <c r="R147" s="295"/>
      <c r="S147" s="295"/>
      <c r="T147" s="295"/>
      <c r="U147" s="296"/>
      <c r="V147" s="103"/>
      <c r="W147" s="72"/>
      <c r="X147" s="72"/>
      <c r="Y147" s="72"/>
      <c r="Z147" s="45">
        <f>Z146+1</f>
        <v>16</v>
      </c>
      <c r="AA147" s="77">
        <f t="shared" si="63"/>
        <v>181</v>
      </c>
      <c r="AB147" s="77">
        <f t="shared" si="64"/>
        <v>192</v>
      </c>
      <c r="AC147" s="72">
        <f t="shared" si="51"/>
        <v>1</v>
      </c>
      <c r="AD147" s="72">
        <f t="shared" si="52"/>
        <v>1</v>
      </c>
      <c r="AE147" s="109" t="str">
        <f t="shared" si="53"/>
        <v>0-0</v>
      </c>
      <c r="AF147" s="109" t="str">
        <f t="shared" si="54"/>
        <v>Y</v>
      </c>
      <c r="AG147" s="109" t="str">
        <f t="shared" si="55"/>
        <v>B</v>
      </c>
      <c r="AM147" s="109">
        <f t="shared" si="56"/>
        <v>0</v>
      </c>
      <c r="AN147" s="109">
        <f t="shared" si="57"/>
        <v>0</v>
      </c>
      <c r="AO147" s="109" t="str">
        <f t="shared" si="58"/>
        <v/>
      </c>
      <c r="AQ147" s="109" t="str">
        <f t="shared" si="59"/>
        <v/>
      </c>
      <c r="BA147" s="229">
        <f>MOD(SUM(E140:E148),12)</f>
        <v>0</v>
      </c>
    </row>
    <row r="148" spans="1:53" ht="15.75" thickBot="1" x14ac:dyDescent="0.3">
      <c r="A148" s="88"/>
      <c r="B148" s="66" t="s">
        <v>286</v>
      </c>
      <c r="C148" s="67"/>
      <c r="D148" s="102"/>
      <c r="E148" s="32"/>
      <c r="F148" s="32"/>
      <c r="G148" s="68" t="s">
        <v>277</v>
      </c>
      <c r="H148" s="69">
        <f t="shared" si="60"/>
        <v>0</v>
      </c>
      <c r="I148" s="70">
        <f t="shared" si="61"/>
        <v>0</v>
      </c>
      <c r="J148" s="73" t="str">
        <f t="shared" si="62"/>
        <v>--</v>
      </c>
      <c r="K148" s="32"/>
      <c r="L148" s="233"/>
      <c r="M148" s="295"/>
      <c r="N148" s="295"/>
      <c r="O148" s="295"/>
      <c r="P148" s="295"/>
      <c r="Q148" s="295"/>
      <c r="R148" s="295"/>
      <c r="S148" s="295"/>
      <c r="T148" s="295"/>
      <c r="U148" s="296"/>
      <c r="V148" s="103"/>
      <c r="W148" s="72"/>
      <c r="X148" s="72"/>
      <c r="Y148" s="72"/>
      <c r="Z148" s="45">
        <f>Z147+1</f>
        <v>17</v>
      </c>
      <c r="AA148" s="77">
        <f t="shared" si="63"/>
        <v>193</v>
      </c>
      <c r="AB148" s="77">
        <f t="shared" si="64"/>
        <v>204</v>
      </c>
      <c r="AC148" s="72">
        <f t="shared" si="51"/>
        <v>1</v>
      </c>
      <c r="AD148" s="72">
        <f t="shared" si="52"/>
        <v>1</v>
      </c>
      <c r="AE148" s="109" t="str">
        <f t="shared" si="53"/>
        <v>0-0</v>
      </c>
      <c r="AF148" s="109" t="str">
        <f t="shared" si="54"/>
        <v>Y</v>
      </c>
      <c r="AG148" s="109" t="str">
        <f t="shared" si="55"/>
        <v>B</v>
      </c>
      <c r="AM148" s="109">
        <f t="shared" si="56"/>
        <v>0</v>
      </c>
      <c r="AN148" s="109">
        <f t="shared" si="57"/>
        <v>0</v>
      </c>
      <c r="AO148" s="109" t="str">
        <f t="shared" si="58"/>
        <v/>
      </c>
      <c r="AQ148" s="109" t="str">
        <f t="shared" si="59"/>
        <v/>
      </c>
      <c r="BA148" s="229">
        <f>MOD(SUM(E140:E149),12)</f>
        <v>0</v>
      </c>
    </row>
    <row r="149" spans="1:53" ht="15.75" thickBot="1" x14ac:dyDescent="0.3">
      <c r="A149" s="88"/>
      <c r="B149" s="66" t="s">
        <v>287</v>
      </c>
      <c r="C149" s="67"/>
      <c r="D149" s="102"/>
      <c r="E149" s="32"/>
      <c r="F149" s="32"/>
      <c r="G149" s="68" t="s">
        <v>277</v>
      </c>
      <c r="H149" s="69">
        <f t="shared" si="60"/>
        <v>0</v>
      </c>
      <c r="I149" s="70">
        <f t="shared" si="61"/>
        <v>0</v>
      </c>
      <c r="J149" s="73" t="str">
        <f t="shared" si="62"/>
        <v>--</v>
      </c>
      <c r="K149" s="32"/>
      <c r="L149" s="233"/>
      <c r="M149" s="295"/>
      <c r="N149" s="295"/>
      <c r="O149" s="295"/>
      <c r="P149" s="295"/>
      <c r="Q149" s="295"/>
      <c r="R149" s="295"/>
      <c r="S149" s="295"/>
      <c r="T149" s="295"/>
      <c r="U149" s="296"/>
      <c r="V149" s="103"/>
      <c r="W149" s="72"/>
      <c r="X149" s="72"/>
      <c r="Y149" s="72"/>
      <c r="Z149" s="45">
        <f>Z148+1</f>
        <v>18</v>
      </c>
      <c r="AA149" s="77">
        <f t="shared" si="63"/>
        <v>205</v>
      </c>
      <c r="AB149" s="77">
        <f t="shared" si="64"/>
        <v>216</v>
      </c>
      <c r="AC149" s="72">
        <f t="shared" si="51"/>
        <v>1</v>
      </c>
      <c r="AD149" s="72">
        <f t="shared" si="52"/>
        <v>1</v>
      </c>
      <c r="AE149" s="109" t="str">
        <f t="shared" si="53"/>
        <v>0-0</v>
      </c>
      <c r="AF149" s="109" t="str">
        <f t="shared" si="54"/>
        <v>Y</v>
      </c>
      <c r="AG149" s="109" t="str">
        <f t="shared" si="55"/>
        <v>B</v>
      </c>
      <c r="AM149" s="109">
        <f t="shared" si="56"/>
        <v>0</v>
      </c>
      <c r="AN149" s="109">
        <f t="shared" si="57"/>
        <v>0</v>
      </c>
      <c r="AO149" s="109" t="str">
        <f t="shared" si="58"/>
        <v/>
      </c>
      <c r="AQ149" s="109" t="str">
        <f t="shared" si="59"/>
        <v/>
      </c>
      <c r="BA149" s="229">
        <f>MOD(SUM(E140:E150),12)</f>
        <v>0</v>
      </c>
    </row>
    <row r="150" spans="1:53" ht="15.75" thickBot="1" x14ac:dyDescent="0.3">
      <c r="A150" s="88"/>
      <c r="B150" s="66" t="s">
        <v>288</v>
      </c>
      <c r="C150" s="67"/>
      <c r="D150" s="102"/>
      <c r="E150" s="32"/>
      <c r="F150" s="32"/>
      <c r="G150" s="68" t="s">
        <v>277</v>
      </c>
      <c r="H150" s="69">
        <f t="shared" si="60"/>
        <v>0</v>
      </c>
      <c r="I150" s="70">
        <f t="shared" si="61"/>
        <v>0</v>
      </c>
      <c r="J150" s="73" t="str">
        <f t="shared" si="62"/>
        <v>--</v>
      </c>
      <c r="K150" s="32"/>
      <c r="L150" s="233"/>
      <c r="M150" s="295"/>
      <c r="N150" s="295"/>
      <c r="O150" s="295"/>
      <c r="P150" s="295"/>
      <c r="Q150" s="295"/>
      <c r="R150" s="295"/>
      <c r="S150" s="295"/>
      <c r="T150" s="295"/>
      <c r="U150" s="296"/>
      <c r="V150" s="103"/>
      <c r="W150" s="84"/>
      <c r="X150" s="84"/>
      <c r="Y150" s="72"/>
      <c r="Z150" s="72"/>
      <c r="AA150" s="72"/>
      <c r="AB150" s="72"/>
      <c r="AC150" s="72">
        <f t="shared" si="51"/>
        <v>1</v>
      </c>
      <c r="AD150" s="72">
        <f t="shared" si="52"/>
        <v>1</v>
      </c>
      <c r="AE150" s="109" t="str">
        <f t="shared" si="53"/>
        <v>0-0</v>
      </c>
      <c r="AF150" s="109" t="str">
        <f t="shared" si="54"/>
        <v>Y</v>
      </c>
      <c r="AG150" s="109" t="str">
        <f t="shared" si="55"/>
        <v>B</v>
      </c>
      <c r="AM150" s="109">
        <f t="shared" si="56"/>
        <v>0</v>
      </c>
      <c r="AN150" s="109">
        <f t="shared" si="57"/>
        <v>0</v>
      </c>
      <c r="AO150" s="109" t="str">
        <f t="shared" si="58"/>
        <v/>
      </c>
      <c r="AQ150" s="109" t="str">
        <f t="shared" si="59"/>
        <v/>
      </c>
      <c r="BA150" s="229">
        <f>MOD(SUM(E140:E151),12)</f>
        <v>0</v>
      </c>
    </row>
    <row r="151" spans="1:53" ht="15.75" thickBot="1" x14ac:dyDescent="0.3">
      <c r="A151" s="88"/>
      <c r="B151" s="66" t="s">
        <v>289</v>
      </c>
      <c r="C151" s="67"/>
      <c r="D151" s="102"/>
      <c r="E151" s="32"/>
      <c r="F151" s="32"/>
      <c r="G151" s="68" t="s">
        <v>277</v>
      </c>
      <c r="H151" s="69">
        <f t="shared" si="60"/>
        <v>0</v>
      </c>
      <c r="I151" s="70">
        <f t="shared" si="61"/>
        <v>0</v>
      </c>
      <c r="J151" s="73" t="str">
        <f t="shared" si="62"/>
        <v>--</v>
      </c>
      <c r="K151" s="32"/>
      <c r="L151" s="233"/>
      <c r="M151" s="295"/>
      <c r="N151" s="295"/>
      <c r="O151" s="295"/>
      <c r="P151" s="295"/>
      <c r="Q151" s="295"/>
      <c r="R151" s="295"/>
      <c r="S151" s="295"/>
      <c r="T151" s="295"/>
      <c r="U151" s="296"/>
      <c r="V151" s="103"/>
      <c r="W151" s="84">
        <f>Y151+1</f>
        <v>13</v>
      </c>
      <c r="X151" s="84"/>
      <c r="Y151" s="78">
        <f>SUM(E140:E151)</f>
        <v>12</v>
      </c>
      <c r="Z151" s="72"/>
      <c r="AA151" s="72"/>
      <c r="AB151" s="72"/>
      <c r="AC151" s="72">
        <f t="shared" si="51"/>
        <v>1</v>
      </c>
      <c r="AD151" s="72">
        <f t="shared" si="52"/>
        <v>1</v>
      </c>
      <c r="AE151" s="109" t="str">
        <f t="shared" si="53"/>
        <v>0-0</v>
      </c>
      <c r="AF151" s="109" t="str">
        <f t="shared" si="54"/>
        <v>Y</v>
      </c>
      <c r="AG151" s="109" t="str">
        <f t="shared" si="55"/>
        <v>B</v>
      </c>
      <c r="AM151" s="109">
        <f t="shared" si="56"/>
        <v>0</v>
      </c>
      <c r="AN151" s="109">
        <f t="shared" si="57"/>
        <v>0</v>
      </c>
      <c r="AO151" s="109" t="str">
        <f t="shared" si="58"/>
        <v/>
      </c>
      <c r="AQ151" s="109" t="str">
        <f t="shared" si="59"/>
        <v/>
      </c>
      <c r="BA151" s="229">
        <f>MOD(SUM(E140:E152),12)</f>
        <v>0</v>
      </c>
    </row>
    <row r="152" spans="1:53" ht="15.75" thickBot="1" x14ac:dyDescent="0.3">
      <c r="A152" s="88"/>
      <c r="B152" s="66" t="s">
        <v>290</v>
      </c>
      <c r="C152" s="67"/>
      <c r="D152" s="102"/>
      <c r="E152" s="32"/>
      <c r="F152" s="32"/>
      <c r="G152" s="68" t="s">
        <v>277</v>
      </c>
      <c r="H152" s="69">
        <f t="shared" si="60"/>
        <v>0</v>
      </c>
      <c r="I152" s="70">
        <f t="shared" si="61"/>
        <v>0</v>
      </c>
      <c r="J152" s="73" t="str">
        <f t="shared" si="62"/>
        <v>--</v>
      </c>
      <c r="K152" s="32"/>
      <c r="L152" s="233"/>
      <c r="M152" s="295"/>
      <c r="N152" s="295"/>
      <c r="O152" s="295"/>
      <c r="P152" s="295"/>
      <c r="Q152" s="295"/>
      <c r="R152" s="295"/>
      <c r="S152" s="295"/>
      <c r="T152" s="295"/>
      <c r="U152" s="296"/>
      <c r="V152" s="103"/>
      <c r="W152" s="84">
        <f>Y152+1</f>
        <v>13</v>
      </c>
      <c r="X152" s="84"/>
      <c r="Y152" s="78">
        <f>SUM(E140:E152)</f>
        <v>12</v>
      </c>
      <c r="Z152" s="72" t="str">
        <f t="shared" ref="Z152:Z164" si="65">IF(OR(AND(E$8=216,C151="DBL REV",C152="DBL REV",Y151&lt;=144,Y152&gt;144),AND(E$8=216,C151="TPL REV",C152="TPL REV",Y151&lt;=144,Y152&gt;144),AND(E$8=216,C151="QD REV",C152="QD REV",Y151&lt;=144,Y152&gt;144)),"ERROR","")</f>
        <v/>
      </c>
      <c r="AA152" s="72"/>
      <c r="AB152" s="72"/>
      <c r="AC152" s="72">
        <f t="shared" si="51"/>
        <v>1</v>
      </c>
      <c r="AD152" s="72">
        <f t="shared" si="52"/>
        <v>1</v>
      </c>
      <c r="AE152" s="109" t="str">
        <f t="shared" si="53"/>
        <v>0-0</v>
      </c>
      <c r="AF152" s="109" t="str">
        <f t="shared" si="54"/>
        <v>Y</v>
      </c>
      <c r="AG152" s="109" t="str">
        <f t="shared" si="55"/>
        <v>B</v>
      </c>
      <c r="AM152" s="109">
        <f t="shared" si="56"/>
        <v>0</v>
      </c>
      <c r="AN152" s="109">
        <f t="shared" si="57"/>
        <v>0</v>
      </c>
      <c r="AO152" s="109" t="str">
        <f t="shared" si="58"/>
        <v/>
      </c>
      <c r="AQ152" s="109" t="str">
        <f t="shared" si="59"/>
        <v/>
      </c>
      <c r="BA152" s="229">
        <f>MOD(SUM(E140:E153),12)</f>
        <v>0</v>
      </c>
    </row>
    <row r="153" spans="1:53" ht="15.75" thickBot="1" x14ac:dyDescent="0.3">
      <c r="A153" s="88"/>
      <c r="B153" s="66" t="s">
        <v>291</v>
      </c>
      <c r="C153" s="67"/>
      <c r="D153" s="102"/>
      <c r="E153" s="32"/>
      <c r="F153" s="32"/>
      <c r="G153" s="68" t="s">
        <v>277</v>
      </c>
      <c r="H153" s="69">
        <f t="shared" si="60"/>
        <v>0</v>
      </c>
      <c r="I153" s="70">
        <f t="shared" si="61"/>
        <v>0</v>
      </c>
      <c r="J153" s="73" t="str">
        <f t="shared" si="62"/>
        <v>--</v>
      </c>
      <c r="K153" s="32"/>
      <c r="L153" s="233"/>
      <c r="M153" s="295"/>
      <c r="N153" s="295"/>
      <c r="O153" s="295"/>
      <c r="P153" s="295"/>
      <c r="Q153" s="295"/>
      <c r="R153" s="295"/>
      <c r="S153" s="295"/>
      <c r="T153" s="295"/>
      <c r="U153" s="296"/>
      <c r="V153" s="103"/>
      <c r="W153" s="84">
        <f>Y153+1</f>
        <v>13</v>
      </c>
      <c r="X153" s="84"/>
      <c r="Y153" s="78">
        <f>SUM(E140:E153)</f>
        <v>12</v>
      </c>
      <c r="Z153" s="72" t="str">
        <f t="shared" si="65"/>
        <v/>
      </c>
      <c r="AA153" s="72"/>
      <c r="AB153" s="72"/>
      <c r="AC153" s="72">
        <f t="shared" si="51"/>
        <v>1</v>
      </c>
      <c r="AD153" s="72">
        <f t="shared" si="52"/>
        <v>1</v>
      </c>
      <c r="AE153" s="109" t="str">
        <f t="shared" si="53"/>
        <v>0-0</v>
      </c>
      <c r="AF153" s="109" t="str">
        <f t="shared" si="54"/>
        <v>Y</v>
      </c>
      <c r="AG153" s="109" t="str">
        <f t="shared" si="55"/>
        <v>B</v>
      </c>
      <c r="AM153" s="109">
        <f t="shared" si="56"/>
        <v>0</v>
      </c>
      <c r="AN153" s="109">
        <f t="shared" si="57"/>
        <v>0</v>
      </c>
      <c r="AO153" s="109" t="str">
        <f t="shared" si="58"/>
        <v/>
      </c>
      <c r="AQ153" s="109" t="str">
        <f t="shared" si="59"/>
        <v/>
      </c>
      <c r="BA153" s="229">
        <f>MOD(SUM(E140:E154),12)</f>
        <v>0</v>
      </c>
    </row>
    <row r="154" spans="1:53" ht="15.75" thickBot="1" x14ac:dyDescent="0.3">
      <c r="A154" s="88"/>
      <c r="B154" s="66" t="s">
        <v>292</v>
      </c>
      <c r="C154" s="67"/>
      <c r="D154" s="102"/>
      <c r="E154" s="32"/>
      <c r="F154" s="32"/>
      <c r="G154" s="68" t="s">
        <v>277</v>
      </c>
      <c r="H154" s="69">
        <f t="shared" si="60"/>
        <v>0</v>
      </c>
      <c r="I154" s="70">
        <f t="shared" si="61"/>
        <v>0</v>
      </c>
      <c r="J154" s="73" t="str">
        <f t="shared" si="62"/>
        <v>--</v>
      </c>
      <c r="K154" s="32"/>
      <c r="L154" s="233"/>
      <c r="M154" s="295"/>
      <c r="N154" s="295"/>
      <c r="O154" s="295"/>
      <c r="P154" s="295"/>
      <c r="Q154" s="295"/>
      <c r="R154" s="295"/>
      <c r="S154" s="295"/>
      <c r="T154" s="295"/>
      <c r="U154" s="296"/>
      <c r="V154" s="103"/>
      <c r="W154" s="84">
        <f>Y154+1</f>
        <v>13</v>
      </c>
      <c r="X154" s="84"/>
      <c r="Y154" s="78">
        <f>SUM(E140:E154)</f>
        <v>12</v>
      </c>
      <c r="Z154" s="72" t="str">
        <f t="shared" si="65"/>
        <v/>
      </c>
      <c r="AA154" s="72" t="str">
        <f t="shared" ref="AA154:AA166" si="66">IF(AND(C152&lt;&gt;"Field SPL",W151&lt;=144,Y152&gt;144),"ERROR","")</f>
        <v/>
      </c>
      <c r="AB154" s="72"/>
      <c r="AC154" s="72">
        <f t="shared" si="51"/>
        <v>1</v>
      </c>
      <c r="AD154" s="72">
        <f t="shared" si="52"/>
        <v>1</v>
      </c>
      <c r="AE154" s="109" t="str">
        <f t="shared" si="53"/>
        <v>0-0</v>
      </c>
      <c r="AF154" s="109" t="str">
        <f t="shared" si="54"/>
        <v>Y</v>
      </c>
      <c r="AG154" s="109" t="str">
        <f t="shared" si="55"/>
        <v>B</v>
      </c>
      <c r="AM154" s="109">
        <f t="shared" si="56"/>
        <v>0</v>
      </c>
      <c r="AN154" s="109">
        <f t="shared" si="57"/>
        <v>0</v>
      </c>
      <c r="AO154" s="109" t="str">
        <f t="shared" si="58"/>
        <v/>
      </c>
      <c r="AQ154" s="109" t="str">
        <f t="shared" si="59"/>
        <v/>
      </c>
      <c r="BA154" s="229">
        <f>MOD(SUM(E140:E155),12)</f>
        <v>0</v>
      </c>
    </row>
    <row r="155" spans="1:53" ht="15.75" thickBot="1" x14ac:dyDescent="0.3">
      <c r="A155" s="88"/>
      <c r="B155" s="66" t="s">
        <v>293</v>
      </c>
      <c r="C155" s="67"/>
      <c r="D155" s="102"/>
      <c r="E155" s="32"/>
      <c r="F155" s="32"/>
      <c r="G155" s="68" t="s">
        <v>277</v>
      </c>
      <c r="H155" s="69">
        <f t="shared" si="60"/>
        <v>0</v>
      </c>
      <c r="I155" s="70">
        <f t="shared" si="61"/>
        <v>0</v>
      </c>
      <c r="J155" s="73" t="str">
        <f t="shared" si="62"/>
        <v>--</v>
      </c>
      <c r="K155" s="32"/>
      <c r="L155" s="233"/>
      <c r="M155" s="295"/>
      <c r="N155" s="295"/>
      <c r="O155" s="295"/>
      <c r="P155" s="295"/>
      <c r="Q155" s="295"/>
      <c r="R155" s="295"/>
      <c r="S155" s="295"/>
      <c r="T155" s="295"/>
      <c r="U155" s="296"/>
      <c r="V155" s="103"/>
      <c r="W155" s="84">
        <f t="shared" ref="W155:W163" si="67">Y155+1</f>
        <v>13</v>
      </c>
      <c r="X155" s="84"/>
      <c r="Y155" s="78">
        <f>SUM(E140:E155)</f>
        <v>12</v>
      </c>
      <c r="Z155" s="72" t="str">
        <f t="shared" si="65"/>
        <v/>
      </c>
      <c r="AA155" s="72" t="str">
        <f t="shared" si="66"/>
        <v/>
      </c>
      <c r="AB155" s="72"/>
      <c r="AC155" s="72">
        <f t="shared" si="51"/>
        <v>1</v>
      </c>
      <c r="AD155" s="72">
        <f t="shared" si="52"/>
        <v>1</v>
      </c>
      <c r="AE155" s="109" t="str">
        <f t="shared" si="53"/>
        <v>0-0</v>
      </c>
      <c r="AF155" s="109" t="str">
        <f t="shared" si="54"/>
        <v>Y</v>
      </c>
      <c r="AG155" s="109" t="str">
        <f t="shared" si="55"/>
        <v>B</v>
      </c>
      <c r="AM155" s="109">
        <f t="shared" si="56"/>
        <v>0</v>
      </c>
      <c r="AN155" s="109">
        <f t="shared" si="57"/>
        <v>0</v>
      </c>
      <c r="AO155" s="109" t="str">
        <f t="shared" si="58"/>
        <v/>
      </c>
      <c r="AQ155" s="109" t="str">
        <f t="shared" si="59"/>
        <v/>
      </c>
      <c r="BA155" s="229">
        <f>MOD(SUM(E140:E156),12)</f>
        <v>0</v>
      </c>
    </row>
    <row r="156" spans="1:53" ht="15.75" thickBot="1" x14ac:dyDescent="0.3">
      <c r="A156" s="88"/>
      <c r="B156" s="66" t="s">
        <v>294</v>
      </c>
      <c r="C156" s="67"/>
      <c r="D156" s="102"/>
      <c r="E156" s="32"/>
      <c r="F156" s="32"/>
      <c r="G156" s="68" t="s">
        <v>277</v>
      </c>
      <c r="H156" s="69">
        <f t="shared" si="60"/>
        <v>0</v>
      </c>
      <c r="I156" s="70">
        <f t="shared" si="61"/>
        <v>0</v>
      </c>
      <c r="J156" s="73" t="str">
        <f t="shared" si="62"/>
        <v>--</v>
      </c>
      <c r="K156" s="32"/>
      <c r="L156" s="233"/>
      <c r="M156" s="295"/>
      <c r="N156" s="295"/>
      <c r="O156" s="295"/>
      <c r="P156" s="295"/>
      <c r="Q156" s="295"/>
      <c r="R156" s="295"/>
      <c r="S156" s="295"/>
      <c r="T156" s="295"/>
      <c r="U156" s="296"/>
      <c r="V156" s="103"/>
      <c r="W156" s="84">
        <f t="shared" si="67"/>
        <v>13</v>
      </c>
      <c r="X156" s="84"/>
      <c r="Y156" s="78">
        <f>SUM(E140:E156)</f>
        <v>12</v>
      </c>
      <c r="Z156" s="72" t="str">
        <f t="shared" si="65"/>
        <v/>
      </c>
      <c r="AA156" s="72" t="str">
        <f t="shared" si="66"/>
        <v/>
      </c>
      <c r="AB156" s="72"/>
      <c r="AC156" s="72">
        <f t="shared" si="51"/>
        <v>1</v>
      </c>
      <c r="AD156" s="72">
        <f t="shared" si="52"/>
        <v>1</v>
      </c>
      <c r="AE156" s="109" t="str">
        <f t="shared" si="53"/>
        <v>0-0</v>
      </c>
      <c r="AF156" s="109" t="str">
        <f t="shared" si="54"/>
        <v>Y</v>
      </c>
      <c r="AG156" s="109" t="str">
        <f t="shared" si="55"/>
        <v>B</v>
      </c>
      <c r="AM156" s="109">
        <f t="shared" si="56"/>
        <v>0</v>
      </c>
      <c r="AN156" s="109">
        <f t="shared" si="57"/>
        <v>0</v>
      </c>
      <c r="AO156" s="109" t="str">
        <f t="shared" si="58"/>
        <v/>
      </c>
      <c r="AQ156" s="109" t="str">
        <f t="shared" si="59"/>
        <v/>
      </c>
      <c r="BA156" s="229">
        <f>MOD(SUM(E140:E157),12)</f>
        <v>0</v>
      </c>
    </row>
    <row r="157" spans="1:53" ht="15.75" thickBot="1" x14ac:dyDescent="0.3">
      <c r="A157" s="88"/>
      <c r="B157" s="66" t="s">
        <v>295</v>
      </c>
      <c r="C157" s="67"/>
      <c r="D157" s="102"/>
      <c r="E157" s="32"/>
      <c r="F157" s="32"/>
      <c r="G157" s="68" t="s">
        <v>277</v>
      </c>
      <c r="H157" s="69">
        <f t="shared" si="60"/>
        <v>0</v>
      </c>
      <c r="I157" s="70">
        <f t="shared" si="61"/>
        <v>0</v>
      </c>
      <c r="J157" s="73" t="str">
        <f t="shared" si="62"/>
        <v>--</v>
      </c>
      <c r="K157" s="32"/>
      <c r="L157" s="233"/>
      <c r="M157" s="295"/>
      <c r="N157" s="295"/>
      <c r="O157" s="295"/>
      <c r="P157" s="295"/>
      <c r="Q157" s="295"/>
      <c r="R157" s="295"/>
      <c r="S157" s="295"/>
      <c r="T157" s="295"/>
      <c r="U157" s="296"/>
      <c r="V157" s="103"/>
      <c r="W157" s="84">
        <f t="shared" si="67"/>
        <v>13</v>
      </c>
      <c r="X157" s="84"/>
      <c r="Y157" s="78">
        <f>SUM(E140:E157)</f>
        <v>12</v>
      </c>
      <c r="Z157" s="72" t="str">
        <f t="shared" si="65"/>
        <v/>
      </c>
      <c r="AA157" s="72" t="str">
        <f t="shared" si="66"/>
        <v/>
      </c>
      <c r="AB157" s="72"/>
      <c r="AC157" s="72">
        <f t="shared" si="51"/>
        <v>1</v>
      </c>
      <c r="AD157" s="72">
        <f t="shared" si="52"/>
        <v>1</v>
      </c>
      <c r="AE157" s="109" t="str">
        <f t="shared" si="53"/>
        <v>0-0</v>
      </c>
      <c r="AF157" s="109" t="str">
        <f t="shared" si="54"/>
        <v>Y</v>
      </c>
      <c r="AG157" s="109" t="str">
        <f t="shared" si="55"/>
        <v>B</v>
      </c>
      <c r="AM157" s="109">
        <f t="shared" si="56"/>
        <v>0</v>
      </c>
      <c r="AN157" s="109">
        <f t="shared" si="57"/>
        <v>0</v>
      </c>
      <c r="AO157" s="109" t="str">
        <f t="shared" si="58"/>
        <v/>
      </c>
      <c r="AQ157" s="109" t="str">
        <f t="shared" si="59"/>
        <v/>
      </c>
      <c r="BA157" s="229">
        <f>MOD(SUM(E140:E158),12)</f>
        <v>0</v>
      </c>
    </row>
    <row r="158" spans="1:53" ht="15.75" thickBot="1" x14ac:dyDescent="0.3">
      <c r="A158" s="88"/>
      <c r="B158" s="66" t="s">
        <v>296</v>
      </c>
      <c r="C158" s="67"/>
      <c r="D158" s="102"/>
      <c r="E158" s="32"/>
      <c r="F158" s="32"/>
      <c r="G158" s="68" t="s">
        <v>277</v>
      </c>
      <c r="H158" s="69">
        <f t="shared" si="60"/>
        <v>0</v>
      </c>
      <c r="I158" s="70">
        <f t="shared" si="61"/>
        <v>0</v>
      </c>
      <c r="J158" s="73" t="str">
        <f t="shared" si="62"/>
        <v>--</v>
      </c>
      <c r="K158" s="32"/>
      <c r="L158" s="233"/>
      <c r="M158" s="295"/>
      <c r="N158" s="295"/>
      <c r="O158" s="295"/>
      <c r="P158" s="295"/>
      <c r="Q158" s="295"/>
      <c r="R158" s="295"/>
      <c r="S158" s="295"/>
      <c r="T158" s="295"/>
      <c r="U158" s="296"/>
      <c r="V158" s="103"/>
      <c r="W158" s="84">
        <f t="shared" si="67"/>
        <v>13</v>
      </c>
      <c r="X158" s="84"/>
      <c r="Y158" s="78">
        <f>SUM(E140:E158)</f>
        <v>12</v>
      </c>
      <c r="Z158" s="72" t="str">
        <f t="shared" si="65"/>
        <v/>
      </c>
      <c r="AA158" s="72" t="str">
        <f t="shared" si="66"/>
        <v/>
      </c>
      <c r="AB158" s="72"/>
      <c r="AC158" s="72">
        <f t="shared" si="51"/>
        <v>1</v>
      </c>
      <c r="AD158" s="72">
        <f t="shared" si="52"/>
        <v>1</v>
      </c>
      <c r="AE158" s="109" t="str">
        <f t="shared" si="53"/>
        <v>0-0</v>
      </c>
      <c r="AF158" s="109" t="str">
        <f t="shared" si="54"/>
        <v>Y</v>
      </c>
      <c r="AG158" s="109" t="str">
        <f t="shared" si="55"/>
        <v>B</v>
      </c>
      <c r="AM158" s="109">
        <f t="shared" si="56"/>
        <v>0</v>
      </c>
      <c r="AN158" s="109">
        <f t="shared" si="57"/>
        <v>0</v>
      </c>
      <c r="AO158" s="109" t="str">
        <f t="shared" si="58"/>
        <v/>
      </c>
      <c r="AQ158" s="109" t="str">
        <f t="shared" si="59"/>
        <v/>
      </c>
      <c r="BA158" s="229">
        <f>MOD(SUM(E140:E159),12)</f>
        <v>0</v>
      </c>
    </row>
    <row r="159" spans="1:53" ht="15.75" thickBot="1" x14ac:dyDescent="0.3">
      <c r="A159" s="88"/>
      <c r="B159" s="66" t="s">
        <v>297</v>
      </c>
      <c r="C159" s="67"/>
      <c r="D159" s="102"/>
      <c r="E159" s="32"/>
      <c r="F159" s="32"/>
      <c r="G159" s="68" t="s">
        <v>277</v>
      </c>
      <c r="H159" s="69">
        <f t="shared" si="60"/>
        <v>0</v>
      </c>
      <c r="I159" s="70">
        <f t="shared" si="61"/>
        <v>0</v>
      </c>
      <c r="J159" s="73" t="str">
        <f t="shared" si="62"/>
        <v>--</v>
      </c>
      <c r="K159" s="32"/>
      <c r="L159" s="233"/>
      <c r="M159" s="295"/>
      <c r="N159" s="295"/>
      <c r="O159" s="295"/>
      <c r="P159" s="295"/>
      <c r="Q159" s="295"/>
      <c r="R159" s="295"/>
      <c r="S159" s="295"/>
      <c r="T159" s="295"/>
      <c r="U159" s="296"/>
      <c r="V159" s="103"/>
      <c r="W159" s="84">
        <f t="shared" si="67"/>
        <v>13</v>
      </c>
      <c r="X159" s="84"/>
      <c r="Y159" s="78">
        <f>SUM(E140:E159)</f>
        <v>12</v>
      </c>
      <c r="Z159" s="72" t="str">
        <f t="shared" si="65"/>
        <v/>
      </c>
      <c r="AA159" s="72" t="str">
        <f t="shared" si="66"/>
        <v/>
      </c>
      <c r="AB159" s="72"/>
      <c r="AC159" s="72">
        <f t="shared" si="51"/>
        <v>1</v>
      </c>
      <c r="AD159" s="72">
        <f t="shared" si="52"/>
        <v>1</v>
      </c>
      <c r="AE159" s="109" t="str">
        <f t="shared" si="53"/>
        <v>0-0</v>
      </c>
      <c r="AF159" s="109" t="str">
        <f t="shared" si="54"/>
        <v>Y</v>
      </c>
      <c r="AG159" s="109" t="str">
        <f t="shared" si="55"/>
        <v>B</v>
      </c>
      <c r="AM159" s="109">
        <f t="shared" si="56"/>
        <v>0</v>
      </c>
      <c r="AN159" s="109">
        <f t="shared" si="57"/>
        <v>0</v>
      </c>
      <c r="AO159" s="109" t="str">
        <f t="shared" si="58"/>
        <v/>
      </c>
      <c r="AQ159" s="109" t="str">
        <f t="shared" si="59"/>
        <v/>
      </c>
      <c r="BA159" s="229">
        <f>MOD(SUM(E140:E160),12)</f>
        <v>0</v>
      </c>
    </row>
    <row r="160" spans="1:53" ht="15.75" thickBot="1" x14ac:dyDescent="0.3">
      <c r="A160" s="88"/>
      <c r="B160" s="66" t="s">
        <v>298</v>
      </c>
      <c r="C160" s="67"/>
      <c r="D160" s="102"/>
      <c r="E160" s="32"/>
      <c r="F160" s="32"/>
      <c r="G160" s="68" t="s">
        <v>277</v>
      </c>
      <c r="H160" s="69">
        <f t="shared" si="60"/>
        <v>0</v>
      </c>
      <c r="I160" s="70">
        <f t="shared" si="61"/>
        <v>0</v>
      </c>
      <c r="J160" s="73" t="str">
        <f t="shared" si="62"/>
        <v>--</v>
      </c>
      <c r="K160" s="32"/>
      <c r="L160" s="233"/>
      <c r="M160" s="295"/>
      <c r="N160" s="295"/>
      <c r="O160" s="295"/>
      <c r="P160" s="295"/>
      <c r="Q160" s="295"/>
      <c r="R160" s="295"/>
      <c r="S160" s="295"/>
      <c r="T160" s="295"/>
      <c r="U160" s="296"/>
      <c r="V160" s="103"/>
      <c r="W160" s="84">
        <f t="shared" si="67"/>
        <v>13</v>
      </c>
      <c r="X160" s="84"/>
      <c r="Y160" s="78">
        <f>SUM(E140:E160)</f>
        <v>12</v>
      </c>
      <c r="Z160" s="72" t="str">
        <f t="shared" si="65"/>
        <v/>
      </c>
      <c r="AA160" s="72" t="str">
        <f t="shared" si="66"/>
        <v/>
      </c>
      <c r="AB160" s="72"/>
      <c r="AC160" s="72">
        <f t="shared" si="51"/>
        <v>1</v>
      </c>
      <c r="AD160" s="72">
        <f t="shared" si="52"/>
        <v>1</v>
      </c>
      <c r="AE160" s="109" t="str">
        <f t="shared" si="53"/>
        <v>0-0</v>
      </c>
      <c r="AF160" s="109" t="str">
        <f t="shared" si="54"/>
        <v>Y</v>
      </c>
      <c r="AG160" s="109" t="str">
        <f t="shared" si="55"/>
        <v>B</v>
      </c>
      <c r="AM160" s="109">
        <f t="shared" si="56"/>
        <v>0</v>
      </c>
      <c r="AN160" s="109">
        <f t="shared" si="57"/>
        <v>0</v>
      </c>
      <c r="AO160" s="109" t="str">
        <f t="shared" si="58"/>
        <v/>
      </c>
      <c r="AQ160" s="109" t="str">
        <f t="shared" si="59"/>
        <v/>
      </c>
      <c r="BA160" s="229">
        <f>MOD(SUM(E140:E161),12)</f>
        <v>0</v>
      </c>
    </row>
    <row r="161" spans="1:53" ht="15.75" thickBot="1" x14ac:dyDescent="0.3">
      <c r="A161" s="88"/>
      <c r="B161" s="66" t="s">
        <v>299</v>
      </c>
      <c r="C161" s="67"/>
      <c r="D161" s="102"/>
      <c r="E161" s="32"/>
      <c r="F161" s="32"/>
      <c r="G161" s="68" t="s">
        <v>277</v>
      </c>
      <c r="H161" s="69">
        <f t="shared" si="60"/>
        <v>0</v>
      </c>
      <c r="I161" s="70">
        <f t="shared" si="61"/>
        <v>0</v>
      </c>
      <c r="J161" s="73" t="str">
        <f t="shared" si="62"/>
        <v>--</v>
      </c>
      <c r="K161" s="32"/>
      <c r="L161" s="233"/>
      <c r="M161" s="295"/>
      <c r="N161" s="295"/>
      <c r="O161" s="295"/>
      <c r="P161" s="295"/>
      <c r="Q161" s="295"/>
      <c r="R161" s="295"/>
      <c r="S161" s="295"/>
      <c r="T161" s="295"/>
      <c r="U161" s="296"/>
      <c r="V161" s="103"/>
      <c r="W161" s="84">
        <f t="shared" si="67"/>
        <v>13</v>
      </c>
      <c r="X161" s="84"/>
      <c r="Y161" s="78">
        <f>SUM(E140:E161)</f>
        <v>12</v>
      </c>
      <c r="Z161" s="72" t="str">
        <f t="shared" si="65"/>
        <v/>
      </c>
      <c r="AA161" s="72" t="str">
        <f t="shared" si="66"/>
        <v/>
      </c>
      <c r="AB161" s="72"/>
      <c r="AC161" s="72">
        <f t="shared" si="51"/>
        <v>1</v>
      </c>
      <c r="AD161" s="72">
        <f t="shared" si="52"/>
        <v>1</v>
      </c>
      <c r="AE161" s="109" t="str">
        <f t="shared" si="53"/>
        <v>0-0</v>
      </c>
      <c r="AF161" s="109" t="str">
        <f t="shared" si="54"/>
        <v>Y</v>
      </c>
      <c r="AG161" s="109" t="str">
        <f t="shared" si="55"/>
        <v>B</v>
      </c>
      <c r="AM161" s="109">
        <f t="shared" si="56"/>
        <v>0</v>
      </c>
      <c r="AN161" s="109">
        <f t="shared" si="57"/>
        <v>0</v>
      </c>
      <c r="AO161" s="109" t="str">
        <f t="shared" si="58"/>
        <v/>
      </c>
      <c r="AQ161" s="109" t="str">
        <f t="shared" si="59"/>
        <v/>
      </c>
      <c r="BA161" s="229">
        <f>MOD(SUM(E140:E162),12)</f>
        <v>0</v>
      </c>
    </row>
    <row r="162" spans="1:53" ht="15.75" thickBot="1" x14ac:dyDescent="0.3">
      <c r="A162" s="88"/>
      <c r="B162" s="66" t="s">
        <v>300</v>
      </c>
      <c r="C162" s="67"/>
      <c r="D162" s="102"/>
      <c r="E162" s="32"/>
      <c r="F162" s="32"/>
      <c r="G162" s="68" t="s">
        <v>277</v>
      </c>
      <c r="H162" s="69">
        <f t="shared" si="60"/>
        <v>0</v>
      </c>
      <c r="I162" s="70">
        <f t="shared" si="61"/>
        <v>0</v>
      </c>
      <c r="J162" s="73" t="str">
        <f t="shared" si="62"/>
        <v>--</v>
      </c>
      <c r="K162" s="32"/>
      <c r="L162" s="233"/>
      <c r="M162" s="295"/>
      <c r="N162" s="295"/>
      <c r="O162" s="295"/>
      <c r="P162" s="295"/>
      <c r="Q162" s="295"/>
      <c r="R162" s="295"/>
      <c r="S162" s="295"/>
      <c r="T162" s="295"/>
      <c r="U162" s="296"/>
      <c r="V162" s="103"/>
      <c r="W162" s="84">
        <f t="shared" si="67"/>
        <v>13</v>
      </c>
      <c r="X162" s="84"/>
      <c r="Y162" s="78">
        <f>SUM(E140:E162)</f>
        <v>12</v>
      </c>
      <c r="Z162" s="72" t="str">
        <f t="shared" si="65"/>
        <v/>
      </c>
      <c r="AA162" s="72" t="str">
        <f t="shared" si="66"/>
        <v/>
      </c>
      <c r="AB162" s="72"/>
      <c r="AC162" s="72">
        <f t="shared" si="51"/>
        <v>1</v>
      </c>
      <c r="AD162" s="72">
        <f t="shared" si="52"/>
        <v>1</v>
      </c>
      <c r="AE162" s="109" t="str">
        <f t="shared" si="53"/>
        <v>0-0</v>
      </c>
      <c r="AF162" s="109" t="str">
        <f t="shared" si="54"/>
        <v>Y</v>
      </c>
      <c r="AG162" s="109" t="str">
        <f t="shared" si="55"/>
        <v>B</v>
      </c>
      <c r="AM162" s="109">
        <f t="shared" si="56"/>
        <v>0</v>
      </c>
      <c r="AN162" s="109">
        <f t="shared" si="57"/>
        <v>0</v>
      </c>
      <c r="AO162" s="109" t="str">
        <f t="shared" si="58"/>
        <v/>
      </c>
      <c r="AQ162" s="109" t="str">
        <f t="shared" si="59"/>
        <v/>
      </c>
      <c r="BA162" s="229">
        <f>MOD(SUM(E140:E163),12)</f>
        <v>0</v>
      </c>
    </row>
    <row r="163" spans="1:53" ht="15.75" thickBot="1" x14ac:dyDescent="0.3">
      <c r="A163" s="88"/>
      <c r="B163" s="66" t="s">
        <v>301</v>
      </c>
      <c r="C163" s="67"/>
      <c r="D163" s="102"/>
      <c r="E163" s="32"/>
      <c r="F163" s="32"/>
      <c r="G163" s="68" t="s">
        <v>277</v>
      </c>
      <c r="H163" s="69">
        <f t="shared" si="60"/>
        <v>0</v>
      </c>
      <c r="I163" s="70">
        <f t="shared" si="61"/>
        <v>0</v>
      </c>
      <c r="J163" s="73" t="str">
        <f t="shared" si="62"/>
        <v>--</v>
      </c>
      <c r="K163" s="32"/>
      <c r="L163" s="233"/>
      <c r="M163" s="295"/>
      <c r="N163" s="295"/>
      <c r="O163" s="295"/>
      <c r="P163" s="295"/>
      <c r="Q163" s="295"/>
      <c r="R163" s="295"/>
      <c r="S163" s="295"/>
      <c r="T163" s="295"/>
      <c r="U163" s="296"/>
      <c r="V163" s="103"/>
      <c r="W163" s="84">
        <f t="shared" si="67"/>
        <v>13</v>
      </c>
      <c r="X163" s="84"/>
      <c r="Y163" s="78">
        <f>SUM(E140:E163)</f>
        <v>12</v>
      </c>
      <c r="Z163" s="72" t="str">
        <f t="shared" si="65"/>
        <v/>
      </c>
      <c r="AA163" s="72" t="str">
        <f t="shared" si="66"/>
        <v/>
      </c>
      <c r="AB163" s="72"/>
      <c r="AC163" s="72">
        <f t="shared" si="51"/>
        <v>1</v>
      </c>
      <c r="AD163" s="72">
        <f t="shared" si="52"/>
        <v>1</v>
      </c>
      <c r="AE163" s="109" t="str">
        <f t="shared" si="53"/>
        <v>0-0</v>
      </c>
      <c r="AF163" s="109" t="str">
        <f t="shared" si="54"/>
        <v>Y</v>
      </c>
      <c r="AG163" s="109" t="str">
        <f t="shared" si="55"/>
        <v>B</v>
      </c>
      <c r="AM163" s="109">
        <f t="shared" si="56"/>
        <v>0</v>
      </c>
      <c r="AN163" s="109">
        <f t="shared" si="57"/>
        <v>0</v>
      </c>
      <c r="AO163" s="109" t="str">
        <f t="shared" si="58"/>
        <v/>
      </c>
      <c r="AQ163" s="109" t="str">
        <f t="shared" si="59"/>
        <v/>
      </c>
      <c r="BA163" s="229">
        <f>MOD(SUM(E140:E164),12)</f>
        <v>0</v>
      </c>
    </row>
    <row r="164" spans="1:53" ht="15.75" thickBot="1" x14ac:dyDescent="0.3">
      <c r="A164" s="88"/>
      <c r="B164" s="66" t="s">
        <v>302</v>
      </c>
      <c r="C164" s="67"/>
      <c r="D164" s="102"/>
      <c r="E164" s="32"/>
      <c r="F164" s="32"/>
      <c r="G164" s="68" t="s">
        <v>277</v>
      </c>
      <c r="H164" s="69">
        <f t="shared" si="60"/>
        <v>0</v>
      </c>
      <c r="I164" s="70">
        <f t="shared" si="61"/>
        <v>0</v>
      </c>
      <c r="J164" s="73" t="str">
        <f t="shared" si="62"/>
        <v>--</v>
      </c>
      <c r="K164" s="32"/>
      <c r="L164" s="234"/>
      <c r="M164" s="295"/>
      <c r="N164" s="295"/>
      <c r="O164" s="295"/>
      <c r="P164" s="295"/>
      <c r="Q164" s="295"/>
      <c r="R164" s="295"/>
      <c r="S164" s="295"/>
      <c r="T164" s="295"/>
      <c r="U164" s="296"/>
      <c r="V164" s="103"/>
      <c r="W164" s="72"/>
      <c r="X164" s="72"/>
      <c r="Y164" s="78">
        <f>SUM(E140:E164)</f>
        <v>12</v>
      </c>
      <c r="Z164" s="72" t="str">
        <f t="shared" si="65"/>
        <v/>
      </c>
      <c r="AA164" s="72" t="str">
        <f t="shared" si="66"/>
        <v/>
      </c>
      <c r="AB164" s="72"/>
      <c r="AC164" s="72">
        <f t="shared" si="51"/>
        <v>1</v>
      </c>
      <c r="AD164" s="72">
        <f t="shared" si="52"/>
        <v>1</v>
      </c>
      <c r="AE164" s="109" t="str">
        <f t="shared" si="53"/>
        <v>0-0</v>
      </c>
      <c r="AF164" s="109" t="str">
        <f t="shared" si="54"/>
        <v>Y</v>
      </c>
      <c r="AG164" s="109" t="str">
        <f t="shared" si="55"/>
        <v>B</v>
      </c>
      <c r="AM164" s="109">
        <f t="shared" si="56"/>
        <v>0</v>
      </c>
      <c r="AN164" s="109">
        <f t="shared" si="57"/>
        <v>0</v>
      </c>
      <c r="AO164" s="109" t="str">
        <f t="shared" si="58"/>
        <v/>
      </c>
      <c r="AQ164" s="109" t="str">
        <f t="shared" si="59"/>
        <v/>
      </c>
      <c r="BA164" s="228"/>
    </row>
    <row r="165" spans="1:53" ht="16.5" thickBot="1" x14ac:dyDescent="0.3">
      <c r="A165" s="88"/>
      <c r="B165" s="281" t="s">
        <v>311</v>
      </c>
      <c r="C165" s="283"/>
      <c r="D165" s="79"/>
      <c r="E165" s="80"/>
      <c r="F165" s="80"/>
      <c r="G165" s="81"/>
      <c r="H165" s="192"/>
      <c r="I165" s="192"/>
      <c r="J165" s="192"/>
      <c r="K165" s="82"/>
      <c r="L165" s="281" t="s">
        <v>306</v>
      </c>
      <c r="M165" s="282"/>
      <c r="N165" s="282"/>
      <c r="O165" s="282"/>
      <c r="P165" s="282"/>
      <c r="Q165" s="282"/>
      <c r="R165" s="282"/>
      <c r="S165" s="282"/>
      <c r="T165" s="282"/>
      <c r="U165" s="283"/>
      <c r="V165" s="104"/>
      <c r="W165" s="72"/>
      <c r="X165" s="72"/>
      <c r="Y165" s="72"/>
      <c r="Z165" s="72"/>
      <c r="AA165" s="72" t="str">
        <f t="shared" si="66"/>
        <v/>
      </c>
      <c r="AB165" s="72"/>
      <c r="AC165" s="72">
        <f>SUM(AC140:AC164)</f>
        <v>25</v>
      </c>
      <c r="AD165" s="72">
        <f>SUM(AD140:AD164)</f>
        <v>23</v>
      </c>
      <c r="AM165" s="109">
        <f>SUM(AM140:AM164)</f>
        <v>0</v>
      </c>
      <c r="AN165" s="109">
        <f>SUM(AN140:AN164)</f>
        <v>0</v>
      </c>
      <c r="AO165" s="109">
        <f>((COUNTIF(AO140:AO164,"Y")/3)*2)</f>
        <v>0</v>
      </c>
      <c r="AP165" s="109">
        <f>(COUNTIF(AO140:AO164,"Y")/3)</f>
        <v>0</v>
      </c>
      <c r="AQ165" s="109">
        <f>(COUNTIF(AQ140:AQ164,"Y")/2)</f>
        <v>0</v>
      </c>
      <c r="AR165" s="109">
        <f>(COUNTIF(AQ140:AQ164,"Y")/2)</f>
        <v>0</v>
      </c>
      <c r="BA165" s="228"/>
    </row>
    <row r="166" spans="1:53" ht="16.5" thickBot="1" x14ac:dyDescent="0.3">
      <c r="A166" s="88"/>
      <c r="B166" s="281" t="s">
        <v>307</v>
      </c>
      <c r="C166" s="283"/>
      <c r="D166" s="25"/>
      <c r="E166" s="25"/>
      <c r="F166" s="25"/>
      <c r="G166" s="83"/>
      <c r="H166" s="25"/>
      <c r="I166" s="26"/>
      <c r="J166" s="26"/>
      <c r="K166" s="25"/>
      <c r="L166" s="25"/>
      <c r="M166" s="25"/>
      <c r="N166" s="25"/>
      <c r="O166" s="25"/>
      <c r="P166" s="26"/>
      <c r="Q166" s="26"/>
      <c r="R166" s="26"/>
      <c r="S166" s="26"/>
      <c r="T166" s="26"/>
      <c r="U166" s="26"/>
      <c r="V166" s="54"/>
      <c r="W166" s="72"/>
      <c r="X166" s="72"/>
      <c r="Y166" s="72"/>
      <c r="Z166" s="72"/>
      <c r="AA166" s="72" t="str">
        <f t="shared" si="66"/>
        <v/>
      </c>
      <c r="AB166" s="72"/>
      <c r="AC166" s="72"/>
      <c r="AD166" s="72"/>
      <c r="BA166" s="226"/>
    </row>
    <row r="167" spans="1:53" x14ac:dyDescent="0.25">
      <c r="A167" s="88"/>
      <c r="B167" s="88"/>
      <c r="C167" s="88"/>
      <c r="D167" s="88"/>
      <c r="E167" s="88"/>
      <c r="F167" s="88"/>
      <c r="G167" s="88"/>
      <c r="H167" s="88"/>
      <c r="I167" s="88"/>
      <c r="J167" s="88"/>
      <c r="K167" s="88"/>
      <c r="L167" s="88"/>
      <c r="M167" s="88"/>
      <c r="N167" s="88"/>
      <c r="O167" s="88"/>
      <c r="P167" s="88"/>
      <c r="Q167" s="88"/>
      <c r="R167" s="88"/>
      <c r="S167" s="88"/>
      <c r="T167" s="88"/>
      <c r="U167" s="88"/>
      <c r="V167" s="88"/>
      <c r="W167" s="88"/>
      <c r="X167" s="88"/>
      <c r="Y167" s="88"/>
      <c r="Z167" s="88"/>
      <c r="AA167" s="88"/>
      <c r="AB167" s="88"/>
      <c r="AC167" s="88"/>
      <c r="AD167" s="88"/>
    </row>
    <row r="168" spans="1:53" ht="15.75" thickBot="1" x14ac:dyDescent="0.3">
      <c r="A168" s="88"/>
      <c r="B168" s="88"/>
      <c r="C168" s="88"/>
      <c r="D168" s="88"/>
      <c r="E168" s="88"/>
      <c r="F168" s="88"/>
      <c r="G168" s="88"/>
      <c r="H168" s="88"/>
      <c r="I168" s="88"/>
      <c r="J168" s="88"/>
      <c r="K168" s="88"/>
      <c r="L168" s="88"/>
      <c r="M168" s="88"/>
      <c r="N168" s="88"/>
      <c r="O168" s="88"/>
      <c r="P168" s="88"/>
      <c r="Q168" s="88"/>
      <c r="R168" s="88"/>
      <c r="S168" s="88"/>
      <c r="T168" s="88"/>
      <c r="U168" s="88"/>
      <c r="V168" s="88"/>
      <c r="W168" s="88"/>
      <c r="X168" s="88"/>
      <c r="Y168" s="88"/>
      <c r="Z168" s="88"/>
      <c r="AA168" s="88"/>
      <c r="AB168" s="88"/>
      <c r="AC168" s="88"/>
      <c r="AD168" s="88"/>
    </row>
    <row r="169" spans="1:53" ht="24" thickBot="1" x14ac:dyDescent="0.4">
      <c r="A169" s="88"/>
      <c r="B169" s="85" t="s">
        <v>312</v>
      </c>
      <c r="C169" s="25"/>
      <c r="D169" s="25"/>
      <c r="E169" s="25"/>
      <c r="F169" s="88"/>
      <c r="G169" s="25"/>
      <c r="H169" s="25"/>
      <c r="I169" s="87"/>
      <c r="J169" s="26"/>
      <c r="K169" s="25"/>
      <c r="L169" s="25"/>
      <c r="M169" s="196" t="s">
        <v>210</v>
      </c>
      <c r="N169" s="196" t="s">
        <v>211</v>
      </c>
      <c r="O169" s="196" t="s">
        <v>212</v>
      </c>
      <c r="P169" s="196" t="s">
        <v>213</v>
      </c>
      <c r="Q169" s="196" t="s">
        <v>214</v>
      </c>
      <c r="R169" s="196" t="s">
        <v>215</v>
      </c>
      <c r="S169" s="196" t="s">
        <v>216</v>
      </c>
      <c r="T169" s="196" t="s">
        <v>217</v>
      </c>
      <c r="U169" s="196" t="s">
        <v>218</v>
      </c>
      <c r="V169" s="196" t="s">
        <v>219</v>
      </c>
      <c r="W169" s="113" t="s">
        <v>220</v>
      </c>
      <c r="X169" s="196" t="s">
        <v>221</v>
      </c>
      <c r="Y169" s="25"/>
      <c r="Z169" s="25"/>
      <c r="AA169" s="25"/>
      <c r="AB169" s="25"/>
      <c r="AC169" s="25"/>
      <c r="AD169" s="25"/>
      <c r="BA169" s="226"/>
    </row>
    <row r="170" spans="1:53" ht="16.5" thickTop="1" thickBot="1" x14ac:dyDescent="0.3">
      <c r="A170" s="88"/>
      <c r="B170" s="284" t="s">
        <v>222</v>
      </c>
      <c r="C170" s="285"/>
      <c r="D170" s="286" t="s">
        <v>223</v>
      </c>
      <c r="E170" s="287"/>
      <c r="F170" s="88"/>
      <c r="G170" s="288" t="s">
        <v>224</v>
      </c>
      <c r="H170" s="289"/>
      <c r="I170" s="28">
        <f>SUM(E181:E205)</f>
        <v>24</v>
      </c>
      <c r="J170" s="290" t="s">
        <v>225</v>
      </c>
      <c r="K170" s="291"/>
      <c r="L170" s="287"/>
      <c r="M170" s="196">
        <v>2</v>
      </c>
      <c r="N170" s="35">
        <f>SUM(AI170,AI181)</f>
        <v>0</v>
      </c>
      <c r="O170" s="35">
        <v>0</v>
      </c>
      <c r="P170" s="35">
        <f>SUM(AJ170,AJ181)</f>
        <v>0</v>
      </c>
      <c r="Q170" s="35">
        <v>0</v>
      </c>
      <c r="R170" s="35">
        <f>COUNTIFS($E181:$E205,"2",$F181:$F205,"Pole",$C181:$C205,"FST")</f>
        <v>0</v>
      </c>
      <c r="S170" s="35">
        <f>SUM(AL170,AK181)</f>
        <v>0</v>
      </c>
      <c r="T170" s="35">
        <v>0</v>
      </c>
      <c r="U170" s="35">
        <f>SUM(AK170,AL181)</f>
        <v>6</v>
      </c>
      <c r="V170" s="35">
        <v>0</v>
      </c>
      <c r="W170" s="34">
        <f>COUNTIFS($E181:$E205,"2",$F181:$F205,"HH",$C181:$C205,"FST")</f>
        <v>6</v>
      </c>
      <c r="X170" s="35">
        <f>COUNTIFS($E181:$E205,"2",$F181:$F205,"Ped",$C181:$C205,"FST")</f>
        <v>0</v>
      </c>
      <c r="Y170" s="25"/>
      <c r="Z170" s="297" t="s">
        <v>226</v>
      </c>
      <c r="AA170" s="298"/>
      <c r="AB170" s="299"/>
      <c r="AC170" s="25"/>
      <c r="AD170" s="25"/>
      <c r="AH170" s="109">
        <v>2</v>
      </c>
      <c r="AI170" s="109" t="str">
        <f>IF($E171="SS",COUNTIFS($C181:$C205,"FST",$E181:$E205,"2"),"0")</f>
        <v>0</v>
      </c>
      <c r="AJ170" s="109" t="str">
        <f>IF($E171="RPX",COUNTIFS($C181:$C205,"FST",$E181:$E205,"2"),"0")</f>
        <v>0</v>
      </c>
      <c r="AK170" s="109">
        <f>IF($E171="EUC",COUNTIFS($C181:$C205,"FST",$E181:$E205,"2"),"0")</f>
        <v>6</v>
      </c>
      <c r="AL170" s="109" t="str">
        <f>IF($E171="RPX-T",COUNTIFS($C181:$C205,"FST",$E181:$E205,"2"),"0")</f>
        <v>0</v>
      </c>
      <c r="AT170" s="110" t="s">
        <v>227</v>
      </c>
      <c r="AU170" s="108" t="str">
        <f>IF(OR($AS171="Y",$AS172="Y",$AS173="Y"),"",COUNTIFS($E171,"SS",$E176,"Y"))</f>
        <v/>
      </c>
      <c r="AV170" s="111" t="str">
        <f>IF(OR($AS171="Y",$AS172="Y",$AS173="Y"),"",COUNTIFS($E171,"RPX",$E176,"Y"))</f>
        <v/>
      </c>
      <c r="AW170" s="111" t="str">
        <f>IF(OR($AS171="Y",$AS172="Y",$AS173="Y"),"",COUNTIFS($E171,"EUC",$E176,"Y"))</f>
        <v/>
      </c>
      <c r="AX170" s="109" t="str">
        <f>IF(OR($AS171="Y",$AS172="Y",$AS173="Y"),"",COUNTIFS($E171,"RPX-T",$E176,"Y"))</f>
        <v/>
      </c>
      <c r="BA170" s="226"/>
    </row>
    <row r="171" spans="1:53" ht="16.5" customHeight="1" thickTop="1" thickBot="1" x14ac:dyDescent="0.3">
      <c r="A171" s="88"/>
      <c r="B171" s="29" t="s">
        <v>228</v>
      </c>
      <c r="C171" s="30">
        <v>0</v>
      </c>
      <c r="D171" s="31" t="s">
        <v>229</v>
      </c>
      <c r="E171" s="66" t="str">
        <f>TEXT(IF('Cable Calculator'!X7="","",'Cable Calculator'!X7),)</f>
        <v>EUC</v>
      </c>
      <c r="F171" s="88"/>
      <c r="G171" s="300" t="s">
        <v>230</v>
      </c>
      <c r="H171" s="287"/>
      <c r="I171" s="33">
        <f>E172-I170</f>
        <v>0</v>
      </c>
      <c r="J171" s="301" t="s">
        <v>231</v>
      </c>
      <c r="K171" s="302"/>
      <c r="L171" s="34">
        <f>I175</f>
        <v>805</v>
      </c>
      <c r="M171" s="196">
        <v>4</v>
      </c>
      <c r="N171" s="35">
        <f>SUM(AI171,AI182)</f>
        <v>0</v>
      </c>
      <c r="O171" s="35">
        <v>0</v>
      </c>
      <c r="P171" s="35">
        <f>SUM(AJ171,AJ182)</f>
        <v>0</v>
      </c>
      <c r="Q171" s="35">
        <v>0</v>
      </c>
      <c r="R171" s="35">
        <f>COUNTIFS($E181:$E205,"4",$F181:$F205,"Pole",$C181:$C205,"FST")</f>
        <v>0</v>
      </c>
      <c r="S171" s="35">
        <f>SUM(AL171,AK182)</f>
        <v>0</v>
      </c>
      <c r="T171" s="35">
        <v>0</v>
      </c>
      <c r="U171" s="35">
        <f>SUM(AK171,AL182)</f>
        <v>1</v>
      </c>
      <c r="V171" s="35">
        <v>0</v>
      </c>
      <c r="W171" s="34">
        <f>COUNTIFS($E181:$E205,"4",$F181:$F205,"HH",$C181:$C205,"FST")</f>
        <v>1</v>
      </c>
      <c r="X171" s="35">
        <f>COUNTIFS($E181:$E205,"4",$F181:$F205,"Ped",$C181:$C205,"FST")</f>
        <v>0</v>
      </c>
      <c r="Y171" s="25"/>
      <c r="Z171" s="303" t="s">
        <v>232</v>
      </c>
      <c r="AA171" s="305" t="s">
        <v>233</v>
      </c>
      <c r="AB171" s="306"/>
      <c r="AC171" s="25"/>
      <c r="AD171" s="25"/>
      <c r="AH171" s="109">
        <v>4</v>
      </c>
      <c r="AI171" s="109" t="str">
        <f>IF($E171="SS",COUNTIFS($C181:$C205,"FST",$E181:$E205,"4"),"0")</f>
        <v>0</v>
      </c>
      <c r="AJ171" s="109" t="str">
        <f>IF($E171="RPX",COUNTIFS($C181:$C205,"FST",$E181:$E205,"4"),"0")</f>
        <v>0</v>
      </c>
      <c r="AK171" s="109">
        <f>IF($E171="EUC",COUNTIFS($C181:$C205,"FST",$E181:$E205,"4"),"0")</f>
        <v>1</v>
      </c>
      <c r="AL171" s="109" t="str">
        <f>IF($E171="RPX-T",COUNTIFS($C181:$C205,"FST",$E181:$E205,"4"),"0")</f>
        <v>0</v>
      </c>
      <c r="AS171" s="109" t="str">
        <f>IF(AND(E176="Y",E172=24,E173=0),"Y","N")</f>
        <v>Y</v>
      </c>
      <c r="AT171" s="110" t="s">
        <v>234</v>
      </c>
      <c r="AU171" s="109">
        <f>COUNTIFS($E171,"SS",$AS171,"Y")</f>
        <v>0</v>
      </c>
      <c r="AV171" s="111">
        <f>COUNTIFS($E171,"RPX",$AS171,"Y")</f>
        <v>0</v>
      </c>
      <c r="AW171" s="111">
        <f>COUNTIFS($E171,"EUC",$AS171,"Y")</f>
        <v>1</v>
      </c>
      <c r="AX171" s="109">
        <f>COUNTIFS($E171,"RPX-T",$AS171,"Y")</f>
        <v>0</v>
      </c>
      <c r="BA171" s="227"/>
    </row>
    <row r="172" spans="1:53" ht="16.5" thickTop="1" thickBot="1" x14ac:dyDescent="0.3">
      <c r="A172" s="88"/>
      <c r="B172" s="36" t="s">
        <v>235</v>
      </c>
      <c r="C172" s="37">
        <v>0</v>
      </c>
      <c r="D172" s="38" t="s">
        <v>236</v>
      </c>
      <c r="E172" s="32">
        <v>24</v>
      </c>
      <c r="F172" s="88"/>
      <c r="G172" s="309" t="s">
        <v>237</v>
      </c>
      <c r="H172" s="310"/>
      <c r="I172" s="35">
        <f>IF(E172=0,0,12-(MOD(I170,12)))</f>
        <v>12</v>
      </c>
      <c r="J172" s="301" t="s">
        <v>238</v>
      </c>
      <c r="K172" s="302"/>
      <c r="L172" s="39">
        <f>I176-I170</f>
        <v>804</v>
      </c>
      <c r="M172" s="196">
        <v>6</v>
      </c>
      <c r="N172" s="35">
        <f>SUM(AI172,AI183)</f>
        <v>0</v>
      </c>
      <c r="O172" s="35">
        <v>0</v>
      </c>
      <c r="P172" s="35">
        <f>SUM(AJ172,AJ183)</f>
        <v>0</v>
      </c>
      <c r="Q172" s="35">
        <v>0</v>
      </c>
      <c r="R172" s="35">
        <f>COUNTIFS($E181:$E205,"6",$F181:$F205,"Pole",$C181:$C205,"FST")</f>
        <v>0</v>
      </c>
      <c r="S172" s="35">
        <f>SUM(AL172,AK183)</f>
        <v>0</v>
      </c>
      <c r="T172" s="35">
        <v>0</v>
      </c>
      <c r="U172" s="35">
        <f>SUM(AK172,AL183)</f>
        <v>0</v>
      </c>
      <c r="V172" s="35">
        <v>0</v>
      </c>
      <c r="W172" s="34">
        <f>COUNTIFS($E181:$E205,"6",$F181:$F205,"HH",$C181:$C205,"FST")</f>
        <v>0</v>
      </c>
      <c r="X172" s="35">
        <f>COUNTIFS($E181:$E205,"6",$F181:$F205,"Ped",$C181:$C205,"FST")</f>
        <v>0</v>
      </c>
      <c r="Y172" s="25"/>
      <c r="Z172" s="304"/>
      <c r="AA172" s="307"/>
      <c r="AB172" s="308"/>
      <c r="AC172" s="25"/>
      <c r="AD172" s="25"/>
      <c r="AH172" s="109">
        <v>6</v>
      </c>
      <c r="AI172" s="109" t="str">
        <f>IF($E171="SS",COUNTIFS($C181:$C205,"FST",$E181:$E205,"6"),"0")</f>
        <v>0</v>
      </c>
      <c r="AJ172" s="109" t="str">
        <f>IF($E171="RPX",COUNTIFS($C181:$C205,"FST",$E181:$E205,"6"),"0")</f>
        <v>0</v>
      </c>
      <c r="AK172" s="109">
        <f>IF($E171="EUC",COUNTIFS($C181:$C205,"FST",$E181:$E205,"6"),"0")</f>
        <v>0</v>
      </c>
      <c r="AL172" s="109" t="str">
        <f>IF($E171="RPX-T",COUNTIFS($C181:$C205,"FST",$E181:$E205,"6"),"0")</f>
        <v>0</v>
      </c>
      <c r="AS172" s="109" t="str">
        <f>IF(AND(E176="Y",E172=48,E173=12),"Y","N")</f>
        <v>N</v>
      </c>
      <c r="AT172" s="110" t="s">
        <v>239</v>
      </c>
      <c r="AU172" s="109">
        <f>COUNTIFS($E171,"SS",$AS172,"Y")</f>
        <v>0</v>
      </c>
      <c r="AV172" s="108">
        <f>COUNTIFS($E171,"RPX",$AS172,"Y")</f>
        <v>0</v>
      </c>
      <c r="AW172" s="108">
        <f>COUNTIFS($E171,"EUC",$AS172,"Y")</f>
        <v>0</v>
      </c>
      <c r="AX172" s="109">
        <f>COUNTIFS($E171,"RPX-T",$AS172,"Y")</f>
        <v>0</v>
      </c>
      <c r="BA172" s="227"/>
    </row>
    <row r="173" spans="1:53" ht="16.5" customHeight="1" thickTop="1" thickBot="1" x14ac:dyDescent="0.3">
      <c r="A173" s="88"/>
      <c r="B173" s="40" t="s">
        <v>240</v>
      </c>
      <c r="C173" s="30">
        <v>0</v>
      </c>
      <c r="D173" s="41" t="s">
        <v>241</v>
      </c>
      <c r="E173" s="42">
        <v>0</v>
      </c>
      <c r="F173" s="88"/>
      <c r="G173" s="277" t="s">
        <v>242</v>
      </c>
      <c r="H173" s="43" t="s">
        <v>243</v>
      </c>
      <c r="I173" s="35">
        <f>IF(E173&lt;&gt;0,1,0)</f>
        <v>0</v>
      </c>
      <c r="J173" s="309" t="s">
        <v>244</v>
      </c>
      <c r="K173" s="310"/>
      <c r="L173" s="44">
        <f>'Cable Calculator'!X3</f>
        <v>973</v>
      </c>
      <c r="M173" s="196">
        <v>8</v>
      </c>
      <c r="N173" s="35">
        <f>SUM(AI173,AI184)</f>
        <v>0</v>
      </c>
      <c r="O173" s="35">
        <v>0</v>
      </c>
      <c r="P173" s="35">
        <f>SUM(AJ173,AJ184)</f>
        <v>0</v>
      </c>
      <c r="Q173" s="35">
        <v>0</v>
      </c>
      <c r="R173" s="35">
        <f>COUNTIFS($E181:$E205,"8",$F181:$F205,"Pole",$C181:$C205,"FST")</f>
        <v>0</v>
      </c>
      <c r="S173" s="35">
        <f>SUM(AL173,AK184)</f>
        <v>0</v>
      </c>
      <c r="T173" s="35">
        <v>0</v>
      </c>
      <c r="U173" s="35">
        <f>SUM(AK173,AL184)</f>
        <v>1</v>
      </c>
      <c r="V173" s="35">
        <v>0</v>
      </c>
      <c r="W173" s="34">
        <f>COUNTIFS($E181:$E205,"8",$F181:$F205,"HH",$C181:$C205,"FST")</f>
        <v>1</v>
      </c>
      <c r="X173" s="35">
        <f>COUNTIFS($E181:$E205,"8",$F181:$F205,"Ped",$C181:$C205,"FST")</f>
        <v>0</v>
      </c>
      <c r="Y173" s="25"/>
      <c r="Z173" s="45">
        <v>1</v>
      </c>
      <c r="AA173" s="46">
        <v>1</v>
      </c>
      <c r="AB173" s="46">
        <v>12</v>
      </c>
      <c r="AC173" s="25"/>
      <c r="AD173" s="25"/>
      <c r="AH173" s="109">
        <v>8</v>
      </c>
      <c r="AI173" s="109" t="str">
        <f>IF($E171="SS",COUNTIFS($C181:$C205,"FST",$E181:$E205,"8"),"0")</f>
        <v>0</v>
      </c>
      <c r="AJ173" s="109" t="str">
        <f>IF($E171="RPX",COUNTIFS($C181:$C205,"FST",$E181:$E205,"8"),"0")</f>
        <v>0</v>
      </c>
      <c r="AK173" s="109">
        <f>IF($E171="EUC",COUNTIFS($C181:$C205,"FST",$E181:$E205,"8"),"0")</f>
        <v>1</v>
      </c>
      <c r="AL173" s="109" t="str">
        <f>IF($E171="RPX-T",COUNTIFS($C181:$C205,"FST",$E181:$E205,"8"),"0")</f>
        <v>0</v>
      </c>
      <c r="AS173" s="109" t="str">
        <f>IF(AND(E176="Y",E172=48,E173=0),"Y","N")</f>
        <v>N</v>
      </c>
      <c r="AT173" s="110" t="s">
        <v>245</v>
      </c>
      <c r="AU173" s="109">
        <f>COUNTIFS($E171,"SS",$AS173,"Y")</f>
        <v>0</v>
      </c>
      <c r="AV173" s="108">
        <f>COUNTIFS($E171,"RPX",$AS173,"Y")</f>
        <v>0</v>
      </c>
      <c r="AW173" s="108">
        <f>COUNTIFS($E171,"EUC",$AS173,"Y")</f>
        <v>0</v>
      </c>
      <c r="AX173" s="109">
        <f>COUNTIFS($E171,"RPX-T",$AS173,"Y")</f>
        <v>0</v>
      </c>
      <c r="BA173" s="227"/>
    </row>
    <row r="174" spans="1:53" ht="16.5" thickTop="1" thickBot="1" x14ac:dyDescent="0.3">
      <c r="A174" s="88"/>
      <c r="B174" s="29" t="s">
        <v>246</v>
      </c>
      <c r="C174" s="37">
        <v>0</v>
      </c>
      <c r="D174" s="41" t="s">
        <v>247</v>
      </c>
      <c r="E174" s="42">
        <v>805</v>
      </c>
      <c r="F174" s="88"/>
      <c r="G174" s="278"/>
      <c r="H174" s="47" t="s">
        <v>248</v>
      </c>
      <c r="I174" s="35">
        <f>IF(E173&lt;&gt;0,E173,0)</f>
        <v>0</v>
      </c>
      <c r="J174" s="194"/>
      <c r="K174" s="195"/>
      <c r="L174" s="48"/>
      <c r="M174" s="196">
        <v>12</v>
      </c>
      <c r="N174" s="35" t="str">
        <f>IF($E171="SS",SUM(AI174,AJ185,AM206,AO206,AQ206),"0")</f>
        <v>0</v>
      </c>
      <c r="O174" s="35" t="str">
        <f>IF($E171="SS",SUM(AN206,AP206,AR206),"0")</f>
        <v>0</v>
      </c>
      <c r="P174" s="35" t="str">
        <f>IF($E171="RPX",SUM(AJ174,AJ185,AM206,AO206,AQ206),"0")</f>
        <v>0</v>
      </c>
      <c r="Q174" s="35" t="str">
        <f>IF($E171="RPX",SUM(AN206,AP206,AR206),"0")</f>
        <v>0</v>
      </c>
      <c r="R174" s="35">
        <f>COUNTIFS($E181:$E205,"12",$F181:$F205,"Pole",$C181:$C205,"FST")</f>
        <v>0</v>
      </c>
      <c r="S174" s="35" t="str">
        <f>IF($E171="RPX-T",SUM(AL174,AK185,AM206,AO206,AQ206),"0")</f>
        <v>0</v>
      </c>
      <c r="T174" s="35" t="str">
        <f>IF($E171="RPX-T",SUM(AN206,AP206,AR206),"0")</f>
        <v>0</v>
      </c>
      <c r="U174" s="35">
        <f>IF($E171="EUC",SUM(AK174,AL185,AM206,AO206,AQ206),"0")</f>
        <v>0</v>
      </c>
      <c r="V174" s="35">
        <f>IF($E171="EUC",SUM($AN206,AP206,AR206),"0")</f>
        <v>0</v>
      </c>
      <c r="W174" s="34">
        <f>COUNTIFS($E181:$E205,"12",$F181:$F205,"HH",$C181:$C205,"FST")</f>
        <v>0</v>
      </c>
      <c r="X174" s="35">
        <f>COUNTIFS($E181:$E205,"12",$F181:$F205,"Ped",$C181:$C205,"FST")</f>
        <v>0</v>
      </c>
      <c r="Y174" s="25"/>
      <c r="Z174" s="45">
        <v>2</v>
      </c>
      <c r="AA174" s="46">
        <v>13</v>
      </c>
      <c r="AB174" s="46">
        <v>24</v>
      </c>
      <c r="AC174" s="25"/>
      <c r="AD174" s="25"/>
      <c r="AH174" s="109">
        <v>12</v>
      </c>
      <c r="AI174" s="109" t="str">
        <f>IF($E171="SS",COUNTIFS($C181:$C205,"FST",$E181:$E205,"12"),"0")</f>
        <v>0</v>
      </c>
      <c r="AJ174" s="109" t="str">
        <f>IF($E171="RPX",COUNTIFS($C181:$C205,"FST",$E181:$E205,"12"),"0")</f>
        <v>0</v>
      </c>
      <c r="AK174" s="109">
        <f>IF($E171="EUC",COUNTIFS($C181:$C205,"FST",$E181:$E205,"12"),"0")</f>
        <v>0</v>
      </c>
      <c r="AL174" s="109" t="str">
        <f>IF($E171="RPX-T",COUNTIFS($C181:$C205,"FST",$E181:$E205,"12"),"0")</f>
        <v>0</v>
      </c>
      <c r="BA174" s="227"/>
    </row>
    <row r="175" spans="1:53" ht="16.5" customHeight="1" thickTop="1" thickBot="1" x14ac:dyDescent="0.3">
      <c r="A175" s="88"/>
      <c r="B175" s="36" t="s">
        <v>249</v>
      </c>
      <c r="C175" s="30">
        <v>0</v>
      </c>
      <c r="D175" s="49" t="s">
        <v>250</v>
      </c>
      <c r="E175" s="50">
        <f>E172/12</f>
        <v>2</v>
      </c>
      <c r="F175" s="88"/>
      <c r="G175" s="277" t="s">
        <v>251</v>
      </c>
      <c r="H175" s="51" t="s">
        <v>252</v>
      </c>
      <c r="I175" s="112">
        <f>E174</f>
        <v>805</v>
      </c>
      <c r="J175" s="311" t="s">
        <v>253</v>
      </c>
      <c r="K175" s="312"/>
      <c r="L175" s="313"/>
      <c r="M175" s="52" t="s">
        <v>254</v>
      </c>
      <c r="N175" s="106"/>
      <c r="O175" s="106"/>
      <c r="P175" s="192"/>
      <c r="Q175" s="192"/>
      <c r="R175" s="192"/>
      <c r="S175" s="192"/>
      <c r="T175" s="192"/>
      <c r="U175" s="192"/>
      <c r="V175" s="192"/>
      <c r="W175" s="53">
        <f>SUM(P175:U175)</f>
        <v>0</v>
      </c>
      <c r="X175" s="54"/>
      <c r="Y175" s="25"/>
      <c r="Z175" s="45">
        <v>3</v>
      </c>
      <c r="AA175" s="46">
        <v>25</v>
      </c>
      <c r="AB175" s="46">
        <v>36</v>
      </c>
      <c r="AC175" s="25"/>
      <c r="AD175" s="25"/>
      <c r="BA175" s="227"/>
    </row>
    <row r="176" spans="1:53" ht="16.5" thickTop="1" thickBot="1" x14ac:dyDescent="0.3">
      <c r="A176" s="88"/>
      <c r="B176" s="36" t="s">
        <v>255</v>
      </c>
      <c r="C176" s="30">
        <v>0</v>
      </c>
      <c r="D176" s="31" t="s">
        <v>256</v>
      </c>
      <c r="E176" s="101" t="str">
        <f>IF('Cable Calculator'!X5="","",'Cable Calculator'!X5)</f>
        <v>Y</v>
      </c>
      <c r="F176" s="88"/>
      <c r="G176" s="278"/>
      <c r="H176" s="47" t="s">
        <v>257</v>
      </c>
      <c r="I176" s="35">
        <f>IF(E174="","0",IF(AND(E171="EUC",E172=432), I175+(203-E173),IF(E174=0,0,(E174+(E172-E173)-1))))</f>
        <v>828</v>
      </c>
      <c r="J176" s="292" t="str">
        <f>IFERROR(IF(OR(E171="EUC",E171="SS"),"---",IF(OR(P170,S170),"NO 2F Tethers for RPX!",IF(OR(P172,S172),"NO 6F Tethers for RPX!","---"))),"---")</f>
        <v>---</v>
      </c>
      <c r="K176" s="293"/>
      <c r="L176" s="294"/>
      <c r="M176" s="292" t="str">
        <f>IF(E173&gt;60,"Dead Count &gt;60: Consider Downsize","---")</f>
        <v>---</v>
      </c>
      <c r="N176" s="293"/>
      <c r="O176" s="293"/>
      <c r="P176" s="293"/>
      <c r="Q176" s="293"/>
      <c r="R176" s="293"/>
      <c r="S176" s="293"/>
      <c r="T176" s="293"/>
      <c r="U176" s="294"/>
      <c r="V176" s="100"/>
      <c r="W176" s="54">
        <f>SUM(P176:U176)</f>
        <v>0</v>
      </c>
      <c r="X176" s="54"/>
      <c r="Y176" s="25"/>
      <c r="Z176" s="45">
        <v>4</v>
      </c>
      <c r="AA176" s="46">
        <v>37</v>
      </c>
      <c r="AB176" s="46">
        <v>48</v>
      </c>
      <c r="AC176" s="25"/>
      <c r="AD176" s="25"/>
      <c r="BA176" s="227"/>
    </row>
    <row r="177" spans="1:53" ht="16.5" thickTop="1" thickBot="1" x14ac:dyDescent="0.3">
      <c r="A177" s="88"/>
      <c r="B177" s="55" t="s">
        <v>258</v>
      </c>
      <c r="C177" s="56">
        <f>SUM(C171:C176)+I170</f>
        <v>24</v>
      </c>
      <c r="D177" s="31" t="s">
        <v>259</v>
      </c>
      <c r="E177" s="101" t="str">
        <f>IF(AS171="Y","DBL",IF(AS172="Y","TRPL",IF(AS173="Y","QUAD","")))</f>
        <v>DBL</v>
      </c>
      <c r="F177" s="88"/>
      <c r="G177" s="192"/>
      <c r="H177" s="57"/>
      <c r="I177" s="192"/>
      <c r="J177" s="292" t="str">
        <f>IF(AND(E172=216,(OR(Z193="error",Z194="error",Z195="error",Z196="error",Z197="error",Z198="error",Z199="error",Z200="error",Z201="error",Z202="error",Z203="error",Z204="error",Z205="error",AA195="error",AA196="error",AA197="error",AA198="error",AA199="error",AA200="error",AA201="error",AA202="error",AA203="error",AA204="error",AA205="error",AA206="error",AA207="error"))),"You cannot cross Tube 6 and 7","---")</f>
        <v>---</v>
      </c>
      <c r="K177" s="293"/>
      <c r="L177" s="294"/>
      <c r="M177" s="292" t="str">
        <f>IF(AND(OR(E171="SS",E171="RPX",E171="EUC",E171="RPX-T"),(OR(C181="",C181="Field SPL"))),"Cannot have FlexNap cables without tethers","---")</f>
        <v>---</v>
      </c>
      <c r="N177" s="293"/>
      <c r="O177" s="293"/>
      <c r="P177" s="293"/>
      <c r="Q177" s="293"/>
      <c r="R177" s="293"/>
      <c r="S177" s="293"/>
      <c r="T177" s="293"/>
      <c r="U177" s="294"/>
      <c r="V177" s="25"/>
      <c r="W177" s="58"/>
      <c r="X177" s="58"/>
      <c r="Y177" s="25"/>
      <c r="Z177" s="45">
        <v>5</v>
      </c>
      <c r="AA177" s="46">
        <v>49</v>
      </c>
      <c r="AB177" s="46">
        <v>60</v>
      </c>
      <c r="AC177" s="25"/>
      <c r="AD177" s="25"/>
      <c r="BA177" s="227"/>
    </row>
    <row r="178" spans="1:53" ht="16.5" thickTop="1" thickBot="1" x14ac:dyDescent="0.3">
      <c r="A178" s="88"/>
      <c r="B178" s="59"/>
      <c r="C178" s="60"/>
      <c r="D178" s="61"/>
      <c r="E178" s="62"/>
      <c r="F178" s="88"/>
      <c r="G178" s="63"/>
      <c r="H178" s="64"/>
      <c r="I178" s="63"/>
      <c r="J178" s="292" t="str">
        <f>IF(AND(OR(E171="RPX", E171="RPX-T", E171="SS"),E172=216),"NO 216 For RPX, RPX-T, OR SS CABLE","---")</f>
        <v>---</v>
      </c>
      <c r="K178" s="293"/>
      <c r="L178" s="294"/>
      <c r="M178" s="292" t="str" cm="1">
        <f t="array" ref="M178">IF(AND(E171="",OR(C181:C205="FST",C181:C205="REV T",C181:C205="DBL REV",C181:C205="TPL REV", C181:C205="QD REV")),"Non-FlexNap cables cannot have tethers","---")</f>
        <v>---</v>
      </c>
      <c r="N178" s="293"/>
      <c r="O178" s="293"/>
      <c r="P178" s="293"/>
      <c r="Q178" s="293"/>
      <c r="R178" s="293"/>
      <c r="S178" s="293"/>
      <c r="T178" s="293"/>
      <c r="U178" s="294"/>
      <c r="V178" s="25"/>
      <c r="W178" s="58"/>
      <c r="X178" s="58"/>
      <c r="Y178" s="25"/>
      <c r="Z178" s="45">
        <v>6</v>
      </c>
      <c r="AA178" s="65">
        <v>61</v>
      </c>
      <c r="AB178" s="65">
        <v>72</v>
      </c>
      <c r="AC178" s="25"/>
      <c r="AD178" s="25"/>
      <c r="BA178" s="226"/>
    </row>
    <row r="179" spans="1:53" ht="15.75" customHeight="1" thickBot="1" x14ac:dyDescent="0.3">
      <c r="A179" s="88"/>
      <c r="B179" s="277" t="s">
        <v>260</v>
      </c>
      <c r="C179" s="314" t="s">
        <v>261</v>
      </c>
      <c r="D179" s="314" t="s">
        <v>262</v>
      </c>
      <c r="E179" s="316" t="s">
        <v>263</v>
      </c>
      <c r="F179" s="314" t="s">
        <v>264</v>
      </c>
      <c r="G179" s="279" t="s">
        <v>265</v>
      </c>
      <c r="H179" s="279" t="s">
        <v>266</v>
      </c>
      <c r="I179" s="279" t="s">
        <v>267</v>
      </c>
      <c r="J179" s="318" t="s">
        <v>268</v>
      </c>
      <c r="K179" s="314" t="s">
        <v>269</v>
      </c>
      <c r="L179" s="320" t="s">
        <v>270</v>
      </c>
      <c r="M179" s="322" t="s">
        <v>271</v>
      </c>
      <c r="N179" s="322"/>
      <c r="O179" s="322"/>
      <c r="P179" s="322"/>
      <c r="Q179" s="322"/>
      <c r="R179" s="322"/>
      <c r="S179" s="322"/>
      <c r="T179" s="322"/>
      <c r="U179" s="323"/>
      <c r="V179" s="107"/>
      <c r="W179" s="72"/>
      <c r="X179" s="72"/>
      <c r="Y179" s="72"/>
      <c r="Z179" s="45">
        <v>7</v>
      </c>
      <c r="AA179" s="65">
        <v>73</v>
      </c>
      <c r="AB179" s="65">
        <v>84</v>
      </c>
      <c r="AC179" s="25"/>
      <c r="AD179" s="25"/>
      <c r="BA179" s="228"/>
    </row>
    <row r="180" spans="1:53" ht="15.75" thickBot="1" x14ac:dyDescent="0.3">
      <c r="A180" s="88"/>
      <c r="B180" s="278"/>
      <c r="C180" s="315"/>
      <c r="D180" s="315"/>
      <c r="E180" s="317"/>
      <c r="F180" s="315"/>
      <c r="G180" s="280"/>
      <c r="H180" s="280"/>
      <c r="I180" s="280"/>
      <c r="J180" s="319"/>
      <c r="K180" s="315"/>
      <c r="L180" s="321"/>
      <c r="M180" s="324"/>
      <c r="N180" s="324"/>
      <c r="O180" s="324"/>
      <c r="P180" s="324"/>
      <c r="Q180" s="324"/>
      <c r="R180" s="324"/>
      <c r="S180" s="324"/>
      <c r="T180" s="324"/>
      <c r="U180" s="325"/>
      <c r="V180" s="107"/>
      <c r="W180" s="72"/>
      <c r="X180" s="72"/>
      <c r="Y180" s="72"/>
      <c r="Z180" s="45">
        <v>8</v>
      </c>
      <c r="AA180" s="46">
        <v>85</v>
      </c>
      <c r="AB180" s="46">
        <v>96</v>
      </c>
      <c r="AC180" s="25"/>
      <c r="AD180" s="25"/>
      <c r="AI180" s="109" t="s">
        <v>272</v>
      </c>
      <c r="AJ180" s="109" t="s">
        <v>273</v>
      </c>
      <c r="AK180" s="109" t="s">
        <v>274</v>
      </c>
      <c r="AL180" s="109" t="s">
        <v>275</v>
      </c>
      <c r="BA180" s="228"/>
    </row>
    <row r="181" spans="1:53" ht="15.75" thickBot="1" x14ac:dyDescent="0.3">
      <c r="A181" s="88"/>
      <c r="B181" s="66" t="s">
        <v>276</v>
      </c>
      <c r="C181" s="67" t="s">
        <v>484</v>
      </c>
      <c r="D181" s="102" t="s">
        <v>751</v>
      </c>
      <c r="E181" s="32">
        <v>2</v>
      </c>
      <c r="F181" s="32" t="s">
        <v>488</v>
      </c>
      <c r="G181" s="68" t="s">
        <v>277</v>
      </c>
      <c r="H181" s="69">
        <f>IF(I181=0,0,I181-(E181-1))</f>
        <v>827</v>
      </c>
      <c r="I181" s="70">
        <f>IF(E181=0,0,I176)</f>
        <v>828</v>
      </c>
      <c r="J181" s="71" t="s">
        <v>278</v>
      </c>
      <c r="K181" s="32"/>
      <c r="L181" s="233"/>
      <c r="M181" s="295"/>
      <c r="N181" s="295"/>
      <c r="O181" s="295"/>
      <c r="P181" s="295"/>
      <c r="Q181" s="295"/>
      <c r="R181" s="295"/>
      <c r="S181" s="295"/>
      <c r="T181" s="295"/>
      <c r="U181" s="296"/>
      <c r="V181" s="103"/>
      <c r="W181" s="72"/>
      <c r="X181" s="72"/>
      <c r="Y181" s="72"/>
      <c r="Z181" s="45">
        <v>9</v>
      </c>
      <c r="AA181" s="46">
        <v>97</v>
      </c>
      <c r="AB181" s="46">
        <v>108</v>
      </c>
      <c r="AC181" s="72">
        <f t="shared" ref="AC181:AC205" si="68">IF(B181&lt;&gt;"FST",1,0)</f>
        <v>1</v>
      </c>
      <c r="AD181" s="72">
        <f t="shared" ref="AD181:AD205" si="69">IF(C181&lt;&gt;"FST",1,0)</f>
        <v>0</v>
      </c>
      <c r="AE181" s="109" t="str">
        <f t="shared" ref="AE181:AE205" si="70">CONCATENATE(H181,"-",I181)</f>
        <v>827-828</v>
      </c>
      <c r="AF181" s="109" t="str">
        <f t="shared" ref="AF181:AF205" si="71">IF(C181="Field SPL","N","Y")</f>
        <v>Y</v>
      </c>
      <c r="AG181" s="109" t="str">
        <f t="shared" ref="AG181:AG205" si="72">IF(OR(E$171="RPX",E$171="SS"),"A","B")</f>
        <v>B</v>
      </c>
      <c r="AH181" s="109">
        <v>2</v>
      </c>
      <c r="AI181" s="109" t="str">
        <f>IF(E171="SS",COUNTIFS(C181:C205,"TCF",E181:E205,"2"),"")</f>
        <v/>
      </c>
      <c r="AJ181" s="109" t="str">
        <f>IF(E171="RPX",COUNTIFS(C181:C205,"TCF",E181:E205,"2"),"")</f>
        <v/>
      </c>
      <c r="AK181" s="109" t="str">
        <f>IF(E171="RPX-T",COUNTIFS(C181:C205,"TCF",E181:E205,"2"),"")</f>
        <v/>
      </c>
      <c r="AL181" s="109">
        <f>IF(E171="EUC",COUNTIFS(C181:C205,"TCF",E181:E205,"2"),"")</f>
        <v>0</v>
      </c>
      <c r="AM181" s="109">
        <f t="shared" ref="AM181:AM205" si="73">VALUE(IF(C181="FST","0",IF(C181="REV T","1",IF(C181="DBL REV",".5","0"))))</f>
        <v>0</v>
      </c>
      <c r="AN181" s="109">
        <f t="shared" ref="AN181:AN205" si="74">VALUE(IF(C181="FST","0",IF(C181="REV T","0",IF(C181="DBL REV",".5","0"))))</f>
        <v>0</v>
      </c>
      <c r="AO181" s="109" t="str">
        <f t="shared" ref="AO181:AO205" si="75">IF(C181="TPL REV","Y","")</f>
        <v/>
      </c>
      <c r="AQ181" s="109" t="str">
        <f t="shared" ref="AQ181:AQ205" si="76">IF(C181="QD REV","Y","")</f>
        <v/>
      </c>
      <c r="BA181" s="229">
        <f>MOD(E181,12)</f>
        <v>2</v>
      </c>
    </row>
    <row r="182" spans="1:53" ht="15.75" thickBot="1" x14ac:dyDescent="0.3">
      <c r="A182" s="88"/>
      <c r="B182" s="66" t="s">
        <v>279</v>
      </c>
      <c r="C182" s="67" t="s">
        <v>484</v>
      </c>
      <c r="D182" s="102" t="s">
        <v>752</v>
      </c>
      <c r="E182" s="32">
        <v>2</v>
      </c>
      <c r="F182" s="32" t="s">
        <v>488</v>
      </c>
      <c r="G182" s="68" t="s">
        <v>277</v>
      </c>
      <c r="H182" s="69">
        <f t="shared" ref="H182:H205" si="77">IF(E182=0,0,I182-(E182-1))</f>
        <v>825</v>
      </c>
      <c r="I182" s="70">
        <f t="shared" ref="I182:I205" si="78">IF(E182=0,0,H181-1)</f>
        <v>826</v>
      </c>
      <c r="J182" s="73" t="str">
        <f>IF(C182="","--",IF(AND(C182&lt;&gt;"FST",C182&lt;&gt;"TCF",BA181&lt;&gt;0),BA181,"--"))</f>
        <v>--</v>
      </c>
      <c r="K182" s="32"/>
      <c r="L182" s="233"/>
      <c r="M182" s="295"/>
      <c r="N182" s="295"/>
      <c r="O182" s="295"/>
      <c r="P182" s="295"/>
      <c r="Q182" s="295"/>
      <c r="R182" s="295"/>
      <c r="S182" s="295"/>
      <c r="T182" s="295"/>
      <c r="U182" s="296"/>
      <c r="V182" s="103"/>
      <c r="W182" s="72"/>
      <c r="X182" s="72"/>
      <c r="Y182" s="72"/>
      <c r="Z182" s="45">
        <v>10</v>
      </c>
      <c r="AA182" s="46">
        <v>109</v>
      </c>
      <c r="AB182" s="46">
        <v>120</v>
      </c>
      <c r="AC182" s="72">
        <f t="shared" si="68"/>
        <v>1</v>
      </c>
      <c r="AD182" s="72">
        <f t="shared" si="69"/>
        <v>0</v>
      </c>
      <c r="AE182" s="109" t="str">
        <f t="shared" si="70"/>
        <v>825-826</v>
      </c>
      <c r="AF182" s="109" t="str">
        <f t="shared" si="71"/>
        <v>Y</v>
      </c>
      <c r="AG182" s="109" t="str">
        <f t="shared" si="72"/>
        <v>B</v>
      </c>
      <c r="AH182" s="109">
        <v>4</v>
      </c>
      <c r="AI182" s="109" t="str">
        <f>IF(E171="SS",COUNTIFS(C181:C205,"TCF",E181:E205,"4"),"")</f>
        <v/>
      </c>
      <c r="AJ182" s="109" t="str">
        <f>IF(E171="RPX",COUNTIFS(C181:C205,"TCF",E181:E205,"4"),"")</f>
        <v/>
      </c>
      <c r="AK182" s="109" t="str">
        <f>IF(E171="RPX-T",COUNTIFS(C181:C205,"TCF",E181:E205,"4"),"")</f>
        <v/>
      </c>
      <c r="AL182" s="109">
        <f>IF(E171="EUC",COUNTIFS(C181:C205,"TCF",E181:E205,"4"),"")</f>
        <v>0</v>
      </c>
      <c r="AM182" s="109">
        <f t="shared" si="73"/>
        <v>0</v>
      </c>
      <c r="AN182" s="109">
        <f t="shared" si="74"/>
        <v>0</v>
      </c>
      <c r="AO182" s="109" t="str">
        <f t="shared" si="75"/>
        <v/>
      </c>
      <c r="AQ182" s="109" t="str">
        <f t="shared" si="76"/>
        <v/>
      </c>
      <c r="BA182" s="229">
        <f>MOD(SUM(E181:E182),12)</f>
        <v>4</v>
      </c>
    </row>
    <row r="183" spans="1:53" ht="15.75" thickBot="1" x14ac:dyDescent="0.3">
      <c r="A183" s="88"/>
      <c r="B183" s="74" t="s">
        <v>280</v>
      </c>
      <c r="C183" s="67" t="s">
        <v>484</v>
      </c>
      <c r="D183" s="102" t="s">
        <v>753</v>
      </c>
      <c r="E183" s="32">
        <v>2</v>
      </c>
      <c r="F183" s="32" t="s">
        <v>488</v>
      </c>
      <c r="G183" s="75" t="s">
        <v>277</v>
      </c>
      <c r="H183" s="69">
        <f t="shared" si="77"/>
        <v>823</v>
      </c>
      <c r="I183" s="70">
        <f t="shared" si="78"/>
        <v>824</v>
      </c>
      <c r="J183" s="73" t="str">
        <f t="shared" ref="J183:J205" si="79">IF(C183="","--",IF(AND(C183&lt;&gt;"FST",C183&lt;&gt;"TCF",BA182&lt;&gt;0),BA182,"--"))</f>
        <v>--</v>
      </c>
      <c r="K183" s="32"/>
      <c r="L183" s="233"/>
      <c r="M183" s="295"/>
      <c r="N183" s="295"/>
      <c r="O183" s="295"/>
      <c r="P183" s="295"/>
      <c r="Q183" s="295"/>
      <c r="R183" s="295"/>
      <c r="S183" s="295"/>
      <c r="T183" s="295"/>
      <c r="U183" s="296"/>
      <c r="V183" s="103"/>
      <c r="W183" s="72"/>
      <c r="X183" s="72"/>
      <c r="Y183" s="72"/>
      <c r="Z183" s="45">
        <v>11</v>
      </c>
      <c r="AA183" s="46">
        <v>121</v>
      </c>
      <c r="AB183" s="46">
        <v>132</v>
      </c>
      <c r="AC183" s="72">
        <f t="shared" si="68"/>
        <v>1</v>
      </c>
      <c r="AD183" s="72">
        <f t="shared" si="69"/>
        <v>0</v>
      </c>
      <c r="AE183" s="109" t="str">
        <f t="shared" si="70"/>
        <v>823-824</v>
      </c>
      <c r="AF183" s="109" t="str">
        <f t="shared" si="71"/>
        <v>Y</v>
      </c>
      <c r="AG183" s="109" t="str">
        <f t="shared" si="72"/>
        <v>B</v>
      </c>
      <c r="AH183" s="109">
        <v>6</v>
      </c>
      <c r="AI183" s="109" t="str">
        <f>IF(E171="SS",COUNTIFS(C181:C205,"TCF",E181:E205,"6"),"")</f>
        <v/>
      </c>
      <c r="AJ183" s="109" t="str">
        <f>IF(E171="RPX",COUNTIFS(C181:C205,"TCF",E181:E205,"6"),"")</f>
        <v/>
      </c>
      <c r="AK183" s="109" t="str">
        <f>IF(E171="RPX-T",COUNTIFS(C181:C205,"TCF",E181:E205,"6"),"")</f>
        <v/>
      </c>
      <c r="AL183" s="109">
        <f>IF(E171="EUC",COUNTIFS(C181:C205,"TCF",E181:E205,"6"),"")</f>
        <v>0</v>
      </c>
      <c r="AM183" s="109">
        <f t="shared" si="73"/>
        <v>0</v>
      </c>
      <c r="AN183" s="109">
        <f t="shared" si="74"/>
        <v>0</v>
      </c>
      <c r="AO183" s="109" t="str">
        <f t="shared" si="75"/>
        <v/>
      </c>
      <c r="AQ183" s="109" t="str">
        <f t="shared" si="76"/>
        <v/>
      </c>
      <c r="BA183" s="229">
        <f>MOD(SUM(E181:E184),12)</f>
        <v>8</v>
      </c>
    </row>
    <row r="184" spans="1:53" ht="15.75" thickBot="1" x14ac:dyDescent="0.3">
      <c r="A184" s="88"/>
      <c r="B184" s="66" t="s">
        <v>281</v>
      </c>
      <c r="C184" s="67" t="s">
        <v>484</v>
      </c>
      <c r="D184" s="102" t="s">
        <v>754</v>
      </c>
      <c r="E184" s="32">
        <v>2</v>
      </c>
      <c r="F184" s="32" t="s">
        <v>488</v>
      </c>
      <c r="G184" s="68" t="s">
        <v>277</v>
      </c>
      <c r="H184" s="69">
        <f t="shared" si="77"/>
        <v>821</v>
      </c>
      <c r="I184" s="70">
        <f t="shared" si="78"/>
        <v>822</v>
      </c>
      <c r="J184" s="73" t="str">
        <f t="shared" si="79"/>
        <v>--</v>
      </c>
      <c r="K184" s="32"/>
      <c r="L184" s="233"/>
      <c r="M184" s="295"/>
      <c r="N184" s="295"/>
      <c r="O184" s="295"/>
      <c r="P184" s="295"/>
      <c r="Q184" s="295"/>
      <c r="R184" s="295"/>
      <c r="S184" s="295"/>
      <c r="T184" s="295"/>
      <c r="U184" s="296"/>
      <c r="V184" s="103"/>
      <c r="W184" s="72"/>
      <c r="X184" s="72"/>
      <c r="Y184" s="72"/>
      <c r="Z184" s="45">
        <v>12</v>
      </c>
      <c r="AA184" s="76">
        <v>133</v>
      </c>
      <c r="AB184" s="76">
        <v>144</v>
      </c>
      <c r="AC184" s="72">
        <f t="shared" si="68"/>
        <v>1</v>
      </c>
      <c r="AD184" s="72">
        <f t="shared" si="69"/>
        <v>0</v>
      </c>
      <c r="AE184" s="109" t="str">
        <f t="shared" si="70"/>
        <v>821-822</v>
      </c>
      <c r="AF184" s="109" t="str">
        <f t="shared" si="71"/>
        <v>Y</v>
      </c>
      <c r="AG184" s="109" t="str">
        <f t="shared" si="72"/>
        <v>B</v>
      </c>
      <c r="AH184" s="109">
        <v>8</v>
      </c>
      <c r="AI184" s="109" t="str">
        <f>IF(E171="SS",COUNTIFS(C181:C205,"TCF",E181:E205,"8"),"")</f>
        <v/>
      </c>
      <c r="AJ184" s="109" t="str">
        <f>IF(E171="RPX",COUNTIFS(C181:C205,"TCF",E181:E205,"8"),"")</f>
        <v/>
      </c>
      <c r="AK184" s="109" t="str">
        <f>IF(E171="RPX-T",COUNTIFS(C181:C205,"TCF",E181:E205,"8"),"")</f>
        <v/>
      </c>
      <c r="AL184" s="109">
        <f>IF(E171="EUC",COUNTIFS(C181:C205,"TCF",E181:E205,"8"),"")</f>
        <v>0</v>
      </c>
      <c r="AM184" s="109">
        <f t="shared" si="73"/>
        <v>0</v>
      </c>
      <c r="AN184" s="109">
        <f t="shared" si="74"/>
        <v>0</v>
      </c>
      <c r="AO184" s="109" t="str">
        <f t="shared" si="75"/>
        <v/>
      </c>
      <c r="AQ184" s="109" t="str">
        <f t="shared" si="76"/>
        <v/>
      </c>
      <c r="BA184" s="229">
        <f>MOD(SUM(E181:E185),12)</f>
        <v>10</v>
      </c>
    </row>
    <row r="185" spans="1:53" ht="15.75" thickBot="1" x14ac:dyDescent="0.3">
      <c r="A185" s="88"/>
      <c r="B185" s="66" t="s">
        <v>282</v>
      </c>
      <c r="C185" s="67" t="s">
        <v>484</v>
      </c>
      <c r="D185" s="102" t="s">
        <v>755</v>
      </c>
      <c r="E185" s="32">
        <v>2</v>
      </c>
      <c r="F185" s="32" t="s">
        <v>488</v>
      </c>
      <c r="G185" s="68" t="s">
        <v>277</v>
      </c>
      <c r="H185" s="69">
        <f t="shared" si="77"/>
        <v>819</v>
      </c>
      <c r="I185" s="70">
        <f t="shared" si="78"/>
        <v>820</v>
      </c>
      <c r="J185" s="73" t="str">
        <f t="shared" si="79"/>
        <v>--</v>
      </c>
      <c r="K185" s="32"/>
      <c r="L185" s="233"/>
      <c r="M185" s="295"/>
      <c r="N185" s="295"/>
      <c r="O185" s="295"/>
      <c r="P185" s="295"/>
      <c r="Q185" s="295"/>
      <c r="R185" s="295"/>
      <c r="S185" s="295"/>
      <c r="T185" s="295"/>
      <c r="U185" s="296"/>
      <c r="V185" s="103"/>
      <c r="W185" s="72"/>
      <c r="X185" s="72"/>
      <c r="Y185" s="72"/>
      <c r="Z185" s="45">
        <v>13</v>
      </c>
      <c r="AA185" s="77">
        <f t="shared" ref="AA185:AA190" si="80">AB184+1</f>
        <v>145</v>
      </c>
      <c r="AB185" s="77">
        <f t="shared" ref="AB185:AB190" si="81">AB184+12</f>
        <v>156</v>
      </c>
      <c r="AC185" s="72">
        <f t="shared" si="68"/>
        <v>1</v>
      </c>
      <c r="AD185" s="72">
        <f t="shared" si="69"/>
        <v>0</v>
      </c>
      <c r="AE185" s="109" t="str">
        <f t="shared" si="70"/>
        <v>819-820</v>
      </c>
      <c r="AF185" s="109" t="str">
        <f t="shared" si="71"/>
        <v>Y</v>
      </c>
      <c r="AG185" s="109" t="str">
        <f t="shared" si="72"/>
        <v>B</v>
      </c>
      <c r="AH185" s="109">
        <v>12</v>
      </c>
      <c r="AI185" s="109" t="str">
        <f>IF(E171="SS",COUNTIFS(C181:C205,"TCF",E181:E205,"12"),"")</f>
        <v/>
      </c>
      <c r="AJ185" s="109" t="str">
        <f>IF(E171="RPX",COUNTIFS(C181:C205,"TCF",E181:E205,"12"),"")</f>
        <v/>
      </c>
      <c r="AK185" s="109" t="str">
        <f>IF(E171="RPX-T",COUNTIFS(C181:C205,"TCF",E181:E205,"12"),"")</f>
        <v/>
      </c>
      <c r="AL185" s="109">
        <f>IF(E171="EUC",COUNTIFS(C181:C205,"TCF",E181:E205,"12"),"")</f>
        <v>0</v>
      </c>
      <c r="AM185" s="109">
        <f t="shared" si="73"/>
        <v>0</v>
      </c>
      <c r="AN185" s="109">
        <f t="shared" si="74"/>
        <v>0</v>
      </c>
      <c r="AO185" s="109" t="str">
        <f t="shared" si="75"/>
        <v/>
      </c>
      <c r="AQ185" s="109" t="str">
        <f t="shared" si="76"/>
        <v/>
      </c>
      <c r="BA185" s="229">
        <f>MOD(SUM(E181:E186),12)</f>
        <v>6</v>
      </c>
    </row>
    <row r="186" spans="1:53" ht="15.75" thickBot="1" x14ac:dyDescent="0.3">
      <c r="A186" s="88"/>
      <c r="B186" s="66" t="s">
        <v>283</v>
      </c>
      <c r="C186" s="67" t="s">
        <v>484</v>
      </c>
      <c r="D186" s="102" t="s">
        <v>756</v>
      </c>
      <c r="E186" s="32">
        <v>8</v>
      </c>
      <c r="F186" s="32" t="s">
        <v>488</v>
      </c>
      <c r="G186" s="68" t="s">
        <v>277</v>
      </c>
      <c r="H186" s="69">
        <f t="shared" si="77"/>
        <v>811</v>
      </c>
      <c r="I186" s="70">
        <f t="shared" si="78"/>
        <v>818</v>
      </c>
      <c r="J186" s="73" t="str">
        <f t="shared" si="79"/>
        <v>--</v>
      </c>
      <c r="K186" s="32">
        <v>100</v>
      </c>
      <c r="L186" s="233"/>
      <c r="M186" s="295"/>
      <c r="N186" s="295"/>
      <c r="O186" s="295"/>
      <c r="P186" s="295"/>
      <c r="Q186" s="295"/>
      <c r="R186" s="295"/>
      <c r="S186" s="295"/>
      <c r="T186" s="295"/>
      <c r="U186" s="296"/>
      <c r="V186" s="103"/>
      <c r="W186" s="72"/>
      <c r="X186" s="72"/>
      <c r="Y186" s="72"/>
      <c r="Z186" s="45">
        <v>14</v>
      </c>
      <c r="AA186" s="77">
        <f t="shared" si="80"/>
        <v>157</v>
      </c>
      <c r="AB186" s="77">
        <f t="shared" si="81"/>
        <v>168</v>
      </c>
      <c r="AC186" s="72">
        <f t="shared" si="68"/>
        <v>1</v>
      </c>
      <c r="AD186" s="72">
        <f t="shared" si="69"/>
        <v>0</v>
      </c>
      <c r="AE186" s="109" t="str">
        <f t="shared" si="70"/>
        <v>811-818</v>
      </c>
      <c r="AF186" s="109" t="str">
        <f t="shared" si="71"/>
        <v>Y</v>
      </c>
      <c r="AG186" s="109" t="str">
        <f t="shared" si="72"/>
        <v>B</v>
      </c>
      <c r="AM186" s="109">
        <f t="shared" si="73"/>
        <v>0</v>
      </c>
      <c r="AN186" s="109">
        <f t="shared" si="74"/>
        <v>0</v>
      </c>
      <c r="AO186" s="109" t="str">
        <f t="shared" si="75"/>
        <v/>
      </c>
      <c r="AQ186" s="109" t="str">
        <f t="shared" si="76"/>
        <v/>
      </c>
      <c r="BA186" s="229">
        <f>MOD(SUM(E181:E187),12)</f>
        <v>8</v>
      </c>
    </row>
    <row r="187" spans="1:53" ht="15.75" thickBot="1" x14ac:dyDescent="0.3">
      <c r="A187" s="88"/>
      <c r="B187" s="66" t="s">
        <v>284</v>
      </c>
      <c r="C187" s="67" t="s">
        <v>484</v>
      </c>
      <c r="D187" s="102" t="s">
        <v>757</v>
      </c>
      <c r="E187" s="32">
        <v>2</v>
      </c>
      <c r="F187" s="32" t="s">
        <v>488</v>
      </c>
      <c r="G187" s="68" t="s">
        <v>277</v>
      </c>
      <c r="H187" s="69">
        <f t="shared" si="77"/>
        <v>809</v>
      </c>
      <c r="I187" s="70">
        <f t="shared" si="78"/>
        <v>810</v>
      </c>
      <c r="J187" s="73" t="str">
        <f t="shared" si="79"/>
        <v>--</v>
      </c>
      <c r="K187" s="32"/>
      <c r="L187" s="233"/>
      <c r="M187" s="295"/>
      <c r="N187" s="295"/>
      <c r="O187" s="295"/>
      <c r="P187" s="295"/>
      <c r="Q187" s="295"/>
      <c r="R187" s="295"/>
      <c r="S187" s="295"/>
      <c r="T187" s="295"/>
      <c r="U187" s="296"/>
      <c r="V187" s="103"/>
      <c r="W187" s="72"/>
      <c r="X187" s="72"/>
      <c r="Y187" s="72"/>
      <c r="Z187" s="45">
        <v>15</v>
      </c>
      <c r="AA187" s="77">
        <f t="shared" si="80"/>
        <v>169</v>
      </c>
      <c r="AB187" s="77">
        <f t="shared" si="81"/>
        <v>180</v>
      </c>
      <c r="AC187" s="72">
        <f t="shared" si="68"/>
        <v>1</v>
      </c>
      <c r="AD187" s="72">
        <f t="shared" si="69"/>
        <v>0</v>
      </c>
      <c r="AE187" s="109" t="str">
        <f t="shared" si="70"/>
        <v>809-810</v>
      </c>
      <c r="AF187" s="109" t="str">
        <f t="shared" si="71"/>
        <v>Y</v>
      </c>
      <c r="AG187" s="109" t="str">
        <f t="shared" si="72"/>
        <v>B</v>
      </c>
      <c r="AM187" s="109">
        <f t="shared" si="73"/>
        <v>0</v>
      </c>
      <c r="AN187" s="109">
        <f t="shared" si="74"/>
        <v>0</v>
      </c>
      <c r="AO187" s="109" t="str">
        <f t="shared" si="75"/>
        <v/>
      </c>
      <c r="AQ187" s="109" t="str">
        <f t="shared" si="76"/>
        <v/>
      </c>
      <c r="BA187" s="229">
        <f>MOD(SUM(E181:E188),12)</f>
        <v>0</v>
      </c>
    </row>
    <row r="188" spans="1:53" ht="15.75" thickBot="1" x14ac:dyDescent="0.3">
      <c r="A188" s="88"/>
      <c r="B188" s="66" t="s">
        <v>285</v>
      </c>
      <c r="C188" s="67" t="s">
        <v>484</v>
      </c>
      <c r="D188" s="102" t="s">
        <v>758</v>
      </c>
      <c r="E188" s="32">
        <v>4</v>
      </c>
      <c r="F188" s="32" t="s">
        <v>488</v>
      </c>
      <c r="G188" s="68" t="s">
        <v>277</v>
      </c>
      <c r="H188" s="69">
        <f t="shared" si="77"/>
        <v>805</v>
      </c>
      <c r="I188" s="70">
        <f t="shared" si="78"/>
        <v>808</v>
      </c>
      <c r="J188" s="73" t="str">
        <f t="shared" si="79"/>
        <v>--</v>
      </c>
      <c r="K188" s="32"/>
      <c r="L188" s="233"/>
      <c r="M188" s="295"/>
      <c r="N188" s="295"/>
      <c r="O188" s="295"/>
      <c r="P188" s="295"/>
      <c r="Q188" s="295"/>
      <c r="R188" s="295"/>
      <c r="S188" s="295"/>
      <c r="T188" s="295"/>
      <c r="U188" s="296"/>
      <c r="V188" s="103"/>
      <c r="W188" s="72"/>
      <c r="X188" s="72"/>
      <c r="Y188" s="72"/>
      <c r="Z188" s="45">
        <f>Z187+1</f>
        <v>16</v>
      </c>
      <c r="AA188" s="77">
        <f t="shared" si="80"/>
        <v>181</v>
      </c>
      <c r="AB188" s="77">
        <f t="shared" si="81"/>
        <v>192</v>
      </c>
      <c r="AC188" s="72">
        <f t="shared" si="68"/>
        <v>1</v>
      </c>
      <c r="AD188" s="72">
        <f t="shared" si="69"/>
        <v>0</v>
      </c>
      <c r="AE188" s="109" t="str">
        <f t="shared" si="70"/>
        <v>805-808</v>
      </c>
      <c r="AF188" s="109" t="str">
        <f t="shared" si="71"/>
        <v>Y</v>
      </c>
      <c r="AG188" s="109" t="str">
        <f t="shared" si="72"/>
        <v>B</v>
      </c>
      <c r="AM188" s="109">
        <f t="shared" si="73"/>
        <v>0</v>
      </c>
      <c r="AN188" s="109">
        <f t="shared" si="74"/>
        <v>0</v>
      </c>
      <c r="AO188" s="109" t="str">
        <f t="shared" si="75"/>
        <v/>
      </c>
      <c r="AQ188" s="109" t="str">
        <f t="shared" si="76"/>
        <v/>
      </c>
      <c r="BA188" s="229">
        <f>MOD(SUM(E181:E189),12)</f>
        <v>0</v>
      </c>
    </row>
    <row r="189" spans="1:53" ht="15.75" thickBot="1" x14ac:dyDescent="0.3">
      <c r="A189" s="88"/>
      <c r="B189" s="66" t="s">
        <v>286</v>
      </c>
      <c r="C189" s="67"/>
      <c r="D189" s="102"/>
      <c r="E189" s="32"/>
      <c r="F189" s="32"/>
      <c r="G189" s="68" t="s">
        <v>277</v>
      </c>
      <c r="H189" s="69">
        <f t="shared" si="77"/>
        <v>0</v>
      </c>
      <c r="I189" s="70">
        <f t="shared" si="78"/>
        <v>0</v>
      </c>
      <c r="J189" s="73" t="str">
        <f t="shared" si="79"/>
        <v>--</v>
      </c>
      <c r="K189" s="32"/>
      <c r="L189" s="233"/>
      <c r="M189" s="295"/>
      <c r="N189" s="295"/>
      <c r="O189" s="295"/>
      <c r="P189" s="295"/>
      <c r="Q189" s="295"/>
      <c r="R189" s="295"/>
      <c r="S189" s="295"/>
      <c r="T189" s="295"/>
      <c r="U189" s="296"/>
      <c r="V189" s="103"/>
      <c r="W189" s="72"/>
      <c r="X189" s="72"/>
      <c r="Y189" s="72"/>
      <c r="Z189" s="45">
        <f>Z188+1</f>
        <v>17</v>
      </c>
      <c r="AA189" s="77">
        <f t="shared" si="80"/>
        <v>193</v>
      </c>
      <c r="AB189" s="77">
        <f t="shared" si="81"/>
        <v>204</v>
      </c>
      <c r="AC189" s="72">
        <f t="shared" si="68"/>
        <v>1</v>
      </c>
      <c r="AD189" s="72">
        <f t="shared" si="69"/>
        <v>1</v>
      </c>
      <c r="AE189" s="109" t="str">
        <f t="shared" si="70"/>
        <v>0-0</v>
      </c>
      <c r="AF189" s="109" t="str">
        <f t="shared" si="71"/>
        <v>Y</v>
      </c>
      <c r="AG189" s="109" t="str">
        <f t="shared" si="72"/>
        <v>B</v>
      </c>
      <c r="AM189" s="109">
        <f t="shared" si="73"/>
        <v>0</v>
      </c>
      <c r="AN189" s="109">
        <f t="shared" si="74"/>
        <v>0</v>
      </c>
      <c r="AO189" s="109" t="str">
        <f t="shared" si="75"/>
        <v/>
      </c>
      <c r="AQ189" s="109" t="str">
        <f t="shared" si="76"/>
        <v/>
      </c>
      <c r="BA189" s="229">
        <f>MOD(SUM(E181:E190),12)</f>
        <v>0</v>
      </c>
    </row>
    <row r="190" spans="1:53" ht="15.75" thickBot="1" x14ac:dyDescent="0.3">
      <c r="A190" s="88"/>
      <c r="B190" s="66" t="s">
        <v>287</v>
      </c>
      <c r="C190" s="67"/>
      <c r="D190" s="102"/>
      <c r="E190" s="32"/>
      <c r="F190" s="32"/>
      <c r="G190" s="68" t="s">
        <v>277</v>
      </c>
      <c r="H190" s="69">
        <f t="shared" si="77"/>
        <v>0</v>
      </c>
      <c r="I190" s="70">
        <f t="shared" si="78"/>
        <v>0</v>
      </c>
      <c r="J190" s="73" t="str">
        <f t="shared" si="79"/>
        <v>--</v>
      </c>
      <c r="K190" s="32"/>
      <c r="L190" s="233"/>
      <c r="M190" s="295"/>
      <c r="N190" s="295"/>
      <c r="O190" s="295"/>
      <c r="P190" s="295"/>
      <c r="Q190" s="295"/>
      <c r="R190" s="295"/>
      <c r="S190" s="295"/>
      <c r="T190" s="295"/>
      <c r="U190" s="296"/>
      <c r="V190" s="103"/>
      <c r="W190" s="72"/>
      <c r="X190" s="72"/>
      <c r="Y190" s="72"/>
      <c r="Z190" s="45">
        <f>Z189+1</f>
        <v>18</v>
      </c>
      <c r="AA190" s="77">
        <f t="shared" si="80"/>
        <v>205</v>
      </c>
      <c r="AB190" s="77">
        <f t="shared" si="81"/>
        <v>216</v>
      </c>
      <c r="AC190" s="72">
        <f t="shared" si="68"/>
        <v>1</v>
      </c>
      <c r="AD190" s="72">
        <f t="shared" si="69"/>
        <v>1</v>
      </c>
      <c r="AE190" s="109" t="str">
        <f t="shared" si="70"/>
        <v>0-0</v>
      </c>
      <c r="AF190" s="109" t="str">
        <f t="shared" si="71"/>
        <v>Y</v>
      </c>
      <c r="AG190" s="109" t="str">
        <f t="shared" si="72"/>
        <v>B</v>
      </c>
      <c r="AM190" s="109">
        <f t="shared" si="73"/>
        <v>0</v>
      </c>
      <c r="AN190" s="109">
        <f t="shared" si="74"/>
        <v>0</v>
      </c>
      <c r="AO190" s="109" t="str">
        <f t="shared" si="75"/>
        <v/>
      </c>
      <c r="AQ190" s="109" t="str">
        <f t="shared" si="76"/>
        <v/>
      </c>
      <c r="BA190" s="229">
        <f>MOD(SUM(E181:E191),12)</f>
        <v>0</v>
      </c>
    </row>
    <row r="191" spans="1:53" ht="15.75" thickBot="1" x14ac:dyDescent="0.3">
      <c r="A191" s="88"/>
      <c r="B191" s="66" t="s">
        <v>288</v>
      </c>
      <c r="C191" s="67"/>
      <c r="D191" s="102"/>
      <c r="E191" s="32"/>
      <c r="F191" s="32"/>
      <c r="G191" s="68" t="s">
        <v>277</v>
      </c>
      <c r="H191" s="69">
        <f t="shared" si="77"/>
        <v>0</v>
      </c>
      <c r="I191" s="70">
        <f t="shared" si="78"/>
        <v>0</v>
      </c>
      <c r="J191" s="73" t="str">
        <f t="shared" si="79"/>
        <v>--</v>
      </c>
      <c r="K191" s="32"/>
      <c r="L191" s="233"/>
      <c r="M191" s="295"/>
      <c r="N191" s="295"/>
      <c r="O191" s="295"/>
      <c r="P191" s="295"/>
      <c r="Q191" s="295"/>
      <c r="R191" s="295"/>
      <c r="S191" s="295"/>
      <c r="T191" s="295"/>
      <c r="U191" s="296"/>
      <c r="V191" s="103"/>
      <c r="W191" s="84"/>
      <c r="X191" s="84"/>
      <c r="Y191" s="72"/>
      <c r="Z191" s="72"/>
      <c r="AA191" s="72"/>
      <c r="AB191" s="72"/>
      <c r="AC191" s="72">
        <f t="shared" si="68"/>
        <v>1</v>
      </c>
      <c r="AD191" s="72">
        <f t="shared" si="69"/>
        <v>1</v>
      </c>
      <c r="AE191" s="109" t="str">
        <f t="shared" si="70"/>
        <v>0-0</v>
      </c>
      <c r="AF191" s="109" t="str">
        <f t="shared" si="71"/>
        <v>Y</v>
      </c>
      <c r="AG191" s="109" t="str">
        <f t="shared" si="72"/>
        <v>B</v>
      </c>
      <c r="AM191" s="109">
        <f t="shared" si="73"/>
        <v>0</v>
      </c>
      <c r="AN191" s="109">
        <f t="shared" si="74"/>
        <v>0</v>
      </c>
      <c r="AO191" s="109" t="str">
        <f t="shared" si="75"/>
        <v/>
      </c>
      <c r="AQ191" s="109" t="str">
        <f t="shared" si="76"/>
        <v/>
      </c>
      <c r="BA191" s="229">
        <f>MOD(SUM(E181:E192),12)</f>
        <v>0</v>
      </c>
    </row>
    <row r="192" spans="1:53" ht="15.75" thickBot="1" x14ac:dyDescent="0.3">
      <c r="A192" s="88"/>
      <c r="B192" s="66" t="s">
        <v>289</v>
      </c>
      <c r="C192" s="67"/>
      <c r="D192" s="102"/>
      <c r="E192" s="32"/>
      <c r="F192" s="32"/>
      <c r="G192" s="68" t="s">
        <v>277</v>
      </c>
      <c r="H192" s="69">
        <f t="shared" si="77"/>
        <v>0</v>
      </c>
      <c r="I192" s="70">
        <f t="shared" si="78"/>
        <v>0</v>
      </c>
      <c r="J192" s="73" t="str">
        <f t="shared" si="79"/>
        <v>--</v>
      </c>
      <c r="K192" s="32"/>
      <c r="L192" s="233"/>
      <c r="M192" s="295"/>
      <c r="N192" s="295"/>
      <c r="O192" s="295"/>
      <c r="P192" s="295"/>
      <c r="Q192" s="295"/>
      <c r="R192" s="295"/>
      <c r="S192" s="295"/>
      <c r="T192" s="295"/>
      <c r="U192" s="296"/>
      <c r="V192" s="103"/>
      <c r="W192" s="84">
        <f>Y192+1</f>
        <v>25</v>
      </c>
      <c r="X192" s="84"/>
      <c r="Y192" s="78">
        <f>SUM(E181:E192)</f>
        <v>24</v>
      </c>
      <c r="Z192" s="72"/>
      <c r="AA192" s="72"/>
      <c r="AB192" s="72"/>
      <c r="AC192" s="72">
        <f t="shared" si="68"/>
        <v>1</v>
      </c>
      <c r="AD192" s="72">
        <f t="shared" si="69"/>
        <v>1</v>
      </c>
      <c r="AE192" s="109" t="str">
        <f t="shared" si="70"/>
        <v>0-0</v>
      </c>
      <c r="AF192" s="109" t="str">
        <f t="shared" si="71"/>
        <v>Y</v>
      </c>
      <c r="AG192" s="109" t="str">
        <f t="shared" si="72"/>
        <v>B</v>
      </c>
      <c r="AM192" s="109">
        <f t="shared" si="73"/>
        <v>0</v>
      </c>
      <c r="AN192" s="109">
        <f t="shared" si="74"/>
        <v>0</v>
      </c>
      <c r="AO192" s="109" t="str">
        <f t="shared" si="75"/>
        <v/>
      </c>
      <c r="AQ192" s="109" t="str">
        <f t="shared" si="76"/>
        <v/>
      </c>
      <c r="BA192" s="229">
        <f>MOD(SUM(E181:E193),12)</f>
        <v>0</v>
      </c>
    </row>
    <row r="193" spans="1:53" ht="15.75" thickBot="1" x14ac:dyDescent="0.3">
      <c r="A193" s="88"/>
      <c r="B193" s="66" t="s">
        <v>290</v>
      </c>
      <c r="C193" s="67"/>
      <c r="D193" s="102"/>
      <c r="E193" s="32"/>
      <c r="F193" s="32"/>
      <c r="G193" s="68" t="s">
        <v>277</v>
      </c>
      <c r="H193" s="69">
        <f t="shared" si="77"/>
        <v>0</v>
      </c>
      <c r="I193" s="70">
        <f t="shared" si="78"/>
        <v>0</v>
      </c>
      <c r="J193" s="73" t="str">
        <f t="shared" si="79"/>
        <v>--</v>
      </c>
      <c r="K193" s="32"/>
      <c r="L193" s="233"/>
      <c r="M193" s="295"/>
      <c r="N193" s="295"/>
      <c r="O193" s="295"/>
      <c r="P193" s="295"/>
      <c r="Q193" s="295"/>
      <c r="R193" s="295"/>
      <c r="S193" s="295"/>
      <c r="T193" s="295"/>
      <c r="U193" s="296"/>
      <c r="V193" s="103"/>
      <c r="W193" s="84">
        <f>Y193+1</f>
        <v>25</v>
      </c>
      <c r="X193" s="84"/>
      <c r="Y193" s="78">
        <f>SUM(E181:E193)</f>
        <v>24</v>
      </c>
      <c r="Z193" s="72" t="str">
        <f t="shared" ref="Z193:Z205" si="82">IF(OR(AND(E$8=216,C192="DBL REV",C193="DBL REV",Y192&lt;=144,Y193&gt;144),AND(E$8=216,C192="TPL REV",C193="TPL REV",Y192&lt;=144,Y193&gt;144),AND(E$8=216,C192="QD REV",C193="QD REV",Y192&lt;=144,Y193&gt;144)),"ERROR","")</f>
        <v/>
      </c>
      <c r="AA193" s="72"/>
      <c r="AB193" s="72"/>
      <c r="AC193" s="72">
        <f t="shared" si="68"/>
        <v>1</v>
      </c>
      <c r="AD193" s="72">
        <f t="shared" si="69"/>
        <v>1</v>
      </c>
      <c r="AE193" s="109" t="str">
        <f t="shared" si="70"/>
        <v>0-0</v>
      </c>
      <c r="AF193" s="109" t="str">
        <f t="shared" si="71"/>
        <v>Y</v>
      </c>
      <c r="AG193" s="109" t="str">
        <f t="shared" si="72"/>
        <v>B</v>
      </c>
      <c r="AM193" s="109">
        <f t="shared" si="73"/>
        <v>0</v>
      </c>
      <c r="AN193" s="109">
        <f t="shared" si="74"/>
        <v>0</v>
      </c>
      <c r="AO193" s="109" t="str">
        <f t="shared" si="75"/>
        <v/>
      </c>
      <c r="AQ193" s="109" t="str">
        <f t="shared" si="76"/>
        <v/>
      </c>
      <c r="BA193" s="229">
        <f>MOD(SUM(E181:E194),12)</f>
        <v>0</v>
      </c>
    </row>
    <row r="194" spans="1:53" ht="15.75" thickBot="1" x14ac:dyDescent="0.3">
      <c r="A194" s="88"/>
      <c r="B194" s="66" t="s">
        <v>291</v>
      </c>
      <c r="C194" s="67"/>
      <c r="D194" s="102"/>
      <c r="E194" s="32"/>
      <c r="F194" s="32"/>
      <c r="G194" s="68" t="s">
        <v>277</v>
      </c>
      <c r="H194" s="69">
        <f t="shared" si="77"/>
        <v>0</v>
      </c>
      <c r="I194" s="70">
        <f t="shared" si="78"/>
        <v>0</v>
      </c>
      <c r="J194" s="73" t="str">
        <f t="shared" si="79"/>
        <v>--</v>
      </c>
      <c r="K194" s="32"/>
      <c r="L194" s="233"/>
      <c r="M194" s="295"/>
      <c r="N194" s="295"/>
      <c r="O194" s="295"/>
      <c r="P194" s="295"/>
      <c r="Q194" s="295"/>
      <c r="R194" s="295"/>
      <c r="S194" s="295"/>
      <c r="T194" s="295"/>
      <c r="U194" s="296"/>
      <c r="V194" s="103"/>
      <c r="W194" s="84">
        <f>Y194+1</f>
        <v>25</v>
      </c>
      <c r="X194" s="84"/>
      <c r="Y194" s="78">
        <f>SUM(E181:E194)</f>
        <v>24</v>
      </c>
      <c r="Z194" s="72" t="str">
        <f t="shared" si="82"/>
        <v/>
      </c>
      <c r="AA194" s="72"/>
      <c r="AB194" s="72"/>
      <c r="AC194" s="72">
        <f t="shared" si="68"/>
        <v>1</v>
      </c>
      <c r="AD194" s="72">
        <f t="shared" si="69"/>
        <v>1</v>
      </c>
      <c r="AE194" s="109" t="str">
        <f t="shared" si="70"/>
        <v>0-0</v>
      </c>
      <c r="AF194" s="109" t="str">
        <f t="shared" si="71"/>
        <v>Y</v>
      </c>
      <c r="AG194" s="109" t="str">
        <f t="shared" si="72"/>
        <v>B</v>
      </c>
      <c r="AM194" s="109">
        <f t="shared" si="73"/>
        <v>0</v>
      </c>
      <c r="AN194" s="109">
        <f t="shared" si="74"/>
        <v>0</v>
      </c>
      <c r="AO194" s="109" t="str">
        <f t="shared" si="75"/>
        <v/>
      </c>
      <c r="AQ194" s="109" t="str">
        <f t="shared" si="76"/>
        <v/>
      </c>
      <c r="BA194" s="229">
        <f>MOD(SUM(E181:E195),12)</f>
        <v>0</v>
      </c>
    </row>
    <row r="195" spans="1:53" ht="15.75" thickBot="1" x14ac:dyDescent="0.3">
      <c r="A195" s="88"/>
      <c r="B195" s="66" t="s">
        <v>292</v>
      </c>
      <c r="C195" s="67"/>
      <c r="D195" s="102"/>
      <c r="E195" s="32"/>
      <c r="F195" s="32"/>
      <c r="G195" s="68" t="s">
        <v>277</v>
      </c>
      <c r="H195" s="69">
        <f t="shared" si="77"/>
        <v>0</v>
      </c>
      <c r="I195" s="70">
        <f t="shared" si="78"/>
        <v>0</v>
      </c>
      <c r="J195" s="73" t="str">
        <f t="shared" si="79"/>
        <v>--</v>
      </c>
      <c r="K195" s="32"/>
      <c r="L195" s="233"/>
      <c r="M195" s="295"/>
      <c r="N195" s="295"/>
      <c r="O195" s="295"/>
      <c r="P195" s="295"/>
      <c r="Q195" s="295"/>
      <c r="R195" s="295"/>
      <c r="S195" s="295"/>
      <c r="T195" s="295"/>
      <c r="U195" s="296"/>
      <c r="V195" s="103"/>
      <c r="W195" s="84">
        <f>Y195+1</f>
        <v>25</v>
      </c>
      <c r="X195" s="84"/>
      <c r="Y195" s="78">
        <f>SUM(E181:E195)</f>
        <v>24</v>
      </c>
      <c r="Z195" s="72" t="str">
        <f t="shared" si="82"/>
        <v/>
      </c>
      <c r="AA195" s="72" t="str">
        <f t="shared" ref="AA195:AA207" si="83">IF(AND(C193&lt;&gt;"Field SPL",W192&lt;=144,Y193&gt;144),"ERROR","")</f>
        <v/>
      </c>
      <c r="AB195" s="72"/>
      <c r="AC195" s="72">
        <f t="shared" si="68"/>
        <v>1</v>
      </c>
      <c r="AD195" s="72">
        <f t="shared" si="69"/>
        <v>1</v>
      </c>
      <c r="AE195" s="109" t="str">
        <f t="shared" si="70"/>
        <v>0-0</v>
      </c>
      <c r="AF195" s="109" t="str">
        <f t="shared" si="71"/>
        <v>Y</v>
      </c>
      <c r="AG195" s="109" t="str">
        <f t="shared" si="72"/>
        <v>B</v>
      </c>
      <c r="AM195" s="109">
        <f t="shared" si="73"/>
        <v>0</v>
      </c>
      <c r="AN195" s="109">
        <f t="shared" si="74"/>
        <v>0</v>
      </c>
      <c r="AO195" s="109" t="str">
        <f t="shared" si="75"/>
        <v/>
      </c>
      <c r="AQ195" s="109" t="str">
        <f t="shared" si="76"/>
        <v/>
      </c>
      <c r="BA195" s="229">
        <f>MOD(SUM(E181:E196),12)</f>
        <v>0</v>
      </c>
    </row>
    <row r="196" spans="1:53" ht="15.75" thickBot="1" x14ac:dyDescent="0.3">
      <c r="A196" s="88"/>
      <c r="B196" s="66" t="s">
        <v>293</v>
      </c>
      <c r="C196" s="67"/>
      <c r="D196" s="102"/>
      <c r="E196" s="32"/>
      <c r="F196" s="32"/>
      <c r="G196" s="68" t="s">
        <v>277</v>
      </c>
      <c r="H196" s="69">
        <f t="shared" si="77"/>
        <v>0</v>
      </c>
      <c r="I196" s="70">
        <f t="shared" si="78"/>
        <v>0</v>
      </c>
      <c r="J196" s="73" t="str">
        <f t="shared" si="79"/>
        <v>--</v>
      </c>
      <c r="K196" s="32"/>
      <c r="L196" s="233"/>
      <c r="M196" s="295"/>
      <c r="N196" s="295"/>
      <c r="O196" s="295"/>
      <c r="P196" s="295"/>
      <c r="Q196" s="295"/>
      <c r="R196" s="295"/>
      <c r="S196" s="295"/>
      <c r="T196" s="295"/>
      <c r="U196" s="296"/>
      <c r="V196" s="103"/>
      <c r="W196" s="84">
        <f t="shared" ref="W196:W204" si="84">Y196+1</f>
        <v>25</v>
      </c>
      <c r="X196" s="84"/>
      <c r="Y196" s="78">
        <f>SUM(E181:E196)</f>
        <v>24</v>
      </c>
      <c r="Z196" s="72" t="str">
        <f t="shared" si="82"/>
        <v/>
      </c>
      <c r="AA196" s="72" t="str">
        <f t="shared" si="83"/>
        <v/>
      </c>
      <c r="AB196" s="72"/>
      <c r="AC196" s="72">
        <f t="shared" si="68"/>
        <v>1</v>
      </c>
      <c r="AD196" s="72">
        <f t="shared" si="69"/>
        <v>1</v>
      </c>
      <c r="AE196" s="109" t="str">
        <f t="shared" si="70"/>
        <v>0-0</v>
      </c>
      <c r="AF196" s="109" t="str">
        <f t="shared" si="71"/>
        <v>Y</v>
      </c>
      <c r="AG196" s="109" t="str">
        <f t="shared" si="72"/>
        <v>B</v>
      </c>
      <c r="AM196" s="109">
        <f t="shared" si="73"/>
        <v>0</v>
      </c>
      <c r="AN196" s="109">
        <f t="shared" si="74"/>
        <v>0</v>
      </c>
      <c r="AO196" s="109" t="str">
        <f t="shared" si="75"/>
        <v/>
      </c>
      <c r="AQ196" s="109" t="str">
        <f t="shared" si="76"/>
        <v/>
      </c>
      <c r="BA196" s="229">
        <f>MOD(SUM(E181:E197),12)</f>
        <v>0</v>
      </c>
    </row>
    <row r="197" spans="1:53" ht="15.75" thickBot="1" x14ac:dyDescent="0.3">
      <c r="A197" s="88"/>
      <c r="B197" s="66" t="s">
        <v>294</v>
      </c>
      <c r="C197" s="67"/>
      <c r="D197" s="102"/>
      <c r="E197" s="32"/>
      <c r="F197" s="32"/>
      <c r="G197" s="68" t="s">
        <v>277</v>
      </c>
      <c r="H197" s="69">
        <f t="shared" si="77"/>
        <v>0</v>
      </c>
      <c r="I197" s="70">
        <f t="shared" si="78"/>
        <v>0</v>
      </c>
      <c r="J197" s="73" t="str">
        <f t="shared" si="79"/>
        <v>--</v>
      </c>
      <c r="K197" s="32"/>
      <c r="L197" s="233"/>
      <c r="M197" s="295"/>
      <c r="N197" s="295"/>
      <c r="O197" s="295"/>
      <c r="P197" s="295"/>
      <c r="Q197" s="295"/>
      <c r="R197" s="295"/>
      <c r="S197" s="295"/>
      <c r="T197" s="295"/>
      <c r="U197" s="296"/>
      <c r="V197" s="103"/>
      <c r="W197" s="84">
        <f t="shared" si="84"/>
        <v>25</v>
      </c>
      <c r="X197" s="84"/>
      <c r="Y197" s="78">
        <f>SUM(E181:E197)</f>
        <v>24</v>
      </c>
      <c r="Z197" s="72" t="str">
        <f t="shared" si="82"/>
        <v/>
      </c>
      <c r="AA197" s="72" t="str">
        <f t="shared" si="83"/>
        <v/>
      </c>
      <c r="AB197" s="72"/>
      <c r="AC197" s="72">
        <f t="shared" si="68"/>
        <v>1</v>
      </c>
      <c r="AD197" s="72">
        <f t="shared" si="69"/>
        <v>1</v>
      </c>
      <c r="AE197" s="109" t="str">
        <f t="shared" si="70"/>
        <v>0-0</v>
      </c>
      <c r="AF197" s="109" t="str">
        <f t="shared" si="71"/>
        <v>Y</v>
      </c>
      <c r="AG197" s="109" t="str">
        <f t="shared" si="72"/>
        <v>B</v>
      </c>
      <c r="AM197" s="109">
        <f t="shared" si="73"/>
        <v>0</v>
      </c>
      <c r="AN197" s="109">
        <f t="shared" si="74"/>
        <v>0</v>
      </c>
      <c r="AO197" s="109" t="str">
        <f t="shared" si="75"/>
        <v/>
      </c>
      <c r="AQ197" s="109" t="str">
        <f t="shared" si="76"/>
        <v/>
      </c>
      <c r="BA197" s="229">
        <f>MOD(SUM(E181:E198),12)</f>
        <v>0</v>
      </c>
    </row>
    <row r="198" spans="1:53" ht="15.75" thickBot="1" x14ac:dyDescent="0.3">
      <c r="A198" s="88"/>
      <c r="B198" s="66" t="s">
        <v>295</v>
      </c>
      <c r="C198" s="67"/>
      <c r="D198" s="102"/>
      <c r="E198" s="32"/>
      <c r="F198" s="32"/>
      <c r="G198" s="68" t="s">
        <v>277</v>
      </c>
      <c r="H198" s="69">
        <f t="shared" si="77"/>
        <v>0</v>
      </c>
      <c r="I198" s="70">
        <f t="shared" si="78"/>
        <v>0</v>
      </c>
      <c r="J198" s="73" t="str">
        <f t="shared" si="79"/>
        <v>--</v>
      </c>
      <c r="K198" s="32"/>
      <c r="L198" s="233"/>
      <c r="M198" s="295"/>
      <c r="N198" s="295"/>
      <c r="O198" s="295"/>
      <c r="P198" s="295"/>
      <c r="Q198" s="295"/>
      <c r="R198" s="295"/>
      <c r="S198" s="295"/>
      <c r="T198" s="295"/>
      <c r="U198" s="296"/>
      <c r="V198" s="103"/>
      <c r="W198" s="84">
        <f t="shared" si="84"/>
        <v>25</v>
      </c>
      <c r="X198" s="84"/>
      <c r="Y198" s="78">
        <f>SUM(E181:E198)</f>
        <v>24</v>
      </c>
      <c r="Z198" s="72" t="str">
        <f t="shared" si="82"/>
        <v/>
      </c>
      <c r="AA198" s="72" t="str">
        <f t="shared" si="83"/>
        <v/>
      </c>
      <c r="AB198" s="72"/>
      <c r="AC198" s="72">
        <f t="shared" si="68"/>
        <v>1</v>
      </c>
      <c r="AD198" s="72">
        <f t="shared" si="69"/>
        <v>1</v>
      </c>
      <c r="AE198" s="109" t="str">
        <f t="shared" si="70"/>
        <v>0-0</v>
      </c>
      <c r="AF198" s="109" t="str">
        <f t="shared" si="71"/>
        <v>Y</v>
      </c>
      <c r="AG198" s="109" t="str">
        <f t="shared" si="72"/>
        <v>B</v>
      </c>
      <c r="AM198" s="109">
        <f t="shared" si="73"/>
        <v>0</v>
      </c>
      <c r="AN198" s="109">
        <f t="shared" si="74"/>
        <v>0</v>
      </c>
      <c r="AO198" s="109" t="str">
        <f t="shared" si="75"/>
        <v/>
      </c>
      <c r="AQ198" s="109" t="str">
        <f t="shared" si="76"/>
        <v/>
      </c>
      <c r="BA198" s="229">
        <f>MOD(SUM(E181:E199),12)</f>
        <v>0</v>
      </c>
    </row>
    <row r="199" spans="1:53" ht="15.75" thickBot="1" x14ac:dyDescent="0.3">
      <c r="A199" s="88"/>
      <c r="B199" s="66" t="s">
        <v>296</v>
      </c>
      <c r="C199" s="67"/>
      <c r="D199" s="102"/>
      <c r="E199" s="32"/>
      <c r="F199" s="32"/>
      <c r="G199" s="68" t="s">
        <v>277</v>
      </c>
      <c r="H199" s="69">
        <f t="shared" si="77"/>
        <v>0</v>
      </c>
      <c r="I199" s="70">
        <f t="shared" si="78"/>
        <v>0</v>
      </c>
      <c r="J199" s="73" t="str">
        <f t="shared" si="79"/>
        <v>--</v>
      </c>
      <c r="K199" s="32"/>
      <c r="L199" s="233"/>
      <c r="M199" s="295"/>
      <c r="N199" s="295"/>
      <c r="O199" s="295"/>
      <c r="P199" s="295"/>
      <c r="Q199" s="295"/>
      <c r="R199" s="295"/>
      <c r="S199" s="295"/>
      <c r="T199" s="295"/>
      <c r="U199" s="296"/>
      <c r="V199" s="103"/>
      <c r="W199" s="84">
        <f t="shared" si="84"/>
        <v>25</v>
      </c>
      <c r="X199" s="84"/>
      <c r="Y199" s="78">
        <f>SUM(E181:E199)</f>
        <v>24</v>
      </c>
      <c r="Z199" s="72" t="str">
        <f t="shared" si="82"/>
        <v/>
      </c>
      <c r="AA199" s="72" t="str">
        <f t="shared" si="83"/>
        <v/>
      </c>
      <c r="AB199" s="72"/>
      <c r="AC199" s="72">
        <f t="shared" si="68"/>
        <v>1</v>
      </c>
      <c r="AD199" s="72">
        <f t="shared" si="69"/>
        <v>1</v>
      </c>
      <c r="AE199" s="109" t="str">
        <f t="shared" si="70"/>
        <v>0-0</v>
      </c>
      <c r="AF199" s="109" t="str">
        <f t="shared" si="71"/>
        <v>Y</v>
      </c>
      <c r="AG199" s="109" t="str">
        <f t="shared" si="72"/>
        <v>B</v>
      </c>
      <c r="AM199" s="109">
        <f t="shared" si="73"/>
        <v>0</v>
      </c>
      <c r="AN199" s="109">
        <f t="shared" si="74"/>
        <v>0</v>
      </c>
      <c r="AO199" s="109" t="str">
        <f t="shared" si="75"/>
        <v/>
      </c>
      <c r="AQ199" s="109" t="str">
        <f t="shared" si="76"/>
        <v/>
      </c>
      <c r="BA199" s="229">
        <f>MOD(SUM(E181:E200),12)</f>
        <v>0</v>
      </c>
    </row>
    <row r="200" spans="1:53" ht="15.75" thickBot="1" x14ac:dyDescent="0.3">
      <c r="A200" s="88"/>
      <c r="B200" s="66" t="s">
        <v>297</v>
      </c>
      <c r="C200" s="67"/>
      <c r="D200" s="102"/>
      <c r="E200" s="32"/>
      <c r="F200" s="32"/>
      <c r="G200" s="68" t="s">
        <v>277</v>
      </c>
      <c r="H200" s="69">
        <f t="shared" si="77"/>
        <v>0</v>
      </c>
      <c r="I200" s="70">
        <f t="shared" si="78"/>
        <v>0</v>
      </c>
      <c r="J200" s="73" t="str">
        <f t="shared" si="79"/>
        <v>--</v>
      </c>
      <c r="K200" s="32"/>
      <c r="L200" s="233"/>
      <c r="M200" s="295"/>
      <c r="N200" s="295"/>
      <c r="O200" s="295"/>
      <c r="P200" s="295"/>
      <c r="Q200" s="295"/>
      <c r="R200" s="295"/>
      <c r="S200" s="295"/>
      <c r="T200" s="295"/>
      <c r="U200" s="296"/>
      <c r="V200" s="103"/>
      <c r="W200" s="84">
        <f t="shared" si="84"/>
        <v>25</v>
      </c>
      <c r="X200" s="84"/>
      <c r="Y200" s="78">
        <f>SUM(E181:E200)</f>
        <v>24</v>
      </c>
      <c r="Z200" s="72" t="str">
        <f t="shared" si="82"/>
        <v/>
      </c>
      <c r="AA200" s="72" t="str">
        <f t="shared" si="83"/>
        <v/>
      </c>
      <c r="AB200" s="72"/>
      <c r="AC200" s="72">
        <f t="shared" si="68"/>
        <v>1</v>
      </c>
      <c r="AD200" s="72">
        <f t="shared" si="69"/>
        <v>1</v>
      </c>
      <c r="AE200" s="109" t="str">
        <f t="shared" si="70"/>
        <v>0-0</v>
      </c>
      <c r="AF200" s="109" t="str">
        <f t="shared" si="71"/>
        <v>Y</v>
      </c>
      <c r="AG200" s="109" t="str">
        <f t="shared" si="72"/>
        <v>B</v>
      </c>
      <c r="AM200" s="109">
        <f t="shared" si="73"/>
        <v>0</v>
      </c>
      <c r="AN200" s="109">
        <f t="shared" si="74"/>
        <v>0</v>
      </c>
      <c r="AO200" s="109" t="str">
        <f t="shared" si="75"/>
        <v/>
      </c>
      <c r="AQ200" s="109" t="str">
        <f t="shared" si="76"/>
        <v/>
      </c>
      <c r="BA200" s="229">
        <f>MOD(SUM(E181:E201),12)</f>
        <v>0</v>
      </c>
    </row>
    <row r="201" spans="1:53" ht="15.75" thickBot="1" x14ac:dyDescent="0.3">
      <c r="A201" s="88"/>
      <c r="B201" s="66" t="s">
        <v>298</v>
      </c>
      <c r="C201" s="67"/>
      <c r="D201" s="102"/>
      <c r="E201" s="32"/>
      <c r="F201" s="32"/>
      <c r="G201" s="68" t="s">
        <v>277</v>
      </c>
      <c r="H201" s="69">
        <f t="shared" si="77"/>
        <v>0</v>
      </c>
      <c r="I201" s="70">
        <f t="shared" si="78"/>
        <v>0</v>
      </c>
      <c r="J201" s="73" t="str">
        <f t="shared" si="79"/>
        <v>--</v>
      </c>
      <c r="K201" s="32"/>
      <c r="L201" s="233"/>
      <c r="M201" s="295"/>
      <c r="N201" s="295"/>
      <c r="O201" s="295"/>
      <c r="P201" s="295"/>
      <c r="Q201" s="295"/>
      <c r="R201" s="295"/>
      <c r="S201" s="295"/>
      <c r="T201" s="295"/>
      <c r="U201" s="296"/>
      <c r="V201" s="103"/>
      <c r="W201" s="84">
        <f t="shared" si="84"/>
        <v>25</v>
      </c>
      <c r="X201" s="84"/>
      <c r="Y201" s="78">
        <f>SUM(E181:E201)</f>
        <v>24</v>
      </c>
      <c r="Z201" s="72" t="str">
        <f t="shared" si="82"/>
        <v/>
      </c>
      <c r="AA201" s="72" t="str">
        <f t="shared" si="83"/>
        <v/>
      </c>
      <c r="AB201" s="72"/>
      <c r="AC201" s="72">
        <f t="shared" si="68"/>
        <v>1</v>
      </c>
      <c r="AD201" s="72">
        <f t="shared" si="69"/>
        <v>1</v>
      </c>
      <c r="AE201" s="109" t="str">
        <f t="shared" si="70"/>
        <v>0-0</v>
      </c>
      <c r="AF201" s="109" t="str">
        <f t="shared" si="71"/>
        <v>Y</v>
      </c>
      <c r="AG201" s="109" t="str">
        <f t="shared" si="72"/>
        <v>B</v>
      </c>
      <c r="AM201" s="109">
        <f t="shared" si="73"/>
        <v>0</v>
      </c>
      <c r="AN201" s="109">
        <f t="shared" si="74"/>
        <v>0</v>
      </c>
      <c r="AO201" s="109" t="str">
        <f t="shared" si="75"/>
        <v/>
      </c>
      <c r="AQ201" s="109" t="str">
        <f t="shared" si="76"/>
        <v/>
      </c>
      <c r="BA201" s="229">
        <f>MOD(SUM(E181:E202),12)</f>
        <v>0</v>
      </c>
    </row>
    <row r="202" spans="1:53" ht="15.75" thickBot="1" x14ac:dyDescent="0.3">
      <c r="A202" s="88"/>
      <c r="B202" s="66" t="s">
        <v>299</v>
      </c>
      <c r="C202" s="67"/>
      <c r="D202" s="102"/>
      <c r="E202" s="32"/>
      <c r="F202" s="32"/>
      <c r="G202" s="68" t="s">
        <v>277</v>
      </c>
      <c r="H202" s="69">
        <f t="shared" si="77"/>
        <v>0</v>
      </c>
      <c r="I202" s="70">
        <f t="shared" si="78"/>
        <v>0</v>
      </c>
      <c r="J202" s="73" t="str">
        <f t="shared" si="79"/>
        <v>--</v>
      </c>
      <c r="K202" s="32"/>
      <c r="L202" s="233"/>
      <c r="M202" s="295"/>
      <c r="N202" s="295"/>
      <c r="O202" s="295"/>
      <c r="P202" s="295"/>
      <c r="Q202" s="295"/>
      <c r="R202" s="295"/>
      <c r="S202" s="295"/>
      <c r="T202" s="295"/>
      <c r="U202" s="296"/>
      <c r="V202" s="103"/>
      <c r="W202" s="84">
        <f t="shared" si="84"/>
        <v>25</v>
      </c>
      <c r="X202" s="84"/>
      <c r="Y202" s="78">
        <f>SUM(E181:E202)</f>
        <v>24</v>
      </c>
      <c r="Z202" s="72" t="str">
        <f t="shared" si="82"/>
        <v/>
      </c>
      <c r="AA202" s="72" t="str">
        <f t="shared" si="83"/>
        <v/>
      </c>
      <c r="AB202" s="72"/>
      <c r="AC202" s="72">
        <f t="shared" si="68"/>
        <v>1</v>
      </c>
      <c r="AD202" s="72">
        <f t="shared" si="69"/>
        <v>1</v>
      </c>
      <c r="AE202" s="109" t="str">
        <f t="shared" si="70"/>
        <v>0-0</v>
      </c>
      <c r="AF202" s="109" t="str">
        <f t="shared" si="71"/>
        <v>Y</v>
      </c>
      <c r="AG202" s="109" t="str">
        <f t="shared" si="72"/>
        <v>B</v>
      </c>
      <c r="AM202" s="109">
        <f t="shared" si="73"/>
        <v>0</v>
      </c>
      <c r="AN202" s="109">
        <f t="shared" si="74"/>
        <v>0</v>
      </c>
      <c r="AO202" s="109" t="str">
        <f t="shared" si="75"/>
        <v/>
      </c>
      <c r="AQ202" s="109" t="str">
        <f t="shared" si="76"/>
        <v/>
      </c>
      <c r="BA202" s="229">
        <f>MOD(SUM(E181:E203),12)</f>
        <v>0</v>
      </c>
    </row>
    <row r="203" spans="1:53" ht="15.75" thickBot="1" x14ac:dyDescent="0.3">
      <c r="A203" s="88"/>
      <c r="B203" s="66" t="s">
        <v>300</v>
      </c>
      <c r="C203" s="67"/>
      <c r="D203" s="102"/>
      <c r="E203" s="32"/>
      <c r="F203" s="32"/>
      <c r="G203" s="68" t="s">
        <v>277</v>
      </c>
      <c r="H203" s="69">
        <f t="shared" si="77"/>
        <v>0</v>
      </c>
      <c r="I203" s="70">
        <f t="shared" si="78"/>
        <v>0</v>
      </c>
      <c r="J203" s="73" t="str">
        <f t="shared" si="79"/>
        <v>--</v>
      </c>
      <c r="K203" s="32"/>
      <c r="L203" s="233"/>
      <c r="M203" s="295"/>
      <c r="N203" s="295"/>
      <c r="O203" s="295"/>
      <c r="P203" s="295"/>
      <c r="Q203" s="295"/>
      <c r="R203" s="295"/>
      <c r="S203" s="295"/>
      <c r="T203" s="295"/>
      <c r="U203" s="296"/>
      <c r="V203" s="103"/>
      <c r="W203" s="84">
        <f t="shared" si="84"/>
        <v>25</v>
      </c>
      <c r="X203" s="84"/>
      <c r="Y203" s="78">
        <f>SUM(E181:E203)</f>
        <v>24</v>
      </c>
      <c r="Z203" s="72" t="str">
        <f t="shared" si="82"/>
        <v/>
      </c>
      <c r="AA203" s="72" t="str">
        <f t="shared" si="83"/>
        <v/>
      </c>
      <c r="AB203" s="72"/>
      <c r="AC203" s="72">
        <f t="shared" si="68"/>
        <v>1</v>
      </c>
      <c r="AD203" s="72">
        <f t="shared" si="69"/>
        <v>1</v>
      </c>
      <c r="AE203" s="109" t="str">
        <f t="shared" si="70"/>
        <v>0-0</v>
      </c>
      <c r="AF203" s="109" t="str">
        <f t="shared" si="71"/>
        <v>Y</v>
      </c>
      <c r="AG203" s="109" t="str">
        <f t="shared" si="72"/>
        <v>B</v>
      </c>
      <c r="AM203" s="109">
        <f t="shared" si="73"/>
        <v>0</v>
      </c>
      <c r="AN203" s="109">
        <f t="shared" si="74"/>
        <v>0</v>
      </c>
      <c r="AO203" s="109" t="str">
        <f t="shared" si="75"/>
        <v/>
      </c>
      <c r="AQ203" s="109" t="str">
        <f t="shared" si="76"/>
        <v/>
      </c>
      <c r="BA203" s="229">
        <f>MOD(SUM(E181:E204),12)</f>
        <v>0</v>
      </c>
    </row>
    <row r="204" spans="1:53" ht="15.75" thickBot="1" x14ac:dyDescent="0.3">
      <c r="A204" s="88"/>
      <c r="B204" s="66" t="s">
        <v>301</v>
      </c>
      <c r="C204" s="67"/>
      <c r="D204" s="102"/>
      <c r="E204" s="32"/>
      <c r="F204" s="32"/>
      <c r="G204" s="68" t="s">
        <v>277</v>
      </c>
      <c r="H204" s="69">
        <f t="shared" si="77"/>
        <v>0</v>
      </c>
      <c r="I204" s="70">
        <f t="shared" si="78"/>
        <v>0</v>
      </c>
      <c r="J204" s="73" t="str">
        <f t="shared" si="79"/>
        <v>--</v>
      </c>
      <c r="K204" s="32"/>
      <c r="L204" s="233"/>
      <c r="M204" s="295"/>
      <c r="N204" s="295"/>
      <c r="O204" s="295"/>
      <c r="P204" s="295"/>
      <c r="Q204" s="295"/>
      <c r="R204" s="295"/>
      <c r="S204" s="295"/>
      <c r="T204" s="295"/>
      <c r="U204" s="296"/>
      <c r="V204" s="103"/>
      <c r="W204" s="84">
        <f t="shared" si="84"/>
        <v>25</v>
      </c>
      <c r="X204" s="84"/>
      <c r="Y204" s="78">
        <f>SUM(E181:E204)</f>
        <v>24</v>
      </c>
      <c r="Z204" s="72" t="str">
        <f t="shared" si="82"/>
        <v/>
      </c>
      <c r="AA204" s="72" t="str">
        <f t="shared" si="83"/>
        <v/>
      </c>
      <c r="AB204" s="72"/>
      <c r="AC204" s="72">
        <f t="shared" si="68"/>
        <v>1</v>
      </c>
      <c r="AD204" s="72">
        <f t="shared" si="69"/>
        <v>1</v>
      </c>
      <c r="AE204" s="109" t="str">
        <f t="shared" si="70"/>
        <v>0-0</v>
      </c>
      <c r="AF204" s="109" t="str">
        <f t="shared" si="71"/>
        <v>Y</v>
      </c>
      <c r="AG204" s="109" t="str">
        <f t="shared" si="72"/>
        <v>B</v>
      </c>
      <c r="AM204" s="109">
        <f t="shared" si="73"/>
        <v>0</v>
      </c>
      <c r="AN204" s="109">
        <f t="shared" si="74"/>
        <v>0</v>
      </c>
      <c r="AO204" s="109" t="str">
        <f t="shared" si="75"/>
        <v/>
      </c>
      <c r="AQ204" s="109" t="str">
        <f t="shared" si="76"/>
        <v/>
      </c>
      <c r="BA204" s="229">
        <f>MOD(SUM(E181:E205),12)</f>
        <v>0</v>
      </c>
    </row>
    <row r="205" spans="1:53" ht="15.75" thickBot="1" x14ac:dyDescent="0.3">
      <c r="A205" s="88"/>
      <c r="B205" s="66" t="s">
        <v>302</v>
      </c>
      <c r="C205" s="67"/>
      <c r="D205" s="102"/>
      <c r="E205" s="32"/>
      <c r="F205" s="32"/>
      <c r="G205" s="68" t="s">
        <v>277</v>
      </c>
      <c r="H205" s="69">
        <f t="shared" si="77"/>
        <v>0</v>
      </c>
      <c r="I205" s="70">
        <f t="shared" si="78"/>
        <v>0</v>
      </c>
      <c r="J205" s="73" t="str">
        <f t="shared" si="79"/>
        <v>--</v>
      </c>
      <c r="K205" s="32"/>
      <c r="L205" s="234"/>
      <c r="M205" s="295"/>
      <c r="N205" s="295"/>
      <c r="O205" s="295"/>
      <c r="P205" s="295"/>
      <c r="Q205" s="295"/>
      <c r="R205" s="295"/>
      <c r="S205" s="295"/>
      <c r="T205" s="295"/>
      <c r="U205" s="296"/>
      <c r="V205" s="103"/>
      <c r="W205" s="72"/>
      <c r="X205" s="72"/>
      <c r="Y205" s="78">
        <f>SUM(E181:E205)</f>
        <v>24</v>
      </c>
      <c r="Z205" s="72" t="str">
        <f t="shared" si="82"/>
        <v/>
      </c>
      <c r="AA205" s="72" t="str">
        <f t="shared" si="83"/>
        <v/>
      </c>
      <c r="AB205" s="72"/>
      <c r="AC205" s="72">
        <f t="shared" si="68"/>
        <v>1</v>
      </c>
      <c r="AD205" s="72">
        <f t="shared" si="69"/>
        <v>1</v>
      </c>
      <c r="AE205" s="109" t="str">
        <f t="shared" si="70"/>
        <v>0-0</v>
      </c>
      <c r="AF205" s="109" t="str">
        <f t="shared" si="71"/>
        <v>Y</v>
      </c>
      <c r="AG205" s="109" t="str">
        <f t="shared" si="72"/>
        <v>B</v>
      </c>
      <c r="AM205" s="109">
        <f t="shared" si="73"/>
        <v>0</v>
      </c>
      <c r="AN205" s="109">
        <f t="shared" si="74"/>
        <v>0</v>
      </c>
      <c r="AO205" s="109" t="str">
        <f t="shared" si="75"/>
        <v/>
      </c>
      <c r="AQ205" s="109" t="str">
        <f t="shared" si="76"/>
        <v/>
      </c>
      <c r="BA205" s="228"/>
    </row>
    <row r="206" spans="1:53" ht="16.5" thickBot="1" x14ac:dyDescent="0.3">
      <c r="A206" s="88"/>
      <c r="B206" s="281" t="s">
        <v>313</v>
      </c>
      <c r="C206" s="283"/>
      <c r="D206" s="79"/>
      <c r="E206" s="80"/>
      <c r="F206" s="80"/>
      <c r="G206" s="81"/>
      <c r="H206" s="192"/>
      <c r="I206" s="192"/>
      <c r="J206" s="192"/>
      <c r="K206" s="82"/>
      <c r="L206" s="281" t="s">
        <v>306</v>
      </c>
      <c r="M206" s="282"/>
      <c r="N206" s="282"/>
      <c r="O206" s="282"/>
      <c r="P206" s="282"/>
      <c r="Q206" s="282"/>
      <c r="R206" s="282"/>
      <c r="S206" s="282"/>
      <c r="T206" s="282"/>
      <c r="U206" s="283"/>
      <c r="V206" s="104"/>
      <c r="W206" s="72"/>
      <c r="X206" s="72"/>
      <c r="Y206" s="72"/>
      <c r="Z206" s="72"/>
      <c r="AA206" s="72" t="str">
        <f t="shared" si="83"/>
        <v/>
      </c>
      <c r="AB206" s="72"/>
      <c r="AC206" s="72">
        <f>SUM(AC181:AC205)</f>
        <v>25</v>
      </c>
      <c r="AD206" s="72">
        <f>SUM(AD181:AD205)</f>
        <v>17</v>
      </c>
      <c r="AM206" s="109">
        <f>SUM(AM181:AM205)</f>
        <v>0</v>
      </c>
      <c r="AN206" s="109">
        <f>SUM(AN181:AN205)</f>
        <v>0</v>
      </c>
      <c r="AO206" s="109">
        <f>((COUNTIF(AO181:AO205,"Y")/3)*2)</f>
        <v>0</v>
      </c>
      <c r="AP206" s="109">
        <f>(COUNTIF(AO181:AO205,"Y")/3)</f>
        <v>0</v>
      </c>
      <c r="AQ206" s="109">
        <f>(COUNTIF(AQ181:AQ205,"Y")/2)</f>
        <v>0</v>
      </c>
      <c r="AR206" s="109">
        <f>(COUNTIF(AQ181:AQ205,"Y")/2)</f>
        <v>0</v>
      </c>
      <c r="BA206" s="228"/>
    </row>
    <row r="207" spans="1:53" ht="16.5" thickBot="1" x14ac:dyDescent="0.3">
      <c r="A207" s="88"/>
      <c r="B207" s="281" t="s">
        <v>307</v>
      </c>
      <c r="C207" s="283"/>
      <c r="D207" s="25"/>
      <c r="E207" s="25"/>
      <c r="F207" s="25"/>
      <c r="G207" s="83"/>
      <c r="H207" s="25"/>
      <c r="I207" s="26"/>
      <c r="J207" s="26"/>
      <c r="K207" s="25"/>
      <c r="L207" s="25"/>
      <c r="M207" s="25"/>
      <c r="N207" s="25"/>
      <c r="O207" s="25"/>
      <c r="P207" s="26"/>
      <c r="Q207" s="26"/>
      <c r="R207" s="26"/>
      <c r="S207" s="26"/>
      <c r="T207" s="26"/>
      <c r="U207" s="26"/>
      <c r="V207" s="54"/>
      <c r="W207" s="72"/>
      <c r="X207" s="72"/>
      <c r="Y207" s="72"/>
      <c r="Z207" s="72"/>
      <c r="AA207" s="72" t="str">
        <f t="shared" si="83"/>
        <v/>
      </c>
      <c r="AB207" s="72"/>
      <c r="AC207" s="72"/>
      <c r="AD207" s="72"/>
      <c r="BA207" s="226"/>
    </row>
    <row r="208" spans="1:53" x14ac:dyDescent="0.25">
      <c r="A208" s="88"/>
      <c r="B208" s="88"/>
      <c r="C208" s="88"/>
      <c r="D208" s="88"/>
      <c r="E208" s="88"/>
      <c r="F208" s="88"/>
      <c r="G208" s="88"/>
      <c r="H208" s="88"/>
      <c r="I208" s="88"/>
      <c r="J208" s="88"/>
      <c r="K208" s="88"/>
      <c r="L208" s="88"/>
      <c r="M208" s="88"/>
      <c r="N208" s="88"/>
      <c r="O208" s="88"/>
      <c r="P208" s="88"/>
      <c r="Q208" s="88"/>
      <c r="R208" s="88"/>
      <c r="S208" s="88"/>
      <c r="T208" s="88"/>
      <c r="U208" s="88"/>
      <c r="V208" s="88"/>
      <c r="W208" s="88"/>
      <c r="X208" s="88"/>
      <c r="Y208" s="88"/>
      <c r="Z208" s="88"/>
      <c r="AA208" s="88"/>
      <c r="AB208" s="88"/>
      <c r="AC208" s="88"/>
      <c r="AD208" s="88"/>
    </row>
    <row r="209" spans="1:53" ht="15.75" thickBot="1" x14ac:dyDescent="0.3">
      <c r="A209" s="88"/>
      <c r="B209" s="88"/>
      <c r="C209" s="88"/>
      <c r="D209" s="88"/>
      <c r="E209" s="88"/>
      <c r="F209" s="88"/>
      <c r="G209" s="88"/>
      <c r="H209" s="88"/>
      <c r="I209" s="88"/>
      <c r="J209" s="88"/>
      <c r="K209" s="88"/>
      <c r="L209" s="88"/>
      <c r="M209" s="88"/>
      <c r="N209" s="88"/>
      <c r="O209" s="88"/>
      <c r="P209" s="88"/>
      <c r="Q209" s="88"/>
      <c r="R209" s="88"/>
      <c r="S209" s="88"/>
      <c r="T209" s="88"/>
      <c r="U209" s="88"/>
      <c r="V209" s="88"/>
      <c r="W209" s="88"/>
      <c r="X209" s="88"/>
      <c r="Y209" s="88"/>
      <c r="Z209" s="88"/>
      <c r="AA209" s="88"/>
      <c r="AB209" s="88"/>
      <c r="AC209" s="88"/>
      <c r="AD209" s="88"/>
    </row>
    <row r="210" spans="1:53" ht="24" thickBot="1" x14ac:dyDescent="0.4">
      <c r="A210" s="88"/>
      <c r="B210" s="85" t="s">
        <v>314</v>
      </c>
      <c r="C210" s="25"/>
      <c r="D210" s="25"/>
      <c r="E210" s="25"/>
      <c r="F210" s="88"/>
      <c r="G210" s="25"/>
      <c r="H210" s="25"/>
      <c r="I210" s="87"/>
      <c r="J210" s="26"/>
      <c r="K210" s="25"/>
      <c r="L210" s="25"/>
      <c r="M210" s="196" t="s">
        <v>210</v>
      </c>
      <c r="N210" s="196" t="s">
        <v>211</v>
      </c>
      <c r="O210" s="196" t="s">
        <v>212</v>
      </c>
      <c r="P210" s="196" t="s">
        <v>213</v>
      </c>
      <c r="Q210" s="196" t="s">
        <v>214</v>
      </c>
      <c r="R210" s="196" t="s">
        <v>215</v>
      </c>
      <c r="S210" s="196" t="s">
        <v>216</v>
      </c>
      <c r="T210" s="196" t="s">
        <v>217</v>
      </c>
      <c r="U210" s="196" t="s">
        <v>218</v>
      </c>
      <c r="V210" s="196" t="s">
        <v>219</v>
      </c>
      <c r="W210" s="113" t="s">
        <v>220</v>
      </c>
      <c r="X210" s="196" t="s">
        <v>221</v>
      </c>
      <c r="Y210" s="25"/>
      <c r="Z210" s="25"/>
      <c r="AA210" s="25"/>
      <c r="AB210" s="25"/>
      <c r="AC210" s="25"/>
      <c r="AD210" s="25"/>
      <c r="BA210" s="226"/>
    </row>
    <row r="211" spans="1:53" ht="16.5" thickTop="1" thickBot="1" x14ac:dyDescent="0.3">
      <c r="A211" s="88"/>
      <c r="B211" s="284" t="s">
        <v>222</v>
      </c>
      <c r="C211" s="285"/>
      <c r="D211" s="286" t="s">
        <v>223</v>
      </c>
      <c r="E211" s="287"/>
      <c r="F211" s="88"/>
      <c r="G211" s="288" t="s">
        <v>224</v>
      </c>
      <c r="H211" s="289"/>
      <c r="I211" s="28">
        <f>SUM(E222:E246)</f>
        <v>0</v>
      </c>
      <c r="J211" s="290" t="s">
        <v>225</v>
      </c>
      <c r="K211" s="291"/>
      <c r="L211" s="287"/>
      <c r="M211" s="196">
        <v>2</v>
      </c>
      <c r="N211" s="35">
        <f>SUM(AI211,AI222)</f>
        <v>0</v>
      </c>
      <c r="O211" s="35">
        <v>0</v>
      </c>
      <c r="P211" s="35">
        <f>SUM(AJ211,AJ222)</f>
        <v>0</v>
      </c>
      <c r="Q211" s="35">
        <v>0</v>
      </c>
      <c r="R211" s="35">
        <f>COUNTIFS($E222:$E246,"2",$F222:$F246,"Pole",$C222:$C246,"FST")</f>
        <v>0</v>
      </c>
      <c r="S211" s="35">
        <f>SUM(AL211,AK222)</f>
        <v>0</v>
      </c>
      <c r="T211" s="35">
        <v>0</v>
      </c>
      <c r="U211" s="35">
        <f>SUM(AK211,AL222)</f>
        <v>0</v>
      </c>
      <c r="V211" s="35">
        <v>0</v>
      </c>
      <c r="W211" s="34">
        <f>COUNTIFS($E222:$E246,"2",$F222:$F246,"HH",$C222:$C246,"FST")</f>
        <v>0</v>
      </c>
      <c r="X211" s="35">
        <f>COUNTIFS($E222:$E246,"2",$F222:$F246,"Ped",$C222:$C246,"FST")</f>
        <v>0</v>
      </c>
      <c r="Y211" s="25"/>
      <c r="Z211" s="297" t="s">
        <v>226</v>
      </c>
      <c r="AA211" s="298"/>
      <c r="AB211" s="299"/>
      <c r="AC211" s="25"/>
      <c r="AD211" s="25"/>
      <c r="AH211" s="109">
        <v>2</v>
      </c>
      <c r="AI211" s="109" t="str">
        <f>IF($E212="SS",COUNTIFS($C222:$C246,"FST",$E222:$E246,"2"),"0")</f>
        <v>0</v>
      </c>
      <c r="AJ211" s="109" t="str">
        <f>IF($E212="RPX",COUNTIFS($C222:$C246,"FST",$E222:$E246,"2"),"0")</f>
        <v>0</v>
      </c>
      <c r="AK211" s="109" t="str">
        <f>IF($E212="EUC",COUNTIFS($C222:$C246,"FST",$E222:$E246,"2"),"0")</f>
        <v>0</v>
      </c>
      <c r="AL211" s="109" t="str">
        <f>IF($E212="RPX-T",COUNTIFS($C222:$C246,"FST",$E222:$E246,"2"),"0")</f>
        <v>0</v>
      </c>
      <c r="AT211" s="110" t="s">
        <v>227</v>
      </c>
      <c r="AU211" s="108">
        <f>IF(OR($AS212="Y",$AS213="Y",$AS214="Y"),"",COUNTIFS($E212,"SS",$E217,"Y"))</f>
        <v>0</v>
      </c>
      <c r="AV211" s="111">
        <f>IF(OR($AS212="Y",$AS213="Y",$AS214="Y"),"",COUNTIFS($E212,"RPX",$E217,"Y"))</f>
        <v>0</v>
      </c>
      <c r="AW211" s="111">
        <f>IF(OR($AS212="Y",$AS213="Y",$AS214="Y"),"",COUNTIFS($E212,"EUC",$E217,"Y"))</f>
        <v>0</v>
      </c>
      <c r="AX211" s="109">
        <f>IF(OR($AS212="Y",$AS213="Y",$AS214="Y"),"",COUNTIFS($E212,"RPX-T",$E217,"Y"))</f>
        <v>0</v>
      </c>
      <c r="BA211" s="226"/>
    </row>
    <row r="212" spans="1:53" ht="16.5" customHeight="1" thickTop="1" thickBot="1" x14ac:dyDescent="0.3">
      <c r="A212" s="88"/>
      <c r="B212" s="29" t="s">
        <v>228</v>
      </c>
      <c r="C212" s="30">
        <v>0</v>
      </c>
      <c r="D212" s="31" t="s">
        <v>229</v>
      </c>
      <c r="E212" s="66" t="str">
        <f>TEXT(IF('Cable Calculator'!AC7="","",'Cable Calculator'!AC7),)</f>
        <v/>
      </c>
      <c r="F212" s="88"/>
      <c r="G212" s="300" t="s">
        <v>230</v>
      </c>
      <c r="H212" s="287"/>
      <c r="I212" s="33">
        <f>E213-I211</f>
        <v>0</v>
      </c>
      <c r="J212" s="301" t="s">
        <v>231</v>
      </c>
      <c r="K212" s="302"/>
      <c r="L212" s="34">
        <f>I216</f>
        <v>0</v>
      </c>
      <c r="M212" s="196">
        <v>4</v>
      </c>
      <c r="N212" s="35">
        <f>SUM(AI212,AI223)</f>
        <v>0</v>
      </c>
      <c r="O212" s="35">
        <v>0</v>
      </c>
      <c r="P212" s="35">
        <f>SUM(AJ212,AJ223)</f>
        <v>0</v>
      </c>
      <c r="Q212" s="35">
        <v>0</v>
      </c>
      <c r="R212" s="35">
        <f>COUNTIFS($E222:$E246,"4",$F222:$F246,"Pole",$C222:$C246,"FST")</f>
        <v>0</v>
      </c>
      <c r="S212" s="35">
        <f>SUM(AL212,AK223)</f>
        <v>0</v>
      </c>
      <c r="T212" s="35">
        <v>0</v>
      </c>
      <c r="U212" s="35">
        <f>SUM(AK212,AL223)</f>
        <v>0</v>
      </c>
      <c r="V212" s="35">
        <v>0</v>
      </c>
      <c r="W212" s="34">
        <f>COUNTIFS($E222:$E246,"4",$F222:$F246,"HH",$C222:$C246,"FST")</f>
        <v>0</v>
      </c>
      <c r="X212" s="35">
        <f>COUNTIFS($E222:$E246,"4",$F222:$F246,"Ped",$C222:$C246,"FST")</f>
        <v>0</v>
      </c>
      <c r="Y212" s="25"/>
      <c r="Z212" s="303" t="s">
        <v>232</v>
      </c>
      <c r="AA212" s="305" t="s">
        <v>233</v>
      </c>
      <c r="AB212" s="306"/>
      <c r="AC212" s="25"/>
      <c r="AD212" s="25"/>
      <c r="AH212" s="109">
        <v>4</v>
      </c>
      <c r="AI212" s="109" t="str">
        <f>IF($E212="SS",COUNTIFS($C222:$C246,"FST",$E222:$E246,"4"),"0")</f>
        <v>0</v>
      </c>
      <c r="AJ212" s="109" t="str">
        <f>IF($E212="RPX",COUNTIFS($C222:$C246,"FST",$E222:$E246,"4"),"0")</f>
        <v>0</v>
      </c>
      <c r="AK212" s="109" t="str">
        <f>IF($E212="EUC",COUNTIFS($C222:$C246,"FST",$E222:$E246,"4"),"0")</f>
        <v>0</v>
      </c>
      <c r="AL212" s="109" t="str">
        <f>IF($E212="RPX-T",COUNTIFS($C222:$C246,"FST",$E222:$E246,"4"),"0")</f>
        <v>0</v>
      </c>
      <c r="AS212" s="109" t="str">
        <f>IF(AND(E217="Y",E213=24,E214=0),"Y","N")</f>
        <v>N</v>
      </c>
      <c r="AT212" s="110" t="s">
        <v>234</v>
      </c>
      <c r="AU212" s="109">
        <f>COUNTIFS($E212,"SS",$AS212,"Y")</f>
        <v>0</v>
      </c>
      <c r="AV212" s="111">
        <f>COUNTIFS($E212,"RPX",$AS212,"Y")</f>
        <v>0</v>
      </c>
      <c r="AW212" s="111">
        <f>COUNTIFS($E212,"EUC",$AS212,"Y")</f>
        <v>0</v>
      </c>
      <c r="AX212" s="109">
        <f>COUNTIFS($E212,"RPX-T",$AS212,"Y")</f>
        <v>0</v>
      </c>
      <c r="BA212" s="227"/>
    </row>
    <row r="213" spans="1:53" ht="16.5" thickTop="1" thickBot="1" x14ac:dyDescent="0.3">
      <c r="A213" s="88"/>
      <c r="B213" s="36" t="s">
        <v>235</v>
      </c>
      <c r="C213" s="37">
        <v>0</v>
      </c>
      <c r="D213" s="38" t="s">
        <v>236</v>
      </c>
      <c r="E213" s="32"/>
      <c r="F213" s="88"/>
      <c r="G213" s="309" t="s">
        <v>237</v>
      </c>
      <c r="H213" s="310"/>
      <c r="I213" s="35">
        <f>IF(E213=0,0,12-(MOD(I211,12)))</f>
        <v>0</v>
      </c>
      <c r="J213" s="301" t="s">
        <v>238</v>
      </c>
      <c r="K213" s="302"/>
      <c r="L213" s="39">
        <f>I217-I211</f>
        <v>0</v>
      </c>
      <c r="M213" s="196">
        <v>6</v>
      </c>
      <c r="N213" s="35">
        <f>SUM(AI213,AI224)</f>
        <v>0</v>
      </c>
      <c r="O213" s="35">
        <v>0</v>
      </c>
      <c r="P213" s="35">
        <f>SUM(AJ213,AJ224)</f>
        <v>0</v>
      </c>
      <c r="Q213" s="35">
        <v>0</v>
      </c>
      <c r="R213" s="35">
        <f>COUNTIFS($E222:$E246,"6",$F222:$F246,"Pole",$C222:$C246,"FST")</f>
        <v>0</v>
      </c>
      <c r="S213" s="35">
        <f>SUM(AL213,AK224)</f>
        <v>0</v>
      </c>
      <c r="T213" s="35">
        <v>0</v>
      </c>
      <c r="U213" s="35">
        <f>SUM(AK213,AL224)</f>
        <v>0</v>
      </c>
      <c r="V213" s="35">
        <v>0</v>
      </c>
      <c r="W213" s="34">
        <f>COUNTIFS($E222:$E246,"6",$F222:$F246,"HH",$C222:$C246,"FST")</f>
        <v>0</v>
      </c>
      <c r="X213" s="35">
        <f>COUNTIFS($E222:$E246,"6",$F222:$F246,"Ped",$C222:$C246,"FST")</f>
        <v>0</v>
      </c>
      <c r="Y213" s="25"/>
      <c r="Z213" s="304"/>
      <c r="AA213" s="307"/>
      <c r="AB213" s="308"/>
      <c r="AC213" s="25"/>
      <c r="AD213" s="25"/>
      <c r="AH213" s="109">
        <v>6</v>
      </c>
      <c r="AI213" s="109" t="str">
        <f>IF($E212="SS",COUNTIFS($C222:$C246,"FST",$E222:$E246,"6"),"0")</f>
        <v>0</v>
      </c>
      <c r="AJ213" s="109" t="str">
        <f>IF($E212="RPX",COUNTIFS($C222:$C246,"FST",$E222:$E246,"6"),"0")</f>
        <v>0</v>
      </c>
      <c r="AK213" s="109" t="str">
        <f>IF($E212="EUC",COUNTIFS($C222:$C246,"FST",$E222:$E246,"6"),"0")</f>
        <v>0</v>
      </c>
      <c r="AL213" s="109" t="str">
        <f>IF($E212="RPX-T",COUNTIFS($C222:$C246,"FST",$E222:$E246,"6"),"0")</f>
        <v>0</v>
      </c>
      <c r="AS213" s="109" t="str">
        <f>IF(AND(E217="Y",E213=48,E214=12),"Y","N")</f>
        <v>N</v>
      </c>
      <c r="AT213" s="110" t="s">
        <v>239</v>
      </c>
      <c r="AU213" s="109">
        <f>COUNTIFS($E212,"SS",$AS213,"Y")</f>
        <v>0</v>
      </c>
      <c r="AV213" s="108">
        <f>COUNTIFS($E212,"RPX",$AS213,"Y")</f>
        <v>0</v>
      </c>
      <c r="AW213" s="108">
        <f>COUNTIFS($E212,"EUC",$AS213,"Y")</f>
        <v>0</v>
      </c>
      <c r="AX213" s="109">
        <f>COUNTIFS($E212,"RPX-T",$AS213,"Y")</f>
        <v>0</v>
      </c>
      <c r="BA213" s="227"/>
    </row>
    <row r="214" spans="1:53" ht="16.5" customHeight="1" thickTop="1" thickBot="1" x14ac:dyDescent="0.3">
      <c r="A214" s="88"/>
      <c r="B214" s="40" t="s">
        <v>240</v>
      </c>
      <c r="C214" s="30">
        <v>0</v>
      </c>
      <c r="D214" s="41" t="s">
        <v>241</v>
      </c>
      <c r="E214" s="42"/>
      <c r="F214" s="88"/>
      <c r="G214" s="277" t="s">
        <v>242</v>
      </c>
      <c r="H214" s="43" t="s">
        <v>243</v>
      </c>
      <c r="I214" s="35">
        <f>IF(E214&lt;&gt;0,1,0)</f>
        <v>0</v>
      </c>
      <c r="J214" s="309" t="s">
        <v>244</v>
      </c>
      <c r="K214" s="310"/>
      <c r="L214" s="44" t="str">
        <f>'Cable Calculator'!AC3</f>
        <v/>
      </c>
      <c r="M214" s="196">
        <v>8</v>
      </c>
      <c r="N214" s="35">
        <f>SUM(AI214,AI225)</f>
        <v>0</v>
      </c>
      <c r="O214" s="35">
        <v>0</v>
      </c>
      <c r="P214" s="35">
        <f>SUM(AJ214,AJ225)</f>
        <v>0</v>
      </c>
      <c r="Q214" s="35">
        <v>0</v>
      </c>
      <c r="R214" s="35">
        <f>COUNTIFS($E222:$E246,"8",$F222:$F246,"Pole",$C222:$C246,"FST")</f>
        <v>0</v>
      </c>
      <c r="S214" s="35">
        <f>SUM(AL214,AK225)</f>
        <v>0</v>
      </c>
      <c r="T214" s="35">
        <v>0</v>
      </c>
      <c r="U214" s="35">
        <f>SUM(AK214,AL225)</f>
        <v>0</v>
      </c>
      <c r="V214" s="35">
        <v>0</v>
      </c>
      <c r="W214" s="34">
        <f>COUNTIFS($E222:$E246,"8",$F222:$F246,"HH",$C222:$C246,"FST")</f>
        <v>0</v>
      </c>
      <c r="X214" s="35">
        <f>COUNTIFS($E222:$E246,"8",$F222:$F246,"Ped",$C222:$C246,"FST")</f>
        <v>0</v>
      </c>
      <c r="Y214" s="25"/>
      <c r="Z214" s="45">
        <v>1</v>
      </c>
      <c r="AA214" s="46">
        <v>1</v>
      </c>
      <c r="AB214" s="46">
        <v>12</v>
      </c>
      <c r="AC214" s="25"/>
      <c r="AD214" s="25"/>
      <c r="AH214" s="109">
        <v>8</v>
      </c>
      <c r="AI214" s="109" t="str">
        <f>IF($E212="SS",COUNTIFS($C222:$C246,"FST",$E222:$E246,"8"),"0")</f>
        <v>0</v>
      </c>
      <c r="AJ214" s="109" t="str">
        <f>IF($E212="RPX",COUNTIFS($C222:$C246,"FST",$E222:$E246,"8"),"0")</f>
        <v>0</v>
      </c>
      <c r="AK214" s="109" t="str">
        <f>IF($E212="EUC",COUNTIFS($C222:$C246,"FST",$E222:$E246,"8"),"0")</f>
        <v>0</v>
      </c>
      <c r="AL214" s="109" t="str">
        <f>IF($E212="RPX-T",COUNTIFS($C222:$C246,"FST",$E222:$E246,"8"),"0")</f>
        <v>0</v>
      </c>
      <c r="AS214" s="109" t="str">
        <f>IF(AND(E217="Y",E213=48,E214=0),"Y","N")</f>
        <v>N</v>
      </c>
      <c r="AT214" s="110" t="s">
        <v>245</v>
      </c>
      <c r="AU214" s="109">
        <f>COUNTIFS($E212,"SS",$AS214,"Y")</f>
        <v>0</v>
      </c>
      <c r="AV214" s="108">
        <f>COUNTIFS($E212,"RPX",$AS214,"Y")</f>
        <v>0</v>
      </c>
      <c r="AW214" s="108">
        <f>COUNTIFS($E212,"EUC",$AS214,"Y")</f>
        <v>0</v>
      </c>
      <c r="AX214" s="109">
        <f>COUNTIFS($E212,"RPX-T",$AS214,"Y")</f>
        <v>0</v>
      </c>
      <c r="BA214" s="227"/>
    </row>
    <row r="215" spans="1:53" ht="16.5" thickTop="1" thickBot="1" x14ac:dyDescent="0.3">
      <c r="A215" s="88"/>
      <c r="B215" s="29" t="s">
        <v>246</v>
      </c>
      <c r="C215" s="37">
        <v>0</v>
      </c>
      <c r="D215" s="41" t="s">
        <v>247</v>
      </c>
      <c r="E215" s="42"/>
      <c r="F215" s="88"/>
      <c r="G215" s="278"/>
      <c r="H215" s="47" t="s">
        <v>248</v>
      </c>
      <c r="I215" s="35">
        <f>IF(E214&lt;&gt;0,E214,0)</f>
        <v>0</v>
      </c>
      <c r="J215" s="194"/>
      <c r="K215" s="195"/>
      <c r="L215" s="48"/>
      <c r="M215" s="196">
        <v>12</v>
      </c>
      <c r="N215" s="35" t="str">
        <f>IF($E212="SS",SUM(AI215,AJ226,AM247,AO247,AQ247),"0")</f>
        <v>0</v>
      </c>
      <c r="O215" s="35" t="str">
        <f>IF($E212="SS",SUM(AN247,AP247,AR247),"0")</f>
        <v>0</v>
      </c>
      <c r="P215" s="35" t="str">
        <f>IF($E212="RPX",SUM(AJ215,AJ226,AM247,AO247,AQ247),"0")</f>
        <v>0</v>
      </c>
      <c r="Q215" s="35" t="str">
        <f>IF($E212="RPX",SUM(AN247,AP247,AR247),"0")</f>
        <v>0</v>
      </c>
      <c r="R215" s="35">
        <f>COUNTIFS($E222:$E246,"12",$F222:$F246,"Pole",$C222:$C246,"FST")</f>
        <v>0</v>
      </c>
      <c r="S215" s="35" t="str">
        <f>IF($E212="RPX-T",SUM(AL215,AK226,AM247,AO247,AQ247),"0")</f>
        <v>0</v>
      </c>
      <c r="T215" s="35" t="str">
        <f>IF($E212="RPX-T",SUM(AN247,AP247,AR247),"0")</f>
        <v>0</v>
      </c>
      <c r="U215" s="35" t="str">
        <f>IF($E212="EUC",SUM(AK215,AL226,AM247,AO247,AQ247),"0")</f>
        <v>0</v>
      </c>
      <c r="V215" s="35" t="str">
        <f>IF($E212="EUC",SUM($AN247,AP247,AR247),"0")</f>
        <v>0</v>
      </c>
      <c r="W215" s="34">
        <f>COUNTIFS($E222:$E246,"12",$F222:$F246,"HH",$C222:$C246,"FST")</f>
        <v>0</v>
      </c>
      <c r="X215" s="35">
        <f>COUNTIFS($E222:$E246,"12",$F222:$F246,"Ped",$C222:$C246,"FST")</f>
        <v>0</v>
      </c>
      <c r="Y215" s="25"/>
      <c r="Z215" s="45">
        <v>2</v>
      </c>
      <c r="AA215" s="46">
        <v>13</v>
      </c>
      <c r="AB215" s="46">
        <v>24</v>
      </c>
      <c r="AC215" s="25"/>
      <c r="AD215" s="25"/>
      <c r="AH215" s="109">
        <v>12</v>
      </c>
      <c r="AI215" s="109" t="str">
        <f>IF($E212="SS",COUNTIFS($C222:$C246,"FST",$E222:$E246,"12"),"0")</f>
        <v>0</v>
      </c>
      <c r="AJ215" s="109" t="str">
        <f>IF($E212="RPX",COUNTIFS($C222:$C246,"FST",$E222:$E246,"12"),"0")</f>
        <v>0</v>
      </c>
      <c r="AK215" s="109" t="str">
        <f>IF($E212="EUC",COUNTIFS($C222:$C246,"FST",$E222:$E246,"12"),"0")</f>
        <v>0</v>
      </c>
      <c r="AL215" s="109" t="str">
        <f>IF($E212="RPX-T",COUNTIFS($C222:$C246,"FST",$E222:$E246,"12"),"0")</f>
        <v>0</v>
      </c>
      <c r="BA215" s="227"/>
    </row>
    <row r="216" spans="1:53" ht="16.5" customHeight="1" thickTop="1" thickBot="1" x14ac:dyDescent="0.3">
      <c r="A216" s="88"/>
      <c r="B216" s="36" t="s">
        <v>249</v>
      </c>
      <c r="C216" s="30">
        <v>0</v>
      </c>
      <c r="D216" s="49" t="s">
        <v>250</v>
      </c>
      <c r="E216" s="50">
        <f>E213/12</f>
        <v>0</v>
      </c>
      <c r="F216" s="88"/>
      <c r="G216" s="277" t="s">
        <v>251</v>
      </c>
      <c r="H216" s="51" t="s">
        <v>252</v>
      </c>
      <c r="I216" s="112">
        <f>E215</f>
        <v>0</v>
      </c>
      <c r="J216" s="311" t="s">
        <v>253</v>
      </c>
      <c r="K216" s="312"/>
      <c r="L216" s="313"/>
      <c r="M216" s="52" t="s">
        <v>254</v>
      </c>
      <c r="N216" s="106"/>
      <c r="O216" s="106"/>
      <c r="P216" s="192"/>
      <c r="Q216" s="192"/>
      <c r="R216" s="192"/>
      <c r="S216" s="192"/>
      <c r="T216" s="192"/>
      <c r="U216" s="192"/>
      <c r="V216" s="192"/>
      <c r="W216" s="53">
        <f>SUM(P216:U216)</f>
        <v>0</v>
      </c>
      <c r="X216" s="54"/>
      <c r="Y216" s="25"/>
      <c r="Z216" s="45">
        <v>3</v>
      </c>
      <c r="AA216" s="46">
        <v>25</v>
      </c>
      <c r="AB216" s="46">
        <v>36</v>
      </c>
      <c r="AC216" s="25"/>
      <c r="AD216" s="25"/>
      <c r="BA216" s="227"/>
    </row>
    <row r="217" spans="1:53" ht="16.5" thickTop="1" thickBot="1" x14ac:dyDescent="0.3">
      <c r="A217" s="88"/>
      <c r="B217" s="36" t="s">
        <v>255</v>
      </c>
      <c r="C217" s="30">
        <v>0</v>
      </c>
      <c r="D217" s="31" t="s">
        <v>256</v>
      </c>
      <c r="E217" s="101" t="str">
        <f>IF('Cable Calculator'!AC5="","",'Cable Calculator'!AC5)</f>
        <v/>
      </c>
      <c r="F217" s="88"/>
      <c r="G217" s="278"/>
      <c r="H217" s="47" t="s">
        <v>257</v>
      </c>
      <c r="I217" s="35" t="str">
        <f>IF(E215="","0",IF(AND(E212="EUC",E213=432), I216+(203-E214),IF(E215=0,0,(E215+(E213-E214)-1))))</f>
        <v>0</v>
      </c>
      <c r="J217" s="292" t="str">
        <f>IFERROR(IF(OR(E212="EUC",E212="SS"),"---",IF(OR(P211,S211),"NO 2F Tethers for RPX!",IF(OR(P213,S213),"NO 6F Tethers for RPX!","---"))),"---")</f>
        <v>---</v>
      </c>
      <c r="K217" s="293"/>
      <c r="L217" s="294"/>
      <c r="M217" s="292" t="str">
        <f>IF(E214&gt;60,"Dead Count &gt;60: Consider Downsize","---")</f>
        <v>---</v>
      </c>
      <c r="N217" s="293"/>
      <c r="O217" s="293"/>
      <c r="P217" s="293"/>
      <c r="Q217" s="293"/>
      <c r="R217" s="293"/>
      <c r="S217" s="293"/>
      <c r="T217" s="293"/>
      <c r="U217" s="294"/>
      <c r="V217" s="100"/>
      <c r="W217" s="54">
        <f>SUM(P217:U217)</f>
        <v>0</v>
      </c>
      <c r="X217" s="54"/>
      <c r="Y217" s="25"/>
      <c r="Z217" s="45">
        <v>4</v>
      </c>
      <c r="AA217" s="46">
        <v>37</v>
      </c>
      <c r="AB217" s="46">
        <v>48</v>
      </c>
      <c r="AC217" s="25"/>
      <c r="AD217" s="25"/>
      <c r="BA217" s="227"/>
    </row>
    <row r="218" spans="1:53" ht="16.5" thickTop="1" thickBot="1" x14ac:dyDescent="0.3">
      <c r="A218" s="88"/>
      <c r="B218" s="55" t="s">
        <v>258</v>
      </c>
      <c r="C218" s="56">
        <f>SUM(C212:C217)+I211</f>
        <v>0</v>
      </c>
      <c r="D218" s="31" t="s">
        <v>259</v>
      </c>
      <c r="E218" s="101" t="str">
        <f>IF(AS212="Y","DBL",IF(AS213="Y","TRPL",IF(AS214="Y","QUAD","")))</f>
        <v/>
      </c>
      <c r="F218" s="88"/>
      <c r="G218" s="192"/>
      <c r="H218" s="57"/>
      <c r="I218" s="192"/>
      <c r="J218" s="292" t="str">
        <f>IF(AND(E213=216,(OR(Z234="error",Z235="error",Z236="error",Z237="error",Z238="error",Z239="error",Z240="error",Z241="error",Z242="error",Z243="error",Z244="error",Z245="error",Z246="error",AA236="error",AA237="error",AA238="error",AA239="error",AA240="error",AA241="error",AA242="error",AA243="error",AA244="error",AA245="error",AA246="error",AA247="error",AA248="error"))),"You cannot cross Tube 6 and 7","---")</f>
        <v>---</v>
      </c>
      <c r="K218" s="293"/>
      <c r="L218" s="294"/>
      <c r="M218" s="292" t="str">
        <f>IF(AND(OR(E212="SS",E212="RPX",E212="EUC",E212="RPX-T"),(OR(C222="",C222="Field SPL"))),"Cannot have FlexNap cables without tethers","---")</f>
        <v>---</v>
      </c>
      <c r="N218" s="293"/>
      <c r="O218" s="293"/>
      <c r="P218" s="293"/>
      <c r="Q218" s="293"/>
      <c r="R218" s="293"/>
      <c r="S218" s="293"/>
      <c r="T218" s="293"/>
      <c r="U218" s="294"/>
      <c r="V218" s="25"/>
      <c r="W218" s="58"/>
      <c r="X218" s="58"/>
      <c r="Y218" s="25"/>
      <c r="Z218" s="45">
        <v>5</v>
      </c>
      <c r="AA218" s="46">
        <v>49</v>
      </c>
      <c r="AB218" s="46">
        <v>60</v>
      </c>
      <c r="AC218" s="25"/>
      <c r="AD218" s="25"/>
      <c r="BA218" s="227"/>
    </row>
    <row r="219" spans="1:53" ht="16.5" thickTop="1" thickBot="1" x14ac:dyDescent="0.3">
      <c r="A219" s="88"/>
      <c r="B219" s="59"/>
      <c r="C219" s="60"/>
      <c r="D219" s="61"/>
      <c r="E219" s="62"/>
      <c r="F219" s="88"/>
      <c r="G219" s="63"/>
      <c r="H219" s="64"/>
      <c r="I219" s="63"/>
      <c r="J219" s="292" t="str">
        <f>IF(AND(OR(E212="RPX", E212="RPX-T", E212="SS"),E213=216),"NO 216 For RPX, RPX-T, OR SS CABLE","---")</f>
        <v>---</v>
      </c>
      <c r="K219" s="293"/>
      <c r="L219" s="294"/>
      <c r="M219" s="292" t="str" cm="1">
        <f t="array" ref="M219">IF(AND(E212="",OR(C222:C246="FST",C222:C246="REV T",C222:C246="DBL REV",C222:C246="TPL REV", C222:C246="QD REV")),"Non-FlexNap cables cannot have tethers","---")</f>
        <v>---</v>
      </c>
      <c r="N219" s="293"/>
      <c r="O219" s="293"/>
      <c r="P219" s="293"/>
      <c r="Q219" s="293"/>
      <c r="R219" s="293"/>
      <c r="S219" s="293"/>
      <c r="T219" s="293"/>
      <c r="U219" s="294"/>
      <c r="V219" s="25"/>
      <c r="W219" s="58"/>
      <c r="X219" s="58"/>
      <c r="Y219" s="25"/>
      <c r="Z219" s="45">
        <v>6</v>
      </c>
      <c r="AA219" s="65">
        <v>61</v>
      </c>
      <c r="AB219" s="65">
        <v>72</v>
      </c>
      <c r="AC219" s="25"/>
      <c r="AD219" s="25"/>
      <c r="BA219" s="226"/>
    </row>
    <row r="220" spans="1:53" ht="15.75" customHeight="1" thickBot="1" x14ac:dyDescent="0.3">
      <c r="A220" s="88"/>
      <c r="B220" s="277" t="s">
        <v>260</v>
      </c>
      <c r="C220" s="314" t="s">
        <v>261</v>
      </c>
      <c r="D220" s="314" t="s">
        <v>262</v>
      </c>
      <c r="E220" s="316" t="s">
        <v>263</v>
      </c>
      <c r="F220" s="314" t="s">
        <v>264</v>
      </c>
      <c r="G220" s="279" t="s">
        <v>265</v>
      </c>
      <c r="H220" s="279" t="s">
        <v>266</v>
      </c>
      <c r="I220" s="279" t="s">
        <v>267</v>
      </c>
      <c r="J220" s="318" t="s">
        <v>268</v>
      </c>
      <c r="K220" s="314" t="s">
        <v>269</v>
      </c>
      <c r="L220" s="320" t="s">
        <v>270</v>
      </c>
      <c r="M220" s="322" t="s">
        <v>271</v>
      </c>
      <c r="N220" s="322"/>
      <c r="O220" s="322"/>
      <c r="P220" s="322"/>
      <c r="Q220" s="322"/>
      <c r="R220" s="322"/>
      <c r="S220" s="322"/>
      <c r="T220" s="322"/>
      <c r="U220" s="323"/>
      <c r="V220" s="107"/>
      <c r="W220" s="72"/>
      <c r="X220" s="72"/>
      <c r="Y220" s="72"/>
      <c r="Z220" s="45">
        <v>7</v>
      </c>
      <c r="AA220" s="65">
        <v>73</v>
      </c>
      <c r="AB220" s="65">
        <v>84</v>
      </c>
      <c r="AC220" s="25"/>
      <c r="AD220" s="25"/>
      <c r="BA220" s="228"/>
    </row>
    <row r="221" spans="1:53" ht="15.75" thickBot="1" x14ac:dyDescent="0.3">
      <c r="A221" s="88"/>
      <c r="B221" s="278"/>
      <c r="C221" s="315"/>
      <c r="D221" s="315"/>
      <c r="E221" s="317"/>
      <c r="F221" s="315"/>
      <c r="G221" s="280"/>
      <c r="H221" s="280"/>
      <c r="I221" s="280"/>
      <c r="J221" s="319"/>
      <c r="K221" s="315"/>
      <c r="L221" s="321"/>
      <c r="M221" s="324"/>
      <c r="N221" s="324"/>
      <c r="O221" s="324"/>
      <c r="P221" s="324"/>
      <c r="Q221" s="324"/>
      <c r="R221" s="324"/>
      <c r="S221" s="324"/>
      <c r="T221" s="324"/>
      <c r="U221" s="325"/>
      <c r="V221" s="107"/>
      <c r="W221" s="72"/>
      <c r="X221" s="72"/>
      <c r="Y221" s="72"/>
      <c r="Z221" s="45">
        <v>8</v>
      </c>
      <c r="AA221" s="46">
        <v>85</v>
      </c>
      <c r="AB221" s="46">
        <v>96</v>
      </c>
      <c r="AC221" s="25"/>
      <c r="AD221" s="25"/>
      <c r="AI221" s="109" t="s">
        <v>272</v>
      </c>
      <c r="AJ221" s="109" t="s">
        <v>273</v>
      </c>
      <c r="AK221" s="109" t="s">
        <v>274</v>
      </c>
      <c r="AL221" s="109" t="s">
        <v>275</v>
      </c>
      <c r="BA221" s="228"/>
    </row>
    <row r="222" spans="1:53" ht="15.75" thickBot="1" x14ac:dyDescent="0.3">
      <c r="A222" s="88"/>
      <c r="B222" s="66" t="s">
        <v>276</v>
      </c>
      <c r="C222" s="67"/>
      <c r="D222" s="102"/>
      <c r="E222" s="32"/>
      <c r="F222" s="32"/>
      <c r="G222" s="68" t="s">
        <v>277</v>
      </c>
      <c r="H222" s="69">
        <f>IF(I222=0,0,I222-(E222-1))</f>
        <v>0</v>
      </c>
      <c r="I222" s="70">
        <f>IF(E222=0,0,I217)</f>
        <v>0</v>
      </c>
      <c r="J222" s="71" t="s">
        <v>278</v>
      </c>
      <c r="K222" s="32"/>
      <c r="L222" s="233"/>
      <c r="M222" s="295"/>
      <c r="N222" s="295"/>
      <c r="O222" s="295"/>
      <c r="P222" s="295"/>
      <c r="Q222" s="295"/>
      <c r="R222" s="295"/>
      <c r="S222" s="295"/>
      <c r="T222" s="295"/>
      <c r="U222" s="296"/>
      <c r="V222" s="103"/>
      <c r="W222" s="72"/>
      <c r="X222" s="72"/>
      <c r="Y222" s="72"/>
      <c r="Z222" s="45">
        <v>9</v>
      </c>
      <c r="AA222" s="46">
        <v>97</v>
      </c>
      <c r="AB222" s="46">
        <v>108</v>
      </c>
      <c r="AC222" s="72">
        <f t="shared" ref="AC222:AC246" si="85">IF(B222&lt;&gt;"FST",1,0)</f>
        <v>1</v>
      </c>
      <c r="AD222" s="72">
        <f t="shared" ref="AD222:AD246" si="86">IF(C222&lt;&gt;"FST",1,0)</f>
        <v>1</v>
      </c>
      <c r="AE222" s="109" t="str">
        <f t="shared" ref="AE222:AE246" si="87">CONCATENATE(H222,"-",I222)</f>
        <v>0-0</v>
      </c>
      <c r="AF222" s="109" t="str">
        <f t="shared" ref="AF222:AF246" si="88">IF(C222="Field SPL","N","Y")</f>
        <v>Y</v>
      </c>
      <c r="AG222" s="109" t="str">
        <f t="shared" ref="AG222:AG246" si="89">IF(OR(E$212="RPX",E$212="SS"),"A","B")</f>
        <v>B</v>
      </c>
      <c r="AH222" s="109">
        <v>2</v>
      </c>
      <c r="AI222" s="109" t="str">
        <f>IF(E212="SS",COUNTIFS(C222:C246,"TCF",E222:E246,"2"),"")</f>
        <v/>
      </c>
      <c r="AJ222" s="109" t="str">
        <f>IF(E212="RPX",COUNTIFS(C222:C246,"TCF",E222:E246,"2"),"")</f>
        <v/>
      </c>
      <c r="AK222" s="109" t="str">
        <f>IF(E212="RPX-T",COUNTIFS(C222:C246,"TCF",E222:E246,"2"),"")</f>
        <v/>
      </c>
      <c r="AL222" s="109" t="str">
        <f>IF(E212="EUC",COUNTIFS(C222:C246,"TCF",E222:E246,"2"),"")</f>
        <v/>
      </c>
      <c r="AM222" s="109">
        <f t="shared" ref="AM222:AM246" si="90">VALUE(IF(C222="FST","0",IF(C222="REV T","1",IF(C222="DBL REV",".5","0"))))</f>
        <v>0</v>
      </c>
      <c r="AN222" s="109">
        <f t="shared" ref="AN222:AN246" si="91">VALUE(IF(C222="FST","0",IF(C222="REV T","0",IF(C222="DBL REV",".5","0"))))</f>
        <v>0</v>
      </c>
      <c r="AO222" s="109" t="str">
        <f t="shared" ref="AO222:AO246" si="92">IF(C222="TPL REV","Y","")</f>
        <v/>
      </c>
      <c r="AQ222" s="109" t="str">
        <f t="shared" ref="AQ222:AQ246" si="93">IF(C222="QD REV","Y","")</f>
        <v/>
      </c>
      <c r="BA222" s="229">
        <f>MOD(E222,12)</f>
        <v>0</v>
      </c>
    </row>
    <row r="223" spans="1:53" ht="15.75" thickBot="1" x14ac:dyDescent="0.3">
      <c r="A223" s="88"/>
      <c r="B223" s="66" t="s">
        <v>279</v>
      </c>
      <c r="C223" s="67"/>
      <c r="D223" s="102"/>
      <c r="E223" s="32"/>
      <c r="F223" s="32"/>
      <c r="G223" s="68" t="s">
        <v>277</v>
      </c>
      <c r="H223" s="69">
        <f t="shared" ref="H223:H246" si="94">IF(E223=0,0,I223-(E223-1))</f>
        <v>0</v>
      </c>
      <c r="I223" s="70">
        <f t="shared" ref="I223:I246" si="95">IF(E223=0,0,H222-1)</f>
        <v>0</v>
      </c>
      <c r="J223" s="73" t="str">
        <f>IF(C223="","--",IF(AND(C223&lt;&gt;"FST",C223&lt;&gt;"TCF",BA222&lt;&gt;0),BA222,"--"))</f>
        <v>--</v>
      </c>
      <c r="K223" s="32"/>
      <c r="L223" s="233"/>
      <c r="M223" s="295"/>
      <c r="N223" s="295"/>
      <c r="O223" s="295"/>
      <c r="P223" s="295"/>
      <c r="Q223" s="295"/>
      <c r="R223" s="295"/>
      <c r="S223" s="295"/>
      <c r="T223" s="295"/>
      <c r="U223" s="296"/>
      <c r="V223" s="103"/>
      <c r="W223" s="72"/>
      <c r="X223" s="72"/>
      <c r="Y223" s="72"/>
      <c r="Z223" s="45">
        <v>10</v>
      </c>
      <c r="AA223" s="46">
        <v>109</v>
      </c>
      <c r="AB223" s="46">
        <v>120</v>
      </c>
      <c r="AC223" s="72">
        <f t="shared" si="85"/>
        <v>1</v>
      </c>
      <c r="AD223" s="72">
        <f t="shared" si="86"/>
        <v>1</v>
      </c>
      <c r="AE223" s="109" t="str">
        <f t="shared" si="87"/>
        <v>0-0</v>
      </c>
      <c r="AF223" s="109" t="str">
        <f t="shared" si="88"/>
        <v>Y</v>
      </c>
      <c r="AG223" s="109" t="str">
        <f t="shared" si="89"/>
        <v>B</v>
      </c>
      <c r="AH223" s="109">
        <v>4</v>
      </c>
      <c r="AI223" s="109" t="str">
        <f>IF(E212="SS",COUNTIFS(C222:C246,"TCF",E222:E246,"4"),"")</f>
        <v/>
      </c>
      <c r="AJ223" s="109" t="str">
        <f>IF(E212="RPX",COUNTIFS(C222:C246,"TCF",E222:E246,"4"),"")</f>
        <v/>
      </c>
      <c r="AK223" s="109" t="str">
        <f>IF(E212="RPX-T",COUNTIFS(C222:C246,"TCF",E222:E246,"4"),"")</f>
        <v/>
      </c>
      <c r="AL223" s="109" t="str">
        <f>IF(E212="EUC",COUNTIFS(C222:C246,"TCF",E222:E246,"4"),"")</f>
        <v/>
      </c>
      <c r="AM223" s="109">
        <f t="shared" si="90"/>
        <v>0</v>
      </c>
      <c r="AN223" s="109">
        <f t="shared" si="91"/>
        <v>0</v>
      </c>
      <c r="AO223" s="109" t="str">
        <f t="shared" si="92"/>
        <v/>
      </c>
      <c r="AQ223" s="109" t="str">
        <f t="shared" si="93"/>
        <v/>
      </c>
      <c r="BA223" s="229">
        <f>MOD(SUM(E222:E223),12)</f>
        <v>0</v>
      </c>
    </row>
    <row r="224" spans="1:53" ht="15.75" thickBot="1" x14ac:dyDescent="0.3">
      <c r="A224" s="88"/>
      <c r="B224" s="74" t="s">
        <v>280</v>
      </c>
      <c r="C224" s="67"/>
      <c r="D224" s="102"/>
      <c r="E224" s="32"/>
      <c r="F224" s="32"/>
      <c r="G224" s="75" t="s">
        <v>277</v>
      </c>
      <c r="H224" s="69">
        <f t="shared" si="94"/>
        <v>0</v>
      </c>
      <c r="I224" s="70">
        <f t="shared" si="95"/>
        <v>0</v>
      </c>
      <c r="J224" s="73" t="str">
        <f t="shared" ref="J224:J246" si="96">IF(C224="","--",IF(AND(C224&lt;&gt;"FST",C224&lt;&gt;"TCF",BA223&lt;&gt;0),BA223,"--"))</f>
        <v>--</v>
      </c>
      <c r="K224" s="32"/>
      <c r="L224" s="233"/>
      <c r="M224" s="295"/>
      <c r="N224" s="295"/>
      <c r="O224" s="295"/>
      <c r="P224" s="295"/>
      <c r="Q224" s="295"/>
      <c r="R224" s="295"/>
      <c r="S224" s="295"/>
      <c r="T224" s="295"/>
      <c r="U224" s="296"/>
      <c r="V224" s="103"/>
      <c r="W224" s="72"/>
      <c r="X224" s="72"/>
      <c r="Y224" s="72"/>
      <c r="Z224" s="45">
        <v>11</v>
      </c>
      <c r="AA224" s="46">
        <v>121</v>
      </c>
      <c r="AB224" s="46">
        <v>132</v>
      </c>
      <c r="AC224" s="72">
        <f t="shared" si="85"/>
        <v>1</v>
      </c>
      <c r="AD224" s="72">
        <f t="shared" si="86"/>
        <v>1</v>
      </c>
      <c r="AE224" s="109" t="str">
        <f t="shared" si="87"/>
        <v>0-0</v>
      </c>
      <c r="AF224" s="109" t="str">
        <f t="shared" si="88"/>
        <v>Y</v>
      </c>
      <c r="AG224" s="109" t="str">
        <f t="shared" si="89"/>
        <v>B</v>
      </c>
      <c r="AH224" s="109">
        <v>6</v>
      </c>
      <c r="AI224" s="109" t="str">
        <f>IF(E212="SS",COUNTIFS(C222:C246,"TCF",E222:E246,"6"),"")</f>
        <v/>
      </c>
      <c r="AJ224" s="109" t="str">
        <f>IF(E212="RPX",COUNTIFS(C222:C246,"TCF",E222:E246,"6"),"")</f>
        <v/>
      </c>
      <c r="AK224" s="109" t="str">
        <f>IF(E212="RPX-T",COUNTIFS(C222:C246,"TCF",E222:E246,"6"),"")</f>
        <v/>
      </c>
      <c r="AL224" s="109" t="str">
        <f>IF(E212="EUC",COUNTIFS(C222:C246,"TCF",E222:E246,"6"),"")</f>
        <v/>
      </c>
      <c r="AM224" s="109">
        <f t="shared" si="90"/>
        <v>0</v>
      </c>
      <c r="AN224" s="109">
        <f t="shared" si="91"/>
        <v>0</v>
      </c>
      <c r="AO224" s="109" t="str">
        <f t="shared" si="92"/>
        <v/>
      </c>
      <c r="AQ224" s="109" t="str">
        <f t="shared" si="93"/>
        <v/>
      </c>
      <c r="BA224" s="229">
        <f>MOD(SUM(E222:E225),12)</f>
        <v>0</v>
      </c>
    </row>
    <row r="225" spans="1:53" ht="15.75" thickBot="1" x14ac:dyDescent="0.3">
      <c r="A225" s="88"/>
      <c r="B225" s="66" t="s">
        <v>281</v>
      </c>
      <c r="C225" s="67"/>
      <c r="D225" s="102"/>
      <c r="E225" s="32"/>
      <c r="F225" s="32"/>
      <c r="G225" s="68" t="s">
        <v>277</v>
      </c>
      <c r="H225" s="69">
        <f t="shared" si="94"/>
        <v>0</v>
      </c>
      <c r="I225" s="70">
        <f t="shared" si="95"/>
        <v>0</v>
      </c>
      <c r="J225" s="73" t="str">
        <f t="shared" si="96"/>
        <v>--</v>
      </c>
      <c r="K225" s="32"/>
      <c r="L225" s="233"/>
      <c r="M225" s="295"/>
      <c r="N225" s="295"/>
      <c r="O225" s="295"/>
      <c r="P225" s="295"/>
      <c r="Q225" s="295"/>
      <c r="R225" s="295"/>
      <c r="S225" s="295"/>
      <c r="T225" s="295"/>
      <c r="U225" s="296"/>
      <c r="V225" s="103"/>
      <c r="W225" s="72"/>
      <c r="X225" s="72"/>
      <c r="Y225" s="72"/>
      <c r="Z225" s="45">
        <v>12</v>
      </c>
      <c r="AA225" s="76">
        <v>133</v>
      </c>
      <c r="AB225" s="76">
        <v>144</v>
      </c>
      <c r="AC225" s="72">
        <f t="shared" si="85"/>
        <v>1</v>
      </c>
      <c r="AD225" s="72">
        <f t="shared" si="86"/>
        <v>1</v>
      </c>
      <c r="AE225" s="109" t="str">
        <f t="shared" si="87"/>
        <v>0-0</v>
      </c>
      <c r="AF225" s="109" t="str">
        <f t="shared" si="88"/>
        <v>Y</v>
      </c>
      <c r="AG225" s="109" t="str">
        <f t="shared" si="89"/>
        <v>B</v>
      </c>
      <c r="AH225" s="109">
        <v>8</v>
      </c>
      <c r="AI225" s="109" t="str">
        <f>IF(E212="SS",COUNTIFS(C222:C246,"TCF",E222:E246,"8"),"")</f>
        <v/>
      </c>
      <c r="AJ225" s="109" t="str">
        <f>IF(E212="RPX",COUNTIFS(C222:C246,"TCF",E222:E246,"8"),"")</f>
        <v/>
      </c>
      <c r="AK225" s="109" t="str">
        <f>IF(E212="RPX-T",COUNTIFS(C222:C246,"TCF",E222:E246,"8"),"")</f>
        <v/>
      </c>
      <c r="AL225" s="109" t="str">
        <f>IF(E212="EUC",COUNTIFS(C222:C246,"TCF",E222:E246,"8"),"")</f>
        <v/>
      </c>
      <c r="AM225" s="109">
        <f t="shared" si="90"/>
        <v>0</v>
      </c>
      <c r="AN225" s="109">
        <f t="shared" si="91"/>
        <v>0</v>
      </c>
      <c r="AO225" s="109" t="str">
        <f t="shared" si="92"/>
        <v/>
      </c>
      <c r="AQ225" s="109" t="str">
        <f t="shared" si="93"/>
        <v/>
      </c>
      <c r="BA225" s="229">
        <f>MOD(SUM(E222:E226),12)</f>
        <v>0</v>
      </c>
    </row>
    <row r="226" spans="1:53" ht="15.75" thickBot="1" x14ac:dyDescent="0.3">
      <c r="A226" s="88"/>
      <c r="B226" s="66" t="s">
        <v>282</v>
      </c>
      <c r="C226" s="67"/>
      <c r="D226" s="102"/>
      <c r="E226" s="32"/>
      <c r="F226" s="32"/>
      <c r="G226" s="68" t="s">
        <v>277</v>
      </c>
      <c r="H226" s="69">
        <f t="shared" si="94"/>
        <v>0</v>
      </c>
      <c r="I226" s="70">
        <f t="shared" si="95"/>
        <v>0</v>
      </c>
      <c r="J226" s="73" t="str">
        <f t="shared" si="96"/>
        <v>--</v>
      </c>
      <c r="K226" s="32"/>
      <c r="L226" s="233"/>
      <c r="M226" s="295"/>
      <c r="N226" s="295"/>
      <c r="O226" s="295"/>
      <c r="P226" s="295"/>
      <c r="Q226" s="295"/>
      <c r="R226" s="295"/>
      <c r="S226" s="295"/>
      <c r="T226" s="295"/>
      <c r="U226" s="296"/>
      <c r="V226" s="103"/>
      <c r="W226" s="72"/>
      <c r="X226" s="72"/>
      <c r="Y226" s="72"/>
      <c r="Z226" s="45">
        <v>13</v>
      </c>
      <c r="AA226" s="77">
        <f t="shared" ref="AA226:AA231" si="97">AB225+1</f>
        <v>145</v>
      </c>
      <c r="AB226" s="77">
        <f t="shared" ref="AB226:AB231" si="98">AB225+12</f>
        <v>156</v>
      </c>
      <c r="AC226" s="72">
        <f t="shared" si="85"/>
        <v>1</v>
      </c>
      <c r="AD226" s="72">
        <f t="shared" si="86"/>
        <v>1</v>
      </c>
      <c r="AE226" s="109" t="str">
        <f t="shared" si="87"/>
        <v>0-0</v>
      </c>
      <c r="AF226" s="109" t="str">
        <f t="shared" si="88"/>
        <v>Y</v>
      </c>
      <c r="AG226" s="109" t="str">
        <f t="shared" si="89"/>
        <v>B</v>
      </c>
      <c r="AH226" s="109">
        <v>12</v>
      </c>
      <c r="AI226" s="109" t="str">
        <f>IF(E212="SS",COUNTIFS(C222:C246,"TCF",E222:E246,"12"),"")</f>
        <v/>
      </c>
      <c r="AJ226" s="109" t="str">
        <f>IF(E212="RPX",COUNTIFS(C222:C246,"TCF",E222:E246,"12"),"")</f>
        <v/>
      </c>
      <c r="AK226" s="109" t="str">
        <f>IF(E212="RPX-T",COUNTIFS(C222:C246,"TCF",E222:E246,"12"),"")</f>
        <v/>
      </c>
      <c r="AL226" s="109" t="str">
        <f>IF(E212="EUC",COUNTIFS(C222:C246,"TCF",E222:E246,"12"),"")</f>
        <v/>
      </c>
      <c r="AM226" s="109">
        <f t="shared" si="90"/>
        <v>0</v>
      </c>
      <c r="AN226" s="109">
        <f t="shared" si="91"/>
        <v>0</v>
      </c>
      <c r="AO226" s="109" t="str">
        <f t="shared" si="92"/>
        <v/>
      </c>
      <c r="AQ226" s="109" t="str">
        <f t="shared" si="93"/>
        <v/>
      </c>
      <c r="BA226" s="229">
        <f>MOD(SUM(E222:E227),12)</f>
        <v>0</v>
      </c>
    </row>
    <row r="227" spans="1:53" ht="15.75" thickBot="1" x14ac:dyDescent="0.3">
      <c r="A227" s="88"/>
      <c r="B227" s="66" t="s">
        <v>283</v>
      </c>
      <c r="C227" s="67"/>
      <c r="D227" s="102"/>
      <c r="E227" s="32"/>
      <c r="F227" s="32"/>
      <c r="G227" s="68" t="s">
        <v>277</v>
      </c>
      <c r="H227" s="69">
        <f t="shared" si="94"/>
        <v>0</v>
      </c>
      <c r="I227" s="70">
        <f t="shared" si="95"/>
        <v>0</v>
      </c>
      <c r="J227" s="73" t="str">
        <f t="shared" si="96"/>
        <v>--</v>
      </c>
      <c r="K227" s="32"/>
      <c r="L227" s="233"/>
      <c r="M227" s="295"/>
      <c r="N227" s="295"/>
      <c r="O227" s="295"/>
      <c r="P227" s="295"/>
      <c r="Q227" s="295"/>
      <c r="R227" s="295"/>
      <c r="S227" s="295"/>
      <c r="T227" s="295"/>
      <c r="U227" s="296"/>
      <c r="V227" s="103"/>
      <c r="W227" s="72"/>
      <c r="X227" s="72"/>
      <c r="Y227" s="72"/>
      <c r="Z227" s="45">
        <v>14</v>
      </c>
      <c r="AA227" s="77">
        <f t="shared" si="97"/>
        <v>157</v>
      </c>
      <c r="AB227" s="77">
        <f t="shared" si="98"/>
        <v>168</v>
      </c>
      <c r="AC227" s="72">
        <f t="shared" si="85"/>
        <v>1</v>
      </c>
      <c r="AD227" s="72">
        <f t="shared" si="86"/>
        <v>1</v>
      </c>
      <c r="AE227" s="109" t="str">
        <f t="shared" si="87"/>
        <v>0-0</v>
      </c>
      <c r="AF227" s="109" t="str">
        <f t="shared" si="88"/>
        <v>Y</v>
      </c>
      <c r="AG227" s="109" t="str">
        <f t="shared" si="89"/>
        <v>B</v>
      </c>
      <c r="AM227" s="109">
        <f t="shared" si="90"/>
        <v>0</v>
      </c>
      <c r="AN227" s="109">
        <f t="shared" si="91"/>
        <v>0</v>
      </c>
      <c r="AO227" s="109" t="str">
        <f t="shared" si="92"/>
        <v/>
      </c>
      <c r="AQ227" s="109" t="str">
        <f t="shared" si="93"/>
        <v/>
      </c>
      <c r="BA227" s="229">
        <f>MOD(SUM(E222:E228),12)</f>
        <v>0</v>
      </c>
    </row>
    <row r="228" spans="1:53" ht="15.75" thickBot="1" x14ac:dyDescent="0.3">
      <c r="A228" s="88"/>
      <c r="B228" s="66" t="s">
        <v>284</v>
      </c>
      <c r="C228" s="67"/>
      <c r="D228" s="102"/>
      <c r="E228" s="32"/>
      <c r="F228" s="32"/>
      <c r="G228" s="68" t="s">
        <v>277</v>
      </c>
      <c r="H228" s="69">
        <f t="shared" si="94"/>
        <v>0</v>
      </c>
      <c r="I228" s="70">
        <f t="shared" si="95"/>
        <v>0</v>
      </c>
      <c r="J228" s="73" t="str">
        <f t="shared" si="96"/>
        <v>--</v>
      </c>
      <c r="K228" s="32"/>
      <c r="L228" s="233"/>
      <c r="M228" s="295"/>
      <c r="N228" s="295"/>
      <c r="O228" s="295"/>
      <c r="P228" s="295"/>
      <c r="Q228" s="295"/>
      <c r="R228" s="295"/>
      <c r="S228" s="295"/>
      <c r="T228" s="295"/>
      <c r="U228" s="296"/>
      <c r="V228" s="103"/>
      <c r="W228" s="72"/>
      <c r="X228" s="72"/>
      <c r="Y228" s="72"/>
      <c r="Z228" s="45">
        <v>15</v>
      </c>
      <c r="AA228" s="77">
        <f t="shared" si="97"/>
        <v>169</v>
      </c>
      <c r="AB228" s="77">
        <f t="shared" si="98"/>
        <v>180</v>
      </c>
      <c r="AC228" s="72">
        <f t="shared" si="85"/>
        <v>1</v>
      </c>
      <c r="AD228" s="72">
        <f t="shared" si="86"/>
        <v>1</v>
      </c>
      <c r="AE228" s="109" t="str">
        <f t="shared" si="87"/>
        <v>0-0</v>
      </c>
      <c r="AF228" s="109" t="str">
        <f t="shared" si="88"/>
        <v>Y</v>
      </c>
      <c r="AG228" s="109" t="str">
        <f t="shared" si="89"/>
        <v>B</v>
      </c>
      <c r="AM228" s="109">
        <f t="shared" si="90"/>
        <v>0</v>
      </c>
      <c r="AN228" s="109">
        <f t="shared" si="91"/>
        <v>0</v>
      </c>
      <c r="AO228" s="109" t="str">
        <f t="shared" si="92"/>
        <v/>
      </c>
      <c r="AQ228" s="109" t="str">
        <f t="shared" si="93"/>
        <v/>
      </c>
      <c r="BA228" s="229">
        <f>MOD(SUM(E222:E229),12)</f>
        <v>0</v>
      </c>
    </row>
    <row r="229" spans="1:53" ht="15.75" thickBot="1" x14ac:dyDescent="0.3">
      <c r="A229" s="88"/>
      <c r="B229" s="66" t="s">
        <v>285</v>
      </c>
      <c r="C229" s="67"/>
      <c r="D229" s="102"/>
      <c r="E229" s="32"/>
      <c r="F229" s="32"/>
      <c r="G229" s="68" t="s">
        <v>277</v>
      </c>
      <c r="H229" s="69">
        <f t="shared" si="94"/>
        <v>0</v>
      </c>
      <c r="I229" s="70">
        <f t="shared" si="95"/>
        <v>0</v>
      </c>
      <c r="J229" s="73" t="str">
        <f t="shared" si="96"/>
        <v>--</v>
      </c>
      <c r="K229" s="32"/>
      <c r="L229" s="233"/>
      <c r="M229" s="295"/>
      <c r="N229" s="295"/>
      <c r="O229" s="295"/>
      <c r="P229" s="295"/>
      <c r="Q229" s="295"/>
      <c r="R229" s="295"/>
      <c r="S229" s="295"/>
      <c r="T229" s="295"/>
      <c r="U229" s="296"/>
      <c r="V229" s="103"/>
      <c r="W229" s="72"/>
      <c r="X229" s="72"/>
      <c r="Y229" s="72"/>
      <c r="Z229" s="45">
        <f>Z228+1</f>
        <v>16</v>
      </c>
      <c r="AA229" s="77">
        <f t="shared" si="97"/>
        <v>181</v>
      </c>
      <c r="AB229" s="77">
        <f t="shared" si="98"/>
        <v>192</v>
      </c>
      <c r="AC229" s="72">
        <f t="shared" si="85"/>
        <v>1</v>
      </c>
      <c r="AD229" s="72">
        <f t="shared" si="86"/>
        <v>1</v>
      </c>
      <c r="AE229" s="109" t="str">
        <f t="shared" si="87"/>
        <v>0-0</v>
      </c>
      <c r="AF229" s="109" t="str">
        <f t="shared" si="88"/>
        <v>Y</v>
      </c>
      <c r="AG229" s="109" t="str">
        <f t="shared" si="89"/>
        <v>B</v>
      </c>
      <c r="AM229" s="109">
        <f t="shared" si="90"/>
        <v>0</v>
      </c>
      <c r="AN229" s="109">
        <f t="shared" si="91"/>
        <v>0</v>
      </c>
      <c r="AO229" s="109" t="str">
        <f t="shared" si="92"/>
        <v/>
      </c>
      <c r="AQ229" s="109" t="str">
        <f t="shared" si="93"/>
        <v/>
      </c>
      <c r="BA229" s="229">
        <f>MOD(SUM(E222:E230),12)</f>
        <v>0</v>
      </c>
    </row>
    <row r="230" spans="1:53" ht="15.75" thickBot="1" x14ac:dyDescent="0.3">
      <c r="A230" s="88"/>
      <c r="B230" s="66" t="s">
        <v>286</v>
      </c>
      <c r="C230" s="67"/>
      <c r="D230" s="102"/>
      <c r="E230" s="32"/>
      <c r="F230" s="32"/>
      <c r="G230" s="68" t="s">
        <v>277</v>
      </c>
      <c r="H230" s="69">
        <f t="shared" si="94"/>
        <v>0</v>
      </c>
      <c r="I230" s="70">
        <f t="shared" si="95"/>
        <v>0</v>
      </c>
      <c r="J230" s="73" t="str">
        <f t="shared" si="96"/>
        <v>--</v>
      </c>
      <c r="K230" s="32"/>
      <c r="L230" s="233"/>
      <c r="M230" s="295"/>
      <c r="N230" s="295"/>
      <c r="O230" s="295"/>
      <c r="P230" s="295"/>
      <c r="Q230" s="295"/>
      <c r="R230" s="295"/>
      <c r="S230" s="295"/>
      <c r="T230" s="295"/>
      <c r="U230" s="296"/>
      <c r="V230" s="103"/>
      <c r="W230" s="72"/>
      <c r="X230" s="72"/>
      <c r="Y230" s="72"/>
      <c r="Z230" s="45">
        <f>Z229+1</f>
        <v>17</v>
      </c>
      <c r="AA230" s="77">
        <f t="shared" si="97"/>
        <v>193</v>
      </c>
      <c r="AB230" s="77">
        <f t="shared" si="98"/>
        <v>204</v>
      </c>
      <c r="AC230" s="72">
        <f t="shared" si="85"/>
        <v>1</v>
      </c>
      <c r="AD230" s="72">
        <f t="shared" si="86"/>
        <v>1</v>
      </c>
      <c r="AE230" s="109" t="str">
        <f t="shared" si="87"/>
        <v>0-0</v>
      </c>
      <c r="AF230" s="109" t="str">
        <f t="shared" si="88"/>
        <v>Y</v>
      </c>
      <c r="AG230" s="109" t="str">
        <f t="shared" si="89"/>
        <v>B</v>
      </c>
      <c r="AM230" s="109">
        <f t="shared" si="90"/>
        <v>0</v>
      </c>
      <c r="AN230" s="109">
        <f t="shared" si="91"/>
        <v>0</v>
      </c>
      <c r="AO230" s="109" t="str">
        <f t="shared" si="92"/>
        <v/>
      </c>
      <c r="AQ230" s="109" t="str">
        <f t="shared" si="93"/>
        <v/>
      </c>
      <c r="BA230" s="229">
        <f>MOD(SUM(E222:E231),12)</f>
        <v>0</v>
      </c>
    </row>
    <row r="231" spans="1:53" ht="15.75" thickBot="1" x14ac:dyDescent="0.3">
      <c r="A231" s="88"/>
      <c r="B231" s="66" t="s">
        <v>287</v>
      </c>
      <c r="C231" s="67"/>
      <c r="D231" s="102"/>
      <c r="E231" s="32"/>
      <c r="F231" s="32"/>
      <c r="G231" s="68" t="s">
        <v>277</v>
      </c>
      <c r="H231" s="69">
        <f t="shared" si="94"/>
        <v>0</v>
      </c>
      <c r="I231" s="70">
        <f t="shared" si="95"/>
        <v>0</v>
      </c>
      <c r="J231" s="73" t="str">
        <f t="shared" si="96"/>
        <v>--</v>
      </c>
      <c r="K231" s="32"/>
      <c r="L231" s="233"/>
      <c r="M231" s="295"/>
      <c r="N231" s="295"/>
      <c r="O231" s="295"/>
      <c r="P231" s="295"/>
      <c r="Q231" s="295"/>
      <c r="R231" s="295"/>
      <c r="S231" s="295"/>
      <c r="T231" s="295"/>
      <c r="U231" s="296"/>
      <c r="V231" s="103"/>
      <c r="W231" s="72"/>
      <c r="X231" s="72"/>
      <c r="Y231" s="72"/>
      <c r="Z231" s="45">
        <f>Z230+1</f>
        <v>18</v>
      </c>
      <c r="AA231" s="77">
        <f t="shared" si="97"/>
        <v>205</v>
      </c>
      <c r="AB231" s="77">
        <f t="shared" si="98"/>
        <v>216</v>
      </c>
      <c r="AC231" s="72">
        <f t="shared" si="85"/>
        <v>1</v>
      </c>
      <c r="AD231" s="72">
        <f t="shared" si="86"/>
        <v>1</v>
      </c>
      <c r="AE231" s="109" t="str">
        <f t="shared" si="87"/>
        <v>0-0</v>
      </c>
      <c r="AF231" s="109" t="str">
        <f t="shared" si="88"/>
        <v>Y</v>
      </c>
      <c r="AG231" s="109" t="str">
        <f t="shared" si="89"/>
        <v>B</v>
      </c>
      <c r="AM231" s="109">
        <f t="shared" si="90"/>
        <v>0</v>
      </c>
      <c r="AN231" s="109">
        <f t="shared" si="91"/>
        <v>0</v>
      </c>
      <c r="AO231" s="109" t="str">
        <f t="shared" si="92"/>
        <v/>
      </c>
      <c r="AQ231" s="109" t="str">
        <f t="shared" si="93"/>
        <v/>
      </c>
      <c r="BA231" s="229">
        <f>MOD(SUM(E222:E232),12)</f>
        <v>0</v>
      </c>
    </row>
    <row r="232" spans="1:53" ht="15.75" thickBot="1" x14ac:dyDescent="0.3">
      <c r="A232" s="88"/>
      <c r="B232" s="66" t="s">
        <v>288</v>
      </c>
      <c r="C232" s="67"/>
      <c r="D232" s="102"/>
      <c r="E232" s="32"/>
      <c r="F232" s="32"/>
      <c r="G232" s="68" t="s">
        <v>277</v>
      </c>
      <c r="H232" s="69">
        <f t="shared" si="94"/>
        <v>0</v>
      </c>
      <c r="I232" s="70">
        <f t="shared" si="95"/>
        <v>0</v>
      </c>
      <c r="J232" s="73" t="str">
        <f t="shared" si="96"/>
        <v>--</v>
      </c>
      <c r="K232" s="32"/>
      <c r="L232" s="233"/>
      <c r="M232" s="295"/>
      <c r="N232" s="295"/>
      <c r="O232" s="295"/>
      <c r="P232" s="295"/>
      <c r="Q232" s="295"/>
      <c r="R232" s="295"/>
      <c r="S232" s="295"/>
      <c r="T232" s="295"/>
      <c r="U232" s="296"/>
      <c r="V232" s="103"/>
      <c r="W232" s="84"/>
      <c r="X232" s="84"/>
      <c r="Y232" s="72"/>
      <c r="Z232" s="72"/>
      <c r="AA232" s="72"/>
      <c r="AB232" s="72"/>
      <c r="AC232" s="72">
        <f t="shared" si="85"/>
        <v>1</v>
      </c>
      <c r="AD232" s="72">
        <f t="shared" si="86"/>
        <v>1</v>
      </c>
      <c r="AE232" s="109" t="str">
        <f t="shared" si="87"/>
        <v>0-0</v>
      </c>
      <c r="AF232" s="109" t="str">
        <f t="shared" si="88"/>
        <v>Y</v>
      </c>
      <c r="AG232" s="109" t="str">
        <f t="shared" si="89"/>
        <v>B</v>
      </c>
      <c r="AM232" s="109">
        <f t="shared" si="90"/>
        <v>0</v>
      </c>
      <c r="AN232" s="109">
        <f t="shared" si="91"/>
        <v>0</v>
      </c>
      <c r="AO232" s="109" t="str">
        <f t="shared" si="92"/>
        <v/>
      </c>
      <c r="AQ232" s="109" t="str">
        <f t="shared" si="93"/>
        <v/>
      </c>
      <c r="BA232" s="229">
        <f>MOD(SUM(E222:E233),12)</f>
        <v>0</v>
      </c>
    </row>
    <row r="233" spans="1:53" ht="15.75" thickBot="1" x14ac:dyDescent="0.3">
      <c r="A233" s="88"/>
      <c r="B233" s="66" t="s">
        <v>289</v>
      </c>
      <c r="C233" s="67"/>
      <c r="D233" s="102"/>
      <c r="E233" s="32"/>
      <c r="F233" s="32"/>
      <c r="G233" s="68" t="s">
        <v>277</v>
      </c>
      <c r="H233" s="69">
        <f t="shared" si="94"/>
        <v>0</v>
      </c>
      <c r="I233" s="70">
        <f t="shared" si="95"/>
        <v>0</v>
      </c>
      <c r="J233" s="73" t="str">
        <f t="shared" si="96"/>
        <v>--</v>
      </c>
      <c r="K233" s="32"/>
      <c r="L233" s="233"/>
      <c r="M233" s="295"/>
      <c r="N233" s="295"/>
      <c r="O233" s="295"/>
      <c r="P233" s="295"/>
      <c r="Q233" s="295"/>
      <c r="R233" s="295"/>
      <c r="S233" s="295"/>
      <c r="T233" s="295"/>
      <c r="U233" s="296"/>
      <c r="V233" s="103"/>
      <c r="W233" s="84">
        <f>Y233+1</f>
        <v>1</v>
      </c>
      <c r="X233" s="84"/>
      <c r="Y233" s="78">
        <f>SUM(E222:E233)</f>
        <v>0</v>
      </c>
      <c r="Z233" s="72"/>
      <c r="AA233" s="72"/>
      <c r="AB233" s="72"/>
      <c r="AC233" s="72">
        <f t="shared" si="85"/>
        <v>1</v>
      </c>
      <c r="AD233" s="72">
        <f t="shared" si="86"/>
        <v>1</v>
      </c>
      <c r="AE233" s="109" t="str">
        <f t="shared" si="87"/>
        <v>0-0</v>
      </c>
      <c r="AF233" s="109" t="str">
        <f t="shared" si="88"/>
        <v>Y</v>
      </c>
      <c r="AG233" s="109" t="str">
        <f t="shared" si="89"/>
        <v>B</v>
      </c>
      <c r="AM233" s="109">
        <f t="shared" si="90"/>
        <v>0</v>
      </c>
      <c r="AN233" s="109">
        <f t="shared" si="91"/>
        <v>0</v>
      </c>
      <c r="AO233" s="109" t="str">
        <f t="shared" si="92"/>
        <v/>
      </c>
      <c r="AQ233" s="109" t="str">
        <f t="shared" si="93"/>
        <v/>
      </c>
      <c r="BA233" s="229">
        <f>MOD(SUM(E222:E234),12)</f>
        <v>0</v>
      </c>
    </row>
    <row r="234" spans="1:53" ht="15.75" thickBot="1" x14ac:dyDescent="0.3">
      <c r="A234" s="88"/>
      <c r="B234" s="66" t="s">
        <v>290</v>
      </c>
      <c r="C234" s="67"/>
      <c r="D234" s="102"/>
      <c r="E234" s="32"/>
      <c r="F234" s="32"/>
      <c r="G234" s="68" t="s">
        <v>277</v>
      </c>
      <c r="H234" s="69">
        <f t="shared" si="94"/>
        <v>0</v>
      </c>
      <c r="I234" s="70">
        <f t="shared" si="95"/>
        <v>0</v>
      </c>
      <c r="J234" s="73" t="str">
        <f t="shared" si="96"/>
        <v>--</v>
      </c>
      <c r="K234" s="32"/>
      <c r="L234" s="233"/>
      <c r="M234" s="295"/>
      <c r="N234" s="295"/>
      <c r="O234" s="295"/>
      <c r="P234" s="295"/>
      <c r="Q234" s="295"/>
      <c r="R234" s="295"/>
      <c r="S234" s="295"/>
      <c r="T234" s="295"/>
      <c r="U234" s="296"/>
      <c r="V234" s="103"/>
      <c r="W234" s="84">
        <f>Y234+1</f>
        <v>1</v>
      </c>
      <c r="X234" s="84"/>
      <c r="Y234" s="78">
        <f>SUM(E222:E234)</f>
        <v>0</v>
      </c>
      <c r="Z234" s="72" t="str">
        <f t="shared" ref="Z234:Z246" si="99">IF(OR(AND(E$8=216,C233="DBL REV",C234="DBL REV",Y233&lt;=144,Y234&gt;144),AND(E$8=216,C233="TPL REV",C234="TPL REV",Y233&lt;=144,Y234&gt;144),AND(E$8=216,C233="QD REV",C234="QD REV",Y233&lt;=144,Y234&gt;144)),"ERROR","")</f>
        <v/>
      </c>
      <c r="AA234" s="72"/>
      <c r="AB234" s="72"/>
      <c r="AC234" s="72">
        <f t="shared" si="85"/>
        <v>1</v>
      </c>
      <c r="AD234" s="72">
        <f t="shared" si="86"/>
        <v>1</v>
      </c>
      <c r="AE234" s="109" t="str">
        <f t="shared" si="87"/>
        <v>0-0</v>
      </c>
      <c r="AF234" s="109" t="str">
        <f t="shared" si="88"/>
        <v>Y</v>
      </c>
      <c r="AG234" s="109" t="str">
        <f t="shared" si="89"/>
        <v>B</v>
      </c>
      <c r="AM234" s="109">
        <f t="shared" si="90"/>
        <v>0</v>
      </c>
      <c r="AN234" s="109">
        <f t="shared" si="91"/>
        <v>0</v>
      </c>
      <c r="AO234" s="109" t="str">
        <f t="shared" si="92"/>
        <v/>
      </c>
      <c r="AQ234" s="109" t="str">
        <f t="shared" si="93"/>
        <v/>
      </c>
      <c r="BA234" s="229">
        <f>MOD(SUM(E222:E235),12)</f>
        <v>0</v>
      </c>
    </row>
    <row r="235" spans="1:53" ht="15.75" thickBot="1" x14ac:dyDescent="0.3">
      <c r="A235" s="88"/>
      <c r="B235" s="66" t="s">
        <v>291</v>
      </c>
      <c r="C235" s="67"/>
      <c r="D235" s="102"/>
      <c r="E235" s="32"/>
      <c r="F235" s="32"/>
      <c r="G235" s="68" t="s">
        <v>277</v>
      </c>
      <c r="H235" s="69">
        <f t="shared" si="94"/>
        <v>0</v>
      </c>
      <c r="I235" s="70">
        <f t="shared" si="95"/>
        <v>0</v>
      </c>
      <c r="J235" s="73" t="str">
        <f t="shared" si="96"/>
        <v>--</v>
      </c>
      <c r="K235" s="32"/>
      <c r="L235" s="233"/>
      <c r="M235" s="295"/>
      <c r="N235" s="295"/>
      <c r="O235" s="295"/>
      <c r="P235" s="295"/>
      <c r="Q235" s="295"/>
      <c r="R235" s="295"/>
      <c r="S235" s="295"/>
      <c r="T235" s="295"/>
      <c r="U235" s="296"/>
      <c r="V235" s="103"/>
      <c r="W235" s="84">
        <f>Y235+1</f>
        <v>1</v>
      </c>
      <c r="X235" s="84"/>
      <c r="Y235" s="78">
        <f>SUM(E222:E235)</f>
        <v>0</v>
      </c>
      <c r="Z235" s="72" t="str">
        <f t="shared" si="99"/>
        <v/>
      </c>
      <c r="AA235" s="72"/>
      <c r="AB235" s="72"/>
      <c r="AC235" s="72">
        <f t="shared" si="85"/>
        <v>1</v>
      </c>
      <c r="AD235" s="72">
        <f t="shared" si="86"/>
        <v>1</v>
      </c>
      <c r="AE235" s="109" t="str">
        <f t="shared" si="87"/>
        <v>0-0</v>
      </c>
      <c r="AF235" s="109" t="str">
        <f t="shared" si="88"/>
        <v>Y</v>
      </c>
      <c r="AG235" s="109" t="str">
        <f t="shared" si="89"/>
        <v>B</v>
      </c>
      <c r="AM235" s="109">
        <f t="shared" si="90"/>
        <v>0</v>
      </c>
      <c r="AN235" s="109">
        <f t="shared" si="91"/>
        <v>0</v>
      </c>
      <c r="AO235" s="109" t="str">
        <f t="shared" si="92"/>
        <v/>
      </c>
      <c r="AQ235" s="109" t="str">
        <f t="shared" si="93"/>
        <v/>
      </c>
      <c r="BA235" s="229">
        <f>MOD(SUM(E222:E236),12)</f>
        <v>0</v>
      </c>
    </row>
    <row r="236" spans="1:53" ht="15.75" thickBot="1" x14ac:dyDescent="0.3">
      <c r="A236" s="88"/>
      <c r="B236" s="66" t="s">
        <v>292</v>
      </c>
      <c r="C236" s="67"/>
      <c r="D236" s="102"/>
      <c r="E236" s="32"/>
      <c r="F236" s="32"/>
      <c r="G236" s="68" t="s">
        <v>277</v>
      </c>
      <c r="H236" s="69">
        <f t="shared" si="94"/>
        <v>0</v>
      </c>
      <c r="I236" s="70">
        <f t="shared" si="95"/>
        <v>0</v>
      </c>
      <c r="J236" s="73" t="str">
        <f t="shared" si="96"/>
        <v>--</v>
      </c>
      <c r="K236" s="32"/>
      <c r="L236" s="233"/>
      <c r="M236" s="295"/>
      <c r="N236" s="295"/>
      <c r="O236" s="295"/>
      <c r="P236" s="295"/>
      <c r="Q236" s="295"/>
      <c r="R236" s="295"/>
      <c r="S236" s="295"/>
      <c r="T236" s="295"/>
      <c r="U236" s="296"/>
      <c r="V236" s="103"/>
      <c r="W236" s="84">
        <f>Y236+1</f>
        <v>1</v>
      </c>
      <c r="X236" s="84"/>
      <c r="Y236" s="78">
        <f>SUM(E222:E236)</f>
        <v>0</v>
      </c>
      <c r="Z236" s="72" t="str">
        <f t="shared" si="99"/>
        <v/>
      </c>
      <c r="AA236" s="72" t="str">
        <f t="shared" ref="AA236:AA248" si="100">IF(AND(C234&lt;&gt;"Field SPL",W233&lt;=144,Y234&gt;144),"ERROR","")</f>
        <v/>
      </c>
      <c r="AB236" s="72"/>
      <c r="AC236" s="72">
        <f t="shared" si="85"/>
        <v>1</v>
      </c>
      <c r="AD236" s="72">
        <f t="shared" si="86"/>
        <v>1</v>
      </c>
      <c r="AE236" s="109" t="str">
        <f t="shared" si="87"/>
        <v>0-0</v>
      </c>
      <c r="AF236" s="109" t="str">
        <f t="shared" si="88"/>
        <v>Y</v>
      </c>
      <c r="AG236" s="109" t="str">
        <f t="shared" si="89"/>
        <v>B</v>
      </c>
      <c r="AM236" s="109">
        <f t="shared" si="90"/>
        <v>0</v>
      </c>
      <c r="AN236" s="109">
        <f t="shared" si="91"/>
        <v>0</v>
      </c>
      <c r="AO236" s="109" t="str">
        <f t="shared" si="92"/>
        <v/>
      </c>
      <c r="AQ236" s="109" t="str">
        <f t="shared" si="93"/>
        <v/>
      </c>
      <c r="BA236" s="229">
        <f>MOD(SUM(E222:E237),12)</f>
        <v>0</v>
      </c>
    </row>
    <row r="237" spans="1:53" ht="15.75" thickBot="1" x14ac:dyDescent="0.3">
      <c r="A237" s="88"/>
      <c r="B237" s="66" t="s">
        <v>293</v>
      </c>
      <c r="C237" s="67"/>
      <c r="D237" s="102"/>
      <c r="E237" s="32"/>
      <c r="F237" s="32"/>
      <c r="G237" s="68" t="s">
        <v>277</v>
      </c>
      <c r="H237" s="69">
        <f t="shared" si="94"/>
        <v>0</v>
      </c>
      <c r="I237" s="70">
        <f t="shared" si="95"/>
        <v>0</v>
      </c>
      <c r="J237" s="73" t="str">
        <f t="shared" si="96"/>
        <v>--</v>
      </c>
      <c r="K237" s="32"/>
      <c r="L237" s="233"/>
      <c r="M237" s="295"/>
      <c r="N237" s="295"/>
      <c r="O237" s="295"/>
      <c r="P237" s="295"/>
      <c r="Q237" s="295"/>
      <c r="R237" s="295"/>
      <c r="S237" s="295"/>
      <c r="T237" s="295"/>
      <c r="U237" s="296"/>
      <c r="V237" s="103"/>
      <c r="W237" s="84">
        <f t="shared" ref="W237:W245" si="101">Y237+1</f>
        <v>1</v>
      </c>
      <c r="X237" s="84"/>
      <c r="Y237" s="78">
        <f>SUM(E222:E237)</f>
        <v>0</v>
      </c>
      <c r="Z237" s="72" t="str">
        <f t="shared" si="99"/>
        <v/>
      </c>
      <c r="AA237" s="72" t="str">
        <f t="shared" si="100"/>
        <v/>
      </c>
      <c r="AB237" s="72"/>
      <c r="AC237" s="72">
        <f t="shared" si="85"/>
        <v>1</v>
      </c>
      <c r="AD237" s="72">
        <f t="shared" si="86"/>
        <v>1</v>
      </c>
      <c r="AE237" s="109" t="str">
        <f t="shared" si="87"/>
        <v>0-0</v>
      </c>
      <c r="AF237" s="109" t="str">
        <f t="shared" si="88"/>
        <v>Y</v>
      </c>
      <c r="AG237" s="109" t="str">
        <f t="shared" si="89"/>
        <v>B</v>
      </c>
      <c r="AM237" s="109">
        <f t="shared" si="90"/>
        <v>0</v>
      </c>
      <c r="AN237" s="109">
        <f t="shared" si="91"/>
        <v>0</v>
      </c>
      <c r="AO237" s="109" t="str">
        <f t="shared" si="92"/>
        <v/>
      </c>
      <c r="AQ237" s="109" t="str">
        <f t="shared" si="93"/>
        <v/>
      </c>
      <c r="BA237" s="229">
        <f>MOD(SUM(E222:E238),12)</f>
        <v>0</v>
      </c>
    </row>
    <row r="238" spans="1:53" ht="15.75" thickBot="1" x14ac:dyDescent="0.3">
      <c r="A238" s="88"/>
      <c r="B238" s="66" t="s">
        <v>294</v>
      </c>
      <c r="C238" s="67"/>
      <c r="D238" s="102"/>
      <c r="E238" s="32"/>
      <c r="F238" s="32"/>
      <c r="G238" s="68" t="s">
        <v>277</v>
      </c>
      <c r="H238" s="69">
        <f t="shared" si="94"/>
        <v>0</v>
      </c>
      <c r="I238" s="70">
        <f t="shared" si="95"/>
        <v>0</v>
      </c>
      <c r="J238" s="73" t="str">
        <f t="shared" si="96"/>
        <v>--</v>
      </c>
      <c r="K238" s="32"/>
      <c r="L238" s="233"/>
      <c r="M238" s="295"/>
      <c r="N238" s="295"/>
      <c r="O238" s="295"/>
      <c r="P238" s="295"/>
      <c r="Q238" s="295"/>
      <c r="R238" s="295"/>
      <c r="S238" s="295"/>
      <c r="T238" s="295"/>
      <c r="U238" s="296"/>
      <c r="V238" s="103"/>
      <c r="W238" s="84">
        <f t="shared" si="101"/>
        <v>1</v>
      </c>
      <c r="X238" s="84"/>
      <c r="Y238" s="78">
        <f>SUM(E222:E238)</f>
        <v>0</v>
      </c>
      <c r="Z238" s="72" t="str">
        <f t="shared" si="99"/>
        <v/>
      </c>
      <c r="AA238" s="72" t="str">
        <f t="shared" si="100"/>
        <v/>
      </c>
      <c r="AB238" s="72"/>
      <c r="AC238" s="72">
        <f t="shared" si="85"/>
        <v>1</v>
      </c>
      <c r="AD238" s="72">
        <f t="shared" si="86"/>
        <v>1</v>
      </c>
      <c r="AE238" s="109" t="str">
        <f t="shared" si="87"/>
        <v>0-0</v>
      </c>
      <c r="AF238" s="109" t="str">
        <f t="shared" si="88"/>
        <v>Y</v>
      </c>
      <c r="AG238" s="109" t="str">
        <f t="shared" si="89"/>
        <v>B</v>
      </c>
      <c r="AM238" s="109">
        <f t="shared" si="90"/>
        <v>0</v>
      </c>
      <c r="AN238" s="109">
        <f t="shared" si="91"/>
        <v>0</v>
      </c>
      <c r="AO238" s="109" t="str">
        <f t="shared" si="92"/>
        <v/>
      </c>
      <c r="AQ238" s="109" t="str">
        <f t="shared" si="93"/>
        <v/>
      </c>
      <c r="BA238" s="229">
        <f>MOD(SUM(E222:E239),12)</f>
        <v>0</v>
      </c>
    </row>
    <row r="239" spans="1:53" ht="15.75" thickBot="1" x14ac:dyDescent="0.3">
      <c r="A239" s="88"/>
      <c r="B239" s="66" t="s">
        <v>295</v>
      </c>
      <c r="C239" s="67"/>
      <c r="D239" s="102"/>
      <c r="E239" s="32"/>
      <c r="F239" s="32"/>
      <c r="G239" s="68" t="s">
        <v>277</v>
      </c>
      <c r="H239" s="69">
        <f t="shared" si="94"/>
        <v>0</v>
      </c>
      <c r="I239" s="70">
        <f t="shared" si="95"/>
        <v>0</v>
      </c>
      <c r="J239" s="73" t="str">
        <f t="shared" si="96"/>
        <v>--</v>
      </c>
      <c r="K239" s="32"/>
      <c r="L239" s="233"/>
      <c r="M239" s="295"/>
      <c r="N239" s="295"/>
      <c r="O239" s="295"/>
      <c r="P239" s="295"/>
      <c r="Q239" s="295"/>
      <c r="R239" s="295"/>
      <c r="S239" s="295"/>
      <c r="T239" s="295"/>
      <c r="U239" s="296"/>
      <c r="V239" s="103"/>
      <c r="W239" s="84">
        <f t="shared" si="101"/>
        <v>1</v>
      </c>
      <c r="X239" s="84"/>
      <c r="Y239" s="78">
        <f>SUM(E222:E239)</f>
        <v>0</v>
      </c>
      <c r="Z239" s="72" t="str">
        <f t="shared" si="99"/>
        <v/>
      </c>
      <c r="AA239" s="72" t="str">
        <f t="shared" si="100"/>
        <v/>
      </c>
      <c r="AB239" s="72"/>
      <c r="AC239" s="72">
        <f t="shared" si="85"/>
        <v>1</v>
      </c>
      <c r="AD239" s="72">
        <f t="shared" si="86"/>
        <v>1</v>
      </c>
      <c r="AE239" s="109" t="str">
        <f t="shared" si="87"/>
        <v>0-0</v>
      </c>
      <c r="AF239" s="109" t="str">
        <f t="shared" si="88"/>
        <v>Y</v>
      </c>
      <c r="AG239" s="109" t="str">
        <f t="shared" si="89"/>
        <v>B</v>
      </c>
      <c r="AM239" s="109">
        <f t="shared" si="90"/>
        <v>0</v>
      </c>
      <c r="AN239" s="109">
        <f t="shared" si="91"/>
        <v>0</v>
      </c>
      <c r="AO239" s="109" t="str">
        <f t="shared" si="92"/>
        <v/>
      </c>
      <c r="AQ239" s="109" t="str">
        <f t="shared" si="93"/>
        <v/>
      </c>
      <c r="BA239" s="229">
        <f>MOD(SUM(E222:E240),12)</f>
        <v>0</v>
      </c>
    </row>
    <row r="240" spans="1:53" ht="15.75" thickBot="1" x14ac:dyDescent="0.3">
      <c r="A240" s="88"/>
      <c r="B240" s="66" t="s">
        <v>296</v>
      </c>
      <c r="C240" s="67"/>
      <c r="D240" s="102"/>
      <c r="E240" s="32"/>
      <c r="F240" s="32"/>
      <c r="G240" s="68" t="s">
        <v>277</v>
      </c>
      <c r="H240" s="69">
        <f t="shared" si="94"/>
        <v>0</v>
      </c>
      <c r="I240" s="70">
        <f t="shared" si="95"/>
        <v>0</v>
      </c>
      <c r="J240" s="73" t="str">
        <f t="shared" si="96"/>
        <v>--</v>
      </c>
      <c r="K240" s="32"/>
      <c r="L240" s="233"/>
      <c r="M240" s="295"/>
      <c r="N240" s="295"/>
      <c r="O240" s="295"/>
      <c r="P240" s="295"/>
      <c r="Q240" s="295"/>
      <c r="R240" s="295"/>
      <c r="S240" s="295"/>
      <c r="T240" s="295"/>
      <c r="U240" s="296"/>
      <c r="V240" s="103"/>
      <c r="W240" s="84">
        <f t="shared" si="101"/>
        <v>1</v>
      </c>
      <c r="X240" s="84"/>
      <c r="Y240" s="78">
        <f>SUM(E222:E240)</f>
        <v>0</v>
      </c>
      <c r="Z240" s="72" t="str">
        <f t="shared" si="99"/>
        <v/>
      </c>
      <c r="AA240" s="72" t="str">
        <f t="shared" si="100"/>
        <v/>
      </c>
      <c r="AB240" s="72"/>
      <c r="AC240" s="72">
        <f t="shared" si="85"/>
        <v>1</v>
      </c>
      <c r="AD240" s="72">
        <f t="shared" si="86"/>
        <v>1</v>
      </c>
      <c r="AE240" s="109" t="str">
        <f t="shared" si="87"/>
        <v>0-0</v>
      </c>
      <c r="AF240" s="109" t="str">
        <f t="shared" si="88"/>
        <v>Y</v>
      </c>
      <c r="AG240" s="109" t="str">
        <f t="shared" si="89"/>
        <v>B</v>
      </c>
      <c r="AM240" s="109">
        <f t="shared" si="90"/>
        <v>0</v>
      </c>
      <c r="AN240" s="109">
        <f t="shared" si="91"/>
        <v>0</v>
      </c>
      <c r="AO240" s="109" t="str">
        <f t="shared" si="92"/>
        <v/>
      </c>
      <c r="AQ240" s="109" t="str">
        <f t="shared" si="93"/>
        <v/>
      </c>
      <c r="BA240" s="229">
        <f>MOD(SUM(E222:E241),12)</f>
        <v>0</v>
      </c>
    </row>
    <row r="241" spans="1:53" ht="15.75" thickBot="1" x14ac:dyDescent="0.3">
      <c r="A241" s="88"/>
      <c r="B241" s="66" t="s">
        <v>297</v>
      </c>
      <c r="C241" s="67"/>
      <c r="D241" s="102"/>
      <c r="E241" s="32"/>
      <c r="F241" s="32"/>
      <c r="G241" s="68" t="s">
        <v>277</v>
      </c>
      <c r="H241" s="69">
        <f t="shared" si="94"/>
        <v>0</v>
      </c>
      <c r="I241" s="70">
        <f t="shared" si="95"/>
        <v>0</v>
      </c>
      <c r="J241" s="73" t="str">
        <f t="shared" si="96"/>
        <v>--</v>
      </c>
      <c r="K241" s="32"/>
      <c r="L241" s="233"/>
      <c r="M241" s="295"/>
      <c r="N241" s="295"/>
      <c r="O241" s="295"/>
      <c r="P241" s="295"/>
      <c r="Q241" s="295"/>
      <c r="R241" s="295"/>
      <c r="S241" s="295"/>
      <c r="T241" s="295"/>
      <c r="U241" s="296"/>
      <c r="V241" s="103"/>
      <c r="W241" s="84">
        <f t="shared" si="101"/>
        <v>1</v>
      </c>
      <c r="X241" s="84"/>
      <c r="Y241" s="78">
        <f>SUM(E222:E241)</f>
        <v>0</v>
      </c>
      <c r="Z241" s="72" t="str">
        <f t="shared" si="99"/>
        <v/>
      </c>
      <c r="AA241" s="72" t="str">
        <f t="shared" si="100"/>
        <v/>
      </c>
      <c r="AB241" s="72"/>
      <c r="AC241" s="72">
        <f t="shared" si="85"/>
        <v>1</v>
      </c>
      <c r="AD241" s="72">
        <f t="shared" si="86"/>
        <v>1</v>
      </c>
      <c r="AE241" s="109" t="str">
        <f t="shared" si="87"/>
        <v>0-0</v>
      </c>
      <c r="AF241" s="109" t="str">
        <f t="shared" si="88"/>
        <v>Y</v>
      </c>
      <c r="AG241" s="109" t="str">
        <f t="shared" si="89"/>
        <v>B</v>
      </c>
      <c r="AM241" s="109">
        <f t="shared" si="90"/>
        <v>0</v>
      </c>
      <c r="AN241" s="109">
        <f t="shared" si="91"/>
        <v>0</v>
      </c>
      <c r="AO241" s="109" t="str">
        <f t="shared" si="92"/>
        <v/>
      </c>
      <c r="AQ241" s="109" t="str">
        <f t="shared" si="93"/>
        <v/>
      </c>
      <c r="BA241" s="229">
        <f>MOD(SUM(E222:E242),12)</f>
        <v>0</v>
      </c>
    </row>
    <row r="242" spans="1:53" ht="15.75" thickBot="1" x14ac:dyDescent="0.3">
      <c r="A242" s="88"/>
      <c r="B242" s="66" t="s">
        <v>298</v>
      </c>
      <c r="C242" s="67"/>
      <c r="D242" s="102"/>
      <c r="E242" s="32"/>
      <c r="F242" s="32"/>
      <c r="G242" s="68" t="s">
        <v>277</v>
      </c>
      <c r="H242" s="69">
        <f t="shared" si="94"/>
        <v>0</v>
      </c>
      <c r="I242" s="70">
        <f t="shared" si="95"/>
        <v>0</v>
      </c>
      <c r="J242" s="73" t="str">
        <f t="shared" si="96"/>
        <v>--</v>
      </c>
      <c r="K242" s="32"/>
      <c r="L242" s="233"/>
      <c r="M242" s="295"/>
      <c r="N242" s="295"/>
      <c r="O242" s="295"/>
      <c r="P242" s="295"/>
      <c r="Q242" s="295"/>
      <c r="R242" s="295"/>
      <c r="S242" s="295"/>
      <c r="T242" s="295"/>
      <c r="U242" s="296"/>
      <c r="V242" s="103"/>
      <c r="W242" s="84">
        <f t="shared" si="101"/>
        <v>1</v>
      </c>
      <c r="X242" s="84"/>
      <c r="Y242" s="78">
        <f>SUM(E222:E242)</f>
        <v>0</v>
      </c>
      <c r="Z242" s="72" t="str">
        <f t="shared" si="99"/>
        <v/>
      </c>
      <c r="AA242" s="72" t="str">
        <f t="shared" si="100"/>
        <v/>
      </c>
      <c r="AB242" s="72"/>
      <c r="AC242" s="72">
        <f t="shared" si="85"/>
        <v>1</v>
      </c>
      <c r="AD242" s="72">
        <f t="shared" si="86"/>
        <v>1</v>
      </c>
      <c r="AE242" s="109" t="str">
        <f t="shared" si="87"/>
        <v>0-0</v>
      </c>
      <c r="AF242" s="109" t="str">
        <f t="shared" si="88"/>
        <v>Y</v>
      </c>
      <c r="AG242" s="109" t="str">
        <f t="shared" si="89"/>
        <v>B</v>
      </c>
      <c r="AM242" s="109">
        <f t="shared" si="90"/>
        <v>0</v>
      </c>
      <c r="AN242" s="109">
        <f t="shared" si="91"/>
        <v>0</v>
      </c>
      <c r="AO242" s="109" t="str">
        <f t="shared" si="92"/>
        <v/>
      </c>
      <c r="AQ242" s="109" t="str">
        <f t="shared" si="93"/>
        <v/>
      </c>
      <c r="BA242" s="229">
        <f>MOD(SUM(E222:E243),12)</f>
        <v>0</v>
      </c>
    </row>
    <row r="243" spans="1:53" ht="15.75" thickBot="1" x14ac:dyDescent="0.3">
      <c r="A243" s="88"/>
      <c r="B243" s="66" t="s">
        <v>299</v>
      </c>
      <c r="C243" s="67"/>
      <c r="D243" s="102"/>
      <c r="E243" s="32"/>
      <c r="F243" s="32"/>
      <c r="G243" s="68" t="s">
        <v>277</v>
      </c>
      <c r="H243" s="69">
        <f t="shared" si="94"/>
        <v>0</v>
      </c>
      <c r="I243" s="70">
        <f t="shared" si="95"/>
        <v>0</v>
      </c>
      <c r="J243" s="73" t="str">
        <f t="shared" si="96"/>
        <v>--</v>
      </c>
      <c r="K243" s="32"/>
      <c r="L243" s="233"/>
      <c r="M243" s="295"/>
      <c r="N243" s="295"/>
      <c r="O243" s="295"/>
      <c r="P243" s="295"/>
      <c r="Q243" s="295"/>
      <c r="R243" s="295"/>
      <c r="S243" s="295"/>
      <c r="T243" s="295"/>
      <c r="U243" s="296"/>
      <c r="V243" s="103"/>
      <c r="W243" s="84">
        <f t="shared" si="101"/>
        <v>1</v>
      </c>
      <c r="X243" s="84"/>
      <c r="Y243" s="78">
        <f>SUM(E222:E243)</f>
        <v>0</v>
      </c>
      <c r="Z243" s="72" t="str">
        <f t="shared" si="99"/>
        <v/>
      </c>
      <c r="AA243" s="72" t="str">
        <f t="shared" si="100"/>
        <v/>
      </c>
      <c r="AB243" s="72"/>
      <c r="AC243" s="72">
        <f t="shared" si="85"/>
        <v>1</v>
      </c>
      <c r="AD243" s="72">
        <f t="shared" si="86"/>
        <v>1</v>
      </c>
      <c r="AE243" s="109" t="str">
        <f t="shared" si="87"/>
        <v>0-0</v>
      </c>
      <c r="AF243" s="109" t="str">
        <f t="shared" si="88"/>
        <v>Y</v>
      </c>
      <c r="AG243" s="109" t="str">
        <f t="shared" si="89"/>
        <v>B</v>
      </c>
      <c r="AM243" s="109">
        <f t="shared" si="90"/>
        <v>0</v>
      </c>
      <c r="AN243" s="109">
        <f t="shared" si="91"/>
        <v>0</v>
      </c>
      <c r="AO243" s="109" t="str">
        <f t="shared" si="92"/>
        <v/>
      </c>
      <c r="AQ243" s="109" t="str">
        <f t="shared" si="93"/>
        <v/>
      </c>
      <c r="BA243" s="229">
        <f>MOD(SUM(E222:E244),12)</f>
        <v>0</v>
      </c>
    </row>
    <row r="244" spans="1:53" ht="15.75" thickBot="1" x14ac:dyDescent="0.3">
      <c r="A244" s="88"/>
      <c r="B244" s="66" t="s">
        <v>300</v>
      </c>
      <c r="C244" s="67"/>
      <c r="D244" s="102"/>
      <c r="E244" s="32"/>
      <c r="F244" s="32"/>
      <c r="G244" s="68" t="s">
        <v>277</v>
      </c>
      <c r="H244" s="69">
        <f t="shared" si="94"/>
        <v>0</v>
      </c>
      <c r="I244" s="70">
        <f t="shared" si="95"/>
        <v>0</v>
      </c>
      <c r="J244" s="73" t="str">
        <f t="shared" si="96"/>
        <v>--</v>
      </c>
      <c r="K244" s="32"/>
      <c r="L244" s="233"/>
      <c r="M244" s="295"/>
      <c r="N244" s="295"/>
      <c r="O244" s="295"/>
      <c r="P244" s="295"/>
      <c r="Q244" s="295"/>
      <c r="R244" s="295"/>
      <c r="S244" s="295"/>
      <c r="T244" s="295"/>
      <c r="U244" s="296"/>
      <c r="V244" s="103"/>
      <c r="W244" s="84">
        <f t="shared" si="101"/>
        <v>1</v>
      </c>
      <c r="X244" s="84"/>
      <c r="Y244" s="78">
        <f>SUM(E222:E244)</f>
        <v>0</v>
      </c>
      <c r="Z244" s="72" t="str">
        <f t="shared" si="99"/>
        <v/>
      </c>
      <c r="AA244" s="72" t="str">
        <f t="shared" si="100"/>
        <v/>
      </c>
      <c r="AB244" s="72"/>
      <c r="AC244" s="72">
        <f t="shared" si="85"/>
        <v>1</v>
      </c>
      <c r="AD244" s="72">
        <f t="shared" si="86"/>
        <v>1</v>
      </c>
      <c r="AE244" s="109" t="str">
        <f t="shared" si="87"/>
        <v>0-0</v>
      </c>
      <c r="AF244" s="109" t="str">
        <f t="shared" si="88"/>
        <v>Y</v>
      </c>
      <c r="AG244" s="109" t="str">
        <f t="shared" si="89"/>
        <v>B</v>
      </c>
      <c r="AM244" s="109">
        <f t="shared" si="90"/>
        <v>0</v>
      </c>
      <c r="AN244" s="109">
        <f t="shared" si="91"/>
        <v>0</v>
      </c>
      <c r="AO244" s="109" t="str">
        <f t="shared" si="92"/>
        <v/>
      </c>
      <c r="AQ244" s="109" t="str">
        <f t="shared" si="93"/>
        <v/>
      </c>
      <c r="BA244" s="229">
        <f>MOD(SUM(E222:E245),12)</f>
        <v>0</v>
      </c>
    </row>
    <row r="245" spans="1:53" ht="15.75" thickBot="1" x14ac:dyDescent="0.3">
      <c r="A245" s="88"/>
      <c r="B245" s="66" t="s">
        <v>301</v>
      </c>
      <c r="C245" s="67"/>
      <c r="D245" s="102"/>
      <c r="E245" s="32"/>
      <c r="F245" s="32"/>
      <c r="G245" s="68" t="s">
        <v>277</v>
      </c>
      <c r="H245" s="69">
        <f t="shared" si="94"/>
        <v>0</v>
      </c>
      <c r="I245" s="70">
        <f t="shared" si="95"/>
        <v>0</v>
      </c>
      <c r="J245" s="73" t="str">
        <f t="shared" si="96"/>
        <v>--</v>
      </c>
      <c r="K245" s="32"/>
      <c r="L245" s="233"/>
      <c r="M245" s="295"/>
      <c r="N245" s="295"/>
      <c r="O245" s="295"/>
      <c r="P245" s="295"/>
      <c r="Q245" s="295"/>
      <c r="R245" s="295"/>
      <c r="S245" s="295"/>
      <c r="T245" s="295"/>
      <c r="U245" s="296"/>
      <c r="V245" s="103"/>
      <c r="W245" s="84">
        <f t="shared" si="101"/>
        <v>1</v>
      </c>
      <c r="X245" s="84"/>
      <c r="Y245" s="78">
        <f>SUM(E222:E245)</f>
        <v>0</v>
      </c>
      <c r="Z245" s="72" t="str">
        <f t="shared" si="99"/>
        <v/>
      </c>
      <c r="AA245" s="72" t="str">
        <f t="shared" si="100"/>
        <v/>
      </c>
      <c r="AB245" s="72"/>
      <c r="AC245" s="72">
        <f t="shared" si="85"/>
        <v>1</v>
      </c>
      <c r="AD245" s="72">
        <f t="shared" si="86"/>
        <v>1</v>
      </c>
      <c r="AE245" s="109" t="str">
        <f t="shared" si="87"/>
        <v>0-0</v>
      </c>
      <c r="AF245" s="109" t="str">
        <f t="shared" si="88"/>
        <v>Y</v>
      </c>
      <c r="AG245" s="109" t="str">
        <f t="shared" si="89"/>
        <v>B</v>
      </c>
      <c r="AM245" s="109">
        <f t="shared" si="90"/>
        <v>0</v>
      </c>
      <c r="AN245" s="109">
        <f t="shared" si="91"/>
        <v>0</v>
      </c>
      <c r="AO245" s="109" t="str">
        <f t="shared" si="92"/>
        <v/>
      </c>
      <c r="AQ245" s="109" t="str">
        <f t="shared" si="93"/>
        <v/>
      </c>
      <c r="BA245" s="229">
        <f>MOD(SUM(E222:E246),12)</f>
        <v>0</v>
      </c>
    </row>
    <row r="246" spans="1:53" ht="15.75" thickBot="1" x14ac:dyDescent="0.3">
      <c r="A246" s="88"/>
      <c r="B246" s="66" t="s">
        <v>302</v>
      </c>
      <c r="C246" s="67"/>
      <c r="D246" s="102"/>
      <c r="E246" s="32"/>
      <c r="F246" s="32"/>
      <c r="G246" s="68" t="s">
        <v>277</v>
      </c>
      <c r="H246" s="69">
        <f t="shared" si="94"/>
        <v>0</v>
      </c>
      <c r="I246" s="70">
        <f t="shared" si="95"/>
        <v>0</v>
      </c>
      <c r="J246" s="73" t="str">
        <f t="shared" si="96"/>
        <v>--</v>
      </c>
      <c r="K246" s="32"/>
      <c r="L246" s="234"/>
      <c r="M246" s="295"/>
      <c r="N246" s="295"/>
      <c r="O246" s="295"/>
      <c r="P246" s="295"/>
      <c r="Q246" s="295"/>
      <c r="R246" s="295"/>
      <c r="S246" s="295"/>
      <c r="T246" s="295"/>
      <c r="U246" s="296"/>
      <c r="V246" s="103"/>
      <c r="W246" s="72"/>
      <c r="X246" s="72"/>
      <c r="Y246" s="78">
        <f>SUM(E222:E246)</f>
        <v>0</v>
      </c>
      <c r="Z246" s="72" t="str">
        <f t="shared" si="99"/>
        <v/>
      </c>
      <c r="AA246" s="72" t="str">
        <f t="shared" si="100"/>
        <v/>
      </c>
      <c r="AB246" s="72"/>
      <c r="AC246" s="72">
        <f t="shared" si="85"/>
        <v>1</v>
      </c>
      <c r="AD246" s="72">
        <f t="shared" si="86"/>
        <v>1</v>
      </c>
      <c r="AE246" s="109" t="str">
        <f t="shared" si="87"/>
        <v>0-0</v>
      </c>
      <c r="AF246" s="109" t="str">
        <f t="shared" si="88"/>
        <v>Y</v>
      </c>
      <c r="AG246" s="109" t="str">
        <f t="shared" si="89"/>
        <v>B</v>
      </c>
      <c r="AM246" s="109">
        <f t="shared" si="90"/>
        <v>0</v>
      </c>
      <c r="AN246" s="109">
        <f t="shared" si="91"/>
        <v>0</v>
      </c>
      <c r="AO246" s="109" t="str">
        <f t="shared" si="92"/>
        <v/>
      </c>
      <c r="AQ246" s="109" t="str">
        <f t="shared" si="93"/>
        <v/>
      </c>
      <c r="BA246" s="228"/>
    </row>
    <row r="247" spans="1:53" ht="16.5" thickBot="1" x14ac:dyDescent="0.3">
      <c r="A247" s="88"/>
      <c r="B247" s="281" t="s">
        <v>315</v>
      </c>
      <c r="C247" s="283"/>
      <c r="D247" s="79"/>
      <c r="E247" s="80"/>
      <c r="F247" s="80"/>
      <c r="G247" s="81"/>
      <c r="H247" s="192"/>
      <c r="I247" s="192"/>
      <c r="J247" s="192"/>
      <c r="K247" s="82"/>
      <c r="L247" s="281" t="s">
        <v>306</v>
      </c>
      <c r="M247" s="282"/>
      <c r="N247" s="282"/>
      <c r="O247" s="282"/>
      <c r="P247" s="282"/>
      <c r="Q247" s="282"/>
      <c r="R247" s="282"/>
      <c r="S247" s="282"/>
      <c r="T247" s="282"/>
      <c r="U247" s="283"/>
      <c r="V247" s="104"/>
      <c r="W247" s="72"/>
      <c r="X247" s="72"/>
      <c r="Y247" s="72"/>
      <c r="Z247" s="72"/>
      <c r="AA247" s="72" t="str">
        <f t="shared" si="100"/>
        <v/>
      </c>
      <c r="AB247" s="72"/>
      <c r="AC247" s="72">
        <f>SUM(AC222:AC246)</f>
        <v>25</v>
      </c>
      <c r="AD247" s="72">
        <f>SUM(AD222:AD246)</f>
        <v>25</v>
      </c>
      <c r="AM247" s="109">
        <f>SUM(AM222:AM246)</f>
        <v>0</v>
      </c>
      <c r="AN247" s="109">
        <f>SUM(AN222:AN246)</f>
        <v>0</v>
      </c>
      <c r="AO247" s="109">
        <f>((COUNTIF(AO222:AO246,"Y")/3)*2)</f>
        <v>0</v>
      </c>
      <c r="AP247" s="109">
        <f>(COUNTIF(AO222:AO246,"Y")/3)</f>
        <v>0</v>
      </c>
      <c r="AQ247" s="109">
        <f>(COUNTIF(AQ222:AQ246,"Y")/2)</f>
        <v>0</v>
      </c>
      <c r="AR247" s="109">
        <f>(COUNTIF(AQ222:AQ246,"Y")/2)</f>
        <v>0</v>
      </c>
      <c r="BA247" s="228"/>
    </row>
    <row r="248" spans="1:53" ht="16.5" thickBot="1" x14ac:dyDescent="0.3">
      <c r="A248" s="88"/>
      <c r="B248" s="281" t="s">
        <v>307</v>
      </c>
      <c r="C248" s="283"/>
      <c r="D248" s="25"/>
      <c r="E248" s="25"/>
      <c r="F248" s="25"/>
      <c r="G248" s="83"/>
      <c r="H248" s="25"/>
      <c r="I248" s="26"/>
      <c r="J248" s="26"/>
      <c r="K248" s="25"/>
      <c r="L248" s="25"/>
      <c r="M248" s="25"/>
      <c r="N248" s="25"/>
      <c r="O248" s="25"/>
      <c r="P248" s="26"/>
      <c r="Q248" s="26"/>
      <c r="R248" s="26"/>
      <c r="S248" s="26"/>
      <c r="T248" s="26"/>
      <c r="U248" s="26"/>
      <c r="V248" s="54"/>
      <c r="W248" s="72"/>
      <c r="X248" s="72"/>
      <c r="Y248" s="72"/>
      <c r="Z248" s="72"/>
      <c r="AA248" s="72" t="str">
        <f t="shared" si="100"/>
        <v/>
      </c>
      <c r="AB248" s="72"/>
      <c r="AC248" s="72"/>
      <c r="AD248" s="72"/>
      <c r="BA248" s="226"/>
    </row>
    <row r="249" spans="1:53" x14ac:dyDescent="0.25">
      <c r="A249" s="88"/>
      <c r="B249" s="88"/>
      <c r="C249" s="88"/>
      <c r="D249" s="88"/>
      <c r="E249" s="88"/>
      <c r="F249" s="88"/>
      <c r="G249" s="88"/>
      <c r="H249" s="88"/>
      <c r="I249" s="88"/>
      <c r="J249" s="88"/>
      <c r="K249" s="88"/>
      <c r="L249" s="88"/>
      <c r="M249" s="88"/>
      <c r="N249" s="88"/>
      <c r="O249" s="88"/>
      <c r="P249" s="88"/>
      <c r="Q249" s="88"/>
      <c r="R249" s="88"/>
      <c r="S249" s="88"/>
      <c r="T249" s="88"/>
      <c r="U249" s="88"/>
      <c r="V249" s="88"/>
      <c r="W249" s="88"/>
      <c r="X249" s="88"/>
      <c r="Y249" s="88"/>
      <c r="Z249" s="88"/>
      <c r="AA249" s="88"/>
      <c r="AB249" s="88"/>
      <c r="AC249" s="88"/>
      <c r="AD249" s="88"/>
    </row>
    <row r="250" spans="1:53" ht="15.75" thickBot="1" x14ac:dyDescent="0.3">
      <c r="A250" s="88"/>
      <c r="B250" s="88"/>
      <c r="C250" s="88"/>
      <c r="D250" s="88"/>
      <c r="E250" s="88"/>
      <c r="F250" s="88"/>
      <c r="G250" s="88"/>
      <c r="H250" s="88"/>
      <c r="I250" s="88"/>
      <c r="J250" s="88"/>
      <c r="K250" s="88"/>
      <c r="L250" s="88"/>
      <c r="M250" s="88"/>
      <c r="N250" s="88"/>
      <c r="O250" s="88"/>
      <c r="P250" s="88"/>
      <c r="Q250" s="88"/>
      <c r="R250" s="88"/>
      <c r="S250" s="88"/>
      <c r="T250" s="88"/>
      <c r="U250" s="88"/>
      <c r="V250" s="88"/>
      <c r="W250" s="88"/>
      <c r="X250" s="88"/>
      <c r="Y250" s="88"/>
      <c r="Z250" s="88"/>
      <c r="AA250" s="88"/>
      <c r="AB250" s="88"/>
      <c r="AC250" s="88"/>
      <c r="AD250" s="88"/>
    </row>
    <row r="251" spans="1:53" ht="24" thickBot="1" x14ac:dyDescent="0.4">
      <c r="A251" s="88"/>
      <c r="B251" s="85" t="s">
        <v>316</v>
      </c>
      <c r="C251" s="25"/>
      <c r="D251" s="25"/>
      <c r="E251" s="25"/>
      <c r="F251" s="88"/>
      <c r="G251" s="25"/>
      <c r="H251" s="25"/>
      <c r="I251" s="87"/>
      <c r="J251" s="26"/>
      <c r="K251" s="25"/>
      <c r="L251" s="25"/>
      <c r="M251" s="196" t="s">
        <v>210</v>
      </c>
      <c r="N251" s="196" t="s">
        <v>211</v>
      </c>
      <c r="O251" s="196" t="s">
        <v>212</v>
      </c>
      <c r="P251" s="196" t="s">
        <v>213</v>
      </c>
      <c r="Q251" s="196" t="s">
        <v>214</v>
      </c>
      <c r="R251" s="196" t="s">
        <v>215</v>
      </c>
      <c r="S251" s="196" t="s">
        <v>216</v>
      </c>
      <c r="T251" s="196" t="s">
        <v>217</v>
      </c>
      <c r="U251" s="196" t="s">
        <v>218</v>
      </c>
      <c r="V251" s="196" t="s">
        <v>219</v>
      </c>
      <c r="W251" s="113" t="s">
        <v>220</v>
      </c>
      <c r="X251" s="196" t="s">
        <v>221</v>
      </c>
      <c r="Y251" s="25"/>
      <c r="Z251" s="25"/>
      <c r="AA251" s="25"/>
      <c r="AB251" s="25"/>
      <c r="AC251" s="25"/>
      <c r="AD251" s="25"/>
      <c r="BA251" s="226"/>
    </row>
    <row r="252" spans="1:53" ht="16.5" thickTop="1" thickBot="1" x14ac:dyDescent="0.3">
      <c r="A252" s="88"/>
      <c r="B252" s="284" t="s">
        <v>222</v>
      </c>
      <c r="C252" s="285"/>
      <c r="D252" s="286" t="s">
        <v>223</v>
      </c>
      <c r="E252" s="287"/>
      <c r="F252" s="88"/>
      <c r="G252" s="288" t="s">
        <v>224</v>
      </c>
      <c r="H252" s="289"/>
      <c r="I252" s="28">
        <f>SUM(E263:E287)</f>
        <v>0</v>
      </c>
      <c r="J252" s="290" t="s">
        <v>225</v>
      </c>
      <c r="K252" s="291"/>
      <c r="L252" s="287"/>
      <c r="M252" s="196">
        <v>2</v>
      </c>
      <c r="N252" s="35">
        <f>SUM(AI252,AI263)</f>
        <v>0</v>
      </c>
      <c r="O252" s="35">
        <v>0</v>
      </c>
      <c r="P252" s="35">
        <f>SUM(AJ252,AJ263)</f>
        <v>0</v>
      </c>
      <c r="Q252" s="35">
        <v>0</v>
      </c>
      <c r="R252" s="35">
        <f>COUNTIFS($E263:$E287,"2",$F263:$F287,"Pole",$C263:$C287,"FST")</f>
        <v>0</v>
      </c>
      <c r="S252" s="35">
        <f>SUM(AL252,AK263)</f>
        <v>0</v>
      </c>
      <c r="T252" s="35">
        <v>0</v>
      </c>
      <c r="U252" s="35">
        <f>SUM(AK252,AL263)</f>
        <v>0</v>
      </c>
      <c r="V252" s="35">
        <v>0</v>
      </c>
      <c r="W252" s="34">
        <f>COUNTIFS($E263:$E287,"2",$F263:$F287,"HH",$C263:$C287,"FST")</f>
        <v>0</v>
      </c>
      <c r="X252" s="35">
        <f>COUNTIFS($E263:$E287,"2",$F263:$F287,"Ped",$C263:$C287,"FST")</f>
        <v>0</v>
      </c>
      <c r="Y252" s="25"/>
      <c r="Z252" s="297" t="s">
        <v>226</v>
      </c>
      <c r="AA252" s="298"/>
      <c r="AB252" s="299"/>
      <c r="AC252" s="25"/>
      <c r="AD252" s="25"/>
      <c r="AH252" s="109">
        <v>2</v>
      </c>
      <c r="AI252" s="109" t="str">
        <f>IF($E253="SS",COUNTIFS($C263:$C287,"FST",$E263:$E287,"2"),"0")</f>
        <v>0</v>
      </c>
      <c r="AJ252" s="109" t="str">
        <f>IF($E253="RPX",COUNTIFS($C263:$C287,"FST",$E263:$E287,"2"),"0")</f>
        <v>0</v>
      </c>
      <c r="AK252" s="109" t="str">
        <f>IF($E253="EUC",COUNTIFS($C263:$C287,"FST",$E263:$E287,"2"),"0")</f>
        <v>0</v>
      </c>
      <c r="AL252" s="109" t="str">
        <f>IF($E253="RPX-T",COUNTIFS($C263:$C287,"FST",$E263:$E287,"2"),"0")</f>
        <v>0</v>
      </c>
      <c r="AT252" s="110" t="s">
        <v>227</v>
      </c>
      <c r="AU252" s="108">
        <f>IF(OR($AS253="Y",$AS254="Y",$AS255="Y"),"",COUNTIFS($E253,"SS",$E258,"Y"))</f>
        <v>0</v>
      </c>
      <c r="AV252" s="111">
        <f>IF(OR($AS253="Y",$AS254="Y",$AS255="Y"),"",COUNTIFS($E253,"RPX",$E258,"Y"))</f>
        <v>0</v>
      </c>
      <c r="AW252" s="111">
        <f>IF(OR($AS253="Y",$AS254="Y",$AS255="Y"),"",COUNTIFS($E253,"EUC",$E258,"Y"))</f>
        <v>0</v>
      </c>
      <c r="AX252" s="109">
        <f>IF(OR($AS253="Y",$AS254="Y",$AS255="Y"),"",COUNTIFS($E253,"RPX-T",$E258,"Y"))</f>
        <v>0</v>
      </c>
      <c r="BA252" s="226"/>
    </row>
    <row r="253" spans="1:53" ht="16.5" customHeight="1" thickTop="1" thickBot="1" x14ac:dyDescent="0.3">
      <c r="A253" s="88"/>
      <c r="B253" s="29" t="s">
        <v>228</v>
      </c>
      <c r="C253" s="30">
        <v>0</v>
      </c>
      <c r="D253" s="31" t="s">
        <v>229</v>
      </c>
      <c r="E253" s="66" t="str">
        <f>TEXT(IF('Cable Calculator'!AH7="","",'Cable Calculator'!AH7),)</f>
        <v/>
      </c>
      <c r="F253" s="88"/>
      <c r="G253" s="300" t="s">
        <v>230</v>
      </c>
      <c r="H253" s="287"/>
      <c r="I253" s="33">
        <f>E254-I252</f>
        <v>0</v>
      </c>
      <c r="J253" s="301" t="s">
        <v>231</v>
      </c>
      <c r="K253" s="302"/>
      <c r="L253" s="34">
        <f>I257</f>
        <v>0</v>
      </c>
      <c r="M253" s="196">
        <v>4</v>
      </c>
      <c r="N253" s="35">
        <f>SUM(AI253,AI264)</f>
        <v>0</v>
      </c>
      <c r="O253" s="35">
        <v>0</v>
      </c>
      <c r="P253" s="35">
        <f>SUM(AJ253,AJ264)</f>
        <v>0</v>
      </c>
      <c r="Q253" s="35">
        <v>0</v>
      </c>
      <c r="R253" s="35">
        <f>COUNTIFS($E263:$E287,"4",$F263:$F287,"Pole",$C263:$C287,"FST")</f>
        <v>0</v>
      </c>
      <c r="S253" s="35">
        <f>SUM(AL253,AK264)</f>
        <v>0</v>
      </c>
      <c r="T253" s="35">
        <v>0</v>
      </c>
      <c r="U253" s="35">
        <f>SUM(AK253,AL264)</f>
        <v>0</v>
      </c>
      <c r="V253" s="35">
        <v>0</v>
      </c>
      <c r="W253" s="34">
        <f>COUNTIFS($E263:$E287,"4",$F263:$F287,"HH",$C263:$C287,"FST")</f>
        <v>0</v>
      </c>
      <c r="X253" s="35">
        <f>COUNTIFS($E263:$E287,"4",$F263:$F287,"Ped",$C263:$C287,"FST")</f>
        <v>0</v>
      </c>
      <c r="Y253" s="25"/>
      <c r="Z253" s="303" t="s">
        <v>232</v>
      </c>
      <c r="AA253" s="305" t="s">
        <v>233</v>
      </c>
      <c r="AB253" s="306"/>
      <c r="AC253" s="25"/>
      <c r="AD253" s="25"/>
      <c r="AH253" s="109">
        <v>4</v>
      </c>
      <c r="AI253" s="109" t="str">
        <f>IF($E253="SS",COUNTIFS($C263:$C287,"FST",$E263:$E287,"4"),"0")</f>
        <v>0</v>
      </c>
      <c r="AJ253" s="109" t="str">
        <f>IF($E253="RPX",COUNTIFS($C263:$C287,"FST",$E263:$E287,"4"),"0")</f>
        <v>0</v>
      </c>
      <c r="AK253" s="109" t="str">
        <f>IF($E253="EUC",COUNTIFS($C263:$C287,"FST",$E263:$E287,"4"),"0")</f>
        <v>0</v>
      </c>
      <c r="AL253" s="109" t="str">
        <f>IF($E253="RPX-T",COUNTIFS($C263:$C287,"FST",$E263:$E287,"4"),"0")</f>
        <v>0</v>
      </c>
      <c r="AS253" s="109" t="str">
        <f>IF(AND(E258="Y",E254=24,E255=0),"Y","N")</f>
        <v>N</v>
      </c>
      <c r="AT253" s="110" t="s">
        <v>234</v>
      </c>
      <c r="AU253" s="109">
        <f>COUNTIFS($E253,"SS",$AS253,"Y")</f>
        <v>0</v>
      </c>
      <c r="AV253" s="111">
        <f>COUNTIFS($E253,"RPX",$AS253,"Y")</f>
        <v>0</v>
      </c>
      <c r="AW253" s="111">
        <f>COUNTIFS($E253,"EUC",$AS253,"Y")</f>
        <v>0</v>
      </c>
      <c r="AX253" s="109">
        <f>COUNTIFS($E253,"RPX-T",$AS253,"Y")</f>
        <v>0</v>
      </c>
      <c r="BA253" s="227"/>
    </row>
    <row r="254" spans="1:53" ht="16.5" thickTop="1" thickBot="1" x14ac:dyDescent="0.3">
      <c r="A254" s="88"/>
      <c r="B254" s="36" t="s">
        <v>235</v>
      </c>
      <c r="C254" s="37">
        <v>0</v>
      </c>
      <c r="D254" s="38" t="s">
        <v>236</v>
      </c>
      <c r="E254" s="32"/>
      <c r="F254" s="88"/>
      <c r="G254" s="309" t="s">
        <v>237</v>
      </c>
      <c r="H254" s="310"/>
      <c r="I254" s="35">
        <f>IF(E254=0,0,12-(MOD(I252,12)))</f>
        <v>0</v>
      </c>
      <c r="J254" s="301" t="s">
        <v>238</v>
      </c>
      <c r="K254" s="302"/>
      <c r="L254" s="39">
        <f>I258-I252</f>
        <v>0</v>
      </c>
      <c r="M254" s="196">
        <v>6</v>
      </c>
      <c r="N254" s="35">
        <f>SUM(AI254,AI265)</f>
        <v>0</v>
      </c>
      <c r="O254" s="35">
        <v>0</v>
      </c>
      <c r="P254" s="35">
        <f>SUM(AJ254,AJ265)</f>
        <v>0</v>
      </c>
      <c r="Q254" s="35">
        <v>0</v>
      </c>
      <c r="R254" s="35">
        <f>COUNTIFS($E263:$E287,"6",$F263:$F287,"Pole",$C263:$C287,"FST")</f>
        <v>0</v>
      </c>
      <c r="S254" s="35">
        <f>SUM(AL254,AK265)</f>
        <v>0</v>
      </c>
      <c r="T254" s="35">
        <v>0</v>
      </c>
      <c r="U254" s="35">
        <f>SUM(AK254,AL265)</f>
        <v>0</v>
      </c>
      <c r="V254" s="35">
        <v>0</v>
      </c>
      <c r="W254" s="34">
        <f>COUNTIFS($E263:$E287,"6",$F263:$F287,"HH",$C263:$C287,"FST")</f>
        <v>0</v>
      </c>
      <c r="X254" s="35">
        <f>COUNTIFS($E263:$E287,"6",$F263:$F287,"Ped",$C263:$C287,"FST")</f>
        <v>0</v>
      </c>
      <c r="Y254" s="25"/>
      <c r="Z254" s="304"/>
      <c r="AA254" s="307"/>
      <c r="AB254" s="308"/>
      <c r="AC254" s="25"/>
      <c r="AD254" s="25"/>
      <c r="AH254" s="109">
        <v>6</v>
      </c>
      <c r="AI254" s="109" t="str">
        <f>IF($E253="SS",COUNTIFS($C263:$C287,"FST",$E263:$E287,"6"),"0")</f>
        <v>0</v>
      </c>
      <c r="AJ254" s="109" t="str">
        <f>IF($E253="RPX",COUNTIFS($C263:$C287,"FST",$E263:$E287,"6"),"0")</f>
        <v>0</v>
      </c>
      <c r="AK254" s="109" t="str">
        <f>IF($E253="EUC",COUNTIFS($C263:$C287,"FST",$E263:$E287,"6"),"0")</f>
        <v>0</v>
      </c>
      <c r="AL254" s="109" t="str">
        <f>IF($E253="RPX-T",COUNTIFS($C263:$C287,"FST",$E263:$E287,"6"),"0")</f>
        <v>0</v>
      </c>
      <c r="AS254" s="109" t="str">
        <f>IF(AND(E258="Y",E254=48,E255=12),"Y","N")</f>
        <v>N</v>
      </c>
      <c r="AT254" s="110" t="s">
        <v>239</v>
      </c>
      <c r="AU254" s="109">
        <f>COUNTIFS($E253,"SS",$AS254,"Y")</f>
        <v>0</v>
      </c>
      <c r="AV254" s="108">
        <f>COUNTIFS($E253,"RPX",$AS254,"Y")</f>
        <v>0</v>
      </c>
      <c r="AW254" s="108">
        <f>COUNTIFS($E253,"EUC",$AS254,"Y")</f>
        <v>0</v>
      </c>
      <c r="AX254" s="109">
        <f>COUNTIFS($E253,"RPX-T",$AS254,"Y")</f>
        <v>0</v>
      </c>
      <c r="BA254" s="227"/>
    </row>
    <row r="255" spans="1:53" ht="16.5" customHeight="1" thickTop="1" thickBot="1" x14ac:dyDescent="0.3">
      <c r="A255" s="88"/>
      <c r="B255" s="40" t="s">
        <v>240</v>
      </c>
      <c r="C255" s="30">
        <v>0</v>
      </c>
      <c r="D255" s="41" t="s">
        <v>241</v>
      </c>
      <c r="E255" s="42"/>
      <c r="F255" s="88"/>
      <c r="G255" s="277" t="s">
        <v>242</v>
      </c>
      <c r="H255" s="43" t="s">
        <v>243</v>
      </c>
      <c r="I255" s="35">
        <f>IF(E255&lt;&gt;0,1,0)</f>
        <v>0</v>
      </c>
      <c r="J255" s="309" t="s">
        <v>244</v>
      </c>
      <c r="K255" s="310"/>
      <c r="L255" s="44" t="str">
        <f>'Cable Calculator'!AH3</f>
        <v/>
      </c>
      <c r="M255" s="196">
        <v>8</v>
      </c>
      <c r="N255" s="35">
        <f>SUM(AI255,AI266)</f>
        <v>0</v>
      </c>
      <c r="O255" s="35">
        <v>0</v>
      </c>
      <c r="P255" s="35">
        <f>SUM(AJ255,AJ266)</f>
        <v>0</v>
      </c>
      <c r="Q255" s="35">
        <v>0</v>
      </c>
      <c r="R255" s="35">
        <f>COUNTIFS($E263:$E287,"8",$F263:$F287,"Pole",$C263:$C287,"FST")</f>
        <v>0</v>
      </c>
      <c r="S255" s="35">
        <f>SUM(AL255,AK266)</f>
        <v>0</v>
      </c>
      <c r="T255" s="35">
        <v>0</v>
      </c>
      <c r="U255" s="35">
        <f>SUM(AK255,AL266)</f>
        <v>0</v>
      </c>
      <c r="V255" s="35">
        <v>0</v>
      </c>
      <c r="W255" s="34">
        <f>COUNTIFS($E263:$E287,"8",$F263:$F287,"HH",$C263:$C287,"FST")</f>
        <v>0</v>
      </c>
      <c r="X255" s="35">
        <f>COUNTIFS($E263:$E287,"8",$F263:$F287,"Ped",$C263:$C287,"FST")</f>
        <v>0</v>
      </c>
      <c r="Y255" s="25"/>
      <c r="Z255" s="45">
        <v>1</v>
      </c>
      <c r="AA255" s="46">
        <v>1</v>
      </c>
      <c r="AB255" s="46">
        <v>12</v>
      </c>
      <c r="AC255" s="25"/>
      <c r="AD255" s="25"/>
      <c r="AH255" s="109">
        <v>8</v>
      </c>
      <c r="AI255" s="109" t="str">
        <f>IF($E253="SS",COUNTIFS($C263:$C287,"FST",$E263:$E287,"8"),"0")</f>
        <v>0</v>
      </c>
      <c r="AJ255" s="109" t="str">
        <f>IF($E253="RPX",COUNTIFS($C263:$C287,"FST",$E263:$E287,"8"),"0")</f>
        <v>0</v>
      </c>
      <c r="AK255" s="109" t="str">
        <f>IF($E253="EUC",COUNTIFS($C263:$C287,"FST",$E263:$E287,"8"),"0")</f>
        <v>0</v>
      </c>
      <c r="AL255" s="109" t="str">
        <f>IF($E253="RPX-T",COUNTIFS($C263:$C287,"FST",$E263:$E287,"8"),"0")</f>
        <v>0</v>
      </c>
      <c r="AS255" s="109" t="str">
        <f>IF(AND(E258="Y",E254=48,E255=0),"Y","N")</f>
        <v>N</v>
      </c>
      <c r="AT255" s="110" t="s">
        <v>245</v>
      </c>
      <c r="AU255" s="109">
        <f>COUNTIFS($E253,"SS",$AS255,"Y")</f>
        <v>0</v>
      </c>
      <c r="AV255" s="108">
        <f>COUNTIFS($E253,"RPX",$AS255,"Y")</f>
        <v>0</v>
      </c>
      <c r="AW255" s="108">
        <f>COUNTIFS($E253,"EUC",$AS255,"Y")</f>
        <v>0</v>
      </c>
      <c r="AX255" s="109">
        <f>COUNTIFS($E253,"RPX-T",$AS255,"Y")</f>
        <v>0</v>
      </c>
      <c r="BA255" s="227"/>
    </row>
    <row r="256" spans="1:53" ht="16.5" thickTop="1" thickBot="1" x14ac:dyDescent="0.3">
      <c r="A256" s="88"/>
      <c r="B256" s="29" t="s">
        <v>246</v>
      </c>
      <c r="C256" s="37">
        <v>0</v>
      </c>
      <c r="D256" s="41" t="s">
        <v>247</v>
      </c>
      <c r="E256" s="42"/>
      <c r="F256" s="88"/>
      <c r="G256" s="278"/>
      <c r="H256" s="47" t="s">
        <v>248</v>
      </c>
      <c r="I256" s="35">
        <f>IF(E255&lt;&gt;0,E255,0)</f>
        <v>0</v>
      </c>
      <c r="J256" s="194"/>
      <c r="K256" s="195"/>
      <c r="L256" s="48"/>
      <c r="M256" s="196">
        <v>12</v>
      </c>
      <c r="N256" s="35" t="str">
        <f>IF($E253="SS",SUM(AI256,AJ267,AM288,AO288,AQ288),"0")</f>
        <v>0</v>
      </c>
      <c r="O256" s="35" t="str">
        <f>IF($E253="SS",SUM(AN288,AP288,AR288),"0")</f>
        <v>0</v>
      </c>
      <c r="P256" s="35" t="str">
        <f>IF($E253="RPX",SUM(AJ256,AJ267,AM288,AO288,AQ288),"0")</f>
        <v>0</v>
      </c>
      <c r="Q256" s="35" t="str">
        <f>IF($E253="RPX",SUM(AN288,AP288,AR288),"0")</f>
        <v>0</v>
      </c>
      <c r="R256" s="35">
        <f>COUNTIFS($E263:$E287,"12",$F263:$F287,"Pole",$C263:$C287,"FST")</f>
        <v>0</v>
      </c>
      <c r="S256" s="35" t="str">
        <f>IF($E253="RPX-T",SUM(AL256,AK267,AM288,AO288,AQ288),"0")</f>
        <v>0</v>
      </c>
      <c r="T256" s="35" t="str">
        <f>IF($E253="RPX-T",SUM(AN288,AP288,AR288),"0")</f>
        <v>0</v>
      </c>
      <c r="U256" s="35" t="str">
        <f>IF($E253="EUC",SUM(AK256,AL267,AM288,AO288,AQ288),"0")</f>
        <v>0</v>
      </c>
      <c r="V256" s="35" t="str">
        <f>IF($E253="EUC",SUM($AN288,AP288,AR288),"0")</f>
        <v>0</v>
      </c>
      <c r="W256" s="34">
        <f>COUNTIFS($E263:$E287,"12",$F263:$F287,"HH",$C263:$C287,"FST")</f>
        <v>0</v>
      </c>
      <c r="X256" s="35">
        <f>COUNTIFS($E263:$E287,"12",$F263:$F287,"Ped",$C263:$C287,"FST")</f>
        <v>0</v>
      </c>
      <c r="Y256" s="25"/>
      <c r="Z256" s="45">
        <v>2</v>
      </c>
      <c r="AA256" s="46">
        <v>13</v>
      </c>
      <c r="AB256" s="46">
        <v>24</v>
      </c>
      <c r="AC256" s="25"/>
      <c r="AD256" s="25"/>
      <c r="AH256" s="109">
        <v>12</v>
      </c>
      <c r="AI256" s="109" t="str">
        <f>IF($E253="SS",COUNTIFS($C263:$C287,"FST",$E263:$E287,"12"),"0")</f>
        <v>0</v>
      </c>
      <c r="AJ256" s="109" t="str">
        <f>IF($E253="RPX",COUNTIFS($C263:$C287,"FST",$E263:$E287,"12"),"0")</f>
        <v>0</v>
      </c>
      <c r="AK256" s="109" t="str">
        <f>IF($E253="EUC",COUNTIFS($C263:$C287,"FST",$E263:$E287,"12"),"0")</f>
        <v>0</v>
      </c>
      <c r="AL256" s="109" t="str">
        <f>IF($E253="RPX-T",COUNTIFS($C263:$C287,"FST",$E263:$E287,"12"),"0")</f>
        <v>0</v>
      </c>
      <c r="BA256" s="227"/>
    </row>
    <row r="257" spans="1:53" ht="16.5" customHeight="1" thickTop="1" thickBot="1" x14ac:dyDescent="0.3">
      <c r="A257" s="88"/>
      <c r="B257" s="36" t="s">
        <v>249</v>
      </c>
      <c r="C257" s="30">
        <v>0</v>
      </c>
      <c r="D257" s="49" t="s">
        <v>250</v>
      </c>
      <c r="E257" s="50">
        <f>E254/12</f>
        <v>0</v>
      </c>
      <c r="F257" s="88"/>
      <c r="G257" s="277" t="s">
        <v>251</v>
      </c>
      <c r="H257" s="51" t="s">
        <v>252</v>
      </c>
      <c r="I257" s="112">
        <f>E256</f>
        <v>0</v>
      </c>
      <c r="J257" s="311" t="s">
        <v>253</v>
      </c>
      <c r="K257" s="312"/>
      <c r="L257" s="313"/>
      <c r="M257" s="52" t="s">
        <v>254</v>
      </c>
      <c r="N257" s="106"/>
      <c r="O257" s="106"/>
      <c r="P257" s="192"/>
      <c r="Q257" s="192"/>
      <c r="R257" s="192"/>
      <c r="S257" s="192"/>
      <c r="T257" s="192"/>
      <c r="U257" s="192"/>
      <c r="V257" s="192"/>
      <c r="W257" s="53">
        <f>SUM(P257:U257)</f>
        <v>0</v>
      </c>
      <c r="X257" s="54"/>
      <c r="Y257" s="25"/>
      <c r="Z257" s="45">
        <v>3</v>
      </c>
      <c r="AA257" s="46">
        <v>25</v>
      </c>
      <c r="AB257" s="46">
        <v>36</v>
      </c>
      <c r="AC257" s="25"/>
      <c r="AD257" s="25"/>
      <c r="BA257" s="227"/>
    </row>
    <row r="258" spans="1:53" ht="16.5" thickTop="1" thickBot="1" x14ac:dyDescent="0.3">
      <c r="A258" s="88"/>
      <c r="B258" s="36" t="s">
        <v>255</v>
      </c>
      <c r="C258" s="30">
        <v>0</v>
      </c>
      <c r="D258" s="31" t="s">
        <v>256</v>
      </c>
      <c r="E258" s="101" t="str">
        <f>IF('Cable Calculator'!AH5="","",'Cable Calculator'!AH5)</f>
        <v/>
      </c>
      <c r="F258" s="88"/>
      <c r="G258" s="278"/>
      <c r="H258" s="47" t="s">
        <v>257</v>
      </c>
      <c r="I258" s="35" t="str">
        <f>IF(E256="","0",IF(AND(E253="EUC",E254=432), I257+(203-E255),IF(E256=0,0,(E256+(E254-E255)-1))))</f>
        <v>0</v>
      </c>
      <c r="J258" s="292" t="str">
        <f>IFERROR(IF(OR(E253="EUC",E253="SS"),"---",IF(OR(P252,S252),"NO 2F Tethers for RPX!",IF(OR(P254,S254),"NO 6F Tethers for RPX!","---"))),"---")</f>
        <v>---</v>
      </c>
      <c r="K258" s="293"/>
      <c r="L258" s="294"/>
      <c r="M258" s="292" t="str">
        <f>IF(E255&gt;60,"Dead Count &gt;60: Consider Downsize","---")</f>
        <v>---</v>
      </c>
      <c r="N258" s="293"/>
      <c r="O258" s="293"/>
      <c r="P258" s="293"/>
      <c r="Q258" s="293"/>
      <c r="R258" s="293"/>
      <c r="S258" s="293"/>
      <c r="T258" s="293"/>
      <c r="U258" s="294"/>
      <c r="V258" s="100"/>
      <c r="W258" s="54">
        <f>SUM(P258:U258)</f>
        <v>0</v>
      </c>
      <c r="X258" s="54"/>
      <c r="Y258" s="25"/>
      <c r="Z258" s="45">
        <v>4</v>
      </c>
      <c r="AA258" s="46">
        <v>37</v>
      </c>
      <c r="AB258" s="46">
        <v>48</v>
      </c>
      <c r="AC258" s="25"/>
      <c r="AD258" s="25"/>
      <c r="BA258" s="227"/>
    </row>
    <row r="259" spans="1:53" ht="16.5" thickTop="1" thickBot="1" x14ac:dyDescent="0.3">
      <c r="A259" s="88"/>
      <c r="B259" s="55" t="s">
        <v>258</v>
      </c>
      <c r="C259" s="56">
        <f>SUM(C253:C258)+I252</f>
        <v>0</v>
      </c>
      <c r="D259" s="31" t="s">
        <v>259</v>
      </c>
      <c r="E259" s="101" t="str">
        <f>IF(AS253="Y","DBL",IF(AS254="Y","TRPL",IF(AS255="Y","QUAD","")))</f>
        <v/>
      </c>
      <c r="F259" s="88"/>
      <c r="G259" s="192"/>
      <c r="H259" s="57"/>
      <c r="I259" s="192"/>
      <c r="J259" s="292" t="str">
        <f>IF(AND(E254=216,(OR(Z275="error",Z276="error",Z277="error",Z278="error",Z279="error",Z280="error",Z281="error",Z282="error",Z283="error",Z284="error",Z285="error",Z286="error",Z287="error",AA277="error",AA278="error",AA279="error",AA280="error",AA281="error",AA282="error",AA283="error",AA284="error",AA285="error",AA286="error",AA287="error",AA288="error",AA289="error"))),"You cannot cross Tube 6 and 7","---")</f>
        <v>---</v>
      </c>
      <c r="K259" s="293"/>
      <c r="L259" s="294"/>
      <c r="M259" s="292" t="str">
        <f>IF(AND(OR(E253="SS",E253="RPX",E253="EUC",E253="RPX-T"),(OR(C263="",C263="Field SPL"))),"Cannot have FlexNap cables without tethers","---")</f>
        <v>---</v>
      </c>
      <c r="N259" s="293"/>
      <c r="O259" s="293"/>
      <c r="P259" s="293"/>
      <c r="Q259" s="293"/>
      <c r="R259" s="293"/>
      <c r="S259" s="293"/>
      <c r="T259" s="293"/>
      <c r="U259" s="294"/>
      <c r="V259" s="25"/>
      <c r="W259" s="58"/>
      <c r="X259" s="58"/>
      <c r="Y259" s="25"/>
      <c r="Z259" s="45">
        <v>5</v>
      </c>
      <c r="AA259" s="46">
        <v>49</v>
      </c>
      <c r="AB259" s="46">
        <v>60</v>
      </c>
      <c r="AC259" s="25"/>
      <c r="AD259" s="25"/>
      <c r="BA259" s="227"/>
    </row>
    <row r="260" spans="1:53" ht="16.5" thickTop="1" thickBot="1" x14ac:dyDescent="0.3">
      <c r="A260" s="88"/>
      <c r="B260" s="59"/>
      <c r="C260" s="60"/>
      <c r="D260" s="61"/>
      <c r="E260" s="62"/>
      <c r="F260" s="88"/>
      <c r="G260" s="63"/>
      <c r="H260" s="64"/>
      <c r="I260" s="63"/>
      <c r="J260" s="292" t="str">
        <f>IF(AND(OR(E253="RPX", E253="RPX-T", E253="SS"),E254=216),"NO 216 For RPX, RPX-T, OR SS CABLE","---")</f>
        <v>---</v>
      </c>
      <c r="K260" s="293"/>
      <c r="L260" s="294"/>
      <c r="M260" s="292" t="str" cm="1">
        <f t="array" ref="M260">IF(AND(E253="",OR(C263:C287="FST",C263:C287="REV T",C263:C287="DBL REV",C263:C287="TPL REV", C263:C287="QD REV")),"Non-FlexNap cables cannot have tethers","---")</f>
        <v>---</v>
      </c>
      <c r="N260" s="293"/>
      <c r="O260" s="293"/>
      <c r="P260" s="293"/>
      <c r="Q260" s="293"/>
      <c r="R260" s="293"/>
      <c r="S260" s="293"/>
      <c r="T260" s="293"/>
      <c r="U260" s="294"/>
      <c r="V260" s="25"/>
      <c r="W260" s="58"/>
      <c r="X260" s="58"/>
      <c r="Y260" s="25"/>
      <c r="Z260" s="45">
        <v>6</v>
      </c>
      <c r="AA260" s="65">
        <v>61</v>
      </c>
      <c r="AB260" s="65">
        <v>72</v>
      </c>
      <c r="AC260" s="25"/>
      <c r="AD260" s="25"/>
      <c r="BA260" s="226"/>
    </row>
    <row r="261" spans="1:53" ht="15.75" customHeight="1" thickBot="1" x14ac:dyDescent="0.3">
      <c r="A261" s="88"/>
      <c r="B261" s="277" t="s">
        <v>260</v>
      </c>
      <c r="C261" s="314" t="s">
        <v>261</v>
      </c>
      <c r="D261" s="314" t="s">
        <v>262</v>
      </c>
      <c r="E261" s="316" t="s">
        <v>263</v>
      </c>
      <c r="F261" s="314" t="s">
        <v>264</v>
      </c>
      <c r="G261" s="279" t="s">
        <v>265</v>
      </c>
      <c r="H261" s="279" t="s">
        <v>266</v>
      </c>
      <c r="I261" s="279" t="s">
        <v>267</v>
      </c>
      <c r="J261" s="318" t="s">
        <v>268</v>
      </c>
      <c r="K261" s="314" t="s">
        <v>269</v>
      </c>
      <c r="L261" s="320" t="s">
        <v>270</v>
      </c>
      <c r="M261" s="322" t="s">
        <v>271</v>
      </c>
      <c r="N261" s="322"/>
      <c r="O261" s="322"/>
      <c r="P261" s="322"/>
      <c r="Q261" s="322"/>
      <c r="R261" s="322"/>
      <c r="S261" s="322"/>
      <c r="T261" s="322"/>
      <c r="U261" s="323"/>
      <c r="V261" s="107"/>
      <c r="W261" s="72"/>
      <c r="X261" s="72"/>
      <c r="Y261" s="72"/>
      <c r="Z261" s="45">
        <v>7</v>
      </c>
      <c r="AA261" s="65">
        <v>73</v>
      </c>
      <c r="AB261" s="65">
        <v>84</v>
      </c>
      <c r="AC261" s="25"/>
      <c r="AD261" s="25"/>
      <c r="BA261" s="228"/>
    </row>
    <row r="262" spans="1:53" ht="15.75" thickBot="1" x14ac:dyDescent="0.3">
      <c r="A262" s="88"/>
      <c r="B262" s="278"/>
      <c r="C262" s="315"/>
      <c r="D262" s="315"/>
      <c r="E262" s="317"/>
      <c r="F262" s="315"/>
      <c r="G262" s="280"/>
      <c r="H262" s="280"/>
      <c r="I262" s="280"/>
      <c r="J262" s="319"/>
      <c r="K262" s="315"/>
      <c r="L262" s="321"/>
      <c r="M262" s="324"/>
      <c r="N262" s="324"/>
      <c r="O262" s="324"/>
      <c r="P262" s="324"/>
      <c r="Q262" s="324"/>
      <c r="R262" s="324"/>
      <c r="S262" s="324"/>
      <c r="T262" s="324"/>
      <c r="U262" s="325"/>
      <c r="V262" s="107"/>
      <c r="W262" s="72"/>
      <c r="X262" s="72"/>
      <c r="Y262" s="72"/>
      <c r="Z262" s="45">
        <v>8</v>
      </c>
      <c r="AA262" s="46">
        <v>85</v>
      </c>
      <c r="AB262" s="46">
        <v>96</v>
      </c>
      <c r="AC262" s="25"/>
      <c r="AD262" s="25"/>
      <c r="AI262" s="109" t="s">
        <v>272</v>
      </c>
      <c r="AJ262" s="109" t="s">
        <v>273</v>
      </c>
      <c r="AK262" s="109" t="s">
        <v>274</v>
      </c>
      <c r="AL262" s="109" t="s">
        <v>275</v>
      </c>
      <c r="BA262" s="228"/>
    </row>
    <row r="263" spans="1:53" ht="15.75" thickBot="1" x14ac:dyDescent="0.3">
      <c r="A263" s="88"/>
      <c r="B263" s="66" t="s">
        <v>276</v>
      </c>
      <c r="C263" s="67"/>
      <c r="D263" s="102"/>
      <c r="E263" s="32"/>
      <c r="F263" s="32"/>
      <c r="G263" s="68" t="s">
        <v>277</v>
      </c>
      <c r="H263" s="69">
        <f>IF(I263=0,0,I263-(E263-1))</f>
        <v>0</v>
      </c>
      <c r="I263" s="70">
        <f>IF(E263=0,0,I258)</f>
        <v>0</v>
      </c>
      <c r="J263" s="71" t="s">
        <v>278</v>
      </c>
      <c r="K263" s="32"/>
      <c r="L263" s="233"/>
      <c r="M263" s="295"/>
      <c r="N263" s="295"/>
      <c r="O263" s="295"/>
      <c r="P263" s="295"/>
      <c r="Q263" s="295"/>
      <c r="R263" s="295"/>
      <c r="S263" s="295"/>
      <c r="T263" s="295"/>
      <c r="U263" s="296"/>
      <c r="V263" s="103"/>
      <c r="W263" s="72"/>
      <c r="X263" s="72"/>
      <c r="Y263" s="72"/>
      <c r="Z263" s="45">
        <v>9</v>
      </c>
      <c r="AA263" s="46">
        <v>97</v>
      </c>
      <c r="AB263" s="46">
        <v>108</v>
      </c>
      <c r="AC263" s="72">
        <f t="shared" ref="AC263:AC287" si="102">IF(B263&lt;&gt;"FST",1,0)</f>
        <v>1</v>
      </c>
      <c r="AD263" s="72">
        <f t="shared" ref="AD263:AD287" si="103">IF(C263&lt;&gt;"FST",1,0)</f>
        <v>1</v>
      </c>
      <c r="AE263" s="109" t="str">
        <f t="shared" ref="AE263:AE287" si="104">CONCATENATE(H263,"-",I263)</f>
        <v>0-0</v>
      </c>
      <c r="AF263" s="109" t="str">
        <f t="shared" ref="AF263:AF287" si="105">IF(C263="Field SPL","N","Y")</f>
        <v>Y</v>
      </c>
      <c r="AG263" s="109" t="str">
        <f t="shared" ref="AG263:AG287" si="106">IF(OR(E$253="RPX",E$253="SS"),"A","B")</f>
        <v>B</v>
      </c>
      <c r="AH263" s="109">
        <v>2</v>
      </c>
      <c r="AI263" s="109" t="str">
        <f>IF(E253="SS",COUNTIFS(C263:C287,"TCF",E263:E287,"2"),"")</f>
        <v/>
      </c>
      <c r="AJ263" s="109" t="str">
        <f>IF(E253="RPX",COUNTIFS(C263:C287,"TCF",E263:E287,"2"),"")</f>
        <v/>
      </c>
      <c r="AK263" s="109" t="str">
        <f>IF(E253="RPX-T",COUNTIFS(C263:C287,"TCF",E263:E287,"2"),"")</f>
        <v/>
      </c>
      <c r="AL263" s="109" t="str">
        <f>IF(E253="EUC",COUNTIFS(C263:C287,"TCF",E263:E287,"2"),"")</f>
        <v/>
      </c>
      <c r="AM263" s="109">
        <f t="shared" ref="AM263:AM287" si="107">VALUE(IF(C263="FST","0",IF(C263="REV T","1",IF(C263="DBL REV",".5","0"))))</f>
        <v>0</v>
      </c>
      <c r="AN263" s="109">
        <f t="shared" ref="AN263:AN287" si="108">VALUE(IF(C263="FST","0",IF(C263="REV T","0",IF(C263="DBL REV",".5","0"))))</f>
        <v>0</v>
      </c>
      <c r="AO263" s="109" t="str">
        <f t="shared" ref="AO263:AO287" si="109">IF(C263="TPL REV","Y","")</f>
        <v/>
      </c>
      <c r="AQ263" s="109" t="str">
        <f t="shared" ref="AQ263:AQ287" si="110">IF(C263="QD REV","Y","")</f>
        <v/>
      </c>
      <c r="BA263" s="229">
        <f>MOD(E263,12)</f>
        <v>0</v>
      </c>
    </row>
    <row r="264" spans="1:53" ht="15.75" thickBot="1" x14ac:dyDescent="0.3">
      <c r="A264" s="88"/>
      <c r="B264" s="66" t="s">
        <v>279</v>
      </c>
      <c r="C264" s="67"/>
      <c r="D264" s="102"/>
      <c r="E264" s="32"/>
      <c r="F264" s="32"/>
      <c r="G264" s="68" t="s">
        <v>277</v>
      </c>
      <c r="H264" s="69">
        <f t="shared" ref="H264:H287" si="111">IF(E264=0,0,I264-(E264-1))</f>
        <v>0</v>
      </c>
      <c r="I264" s="70">
        <f t="shared" ref="I264:I287" si="112">IF(E264=0,0,H263-1)</f>
        <v>0</v>
      </c>
      <c r="J264" s="73" t="str">
        <f>IF(C264="","--",IF(AND(C264&lt;&gt;"FST",C264&lt;&gt;"TCF",BA263&lt;&gt;0),BA263,"--"))</f>
        <v>--</v>
      </c>
      <c r="K264" s="32"/>
      <c r="L264" s="233"/>
      <c r="M264" s="295"/>
      <c r="N264" s="295"/>
      <c r="O264" s="295"/>
      <c r="P264" s="295"/>
      <c r="Q264" s="295"/>
      <c r="R264" s="295"/>
      <c r="S264" s="295"/>
      <c r="T264" s="295"/>
      <c r="U264" s="296"/>
      <c r="V264" s="103"/>
      <c r="W264" s="72"/>
      <c r="X264" s="72"/>
      <c r="Y264" s="72"/>
      <c r="Z264" s="45">
        <v>10</v>
      </c>
      <c r="AA264" s="46">
        <v>109</v>
      </c>
      <c r="AB264" s="46">
        <v>120</v>
      </c>
      <c r="AC264" s="72">
        <f t="shared" si="102"/>
        <v>1</v>
      </c>
      <c r="AD264" s="72">
        <f t="shared" si="103"/>
        <v>1</v>
      </c>
      <c r="AE264" s="109" t="str">
        <f t="shared" si="104"/>
        <v>0-0</v>
      </c>
      <c r="AF264" s="109" t="str">
        <f t="shared" si="105"/>
        <v>Y</v>
      </c>
      <c r="AG264" s="109" t="str">
        <f t="shared" si="106"/>
        <v>B</v>
      </c>
      <c r="AH264" s="109">
        <v>4</v>
      </c>
      <c r="AI264" s="109" t="str">
        <f>IF(E253="SS",COUNTIFS(C263:C287,"TCF",E263:E287,"4"),"")</f>
        <v/>
      </c>
      <c r="AJ264" s="109" t="str">
        <f>IF(E253="RPX",COUNTIFS(C263:C287,"TCF",E263:E287,"4"),"")</f>
        <v/>
      </c>
      <c r="AK264" s="109" t="str">
        <f>IF(E253="RPX-T",COUNTIFS(C263:C287,"TCF",E263:E287,"4"),"")</f>
        <v/>
      </c>
      <c r="AL264" s="109" t="str">
        <f>IF(E253="EUC",COUNTIFS(C263:C287,"TCF",E263:E287,"4"),"")</f>
        <v/>
      </c>
      <c r="AM264" s="109">
        <f t="shared" si="107"/>
        <v>0</v>
      </c>
      <c r="AN264" s="109">
        <f t="shared" si="108"/>
        <v>0</v>
      </c>
      <c r="AO264" s="109" t="str">
        <f t="shared" si="109"/>
        <v/>
      </c>
      <c r="AQ264" s="109" t="str">
        <f t="shared" si="110"/>
        <v/>
      </c>
      <c r="BA264" s="229">
        <f>MOD(SUM(E263:E264),12)</f>
        <v>0</v>
      </c>
    </row>
    <row r="265" spans="1:53" ht="15.75" thickBot="1" x14ac:dyDescent="0.3">
      <c r="A265" s="88"/>
      <c r="B265" s="74" t="s">
        <v>280</v>
      </c>
      <c r="C265" s="67"/>
      <c r="D265" s="102"/>
      <c r="E265" s="32"/>
      <c r="F265" s="32"/>
      <c r="G265" s="75" t="s">
        <v>277</v>
      </c>
      <c r="H265" s="69">
        <f t="shared" si="111"/>
        <v>0</v>
      </c>
      <c r="I265" s="70">
        <f t="shared" si="112"/>
        <v>0</v>
      </c>
      <c r="J265" s="73" t="str">
        <f t="shared" ref="J265:J287" si="113">IF(C265="","--",IF(AND(C265&lt;&gt;"FST",C265&lt;&gt;"TCF",BA264&lt;&gt;0),BA264,"--"))</f>
        <v>--</v>
      </c>
      <c r="K265" s="32"/>
      <c r="L265" s="233"/>
      <c r="M265" s="295"/>
      <c r="N265" s="295"/>
      <c r="O265" s="295"/>
      <c r="P265" s="295"/>
      <c r="Q265" s="295"/>
      <c r="R265" s="295"/>
      <c r="S265" s="295"/>
      <c r="T265" s="295"/>
      <c r="U265" s="296"/>
      <c r="V265" s="103"/>
      <c r="W265" s="72"/>
      <c r="X265" s="72"/>
      <c r="Y265" s="72"/>
      <c r="Z265" s="45">
        <v>11</v>
      </c>
      <c r="AA265" s="46">
        <v>121</v>
      </c>
      <c r="AB265" s="46">
        <v>132</v>
      </c>
      <c r="AC265" s="72">
        <f t="shared" si="102"/>
        <v>1</v>
      </c>
      <c r="AD265" s="72">
        <f t="shared" si="103"/>
        <v>1</v>
      </c>
      <c r="AE265" s="109" t="str">
        <f t="shared" si="104"/>
        <v>0-0</v>
      </c>
      <c r="AF265" s="109" t="str">
        <f t="shared" si="105"/>
        <v>Y</v>
      </c>
      <c r="AG265" s="109" t="str">
        <f t="shared" si="106"/>
        <v>B</v>
      </c>
      <c r="AH265" s="109">
        <v>6</v>
      </c>
      <c r="AI265" s="109" t="str">
        <f>IF(E253="SS",COUNTIFS(C263:C287,"TCF",E263:E287,"6"),"")</f>
        <v/>
      </c>
      <c r="AJ265" s="109" t="str">
        <f>IF(E253="RPX",COUNTIFS(C263:C287,"TCF",E263:E287,"6"),"")</f>
        <v/>
      </c>
      <c r="AK265" s="109" t="str">
        <f>IF(E253="RPX-T",COUNTIFS(C263:C287,"TCF",E263:E287,"6"),"")</f>
        <v/>
      </c>
      <c r="AL265" s="109" t="str">
        <f>IF(E253="EUC",COUNTIFS(C263:C287,"TCF",E263:E287,"6"),"")</f>
        <v/>
      </c>
      <c r="AM265" s="109">
        <f t="shared" si="107"/>
        <v>0</v>
      </c>
      <c r="AN265" s="109">
        <f t="shared" si="108"/>
        <v>0</v>
      </c>
      <c r="AO265" s="109" t="str">
        <f t="shared" si="109"/>
        <v/>
      </c>
      <c r="AQ265" s="109" t="str">
        <f t="shared" si="110"/>
        <v/>
      </c>
      <c r="BA265" s="229">
        <f>MOD(SUM(E263:E266),12)</f>
        <v>0</v>
      </c>
    </row>
    <row r="266" spans="1:53" ht="15.75" thickBot="1" x14ac:dyDescent="0.3">
      <c r="A266" s="88"/>
      <c r="B266" s="66" t="s">
        <v>281</v>
      </c>
      <c r="C266" s="67"/>
      <c r="D266" s="102"/>
      <c r="E266" s="32"/>
      <c r="F266" s="32"/>
      <c r="G266" s="68" t="s">
        <v>277</v>
      </c>
      <c r="H266" s="69">
        <f t="shared" si="111"/>
        <v>0</v>
      </c>
      <c r="I266" s="70">
        <f t="shared" si="112"/>
        <v>0</v>
      </c>
      <c r="J266" s="73" t="str">
        <f t="shared" si="113"/>
        <v>--</v>
      </c>
      <c r="K266" s="32"/>
      <c r="L266" s="233"/>
      <c r="M266" s="295"/>
      <c r="N266" s="295"/>
      <c r="O266" s="295"/>
      <c r="P266" s="295"/>
      <c r="Q266" s="295"/>
      <c r="R266" s="295"/>
      <c r="S266" s="295"/>
      <c r="T266" s="295"/>
      <c r="U266" s="296"/>
      <c r="V266" s="103"/>
      <c r="W266" s="72"/>
      <c r="X266" s="72"/>
      <c r="Y266" s="72"/>
      <c r="Z266" s="45">
        <v>12</v>
      </c>
      <c r="AA266" s="76">
        <v>133</v>
      </c>
      <c r="AB266" s="76">
        <v>144</v>
      </c>
      <c r="AC266" s="72">
        <f t="shared" si="102"/>
        <v>1</v>
      </c>
      <c r="AD266" s="72">
        <f t="shared" si="103"/>
        <v>1</v>
      </c>
      <c r="AE266" s="109" t="str">
        <f t="shared" si="104"/>
        <v>0-0</v>
      </c>
      <c r="AF266" s="109" t="str">
        <f t="shared" si="105"/>
        <v>Y</v>
      </c>
      <c r="AG266" s="109" t="str">
        <f t="shared" si="106"/>
        <v>B</v>
      </c>
      <c r="AH266" s="109">
        <v>8</v>
      </c>
      <c r="AI266" s="109" t="str">
        <f>IF(E253="SS",COUNTIFS(C263:C287,"TCF",E263:E287,"8"),"")</f>
        <v/>
      </c>
      <c r="AJ266" s="109" t="str">
        <f>IF(E253="RPX",COUNTIFS(C263:C287,"TCF",E263:E287,"8"),"")</f>
        <v/>
      </c>
      <c r="AK266" s="109" t="str">
        <f>IF(E253="RPX-T",COUNTIFS(C263:C287,"TCF",E263:E287,"8"),"")</f>
        <v/>
      </c>
      <c r="AL266" s="109" t="str">
        <f>IF(E253="EUC",COUNTIFS(C263:C287,"TCF",E263:E287,"8"),"")</f>
        <v/>
      </c>
      <c r="AM266" s="109">
        <f t="shared" si="107"/>
        <v>0</v>
      </c>
      <c r="AN266" s="109">
        <f t="shared" si="108"/>
        <v>0</v>
      </c>
      <c r="AO266" s="109" t="str">
        <f t="shared" si="109"/>
        <v/>
      </c>
      <c r="AQ266" s="109" t="str">
        <f t="shared" si="110"/>
        <v/>
      </c>
      <c r="BA266" s="229">
        <f>MOD(SUM(E263:E267),12)</f>
        <v>0</v>
      </c>
    </row>
    <row r="267" spans="1:53" ht="15.75" thickBot="1" x14ac:dyDescent="0.3">
      <c r="A267" s="88"/>
      <c r="B267" s="66" t="s">
        <v>282</v>
      </c>
      <c r="C267" s="67"/>
      <c r="D267" s="102"/>
      <c r="E267" s="32"/>
      <c r="F267" s="32"/>
      <c r="G267" s="68" t="s">
        <v>277</v>
      </c>
      <c r="H267" s="69">
        <f t="shared" si="111"/>
        <v>0</v>
      </c>
      <c r="I267" s="70">
        <f t="shared" si="112"/>
        <v>0</v>
      </c>
      <c r="J267" s="73" t="str">
        <f t="shared" si="113"/>
        <v>--</v>
      </c>
      <c r="K267" s="32"/>
      <c r="L267" s="233"/>
      <c r="M267" s="295"/>
      <c r="N267" s="295"/>
      <c r="O267" s="295"/>
      <c r="P267" s="295"/>
      <c r="Q267" s="295"/>
      <c r="R267" s="295"/>
      <c r="S267" s="295"/>
      <c r="T267" s="295"/>
      <c r="U267" s="296"/>
      <c r="V267" s="103"/>
      <c r="W267" s="72"/>
      <c r="X267" s="72"/>
      <c r="Y267" s="72"/>
      <c r="Z267" s="45">
        <v>13</v>
      </c>
      <c r="AA267" s="77">
        <f t="shared" ref="AA267:AA272" si="114">AB266+1</f>
        <v>145</v>
      </c>
      <c r="AB267" s="77">
        <f t="shared" ref="AB267:AB272" si="115">AB266+12</f>
        <v>156</v>
      </c>
      <c r="AC267" s="72">
        <f t="shared" si="102"/>
        <v>1</v>
      </c>
      <c r="AD267" s="72">
        <f t="shared" si="103"/>
        <v>1</v>
      </c>
      <c r="AE267" s="109" t="str">
        <f t="shared" si="104"/>
        <v>0-0</v>
      </c>
      <c r="AF267" s="109" t="str">
        <f t="shared" si="105"/>
        <v>Y</v>
      </c>
      <c r="AG267" s="109" t="str">
        <f t="shared" si="106"/>
        <v>B</v>
      </c>
      <c r="AH267" s="109">
        <v>12</v>
      </c>
      <c r="AI267" s="109" t="str">
        <f>IF(E253="SS",COUNTIFS(C263:C287,"TCF",E263:E287,"12"),"")</f>
        <v/>
      </c>
      <c r="AJ267" s="109" t="str">
        <f>IF(E253="RPX",COUNTIFS(C263:C287,"TCF",E263:E287,"12"),"")</f>
        <v/>
      </c>
      <c r="AK267" s="109" t="str">
        <f>IF(E253="RPX-T",COUNTIFS(C263:C287,"TCF",E263:E287,"12"),"")</f>
        <v/>
      </c>
      <c r="AL267" s="109" t="str">
        <f>IF(E253="EUC",COUNTIFS(C263:C287,"TCF",E263:E287,"12"),"")</f>
        <v/>
      </c>
      <c r="AM267" s="109">
        <f t="shared" si="107"/>
        <v>0</v>
      </c>
      <c r="AN267" s="109">
        <f t="shared" si="108"/>
        <v>0</v>
      </c>
      <c r="AO267" s="109" t="str">
        <f t="shared" si="109"/>
        <v/>
      </c>
      <c r="AQ267" s="109" t="str">
        <f t="shared" si="110"/>
        <v/>
      </c>
      <c r="BA267" s="229">
        <f>MOD(SUM(E263:E268),12)</f>
        <v>0</v>
      </c>
    </row>
    <row r="268" spans="1:53" ht="15.75" thickBot="1" x14ac:dyDescent="0.3">
      <c r="A268" s="88"/>
      <c r="B268" s="66" t="s">
        <v>283</v>
      </c>
      <c r="C268" s="67"/>
      <c r="D268" s="102"/>
      <c r="E268" s="32"/>
      <c r="F268" s="32"/>
      <c r="G268" s="68" t="s">
        <v>277</v>
      </c>
      <c r="H268" s="69">
        <f t="shared" si="111"/>
        <v>0</v>
      </c>
      <c r="I268" s="70">
        <f t="shared" si="112"/>
        <v>0</v>
      </c>
      <c r="J268" s="73" t="str">
        <f t="shared" si="113"/>
        <v>--</v>
      </c>
      <c r="K268" s="32"/>
      <c r="L268" s="233"/>
      <c r="M268" s="295"/>
      <c r="N268" s="295"/>
      <c r="O268" s="295"/>
      <c r="P268" s="295"/>
      <c r="Q268" s="295"/>
      <c r="R268" s="295"/>
      <c r="S268" s="295"/>
      <c r="T268" s="295"/>
      <c r="U268" s="296"/>
      <c r="V268" s="103"/>
      <c r="W268" s="72"/>
      <c r="X268" s="72"/>
      <c r="Y268" s="72"/>
      <c r="Z268" s="45">
        <v>14</v>
      </c>
      <c r="AA268" s="77">
        <f t="shared" si="114"/>
        <v>157</v>
      </c>
      <c r="AB268" s="77">
        <f t="shared" si="115"/>
        <v>168</v>
      </c>
      <c r="AC268" s="72">
        <f t="shared" si="102"/>
        <v>1</v>
      </c>
      <c r="AD268" s="72">
        <f t="shared" si="103"/>
        <v>1</v>
      </c>
      <c r="AE268" s="109" t="str">
        <f t="shared" si="104"/>
        <v>0-0</v>
      </c>
      <c r="AF268" s="109" t="str">
        <f t="shared" si="105"/>
        <v>Y</v>
      </c>
      <c r="AG268" s="109" t="str">
        <f t="shared" si="106"/>
        <v>B</v>
      </c>
      <c r="AM268" s="109">
        <f t="shared" si="107"/>
        <v>0</v>
      </c>
      <c r="AN268" s="109">
        <f t="shared" si="108"/>
        <v>0</v>
      </c>
      <c r="AO268" s="109" t="str">
        <f t="shared" si="109"/>
        <v/>
      </c>
      <c r="AQ268" s="109" t="str">
        <f t="shared" si="110"/>
        <v/>
      </c>
      <c r="BA268" s="229">
        <f>MOD(SUM(E263:E269),12)</f>
        <v>0</v>
      </c>
    </row>
    <row r="269" spans="1:53" ht="15.75" thickBot="1" x14ac:dyDescent="0.3">
      <c r="A269" s="88"/>
      <c r="B269" s="66" t="s">
        <v>284</v>
      </c>
      <c r="C269" s="67"/>
      <c r="D269" s="102"/>
      <c r="E269" s="32"/>
      <c r="F269" s="32"/>
      <c r="G269" s="68" t="s">
        <v>277</v>
      </c>
      <c r="H269" s="69">
        <f t="shared" si="111"/>
        <v>0</v>
      </c>
      <c r="I269" s="70">
        <f t="shared" si="112"/>
        <v>0</v>
      </c>
      <c r="J269" s="73" t="str">
        <f t="shared" si="113"/>
        <v>--</v>
      </c>
      <c r="K269" s="32"/>
      <c r="L269" s="233"/>
      <c r="M269" s="295"/>
      <c r="N269" s="295"/>
      <c r="O269" s="295"/>
      <c r="P269" s="295"/>
      <c r="Q269" s="295"/>
      <c r="R269" s="295"/>
      <c r="S269" s="295"/>
      <c r="T269" s="295"/>
      <c r="U269" s="296"/>
      <c r="V269" s="103"/>
      <c r="W269" s="72"/>
      <c r="X269" s="72"/>
      <c r="Y269" s="72"/>
      <c r="Z269" s="45">
        <v>15</v>
      </c>
      <c r="AA269" s="77">
        <f t="shared" si="114"/>
        <v>169</v>
      </c>
      <c r="AB269" s="77">
        <f t="shared" si="115"/>
        <v>180</v>
      </c>
      <c r="AC269" s="72">
        <f t="shared" si="102"/>
        <v>1</v>
      </c>
      <c r="AD269" s="72">
        <f t="shared" si="103"/>
        <v>1</v>
      </c>
      <c r="AE269" s="109" t="str">
        <f t="shared" si="104"/>
        <v>0-0</v>
      </c>
      <c r="AF269" s="109" t="str">
        <f t="shared" si="105"/>
        <v>Y</v>
      </c>
      <c r="AG269" s="109" t="str">
        <f t="shared" si="106"/>
        <v>B</v>
      </c>
      <c r="AM269" s="109">
        <f t="shared" si="107"/>
        <v>0</v>
      </c>
      <c r="AN269" s="109">
        <f t="shared" si="108"/>
        <v>0</v>
      </c>
      <c r="AO269" s="109" t="str">
        <f t="shared" si="109"/>
        <v/>
      </c>
      <c r="AQ269" s="109" t="str">
        <f t="shared" si="110"/>
        <v/>
      </c>
      <c r="BA269" s="229">
        <f>MOD(SUM(E263:E270),12)</f>
        <v>0</v>
      </c>
    </row>
    <row r="270" spans="1:53" ht="15.75" thickBot="1" x14ac:dyDescent="0.3">
      <c r="A270" s="88"/>
      <c r="B270" s="66" t="s">
        <v>285</v>
      </c>
      <c r="C270" s="67"/>
      <c r="D270" s="102"/>
      <c r="E270" s="32"/>
      <c r="F270" s="32"/>
      <c r="G270" s="68" t="s">
        <v>277</v>
      </c>
      <c r="H270" s="69">
        <f t="shared" si="111"/>
        <v>0</v>
      </c>
      <c r="I270" s="70">
        <f t="shared" si="112"/>
        <v>0</v>
      </c>
      <c r="J270" s="73" t="str">
        <f t="shared" si="113"/>
        <v>--</v>
      </c>
      <c r="K270" s="32"/>
      <c r="L270" s="233"/>
      <c r="M270" s="295"/>
      <c r="N270" s="295"/>
      <c r="O270" s="295"/>
      <c r="P270" s="295"/>
      <c r="Q270" s="295"/>
      <c r="R270" s="295"/>
      <c r="S270" s="295"/>
      <c r="T270" s="295"/>
      <c r="U270" s="296"/>
      <c r="V270" s="103"/>
      <c r="W270" s="72"/>
      <c r="X270" s="72"/>
      <c r="Y270" s="72"/>
      <c r="Z270" s="45">
        <f>Z269+1</f>
        <v>16</v>
      </c>
      <c r="AA270" s="77">
        <f t="shared" si="114"/>
        <v>181</v>
      </c>
      <c r="AB270" s="77">
        <f t="shared" si="115"/>
        <v>192</v>
      </c>
      <c r="AC270" s="72">
        <f t="shared" si="102"/>
        <v>1</v>
      </c>
      <c r="AD270" s="72">
        <f t="shared" si="103"/>
        <v>1</v>
      </c>
      <c r="AE270" s="109" t="str">
        <f t="shared" si="104"/>
        <v>0-0</v>
      </c>
      <c r="AF270" s="109" t="str">
        <f t="shared" si="105"/>
        <v>Y</v>
      </c>
      <c r="AG270" s="109" t="str">
        <f t="shared" si="106"/>
        <v>B</v>
      </c>
      <c r="AM270" s="109">
        <f t="shared" si="107"/>
        <v>0</v>
      </c>
      <c r="AN270" s="109">
        <f t="shared" si="108"/>
        <v>0</v>
      </c>
      <c r="AO270" s="109" t="str">
        <f t="shared" si="109"/>
        <v/>
      </c>
      <c r="AQ270" s="109" t="str">
        <f t="shared" si="110"/>
        <v/>
      </c>
      <c r="BA270" s="229">
        <f>MOD(SUM(E263:E271),12)</f>
        <v>0</v>
      </c>
    </row>
    <row r="271" spans="1:53" ht="15.75" thickBot="1" x14ac:dyDescent="0.3">
      <c r="A271" s="88"/>
      <c r="B271" s="66" t="s">
        <v>286</v>
      </c>
      <c r="C271" s="67"/>
      <c r="D271" s="102"/>
      <c r="E271" s="32"/>
      <c r="F271" s="32"/>
      <c r="G271" s="68" t="s">
        <v>277</v>
      </c>
      <c r="H271" s="69">
        <f t="shared" si="111"/>
        <v>0</v>
      </c>
      <c r="I271" s="70">
        <f t="shared" si="112"/>
        <v>0</v>
      </c>
      <c r="J271" s="73" t="str">
        <f t="shared" si="113"/>
        <v>--</v>
      </c>
      <c r="K271" s="32"/>
      <c r="L271" s="233"/>
      <c r="M271" s="295"/>
      <c r="N271" s="295"/>
      <c r="O271" s="295"/>
      <c r="P271" s="295"/>
      <c r="Q271" s="295"/>
      <c r="R271" s="295"/>
      <c r="S271" s="295"/>
      <c r="T271" s="295"/>
      <c r="U271" s="296"/>
      <c r="V271" s="103"/>
      <c r="W271" s="72"/>
      <c r="X271" s="72"/>
      <c r="Y271" s="72"/>
      <c r="Z271" s="45">
        <f>Z270+1</f>
        <v>17</v>
      </c>
      <c r="AA271" s="77">
        <f t="shared" si="114"/>
        <v>193</v>
      </c>
      <c r="AB271" s="77">
        <f t="shared" si="115"/>
        <v>204</v>
      </c>
      <c r="AC271" s="72">
        <f t="shared" si="102"/>
        <v>1</v>
      </c>
      <c r="AD271" s="72">
        <f t="shared" si="103"/>
        <v>1</v>
      </c>
      <c r="AE271" s="109" t="str">
        <f t="shared" si="104"/>
        <v>0-0</v>
      </c>
      <c r="AF271" s="109" t="str">
        <f t="shared" si="105"/>
        <v>Y</v>
      </c>
      <c r="AG271" s="109" t="str">
        <f t="shared" si="106"/>
        <v>B</v>
      </c>
      <c r="AM271" s="109">
        <f t="shared" si="107"/>
        <v>0</v>
      </c>
      <c r="AN271" s="109">
        <f t="shared" si="108"/>
        <v>0</v>
      </c>
      <c r="AO271" s="109" t="str">
        <f t="shared" si="109"/>
        <v/>
      </c>
      <c r="AQ271" s="109" t="str">
        <f t="shared" si="110"/>
        <v/>
      </c>
      <c r="BA271" s="229">
        <f>MOD(SUM(E263:E272),12)</f>
        <v>0</v>
      </c>
    </row>
    <row r="272" spans="1:53" ht="15.75" thickBot="1" x14ac:dyDescent="0.3">
      <c r="A272" s="88"/>
      <c r="B272" s="66" t="s">
        <v>287</v>
      </c>
      <c r="C272" s="67"/>
      <c r="D272" s="102"/>
      <c r="E272" s="32"/>
      <c r="F272" s="32"/>
      <c r="G272" s="68" t="s">
        <v>277</v>
      </c>
      <c r="H272" s="69">
        <f t="shared" si="111"/>
        <v>0</v>
      </c>
      <c r="I272" s="70">
        <f t="shared" si="112"/>
        <v>0</v>
      </c>
      <c r="J272" s="73" t="str">
        <f t="shared" si="113"/>
        <v>--</v>
      </c>
      <c r="K272" s="32"/>
      <c r="L272" s="233"/>
      <c r="M272" s="295"/>
      <c r="N272" s="295"/>
      <c r="O272" s="295"/>
      <c r="P272" s="295"/>
      <c r="Q272" s="295"/>
      <c r="R272" s="295"/>
      <c r="S272" s="295"/>
      <c r="T272" s="295"/>
      <c r="U272" s="296"/>
      <c r="V272" s="103"/>
      <c r="W272" s="72"/>
      <c r="X272" s="72"/>
      <c r="Y272" s="72"/>
      <c r="Z272" s="45">
        <f>Z271+1</f>
        <v>18</v>
      </c>
      <c r="AA272" s="77">
        <f t="shared" si="114"/>
        <v>205</v>
      </c>
      <c r="AB272" s="77">
        <f t="shared" si="115"/>
        <v>216</v>
      </c>
      <c r="AC272" s="72">
        <f t="shared" si="102"/>
        <v>1</v>
      </c>
      <c r="AD272" s="72">
        <f t="shared" si="103"/>
        <v>1</v>
      </c>
      <c r="AE272" s="109" t="str">
        <f t="shared" si="104"/>
        <v>0-0</v>
      </c>
      <c r="AF272" s="109" t="str">
        <f t="shared" si="105"/>
        <v>Y</v>
      </c>
      <c r="AG272" s="109" t="str">
        <f t="shared" si="106"/>
        <v>B</v>
      </c>
      <c r="AM272" s="109">
        <f t="shared" si="107"/>
        <v>0</v>
      </c>
      <c r="AN272" s="109">
        <f t="shared" si="108"/>
        <v>0</v>
      </c>
      <c r="AO272" s="109" t="str">
        <f t="shared" si="109"/>
        <v/>
      </c>
      <c r="AQ272" s="109" t="str">
        <f t="shared" si="110"/>
        <v/>
      </c>
      <c r="BA272" s="229">
        <f>MOD(SUM(E263:E273),12)</f>
        <v>0</v>
      </c>
    </row>
    <row r="273" spans="1:53" ht="15.75" thickBot="1" x14ac:dyDescent="0.3">
      <c r="A273" s="88"/>
      <c r="B273" s="66" t="s">
        <v>288</v>
      </c>
      <c r="C273" s="67"/>
      <c r="D273" s="102"/>
      <c r="E273" s="32"/>
      <c r="F273" s="32"/>
      <c r="G273" s="68" t="s">
        <v>277</v>
      </c>
      <c r="H273" s="69">
        <f t="shared" si="111"/>
        <v>0</v>
      </c>
      <c r="I273" s="70">
        <f t="shared" si="112"/>
        <v>0</v>
      </c>
      <c r="J273" s="73" t="str">
        <f t="shared" si="113"/>
        <v>--</v>
      </c>
      <c r="K273" s="32"/>
      <c r="L273" s="233"/>
      <c r="M273" s="295"/>
      <c r="N273" s="295"/>
      <c r="O273" s="295"/>
      <c r="P273" s="295"/>
      <c r="Q273" s="295"/>
      <c r="R273" s="295"/>
      <c r="S273" s="295"/>
      <c r="T273" s="295"/>
      <c r="U273" s="296"/>
      <c r="V273" s="103"/>
      <c r="W273" s="84"/>
      <c r="X273" s="84"/>
      <c r="Y273" s="72"/>
      <c r="Z273" s="72"/>
      <c r="AA273" s="72"/>
      <c r="AB273" s="72"/>
      <c r="AC273" s="72">
        <f t="shared" si="102"/>
        <v>1</v>
      </c>
      <c r="AD273" s="72">
        <f t="shared" si="103"/>
        <v>1</v>
      </c>
      <c r="AE273" s="109" t="str">
        <f t="shared" si="104"/>
        <v>0-0</v>
      </c>
      <c r="AF273" s="109" t="str">
        <f t="shared" si="105"/>
        <v>Y</v>
      </c>
      <c r="AG273" s="109" t="str">
        <f t="shared" si="106"/>
        <v>B</v>
      </c>
      <c r="AM273" s="109">
        <f t="shared" si="107"/>
        <v>0</v>
      </c>
      <c r="AN273" s="109">
        <f t="shared" si="108"/>
        <v>0</v>
      </c>
      <c r="AO273" s="109" t="str">
        <f t="shared" si="109"/>
        <v/>
      </c>
      <c r="AQ273" s="109" t="str">
        <f t="shared" si="110"/>
        <v/>
      </c>
      <c r="BA273" s="229">
        <f>MOD(SUM(E263:E274),12)</f>
        <v>0</v>
      </c>
    </row>
    <row r="274" spans="1:53" ht="15.75" thickBot="1" x14ac:dyDescent="0.3">
      <c r="A274" s="88"/>
      <c r="B274" s="66" t="s">
        <v>289</v>
      </c>
      <c r="C274" s="67"/>
      <c r="D274" s="102"/>
      <c r="E274" s="32"/>
      <c r="F274" s="32"/>
      <c r="G274" s="68" t="s">
        <v>277</v>
      </c>
      <c r="H274" s="69">
        <f t="shared" si="111"/>
        <v>0</v>
      </c>
      <c r="I274" s="70">
        <f t="shared" si="112"/>
        <v>0</v>
      </c>
      <c r="J274" s="73" t="str">
        <f t="shared" si="113"/>
        <v>--</v>
      </c>
      <c r="K274" s="32"/>
      <c r="L274" s="233"/>
      <c r="M274" s="295"/>
      <c r="N274" s="295"/>
      <c r="O274" s="295"/>
      <c r="P274" s="295"/>
      <c r="Q274" s="295"/>
      <c r="R274" s="295"/>
      <c r="S274" s="295"/>
      <c r="T274" s="295"/>
      <c r="U274" s="296"/>
      <c r="V274" s="103"/>
      <c r="W274" s="84">
        <f>Y274+1</f>
        <v>1</v>
      </c>
      <c r="X274" s="84"/>
      <c r="Y274" s="78">
        <f>SUM(E263:E274)</f>
        <v>0</v>
      </c>
      <c r="Z274" s="72"/>
      <c r="AA274" s="72"/>
      <c r="AB274" s="72"/>
      <c r="AC274" s="72">
        <f t="shared" si="102"/>
        <v>1</v>
      </c>
      <c r="AD274" s="72">
        <f t="shared" si="103"/>
        <v>1</v>
      </c>
      <c r="AE274" s="109" t="str">
        <f t="shared" si="104"/>
        <v>0-0</v>
      </c>
      <c r="AF274" s="109" t="str">
        <f t="shared" si="105"/>
        <v>Y</v>
      </c>
      <c r="AG274" s="109" t="str">
        <f t="shared" si="106"/>
        <v>B</v>
      </c>
      <c r="AM274" s="109">
        <f t="shared" si="107"/>
        <v>0</v>
      </c>
      <c r="AN274" s="109">
        <f t="shared" si="108"/>
        <v>0</v>
      </c>
      <c r="AO274" s="109" t="str">
        <f t="shared" si="109"/>
        <v/>
      </c>
      <c r="AQ274" s="109" t="str">
        <f t="shared" si="110"/>
        <v/>
      </c>
      <c r="BA274" s="229">
        <f>MOD(SUM(E263:E275),12)</f>
        <v>0</v>
      </c>
    </row>
    <row r="275" spans="1:53" ht="15.75" thickBot="1" x14ac:dyDescent="0.3">
      <c r="A275" s="88"/>
      <c r="B275" s="66" t="s">
        <v>290</v>
      </c>
      <c r="C275" s="67"/>
      <c r="D275" s="102"/>
      <c r="E275" s="32"/>
      <c r="F275" s="32"/>
      <c r="G275" s="68" t="s">
        <v>277</v>
      </c>
      <c r="H275" s="69">
        <f t="shared" si="111"/>
        <v>0</v>
      </c>
      <c r="I275" s="70">
        <f t="shared" si="112"/>
        <v>0</v>
      </c>
      <c r="J275" s="73" t="str">
        <f t="shared" si="113"/>
        <v>--</v>
      </c>
      <c r="K275" s="32"/>
      <c r="L275" s="233"/>
      <c r="M275" s="295"/>
      <c r="N275" s="295"/>
      <c r="O275" s="295"/>
      <c r="P275" s="295"/>
      <c r="Q275" s="295"/>
      <c r="R275" s="295"/>
      <c r="S275" s="295"/>
      <c r="T275" s="295"/>
      <c r="U275" s="296"/>
      <c r="V275" s="103"/>
      <c r="W275" s="84">
        <f>Y275+1</f>
        <v>1</v>
      </c>
      <c r="X275" s="84"/>
      <c r="Y275" s="78">
        <f>SUM(E263:E275)</f>
        <v>0</v>
      </c>
      <c r="Z275" s="72" t="str">
        <f t="shared" ref="Z275:Z287" si="116">IF(OR(AND(E$8=216,C274="DBL REV",C275="DBL REV",Y274&lt;=144,Y275&gt;144),AND(E$8=216,C274="TPL REV",C275="TPL REV",Y274&lt;=144,Y275&gt;144),AND(E$8=216,C274="QD REV",C275="QD REV",Y274&lt;=144,Y275&gt;144)),"ERROR","")</f>
        <v/>
      </c>
      <c r="AA275" s="72"/>
      <c r="AB275" s="72"/>
      <c r="AC275" s="72">
        <f t="shared" si="102"/>
        <v>1</v>
      </c>
      <c r="AD275" s="72">
        <f t="shared" si="103"/>
        <v>1</v>
      </c>
      <c r="AE275" s="109" t="str">
        <f t="shared" si="104"/>
        <v>0-0</v>
      </c>
      <c r="AF275" s="109" t="str">
        <f t="shared" si="105"/>
        <v>Y</v>
      </c>
      <c r="AG275" s="109" t="str">
        <f t="shared" si="106"/>
        <v>B</v>
      </c>
      <c r="AM275" s="109">
        <f t="shared" si="107"/>
        <v>0</v>
      </c>
      <c r="AN275" s="109">
        <f t="shared" si="108"/>
        <v>0</v>
      </c>
      <c r="AO275" s="109" t="str">
        <f t="shared" si="109"/>
        <v/>
      </c>
      <c r="AQ275" s="109" t="str">
        <f t="shared" si="110"/>
        <v/>
      </c>
      <c r="BA275" s="229">
        <f>MOD(SUM(E263:E276),12)</f>
        <v>0</v>
      </c>
    </row>
    <row r="276" spans="1:53" ht="15.75" thickBot="1" x14ac:dyDescent="0.3">
      <c r="A276" s="88"/>
      <c r="B276" s="66" t="s">
        <v>291</v>
      </c>
      <c r="C276" s="67"/>
      <c r="D276" s="102"/>
      <c r="E276" s="32"/>
      <c r="F276" s="32"/>
      <c r="G276" s="68" t="s">
        <v>277</v>
      </c>
      <c r="H276" s="69">
        <f t="shared" si="111"/>
        <v>0</v>
      </c>
      <c r="I276" s="70">
        <f t="shared" si="112"/>
        <v>0</v>
      </c>
      <c r="J276" s="73" t="str">
        <f t="shared" si="113"/>
        <v>--</v>
      </c>
      <c r="K276" s="32"/>
      <c r="L276" s="233"/>
      <c r="M276" s="295"/>
      <c r="N276" s="295"/>
      <c r="O276" s="295"/>
      <c r="P276" s="295"/>
      <c r="Q276" s="295"/>
      <c r="R276" s="295"/>
      <c r="S276" s="295"/>
      <c r="T276" s="295"/>
      <c r="U276" s="296"/>
      <c r="V276" s="103"/>
      <c r="W276" s="84">
        <f>Y276+1</f>
        <v>1</v>
      </c>
      <c r="X276" s="84"/>
      <c r="Y276" s="78">
        <f>SUM(E263:E276)</f>
        <v>0</v>
      </c>
      <c r="Z276" s="72" t="str">
        <f t="shared" si="116"/>
        <v/>
      </c>
      <c r="AA276" s="72"/>
      <c r="AB276" s="72"/>
      <c r="AC276" s="72">
        <f t="shared" si="102"/>
        <v>1</v>
      </c>
      <c r="AD276" s="72">
        <f t="shared" si="103"/>
        <v>1</v>
      </c>
      <c r="AE276" s="109" t="str">
        <f t="shared" si="104"/>
        <v>0-0</v>
      </c>
      <c r="AF276" s="109" t="str">
        <f t="shared" si="105"/>
        <v>Y</v>
      </c>
      <c r="AG276" s="109" t="str">
        <f t="shared" si="106"/>
        <v>B</v>
      </c>
      <c r="AM276" s="109">
        <f t="shared" si="107"/>
        <v>0</v>
      </c>
      <c r="AN276" s="109">
        <f t="shared" si="108"/>
        <v>0</v>
      </c>
      <c r="AO276" s="109" t="str">
        <f t="shared" si="109"/>
        <v/>
      </c>
      <c r="AQ276" s="109" t="str">
        <f t="shared" si="110"/>
        <v/>
      </c>
      <c r="BA276" s="229">
        <f>MOD(SUM(E263:E277),12)</f>
        <v>0</v>
      </c>
    </row>
    <row r="277" spans="1:53" ht="15.75" thickBot="1" x14ac:dyDescent="0.3">
      <c r="A277" s="88"/>
      <c r="B277" s="66" t="s">
        <v>292</v>
      </c>
      <c r="C277" s="67"/>
      <c r="D277" s="102"/>
      <c r="E277" s="32"/>
      <c r="F277" s="32"/>
      <c r="G277" s="68" t="s">
        <v>277</v>
      </c>
      <c r="H277" s="69">
        <f t="shared" si="111"/>
        <v>0</v>
      </c>
      <c r="I277" s="70">
        <f t="shared" si="112"/>
        <v>0</v>
      </c>
      <c r="J277" s="73" t="str">
        <f t="shared" si="113"/>
        <v>--</v>
      </c>
      <c r="K277" s="32"/>
      <c r="L277" s="233"/>
      <c r="M277" s="295"/>
      <c r="N277" s="295"/>
      <c r="O277" s="295"/>
      <c r="P277" s="295"/>
      <c r="Q277" s="295"/>
      <c r="R277" s="295"/>
      <c r="S277" s="295"/>
      <c r="T277" s="295"/>
      <c r="U277" s="296"/>
      <c r="V277" s="103"/>
      <c r="W277" s="84">
        <f>Y277+1</f>
        <v>1</v>
      </c>
      <c r="X277" s="84"/>
      <c r="Y277" s="78">
        <f>SUM(E263:E277)</f>
        <v>0</v>
      </c>
      <c r="Z277" s="72" t="str">
        <f t="shared" si="116"/>
        <v/>
      </c>
      <c r="AA277" s="72" t="str">
        <f t="shared" ref="AA277:AA289" si="117">IF(AND(C275&lt;&gt;"Field SPL",W274&lt;=144,Y275&gt;144),"ERROR","")</f>
        <v/>
      </c>
      <c r="AB277" s="72"/>
      <c r="AC277" s="72">
        <f t="shared" si="102"/>
        <v>1</v>
      </c>
      <c r="AD277" s="72">
        <f t="shared" si="103"/>
        <v>1</v>
      </c>
      <c r="AE277" s="109" t="str">
        <f t="shared" si="104"/>
        <v>0-0</v>
      </c>
      <c r="AF277" s="109" t="str">
        <f t="shared" si="105"/>
        <v>Y</v>
      </c>
      <c r="AG277" s="109" t="str">
        <f t="shared" si="106"/>
        <v>B</v>
      </c>
      <c r="AM277" s="109">
        <f t="shared" si="107"/>
        <v>0</v>
      </c>
      <c r="AN277" s="109">
        <f t="shared" si="108"/>
        <v>0</v>
      </c>
      <c r="AO277" s="109" t="str">
        <f t="shared" si="109"/>
        <v/>
      </c>
      <c r="AQ277" s="109" t="str">
        <f t="shared" si="110"/>
        <v/>
      </c>
      <c r="BA277" s="229">
        <f>MOD(SUM(E263:E278),12)</f>
        <v>0</v>
      </c>
    </row>
    <row r="278" spans="1:53" ht="15.75" thickBot="1" x14ac:dyDescent="0.3">
      <c r="A278" s="88"/>
      <c r="B278" s="66" t="s">
        <v>293</v>
      </c>
      <c r="C278" s="67"/>
      <c r="D278" s="102"/>
      <c r="E278" s="32"/>
      <c r="F278" s="32"/>
      <c r="G278" s="68" t="s">
        <v>277</v>
      </c>
      <c r="H278" s="69">
        <f t="shared" si="111"/>
        <v>0</v>
      </c>
      <c r="I278" s="70">
        <f t="shared" si="112"/>
        <v>0</v>
      </c>
      <c r="J278" s="73" t="str">
        <f t="shared" si="113"/>
        <v>--</v>
      </c>
      <c r="K278" s="32"/>
      <c r="L278" s="233"/>
      <c r="M278" s="295"/>
      <c r="N278" s="295"/>
      <c r="O278" s="295"/>
      <c r="P278" s="295"/>
      <c r="Q278" s="295"/>
      <c r="R278" s="295"/>
      <c r="S278" s="295"/>
      <c r="T278" s="295"/>
      <c r="U278" s="296"/>
      <c r="V278" s="103"/>
      <c r="W278" s="84">
        <f t="shared" ref="W278:W286" si="118">Y278+1</f>
        <v>1</v>
      </c>
      <c r="X278" s="84"/>
      <c r="Y278" s="78">
        <f>SUM(E263:E278)</f>
        <v>0</v>
      </c>
      <c r="Z278" s="72" t="str">
        <f t="shared" si="116"/>
        <v/>
      </c>
      <c r="AA278" s="72" t="str">
        <f t="shared" si="117"/>
        <v/>
      </c>
      <c r="AB278" s="72"/>
      <c r="AC278" s="72">
        <f t="shared" si="102"/>
        <v>1</v>
      </c>
      <c r="AD278" s="72">
        <f t="shared" si="103"/>
        <v>1</v>
      </c>
      <c r="AE278" s="109" t="str">
        <f t="shared" si="104"/>
        <v>0-0</v>
      </c>
      <c r="AF278" s="109" t="str">
        <f t="shared" si="105"/>
        <v>Y</v>
      </c>
      <c r="AG278" s="109" t="str">
        <f t="shared" si="106"/>
        <v>B</v>
      </c>
      <c r="AM278" s="109">
        <f t="shared" si="107"/>
        <v>0</v>
      </c>
      <c r="AN278" s="109">
        <f t="shared" si="108"/>
        <v>0</v>
      </c>
      <c r="AO278" s="109" t="str">
        <f t="shared" si="109"/>
        <v/>
      </c>
      <c r="AQ278" s="109" t="str">
        <f t="shared" si="110"/>
        <v/>
      </c>
      <c r="BA278" s="229">
        <f>MOD(SUM(E263:E279),12)</f>
        <v>0</v>
      </c>
    </row>
    <row r="279" spans="1:53" ht="15.75" thickBot="1" x14ac:dyDescent="0.3">
      <c r="A279" s="88"/>
      <c r="B279" s="66" t="s">
        <v>294</v>
      </c>
      <c r="C279" s="67"/>
      <c r="D279" s="102"/>
      <c r="E279" s="32"/>
      <c r="F279" s="32"/>
      <c r="G279" s="68" t="s">
        <v>277</v>
      </c>
      <c r="H279" s="69">
        <f t="shared" si="111"/>
        <v>0</v>
      </c>
      <c r="I279" s="70">
        <f t="shared" si="112"/>
        <v>0</v>
      </c>
      <c r="J279" s="73" t="str">
        <f t="shared" si="113"/>
        <v>--</v>
      </c>
      <c r="K279" s="32"/>
      <c r="L279" s="233"/>
      <c r="M279" s="295"/>
      <c r="N279" s="295"/>
      <c r="O279" s="295"/>
      <c r="P279" s="295"/>
      <c r="Q279" s="295"/>
      <c r="R279" s="295"/>
      <c r="S279" s="295"/>
      <c r="T279" s="295"/>
      <c r="U279" s="296"/>
      <c r="V279" s="103"/>
      <c r="W279" s="84">
        <f t="shared" si="118"/>
        <v>1</v>
      </c>
      <c r="X279" s="84"/>
      <c r="Y279" s="78">
        <f>SUM(E263:E279)</f>
        <v>0</v>
      </c>
      <c r="Z279" s="72" t="str">
        <f t="shared" si="116"/>
        <v/>
      </c>
      <c r="AA279" s="72" t="str">
        <f t="shared" si="117"/>
        <v/>
      </c>
      <c r="AB279" s="72"/>
      <c r="AC279" s="72">
        <f t="shared" si="102"/>
        <v>1</v>
      </c>
      <c r="AD279" s="72">
        <f t="shared" si="103"/>
        <v>1</v>
      </c>
      <c r="AE279" s="109" t="str">
        <f t="shared" si="104"/>
        <v>0-0</v>
      </c>
      <c r="AF279" s="109" t="str">
        <f t="shared" si="105"/>
        <v>Y</v>
      </c>
      <c r="AG279" s="109" t="str">
        <f t="shared" si="106"/>
        <v>B</v>
      </c>
      <c r="AM279" s="109">
        <f t="shared" si="107"/>
        <v>0</v>
      </c>
      <c r="AN279" s="109">
        <f t="shared" si="108"/>
        <v>0</v>
      </c>
      <c r="AO279" s="109" t="str">
        <f t="shared" si="109"/>
        <v/>
      </c>
      <c r="AQ279" s="109" t="str">
        <f t="shared" si="110"/>
        <v/>
      </c>
      <c r="BA279" s="229">
        <f>MOD(SUM(E263:E280),12)</f>
        <v>0</v>
      </c>
    </row>
    <row r="280" spans="1:53" ht="15.75" thickBot="1" x14ac:dyDescent="0.3">
      <c r="A280" s="88"/>
      <c r="B280" s="66" t="s">
        <v>295</v>
      </c>
      <c r="C280" s="67"/>
      <c r="D280" s="102"/>
      <c r="E280" s="32"/>
      <c r="F280" s="32"/>
      <c r="G280" s="68" t="s">
        <v>277</v>
      </c>
      <c r="H280" s="69">
        <f t="shared" si="111"/>
        <v>0</v>
      </c>
      <c r="I280" s="70">
        <f t="shared" si="112"/>
        <v>0</v>
      </c>
      <c r="J280" s="73" t="str">
        <f t="shared" si="113"/>
        <v>--</v>
      </c>
      <c r="K280" s="32"/>
      <c r="L280" s="233"/>
      <c r="M280" s="295"/>
      <c r="N280" s="295"/>
      <c r="O280" s="295"/>
      <c r="P280" s="295"/>
      <c r="Q280" s="295"/>
      <c r="R280" s="295"/>
      <c r="S280" s="295"/>
      <c r="T280" s="295"/>
      <c r="U280" s="296"/>
      <c r="V280" s="103"/>
      <c r="W280" s="84">
        <f t="shared" si="118"/>
        <v>1</v>
      </c>
      <c r="X280" s="84"/>
      <c r="Y280" s="78">
        <f>SUM(E263:E280)</f>
        <v>0</v>
      </c>
      <c r="Z280" s="72" t="str">
        <f t="shared" si="116"/>
        <v/>
      </c>
      <c r="AA280" s="72" t="str">
        <f t="shared" si="117"/>
        <v/>
      </c>
      <c r="AB280" s="72"/>
      <c r="AC280" s="72">
        <f t="shared" si="102"/>
        <v>1</v>
      </c>
      <c r="AD280" s="72">
        <f t="shared" si="103"/>
        <v>1</v>
      </c>
      <c r="AE280" s="109" t="str">
        <f t="shared" si="104"/>
        <v>0-0</v>
      </c>
      <c r="AF280" s="109" t="str">
        <f t="shared" si="105"/>
        <v>Y</v>
      </c>
      <c r="AG280" s="109" t="str">
        <f t="shared" si="106"/>
        <v>B</v>
      </c>
      <c r="AM280" s="109">
        <f t="shared" si="107"/>
        <v>0</v>
      </c>
      <c r="AN280" s="109">
        <f t="shared" si="108"/>
        <v>0</v>
      </c>
      <c r="AO280" s="109" t="str">
        <f t="shared" si="109"/>
        <v/>
      </c>
      <c r="AQ280" s="109" t="str">
        <f t="shared" si="110"/>
        <v/>
      </c>
      <c r="BA280" s="229">
        <f>MOD(SUM(E263:E281),12)</f>
        <v>0</v>
      </c>
    </row>
    <row r="281" spans="1:53" ht="15.75" thickBot="1" x14ac:dyDescent="0.3">
      <c r="A281" s="88"/>
      <c r="B281" s="66" t="s">
        <v>296</v>
      </c>
      <c r="C281" s="67"/>
      <c r="D281" s="102"/>
      <c r="E281" s="32"/>
      <c r="F281" s="32"/>
      <c r="G281" s="68" t="s">
        <v>277</v>
      </c>
      <c r="H281" s="69">
        <f t="shared" si="111"/>
        <v>0</v>
      </c>
      <c r="I281" s="70">
        <f t="shared" si="112"/>
        <v>0</v>
      </c>
      <c r="J281" s="73" t="str">
        <f t="shared" si="113"/>
        <v>--</v>
      </c>
      <c r="K281" s="32"/>
      <c r="L281" s="233"/>
      <c r="M281" s="295"/>
      <c r="N281" s="295"/>
      <c r="O281" s="295"/>
      <c r="P281" s="295"/>
      <c r="Q281" s="295"/>
      <c r="R281" s="295"/>
      <c r="S281" s="295"/>
      <c r="T281" s="295"/>
      <c r="U281" s="296"/>
      <c r="V281" s="103"/>
      <c r="W281" s="84">
        <f t="shared" si="118"/>
        <v>1</v>
      </c>
      <c r="X281" s="84"/>
      <c r="Y281" s="78">
        <f>SUM(E263:E281)</f>
        <v>0</v>
      </c>
      <c r="Z281" s="72" t="str">
        <f t="shared" si="116"/>
        <v/>
      </c>
      <c r="AA281" s="72" t="str">
        <f t="shared" si="117"/>
        <v/>
      </c>
      <c r="AB281" s="72"/>
      <c r="AC281" s="72">
        <f t="shared" si="102"/>
        <v>1</v>
      </c>
      <c r="AD281" s="72">
        <f t="shared" si="103"/>
        <v>1</v>
      </c>
      <c r="AE281" s="109" t="str">
        <f t="shared" si="104"/>
        <v>0-0</v>
      </c>
      <c r="AF281" s="109" t="str">
        <f t="shared" si="105"/>
        <v>Y</v>
      </c>
      <c r="AG281" s="109" t="str">
        <f t="shared" si="106"/>
        <v>B</v>
      </c>
      <c r="AM281" s="109">
        <f t="shared" si="107"/>
        <v>0</v>
      </c>
      <c r="AN281" s="109">
        <f t="shared" si="108"/>
        <v>0</v>
      </c>
      <c r="AO281" s="109" t="str">
        <f t="shared" si="109"/>
        <v/>
      </c>
      <c r="AQ281" s="109" t="str">
        <f t="shared" si="110"/>
        <v/>
      </c>
      <c r="BA281" s="229">
        <f>MOD(SUM(E263:E282),12)</f>
        <v>0</v>
      </c>
    </row>
    <row r="282" spans="1:53" ht="15.75" thickBot="1" x14ac:dyDescent="0.3">
      <c r="A282" s="88"/>
      <c r="B282" s="66" t="s">
        <v>297</v>
      </c>
      <c r="C282" s="67"/>
      <c r="D282" s="102"/>
      <c r="E282" s="32"/>
      <c r="F282" s="32"/>
      <c r="G282" s="68" t="s">
        <v>277</v>
      </c>
      <c r="H282" s="69">
        <f t="shared" si="111"/>
        <v>0</v>
      </c>
      <c r="I282" s="70">
        <f t="shared" si="112"/>
        <v>0</v>
      </c>
      <c r="J282" s="73" t="str">
        <f t="shared" si="113"/>
        <v>--</v>
      </c>
      <c r="K282" s="32"/>
      <c r="L282" s="233"/>
      <c r="M282" s="295"/>
      <c r="N282" s="295"/>
      <c r="O282" s="295"/>
      <c r="P282" s="295"/>
      <c r="Q282" s="295"/>
      <c r="R282" s="295"/>
      <c r="S282" s="295"/>
      <c r="T282" s="295"/>
      <c r="U282" s="296"/>
      <c r="V282" s="103"/>
      <c r="W282" s="84">
        <f t="shared" si="118"/>
        <v>1</v>
      </c>
      <c r="X282" s="84"/>
      <c r="Y282" s="78">
        <f>SUM(E263:E282)</f>
        <v>0</v>
      </c>
      <c r="Z282" s="72" t="str">
        <f t="shared" si="116"/>
        <v/>
      </c>
      <c r="AA282" s="72" t="str">
        <f t="shared" si="117"/>
        <v/>
      </c>
      <c r="AB282" s="72"/>
      <c r="AC282" s="72">
        <f t="shared" si="102"/>
        <v>1</v>
      </c>
      <c r="AD282" s="72">
        <f t="shared" si="103"/>
        <v>1</v>
      </c>
      <c r="AE282" s="109" t="str">
        <f t="shared" si="104"/>
        <v>0-0</v>
      </c>
      <c r="AF282" s="109" t="str">
        <f t="shared" si="105"/>
        <v>Y</v>
      </c>
      <c r="AG282" s="109" t="str">
        <f t="shared" si="106"/>
        <v>B</v>
      </c>
      <c r="AM282" s="109">
        <f t="shared" si="107"/>
        <v>0</v>
      </c>
      <c r="AN282" s="109">
        <f t="shared" si="108"/>
        <v>0</v>
      </c>
      <c r="AO282" s="109" t="str">
        <f t="shared" si="109"/>
        <v/>
      </c>
      <c r="AQ282" s="109" t="str">
        <f t="shared" si="110"/>
        <v/>
      </c>
      <c r="BA282" s="229">
        <f>MOD(SUM(E263:E283),12)</f>
        <v>0</v>
      </c>
    </row>
    <row r="283" spans="1:53" ht="15.75" thickBot="1" x14ac:dyDescent="0.3">
      <c r="A283" s="88"/>
      <c r="B283" s="66" t="s">
        <v>298</v>
      </c>
      <c r="C283" s="67"/>
      <c r="D283" s="102"/>
      <c r="E283" s="32"/>
      <c r="F283" s="32"/>
      <c r="G283" s="68" t="s">
        <v>277</v>
      </c>
      <c r="H283" s="69">
        <f t="shared" si="111"/>
        <v>0</v>
      </c>
      <c r="I283" s="70">
        <f t="shared" si="112"/>
        <v>0</v>
      </c>
      <c r="J283" s="73" t="str">
        <f t="shared" si="113"/>
        <v>--</v>
      </c>
      <c r="K283" s="32"/>
      <c r="L283" s="233"/>
      <c r="M283" s="295"/>
      <c r="N283" s="295"/>
      <c r="O283" s="295"/>
      <c r="P283" s="295"/>
      <c r="Q283" s="295"/>
      <c r="R283" s="295"/>
      <c r="S283" s="295"/>
      <c r="T283" s="295"/>
      <c r="U283" s="296"/>
      <c r="V283" s="103"/>
      <c r="W283" s="84">
        <f t="shared" si="118"/>
        <v>1</v>
      </c>
      <c r="X283" s="84"/>
      <c r="Y283" s="78">
        <f>SUM(E263:E283)</f>
        <v>0</v>
      </c>
      <c r="Z283" s="72" t="str">
        <f t="shared" si="116"/>
        <v/>
      </c>
      <c r="AA283" s="72" t="str">
        <f t="shared" si="117"/>
        <v/>
      </c>
      <c r="AB283" s="72"/>
      <c r="AC283" s="72">
        <f t="shared" si="102"/>
        <v>1</v>
      </c>
      <c r="AD283" s="72">
        <f t="shared" si="103"/>
        <v>1</v>
      </c>
      <c r="AE283" s="109" t="str">
        <f t="shared" si="104"/>
        <v>0-0</v>
      </c>
      <c r="AF283" s="109" t="str">
        <f t="shared" si="105"/>
        <v>Y</v>
      </c>
      <c r="AG283" s="109" t="str">
        <f t="shared" si="106"/>
        <v>B</v>
      </c>
      <c r="AM283" s="109">
        <f t="shared" si="107"/>
        <v>0</v>
      </c>
      <c r="AN283" s="109">
        <f t="shared" si="108"/>
        <v>0</v>
      </c>
      <c r="AO283" s="109" t="str">
        <f t="shared" si="109"/>
        <v/>
      </c>
      <c r="AQ283" s="109" t="str">
        <f t="shared" si="110"/>
        <v/>
      </c>
      <c r="BA283" s="229">
        <f>MOD(SUM(E263:E284),12)</f>
        <v>0</v>
      </c>
    </row>
    <row r="284" spans="1:53" ht="15.75" thickBot="1" x14ac:dyDescent="0.3">
      <c r="A284" s="88"/>
      <c r="B284" s="66" t="s">
        <v>299</v>
      </c>
      <c r="C284" s="67"/>
      <c r="D284" s="102"/>
      <c r="E284" s="32"/>
      <c r="F284" s="32"/>
      <c r="G284" s="68" t="s">
        <v>277</v>
      </c>
      <c r="H284" s="69">
        <f t="shared" si="111"/>
        <v>0</v>
      </c>
      <c r="I284" s="70">
        <f t="shared" si="112"/>
        <v>0</v>
      </c>
      <c r="J284" s="73" t="str">
        <f t="shared" si="113"/>
        <v>--</v>
      </c>
      <c r="K284" s="32"/>
      <c r="L284" s="233"/>
      <c r="M284" s="295"/>
      <c r="N284" s="295"/>
      <c r="O284" s="295"/>
      <c r="P284" s="295"/>
      <c r="Q284" s="295"/>
      <c r="R284" s="295"/>
      <c r="S284" s="295"/>
      <c r="T284" s="295"/>
      <c r="U284" s="296"/>
      <c r="V284" s="103"/>
      <c r="W284" s="84">
        <f t="shared" si="118"/>
        <v>1</v>
      </c>
      <c r="X284" s="84"/>
      <c r="Y284" s="78">
        <f>SUM(E263:E284)</f>
        <v>0</v>
      </c>
      <c r="Z284" s="72" t="str">
        <f t="shared" si="116"/>
        <v/>
      </c>
      <c r="AA284" s="72" t="str">
        <f t="shared" si="117"/>
        <v/>
      </c>
      <c r="AB284" s="72"/>
      <c r="AC284" s="72">
        <f t="shared" si="102"/>
        <v>1</v>
      </c>
      <c r="AD284" s="72">
        <f t="shared" si="103"/>
        <v>1</v>
      </c>
      <c r="AE284" s="109" t="str">
        <f t="shared" si="104"/>
        <v>0-0</v>
      </c>
      <c r="AF284" s="109" t="str">
        <f t="shared" si="105"/>
        <v>Y</v>
      </c>
      <c r="AG284" s="109" t="str">
        <f t="shared" si="106"/>
        <v>B</v>
      </c>
      <c r="AM284" s="109">
        <f t="shared" si="107"/>
        <v>0</v>
      </c>
      <c r="AN284" s="109">
        <f t="shared" si="108"/>
        <v>0</v>
      </c>
      <c r="AO284" s="109" t="str">
        <f t="shared" si="109"/>
        <v/>
      </c>
      <c r="AQ284" s="109" t="str">
        <f t="shared" si="110"/>
        <v/>
      </c>
      <c r="BA284" s="229">
        <f>MOD(SUM(E263:E285),12)</f>
        <v>0</v>
      </c>
    </row>
    <row r="285" spans="1:53" ht="15.75" thickBot="1" x14ac:dyDescent="0.3">
      <c r="A285" s="88"/>
      <c r="B285" s="66" t="s">
        <v>300</v>
      </c>
      <c r="C285" s="67"/>
      <c r="D285" s="102"/>
      <c r="E285" s="32"/>
      <c r="F285" s="32"/>
      <c r="G285" s="68" t="s">
        <v>277</v>
      </c>
      <c r="H285" s="69">
        <f t="shared" si="111"/>
        <v>0</v>
      </c>
      <c r="I285" s="70">
        <f t="shared" si="112"/>
        <v>0</v>
      </c>
      <c r="J285" s="73" t="str">
        <f t="shared" si="113"/>
        <v>--</v>
      </c>
      <c r="K285" s="32"/>
      <c r="L285" s="233"/>
      <c r="M285" s="295"/>
      <c r="N285" s="295"/>
      <c r="O285" s="295"/>
      <c r="P285" s="295"/>
      <c r="Q285" s="295"/>
      <c r="R285" s="295"/>
      <c r="S285" s="295"/>
      <c r="T285" s="295"/>
      <c r="U285" s="296"/>
      <c r="V285" s="103"/>
      <c r="W285" s="84">
        <f t="shared" si="118"/>
        <v>1</v>
      </c>
      <c r="X285" s="84"/>
      <c r="Y285" s="78">
        <f>SUM(E263:E285)</f>
        <v>0</v>
      </c>
      <c r="Z285" s="72" t="str">
        <f t="shared" si="116"/>
        <v/>
      </c>
      <c r="AA285" s="72" t="str">
        <f t="shared" si="117"/>
        <v/>
      </c>
      <c r="AB285" s="72"/>
      <c r="AC285" s="72">
        <f t="shared" si="102"/>
        <v>1</v>
      </c>
      <c r="AD285" s="72">
        <f t="shared" si="103"/>
        <v>1</v>
      </c>
      <c r="AE285" s="109" t="str">
        <f t="shared" si="104"/>
        <v>0-0</v>
      </c>
      <c r="AF285" s="109" t="str">
        <f t="shared" si="105"/>
        <v>Y</v>
      </c>
      <c r="AG285" s="109" t="str">
        <f t="shared" si="106"/>
        <v>B</v>
      </c>
      <c r="AM285" s="109">
        <f t="shared" si="107"/>
        <v>0</v>
      </c>
      <c r="AN285" s="109">
        <f t="shared" si="108"/>
        <v>0</v>
      </c>
      <c r="AO285" s="109" t="str">
        <f t="shared" si="109"/>
        <v/>
      </c>
      <c r="AQ285" s="109" t="str">
        <f t="shared" si="110"/>
        <v/>
      </c>
      <c r="BA285" s="229">
        <f>MOD(SUM(E263:E286),12)</f>
        <v>0</v>
      </c>
    </row>
    <row r="286" spans="1:53" ht="15.75" thickBot="1" x14ac:dyDescent="0.3">
      <c r="A286" s="88"/>
      <c r="B286" s="66" t="s">
        <v>301</v>
      </c>
      <c r="C286" s="67"/>
      <c r="D286" s="102"/>
      <c r="E286" s="32"/>
      <c r="F286" s="32"/>
      <c r="G286" s="68" t="s">
        <v>277</v>
      </c>
      <c r="H286" s="69">
        <f t="shared" si="111"/>
        <v>0</v>
      </c>
      <c r="I286" s="70">
        <f t="shared" si="112"/>
        <v>0</v>
      </c>
      <c r="J286" s="73" t="str">
        <f t="shared" si="113"/>
        <v>--</v>
      </c>
      <c r="K286" s="32"/>
      <c r="L286" s="233"/>
      <c r="M286" s="295"/>
      <c r="N286" s="295"/>
      <c r="O286" s="295"/>
      <c r="P286" s="295"/>
      <c r="Q286" s="295"/>
      <c r="R286" s="295"/>
      <c r="S286" s="295"/>
      <c r="T286" s="295"/>
      <c r="U286" s="296"/>
      <c r="V286" s="103"/>
      <c r="W286" s="84">
        <f t="shared" si="118"/>
        <v>1</v>
      </c>
      <c r="X286" s="84"/>
      <c r="Y286" s="78">
        <f>SUM(E263:E286)</f>
        <v>0</v>
      </c>
      <c r="Z286" s="72" t="str">
        <f t="shared" si="116"/>
        <v/>
      </c>
      <c r="AA286" s="72" t="str">
        <f t="shared" si="117"/>
        <v/>
      </c>
      <c r="AB286" s="72"/>
      <c r="AC286" s="72">
        <f t="shared" si="102"/>
        <v>1</v>
      </c>
      <c r="AD286" s="72">
        <f t="shared" si="103"/>
        <v>1</v>
      </c>
      <c r="AE286" s="109" t="str">
        <f t="shared" si="104"/>
        <v>0-0</v>
      </c>
      <c r="AF286" s="109" t="str">
        <f t="shared" si="105"/>
        <v>Y</v>
      </c>
      <c r="AG286" s="109" t="str">
        <f t="shared" si="106"/>
        <v>B</v>
      </c>
      <c r="AM286" s="109">
        <f t="shared" si="107"/>
        <v>0</v>
      </c>
      <c r="AN286" s="109">
        <f t="shared" si="108"/>
        <v>0</v>
      </c>
      <c r="AO286" s="109" t="str">
        <f t="shared" si="109"/>
        <v/>
      </c>
      <c r="AQ286" s="109" t="str">
        <f t="shared" si="110"/>
        <v/>
      </c>
      <c r="BA286" s="229">
        <f>MOD(SUM(E263:E287),12)</f>
        <v>0</v>
      </c>
    </row>
    <row r="287" spans="1:53" ht="15.75" thickBot="1" x14ac:dyDescent="0.3">
      <c r="A287" s="88"/>
      <c r="B287" s="66" t="s">
        <v>302</v>
      </c>
      <c r="C287" s="67"/>
      <c r="D287" s="102"/>
      <c r="E287" s="32"/>
      <c r="F287" s="32"/>
      <c r="G287" s="68" t="s">
        <v>277</v>
      </c>
      <c r="H287" s="69">
        <f t="shared" si="111"/>
        <v>0</v>
      </c>
      <c r="I287" s="70">
        <f t="shared" si="112"/>
        <v>0</v>
      </c>
      <c r="J287" s="73" t="str">
        <f t="shared" si="113"/>
        <v>--</v>
      </c>
      <c r="K287" s="32"/>
      <c r="L287" s="234"/>
      <c r="M287" s="295"/>
      <c r="N287" s="295"/>
      <c r="O287" s="295"/>
      <c r="P287" s="295"/>
      <c r="Q287" s="295"/>
      <c r="R287" s="295"/>
      <c r="S287" s="295"/>
      <c r="T287" s="295"/>
      <c r="U287" s="296"/>
      <c r="V287" s="103"/>
      <c r="W287" s="72"/>
      <c r="X287" s="72"/>
      <c r="Y287" s="78">
        <f>SUM(E263:E287)</f>
        <v>0</v>
      </c>
      <c r="Z287" s="72" t="str">
        <f t="shared" si="116"/>
        <v/>
      </c>
      <c r="AA287" s="72" t="str">
        <f t="shared" si="117"/>
        <v/>
      </c>
      <c r="AB287" s="72"/>
      <c r="AC287" s="72">
        <f t="shared" si="102"/>
        <v>1</v>
      </c>
      <c r="AD287" s="72">
        <f t="shared" si="103"/>
        <v>1</v>
      </c>
      <c r="AE287" s="109" t="str">
        <f t="shared" si="104"/>
        <v>0-0</v>
      </c>
      <c r="AF287" s="109" t="str">
        <f t="shared" si="105"/>
        <v>Y</v>
      </c>
      <c r="AG287" s="109" t="str">
        <f t="shared" si="106"/>
        <v>B</v>
      </c>
      <c r="AM287" s="109">
        <f t="shared" si="107"/>
        <v>0</v>
      </c>
      <c r="AN287" s="109">
        <f t="shared" si="108"/>
        <v>0</v>
      </c>
      <c r="AO287" s="109" t="str">
        <f t="shared" si="109"/>
        <v/>
      </c>
      <c r="AQ287" s="109" t="str">
        <f t="shared" si="110"/>
        <v/>
      </c>
      <c r="BA287" s="228"/>
    </row>
    <row r="288" spans="1:53" ht="16.5" thickBot="1" x14ac:dyDescent="0.3">
      <c r="A288" s="88"/>
      <c r="B288" s="281" t="s">
        <v>317</v>
      </c>
      <c r="C288" s="283"/>
      <c r="D288" s="79"/>
      <c r="E288" s="80"/>
      <c r="F288" s="80"/>
      <c r="G288" s="81"/>
      <c r="H288" s="192"/>
      <c r="I288" s="192"/>
      <c r="J288" s="192"/>
      <c r="K288" s="82"/>
      <c r="L288" s="281" t="s">
        <v>306</v>
      </c>
      <c r="M288" s="282"/>
      <c r="N288" s="282"/>
      <c r="O288" s="282"/>
      <c r="P288" s="282"/>
      <c r="Q288" s="282"/>
      <c r="R288" s="282"/>
      <c r="S288" s="282"/>
      <c r="T288" s="282"/>
      <c r="U288" s="283"/>
      <c r="V288" s="104"/>
      <c r="W288" s="72"/>
      <c r="X288" s="72"/>
      <c r="Y288" s="72"/>
      <c r="Z288" s="72"/>
      <c r="AA288" s="72" t="str">
        <f t="shared" si="117"/>
        <v/>
      </c>
      <c r="AB288" s="72"/>
      <c r="AC288" s="72">
        <f>SUM(AC263:AC287)</f>
        <v>25</v>
      </c>
      <c r="AD288" s="72">
        <f>SUM(AD263:AD287)</f>
        <v>25</v>
      </c>
      <c r="AM288" s="109">
        <f>SUM(AM263:AM287)</f>
        <v>0</v>
      </c>
      <c r="AN288" s="109">
        <f>SUM(AN263:AN287)</f>
        <v>0</v>
      </c>
      <c r="AO288" s="109">
        <f>((COUNTIF(AO263:AO287,"Y")/3)*2)</f>
        <v>0</v>
      </c>
      <c r="AP288" s="109">
        <f>(COUNTIF(AO263:AO287,"Y")/3)</f>
        <v>0</v>
      </c>
      <c r="AQ288" s="109">
        <f>(COUNTIF(AQ263:AQ287,"Y")/2)</f>
        <v>0</v>
      </c>
      <c r="AR288" s="109">
        <f>(COUNTIF(AQ263:AQ287,"Y")/2)</f>
        <v>0</v>
      </c>
      <c r="BA288" s="228"/>
    </row>
    <row r="289" spans="1:53" ht="16.5" thickBot="1" x14ac:dyDescent="0.3">
      <c r="A289" s="88"/>
      <c r="B289" s="281" t="s">
        <v>307</v>
      </c>
      <c r="C289" s="283"/>
      <c r="D289" s="25"/>
      <c r="E289" s="25"/>
      <c r="F289" s="25"/>
      <c r="G289" s="83"/>
      <c r="H289" s="25"/>
      <c r="I289" s="26"/>
      <c r="J289" s="26"/>
      <c r="K289" s="25"/>
      <c r="L289" s="25"/>
      <c r="M289" s="25"/>
      <c r="N289" s="25"/>
      <c r="O289" s="25"/>
      <c r="P289" s="26"/>
      <c r="Q289" s="26"/>
      <c r="R289" s="26"/>
      <c r="S289" s="26"/>
      <c r="T289" s="26"/>
      <c r="U289" s="26"/>
      <c r="V289" s="54"/>
      <c r="W289" s="72"/>
      <c r="X289" s="72"/>
      <c r="Y289" s="72"/>
      <c r="Z289" s="72"/>
      <c r="AA289" s="72" t="str">
        <f t="shared" si="117"/>
        <v/>
      </c>
      <c r="AB289" s="72"/>
      <c r="AC289" s="72"/>
      <c r="AD289" s="72"/>
      <c r="BA289" s="226"/>
    </row>
    <row r="290" spans="1:53" x14ac:dyDescent="0.25">
      <c r="A290" s="88"/>
      <c r="B290" s="88"/>
      <c r="C290" s="88"/>
      <c r="D290" s="88"/>
      <c r="E290" s="88"/>
      <c r="F290" s="88"/>
      <c r="G290" s="88"/>
      <c r="H290" s="88"/>
      <c r="I290" s="88"/>
      <c r="J290" s="88"/>
      <c r="K290" s="88"/>
      <c r="L290" s="88"/>
      <c r="M290" s="88"/>
      <c r="N290" s="88"/>
      <c r="O290" s="88"/>
      <c r="P290" s="88"/>
      <c r="Q290" s="88"/>
      <c r="R290" s="88"/>
      <c r="S290" s="88"/>
      <c r="T290" s="88"/>
      <c r="U290" s="88"/>
      <c r="V290" s="88"/>
      <c r="W290" s="88"/>
      <c r="X290" s="88"/>
      <c r="Y290" s="88"/>
      <c r="Z290" s="88"/>
      <c r="AA290" s="88"/>
      <c r="AB290" s="88"/>
      <c r="AC290" s="88"/>
      <c r="AD290" s="88"/>
    </row>
    <row r="291" spans="1:53" ht="15.75" thickBot="1" x14ac:dyDescent="0.3">
      <c r="A291" s="88"/>
      <c r="B291" s="88"/>
      <c r="C291" s="88"/>
      <c r="D291" s="88"/>
      <c r="E291" s="88"/>
      <c r="F291" s="88"/>
      <c r="G291" s="88"/>
      <c r="H291" s="88"/>
      <c r="I291" s="88"/>
      <c r="J291" s="88"/>
      <c r="K291" s="88"/>
      <c r="L291" s="88"/>
      <c r="M291" s="88"/>
      <c r="N291" s="88"/>
      <c r="O291" s="88"/>
      <c r="P291" s="88"/>
      <c r="Q291" s="88"/>
      <c r="R291" s="88"/>
      <c r="S291" s="88"/>
      <c r="T291" s="88"/>
      <c r="U291" s="88"/>
      <c r="V291" s="88"/>
      <c r="W291" s="88"/>
      <c r="X291" s="88"/>
      <c r="Y291" s="88"/>
      <c r="Z291" s="88"/>
      <c r="AA291" s="88"/>
      <c r="AB291" s="88"/>
      <c r="AC291" s="88"/>
      <c r="AD291" s="88"/>
    </row>
    <row r="292" spans="1:53" ht="24" thickBot="1" x14ac:dyDescent="0.4">
      <c r="A292" s="88"/>
      <c r="B292" s="85" t="s">
        <v>318</v>
      </c>
      <c r="C292" s="25"/>
      <c r="D292" s="25"/>
      <c r="E292" s="25"/>
      <c r="F292" s="88"/>
      <c r="G292" s="25"/>
      <c r="H292" s="25"/>
      <c r="I292" s="87"/>
      <c r="J292" s="26"/>
      <c r="K292" s="25"/>
      <c r="L292" s="25"/>
      <c r="M292" s="196" t="s">
        <v>210</v>
      </c>
      <c r="N292" s="196" t="s">
        <v>211</v>
      </c>
      <c r="O292" s="196" t="s">
        <v>212</v>
      </c>
      <c r="P292" s="196" t="s">
        <v>213</v>
      </c>
      <c r="Q292" s="196" t="s">
        <v>214</v>
      </c>
      <c r="R292" s="196" t="s">
        <v>215</v>
      </c>
      <c r="S292" s="196" t="s">
        <v>216</v>
      </c>
      <c r="T292" s="196" t="s">
        <v>217</v>
      </c>
      <c r="U292" s="196" t="s">
        <v>218</v>
      </c>
      <c r="V292" s="196" t="s">
        <v>219</v>
      </c>
      <c r="W292" s="113" t="s">
        <v>220</v>
      </c>
      <c r="X292" s="196" t="s">
        <v>221</v>
      </c>
      <c r="Y292" s="25"/>
      <c r="Z292" s="25"/>
      <c r="AA292" s="25"/>
      <c r="AB292" s="25"/>
      <c r="AC292" s="25"/>
      <c r="AD292" s="25"/>
      <c r="BA292" s="226"/>
    </row>
    <row r="293" spans="1:53" ht="16.5" thickTop="1" thickBot="1" x14ac:dyDescent="0.3">
      <c r="A293" s="88"/>
      <c r="B293" s="284" t="s">
        <v>222</v>
      </c>
      <c r="C293" s="285"/>
      <c r="D293" s="286" t="s">
        <v>223</v>
      </c>
      <c r="E293" s="287"/>
      <c r="F293" s="88"/>
      <c r="G293" s="288" t="s">
        <v>224</v>
      </c>
      <c r="H293" s="289"/>
      <c r="I293" s="28">
        <f>SUM(E304:E328)</f>
        <v>0</v>
      </c>
      <c r="J293" s="290" t="s">
        <v>225</v>
      </c>
      <c r="K293" s="291"/>
      <c r="L293" s="287"/>
      <c r="M293" s="196">
        <v>2</v>
      </c>
      <c r="N293" s="35">
        <f>SUM(AI293,AI304)</f>
        <v>0</v>
      </c>
      <c r="O293" s="35">
        <v>0</v>
      </c>
      <c r="P293" s="35">
        <f>SUM(AJ293,AJ304)</f>
        <v>0</v>
      </c>
      <c r="Q293" s="35">
        <v>0</v>
      </c>
      <c r="R293" s="35">
        <f>COUNTIFS($E304:$E328,"2",$F304:$F328,"Pole",$C304:$C328,"FST")</f>
        <v>0</v>
      </c>
      <c r="S293" s="35">
        <f>SUM(AL293,AK304)</f>
        <v>0</v>
      </c>
      <c r="T293" s="35">
        <v>0</v>
      </c>
      <c r="U293" s="35">
        <f>SUM(AK293,AL304)</f>
        <v>0</v>
      </c>
      <c r="V293" s="35">
        <v>0</v>
      </c>
      <c r="W293" s="34">
        <f>COUNTIFS($E304:$E328,"2",$F304:$F328,"HH",$C304:$C328,"FST")</f>
        <v>0</v>
      </c>
      <c r="X293" s="35">
        <f>COUNTIFS($E304:$E328,"2",$F304:$F328,"Ped",$C304:$C328,"FST")</f>
        <v>0</v>
      </c>
      <c r="Y293" s="25"/>
      <c r="Z293" s="297" t="s">
        <v>226</v>
      </c>
      <c r="AA293" s="298"/>
      <c r="AB293" s="299"/>
      <c r="AC293" s="25"/>
      <c r="AD293" s="25"/>
      <c r="AH293" s="109">
        <v>2</v>
      </c>
      <c r="AI293" s="109" t="str">
        <f>IF($E294="SS",COUNTIFS($C304:$C328,"FST",$E304:$E328,"2"),"0")</f>
        <v>0</v>
      </c>
      <c r="AJ293" s="109" t="str">
        <f>IF($E294="RPX",COUNTIFS($C304:$C328,"FST",$E304:$E328,"2"),"0")</f>
        <v>0</v>
      </c>
      <c r="AK293" s="109" t="str">
        <f>IF($E294="EUC",COUNTIFS($C304:$C328,"FST",$E304:$E328,"2"),"0")</f>
        <v>0</v>
      </c>
      <c r="AL293" s="109" t="str">
        <f>IF($E294="RPX-T",COUNTIFS($C304:$C328,"FST",$E304:$E328,"2"),"0")</f>
        <v>0</v>
      </c>
      <c r="AT293" s="110" t="s">
        <v>227</v>
      </c>
      <c r="AU293" s="108">
        <f>IF(OR($AS294="Y",$AS295="Y",$AS296="Y"),"",COUNTIFS($E294,"SS",$E299,"Y"))</f>
        <v>0</v>
      </c>
      <c r="AV293" s="111">
        <f>IF(OR($AS294="Y",$AS295="Y",$AS296="Y"),"",COUNTIFS($E294,"RPX",$E299,"Y"))</f>
        <v>0</v>
      </c>
      <c r="AW293" s="111">
        <f>IF(OR($AS294="Y",$AS295="Y",$AS296="Y"),"",COUNTIFS($E294,"EUC",$E299,"Y"))</f>
        <v>0</v>
      </c>
      <c r="AX293" s="109">
        <f>IF(OR($AS294="Y",$AS295="Y",$AS296="Y"),"",COUNTIFS($E294,"RPX-T",$E299,"Y"))</f>
        <v>0</v>
      </c>
      <c r="BA293" s="226"/>
    </row>
    <row r="294" spans="1:53" ht="16.5" customHeight="1" thickTop="1" thickBot="1" x14ac:dyDescent="0.3">
      <c r="A294" s="88"/>
      <c r="B294" s="29" t="s">
        <v>228</v>
      </c>
      <c r="C294" s="30">
        <v>0</v>
      </c>
      <c r="D294" s="31" t="s">
        <v>229</v>
      </c>
      <c r="E294" s="66" t="str">
        <f>TEXT(IF('Cable Calculator'!AM7="","",'Cable Calculator'!AM7),)</f>
        <v/>
      </c>
      <c r="F294" s="88"/>
      <c r="G294" s="300" t="s">
        <v>230</v>
      </c>
      <c r="H294" s="287"/>
      <c r="I294" s="33">
        <f>E295-I293</f>
        <v>0</v>
      </c>
      <c r="J294" s="301" t="s">
        <v>231</v>
      </c>
      <c r="K294" s="302"/>
      <c r="L294" s="34">
        <f>I298</f>
        <v>0</v>
      </c>
      <c r="M294" s="196">
        <v>4</v>
      </c>
      <c r="N294" s="35">
        <f>SUM(AI294,AI305)</f>
        <v>0</v>
      </c>
      <c r="O294" s="35">
        <v>0</v>
      </c>
      <c r="P294" s="35">
        <f>SUM(AJ294,AJ305)</f>
        <v>0</v>
      </c>
      <c r="Q294" s="35">
        <v>0</v>
      </c>
      <c r="R294" s="35">
        <f>COUNTIFS($E304:$E328,"4",$F304:$F328,"Pole",$C304:$C328,"FST")</f>
        <v>0</v>
      </c>
      <c r="S294" s="35">
        <f>SUM(AL294,AK305)</f>
        <v>0</v>
      </c>
      <c r="T294" s="35">
        <v>0</v>
      </c>
      <c r="U294" s="35">
        <f>SUM(AK294,AL305)</f>
        <v>0</v>
      </c>
      <c r="V294" s="35">
        <v>0</v>
      </c>
      <c r="W294" s="34">
        <f>COUNTIFS($E304:$E328,"4",$F304:$F328,"HH",$C304:$C328,"FST")</f>
        <v>0</v>
      </c>
      <c r="X294" s="35">
        <f>COUNTIFS($E304:$E328,"4",$F304:$F328,"Ped",$C304:$C328,"FST")</f>
        <v>0</v>
      </c>
      <c r="Y294" s="25"/>
      <c r="Z294" s="303" t="s">
        <v>232</v>
      </c>
      <c r="AA294" s="305" t="s">
        <v>233</v>
      </c>
      <c r="AB294" s="306"/>
      <c r="AC294" s="25"/>
      <c r="AD294" s="25"/>
      <c r="AH294" s="109">
        <v>4</v>
      </c>
      <c r="AI294" s="109" t="str">
        <f>IF($E294="SS",COUNTIFS($C304:$C328,"FST",$E304:$E328,"4"),"0")</f>
        <v>0</v>
      </c>
      <c r="AJ294" s="109" t="str">
        <f>IF($E294="RPX",COUNTIFS($C304:$C328,"FST",$E304:$E328,"4"),"0")</f>
        <v>0</v>
      </c>
      <c r="AK294" s="109" t="str">
        <f>IF($E294="EUC",COUNTIFS($C304:$C328,"FST",$E304:$E328,"4"),"0")</f>
        <v>0</v>
      </c>
      <c r="AL294" s="109" t="str">
        <f>IF($E294="RPX-T",COUNTIFS($C304:$C328,"FST",$E304:$E328,"4"),"0")</f>
        <v>0</v>
      </c>
      <c r="AS294" s="109" t="str">
        <f>IF(AND(E299="Y",E295=24,E296=0),"Y","N")</f>
        <v>N</v>
      </c>
      <c r="AT294" s="110" t="s">
        <v>234</v>
      </c>
      <c r="AU294" s="109">
        <f>COUNTIFS($E294,"SS",$AS294,"Y")</f>
        <v>0</v>
      </c>
      <c r="AV294" s="111">
        <f>COUNTIFS($E294,"RPX",$AS294,"Y")</f>
        <v>0</v>
      </c>
      <c r="AW294" s="111">
        <f>COUNTIFS($E294,"EUC",$AS294,"Y")</f>
        <v>0</v>
      </c>
      <c r="AX294" s="109">
        <f>COUNTIFS($E294,"RPX-T",$AS294,"Y")</f>
        <v>0</v>
      </c>
      <c r="BA294" s="227"/>
    </row>
    <row r="295" spans="1:53" ht="16.5" thickTop="1" thickBot="1" x14ac:dyDescent="0.3">
      <c r="A295" s="88"/>
      <c r="B295" s="36" t="s">
        <v>235</v>
      </c>
      <c r="C295" s="37">
        <v>0</v>
      </c>
      <c r="D295" s="38" t="s">
        <v>236</v>
      </c>
      <c r="E295" s="32"/>
      <c r="F295" s="88"/>
      <c r="G295" s="309" t="s">
        <v>237</v>
      </c>
      <c r="H295" s="310"/>
      <c r="I295" s="35">
        <f>IF(E295=0,0,12-(MOD(I293,12)))</f>
        <v>0</v>
      </c>
      <c r="J295" s="301" t="s">
        <v>238</v>
      </c>
      <c r="K295" s="302"/>
      <c r="L295" s="39">
        <f>I299-I293</f>
        <v>0</v>
      </c>
      <c r="M295" s="196">
        <v>6</v>
      </c>
      <c r="N295" s="35">
        <f>SUM(AI295,AI306)</f>
        <v>0</v>
      </c>
      <c r="O295" s="35">
        <v>0</v>
      </c>
      <c r="P295" s="35">
        <f>SUM(AJ295,AJ306)</f>
        <v>0</v>
      </c>
      <c r="Q295" s="35">
        <v>0</v>
      </c>
      <c r="R295" s="35">
        <f>COUNTIFS($E304:$E328,"6",$F304:$F328,"Pole",$C304:$C328,"FST")</f>
        <v>0</v>
      </c>
      <c r="S295" s="35">
        <f>SUM(AL295,AK306)</f>
        <v>0</v>
      </c>
      <c r="T295" s="35">
        <v>0</v>
      </c>
      <c r="U295" s="35">
        <f>SUM(AK295,AL306)</f>
        <v>0</v>
      </c>
      <c r="V295" s="35">
        <v>0</v>
      </c>
      <c r="W295" s="34">
        <f>COUNTIFS($E304:$E328,"6",$F304:$F328,"HH",$C304:$C328,"FST")</f>
        <v>0</v>
      </c>
      <c r="X295" s="35">
        <f>COUNTIFS($E304:$E328,"6",$F304:$F328,"Ped",$C304:$C328,"FST")</f>
        <v>0</v>
      </c>
      <c r="Y295" s="25"/>
      <c r="Z295" s="304"/>
      <c r="AA295" s="307"/>
      <c r="AB295" s="308"/>
      <c r="AC295" s="25"/>
      <c r="AD295" s="25"/>
      <c r="AH295" s="109">
        <v>6</v>
      </c>
      <c r="AI295" s="109" t="str">
        <f>IF($E294="SS",COUNTIFS($C304:$C328,"FST",$E304:$E328,"6"),"0")</f>
        <v>0</v>
      </c>
      <c r="AJ295" s="109" t="str">
        <f>IF($E294="RPX",COUNTIFS($C304:$C328,"FST",$E304:$E328,"6"),"0")</f>
        <v>0</v>
      </c>
      <c r="AK295" s="109" t="str">
        <f>IF($E294="EUC",COUNTIFS($C304:$C328,"FST",$E304:$E328,"6"),"0")</f>
        <v>0</v>
      </c>
      <c r="AL295" s="109" t="str">
        <f>IF($E294="RPX-T",COUNTIFS($C304:$C328,"FST",$E304:$E328,"6"),"0")</f>
        <v>0</v>
      </c>
      <c r="AS295" s="109" t="str">
        <f>IF(AND(E299="Y",E295=48,E296=12),"Y","N")</f>
        <v>N</v>
      </c>
      <c r="AT295" s="110" t="s">
        <v>239</v>
      </c>
      <c r="AU295" s="109">
        <f>COUNTIFS($E294,"SS",$AS295,"Y")</f>
        <v>0</v>
      </c>
      <c r="AV295" s="108">
        <f>COUNTIFS($E294,"RPX",$AS295,"Y")</f>
        <v>0</v>
      </c>
      <c r="AW295" s="108">
        <f>COUNTIFS($E294,"EUC",$AS295,"Y")</f>
        <v>0</v>
      </c>
      <c r="AX295" s="109">
        <f>COUNTIFS($E294,"RPX-T",$AS295,"Y")</f>
        <v>0</v>
      </c>
      <c r="BA295" s="227"/>
    </row>
    <row r="296" spans="1:53" ht="16.5" customHeight="1" thickTop="1" thickBot="1" x14ac:dyDescent="0.3">
      <c r="A296" s="88"/>
      <c r="B296" s="40" t="s">
        <v>240</v>
      </c>
      <c r="C296" s="30">
        <v>0</v>
      </c>
      <c r="D296" s="41" t="s">
        <v>241</v>
      </c>
      <c r="E296" s="42"/>
      <c r="F296" s="88"/>
      <c r="G296" s="277" t="s">
        <v>242</v>
      </c>
      <c r="H296" s="43" t="s">
        <v>243</v>
      </c>
      <c r="I296" s="35">
        <f>IF(E296&lt;&gt;0,1,0)</f>
        <v>0</v>
      </c>
      <c r="J296" s="309" t="s">
        <v>244</v>
      </c>
      <c r="K296" s="310"/>
      <c r="L296" s="44" t="str">
        <f>'Cable Calculator'!AM3</f>
        <v/>
      </c>
      <c r="M296" s="196">
        <v>8</v>
      </c>
      <c r="N296" s="35">
        <f>SUM(AI296,AI307)</f>
        <v>0</v>
      </c>
      <c r="O296" s="35">
        <v>0</v>
      </c>
      <c r="P296" s="35">
        <f>SUM(AJ296,AJ307)</f>
        <v>0</v>
      </c>
      <c r="Q296" s="35">
        <v>0</v>
      </c>
      <c r="R296" s="35">
        <f>COUNTIFS($E304:$E328,"8",$F304:$F328,"Pole",$C304:$C328,"FST")</f>
        <v>0</v>
      </c>
      <c r="S296" s="35">
        <f>SUM(AL296,AK307)</f>
        <v>0</v>
      </c>
      <c r="T296" s="35">
        <v>0</v>
      </c>
      <c r="U296" s="35">
        <f>SUM(AK296,AL307)</f>
        <v>0</v>
      </c>
      <c r="V296" s="35">
        <v>0</v>
      </c>
      <c r="W296" s="34">
        <f>COUNTIFS($E304:$E328,"8",$F304:$F328,"HH",$C304:$C328,"FST")</f>
        <v>0</v>
      </c>
      <c r="X296" s="35">
        <f>COUNTIFS($E304:$E328,"8",$F304:$F328,"Ped",$C304:$C328,"FST")</f>
        <v>0</v>
      </c>
      <c r="Y296" s="25"/>
      <c r="Z296" s="45">
        <v>1</v>
      </c>
      <c r="AA296" s="46">
        <v>1</v>
      </c>
      <c r="AB296" s="46">
        <v>12</v>
      </c>
      <c r="AC296" s="25"/>
      <c r="AD296" s="25"/>
      <c r="AH296" s="109">
        <v>8</v>
      </c>
      <c r="AI296" s="109" t="str">
        <f>IF($E294="SS",COUNTIFS($C304:$C328,"FST",$E304:$E328,"8"),"0")</f>
        <v>0</v>
      </c>
      <c r="AJ296" s="109" t="str">
        <f>IF($E294="RPX",COUNTIFS($C304:$C328,"FST",$E304:$E328,"8"),"0")</f>
        <v>0</v>
      </c>
      <c r="AK296" s="109" t="str">
        <f>IF($E294="EUC",COUNTIFS($C304:$C328,"FST",$E304:$E328,"8"),"0")</f>
        <v>0</v>
      </c>
      <c r="AL296" s="109" t="str">
        <f>IF($E294="RPX-T",COUNTIFS($C304:$C328,"FST",$E304:$E328,"8"),"0")</f>
        <v>0</v>
      </c>
      <c r="AS296" s="109" t="str">
        <f>IF(AND(E299="Y",E295=48,E296=0),"Y","N")</f>
        <v>N</v>
      </c>
      <c r="AT296" s="110" t="s">
        <v>245</v>
      </c>
      <c r="AU296" s="109">
        <f>COUNTIFS($E294,"SS",$AS296,"Y")</f>
        <v>0</v>
      </c>
      <c r="AV296" s="108">
        <f>COUNTIFS($E294,"RPX",$AS296,"Y")</f>
        <v>0</v>
      </c>
      <c r="AW296" s="108">
        <f>COUNTIFS($E294,"EUC",$AS296,"Y")</f>
        <v>0</v>
      </c>
      <c r="AX296" s="109">
        <f>COUNTIFS($E294,"RPX-T",$AS296,"Y")</f>
        <v>0</v>
      </c>
      <c r="BA296" s="227"/>
    </row>
    <row r="297" spans="1:53" ht="16.5" thickTop="1" thickBot="1" x14ac:dyDescent="0.3">
      <c r="A297" s="88"/>
      <c r="B297" s="29" t="s">
        <v>246</v>
      </c>
      <c r="C297" s="37">
        <v>0</v>
      </c>
      <c r="D297" s="41" t="s">
        <v>247</v>
      </c>
      <c r="E297" s="42"/>
      <c r="F297" s="88"/>
      <c r="G297" s="278"/>
      <c r="H297" s="47" t="s">
        <v>248</v>
      </c>
      <c r="I297" s="35">
        <f>IF(E296&lt;&gt;0,E296,0)</f>
        <v>0</v>
      </c>
      <c r="J297" s="194"/>
      <c r="K297" s="195"/>
      <c r="L297" s="48"/>
      <c r="M297" s="196">
        <v>12</v>
      </c>
      <c r="N297" s="35" t="str">
        <f>IF($E294="SS",SUM(AI297,AJ308,AM329,AO329,AQ329),"0")</f>
        <v>0</v>
      </c>
      <c r="O297" s="35" t="str">
        <f>IF($E294="SS",SUM(AN329,AP329,AR329),"0")</f>
        <v>0</v>
      </c>
      <c r="P297" s="35" t="str">
        <f>IF($E294="RPX",SUM(AJ297,AJ308,AM329,AO329,AQ329),"0")</f>
        <v>0</v>
      </c>
      <c r="Q297" s="35" t="str">
        <f>IF($E294="RPX",SUM(AN329,AP329,AR329),"0")</f>
        <v>0</v>
      </c>
      <c r="R297" s="35">
        <f>COUNTIFS($E304:$E328,"12",$F304:$F328,"Pole",$C304:$C328,"FST")</f>
        <v>0</v>
      </c>
      <c r="S297" s="35" t="str">
        <f>IF($E294="RPX-T",SUM(AL297,AK308,AM329,AO329,AQ329),"0")</f>
        <v>0</v>
      </c>
      <c r="T297" s="35" t="str">
        <f>IF($E294="RPX-T",SUM(AN329,AP329,AR329),"0")</f>
        <v>0</v>
      </c>
      <c r="U297" s="35" t="str">
        <f>IF($E294="EUC",SUM(AK297,AL308,AM329,AO329,AQ329),"0")</f>
        <v>0</v>
      </c>
      <c r="V297" s="35" t="str">
        <f>IF($E294="EUC",SUM($AN329,AP329,AR329),"0")</f>
        <v>0</v>
      </c>
      <c r="W297" s="34">
        <f>COUNTIFS($E304:$E328,"12",$F304:$F328,"HH",$C304:$C328,"FST")</f>
        <v>0</v>
      </c>
      <c r="X297" s="35">
        <f>COUNTIFS($E304:$E328,"12",$F304:$F328,"Ped",$C304:$C328,"FST")</f>
        <v>0</v>
      </c>
      <c r="Y297" s="25"/>
      <c r="Z297" s="45">
        <v>2</v>
      </c>
      <c r="AA297" s="46">
        <v>13</v>
      </c>
      <c r="AB297" s="46">
        <v>24</v>
      </c>
      <c r="AC297" s="25"/>
      <c r="AD297" s="25"/>
      <c r="AH297" s="109">
        <v>12</v>
      </c>
      <c r="AI297" s="109" t="str">
        <f>IF($E294="SS",COUNTIFS($C304:$C328,"FST",$E304:$E328,"12"),"0")</f>
        <v>0</v>
      </c>
      <c r="AJ297" s="109" t="str">
        <f>IF($E294="RPX",COUNTIFS($C304:$C328,"FST",$E304:$E328,"12"),"0")</f>
        <v>0</v>
      </c>
      <c r="AK297" s="109" t="str">
        <f>IF($E294="EUC",COUNTIFS($C304:$C328,"FST",$E304:$E328,"12"),"0")</f>
        <v>0</v>
      </c>
      <c r="AL297" s="109" t="str">
        <f>IF($E294="RPX-T",COUNTIFS($C304:$C328,"FST",$E304:$E328,"12"),"0")</f>
        <v>0</v>
      </c>
      <c r="BA297" s="227"/>
    </row>
    <row r="298" spans="1:53" ht="16.5" customHeight="1" thickTop="1" thickBot="1" x14ac:dyDescent="0.3">
      <c r="A298" s="88"/>
      <c r="B298" s="36" t="s">
        <v>249</v>
      </c>
      <c r="C298" s="30">
        <v>0</v>
      </c>
      <c r="D298" s="49" t="s">
        <v>250</v>
      </c>
      <c r="E298" s="50">
        <f>E295/12</f>
        <v>0</v>
      </c>
      <c r="F298" s="88"/>
      <c r="G298" s="277" t="s">
        <v>251</v>
      </c>
      <c r="H298" s="51" t="s">
        <v>252</v>
      </c>
      <c r="I298" s="112">
        <f>E297</f>
        <v>0</v>
      </c>
      <c r="J298" s="311" t="s">
        <v>253</v>
      </c>
      <c r="K298" s="312"/>
      <c r="L298" s="313"/>
      <c r="M298" s="52" t="s">
        <v>254</v>
      </c>
      <c r="N298" s="106"/>
      <c r="O298" s="106"/>
      <c r="P298" s="192"/>
      <c r="Q298" s="192"/>
      <c r="R298" s="192"/>
      <c r="S298" s="192"/>
      <c r="T298" s="192"/>
      <c r="U298" s="192"/>
      <c r="V298" s="192"/>
      <c r="W298" s="53">
        <f>SUM(P298:U298)</f>
        <v>0</v>
      </c>
      <c r="X298" s="54"/>
      <c r="Y298" s="25"/>
      <c r="Z298" s="45">
        <v>3</v>
      </c>
      <c r="AA298" s="46">
        <v>25</v>
      </c>
      <c r="AB298" s="46">
        <v>36</v>
      </c>
      <c r="AC298" s="25"/>
      <c r="AD298" s="25"/>
      <c r="BA298" s="227"/>
    </row>
    <row r="299" spans="1:53" ht="16.5" thickTop="1" thickBot="1" x14ac:dyDescent="0.3">
      <c r="A299" s="88"/>
      <c r="B299" s="36" t="s">
        <v>255</v>
      </c>
      <c r="C299" s="30">
        <v>0</v>
      </c>
      <c r="D299" s="31" t="s">
        <v>256</v>
      </c>
      <c r="E299" s="101" t="str">
        <f>IF('Cable Calculator'!AM5="","",'Cable Calculator'!AM5)</f>
        <v/>
      </c>
      <c r="F299" s="88"/>
      <c r="G299" s="278"/>
      <c r="H299" s="47" t="s">
        <v>257</v>
      </c>
      <c r="I299" s="35" t="str">
        <f>IF(E297="","0",IF(AND(E294="EUC",E295=432), I298+(203-E296),IF(E297=0,0,(E297+(E295-E296)-1))))</f>
        <v>0</v>
      </c>
      <c r="J299" s="292" t="str">
        <f>IFERROR(IF(OR(E294="EUC",E294="SS"),"---",IF(OR(P293,S293),"NO 2F Tethers for RPX!",IF(OR(P295,S295),"NO 6F Tethers for RPX!","---"))),"---")</f>
        <v>---</v>
      </c>
      <c r="K299" s="293"/>
      <c r="L299" s="294"/>
      <c r="M299" s="292" t="str">
        <f>IF(E296&gt;60,"Dead Count &gt;60: Consider Downsize","---")</f>
        <v>---</v>
      </c>
      <c r="N299" s="293"/>
      <c r="O299" s="293"/>
      <c r="P299" s="293"/>
      <c r="Q299" s="293"/>
      <c r="R299" s="293"/>
      <c r="S299" s="293"/>
      <c r="T299" s="293"/>
      <c r="U299" s="294"/>
      <c r="V299" s="100"/>
      <c r="W299" s="54">
        <f>SUM(P299:U299)</f>
        <v>0</v>
      </c>
      <c r="X299" s="54"/>
      <c r="Y299" s="25"/>
      <c r="Z299" s="45">
        <v>4</v>
      </c>
      <c r="AA299" s="46">
        <v>37</v>
      </c>
      <c r="AB299" s="46">
        <v>48</v>
      </c>
      <c r="AC299" s="25"/>
      <c r="AD299" s="25"/>
      <c r="BA299" s="227"/>
    </row>
    <row r="300" spans="1:53" ht="16.5" thickTop="1" thickBot="1" x14ac:dyDescent="0.3">
      <c r="A300" s="88"/>
      <c r="B300" s="55" t="s">
        <v>258</v>
      </c>
      <c r="C300" s="56">
        <f>SUM(C294:C299)+I293</f>
        <v>0</v>
      </c>
      <c r="D300" s="31" t="s">
        <v>259</v>
      </c>
      <c r="E300" s="101" t="str">
        <f>IF(AS294="Y","DBL",IF(AS295="Y","TRPL",IF(AS296="Y","QUAD","")))</f>
        <v/>
      </c>
      <c r="F300" s="88"/>
      <c r="G300" s="192"/>
      <c r="H300" s="57"/>
      <c r="I300" s="192"/>
      <c r="J300" s="292" t="str">
        <f>IF(AND(E295=216,(OR(Z316="error",Z317="error",Z318="error",Z319="error",Z320="error",Z321="error",Z322="error",Z323="error",Z324="error",Z325="error",Z326="error",Z327="error",Z328="error",AA318="error",AA319="error",AA320="error",AA321="error",AA322="error",AA323="error",AA324="error",AA325="error",AA326="error",AA327="error",AA328="error",AA329="error",AA330="error"))),"You cannot cross Tube 6 and 7","---")</f>
        <v>---</v>
      </c>
      <c r="K300" s="293"/>
      <c r="L300" s="294"/>
      <c r="M300" s="292" t="str">
        <f>IF(AND(OR(E294="SS",E294="RPX",E294="EUC",E294="RPX-T"),(OR(C304="",C304="Field SPL"))),"Cannot have FlexNap cables without tethers","---")</f>
        <v>---</v>
      </c>
      <c r="N300" s="293"/>
      <c r="O300" s="293"/>
      <c r="P300" s="293"/>
      <c r="Q300" s="293"/>
      <c r="R300" s="293"/>
      <c r="S300" s="293"/>
      <c r="T300" s="293"/>
      <c r="U300" s="294"/>
      <c r="V300" s="25"/>
      <c r="W300" s="58"/>
      <c r="X300" s="58"/>
      <c r="Y300" s="25"/>
      <c r="Z300" s="45">
        <v>5</v>
      </c>
      <c r="AA300" s="46">
        <v>49</v>
      </c>
      <c r="AB300" s="46">
        <v>60</v>
      </c>
      <c r="AC300" s="25"/>
      <c r="AD300" s="25"/>
      <c r="BA300" s="227"/>
    </row>
    <row r="301" spans="1:53" ht="16.5" thickTop="1" thickBot="1" x14ac:dyDescent="0.3">
      <c r="A301" s="88"/>
      <c r="B301" s="59"/>
      <c r="C301" s="60"/>
      <c r="D301" s="61"/>
      <c r="E301" s="62"/>
      <c r="F301" s="88"/>
      <c r="G301" s="63"/>
      <c r="H301" s="64"/>
      <c r="I301" s="63"/>
      <c r="J301" s="292" t="str">
        <f>IF(AND(OR(E294="RPX", E294="RPX-T", E294="SS"),E295=216),"NO 216 For RPX, RPX-T, OR SS CABLE","---")</f>
        <v>---</v>
      </c>
      <c r="K301" s="293"/>
      <c r="L301" s="294"/>
      <c r="M301" s="292" t="str" cm="1">
        <f t="array" ref="M301">IF(AND(E294="",OR(C304:C328="FST",C304:C328="REV T",C304:C328="DBL REV",C304:C328="TPL REV", C304:C328="QD REV")),"Non-FlexNap cables cannot have tethers","---")</f>
        <v>---</v>
      </c>
      <c r="N301" s="293"/>
      <c r="O301" s="293"/>
      <c r="P301" s="293"/>
      <c r="Q301" s="293"/>
      <c r="R301" s="293"/>
      <c r="S301" s="293"/>
      <c r="T301" s="293"/>
      <c r="U301" s="294"/>
      <c r="V301" s="25"/>
      <c r="W301" s="58"/>
      <c r="X301" s="58"/>
      <c r="Y301" s="25"/>
      <c r="Z301" s="45">
        <v>6</v>
      </c>
      <c r="AA301" s="65">
        <v>61</v>
      </c>
      <c r="AB301" s="65">
        <v>72</v>
      </c>
      <c r="AC301" s="25"/>
      <c r="AD301" s="25"/>
      <c r="BA301" s="226"/>
    </row>
    <row r="302" spans="1:53" ht="15.75" customHeight="1" thickBot="1" x14ac:dyDescent="0.3">
      <c r="A302" s="88"/>
      <c r="B302" s="277" t="s">
        <v>260</v>
      </c>
      <c r="C302" s="314" t="s">
        <v>261</v>
      </c>
      <c r="D302" s="314" t="s">
        <v>262</v>
      </c>
      <c r="E302" s="316" t="s">
        <v>263</v>
      </c>
      <c r="F302" s="314" t="s">
        <v>264</v>
      </c>
      <c r="G302" s="279" t="s">
        <v>265</v>
      </c>
      <c r="H302" s="279" t="s">
        <v>266</v>
      </c>
      <c r="I302" s="279" t="s">
        <v>267</v>
      </c>
      <c r="J302" s="318" t="s">
        <v>268</v>
      </c>
      <c r="K302" s="314" t="s">
        <v>269</v>
      </c>
      <c r="L302" s="320" t="s">
        <v>270</v>
      </c>
      <c r="M302" s="322" t="s">
        <v>271</v>
      </c>
      <c r="N302" s="322"/>
      <c r="O302" s="322"/>
      <c r="P302" s="322"/>
      <c r="Q302" s="322"/>
      <c r="R302" s="322"/>
      <c r="S302" s="322"/>
      <c r="T302" s="322"/>
      <c r="U302" s="323"/>
      <c r="V302" s="107"/>
      <c r="W302" s="72"/>
      <c r="X302" s="72"/>
      <c r="Y302" s="72"/>
      <c r="Z302" s="45">
        <v>7</v>
      </c>
      <c r="AA302" s="65">
        <v>73</v>
      </c>
      <c r="AB302" s="65">
        <v>84</v>
      </c>
      <c r="AC302" s="25"/>
      <c r="AD302" s="25"/>
      <c r="BA302" s="228"/>
    </row>
    <row r="303" spans="1:53" ht="15.75" thickBot="1" x14ac:dyDescent="0.3">
      <c r="A303" s="88"/>
      <c r="B303" s="278"/>
      <c r="C303" s="315"/>
      <c r="D303" s="315"/>
      <c r="E303" s="317"/>
      <c r="F303" s="315"/>
      <c r="G303" s="280"/>
      <c r="H303" s="280"/>
      <c r="I303" s="280"/>
      <c r="J303" s="319"/>
      <c r="K303" s="315"/>
      <c r="L303" s="321"/>
      <c r="M303" s="324"/>
      <c r="N303" s="324"/>
      <c r="O303" s="324"/>
      <c r="P303" s="324"/>
      <c r="Q303" s="324"/>
      <c r="R303" s="324"/>
      <c r="S303" s="324"/>
      <c r="T303" s="324"/>
      <c r="U303" s="325"/>
      <c r="V303" s="107"/>
      <c r="W303" s="72"/>
      <c r="X303" s="72"/>
      <c r="Y303" s="72"/>
      <c r="Z303" s="45">
        <v>8</v>
      </c>
      <c r="AA303" s="46">
        <v>85</v>
      </c>
      <c r="AB303" s="46">
        <v>96</v>
      </c>
      <c r="AC303" s="25"/>
      <c r="AD303" s="25"/>
      <c r="AI303" s="109" t="s">
        <v>272</v>
      </c>
      <c r="AJ303" s="109" t="s">
        <v>273</v>
      </c>
      <c r="AK303" s="109" t="s">
        <v>274</v>
      </c>
      <c r="AL303" s="109" t="s">
        <v>275</v>
      </c>
      <c r="BA303" s="228"/>
    </row>
    <row r="304" spans="1:53" ht="15.75" thickBot="1" x14ac:dyDescent="0.3">
      <c r="A304" s="88"/>
      <c r="B304" s="66" t="s">
        <v>276</v>
      </c>
      <c r="C304" s="67"/>
      <c r="D304" s="102"/>
      <c r="E304" s="32"/>
      <c r="F304" s="32"/>
      <c r="G304" s="68" t="s">
        <v>277</v>
      </c>
      <c r="H304" s="69">
        <f>IF(I304=0,0,I304-(E304-1))</f>
        <v>0</v>
      </c>
      <c r="I304" s="70">
        <f>IF(E304=0,0,I299)</f>
        <v>0</v>
      </c>
      <c r="J304" s="71" t="s">
        <v>278</v>
      </c>
      <c r="K304" s="32"/>
      <c r="L304" s="233"/>
      <c r="M304" s="295"/>
      <c r="N304" s="295"/>
      <c r="O304" s="295"/>
      <c r="P304" s="295"/>
      <c r="Q304" s="295"/>
      <c r="R304" s="295"/>
      <c r="S304" s="295"/>
      <c r="T304" s="295"/>
      <c r="U304" s="296"/>
      <c r="V304" s="103"/>
      <c r="W304" s="72"/>
      <c r="X304" s="72"/>
      <c r="Y304" s="72"/>
      <c r="Z304" s="45">
        <v>9</v>
      </c>
      <c r="AA304" s="46">
        <v>97</v>
      </c>
      <c r="AB304" s="46">
        <v>108</v>
      </c>
      <c r="AC304" s="72">
        <f t="shared" ref="AC304:AC328" si="119">IF(B304&lt;&gt;"FST",1,0)</f>
        <v>1</v>
      </c>
      <c r="AD304" s="72">
        <f t="shared" ref="AD304:AD328" si="120">IF(C304&lt;&gt;"FST",1,0)</f>
        <v>1</v>
      </c>
      <c r="AE304" s="109" t="str">
        <f t="shared" ref="AE304:AE328" si="121">CONCATENATE(H304,"-",I304)</f>
        <v>0-0</v>
      </c>
      <c r="AF304" s="109" t="str">
        <f t="shared" ref="AF304:AF328" si="122">IF(C304="Field SPL","N","Y")</f>
        <v>Y</v>
      </c>
      <c r="AG304" s="109" t="str">
        <f t="shared" ref="AG304:AG328" si="123">IF(OR(E$294="RPX",E$294="SS"),"A","B")</f>
        <v>B</v>
      </c>
      <c r="AH304" s="109">
        <v>2</v>
      </c>
      <c r="AI304" s="109" t="str">
        <f>IF(E294="SS",COUNTIFS(C304:C328,"TCF",E304:E328,"2"),"")</f>
        <v/>
      </c>
      <c r="AJ304" s="109" t="str">
        <f>IF(E294="RPX",COUNTIFS(C304:C328,"TCF",E304:E328,"2"),"")</f>
        <v/>
      </c>
      <c r="AK304" s="109" t="str">
        <f>IF(E294="RPX-T",COUNTIFS(C304:C328,"TCF",E304:E328,"2"),"")</f>
        <v/>
      </c>
      <c r="AL304" s="109" t="str">
        <f>IF(E294="EUC",COUNTIFS(C304:C328,"TCF",E304:E328,"2"),"")</f>
        <v/>
      </c>
      <c r="AM304" s="109">
        <f t="shared" ref="AM304:AM328" si="124">VALUE(IF(C304="FST","0",IF(C304="REV T","1",IF(C304="DBL REV",".5","0"))))</f>
        <v>0</v>
      </c>
      <c r="AN304" s="109">
        <f t="shared" ref="AN304:AN328" si="125">VALUE(IF(C304="FST","0",IF(C304="REV T","0",IF(C304="DBL REV",".5","0"))))</f>
        <v>0</v>
      </c>
      <c r="AO304" s="109" t="str">
        <f t="shared" ref="AO304:AO328" si="126">IF(C304="TPL REV","Y","")</f>
        <v/>
      </c>
      <c r="AQ304" s="109" t="str">
        <f t="shared" ref="AQ304:AQ328" si="127">IF(C304="QD REV","Y","")</f>
        <v/>
      </c>
      <c r="BA304" s="229">
        <f>MOD(E304,12)</f>
        <v>0</v>
      </c>
    </row>
    <row r="305" spans="1:53" ht="15.75" thickBot="1" x14ac:dyDescent="0.3">
      <c r="A305" s="88"/>
      <c r="B305" s="66" t="s">
        <v>279</v>
      </c>
      <c r="C305" s="67"/>
      <c r="D305" s="102"/>
      <c r="E305" s="32"/>
      <c r="F305" s="32"/>
      <c r="G305" s="68" t="s">
        <v>277</v>
      </c>
      <c r="H305" s="69">
        <f t="shared" ref="H305:H328" si="128">IF(E305=0,0,I305-(E305-1))</f>
        <v>0</v>
      </c>
      <c r="I305" s="70">
        <f t="shared" ref="I305:I328" si="129">IF(E305=0,0,H304-1)</f>
        <v>0</v>
      </c>
      <c r="J305" s="73" t="str">
        <f>IF(C305="","--",IF(AND(C305&lt;&gt;"FST",C305&lt;&gt;"TCF",BA304&lt;&gt;0),BA304,"--"))</f>
        <v>--</v>
      </c>
      <c r="K305" s="32"/>
      <c r="L305" s="233"/>
      <c r="M305" s="295"/>
      <c r="N305" s="295"/>
      <c r="O305" s="295"/>
      <c r="P305" s="295"/>
      <c r="Q305" s="295"/>
      <c r="R305" s="295"/>
      <c r="S305" s="295"/>
      <c r="T305" s="295"/>
      <c r="U305" s="296"/>
      <c r="V305" s="103"/>
      <c r="W305" s="72"/>
      <c r="X305" s="72"/>
      <c r="Y305" s="72"/>
      <c r="Z305" s="45">
        <v>10</v>
      </c>
      <c r="AA305" s="46">
        <v>109</v>
      </c>
      <c r="AB305" s="46">
        <v>120</v>
      </c>
      <c r="AC305" s="72">
        <f t="shared" si="119"/>
        <v>1</v>
      </c>
      <c r="AD305" s="72">
        <f t="shared" si="120"/>
        <v>1</v>
      </c>
      <c r="AE305" s="109" t="str">
        <f t="shared" si="121"/>
        <v>0-0</v>
      </c>
      <c r="AF305" s="109" t="str">
        <f t="shared" si="122"/>
        <v>Y</v>
      </c>
      <c r="AG305" s="109" t="str">
        <f t="shared" si="123"/>
        <v>B</v>
      </c>
      <c r="AH305" s="109">
        <v>4</v>
      </c>
      <c r="AI305" s="109" t="str">
        <f>IF(E294="SS",COUNTIFS(C304:C328,"TCF",E304:E328,"4"),"")</f>
        <v/>
      </c>
      <c r="AJ305" s="109" t="str">
        <f>IF(E294="RPX",COUNTIFS(C304:C328,"TCF",E304:E328,"4"),"")</f>
        <v/>
      </c>
      <c r="AK305" s="109" t="str">
        <f>IF(E294="RPX-T",COUNTIFS(C304:C328,"TCF",E304:E328,"4"),"")</f>
        <v/>
      </c>
      <c r="AL305" s="109" t="str">
        <f>IF(E294="EUC",COUNTIFS(C304:C328,"TCF",E304:E328,"4"),"")</f>
        <v/>
      </c>
      <c r="AM305" s="109">
        <f t="shared" si="124"/>
        <v>0</v>
      </c>
      <c r="AN305" s="109">
        <f t="shared" si="125"/>
        <v>0</v>
      </c>
      <c r="AO305" s="109" t="str">
        <f t="shared" si="126"/>
        <v/>
      </c>
      <c r="AQ305" s="109" t="str">
        <f t="shared" si="127"/>
        <v/>
      </c>
      <c r="BA305" s="229">
        <f>MOD(SUM(E304:E305),12)</f>
        <v>0</v>
      </c>
    </row>
    <row r="306" spans="1:53" ht="15.75" thickBot="1" x14ac:dyDescent="0.3">
      <c r="A306" s="88"/>
      <c r="B306" s="74" t="s">
        <v>280</v>
      </c>
      <c r="C306" s="67"/>
      <c r="D306" s="102"/>
      <c r="E306" s="32"/>
      <c r="F306" s="32"/>
      <c r="G306" s="75" t="s">
        <v>277</v>
      </c>
      <c r="H306" s="69">
        <f t="shared" si="128"/>
        <v>0</v>
      </c>
      <c r="I306" s="70">
        <f t="shared" si="129"/>
        <v>0</v>
      </c>
      <c r="J306" s="73" t="str">
        <f t="shared" ref="J306:J328" si="130">IF(C306="","--",IF(AND(C306&lt;&gt;"FST",C306&lt;&gt;"TCF",BA305&lt;&gt;0),BA305,"--"))</f>
        <v>--</v>
      </c>
      <c r="K306" s="32"/>
      <c r="L306" s="233"/>
      <c r="M306" s="295"/>
      <c r="N306" s="295"/>
      <c r="O306" s="295"/>
      <c r="P306" s="295"/>
      <c r="Q306" s="295"/>
      <c r="R306" s="295"/>
      <c r="S306" s="295"/>
      <c r="T306" s="295"/>
      <c r="U306" s="296"/>
      <c r="V306" s="103"/>
      <c r="W306" s="72"/>
      <c r="X306" s="72"/>
      <c r="Y306" s="72"/>
      <c r="Z306" s="45">
        <v>11</v>
      </c>
      <c r="AA306" s="46">
        <v>121</v>
      </c>
      <c r="AB306" s="46">
        <v>132</v>
      </c>
      <c r="AC306" s="72">
        <f t="shared" si="119"/>
        <v>1</v>
      </c>
      <c r="AD306" s="72">
        <f t="shared" si="120"/>
        <v>1</v>
      </c>
      <c r="AE306" s="109" t="str">
        <f t="shared" si="121"/>
        <v>0-0</v>
      </c>
      <c r="AF306" s="109" t="str">
        <f t="shared" si="122"/>
        <v>Y</v>
      </c>
      <c r="AG306" s="109" t="str">
        <f t="shared" si="123"/>
        <v>B</v>
      </c>
      <c r="AH306" s="109">
        <v>6</v>
      </c>
      <c r="AI306" s="109" t="str">
        <f>IF(E294="SS",COUNTIFS(C304:C328,"TCF",E304:E328,"6"),"")</f>
        <v/>
      </c>
      <c r="AJ306" s="109" t="str">
        <f>IF(E294="RPX",COUNTIFS(C304:C328,"TCF",E304:E328,"6"),"")</f>
        <v/>
      </c>
      <c r="AK306" s="109" t="str">
        <f>IF(E294="RPX-T",COUNTIFS(C304:C328,"TCF",E304:E328,"6"),"")</f>
        <v/>
      </c>
      <c r="AL306" s="109" t="str">
        <f>IF(E294="EUC",COUNTIFS(C304:C328,"TCF",E304:E328,"6"),"")</f>
        <v/>
      </c>
      <c r="AM306" s="109">
        <f t="shared" si="124"/>
        <v>0</v>
      </c>
      <c r="AN306" s="109">
        <f t="shared" si="125"/>
        <v>0</v>
      </c>
      <c r="AO306" s="109" t="str">
        <f t="shared" si="126"/>
        <v/>
      </c>
      <c r="AQ306" s="109" t="str">
        <f t="shared" si="127"/>
        <v/>
      </c>
      <c r="BA306" s="229">
        <f>MOD(SUM(E304:E307),12)</f>
        <v>0</v>
      </c>
    </row>
    <row r="307" spans="1:53" ht="15.75" thickBot="1" x14ac:dyDescent="0.3">
      <c r="A307" s="88"/>
      <c r="B307" s="66" t="s">
        <v>281</v>
      </c>
      <c r="C307" s="67"/>
      <c r="D307" s="102"/>
      <c r="E307" s="32"/>
      <c r="F307" s="32"/>
      <c r="G307" s="68" t="s">
        <v>277</v>
      </c>
      <c r="H307" s="69">
        <f t="shared" si="128"/>
        <v>0</v>
      </c>
      <c r="I307" s="70">
        <f t="shared" si="129"/>
        <v>0</v>
      </c>
      <c r="J307" s="73" t="str">
        <f t="shared" si="130"/>
        <v>--</v>
      </c>
      <c r="K307" s="32"/>
      <c r="L307" s="233"/>
      <c r="M307" s="295"/>
      <c r="N307" s="295"/>
      <c r="O307" s="295"/>
      <c r="P307" s="295"/>
      <c r="Q307" s="295"/>
      <c r="R307" s="295"/>
      <c r="S307" s="295"/>
      <c r="T307" s="295"/>
      <c r="U307" s="296"/>
      <c r="V307" s="103"/>
      <c r="W307" s="72"/>
      <c r="X307" s="72"/>
      <c r="Y307" s="72"/>
      <c r="Z307" s="45">
        <v>12</v>
      </c>
      <c r="AA307" s="76">
        <v>133</v>
      </c>
      <c r="AB307" s="76">
        <v>144</v>
      </c>
      <c r="AC307" s="72">
        <f t="shared" si="119"/>
        <v>1</v>
      </c>
      <c r="AD307" s="72">
        <f t="shared" si="120"/>
        <v>1</v>
      </c>
      <c r="AE307" s="109" t="str">
        <f t="shared" si="121"/>
        <v>0-0</v>
      </c>
      <c r="AF307" s="109" t="str">
        <f t="shared" si="122"/>
        <v>Y</v>
      </c>
      <c r="AG307" s="109" t="str">
        <f t="shared" si="123"/>
        <v>B</v>
      </c>
      <c r="AH307" s="109">
        <v>8</v>
      </c>
      <c r="AI307" s="109" t="str">
        <f>IF(E294="SS",COUNTIFS(C304:C328,"TCF",E304:E328,"8"),"")</f>
        <v/>
      </c>
      <c r="AJ307" s="109" t="str">
        <f>IF(E294="RPX",COUNTIFS(C304:C328,"TCF",E304:E328,"8"),"")</f>
        <v/>
      </c>
      <c r="AK307" s="109" t="str">
        <f>IF(E294="RPX-T",COUNTIFS(C304:C328,"TCF",E304:E328,"8"),"")</f>
        <v/>
      </c>
      <c r="AL307" s="109" t="str">
        <f>IF(E294="EUC",COUNTIFS(C304:C328,"TCF",E304:E328,"8"),"")</f>
        <v/>
      </c>
      <c r="AM307" s="109">
        <f t="shared" si="124"/>
        <v>0</v>
      </c>
      <c r="AN307" s="109">
        <f t="shared" si="125"/>
        <v>0</v>
      </c>
      <c r="AO307" s="109" t="str">
        <f t="shared" si="126"/>
        <v/>
      </c>
      <c r="AQ307" s="109" t="str">
        <f t="shared" si="127"/>
        <v/>
      </c>
      <c r="BA307" s="229">
        <f>MOD(SUM(E304:E308),12)</f>
        <v>0</v>
      </c>
    </row>
    <row r="308" spans="1:53" ht="15.75" thickBot="1" x14ac:dyDescent="0.3">
      <c r="A308" s="88"/>
      <c r="B308" s="66" t="s">
        <v>282</v>
      </c>
      <c r="C308" s="67"/>
      <c r="D308" s="102"/>
      <c r="E308" s="32"/>
      <c r="F308" s="32"/>
      <c r="G308" s="68" t="s">
        <v>277</v>
      </c>
      <c r="H308" s="69">
        <f t="shared" si="128"/>
        <v>0</v>
      </c>
      <c r="I308" s="70">
        <f t="shared" si="129"/>
        <v>0</v>
      </c>
      <c r="J308" s="73" t="str">
        <f t="shared" si="130"/>
        <v>--</v>
      </c>
      <c r="K308" s="32"/>
      <c r="L308" s="233"/>
      <c r="M308" s="295"/>
      <c r="N308" s="295"/>
      <c r="O308" s="295"/>
      <c r="P308" s="295"/>
      <c r="Q308" s="295"/>
      <c r="R308" s="295"/>
      <c r="S308" s="295"/>
      <c r="T308" s="295"/>
      <c r="U308" s="296"/>
      <c r="V308" s="103"/>
      <c r="W308" s="72"/>
      <c r="X308" s="72"/>
      <c r="Y308" s="72"/>
      <c r="Z308" s="45">
        <v>13</v>
      </c>
      <c r="AA308" s="77">
        <f t="shared" ref="AA308:AA313" si="131">AB307+1</f>
        <v>145</v>
      </c>
      <c r="AB308" s="77">
        <f t="shared" ref="AB308:AB313" si="132">AB307+12</f>
        <v>156</v>
      </c>
      <c r="AC308" s="72">
        <f t="shared" si="119"/>
        <v>1</v>
      </c>
      <c r="AD308" s="72">
        <f t="shared" si="120"/>
        <v>1</v>
      </c>
      <c r="AE308" s="109" t="str">
        <f t="shared" si="121"/>
        <v>0-0</v>
      </c>
      <c r="AF308" s="109" t="str">
        <f t="shared" si="122"/>
        <v>Y</v>
      </c>
      <c r="AG308" s="109" t="str">
        <f t="shared" si="123"/>
        <v>B</v>
      </c>
      <c r="AH308" s="109">
        <v>12</v>
      </c>
      <c r="AI308" s="109" t="str">
        <f>IF(E294="SS",COUNTIFS(C304:C328,"TCF",E304:E328,"12"),"")</f>
        <v/>
      </c>
      <c r="AJ308" s="109" t="str">
        <f>IF(E294="RPX",COUNTIFS(C304:C328,"TCF",E304:E328,"12"),"")</f>
        <v/>
      </c>
      <c r="AK308" s="109" t="str">
        <f>IF(E294="RPX-T",COUNTIFS(C304:C328,"TCF",E304:E328,"12"),"")</f>
        <v/>
      </c>
      <c r="AL308" s="109" t="str">
        <f>IF(E294="EUC",COUNTIFS(C304:C328,"TCF",E304:E328,"12"),"")</f>
        <v/>
      </c>
      <c r="AM308" s="109">
        <f t="shared" si="124"/>
        <v>0</v>
      </c>
      <c r="AN308" s="109">
        <f t="shared" si="125"/>
        <v>0</v>
      </c>
      <c r="AO308" s="109" t="str">
        <f t="shared" si="126"/>
        <v/>
      </c>
      <c r="AQ308" s="109" t="str">
        <f t="shared" si="127"/>
        <v/>
      </c>
      <c r="BA308" s="229">
        <f>MOD(SUM(E304:E309),12)</f>
        <v>0</v>
      </c>
    </row>
    <row r="309" spans="1:53" ht="15.75" thickBot="1" x14ac:dyDescent="0.3">
      <c r="A309" s="88"/>
      <c r="B309" s="66" t="s">
        <v>283</v>
      </c>
      <c r="C309" s="67"/>
      <c r="D309" s="102"/>
      <c r="E309" s="32"/>
      <c r="F309" s="32"/>
      <c r="G309" s="68" t="s">
        <v>277</v>
      </c>
      <c r="H309" s="69">
        <f t="shared" si="128"/>
        <v>0</v>
      </c>
      <c r="I309" s="70">
        <f t="shared" si="129"/>
        <v>0</v>
      </c>
      <c r="J309" s="73" t="str">
        <f t="shared" si="130"/>
        <v>--</v>
      </c>
      <c r="K309" s="32"/>
      <c r="L309" s="233"/>
      <c r="M309" s="295"/>
      <c r="N309" s="295"/>
      <c r="O309" s="295"/>
      <c r="P309" s="295"/>
      <c r="Q309" s="295"/>
      <c r="R309" s="295"/>
      <c r="S309" s="295"/>
      <c r="T309" s="295"/>
      <c r="U309" s="296"/>
      <c r="V309" s="103"/>
      <c r="W309" s="72"/>
      <c r="X309" s="72"/>
      <c r="Y309" s="72"/>
      <c r="Z309" s="45">
        <v>14</v>
      </c>
      <c r="AA309" s="77">
        <f t="shared" si="131"/>
        <v>157</v>
      </c>
      <c r="AB309" s="77">
        <f t="shared" si="132"/>
        <v>168</v>
      </c>
      <c r="AC309" s="72">
        <f t="shared" si="119"/>
        <v>1</v>
      </c>
      <c r="AD309" s="72">
        <f t="shared" si="120"/>
        <v>1</v>
      </c>
      <c r="AE309" s="109" t="str">
        <f t="shared" si="121"/>
        <v>0-0</v>
      </c>
      <c r="AF309" s="109" t="str">
        <f t="shared" si="122"/>
        <v>Y</v>
      </c>
      <c r="AG309" s="109" t="str">
        <f t="shared" si="123"/>
        <v>B</v>
      </c>
      <c r="AM309" s="109">
        <f t="shared" si="124"/>
        <v>0</v>
      </c>
      <c r="AN309" s="109">
        <f t="shared" si="125"/>
        <v>0</v>
      </c>
      <c r="AO309" s="109" t="str">
        <f t="shared" si="126"/>
        <v/>
      </c>
      <c r="AQ309" s="109" t="str">
        <f t="shared" si="127"/>
        <v/>
      </c>
      <c r="BA309" s="229">
        <f>MOD(SUM(E304:E310),12)</f>
        <v>0</v>
      </c>
    </row>
    <row r="310" spans="1:53" ht="15.75" thickBot="1" x14ac:dyDescent="0.3">
      <c r="A310" s="88"/>
      <c r="B310" s="66" t="s">
        <v>284</v>
      </c>
      <c r="C310" s="67"/>
      <c r="D310" s="102"/>
      <c r="E310" s="32"/>
      <c r="F310" s="32"/>
      <c r="G310" s="68" t="s">
        <v>277</v>
      </c>
      <c r="H310" s="69">
        <f t="shared" si="128"/>
        <v>0</v>
      </c>
      <c r="I310" s="70">
        <f t="shared" si="129"/>
        <v>0</v>
      </c>
      <c r="J310" s="73" t="str">
        <f t="shared" si="130"/>
        <v>--</v>
      </c>
      <c r="K310" s="32"/>
      <c r="L310" s="233"/>
      <c r="M310" s="295"/>
      <c r="N310" s="295"/>
      <c r="O310" s="295"/>
      <c r="P310" s="295"/>
      <c r="Q310" s="295"/>
      <c r="R310" s="295"/>
      <c r="S310" s="295"/>
      <c r="T310" s="295"/>
      <c r="U310" s="296"/>
      <c r="V310" s="103"/>
      <c r="W310" s="72"/>
      <c r="X310" s="72"/>
      <c r="Y310" s="72"/>
      <c r="Z310" s="45">
        <v>15</v>
      </c>
      <c r="AA310" s="77">
        <f t="shared" si="131"/>
        <v>169</v>
      </c>
      <c r="AB310" s="77">
        <f t="shared" si="132"/>
        <v>180</v>
      </c>
      <c r="AC310" s="72">
        <f t="shared" si="119"/>
        <v>1</v>
      </c>
      <c r="AD310" s="72">
        <f t="shared" si="120"/>
        <v>1</v>
      </c>
      <c r="AE310" s="109" t="str">
        <f t="shared" si="121"/>
        <v>0-0</v>
      </c>
      <c r="AF310" s="109" t="str">
        <f t="shared" si="122"/>
        <v>Y</v>
      </c>
      <c r="AG310" s="109" t="str">
        <f t="shared" si="123"/>
        <v>B</v>
      </c>
      <c r="AM310" s="109">
        <f t="shared" si="124"/>
        <v>0</v>
      </c>
      <c r="AN310" s="109">
        <f t="shared" si="125"/>
        <v>0</v>
      </c>
      <c r="AO310" s="109" t="str">
        <f t="shared" si="126"/>
        <v/>
      </c>
      <c r="AQ310" s="109" t="str">
        <f t="shared" si="127"/>
        <v/>
      </c>
      <c r="BA310" s="229">
        <f>MOD(SUM(E304:E311),12)</f>
        <v>0</v>
      </c>
    </row>
    <row r="311" spans="1:53" ht="15.75" thickBot="1" x14ac:dyDescent="0.3">
      <c r="A311" s="88"/>
      <c r="B311" s="66" t="s">
        <v>285</v>
      </c>
      <c r="C311" s="67"/>
      <c r="D311" s="102"/>
      <c r="E311" s="32"/>
      <c r="F311" s="32"/>
      <c r="G311" s="68" t="s">
        <v>277</v>
      </c>
      <c r="H311" s="69">
        <f t="shared" si="128"/>
        <v>0</v>
      </c>
      <c r="I311" s="70">
        <f t="shared" si="129"/>
        <v>0</v>
      </c>
      <c r="J311" s="73" t="str">
        <f t="shared" si="130"/>
        <v>--</v>
      </c>
      <c r="K311" s="32"/>
      <c r="L311" s="233"/>
      <c r="M311" s="295"/>
      <c r="N311" s="295"/>
      <c r="O311" s="295"/>
      <c r="P311" s="295"/>
      <c r="Q311" s="295"/>
      <c r="R311" s="295"/>
      <c r="S311" s="295"/>
      <c r="T311" s="295"/>
      <c r="U311" s="296"/>
      <c r="V311" s="103"/>
      <c r="W311" s="72"/>
      <c r="X311" s="72"/>
      <c r="Y311" s="72"/>
      <c r="Z311" s="45">
        <f>Z310+1</f>
        <v>16</v>
      </c>
      <c r="AA311" s="77">
        <f t="shared" si="131"/>
        <v>181</v>
      </c>
      <c r="AB311" s="77">
        <f t="shared" si="132"/>
        <v>192</v>
      </c>
      <c r="AC311" s="72">
        <f t="shared" si="119"/>
        <v>1</v>
      </c>
      <c r="AD311" s="72">
        <f t="shared" si="120"/>
        <v>1</v>
      </c>
      <c r="AE311" s="109" t="str">
        <f t="shared" si="121"/>
        <v>0-0</v>
      </c>
      <c r="AF311" s="109" t="str">
        <f t="shared" si="122"/>
        <v>Y</v>
      </c>
      <c r="AG311" s="109" t="str">
        <f t="shared" si="123"/>
        <v>B</v>
      </c>
      <c r="AM311" s="109">
        <f t="shared" si="124"/>
        <v>0</v>
      </c>
      <c r="AN311" s="109">
        <f t="shared" si="125"/>
        <v>0</v>
      </c>
      <c r="AO311" s="109" t="str">
        <f t="shared" si="126"/>
        <v/>
      </c>
      <c r="AQ311" s="109" t="str">
        <f t="shared" si="127"/>
        <v/>
      </c>
      <c r="BA311" s="229">
        <f>MOD(SUM(E304:E312),12)</f>
        <v>0</v>
      </c>
    </row>
    <row r="312" spans="1:53" ht="15.75" thickBot="1" x14ac:dyDescent="0.3">
      <c r="A312" s="88"/>
      <c r="B312" s="66" t="s">
        <v>286</v>
      </c>
      <c r="C312" s="67"/>
      <c r="D312" s="102"/>
      <c r="E312" s="32"/>
      <c r="F312" s="32"/>
      <c r="G312" s="68" t="s">
        <v>277</v>
      </c>
      <c r="H312" s="69">
        <f t="shared" si="128"/>
        <v>0</v>
      </c>
      <c r="I312" s="70">
        <f t="shared" si="129"/>
        <v>0</v>
      </c>
      <c r="J312" s="73" t="str">
        <f t="shared" si="130"/>
        <v>--</v>
      </c>
      <c r="K312" s="32"/>
      <c r="L312" s="233"/>
      <c r="M312" s="295"/>
      <c r="N312" s="295"/>
      <c r="O312" s="295"/>
      <c r="P312" s="295"/>
      <c r="Q312" s="295"/>
      <c r="R312" s="295"/>
      <c r="S312" s="295"/>
      <c r="T312" s="295"/>
      <c r="U312" s="296"/>
      <c r="V312" s="103"/>
      <c r="W312" s="72"/>
      <c r="X312" s="72"/>
      <c r="Y312" s="72"/>
      <c r="Z312" s="45">
        <f>Z311+1</f>
        <v>17</v>
      </c>
      <c r="AA312" s="77">
        <f t="shared" si="131"/>
        <v>193</v>
      </c>
      <c r="AB312" s="77">
        <f t="shared" si="132"/>
        <v>204</v>
      </c>
      <c r="AC312" s="72">
        <f t="shared" si="119"/>
        <v>1</v>
      </c>
      <c r="AD312" s="72">
        <f t="shared" si="120"/>
        <v>1</v>
      </c>
      <c r="AE312" s="109" t="str">
        <f t="shared" si="121"/>
        <v>0-0</v>
      </c>
      <c r="AF312" s="109" t="str">
        <f t="shared" si="122"/>
        <v>Y</v>
      </c>
      <c r="AG312" s="109" t="str">
        <f t="shared" si="123"/>
        <v>B</v>
      </c>
      <c r="AM312" s="109">
        <f t="shared" si="124"/>
        <v>0</v>
      </c>
      <c r="AN312" s="109">
        <f t="shared" si="125"/>
        <v>0</v>
      </c>
      <c r="AO312" s="109" t="str">
        <f t="shared" si="126"/>
        <v/>
      </c>
      <c r="AQ312" s="109" t="str">
        <f t="shared" si="127"/>
        <v/>
      </c>
      <c r="BA312" s="229">
        <f>MOD(SUM(E304:E313),12)</f>
        <v>0</v>
      </c>
    </row>
    <row r="313" spans="1:53" ht="15.75" thickBot="1" x14ac:dyDescent="0.3">
      <c r="A313" s="88"/>
      <c r="B313" s="66" t="s">
        <v>287</v>
      </c>
      <c r="C313" s="67"/>
      <c r="D313" s="102"/>
      <c r="E313" s="32"/>
      <c r="F313" s="32"/>
      <c r="G313" s="68" t="s">
        <v>277</v>
      </c>
      <c r="H313" s="69">
        <f t="shared" si="128"/>
        <v>0</v>
      </c>
      <c r="I313" s="70">
        <f t="shared" si="129"/>
        <v>0</v>
      </c>
      <c r="J313" s="73" t="str">
        <f t="shared" si="130"/>
        <v>--</v>
      </c>
      <c r="K313" s="32"/>
      <c r="L313" s="233"/>
      <c r="M313" s="295"/>
      <c r="N313" s="295"/>
      <c r="O313" s="295"/>
      <c r="P313" s="295"/>
      <c r="Q313" s="295"/>
      <c r="R313" s="295"/>
      <c r="S313" s="295"/>
      <c r="T313" s="295"/>
      <c r="U313" s="296"/>
      <c r="V313" s="103"/>
      <c r="W313" s="72"/>
      <c r="X313" s="72"/>
      <c r="Y313" s="72"/>
      <c r="Z313" s="45">
        <f>Z312+1</f>
        <v>18</v>
      </c>
      <c r="AA313" s="77">
        <f t="shared" si="131"/>
        <v>205</v>
      </c>
      <c r="AB313" s="77">
        <f t="shared" si="132"/>
        <v>216</v>
      </c>
      <c r="AC313" s="72">
        <f t="shared" si="119"/>
        <v>1</v>
      </c>
      <c r="AD313" s="72">
        <f t="shared" si="120"/>
        <v>1</v>
      </c>
      <c r="AE313" s="109" t="str">
        <f t="shared" si="121"/>
        <v>0-0</v>
      </c>
      <c r="AF313" s="109" t="str">
        <f t="shared" si="122"/>
        <v>Y</v>
      </c>
      <c r="AG313" s="109" t="str">
        <f t="shared" si="123"/>
        <v>B</v>
      </c>
      <c r="AM313" s="109">
        <f t="shared" si="124"/>
        <v>0</v>
      </c>
      <c r="AN313" s="109">
        <f t="shared" si="125"/>
        <v>0</v>
      </c>
      <c r="AO313" s="109" t="str">
        <f t="shared" si="126"/>
        <v/>
      </c>
      <c r="AQ313" s="109" t="str">
        <f t="shared" si="127"/>
        <v/>
      </c>
      <c r="BA313" s="229">
        <f>MOD(SUM(E304:E314),12)</f>
        <v>0</v>
      </c>
    </row>
    <row r="314" spans="1:53" ht="15.75" thickBot="1" x14ac:dyDescent="0.3">
      <c r="A314" s="88"/>
      <c r="B314" s="66" t="s">
        <v>288</v>
      </c>
      <c r="C314" s="67"/>
      <c r="D314" s="102"/>
      <c r="E314" s="32"/>
      <c r="F314" s="32"/>
      <c r="G314" s="68" t="s">
        <v>277</v>
      </c>
      <c r="H314" s="69">
        <f t="shared" si="128"/>
        <v>0</v>
      </c>
      <c r="I314" s="70">
        <f t="shared" si="129"/>
        <v>0</v>
      </c>
      <c r="J314" s="73" t="str">
        <f t="shared" si="130"/>
        <v>--</v>
      </c>
      <c r="K314" s="32"/>
      <c r="L314" s="233"/>
      <c r="M314" s="295"/>
      <c r="N314" s="295"/>
      <c r="O314" s="295"/>
      <c r="P314" s="295"/>
      <c r="Q314" s="295"/>
      <c r="R314" s="295"/>
      <c r="S314" s="295"/>
      <c r="T314" s="295"/>
      <c r="U314" s="296"/>
      <c r="V314" s="103"/>
      <c r="W314" s="84"/>
      <c r="X314" s="84"/>
      <c r="Y314" s="72"/>
      <c r="Z314" s="72"/>
      <c r="AA314" s="72"/>
      <c r="AB314" s="72"/>
      <c r="AC314" s="72">
        <f t="shared" si="119"/>
        <v>1</v>
      </c>
      <c r="AD314" s="72">
        <f t="shared" si="120"/>
        <v>1</v>
      </c>
      <c r="AE314" s="109" t="str">
        <f t="shared" si="121"/>
        <v>0-0</v>
      </c>
      <c r="AF314" s="109" t="str">
        <f t="shared" si="122"/>
        <v>Y</v>
      </c>
      <c r="AG314" s="109" t="str">
        <f t="shared" si="123"/>
        <v>B</v>
      </c>
      <c r="AM314" s="109">
        <f t="shared" si="124"/>
        <v>0</v>
      </c>
      <c r="AN314" s="109">
        <f t="shared" si="125"/>
        <v>0</v>
      </c>
      <c r="AO314" s="109" t="str">
        <f t="shared" si="126"/>
        <v/>
      </c>
      <c r="AQ314" s="109" t="str">
        <f t="shared" si="127"/>
        <v/>
      </c>
      <c r="BA314" s="229">
        <f>MOD(SUM(E304:E315),12)</f>
        <v>0</v>
      </c>
    </row>
    <row r="315" spans="1:53" ht="15.75" thickBot="1" x14ac:dyDescent="0.3">
      <c r="A315" s="88"/>
      <c r="B315" s="66" t="s">
        <v>289</v>
      </c>
      <c r="C315" s="67"/>
      <c r="D315" s="102"/>
      <c r="E315" s="32"/>
      <c r="F315" s="32"/>
      <c r="G315" s="68" t="s">
        <v>277</v>
      </c>
      <c r="H315" s="69">
        <f t="shared" si="128"/>
        <v>0</v>
      </c>
      <c r="I315" s="70">
        <f t="shared" si="129"/>
        <v>0</v>
      </c>
      <c r="J315" s="73" t="str">
        <f t="shared" si="130"/>
        <v>--</v>
      </c>
      <c r="K315" s="32"/>
      <c r="L315" s="233"/>
      <c r="M315" s="295"/>
      <c r="N315" s="295"/>
      <c r="O315" s="295"/>
      <c r="P315" s="295"/>
      <c r="Q315" s="295"/>
      <c r="R315" s="295"/>
      <c r="S315" s="295"/>
      <c r="T315" s="295"/>
      <c r="U315" s="296"/>
      <c r="V315" s="103"/>
      <c r="W315" s="84">
        <f>Y315+1</f>
        <v>1</v>
      </c>
      <c r="X315" s="84"/>
      <c r="Y315" s="78">
        <f>SUM(E304:E315)</f>
        <v>0</v>
      </c>
      <c r="Z315" s="72"/>
      <c r="AA315" s="72"/>
      <c r="AB315" s="72"/>
      <c r="AC315" s="72">
        <f t="shared" si="119"/>
        <v>1</v>
      </c>
      <c r="AD315" s="72">
        <f t="shared" si="120"/>
        <v>1</v>
      </c>
      <c r="AE315" s="109" t="str">
        <f t="shared" si="121"/>
        <v>0-0</v>
      </c>
      <c r="AF315" s="109" t="str">
        <f t="shared" si="122"/>
        <v>Y</v>
      </c>
      <c r="AG315" s="109" t="str">
        <f t="shared" si="123"/>
        <v>B</v>
      </c>
      <c r="AM315" s="109">
        <f t="shared" si="124"/>
        <v>0</v>
      </c>
      <c r="AN315" s="109">
        <f t="shared" si="125"/>
        <v>0</v>
      </c>
      <c r="AO315" s="109" t="str">
        <f t="shared" si="126"/>
        <v/>
      </c>
      <c r="AQ315" s="109" t="str">
        <f t="shared" si="127"/>
        <v/>
      </c>
      <c r="BA315" s="229">
        <f>MOD(SUM(E304:E316),12)</f>
        <v>0</v>
      </c>
    </row>
    <row r="316" spans="1:53" ht="15.75" thickBot="1" x14ac:dyDescent="0.3">
      <c r="A316" s="88"/>
      <c r="B316" s="66" t="s">
        <v>290</v>
      </c>
      <c r="C316" s="67"/>
      <c r="D316" s="102"/>
      <c r="E316" s="32"/>
      <c r="F316" s="32"/>
      <c r="G316" s="68" t="s">
        <v>277</v>
      </c>
      <c r="H316" s="69">
        <f t="shared" si="128"/>
        <v>0</v>
      </c>
      <c r="I316" s="70">
        <f t="shared" si="129"/>
        <v>0</v>
      </c>
      <c r="J316" s="73" t="str">
        <f t="shared" si="130"/>
        <v>--</v>
      </c>
      <c r="K316" s="32"/>
      <c r="L316" s="233"/>
      <c r="M316" s="295"/>
      <c r="N316" s="295"/>
      <c r="O316" s="295"/>
      <c r="P316" s="295"/>
      <c r="Q316" s="295"/>
      <c r="R316" s="295"/>
      <c r="S316" s="295"/>
      <c r="T316" s="295"/>
      <c r="U316" s="296"/>
      <c r="V316" s="103"/>
      <c r="W316" s="84">
        <f>Y316+1</f>
        <v>1</v>
      </c>
      <c r="X316" s="84"/>
      <c r="Y316" s="78">
        <f>SUM(E304:E316)</f>
        <v>0</v>
      </c>
      <c r="Z316" s="72" t="str">
        <f t="shared" ref="Z316:Z328" si="133">IF(OR(AND(E$8=216,C315="DBL REV",C316="DBL REV",Y315&lt;=144,Y316&gt;144),AND(E$8=216,C315="TPL REV",C316="TPL REV",Y315&lt;=144,Y316&gt;144),AND(E$8=216,C315="QD REV",C316="QD REV",Y315&lt;=144,Y316&gt;144)),"ERROR","")</f>
        <v/>
      </c>
      <c r="AA316" s="72"/>
      <c r="AB316" s="72"/>
      <c r="AC316" s="72">
        <f t="shared" si="119"/>
        <v>1</v>
      </c>
      <c r="AD316" s="72">
        <f t="shared" si="120"/>
        <v>1</v>
      </c>
      <c r="AE316" s="109" t="str">
        <f t="shared" si="121"/>
        <v>0-0</v>
      </c>
      <c r="AF316" s="109" t="str">
        <f t="shared" si="122"/>
        <v>Y</v>
      </c>
      <c r="AG316" s="109" t="str">
        <f t="shared" si="123"/>
        <v>B</v>
      </c>
      <c r="AM316" s="109">
        <f t="shared" si="124"/>
        <v>0</v>
      </c>
      <c r="AN316" s="109">
        <f t="shared" si="125"/>
        <v>0</v>
      </c>
      <c r="AO316" s="109" t="str">
        <f t="shared" si="126"/>
        <v/>
      </c>
      <c r="AQ316" s="109" t="str">
        <f t="shared" si="127"/>
        <v/>
      </c>
      <c r="BA316" s="229">
        <f>MOD(SUM(E304:E317),12)</f>
        <v>0</v>
      </c>
    </row>
    <row r="317" spans="1:53" ht="15.75" thickBot="1" x14ac:dyDescent="0.3">
      <c r="A317" s="88"/>
      <c r="B317" s="66" t="s">
        <v>291</v>
      </c>
      <c r="C317" s="67"/>
      <c r="D317" s="102"/>
      <c r="E317" s="32"/>
      <c r="F317" s="32"/>
      <c r="G317" s="68" t="s">
        <v>277</v>
      </c>
      <c r="H317" s="69">
        <f t="shared" si="128"/>
        <v>0</v>
      </c>
      <c r="I317" s="70">
        <f t="shared" si="129"/>
        <v>0</v>
      </c>
      <c r="J317" s="73" t="str">
        <f t="shared" si="130"/>
        <v>--</v>
      </c>
      <c r="K317" s="32"/>
      <c r="L317" s="233"/>
      <c r="M317" s="295"/>
      <c r="N317" s="295"/>
      <c r="O317" s="295"/>
      <c r="P317" s="295"/>
      <c r="Q317" s="295"/>
      <c r="R317" s="295"/>
      <c r="S317" s="295"/>
      <c r="T317" s="295"/>
      <c r="U317" s="296"/>
      <c r="V317" s="103"/>
      <c r="W317" s="84">
        <f>Y317+1</f>
        <v>1</v>
      </c>
      <c r="X317" s="84"/>
      <c r="Y317" s="78">
        <f>SUM(E304:E317)</f>
        <v>0</v>
      </c>
      <c r="Z317" s="72" t="str">
        <f t="shared" si="133"/>
        <v/>
      </c>
      <c r="AA317" s="72"/>
      <c r="AB317" s="72"/>
      <c r="AC317" s="72">
        <f t="shared" si="119"/>
        <v>1</v>
      </c>
      <c r="AD317" s="72">
        <f t="shared" si="120"/>
        <v>1</v>
      </c>
      <c r="AE317" s="109" t="str">
        <f t="shared" si="121"/>
        <v>0-0</v>
      </c>
      <c r="AF317" s="109" t="str">
        <f t="shared" si="122"/>
        <v>Y</v>
      </c>
      <c r="AG317" s="109" t="str">
        <f t="shared" si="123"/>
        <v>B</v>
      </c>
      <c r="AM317" s="109">
        <f t="shared" si="124"/>
        <v>0</v>
      </c>
      <c r="AN317" s="109">
        <f t="shared" si="125"/>
        <v>0</v>
      </c>
      <c r="AO317" s="109" t="str">
        <f t="shared" si="126"/>
        <v/>
      </c>
      <c r="AQ317" s="109" t="str">
        <f t="shared" si="127"/>
        <v/>
      </c>
      <c r="BA317" s="229">
        <f>MOD(SUM(E304:E318),12)</f>
        <v>0</v>
      </c>
    </row>
    <row r="318" spans="1:53" ht="15.75" thickBot="1" x14ac:dyDescent="0.3">
      <c r="A318" s="88"/>
      <c r="B318" s="66" t="s">
        <v>292</v>
      </c>
      <c r="C318" s="67"/>
      <c r="D318" s="102"/>
      <c r="E318" s="32"/>
      <c r="F318" s="32"/>
      <c r="G318" s="68" t="s">
        <v>277</v>
      </c>
      <c r="H318" s="69">
        <f t="shared" si="128"/>
        <v>0</v>
      </c>
      <c r="I318" s="70">
        <f t="shared" si="129"/>
        <v>0</v>
      </c>
      <c r="J318" s="73" t="str">
        <f t="shared" si="130"/>
        <v>--</v>
      </c>
      <c r="K318" s="32"/>
      <c r="L318" s="233"/>
      <c r="M318" s="295"/>
      <c r="N318" s="295"/>
      <c r="O318" s="295"/>
      <c r="P318" s="295"/>
      <c r="Q318" s="295"/>
      <c r="R318" s="295"/>
      <c r="S318" s="295"/>
      <c r="T318" s="295"/>
      <c r="U318" s="296"/>
      <c r="V318" s="103"/>
      <c r="W318" s="84">
        <f>Y318+1</f>
        <v>1</v>
      </c>
      <c r="X318" s="84"/>
      <c r="Y318" s="78">
        <f>SUM(E304:E318)</f>
        <v>0</v>
      </c>
      <c r="Z318" s="72" t="str">
        <f t="shared" si="133"/>
        <v/>
      </c>
      <c r="AA318" s="72" t="str">
        <f t="shared" ref="AA318:AA330" si="134">IF(AND(C316&lt;&gt;"Field SPL",W315&lt;=144,Y316&gt;144),"ERROR","")</f>
        <v/>
      </c>
      <c r="AB318" s="72"/>
      <c r="AC318" s="72">
        <f t="shared" si="119"/>
        <v>1</v>
      </c>
      <c r="AD318" s="72">
        <f t="shared" si="120"/>
        <v>1</v>
      </c>
      <c r="AE318" s="109" t="str">
        <f t="shared" si="121"/>
        <v>0-0</v>
      </c>
      <c r="AF318" s="109" t="str">
        <f t="shared" si="122"/>
        <v>Y</v>
      </c>
      <c r="AG318" s="109" t="str">
        <f t="shared" si="123"/>
        <v>B</v>
      </c>
      <c r="AM318" s="109">
        <f t="shared" si="124"/>
        <v>0</v>
      </c>
      <c r="AN318" s="109">
        <f t="shared" si="125"/>
        <v>0</v>
      </c>
      <c r="AO318" s="109" t="str">
        <f t="shared" si="126"/>
        <v/>
      </c>
      <c r="AQ318" s="109" t="str">
        <f t="shared" si="127"/>
        <v/>
      </c>
      <c r="BA318" s="229">
        <f>MOD(SUM(E304:E319),12)</f>
        <v>0</v>
      </c>
    </row>
    <row r="319" spans="1:53" ht="15.75" thickBot="1" x14ac:dyDescent="0.3">
      <c r="A319" s="88"/>
      <c r="B319" s="66" t="s">
        <v>293</v>
      </c>
      <c r="C319" s="67"/>
      <c r="D319" s="102"/>
      <c r="E319" s="32"/>
      <c r="F319" s="32"/>
      <c r="G319" s="68" t="s">
        <v>277</v>
      </c>
      <c r="H319" s="69">
        <f t="shared" si="128"/>
        <v>0</v>
      </c>
      <c r="I319" s="70">
        <f t="shared" si="129"/>
        <v>0</v>
      </c>
      <c r="J319" s="73" t="str">
        <f t="shared" si="130"/>
        <v>--</v>
      </c>
      <c r="K319" s="32"/>
      <c r="L319" s="233"/>
      <c r="M319" s="295"/>
      <c r="N319" s="295"/>
      <c r="O319" s="295"/>
      <c r="P319" s="295"/>
      <c r="Q319" s="295"/>
      <c r="R319" s="295"/>
      <c r="S319" s="295"/>
      <c r="T319" s="295"/>
      <c r="U319" s="296"/>
      <c r="V319" s="103"/>
      <c r="W319" s="84">
        <f t="shared" ref="W319:W327" si="135">Y319+1</f>
        <v>1</v>
      </c>
      <c r="X319" s="84"/>
      <c r="Y319" s="78">
        <f>SUM(E304:E319)</f>
        <v>0</v>
      </c>
      <c r="Z319" s="72" t="str">
        <f t="shared" si="133"/>
        <v/>
      </c>
      <c r="AA319" s="72" t="str">
        <f t="shared" si="134"/>
        <v/>
      </c>
      <c r="AB319" s="72"/>
      <c r="AC319" s="72">
        <f t="shared" si="119"/>
        <v>1</v>
      </c>
      <c r="AD319" s="72">
        <f t="shared" si="120"/>
        <v>1</v>
      </c>
      <c r="AE319" s="109" t="str">
        <f t="shared" si="121"/>
        <v>0-0</v>
      </c>
      <c r="AF319" s="109" t="str">
        <f t="shared" si="122"/>
        <v>Y</v>
      </c>
      <c r="AG319" s="109" t="str">
        <f t="shared" si="123"/>
        <v>B</v>
      </c>
      <c r="AM319" s="109">
        <f t="shared" si="124"/>
        <v>0</v>
      </c>
      <c r="AN319" s="109">
        <f t="shared" si="125"/>
        <v>0</v>
      </c>
      <c r="AO319" s="109" t="str">
        <f t="shared" si="126"/>
        <v/>
      </c>
      <c r="AQ319" s="109" t="str">
        <f t="shared" si="127"/>
        <v/>
      </c>
      <c r="BA319" s="229">
        <f>MOD(SUM(E304:E320),12)</f>
        <v>0</v>
      </c>
    </row>
    <row r="320" spans="1:53" ht="15.75" thickBot="1" x14ac:dyDescent="0.3">
      <c r="A320" s="88"/>
      <c r="B320" s="66" t="s">
        <v>294</v>
      </c>
      <c r="C320" s="67"/>
      <c r="D320" s="102"/>
      <c r="E320" s="32"/>
      <c r="F320" s="32"/>
      <c r="G320" s="68" t="s">
        <v>277</v>
      </c>
      <c r="H320" s="69">
        <f t="shared" si="128"/>
        <v>0</v>
      </c>
      <c r="I320" s="70">
        <f t="shared" si="129"/>
        <v>0</v>
      </c>
      <c r="J320" s="73" t="str">
        <f t="shared" si="130"/>
        <v>--</v>
      </c>
      <c r="K320" s="32"/>
      <c r="L320" s="233"/>
      <c r="M320" s="295"/>
      <c r="N320" s="295"/>
      <c r="O320" s="295"/>
      <c r="P320" s="295"/>
      <c r="Q320" s="295"/>
      <c r="R320" s="295"/>
      <c r="S320" s="295"/>
      <c r="T320" s="295"/>
      <c r="U320" s="296"/>
      <c r="V320" s="103"/>
      <c r="W320" s="84">
        <f t="shared" si="135"/>
        <v>1</v>
      </c>
      <c r="X320" s="84"/>
      <c r="Y320" s="78">
        <f>SUM(E304:E320)</f>
        <v>0</v>
      </c>
      <c r="Z320" s="72" t="str">
        <f t="shared" si="133"/>
        <v/>
      </c>
      <c r="AA320" s="72" t="str">
        <f t="shared" si="134"/>
        <v/>
      </c>
      <c r="AB320" s="72"/>
      <c r="AC320" s="72">
        <f t="shared" si="119"/>
        <v>1</v>
      </c>
      <c r="AD320" s="72">
        <f t="shared" si="120"/>
        <v>1</v>
      </c>
      <c r="AE320" s="109" t="str">
        <f t="shared" si="121"/>
        <v>0-0</v>
      </c>
      <c r="AF320" s="109" t="str">
        <f t="shared" si="122"/>
        <v>Y</v>
      </c>
      <c r="AG320" s="109" t="str">
        <f t="shared" si="123"/>
        <v>B</v>
      </c>
      <c r="AM320" s="109">
        <f t="shared" si="124"/>
        <v>0</v>
      </c>
      <c r="AN320" s="109">
        <f t="shared" si="125"/>
        <v>0</v>
      </c>
      <c r="AO320" s="109" t="str">
        <f t="shared" si="126"/>
        <v/>
      </c>
      <c r="AQ320" s="109" t="str">
        <f t="shared" si="127"/>
        <v/>
      </c>
      <c r="BA320" s="229">
        <f>MOD(SUM(E304:E321),12)</f>
        <v>0</v>
      </c>
    </row>
    <row r="321" spans="1:53" ht="15.75" thickBot="1" x14ac:dyDescent="0.3">
      <c r="A321" s="88"/>
      <c r="B321" s="66" t="s">
        <v>295</v>
      </c>
      <c r="C321" s="67"/>
      <c r="D321" s="102"/>
      <c r="E321" s="32"/>
      <c r="F321" s="32"/>
      <c r="G321" s="68" t="s">
        <v>277</v>
      </c>
      <c r="H321" s="69">
        <f t="shared" si="128"/>
        <v>0</v>
      </c>
      <c r="I321" s="70">
        <f t="shared" si="129"/>
        <v>0</v>
      </c>
      <c r="J321" s="73" t="str">
        <f t="shared" si="130"/>
        <v>--</v>
      </c>
      <c r="K321" s="32"/>
      <c r="L321" s="233"/>
      <c r="M321" s="295"/>
      <c r="N321" s="295"/>
      <c r="O321" s="295"/>
      <c r="P321" s="295"/>
      <c r="Q321" s="295"/>
      <c r="R321" s="295"/>
      <c r="S321" s="295"/>
      <c r="T321" s="295"/>
      <c r="U321" s="296"/>
      <c r="V321" s="103"/>
      <c r="W321" s="84">
        <f t="shared" si="135"/>
        <v>1</v>
      </c>
      <c r="X321" s="84"/>
      <c r="Y321" s="78">
        <f>SUM(E304:E321)</f>
        <v>0</v>
      </c>
      <c r="Z321" s="72" t="str">
        <f t="shared" si="133"/>
        <v/>
      </c>
      <c r="AA321" s="72" t="str">
        <f t="shared" si="134"/>
        <v/>
      </c>
      <c r="AB321" s="72"/>
      <c r="AC321" s="72">
        <f t="shared" si="119"/>
        <v>1</v>
      </c>
      <c r="AD321" s="72">
        <f t="shared" si="120"/>
        <v>1</v>
      </c>
      <c r="AE321" s="109" t="str">
        <f t="shared" si="121"/>
        <v>0-0</v>
      </c>
      <c r="AF321" s="109" t="str">
        <f t="shared" si="122"/>
        <v>Y</v>
      </c>
      <c r="AG321" s="109" t="str">
        <f t="shared" si="123"/>
        <v>B</v>
      </c>
      <c r="AM321" s="109">
        <f t="shared" si="124"/>
        <v>0</v>
      </c>
      <c r="AN321" s="109">
        <f t="shared" si="125"/>
        <v>0</v>
      </c>
      <c r="AO321" s="109" t="str">
        <f t="shared" si="126"/>
        <v/>
      </c>
      <c r="AQ321" s="109" t="str">
        <f t="shared" si="127"/>
        <v/>
      </c>
      <c r="BA321" s="229">
        <f>MOD(SUM(E304:E322),12)</f>
        <v>0</v>
      </c>
    </row>
    <row r="322" spans="1:53" ht="15.75" thickBot="1" x14ac:dyDescent="0.3">
      <c r="A322" s="88"/>
      <c r="B322" s="66" t="s">
        <v>296</v>
      </c>
      <c r="C322" s="67"/>
      <c r="D322" s="102"/>
      <c r="E322" s="32"/>
      <c r="F322" s="32"/>
      <c r="G322" s="68" t="s">
        <v>277</v>
      </c>
      <c r="H322" s="69">
        <f t="shared" si="128"/>
        <v>0</v>
      </c>
      <c r="I322" s="70">
        <f t="shared" si="129"/>
        <v>0</v>
      </c>
      <c r="J322" s="73" t="str">
        <f t="shared" si="130"/>
        <v>--</v>
      </c>
      <c r="K322" s="32"/>
      <c r="L322" s="233"/>
      <c r="M322" s="295"/>
      <c r="N322" s="295"/>
      <c r="O322" s="295"/>
      <c r="P322" s="295"/>
      <c r="Q322" s="295"/>
      <c r="R322" s="295"/>
      <c r="S322" s="295"/>
      <c r="T322" s="295"/>
      <c r="U322" s="296"/>
      <c r="V322" s="103"/>
      <c r="W322" s="84">
        <f t="shared" si="135"/>
        <v>1</v>
      </c>
      <c r="X322" s="84"/>
      <c r="Y322" s="78">
        <f>SUM(E304:E322)</f>
        <v>0</v>
      </c>
      <c r="Z322" s="72" t="str">
        <f t="shared" si="133"/>
        <v/>
      </c>
      <c r="AA322" s="72" t="str">
        <f t="shared" si="134"/>
        <v/>
      </c>
      <c r="AB322" s="72"/>
      <c r="AC322" s="72">
        <f t="shared" si="119"/>
        <v>1</v>
      </c>
      <c r="AD322" s="72">
        <f t="shared" si="120"/>
        <v>1</v>
      </c>
      <c r="AE322" s="109" t="str">
        <f t="shared" si="121"/>
        <v>0-0</v>
      </c>
      <c r="AF322" s="109" t="str">
        <f t="shared" si="122"/>
        <v>Y</v>
      </c>
      <c r="AG322" s="109" t="str">
        <f t="shared" si="123"/>
        <v>B</v>
      </c>
      <c r="AM322" s="109">
        <f t="shared" si="124"/>
        <v>0</v>
      </c>
      <c r="AN322" s="109">
        <f t="shared" si="125"/>
        <v>0</v>
      </c>
      <c r="AO322" s="109" t="str">
        <f t="shared" si="126"/>
        <v/>
      </c>
      <c r="AQ322" s="109" t="str">
        <f t="shared" si="127"/>
        <v/>
      </c>
      <c r="BA322" s="229">
        <f>MOD(SUM(E304:E323),12)</f>
        <v>0</v>
      </c>
    </row>
    <row r="323" spans="1:53" ht="15.75" thickBot="1" x14ac:dyDescent="0.3">
      <c r="A323" s="88"/>
      <c r="B323" s="66" t="s">
        <v>297</v>
      </c>
      <c r="C323" s="67"/>
      <c r="D323" s="102"/>
      <c r="E323" s="32"/>
      <c r="F323" s="32"/>
      <c r="G323" s="68" t="s">
        <v>277</v>
      </c>
      <c r="H323" s="69">
        <f t="shared" si="128"/>
        <v>0</v>
      </c>
      <c r="I323" s="70">
        <f t="shared" si="129"/>
        <v>0</v>
      </c>
      <c r="J323" s="73" t="str">
        <f t="shared" si="130"/>
        <v>--</v>
      </c>
      <c r="K323" s="32"/>
      <c r="L323" s="233"/>
      <c r="M323" s="295"/>
      <c r="N323" s="295"/>
      <c r="O323" s="295"/>
      <c r="P323" s="295"/>
      <c r="Q323" s="295"/>
      <c r="R323" s="295"/>
      <c r="S323" s="295"/>
      <c r="T323" s="295"/>
      <c r="U323" s="296"/>
      <c r="V323" s="103"/>
      <c r="W323" s="84">
        <f t="shared" si="135"/>
        <v>1</v>
      </c>
      <c r="X323" s="84"/>
      <c r="Y323" s="78">
        <f>SUM(E304:E323)</f>
        <v>0</v>
      </c>
      <c r="Z323" s="72" t="str">
        <f t="shared" si="133"/>
        <v/>
      </c>
      <c r="AA323" s="72" t="str">
        <f t="shared" si="134"/>
        <v/>
      </c>
      <c r="AB323" s="72"/>
      <c r="AC323" s="72">
        <f t="shared" si="119"/>
        <v>1</v>
      </c>
      <c r="AD323" s="72">
        <f t="shared" si="120"/>
        <v>1</v>
      </c>
      <c r="AE323" s="109" t="str">
        <f t="shared" si="121"/>
        <v>0-0</v>
      </c>
      <c r="AF323" s="109" t="str">
        <f t="shared" si="122"/>
        <v>Y</v>
      </c>
      <c r="AG323" s="109" t="str">
        <f t="shared" si="123"/>
        <v>B</v>
      </c>
      <c r="AM323" s="109">
        <f t="shared" si="124"/>
        <v>0</v>
      </c>
      <c r="AN323" s="109">
        <f t="shared" si="125"/>
        <v>0</v>
      </c>
      <c r="AO323" s="109" t="str">
        <f t="shared" si="126"/>
        <v/>
      </c>
      <c r="AQ323" s="109" t="str">
        <f t="shared" si="127"/>
        <v/>
      </c>
      <c r="BA323" s="229">
        <f>MOD(SUM(E304:E324),12)</f>
        <v>0</v>
      </c>
    </row>
    <row r="324" spans="1:53" ht="15.75" thickBot="1" x14ac:dyDescent="0.3">
      <c r="A324" s="88"/>
      <c r="B324" s="66" t="s">
        <v>298</v>
      </c>
      <c r="C324" s="67"/>
      <c r="D324" s="102"/>
      <c r="E324" s="32"/>
      <c r="F324" s="32"/>
      <c r="G324" s="68" t="s">
        <v>277</v>
      </c>
      <c r="H324" s="69">
        <f t="shared" si="128"/>
        <v>0</v>
      </c>
      <c r="I324" s="70">
        <f t="shared" si="129"/>
        <v>0</v>
      </c>
      <c r="J324" s="73" t="str">
        <f t="shared" si="130"/>
        <v>--</v>
      </c>
      <c r="K324" s="32"/>
      <c r="L324" s="233"/>
      <c r="M324" s="295"/>
      <c r="N324" s="295"/>
      <c r="O324" s="295"/>
      <c r="P324" s="295"/>
      <c r="Q324" s="295"/>
      <c r="R324" s="295"/>
      <c r="S324" s="295"/>
      <c r="T324" s="295"/>
      <c r="U324" s="296"/>
      <c r="V324" s="103"/>
      <c r="W324" s="84">
        <f t="shared" si="135"/>
        <v>1</v>
      </c>
      <c r="X324" s="84"/>
      <c r="Y324" s="78">
        <f>SUM(E304:E324)</f>
        <v>0</v>
      </c>
      <c r="Z324" s="72" t="str">
        <f t="shared" si="133"/>
        <v/>
      </c>
      <c r="AA324" s="72" t="str">
        <f t="shared" si="134"/>
        <v/>
      </c>
      <c r="AB324" s="72"/>
      <c r="AC324" s="72">
        <f t="shared" si="119"/>
        <v>1</v>
      </c>
      <c r="AD324" s="72">
        <f t="shared" si="120"/>
        <v>1</v>
      </c>
      <c r="AE324" s="109" t="str">
        <f t="shared" si="121"/>
        <v>0-0</v>
      </c>
      <c r="AF324" s="109" t="str">
        <f t="shared" si="122"/>
        <v>Y</v>
      </c>
      <c r="AG324" s="109" t="str">
        <f t="shared" si="123"/>
        <v>B</v>
      </c>
      <c r="AM324" s="109">
        <f t="shared" si="124"/>
        <v>0</v>
      </c>
      <c r="AN324" s="109">
        <f t="shared" si="125"/>
        <v>0</v>
      </c>
      <c r="AO324" s="109" t="str">
        <f t="shared" si="126"/>
        <v/>
      </c>
      <c r="AQ324" s="109" t="str">
        <f t="shared" si="127"/>
        <v/>
      </c>
      <c r="BA324" s="229">
        <f>MOD(SUM(E304:E325),12)</f>
        <v>0</v>
      </c>
    </row>
    <row r="325" spans="1:53" ht="15.75" thickBot="1" x14ac:dyDescent="0.3">
      <c r="A325" s="88"/>
      <c r="B325" s="66" t="s">
        <v>299</v>
      </c>
      <c r="C325" s="67"/>
      <c r="D325" s="102"/>
      <c r="E325" s="32"/>
      <c r="F325" s="32"/>
      <c r="G325" s="68" t="s">
        <v>277</v>
      </c>
      <c r="H325" s="69">
        <f t="shared" si="128"/>
        <v>0</v>
      </c>
      <c r="I325" s="70">
        <f t="shared" si="129"/>
        <v>0</v>
      </c>
      <c r="J325" s="73" t="str">
        <f t="shared" si="130"/>
        <v>--</v>
      </c>
      <c r="K325" s="32"/>
      <c r="L325" s="233"/>
      <c r="M325" s="295"/>
      <c r="N325" s="295"/>
      <c r="O325" s="295"/>
      <c r="P325" s="295"/>
      <c r="Q325" s="295"/>
      <c r="R325" s="295"/>
      <c r="S325" s="295"/>
      <c r="T325" s="295"/>
      <c r="U325" s="296"/>
      <c r="V325" s="103"/>
      <c r="W325" s="84">
        <f t="shared" si="135"/>
        <v>1</v>
      </c>
      <c r="X325" s="84"/>
      <c r="Y325" s="78">
        <f>SUM(E304:E325)</f>
        <v>0</v>
      </c>
      <c r="Z325" s="72" t="str">
        <f t="shared" si="133"/>
        <v/>
      </c>
      <c r="AA325" s="72" t="str">
        <f t="shared" si="134"/>
        <v/>
      </c>
      <c r="AB325" s="72"/>
      <c r="AC325" s="72">
        <f t="shared" si="119"/>
        <v>1</v>
      </c>
      <c r="AD325" s="72">
        <f t="shared" si="120"/>
        <v>1</v>
      </c>
      <c r="AE325" s="109" t="str">
        <f t="shared" si="121"/>
        <v>0-0</v>
      </c>
      <c r="AF325" s="109" t="str">
        <f t="shared" si="122"/>
        <v>Y</v>
      </c>
      <c r="AG325" s="109" t="str">
        <f t="shared" si="123"/>
        <v>B</v>
      </c>
      <c r="AM325" s="109">
        <f t="shared" si="124"/>
        <v>0</v>
      </c>
      <c r="AN325" s="109">
        <f t="shared" si="125"/>
        <v>0</v>
      </c>
      <c r="AO325" s="109" t="str">
        <f t="shared" si="126"/>
        <v/>
      </c>
      <c r="AQ325" s="109" t="str">
        <f t="shared" si="127"/>
        <v/>
      </c>
      <c r="BA325" s="229">
        <f>MOD(SUM(E304:E326),12)</f>
        <v>0</v>
      </c>
    </row>
    <row r="326" spans="1:53" ht="15.75" thickBot="1" x14ac:dyDescent="0.3">
      <c r="A326" s="88"/>
      <c r="B326" s="66" t="s">
        <v>300</v>
      </c>
      <c r="C326" s="67"/>
      <c r="D326" s="102"/>
      <c r="E326" s="32"/>
      <c r="F326" s="32"/>
      <c r="G326" s="68" t="s">
        <v>277</v>
      </c>
      <c r="H326" s="69">
        <f t="shared" si="128"/>
        <v>0</v>
      </c>
      <c r="I326" s="70">
        <f t="shared" si="129"/>
        <v>0</v>
      </c>
      <c r="J326" s="73" t="str">
        <f t="shared" si="130"/>
        <v>--</v>
      </c>
      <c r="K326" s="32"/>
      <c r="L326" s="233"/>
      <c r="M326" s="295"/>
      <c r="N326" s="295"/>
      <c r="O326" s="295"/>
      <c r="P326" s="295"/>
      <c r="Q326" s="295"/>
      <c r="R326" s="295"/>
      <c r="S326" s="295"/>
      <c r="T326" s="295"/>
      <c r="U326" s="296"/>
      <c r="V326" s="103"/>
      <c r="W326" s="84">
        <f t="shared" si="135"/>
        <v>1</v>
      </c>
      <c r="X326" s="84"/>
      <c r="Y326" s="78">
        <f>SUM(E304:E326)</f>
        <v>0</v>
      </c>
      <c r="Z326" s="72" t="str">
        <f t="shared" si="133"/>
        <v/>
      </c>
      <c r="AA326" s="72" t="str">
        <f t="shared" si="134"/>
        <v/>
      </c>
      <c r="AB326" s="72"/>
      <c r="AC326" s="72">
        <f t="shared" si="119"/>
        <v>1</v>
      </c>
      <c r="AD326" s="72">
        <f t="shared" si="120"/>
        <v>1</v>
      </c>
      <c r="AE326" s="109" t="str">
        <f t="shared" si="121"/>
        <v>0-0</v>
      </c>
      <c r="AF326" s="109" t="str">
        <f t="shared" si="122"/>
        <v>Y</v>
      </c>
      <c r="AG326" s="109" t="str">
        <f t="shared" si="123"/>
        <v>B</v>
      </c>
      <c r="AM326" s="109">
        <f t="shared" si="124"/>
        <v>0</v>
      </c>
      <c r="AN326" s="109">
        <f t="shared" si="125"/>
        <v>0</v>
      </c>
      <c r="AO326" s="109" t="str">
        <f t="shared" si="126"/>
        <v/>
      </c>
      <c r="AQ326" s="109" t="str">
        <f t="shared" si="127"/>
        <v/>
      </c>
      <c r="BA326" s="229">
        <f>MOD(SUM(E304:E327),12)</f>
        <v>0</v>
      </c>
    </row>
    <row r="327" spans="1:53" ht="15.75" thickBot="1" x14ac:dyDescent="0.3">
      <c r="A327" s="88"/>
      <c r="B327" s="66" t="s">
        <v>301</v>
      </c>
      <c r="C327" s="67"/>
      <c r="D327" s="102"/>
      <c r="E327" s="32"/>
      <c r="F327" s="32"/>
      <c r="G327" s="68" t="s">
        <v>277</v>
      </c>
      <c r="H327" s="69">
        <f t="shared" si="128"/>
        <v>0</v>
      </c>
      <c r="I327" s="70">
        <f t="shared" si="129"/>
        <v>0</v>
      </c>
      <c r="J327" s="73" t="str">
        <f t="shared" si="130"/>
        <v>--</v>
      </c>
      <c r="K327" s="32"/>
      <c r="L327" s="233"/>
      <c r="M327" s="295"/>
      <c r="N327" s="295"/>
      <c r="O327" s="295"/>
      <c r="P327" s="295"/>
      <c r="Q327" s="295"/>
      <c r="R327" s="295"/>
      <c r="S327" s="295"/>
      <c r="T327" s="295"/>
      <c r="U327" s="296"/>
      <c r="V327" s="103"/>
      <c r="W327" s="84">
        <f t="shared" si="135"/>
        <v>1</v>
      </c>
      <c r="X327" s="84"/>
      <c r="Y327" s="78">
        <f>SUM(E304:E327)</f>
        <v>0</v>
      </c>
      <c r="Z327" s="72" t="str">
        <f t="shared" si="133"/>
        <v/>
      </c>
      <c r="AA327" s="72" t="str">
        <f t="shared" si="134"/>
        <v/>
      </c>
      <c r="AB327" s="72"/>
      <c r="AC327" s="72">
        <f t="shared" si="119"/>
        <v>1</v>
      </c>
      <c r="AD327" s="72">
        <f t="shared" si="120"/>
        <v>1</v>
      </c>
      <c r="AE327" s="109" t="str">
        <f t="shared" si="121"/>
        <v>0-0</v>
      </c>
      <c r="AF327" s="109" t="str">
        <f t="shared" si="122"/>
        <v>Y</v>
      </c>
      <c r="AG327" s="109" t="str">
        <f t="shared" si="123"/>
        <v>B</v>
      </c>
      <c r="AM327" s="109">
        <f t="shared" si="124"/>
        <v>0</v>
      </c>
      <c r="AN327" s="109">
        <f t="shared" si="125"/>
        <v>0</v>
      </c>
      <c r="AO327" s="109" t="str">
        <f t="shared" si="126"/>
        <v/>
      </c>
      <c r="AQ327" s="109" t="str">
        <f t="shared" si="127"/>
        <v/>
      </c>
      <c r="BA327" s="229">
        <f>MOD(SUM(E304:E328),12)</f>
        <v>0</v>
      </c>
    </row>
    <row r="328" spans="1:53" ht="15.75" thickBot="1" x14ac:dyDescent="0.3">
      <c r="A328" s="88"/>
      <c r="B328" s="66" t="s">
        <v>302</v>
      </c>
      <c r="C328" s="67"/>
      <c r="D328" s="102"/>
      <c r="E328" s="32"/>
      <c r="F328" s="32"/>
      <c r="G328" s="68" t="s">
        <v>277</v>
      </c>
      <c r="H328" s="69">
        <f t="shared" si="128"/>
        <v>0</v>
      </c>
      <c r="I328" s="70">
        <f t="shared" si="129"/>
        <v>0</v>
      </c>
      <c r="J328" s="73" t="str">
        <f t="shared" si="130"/>
        <v>--</v>
      </c>
      <c r="K328" s="32"/>
      <c r="L328" s="234"/>
      <c r="M328" s="295"/>
      <c r="N328" s="295"/>
      <c r="O328" s="295"/>
      <c r="P328" s="295"/>
      <c r="Q328" s="295"/>
      <c r="R328" s="295"/>
      <c r="S328" s="295"/>
      <c r="T328" s="295"/>
      <c r="U328" s="296"/>
      <c r="V328" s="103"/>
      <c r="W328" s="72"/>
      <c r="X328" s="72"/>
      <c r="Y328" s="78">
        <f>SUM(E304:E328)</f>
        <v>0</v>
      </c>
      <c r="Z328" s="72" t="str">
        <f t="shared" si="133"/>
        <v/>
      </c>
      <c r="AA328" s="72" t="str">
        <f t="shared" si="134"/>
        <v/>
      </c>
      <c r="AB328" s="72"/>
      <c r="AC328" s="72">
        <f t="shared" si="119"/>
        <v>1</v>
      </c>
      <c r="AD328" s="72">
        <f t="shared" si="120"/>
        <v>1</v>
      </c>
      <c r="AE328" s="109" t="str">
        <f t="shared" si="121"/>
        <v>0-0</v>
      </c>
      <c r="AF328" s="109" t="str">
        <f t="shared" si="122"/>
        <v>Y</v>
      </c>
      <c r="AG328" s="109" t="str">
        <f t="shared" si="123"/>
        <v>B</v>
      </c>
      <c r="AM328" s="109">
        <f t="shared" si="124"/>
        <v>0</v>
      </c>
      <c r="AN328" s="109">
        <f t="shared" si="125"/>
        <v>0</v>
      </c>
      <c r="AO328" s="109" t="str">
        <f t="shared" si="126"/>
        <v/>
      </c>
      <c r="AQ328" s="109" t="str">
        <f t="shared" si="127"/>
        <v/>
      </c>
      <c r="BA328" s="228"/>
    </row>
    <row r="329" spans="1:53" ht="16.5" thickBot="1" x14ac:dyDescent="0.3">
      <c r="A329" s="88"/>
      <c r="B329" s="281" t="s">
        <v>319</v>
      </c>
      <c r="C329" s="283"/>
      <c r="D329" s="79"/>
      <c r="E329" s="80"/>
      <c r="F329" s="80"/>
      <c r="G329" s="81"/>
      <c r="H329" s="192"/>
      <c r="I329" s="192"/>
      <c r="J329" s="192"/>
      <c r="K329" s="82"/>
      <c r="L329" s="281" t="s">
        <v>306</v>
      </c>
      <c r="M329" s="282"/>
      <c r="N329" s="282"/>
      <c r="O329" s="282"/>
      <c r="P329" s="282"/>
      <c r="Q329" s="282"/>
      <c r="R329" s="282"/>
      <c r="S329" s="282"/>
      <c r="T329" s="282"/>
      <c r="U329" s="283"/>
      <c r="V329" s="104"/>
      <c r="W329" s="72"/>
      <c r="X329" s="72"/>
      <c r="Y329" s="72"/>
      <c r="Z329" s="72"/>
      <c r="AA329" s="72" t="str">
        <f t="shared" si="134"/>
        <v/>
      </c>
      <c r="AB329" s="72"/>
      <c r="AC329" s="72">
        <f>SUM(AC304:AC328)</f>
        <v>25</v>
      </c>
      <c r="AD329" s="72">
        <f>SUM(AD304:AD328)</f>
        <v>25</v>
      </c>
      <c r="AM329" s="109">
        <f>SUM(AM304:AM328)</f>
        <v>0</v>
      </c>
      <c r="AN329" s="109">
        <f>SUM(AN304:AN328)</f>
        <v>0</v>
      </c>
      <c r="AO329" s="109">
        <f>((COUNTIF(AO304:AO328,"Y")/3)*2)</f>
        <v>0</v>
      </c>
      <c r="AP329" s="109">
        <f>(COUNTIF(AO304:AO328,"Y")/3)</f>
        <v>0</v>
      </c>
      <c r="AQ329" s="109">
        <f>(COUNTIF(AQ304:AQ328,"Y")/2)</f>
        <v>0</v>
      </c>
      <c r="AR329" s="109">
        <f>(COUNTIF(AQ304:AQ328,"Y")/2)</f>
        <v>0</v>
      </c>
      <c r="BA329" s="228"/>
    </row>
    <row r="330" spans="1:53" ht="16.5" thickBot="1" x14ac:dyDescent="0.3">
      <c r="A330" s="88"/>
      <c r="B330" s="281" t="s">
        <v>307</v>
      </c>
      <c r="C330" s="283"/>
      <c r="D330" s="25"/>
      <c r="E330" s="25"/>
      <c r="F330" s="25"/>
      <c r="G330" s="83"/>
      <c r="H330" s="25"/>
      <c r="I330" s="26"/>
      <c r="J330" s="26"/>
      <c r="K330" s="25"/>
      <c r="L330" s="25"/>
      <c r="M330" s="25"/>
      <c r="N330" s="25"/>
      <c r="O330" s="25"/>
      <c r="P330" s="26"/>
      <c r="Q330" s="26"/>
      <c r="R330" s="26"/>
      <c r="S330" s="26"/>
      <c r="T330" s="26"/>
      <c r="U330" s="26"/>
      <c r="V330" s="54"/>
      <c r="W330" s="72"/>
      <c r="X330" s="72"/>
      <c r="Y330" s="72"/>
      <c r="Z330" s="72"/>
      <c r="AA330" s="72" t="str">
        <f t="shared" si="134"/>
        <v/>
      </c>
      <c r="AB330" s="72"/>
      <c r="AC330" s="72"/>
      <c r="AD330" s="72"/>
      <c r="BA330" s="226"/>
    </row>
    <row r="331" spans="1:53" x14ac:dyDescent="0.25">
      <c r="A331" s="88"/>
      <c r="B331" s="88"/>
      <c r="C331" s="88"/>
      <c r="D331" s="88"/>
      <c r="E331" s="88"/>
      <c r="F331" s="88"/>
      <c r="G331" s="88"/>
      <c r="H331" s="88"/>
      <c r="I331" s="88"/>
      <c r="J331" s="88"/>
      <c r="K331" s="88"/>
      <c r="L331" s="88"/>
      <c r="M331" s="88"/>
      <c r="N331" s="88"/>
      <c r="O331" s="88"/>
      <c r="P331" s="88"/>
      <c r="Q331" s="88"/>
      <c r="R331" s="88"/>
      <c r="S331" s="88"/>
      <c r="T331" s="88"/>
      <c r="U331" s="88"/>
      <c r="V331" s="88"/>
      <c r="W331" s="88"/>
      <c r="X331" s="88"/>
      <c r="Y331" s="88"/>
      <c r="Z331" s="88"/>
      <c r="AA331" s="88"/>
      <c r="AB331" s="88"/>
      <c r="AC331" s="88"/>
      <c r="AD331" s="88"/>
    </row>
    <row r="332" spans="1:53" ht="15.75" thickBot="1" x14ac:dyDescent="0.3">
      <c r="A332" s="88"/>
      <c r="B332" s="88"/>
      <c r="C332" s="88"/>
      <c r="D332" s="88"/>
      <c r="E332" s="88"/>
      <c r="F332" s="88"/>
      <c r="G332" s="88"/>
      <c r="H332" s="88"/>
      <c r="I332" s="88"/>
      <c r="J332" s="88"/>
      <c r="K332" s="88"/>
      <c r="L332" s="88"/>
      <c r="M332" s="88"/>
      <c r="N332" s="88"/>
      <c r="O332" s="88"/>
      <c r="P332" s="88"/>
      <c r="Q332" s="88"/>
      <c r="R332" s="88"/>
      <c r="S332" s="88"/>
      <c r="T332" s="88"/>
      <c r="U332" s="88"/>
      <c r="V332" s="88"/>
      <c r="W332" s="88"/>
      <c r="X332" s="88"/>
      <c r="Y332" s="88"/>
      <c r="Z332" s="88"/>
      <c r="AA332" s="88"/>
      <c r="AB332" s="88"/>
      <c r="AC332" s="88"/>
      <c r="AD332" s="88"/>
    </row>
    <row r="333" spans="1:53" ht="24" thickBot="1" x14ac:dyDescent="0.4">
      <c r="A333" s="88"/>
      <c r="B333" s="85" t="s">
        <v>320</v>
      </c>
      <c r="C333" s="25"/>
      <c r="D333" s="25"/>
      <c r="E333" s="25"/>
      <c r="F333" s="88"/>
      <c r="G333" s="25"/>
      <c r="H333" s="25"/>
      <c r="I333" s="87"/>
      <c r="J333" s="26"/>
      <c r="K333" s="25"/>
      <c r="L333" s="25"/>
      <c r="M333" s="196" t="s">
        <v>210</v>
      </c>
      <c r="N333" s="196" t="s">
        <v>211</v>
      </c>
      <c r="O333" s="196" t="s">
        <v>212</v>
      </c>
      <c r="P333" s="196" t="s">
        <v>213</v>
      </c>
      <c r="Q333" s="196" t="s">
        <v>214</v>
      </c>
      <c r="R333" s="196" t="s">
        <v>215</v>
      </c>
      <c r="S333" s="196" t="s">
        <v>216</v>
      </c>
      <c r="T333" s="196" t="s">
        <v>217</v>
      </c>
      <c r="U333" s="196" t="s">
        <v>218</v>
      </c>
      <c r="V333" s="196" t="s">
        <v>219</v>
      </c>
      <c r="W333" s="113" t="s">
        <v>220</v>
      </c>
      <c r="X333" s="196" t="s">
        <v>221</v>
      </c>
      <c r="Y333" s="25"/>
      <c r="Z333" s="25"/>
      <c r="AA333" s="25"/>
      <c r="AB333" s="25"/>
      <c r="AC333" s="25"/>
      <c r="AD333" s="25"/>
      <c r="BA333" s="226"/>
    </row>
    <row r="334" spans="1:53" ht="16.5" thickTop="1" thickBot="1" x14ac:dyDescent="0.3">
      <c r="A334" s="88"/>
      <c r="B334" s="284" t="s">
        <v>222</v>
      </c>
      <c r="C334" s="285"/>
      <c r="D334" s="286" t="s">
        <v>223</v>
      </c>
      <c r="E334" s="287"/>
      <c r="F334" s="88"/>
      <c r="G334" s="288" t="s">
        <v>224</v>
      </c>
      <c r="H334" s="289"/>
      <c r="I334" s="28">
        <f>SUM(E345:E369)</f>
        <v>0</v>
      </c>
      <c r="J334" s="290" t="s">
        <v>225</v>
      </c>
      <c r="K334" s="291"/>
      <c r="L334" s="287"/>
      <c r="M334" s="196">
        <v>2</v>
      </c>
      <c r="N334" s="35">
        <f>SUM(AI334,AI345)</f>
        <v>0</v>
      </c>
      <c r="O334" s="35">
        <v>0</v>
      </c>
      <c r="P334" s="35">
        <f>SUM(AJ334,AJ345)</f>
        <v>0</v>
      </c>
      <c r="Q334" s="35">
        <v>0</v>
      </c>
      <c r="R334" s="35">
        <f>COUNTIFS($E345:$E369,"2",$F345:$F369,"Pole",$C345:$C369,"FST")</f>
        <v>0</v>
      </c>
      <c r="S334" s="35">
        <f>SUM(AL334,AK345)</f>
        <v>0</v>
      </c>
      <c r="T334" s="35">
        <v>0</v>
      </c>
      <c r="U334" s="35">
        <f>SUM(AK334,AL345)</f>
        <v>0</v>
      </c>
      <c r="V334" s="35">
        <v>0</v>
      </c>
      <c r="W334" s="34">
        <f>COUNTIFS($E345:$E369,"2",$F345:$F369,"HH",$C345:$C369,"FST")</f>
        <v>0</v>
      </c>
      <c r="X334" s="35">
        <f>COUNTIFS($E345:$E369,"2",$F345:$F369,"Ped",$C345:$C369,"FST")</f>
        <v>0</v>
      </c>
      <c r="Y334" s="25"/>
      <c r="Z334" s="297" t="s">
        <v>226</v>
      </c>
      <c r="AA334" s="298"/>
      <c r="AB334" s="299"/>
      <c r="AC334" s="25"/>
      <c r="AD334" s="25"/>
      <c r="AH334" s="109">
        <v>2</v>
      </c>
      <c r="AI334" s="109" t="str">
        <f>IF($E335="SS",COUNTIFS($C345:$C369,"FST",$E345:$E369,"2"),"0")</f>
        <v>0</v>
      </c>
      <c r="AJ334" s="109" t="str">
        <f>IF($E335="RPX",COUNTIFS($C345:$C369,"FST",$E345:$E369,"2"),"0")</f>
        <v>0</v>
      </c>
      <c r="AK334" s="109" t="str">
        <f>IF($E335="EUC",COUNTIFS($C345:$C369,"FST",$E345:$E369,"2"),"0")</f>
        <v>0</v>
      </c>
      <c r="AL334" s="109" t="str">
        <f>IF($E335="RPX-T",COUNTIFS($C345:$C369,"FST",$E345:$E369,"2"),"0")</f>
        <v>0</v>
      </c>
      <c r="AT334" s="110" t="s">
        <v>227</v>
      </c>
      <c r="AU334" s="108">
        <f>IF(OR($AS335="Y",$AS336="Y",$AS337="Y"),"",COUNTIFS($E335,"SS",$E340,"Y"))</f>
        <v>0</v>
      </c>
      <c r="AV334" s="111">
        <f>IF(OR($AS335="Y",$AS336="Y",$AS337="Y"),"",COUNTIFS($E335,"RPX",$E340,"Y"))</f>
        <v>0</v>
      </c>
      <c r="AW334" s="111">
        <f>IF(OR($AS335="Y",$AS336="Y",$AS337="Y"),"",COUNTIFS($E335,"EUC",$E340,"Y"))</f>
        <v>0</v>
      </c>
      <c r="AX334" s="109">
        <f>IF(OR($AS335="Y",$AS336="Y",$AS337="Y"),"",COUNTIFS($E335,"RPX-T",$E340,"Y"))</f>
        <v>0</v>
      </c>
      <c r="BA334" s="226"/>
    </row>
    <row r="335" spans="1:53" ht="16.5" customHeight="1" thickTop="1" thickBot="1" x14ac:dyDescent="0.3">
      <c r="A335" s="88"/>
      <c r="B335" s="29" t="s">
        <v>228</v>
      </c>
      <c r="C335" s="30">
        <v>0</v>
      </c>
      <c r="D335" s="31" t="s">
        <v>229</v>
      </c>
      <c r="E335" s="66" t="str">
        <f>TEXT(IF('Cable Calculator'!AR7="","",'Cable Calculator'!AR7),)</f>
        <v/>
      </c>
      <c r="F335" s="88"/>
      <c r="G335" s="300" t="s">
        <v>230</v>
      </c>
      <c r="H335" s="287"/>
      <c r="I335" s="33">
        <f>E336-I334</f>
        <v>0</v>
      </c>
      <c r="J335" s="301" t="s">
        <v>231</v>
      </c>
      <c r="K335" s="302"/>
      <c r="L335" s="34">
        <f>I339</f>
        <v>0</v>
      </c>
      <c r="M335" s="196">
        <v>4</v>
      </c>
      <c r="N335" s="35">
        <f>SUM(AI335,AI346)</f>
        <v>0</v>
      </c>
      <c r="O335" s="35">
        <v>0</v>
      </c>
      <c r="P335" s="35">
        <f>SUM(AJ335,AJ346)</f>
        <v>0</v>
      </c>
      <c r="Q335" s="35">
        <v>0</v>
      </c>
      <c r="R335" s="35">
        <f>COUNTIFS($E345:$E369,"4",$F345:$F369,"Pole",$C345:$C369,"FST")</f>
        <v>0</v>
      </c>
      <c r="S335" s="35">
        <f>SUM(AL335,AK346)</f>
        <v>0</v>
      </c>
      <c r="T335" s="35">
        <v>0</v>
      </c>
      <c r="U335" s="35">
        <f>SUM(AK335,AL346)</f>
        <v>0</v>
      </c>
      <c r="V335" s="35">
        <v>0</v>
      </c>
      <c r="W335" s="34">
        <f>COUNTIFS($E345:$E369,"4",$F345:$F369,"HH",$C345:$C369,"FST")</f>
        <v>0</v>
      </c>
      <c r="X335" s="35">
        <f>COUNTIFS($E345:$E369,"4",$F345:$F369,"Ped",$C345:$C369,"FST")</f>
        <v>0</v>
      </c>
      <c r="Y335" s="25"/>
      <c r="Z335" s="303" t="s">
        <v>232</v>
      </c>
      <c r="AA335" s="305" t="s">
        <v>233</v>
      </c>
      <c r="AB335" s="306"/>
      <c r="AC335" s="25"/>
      <c r="AD335" s="25"/>
      <c r="AH335" s="109">
        <v>4</v>
      </c>
      <c r="AI335" s="109" t="str">
        <f>IF($E335="SS",COUNTIFS($C345:$C369,"FST",$E345:$E369,"4"),"0")</f>
        <v>0</v>
      </c>
      <c r="AJ335" s="109" t="str">
        <f>IF($E335="RPX",COUNTIFS($C345:$C369,"FST",$E345:$E369,"4"),"0")</f>
        <v>0</v>
      </c>
      <c r="AK335" s="109" t="str">
        <f>IF($E335="EUC",COUNTIFS($C345:$C369,"FST",$E345:$E369,"4"),"0")</f>
        <v>0</v>
      </c>
      <c r="AL335" s="109" t="str">
        <f>IF($E335="RPX-T",COUNTIFS($C345:$C369,"FST",$E345:$E369,"4"),"0")</f>
        <v>0</v>
      </c>
      <c r="AS335" s="109" t="str">
        <f>IF(AND(E340="Y",E336=24,E337=0),"Y","N")</f>
        <v>N</v>
      </c>
      <c r="AT335" s="110" t="s">
        <v>234</v>
      </c>
      <c r="AU335" s="109">
        <f>COUNTIFS($E335,"SS",$AS335,"Y")</f>
        <v>0</v>
      </c>
      <c r="AV335" s="111">
        <f>COUNTIFS($E335,"RPX",$AS335,"Y")</f>
        <v>0</v>
      </c>
      <c r="AW335" s="111">
        <f>COUNTIFS($E335,"EUC",$AS335,"Y")</f>
        <v>0</v>
      </c>
      <c r="AX335" s="109">
        <f>COUNTIFS($E335,"RPX-T",$AS335,"Y")</f>
        <v>0</v>
      </c>
      <c r="BA335" s="227"/>
    </row>
    <row r="336" spans="1:53" ht="16.5" thickTop="1" thickBot="1" x14ac:dyDescent="0.3">
      <c r="A336" s="88"/>
      <c r="B336" s="36" t="s">
        <v>235</v>
      </c>
      <c r="C336" s="37">
        <v>0</v>
      </c>
      <c r="D336" s="38" t="s">
        <v>236</v>
      </c>
      <c r="E336" s="32"/>
      <c r="F336" s="88"/>
      <c r="G336" s="309" t="s">
        <v>237</v>
      </c>
      <c r="H336" s="310"/>
      <c r="I336" s="35">
        <f>IF(E336=0,0,12-(MOD(I334,12)))</f>
        <v>0</v>
      </c>
      <c r="J336" s="301" t="s">
        <v>238</v>
      </c>
      <c r="K336" s="302"/>
      <c r="L336" s="39">
        <f>I340-I334</f>
        <v>0</v>
      </c>
      <c r="M336" s="196">
        <v>6</v>
      </c>
      <c r="N336" s="35">
        <f>SUM(AI336,AI347)</f>
        <v>0</v>
      </c>
      <c r="O336" s="35">
        <v>0</v>
      </c>
      <c r="P336" s="35">
        <f>SUM(AJ336,AJ347)</f>
        <v>0</v>
      </c>
      <c r="Q336" s="35">
        <v>0</v>
      </c>
      <c r="R336" s="35">
        <f>COUNTIFS($E345:$E369,"6",$F345:$F369,"Pole",$C345:$C369,"FST")</f>
        <v>0</v>
      </c>
      <c r="S336" s="35">
        <f>SUM(AL336,AK347)</f>
        <v>0</v>
      </c>
      <c r="T336" s="35">
        <v>0</v>
      </c>
      <c r="U336" s="35">
        <f>SUM(AK336,AL347)</f>
        <v>0</v>
      </c>
      <c r="V336" s="35">
        <v>0</v>
      </c>
      <c r="W336" s="34">
        <f>COUNTIFS($E345:$E369,"6",$F345:$F369,"HH",$C345:$C369,"FST")</f>
        <v>0</v>
      </c>
      <c r="X336" s="35">
        <f>COUNTIFS($E345:$E369,"6",$F345:$F369,"Ped",$C345:$C369,"FST")</f>
        <v>0</v>
      </c>
      <c r="Y336" s="25"/>
      <c r="Z336" s="304"/>
      <c r="AA336" s="307"/>
      <c r="AB336" s="308"/>
      <c r="AC336" s="25"/>
      <c r="AD336" s="25"/>
      <c r="AH336" s="109">
        <v>6</v>
      </c>
      <c r="AI336" s="109" t="str">
        <f>IF($E335="SS",COUNTIFS($C345:$C369,"FST",$E345:$E369,"6"),"0")</f>
        <v>0</v>
      </c>
      <c r="AJ336" s="109" t="str">
        <f>IF($E335="RPX",COUNTIFS($C345:$C369,"FST",$E345:$E369,"6"),"0")</f>
        <v>0</v>
      </c>
      <c r="AK336" s="109" t="str">
        <f>IF($E335="EUC",COUNTIFS($C345:$C369,"FST",$E345:$E369,"6"),"0")</f>
        <v>0</v>
      </c>
      <c r="AL336" s="109" t="str">
        <f>IF($E335="RPX-T",COUNTIFS($C345:$C369,"FST",$E345:$E369,"6"),"0")</f>
        <v>0</v>
      </c>
      <c r="AS336" s="109" t="str">
        <f>IF(AND(E340="Y",E336=48,E337=12),"Y","N")</f>
        <v>N</v>
      </c>
      <c r="AT336" s="110" t="s">
        <v>239</v>
      </c>
      <c r="AU336" s="109">
        <f>COUNTIFS($E335,"SS",$AS336,"Y")</f>
        <v>0</v>
      </c>
      <c r="AV336" s="108">
        <f>COUNTIFS($E335,"RPX",$AS336,"Y")</f>
        <v>0</v>
      </c>
      <c r="AW336" s="108">
        <f>COUNTIFS($E335,"EUC",$AS336,"Y")</f>
        <v>0</v>
      </c>
      <c r="AX336" s="109">
        <f>COUNTIFS($E335,"RPX-T",$AS336,"Y")</f>
        <v>0</v>
      </c>
      <c r="BA336" s="227"/>
    </row>
    <row r="337" spans="1:53" ht="16.5" customHeight="1" thickTop="1" thickBot="1" x14ac:dyDescent="0.3">
      <c r="A337" s="88"/>
      <c r="B337" s="40" t="s">
        <v>240</v>
      </c>
      <c r="C337" s="30">
        <v>0</v>
      </c>
      <c r="D337" s="41" t="s">
        <v>241</v>
      </c>
      <c r="E337" s="42"/>
      <c r="F337" s="88"/>
      <c r="G337" s="277" t="s">
        <v>242</v>
      </c>
      <c r="H337" s="43" t="s">
        <v>243</v>
      </c>
      <c r="I337" s="35">
        <f>IF(E337&lt;&gt;0,1,0)</f>
        <v>0</v>
      </c>
      <c r="J337" s="309" t="s">
        <v>244</v>
      </c>
      <c r="K337" s="310"/>
      <c r="L337" s="44" t="str">
        <f>'Cable Calculator'!AR3</f>
        <v/>
      </c>
      <c r="M337" s="196">
        <v>8</v>
      </c>
      <c r="N337" s="35">
        <f>SUM(AI337,AI348)</f>
        <v>0</v>
      </c>
      <c r="O337" s="35">
        <v>0</v>
      </c>
      <c r="P337" s="35">
        <f>SUM(AJ337,AJ348)</f>
        <v>0</v>
      </c>
      <c r="Q337" s="35">
        <v>0</v>
      </c>
      <c r="R337" s="35">
        <f>COUNTIFS($E345:$E369,"8",$F345:$F369,"Pole",$C345:$C369,"FST")</f>
        <v>0</v>
      </c>
      <c r="S337" s="35">
        <f>SUM(AL337,AK348)</f>
        <v>0</v>
      </c>
      <c r="T337" s="35">
        <v>0</v>
      </c>
      <c r="U337" s="35">
        <f>SUM(AK337,AL348)</f>
        <v>0</v>
      </c>
      <c r="V337" s="35">
        <v>0</v>
      </c>
      <c r="W337" s="34">
        <f>COUNTIFS($E345:$E369,"8",$F345:$F369,"HH",$C345:$C369,"FST")</f>
        <v>0</v>
      </c>
      <c r="X337" s="35">
        <f>COUNTIFS($E345:$E369,"8",$F345:$F369,"Ped",$C345:$C369,"FST")</f>
        <v>0</v>
      </c>
      <c r="Y337" s="25"/>
      <c r="Z337" s="45">
        <v>1</v>
      </c>
      <c r="AA337" s="46">
        <v>1</v>
      </c>
      <c r="AB337" s="46">
        <v>12</v>
      </c>
      <c r="AC337" s="25"/>
      <c r="AD337" s="25"/>
      <c r="AH337" s="109">
        <v>8</v>
      </c>
      <c r="AI337" s="109" t="str">
        <f>IF($E335="SS",COUNTIFS($C345:$C369,"FST",$E345:$E369,"8"),"0")</f>
        <v>0</v>
      </c>
      <c r="AJ337" s="109" t="str">
        <f>IF($E335="RPX",COUNTIFS($C345:$C369,"FST",$E345:$E369,"8"),"0")</f>
        <v>0</v>
      </c>
      <c r="AK337" s="109" t="str">
        <f>IF($E335="EUC",COUNTIFS($C345:$C369,"FST",$E345:$E369,"8"),"0")</f>
        <v>0</v>
      </c>
      <c r="AL337" s="109" t="str">
        <f>IF($E335="RPX-T",COUNTIFS($C345:$C369,"FST",$E345:$E369,"8"),"0")</f>
        <v>0</v>
      </c>
      <c r="AS337" s="109" t="str">
        <f>IF(AND(E340="Y",E336=48,E337=0),"Y","N")</f>
        <v>N</v>
      </c>
      <c r="AT337" s="110" t="s">
        <v>245</v>
      </c>
      <c r="AU337" s="109">
        <f>COUNTIFS($E335,"SS",$AS337,"Y")</f>
        <v>0</v>
      </c>
      <c r="AV337" s="108">
        <f>COUNTIFS($E335,"RPX",$AS337,"Y")</f>
        <v>0</v>
      </c>
      <c r="AW337" s="108">
        <f>COUNTIFS($E335,"EUC",$AS337,"Y")</f>
        <v>0</v>
      </c>
      <c r="AX337" s="109">
        <f>COUNTIFS($E335,"RPX-T",$AS337,"Y")</f>
        <v>0</v>
      </c>
      <c r="BA337" s="227"/>
    </row>
    <row r="338" spans="1:53" ht="16.5" thickTop="1" thickBot="1" x14ac:dyDescent="0.3">
      <c r="A338" s="88"/>
      <c r="B338" s="29" t="s">
        <v>246</v>
      </c>
      <c r="C338" s="37">
        <v>0</v>
      </c>
      <c r="D338" s="41" t="s">
        <v>247</v>
      </c>
      <c r="E338" s="42"/>
      <c r="F338" s="88"/>
      <c r="G338" s="278"/>
      <c r="H338" s="47" t="s">
        <v>248</v>
      </c>
      <c r="I338" s="35">
        <f>IF(E337&lt;&gt;0,E337,0)</f>
        <v>0</v>
      </c>
      <c r="J338" s="194"/>
      <c r="K338" s="195"/>
      <c r="L338" s="48"/>
      <c r="M338" s="196">
        <v>12</v>
      </c>
      <c r="N338" s="35" t="str">
        <f>IF($E335="SS",SUM(AI338,AJ349,AM370,AO370,AQ370),"0")</f>
        <v>0</v>
      </c>
      <c r="O338" s="35" t="str">
        <f>IF($E335="SS",SUM(AN370,AP370,AR370),"0")</f>
        <v>0</v>
      </c>
      <c r="P338" s="35" t="str">
        <f>IF($E335="RPX",SUM(AJ338,AJ349,AM370,AO370,AQ370),"0")</f>
        <v>0</v>
      </c>
      <c r="Q338" s="35" t="str">
        <f>IF($E335="RPX",SUM(AN370,AP370,AR370),"0")</f>
        <v>0</v>
      </c>
      <c r="R338" s="35">
        <f>COUNTIFS($E345:$E369,"12",$F345:$F369,"Pole",$C345:$C369,"FST")</f>
        <v>0</v>
      </c>
      <c r="S338" s="35" t="str">
        <f>IF($E335="RPX-T",SUM(AL338,AK349,AM370,AO370,AQ370),"0")</f>
        <v>0</v>
      </c>
      <c r="T338" s="35" t="str">
        <f>IF($E335="RPX-T",SUM(AN370,AP370,AR370),"0")</f>
        <v>0</v>
      </c>
      <c r="U338" s="35" t="str">
        <f>IF($E335="EUC",SUM(AK338,AL349,AM370,AO370,AQ370),"0")</f>
        <v>0</v>
      </c>
      <c r="V338" s="35" t="str">
        <f>IF($E335="EUC",SUM($AN370,AP370,AR370),"0")</f>
        <v>0</v>
      </c>
      <c r="W338" s="34">
        <f>COUNTIFS($E345:$E369,"12",$F345:$F369,"HH",$C345:$C369,"FST")</f>
        <v>0</v>
      </c>
      <c r="X338" s="35">
        <f>COUNTIFS($E345:$E369,"12",$F345:$F369,"Ped",$C345:$C369,"FST")</f>
        <v>0</v>
      </c>
      <c r="Y338" s="25"/>
      <c r="Z338" s="45">
        <v>2</v>
      </c>
      <c r="AA338" s="46">
        <v>13</v>
      </c>
      <c r="AB338" s="46">
        <v>24</v>
      </c>
      <c r="AC338" s="25"/>
      <c r="AD338" s="25"/>
      <c r="AH338" s="109">
        <v>12</v>
      </c>
      <c r="AI338" s="109" t="str">
        <f>IF($E335="SS",COUNTIFS($C345:$C369,"FST",$E345:$E369,"12"),"0")</f>
        <v>0</v>
      </c>
      <c r="AJ338" s="109" t="str">
        <f>IF($E335="RPX",COUNTIFS($C345:$C369,"FST",$E345:$E369,"12"),"0")</f>
        <v>0</v>
      </c>
      <c r="AK338" s="109" t="str">
        <f>IF($E335="EUC",COUNTIFS($C345:$C369,"FST",$E345:$E369,"12"),"0")</f>
        <v>0</v>
      </c>
      <c r="AL338" s="109" t="str">
        <f>IF($E335="RPX-T",COUNTIFS($C345:$C369,"FST",$E345:$E369,"12"),"0")</f>
        <v>0</v>
      </c>
      <c r="BA338" s="227"/>
    </row>
    <row r="339" spans="1:53" ht="16.5" customHeight="1" thickTop="1" thickBot="1" x14ac:dyDescent="0.3">
      <c r="A339" s="88"/>
      <c r="B339" s="36" t="s">
        <v>249</v>
      </c>
      <c r="C339" s="30">
        <v>0</v>
      </c>
      <c r="D339" s="49" t="s">
        <v>250</v>
      </c>
      <c r="E339" s="50">
        <f>E336/12</f>
        <v>0</v>
      </c>
      <c r="F339" s="88"/>
      <c r="G339" s="277" t="s">
        <v>251</v>
      </c>
      <c r="H339" s="51" t="s">
        <v>252</v>
      </c>
      <c r="I339" s="112">
        <f>E338</f>
        <v>0</v>
      </c>
      <c r="J339" s="311" t="s">
        <v>253</v>
      </c>
      <c r="K339" s="312"/>
      <c r="L339" s="313"/>
      <c r="M339" s="52" t="s">
        <v>254</v>
      </c>
      <c r="N339" s="106"/>
      <c r="O339" s="106"/>
      <c r="P339" s="192"/>
      <c r="Q339" s="192"/>
      <c r="R339" s="192"/>
      <c r="S339" s="192"/>
      <c r="T339" s="192"/>
      <c r="U339" s="192"/>
      <c r="V339" s="192"/>
      <c r="W339" s="53">
        <f>SUM(P339:U339)</f>
        <v>0</v>
      </c>
      <c r="X339" s="54"/>
      <c r="Y339" s="25"/>
      <c r="Z339" s="45">
        <v>3</v>
      </c>
      <c r="AA339" s="46">
        <v>25</v>
      </c>
      <c r="AB339" s="46">
        <v>36</v>
      </c>
      <c r="AC339" s="25"/>
      <c r="AD339" s="25"/>
      <c r="BA339" s="227"/>
    </row>
    <row r="340" spans="1:53" ht="16.5" thickTop="1" thickBot="1" x14ac:dyDescent="0.3">
      <c r="A340" s="88"/>
      <c r="B340" s="36" t="s">
        <v>255</v>
      </c>
      <c r="C340" s="30">
        <v>0</v>
      </c>
      <c r="D340" s="31" t="s">
        <v>256</v>
      </c>
      <c r="E340" s="101" t="str">
        <f>IF('Cable Calculator'!AR5="","",'Cable Calculator'!AR5)</f>
        <v/>
      </c>
      <c r="F340" s="88"/>
      <c r="G340" s="278"/>
      <c r="H340" s="47" t="s">
        <v>257</v>
      </c>
      <c r="I340" s="35" t="str">
        <f>IF(E338="","0",IF(AND(E335="EUC",E336=432), I339+(203-E337),IF(E338=0,0,(E338+(E336-E337)-1))))</f>
        <v>0</v>
      </c>
      <c r="J340" s="292" t="str">
        <f>IFERROR(IF(OR(E335="EUC",E335="SS"),"---",IF(OR(P334,S334),"NO 2F Tethers for RPX!",IF(OR(P336,S336),"NO 6F Tethers for RPX!","---"))),"---")</f>
        <v>---</v>
      </c>
      <c r="K340" s="293"/>
      <c r="L340" s="294"/>
      <c r="M340" s="292" t="str">
        <f>IF(E337&gt;60,"Dead Count &gt;60: Consider Downsize","---")</f>
        <v>---</v>
      </c>
      <c r="N340" s="293"/>
      <c r="O340" s="293"/>
      <c r="P340" s="293"/>
      <c r="Q340" s="293"/>
      <c r="R340" s="293"/>
      <c r="S340" s="293"/>
      <c r="T340" s="293"/>
      <c r="U340" s="294"/>
      <c r="V340" s="100"/>
      <c r="W340" s="54">
        <f>SUM(P340:U340)</f>
        <v>0</v>
      </c>
      <c r="X340" s="54"/>
      <c r="Y340" s="25"/>
      <c r="Z340" s="45">
        <v>4</v>
      </c>
      <c r="AA340" s="46">
        <v>37</v>
      </c>
      <c r="AB340" s="46">
        <v>48</v>
      </c>
      <c r="AC340" s="25"/>
      <c r="AD340" s="25"/>
      <c r="BA340" s="227"/>
    </row>
    <row r="341" spans="1:53" ht="16.5" thickTop="1" thickBot="1" x14ac:dyDescent="0.3">
      <c r="A341" s="88"/>
      <c r="B341" s="55" t="s">
        <v>258</v>
      </c>
      <c r="C341" s="56">
        <f>SUM(C335:C340)+I334</f>
        <v>0</v>
      </c>
      <c r="D341" s="31" t="s">
        <v>259</v>
      </c>
      <c r="E341" s="101" t="str">
        <f>IF(AS335="Y","DBL",IF(AS336="Y","TRPL",IF(AS337="Y","QUAD","")))</f>
        <v/>
      </c>
      <c r="F341" s="88"/>
      <c r="G341" s="192"/>
      <c r="H341" s="57"/>
      <c r="I341" s="192"/>
      <c r="J341" s="292" t="str">
        <f>IF(AND(E336=216,(OR(Z357="error",Z358="error",Z359="error",Z360="error",Z361="error",Z362="error",Z363="error",Z364="error",Z365="error",Z366="error",Z367="error",Z368="error",Z369="error",AA359="error",AA360="error",AA361="error",AA362="error",AA363="error",AA364="error",AA365="error",AA366="error",AA367="error",AA368="error",AA369="error",AA370="error",AA371="error"))),"You cannot cross Tube 6 and 7","---")</f>
        <v>---</v>
      </c>
      <c r="K341" s="293"/>
      <c r="L341" s="294"/>
      <c r="M341" s="292" t="str">
        <f>IF(AND(OR(E335="SS",E335="RPX",E335="EUC",E335="RPX-T"),(OR(C345="",C345="Field SPL"))),"Cannot have FlexNap cables without tethers","---")</f>
        <v>---</v>
      </c>
      <c r="N341" s="293"/>
      <c r="O341" s="293"/>
      <c r="P341" s="293"/>
      <c r="Q341" s="293"/>
      <c r="R341" s="293"/>
      <c r="S341" s="293"/>
      <c r="T341" s="293"/>
      <c r="U341" s="294"/>
      <c r="V341" s="25"/>
      <c r="W341" s="58"/>
      <c r="X341" s="58"/>
      <c r="Y341" s="25"/>
      <c r="Z341" s="45">
        <v>5</v>
      </c>
      <c r="AA341" s="46">
        <v>49</v>
      </c>
      <c r="AB341" s="46">
        <v>60</v>
      </c>
      <c r="AC341" s="25"/>
      <c r="AD341" s="25"/>
      <c r="BA341" s="227"/>
    </row>
    <row r="342" spans="1:53" ht="16.5" thickTop="1" thickBot="1" x14ac:dyDescent="0.3">
      <c r="A342" s="88"/>
      <c r="B342" s="59"/>
      <c r="C342" s="60"/>
      <c r="D342" s="61"/>
      <c r="E342" s="62"/>
      <c r="F342" s="88"/>
      <c r="G342" s="63"/>
      <c r="H342" s="64"/>
      <c r="I342" s="63"/>
      <c r="J342" s="292" t="str">
        <f>IF(AND(OR(E335="RPX", E335="RPX-T", E335="SS"),E336=216),"NO 216 For RPX, RPX-T, OR SS CABLE","---")</f>
        <v>---</v>
      </c>
      <c r="K342" s="293"/>
      <c r="L342" s="294"/>
      <c r="M342" s="292" t="str" cm="1">
        <f t="array" ref="M342">IF(AND(E335="",OR(C345:C369="FST",C345:C369="REV T",C345:C369="DBL REV",C345:C369="TPL REV", C345:C369="QD REV")),"Non-FlexNap cables cannot have tethers","---")</f>
        <v>---</v>
      </c>
      <c r="N342" s="293"/>
      <c r="O342" s="293"/>
      <c r="P342" s="293"/>
      <c r="Q342" s="293"/>
      <c r="R342" s="293"/>
      <c r="S342" s="293"/>
      <c r="T342" s="293"/>
      <c r="U342" s="294"/>
      <c r="V342" s="25"/>
      <c r="W342" s="58"/>
      <c r="X342" s="58"/>
      <c r="Y342" s="25"/>
      <c r="Z342" s="45">
        <v>6</v>
      </c>
      <c r="AA342" s="65">
        <v>61</v>
      </c>
      <c r="AB342" s="65">
        <v>72</v>
      </c>
      <c r="AC342" s="25"/>
      <c r="AD342" s="25"/>
      <c r="BA342" s="226"/>
    </row>
    <row r="343" spans="1:53" ht="15.75" customHeight="1" thickBot="1" x14ac:dyDescent="0.3">
      <c r="A343" s="88"/>
      <c r="B343" s="277" t="s">
        <v>260</v>
      </c>
      <c r="C343" s="314" t="s">
        <v>261</v>
      </c>
      <c r="D343" s="314" t="s">
        <v>262</v>
      </c>
      <c r="E343" s="316" t="s">
        <v>263</v>
      </c>
      <c r="F343" s="314" t="s">
        <v>264</v>
      </c>
      <c r="G343" s="279" t="s">
        <v>265</v>
      </c>
      <c r="H343" s="279" t="s">
        <v>266</v>
      </c>
      <c r="I343" s="279" t="s">
        <v>267</v>
      </c>
      <c r="J343" s="318" t="s">
        <v>268</v>
      </c>
      <c r="K343" s="314" t="s">
        <v>269</v>
      </c>
      <c r="L343" s="320" t="s">
        <v>270</v>
      </c>
      <c r="M343" s="322" t="s">
        <v>271</v>
      </c>
      <c r="N343" s="322"/>
      <c r="O343" s="322"/>
      <c r="P343" s="322"/>
      <c r="Q343" s="322"/>
      <c r="R343" s="322"/>
      <c r="S343" s="322"/>
      <c r="T343" s="322"/>
      <c r="U343" s="323"/>
      <c r="V343" s="107"/>
      <c r="W343" s="72"/>
      <c r="X343" s="72"/>
      <c r="Y343" s="72"/>
      <c r="Z343" s="45">
        <v>7</v>
      </c>
      <c r="AA343" s="65">
        <v>73</v>
      </c>
      <c r="AB343" s="65">
        <v>84</v>
      </c>
      <c r="AC343" s="25"/>
      <c r="AD343" s="25"/>
      <c r="BA343" s="228"/>
    </row>
    <row r="344" spans="1:53" ht="15.75" thickBot="1" x14ac:dyDescent="0.3">
      <c r="A344" s="88"/>
      <c r="B344" s="278"/>
      <c r="C344" s="315"/>
      <c r="D344" s="315"/>
      <c r="E344" s="317"/>
      <c r="F344" s="315"/>
      <c r="G344" s="280"/>
      <c r="H344" s="280"/>
      <c r="I344" s="280"/>
      <c r="J344" s="319"/>
      <c r="K344" s="315"/>
      <c r="L344" s="321"/>
      <c r="M344" s="324"/>
      <c r="N344" s="324"/>
      <c r="O344" s="324"/>
      <c r="P344" s="324"/>
      <c r="Q344" s="324"/>
      <c r="R344" s="324"/>
      <c r="S344" s="324"/>
      <c r="T344" s="324"/>
      <c r="U344" s="325"/>
      <c r="V344" s="107"/>
      <c r="W344" s="72"/>
      <c r="X344" s="72"/>
      <c r="Y344" s="72"/>
      <c r="Z344" s="45">
        <v>8</v>
      </c>
      <c r="AA344" s="46">
        <v>85</v>
      </c>
      <c r="AB344" s="46">
        <v>96</v>
      </c>
      <c r="AC344" s="25"/>
      <c r="AD344" s="25"/>
      <c r="AI344" s="109" t="s">
        <v>272</v>
      </c>
      <c r="AJ344" s="109" t="s">
        <v>273</v>
      </c>
      <c r="AK344" s="109" t="s">
        <v>274</v>
      </c>
      <c r="AL344" s="109" t="s">
        <v>275</v>
      </c>
      <c r="BA344" s="228"/>
    </row>
    <row r="345" spans="1:53" ht="15.75" thickBot="1" x14ac:dyDescent="0.3">
      <c r="A345" s="88"/>
      <c r="B345" s="66" t="s">
        <v>276</v>
      </c>
      <c r="C345" s="67"/>
      <c r="D345" s="102"/>
      <c r="E345" s="32"/>
      <c r="F345" s="32"/>
      <c r="G345" s="68" t="s">
        <v>277</v>
      </c>
      <c r="H345" s="69">
        <f>IF(I345=0,0,I345-(E345-1))</f>
        <v>0</v>
      </c>
      <c r="I345" s="70">
        <f>IF(E345=0,0,I340)</f>
        <v>0</v>
      </c>
      <c r="J345" s="71" t="s">
        <v>278</v>
      </c>
      <c r="K345" s="32"/>
      <c r="L345" s="233"/>
      <c r="M345" s="295"/>
      <c r="N345" s="295"/>
      <c r="O345" s="295"/>
      <c r="P345" s="295"/>
      <c r="Q345" s="295"/>
      <c r="R345" s="295"/>
      <c r="S345" s="295"/>
      <c r="T345" s="295"/>
      <c r="U345" s="296"/>
      <c r="V345" s="103"/>
      <c r="W345" s="72"/>
      <c r="X345" s="72"/>
      <c r="Y345" s="72"/>
      <c r="Z345" s="45">
        <v>9</v>
      </c>
      <c r="AA345" s="46">
        <v>97</v>
      </c>
      <c r="AB345" s="46">
        <v>108</v>
      </c>
      <c r="AC345" s="72">
        <f t="shared" ref="AC345:AC369" si="136">IF(B345&lt;&gt;"FST",1,0)</f>
        <v>1</v>
      </c>
      <c r="AD345" s="72">
        <f t="shared" ref="AD345:AD369" si="137">IF(C345&lt;&gt;"FST",1,0)</f>
        <v>1</v>
      </c>
      <c r="AE345" s="109" t="str">
        <f t="shared" ref="AE345:AE369" si="138">CONCATENATE(H345,"-",I345)</f>
        <v>0-0</v>
      </c>
      <c r="AF345" s="109" t="str">
        <f t="shared" ref="AF345:AF369" si="139">IF(C345="Field SPL","N","Y")</f>
        <v>Y</v>
      </c>
      <c r="AG345" s="109" t="str">
        <f t="shared" ref="AG345:AG369" si="140">IF(OR(E$335="RPX",E$335="SS"),"A","B")</f>
        <v>B</v>
      </c>
      <c r="AH345" s="109">
        <v>2</v>
      </c>
      <c r="AI345" s="109" t="str">
        <f>IF(E335="SS",COUNTIFS(C345:C369,"TCF",E345:E369,"2"),"")</f>
        <v/>
      </c>
      <c r="AJ345" s="109" t="str">
        <f>IF(E335="RPX",COUNTIFS(C345:C369,"TCF",E345:E369,"2"),"")</f>
        <v/>
      </c>
      <c r="AK345" s="109" t="str">
        <f>IF(E335="RPX-T",COUNTIFS(C345:C369,"TCF",E345:E369,"2"),"")</f>
        <v/>
      </c>
      <c r="AL345" s="109" t="str">
        <f>IF(E335="EUC",COUNTIFS(C345:C369,"TCF",E345:E369,"2"),"")</f>
        <v/>
      </c>
      <c r="AM345" s="109">
        <f t="shared" ref="AM345:AM369" si="141">VALUE(IF(C345="FST","0",IF(C345="REV T","1",IF(C345="DBL REV",".5","0"))))</f>
        <v>0</v>
      </c>
      <c r="AN345" s="109">
        <f t="shared" ref="AN345:AN369" si="142">VALUE(IF(C345="FST","0",IF(C345="REV T","0",IF(C345="DBL REV",".5","0"))))</f>
        <v>0</v>
      </c>
      <c r="AO345" s="109" t="str">
        <f t="shared" ref="AO345:AO369" si="143">IF(C345="TPL REV","Y","")</f>
        <v/>
      </c>
      <c r="AQ345" s="109" t="str">
        <f t="shared" ref="AQ345:AQ369" si="144">IF(C345="QD REV","Y","")</f>
        <v/>
      </c>
      <c r="BA345" s="229">
        <f>MOD(E345,12)</f>
        <v>0</v>
      </c>
    </row>
    <row r="346" spans="1:53" ht="15.75" thickBot="1" x14ac:dyDescent="0.3">
      <c r="A346" s="88"/>
      <c r="B346" s="66" t="s">
        <v>279</v>
      </c>
      <c r="C346" s="67"/>
      <c r="D346" s="102"/>
      <c r="E346" s="32"/>
      <c r="F346" s="32"/>
      <c r="G346" s="68" t="s">
        <v>277</v>
      </c>
      <c r="H346" s="69">
        <f t="shared" ref="H346:H369" si="145">IF(E346=0,0,I346-(E346-1))</f>
        <v>0</v>
      </c>
      <c r="I346" s="70">
        <f t="shared" ref="I346:I369" si="146">IF(E346=0,0,H345-1)</f>
        <v>0</v>
      </c>
      <c r="J346" s="73" t="str">
        <f>IF(C346="","--",IF(AND(C346&lt;&gt;"FST",C346&lt;&gt;"TCF",BA345&lt;&gt;0),BA345,"--"))</f>
        <v>--</v>
      </c>
      <c r="K346" s="32"/>
      <c r="L346" s="233"/>
      <c r="M346" s="295"/>
      <c r="N346" s="295"/>
      <c r="O346" s="295"/>
      <c r="P346" s="295"/>
      <c r="Q346" s="295"/>
      <c r="R346" s="295"/>
      <c r="S346" s="295"/>
      <c r="T346" s="295"/>
      <c r="U346" s="296"/>
      <c r="V346" s="103"/>
      <c r="W346" s="72"/>
      <c r="X346" s="72"/>
      <c r="Y346" s="72"/>
      <c r="Z346" s="45">
        <v>10</v>
      </c>
      <c r="AA346" s="46">
        <v>109</v>
      </c>
      <c r="AB346" s="46">
        <v>120</v>
      </c>
      <c r="AC346" s="72">
        <f t="shared" si="136"/>
        <v>1</v>
      </c>
      <c r="AD346" s="72">
        <f t="shared" si="137"/>
        <v>1</v>
      </c>
      <c r="AE346" s="109" t="str">
        <f t="shared" si="138"/>
        <v>0-0</v>
      </c>
      <c r="AF346" s="109" t="str">
        <f t="shared" si="139"/>
        <v>Y</v>
      </c>
      <c r="AG346" s="109" t="str">
        <f t="shared" si="140"/>
        <v>B</v>
      </c>
      <c r="AH346" s="109">
        <v>4</v>
      </c>
      <c r="AI346" s="109" t="str">
        <f>IF(E335="SS",COUNTIFS(C345:C369,"TCF",E345:E369,"4"),"")</f>
        <v/>
      </c>
      <c r="AJ346" s="109" t="str">
        <f>IF(E335="RPX",COUNTIFS(C345:C369,"TCF",E345:E369,"4"),"")</f>
        <v/>
      </c>
      <c r="AK346" s="109" t="str">
        <f>IF(E335="RPX-T",COUNTIFS(C345:C369,"TCF",E345:E369,"4"),"")</f>
        <v/>
      </c>
      <c r="AL346" s="109" t="str">
        <f>IF(E335="EUC",COUNTIFS(C345:C369,"TCF",E345:E369,"4"),"")</f>
        <v/>
      </c>
      <c r="AM346" s="109">
        <f t="shared" si="141"/>
        <v>0</v>
      </c>
      <c r="AN346" s="109">
        <f t="shared" si="142"/>
        <v>0</v>
      </c>
      <c r="AO346" s="109" t="str">
        <f t="shared" si="143"/>
        <v/>
      </c>
      <c r="AQ346" s="109" t="str">
        <f t="shared" si="144"/>
        <v/>
      </c>
      <c r="BA346" s="229">
        <f>MOD(SUM(E345:E346),12)</f>
        <v>0</v>
      </c>
    </row>
    <row r="347" spans="1:53" ht="15.75" thickBot="1" x14ac:dyDescent="0.3">
      <c r="A347" s="88"/>
      <c r="B347" s="74" t="s">
        <v>280</v>
      </c>
      <c r="C347" s="67"/>
      <c r="D347" s="102"/>
      <c r="E347" s="32"/>
      <c r="F347" s="32"/>
      <c r="G347" s="75" t="s">
        <v>277</v>
      </c>
      <c r="H347" s="69">
        <f t="shared" si="145"/>
        <v>0</v>
      </c>
      <c r="I347" s="70">
        <f t="shared" si="146"/>
        <v>0</v>
      </c>
      <c r="J347" s="73" t="str">
        <f t="shared" ref="J347:J369" si="147">IF(C347="","--",IF(AND(C347&lt;&gt;"FST",C347&lt;&gt;"TCF",BA346&lt;&gt;0),BA346,"--"))</f>
        <v>--</v>
      </c>
      <c r="K347" s="32"/>
      <c r="L347" s="233"/>
      <c r="M347" s="295"/>
      <c r="N347" s="295"/>
      <c r="O347" s="295"/>
      <c r="P347" s="295"/>
      <c r="Q347" s="295"/>
      <c r="R347" s="295"/>
      <c r="S347" s="295"/>
      <c r="T347" s="295"/>
      <c r="U347" s="296"/>
      <c r="V347" s="103"/>
      <c r="W347" s="72"/>
      <c r="X347" s="72"/>
      <c r="Y347" s="72"/>
      <c r="Z347" s="45">
        <v>11</v>
      </c>
      <c r="AA347" s="46">
        <v>121</v>
      </c>
      <c r="AB347" s="46">
        <v>132</v>
      </c>
      <c r="AC347" s="72">
        <f t="shared" si="136"/>
        <v>1</v>
      </c>
      <c r="AD347" s="72">
        <f t="shared" si="137"/>
        <v>1</v>
      </c>
      <c r="AE347" s="109" t="str">
        <f t="shared" si="138"/>
        <v>0-0</v>
      </c>
      <c r="AF347" s="109" t="str">
        <f t="shared" si="139"/>
        <v>Y</v>
      </c>
      <c r="AG347" s="109" t="str">
        <f t="shared" si="140"/>
        <v>B</v>
      </c>
      <c r="AH347" s="109">
        <v>6</v>
      </c>
      <c r="AI347" s="109" t="str">
        <f>IF(E335="SS",COUNTIFS(C345:C369,"TCF",E345:E369,"6"),"")</f>
        <v/>
      </c>
      <c r="AJ347" s="109" t="str">
        <f>IF(E335="RPX",COUNTIFS(C345:C369,"TCF",E345:E369,"6"),"")</f>
        <v/>
      </c>
      <c r="AK347" s="109" t="str">
        <f>IF(E335="RPX-T",COUNTIFS(C345:C369,"TCF",E345:E369,"6"),"")</f>
        <v/>
      </c>
      <c r="AL347" s="109" t="str">
        <f>IF(E335="EUC",COUNTIFS(C345:C369,"TCF",E345:E369,"6"),"")</f>
        <v/>
      </c>
      <c r="AM347" s="109">
        <f t="shared" si="141"/>
        <v>0</v>
      </c>
      <c r="AN347" s="109">
        <f t="shared" si="142"/>
        <v>0</v>
      </c>
      <c r="AO347" s="109" t="str">
        <f t="shared" si="143"/>
        <v/>
      </c>
      <c r="AQ347" s="109" t="str">
        <f t="shared" si="144"/>
        <v/>
      </c>
      <c r="BA347" s="229">
        <f>MOD(SUM(E345:E348),12)</f>
        <v>0</v>
      </c>
    </row>
    <row r="348" spans="1:53" ht="15.75" thickBot="1" x14ac:dyDescent="0.3">
      <c r="A348" s="88"/>
      <c r="B348" s="66" t="s">
        <v>281</v>
      </c>
      <c r="C348" s="67"/>
      <c r="D348" s="102"/>
      <c r="E348" s="32"/>
      <c r="F348" s="32"/>
      <c r="G348" s="68" t="s">
        <v>277</v>
      </c>
      <c r="H348" s="69">
        <f t="shared" si="145"/>
        <v>0</v>
      </c>
      <c r="I348" s="70">
        <f t="shared" si="146"/>
        <v>0</v>
      </c>
      <c r="J348" s="73" t="str">
        <f t="shared" si="147"/>
        <v>--</v>
      </c>
      <c r="K348" s="32"/>
      <c r="L348" s="233"/>
      <c r="M348" s="295"/>
      <c r="N348" s="295"/>
      <c r="O348" s="295"/>
      <c r="P348" s="295"/>
      <c r="Q348" s="295"/>
      <c r="R348" s="295"/>
      <c r="S348" s="295"/>
      <c r="T348" s="295"/>
      <c r="U348" s="296"/>
      <c r="V348" s="103"/>
      <c r="W348" s="72"/>
      <c r="X348" s="72"/>
      <c r="Y348" s="72"/>
      <c r="Z348" s="45">
        <v>12</v>
      </c>
      <c r="AA348" s="76">
        <v>133</v>
      </c>
      <c r="AB348" s="76">
        <v>144</v>
      </c>
      <c r="AC348" s="72">
        <f t="shared" si="136"/>
        <v>1</v>
      </c>
      <c r="AD348" s="72">
        <f t="shared" si="137"/>
        <v>1</v>
      </c>
      <c r="AE348" s="109" t="str">
        <f t="shared" si="138"/>
        <v>0-0</v>
      </c>
      <c r="AF348" s="109" t="str">
        <f t="shared" si="139"/>
        <v>Y</v>
      </c>
      <c r="AG348" s="109" t="str">
        <f t="shared" si="140"/>
        <v>B</v>
      </c>
      <c r="AH348" s="109">
        <v>8</v>
      </c>
      <c r="AI348" s="109" t="str">
        <f>IF(E335="SS",COUNTIFS(C345:C369,"TCF",E345:E369,"8"),"")</f>
        <v/>
      </c>
      <c r="AJ348" s="109" t="str">
        <f>IF(E335="RPX",COUNTIFS(C345:C369,"TCF",E345:E369,"8"),"")</f>
        <v/>
      </c>
      <c r="AK348" s="109" t="str">
        <f>IF(E335="RPX-T",COUNTIFS(C345:C369,"TCF",E345:E369,"8"),"")</f>
        <v/>
      </c>
      <c r="AL348" s="109" t="str">
        <f>IF(E335="EUC",COUNTIFS(C345:C369,"TCF",E345:E369,"8"),"")</f>
        <v/>
      </c>
      <c r="AM348" s="109">
        <f t="shared" si="141"/>
        <v>0</v>
      </c>
      <c r="AN348" s="109">
        <f t="shared" si="142"/>
        <v>0</v>
      </c>
      <c r="AO348" s="109" t="str">
        <f t="shared" si="143"/>
        <v/>
      </c>
      <c r="AQ348" s="109" t="str">
        <f t="shared" si="144"/>
        <v/>
      </c>
      <c r="BA348" s="229">
        <f>MOD(SUM(E345:E349),12)</f>
        <v>0</v>
      </c>
    </row>
    <row r="349" spans="1:53" ht="15.75" thickBot="1" x14ac:dyDescent="0.3">
      <c r="A349" s="88"/>
      <c r="B349" s="66" t="s">
        <v>282</v>
      </c>
      <c r="C349" s="67"/>
      <c r="D349" s="102"/>
      <c r="E349" s="32"/>
      <c r="F349" s="32"/>
      <c r="G349" s="68" t="s">
        <v>277</v>
      </c>
      <c r="H349" s="69">
        <f t="shared" si="145"/>
        <v>0</v>
      </c>
      <c r="I349" s="70">
        <f t="shared" si="146"/>
        <v>0</v>
      </c>
      <c r="J349" s="73" t="str">
        <f t="shared" si="147"/>
        <v>--</v>
      </c>
      <c r="K349" s="32"/>
      <c r="L349" s="233"/>
      <c r="M349" s="295"/>
      <c r="N349" s="295"/>
      <c r="O349" s="295"/>
      <c r="P349" s="295"/>
      <c r="Q349" s="295"/>
      <c r="R349" s="295"/>
      <c r="S349" s="295"/>
      <c r="T349" s="295"/>
      <c r="U349" s="296"/>
      <c r="V349" s="103"/>
      <c r="W349" s="72"/>
      <c r="X349" s="72"/>
      <c r="Y349" s="72"/>
      <c r="Z349" s="45">
        <v>13</v>
      </c>
      <c r="AA349" s="77">
        <f t="shared" ref="AA349:AA354" si="148">AB348+1</f>
        <v>145</v>
      </c>
      <c r="AB349" s="77">
        <f t="shared" ref="AB349:AB354" si="149">AB348+12</f>
        <v>156</v>
      </c>
      <c r="AC349" s="72">
        <f t="shared" si="136"/>
        <v>1</v>
      </c>
      <c r="AD349" s="72">
        <f t="shared" si="137"/>
        <v>1</v>
      </c>
      <c r="AE349" s="109" t="str">
        <f t="shared" si="138"/>
        <v>0-0</v>
      </c>
      <c r="AF349" s="109" t="str">
        <f t="shared" si="139"/>
        <v>Y</v>
      </c>
      <c r="AG349" s="109" t="str">
        <f t="shared" si="140"/>
        <v>B</v>
      </c>
      <c r="AH349" s="109">
        <v>12</v>
      </c>
      <c r="AI349" s="109" t="str">
        <f>IF(E335="SS",COUNTIFS(C345:C369,"TCF",E345:E369,"12"),"")</f>
        <v/>
      </c>
      <c r="AJ349" s="109" t="str">
        <f>IF(E335="RPX",COUNTIFS(C345:C369,"TCF",E345:E369,"12"),"")</f>
        <v/>
      </c>
      <c r="AK349" s="109" t="str">
        <f>IF(E335="RPX-T",COUNTIFS(C345:C369,"TCF",E345:E369,"12"),"")</f>
        <v/>
      </c>
      <c r="AL349" s="109" t="str">
        <f>IF(E335="EUC",COUNTIFS(C345:C369,"TCF",E345:E369,"12"),"")</f>
        <v/>
      </c>
      <c r="AM349" s="109">
        <f t="shared" si="141"/>
        <v>0</v>
      </c>
      <c r="AN349" s="109">
        <f t="shared" si="142"/>
        <v>0</v>
      </c>
      <c r="AO349" s="109" t="str">
        <f t="shared" si="143"/>
        <v/>
      </c>
      <c r="AQ349" s="109" t="str">
        <f t="shared" si="144"/>
        <v/>
      </c>
      <c r="BA349" s="229">
        <f>MOD(SUM(E345:E350),12)</f>
        <v>0</v>
      </c>
    </row>
    <row r="350" spans="1:53" ht="15.75" thickBot="1" x14ac:dyDescent="0.3">
      <c r="A350" s="88"/>
      <c r="B350" s="66" t="s">
        <v>283</v>
      </c>
      <c r="C350" s="67"/>
      <c r="D350" s="102"/>
      <c r="E350" s="32"/>
      <c r="F350" s="32"/>
      <c r="G350" s="68" t="s">
        <v>277</v>
      </c>
      <c r="H350" s="69">
        <f t="shared" si="145"/>
        <v>0</v>
      </c>
      <c r="I350" s="70">
        <f t="shared" si="146"/>
        <v>0</v>
      </c>
      <c r="J350" s="73" t="str">
        <f t="shared" si="147"/>
        <v>--</v>
      </c>
      <c r="K350" s="32"/>
      <c r="L350" s="233"/>
      <c r="M350" s="295"/>
      <c r="N350" s="295"/>
      <c r="O350" s="295"/>
      <c r="P350" s="295"/>
      <c r="Q350" s="295"/>
      <c r="R350" s="295"/>
      <c r="S350" s="295"/>
      <c r="T350" s="295"/>
      <c r="U350" s="296"/>
      <c r="V350" s="103"/>
      <c r="W350" s="72"/>
      <c r="X350" s="72"/>
      <c r="Y350" s="72"/>
      <c r="Z350" s="45">
        <v>14</v>
      </c>
      <c r="AA350" s="77">
        <f t="shared" si="148"/>
        <v>157</v>
      </c>
      <c r="AB350" s="77">
        <f t="shared" si="149"/>
        <v>168</v>
      </c>
      <c r="AC350" s="72">
        <f t="shared" si="136"/>
        <v>1</v>
      </c>
      <c r="AD350" s="72">
        <f t="shared" si="137"/>
        <v>1</v>
      </c>
      <c r="AE350" s="109" t="str">
        <f t="shared" si="138"/>
        <v>0-0</v>
      </c>
      <c r="AF350" s="109" t="str">
        <f t="shared" si="139"/>
        <v>Y</v>
      </c>
      <c r="AG350" s="109" t="str">
        <f t="shared" si="140"/>
        <v>B</v>
      </c>
      <c r="AM350" s="109">
        <f t="shared" si="141"/>
        <v>0</v>
      </c>
      <c r="AN350" s="109">
        <f t="shared" si="142"/>
        <v>0</v>
      </c>
      <c r="AO350" s="109" t="str">
        <f t="shared" si="143"/>
        <v/>
      </c>
      <c r="AQ350" s="109" t="str">
        <f t="shared" si="144"/>
        <v/>
      </c>
      <c r="BA350" s="229">
        <f>MOD(SUM(E345:E351),12)</f>
        <v>0</v>
      </c>
    </row>
    <row r="351" spans="1:53" ht="15.75" thickBot="1" x14ac:dyDescent="0.3">
      <c r="A351" s="88"/>
      <c r="B351" s="66" t="s">
        <v>284</v>
      </c>
      <c r="C351" s="67"/>
      <c r="D351" s="102"/>
      <c r="E351" s="32"/>
      <c r="F351" s="32"/>
      <c r="G351" s="68" t="s">
        <v>277</v>
      </c>
      <c r="H351" s="69">
        <f t="shared" si="145"/>
        <v>0</v>
      </c>
      <c r="I351" s="70">
        <f t="shared" si="146"/>
        <v>0</v>
      </c>
      <c r="J351" s="73" t="str">
        <f t="shared" si="147"/>
        <v>--</v>
      </c>
      <c r="K351" s="32"/>
      <c r="L351" s="233"/>
      <c r="M351" s="295"/>
      <c r="N351" s="295"/>
      <c r="O351" s="295"/>
      <c r="P351" s="295"/>
      <c r="Q351" s="295"/>
      <c r="R351" s="295"/>
      <c r="S351" s="295"/>
      <c r="T351" s="295"/>
      <c r="U351" s="296"/>
      <c r="V351" s="103"/>
      <c r="W351" s="72"/>
      <c r="X351" s="72"/>
      <c r="Y351" s="72"/>
      <c r="Z351" s="45">
        <v>15</v>
      </c>
      <c r="AA351" s="77">
        <f t="shared" si="148"/>
        <v>169</v>
      </c>
      <c r="AB351" s="77">
        <f t="shared" si="149"/>
        <v>180</v>
      </c>
      <c r="AC351" s="72">
        <f t="shared" si="136"/>
        <v>1</v>
      </c>
      <c r="AD351" s="72">
        <f t="shared" si="137"/>
        <v>1</v>
      </c>
      <c r="AE351" s="109" t="str">
        <f t="shared" si="138"/>
        <v>0-0</v>
      </c>
      <c r="AF351" s="109" t="str">
        <f t="shared" si="139"/>
        <v>Y</v>
      </c>
      <c r="AG351" s="109" t="str">
        <f t="shared" si="140"/>
        <v>B</v>
      </c>
      <c r="AM351" s="109">
        <f t="shared" si="141"/>
        <v>0</v>
      </c>
      <c r="AN351" s="109">
        <f t="shared" si="142"/>
        <v>0</v>
      </c>
      <c r="AO351" s="109" t="str">
        <f t="shared" si="143"/>
        <v/>
      </c>
      <c r="AQ351" s="109" t="str">
        <f t="shared" si="144"/>
        <v/>
      </c>
      <c r="BA351" s="229">
        <f>MOD(SUM(E345:E352),12)</f>
        <v>0</v>
      </c>
    </row>
    <row r="352" spans="1:53" ht="15.75" thickBot="1" x14ac:dyDescent="0.3">
      <c r="A352" s="88"/>
      <c r="B352" s="66" t="s">
        <v>285</v>
      </c>
      <c r="C352" s="67"/>
      <c r="D352" s="102"/>
      <c r="E352" s="32"/>
      <c r="F352" s="32"/>
      <c r="G352" s="68" t="s">
        <v>277</v>
      </c>
      <c r="H352" s="69">
        <f t="shared" si="145"/>
        <v>0</v>
      </c>
      <c r="I352" s="70">
        <f t="shared" si="146"/>
        <v>0</v>
      </c>
      <c r="J352" s="73" t="str">
        <f t="shared" si="147"/>
        <v>--</v>
      </c>
      <c r="K352" s="32"/>
      <c r="L352" s="233"/>
      <c r="M352" s="295"/>
      <c r="N352" s="295"/>
      <c r="O352" s="295"/>
      <c r="P352" s="295"/>
      <c r="Q352" s="295"/>
      <c r="R352" s="295"/>
      <c r="S352" s="295"/>
      <c r="T352" s="295"/>
      <c r="U352" s="296"/>
      <c r="V352" s="103"/>
      <c r="W352" s="72"/>
      <c r="X352" s="72"/>
      <c r="Y352" s="72"/>
      <c r="Z352" s="45">
        <f>Z351+1</f>
        <v>16</v>
      </c>
      <c r="AA352" s="77">
        <f t="shared" si="148"/>
        <v>181</v>
      </c>
      <c r="AB352" s="77">
        <f t="shared" si="149"/>
        <v>192</v>
      </c>
      <c r="AC352" s="72">
        <f t="shared" si="136"/>
        <v>1</v>
      </c>
      <c r="AD352" s="72">
        <f t="shared" si="137"/>
        <v>1</v>
      </c>
      <c r="AE352" s="109" t="str">
        <f t="shared" si="138"/>
        <v>0-0</v>
      </c>
      <c r="AF352" s="109" t="str">
        <f t="shared" si="139"/>
        <v>Y</v>
      </c>
      <c r="AG352" s="109" t="str">
        <f t="shared" si="140"/>
        <v>B</v>
      </c>
      <c r="AM352" s="109">
        <f t="shared" si="141"/>
        <v>0</v>
      </c>
      <c r="AN352" s="109">
        <f t="shared" si="142"/>
        <v>0</v>
      </c>
      <c r="AO352" s="109" t="str">
        <f t="shared" si="143"/>
        <v/>
      </c>
      <c r="AQ352" s="109" t="str">
        <f t="shared" si="144"/>
        <v/>
      </c>
      <c r="BA352" s="229">
        <f>MOD(SUM(E345:E353),12)</f>
        <v>0</v>
      </c>
    </row>
    <row r="353" spans="1:53" ht="15.75" thickBot="1" x14ac:dyDescent="0.3">
      <c r="A353" s="88"/>
      <c r="B353" s="66" t="s">
        <v>286</v>
      </c>
      <c r="C353" s="67"/>
      <c r="D353" s="102"/>
      <c r="E353" s="32"/>
      <c r="F353" s="32"/>
      <c r="G353" s="68" t="s">
        <v>277</v>
      </c>
      <c r="H353" s="69">
        <f t="shared" si="145"/>
        <v>0</v>
      </c>
      <c r="I353" s="70">
        <f t="shared" si="146"/>
        <v>0</v>
      </c>
      <c r="J353" s="73" t="str">
        <f t="shared" si="147"/>
        <v>--</v>
      </c>
      <c r="K353" s="32"/>
      <c r="L353" s="233"/>
      <c r="M353" s="295"/>
      <c r="N353" s="295"/>
      <c r="O353" s="295"/>
      <c r="P353" s="295"/>
      <c r="Q353" s="295"/>
      <c r="R353" s="295"/>
      <c r="S353" s="295"/>
      <c r="T353" s="295"/>
      <c r="U353" s="296"/>
      <c r="V353" s="103"/>
      <c r="W353" s="72"/>
      <c r="X353" s="72"/>
      <c r="Y353" s="72"/>
      <c r="Z353" s="45">
        <f>Z352+1</f>
        <v>17</v>
      </c>
      <c r="AA353" s="77">
        <f t="shared" si="148"/>
        <v>193</v>
      </c>
      <c r="AB353" s="77">
        <f t="shared" si="149"/>
        <v>204</v>
      </c>
      <c r="AC353" s="72">
        <f t="shared" si="136"/>
        <v>1</v>
      </c>
      <c r="AD353" s="72">
        <f t="shared" si="137"/>
        <v>1</v>
      </c>
      <c r="AE353" s="109" t="str">
        <f t="shared" si="138"/>
        <v>0-0</v>
      </c>
      <c r="AF353" s="109" t="str">
        <f t="shared" si="139"/>
        <v>Y</v>
      </c>
      <c r="AG353" s="109" t="str">
        <f t="shared" si="140"/>
        <v>B</v>
      </c>
      <c r="AM353" s="109">
        <f t="shared" si="141"/>
        <v>0</v>
      </c>
      <c r="AN353" s="109">
        <f t="shared" si="142"/>
        <v>0</v>
      </c>
      <c r="AO353" s="109" t="str">
        <f t="shared" si="143"/>
        <v/>
      </c>
      <c r="AQ353" s="109" t="str">
        <f t="shared" si="144"/>
        <v/>
      </c>
      <c r="BA353" s="229">
        <f>MOD(SUM(E345:E354),12)</f>
        <v>0</v>
      </c>
    </row>
    <row r="354" spans="1:53" ht="15.75" thickBot="1" x14ac:dyDescent="0.3">
      <c r="A354" s="88"/>
      <c r="B354" s="66" t="s">
        <v>287</v>
      </c>
      <c r="C354" s="67"/>
      <c r="D354" s="102"/>
      <c r="E354" s="32"/>
      <c r="F354" s="32"/>
      <c r="G354" s="68" t="s">
        <v>277</v>
      </c>
      <c r="H354" s="69">
        <f t="shared" si="145"/>
        <v>0</v>
      </c>
      <c r="I354" s="70">
        <f t="shared" si="146"/>
        <v>0</v>
      </c>
      <c r="J354" s="73" t="str">
        <f t="shared" si="147"/>
        <v>--</v>
      </c>
      <c r="K354" s="32"/>
      <c r="L354" s="233"/>
      <c r="M354" s="295"/>
      <c r="N354" s="295"/>
      <c r="O354" s="295"/>
      <c r="P354" s="295"/>
      <c r="Q354" s="295"/>
      <c r="R354" s="295"/>
      <c r="S354" s="295"/>
      <c r="T354" s="295"/>
      <c r="U354" s="296"/>
      <c r="V354" s="103"/>
      <c r="W354" s="72"/>
      <c r="X354" s="72"/>
      <c r="Y354" s="72"/>
      <c r="Z354" s="45">
        <f>Z353+1</f>
        <v>18</v>
      </c>
      <c r="AA354" s="77">
        <f t="shared" si="148"/>
        <v>205</v>
      </c>
      <c r="AB354" s="77">
        <f t="shared" si="149"/>
        <v>216</v>
      </c>
      <c r="AC354" s="72">
        <f t="shared" si="136"/>
        <v>1</v>
      </c>
      <c r="AD354" s="72">
        <f t="shared" si="137"/>
        <v>1</v>
      </c>
      <c r="AE354" s="109" t="str">
        <f t="shared" si="138"/>
        <v>0-0</v>
      </c>
      <c r="AF354" s="109" t="str">
        <f t="shared" si="139"/>
        <v>Y</v>
      </c>
      <c r="AG354" s="109" t="str">
        <f t="shared" si="140"/>
        <v>B</v>
      </c>
      <c r="AM354" s="109">
        <f t="shared" si="141"/>
        <v>0</v>
      </c>
      <c r="AN354" s="109">
        <f t="shared" si="142"/>
        <v>0</v>
      </c>
      <c r="AO354" s="109" t="str">
        <f t="shared" si="143"/>
        <v/>
      </c>
      <c r="AQ354" s="109" t="str">
        <f t="shared" si="144"/>
        <v/>
      </c>
      <c r="BA354" s="229">
        <f>MOD(SUM(E345:E355),12)</f>
        <v>0</v>
      </c>
    </row>
    <row r="355" spans="1:53" ht="15.75" thickBot="1" x14ac:dyDescent="0.3">
      <c r="A355" s="88"/>
      <c r="B355" s="66" t="s">
        <v>288</v>
      </c>
      <c r="C355" s="67"/>
      <c r="D355" s="102"/>
      <c r="E355" s="32"/>
      <c r="F355" s="32"/>
      <c r="G355" s="68" t="s">
        <v>277</v>
      </c>
      <c r="H355" s="69">
        <f t="shared" si="145"/>
        <v>0</v>
      </c>
      <c r="I355" s="70">
        <f t="shared" si="146"/>
        <v>0</v>
      </c>
      <c r="J355" s="73" t="str">
        <f t="shared" si="147"/>
        <v>--</v>
      </c>
      <c r="K355" s="32"/>
      <c r="L355" s="233"/>
      <c r="M355" s="295"/>
      <c r="N355" s="295"/>
      <c r="O355" s="295"/>
      <c r="P355" s="295"/>
      <c r="Q355" s="295"/>
      <c r="R355" s="295"/>
      <c r="S355" s="295"/>
      <c r="T355" s="295"/>
      <c r="U355" s="296"/>
      <c r="V355" s="103"/>
      <c r="W355" s="84"/>
      <c r="X355" s="84"/>
      <c r="Y355" s="72"/>
      <c r="Z355" s="72"/>
      <c r="AA355" s="72"/>
      <c r="AB355" s="72"/>
      <c r="AC355" s="72">
        <f t="shared" si="136"/>
        <v>1</v>
      </c>
      <c r="AD355" s="72">
        <f t="shared" si="137"/>
        <v>1</v>
      </c>
      <c r="AE355" s="109" t="str">
        <f t="shared" si="138"/>
        <v>0-0</v>
      </c>
      <c r="AF355" s="109" t="str">
        <f t="shared" si="139"/>
        <v>Y</v>
      </c>
      <c r="AG355" s="109" t="str">
        <f t="shared" si="140"/>
        <v>B</v>
      </c>
      <c r="AM355" s="109">
        <f t="shared" si="141"/>
        <v>0</v>
      </c>
      <c r="AN355" s="109">
        <f t="shared" si="142"/>
        <v>0</v>
      </c>
      <c r="AO355" s="109" t="str">
        <f t="shared" si="143"/>
        <v/>
      </c>
      <c r="AQ355" s="109" t="str">
        <f t="shared" si="144"/>
        <v/>
      </c>
      <c r="BA355" s="229">
        <f>MOD(SUM(E345:E356),12)</f>
        <v>0</v>
      </c>
    </row>
    <row r="356" spans="1:53" ht="15.75" thickBot="1" x14ac:dyDescent="0.3">
      <c r="A356" s="88"/>
      <c r="B356" s="66" t="s">
        <v>289</v>
      </c>
      <c r="C356" s="67"/>
      <c r="D356" s="102"/>
      <c r="E356" s="32"/>
      <c r="F356" s="32"/>
      <c r="G356" s="68" t="s">
        <v>277</v>
      </c>
      <c r="H356" s="69">
        <f t="shared" si="145"/>
        <v>0</v>
      </c>
      <c r="I356" s="70">
        <f t="shared" si="146"/>
        <v>0</v>
      </c>
      <c r="J356" s="73" t="str">
        <f t="shared" si="147"/>
        <v>--</v>
      </c>
      <c r="K356" s="32"/>
      <c r="L356" s="233"/>
      <c r="M356" s="295"/>
      <c r="N356" s="295"/>
      <c r="O356" s="295"/>
      <c r="P356" s="295"/>
      <c r="Q356" s="295"/>
      <c r="R356" s="295"/>
      <c r="S356" s="295"/>
      <c r="T356" s="295"/>
      <c r="U356" s="296"/>
      <c r="V356" s="103"/>
      <c r="W356" s="84">
        <f>Y356+1</f>
        <v>1</v>
      </c>
      <c r="X356" s="84"/>
      <c r="Y356" s="78">
        <f>SUM(E345:E356)</f>
        <v>0</v>
      </c>
      <c r="Z356" s="72"/>
      <c r="AA356" s="72"/>
      <c r="AB356" s="72"/>
      <c r="AC356" s="72">
        <f t="shared" si="136"/>
        <v>1</v>
      </c>
      <c r="AD356" s="72">
        <f t="shared" si="137"/>
        <v>1</v>
      </c>
      <c r="AE356" s="109" t="str">
        <f t="shared" si="138"/>
        <v>0-0</v>
      </c>
      <c r="AF356" s="109" t="str">
        <f t="shared" si="139"/>
        <v>Y</v>
      </c>
      <c r="AG356" s="109" t="str">
        <f t="shared" si="140"/>
        <v>B</v>
      </c>
      <c r="AM356" s="109">
        <f t="shared" si="141"/>
        <v>0</v>
      </c>
      <c r="AN356" s="109">
        <f t="shared" si="142"/>
        <v>0</v>
      </c>
      <c r="AO356" s="109" t="str">
        <f t="shared" si="143"/>
        <v/>
      </c>
      <c r="AQ356" s="109" t="str">
        <f t="shared" si="144"/>
        <v/>
      </c>
      <c r="BA356" s="229">
        <f>MOD(SUM(E345:E357),12)</f>
        <v>0</v>
      </c>
    </row>
    <row r="357" spans="1:53" ht="15.75" thickBot="1" x14ac:dyDescent="0.3">
      <c r="A357" s="88"/>
      <c r="B357" s="66" t="s">
        <v>290</v>
      </c>
      <c r="C357" s="67"/>
      <c r="D357" s="102"/>
      <c r="E357" s="32"/>
      <c r="F357" s="32"/>
      <c r="G357" s="68" t="s">
        <v>277</v>
      </c>
      <c r="H357" s="69">
        <f t="shared" si="145"/>
        <v>0</v>
      </c>
      <c r="I357" s="70">
        <f t="shared" si="146"/>
        <v>0</v>
      </c>
      <c r="J357" s="73" t="str">
        <f t="shared" si="147"/>
        <v>--</v>
      </c>
      <c r="K357" s="32"/>
      <c r="L357" s="233"/>
      <c r="M357" s="295"/>
      <c r="N357" s="295"/>
      <c r="O357" s="295"/>
      <c r="P357" s="295"/>
      <c r="Q357" s="295"/>
      <c r="R357" s="295"/>
      <c r="S357" s="295"/>
      <c r="T357" s="295"/>
      <c r="U357" s="296"/>
      <c r="V357" s="103"/>
      <c r="W357" s="84">
        <f>Y357+1</f>
        <v>1</v>
      </c>
      <c r="X357" s="84"/>
      <c r="Y357" s="78">
        <f>SUM(E345:E357)</f>
        <v>0</v>
      </c>
      <c r="Z357" s="72" t="str">
        <f t="shared" ref="Z357:Z369" si="150">IF(OR(AND(E$8=216,C356="DBL REV",C357="DBL REV",Y356&lt;=144,Y357&gt;144),AND(E$8=216,C356="TPL REV",C357="TPL REV",Y356&lt;=144,Y357&gt;144),AND(E$8=216,C356="QD REV",C357="QD REV",Y356&lt;=144,Y357&gt;144)),"ERROR","")</f>
        <v/>
      </c>
      <c r="AA357" s="72"/>
      <c r="AB357" s="72"/>
      <c r="AC357" s="72">
        <f t="shared" si="136"/>
        <v>1</v>
      </c>
      <c r="AD357" s="72">
        <f t="shared" si="137"/>
        <v>1</v>
      </c>
      <c r="AE357" s="109" t="str">
        <f t="shared" si="138"/>
        <v>0-0</v>
      </c>
      <c r="AF357" s="109" t="str">
        <f t="shared" si="139"/>
        <v>Y</v>
      </c>
      <c r="AG357" s="109" t="str">
        <f t="shared" si="140"/>
        <v>B</v>
      </c>
      <c r="AM357" s="109">
        <f t="shared" si="141"/>
        <v>0</v>
      </c>
      <c r="AN357" s="109">
        <f t="shared" si="142"/>
        <v>0</v>
      </c>
      <c r="AO357" s="109" t="str">
        <f t="shared" si="143"/>
        <v/>
      </c>
      <c r="AQ357" s="109" t="str">
        <f t="shared" si="144"/>
        <v/>
      </c>
      <c r="BA357" s="229">
        <f>MOD(SUM(E345:E358),12)</f>
        <v>0</v>
      </c>
    </row>
    <row r="358" spans="1:53" ht="15.75" thickBot="1" x14ac:dyDescent="0.3">
      <c r="A358" s="88"/>
      <c r="B358" s="66" t="s">
        <v>291</v>
      </c>
      <c r="C358" s="67"/>
      <c r="D358" s="102"/>
      <c r="E358" s="32"/>
      <c r="F358" s="32"/>
      <c r="G358" s="68" t="s">
        <v>277</v>
      </c>
      <c r="H358" s="69">
        <f t="shared" si="145"/>
        <v>0</v>
      </c>
      <c r="I358" s="70">
        <f t="shared" si="146"/>
        <v>0</v>
      </c>
      <c r="J358" s="73" t="str">
        <f t="shared" si="147"/>
        <v>--</v>
      </c>
      <c r="K358" s="32"/>
      <c r="L358" s="233"/>
      <c r="M358" s="295"/>
      <c r="N358" s="295"/>
      <c r="O358" s="295"/>
      <c r="P358" s="295"/>
      <c r="Q358" s="295"/>
      <c r="R358" s="295"/>
      <c r="S358" s="295"/>
      <c r="T358" s="295"/>
      <c r="U358" s="296"/>
      <c r="V358" s="103"/>
      <c r="W358" s="84">
        <f>Y358+1</f>
        <v>1</v>
      </c>
      <c r="X358" s="84"/>
      <c r="Y358" s="78">
        <f>SUM(E345:E358)</f>
        <v>0</v>
      </c>
      <c r="Z358" s="72" t="str">
        <f t="shared" si="150"/>
        <v/>
      </c>
      <c r="AA358" s="72"/>
      <c r="AB358" s="72"/>
      <c r="AC358" s="72">
        <f t="shared" si="136"/>
        <v>1</v>
      </c>
      <c r="AD358" s="72">
        <f t="shared" si="137"/>
        <v>1</v>
      </c>
      <c r="AE358" s="109" t="str">
        <f t="shared" si="138"/>
        <v>0-0</v>
      </c>
      <c r="AF358" s="109" t="str">
        <f t="shared" si="139"/>
        <v>Y</v>
      </c>
      <c r="AG358" s="109" t="str">
        <f t="shared" si="140"/>
        <v>B</v>
      </c>
      <c r="AM358" s="109">
        <f t="shared" si="141"/>
        <v>0</v>
      </c>
      <c r="AN358" s="109">
        <f t="shared" si="142"/>
        <v>0</v>
      </c>
      <c r="AO358" s="109" t="str">
        <f t="shared" si="143"/>
        <v/>
      </c>
      <c r="AQ358" s="109" t="str">
        <f t="shared" si="144"/>
        <v/>
      </c>
      <c r="BA358" s="229">
        <f>MOD(SUM(E345:E359),12)</f>
        <v>0</v>
      </c>
    </row>
    <row r="359" spans="1:53" ht="15.75" thickBot="1" x14ac:dyDescent="0.3">
      <c r="A359" s="88"/>
      <c r="B359" s="66" t="s">
        <v>292</v>
      </c>
      <c r="C359" s="67"/>
      <c r="D359" s="102"/>
      <c r="E359" s="32"/>
      <c r="F359" s="32"/>
      <c r="G359" s="68" t="s">
        <v>277</v>
      </c>
      <c r="H359" s="69">
        <f t="shared" si="145"/>
        <v>0</v>
      </c>
      <c r="I359" s="70">
        <f t="shared" si="146"/>
        <v>0</v>
      </c>
      <c r="J359" s="73" t="str">
        <f t="shared" si="147"/>
        <v>--</v>
      </c>
      <c r="K359" s="32"/>
      <c r="L359" s="233"/>
      <c r="M359" s="295"/>
      <c r="N359" s="295"/>
      <c r="O359" s="295"/>
      <c r="P359" s="295"/>
      <c r="Q359" s="295"/>
      <c r="R359" s="295"/>
      <c r="S359" s="295"/>
      <c r="T359" s="295"/>
      <c r="U359" s="296"/>
      <c r="V359" s="103"/>
      <c r="W359" s="84">
        <f>Y359+1</f>
        <v>1</v>
      </c>
      <c r="X359" s="84"/>
      <c r="Y359" s="78">
        <f>SUM(E345:E359)</f>
        <v>0</v>
      </c>
      <c r="Z359" s="72" t="str">
        <f t="shared" si="150"/>
        <v/>
      </c>
      <c r="AA359" s="72" t="str">
        <f t="shared" ref="AA359:AA371" si="151">IF(AND(C357&lt;&gt;"Field SPL",W356&lt;=144,Y357&gt;144),"ERROR","")</f>
        <v/>
      </c>
      <c r="AB359" s="72"/>
      <c r="AC359" s="72">
        <f t="shared" si="136"/>
        <v>1</v>
      </c>
      <c r="AD359" s="72">
        <f t="shared" si="137"/>
        <v>1</v>
      </c>
      <c r="AE359" s="109" t="str">
        <f t="shared" si="138"/>
        <v>0-0</v>
      </c>
      <c r="AF359" s="109" t="str">
        <f t="shared" si="139"/>
        <v>Y</v>
      </c>
      <c r="AG359" s="109" t="str">
        <f t="shared" si="140"/>
        <v>B</v>
      </c>
      <c r="AM359" s="109">
        <f t="shared" si="141"/>
        <v>0</v>
      </c>
      <c r="AN359" s="109">
        <f t="shared" si="142"/>
        <v>0</v>
      </c>
      <c r="AO359" s="109" t="str">
        <f t="shared" si="143"/>
        <v/>
      </c>
      <c r="AQ359" s="109" t="str">
        <f t="shared" si="144"/>
        <v/>
      </c>
      <c r="BA359" s="229">
        <f>MOD(SUM(E345:E360),12)</f>
        <v>0</v>
      </c>
    </row>
    <row r="360" spans="1:53" ht="15.75" thickBot="1" x14ac:dyDescent="0.3">
      <c r="A360" s="88"/>
      <c r="B360" s="66" t="s">
        <v>293</v>
      </c>
      <c r="C360" s="67"/>
      <c r="D360" s="102"/>
      <c r="E360" s="32"/>
      <c r="F360" s="32"/>
      <c r="G360" s="68" t="s">
        <v>277</v>
      </c>
      <c r="H360" s="69">
        <f t="shared" si="145"/>
        <v>0</v>
      </c>
      <c r="I360" s="70">
        <f t="shared" si="146"/>
        <v>0</v>
      </c>
      <c r="J360" s="73" t="str">
        <f t="shared" si="147"/>
        <v>--</v>
      </c>
      <c r="K360" s="32"/>
      <c r="L360" s="233"/>
      <c r="M360" s="295"/>
      <c r="N360" s="295"/>
      <c r="O360" s="295"/>
      <c r="P360" s="295"/>
      <c r="Q360" s="295"/>
      <c r="R360" s="295"/>
      <c r="S360" s="295"/>
      <c r="T360" s="295"/>
      <c r="U360" s="296"/>
      <c r="V360" s="103"/>
      <c r="W360" s="84">
        <f t="shared" ref="W360:W368" si="152">Y360+1</f>
        <v>1</v>
      </c>
      <c r="X360" s="84"/>
      <c r="Y360" s="78">
        <f>SUM(E345:E360)</f>
        <v>0</v>
      </c>
      <c r="Z360" s="72" t="str">
        <f t="shared" si="150"/>
        <v/>
      </c>
      <c r="AA360" s="72" t="str">
        <f t="shared" si="151"/>
        <v/>
      </c>
      <c r="AB360" s="72"/>
      <c r="AC360" s="72">
        <f t="shared" si="136"/>
        <v>1</v>
      </c>
      <c r="AD360" s="72">
        <f t="shared" si="137"/>
        <v>1</v>
      </c>
      <c r="AE360" s="109" t="str">
        <f t="shared" si="138"/>
        <v>0-0</v>
      </c>
      <c r="AF360" s="109" t="str">
        <f t="shared" si="139"/>
        <v>Y</v>
      </c>
      <c r="AG360" s="109" t="str">
        <f t="shared" si="140"/>
        <v>B</v>
      </c>
      <c r="AM360" s="109">
        <f t="shared" si="141"/>
        <v>0</v>
      </c>
      <c r="AN360" s="109">
        <f t="shared" si="142"/>
        <v>0</v>
      </c>
      <c r="AO360" s="109" t="str">
        <f t="shared" si="143"/>
        <v/>
      </c>
      <c r="AQ360" s="109" t="str">
        <f t="shared" si="144"/>
        <v/>
      </c>
      <c r="BA360" s="229">
        <f>MOD(SUM(E345:E361),12)</f>
        <v>0</v>
      </c>
    </row>
    <row r="361" spans="1:53" ht="15.75" thickBot="1" x14ac:dyDescent="0.3">
      <c r="A361" s="88"/>
      <c r="B361" s="66" t="s">
        <v>294</v>
      </c>
      <c r="C361" s="67"/>
      <c r="D361" s="102"/>
      <c r="E361" s="32"/>
      <c r="F361" s="32"/>
      <c r="G361" s="68" t="s">
        <v>277</v>
      </c>
      <c r="H361" s="69">
        <f t="shared" si="145"/>
        <v>0</v>
      </c>
      <c r="I361" s="70">
        <f t="shared" si="146"/>
        <v>0</v>
      </c>
      <c r="J361" s="73" t="str">
        <f t="shared" si="147"/>
        <v>--</v>
      </c>
      <c r="K361" s="32"/>
      <c r="L361" s="233"/>
      <c r="M361" s="295"/>
      <c r="N361" s="295"/>
      <c r="O361" s="295"/>
      <c r="P361" s="295"/>
      <c r="Q361" s="295"/>
      <c r="R361" s="295"/>
      <c r="S361" s="295"/>
      <c r="T361" s="295"/>
      <c r="U361" s="296"/>
      <c r="V361" s="103"/>
      <c r="W361" s="84">
        <f t="shared" si="152"/>
        <v>1</v>
      </c>
      <c r="X361" s="84"/>
      <c r="Y361" s="78">
        <f>SUM(E345:E361)</f>
        <v>0</v>
      </c>
      <c r="Z361" s="72" t="str">
        <f t="shared" si="150"/>
        <v/>
      </c>
      <c r="AA361" s="72" t="str">
        <f t="shared" si="151"/>
        <v/>
      </c>
      <c r="AB361" s="72"/>
      <c r="AC361" s="72">
        <f t="shared" si="136"/>
        <v>1</v>
      </c>
      <c r="AD361" s="72">
        <f t="shared" si="137"/>
        <v>1</v>
      </c>
      <c r="AE361" s="109" t="str">
        <f t="shared" si="138"/>
        <v>0-0</v>
      </c>
      <c r="AF361" s="109" t="str">
        <f t="shared" si="139"/>
        <v>Y</v>
      </c>
      <c r="AG361" s="109" t="str">
        <f t="shared" si="140"/>
        <v>B</v>
      </c>
      <c r="AM361" s="109">
        <f t="shared" si="141"/>
        <v>0</v>
      </c>
      <c r="AN361" s="109">
        <f t="shared" si="142"/>
        <v>0</v>
      </c>
      <c r="AO361" s="109" t="str">
        <f t="shared" si="143"/>
        <v/>
      </c>
      <c r="AQ361" s="109" t="str">
        <f t="shared" si="144"/>
        <v/>
      </c>
      <c r="BA361" s="229">
        <f>MOD(SUM(E345:E362),12)</f>
        <v>0</v>
      </c>
    </row>
    <row r="362" spans="1:53" ht="15.75" thickBot="1" x14ac:dyDescent="0.3">
      <c r="A362" s="88"/>
      <c r="B362" s="66" t="s">
        <v>295</v>
      </c>
      <c r="C362" s="67"/>
      <c r="D362" s="102"/>
      <c r="E362" s="32"/>
      <c r="F362" s="32"/>
      <c r="G362" s="68" t="s">
        <v>277</v>
      </c>
      <c r="H362" s="69">
        <f t="shared" si="145"/>
        <v>0</v>
      </c>
      <c r="I362" s="70">
        <f t="shared" si="146"/>
        <v>0</v>
      </c>
      <c r="J362" s="73" t="str">
        <f t="shared" si="147"/>
        <v>--</v>
      </c>
      <c r="K362" s="32"/>
      <c r="L362" s="233"/>
      <c r="M362" s="295"/>
      <c r="N362" s="295"/>
      <c r="O362" s="295"/>
      <c r="P362" s="295"/>
      <c r="Q362" s="295"/>
      <c r="R362" s="295"/>
      <c r="S362" s="295"/>
      <c r="T362" s="295"/>
      <c r="U362" s="296"/>
      <c r="V362" s="103"/>
      <c r="W362" s="84">
        <f t="shared" si="152"/>
        <v>1</v>
      </c>
      <c r="X362" s="84"/>
      <c r="Y362" s="78">
        <f>SUM(E345:E362)</f>
        <v>0</v>
      </c>
      <c r="Z362" s="72" t="str">
        <f t="shared" si="150"/>
        <v/>
      </c>
      <c r="AA362" s="72" t="str">
        <f t="shared" si="151"/>
        <v/>
      </c>
      <c r="AB362" s="72"/>
      <c r="AC362" s="72">
        <f t="shared" si="136"/>
        <v>1</v>
      </c>
      <c r="AD362" s="72">
        <f t="shared" si="137"/>
        <v>1</v>
      </c>
      <c r="AE362" s="109" t="str">
        <f t="shared" si="138"/>
        <v>0-0</v>
      </c>
      <c r="AF362" s="109" t="str">
        <f t="shared" si="139"/>
        <v>Y</v>
      </c>
      <c r="AG362" s="109" t="str">
        <f t="shared" si="140"/>
        <v>B</v>
      </c>
      <c r="AM362" s="109">
        <f t="shared" si="141"/>
        <v>0</v>
      </c>
      <c r="AN362" s="109">
        <f t="shared" si="142"/>
        <v>0</v>
      </c>
      <c r="AO362" s="109" t="str">
        <f t="shared" si="143"/>
        <v/>
      </c>
      <c r="AQ362" s="109" t="str">
        <f t="shared" si="144"/>
        <v/>
      </c>
      <c r="BA362" s="229">
        <f>MOD(SUM(E345:E363),12)</f>
        <v>0</v>
      </c>
    </row>
    <row r="363" spans="1:53" ht="15.75" thickBot="1" x14ac:dyDescent="0.3">
      <c r="A363" s="88"/>
      <c r="B363" s="66" t="s">
        <v>296</v>
      </c>
      <c r="C363" s="67"/>
      <c r="D363" s="102"/>
      <c r="E363" s="32"/>
      <c r="F363" s="32"/>
      <c r="G363" s="68" t="s">
        <v>277</v>
      </c>
      <c r="H363" s="69">
        <f t="shared" si="145"/>
        <v>0</v>
      </c>
      <c r="I363" s="70">
        <f t="shared" si="146"/>
        <v>0</v>
      </c>
      <c r="J363" s="73" t="str">
        <f t="shared" si="147"/>
        <v>--</v>
      </c>
      <c r="K363" s="32"/>
      <c r="L363" s="233"/>
      <c r="M363" s="295"/>
      <c r="N363" s="295"/>
      <c r="O363" s="295"/>
      <c r="P363" s="295"/>
      <c r="Q363" s="295"/>
      <c r="R363" s="295"/>
      <c r="S363" s="295"/>
      <c r="T363" s="295"/>
      <c r="U363" s="296"/>
      <c r="V363" s="103"/>
      <c r="W363" s="84">
        <f t="shared" si="152"/>
        <v>1</v>
      </c>
      <c r="X363" s="84"/>
      <c r="Y363" s="78">
        <f>SUM(E345:E363)</f>
        <v>0</v>
      </c>
      <c r="Z363" s="72" t="str">
        <f t="shared" si="150"/>
        <v/>
      </c>
      <c r="AA363" s="72" t="str">
        <f t="shared" si="151"/>
        <v/>
      </c>
      <c r="AB363" s="72"/>
      <c r="AC363" s="72">
        <f t="shared" si="136"/>
        <v>1</v>
      </c>
      <c r="AD363" s="72">
        <f t="shared" si="137"/>
        <v>1</v>
      </c>
      <c r="AE363" s="109" t="str">
        <f t="shared" si="138"/>
        <v>0-0</v>
      </c>
      <c r="AF363" s="109" t="str">
        <f t="shared" si="139"/>
        <v>Y</v>
      </c>
      <c r="AG363" s="109" t="str">
        <f t="shared" si="140"/>
        <v>B</v>
      </c>
      <c r="AM363" s="109">
        <f t="shared" si="141"/>
        <v>0</v>
      </c>
      <c r="AN363" s="109">
        <f t="shared" si="142"/>
        <v>0</v>
      </c>
      <c r="AO363" s="109" t="str">
        <f t="shared" si="143"/>
        <v/>
      </c>
      <c r="AQ363" s="109" t="str">
        <f t="shared" si="144"/>
        <v/>
      </c>
      <c r="BA363" s="229">
        <f>MOD(SUM(E345:E364),12)</f>
        <v>0</v>
      </c>
    </row>
    <row r="364" spans="1:53" ht="15.75" thickBot="1" x14ac:dyDescent="0.3">
      <c r="A364" s="88"/>
      <c r="B364" s="66" t="s">
        <v>297</v>
      </c>
      <c r="C364" s="67"/>
      <c r="D364" s="102"/>
      <c r="E364" s="32"/>
      <c r="F364" s="32"/>
      <c r="G364" s="68" t="s">
        <v>277</v>
      </c>
      <c r="H364" s="69">
        <f t="shared" si="145"/>
        <v>0</v>
      </c>
      <c r="I364" s="70">
        <f t="shared" si="146"/>
        <v>0</v>
      </c>
      <c r="J364" s="73" t="str">
        <f t="shared" si="147"/>
        <v>--</v>
      </c>
      <c r="K364" s="32"/>
      <c r="L364" s="233"/>
      <c r="M364" s="295"/>
      <c r="N364" s="295"/>
      <c r="O364" s="295"/>
      <c r="P364" s="295"/>
      <c r="Q364" s="295"/>
      <c r="R364" s="295"/>
      <c r="S364" s="295"/>
      <c r="T364" s="295"/>
      <c r="U364" s="296"/>
      <c r="V364" s="103"/>
      <c r="W364" s="84">
        <f t="shared" si="152"/>
        <v>1</v>
      </c>
      <c r="X364" s="84"/>
      <c r="Y364" s="78">
        <f>SUM(E345:E364)</f>
        <v>0</v>
      </c>
      <c r="Z364" s="72" t="str">
        <f t="shared" si="150"/>
        <v/>
      </c>
      <c r="AA364" s="72" t="str">
        <f t="shared" si="151"/>
        <v/>
      </c>
      <c r="AB364" s="72"/>
      <c r="AC364" s="72">
        <f t="shared" si="136"/>
        <v>1</v>
      </c>
      <c r="AD364" s="72">
        <f t="shared" si="137"/>
        <v>1</v>
      </c>
      <c r="AE364" s="109" t="str">
        <f t="shared" si="138"/>
        <v>0-0</v>
      </c>
      <c r="AF364" s="109" t="str">
        <f t="shared" si="139"/>
        <v>Y</v>
      </c>
      <c r="AG364" s="109" t="str">
        <f t="shared" si="140"/>
        <v>B</v>
      </c>
      <c r="AM364" s="109">
        <f t="shared" si="141"/>
        <v>0</v>
      </c>
      <c r="AN364" s="109">
        <f t="shared" si="142"/>
        <v>0</v>
      </c>
      <c r="AO364" s="109" t="str">
        <f t="shared" si="143"/>
        <v/>
      </c>
      <c r="AQ364" s="109" t="str">
        <f t="shared" si="144"/>
        <v/>
      </c>
      <c r="BA364" s="229">
        <f>MOD(SUM(E345:E365),12)</f>
        <v>0</v>
      </c>
    </row>
    <row r="365" spans="1:53" ht="15.75" thickBot="1" x14ac:dyDescent="0.3">
      <c r="A365" s="88"/>
      <c r="B365" s="66" t="s">
        <v>298</v>
      </c>
      <c r="C365" s="67"/>
      <c r="D365" s="102"/>
      <c r="E365" s="32"/>
      <c r="F365" s="32"/>
      <c r="G365" s="68" t="s">
        <v>277</v>
      </c>
      <c r="H365" s="69">
        <f t="shared" si="145"/>
        <v>0</v>
      </c>
      <c r="I365" s="70">
        <f t="shared" si="146"/>
        <v>0</v>
      </c>
      <c r="J365" s="73" t="str">
        <f t="shared" si="147"/>
        <v>--</v>
      </c>
      <c r="K365" s="32"/>
      <c r="L365" s="233"/>
      <c r="M365" s="295"/>
      <c r="N365" s="295"/>
      <c r="O365" s="295"/>
      <c r="P365" s="295"/>
      <c r="Q365" s="295"/>
      <c r="R365" s="295"/>
      <c r="S365" s="295"/>
      <c r="T365" s="295"/>
      <c r="U365" s="296"/>
      <c r="V365" s="103"/>
      <c r="W365" s="84">
        <f t="shared" si="152"/>
        <v>1</v>
      </c>
      <c r="X365" s="84"/>
      <c r="Y365" s="78">
        <f>SUM(E345:E365)</f>
        <v>0</v>
      </c>
      <c r="Z365" s="72" t="str">
        <f t="shared" si="150"/>
        <v/>
      </c>
      <c r="AA365" s="72" t="str">
        <f t="shared" si="151"/>
        <v/>
      </c>
      <c r="AB365" s="72"/>
      <c r="AC365" s="72">
        <f t="shared" si="136"/>
        <v>1</v>
      </c>
      <c r="AD365" s="72">
        <f t="shared" si="137"/>
        <v>1</v>
      </c>
      <c r="AE365" s="109" t="str">
        <f t="shared" si="138"/>
        <v>0-0</v>
      </c>
      <c r="AF365" s="109" t="str">
        <f t="shared" si="139"/>
        <v>Y</v>
      </c>
      <c r="AG365" s="109" t="str">
        <f t="shared" si="140"/>
        <v>B</v>
      </c>
      <c r="AM365" s="109">
        <f t="shared" si="141"/>
        <v>0</v>
      </c>
      <c r="AN365" s="109">
        <f t="shared" si="142"/>
        <v>0</v>
      </c>
      <c r="AO365" s="109" t="str">
        <f t="shared" si="143"/>
        <v/>
      </c>
      <c r="AQ365" s="109" t="str">
        <f t="shared" si="144"/>
        <v/>
      </c>
      <c r="BA365" s="229">
        <f>MOD(SUM(E345:E366),12)</f>
        <v>0</v>
      </c>
    </row>
    <row r="366" spans="1:53" ht="15.75" thickBot="1" x14ac:dyDescent="0.3">
      <c r="A366" s="88"/>
      <c r="B366" s="66" t="s">
        <v>299</v>
      </c>
      <c r="C366" s="67"/>
      <c r="D366" s="102"/>
      <c r="E366" s="32"/>
      <c r="F366" s="32"/>
      <c r="G366" s="68" t="s">
        <v>277</v>
      </c>
      <c r="H366" s="69">
        <f t="shared" si="145"/>
        <v>0</v>
      </c>
      <c r="I366" s="70">
        <f t="shared" si="146"/>
        <v>0</v>
      </c>
      <c r="J366" s="73" t="str">
        <f t="shared" si="147"/>
        <v>--</v>
      </c>
      <c r="K366" s="32"/>
      <c r="L366" s="233"/>
      <c r="M366" s="295"/>
      <c r="N366" s="295"/>
      <c r="O366" s="295"/>
      <c r="P366" s="295"/>
      <c r="Q366" s="295"/>
      <c r="R366" s="295"/>
      <c r="S366" s="295"/>
      <c r="T366" s="295"/>
      <c r="U366" s="296"/>
      <c r="V366" s="103"/>
      <c r="W366" s="84">
        <f t="shared" si="152"/>
        <v>1</v>
      </c>
      <c r="X366" s="84"/>
      <c r="Y366" s="78">
        <f>SUM(E345:E366)</f>
        <v>0</v>
      </c>
      <c r="Z366" s="72" t="str">
        <f t="shared" si="150"/>
        <v/>
      </c>
      <c r="AA366" s="72" t="str">
        <f t="shared" si="151"/>
        <v/>
      </c>
      <c r="AB366" s="72"/>
      <c r="AC366" s="72">
        <f t="shared" si="136"/>
        <v>1</v>
      </c>
      <c r="AD366" s="72">
        <f t="shared" si="137"/>
        <v>1</v>
      </c>
      <c r="AE366" s="109" t="str">
        <f t="shared" si="138"/>
        <v>0-0</v>
      </c>
      <c r="AF366" s="109" t="str">
        <f t="shared" si="139"/>
        <v>Y</v>
      </c>
      <c r="AG366" s="109" t="str">
        <f t="shared" si="140"/>
        <v>B</v>
      </c>
      <c r="AM366" s="109">
        <f t="shared" si="141"/>
        <v>0</v>
      </c>
      <c r="AN366" s="109">
        <f t="shared" si="142"/>
        <v>0</v>
      </c>
      <c r="AO366" s="109" t="str">
        <f t="shared" si="143"/>
        <v/>
      </c>
      <c r="AQ366" s="109" t="str">
        <f t="shared" si="144"/>
        <v/>
      </c>
      <c r="BA366" s="229">
        <f>MOD(SUM(E345:E367),12)</f>
        <v>0</v>
      </c>
    </row>
    <row r="367" spans="1:53" ht="15.75" thickBot="1" x14ac:dyDescent="0.3">
      <c r="A367" s="88"/>
      <c r="B367" s="66" t="s">
        <v>300</v>
      </c>
      <c r="C367" s="67"/>
      <c r="D367" s="102"/>
      <c r="E367" s="32"/>
      <c r="F367" s="32"/>
      <c r="G367" s="68" t="s">
        <v>277</v>
      </c>
      <c r="H367" s="69">
        <f t="shared" si="145"/>
        <v>0</v>
      </c>
      <c r="I367" s="70">
        <f t="shared" si="146"/>
        <v>0</v>
      </c>
      <c r="J367" s="73" t="str">
        <f t="shared" si="147"/>
        <v>--</v>
      </c>
      <c r="K367" s="32"/>
      <c r="L367" s="233"/>
      <c r="M367" s="295"/>
      <c r="N367" s="295"/>
      <c r="O367" s="295"/>
      <c r="P367" s="295"/>
      <c r="Q367" s="295"/>
      <c r="R367" s="295"/>
      <c r="S367" s="295"/>
      <c r="T367" s="295"/>
      <c r="U367" s="296"/>
      <c r="V367" s="103"/>
      <c r="W367" s="84">
        <f t="shared" si="152"/>
        <v>1</v>
      </c>
      <c r="X367" s="84"/>
      <c r="Y367" s="78">
        <f>SUM(E345:E367)</f>
        <v>0</v>
      </c>
      <c r="Z367" s="72" t="str">
        <f t="shared" si="150"/>
        <v/>
      </c>
      <c r="AA367" s="72" t="str">
        <f t="shared" si="151"/>
        <v/>
      </c>
      <c r="AB367" s="72"/>
      <c r="AC367" s="72">
        <f t="shared" si="136"/>
        <v>1</v>
      </c>
      <c r="AD367" s="72">
        <f t="shared" si="137"/>
        <v>1</v>
      </c>
      <c r="AE367" s="109" t="str">
        <f t="shared" si="138"/>
        <v>0-0</v>
      </c>
      <c r="AF367" s="109" t="str">
        <f t="shared" si="139"/>
        <v>Y</v>
      </c>
      <c r="AG367" s="109" t="str">
        <f t="shared" si="140"/>
        <v>B</v>
      </c>
      <c r="AM367" s="109">
        <f t="shared" si="141"/>
        <v>0</v>
      </c>
      <c r="AN367" s="109">
        <f t="shared" si="142"/>
        <v>0</v>
      </c>
      <c r="AO367" s="109" t="str">
        <f t="shared" si="143"/>
        <v/>
      </c>
      <c r="AQ367" s="109" t="str">
        <f t="shared" si="144"/>
        <v/>
      </c>
      <c r="BA367" s="229">
        <f>MOD(SUM(E345:E368),12)</f>
        <v>0</v>
      </c>
    </row>
    <row r="368" spans="1:53" ht="15.75" thickBot="1" x14ac:dyDescent="0.3">
      <c r="A368" s="88"/>
      <c r="B368" s="66" t="s">
        <v>301</v>
      </c>
      <c r="C368" s="67"/>
      <c r="D368" s="102"/>
      <c r="E368" s="32"/>
      <c r="F368" s="32"/>
      <c r="G368" s="68" t="s">
        <v>277</v>
      </c>
      <c r="H368" s="69">
        <f t="shared" si="145"/>
        <v>0</v>
      </c>
      <c r="I368" s="70">
        <f t="shared" si="146"/>
        <v>0</v>
      </c>
      <c r="J368" s="73" t="str">
        <f t="shared" si="147"/>
        <v>--</v>
      </c>
      <c r="K368" s="32"/>
      <c r="L368" s="233"/>
      <c r="M368" s="295"/>
      <c r="N368" s="295"/>
      <c r="O368" s="295"/>
      <c r="P368" s="295"/>
      <c r="Q368" s="295"/>
      <c r="R368" s="295"/>
      <c r="S368" s="295"/>
      <c r="T368" s="295"/>
      <c r="U368" s="296"/>
      <c r="V368" s="103"/>
      <c r="W368" s="84">
        <f t="shared" si="152"/>
        <v>1</v>
      </c>
      <c r="X368" s="84"/>
      <c r="Y368" s="78">
        <f>SUM(E345:E368)</f>
        <v>0</v>
      </c>
      <c r="Z368" s="72" t="str">
        <f t="shared" si="150"/>
        <v/>
      </c>
      <c r="AA368" s="72" t="str">
        <f t="shared" si="151"/>
        <v/>
      </c>
      <c r="AB368" s="72"/>
      <c r="AC368" s="72">
        <f t="shared" si="136"/>
        <v>1</v>
      </c>
      <c r="AD368" s="72">
        <f t="shared" si="137"/>
        <v>1</v>
      </c>
      <c r="AE368" s="109" t="str">
        <f t="shared" si="138"/>
        <v>0-0</v>
      </c>
      <c r="AF368" s="109" t="str">
        <f t="shared" si="139"/>
        <v>Y</v>
      </c>
      <c r="AG368" s="109" t="str">
        <f t="shared" si="140"/>
        <v>B</v>
      </c>
      <c r="AM368" s="109">
        <f t="shared" si="141"/>
        <v>0</v>
      </c>
      <c r="AN368" s="109">
        <f t="shared" si="142"/>
        <v>0</v>
      </c>
      <c r="AO368" s="109" t="str">
        <f t="shared" si="143"/>
        <v/>
      </c>
      <c r="AQ368" s="109" t="str">
        <f t="shared" si="144"/>
        <v/>
      </c>
      <c r="BA368" s="229">
        <f>MOD(SUM(E345:E369),12)</f>
        <v>0</v>
      </c>
    </row>
    <row r="369" spans="1:53" ht="15.75" thickBot="1" x14ac:dyDescent="0.3">
      <c r="A369" s="88"/>
      <c r="B369" s="66" t="s">
        <v>302</v>
      </c>
      <c r="C369" s="67"/>
      <c r="D369" s="102"/>
      <c r="E369" s="32"/>
      <c r="F369" s="32"/>
      <c r="G369" s="68" t="s">
        <v>277</v>
      </c>
      <c r="H369" s="69">
        <f t="shared" si="145"/>
        <v>0</v>
      </c>
      <c r="I369" s="70">
        <f t="shared" si="146"/>
        <v>0</v>
      </c>
      <c r="J369" s="73" t="str">
        <f t="shared" si="147"/>
        <v>--</v>
      </c>
      <c r="K369" s="32"/>
      <c r="L369" s="234"/>
      <c r="M369" s="295"/>
      <c r="N369" s="295"/>
      <c r="O369" s="295"/>
      <c r="P369" s="295"/>
      <c r="Q369" s="295"/>
      <c r="R369" s="295"/>
      <c r="S369" s="295"/>
      <c r="T369" s="295"/>
      <c r="U369" s="296"/>
      <c r="V369" s="103"/>
      <c r="W369" s="72"/>
      <c r="X369" s="72"/>
      <c r="Y369" s="78">
        <f>SUM(E345:E369)</f>
        <v>0</v>
      </c>
      <c r="Z369" s="72" t="str">
        <f t="shared" si="150"/>
        <v/>
      </c>
      <c r="AA369" s="72" t="str">
        <f t="shared" si="151"/>
        <v/>
      </c>
      <c r="AB369" s="72"/>
      <c r="AC369" s="72">
        <f t="shared" si="136"/>
        <v>1</v>
      </c>
      <c r="AD369" s="72">
        <f t="shared" si="137"/>
        <v>1</v>
      </c>
      <c r="AE369" s="109" t="str">
        <f t="shared" si="138"/>
        <v>0-0</v>
      </c>
      <c r="AF369" s="109" t="str">
        <f t="shared" si="139"/>
        <v>Y</v>
      </c>
      <c r="AG369" s="109" t="str">
        <f t="shared" si="140"/>
        <v>B</v>
      </c>
      <c r="AM369" s="109">
        <f t="shared" si="141"/>
        <v>0</v>
      </c>
      <c r="AN369" s="109">
        <f t="shared" si="142"/>
        <v>0</v>
      </c>
      <c r="AO369" s="109" t="str">
        <f t="shared" si="143"/>
        <v/>
      </c>
      <c r="AQ369" s="109" t="str">
        <f t="shared" si="144"/>
        <v/>
      </c>
      <c r="BA369" s="228"/>
    </row>
    <row r="370" spans="1:53" ht="16.5" thickBot="1" x14ac:dyDescent="0.3">
      <c r="A370" s="88"/>
      <c r="B370" s="281" t="s">
        <v>321</v>
      </c>
      <c r="C370" s="283"/>
      <c r="D370" s="79"/>
      <c r="E370" s="80"/>
      <c r="F370" s="80"/>
      <c r="G370" s="81"/>
      <c r="H370" s="192"/>
      <c r="I370" s="192"/>
      <c r="J370" s="192"/>
      <c r="K370" s="82"/>
      <c r="L370" s="281" t="s">
        <v>306</v>
      </c>
      <c r="M370" s="282"/>
      <c r="N370" s="282"/>
      <c r="O370" s="282"/>
      <c r="P370" s="282"/>
      <c r="Q370" s="282"/>
      <c r="R370" s="282"/>
      <c r="S370" s="282"/>
      <c r="T370" s="282"/>
      <c r="U370" s="283"/>
      <c r="V370" s="104"/>
      <c r="W370" s="72"/>
      <c r="X370" s="72"/>
      <c r="Y370" s="72"/>
      <c r="Z370" s="72"/>
      <c r="AA370" s="72" t="str">
        <f t="shared" si="151"/>
        <v/>
      </c>
      <c r="AB370" s="72"/>
      <c r="AC370" s="72">
        <f>SUM(AC345:AC369)</f>
        <v>25</v>
      </c>
      <c r="AD370" s="72">
        <f>SUM(AD345:AD369)</f>
        <v>25</v>
      </c>
      <c r="AM370" s="109">
        <f>SUM(AM345:AM369)</f>
        <v>0</v>
      </c>
      <c r="AN370" s="109">
        <f>SUM(AN345:AN369)</f>
        <v>0</v>
      </c>
      <c r="AO370" s="109">
        <f>((COUNTIF(AO345:AO369,"Y")/3)*2)</f>
        <v>0</v>
      </c>
      <c r="AP370" s="109">
        <f>(COUNTIF(AO345:AO369,"Y")/3)</f>
        <v>0</v>
      </c>
      <c r="AQ370" s="109">
        <f>(COUNTIF(AQ345:AQ369,"Y")/2)</f>
        <v>0</v>
      </c>
      <c r="AR370" s="109">
        <f>(COUNTIF(AQ345:AQ369,"Y")/2)</f>
        <v>0</v>
      </c>
      <c r="BA370" s="228"/>
    </row>
    <row r="371" spans="1:53" ht="16.5" thickBot="1" x14ac:dyDescent="0.3">
      <c r="A371" s="88"/>
      <c r="B371" s="281" t="s">
        <v>307</v>
      </c>
      <c r="C371" s="283"/>
      <c r="D371" s="25"/>
      <c r="E371" s="25"/>
      <c r="F371" s="25"/>
      <c r="G371" s="83"/>
      <c r="H371" s="25"/>
      <c r="I371" s="26"/>
      <c r="J371" s="26"/>
      <c r="K371" s="25"/>
      <c r="L371" s="25"/>
      <c r="M371" s="25"/>
      <c r="N371" s="25"/>
      <c r="O371" s="25"/>
      <c r="P371" s="26"/>
      <c r="Q371" s="26"/>
      <c r="R371" s="26"/>
      <c r="S371" s="26"/>
      <c r="T371" s="26"/>
      <c r="U371" s="26"/>
      <c r="V371" s="54"/>
      <c r="W371" s="72"/>
      <c r="X371" s="72"/>
      <c r="Y371" s="72"/>
      <c r="Z371" s="72"/>
      <c r="AA371" s="72" t="str">
        <f t="shared" si="151"/>
        <v/>
      </c>
      <c r="AB371" s="72"/>
      <c r="AC371" s="72"/>
      <c r="AD371" s="72"/>
      <c r="BA371" s="226"/>
    </row>
    <row r="372" spans="1:53" x14ac:dyDescent="0.25">
      <c r="A372" s="88"/>
      <c r="B372" s="88"/>
      <c r="C372" s="88"/>
      <c r="D372" s="88"/>
      <c r="E372" s="88"/>
      <c r="F372" s="88"/>
      <c r="G372" s="88"/>
      <c r="H372" s="88"/>
      <c r="I372" s="88"/>
      <c r="J372" s="88"/>
      <c r="K372" s="88"/>
      <c r="L372" s="88"/>
      <c r="M372" s="88"/>
      <c r="N372" s="88"/>
      <c r="O372" s="88"/>
      <c r="P372" s="88"/>
      <c r="Q372" s="88"/>
      <c r="R372" s="88"/>
      <c r="S372" s="88"/>
      <c r="T372" s="88"/>
      <c r="U372" s="88"/>
      <c r="V372" s="88"/>
      <c r="W372" s="88"/>
      <c r="X372" s="88"/>
      <c r="Y372" s="88"/>
      <c r="Z372" s="88"/>
      <c r="AA372" s="88"/>
      <c r="AB372" s="88"/>
      <c r="AC372" s="88"/>
      <c r="AD372" s="88"/>
    </row>
    <row r="373" spans="1:53" ht="15.75" thickBot="1" x14ac:dyDescent="0.3">
      <c r="A373" s="88"/>
      <c r="B373" s="88"/>
      <c r="C373" s="88"/>
      <c r="D373" s="88"/>
      <c r="E373" s="88"/>
      <c r="F373" s="88"/>
      <c r="G373" s="88"/>
      <c r="H373" s="88"/>
      <c r="I373" s="88"/>
      <c r="J373" s="88"/>
      <c r="K373" s="88"/>
      <c r="L373" s="88"/>
      <c r="M373" s="88"/>
      <c r="N373" s="88"/>
      <c r="O373" s="88"/>
      <c r="P373" s="88"/>
      <c r="Q373" s="88"/>
      <c r="R373" s="88"/>
      <c r="S373" s="88"/>
      <c r="T373" s="88"/>
      <c r="U373" s="88"/>
      <c r="V373" s="88"/>
      <c r="W373" s="88"/>
      <c r="X373" s="88"/>
      <c r="Y373" s="88"/>
      <c r="Z373" s="88"/>
      <c r="AA373" s="88"/>
      <c r="AB373" s="88"/>
      <c r="AC373" s="88"/>
      <c r="AD373" s="88"/>
    </row>
    <row r="374" spans="1:53" ht="24" thickBot="1" x14ac:dyDescent="0.4">
      <c r="A374" s="88"/>
      <c r="B374" s="85" t="s">
        <v>322</v>
      </c>
      <c r="C374" s="25"/>
      <c r="D374" s="25"/>
      <c r="E374" s="25"/>
      <c r="F374" s="88"/>
      <c r="G374" s="25"/>
      <c r="H374" s="25"/>
      <c r="I374" s="87"/>
      <c r="J374" s="26"/>
      <c r="K374" s="25"/>
      <c r="L374" s="25"/>
      <c r="M374" s="196" t="s">
        <v>210</v>
      </c>
      <c r="N374" s="196" t="s">
        <v>211</v>
      </c>
      <c r="O374" s="196" t="s">
        <v>212</v>
      </c>
      <c r="P374" s="196" t="s">
        <v>213</v>
      </c>
      <c r="Q374" s="196" t="s">
        <v>214</v>
      </c>
      <c r="R374" s="196" t="s">
        <v>215</v>
      </c>
      <c r="S374" s="196" t="s">
        <v>216</v>
      </c>
      <c r="T374" s="196" t="s">
        <v>217</v>
      </c>
      <c r="U374" s="196" t="s">
        <v>218</v>
      </c>
      <c r="V374" s="196" t="s">
        <v>219</v>
      </c>
      <c r="W374" s="113" t="s">
        <v>220</v>
      </c>
      <c r="X374" s="196" t="s">
        <v>221</v>
      </c>
      <c r="Y374" s="25"/>
      <c r="Z374" s="25"/>
      <c r="AA374" s="25"/>
      <c r="AB374" s="25"/>
      <c r="AC374" s="25"/>
      <c r="AD374" s="25"/>
      <c r="BA374" s="226"/>
    </row>
    <row r="375" spans="1:53" ht="16.5" thickTop="1" thickBot="1" x14ac:dyDescent="0.3">
      <c r="A375" s="88"/>
      <c r="B375" s="284" t="s">
        <v>222</v>
      </c>
      <c r="C375" s="285"/>
      <c r="D375" s="286" t="s">
        <v>223</v>
      </c>
      <c r="E375" s="287"/>
      <c r="F375" s="88"/>
      <c r="G375" s="288" t="s">
        <v>224</v>
      </c>
      <c r="H375" s="289"/>
      <c r="I375" s="28">
        <f>SUM(E386:E410)</f>
        <v>0</v>
      </c>
      <c r="J375" s="290" t="s">
        <v>225</v>
      </c>
      <c r="K375" s="291"/>
      <c r="L375" s="287"/>
      <c r="M375" s="196">
        <v>2</v>
      </c>
      <c r="N375" s="35">
        <f>SUM(AI375,AI386)</f>
        <v>0</v>
      </c>
      <c r="O375" s="35">
        <v>0</v>
      </c>
      <c r="P375" s="35">
        <f>SUM(AJ375,AJ386)</f>
        <v>0</v>
      </c>
      <c r="Q375" s="35">
        <v>0</v>
      </c>
      <c r="R375" s="35">
        <f>COUNTIFS($E386:$E410,"2",$F386:$F410,"Pole",$C386:$C410,"FST")</f>
        <v>0</v>
      </c>
      <c r="S375" s="35">
        <f>SUM(AL375,AK386)</f>
        <v>0</v>
      </c>
      <c r="T375" s="35">
        <v>0</v>
      </c>
      <c r="U375" s="35">
        <f>SUM(AK375,AL386)</f>
        <v>0</v>
      </c>
      <c r="V375" s="35">
        <v>0</v>
      </c>
      <c r="W375" s="34">
        <f>COUNTIFS($E386:$E410,"2",$F386:$F410,"HH",$C386:$C410,"FST")</f>
        <v>0</v>
      </c>
      <c r="X375" s="35">
        <f>COUNTIFS($E386:$E410,"2",$F386:$F410,"Ped",$C386:$C410,"FST")</f>
        <v>0</v>
      </c>
      <c r="Y375" s="25"/>
      <c r="Z375" s="297" t="s">
        <v>226</v>
      </c>
      <c r="AA375" s="298"/>
      <c r="AB375" s="299"/>
      <c r="AC375" s="25"/>
      <c r="AD375" s="25"/>
      <c r="AH375" s="109">
        <v>2</v>
      </c>
      <c r="AI375" s="109" t="str">
        <f>IF($E376="SS",COUNTIFS($C386:$C410,"FST",$E386:$E410,"2"),"0")</f>
        <v>0</v>
      </c>
      <c r="AJ375" s="109" t="str">
        <f>IF($E376="RPX",COUNTIFS($C386:$C410,"FST",$E386:$E410,"2"),"0")</f>
        <v>0</v>
      </c>
      <c r="AK375" s="109" t="str">
        <f>IF($E376="EUC",COUNTIFS($C386:$C410,"FST",$E386:$E410,"2"),"0")</f>
        <v>0</v>
      </c>
      <c r="AL375" s="109" t="str">
        <f>IF($E376="RPX-T",COUNTIFS($C386:$C410,"FST",$E386:$E410,"2"),"0")</f>
        <v>0</v>
      </c>
      <c r="AT375" s="110" t="s">
        <v>227</v>
      </c>
      <c r="AU375" s="108">
        <f>IF(OR($AS376="Y",$AS377="Y",$AS378="Y"),"",COUNTIFS($E376,"SS",$E381,"Y"))</f>
        <v>0</v>
      </c>
      <c r="AV375" s="111">
        <f>IF(OR($AS376="Y",$AS377="Y",$AS378="Y"),"",COUNTIFS($E376,"RPX",$E381,"Y"))</f>
        <v>0</v>
      </c>
      <c r="AW375" s="111">
        <f>IF(OR($AS376="Y",$AS377="Y",$AS378="Y"),"",COUNTIFS($E376,"EUC",$E381,"Y"))</f>
        <v>0</v>
      </c>
      <c r="AX375" s="109">
        <f>IF(OR($AS376="Y",$AS377="Y",$AS378="Y"),"",COUNTIFS($E376,"RPX-T",$E381,"Y"))</f>
        <v>0</v>
      </c>
      <c r="BA375" s="226"/>
    </row>
    <row r="376" spans="1:53" ht="16.5" customHeight="1" thickTop="1" thickBot="1" x14ac:dyDescent="0.3">
      <c r="A376" s="88"/>
      <c r="B376" s="29" t="s">
        <v>228</v>
      </c>
      <c r="C376" s="30">
        <v>0</v>
      </c>
      <c r="D376" s="31" t="s">
        <v>229</v>
      </c>
      <c r="E376" s="66" t="str">
        <f>TEXT(IF('Cable Calculator'!AW7="","",'Cable Calculator'!AW7),)</f>
        <v/>
      </c>
      <c r="F376" s="88"/>
      <c r="G376" s="300" t="s">
        <v>230</v>
      </c>
      <c r="H376" s="287"/>
      <c r="I376" s="33">
        <f>E377-I375</f>
        <v>0</v>
      </c>
      <c r="J376" s="301" t="s">
        <v>231</v>
      </c>
      <c r="K376" s="302"/>
      <c r="L376" s="34">
        <f>I380</f>
        <v>0</v>
      </c>
      <c r="M376" s="196">
        <v>4</v>
      </c>
      <c r="N376" s="35">
        <f>SUM(AI376,AI387)</f>
        <v>0</v>
      </c>
      <c r="O376" s="35">
        <v>0</v>
      </c>
      <c r="P376" s="35">
        <f>SUM(AJ376,AJ387)</f>
        <v>0</v>
      </c>
      <c r="Q376" s="35">
        <v>0</v>
      </c>
      <c r="R376" s="35">
        <f>COUNTIFS($E386:$E410,"4",$F386:$F410,"Pole",$C386:$C410,"FST")</f>
        <v>0</v>
      </c>
      <c r="S376" s="35">
        <f>SUM(AL376,AK387)</f>
        <v>0</v>
      </c>
      <c r="T376" s="35">
        <v>0</v>
      </c>
      <c r="U376" s="35">
        <f>SUM(AK376,AL387)</f>
        <v>0</v>
      </c>
      <c r="V376" s="35">
        <v>0</v>
      </c>
      <c r="W376" s="34">
        <f>COUNTIFS($E386:$E410,"4",$F386:$F410,"HH",$C386:$C410,"FST")</f>
        <v>0</v>
      </c>
      <c r="X376" s="35">
        <f>COUNTIFS($E386:$E410,"4",$F386:$F410,"Ped",$C386:$C410,"FST")</f>
        <v>0</v>
      </c>
      <c r="Y376" s="25"/>
      <c r="Z376" s="303" t="s">
        <v>232</v>
      </c>
      <c r="AA376" s="305" t="s">
        <v>233</v>
      </c>
      <c r="AB376" s="306"/>
      <c r="AC376" s="25"/>
      <c r="AD376" s="25"/>
      <c r="AH376" s="109">
        <v>4</v>
      </c>
      <c r="AI376" s="109" t="str">
        <f>IF($E376="SS",COUNTIFS($C386:$C410,"FST",$E386:$E410,"4"),"0")</f>
        <v>0</v>
      </c>
      <c r="AJ376" s="109" t="str">
        <f>IF($E376="RPX",COUNTIFS($C386:$C410,"FST",$E386:$E410,"4"),"0")</f>
        <v>0</v>
      </c>
      <c r="AK376" s="109" t="str">
        <f>IF($E376="EUC",COUNTIFS($C386:$C410,"FST",$E386:$E410,"4"),"0")</f>
        <v>0</v>
      </c>
      <c r="AL376" s="109" t="str">
        <f>IF($E376="RPX-T",COUNTIFS($C386:$C410,"FST",$E386:$E410,"4"),"0")</f>
        <v>0</v>
      </c>
      <c r="AS376" s="109" t="str">
        <f>IF(AND(E381="Y",E377=24,E378=0),"Y","N")</f>
        <v>N</v>
      </c>
      <c r="AT376" s="110" t="s">
        <v>234</v>
      </c>
      <c r="AU376" s="109">
        <f>COUNTIFS($E376,"SS",$AS376,"Y")</f>
        <v>0</v>
      </c>
      <c r="AV376" s="111">
        <f>COUNTIFS($E376,"RPX",$AS376,"Y")</f>
        <v>0</v>
      </c>
      <c r="AW376" s="111">
        <f>COUNTIFS($E376,"EUC",$AS376,"Y")</f>
        <v>0</v>
      </c>
      <c r="AX376" s="109">
        <f>COUNTIFS($E376,"RPX-T",$AS376,"Y")</f>
        <v>0</v>
      </c>
      <c r="BA376" s="227"/>
    </row>
    <row r="377" spans="1:53" ht="16.5" thickTop="1" thickBot="1" x14ac:dyDescent="0.3">
      <c r="A377" s="88"/>
      <c r="B377" s="36" t="s">
        <v>235</v>
      </c>
      <c r="C377" s="37">
        <v>0</v>
      </c>
      <c r="D377" s="38" t="s">
        <v>236</v>
      </c>
      <c r="E377" s="32"/>
      <c r="F377" s="88"/>
      <c r="G377" s="309" t="s">
        <v>237</v>
      </c>
      <c r="H377" s="310"/>
      <c r="I377" s="35">
        <f>IF(E377=0,0,12-(MOD(I375,12)))</f>
        <v>0</v>
      </c>
      <c r="J377" s="301" t="s">
        <v>238</v>
      </c>
      <c r="K377" s="302"/>
      <c r="L377" s="39">
        <f>I381-I375</f>
        <v>0</v>
      </c>
      <c r="M377" s="196">
        <v>6</v>
      </c>
      <c r="N377" s="35">
        <f>SUM(AI377,AI388)</f>
        <v>0</v>
      </c>
      <c r="O377" s="35">
        <v>0</v>
      </c>
      <c r="P377" s="35">
        <f>SUM(AJ377,AJ388)</f>
        <v>0</v>
      </c>
      <c r="Q377" s="35">
        <v>0</v>
      </c>
      <c r="R377" s="35">
        <f>COUNTIFS($E386:$E410,"6",$F386:$F410,"Pole",$C386:$C410,"FST")</f>
        <v>0</v>
      </c>
      <c r="S377" s="35">
        <f>SUM(AL377,AK388)</f>
        <v>0</v>
      </c>
      <c r="T377" s="35">
        <v>0</v>
      </c>
      <c r="U377" s="35">
        <f>SUM(AK377,AL388)</f>
        <v>0</v>
      </c>
      <c r="V377" s="35">
        <v>0</v>
      </c>
      <c r="W377" s="34">
        <f>COUNTIFS($E386:$E410,"6",$F386:$F410,"HH",$C386:$C410,"FST")</f>
        <v>0</v>
      </c>
      <c r="X377" s="35">
        <f>COUNTIFS($E386:$E410,"6",$F386:$F410,"Ped",$C386:$C410,"FST")</f>
        <v>0</v>
      </c>
      <c r="Y377" s="25"/>
      <c r="Z377" s="304"/>
      <c r="AA377" s="307"/>
      <c r="AB377" s="308"/>
      <c r="AC377" s="25"/>
      <c r="AD377" s="25"/>
      <c r="AH377" s="109">
        <v>6</v>
      </c>
      <c r="AI377" s="109" t="str">
        <f>IF($E376="SS",COUNTIFS($C386:$C410,"FST",$E386:$E410,"6"),"0")</f>
        <v>0</v>
      </c>
      <c r="AJ377" s="109" t="str">
        <f>IF($E376="RPX",COUNTIFS($C386:$C410,"FST",$E386:$E410,"6"),"0")</f>
        <v>0</v>
      </c>
      <c r="AK377" s="109" t="str">
        <f>IF($E376="EUC",COUNTIFS($C386:$C410,"FST",$E386:$E410,"6"),"0")</f>
        <v>0</v>
      </c>
      <c r="AL377" s="109" t="str">
        <f>IF($E376="RPX-T",COUNTIFS($C386:$C410,"FST",$E386:$E410,"6"),"0")</f>
        <v>0</v>
      </c>
      <c r="AS377" s="109" t="str">
        <f>IF(AND(E381="Y",E377=48,E378=12),"Y","N")</f>
        <v>N</v>
      </c>
      <c r="AT377" s="110" t="s">
        <v>239</v>
      </c>
      <c r="AU377" s="109">
        <f>COUNTIFS($E376,"SS",$AS377,"Y")</f>
        <v>0</v>
      </c>
      <c r="AV377" s="108">
        <f>COUNTIFS($E376,"RPX",$AS377,"Y")</f>
        <v>0</v>
      </c>
      <c r="AW377" s="108">
        <f>COUNTIFS($E376,"EUC",$AS377,"Y")</f>
        <v>0</v>
      </c>
      <c r="AX377" s="109">
        <f>COUNTIFS($E376,"RPX-T",$AS377,"Y")</f>
        <v>0</v>
      </c>
      <c r="BA377" s="227"/>
    </row>
    <row r="378" spans="1:53" ht="16.5" customHeight="1" thickTop="1" thickBot="1" x14ac:dyDescent="0.3">
      <c r="A378" s="88"/>
      <c r="B378" s="40" t="s">
        <v>240</v>
      </c>
      <c r="C378" s="30">
        <v>0</v>
      </c>
      <c r="D378" s="41" t="s">
        <v>241</v>
      </c>
      <c r="E378" s="42"/>
      <c r="F378" s="88"/>
      <c r="G378" s="277" t="s">
        <v>242</v>
      </c>
      <c r="H378" s="43" t="s">
        <v>243</v>
      </c>
      <c r="I378" s="35">
        <f>IF(E378&lt;&gt;0,1,0)</f>
        <v>0</v>
      </c>
      <c r="J378" s="309" t="s">
        <v>244</v>
      </c>
      <c r="K378" s="310"/>
      <c r="L378" s="44" t="str">
        <f>'Cable Calculator'!AW3</f>
        <v/>
      </c>
      <c r="M378" s="196">
        <v>8</v>
      </c>
      <c r="N378" s="35">
        <f>SUM(AI378,AI389)</f>
        <v>0</v>
      </c>
      <c r="O378" s="35">
        <v>0</v>
      </c>
      <c r="P378" s="35">
        <f>SUM(AJ378,AJ389)</f>
        <v>0</v>
      </c>
      <c r="Q378" s="35">
        <v>0</v>
      </c>
      <c r="R378" s="35">
        <f>COUNTIFS($E386:$E410,"8",$F386:$F410,"Pole",$C386:$C410,"FST")</f>
        <v>0</v>
      </c>
      <c r="S378" s="35">
        <f>SUM(AL378,AK389)</f>
        <v>0</v>
      </c>
      <c r="T378" s="35">
        <v>0</v>
      </c>
      <c r="U378" s="35">
        <f>SUM(AK378,AL389)</f>
        <v>0</v>
      </c>
      <c r="V378" s="35">
        <v>0</v>
      </c>
      <c r="W378" s="34">
        <f>COUNTIFS($E386:$E410,"8",$F386:$F410,"HH",$C386:$C410,"FST")</f>
        <v>0</v>
      </c>
      <c r="X378" s="35">
        <f>COUNTIFS($E386:$E410,"8",$F386:$F410,"Ped",$C386:$C410,"FST")</f>
        <v>0</v>
      </c>
      <c r="Y378" s="25"/>
      <c r="Z378" s="45">
        <v>1</v>
      </c>
      <c r="AA378" s="46">
        <v>1</v>
      </c>
      <c r="AB378" s="46">
        <v>12</v>
      </c>
      <c r="AC378" s="25"/>
      <c r="AD378" s="25"/>
      <c r="AH378" s="109">
        <v>8</v>
      </c>
      <c r="AI378" s="109" t="str">
        <f>IF($E376="SS",COUNTIFS($C386:$C410,"FST",$E386:$E410,"8"),"0")</f>
        <v>0</v>
      </c>
      <c r="AJ378" s="109" t="str">
        <f>IF($E376="RPX",COUNTIFS($C386:$C410,"FST",$E386:$E410,"8"),"0")</f>
        <v>0</v>
      </c>
      <c r="AK378" s="109" t="str">
        <f>IF($E376="EUC",COUNTIFS($C386:$C410,"FST",$E386:$E410,"8"),"0")</f>
        <v>0</v>
      </c>
      <c r="AL378" s="109" t="str">
        <f>IF($E376="RPX-T",COUNTIFS($C386:$C410,"FST",$E386:$E410,"8"),"0")</f>
        <v>0</v>
      </c>
      <c r="AS378" s="109" t="str">
        <f>IF(AND(E381="Y",E377=48,E378=0),"Y","N")</f>
        <v>N</v>
      </c>
      <c r="AT378" s="110" t="s">
        <v>245</v>
      </c>
      <c r="AU378" s="109">
        <f>COUNTIFS($E376,"SS",$AS378,"Y")</f>
        <v>0</v>
      </c>
      <c r="AV378" s="108">
        <f>COUNTIFS($E376,"RPX",$AS378,"Y")</f>
        <v>0</v>
      </c>
      <c r="AW378" s="108">
        <f>COUNTIFS($E376,"EUC",$AS378,"Y")</f>
        <v>0</v>
      </c>
      <c r="AX378" s="109">
        <f>COUNTIFS($E376,"RPX-T",$AS378,"Y")</f>
        <v>0</v>
      </c>
      <c r="BA378" s="227"/>
    </row>
    <row r="379" spans="1:53" ht="16.5" thickTop="1" thickBot="1" x14ac:dyDescent="0.3">
      <c r="A379" s="88"/>
      <c r="B379" s="29" t="s">
        <v>246</v>
      </c>
      <c r="C379" s="37">
        <v>0</v>
      </c>
      <c r="D379" s="41" t="s">
        <v>247</v>
      </c>
      <c r="E379" s="42"/>
      <c r="F379" s="88"/>
      <c r="G379" s="278"/>
      <c r="H379" s="47" t="s">
        <v>248</v>
      </c>
      <c r="I379" s="35">
        <f>IF(E378&lt;&gt;0,E378,0)</f>
        <v>0</v>
      </c>
      <c r="J379" s="194"/>
      <c r="K379" s="195"/>
      <c r="L379" s="48"/>
      <c r="M379" s="196">
        <v>12</v>
      </c>
      <c r="N379" s="35" t="str">
        <f>IF($E376="SS",SUM(AI379,AJ390,AM411,AO411,AQ411),"0")</f>
        <v>0</v>
      </c>
      <c r="O379" s="35" t="str">
        <f>IF($E376="SS",SUM(AN411,AP411,AR411),"0")</f>
        <v>0</v>
      </c>
      <c r="P379" s="35" t="str">
        <f>IF($E376="RPX",SUM(AJ379,AJ390,AM411,AO411,AQ411),"0")</f>
        <v>0</v>
      </c>
      <c r="Q379" s="35" t="str">
        <f>IF($E376="RPX",SUM(AN411,AP411,AR411),"0")</f>
        <v>0</v>
      </c>
      <c r="R379" s="35">
        <f>COUNTIFS($E386:$E410,"12",$F386:$F410,"Pole",$C386:$C410,"FST")</f>
        <v>0</v>
      </c>
      <c r="S379" s="35" t="str">
        <f>IF($E376="RPX-T",SUM(AL379,AK390,AM411,AO411,AQ411),"0")</f>
        <v>0</v>
      </c>
      <c r="T379" s="35" t="str">
        <f>IF($E376="RPX-T",SUM(AN411,AP411,AR411),"0")</f>
        <v>0</v>
      </c>
      <c r="U379" s="35" t="str">
        <f>IF($E376="EUC",SUM(AK379,AL390,AM411,AO411,AQ411),"0")</f>
        <v>0</v>
      </c>
      <c r="V379" s="35" t="str">
        <f>IF($E376="EUC",SUM($AN411,AP411,AR411),"0")</f>
        <v>0</v>
      </c>
      <c r="W379" s="34">
        <f>COUNTIFS($E386:$E410,"12",$F386:$F410,"HH",$C386:$C410,"FST")</f>
        <v>0</v>
      </c>
      <c r="X379" s="35">
        <f>COUNTIFS($E386:$E410,"12",$F386:$F410,"Ped",$C386:$C410,"FST")</f>
        <v>0</v>
      </c>
      <c r="Y379" s="25"/>
      <c r="Z379" s="45">
        <v>2</v>
      </c>
      <c r="AA379" s="46">
        <v>13</v>
      </c>
      <c r="AB379" s="46">
        <v>24</v>
      </c>
      <c r="AC379" s="25"/>
      <c r="AD379" s="25"/>
      <c r="AH379" s="109">
        <v>12</v>
      </c>
      <c r="AI379" s="109" t="str">
        <f>IF($E376="SS",COUNTIFS($C386:$C410,"FST",$E386:$E410,"12"),"0")</f>
        <v>0</v>
      </c>
      <c r="AJ379" s="109" t="str">
        <f>IF($E376="RPX",COUNTIFS($C386:$C410,"FST",$E386:$E410,"12"),"0")</f>
        <v>0</v>
      </c>
      <c r="AK379" s="109" t="str">
        <f>IF($E376="EUC",COUNTIFS($C386:$C410,"FST",$E386:$E410,"12"),"0")</f>
        <v>0</v>
      </c>
      <c r="AL379" s="109" t="str">
        <f>IF($E376="RPX-T",COUNTIFS($C386:$C410,"FST",$E386:$E410,"12"),"0")</f>
        <v>0</v>
      </c>
      <c r="BA379" s="227"/>
    </row>
    <row r="380" spans="1:53" ht="16.5" customHeight="1" thickTop="1" thickBot="1" x14ac:dyDescent="0.3">
      <c r="A380" s="88"/>
      <c r="B380" s="36" t="s">
        <v>249</v>
      </c>
      <c r="C380" s="30">
        <v>0</v>
      </c>
      <c r="D380" s="49" t="s">
        <v>250</v>
      </c>
      <c r="E380" s="50">
        <f>E377/12</f>
        <v>0</v>
      </c>
      <c r="F380" s="88"/>
      <c r="G380" s="277" t="s">
        <v>251</v>
      </c>
      <c r="H380" s="51" t="s">
        <v>252</v>
      </c>
      <c r="I380" s="112">
        <f>E379</f>
        <v>0</v>
      </c>
      <c r="J380" s="311" t="s">
        <v>253</v>
      </c>
      <c r="K380" s="312"/>
      <c r="L380" s="313"/>
      <c r="M380" s="52" t="s">
        <v>254</v>
      </c>
      <c r="N380" s="106"/>
      <c r="O380" s="106"/>
      <c r="P380" s="192"/>
      <c r="Q380" s="192"/>
      <c r="R380" s="192"/>
      <c r="S380" s="192"/>
      <c r="T380" s="192"/>
      <c r="U380" s="192"/>
      <c r="V380" s="192"/>
      <c r="W380" s="53">
        <f>SUM(P380:U380)</f>
        <v>0</v>
      </c>
      <c r="X380" s="54"/>
      <c r="Y380" s="25"/>
      <c r="Z380" s="45">
        <v>3</v>
      </c>
      <c r="AA380" s="46">
        <v>25</v>
      </c>
      <c r="AB380" s="46">
        <v>36</v>
      </c>
      <c r="AC380" s="25"/>
      <c r="AD380" s="25"/>
      <c r="BA380" s="227"/>
    </row>
    <row r="381" spans="1:53" ht="16.5" thickTop="1" thickBot="1" x14ac:dyDescent="0.3">
      <c r="A381" s="88"/>
      <c r="B381" s="36" t="s">
        <v>255</v>
      </c>
      <c r="C381" s="30">
        <v>0</v>
      </c>
      <c r="D381" s="31" t="s">
        <v>256</v>
      </c>
      <c r="E381" s="101" t="str">
        <f>IF('Cable Calculator'!AW5="","",'Cable Calculator'!AW5)</f>
        <v/>
      </c>
      <c r="F381" s="88"/>
      <c r="G381" s="278"/>
      <c r="H381" s="47" t="s">
        <v>257</v>
      </c>
      <c r="I381" s="35" t="str">
        <f>IF(E379="","0",IF(AND(E376="EUC",E377=432), I380+(203-E378),IF(E379=0,0,(E379+(E377-E378)-1))))</f>
        <v>0</v>
      </c>
      <c r="J381" s="292" t="str">
        <f>IFERROR(IF(OR(E376="EUC",E376="SS"),"---",IF(OR(P375,S375),"NO 2F Tethers for RPX!",IF(OR(P377,S377),"NO 6F Tethers for RPX!","---"))),"---")</f>
        <v>---</v>
      </c>
      <c r="K381" s="293"/>
      <c r="L381" s="294"/>
      <c r="M381" s="292" t="str">
        <f>IF(E378&gt;60,"Dead Count &gt;60: Consider Downsize","---")</f>
        <v>---</v>
      </c>
      <c r="N381" s="293"/>
      <c r="O381" s="293"/>
      <c r="P381" s="293"/>
      <c r="Q381" s="293"/>
      <c r="R381" s="293"/>
      <c r="S381" s="293"/>
      <c r="T381" s="293"/>
      <c r="U381" s="294"/>
      <c r="V381" s="100"/>
      <c r="W381" s="54">
        <f>SUM(P381:U381)</f>
        <v>0</v>
      </c>
      <c r="X381" s="54"/>
      <c r="Y381" s="25"/>
      <c r="Z381" s="45">
        <v>4</v>
      </c>
      <c r="AA381" s="46">
        <v>37</v>
      </c>
      <c r="AB381" s="46">
        <v>48</v>
      </c>
      <c r="AC381" s="25"/>
      <c r="AD381" s="25"/>
      <c r="BA381" s="227"/>
    </row>
    <row r="382" spans="1:53" ht="16.5" thickTop="1" thickBot="1" x14ac:dyDescent="0.3">
      <c r="A382" s="88"/>
      <c r="B382" s="55" t="s">
        <v>258</v>
      </c>
      <c r="C382" s="56">
        <f>SUM(C376:C381)+I375</f>
        <v>0</v>
      </c>
      <c r="D382" s="31" t="s">
        <v>259</v>
      </c>
      <c r="E382" s="101" t="str">
        <f>IF(AS376="Y","DBL",IF(AS377="Y","TRPL",IF(AS378="Y","QUAD","")))</f>
        <v/>
      </c>
      <c r="F382" s="88"/>
      <c r="G382" s="192"/>
      <c r="H382" s="57"/>
      <c r="I382" s="192"/>
      <c r="J382" s="292" t="str">
        <f>IF(AND(E377=216,(OR(Z398="error",Z399="error",Z400="error",Z401="error",Z402="error",Z403="error",Z404="error",Z405="error",Z406="error",Z407="error",Z408="error",Z409="error",Z410="error",AA400="error",AA401="error",AA402="error",AA403="error",AA404="error",AA405="error",AA406="error",AA407="error",AA408="error",AA409="error",AA410="error",AA411="error",AA412="error"))),"You cannot cross Tube 6 and 7","---")</f>
        <v>---</v>
      </c>
      <c r="K382" s="293"/>
      <c r="L382" s="294"/>
      <c r="M382" s="292" t="str">
        <f>IF(AND(OR(E376="SS",E376="RPX",E376="EUC",E376="RPX-T"),(OR(C386="",C386="Field SPL"))),"Cannot have FlexNap cables without tethers","---")</f>
        <v>---</v>
      </c>
      <c r="N382" s="293"/>
      <c r="O382" s="293"/>
      <c r="P382" s="293"/>
      <c r="Q382" s="293"/>
      <c r="R382" s="293"/>
      <c r="S382" s="293"/>
      <c r="T382" s="293"/>
      <c r="U382" s="294"/>
      <c r="V382" s="25"/>
      <c r="W382" s="58"/>
      <c r="X382" s="58"/>
      <c r="Y382" s="25"/>
      <c r="Z382" s="45">
        <v>5</v>
      </c>
      <c r="AA382" s="46">
        <v>49</v>
      </c>
      <c r="AB382" s="46">
        <v>60</v>
      </c>
      <c r="AC382" s="25"/>
      <c r="AD382" s="25"/>
      <c r="BA382" s="227"/>
    </row>
    <row r="383" spans="1:53" ht="16.5" thickTop="1" thickBot="1" x14ac:dyDescent="0.3">
      <c r="A383" s="88"/>
      <c r="B383" s="59"/>
      <c r="C383" s="60"/>
      <c r="D383" s="61"/>
      <c r="E383" s="62"/>
      <c r="F383" s="88"/>
      <c r="G383" s="63"/>
      <c r="H383" s="64"/>
      <c r="I383" s="63"/>
      <c r="J383" s="292" t="str">
        <f>IF(AND(OR(E376="RPX", E376="RPX-T", E376="SS"),E377=216),"NO 216 For RPX, RPX-T, OR SS CABLE","---")</f>
        <v>---</v>
      </c>
      <c r="K383" s="293"/>
      <c r="L383" s="294"/>
      <c r="M383" s="292" t="str" cm="1">
        <f t="array" ref="M383">IF(AND(E376="",OR(C386:C410="FST",C386:C410="REV T",C386:C410="DBL REV",C386:C410="TPL REV", C386:C410="QD REV")),"Non-FlexNap cables cannot have tethers","---")</f>
        <v>---</v>
      </c>
      <c r="N383" s="293"/>
      <c r="O383" s="293"/>
      <c r="P383" s="293"/>
      <c r="Q383" s="293"/>
      <c r="R383" s="293"/>
      <c r="S383" s="293"/>
      <c r="T383" s="293"/>
      <c r="U383" s="294"/>
      <c r="V383" s="25"/>
      <c r="W383" s="58"/>
      <c r="X383" s="58"/>
      <c r="Y383" s="25"/>
      <c r="Z383" s="45">
        <v>6</v>
      </c>
      <c r="AA383" s="65">
        <v>61</v>
      </c>
      <c r="AB383" s="65">
        <v>72</v>
      </c>
      <c r="AC383" s="25"/>
      <c r="AD383" s="25"/>
      <c r="BA383" s="226"/>
    </row>
    <row r="384" spans="1:53" ht="15.75" customHeight="1" thickBot="1" x14ac:dyDescent="0.3">
      <c r="A384" s="88"/>
      <c r="B384" s="277" t="s">
        <v>260</v>
      </c>
      <c r="C384" s="314" t="s">
        <v>261</v>
      </c>
      <c r="D384" s="314" t="s">
        <v>262</v>
      </c>
      <c r="E384" s="316" t="s">
        <v>263</v>
      </c>
      <c r="F384" s="314" t="s">
        <v>264</v>
      </c>
      <c r="G384" s="279" t="s">
        <v>265</v>
      </c>
      <c r="H384" s="279" t="s">
        <v>266</v>
      </c>
      <c r="I384" s="279" t="s">
        <v>267</v>
      </c>
      <c r="J384" s="318" t="s">
        <v>268</v>
      </c>
      <c r="K384" s="314" t="s">
        <v>269</v>
      </c>
      <c r="L384" s="320" t="s">
        <v>270</v>
      </c>
      <c r="M384" s="322" t="s">
        <v>271</v>
      </c>
      <c r="N384" s="322"/>
      <c r="O384" s="322"/>
      <c r="P384" s="322"/>
      <c r="Q384" s="322"/>
      <c r="R384" s="322"/>
      <c r="S384" s="322"/>
      <c r="T384" s="322"/>
      <c r="U384" s="323"/>
      <c r="V384" s="107"/>
      <c r="W384" s="72"/>
      <c r="X384" s="72"/>
      <c r="Y384" s="72"/>
      <c r="Z384" s="45">
        <v>7</v>
      </c>
      <c r="AA384" s="65">
        <v>73</v>
      </c>
      <c r="AB384" s="65">
        <v>84</v>
      </c>
      <c r="AC384" s="25"/>
      <c r="AD384" s="25"/>
      <c r="BA384" s="228"/>
    </row>
    <row r="385" spans="1:53" ht="15.75" thickBot="1" x14ac:dyDescent="0.3">
      <c r="A385" s="88"/>
      <c r="B385" s="278"/>
      <c r="C385" s="315"/>
      <c r="D385" s="315"/>
      <c r="E385" s="317"/>
      <c r="F385" s="315"/>
      <c r="G385" s="280"/>
      <c r="H385" s="280"/>
      <c r="I385" s="280"/>
      <c r="J385" s="319"/>
      <c r="K385" s="315"/>
      <c r="L385" s="321"/>
      <c r="M385" s="324"/>
      <c r="N385" s="324"/>
      <c r="O385" s="324"/>
      <c r="P385" s="324"/>
      <c r="Q385" s="324"/>
      <c r="R385" s="324"/>
      <c r="S385" s="324"/>
      <c r="T385" s="324"/>
      <c r="U385" s="325"/>
      <c r="V385" s="107"/>
      <c r="W385" s="72"/>
      <c r="X385" s="72"/>
      <c r="Y385" s="72"/>
      <c r="Z385" s="45">
        <v>8</v>
      </c>
      <c r="AA385" s="46">
        <v>85</v>
      </c>
      <c r="AB385" s="46">
        <v>96</v>
      </c>
      <c r="AC385" s="25"/>
      <c r="AD385" s="25"/>
      <c r="AI385" s="109" t="s">
        <v>272</v>
      </c>
      <c r="AJ385" s="109" t="s">
        <v>273</v>
      </c>
      <c r="AK385" s="109" t="s">
        <v>274</v>
      </c>
      <c r="AL385" s="109" t="s">
        <v>275</v>
      </c>
      <c r="BA385" s="228"/>
    </row>
    <row r="386" spans="1:53" ht="15.75" thickBot="1" x14ac:dyDescent="0.3">
      <c r="A386" s="88"/>
      <c r="B386" s="66" t="s">
        <v>276</v>
      </c>
      <c r="C386" s="67"/>
      <c r="D386" s="102"/>
      <c r="E386" s="32"/>
      <c r="F386" s="32"/>
      <c r="G386" s="68" t="s">
        <v>277</v>
      </c>
      <c r="H386" s="69">
        <f>IF(I386=0,0,I386-(E386-1))</f>
        <v>0</v>
      </c>
      <c r="I386" s="70">
        <f>IF(E386=0,0,I381)</f>
        <v>0</v>
      </c>
      <c r="J386" s="71" t="s">
        <v>278</v>
      </c>
      <c r="K386" s="32"/>
      <c r="L386" s="233"/>
      <c r="M386" s="295"/>
      <c r="N386" s="295"/>
      <c r="O386" s="295"/>
      <c r="P386" s="295"/>
      <c r="Q386" s="295"/>
      <c r="R386" s="295"/>
      <c r="S386" s="295"/>
      <c r="T386" s="295"/>
      <c r="U386" s="296"/>
      <c r="V386" s="103"/>
      <c r="W386" s="72"/>
      <c r="X386" s="72"/>
      <c r="Y386" s="72"/>
      <c r="Z386" s="45">
        <v>9</v>
      </c>
      <c r="AA386" s="46">
        <v>97</v>
      </c>
      <c r="AB386" s="46">
        <v>108</v>
      </c>
      <c r="AC386" s="72">
        <f t="shared" ref="AC386:AC410" si="153">IF(B386&lt;&gt;"FST",1,0)</f>
        <v>1</v>
      </c>
      <c r="AD386" s="72">
        <f t="shared" ref="AD386:AD410" si="154">IF(C386&lt;&gt;"FST",1,0)</f>
        <v>1</v>
      </c>
      <c r="AE386" s="109" t="str">
        <f t="shared" ref="AE386:AE410" si="155">CONCATENATE(H386,"-",I386)</f>
        <v>0-0</v>
      </c>
      <c r="AF386" s="109" t="str">
        <f t="shared" ref="AF386:AF410" si="156">IF(C386="Field SPL","N","Y")</f>
        <v>Y</v>
      </c>
      <c r="AG386" s="109" t="str">
        <f t="shared" ref="AG386:AG410" si="157">IF(OR(E$376="RPX",E$376="SS"),"A","B")</f>
        <v>B</v>
      </c>
      <c r="AH386" s="109">
        <v>2</v>
      </c>
      <c r="AI386" s="109" t="str">
        <f>IF(E376="SS",COUNTIFS(C386:C410,"TCF",E386:E410,"2"),"")</f>
        <v/>
      </c>
      <c r="AJ386" s="109" t="str">
        <f>IF(E376="RPX",COUNTIFS(C386:C410,"TCF",E386:E410,"2"),"")</f>
        <v/>
      </c>
      <c r="AK386" s="109" t="str">
        <f>IF(E376="RPX-T",COUNTIFS(C386:C410,"TCF",E386:E410,"2"),"")</f>
        <v/>
      </c>
      <c r="AL386" s="109" t="str">
        <f>IF(E376="EUC",COUNTIFS(C386:C410,"TCF",E386:E410,"2"),"")</f>
        <v/>
      </c>
      <c r="AM386" s="109">
        <f t="shared" ref="AM386:AM410" si="158">VALUE(IF(C386="FST","0",IF(C386="REV T","1",IF(C386="DBL REV",".5","0"))))</f>
        <v>0</v>
      </c>
      <c r="AN386" s="109">
        <f t="shared" ref="AN386:AN410" si="159">VALUE(IF(C386="FST","0",IF(C386="REV T","0",IF(C386="DBL REV",".5","0"))))</f>
        <v>0</v>
      </c>
      <c r="AO386" s="109" t="str">
        <f t="shared" ref="AO386:AO410" si="160">IF(C386="TPL REV","Y","")</f>
        <v/>
      </c>
      <c r="AQ386" s="109" t="str">
        <f t="shared" ref="AQ386:AQ410" si="161">IF(C386="QD REV","Y","")</f>
        <v/>
      </c>
      <c r="BA386" s="229">
        <f>MOD(E386,12)</f>
        <v>0</v>
      </c>
    </row>
    <row r="387" spans="1:53" ht="15.75" thickBot="1" x14ac:dyDescent="0.3">
      <c r="A387" s="88"/>
      <c r="B387" s="66" t="s">
        <v>279</v>
      </c>
      <c r="C387" s="67"/>
      <c r="D387" s="102"/>
      <c r="E387" s="32"/>
      <c r="F387" s="32"/>
      <c r="G387" s="68" t="s">
        <v>277</v>
      </c>
      <c r="H387" s="69">
        <f t="shared" ref="H387:H410" si="162">IF(E387=0,0,I387-(E387-1))</f>
        <v>0</v>
      </c>
      <c r="I387" s="70">
        <f t="shared" ref="I387:I410" si="163">IF(E387=0,0,H386-1)</f>
        <v>0</v>
      </c>
      <c r="J387" s="73" t="str">
        <f>IF(C387="","--",IF(AND(C387&lt;&gt;"FST",C387&lt;&gt;"TCF",BA386&lt;&gt;0),BA386,"--"))</f>
        <v>--</v>
      </c>
      <c r="K387" s="32"/>
      <c r="L387" s="233"/>
      <c r="M387" s="295"/>
      <c r="N387" s="295"/>
      <c r="O387" s="295"/>
      <c r="P387" s="295"/>
      <c r="Q387" s="295"/>
      <c r="R387" s="295"/>
      <c r="S387" s="295"/>
      <c r="T387" s="295"/>
      <c r="U387" s="296"/>
      <c r="V387" s="103"/>
      <c r="W387" s="72"/>
      <c r="X387" s="72"/>
      <c r="Y387" s="72"/>
      <c r="Z387" s="45">
        <v>10</v>
      </c>
      <c r="AA387" s="46">
        <v>109</v>
      </c>
      <c r="AB387" s="46">
        <v>120</v>
      </c>
      <c r="AC387" s="72">
        <f t="shared" si="153"/>
        <v>1</v>
      </c>
      <c r="AD387" s="72">
        <f t="shared" si="154"/>
        <v>1</v>
      </c>
      <c r="AE387" s="109" t="str">
        <f t="shared" si="155"/>
        <v>0-0</v>
      </c>
      <c r="AF387" s="109" t="str">
        <f t="shared" si="156"/>
        <v>Y</v>
      </c>
      <c r="AG387" s="109" t="str">
        <f t="shared" si="157"/>
        <v>B</v>
      </c>
      <c r="AH387" s="109">
        <v>4</v>
      </c>
      <c r="AI387" s="109" t="str">
        <f>IF(E376="SS",COUNTIFS(C386:C410,"TCF",E386:E410,"4"),"")</f>
        <v/>
      </c>
      <c r="AJ387" s="109" t="str">
        <f>IF(E376="RPX",COUNTIFS(C386:C410,"TCF",E386:E410,"4"),"")</f>
        <v/>
      </c>
      <c r="AK387" s="109" t="str">
        <f>IF(E376="RPX-T",COUNTIFS(C386:C410,"TCF",E386:E410,"4"),"")</f>
        <v/>
      </c>
      <c r="AL387" s="109" t="str">
        <f>IF(E376="EUC",COUNTIFS(C386:C410,"TCF",E386:E410,"4"),"")</f>
        <v/>
      </c>
      <c r="AM387" s="109">
        <f t="shared" si="158"/>
        <v>0</v>
      </c>
      <c r="AN387" s="109">
        <f t="shared" si="159"/>
        <v>0</v>
      </c>
      <c r="AO387" s="109" t="str">
        <f t="shared" si="160"/>
        <v/>
      </c>
      <c r="AQ387" s="109" t="str">
        <f t="shared" si="161"/>
        <v/>
      </c>
      <c r="BA387" s="229">
        <f>MOD(SUM(E386:E387),12)</f>
        <v>0</v>
      </c>
    </row>
    <row r="388" spans="1:53" ht="15.75" thickBot="1" x14ac:dyDescent="0.3">
      <c r="A388" s="88"/>
      <c r="B388" s="74" t="s">
        <v>280</v>
      </c>
      <c r="C388" s="67"/>
      <c r="D388" s="102"/>
      <c r="E388" s="32"/>
      <c r="F388" s="32"/>
      <c r="G388" s="75" t="s">
        <v>277</v>
      </c>
      <c r="H388" s="69">
        <f t="shared" si="162"/>
        <v>0</v>
      </c>
      <c r="I388" s="70">
        <f t="shared" si="163"/>
        <v>0</v>
      </c>
      <c r="J388" s="73" t="str">
        <f t="shared" ref="J388:J410" si="164">IF(C388="","--",IF(AND(C388&lt;&gt;"FST",C388&lt;&gt;"TCF",BA387&lt;&gt;0),BA387,"--"))</f>
        <v>--</v>
      </c>
      <c r="K388" s="32"/>
      <c r="L388" s="233"/>
      <c r="M388" s="295"/>
      <c r="N388" s="295"/>
      <c r="O388" s="295"/>
      <c r="P388" s="295"/>
      <c r="Q388" s="295"/>
      <c r="R388" s="295"/>
      <c r="S388" s="295"/>
      <c r="T388" s="295"/>
      <c r="U388" s="296"/>
      <c r="V388" s="103"/>
      <c r="W388" s="72"/>
      <c r="X388" s="72"/>
      <c r="Y388" s="72"/>
      <c r="Z388" s="45">
        <v>11</v>
      </c>
      <c r="AA388" s="46">
        <v>121</v>
      </c>
      <c r="AB388" s="46">
        <v>132</v>
      </c>
      <c r="AC388" s="72">
        <f t="shared" si="153"/>
        <v>1</v>
      </c>
      <c r="AD388" s="72">
        <f t="shared" si="154"/>
        <v>1</v>
      </c>
      <c r="AE388" s="109" t="str">
        <f t="shared" si="155"/>
        <v>0-0</v>
      </c>
      <c r="AF388" s="109" t="str">
        <f t="shared" si="156"/>
        <v>Y</v>
      </c>
      <c r="AG388" s="109" t="str">
        <f t="shared" si="157"/>
        <v>B</v>
      </c>
      <c r="AH388" s="109">
        <v>6</v>
      </c>
      <c r="AI388" s="109" t="str">
        <f>IF(E376="SS",COUNTIFS(C386:C410,"TCF",E386:E410,"6"),"")</f>
        <v/>
      </c>
      <c r="AJ388" s="109" t="str">
        <f>IF(E376="RPX",COUNTIFS(C386:C410,"TCF",E386:E410,"6"),"")</f>
        <v/>
      </c>
      <c r="AK388" s="109" t="str">
        <f>IF(E376="RPX-T",COUNTIFS(C386:C410,"TCF",E386:E410,"6"),"")</f>
        <v/>
      </c>
      <c r="AL388" s="109" t="str">
        <f>IF(E376="EUC",COUNTIFS(C386:C410,"TCF",E386:E410,"6"),"")</f>
        <v/>
      </c>
      <c r="AM388" s="109">
        <f t="shared" si="158"/>
        <v>0</v>
      </c>
      <c r="AN388" s="109">
        <f t="shared" si="159"/>
        <v>0</v>
      </c>
      <c r="AO388" s="109" t="str">
        <f t="shared" si="160"/>
        <v/>
      </c>
      <c r="AQ388" s="109" t="str">
        <f t="shared" si="161"/>
        <v/>
      </c>
      <c r="BA388" s="229">
        <f>MOD(SUM(E386:E389),12)</f>
        <v>0</v>
      </c>
    </row>
    <row r="389" spans="1:53" ht="15.75" thickBot="1" x14ac:dyDescent="0.3">
      <c r="A389" s="88"/>
      <c r="B389" s="66" t="s">
        <v>281</v>
      </c>
      <c r="C389" s="67"/>
      <c r="D389" s="102"/>
      <c r="E389" s="32"/>
      <c r="F389" s="32"/>
      <c r="G389" s="68" t="s">
        <v>277</v>
      </c>
      <c r="H389" s="69">
        <f t="shared" si="162"/>
        <v>0</v>
      </c>
      <c r="I389" s="70">
        <f t="shared" si="163"/>
        <v>0</v>
      </c>
      <c r="J389" s="73" t="str">
        <f t="shared" si="164"/>
        <v>--</v>
      </c>
      <c r="K389" s="32"/>
      <c r="L389" s="233"/>
      <c r="M389" s="295"/>
      <c r="N389" s="295"/>
      <c r="O389" s="295"/>
      <c r="P389" s="295"/>
      <c r="Q389" s="295"/>
      <c r="R389" s="295"/>
      <c r="S389" s="295"/>
      <c r="T389" s="295"/>
      <c r="U389" s="296"/>
      <c r="V389" s="103"/>
      <c r="W389" s="72"/>
      <c r="X389" s="72"/>
      <c r="Y389" s="72"/>
      <c r="Z389" s="45">
        <v>12</v>
      </c>
      <c r="AA389" s="76">
        <v>133</v>
      </c>
      <c r="AB389" s="76">
        <v>144</v>
      </c>
      <c r="AC389" s="72">
        <f t="shared" si="153"/>
        <v>1</v>
      </c>
      <c r="AD389" s="72">
        <f t="shared" si="154"/>
        <v>1</v>
      </c>
      <c r="AE389" s="109" t="str">
        <f t="shared" si="155"/>
        <v>0-0</v>
      </c>
      <c r="AF389" s="109" t="str">
        <f t="shared" si="156"/>
        <v>Y</v>
      </c>
      <c r="AG389" s="109" t="str">
        <f t="shared" si="157"/>
        <v>B</v>
      </c>
      <c r="AH389" s="109">
        <v>8</v>
      </c>
      <c r="AI389" s="109" t="str">
        <f>IF(E376="SS",COUNTIFS(C386:C410,"TCF",E386:E410,"8"),"")</f>
        <v/>
      </c>
      <c r="AJ389" s="109" t="str">
        <f>IF(E376="RPX",COUNTIFS(C386:C410,"TCF",E386:E410,"8"),"")</f>
        <v/>
      </c>
      <c r="AK389" s="109" t="str">
        <f>IF(E376="RPX-T",COUNTIFS(C386:C410,"TCF",E386:E410,"8"),"")</f>
        <v/>
      </c>
      <c r="AL389" s="109" t="str">
        <f>IF(E376="EUC",COUNTIFS(C386:C410,"TCF",E386:E410,"8"),"")</f>
        <v/>
      </c>
      <c r="AM389" s="109">
        <f t="shared" si="158"/>
        <v>0</v>
      </c>
      <c r="AN389" s="109">
        <f t="shared" si="159"/>
        <v>0</v>
      </c>
      <c r="AO389" s="109" t="str">
        <f t="shared" si="160"/>
        <v/>
      </c>
      <c r="AQ389" s="109" t="str">
        <f t="shared" si="161"/>
        <v/>
      </c>
      <c r="BA389" s="229">
        <f>MOD(SUM(E386:E390),12)</f>
        <v>0</v>
      </c>
    </row>
    <row r="390" spans="1:53" ht="15.75" thickBot="1" x14ac:dyDescent="0.3">
      <c r="A390" s="88"/>
      <c r="B390" s="66" t="s">
        <v>282</v>
      </c>
      <c r="C390" s="67"/>
      <c r="D390" s="102"/>
      <c r="E390" s="32"/>
      <c r="F390" s="32"/>
      <c r="G390" s="68" t="s">
        <v>277</v>
      </c>
      <c r="H390" s="69">
        <f t="shared" si="162"/>
        <v>0</v>
      </c>
      <c r="I390" s="70">
        <f t="shared" si="163"/>
        <v>0</v>
      </c>
      <c r="J390" s="73" t="str">
        <f t="shared" si="164"/>
        <v>--</v>
      </c>
      <c r="K390" s="32"/>
      <c r="L390" s="233"/>
      <c r="M390" s="295"/>
      <c r="N390" s="295"/>
      <c r="O390" s="295"/>
      <c r="P390" s="295"/>
      <c r="Q390" s="295"/>
      <c r="R390" s="295"/>
      <c r="S390" s="295"/>
      <c r="T390" s="295"/>
      <c r="U390" s="296"/>
      <c r="V390" s="103"/>
      <c r="W390" s="72"/>
      <c r="X390" s="72"/>
      <c r="Y390" s="72"/>
      <c r="Z390" s="45">
        <v>13</v>
      </c>
      <c r="AA390" s="77">
        <f t="shared" ref="AA390:AA395" si="165">AB389+1</f>
        <v>145</v>
      </c>
      <c r="AB390" s="77">
        <f t="shared" ref="AB390:AB395" si="166">AB389+12</f>
        <v>156</v>
      </c>
      <c r="AC390" s="72">
        <f t="shared" si="153"/>
        <v>1</v>
      </c>
      <c r="AD390" s="72">
        <f t="shared" si="154"/>
        <v>1</v>
      </c>
      <c r="AE390" s="109" t="str">
        <f t="shared" si="155"/>
        <v>0-0</v>
      </c>
      <c r="AF390" s="109" t="str">
        <f t="shared" si="156"/>
        <v>Y</v>
      </c>
      <c r="AG390" s="109" t="str">
        <f t="shared" si="157"/>
        <v>B</v>
      </c>
      <c r="AH390" s="109">
        <v>12</v>
      </c>
      <c r="AI390" s="109" t="str">
        <f>IF(E376="SS",COUNTIFS(C386:C410,"TCF",E386:E410,"12"),"")</f>
        <v/>
      </c>
      <c r="AJ390" s="109" t="str">
        <f>IF(E376="RPX",COUNTIFS(C386:C410,"TCF",E386:E410,"12"),"")</f>
        <v/>
      </c>
      <c r="AK390" s="109" t="str">
        <f>IF(E376="RPX-T",COUNTIFS(C386:C410,"TCF",E386:E410,"12"),"")</f>
        <v/>
      </c>
      <c r="AL390" s="109" t="str">
        <f>IF(E376="EUC",COUNTIFS(C386:C410,"TCF",E386:E410,"12"),"")</f>
        <v/>
      </c>
      <c r="AM390" s="109">
        <f t="shared" si="158"/>
        <v>0</v>
      </c>
      <c r="AN390" s="109">
        <f t="shared" si="159"/>
        <v>0</v>
      </c>
      <c r="AO390" s="109" t="str">
        <f t="shared" si="160"/>
        <v/>
      </c>
      <c r="AQ390" s="109" t="str">
        <f t="shared" si="161"/>
        <v/>
      </c>
      <c r="BA390" s="229">
        <f>MOD(SUM(E386:E391),12)</f>
        <v>0</v>
      </c>
    </row>
    <row r="391" spans="1:53" ht="15.75" thickBot="1" x14ac:dyDescent="0.3">
      <c r="A391" s="88"/>
      <c r="B391" s="66" t="s">
        <v>283</v>
      </c>
      <c r="C391" s="67"/>
      <c r="D391" s="102"/>
      <c r="E391" s="32"/>
      <c r="F391" s="32"/>
      <c r="G391" s="68" t="s">
        <v>277</v>
      </c>
      <c r="H391" s="69">
        <f t="shared" si="162"/>
        <v>0</v>
      </c>
      <c r="I391" s="70">
        <f t="shared" si="163"/>
        <v>0</v>
      </c>
      <c r="J391" s="73" t="str">
        <f t="shared" si="164"/>
        <v>--</v>
      </c>
      <c r="K391" s="32"/>
      <c r="L391" s="233"/>
      <c r="M391" s="295"/>
      <c r="N391" s="295"/>
      <c r="O391" s="295"/>
      <c r="P391" s="295"/>
      <c r="Q391" s="295"/>
      <c r="R391" s="295"/>
      <c r="S391" s="295"/>
      <c r="T391" s="295"/>
      <c r="U391" s="296"/>
      <c r="V391" s="103"/>
      <c r="W391" s="72"/>
      <c r="X391" s="72"/>
      <c r="Y391" s="72"/>
      <c r="Z391" s="45">
        <v>14</v>
      </c>
      <c r="AA391" s="77">
        <f t="shared" si="165"/>
        <v>157</v>
      </c>
      <c r="AB391" s="77">
        <f t="shared" si="166"/>
        <v>168</v>
      </c>
      <c r="AC391" s="72">
        <f t="shared" si="153"/>
        <v>1</v>
      </c>
      <c r="AD391" s="72">
        <f t="shared" si="154"/>
        <v>1</v>
      </c>
      <c r="AE391" s="109" t="str">
        <f t="shared" si="155"/>
        <v>0-0</v>
      </c>
      <c r="AF391" s="109" t="str">
        <f t="shared" si="156"/>
        <v>Y</v>
      </c>
      <c r="AG391" s="109" t="str">
        <f t="shared" si="157"/>
        <v>B</v>
      </c>
      <c r="AM391" s="109">
        <f t="shared" si="158"/>
        <v>0</v>
      </c>
      <c r="AN391" s="109">
        <f t="shared" si="159"/>
        <v>0</v>
      </c>
      <c r="AO391" s="109" t="str">
        <f t="shared" si="160"/>
        <v/>
      </c>
      <c r="AQ391" s="109" t="str">
        <f t="shared" si="161"/>
        <v/>
      </c>
      <c r="BA391" s="229">
        <f>MOD(SUM(E386:E392),12)</f>
        <v>0</v>
      </c>
    </row>
    <row r="392" spans="1:53" ht="15.75" thickBot="1" x14ac:dyDescent="0.3">
      <c r="A392" s="88"/>
      <c r="B392" s="66" t="s">
        <v>284</v>
      </c>
      <c r="C392" s="67"/>
      <c r="D392" s="102"/>
      <c r="E392" s="32"/>
      <c r="F392" s="32"/>
      <c r="G392" s="68" t="s">
        <v>277</v>
      </c>
      <c r="H392" s="69">
        <f t="shared" si="162"/>
        <v>0</v>
      </c>
      <c r="I392" s="70">
        <f t="shared" si="163"/>
        <v>0</v>
      </c>
      <c r="J392" s="73" t="str">
        <f t="shared" si="164"/>
        <v>--</v>
      </c>
      <c r="K392" s="32"/>
      <c r="L392" s="233"/>
      <c r="M392" s="295"/>
      <c r="N392" s="295"/>
      <c r="O392" s="295"/>
      <c r="P392" s="295"/>
      <c r="Q392" s="295"/>
      <c r="R392" s="295"/>
      <c r="S392" s="295"/>
      <c r="T392" s="295"/>
      <c r="U392" s="296"/>
      <c r="V392" s="103"/>
      <c r="W392" s="72"/>
      <c r="X392" s="72"/>
      <c r="Y392" s="72"/>
      <c r="Z392" s="45">
        <v>15</v>
      </c>
      <c r="AA392" s="77">
        <f t="shared" si="165"/>
        <v>169</v>
      </c>
      <c r="AB392" s="77">
        <f t="shared" si="166"/>
        <v>180</v>
      </c>
      <c r="AC392" s="72">
        <f t="shared" si="153"/>
        <v>1</v>
      </c>
      <c r="AD392" s="72">
        <f t="shared" si="154"/>
        <v>1</v>
      </c>
      <c r="AE392" s="109" t="str">
        <f t="shared" si="155"/>
        <v>0-0</v>
      </c>
      <c r="AF392" s="109" t="str">
        <f t="shared" si="156"/>
        <v>Y</v>
      </c>
      <c r="AG392" s="109" t="str">
        <f t="shared" si="157"/>
        <v>B</v>
      </c>
      <c r="AM392" s="109">
        <f t="shared" si="158"/>
        <v>0</v>
      </c>
      <c r="AN392" s="109">
        <f t="shared" si="159"/>
        <v>0</v>
      </c>
      <c r="AO392" s="109" t="str">
        <f t="shared" si="160"/>
        <v/>
      </c>
      <c r="AQ392" s="109" t="str">
        <f t="shared" si="161"/>
        <v/>
      </c>
      <c r="BA392" s="229">
        <f>MOD(SUM(E386:E393),12)</f>
        <v>0</v>
      </c>
    </row>
    <row r="393" spans="1:53" ht="15.75" thickBot="1" x14ac:dyDescent="0.3">
      <c r="A393" s="88"/>
      <c r="B393" s="66" t="s">
        <v>285</v>
      </c>
      <c r="C393" s="67"/>
      <c r="D393" s="102"/>
      <c r="E393" s="32"/>
      <c r="F393" s="32"/>
      <c r="G393" s="68" t="s">
        <v>277</v>
      </c>
      <c r="H393" s="69">
        <f t="shared" si="162"/>
        <v>0</v>
      </c>
      <c r="I393" s="70">
        <f t="shared" si="163"/>
        <v>0</v>
      </c>
      <c r="J393" s="73" t="str">
        <f t="shared" si="164"/>
        <v>--</v>
      </c>
      <c r="K393" s="32"/>
      <c r="L393" s="233"/>
      <c r="M393" s="295"/>
      <c r="N393" s="295"/>
      <c r="O393" s="295"/>
      <c r="P393" s="295"/>
      <c r="Q393" s="295"/>
      <c r="R393" s="295"/>
      <c r="S393" s="295"/>
      <c r="T393" s="295"/>
      <c r="U393" s="296"/>
      <c r="V393" s="103"/>
      <c r="W393" s="72"/>
      <c r="X393" s="72"/>
      <c r="Y393" s="72"/>
      <c r="Z393" s="45">
        <f>Z392+1</f>
        <v>16</v>
      </c>
      <c r="AA393" s="77">
        <f t="shared" si="165"/>
        <v>181</v>
      </c>
      <c r="AB393" s="77">
        <f t="shared" si="166"/>
        <v>192</v>
      </c>
      <c r="AC393" s="72">
        <f t="shared" si="153"/>
        <v>1</v>
      </c>
      <c r="AD393" s="72">
        <f t="shared" si="154"/>
        <v>1</v>
      </c>
      <c r="AE393" s="109" t="str">
        <f t="shared" si="155"/>
        <v>0-0</v>
      </c>
      <c r="AF393" s="109" t="str">
        <f t="shared" si="156"/>
        <v>Y</v>
      </c>
      <c r="AG393" s="109" t="str">
        <f t="shared" si="157"/>
        <v>B</v>
      </c>
      <c r="AM393" s="109">
        <f t="shared" si="158"/>
        <v>0</v>
      </c>
      <c r="AN393" s="109">
        <f t="shared" si="159"/>
        <v>0</v>
      </c>
      <c r="AO393" s="109" t="str">
        <f t="shared" si="160"/>
        <v/>
      </c>
      <c r="AQ393" s="109" t="str">
        <f t="shared" si="161"/>
        <v/>
      </c>
      <c r="BA393" s="229">
        <f>MOD(SUM(E386:E394),12)</f>
        <v>0</v>
      </c>
    </row>
    <row r="394" spans="1:53" ht="15.75" thickBot="1" x14ac:dyDescent="0.3">
      <c r="A394" s="88"/>
      <c r="B394" s="66" t="s">
        <v>286</v>
      </c>
      <c r="C394" s="67"/>
      <c r="D394" s="102"/>
      <c r="E394" s="32"/>
      <c r="F394" s="32"/>
      <c r="G394" s="68" t="s">
        <v>277</v>
      </c>
      <c r="H394" s="69">
        <f t="shared" si="162"/>
        <v>0</v>
      </c>
      <c r="I394" s="70">
        <f t="shared" si="163"/>
        <v>0</v>
      </c>
      <c r="J394" s="73" t="str">
        <f t="shared" si="164"/>
        <v>--</v>
      </c>
      <c r="K394" s="32"/>
      <c r="L394" s="233"/>
      <c r="M394" s="295"/>
      <c r="N394" s="295"/>
      <c r="O394" s="295"/>
      <c r="P394" s="295"/>
      <c r="Q394" s="295"/>
      <c r="R394" s="295"/>
      <c r="S394" s="295"/>
      <c r="T394" s="295"/>
      <c r="U394" s="296"/>
      <c r="V394" s="103"/>
      <c r="W394" s="72"/>
      <c r="X394" s="72"/>
      <c r="Y394" s="72"/>
      <c r="Z394" s="45">
        <f>Z393+1</f>
        <v>17</v>
      </c>
      <c r="AA394" s="77">
        <f t="shared" si="165"/>
        <v>193</v>
      </c>
      <c r="AB394" s="77">
        <f t="shared" si="166"/>
        <v>204</v>
      </c>
      <c r="AC394" s="72">
        <f t="shared" si="153"/>
        <v>1</v>
      </c>
      <c r="AD394" s="72">
        <f t="shared" si="154"/>
        <v>1</v>
      </c>
      <c r="AE394" s="109" t="str">
        <f t="shared" si="155"/>
        <v>0-0</v>
      </c>
      <c r="AF394" s="109" t="str">
        <f t="shared" si="156"/>
        <v>Y</v>
      </c>
      <c r="AG394" s="109" t="str">
        <f t="shared" si="157"/>
        <v>B</v>
      </c>
      <c r="AM394" s="109">
        <f t="shared" si="158"/>
        <v>0</v>
      </c>
      <c r="AN394" s="109">
        <f t="shared" si="159"/>
        <v>0</v>
      </c>
      <c r="AO394" s="109" t="str">
        <f t="shared" si="160"/>
        <v/>
      </c>
      <c r="AQ394" s="109" t="str">
        <f t="shared" si="161"/>
        <v/>
      </c>
      <c r="BA394" s="229">
        <f>MOD(SUM(E386:E395),12)</f>
        <v>0</v>
      </c>
    </row>
    <row r="395" spans="1:53" ht="15.75" thickBot="1" x14ac:dyDescent="0.3">
      <c r="A395" s="88"/>
      <c r="B395" s="66" t="s">
        <v>287</v>
      </c>
      <c r="C395" s="67"/>
      <c r="D395" s="102"/>
      <c r="E395" s="32"/>
      <c r="F395" s="32"/>
      <c r="G395" s="68" t="s">
        <v>277</v>
      </c>
      <c r="H395" s="69">
        <f t="shared" si="162"/>
        <v>0</v>
      </c>
      <c r="I395" s="70">
        <f t="shared" si="163"/>
        <v>0</v>
      </c>
      <c r="J395" s="73" t="str">
        <f t="shared" si="164"/>
        <v>--</v>
      </c>
      <c r="K395" s="32"/>
      <c r="L395" s="233"/>
      <c r="M395" s="295"/>
      <c r="N395" s="295"/>
      <c r="O395" s="295"/>
      <c r="P395" s="295"/>
      <c r="Q395" s="295"/>
      <c r="R395" s="295"/>
      <c r="S395" s="295"/>
      <c r="T395" s="295"/>
      <c r="U395" s="296"/>
      <c r="V395" s="103"/>
      <c r="W395" s="72"/>
      <c r="X395" s="72"/>
      <c r="Y395" s="72"/>
      <c r="Z395" s="45">
        <f>Z394+1</f>
        <v>18</v>
      </c>
      <c r="AA395" s="77">
        <f t="shared" si="165"/>
        <v>205</v>
      </c>
      <c r="AB395" s="77">
        <f t="shared" si="166"/>
        <v>216</v>
      </c>
      <c r="AC395" s="72">
        <f t="shared" si="153"/>
        <v>1</v>
      </c>
      <c r="AD395" s="72">
        <f t="shared" si="154"/>
        <v>1</v>
      </c>
      <c r="AE395" s="109" t="str">
        <f t="shared" si="155"/>
        <v>0-0</v>
      </c>
      <c r="AF395" s="109" t="str">
        <f t="shared" si="156"/>
        <v>Y</v>
      </c>
      <c r="AG395" s="109" t="str">
        <f t="shared" si="157"/>
        <v>B</v>
      </c>
      <c r="AM395" s="109">
        <f t="shared" si="158"/>
        <v>0</v>
      </c>
      <c r="AN395" s="109">
        <f t="shared" si="159"/>
        <v>0</v>
      </c>
      <c r="AO395" s="109" t="str">
        <f t="shared" si="160"/>
        <v/>
      </c>
      <c r="AQ395" s="109" t="str">
        <f t="shared" si="161"/>
        <v/>
      </c>
      <c r="BA395" s="229">
        <f>MOD(SUM(E386:E396),12)</f>
        <v>0</v>
      </c>
    </row>
    <row r="396" spans="1:53" ht="15.75" thickBot="1" x14ac:dyDescent="0.3">
      <c r="A396" s="88"/>
      <c r="B396" s="66" t="s">
        <v>288</v>
      </c>
      <c r="C396" s="67"/>
      <c r="D396" s="102"/>
      <c r="E396" s="32"/>
      <c r="F396" s="32"/>
      <c r="G396" s="68" t="s">
        <v>277</v>
      </c>
      <c r="H396" s="69">
        <f t="shared" si="162"/>
        <v>0</v>
      </c>
      <c r="I396" s="70">
        <f t="shared" si="163"/>
        <v>0</v>
      </c>
      <c r="J396" s="73" t="str">
        <f t="shared" si="164"/>
        <v>--</v>
      </c>
      <c r="K396" s="32"/>
      <c r="L396" s="233"/>
      <c r="M396" s="295"/>
      <c r="N396" s="295"/>
      <c r="O396" s="295"/>
      <c r="P396" s="295"/>
      <c r="Q396" s="295"/>
      <c r="R396" s="295"/>
      <c r="S396" s="295"/>
      <c r="T396" s="295"/>
      <c r="U396" s="296"/>
      <c r="V396" s="103"/>
      <c r="W396" s="84"/>
      <c r="X396" s="84"/>
      <c r="Y396" s="72"/>
      <c r="Z396" s="72"/>
      <c r="AA396" s="72"/>
      <c r="AB396" s="72"/>
      <c r="AC396" s="72">
        <f t="shared" si="153"/>
        <v>1</v>
      </c>
      <c r="AD396" s="72">
        <f t="shared" si="154"/>
        <v>1</v>
      </c>
      <c r="AE396" s="109" t="str">
        <f t="shared" si="155"/>
        <v>0-0</v>
      </c>
      <c r="AF396" s="109" t="str">
        <f t="shared" si="156"/>
        <v>Y</v>
      </c>
      <c r="AG396" s="109" t="str">
        <f t="shared" si="157"/>
        <v>B</v>
      </c>
      <c r="AM396" s="109">
        <f t="shared" si="158"/>
        <v>0</v>
      </c>
      <c r="AN396" s="109">
        <f t="shared" si="159"/>
        <v>0</v>
      </c>
      <c r="AO396" s="109" t="str">
        <f t="shared" si="160"/>
        <v/>
      </c>
      <c r="AQ396" s="109" t="str">
        <f t="shared" si="161"/>
        <v/>
      </c>
      <c r="BA396" s="229">
        <f>MOD(SUM(E386:E397),12)</f>
        <v>0</v>
      </c>
    </row>
    <row r="397" spans="1:53" ht="15.75" thickBot="1" x14ac:dyDescent="0.3">
      <c r="A397" s="88"/>
      <c r="B397" s="66" t="s">
        <v>289</v>
      </c>
      <c r="C397" s="67"/>
      <c r="D397" s="102"/>
      <c r="E397" s="32"/>
      <c r="F397" s="32"/>
      <c r="G397" s="68" t="s">
        <v>277</v>
      </c>
      <c r="H397" s="69">
        <f t="shared" si="162"/>
        <v>0</v>
      </c>
      <c r="I397" s="70">
        <f t="shared" si="163"/>
        <v>0</v>
      </c>
      <c r="J397" s="73" t="str">
        <f t="shared" si="164"/>
        <v>--</v>
      </c>
      <c r="K397" s="32"/>
      <c r="L397" s="233"/>
      <c r="M397" s="295"/>
      <c r="N397" s="295"/>
      <c r="O397" s="295"/>
      <c r="P397" s="295"/>
      <c r="Q397" s="295"/>
      <c r="R397" s="295"/>
      <c r="S397" s="295"/>
      <c r="T397" s="295"/>
      <c r="U397" s="296"/>
      <c r="V397" s="103"/>
      <c r="W397" s="84">
        <f>Y397+1</f>
        <v>1</v>
      </c>
      <c r="X397" s="84"/>
      <c r="Y397" s="78">
        <f>SUM(E386:E397)</f>
        <v>0</v>
      </c>
      <c r="Z397" s="72"/>
      <c r="AA397" s="72"/>
      <c r="AB397" s="72"/>
      <c r="AC397" s="72">
        <f t="shared" si="153"/>
        <v>1</v>
      </c>
      <c r="AD397" s="72">
        <f t="shared" si="154"/>
        <v>1</v>
      </c>
      <c r="AE397" s="109" t="str">
        <f t="shared" si="155"/>
        <v>0-0</v>
      </c>
      <c r="AF397" s="109" t="str">
        <f t="shared" si="156"/>
        <v>Y</v>
      </c>
      <c r="AG397" s="109" t="str">
        <f t="shared" si="157"/>
        <v>B</v>
      </c>
      <c r="AM397" s="109">
        <f t="shared" si="158"/>
        <v>0</v>
      </c>
      <c r="AN397" s="109">
        <f t="shared" si="159"/>
        <v>0</v>
      </c>
      <c r="AO397" s="109" t="str">
        <f t="shared" si="160"/>
        <v/>
      </c>
      <c r="AQ397" s="109" t="str">
        <f t="shared" si="161"/>
        <v/>
      </c>
      <c r="BA397" s="229">
        <f>MOD(SUM(E386:E398),12)</f>
        <v>0</v>
      </c>
    </row>
    <row r="398" spans="1:53" ht="15.75" thickBot="1" x14ac:dyDescent="0.3">
      <c r="A398" s="88"/>
      <c r="B398" s="66" t="s">
        <v>290</v>
      </c>
      <c r="C398" s="67"/>
      <c r="D398" s="102"/>
      <c r="E398" s="32"/>
      <c r="F398" s="32"/>
      <c r="G398" s="68" t="s">
        <v>277</v>
      </c>
      <c r="H398" s="69">
        <f t="shared" si="162"/>
        <v>0</v>
      </c>
      <c r="I398" s="70">
        <f t="shared" si="163"/>
        <v>0</v>
      </c>
      <c r="J398" s="73" t="str">
        <f t="shared" si="164"/>
        <v>--</v>
      </c>
      <c r="K398" s="32"/>
      <c r="L398" s="233"/>
      <c r="M398" s="295"/>
      <c r="N398" s="295"/>
      <c r="O398" s="295"/>
      <c r="P398" s="295"/>
      <c r="Q398" s="295"/>
      <c r="R398" s="295"/>
      <c r="S398" s="295"/>
      <c r="T398" s="295"/>
      <c r="U398" s="296"/>
      <c r="V398" s="103"/>
      <c r="W398" s="84">
        <f>Y398+1</f>
        <v>1</v>
      </c>
      <c r="X398" s="84"/>
      <c r="Y398" s="78">
        <f>SUM(E386:E398)</f>
        <v>0</v>
      </c>
      <c r="Z398" s="72" t="str">
        <f t="shared" ref="Z398:Z410" si="167">IF(OR(AND(E$8=216,C397="DBL REV",C398="DBL REV",Y397&lt;=144,Y398&gt;144),AND(E$8=216,C397="TPL REV",C398="TPL REV",Y397&lt;=144,Y398&gt;144),AND(E$8=216,C397="QD REV",C398="QD REV",Y397&lt;=144,Y398&gt;144)),"ERROR","")</f>
        <v/>
      </c>
      <c r="AA398" s="72"/>
      <c r="AB398" s="72"/>
      <c r="AC398" s="72">
        <f t="shared" si="153"/>
        <v>1</v>
      </c>
      <c r="AD398" s="72">
        <f t="shared" si="154"/>
        <v>1</v>
      </c>
      <c r="AE398" s="109" t="str">
        <f t="shared" si="155"/>
        <v>0-0</v>
      </c>
      <c r="AF398" s="109" t="str">
        <f t="shared" si="156"/>
        <v>Y</v>
      </c>
      <c r="AG398" s="109" t="str">
        <f t="shared" si="157"/>
        <v>B</v>
      </c>
      <c r="AM398" s="109">
        <f t="shared" si="158"/>
        <v>0</v>
      </c>
      <c r="AN398" s="109">
        <f t="shared" si="159"/>
        <v>0</v>
      </c>
      <c r="AO398" s="109" t="str">
        <f t="shared" si="160"/>
        <v/>
      </c>
      <c r="AQ398" s="109" t="str">
        <f t="shared" si="161"/>
        <v/>
      </c>
      <c r="BA398" s="229">
        <f>MOD(SUM(E386:E399),12)</f>
        <v>0</v>
      </c>
    </row>
    <row r="399" spans="1:53" ht="15.75" thickBot="1" x14ac:dyDescent="0.3">
      <c r="A399" s="88"/>
      <c r="B399" s="66" t="s">
        <v>291</v>
      </c>
      <c r="C399" s="67"/>
      <c r="D399" s="102"/>
      <c r="E399" s="32"/>
      <c r="F399" s="32"/>
      <c r="G399" s="68" t="s">
        <v>277</v>
      </c>
      <c r="H399" s="69">
        <f t="shared" si="162"/>
        <v>0</v>
      </c>
      <c r="I399" s="70">
        <f t="shared" si="163"/>
        <v>0</v>
      </c>
      <c r="J399" s="73" t="str">
        <f t="shared" si="164"/>
        <v>--</v>
      </c>
      <c r="K399" s="32"/>
      <c r="L399" s="233"/>
      <c r="M399" s="295"/>
      <c r="N399" s="295"/>
      <c r="O399" s="295"/>
      <c r="P399" s="295"/>
      <c r="Q399" s="295"/>
      <c r="R399" s="295"/>
      <c r="S399" s="295"/>
      <c r="T399" s="295"/>
      <c r="U399" s="296"/>
      <c r="V399" s="103"/>
      <c r="W399" s="84">
        <f>Y399+1</f>
        <v>1</v>
      </c>
      <c r="X399" s="84"/>
      <c r="Y399" s="78">
        <f>SUM(E386:E399)</f>
        <v>0</v>
      </c>
      <c r="Z399" s="72" t="str">
        <f t="shared" si="167"/>
        <v/>
      </c>
      <c r="AA399" s="72"/>
      <c r="AB399" s="72"/>
      <c r="AC399" s="72">
        <f t="shared" si="153"/>
        <v>1</v>
      </c>
      <c r="AD399" s="72">
        <f t="shared" si="154"/>
        <v>1</v>
      </c>
      <c r="AE399" s="109" t="str">
        <f t="shared" si="155"/>
        <v>0-0</v>
      </c>
      <c r="AF399" s="109" t="str">
        <f t="shared" si="156"/>
        <v>Y</v>
      </c>
      <c r="AG399" s="109" t="str">
        <f t="shared" si="157"/>
        <v>B</v>
      </c>
      <c r="AM399" s="109">
        <f t="shared" si="158"/>
        <v>0</v>
      </c>
      <c r="AN399" s="109">
        <f t="shared" si="159"/>
        <v>0</v>
      </c>
      <c r="AO399" s="109" t="str">
        <f t="shared" si="160"/>
        <v/>
      </c>
      <c r="AQ399" s="109" t="str">
        <f t="shared" si="161"/>
        <v/>
      </c>
      <c r="BA399" s="229">
        <f>MOD(SUM(E386:E400),12)</f>
        <v>0</v>
      </c>
    </row>
    <row r="400" spans="1:53" ht="15.75" thickBot="1" x14ac:dyDescent="0.3">
      <c r="A400" s="88"/>
      <c r="B400" s="66" t="s">
        <v>292</v>
      </c>
      <c r="C400" s="67"/>
      <c r="D400" s="102"/>
      <c r="E400" s="32"/>
      <c r="F400" s="32"/>
      <c r="G400" s="68" t="s">
        <v>277</v>
      </c>
      <c r="H400" s="69">
        <f t="shared" si="162"/>
        <v>0</v>
      </c>
      <c r="I400" s="70">
        <f t="shared" si="163"/>
        <v>0</v>
      </c>
      <c r="J400" s="73" t="str">
        <f t="shared" si="164"/>
        <v>--</v>
      </c>
      <c r="K400" s="32"/>
      <c r="L400" s="233"/>
      <c r="M400" s="295"/>
      <c r="N400" s="295"/>
      <c r="O400" s="295"/>
      <c r="P400" s="295"/>
      <c r="Q400" s="295"/>
      <c r="R400" s="295"/>
      <c r="S400" s="295"/>
      <c r="T400" s="295"/>
      <c r="U400" s="296"/>
      <c r="V400" s="103"/>
      <c r="W400" s="84">
        <f>Y400+1</f>
        <v>1</v>
      </c>
      <c r="X400" s="84"/>
      <c r="Y400" s="78">
        <f>SUM(E386:E400)</f>
        <v>0</v>
      </c>
      <c r="Z400" s="72" t="str">
        <f t="shared" si="167"/>
        <v/>
      </c>
      <c r="AA400" s="72" t="str">
        <f t="shared" ref="AA400:AA412" si="168">IF(AND(C398&lt;&gt;"Field SPL",W397&lt;=144,Y398&gt;144),"ERROR","")</f>
        <v/>
      </c>
      <c r="AB400" s="72"/>
      <c r="AC400" s="72">
        <f t="shared" si="153"/>
        <v>1</v>
      </c>
      <c r="AD400" s="72">
        <f t="shared" si="154"/>
        <v>1</v>
      </c>
      <c r="AE400" s="109" t="str">
        <f t="shared" si="155"/>
        <v>0-0</v>
      </c>
      <c r="AF400" s="109" t="str">
        <f t="shared" si="156"/>
        <v>Y</v>
      </c>
      <c r="AG400" s="109" t="str">
        <f t="shared" si="157"/>
        <v>B</v>
      </c>
      <c r="AM400" s="109">
        <f t="shared" si="158"/>
        <v>0</v>
      </c>
      <c r="AN400" s="109">
        <f t="shared" si="159"/>
        <v>0</v>
      </c>
      <c r="AO400" s="109" t="str">
        <f t="shared" si="160"/>
        <v/>
      </c>
      <c r="AQ400" s="109" t="str">
        <f t="shared" si="161"/>
        <v/>
      </c>
      <c r="BA400" s="229">
        <f>MOD(SUM(E386:E401),12)</f>
        <v>0</v>
      </c>
    </row>
    <row r="401" spans="1:53" ht="15.75" thickBot="1" x14ac:dyDescent="0.3">
      <c r="A401" s="88"/>
      <c r="B401" s="66" t="s">
        <v>293</v>
      </c>
      <c r="C401" s="67"/>
      <c r="D401" s="102"/>
      <c r="E401" s="32"/>
      <c r="F401" s="32"/>
      <c r="G401" s="68" t="s">
        <v>277</v>
      </c>
      <c r="H401" s="69">
        <f t="shared" si="162"/>
        <v>0</v>
      </c>
      <c r="I401" s="70">
        <f t="shared" si="163"/>
        <v>0</v>
      </c>
      <c r="J401" s="73" t="str">
        <f t="shared" si="164"/>
        <v>--</v>
      </c>
      <c r="K401" s="32"/>
      <c r="L401" s="233"/>
      <c r="M401" s="295"/>
      <c r="N401" s="295"/>
      <c r="O401" s="295"/>
      <c r="P401" s="295"/>
      <c r="Q401" s="295"/>
      <c r="R401" s="295"/>
      <c r="S401" s="295"/>
      <c r="T401" s="295"/>
      <c r="U401" s="296"/>
      <c r="V401" s="103"/>
      <c r="W401" s="84">
        <f t="shared" ref="W401:W409" si="169">Y401+1</f>
        <v>1</v>
      </c>
      <c r="X401" s="84"/>
      <c r="Y401" s="78">
        <f>SUM(E386:E401)</f>
        <v>0</v>
      </c>
      <c r="Z401" s="72" t="str">
        <f t="shared" si="167"/>
        <v/>
      </c>
      <c r="AA401" s="72" t="str">
        <f t="shared" si="168"/>
        <v/>
      </c>
      <c r="AB401" s="72"/>
      <c r="AC401" s="72">
        <f t="shared" si="153"/>
        <v>1</v>
      </c>
      <c r="AD401" s="72">
        <f t="shared" si="154"/>
        <v>1</v>
      </c>
      <c r="AE401" s="109" t="str">
        <f t="shared" si="155"/>
        <v>0-0</v>
      </c>
      <c r="AF401" s="109" t="str">
        <f t="shared" si="156"/>
        <v>Y</v>
      </c>
      <c r="AG401" s="109" t="str">
        <f t="shared" si="157"/>
        <v>B</v>
      </c>
      <c r="AM401" s="109">
        <f t="shared" si="158"/>
        <v>0</v>
      </c>
      <c r="AN401" s="109">
        <f t="shared" si="159"/>
        <v>0</v>
      </c>
      <c r="AO401" s="109" t="str">
        <f t="shared" si="160"/>
        <v/>
      </c>
      <c r="AQ401" s="109" t="str">
        <f t="shared" si="161"/>
        <v/>
      </c>
      <c r="BA401" s="229">
        <f>MOD(SUM(E386:E402),12)</f>
        <v>0</v>
      </c>
    </row>
    <row r="402" spans="1:53" ht="15.75" thickBot="1" x14ac:dyDescent="0.3">
      <c r="A402" s="88"/>
      <c r="B402" s="66" t="s">
        <v>294</v>
      </c>
      <c r="C402" s="67"/>
      <c r="D402" s="102"/>
      <c r="E402" s="32"/>
      <c r="F402" s="32"/>
      <c r="G402" s="68" t="s">
        <v>277</v>
      </c>
      <c r="H402" s="69">
        <f t="shared" si="162"/>
        <v>0</v>
      </c>
      <c r="I402" s="70">
        <f t="shared" si="163"/>
        <v>0</v>
      </c>
      <c r="J402" s="73" t="str">
        <f t="shared" si="164"/>
        <v>--</v>
      </c>
      <c r="K402" s="32"/>
      <c r="L402" s="233"/>
      <c r="M402" s="295"/>
      <c r="N402" s="295"/>
      <c r="O402" s="295"/>
      <c r="P402" s="295"/>
      <c r="Q402" s="295"/>
      <c r="R402" s="295"/>
      <c r="S402" s="295"/>
      <c r="T402" s="295"/>
      <c r="U402" s="296"/>
      <c r="V402" s="103"/>
      <c r="W402" s="84">
        <f t="shared" si="169"/>
        <v>1</v>
      </c>
      <c r="X402" s="84"/>
      <c r="Y402" s="78">
        <f>SUM(E386:E402)</f>
        <v>0</v>
      </c>
      <c r="Z402" s="72" t="str">
        <f t="shared" si="167"/>
        <v/>
      </c>
      <c r="AA402" s="72" t="str">
        <f t="shared" si="168"/>
        <v/>
      </c>
      <c r="AB402" s="72"/>
      <c r="AC402" s="72">
        <f t="shared" si="153"/>
        <v>1</v>
      </c>
      <c r="AD402" s="72">
        <f t="shared" si="154"/>
        <v>1</v>
      </c>
      <c r="AE402" s="109" t="str">
        <f t="shared" si="155"/>
        <v>0-0</v>
      </c>
      <c r="AF402" s="109" t="str">
        <f t="shared" si="156"/>
        <v>Y</v>
      </c>
      <c r="AG402" s="109" t="str">
        <f t="shared" si="157"/>
        <v>B</v>
      </c>
      <c r="AM402" s="109">
        <f t="shared" si="158"/>
        <v>0</v>
      </c>
      <c r="AN402" s="109">
        <f t="shared" si="159"/>
        <v>0</v>
      </c>
      <c r="AO402" s="109" t="str">
        <f t="shared" si="160"/>
        <v/>
      </c>
      <c r="AQ402" s="109" t="str">
        <f t="shared" si="161"/>
        <v/>
      </c>
      <c r="BA402" s="229">
        <f>MOD(SUM(E386:E403),12)</f>
        <v>0</v>
      </c>
    </row>
    <row r="403" spans="1:53" ht="15.75" thickBot="1" x14ac:dyDescent="0.3">
      <c r="A403" s="88"/>
      <c r="B403" s="66" t="s">
        <v>295</v>
      </c>
      <c r="C403" s="67"/>
      <c r="D403" s="102"/>
      <c r="E403" s="32"/>
      <c r="F403" s="32"/>
      <c r="G403" s="68" t="s">
        <v>277</v>
      </c>
      <c r="H403" s="69">
        <f t="shared" si="162"/>
        <v>0</v>
      </c>
      <c r="I403" s="70">
        <f t="shared" si="163"/>
        <v>0</v>
      </c>
      <c r="J403" s="73" t="str">
        <f t="shared" si="164"/>
        <v>--</v>
      </c>
      <c r="K403" s="32"/>
      <c r="L403" s="233"/>
      <c r="M403" s="295"/>
      <c r="N403" s="295"/>
      <c r="O403" s="295"/>
      <c r="P403" s="295"/>
      <c r="Q403" s="295"/>
      <c r="R403" s="295"/>
      <c r="S403" s="295"/>
      <c r="T403" s="295"/>
      <c r="U403" s="296"/>
      <c r="V403" s="103"/>
      <c r="W403" s="84">
        <f t="shared" si="169"/>
        <v>1</v>
      </c>
      <c r="X403" s="84"/>
      <c r="Y403" s="78">
        <f>SUM(E386:E403)</f>
        <v>0</v>
      </c>
      <c r="Z403" s="72" t="str">
        <f t="shared" si="167"/>
        <v/>
      </c>
      <c r="AA403" s="72" t="str">
        <f t="shared" si="168"/>
        <v/>
      </c>
      <c r="AB403" s="72"/>
      <c r="AC403" s="72">
        <f t="shared" si="153"/>
        <v>1</v>
      </c>
      <c r="AD403" s="72">
        <f t="shared" si="154"/>
        <v>1</v>
      </c>
      <c r="AE403" s="109" t="str">
        <f t="shared" si="155"/>
        <v>0-0</v>
      </c>
      <c r="AF403" s="109" t="str">
        <f t="shared" si="156"/>
        <v>Y</v>
      </c>
      <c r="AG403" s="109" t="str">
        <f t="shared" si="157"/>
        <v>B</v>
      </c>
      <c r="AM403" s="109">
        <f t="shared" si="158"/>
        <v>0</v>
      </c>
      <c r="AN403" s="109">
        <f t="shared" si="159"/>
        <v>0</v>
      </c>
      <c r="AO403" s="109" t="str">
        <f t="shared" si="160"/>
        <v/>
      </c>
      <c r="AQ403" s="109" t="str">
        <f t="shared" si="161"/>
        <v/>
      </c>
      <c r="BA403" s="229">
        <f>MOD(SUM(E386:E404),12)</f>
        <v>0</v>
      </c>
    </row>
    <row r="404" spans="1:53" ht="15.75" thickBot="1" x14ac:dyDescent="0.3">
      <c r="A404" s="88"/>
      <c r="B404" s="66" t="s">
        <v>296</v>
      </c>
      <c r="C404" s="67"/>
      <c r="D404" s="102"/>
      <c r="E404" s="32"/>
      <c r="F404" s="32"/>
      <c r="G404" s="68" t="s">
        <v>277</v>
      </c>
      <c r="H404" s="69">
        <f t="shared" si="162"/>
        <v>0</v>
      </c>
      <c r="I404" s="70">
        <f t="shared" si="163"/>
        <v>0</v>
      </c>
      <c r="J404" s="73" t="str">
        <f t="shared" si="164"/>
        <v>--</v>
      </c>
      <c r="K404" s="32"/>
      <c r="L404" s="233"/>
      <c r="M404" s="295"/>
      <c r="N404" s="295"/>
      <c r="O404" s="295"/>
      <c r="P404" s="295"/>
      <c r="Q404" s="295"/>
      <c r="R404" s="295"/>
      <c r="S404" s="295"/>
      <c r="T404" s="295"/>
      <c r="U404" s="296"/>
      <c r="V404" s="103"/>
      <c r="W404" s="84">
        <f t="shared" si="169"/>
        <v>1</v>
      </c>
      <c r="X404" s="84"/>
      <c r="Y404" s="78">
        <f>SUM(E386:E404)</f>
        <v>0</v>
      </c>
      <c r="Z404" s="72" t="str">
        <f t="shared" si="167"/>
        <v/>
      </c>
      <c r="AA404" s="72" t="str">
        <f t="shared" si="168"/>
        <v/>
      </c>
      <c r="AB404" s="72"/>
      <c r="AC404" s="72">
        <f t="shared" si="153"/>
        <v>1</v>
      </c>
      <c r="AD404" s="72">
        <f t="shared" si="154"/>
        <v>1</v>
      </c>
      <c r="AE404" s="109" t="str">
        <f t="shared" si="155"/>
        <v>0-0</v>
      </c>
      <c r="AF404" s="109" t="str">
        <f t="shared" si="156"/>
        <v>Y</v>
      </c>
      <c r="AG404" s="109" t="str">
        <f t="shared" si="157"/>
        <v>B</v>
      </c>
      <c r="AM404" s="109">
        <f t="shared" si="158"/>
        <v>0</v>
      </c>
      <c r="AN404" s="109">
        <f t="shared" si="159"/>
        <v>0</v>
      </c>
      <c r="AO404" s="109" t="str">
        <f t="shared" si="160"/>
        <v/>
      </c>
      <c r="AQ404" s="109" t="str">
        <f t="shared" si="161"/>
        <v/>
      </c>
      <c r="BA404" s="229">
        <f>MOD(SUM(E386:E405),12)</f>
        <v>0</v>
      </c>
    </row>
    <row r="405" spans="1:53" ht="15.75" thickBot="1" x14ac:dyDescent="0.3">
      <c r="A405" s="88"/>
      <c r="B405" s="66" t="s">
        <v>297</v>
      </c>
      <c r="C405" s="67"/>
      <c r="D405" s="102"/>
      <c r="E405" s="32"/>
      <c r="F405" s="32"/>
      <c r="G405" s="68" t="s">
        <v>277</v>
      </c>
      <c r="H405" s="69">
        <f t="shared" si="162"/>
        <v>0</v>
      </c>
      <c r="I405" s="70">
        <f t="shared" si="163"/>
        <v>0</v>
      </c>
      <c r="J405" s="73" t="str">
        <f t="shared" si="164"/>
        <v>--</v>
      </c>
      <c r="K405" s="32"/>
      <c r="L405" s="233"/>
      <c r="M405" s="295"/>
      <c r="N405" s="295"/>
      <c r="O405" s="295"/>
      <c r="P405" s="295"/>
      <c r="Q405" s="295"/>
      <c r="R405" s="295"/>
      <c r="S405" s="295"/>
      <c r="T405" s="295"/>
      <c r="U405" s="296"/>
      <c r="V405" s="103"/>
      <c r="W405" s="84">
        <f t="shared" si="169"/>
        <v>1</v>
      </c>
      <c r="X405" s="84"/>
      <c r="Y405" s="78">
        <f>SUM(E386:E405)</f>
        <v>0</v>
      </c>
      <c r="Z405" s="72" t="str">
        <f t="shared" si="167"/>
        <v/>
      </c>
      <c r="AA405" s="72" t="str">
        <f t="shared" si="168"/>
        <v/>
      </c>
      <c r="AB405" s="72"/>
      <c r="AC405" s="72">
        <f t="shared" si="153"/>
        <v>1</v>
      </c>
      <c r="AD405" s="72">
        <f t="shared" si="154"/>
        <v>1</v>
      </c>
      <c r="AE405" s="109" t="str">
        <f t="shared" si="155"/>
        <v>0-0</v>
      </c>
      <c r="AF405" s="109" t="str">
        <f t="shared" si="156"/>
        <v>Y</v>
      </c>
      <c r="AG405" s="109" t="str">
        <f t="shared" si="157"/>
        <v>B</v>
      </c>
      <c r="AM405" s="109">
        <f t="shared" si="158"/>
        <v>0</v>
      </c>
      <c r="AN405" s="109">
        <f t="shared" si="159"/>
        <v>0</v>
      </c>
      <c r="AO405" s="109" t="str">
        <f t="shared" si="160"/>
        <v/>
      </c>
      <c r="AQ405" s="109" t="str">
        <f t="shared" si="161"/>
        <v/>
      </c>
      <c r="BA405" s="229">
        <f>MOD(SUM(E386:E406),12)</f>
        <v>0</v>
      </c>
    </row>
    <row r="406" spans="1:53" ht="15.75" thickBot="1" x14ac:dyDescent="0.3">
      <c r="A406" s="88"/>
      <c r="B406" s="66" t="s">
        <v>298</v>
      </c>
      <c r="C406" s="67"/>
      <c r="D406" s="102"/>
      <c r="E406" s="32"/>
      <c r="F406" s="32"/>
      <c r="G406" s="68" t="s">
        <v>277</v>
      </c>
      <c r="H406" s="69">
        <f t="shared" si="162"/>
        <v>0</v>
      </c>
      <c r="I406" s="70">
        <f t="shared" si="163"/>
        <v>0</v>
      </c>
      <c r="J406" s="73" t="str">
        <f t="shared" si="164"/>
        <v>--</v>
      </c>
      <c r="K406" s="32"/>
      <c r="L406" s="233"/>
      <c r="M406" s="295"/>
      <c r="N406" s="295"/>
      <c r="O406" s="295"/>
      <c r="P406" s="295"/>
      <c r="Q406" s="295"/>
      <c r="R406" s="295"/>
      <c r="S406" s="295"/>
      <c r="T406" s="295"/>
      <c r="U406" s="296"/>
      <c r="V406" s="103"/>
      <c r="W406" s="84">
        <f t="shared" si="169"/>
        <v>1</v>
      </c>
      <c r="X406" s="84"/>
      <c r="Y406" s="78">
        <f>SUM(E386:E406)</f>
        <v>0</v>
      </c>
      <c r="Z406" s="72" t="str">
        <f t="shared" si="167"/>
        <v/>
      </c>
      <c r="AA406" s="72" t="str">
        <f t="shared" si="168"/>
        <v/>
      </c>
      <c r="AB406" s="72"/>
      <c r="AC406" s="72">
        <f t="shared" si="153"/>
        <v>1</v>
      </c>
      <c r="AD406" s="72">
        <f t="shared" si="154"/>
        <v>1</v>
      </c>
      <c r="AE406" s="109" t="str">
        <f t="shared" si="155"/>
        <v>0-0</v>
      </c>
      <c r="AF406" s="109" t="str">
        <f t="shared" si="156"/>
        <v>Y</v>
      </c>
      <c r="AG406" s="109" t="str">
        <f t="shared" si="157"/>
        <v>B</v>
      </c>
      <c r="AM406" s="109">
        <f t="shared" si="158"/>
        <v>0</v>
      </c>
      <c r="AN406" s="109">
        <f t="shared" si="159"/>
        <v>0</v>
      </c>
      <c r="AO406" s="109" t="str">
        <f t="shared" si="160"/>
        <v/>
      </c>
      <c r="AQ406" s="109" t="str">
        <f t="shared" si="161"/>
        <v/>
      </c>
      <c r="BA406" s="229">
        <f>MOD(SUM(E386:E407),12)</f>
        <v>0</v>
      </c>
    </row>
    <row r="407" spans="1:53" ht="15.75" thickBot="1" x14ac:dyDescent="0.3">
      <c r="A407" s="88"/>
      <c r="B407" s="66" t="s">
        <v>299</v>
      </c>
      <c r="C407" s="67"/>
      <c r="D407" s="102"/>
      <c r="E407" s="32"/>
      <c r="F407" s="32"/>
      <c r="G407" s="68" t="s">
        <v>277</v>
      </c>
      <c r="H407" s="69">
        <f t="shared" si="162"/>
        <v>0</v>
      </c>
      <c r="I407" s="70">
        <f t="shared" si="163"/>
        <v>0</v>
      </c>
      <c r="J407" s="73" t="str">
        <f t="shared" si="164"/>
        <v>--</v>
      </c>
      <c r="K407" s="32"/>
      <c r="L407" s="233"/>
      <c r="M407" s="295"/>
      <c r="N407" s="295"/>
      <c r="O407" s="295"/>
      <c r="P407" s="295"/>
      <c r="Q407" s="295"/>
      <c r="R407" s="295"/>
      <c r="S407" s="295"/>
      <c r="T407" s="295"/>
      <c r="U407" s="296"/>
      <c r="V407" s="103"/>
      <c r="W407" s="84">
        <f t="shared" si="169"/>
        <v>1</v>
      </c>
      <c r="X407" s="84"/>
      <c r="Y407" s="78">
        <f>SUM(E386:E407)</f>
        <v>0</v>
      </c>
      <c r="Z407" s="72" t="str">
        <f t="shared" si="167"/>
        <v/>
      </c>
      <c r="AA407" s="72" t="str">
        <f t="shared" si="168"/>
        <v/>
      </c>
      <c r="AB407" s="72"/>
      <c r="AC407" s="72">
        <f t="shared" si="153"/>
        <v>1</v>
      </c>
      <c r="AD407" s="72">
        <f t="shared" si="154"/>
        <v>1</v>
      </c>
      <c r="AE407" s="109" t="str">
        <f t="shared" si="155"/>
        <v>0-0</v>
      </c>
      <c r="AF407" s="109" t="str">
        <f t="shared" si="156"/>
        <v>Y</v>
      </c>
      <c r="AG407" s="109" t="str">
        <f t="shared" si="157"/>
        <v>B</v>
      </c>
      <c r="AM407" s="109">
        <f t="shared" si="158"/>
        <v>0</v>
      </c>
      <c r="AN407" s="109">
        <f t="shared" si="159"/>
        <v>0</v>
      </c>
      <c r="AO407" s="109" t="str">
        <f t="shared" si="160"/>
        <v/>
      </c>
      <c r="AQ407" s="109" t="str">
        <f t="shared" si="161"/>
        <v/>
      </c>
      <c r="BA407" s="229">
        <f>MOD(SUM(E386:E408),12)</f>
        <v>0</v>
      </c>
    </row>
    <row r="408" spans="1:53" ht="15.75" thickBot="1" x14ac:dyDescent="0.3">
      <c r="A408" s="88"/>
      <c r="B408" s="66" t="s">
        <v>300</v>
      </c>
      <c r="C408" s="67"/>
      <c r="D408" s="102"/>
      <c r="E408" s="32"/>
      <c r="F408" s="32"/>
      <c r="G408" s="68" t="s">
        <v>277</v>
      </c>
      <c r="H408" s="69">
        <f t="shared" si="162"/>
        <v>0</v>
      </c>
      <c r="I408" s="70">
        <f t="shared" si="163"/>
        <v>0</v>
      </c>
      <c r="J408" s="73" t="str">
        <f t="shared" si="164"/>
        <v>--</v>
      </c>
      <c r="K408" s="32"/>
      <c r="L408" s="233"/>
      <c r="M408" s="295"/>
      <c r="N408" s="295"/>
      <c r="O408" s="295"/>
      <c r="P408" s="295"/>
      <c r="Q408" s="295"/>
      <c r="R408" s="295"/>
      <c r="S408" s="295"/>
      <c r="T408" s="295"/>
      <c r="U408" s="296"/>
      <c r="V408" s="103"/>
      <c r="W408" s="84">
        <f t="shared" si="169"/>
        <v>1</v>
      </c>
      <c r="X408" s="84"/>
      <c r="Y408" s="78">
        <f>SUM(E386:E408)</f>
        <v>0</v>
      </c>
      <c r="Z408" s="72" t="str">
        <f t="shared" si="167"/>
        <v/>
      </c>
      <c r="AA408" s="72" t="str">
        <f t="shared" si="168"/>
        <v/>
      </c>
      <c r="AB408" s="72"/>
      <c r="AC408" s="72">
        <f t="shared" si="153"/>
        <v>1</v>
      </c>
      <c r="AD408" s="72">
        <f t="shared" si="154"/>
        <v>1</v>
      </c>
      <c r="AE408" s="109" t="str">
        <f t="shared" si="155"/>
        <v>0-0</v>
      </c>
      <c r="AF408" s="109" t="str">
        <f t="shared" si="156"/>
        <v>Y</v>
      </c>
      <c r="AG408" s="109" t="str">
        <f t="shared" si="157"/>
        <v>B</v>
      </c>
      <c r="AM408" s="109">
        <f t="shared" si="158"/>
        <v>0</v>
      </c>
      <c r="AN408" s="109">
        <f t="shared" si="159"/>
        <v>0</v>
      </c>
      <c r="AO408" s="109" t="str">
        <f t="shared" si="160"/>
        <v/>
      </c>
      <c r="AQ408" s="109" t="str">
        <f t="shared" si="161"/>
        <v/>
      </c>
      <c r="BA408" s="229">
        <f>MOD(SUM(E386:E409),12)</f>
        <v>0</v>
      </c>
    </row>
    <row r="409" spans="1:53" ht="15.75" thickBot="1" x14ac:dyDescent="0.3">
      <c r="A409" s="88"/>
      <c r="B409" s="66" t="s">
        <v>301</v>
      </c>
      <c r="C409" s="67"/>
      <c r="D409" s="102"/>
      <c r="E409" s="32"/>
      <c r="F409" s="32"/>
      <c r="G409" s="68" t="s">
        <v>277</v>
      </c>
      <c r="H409" s="69">
        <f t="shared" si="162"/>
        <v>0</v>
      </c>
      <c r="I409" s="70">
        <f t="shared" si="163"/>
        <v>0</v>
      </c>
      <c r="J409" s="73" t="str">
        <f t="shared" si="164"/>
        <v>--</v>
      </c>
      <c r="K409" s="32"/>
      <c r="L409" s="233"/>
      <c r="M409" s="295"/>
      <c r="N409" s="295"/>
      <c r="O409" s="295"/>
      <c r="P409" s="295"/>
      <c r="Q409" s="295"/>
      <c r="R409" s="295"/>
      <c r="S409" s="295"/>
      <c r="T409" s="295"/>
      <c r="U409" s="296"/>
      <c r="V409" s="103"/>
      <c r="W409" s="84">
        <f t="shared" si="169"/>
        <v>1</v>
      </c>
      <c r="X409" s="84"/>
      <c r="Y409" s="78">
        <f>SUM(E386:E409)</f>
        <v>0</v>
      </c>
      <c r="Z409" s="72" t="str">
        <f t="shared" si="167"/>
        <v/>
      </c>
      <c r="AA409" s="72" t="str">
        <f t="shared" si="168"/>
        <v/>
      </c>
      <c r="AB409" s="72"/>
      <c r="AC409" s="72">
        <f t="shared" si="153"/>
        <v>1</v>
      </c>
      <c r="AD409" s="72">
        <f t="shared" si="154"/>
        <v>1</v>
      </c>
      <c r="AE409" s="109" t="str">
        <f t="shared" si="155"/>
        <v>0-0</v>
      </c>
      <c r="AF409" s="109" t="str">
        <f t="shared" si="156"/>
        <v>Y</v>
      </c>
      <c r="AG409" s="109" t="str">
        <f t="shared" si="157"/>
        <v>B</v>
      </c>
      <c r="AM409" s="109">
        <f t="shared" si="158"/>
        <v>0</v>
      </c>
      <c r="AN409" s="109">
        <f t="shared" si="159"/>
        <v>0</v>
      </c>
      <c r="AO409" s="109" t="str">
        <f t="shared" si="160"/>
        <v/>
      </c>
      <c r="AQ409" s="109" t="str">
        <f t="shared" si="161"/>
        <v/>
      </c>
      <c r="BA409" s="229">
        <f>MOD(SUM(E386:E410),12)</f>
        <v>0</v>
      </c>
    </row>
    <row r="410" spans="1:53" ht="15.75" thickBot="1" x14ac:dyDescent="0.3">
      <c r="A410" s="88"/>
      <c r="B410" s="66" t="s">
        <v>302</v>
      </c>
      <c r="C410" s="67"/>
      <c r="D410" s="102"/>
      <c r="E410" s="32"/>
      <c r="F410" s="32"/>
      <c r="G410" s="68" t="s">
        <v>277</v>
      </c>
      <c r="H410" s="69">
        <f t="shared" si="162"/>
        <v>0</v>
      </c>
      <c r="I410" s="70">
        <f t="shared" si="163"/>
        <v>0</v>
      </c>
      <c r="J410" s="73" t="str">
        <f t="shared" si="164"/>
        <v>--</v>
      </c>
      <c r="K410" s="32"/>
      <c r="L410" s="234"/>
      <c r="M410" s="295"/>
      <c r="N410" s="295"/>
      <c r="O410" s="295"/>
      <c r="P410" s="295"/>
      <c r="Q410" s="295"/>
      <c r="R410" s="295"/>
      <c r="S410" s="295"/>
      <c r="T410" s="295"/>
      <c r="U410" s="296"/>
      <c r="V410" s="103"/>
      <c r="W410" s="72"/>
      <c r="X410" s="72"/>
      <c r="Y410" s="78">
        <f>SUM(E386:E410)</f>
        <v>0</v>
      </c>
      <c r="Z410" s="72" t="str">
        <f t="shared" si="167"/>
        <v/>
      </c>
      <c r="AA410" s="72" t="str">
        <f t="shared" si="168"/>
        <v/>
      </c>
      <c r="AB410" s="72"/>
      <c r="AC410" s="72">
        <f t="shared" si="153"/>
        <v>1</v>
      </c>
      <c r="AD410" s="72">
        <f t="shared" si="154"/>
        <v>1</v>
      </c>
      <c r="AE410" s="109" t="str">
        <f t="shared" si="155"/>
        <v>0-0</v>
      </c>
      <c r="AF410" s="109" t="str">
        <f t="shared" si="156"/>
        <v>Y</v>
      </c>
      <c r="AG410" s="109" t="str">
        <f t="shared" si="157"/>
        <v>B</v>
      </c>
      <c r="AM410" s="109">
        <f t="shared" si="158"/>
        <v>0</v>
      </c>
      <c r="AN410" s="109">
        <f t="shared" si="159"/>
        <v>0</v>
      </c>
      <c r="AO410" s="109" t="str">
        <f t="shared" si="160"/>
        <v/>
      </c>
      <c r="AQ410" s="109" t="str">
        <f t="shared" si="161"/>
        <v/>
      </c>
      <c r="BA410" s="228"/>
    </row>
    <row r="411" spans="1:53" ht="16.5" thickBot="1" x14ac:dyDescent="0.3">
      <c r="A411" s="88"/>
      <c r="B411" s="281" t="s">
        <v>323</v>
      </c>
      <c r="C411" s="283"/>
      <c r="D411" s="79"/>
      <c r="E411" s="80"/>
      <c r="F411" s="80"/>
      <c r="G411" s="81"/>
      <c r="H411" s="192"/>
      <c r="I411" s="192"/>
      <c r="J411" s="192"/>
      <c r="K411" s="82"/>
      <c r="L411" s="281" t="s">
        <v>306</v>
      </c>
      <c r="M411" s="282"/>
      <c r="N411" s="282"/>
      <c r="O411" s="282"/>
      <c r="P411" s="282"/>
      <c r="Q411" s="282"/>
      <c r="R411" s="282"/>
      <c r="S411" s="282"/>
      <c r="T411" s="282"/>
      <c r="U411" s="283"/>
      <c r="V411" s="104"/>
      <c r="W411" s="72"/>
      <c r="X411" s="72"/>
      <c r="Y411" s="72"/>
      <c r="Z411" s="72"/>
      <c r="AA411" s="72" t="str">
        <f t="shared" si="168"/>
        <v/>
      </c>
      <c r="AB411" s="72"/>
      <c r="AC411" s="72">
        <f>SUM(AC386:AC410)</f>
        <v>25</v>
      </c>
      <c r="AD411" s="72">
        <f>SUM(AD386:AD410)</f>
        <v>25</v>
      </c>
      <c r="AM411" s="109">
        <f>SUM(AM386:AM410)</f>
        <v>0</v>
      </c>
      <c r="AN411" s="109">
        <f>SUM(AN386:AN410)</f>
        <v>0</v>
      </c>
      <c r="AO411" s="109">
        <f>((COUNTIF(AO386:AO410,"Y")/3)*2)</f>
        <v>0</v>
      </c>
      <c r="AP411" s="109">
        <f>(COUNTIF(AO386:AO410,"Y")/3)</f>
        <v>0</v>
      </c>
      <c r="AQ411" s="109">
        <f>(COUNTIF(AQ386:AQ410,"Y")/2)</f>
        <v>0</v>
      </c>
      <c r="AR411" s="109">
        <f>(COUNTIF(AQ386:AQ410,"Y")/2)</f>
        <v>0</v>
      </c>
      <c r="BA411" s="228"/>
    </row>
    <row r="412" spans="1:53" ht="16.5" thickBot="1" x14ac:dyDescent="0.3">
      <c r="A412" s="88"/>
      <c r="B412" s="281" t="s">
        <v>307</v>
      </c>
      <c r="C412" s="283"/>
      <c r="D412" s="25"/>
      <c r="E412" s="25"/>
      <c r="F412" s="25"/>
      <c r="G412" s="83"/>
      <c r="H412" s="25"/>
      <c r="I412" s="26"/>
      <c r="J412" s="26"/>
      <c r="K412" s="25"/>
      <c r="L412" s="25"/>
      <c r="M412" s="25"/>
      <c r="N412" s="25"/>
      <c r="O412" s="25"/>
      <c r="P412" s="26"/>
      <c r="Q412" s="26"/>
      <c r="R412" s="26"/>
      <c r="S412" s="26"/>
      <c r="T412" s="26"/>
      <c r="U412" s="26"/>
      <c r="V412" s="54"/>
      <c r="W412" s="72"/>
      <c r="X412" s="72"/>
      <c r="Y412" s="72"/>
      <c r="Z412" s="72"/>
      <c r="AA412" s="72" t="str">
        <f t="shared" si="168"/>
        <v/>
      </c>
      <c r="AB412" s="72"/>
      <c r="AC412" s="72"/>
      <c r="AD412" s="72"/>
      <c r="BA412" s="226"/>
    </row>
    <row r="413" spans="1:53" x14ac:dyDescent="0.25">
      <c r="A413" s="88"/>
      <c r="B413" s="88"/>
      <c r="C413" s="88"/>
      <c r="D413" s="88"/>
      <c r="E413" s="88"/>
      <c r="F413" s="88"/>
      <c r="G413" s="88"/>
      <c r="H413" s="88"/>
      <c r="I413" s="88"/>
      <c r="J413" s="88"/>
      <c r="K413" s="88"/>
      <c r="L413" s="88"/>
      <c r="M413" s="88"/>
      <c r="N413" s="88"/>
      <c r="O413" s="88"/>
      <c r="P413" s="88"/>
      <c r="Q413" s="88"/>
      <c r="R413" s="88"/>
      <c r="S413" s="88"/>
      <c r="T413" s="88"/>
      <c r="U413" s="88"/>
      <c r="V413" s="88"/>
      <c r="W413" s="88"/>
      <c r="X413" s="88"/>
      <c r="Y413" s="88"/>
      <c r="Z413" s="88"/>
      <c r="AA413" s="88"/>
      <c r="AB413" s="88"/>
      <c r="AC413" s="88"/>
      <c r="AD413" s="88"/>
    </row>
    <row r="414" spans="1:53" ht="15.75" thickBot="1" x14ac:dyDescent="0.3">
      <c r="A414" s="88"/>
      <c r="B414" s="88"/>
      <c r="C414" s="88"/>
      <c r="D414" s="88"/>
      <c r="E414" s="88"/>
      <c r="F414" s="88"/>
      <c r="G414" s="88"/>
      <c r="H414" s="88"/>
      <c r="I414" s="88"/>
      <c r="J414" s="88"/>
      <c r="K414" s="88"/>
      <c r="L414" s="88"/>
      <c r="M414" s="88"/>
      <c r="N414" s="88"/>
      <c r="O414" s="88"/>
      <c r="P414" s="88"/>
      <c r="Q414" s="88"/>
      <c r="R414" s="88"/>
      <c r="S414" s="88"/>
      <c r="T414" s="88"/>
      <c r="U414" s="88"/>
      <c r="V414" s="88"/>
      <c r="W414" s="88"/>
      <c r="X414" s="88"/>
      <c r="Y414" s="88"/>
      <c r="Z414" s="88"/>
      <c r="AA414" s="88"/>
      <c r="AB414" s="88"/>
      <c r="AC414" s="88"/>
      <c r="AD414" s="88"/>
    </row>
    <row r="415" spans="1:53" ht="24" thickBot="1" x14ac:dyDescent="0.4">
      <c r="A415" s="88"/>
      <c r="B415" s="85" t="s">
        <v>324</v>
      </c>
      <c r="C415" s="25"/>
      <c r="D415" s="25"/>
      <c r="E415" s="25"/>
      <c r="F415" s="88"/>
      <c r="G415" s="25"/>
      <c r="H415" s="25"/>
      <c r="I415" s="87"/>
      <c r="J415" s="26"/>
      <c r="K415" s="25"/>
      <c r="L415" s="25"/>
      <c r="M415" s="196" t="s">
        <v>210</v>
      </c>
      <c r="N415" s="196" t="s">
        <v>211</v>
      </c>
      <c r="O415" s="196" t="s">
        <v>212</v>
      </c>
      <c r="P415" s="196" t="s">
        <v>213</v>
      </c>
      <c r="Q415" s="196" t="s">
        <v>214</v>
      </c>
      <c r="R415" s="196" t="s">
        <v>215</v>
      </c>
      <c r="S415" s="196" t="s">
        <v>216</v>
      </c>
      <c r="T415" s="196" t="s">
        <v>217</v>
      </c>
      <c r="U415" s="196" t="s">
        <v>218</v>
      </c>
      <c r="V415" s="196" t="s">
        <v>219</v>
      </c>
      <c r="W415" s="113" t="s">
        <v>220</v>
      </c>
      <c r="X415" s="196" t="s">
        <v>221</v>
      </c>
      <c r="Y415" s="25"/>
      <c r="Z415" s="25"/>
      <c r="AA415" s="25"/>
      <c r="AB415" s="25"/>
      <c r="AC415" s="25"/>
      <c r="AD415" s="25"/>
      <c r="BA415" s="226"/>
    </row>
    <row r="416" spans="1:53" ht="16.5" thickTop="1" thickBot="1" x14ac:dyDescent="0.3">
      <c r="A416" s="88"/>
      <c r="B416" s="284" t="s">
        <v>222</v>
      </c>
      <c r="C416" s="285"/>
      <c r="D416" s="286" t="s">
        <v>223</v>
      </c>
      <c r="E416" s="287"/>
      <c r="F416" s="88"/>
      <c r="G416" s="288" t="s">
        <v>224</v>
      </c>
      <c r="H416" s="289"/>
      <c r="I416" s="28">
        <f>SUM(E427:E451)</f>
        <v>0</v>
      </c>
      <c r="J416" s="290" t="s">
        <v>225</v>
      </c>
      <c r="K416" s="291"/>
      <c r="L416" s="287"/>
      <c r="M416" s="196">
        <v>2</v>
      </c>
      <c r="N416" s="35">
        <f>SUM(AI416,AI427)</f>
        <v>0</v>
      </c>
      <c r="O416" s="35">
        <v>0</v>
      </c>
      <c r="P416" s="35">
        <f>SUM(AJ416,AJ427)</f>
        <v>0</v>
      </c>
      <c r="Q416" s="35">
        <v>0</v>
      </c>
      <c r="R416" s="35">
        <f>COUNTIFS($E427:$E451,"2",$F427:$F451,"Pole",$C427:$C451,"FST")</f>
        <v>0</v>
      </c>
      <c r="S416" s="35">
        <f>SUM(AL416,AK427)</f>
        <v>0</v>
      </c>
      <c r="T416" s="35">
        <v>0</v>
      </c>
      <c r="U416" s="35">
        <f>SUM(AK416,AL427)</f>
        <v>0</v>
      </c>
      <c r="V416" s="35">
        <v>0</v>
      </c>
      <c r="W416" s="34">
        <f>COUNTIFS($E427:$E451,"2",$F427:$F451,"HH",$C427:$C451,"FST")</f>
        <v>0</v>
      </c>
      <c r="X416" s="35">
        <f>COUNTIFS($E427:$E451,"2",$F427:$F451,"Ped",$C427:$C451,"FST")</f>
        <v>0</v>
      </c>
      <c r="Y416" s="25"/>
      <c r="Z416" s="297" t="s">
        <v>226</v>
      </c>
      <c r="AA416" s="298"/>
      <c r="AB416" s="299"/>
      <c r="AC416" s="25"/>
      <c r="AD416" s="25"/>
      <c r="AH416" s="109">
        <v>2</v>
      </c>
      <c r="AI416" s="109" t="str">
        <f>IF($E417="SS",COUNTIFS($C427:$C451,"FST",$E427:$E451,"2"),"0")</f>
        <v>0</v>
      </c>
      <c r="AJ416" s="109" t="str">
        <f>IF($E417="RPX",COUNTIFS($C427:$C451,"FST",$E427:$E451,"2"),"0")</f>
        <v>0</v>
      </c>
      <c r="AK416" s="109" t="str">
        <f>IF($E417="EUC",COUNTIFS($C427:$C451,"FST",$E427:$E451,"2"),"0")</f>
        <v>0</v>
      </c>
      <c r="AL416" s="109" t="str">
        <f>IF($E417="RPX-T",COUNTIFS($C427:$C451,"FST",$E427:$E451,"2"),"0")</f>
        <v>0</v>
      </c>
      <c r="AT416" s="110" t="s">
        <v>227</v>
      </c>
      <c r="AU416" s="108">
        <f>IF(OR($AS417="Y",$AS418="Y",$AS419="Y"),"",COUNTIFS($E417,"SS",$E422,"Y"))</f>
        <v>0</v>
      </c>
      <c r="AV416" s="111">
        <f>IF(OR($AS417="Y",$AS418="Y",$AS419="Y"),"",COUNTIFS($E417,"RPX",$E422,"Y"))</f>
        <v>0</v>
      </c>
      <c r="AW416" s="111">
        <f>IF(OR($AS417="Y",$AS418="Y",$AS419="Y"),"",COUNTIFS($E417,"EUC",$E422,"Y"))</f>
        <v>0</v>
      </c>
      <c r="AX416" s="109">
        <f>IF(OR($AS417="Y",$AS418="Y",$AS419="Y"),"",COUNTIFS($E417,"RPX-T",$E422,"Y"))</f>
        <v>0</v>
      </c>
      <c r="BA416" s="226"/>
    </row>
    <row r="417" spans="1:53" ht="16.5" customHeight="1" thickTop="1" thickBot="1" x14ac:dyDescent="0.3">
      <c r="A417" s="88"/>
      <c r="B417" s="29" t="s">
        <v>228</v>
      </c>
      <c r="C417" s="30">
        <v>0</v>
      </c>
      <c r="D417" s="31" t="s">
        <v>229</v>
      </c>
      <c r="E417" s="66" t="str">
        <f>TEXT(IF('Cable Calculator'!BB7="","",'Cable Calculator'!BB7),)</f>
        <v/>
      </c>
      <c r="F417" s="88"/>
      <c r="G417" s="300" t="s">
        <v>230</v>
      </c>
      <c r="H417" s="287"/>
      <c r="I417" s="33">
        <f>E418-I416</f>
        <v>0</v>
      </c>
      <c r="J417" s="301" t="s">
        <v>231</v>
      </c>
      <c r="K417" s="302"/>
      <c r="L417" s="34">
        <f>I421</f>
        <v>0</v>
      </c>
      <c r="M417" s="196">
        <v>4</v>
      </c>
      <c r="N417" s="35">
        <f>SUM(AI417,AI428)</f>
        <v>0</v>
      </c>
      <c r="O417" s="35">
        <v>0</v>
      </c>
      <c r="P417" s="35">
        <f>SUM(AJ417,AJ428)</f>
        <v>0</v>
      </c>
      <c r="Q417" s="35">
        <v>0</v>
      </c>
      <c r="R417" s="35">
        <f>COUNTIFS($E427:$E451,"4",$F427:$F451,"Pole",$C427:$C451,"FST")</f>
        <v>0</v>
      </c>
      <c r="S417" s="35">
        <f>SUM(AL417,AK428)</f>
        <v>0</v>
      </c>
      <c r="T417" s="35">
        <v>0</v>
      </c>
      <c r="U417" s="35">
        <f>SUM(AK417,AL428)</f>
        <v>0</v>
      </c>
      <c r="V417" s="35">
        <v>0</v>
      </c>
      <c r="W417" s="34">
        <f>COUNTIFS($E427:$E451,"4",$F427:$F451,"HH",$C427:$C451,"FST")</f>
        <v>0</v>
      </c>
      <c r="X417" s="35">
        <f>COUNTIFS($E427:$E451,"4",$F427:$F451,"Ped",$C427:$C451,"FST")</f>
        <v>0</v>
      </c>
      <c r="Y417" s="25"/>
      <c r="Z417" s="303" t="s">
        <v>232</v>
      </c>
      <c r="AA417" s="305" t="s">
        <v>233</v>
      </c>
      <c r="AB417" s="306"/>
      <c r="AC417" s="25"/>
      <c r="AD417" s="25"/>
      <c r="AH417" s="109">
        <v>4</v>
      </c>
      <c r="AI417" s="109" t="str">
        <f>IF($E417="SS",COUNTIFS($C427:$C451,"FST",$E427:$E451,"4"),"0")</f>
        <v>0</v>
      </c>
      <c r="AJ417" s="109" t="str">
        <f>IF($E417="RPX",COUNTIFS($C427:$C451,"FST",$E427:$E451,"4"),"0")</f>
        <v>0</v>
      </c>
      <c r="AK417" s="109" t="str">
        <f>IF($E417="EUC",COUNTIFS($C427:$C451,"FST",$E427:$E451,"4"),"0")</f>
        <v>0</v>
      </c>
      <c r="AL417" s="109" t="str">
        <f>IF($E417="RPX-T",COUNTIFS($C427:$C451,"FST",$E427:$E451,"4"),"0")</f>
        <v>0</v>
      </c>
      <c r="AS417" s="109" t="str">
        <f>IF(AND(E422="Y",E418=24,E419=0),"Y","N")</f>
        <v>N</v>
      </c>
      <c r="AT417" s="110" t="s">
        <v>234</v>
      </c>
      <c r="AU417" s="109">
        <f>COUNTIFS($E417,"SS",$AS417,"Y")</f>
        <v>0</v>
      </c>
      <c r="AV417" s="111">
        <f>COUNTIFS($E417,"RPX",$AS417,"Y")</f>
        <v>0</v>
      </c>
      <c r="AW417" s="111">
        <f>COUNTIFS($E417,"EUC",$AS417,"Y")</f>
        <v>0</v>
      </c>
      <c r="AX417" s="109">
        <f>COUNTIFS($E417,"RPX-T",$AS417,"Y")</f>
        <v>0</v>
      </c>
      <c r="BA417" s="227"/>
    </row>
    <row r="418" spans="1:53" ht="16.5" thickTop="1" thickBot="1" x14ac:dyDescent="0.3">
      <c r="A418" s="88"/>
      <c r="B418" s="36" t="s">
        <v>235</v>
      </c>
      <c r="C418" s="37">
        <v>0</v>
      </c>
      <c r="D418" s="38" t="s">
        <v>236</v>
      </c>
      <c r="E418" s="32"/>
      <c r="F418" s="88"/>
      <c r="G418" s="309" t="s">
        <v>237</v>
      </c>
      <c r="H418" s="310"/>
      <c r="I418" s="35">
        <f>IF(E418=0,0,12-(MOD(I416,12)))</f>
        <v>0</v>
      </c>
      <c r="J418" s="301" t="s">
        <v>238</v>
      </c>
      <c r="K418" s="302"/>
      <c r="L418" s="39">
        <f>I422-I416</f>
        <v>0</v>
      </c>
      <c r="M418" s="196">
        <v>6</v>
      </c>
      <c r="N418" s="35">
        <f>SUM(AI418,AI429)</f>
        <v>0</v>
      </c>
      <c r="O418" s="35">
        <v>0</v>
      </c>
      <c r="P418" s="35">
        <f>SUM(AJ418,AJ429)</f>
        <v>0</v>
      </c>
      <c r="Q418" s="35">
        <v>0</v>
      </c>
      <c r="R418" s="35">
        <f>COUNTIFS($E427:$E451,"6",$F427:$F451,"Pole",$C427:$C451,"FST")</f>
        <v>0</v>
      </c>
      <c r="S418" s="35">
        <f>SUM(AL418,AK429)</f>
        <v>0</v>
      </c>
      <c r="T418" s="35">
        <v>0</v>
      </c>
      <c r="U418" s="35">
        <f>SUM(AK418,AL429)</f>
        <v>0</v>
      </c>
      <c r="V418" s="35">
        <v>0</v>
      </c>
      <c r="W418" s="34">
        <f>COUNTIFS($E427:$E451,"6",$F427:$F451,"HH",$C427:$C451,"FST")</f>
        <v>0</v>
      </c>
      <c r="X418" s="35">
        <f>COUNTIFS($E427:$E451,"6",$F427:$F451,"Ped",$C427:$C451,"FST")</f>
        <v>0</v>
      </c>
      <c r="Y418" s="25"/>
      <c r="Z418" s="304"/>
      <c r="AA418" s="307"/>
      <c r="AB418" s="308"/>
      <c r="AC418" s="25"/>
      <c r="AD418" s="25"/>
      <c r="AH418" s="109">
        <v>6</v>
      </c>
      <c r="AI418" s="109" t="str">
        <f>IF($E417="SS",COUNTIFS($C427:$C451,"FST",$E427:$E451,"6"),"0")</f>
        <v>0</v>
      </c>
      <c r="AJ418" s="109" t="str">
        <f>IF($E417="RPX",COUNTIFS($C427:$C451,"FST",$E427:$E451,"6"),"0")</f>
        <v>0</v>
      </c>
      <c r="AK418" s="109" t="str">
        <f>IF($E417="EUC",COUNTIFS($C427:$C451,"FST",$E427:$E451,"6"),"0")</f>
        <v>0</v>
      </c>
      <c r="AL418" s="109" t="str">
        <f>IF($E417="RPX-T",COUNTIFS($C427:$C451,"FST",$E427:$E451,"6"),"0")</f>
        <v>0</v>
      </c>
      <c r="AS418" s="109" t="str">
        <f>IF(AND(E422="Y",E418=48,E419=12),"Y","N")</f>
        <v>N</v>
      </c>
      <c r="AT418" s="110" t="s">
        <v>239</v>
      </c>
      <c r="AU418" s="109">
        <f>COUNTIFS($E417,"SS",$AS418,"Y")</f>
        <v>0</v>
      </c>
      <c r="AV418" s="108">
        <f>COUNTIFS($E417,"RPX",$AS418,"Y")</f>
        <v>0</v>
      </c>
      <c r="AW418" s="108">
        <f>COUNTIFS($E417,"EUC",$AS418,"Y")</f>
        <v>0</v>
      </c>
      <c r="AX418" s="109">
        <f>COUNTIFS($E417,"RPX-T",$AS418,"Y")</f>
        <v>0</v>
      </c>
      <c r="BA418" s="227"/>
    </row>
    <row r="419" spans="1:53" ht="16.5" customHeight="1" thickTop="1" thickBot="1" x14ac:dyDescent="0.3">
      <c r="A419" s="88"/>
      <c r="B419" s="40" t="s">
        <v>240</v>
      </c>
      <c r="C419" s="30">
        <v>0</v>
      </c>
      <c r="D419" s="41" t="s">
        <v>241</v>
      </c>
      <c r="E419" s="42"/>
      <c r="F419" s="88"/>
      <c r="G419" s="277" t="s">
        <v>242</v>
      </c>
      <c r="H419" s="43" t="s">
        <v>243</v>
      </c>
      <c r="I419" s="35">
        <f>IF(E419&lt;&gt;0,1,0)</f>
        <v>0</v>
      </c>
      <c r="J419" s="309" t="s">
        <v>244</v>
      </c>
      <c r="K419" s="310"/>
      <c r="L419" s="44" t="str">
        <f>'Cable Calculator'!BB3</f>
        <v/>
      </c>
      <c r="M419" s="196">
        <v>8</v>
      </c>
      <c r="N419" s="35">
        <f>SUM(AI419,AI430)</f>
        <v>0</v>
      </c>
      <c r="O419" s="35">
        <v>0</v>
      </c>
      <c r="P419" s="35">
        <f>SUM(AJ419,AJ430)</f>
        <v>0</v>
      </c>
      <c r="Q419" s="35">
        <v>0</v>
      </c>
      <c r="R419" s="35">
        <f>COUNTIFS($E427:$E451,"8",$F427:$F451,"Pole",$C427:$C451,"FST")</f>
        <v>0</v>
      </c>
      <c r="S419" s="35">
        <f>SUM(AL419,AK430)</f>
        <v>0</v>
      </c>
      <c r="T419" s="35">
        <v>0</v>
      </c>
      <c r="U419" s="35">
        <f>SUM(AK419,AL430)</f>
        <v>0</v>
      </c>
      <c r="V419" s="35">
        <v>0</v>
      </c>
      <c r="W419" s="34">
        <f>COUNTIFS($E427:$E451,"8",$F427:$F451,"HH",$C427:$C451,"FST")</f>
        <v>0</v>
      </c>
      <c r="X419" s="35">
        <f>COUNTIFS($E427:$E451,"8",$F427:$F451,"Ped",$C427:$C451,"FST")</f>
        <v>0</v>
      </c>
      <c r="Y419" s="25"/>
      <c r="Z419" s="45">
        <v>1</v>
      </c>
      <c r="AA419" s="46">
        <v>1</v>
      </c>
      <c r="AB419" s="46">
        <v>12</v>
      </c>
      <c r="AC419" s="25"/>
      <c r="AD419" s="25"/>
      <c r="AH419" s="109">
        <v>8</v>
      </c>
      <c r="AI419" s="109" t="str">
        <f>IF($E417="SS",COUNTIFS($C427:$C451,"FST",$E427:$E451,"8"),"0")</f>
        <v>0</v>
      </c>
      <c r="AJ419" s="109" t="str">
        <f>IF($E417="RPX",COUNTIFS($C427:$C451,"FST",$E427:$E451,"8"),"0")</f>
        <v>0</v>
      </c>
      <c r="AK419" s="109" t="str">
        <f>IF($E417="EUC",COUNTIFS($C427:$C451,"FST",$E427:$E451,"8"),"0")</f>
        <v>0</v>
      </c>
      <c r="AL419" s="109" t="str">
        <f>IF($E417="RPX-T",COUNTIFS($C427:$C451,"FST",$E427:$E451,"8"),"0")</f>
        <v>0</v>
      </c>
      <c r="AS419" s="109" t="str">
        <f>IF(AND(E422="Y",E418=48,E419=0),"Y","N")</f>
        <v>N</v>
      </c>
      <c r="AT419" s="110" t="s">
        <v>245</v>
      </c>
      <c r="AU419" s="109">
        <f>COUNTIFS($E417,"SS",$AS419,"Y")</f>
        <v>0</v>
      </c>
      <c r="AV419" s="108">
        <f>COUNTIFS($E417,"RPX",$AS419,"Y")</f>
        <v>0</v>
      </c>
      <c r="AW419" s="108">
        <f>COUNTIFS($E417,"EUC",$AS419,"Y")</f>
        <v>0</v>
      </c>
      <c r="AX419" s="109">
        <f>COUNTIFS($E417,"RPX-T",$AS419,"Y")</f>
        <v>0</v>
      </c>
      <c r="BA419" s="227"/>
    </row>
    <row r="420" spans="1:53" ht="16.5" thickTop="1" thickBot="1" x14ac:dyDescent="0.3">
      <c r="A420" s="88"/>
      <c r="B420" s="29" t="s">
        <v>246</v>
      </c>
      <c r="C420" s="37">
        <v>0</v>
      </c>
      <c r="D420" s="41" t="s">
        <v>247</v>
      </c>
      <c r="E420" s="42"/>
      <c r="F420" s="88"/>
      <c r="G420" s="278"/>
      <c r="H420" s="47" t="s">
        <v>248</v>
      </c>
      <c r="I420" s="35">
        <f>IF(E419&lt;&gt;0,E419,0)</f>
        <v>0</v>
      </c>
      <c r="J420" s="194"/>
      <c r="K420" s="195"/>
      <c r="L420" s="48"/>
      <c r="M420" s="196">
        <v>12</v>
      </c>
      <c r="N420" s="35" t="str">
        <f>IF($E417="SS",SUM(AI420,AJ431,AM452,AO452,AQ452),"0")</f>
        <v>0</v>
      </c>
      <c r="O420" s="35" t="str">
        <f>IF($E417="SS",SUM(AN452,AP452,AR452),"0")</f>
        <v>0</v>
      </c>
      <c r="P420" s="35" t="str">
        <f>IF($E417="RPX",SUM(AJ420,AJ431,AM452,AO452,AQ452),"0")</f>
        <v>0</v>
      </c>
      <c r="Q420" s="35" t="str">
        <f>IF($E417="RPX",SUM(AN452,AP452,AR452),"0")</f>
        <v>0</v>
      </c>
      <c r="R420" s="35">
        <f>COUNTIFS($E427:$E451,"12",$F427:$F451,"Pole",$C427:$C451,"FST")</f>
        <v>0</v>
      </c>
      <c r="S420" s="35" t="str">
        <f>IF($E417="RPX-T",SUM(AL420,AK431,AM452,AO452,AQ452),"0")</f>
        <v>0</v>
      </c>
      <c r="T420" s="35" t="str">
        <f>IF($E417="RPX-T",SUM(AN452,AP452,AR452),"0")</f>
        <v>0</v>
      </c>
      <c r="U420" s="35" t="str">
        <f>IF($E417="EUC",SUM(AK420,AL431,AM452,AO452,AQ452),"0")</f>
        <v>0</v>
      </c>
      <c r="V420" s="35" t="str">
        <f>IF($E417="EUC",SUM($AN452,AP452,AR452),"0")</f>
        <v>0</v>
      </c>
      <c r="W420" s="34">
        <f>COUNTIFS($E427:$E451,"12",$F427:$F451,"HH",$C427:$C451,"FST")</f>
        <v>0</v>
      </c>
      <c r="X420" s="35">
        <f>COUNTIFS($E427:$E451,"12",$F427:$F451,"Ped",$C427:$C451,"FST")</f>
        <v>0</v>
      </c>
      <c r="Y420" s="25"/>
      <c r="Z420" s="45">
        <v>2</v>
      </c>
      <c r="AA420" s="46">
        <v>13</v>
      </c>
      <c r="AB420" s="46">
        <v>24</v>
      </c>
      <c r="AC420" s="25"/>
      <c r="AD420" s="25"/>
      <c r="AH420" s="109">
        <v>12</v>
      </c>
      <c r="AI420" s="109" t="str">
        <f>IF($E417="SS",COUNTIFS($C427:$C451,"FST",$E427:$E451,"12"),"0")</f>
        <v>0</v>
      </c>
      <c r="AJ420" s="109" t="str">
        <f>IF($E417="RPX",COUNTIFS($C427:$C451,"FST",$E427:$E451,"12"),"0")</f>
        <v>0</v>
      </c>
      <c r="AK420" s="109" t="str">
        <f>IF($E417="EUC",COUNTIFS($C427:$C451,"FST",$E427:$E451,"12"),"0")</f>
        <v>0</v>
      </c>
      <c r="AL420" s="109" t="str">
        <f>IF($E417="RPX-T",COUNTIFS($C427:$C451,"FST",$E427:$E451,"12"),"0")</f>
        <v>0</v>
      </c>
      <c r="BA420" s="227"/>
    </row>
    <row r="421" spans="1:53" ht="16.5" customHeight="1" thickTop="1" thickBot="1" x14ac:dyDescent="0.3">
      <c r="A421" s="88"/>
      <c r="B421" s="36" t="s">
        <v>249</v>
      </c>
      <c r="C421" s="30">
        <v>0</v>
      </c>
      <c r="D421" s="49" t="s">
        <v>250</v>
      </c>
      <c r="E421" s="50">
        <f>E418/12</f>
        <v>0</v>
      </c>
      <c r="F421" s="88"/>
      <c r="G421" s="277" t="s">
        <v>251</v>
      </c>
      <c r="H421" s="51" t="s">
        <v>252</v>
      </c>
      <c r="I421" s="112">
        <f>E420</f>
        <v>0</v>
      </c>
      <c r="J421" s="311" t="s">
        <v>253</v>
      </c>
      <c r="K421" s="312"/>
      <c r="L421" s="313"/>
      <c r="M421" s="52" t="s">
        <v>254</v>
      </c>
      <c r="N421" s="106"/>
      <c r="O421" s="106"/>
      <c r="P421" s="192"/>
      <c r="Q421" s="192"/>
      <c r="R421" s="192"/>
      <c r="S421" s="192"/>
      <c r="T421" s="192"/>
      <c r="U421" s="192"/>
      <c r="V421" s="192"/>
      <c r="W421" s="53">
        <f>SUM(P421:U421)</f>
        <v>0</v>
      </c>
      <c r="X421" s="54"/>
      <c r="Y421" s="25"/>
      <c r="Z421" s="45">
        <v>3</v>
      </c>
      <c r="AA421" s="46">
        <v>25</v>
      </c>
      <c r="AB421" s="46">
        <v>36</v>
      </c>
      <c r="AC421" s="25"/>
      <c r="AD421" s="25"/>
      <c r="BA421" s="227"/>
    </row>
    <row r="422" spans="1:53" ht="16.5" thickTop="1" thickBot="1" x14ac:dyDescent="0.3">
      <c r="A422" s="88"/>
      <c r="B422" s="36" t="s">
        <v>255</v>
      </c>
      <c r="C422" s="30">
        <v>0</v>
      </c>
      <c r="D422" s="31" t="s">
        <v>256</v>
      </c>
      <c r="E422" s="101" t="str">
        <f>IF('Cable Calculator'!BB5="","",'Cable Calculator'!BB5)</f>
        <v/>
      </c>
      <c r="F422" s="88"/>
      <c r="G422" s="278"/>
      <c r="H422" s="47" t="s">
        <v>257</v>
      </c>
      <c r="I422" s="35" t="str">
        <f>IF(E420="","0",IF(AND(E417="EUC",E418=432), I421+(203-E419),IF(E420=0,0,(E420+(E418-E419)-1))))</f>
        <v>0</v>
      </c>
      <c r="J422" s="292" t="str">
        <f>IFERROR(IF(OR(E417="EUC",E417="SS"),"---",IF(OR(P416,S416),"NO 2F Tethers for RPX!",IF(OR(P418,S418),"NO 6F Tethers for RPX!","---"))),"---")</f>
        <v>---</v>
      </c>
      <c r="K422" s="293"/>
      <c r="L422" s="294"/>
      <c r="M422" s="292" t="str">
        <f>IF(E419&gt;60,"Dead Count &gt;60: Consider Downsize","---")</f>
        <v>---</v>
      </c>
      <c r="N422" s="293"/>
      <c r="O422" s="293"/>
      <c r="P422" s="293"/>
      <c r="Q422" s="293"/>
      <c r="R422" s="293"/>
      <c r="S422" s="293"/>
      <c r="T422" s="293"/>
      <c r="U422" s="294"/>
      <c r="V422" s="100"/>
      <c r="W422" s="54">
        <f>SUM(P422:U422)</f>
        <v>0</v>
      </c>
      <c r="X422" s="54"/>
      <c r="Y422" s="25"/>
      <c r="Z422" s="45">
        <v>4</v>
      </c>
      <c r="AA422" s="46">
        <v>37</v>
      </c>
      <c r="AB422" s="46">
        <v>48</v>
      </c>
      <c r="AC422" s="25"/>
      <c r="AD422" s="25"/>
      <c r="BA422" s="227"/>
    </row>
    <row r="423" spans="1:53" ht="16.5" thickTop="1" thickBot="1" x14ac:dyDescent="0.3">
      <c r="A423" s="88"/>
      <c r="B423" s="55" t="s">
        <v>258</v>
      </c>
      <c r="C423" s="56">
        <f>SUM(C417:C422)+I416</f>
        <v>0</v>
      </c>
      <c r="D423" s="31" t="s">
        <v>259</v>
      </c>
      <c r="E423" s="101" t="str">
        <f>IF(AS417="Y","DBL",IF(AS418="Y","TRPL",IF(AS419="Y","QUAD","")))</f>
        <v/>
      </c>
      <c r="F423" s="88"/>
      <c r="G423" s="192"/>
      <c r="H423" s="57"/>
      <c r="I423" s="192"/>
      <c r="J423" s="292" t="str">
        <f>IF(AND(E418=216,(OR(Z439="error",Z440="error",Z441="error",Z442="error",Z443="error",Z444="error",Z445="error",Z446="error",Z447="error",Z448="error",Z449="error",Z450="error",Z451="error",AA441="error",AA442="error",AA443="error",AA444="error",AA445="error",AA446="error",AA447="error",AA448="error",AA449="error",AA450="error",AA451="error",AA452="error",AA453="error"))),"You cannot cross Tube 6 and 7","---")</f>
        <v>---</v>
      </c>
      <c r="K423" s="293"/>
      <c r="L423" s="294"/>
      <c r="M423" s="292" t="str">
        <f>IF(AND(OR(E417="SS",E417="RPX",E417="EUC",E417="RPX-T"),(OR(C427="",C427="Field SPL"))),"Cannot have FlexNap cables without tethers","---")</f>
        <v>---</v>
      </c>
      <c r="N423" s="293"/>
      <c r="O423" s="293"/>
      <c r="P423" s="293"/>
      <c r="Q423" s="293"/>
      <c r="R423" s="293"/>
      <c r="S423" s="293"/>
      <c r="T423" s="293"/>
      <c r="U423" s="294"/>
      <c r="V423" s="25"/>
      <c r="W423" s="58"/>
      <c r="X423" s="58"/>
      <c r="Y423" s="25"/>
      <c r="Z423" s="45">
        <v>5</v>
      </c>
      <c r="AA423" s="46">
        <v>49</v>
      </c>
      <c r="AB423" s="46">
        <v>60</v>
      </c>
      <c r="AC423" s="25"/>
      <c r="AD423" s="25"/>
      <c r="BA423" s="227"/>
    </row>
    <row r="424" spans="1:53" ht="16.5" thickTop="1" thickBot="1" x14ac:dyDescent="0.3">
      <c r="A424" s="88"/>
      <c r="B424" s="59"/>
      <c r="C424" s="60"/>
      <c r="D424" s="61"/>
      <c r="E424" s="62"/>
      <c r="F424" s="88"/>
      <c r="G424" s="63"/>
      <c r="H424" s="64"/>
      <c r="I424" s="63"/>
      <c r="J424" s="292" t="str">
        <f>IF(AND(OR(E417="RPX", E417="RPX-T", E417="SS"),E418=216),"NO 216 For RPX, RPX-T, OR SS CABLE","---")</f>
        <v>---</v>
      </c>
      <c r="K424" s="293"/>
      <c r="L424" s="294"/>
      <c r="M424" s="292" t="str" cm="1">
        <f t="array" ref="M424">IF(AND(E417="",OR(C427:C451="FST",C427:C451="REV T",C427:C451="DBL REV",C427:C451="TPL REV", C427:C451="QD REV")),"Non-FlexNap cables cannot have tethers","---")</f>
        <v>---</v>
      </c>
      <c r="N424" s="293"/>
      <c r="O424" s="293"/>
      <c r="P424" s="293"/>
      <c r="Q424" s="293"/>
      <c r="R424" s="293"/>
      <c r="S424" s="293"/>
      <c r="T424" s="293"/>
      <c r="U424" s="294"/>
      <c r="V424" s="25"/>
      <c r="W424" s="58"/>
      <c r="X424" s="58"/>
      <c r="Y424" s="25"/>
      <c r="Z424" s="45">
        <v>6</v>
      </c>
      <c r="AA424" s="65">
        <v>61</v>
      </c>
      <c r="AB424" s="65">
        <v>72</v>
      </c>
      <c r="AC424" s="25"/>
      <c r="AD424" s="25"/>
      <c r="BA424" s="226"/>
    </row>
    <row r="425" spans="1:53" ht="15.75" customHeight="1" thickBot="1" x14ac:dyDescent="0.3">
      <c r="A425" s="88"/>
      <c r="B425" s="277" t="s">
        <v>260</v>
      </c>
      <c r="C425" s="314" t="s">
        <v>261</v>
      </c>
      <c r="D425" s="314" t="s">
        <v>262</v>
      </c>
      <c r="E425" s="316" t="s">
        <v>263</v>
      </c>
      <c r="F425" s="314" t="s">
        <v>264</v>
      </c>
      <c r="G425" s="279" t="s">
        <v>265</v>
      </c>
      <c r="H425" s="279" t="s">
        <v>266</v>
      </c>
      <c r="I425" s="279" t="s">
        <v>267</v>
      </c>
      <c r="J425" s="318" t="s">
        <v>268</v>
      </c>
      <c r="K425" s="314" t="s">
        <v>269</v>
      </c>
      <c r="L425" s="320" t="s">
        <v>270</v>
      </c>
      <c r="M425" s="322" t="s">
        <v>271</v>
      </c>
      <c r="N425" s="322"/>
      <c r="O425" s="322"/>
      <c r="P425" s="322"/>
      <c r="Q425" s="322"/>
      <c r="R425" s="322"/>
      <c r="S425" s="322"/>
      <c r="T425" s="322"/>
      <c r="U425" s="323"/>
      <c r="V425" s="107"/>
      <c r="W425" s="72"/>
      <c r="X425" s="72"/>
      <c r="Y425" s="72"/>
      <c r="Z425" s="45">
        <v>7</v>
      </c>
      <c r="AA425" s="65">
        <v>73</v>
      </c>
      <c r="AB425" s="65">
        <v>84</v>
      </c>
      <c r="AC425" s="25"/>
      <c r="AD425" s="25"/>
      <c r="BA425" s="228"/>
    </row>
    <row r="426" spans="1:53" ht="15.75" thickBot="1" x14ac:dyDescent="0.3">
      <c r="A426" s="88"/>
      <c r="B426" s="278"/>
      <c r="C426" s="315"/>
      <c r="D426" s="315"/>
      <c r="E426" s="317"/>
      <c r="F426" s="315"/>
      <c r="G426" s="280"/>
      <c r="H426" s="280"/>
      <c r="I426" s="280"/>
      <c r="J426" s="319"/>
      <c r="K426" s="315"/>
      <c r="L426" s="321"/>
      <c r="M426" s="324"/>
      <c r="N426" s="324"/>
      <c r="O426" s="324"/>
      <c r="P426" s="324"/>
      <c r="Q426" s="324"/>
      <c r="R426" s="324"/>
      <c r="S426" s="324"/>
      <c r="T426" s="324"/>
      <c r="U426" s="325"/>
      <c r="V426" s="107"/>
      <c r="W426" s="72"/>
      <c r="X426" s="72"/>
      <c r="Y426" s="72"/>
      <c r="Z426" s="45">
        <v>8</v>
      </c>
      <c r="AA426" s="46">
        <v>85</v>
      </c>
      <c r="AB426" s="46">
        <v>96</v>
      </c>
      <c r="AC426" s="25"/>
      <c r="AD426" s="25"/>
      <c r="AI426" s="109" t="s">
        <v>272</v>
      </c>
      <c r="AJ426" s="109" t="s">
        <v>273</v>
      </c>
      <c r="AK426" s="109" t="s">
        <v>274</v>
      </c>
      <c r="AL426" s="109" t="s">
        <v>275</v>
      </c>
      <c r="BA426" s="228"/>
    </row>
    <row r="427" spans="1:53" ht="15.75" thickBot="1" x14ac:dyDescent="0.3">
      <c r="A427" s="88"/>
      <c r="B427" s="66" t="s">
        <v>276</v>
      </c>
      <c r="C427" s="67"/>
      <c r="D427" s="102"/>
      <c r="E427" s="32"/>
      <c r="F427" s="32"/>
      <c r="G427" s="68" t="s">
        <v>277</v>
      </c>
      <c r="H427" s="69">
        <f>IF(I427=0,0,I427-(E427-1))</f>
        <v>0</v>
      </c>
      <c r="I427" s="70">
        <f>IF(E427=0,0,I422)</f>
        <v>0</v>
      </c>
      <c r="J427" s="71" t="s">
        <v>278</v>
      </c>
      <c r="K427" s="32"/>
      <c r="L427" s="233"/>
      <c r="M427" s="295"/>
      <c r="N427" s="295"/>
      <c r="O427" s="295"/>
      <c r="P427" s="295"/>
      <c r="Q427" s="295"/>
      <c r="R427" s="295"/>
      <c r="S427" s="295"/>
      <c r="T427" s="295"/>
      <c r="U427" s="296"/>
      <c r="V427" s="103"/>
      <c r="W427" s="72"/>
      <c r="X427" s="72"/>
      <c r="Y427" s="72"/>
      <c r="Z427" s="45">
        <v>9</v>
      </c>
      <c r="AA427" s="46">
        <v>97</v>
      </c>
      <c r="AB427" s="46">
        <v>108</v>
      </c>
      <c r="AC427" s="72">
        <f t="shared" ref="AC427:AC451" si="170">IF(B427&lt;&gt;"FST",1,0)</f>
        <v>1</v>
      </c>
      <c r="AD427" s="72">
        <f t="shared" ref="AD427:AD451" si="171">IF(C427&lt;&gt;"FST",1,0)</f>
        <v>1</v>
      </c>
      <c r="AE427" s="109" t="str">
        <f t="shared" ref="AE427:AE451" si="172">CONCATENATE(H427,"-",I427)</f>
        <v>0-0</v>
      </c>
      <c r="AF427" s="109" t="str">
        <f t="shared" ref="AF427:AF451" si="173">IF(C427="Field SPL","N","Y")</f>
        <v>Y</v>
      </c>
      <c r="AG427" s="109" t="str">
        <f t="shared" ref="AG427:AG451" si="174">IF(OR(E$417="RPX",E$417="SS"),"A","B")</f>
        <v>B</v>
      </c>
      <c r="AH427" s="109">
        <v>2</v>
      </c>
      <c r="AI427" s="109" t="str">
        <f>IF(E417="SS",COUNTIFS(C427:C451,"TCF",E427:E451,"2"),"")</f>
        <v/>
      </c>
      <c r="AJ427" s="109" t="str">
        <f>IF(E417="RPX",COUNTIFS(C427:C451,"TCF",E427:E451,"2"),"")</f>
        <v/>
      </c>
      <c r="AK427" s="109" t="str">
        <f>IF(E417="RPX-T",COUNTIFS(C427:C451,"TCF",E427:E451,"2"),"")</f>
        <v/>
      </c>
      <c r="AL427" s="109" t="str">
        <f>IF(E417="EUC",COUNTIFS(C427:C451,"TCF",E427:E451,"2"),"")</f>
        <v/>
      </c>
      <c r="AM427" s="109">
        <f t="shared" ref="AM427:AM451" si="175">VALUE(IF(C427="FST","0",IF(C427="REV T","1",IF(C427="DBL REV",".5","0"))))</f>
        <v>0</v>
      </c>
      <c r="AN427" s="109">
        <f t="shared" ref="AN427:AN451" si="176">VALUE(IF(C427="FST","0",IF(C427="REV T","0",IF(C427="DBL REV",".5","0"))))</f>
        <v>0</v>
      </c>
      <c r="AO427" s="109" t="str">
        <f t="shared" ref="AO427:AO451" si="177">IF(C427="TPL REV","Y","")</f>
        <v/>
      </c>
      <c r="AQ427" s="109" t="str">
        <f t="shared" ref="AQ427:AQ451" si="178">IF(C427="QD REV","Y","")</f>
        <v/>
      </c>
      <c r="BA427" s="229">
        <f>MOD(E427,12)</f>
        <v>0</v>
      </c>
    </row>
    <row r="428" spans="1:53" ht="15.75" thickBot="1" x14ac:dyDescent="0.3">
      <c r="A428" s="88"/>
      <c r="B428" s="66" t="s">
        <v>279</v>
      </c>
      <c r="C428" s="67"/>
      <c r="D428" s="102"/>
      <c r="E428" s="32"/>
      <c r="F428" s="32"/>
      <c r="G428" s="68" t="s">
        <v>277</v>
      </c>
      <c r="H428" s="69">
        <f t="shared" ref="H428:H451" si="179">IF(E428=0,0,I428-(E428-1))</f>
        <v>0</v>
      </c>
      <c r="I428" s="70">
        <f t="shared" ref="I428:I451" si="180">IF(E428=0,0,H427-1)</f>
        <v>0</v>
      </c>
      <c r="J428" s="73" t="str">
        <f>IF(C428="","--",IF(AND(C428&lt;&gt;"FST",C428&lt;&gt;"TCF",BA427&lt;&gt;0),BA427,"--"))</f>
        <v>--</v>
      </c>
      <c r="K428" s="32"/>
      <c r="L428" s="233"/>
      <c r="M428" s="295"/>
      <c r="N428" s="295"/>
      <c r="O428" s="295"/>
      <c r="P428" s="295"/>
      <c r="Q428" s="295"/>
      <c r="R428" s="295"/>
      <c r="S428" s="295"/>
      <c r="T428" s="295"/>
      <c r="U428" s="296"/>
      <c r="V428" s="103"/>
      <c r="W428" s="72"/>
      <c r="X428" s="72"/>
      <c r="Y428" s="72"/>
      <c r="Z428" s="45">
        <v>10</v>
      </c>
      <c r="AA428" s="46">
        <v>109</v>
      </c>
      <c r="AB428" s="46">
        <v>120</v>
      </c>
      <c r="AC428" s="72">
        <f t="shared" si="170"/>
        <v>1</v>
      </c>
      <c r="AD428" s="72">
        <f t="shared" si="171"/>
        <v>1</v>
      </c>
      <c r="AE428" s="109" t="str">
        <f t="shared" si="172"/>
        <v>0-0</v>
      </c>
      <c r="AF428" s="109" t="str">
        <f t="shared" si="173"/>
        <v>Y</v>
      </c>
      <c r="AG428" s="109" t="str">
        <f t="shared" si="174"/>
        <v>B</v>
      </c>
      <c r="AH428" s="109">
        <v>4</v>
      </c>
      <c r="AI428" s="109" t="str">
        <f>IF(E417="SS",COUNTIFS(C427:C451,"TCF",E427:E451,"4"),"")</f>
        <v/>
      </c>
      <c r="AJ428" s="109" t="str">
        <f>IF(E417="RPX",COUNTIFS(C427:C451,"TCF",E427:E451,"4"),"")</f>
        <v/>
      </c>
      <c r="AK428" s="109" t="str">
        <f>IF(E417="RPX-T",COUNTIFS(C427:C451,"TCF",E427:E451,"4"),"")</f>
        <v/>
      </c>
      <c r="AL428" s="109" t="str">
        <f>IF(E417="EUC",COUNTIFS(C427:C451,"TCF",E427:E451,"4"),"")</f>
        <v/>
      </c>
      <c r="AM428" s="109">
        <f t="shared" si="175"/>
        <v>0</v>
      </c>
      <c r="AN428" s="109">
        <f t="shared" si="176"/>
        <v>0</v>
      </c>
      <c r="AO428" s="109" t="str">
        <f t="shared" si="177"/>
        <v/>
      </c>
      <c r="AQ428" s="109" t="str">
        <f t="shared" si="178"/>
        <v/>
      </c>
      <c r="BA428" s="229">
        <f>MOD(SUM(E427:E428),12)</f>
        <v>0</v>
      </c>
    </row>
    <row r="429" spans="1:53" ht="15.75" thickBot="1" x14ac:dyDescent="0.3">
      <c r="A429" s="88"/>
      <c r="B429" s="74" t="s">
        <v>280</v>
      </c>
      <c r="C429" s="67"/>
      <c r="D429" s="102"/>
      <c r="E429" s="32"/>
      <c r="F429" s="32"/>
      <c r="G429" s="75" t="s">
        <v>277</v>
      </c>
      <c r="H429" s="69">
        <f t="shared" si="179"/>
        <v>0</v>
      </c>
      <c r="I429" s="70">
        <f t="shared" si="180"/>
        <v>0</v>
      </c>
      <c r="J429" s="73" t="str">
        <f t="shared" ref="J429:J451" si="181">IF(C429="","--",IF(AND(C429&lt;&gt;"FST",C429&lt;&gt;"TCF",BA428&lt;&gt;0),BA428,"--"))</f>
        <v>--</v>
      </c>
      <c r="K429" s="32"/>
      <c r="L429" s="233"/>
      <c r="M429" s="295"/>
      <c r="N429" s="295"/>
      <c r="O429" s="295"/>
      <c r="P429" s="295"/>
      <c r="Q429" s="295"/>
      <c r="R429" s="295"/>
      <c r="S429" s="295"/>
      <c r="T429" s="295"/>
      <c r="U429" s="296"/>
      <c r="V429" s="103"/>
      <c r="W429" s="72"/>
      <c r="X429" s="72"/>
      <c r="Y429" s="72"/>
      <c r="Z429" s="45">
        <v>11</v>
      </c>
      <c r="AA429" s="46">
        <v>121</v>
      </c>
      <c r="AB429" s="46">
        <v>132</v>
      </c>
      <c r="AC429" s="72">
        <f t="shared" si="170"/>
        <v>1</v>
      </c>
      <c r="AD429" s="72">
        <f t="shared" si="171"/>
        <v>1</v>
      </c>
      <c r="AE429" s="109" t="str">
        <f t="shared" si="172"/>
        <v>0-0</v>
      </c>
      <c r="AF429" s="109" t="str">
        <f t="shared" si="173"/>
        <v>Y</v>
      </c>
      <c r="AG429" s="109" t="str">
        <f t="shared" si="174"/>
        <v>B</v>
      </c>
      <c r="AH429" s="109">
        <v>6</v>
      </c>
      <c r="AI429" s="109" t="str">
        <f>IF(E417="SS",COUNTIFS(C427:C451,"TCF",E427:E451,"6"),"")</f>
        <v/>
      </c>
      <c r="AJ429" s="109" t="str">
        <f>IF(E417="RPX",COUNTIFS(C427:C451,"TCF",E427:E451,"6"),"")</f>
        <v/>
      </c>
      <c r="AK429" s="109" t="str">
        <f>IF(E417="RPX-T",COUNTIFS(C427:C451,"TCF",E427:E451,"6"),"")</f>
        <v/>
      </c>
      <c r="AL429" s="109" t="str">
        <f>IF(E417="EUC",COUNTIFS(C427:C451,"TCF",E427:E451,"6"),"")</f>
        <v/>
      </c>
      <c r="AM429" s="109">
        <f t="shared" si="175"/>
        <v>0</v>
      </c>
      <c r="AN429" s="109">
        <f t="shared" si="176"/>
        <v>0</v>
      </c>
      <c r="AO429" s="109" t="str">
        <f t="shared" si="177"/>
        <v/>
      </c>
      <c r="AQ429" s="109" t="str">
        <f t="shared" si="178"/>
        <v/>
      </c>
      <c r="BA429" s="229">
        <f>MOD(SUM(E427:E430),12)</f>
        <v>0</v>
      </c>
    </row>
    <row r="430" spans="1:53" ht="15.75" thickBot="1" x14ac:dyDescent="0.3">
      <c r="A430" s="88"/>
      <c r="B430" s="66" t="s">
        <v>281</v>
      </c>
      <c r="C430" s="67"/>
      <c r="D430" s="102"/>
      <c r="E430" s="32"/>
      <c r="F430" s="32"/>
      <c r="G430" s="68" t="s">
        <v>277</v>
      </c>
      <c r="H430" s="69">
        <f t="shared" si="179"/>
        <v>0</v>
      </c>
      <c r="I430" s="70">
        <f t="shared" si="180"/>
        <v>0</v>
      </c>
      <c r="J430" s="73" t="str">
        <f t="shared" si="181"/>
        <v>--</v>
      </c>
      <c r="K430" s="32"/>
      <c r="L430" s="233"/>
      <c r="M430" s="295"/>
      <c r="N430" s="295"/>
      <c r="O430" s="295"/>
      <c r="P430" s="295"/>
      <c r="Q430" s="295"/>
      <c r="R430" s="295"/>
      <c r="S430" s="295"/>
      <c r="T430" s="295"/>
      <c r="U430" s="296"/>
      <c r="V430" s="103"/>
      <c r="W430" s="72"/>
      <c r="X430" s="72"/>
      <c r="Y430" s="72"/>
      <c r="Z430" s="45">
        <v>12</v>
      </c>
      <c r="AA430" s="76">
        <v>133</v>
      </c>
      <c r="AB430" s="76">
        <v>144</v>
      </c>
      <c r="AC430" s="72">
        <f t="shared" si="170"/>
        <v>1</v>
      </c>
      <c r="AD430" s="72">
        <f t="shared" si="171"/>
        <v>1</v>
      </c>
      <c r="AE430" s="109" t="str">
        <f t="shared" si="172"/>
        <v>0-0</v>
      </c>
      <c r="AF430" s="109" t="str">
        <f t="shared" si="173"/>
        <v>Y</v>
      </c>
      <c r="AG430" s="109" t="str">
        <f t="shared" si="174"/>
        <v>B</v>
      </c>
      <c r="AH430" s="109">
        <v>8</v>
      </c>
      <c r="AI430" s="109" t="str">
        <f>IF(E417="SS",COUNTIFS(C427:C451,"TCF",E427:E451,"8"),"")</f>
        <v/>
      </c>
      <c r="AJ430" s="109" t="str">
        <f>IF(E417="RPX",COUNTIFS(C427:C451,"TCF",E427:E451,"8"),"")</f>
        <v/>
      </c>
      <c r="AK430" s="109" t="str">
        <f>IF(E417="RPX-T",COUNTIFS(C427:C451,"TCF",E427:E451,"8"),"")</f>
        <v/>
      </c>
      <c r="AL430" s="109" t="str">
        <f>IF(E417="EUC",COUNTIFS(C427:C451,"TCF",E427:E451,"8"),"")</f>
        <v/>
      </c>
      <c r="AM430" s="109">
        <f t="shared" si="175"/>
        <v>0</v>
      </c>
      <c r="AN430" s="109">
        <f t="shared" si="176"/>
        <v>0</v>
      </c>
      <c r="AO430" s="109" t="str">
        <f t="shared" si="177"/>
        <v/>
      </c>
      <c r="AQ430" s="109" t="str">
        <f t="shared" si="178"/>
        <v/>
      </c>
      <c r="BA430" s="229">
        <f>MOD(SUM(E427:E431),12)</f>
        <v>0</v>
      </c>
    </row>
    <row r="431" spans="1:53" ht="15.75" thickBot="1" x14ac:dyDescent="0.3">
      <c r="A431" s="88"/>
      <c r="B431" s="66" t="s">
        <v>282</v>
      </c>
      <c r="C431" s="67"/>
      <c r="D431" s="102"/>
      <c r="E431" s="32"/>
      <c r="F431" s="32"/>
      <c r="G431" s="68" t="s">
        <v>277</v>
      </c>
      <c r="H431" s="69">
        <f t="shared" si="179"/>
        <v>0</v>
      </c>
      <c r="I431" s="70">
        <f t="shared" si="180"/>
        <v>0</v>
      </c>
      <c r="J431" s="73" t="str">
        <f t="shared" si="181"/>
        <v>--</v>
      </c>
      <c r="K431" s="32"/>
      <c r="L431" s="233"/>
      <c r="M431" s="295"/>
      <c r="N431" s="295"/>
      <c r="O431" s="295"/>
      <c r="P431" s="295"/>
      <c r="Q431" s="295"/>
      <c r="R431" s="295"/>
      <c r="S431" s="295"/>
      <c r="T431" s="295"/>
      <c r="U431" s="296"/>
      <c r="V431" s="103"/>
      <c r="W431" s="72"/>
      <c r="X431" s="72"/>
      <c r="Y431" s="72"/>
      <c r="Z431" s="45">
        <v>13</v>
      </c>
      <c r="AA431" s="77">
        <f t="shared" ref="AA431:AA436" si="182">AB430+1</f>
        <v>145</v>
      </c>
      <c r="AB431" s="77">
        <f t="shared" ref="AB431:AB436" si="183">AB430+12</f>
        <v>156</v>
      </c>
      <c r="AC431" s="72">
        <f t="shared" si="170"/>
        <v>1</v>
      </c>
      <c r="AD431" s="72">
        <f t="shared" si="171"/>
        <v>1</v>
      </c>
      <c r="AE431" s="109" t="str">
        <f t="shared" si="172"/>
        <v>0-0</v>
      </c>
      <c r="AF431" s="109" t="str">
        <f t="shared" si="173"/>
        <v>Y</v>
      </c>
      <c r="AG431" s="109" t="str">
        <f t="shared" si="174"/>
        <v>B</v>
      </c>
      <c r="AH431" s="109">
        <v>12</v>
      </c>
      <c r="AI431" s="109" t="str">
        <f>IF(E417="SS",COUNTIFS(C427:C451,"TCF",E427:E451,"12"),"")</f>
        <v/>
      </c>
      <c r="AJ431" s="109" t="str">
        <f>IF(E417="RPX",COUNTIFS(C427:C451,"TCF",E427:E451,"12"),"")</f>
        <v/>
      </c>
      <c r="AK431" s="109" t="str">
        <f>IF(E417="RPX-T",COUNTIFS(C427:C451,"TCF",E427:E451,"12"),"")</f>
        <v/>
      </c>
      <c r="AL431" s="109" t="str">
        <f>IF(E417="EUC",COUNTIFS(C427:C451,"TCF",E427:E451,"12"),"")</f>
        <v/>
      </c>
      <c r="AM431" s="109">
        <f t="shared" si="175"/>
        <v>0</v>
      </c>
      <c r="AN431" s="109">
        <f t="shared" si="176"/>
        <v>0</v>
      </c>
      <c r="AO431" s="109" t="str">
        <f t="shared" si="177"/>
        <v/>
      </c>
      <c r="AQ431" s="109" t="str">
        <f t="shared" si="178"/>
        <v/>
      </c>
      <c r="BA431" s="229">
        <f>MOD(SUM(E427:E432),12)</f>
        <v>0</v>
      </c>
    </row>
    <row r="432" spans="1:53" ht="15.75" thickBot="1" x14ac:dyDescent="0.3">
      <c r="A432" s="88"/>
      <c r="B432" s="66" t="s">
        <v>283</v>
      </c>
      <c r="C432" s="67"/>
      <c r="D432" s="102"/>
      <c r="E432" s="32"/>
      <c r="F432" s="32"/>
      <c r="G432" s="68" t="s">
        <v>277</v>
      </c>
      <c r="H432" s="69">
        <f t="shared" si="179"/>
        <v>0</v>
      </c>
      <c r="I432" s="70">
        <f t="shared" si="180"/>
        <v>0</v>
      </c>
      <c r="J432" s="73" t="str">
        <f t="shared" si="181"/>
        <v>--</v>
      </c>
      <c r="K432" s="32"/>
      <c r="L432" s="233"/>
      <c r="M432" s="295"/>
      <c r="N432" s="295"/>
      <c r="O432" s="295"/>
      <c r="P432" s="295"/>
      <c r="Q432" s="295"/>
      <c r="R432" s="295"/>
      <c r="S432" s="295"/>
      <c r="T432" s="295"/>
      <c r="U432" s="296"/>
      <c r="V432" s="103"/>
      <c r="W432" s="72"/>
      <c r="X432" s="72"/>
      <c r="Y432" s="72"/>
      <c r="Z432" s="45">
        <v>14</v>
      </c>
      <c r="AA432" s="77">
        <f t="shared" si="182"/>
        <v>157</v>
      </c>
      <c r="AB432" s="77">
        <f t="shared" si="183"/>
        <v>168</v>
      </c>
      <c r="AC432" s="72">
        <f t="shared" si="170"/>
        <v>1</v>
      </c>
      <c r="AD432" s="72">
        <f t="shared" si="171"/>
        <v>1</v>
      </c>
      <c r="AE432" s="109" t="str">
        <f t="shared" si="172"/>
        <v>0-0</v>
      </c>
      <c r="AF432" s="109" t="str">
        <f t="shared" si="173"/>
        <v>Y</v>
      </c>
      <c r="AG432" s="109" t="str">
        <f t="shared" si="174"/>
        <v>B</v>
      </c>
      <c r="AM432" s="109">
        <f t="shared" si="175"/>
        <v>0</v>
      </c>
      <c r="AN432" s="109">
        <f t="shared" si="176"/>
        <v>0</v>
      </c>
      <c r="AO432" s="109" t="str">
        <f t="shared" si="177"/>
        <v/>
      </c>
      <c r="AQ432" s="109" t="str">
        <f t="shared" si="178"/>
        <v/>
      </c>
      <c r="BA432" s="229">
        <f>MOD(SUM(E427:E433),12)</f>
        <v>0</v>
      </c>
    </row>
    <row r="433" spans="1:53" ht="15.75" thickBot="1" x14ac:dyDescent="0.3">
      <c r="A433" s="88"/>
      <c r="B433" s="66" t="s">
        <v>284</v>
      </c>
      <c r="C433" s="67"/>
      <c r="D433" s="102"/>
      <c r="E433" s="32"/>
      <c r="F433" s="32"/>
      <c r="G433" s="68" t="s">
        <v>277</v>
      </c>
      <c r="H433" s="69">
        <f t="shared" si="179"/>
        <v>0</v>
      </c>
      <c r="I433" s="70">
        <f t="shared" si="180"/>
        <v>0</v>
      </c>
      <c r="J433" s="73" t="str">
        <f t="shared" si="181"/>
        <v>--</v>
      </c>
      <c r="K433" s="32"/>
      <c r="L433" s="233"/>
      <c r="M433" s="295"/>
      <c r="N433" s="295"/>
      <c r="O433" s="295"/>
      <c r="P433" s="295"/>
      <c r="Q433" s="295"/>
      <c r="R433" s="295"/>
      <c r="S433" s="295"/>
      <c r="T433" s="295"/>
      <c r="U433" s="296"/>
      <c r="V433" s="103"/>
      <c r="W433" s="72"/>
      <c r="X433" s="72"/>
      <c r="Y433" s="72"/>
      <c r="Z433" s="45">
        <v>15</v>
      </c>
      <c r="AA433" s="77">
        <f t="shared" si="182"/>
        <v>169</v>
      </c>
      <c r="AB433" s="77">
        <f t="shared" si="183"/>
        <v>180</v>
      </c>
      <c r="AC433" s="72">
        <f t="shared" si="170"/>
        <v>1</v>
      </c>
      <c r="AD433" s="72">
        <f t="shared" si="171"/>
        <v>1</v>
      </c>
      <c r="AE433" s="109" t="str">
        <f t="shared" si="172"/>
        <v>0-0</v>
      </c>
      <c r="AF433" s="109" t="str">
        <f t="shared" si="173"/>
        <v>Y</v>
      </c>
      <c r="AG433" s="109" t="str">
        <f t="shared" si="174"/>
        <v>B</v>
      </c>
      <c r="AM433" s="109">
        <f t="shared" si="175"/>
        <v>0</v>
      </c>
      <c r="AN433" s="109">
        <f t="shared" si="176"/>
        <v>0</v>
      </c>
      <c r="AO433" s="109" t="str">
        <f t="shared" si="177"/>
        <v/>
      </c>
      <c r="AQ433" s="109" t="str">
        <f t="shared" si="178"/>
        <v/>
      </c>
      <c r="BA433" s="229">
        <f>MOD(SUM(E427:E434),12)</f>
        <v>0</v>
      </c>
    </row>
    <row r="434" spans="1:53" ht="15.75" thickBot="1" x14ac:dyDescent="0.3">
      <c r="A434" s="88"/>
      <c r="B434" s="66" t="s">
        <v>285</v>
      </c>
      <c r="C434" s="67"/>
      <c r="D434" s="102"/>
      <c r="E434" s="32"/>
      <c r="F434" s="32"/>
      <c r="G434" s="68" t="s">
        <v>277</v>
      </c>
      <c r="H434" s="69">
        <f t="shared" si="179"/>
        <v>0</v>
      </c>
      <c r="I434" s="70">
        <f t="shared" si="180"/>
        <v>0</v>
      </c>
      <c r="J434" s="73" t="str">
        <f t="shared" si="181"/>
        <v>--</v>
      </c>
      <c r="K434" s="32"/>
      <c r="L434" s="233"/>
      <c r="M434" s="295"/>
      <c r="N434" s="295"/>
      <c r="O434" s="295"/>
      <c r="P434" s="295"/>
      <c r="Q434" s="295"/>
      <c r="R434" s="295"/>
      <c r="S434" s="295"/>
      <c r="T434" s="295"/>
      <c r="U434" s="296"/>
      <c r="V434" s="103"/>
      <c r="W434" s="72"/>
      <c r="X434" s="72"/>
      <c r="Y434" s="72"/>
      <c r="Z434" s="45">
        <f>Z433+1</f>
        <v>16</v>
      </c>
      <c r="AA434" s="77">
        <f t="shared" si="182"/>
        <v>181</v>
      </c>
      <c r="AB434" s="77">
        <f t="shared" si="183"/>
        <v>192</v>
      </c>
      <c r="AC434" s="72">
        <f t="shared" si="170"/>
        <v>1</v>
      </c>
      <c r="AD434" s="72">
        <f t="shared" si="171"/>
        <v>1</v>
      </c>
      <c r="AE434" s="109" t="str">
        <f t="shared" si="172"/>
        <v>0-0</v>
      </c>
      <c r="AF434" s="109" t="str">
        <f t="shared" si="173"/>
        <v>Y</v>
      </c>
      <c r="AG434" s="109" t="str">
        <f t="shared" si="174"/>
        <v>B</v>
      </c>
      <c r="AM434" s="109">
        <f t="shared" si="175"/>
        <v>0</v>
      </c>
      <c r="AN434" s="109">
        <f t="shared" si="176"/>
        <v>0</v>
      </c>
      <c r="AO434" s="109" t="str">
        <f t="shared" si="177"/>
        <v/>
      </c>
      <c r="AQ434" s="109" t="str">
        <f t="shared" si="178"/>
        <v/>
      </c>
      <c r="BA434" s="229">
        <f>MOD(SUM(E427:E435),12)</f>
        <v>0</v>
      </c>
    </row>
    <row r="435" spans="1:53" ht="15.75" thickBot="1" x14ac:dyDescent="0.3">
      <c r="A435" s="88"/>
      <c r="B435" s="66" t="s">
        <v>286</v>
      </c>
      <c r="C435" s="67"/>
      <c r="D435" s="102"/>
      <c r="E435" s="32"/>
      <c r="F435" s="32"/>
      <c r="G435" s="68" t="s">
        <v>277</v>
      </c>
      <c r="H435" s="69">
        <f t="shared" si="179"/>
        <v>0</v>
      </c>
      <c r="I435" s="70">
        <f t="shared" si="180"/>
        <v>0</v>
      </c>
      <c r="J435" s="73" t="str">
        <f t="shared" si="181"/>
        <v>--</v>
      </c>
      <c r="K435" s="32"/>
      <c r="L435" s="233"/>
      <c r="M435" s="295"/>
      <c r="N435" s="295"/>
      <c r="O435" s="295"/>
      <c r="P435" s="295"/>
      <c r="Q435" s="295"/>
      <c r="R435" s="295"/>
      <c r="S435" s="295"/>
      <c r="T435" s="295"/>
      <c r="U435" s="296"/>
      <c r="V435" s="103"/>
      <c r="W435" s="72"/>
      <c r="X435" s="72"/>
      <c r="Y435" s="72"/>
      <c r="Z435" s="45">
        <f>Z434+1</f>
        <v>17</v>
      </c>
      <c r="AA435" s="77">
        <f t="shared" si="182"/>
        <v>193</v>
      </c>
      <c r="AB435" s="77">
        <f t="shared" si="183"/>
        <v>204</v>
      </c>
      <c r="AC435" s="72">
        <f t="shared" si="170"/>
        <v>1</v>
      </c>
      <c r="AD435" s="72">
        <f t="shared" si="171"/>
        <v>1</v>
      </c>
      <c r="AE435" s="109" t="str">
        <f t="shared" si="172"/>
        <v>0-0</v>
      </c>
      <c r="AF435" s="109" t="str">
        <f t="shared" si="173"/>
        <v>Y</v>
      </c>
      <c r="AG435" s="109" t="str">
        <f t="shared" si="174"/>
        <v>B</v>
      </c>
      <c r="AM435" s="109">
        <f t="shared" si="175"/>
        <v>0</v>
      </c>
      <c r="AN435" s="109">
        <f t="shared" si="176"/>
        <v>0</v>
      </c>
      <c r="AO435" s="109" t="str">
        <f t="shared" si="177"/>
        <v/>
      </c>
      <c r="AQ435" s="109" t="str">
        <f t="shared" si="178"/>
        <v/>
      </c>
      <c r="BA435" s="229">
        <f>MOD(SUM(E427:E436),12)</f>
        <v>0</v>
      </c>
    </row>
    <row r="436" spans="1:53" ht="15.75" thickBot="1" x14ac:dyDescent="0.3">
      <c r="A436" s="88"/>
      <c r="B436" s="66" t="s">
        <v>287</v>
      </c>
      <c r="C436" s="67"/>
      <c r="D436" s="102"/>
      <c r="E436" s="32"/>
      <c r="F436" s="32"/>
      <c r="G436" s="68" t="s">
        <v>277</v>
      </c>
      <c r="H436" s="69">
        <f t="shared" si="179"/>
        <v>0</v>
      </c>
      <c r="I436" s="70">
        <f t="shared" si="180"/>
        <v>0</v>
      </c>
      <c r="J436" s="73" t="str">
        <f t="shared" si="181"/>
        <v>--</v>
      </c>
      <c r="K436" s="32"/>
      <c r="L436" s="233"/>
      <c r="M436" s="295"/>
      <c r="N436" s="295"/>
      <c r="O436" s="295"/>
      <c r="P436" s="295"/>
      <c r="Q436" s="295"/>
      <c r="R436" s="295"/>
      <c r="S436" s="295"/>
      <c r="T436" s="295"/>
      <c r="U436" s="296"/>
      <c r="V436" s="103"/>
      <c r="W436" s="72"/>
      <c r="X436" s="72"/>
      <c r="Y436" s="72"/>
      <c r="Z436" s="45">
        <f>Z435+1</f>
        <v>18</v>
      </c>
      <c r="AA436" s="77">
        <f t="shared" si="182"/>
        <v>205</v>
      </c>
      <c r="AB436" s="77">
        <f t="shared" si="183"/>
        <v>216</v>
      </c>
      <c r="AC436" s="72">
        <f t="shared" si="170"/>
        <v>1</v>
      </c>
      <c r="AD436" s="72">
        <f t="shared" si="171"/>
        <v>1</v>
      </c>
      <c r="AE436" s="109" t="str">
        <f t="shared" si="172"/>
        <v>0-0</v>
      </c>
      <c r="AF436" s="109" t="str">
        <f t="shared" si="173"/>
        <v>Y</v>
      </c>
      <c r="AG436" s="109" t="str">
        <f t="shared" si="174"/>
        <v>B</v>
      </c>
      <c r="AM436" s="109">
        <f t="shared" si="175"/>
        <v>0</v>
      </c>
      <c r="AN436" s="109">
        <f t="shared" si="176"/>
        <v>0</v>
      </c>
      <c r="AO436" s="109" t="str">
        <f t="shared" si="177"/>
        <v/>
      </c>
      <c r="AQ436" s="109" t="str">
        <f t="shared" si="178"/>
        <v/>
      </c>
      <c r="BA436" s="229">
        <f>MOD(SUM(E427:E437),12)</f>
        <v>0</v>
      </c>
    </row>
    <row r="437" spans="1:53" ht="15.75" thickBot="1" x14ac:dyDescent="0.3">
      <c r="A437" s="88"/>
      <c r="B437" s="66" t="s">
        <v>288</v>
      </c>
      <c r="C437" s="67"/>
      <c r="D437" s="102"/>
      <c r="E437" s="32"/>
      <c r="F437" s="32"/>
      <c r="G437" s="68" t="s">
        <v>277</v>
      </c>
      <c r="H437" s="69">
        <f t="shared" si="179"/>
        <v>0</v>
      </c>
      <c r="I437" s="70">
        <f t="shared" si="180"/>
        <v>0</v>
      </c>
      <c r="J437" s="73" t="str">
        <f t="shared" si="181"/>
        <v>--</v>
      </c>
      <c r="K437" s="32"/>
      <c r="L437" s="233"/>
      <c r="M437" s="295"/>
      <c r="N437" s="295"/>
      <c r="O437" s="295"/>
      <c r="P437" s="295"/>
      <c r="Q437" s="295"/>
      <c r="R437" s="295"/>
      <c r="S437" s="295"/>
      <c r="T437" s="295"/>
      <c r="U437" s="296"/>
      <c r="V437" s="103"/>
      <c r="W437" s="84"/>
      <c r="X437" s="84"/>
      <c r="Y437" s="72"/>
      <c r="Z437" s="72"/>
      <c r="AA437" s="72"/>
      <c r="AB437" s="72"/>
      <c r="AC437" s="72">
        <f t="shared" si="170"/>
        <v>1</v>
      </c>
      <c r="AD437" s="72">
        <f t="shared" si="171"/>
        <v>1</v>
      </c>
      <c r="AE437" s="109" t="str">
        <f t="shared" si="172"/>
        <v>0-0</v>
      </c>
      <c r="AF437" s="109" t="str">
        <f t="shared" si="173"/>
        <v>Y</v>
      </c>
      <c r="AG437" s="109" t="str">
        <f t="shared" si="174"/>
        <v>B</v>
      </c>
      <c r="AM437" s="109">
        <f t="shared" si="175"/>
        <v>0</v>
      </c>
      <c r="AN437" s="109">
        <f t="shared" si="176"/>
        <v>0</v>
      </c>
      <c r="AO437" s="109" t="str">
        <f t="shared" si="177"/>
        <v/>
      </c>
      <c r="AQ437" s="109" t="str">
        <f t="shared" si="178"/>
        <v/>
      </c>
      <c r="BA437" s="229">
        <f>MOD(SUM(E427:E438),12)</f>
        <v>0</v>
      </c>
    </row>
    <row r="438" spans="1:53" ht="15.75" thickBot="1" x14ac:dyDescent="0.3">
      <c r="A438" s="88"/>
      <c r="B438" s="66" t="s">
        <v>289</v>
      </c>
      <c r="C438" s="67"/>
      <c r="D438" s="102"/>
      <c r="E438" s="32"/>
      <c r="F438" s="32"/>
      <c r="G438" s="68" t="s">
        <v>277</v>
      </c>
      <c r="H438" s="69">
        <f t="shared" si="179"/>
        <v>0</v>
      </c>
      <c r="I438" s="70">
        <f t="shared" si="180"/>
        <v>0</v>
      </c>
      <c r="J438" s="73" t="str">
        <f t="shared" si="181"/>
        <v>--</v>
      </c>
      <c r="K438" s="32"/>
      <c r="L438" s="233"/>
      <c r="M438" s="295"/>
      <c r="N438" s="295"/>
      <c r="O438" s="295"/>
      <c r="P438" s="295"/>
      <c r="Q438" s="295"/>
      <c r="R438" s="295"/>
      <c r="S438" s="295"/>
      <c r="T438" s="295"/>
      <c r="U438" s="296"/>
      <c r="V438" s="103"/>
      <c r="W438" s="84">
        <f>Y438+1</f>
        <v>1</v>
      </c>
      <c r="X438" s="84"/>
      <c r="Y438" s="78">
        <f>SUM(E427:E438)</f>
        <v>0</v>
      </c>
      <c r="Z438" s="72"/>
      <c r="AA438" s="72"/>
      <c r="AB438" s="72"/>
      <c r="AC438" s="72">
        <f t="shared" si="170"/>
        <v>1</v>
      </c>
      <c r="AD438" s="72">
        <f t="shared" si="171"/>
        <v>1</v>
      </c>
      <c r="AE438" s="109" t="str">
        <f t="shared" si="172"/>
        <v>0-0</v>
      </c>
      <c r="AF438" s="109" t="str">
        <f t="shared" si="173"/>
        <v>Y</v>
      </c>
      <c r="AG438" s="109" t="str">
        <f t="shared" si="174"/>
        <v>B</v>
      </c>
      <c r="AM438" s="109">
        <f t="shared" si="175"/>
        <v>0</v>
      </c>
      <c r="AN438" s="109">
        <f t="shared" si="176"/>
        <v>0</v>
      </c>
      <c r="AO438" s="109" t="str">
        <f t="shared" si="177"/>
        <v/>
      </c>
      <c r="AQ438" s="109" t="str">
        <f t="shared" si="178"/>
        <v/>
      </c>
      <c r="BA438" s="229">
        <f>MOD(SUM(E427:E439),12)</f>
        <v>0</v>
      </c>
    </row>
    <row r="439" spans="1:53" ht="15.75" thickBot="1" x14ac:dyDescent="0.3">
      <c r="A439" s="88"/>
      <c r="B439" s="66" t="s">
        <v>290</v>
      </c>
      <c r="C439" s="67"/>
      <c r="D439" s="102"/>
      <c r="E439" s="32"/>
      <c r="F439" s="32"/>
      <c r="G439" s="68" t="s">
        <v>277</v>
      </c>
      <c r="H439" s="69">
        <f t="shared" si="179"/>
        <v>0</v>
      </c>
      <c r="I439" s="70">
        <f t="shared" si="180"/>
        <v>0</v>
      </c>
      <c r="J439" s="73" t="str">
        <f t="shared" si="181"/>
        <v>--</v>
      </c>
      <c r="K439" s="32"/>
      <c r="L439" s="233"/>
      <c r="M439" s="295"/>
      <c r="N439" s="295"/>
      <c r="O439" s="295"/>
      <c r="P439" s="295"/>
      <c r="Q439" s="295"/>
      <c r="R439" s="295"/>
      <c r="S439" s="295"/>
      <c r="T439" s="295"/>
      <c r="U439" s="296"/>
      <c r="V439" s="103"/>
      <c r="W439" s="84">
        <f>Y439+1</f>
        <v>1</v>
      </c>
      <c r="X439" s="84"/>
      <c r="Y439" s="78">
        <f>SUM(E427:E439)</f>
        <v>0</v>
      </c>
      <c r="Z439" s="72" t="str">
        <f t="shared" ref="Z439:Z451" si="184">IF(OR(AND(E$8=216,C438="DBL REV",C439="DBL REV",Y438&lt;=144,Y439&gt;144),AND(E$8=216,C438="TPL REV",C439="TPL REV",Y438&lt;=144,Y439&gt;144),AND(E$8=216,C438="QD REV",C439="QD REV",Y438&lt;=144,Y439&gt;144)),"ERROR","")</f>
        <v/>
      </c>
      <c r="AA439" s="72"/>
      <c r="AB439" s="72"/>
      <c r="AC439" s="72">
        <f t="shared" si="170"/>
        <v>1</v>
      </c>
      <c r="AD439" s="72">
        <f t="shared" si="171"/>
        <v>1</v>
      </c>
      <c r="AE439" s="109" t="str">
        <f t="shared" si="172"/>
        <v>0-0</v>
      </c>
      <c r="AF439" s="109" t="str">
        <f t="shared" si="173"/>
        <v>Y</v>
      </c>
      <c r="AG439" s="109" t="str">
        <f t="shared" si="174"/>
        <v>B</v>
      </c>
      <c r="AM439" s="109">
        <f t="shared" si="175"/>
        <v>0</v>
      </c>
      <c r="AN439" s="109">
        <f t="shared" si="176"/>
        <v>0</v>
      </c>
      <c r="AO439" s="109" t="str">
        <f t="shared" si="177"/>
        <v/>
      </c>
      <c r="AQ439" s="109" t="str">
        <f t="shared" si="178"/>
        <v/>
      </c>
      <c r="BA439" s="229">
        <f>MOD(SUM(E427:E440),12)</f>
        <v>0</v>
      </c>
    </row>
    <row r="440" spans="1:53" ht="15.75" thickBot="1" x14ac:dyDescent="0.3">
      <c r="A440" s="88"/>
      <c r="B440" s="66" t="s">
        <v>291</v>
      </c>
      <c r="C440" s="67"/>
      <c r="D440" s="102"/>
      <c r="E440" s="32"/>
      <c r="F440" s="32"/>
      <c r="G440" s="68" t="s">
        <v>277</v>
      </c>
      <c r="H440" s="69">
        <f t="shared" si="179"/>
        <v>0</v>
      </c>
      <c r="I440" s="70">
        <f t="shared" si="180"/>
        <v>0</v>
      </c>
      <c r="J440" s="73" t="str">
        <f t="shared" si="181"/>
        <v>--</v>
      </c>
      <c r="K440" s="32"/>
      <c r="L440" s="233"/>
      <c r="M440" s="295"/>
      <c r="N440" s="295"/>
      <c r="O440" s="295"/>
      <c r="P440" s="295"/>
      <c r="Q440" s="295"/>
      <c r="R440" s="295"/>
      <c r="S440" s="295"/>
      <c r="T440" s="295"/>
      <c r="U440" s="296"/>
      <c r="V440" s="103"/>
      <c r="W440" s="84">
        <f>Y440+1</f>
        <v>1</v>
      </c>
      <c r="X440" s="84"/>
      <c r="Y440" s="78">
        <f>SUM(E427:E440)</f>
        <v>0</v>
      </c>
      <c r="Z440" s="72" t="str">
        <f t="shared" si="184"/>
        <v/>
      </c>
      <c r="AA440" s="72"/>
      <c r="AB440" s="72"/>
      <c r="AC440" s="72">
        <f t="shared" si="170"/>
        <v>1</v>
      </c>
      <c r="AD440" s="72">
        <f t="shared" si="171"/>
        <v>1</v>
      </c>
      <c r="AE440" s="109" t="str">
        <f t="shared" si="172"/>
        <v>0-0</v>
      </c>
      <c r="AF440" s="109" t="str">
        <f t="shared" si="173"/>
        <v>Y</v>
      </c>
      <c r="AG440" s="109" t="str">
        <f t="shared" si="174"/>
        <v>B</v>
      </c>
      <c r="AM440" s="109">
        <f t="shared" si="175"/>
        <v>0</v>
      </c>
      <c r="AN440" s="109">
        <f t="shared" si="176"/>
        <v>0</v>
      </c>
      <c r="AO440" s="109" t="str">
        <f t="shared" si="177"/>
        <v/>
      </c>
      <c r="AQ440" s="109" t="str">
        <f t="shared" si="178"/>
        <v/>
      </c>
      <c r="BA440" s="229">
        <f>MOD(SUM(E427:E441),12)</f>
        <v>0</v>
      </c>
    </row>
    <row r="441" spans="1:53" ht="15.75" thickBot="1" x14ac:dyDescent="0.3">
      <c r="A441" s="88"/>
      <c r="B441" s="66" t="s">
        <v>292</v>
      </c>
      <c r="C441" s="67"/>
      <c r="D441" s="102"/>
      <c r="E441" s="32"/>
      <c r="F441" s="32"/>
      <c r="G441" s="68" t="s">
        <v>277</v>
      </c>
      <c r="H441" s="69">
        <f t="shared" si="179"/>
        <v>0</v>
      </c>
      <c r="I441" s="70">
        <f t="shared" si="180"/>
        <v>0</v>
      </c>
      <c r="J441" s="73" t="str">
        <f t="shared" si="181"/>
        <v>--</v>
      </c>
      <c r="K441" s="32"/>
      <c r="L441" s="233"/>
      <c r="M441" s="295"/>
      <c r="N441" s="295"/>
      <c r="O441" s="295"/>
      <c r="P441" s="295"/>
      <c r="Q441" s="295"/>
      <c r="R441" s="295"/>
      <c r="S441" s="295"/>
      <c r="T441" s="295"/>
      <c r="U441" s="296"/>
      <c r="V441" s="103"/>
      <c r="W441" s="84">
        <f>Y441+1</f>
        <v>1</v>
      </c>
      <c r="X441" s="84"/>
      <c r="Y441" s="78">
        <f>SUM(E427:E441)</f>
        <v>0</v>
      </c>
      <c r="Z441" s="72" t="str">
        <f t="shared" si="184"/>
        <v/>
      </c>
      <c r="AA441" s="72" t="str">
        <f t="shared" ref="AA441:AA453" si="185">IF(AND(C439&lt;&gt;"Field SPL",W438&lt;=144,Y439&gt;144),"ERROR","")</f>
        <v/>
      </c>
      <c r="AB441" s="72"/>
      <c r="AC441" s="72">
        <f t="shared" si="170"/>
        <v>1</v>
      </c>
      <c r="AD441" s="72">
        <f t="shared" si="171"/>
        <v>1</v>
      </c>
      <c r="AE441" s="109" t="str">
        <f t="shared" si="172"/>
        <v>0-0</v>
      </c>
      <c r="AF441" s="109" t="str">
        <f t="shared" si="173"/>
        <v>Y</v>
      </c>
      <c r="AG441" s="109" t="str">
        <f t="shared" si="174"/>
        <v>B</v>
      </c>
      <c r="AM441" s="109">
        <f t="shared" si="175"/>
        <v>0</v>
      </c>
      <c r="AN441" s="109">
        <f t="shared" si="176"/>
        <v>0</v>
      </c>
      <c r="AO441" s="109" t="str">
        <f t="shared" si="177"/>
        <v/>
      </c>
      <c r="AQ441" s="109" t="str">
        <f t="shared" si="178"/>
        <v/>
      </c>
      <c r="BA441" s="229">
        <f>MOD(SUM(E427:E442),12)</f>
        <v>0</v>
      </c>
    </row>
    <row r="442" spans="1:53" ht="15.75" thickBot="1" x14ac:dyDescent="0.3">
      <c r="A442" s="88"/>
      <c r="B442" s="66" t="s">
        <v>293</v>
      </c>
      <c r="C442" s="67"/>
      <c r="D442" s="102"/>
      <c r="E442" s="32"/>
      <c r="F442" s="32"/>
      <c r="G442" s="68" t="s">
        <v>277</v>
      </c>
      <c r="H442" s="69">
        <f t="shared" si="179"/>
        <v>0</v>
      </c>
      <c r="I442" s="70">
        <f t="shared" si="180"/>
        <v>0</v>
      </c>
      <c r="J442" s="73" t="str">
        <f t="shared" si="181"/>
        <v>--</v>
      </c>
      <c r="K442" s="32"/>
      <c r="L442" s="233"/>
      <c r="M442" s="295"/>
      <c r="N442" s="295"/>
      <c r="O442" s="295"/>
      <c r="P442" s="295"/>
      <c r="Q442" s="295"/>
      <c r="R442" s="295"/>
      <c r="S442" s="295"/>
      <c r="T442" s="295"/>
      <c r="U442" s="296"/>
      <c r="V442" s="103"/>
      <c r="W442" s="84">
        <f t="shared" ref="W442:W450" si="186">Y442+1</f>
        <v>1</v>
      </c>
      <c r="X442" s="84"/>
      <c r="Y442" s="78">
        <f>SUM(E427:E442)</f>
        <v>0</v>
      </c>
      <c r="Z442" s="72" t="str">
        <f t="shared" si="184"/>
        <v/>
      </c>
      <c r="AA442" s="72" t="str">
        <f t="shared" si="185"/>
        <v/>
      </c>
      <c r="AB442" s="72"/>
      <c r="AC442" s="72">
        <f t="shared" si="170"/>
        <v>1</v>
      </c>
      <c r="AD442" s="72">
        <f t="shared" si="171"/>
        <v>1</v>
      </c>
      <c r="AE442" s="109" t="str">
        <f t="shared" si="172"/>
        <v>0-0</v>
      </c>
      <c r="AF442" s="109" t="str">
        <f t="shared" si="173"/>
        <v>Y</v>
      </c>
      <c r="AG442" s="109" t="str">
        <f t="shared" si="174"/>
        <v>B</v>
      </c>
      <c r="AM442" s="109">
        <f t="shared" si="175"/>
        <v>0</v>
      </c>
      <c r="AN442" s="109">
        <f t="shared" si="176"/>
        <v>0</v>
      </c>
      <c r="AO442" s="109" t="str">
        <f t="shared" si="177"/>
        <v/>
      </c>
      <c r="AQ442" s="109" t="str">
        <f t="shared" si="178"/>
        <v/>
      </c>
      <c r="BA442" s="229">
        <f>MOD(SUM(E427:E443),12)</f>
        <v>0</v>
      </c>
    </row>
    <row r="443" spans="1:53" ht="15.75" thickBot="1" x14ac:dyDescent="0.3">
      <c r="A443" s="88"/>
      <c r="B443" s="66" t="s">
        <v>294</v>
      </c>
      <c r="C443" s="67"/>
      <c r="D443" s="102"/>
      <c r="E443" s="32"/>
      <c r="F443" s="32"/>
      <c r="G443" s="68" t="s">
        <v>277</v>
      </c>
      <c r="H443" s="69">
        <f t="shared" si="179"/>
        <v>0</v>
      </c>
      <c r="I443" s="70">
        <f t="shared" si="180"/>
        <v>0</v>
      </c>
      <c r="J443" s="73" t="str">
        <f t="shared" si="181"/>
        <v>--</v>
      </c>
      <c r="K443" s="32"/>
      <c r="L443" s="233"/>
      <c r="M443" s="295"/>
      <c r="N443" s="295"/>
      <c r="O443" s="295"/>
      <c r="P443" s="295"/>
      <c r="Q443" s="295"/>
      <c r="R443" s="295"/>
      <c r="S443" s="295"/>
      <c r="T443" s="295"/>
      <c r="U443" s="296"/>
      <c r="V443" s="103"/>
      <c r="W443" s="84">
        <f t="shared" si="186"/>
        <v>1</v>
      </c>
      <c r="X443" s="84"/>
      <c r="Y443" s="78">
        <f>SUM(E427:E443)</f>
        <v>0</v>
      </c>
      <c r="Z443" s="72" t="str">
        <f t="shared" si="184"/>
        <v/>
      </c>
      <c r="AA443" s="72" t="str">
        <f t="shared" si="185"/>
        <v/>
      </c>
      <c r="AB443" s="72"/>
      <c r="AC443" s="72">
        <f t="shared" si="170"/>
        <v>1</v>
      </c>
      <c r="AD443" s="72">
        <f t="shared" si="171"/>
        <v>1</v>
      </c>
      <c r="AE443" s="109" t="str">
        <f t="shared" si="172"/>
        <v>0-0</v>
      </c>
      <c r="AF443" s="109" t="str">
        <f t="shared" si="173"/>
        <v>Y</v>
      </c>
      <c r="AG443" s="109" t="str">
        <f t="shared" si="174"/>
        <v>B</v>
      </c>
      <c r="AM443" s="109">
        <f t="shared" si="175"/>
        <v>0</v>
      </c>
      <c r="AN443" s="109">
        <f t="shared" si="176"/>
        <v>0</v>
      </c>
      <c r="AO443" s="109" t="str">
        <f t="shared" si="177"/>
        <v/>
      </c>
      <c r="AQ443" s="109" t="str">
        <f t="shared" si="178"/>
        <v/>
      </c>
      <c r="BA443" s="229">
        <f>MOD(SUM(E427:E444),12)</f>
        <v>0</v>
      </c>
    </row>
    <row r="444" spans="1:53" ht="15.75" thickBot="1" x14ac:dyDescent="0.3">
      <c r="A444" s="88"/>
      <c r="B444" s="66" t="s">
        <v>295</v>
      </c>
      <c r="C444" s="67"/>
      <c r="D444" s="102"/>
      <c r="E444" s="32"/>
      <c r="F444" s="32"/>
      <c r="G444" s="68" t="s">
        <v>277</v>
      </c>
      <c r="H444" s="69">
        <f t="shared" si="179"/>
        <v>0</v>
      </c>
      <c r="I444" s="70">
        <f t="shared" si="180"/>
        <v>0</v>
      </c>
      <c r="J444" s="73" t="str">
        <f t="shared" si="181"/>
        <v>--</v>
      </c>
      <c r="K444" s="32"/>
      <c r="L444" s="233"/>
      <c r="M444" s="295"/>
      <c r="N444" s="295"/>
      <c r="O444" s="295"/>
      <c r="P444" s="295"/>
      <c r="Q444" s="295"/>
      <c r="R444" s="295"/>
      <c r="S444" s="295"/>
      <c r="T444" s="295"/>
      <c r="U444" s="296"/>
      <c r="V444" s="103"/>
      <c r="W444" s="84">
        <f t="shared" si="186"/>
        <v>1</v>
      </c>
      <c r="X444" s="84"/>
      <c r="Y444" s="78">
        <f>SUM(E427:E444)</f>
        <v>0</v>
      </c>
      <c r="Z444" s="72" t="str">
        <f t="shared" si="184"/>
        <v/>
      </c>
      <c r="AA444" s="72" t="str">
        <f t="shared" si="185"/>
        <v/>
      </c>
      <c r="AB444" s="72"/>
      <c r="AC444" s="72">
        <f t="shared" si="170"/>
        <v>1</v>
      </c>
      <c r="AD444" s="72">
        <f t="shared" si="171"/>
        <v>1</v>
      </c>
      <c r="AE444" s="109" t="str">
        <f t="shared" si="172"/>
        <v>0-0</v>
      </c>
      <c r="AF444" s="109" t="str">
        <f t="shared" si="173"/>
        <v>Y</v>
      </c>
      <c r="AG444" s="109" t="str">
        <f t="shared" si="174"/>
        <v>B</v>
      </c>
      <c r="AM444" s="109">
        <f t="shared" si="175"/>
        <v>0</v>
      </c>
      <c r="AN444" s="109">
        <f t="shared" si="176"/>
        <v>0</v>
      </c>
      <c r="AO444" s="109" t="str">
        <f t="shared" si="177"/>
        <v/>
      </c>
      <c r="AQ444" s="109" t="str">
        <f t="shared" si="178"/>
        <v/>
      </c>
      <c r="BA444" s="229">
        <f>MOD(SUM(E427:E445),12)</f>
        <v>0</v>
      </c>
    </row>
    <row r="445" spans="1:53" ht="15.75" thickBot="1" x14ac:dyDescent="0.3">
      <c r="A445" s="88"/>
      <c r="B445" s="66" t="s">
        <v>296</v>
      </c>
      <c r="C445" s="67"/>
      <c r="D445" s="102"/>
      <c r="E445" s="32"/>
      <c r="F445" s="32"/>
      <c r="G445" s="68" t="s">
        <v>277</v>
      </c>
      <c r="H445" s="69">
        <f t="shared" si="179"/>
        <v>0</v>
      </c>
      <c r="I445" s="70">
        <f t="shared" si="180"/>
        <v>0</v>
      </c>
      <c r="J445" s="73" t="str">
        <f t="shared" si="181"/>
        <v>--</v>
      </c>
      <c r="K445" s="32"/>
      <c r="L445" s="233"/>
      <c r="M445" s="295"/>
      <c r="N445" s="295"/>
      <c r="O445" s="295"/>
      <c r="P445" s="295"/>
      <c r="Q445" s="295"/>
      <c r="R445" s="295"/>
      <c r="S445" s="295"/>
      <c r="T445" s="295"/>
      <c r="U445" s="296"/>
      <c r="V445" s="103"/>
      <c r="W445" s="84">
        <f t="shared" si="186"/>
        <v>1</v>
      </c>
      <c r="X445" s="84"/>
      <c r="Y445" s="78">
        <f>SUM(E427:E445)</f>
        <v>0</v>
      </c>
      <c r="Z445" s="72" t="str">
        <f t="shared" si="184"/>
        <v/>
      </c>
      <c r="AA445" s="72" t="str">
        <f t="shared" si="185"/>
        <v/>
      </c>
      <c r="AB445" s="72"/>
      <c r="AC445" s="72">
        <f t="shared" si="170"/>
        <v>1</v>
      </c>
      <c r="AD445" s="72">
        <f t="shared" si="171"/>
        <v>1</v>
      </c>
      <c r="AE445" s="109" t="str">
        <f t="shared" si="172"/>
        <v>0-0</v>
      </c>
      <c r="AF445" s="109" t="str">
        <f t="shared" si="173"/>
        <v>Y</v>
      </c>
      <c r="AG445" s="109" t="str">
        <f t="shared" si="174"/>
        <v>B</v>
      </c>
      <c r="AM445" s="109">
        <f t="shared" si="175"/>
        <v>0</v>
      </c>
      <c r="AN445" s="109">
        <f t="shared" si="176"/>
        <v>0</v>
      </c>
      <c r="AO445" s="109" t="str">
        <f t="shared" si="177"/>
        <v/>
      </c>
      <c r="AQ445" s="109" t="str">
        <f t="shared" si="178"/>
        <v/>
      </c>
      <c r="BA445" s="229">
        <f>MOD(SUM(E427:E446),12)</f>
        <v>0</v>
      </c>
    </row>
    <row r="446" spans="1:53" ht="15.75" thickBot="1" x14ac:dyDescent="0.3">
      <c r="A446" s="88"/>
      <c r="B446" s="66" t="s">
        <v>297</v>
      </c>
      <c r="C446" s="67"/>
      <c r="D446" s="102"/>
      <c r="E446" s="32"/>
      <c r="F446" s="32"/>
      <c r="G446" s="68" t="s">
        <v>277</v>
      </c>
      <c r="H446" s="69">
        <f t="shared" si="179"/>
        <v>0</v>
      </c>
      <c r="I446" s="70">
        <f t="shared" si="180"/>
        <v>0</v>
      </c>
      <c r="J446" s="73" t="str">
        <f t="shared" si="181"/>
        <v>--</v>
      </c>
      <c r="K446" s="32"/>
      <c r="L446" s="233"/>
      <c r="M446" s="295"/>
      <c r="N446" s="295"/>
      <c r="O446" s="295"/>
      <c r="P446" s="295"/>
      <c r="Q446" s="295"/>
      <c r="R446" s="295"/>
      <c r="S446" s="295"/>
      <c r="T446" s="295"/>
      <c r="U446" s="296"/>
      <c r="V446" s="103"/>
      <c r="W446" s="84">
        <f t="shared" si="186"/>
        <v>1</v>
      </c>
      <c r="X446" s="84"/>
      <c r="Y446" s="78">
        <f>SUM(E427:E446)</f>
        <v>0</v>
      </c>
      <c r="Z446" s="72" t="str">
        <f t="shared" si="184"/>
        <v/>
      </c>
      <c r="AA446" s="72" t="str">
        <f t="shared" si="185"/>
        <v/>
      </c>
      <c r="AB446" s="72"/>
      <c r="AC446" s="72">
        <f t="shared" si="170"/>
        <v>1</v>
      </c>
      <c r="AD446" s="72">
        <f t="shared" si="171"/>
        <v>1</v>
      </c>
      <c r="AE446" s="109" t="str">
        <f t="shared" si="172"/>
        <v>0-0</v>
      </c>
      <c r="AF446" s="109" t="str">
        <f t="shared" si="173"/>
        <v>Y</v>
      </c>
      <c r="AG446" s="109" t="str">
        <f t="shared" si="174"/>
        <v>B</v>
      </c>
      <c r="AM446" s="109">
        <f t="shared" si="175"/>
        <v>0</v>
      </c>
      <c r="AN446" s="109">
        <f t="shared" si="176"/>
        <v>0</v>
      </c>
      <c r="AO446" s="109" t="str">
        <f t="shared" si="177"/>
        <v/>
      </c>
      <c r="AQ446" s="109" t="str">
        <f t="shared" si="178"/>
        <v/>
      </c>
      <c r="BA446" s="229">
        <f>MOD(SUM(E427:E447),12)</f>
        <v>0</v>
      </c>
    </row>
    <row r="447" spans="1:53" ht="15.75" thickBot="1" x14ac:dyDescent="0.3">
      <c r="A447" s="88"/>
      <c r="B447" s="66" t="s">
        <v>298</v>
      </c>
      <c r="C447" s="67"/>
      <c r="D447" s="102"/>
      <c r="E447" s="32"/>
      <c r="F447" s="32"/>
      <c r="G447" s="68" t="s">
        <v>277</v>
      </c>
      <c r="H447" s="69">
        <f t="shared" si="179"/>
        <v>0</v>
      </c>
      <c r="I447" s="70">
        <f t="shared" si="180"/>
        <v>0</v>
      </c>
      <c r="J447" s="73" t="str">
        <f t="shared" si="181"/>
        <v>--</v>
      </c>
      <c r="K447" s="32"/>
      <c r="L447" s="233"/>
      <c r="M447" s="295"/>
      <c r="N447" s="295"/>
      <c r="O447" s="295"/>
      <c r="P447" s="295"/>
      <c r="Q447" s="295"/>
      <c r="R447" s="295"/>
      <c r="S447" s="295"/>
      <c r="T447" s="295"/>
      <c r="U447" s="296"/>
      <c r="V447" s="103"/>
      <c r="W447" s="84">
        <f t="shared" si="186"/>
        <v>1</v>
      </c>
      <c r="X447" s="84"/>
      <c r="Y447" s="78">
        <f>SUM(E427:E447)</f>
        <v>0</v>
      </c>
      <c r="Z447" s="72" t="str">
        <f t="shared" si="184"/>
        <v/>
      </c>
      <c r="AA447" s="72" t="str">
        <f t="shared" si="185"/>
        <v/>
      </c>
      <c r="AB447" s="72"/>
      <c r="AC447" s="72">
        <f t="shared" si="170"/>
        <v>1</v>
      </c>
      <c r="AD447" s="72">
        <f t="shared" si="171"/>
        <v>1</v>
      </c>
      <c r="AE447" s="109" t="str">
        <f t="shared" si="172"/>
        <v>0-0</v>
      </c>
      <c r="AF447" s="109" t="str">
        <f t="shared" si="173"/>
        <v>Y</v>
      </c>
      <c r="AG447" s="109" t="str">
        <f t="shared" si="174"/>
        <v>B</v>
      </c>
      <c r="AM447" s="109">
        <f t="shared" si="175"/>
        <v>0</v>
      </c>
      <c r="AN447" s="109">
        <f t="shared" si="176"/>
        <v>0</v>
      </c>
      <c r="AO447" s="109" t="str">
        <f t="shared" si="177"/>
        <v/>
      </c>
      <c r="AQ447" s="109" t="str">
        <f t="shared" si="178"/>
        <v/>
      </c>
      <c r="BA447" s="229">
        <f>MOD(SUM(E427:E448),12)</f>
        <v>0</v>
      </c>
    </row>
    <row r="448" spans="1:53" ht="15.75" thickBot="1" x14ac:dyDescent="0.3">
      <c r="A448" s="88"/>
      <c r="B448" s="66" t="s">
        <v>299</v>
      </c>
      <c r="C448" s="67"/>
      <c r="D448" s="102"/>
      <c r="E448" s="32"/>
      <c r="F448" s="32"/>
      <c r="G448" s="68" t="s">
        <v>277</v>
      </c>
      <c r="H448" s="69">
        <f t="shared" si="179"/>
        <v>0</v>
      </c>
      <c r="I448" s="70">
        <f t="shared" si="180"/>
        <v>0</v>
      </c>
      <c r="J448" s="73" t="str">
        <f t="shared" si="181"/>
        <v>--</v>
      </c>
      <c r="K448" s="32"/>
      <c r="L448" s="233"/>
      <c r="M448" s="295"/>
      <c r="N448" s="295"/>
      <c r="O448" s="295"/>
      <c r="P448" s="295"/>
      <c r="Q448" s="295"/>
      <c r="R448" s="295"/>
      <c r="S448" s="295"/>
      <c r="T448" s="295"/>
      <c r="U448" s="296"/>
      <c r="V448" s="103"/>
      <c r="W448" s="84">
        <f t="shared" si="186"/>
        <v>1</v>
      </c>
      <c r="X448" s="84"/>
      <c r="Y448" s="78">
        <f>SUM(E427:E448)</f>
        <v>0</v>
      </c>
      <c r="Z448" s="72" t="str">
        <f t="shared" si="184"/>
        <v/>
      </c>
      <c r="AA448" s="72" t="str">
        <f t="shared" si="185"/>
        <v/>
      </c>
      <c r="AB448" s="72"/>
      <c r="AC448" s="72">
        <f t="shared" si="170"/>
        <v>1</v>
      </c>
      <c r="AD448" s="72">
        <f t="shared" si="171"/>
        <v>1</v>
      </c>
      <c r="AE448" s="109" t="str">
        <f t="shared" si="172"/>
        <v>0-0</v>
      </c>
      <c r="AF448" s="109" t="str">
        <f t="shared" si="173"/>
        <v>Y</v>
      </c>
      <c r="AG448" s="109" t="str">
        <f t="shared" si="174"/>
        <v>B</v>
      </c>
      <c r="AM448" s="109">
        <f t="shared" si="175"/>
        <v>0</v>
      </c>
      <c r="AN448" s="109">
        <f t="shared" si="176"/>
        <v>0</v>
      </c>
      <c r="AO448" s="109" t="str">
        <f t="shared" si="177"/>
        <v/>
      </c>
      <c r="AQ448" s="109" t="str">
        <f t="shared" si="178"/>
        <v/>
      </c>
      <c r="BA448" s="229">
        <f>MOD(SUM(E427:E449),12)</f>
        <v>0</v>
      </c>
    </row>
    <row r="449" spans="1:53" ht="15.75" thickBot="1" x14ac:dyDescent="0.3">
      <c r="A449" s="88"/>
      <c r="B449" s="66" t="s">
        <v>300</v>
      </c>
      <c r="C449" s="67"/>
      <c r="D449" s="102"/>
      <c r="E449" s="32"/>
      <c r="F449" s="32"/>
      <c r="G449" s="68" t="s">
        <v>277</v>
      </c>
      <c r="H449" s="69">
        <f t="shared" si="179"/>
        <v>0</v>
      </c>
      <c r="I449" s="70">
        <f t="shared" si="180"/>
        <v>0</v>
      </c>
      <c r="J449" s="73" t="str">
        <f t="shared" si="181"/>
        <v>--</v>
      </c>
      <c r="K449" s="32"/>
      <c r="L449" s="233"/>
      <c r="M449" s="295"/>
      <c r="N449" s="295"/>
      <c r="O449" s="295"/>
      <c r="P449" s="295"/>
      <c r="Q449" s="295"/>
      <c r="R449" s="295"/>
      <c r="S449" s="295"/>
      <c r="T449" s="295"/>
      <c r="U449" s="296"/>
      <c r="V449" s="103"/>
      <c r="W449" s="84">
        <f t="shared" si="186"/>
        <v>1</v>
      </c>
      <c r="X449" s="84"/>
      <c r="Y449" s="78">
        <f>SUM(E427:E449)</f>
        <v>0</v>
      </c>
      <c r="Z449" s="72" t="str">
        <f t="shared" si="184"/>
        <v/>
      </c>
      <c r="AA449" s="72" t="str">
        <f t="shared" si="185"/>
        <v/>
      </c>
      <c r="AB449" s="72"/>
      <c r="AC449" s="72">
        <f t="shared" si="170"/>
        <v>1</v>
      </c>
      <c r="AD449" s="72">
        <f t="shared" si="171"/>
        <v>1</v>
      </c>
      <c r="AE449" s="109" t="str">
        <f t="shared" si="172"/>
        <v>0-0</v>
      </c>
      <c r="AF449" s="109" t="str">
        <f t="shared" si="173"/>
        <v>Y</v>
      </c>
      <c r="AG449" s="109" t="str">
        <f t="shared" si="174"/>
        <v>B</v>
      </c>
      <c r="AM449" s="109">
        <f t="shared" si="175"/>
        <v>0</v>
      </c>
      <c r="AN449" s="109">
        <f t="shared" si="176"/>
        <v>0</v>
      </c>
      <c r="AO449" s="109" t="str">
        <f t="shared" si="177"/>
        <v/>
      </c>
      <c r="AQ449" s="109" t="str">
        <f t="shared" si="178"/>
        <v/>
      </c>
      <c r="BA449" s="229">
        <f>MOD(SUM(E427:E450),12)</f>
        <v>0</v>
      </c>
    </row>
    <row r="450" spans="1:53" ht="15.75" thickBot="1" x14ac:dyDescent="0.3">
      <c r="A450" s="88"/>
      <c r="B450" s="66" t="s">
        <v>301</v>
      </c>
      <c r="C450" s="67"/>
      <c r="D450" s="102"/>
      <c r="E450" s="32"/>
      <c r="F450" s="32"/>
      <c r="G450" s="68" t="s">
        <v>277</v>
      </c>
      <c r="H450" s="69">
        <f t="shared" si="179"/>
        <v>0</v>
      </c>
      <c r="I450" s="70">
        <f t="shared" si="180"/>
        <v>0</v>
      </c>
      <c r="J450" s="73" t="str">
        <f t="shared" si="181"/>
        <v>--</v>
      </c>
      <c r="K450" s="32"/>
      <c r="L450" s="233"/>
      <c r="M450" s="295"/>
      <c r="N450" s="295"/>
      <c r="O450" s="295"/>
      <c r="P450" s="295"/>
      <c r="Q450" s="295"/>
      <c r="R450" s="295"/>
      <c r="S450" s="295"/>
      <c r="T450" s="295"/>
      <c r="U450" s="296"/>
      <c r="V450" s="103"/>
      <c r="W450" s="84">
        <f t="shared" si="186"/>
        <v>1</v>
      </c>
      <c r="X450" s="84"/>
      <c r="Y450" s="78">
        <f>SUM(E427:E450)</f>
        <v>0</v>
      </c>
      <c r="Z450" s="72" t="str">
        <f t="shared" si="184"/>
        <v/>
      </c>
      <c r="AA450" s="72" t="str">
        <f t="shared" si="185"/>
        <v/>
      </c>
      <c r="AB450" s="72"/>
      <c r="AC450" s="72">
        <f t="shared" si="170"/>
        <v>1</v>
      </c>
      <c r="AD450" s="72">
        <f t="shared" si="171"/>
        <v>1</v>
      </c>
      <c r="AE450" s="109" t="str">
        <f t="shared" si="172"/>
        <v>0-0</v>
      </c>
      <c r="AF450" s="109" t="str">
        <f t="shared" si="173"/>
        <v>Y</v>
      </c>
      <c r="AG450" s="109" t="str">
        <f t="shared" si="174"/>
        <v>B</v>
      </c>
      <c r="AM450" s="109">
        <f t="shared" si="175"/>
        <v>0</v>
      </c>
      <c r="AN450" s="109">
        <f t="shared" si="176"/>
        <v>0</v>
      </c>
      <c r="AO450" s="109" t="str">
        <f t="shared" si="177"/>
        <v/>
      </c>
      <c r="AQ450" s="109" t="str">
        <f t="shared" si="178"/>
        <v/>
      </c>
      <c r="BA450" s="229">
        <f>MOD(SUM(E427:E451),12)</f>
        <v>0</v>
      </c>
    </row>
    <row r="451" spans="1:53" ht="15.75" thickBot="1" x14ac:dyDescent="0.3">
      <c r="A451" s="88"/>
      <c r="B451" s="66" t="s">
        <v>302</v>
      </c>
      <c r="C451" s="67"/>
      <c r="D451" s="102"/>
      <c r="E451" s="32"/>
      <c r="F451" s="32"/>
      <c r="G451" s="68" t="s">
        <v>277</v>
      </c>
      <c r="H451" s="69">
        <f t="shared" si="179"/>
        <v>0</v>
      </c>
      <c r="I451" s="70">
        <f t="shared" si="180"/>
        <v>0</v>
      </c>
      <c r="J451" s="73" t="str">
        <f t="shared" si="181"/>
        <v>--</v>
      </c>
      <c r="K451" s="32"/>
      <c r="L451" s="234"/>
      <c r="M451" s="295"/>
      <c r="N451" s="295"/>
      <c r="O451" s="295"/>
      <c r="P451" s="295"/>
      <c r="Q451" s="295"/>
      <c r="R451" s="295"/>
      <c r="S451" s="295"/>
      <c r="T451" s="295"/>
      <c r="U451" s="296"/>
      <c r="V451" s="103"/>
      <c r="W451" s="72"/>
      <c r="X451" s="72"/>
      <c r="Y451" s="78">
        <f>SUM(E427:E451)</f>
        <v>0</v>
      </c>
      <c r="Z451" s="72" t="str">
        <f t="shared" si="184"/>
        <v/>
      </c>
      <c r="AA451" s="72" t="str">
        <f t="shared" si="185"/>
        <v/>
      </c>
      <c r="AB451" s="72"/>
      <c r="AC451" s="72">
        <f t="shared" si="170"/>
        <v>1</v>
      </c>
      <c r="AD451" s="72">
        <f t="shared" si="171"/>
        <v>1</v>
      </c>
      <c r="AE451" s="109" t="str">
        <f t="shared" si="172"/>
        <v>0-0</v>
      </c>
      <c r="AF451" s="109" t="str">
        <f t="shared" si="173"/>
        <v>Y</v>
      </c>
      <c r="AG451" s="109" t="str">
        <f t="shared" si="174"/>
        <v>B</v>
      </c>
      <c r="AM451" s="109">
        <f t="shared" si="175"/>
        <v>0</v>
      </c>
      <c r="AN451" s="109">
        <f t="shared" si="176"/>
        <v>0</v>
      </c>
      <c r="AO451" s="109" t="str">
        <f t="shared" si="177"/>
        <v/>
      </c>
      <c r="AQ451" s="109" t="str">
        <f t="shared" si="178"/>
        <v/>
      </c>
      <c r="BA451" s="228"/>
    </row>
    <row r="452" spans="1:53" ht="16.5" thickBot="1" x14ac:dyDescent="0.3">
      <c r="A452" s="88"/>
      <c r="B452" s="281" t="s">
        <v>325</v>
      </c>
      <c r="C452" s="283"/>
      <c r="D452" s="79"/>
      <c r="E452" s="80"/>
      <c r="F452" s="80"/>
      <c r="G452" s="81"/>
      <c r="H452" s="192"/>
      <c r="I452" s="192"/>
      <c r="J452" s="192"/>
      <c r="K452" s="82"/>
      <c r="L452" s="281" t="s">
        <v>306</v>
      </c>
      <c r="M452" s="282"/>
      <c r="N452" s="282"/>
      <c r="O452" s="282"/>
      <c r="P452" s="282"/>
      <c r="Q452" s="282"/>
      <c r="R452" s="282"/>
      <c r="S452" s="282"/>
      <c r="T452" s="282"/>
      <c r="U452" s="283"/>
      <c r="V452" s="104"/>
      <c r="W452" s="72"/>
      <c r="X452" s="72"/>
      <c r="Y452" s="72"/>
      <c r="Z452" s="72"/>
      <c r="AA452" s="72" t="str">
        <f t="shared" si="185"/>
        <v/>
      </c>
      <c r="AB452" s="72"/>
      <c r="AC452" s="72">
        <f>SUM(AC427:AC451)</f>
        <v>25</v>
      </c>
      <c r="AD452" s="72">
        <f>SUM(AD427:AD451)</f>
        <v>25</v>
      </c>
      <c r="AM452" s="109">
        <f>SUM(AM427:AM451)</f>
        <v>0</v>
      </c>
      <c r="AN452" s="109">
        <f>SUM(AN427:AN451)</f>
        <v>0</v>
      </c>
      <c r="AO452" s="109">
        <f>((COUNTIF(AO427:AO451,"Y")/3)*2)</f>
        <v>0</v>
      </c>
      <c r="AP452" s="109">
        <f>(COUNTIF(AO427:AO451,"Y")/3)</f>
        <v>0</v>
      </c>
      <c r="AQ452" s="109">
        <f>(COUNTIF(AQ427:AQ451,"Y")/2)</f>
        <v>0</v>
      </c>
      <c r="AR452" s="109">
        <f>(COUNTIF(AQ427:AQ451,"Y")/2)</f>
        <v>0</v>
      </c>
      <c r="BA452" s="228"/>
    </row>
    <row r="453" spans="1:53" ht="16.5" thickBot="1" x14ac:dyDescent="0.3">
      <c r="A453" s="88"/>
      <c r="B453" s="281" t="s">
        <v>307</v>
      </c>
      <c r="C453" s="283"/>
      <c r="D453" s="25"/>
      <c r="E453" s="25"/>
      <c r="F453" s="25"/>
      <c r="G453" s="83"/>
      <c r="H453" s="25"/>
      <c r="I453" s="26"/>
      <c r="J453" s="26"/>
      <c r="K453" s="25"/>
      <c r="L453" s="25"/>
      <c r="M453" s="25"/>
      <c r="N453" s="25"/>
      <c r="O453" s="25"/>
      <c r="P453" s="26"/>
      <c r="Q453" s="26"/>
      <c r="R453" s="26"/>
      <c r="S453" s="26"/>
      <c r="T453" s="26"/>
      <c r="U453" s="26"/>
      <c r="V453" s="54"/>
      <c r="W453" s="72"/>
      <c r="X453" s="72"/>
      <c r="Y453" s="72"/>
      <c r="Z453" s="72"/>
      <c r="AA453" s="72" t="str">
        <f t="shared" si="185"/>
        <v/>
      </c>
      <c r="AB453" s="72"/>
      <c r="AC453" s="72"/>
      <c r="AD453" s="72"/>
      <c r="BA453" s="226"/>
    </row>
    <row r="454" spans="1:53" x14ac:dyDescent="0.25">
      <c r="A454" s="88"/>
      <c r="B454" s="88"/>
      <c r="C454" s="88"/>
      <c r="D454" s="88"/>
      <c r="E454" s="88"/>
      <c r="F454" s="88"/>
      <c r="G454" s="88"/>
      <c r="H454" s="88"/>
      <c r="I454" s="88"/>
      <c r="J454" s="88"/>
      <c r="K454" s="88"/>
      <c r="L454" s="88"/>
      <c r="M454" s="88"/>
      <c r="N454" s="88"/>
      <c r="O454" s="88"/>
      <c r="P454" s="88"/>
      <c r="Q454" s="88"/>
      <c r="R454" s="88"/>
      <c r="S454" s="88"/>
      <c r="T454" s="88"/>
      <c r="U454" s="88"/>
      <c r="V454" s="88"/>
      <c r="W454" s="88"/>
      <c r="X454" s="88"/>
      <c r="Y454" s="88"/>
      <c r="Z454" s="88"/>
      <c r="AA454" s="88"/>
      <c r="AB454" s="88"/>
      <c r="AC454" s="88"/>
      <c r="AD454" s="88"/>
    </row>
    <row r="455" spans="1:53" ht="15.75" thickBot="1" x14ac:dyDescent="0.3">
      <c r="A455" s="88"/>
      <c r="B455" s="88"/>
      <c r="C455" s="88"/>
      <c r="D455" s="88"/>
      <c r="E455" s="88"/>
      <c r="F455" s="88"/>
      <c r="G455" s="88"/>
      <c r="H455" s="88"/>
      <c r="I455" s="88"/>
      <c r="J455" s="88"/>
      <c r="K455" s="88"/>
      <c r="L455" s="88"/>
      <c r="M455" s="88"/>
      <c r="N455" s="88"/>
      <c r="O455" s="88"/>
      <c r="P455" s="88"/>
      <c r="Q455" s="88"/>
      <c r="R455" s="88"/>
      <c r="S455" s="88"/>
      <c r="T455" s="88"/>
      <c r="U455" s="88"/>
      <c r="V455" s="88"/>
      <c r="W455" s="88"/>
      <c r="X455" s="88"/>
      <c r="Y455" s="88"/>
      <c r="Z455" s="88"/>
      <c r="AA455" s="88"/>
      <c r="AB455" s="88"/>
      <c r="AC455" s="88"/>
      <c r="AD455" s="88"/>
    </row>
    <row r="456" spans="1:53" ht="24" thickBot="1" x14ac:dyDescent="0.4">
      <c r="A456" s="88"/>
      <c r="B456" s="85" t="s">
        <v>326</v>
      </c>
      <c r="C456" s="25"/>
      <c r="D456" s="25"/>
      <c r="E456" s="25"/>
      <c r="F456" s="88"/>
      <c r="G456" s="25"/>
      <c r="H456" s="25"/>
      <c r="I456" s="87"/>
      <c r="J456" s="26"/>
      <c r="K456" s="25"/>
      <c r="L456" s="25"/>
      <c r="M456" s="196" t="s">
        <v>210</v>
      </c>
      <c r="N456" s="196" t="s">
        <v>211</v>
      </c>
      <c r="O456" s="196" t="s">
        <v>212</v>
      </c>
      <c r="P456" s="196" t="s">
        <v>213</v>
      </c>
      <c r="Q456" s="196" t="s">
        <v>214</v>
      </c>
      <c r="R456" s="196" t="s">
        <v>215</v>
      </c>
      <c r="S456" s="196" t="s">
        <v>216</v>
      </c>
      <c r="T456" s="196" t="s">
        <v>217</v>
      </c>
      <c r="U456" s="196" t="s">
        <v>218</v>
      </c>
      <c r="V456" s="196" t="s">
        <v>219</v>
      </c>
      <c r="W456" s="113" t="s">
        <v>220</v>
      </c>
      <c r="X456" s="196" t="s">
        <v>221</v>
      </c>
      <c r="Y456" s="25"/>
      <c r="Z456" s="25"/>
      <c r="AA456" s="25"/>
      <c r="AB456" s="25"/>
      <c r="AC456" s="25"/>
      <c r="AD456" s="25"/>
      <c r="BA456" s="226"/>
    </row>
    <row r="457" spans="1:53" ht="16.5" thickTop="1" thickBot="1" x14ac:dyDescent="0.3">
      <c r="A457" s="88"/>
      <c r="B457" s="284" t="s">
        <v>222</v>
      </c>
      <c r="C457" s="285"/>
      <c r="D457" s="286" t="s">
        <v>223</v>
      </c>
      <c r="E457" s="287"/>
      <c r="F457" s="88"/>
      <c r="G457" s="288" t="s">
        <v>224</v>
      </c>
      <c r="H457" s="289"/>
      <c r="I457" s="28">
        <f>SUM(E468:E492)</f>
        <v>0</v>
      </c>
      <c r="J457" s="290" t="s">
        <v>225</v>
      </c>
      <c r="K457" s="291"/>
      <c r="L457" s="287"/>
      <c r="M457" s="196">
        <v>2</v>
      </c>
      <c r="N457" s="35">
        <f>SUM(AI457,AI468)</f>
        <v>0</v>
      </c>
      <c r="O457" s="35">
        <v>0</v>
      </c>
      <c r="P457" s="35">
        <f>SUM(AJ457,AJ468)</f>
        <v>0</v>
      </c>
      <c r="Q457" s="35">
        <v>0</v>
      </c>
      <c r="R457" s="35">
        <f>COUNTIFS($E468:$E492,"2",$F468:$F492,"Pole",$C468:$C492,"FST")</f>
        <v>0</v>
      </c>
      <c r="S457" s="35">
        <f>SUM(AL457,AK468)</f>
        <v>0</v>
      </c>
      <c r="T457" s="35">
        <v>0</v>
      </c>
      <c r="U457" s="35">
        <f>SUM(AK457,AL468)</f>
        <v>0</v>
      </c>
      <c r="V457" s="35">
        <v>0</v>
      </c>
      <c r="W457" s="34">
        <f>COUNTIFS($E468:$E492,"2",$F468:$F492,"HH",$C468:$C492,"FST")</f>
        <v>0</v>
      </c>
      <c r="X457" s="35">
        <f>COUNTIFS($E468:$E492,"2",$F468:$F492,"Ped",$C468:$C492,"FST")</f>
        <v>0</v>
      </c>
      <c r="Y457" s="25"/>
      <c r="Z457" s="297" t="s">
        <v>226</v>
      </c>
      <c r="AA457" s="298"/>
      <c r="AB457" s="299"/>
      <c r="AC457" s="25"/>
      <c r="AD457" s="25"/>
      <c r="AH457" s="109">
        <v>2</v>
      </c>
      <c r="AI457" s="109" t="str">
        <f>IF($E458="SS",COUNTIFS($C468:$C492,"FST",$E468:$E492,"2"),"0")</f>
        <v>0</v>
      </c>
      <c r="AJ457" s="109" t="str">
        <f>IF($E458="RPX",COUNTIFS($C468:$C492,"FST",$E468:$E492,"2"),"0")</f>
        <v>0</v>
      </c>
      <c r="AK457" s="109" t="str">
        <f>IF($E458="EUC",COUNTIFS($C468:$C492,"FST",$E468:$E492,"2"),"0")</f>
        <v>0</v>
      </c>
      <c r="AL457" s="109" t="str">
        <f>IF($E458="RPX-T",COUNTIFS($C468:$C492,"FST",$E468:$E492,"2"),"0")</f>
        <v>0</v>
      </c>
      <c r="AT457" s="110" t="s">
        <v>227</v>
      </c>
      <c r="AU457" s="108">
        <f>IF(OR($AS458="Y",$AS459="Y",$AS460="Y"),"",COUNTIFS($E458,"SS",$E463,"Y"))</f>
        <v>0</v>
      </c>
      <c r="AV457" s="111">
        <f>IF(OR($AS458="Y",$AS459="Y",$AS460="Y"),"",COUNTIFS($E458,"RPX",$E463,"Y"))</f>
        <v>0</v>
      </c>
      <c r="AW457" s="111">
        <f>IF(OR($AS458="Y",$AS459="Y",$AS460="Y"),"",COUNTIFS($E458,"EUC",$E463,"Y"))</f>
        <v>0</v>
      </c>
      <c r="AX457" s="109">
        <f>IF(OR($AS458="Y",$AS459="Y",$AS460="Y"),"",COUNTIFS($E458,"RPX-T",$E463,"Y"))</f>
        <v>0</v>
      </c>
      <c r="BA457" s="226"/>
    </row>
    <row r="458" spans="1:53" ht="16.5" customHeight="1" thickTop="1" thickBot="1" x14ac:dyDescent="0.3">
      <c r="A458" s="88"/>
      <c r="B458" s="29" t="s">
        <v>228</v>
      </c>
      <c r="C458" s="30">
        <v>0</v>
      </c>
      <c r="D458" s="31" t="s">
        <v>229</v>
      </c>
      <c r="E458" s="66" t="str">
        <f>TEXT(IF('Cable Calculator'!BG7="","",'Cable Calculator'!BG7),)</f>
        <v/>
      </c>
      <c r="F458" s="88"/>
      <c r="G458" s="300" t="s">
        <v>230</v>
      </c>
      <c r="H458" s="287"/>
      <c r="I458" s="33">
        <f>E459-I457</f>
        <v>0</v>
      </c>
      <c r="J458" s="301" t="s">
        <v>231</v>
      </c>
      <c r="K458" s="302"/>
      <c r="L458" s="34">
        <f>I462</f>
        <v>0</v>
      </c>
      <c r="M458" s="196">
        <v>4</v>
      </c>
      <c r="N458" s="35">
        <f>SUM(AI458,AI469)</f>
        <v>0</v>
      </c>
      <c r="O458" s="35">
        <v>0</v>
      </c>
      <c r="P458" s="35">
        <f>SUM(AJ458,AJ469)</f>
        <v>0</v>
      </c>
      <c r="Q458" s="35">
        <v>0</v>
      </c>
      <c r="R458" s="35">
        <f>COUNTIFS($E468:$E492,"4",$F468:$F492,"Pole",$C468:$C492,"FST")</f>
        <v>0</v>
      </c>
      <c r="S458" s="35">
        <f>SUM(AL458,AK469)</f>
        <v>0</v>
      </c>
      <c r="T458" s="35">
        <v>0</v>
      </c>
      <c r="U458" s="35">
        <f>SUM(AK458,AL469)</f>
        <v>0</v>
      </c>
      <c r="V458" s="35">
        <v>0</v>
      </c>
      <c r="W458" s="34">
        <f>COUNTIFS($E468:$E492,"4",$F468:$F492,"HH",$C468:$C492,"FST")</f>
        <v>0</v>
      </c>
      <c r="X458" s="35">
        <f>COUNTIFS($E468:$E492,"4",$F468:$F492,"Ped",$C468:$C492,"FST")</f>
        <v>0</v>
      </c>
      <c r="Y458" s="25"/>
      <c r="Z458" s="303" t="s">
        <v>232</v>
      </c>
      <c r="AA458" s="305" t="s">
        <v>233</v>
      </c>
      <c r="AB458" s="306"/>
      <c r="AC458" s="25"/>
      <c r="AD458" s="25"/>
      <c r="AH458" s="109">
        <v>4</v>
      </c>
      <c r="AI458" s="109" t="str">
        <f>IF($E458="SS",COUNTIFS($C468:$C492,"FST",$E468:$E492,"4"),"0")</f>
        <v>0</v>
      </c>
      <c r="AJ458" s="109" t="str">
        <f>IF($E458="RPX",COUNTIFS($C468:$C492,"FST",$E468:$E492,"4"),"0")</f>
        <v>0</v>
      </c>
      <c r="AK458" s="109" t="str">
        <f>IF($E458="EUC",COUNTIFS($C468:$C492,"FST",$E468:$E492,"4"),"0")</f>
        <v>0</v>
      </c>
      <c r="AL458" s="109" t="str">
        <f>IF($E458="RPX-T",COUNTIFS($C468:$C492,"FST",$E468:$E492,"4"),"0")</f>
        <v>0</v>
      </c>
      <c r="AS458" s="109" t="str">
        <f>IF(AND(E463="Y",E459=24,E460=0),"Y","N")</f>
        <v>N</v>
      </c>
      <c r="AT458" s="110" t="s">
        <v>234</v>
      </c>
      <c r="AU458" s="109">
        <f>COUNTIFS($E458,"SS",$AS458,"Y")</f>
        <v>0</v>
      </c>
      <c r="AV458" s="111">
        <f>COUNTIFS($E458,"RPX",$AS458,"Y")</f>
        <v>0</v>
      </c>
      <c r="AW458" s="111">
        <f>COUNTIFS($E458,"EUC",$AS458,"Y")</f>
        <v>0</v>
      </c>
      <c r="AX458" s="109">
        <f>COUNTIFS($E458,"RPX-T",$AS458,"Y")</f>
        <v>0</v>
      </c>
      <c r="BA458" s="227"/>
    </row>
    <row r="459" spans="1:53" ht="16.5" thickTop="1" thickBot="1" x14ac:dyDescent="0.3">
      <c r="A459" s="88"/>
      <c r="B459" s="36" t="s">
        <v>235</v>
      </c>
      <c r="C459" s="37">
        <v>0</v>
      </c>
      <c r="D459" s="38" t="s">
        <v>236</v>
      </c>
      <c r="E459" s="32"/>
      <c r="F459" s="88"/>
      <c r="G459" s="309" t="s">
        <v>237</v>
      </c>
      <c r="H459" s="310"/>
      <c r="I459" s="35">
        <f>IF(E459=0,0,12-(MOD(I457,12)))</f>
        <v>0</v>
      </c>
      <c r="J459" s="301" t="s">
        <v>238</v>
      </c>
      <c r="K459" s="302"/>
      <c r="L459" s="39">
        <f>I463-I457</f>
        <v>0</v>
      </c>
      <c r="M459" s="196">
        <v>6</v>
      </c>
      <c r="N459" s="35">
        <f>SUM(AI459,AI470)</f>
        <v>0</v>
      </c>
      <c r="O459" s="35">
        <v>0</v>
      </c>
      <c r="P459" s="35">
        <f>SUM(AJ459,AJ470)</f>
        <v>0</v>
      </c>
      <c r="Q459" s="35">
        <v>0</v>
      </c>
      <c r="R459" s="35">
        <f>COUNTIFS($E468:$E492,"6",$F468:$F492,"Pole",$C468:$C492,"FST")</f>
        <v>0</v>
      </c>
      <c r="S459" s="35">
        <f>SUM(AL459,AK470)</f>
        <v>0</v>
      </c>
      <c r="T459" s="35">
        <v>0</v>
      </c>
      <c r="U459" s="35">
        <f>SUM(AK459,AL470)</f>
        <v>0</v>
      </c>
      <c r="V459" s="35">
        <v>0</v>
      </c>
      <c r="W459" s="34">
        <f>COUNTIFS($E468:$E492,"6",$F468:$F492,"HH",$C468:$C492,"FST")</f>
        <v>0</v>
      </c>
      <c r="X459" s="35">
        <f>COUNTIFS($E468:$E492,"6",$F468:$F492,"Ped",$C468:$C492,"FST")</f>
        <v>0</v>
      </c>
      <c r="Y459" s="25"/>
      <c r="Z459" s="304"/>
      <c r="AA459" s="307"/>
      <c r="AB459" s="308"/>
      <c r="AC459" s="25"/>
      <c r="AD459" s="25"/>
      <c r="AH459" s="109">
        <v>6</v>
      </c>
      <c r="AI459" s="109" t="str">
        <f>IF($E458="SS",COUNTIFS($C468:$C492,"FST",$E468:$E492,"6"),"0")</f>
        <v>0</v>
      </c>
      <c r="AJ459" s="109" t="str">
        <f>IF($E458="RPX",COUNTIFS($C468:$C492,"FST",$E468:$E492,"6"),"0")</f>
        <v>0</v>
      </c>
      <c r="AK459" s="109" t="str">
        <f>IF($E458="EUC",COUNTIFS($C468:$C492,"FST",$E468:$E492,"6"),"0")</f>
        <v>0</v>
      </c>
      <c r="AL459" s="109" t="str">
        <f>IF($E458="RPX-T",COUNTIFS($C468:$C492,"FST",$E468:$E492,"6"),"0")</f>
        <v>0</v>
      </c>
      <c r="AS459" s="109" t="str">
        <f>IF(AND(E463="Y",E459=48,E460=12),"Y","N")</f>
        <v>N</v>
      </c>
      <c r="AT459" s="110" t="s">
        <v>239</v>
      </c>
      <c r="AU459" s="109">
        <f>COUNTIFS($E458,"SS",$AS459,"Y")</f>
        <v>0</v>
      </c>
      <c r="AV459" s="108">
        <f>COUNTIFS($E458,"RPX",$AS459,"Y")</f>
        <v>0</v>
      </c>
      <c r="AW459" s="108">
        <f>COUNTIFS($E458,"EUC",$AS459,"Y")</f>
        <v>0</v>
      </c>
      <c r="AX459" s="109">
        <f>COUNTIFS($E458,"RPX-T",$AS459,"Y")</f>
        <v>0</v>
      </c>
      <c r="BA459" s="227"/>
    </row>
    <row r="460" spans="1:53" ht="16.5" customHeight="1" thickTop="1" thickBot="1" x14ac:dyDescent="0.3">
      <c r="A460" s="88"/>
      <c r="B460" s="40" t="s">
        <v>240</v>
      </c>
      <c r="C460" s="30">
        <v>0</v>
      </c>
      <c r="D460" s="41" t="s">
        <v>241</v>
      </c>
      <c r="E460" s="42"/>
      <c r="F460" s="88"/>
      <c r="G460" s="277" t="s">
        <v>242</v>
      </c>
      <c r="H460" s="43" t="s">
        <v>243</v>
      </c>
      <c r="I460" s="35">
        <f>IF(E460&lt;&gt;0,1,0)</f>
        <v>0</v>
      </c>
      <c r="J460" s="309" t="s">
        <v>244</v>
      </c>
      <c r="K460" s="310"/>
      <c r="L460" s="44" t="str">
        <f>'Cable Calculator'!BG3</f>
        <v/>
      </c>
      <c r="M460" s="196">
        <v>8</v>
      </c>
      <c r="N460" s="35">
        <f>SUM(AI460,AI471)</f>
        <v>0</v>
      </c>
      <c r="O460" s="35">
        <v>0</v>
      </c>
      <c r="P460" s="35">
        <f>SUM(AJ460,AJ471)</f>
        <v>0</v>
      </c>
      <c r="Q460" s="35">
        <v>0</v>
      </c>
      <c r="R460" s="35">
        <f>COUNTIFS($E468:$E492,"8",$F468:$F492,"Pole",$C468:$C492,"FST")</f>
        <v>0</v>
      </c>
      <c r="S460" s="35">
        <f>SUM(AL460,AK471)</f>
        <v>0</v>
      </c>
      <c r="T460" s="35">
        <v>0</v>
      </c>
      <c r="U460" s="35">
        <f>SUM(AK460,AL471)</f>
        <v>0</v>
      </c>
      <c r="V460" s="35">
        <v>0</v>
      </c>
      <c r="W460" s="34">
        <f>COUNTIFS($E468:$E492,"8",$F468:$F492,"HH",$C468:$C492,"FST")</f>
        <v>0</v>
      </c>
      <c r="X460" s="35">
        <f>COUNTIFS($E468:$E492,"8",$F468:$F492,"Ped",$C468:$C492,"FST")</f>
        <v>0</v>
      </c>
      <c r="Y460" s="25"/>
      <c r="Z460" s="45">
        <v>1</v>
      </c>
      <c r="AA460" s="46">
        <v>1</v>
      </c>
      <c r="AB460" s="46">
        <v>12</v>
      </c>
      <c r="AC460" s="25"/>
      <c r="AD460" s="25"/>
      <c r="AH460" s="109">
        <v>8</v>
      </c>
      <c r="AI460" s="109" t="str">
        <f>IF($E458="SS",COUNTIFS($C468:$C492,"FST",$E468:$E492,"8"),"0")</f>
        <v>0</v>
      </c>
      <c r="AJ460" s="109" t="str">
        <f>IF($E458="RPX",COUNTIFS($C468:$C492,"FST",$E468:$E492,"8"),"0")</f>
        <v>0</v>
      </c>
      <c r="AK460" s="109" t="str">
        <f>IF($E458="EUC",COUNTIFS($C468:$C492,"FST",$E468:$E492,"8"),"0")</f>
        <v>0</v>
      </c>
      <c r="AL460" s="109" t="str">
        <f>IF($E458="RPX-T",COUNTIFS($C468:$C492,"FST",$E468:$E492,"8"),"0")</f>
        <v>0</v>
      </c>
      <c r="AS460" s="109" t="str">
        <f>IF(AND(E463="Y",E459=48,E460=0),"Y","N")</f>
        <v>N</v>
      </c>
      <c r="AT460" s="110" t="s">
        <v>245</v>
      </c>
      <c r="AU460" s="109">
        <f>COUNTIFS($E458,"SS",$AS460,"Y")</f>
        <v>0</v>
      </c>
      <c r="AV460" s="108">
        <f>COUNTIFS($E458,"RPX",$AS460,"Y")</f>
        <v>0</v>
      </c>
      <c r="AW460" s="108">
        <f>COUNTIFS($E458,"EUC",$AS460,"Y")</f>
        <v>0</v>
      </c>
      <c r="AX460" s="109">
        <f>COUNTIFS($E458,"RPX-T",$AS460,"Y")</f>
        <v>0</v>
      </c>
      <c r="BA460" s="227"/>
    </row>
    <row r="461" spans="1:53" ht="16.5" thickTop="1" thickBot="1" x14ac:dyDescent="0.3">
      <c r="A461" s="88"/>
      <c r="B461" s="29" t="s">
        <v>246</v>
      </c>
      <c r="C461" s="37">
        <v>0</v>
      </c>
      <c r="D461" s="41" t="s">
        <v>247</v>
      </c>
      <c r="E461" s="42"/>
      <c r="F461" s="88"/>
      <c r="G461" s="278"/>
      <c r="H461" s="47" t="s">
        <v>248</v>
      </c>
      <c r="I461" s="35">
        <f>IF(E460&lt;&gt;0,E460,0)</f>
        <v>0</v>
      </c>
      <c r="J461" s="194"/>
      <c r="K461" s="195"/>
      <c r="L461" s="48"/>
      <c r="M461" s="196">
        <v>12</v>
      </c>
      <c r="N461" s="35" t="str">
        <f>IF($E458="SS",SUM(AI461,AJ472,AM493,AO493,AQ493),"0")</f>
        <v>0</v>
      </c>
      <c r="O461" s="35" t="str">
        <f>IF($E458="SS",SUM(AN493,AP493,AR493),"0")</f>
        <v>0</v>
      </c>
      <c r="P461" s="35" t="str">
        <f>IF($E458="RPX",SUM(AJ461,AJ472,AM493,AO493,AQ493),"0")</f>
        <v>0</v>
      </c>
      <c r="Q461" s="35" t="str">
        <f>IF($E458="RPX",SUM(AN493,AP493,AR493),"0")</f>
        <v>0</v>
      </c>
      <c r="R461" s="35">
        <f>COUNTIFS($E468:$E492,"12",$F468:$F492,"Pole",$C468:$C492,"FST")</f>
        <v>0</v>
      </c>
      <c r="S461" s="35" t="str">
        <f>IF($E458="RPX-T",SUM(AL461,AK472,AM493,AO493,AQ493),"0")</f>
        <v>0</v>
      </c>
      <c r="T461" s="35" t="str">
        <f>IF($E458="RPX-T",SUM(AN493,AP493,AR493),"0")</f>
        <v>0</v>
      </c>
      <c r="U461" s="35" t="str">
        <f>IF($E458="EUC",SUM(AK461,AL472,AM493,AO493,AQ493),"0")</f>
        <v>0</v>
      </c>
      <c r="V461" s="35" t="str">
        <f>IF($E458="EUC",SUM($AN493,AP493,AR493),"0")</f>
        <v>0</v>
      </c>
      <c r="W461" s="34">
        <f>COUNTIFS($E468:$E492,"12",$F468:$F492,"HH",$C468:$C492,"FST")</f>
        <v>0</v>
      </c>
      <c r="X461" s="35">
        <f>COUNTIFS($E468:$E492,"12",$F468:$F492,"Ped",$C468:$C492,"FST")</f>
        <v>0</v>
      </c>
      <c r="Y461" s="25"/>
      <c r="Z461" s="45">
        <v>2</v>
      </c>
      <c r="AA461" s="46">
        <v>13</v>
      </c>
      <c r="AB461" s="46">
        <v>24</v>
      </c>
      <c r="AC461" s="25"/>
      <c r="AD461" s="25"/>
      <c r="AH461" s="109">
        <v>12</v>
      </c>
      <c r="AI461" s="109" t="str">
        <f>IF($E458="SS",COUNTIFS($C468:$C492,"FST",$E468:$E492,"12"),"0")</f>
        <v>0</v>
      </c>
      <c r="AJ461" s="109" t="str">
        <f>IF($E458="RPX",COUNTIFS($C468:$C492,"FST",$E468:$E492,"12"),"0")</f>
        <v>0</v>
      </c>
      <c r="AK461" s="109" t="str">
        <f>IF($E458="EUC",COUNTIFS($C468:$C492,"FST",$E468:$E492,"12"),"0")</f>
        <v>0</v>
      </c>
      <c r="AL461" s="109" t="str">
        <f>IF($E458="RPX-T",COUNTIFS($C468:$C492,"FST",$E468:$E492,"12"),"0")</f>
        <v>0</v>
      </c>
      <c r="BA461" s="227"/>
    </row>
    <row r="462" spans="1:53" ht="16.5" customHeight="1" thickTop="1" thickBot="1" x14ac:dyDescent="0.3">
      <c r="A462" s="88"/>
      <c r="B462" s="36" t="s">
        <v>249</v>
      </c>
      <c r="C462" s="30">
        <v>0</v>
      </c>
      <c r="D462" s="49" t="s">
        <v>250</v>
      </c>
      <c r="E462" s="50">
        <f>E459/12</f>
        <v>0</v>
      </c>
      <c r="F462" s="88"/>
      <c r="G462" s="277" t="s">
        <v>251</v>
      </c>
      <c r="H462" s="51" t="s">
        <v>252</v>
      </c>
      <c r="I462" s="112">
        <f>E461</f>
        <v>0</v>
      </c>
      <c r="J462" s="311" t="s">
        <v>253</v>
      </c>
      <c r="K462" s="312"/>
      <c r="L462" s="313"/>
      <c r="M462" s="52" t="s">
        <v>254</v>
      </c>
      <c r="N462" s="106"/>
      <c r="O462" s="106"/>
      <c r="P462" s="192"/>
      <c r="Q462" s="192"/>
      <c r="R462" s="192"/>
      <c r="S462" s="192"/>
      <c r="T462" s="192"/>
      <c r="U462" s="192"/>
      <c r="V462" s="192"/>
      <c r="W462" s="53">
        <f>SUM(P462:U462)</f>
        <v>0</v>
      </c>
      <c r="X462" s="54"/>
      <c r="Y462" s="25"/>
      <c r="Z462" s="45">
        <v>3</v>
      </c>
      <c r="AA462" s="46">
        <v>25</v>
      </c>
      <c r="AB462" s="46">
        <v>36</v>
      </c>
      <c r="AC462" s="25"/>
      <c r="AD462" s="25"/>
      <c r="BA462" s="227"/>
    </row>
    <row r="463" spans="1:53" ht="16.5" thickTop="1" thickBot="1" x14ac:dyDescent="0.3">
      <c r="A463" s="88"/>
      <c r="B463" s="36" t="s">
        <v>255</v>
      </c>
      <c r="C463" s="30">
        <v>0</v>
      </c>
      <c r="D463" s="31" t="s">
        <v>256</v>
      </c>
      <c r="E463" s="101" t="str">
        <f>IF('Cable Calculator'!BG5="","",'Cable Calculator'!BG5)</f>
        <v/>
      </c>
      <c r="F463" s="88"/>
      <c r="G463" s="278"/>
      <c r="H463" s="47" t="s">
        <v>257</v>
      </c>
      <c r="I463" s="35" t="str">
        <f>IF(E461="","0",IF(AND(E458="EUC",E459=432), I462+(203-E460),IF(E461=0,0,(E461+(E459-E460)-1))))</f>
        <v>0</v>
      </c>
      <c r="J463" s="292" t="str">
        <f>IFERROR(IF(OR(E458="EUC",E458="SS"),"---",IF(OR(P457,S457),"NO 2F Tethers for RPX!",IF(OR(P459,S459),"NO 6F Tethers for RPX!","---"))),"---")</f>
        <v>---</v>
      </c>
      <c r="K463" s="293"/>
      <c r="L463" s="294"/>
      <c r="M463" s="292" t="str">
        <f>IF(E460&gt;60,"Dead Count &gt;60: Consider Downsize","---")</f>
        <v>---</v>
      </c>
      <c r="N463" s="293"/>
      <c r="O463" s="293"/>
      <c r="P463" s="293"/>
      <c r="Q463" s="293"/>
      <c r="R463" s="293"/>
      <c r="S463" s="293"/>
      <c r="T463" s="293"/>
      <c r="U463" s="294"/>
      <c r="V463" s="100"/>
      <c r="W463" s="54">
        <f>SUM(P463:U463)</f>
        <v>0</v>
      </c>
      <c r="X463" s="54"/>
      <c r="Y463" s="25"/>
      <c r="Z463" s="45">
        <v>4</v>
      </c>
      <c r="AA463" s="46">
        <v>37</v>
      </c>
      <c r="AB463" s="46">
        <v>48</v>
      </c>
      <c r="AC463" s="25"/>
      <c r="AD463" s="25"/>
      <c r="BA463" s="227"/>
    </row>
    <row r="464" spans="1:53" ht="16.5" thickTop="1" thickBot="1" x14ac:dyDescent="0.3">
      <c r="A464" s="88"/>
      <c r="B464" s="55" t="s">
        <v>258</v>
      </c>
      <c r="C464" s="56">
        <f>SUM(C458:C463)+I457</f>
        <v>0</v>
      </c>
      <c r="D464" s="31" t="s">
        <v>259</v>
      </c>
      <c r="E464" s="101" t="str">
        <f>IF(AS458="Y","DBL",IF(AS459="Y","TRPL",IF(AS460="Y","QUAD","")))</f>
        <v/>
      </c>
      <c r="F464" s="88"/>
      <c r="G464" s="192"/>
      <c r="H464" s="57"/>
      <c r="I464" s="192"/>
      <c r="J464" s="292" t="str">
        <f>IF(AND(E459=216,(OR(Z480="error",Z481="error",Z482="error",Z483="error",Z484="error",Z485="error",Z486="error",Z487="error",Z488="error",Z489="error",Z490="error",Z491="error",Z492="error",AA482="error",AA483="error",AA484="error",AA485="error",AA486="error",AA487="error",AA488="error",AA489="error",AA490="error",AA491="error",AA492="error",AA493="error",AA494="error"))),"You cannot cross Tube 6 and 7","---")</f>
        <v>---</v>
      </c>
      <c r="K464" s="293"/>
      <c r="L464" s="294"/>
      <c r="M464" s="292" t="str">
        <f>IF(AND(OR(E458="SS",E458="RPX",E458="EUC",E458="RPX-T"),(OR(C468="",C468="Field SPL"))),"Cannot have FlexNap cables without tethers","---")</f>
        <v>---</v>
      </c>
      <c r="N464" s="293"/>
      <c r="O464" s="293"/>
      <c r="P464" s="293"/>
      <c r="Q464" s="293"/>
      <c r="R464" s="293"/>
      <c r="S464" s="293"/>
      <c r="T464" s="293"/>
      <c r="U464" s="294"/>
      <c r="V464" s="25"/>
      <c r="W464" s="58"/>
      <c r="X464" s="58"/>
      <c r="Y464" s="25"/>
      <c r="Z464" s="45">
        <v>5</v>
      </c>
      <c r="AA464" s="46">
        <v>49</v>
      </c>
      <c r="AB464" s="46">
        <v>60</v>
      </c>
      <c r="AC464" s="25"/>
      <c r="AD464" s="25"/>
      <c r="BA464" s="227"/>
    </row>
    <row r="465" spans="1:53" ht="16.5" thickTop="1" thickBot="1" x14ac:dyDescent="0.3">
      <c r="A465" s="88"/>
      <c r="B465" s="59"/>
      <c r="C465" s="60"/>
      <c r="D465" s="61"/>
      <c r="E465" s="62"/>
      <c r="F465" s="88"/>
      <c r="G465" s="63"/>
      <c r="H465" s="64"/>
      <c r="I465" s="63"/>
      <c r="J465" s="292" t="str">
        <f>IF(AND(OR(E458="RPX", E458="RPX-T", E458="SS"),E459=216),"NO 216 For RPX, RPX-T, OR SS CABLE","---")</f>
        <v>---</v>
      </c>
      <c r="K465" s="293"/>
      <c r="L465" s="294"/>
      <c r="M465" s="292" t="str" cm="1">
        <f t="array" ref="M465">IF(AND(E458="",OR(C468:C492="FST",C468:C492="REV T",C468:C492="DBL REV",C468:C492="TPL REV", C468:C492="QD REV")),"Non-FlexNap cables cannot have tethers","---")</f>
        <v>---</v>
      </c>
      <c r="N465" s="293"/>
      <c r="O465" s="293"/>
      <c r="P465" s="293"/>
      <c r="Q465" s="293"/>
      <c r="R465" s="293"/>
      <c r="S465" s="293"/>
      <c r="T465" s="293"/>
      <c r="U465" s="294"/>
      <c r="V465" s="25"/>
      <c r="W465" s="58"/>
      <c r="X465" s="58"/>
      <c r="Y465" s="25"/>
      <c r="Z465" s="45">
        <v>6</v>
      </c>
      <c r="AA465" s="65">
        <v>61</v>
      </c>
      <c r="AB465" s="65">
        <v>72</v>
      </c>
      <c r="AC465" s="25"/>
      <c r="AD465" s="25"/>
      <c r="BA465" s="226"/>
    </row>
    <row r="466" spans="1:53" ht="15.75" customHeight="1" thickBot="1" x14ac:dyDescent="0.3">
      <c r="A466" s="88"/>
      <c r="B466" s="277" t="s">
        <v>260</v>
      </c>
      <c r="C466" s="314" t="s">
        <v>261</v>
      </c>
      <c r="D466" s="314" t="s">
        <v>262</v>
      </c>
      <c r="E466" s="316" t="s">
        <v>263</v>
      </c>
      <c r="F466" s="314" t="s">
        <v>264</v>
      </c>
      <c r="G466" s="279" t="s">
        <v>265</v>
      </c>
      <c r="H466" s="279" t="s">
        <v>266</v>
      </c>
      <c r="I466" s="279" t="s">
        <v>267</v>
      </c>
      <c r="J466" s="318" t="s">
        <v>268</v>
      </c>
      <c r="K466" s="314" t="s">
        <v>269</v>
      </c>
      <c r="L466" s="320" t="s">
        <v>270</v>
      </c>
      <c r="M466" s="322" t="s">
        <v>271</v>
      </c>
      <c r="N466" s="322"/>
      <c r="O466" s="322"/>
      <c r="P466" s="322"/>
      <c r="Q466" s="322"/>
      <c r="R466" s="322"/>
      <c r="S466" s="322"/>
      <c r="T466" s="322"/>
      <c r="U466" s="323"/>
      <c r="V466" s="107"/>
      <c r="W466" s="72"/>
      <c r="X466" s="72"/>
      <c r="Y466" s="72"/>
      <c r="Z466" s="45">
        <v>7</v>
      </c>
      <c r="AA466" s="65">
        <v>73</v>
      </c>
      <c r="AB466" s="65">
        <v>84</v>
      </c>
      <c r="AC466" s="25"/>
      <c r="AD466" s="25"/>
      <c r="BA466" s="228"/>
    </row>
    <row r="467" spans="1:53" ht="15.75" thickBot="1" x14ac:dyDescent="0.3">
      <c r="A467" s="88"/>
      <c r="B467" s="278"/>
      <c r="C467" s="315"/>
      <c r="D467" s="315"/>
      <c r="E467" s="317"/>
      <c r="F467" s="315"/>
      <c r="G467" s="280"/>
      <c r="H467" s="280"/>
      <c r="I467" s="280"/>
      <c r="J467" s="319"/>
      <c r="K467" s="315"/>
      <c r="L467" s="321"/>
      <c r="M467" s="324"/>
      <c r="N467" s="324"/>
      <c r="O467" s="324"/>
      <c r="P467" s="324"/>
      <c r="Q467" s="324"/>
      <c r="R467" s="324"/>
      <c r="S467" s="324"/>
      <c r="T467" s="324"/>
      <c r="U467" s="325"/>
      <c r="V467" s="107"/>
      <c r="W467" s="72"/>
      <c r="X467" s="72"/>
      <c r="Y467" s="72"/>
      <c r="Z467" s="45">
        <v>8</v>
      </c>
      <c r="AA467" s="46">
        <v>85</v>
      </c>
      <c r="AB467" s="46">
        <v>96</v>
      </c>
      <c r="AC467" s="25"/>
      <c r="AD467" s="25"/>
      <c r="AI467" s="109" t="s">
        <v>272</v>
      </c>
      <c r="AJ467" s="109" t="s">
        <v>273</v>
      </c>
      <c r="AK467" s="109" t="s">
        <v>274</v>
      </c>
      <c r="AL467" s="109" t="s">
        <v>275</v>
      </c>
      <c r="BA467" s="228"/>
    </row>
    <row r="468" spans="1:53" ht="15.75" thickBot="1" x14ac:dyDescent="0.3">
      <c r="A468" s="88"/>
      <c r="B468" s="66" t="s">
        <v>276</v>
      </c>
      <c r="C468" s="67"/>
      <c r="D468" s="102"/>
      <c r="E468" s="32"/>
      <c r="F468" s="32"/>
      <c r="G468" s="68" t="s">
        <v>277</v>
      </c>
      <c r="H468" s="69">
        <f>IF(I468=0,0,I468-(E468-1))</f>
        <v>0</v>
      </c>
      <c r="I468" s="70">
        <f>IF(E468=0,0,I463)</f>
        <v>0</v>
      </c>
      <c r="J468" s="71" t="s">
        <v>278</v>
      </c>
      <c r="K468" s="32"/>
      <c r="L468" s="233"/>
      <c r="M468" s="295"/>
      <c r="N468" s="295"/>
      <c r="O468" s="295"/>
      <c r="P468" s="295"/>
      <c r="Q468" s="295"/>
      <c r="R468" s="295"/>
      <c r="S468" s="295"/>
      <c r="T468" s="295"/>
      <c r="U468" s="296"/>
      <c r="V468" s="103"/>
      <c r="W468" s="72"/>
      <c r="X468" s="72"/>
      <c r="Y468" s="72"/>
      <c r="Z468" s="45">
        <v>9</v>
      </c>
      <c r="AA468" s="46">
        <v>97</v>
      </c>
      <c r="AB468" s="46">
        <v>108</v>
      </c>
      <c r="AC468" s="72">
        <f t="shared" ref="AC468:AC492" si="187">IF(B468&lt;&gt;"FST",1,0)</f>
        <v>1</v>
      </c>
      <c r="AD468" s="72">
        <f t="shared" ref="AD468:AD492" si="188">IF(C468&lt;&gt;"FST",1,0)</f>
        <v>1</v>
      </c>
      <c r="AE468" s="109" t="str">
        <f t="shared" ref="AE468:AE492" si="189">CONCATENATE(H468,"-",I468)</f>
        <v>0-0</v>
      </c>
      <c r="AF468" s="109" t="str">
        <f t="shared" ref="AF468:AF492" si="190">IF(C468="Field SPL","N","Y")</f>
        <v>Y</v>
      </c>
      <c r="AG468" s="109" t="str">
        <f t="shared" ref="AG468:AG492" si="191">IF(OR(E$458="RPX",E$458="SS"),"A","B")</f>
        <v>B</v>
      </c>
      <c r="AH468" s="109">
        <v>2</v>
      </c>
      <c r="AI468" s="109" t="str">
        <f>IF(E458="SS",COUNTIFS(C468:C492,"TCF",E468:E492,"2"),"")</f>
        <v/>
      </c>
      <c r="AJ468" s="109" t="str">
        <f>IF(E458="RPX",COUNTIFS(C468:C492,"TCF",E468:E492,"2"),"")</f>
        <v/>
      </c>
      <c r="AK468" s="109" t="str">
        <f>IF(E458="RPX-T",COUNTIFS(C468:C492,"TCF",E468:E492,"2"),"")</f>
        <v/>
      </c>
      <c r="AL468" s="109" t="str">
        <f>IF(E458="EUC",COUNTIFS(C468:C492,"TCF",E468:E492,"2"),"")</f>
        <v/>
      </c>
      <c r="AM468" s="109">
        <f t="shared" ref="AM468:AM492" si="192">VALUE(IF(C468="FST","0",IF(C468="REV T","1",IF(C468="DBL REV",".5","0"))))</f>
        <v>0</v>
      </c>
      <c r="AN468" s="109">
        <f t="shared" ref="AN468:AN492" si="193">VALUE(IF(C468="FST","0",IF(C468="REV T","0",IF(C468="DBL REV",".5","0"))))</f>
        <v>0</v>
      </c>
      <c r="AO468" s="109" t="str">
        <f t="shared" ref="AO468:AO492" si="194">IF(C468="TPL REV","Y","")</f>
        <v/>
      </c>
      <c r="AQ468" s="109" t="str">
        <f t="shared" ref="AQ468:AQ492" si="195">IF(C468="QD REV","Y","")</f>
        <v/>
      </c>
      <c r="BA468" s="229">
        <f>MOD(E468,12)</f>
        <v>0</v>
      </c>
    </row>
    <row r="469" spans="1:53" ht="15.75" thickBot="1" x14ac:dyDescent="0.3">
      <c r="A469" s="88"/>
      <c r="B469" s="66" t="s">
        <v>279</v>
      </c>
      <c r="C469" s="67"/>
      <c r="D469" s="102"/>
      <c r="E469" s="32"/>
      <c r="F469" s="32"/>
      <c r="G469" s="68" t="s">
        <v>277</v>
      </c>
      <c r="H469" s="69">
        <f t="shared" ref="H469:H492" si="196">IF(E469=0,0,I469-(E469-1))</f>
        <v>0</v>
      </c>
      <c r="I469" s="70">
        <f t="shared" ref="I469:I492" si="197">IF(E469=0,0,H468-1)</f>
        <v>0</v>
      </c>
      <c r="J469" s="73" t="str">
        <f>IF(C469="","--",IF(AND(C469&lt;&gt;"FST",C469&lt;&gt;"TCF",BA468&lt;&gt;0),BA468,"--"))</f>
        <v>--</v>
      </c>
      <c r="K469" s="32"/>
      <c r="L469" s="233"/>
      <c r="M469" s="295"/>
      <c r="N469" s="295"/>
      <c r="O469" s="295"/>
      <c r="P469" s="295"/>
      <c r="Q469" s="295"/>
      <c r="R469" s="295"/>
      <c r="S469" s="295"/>
      <c r="T469" s="295"/>
      <c r="U469" s="296"/>
      <c r="V469" s="103"/>
      <c r="W469" s="72"/>
      <c r="X469" s="72"/>
      <c r="Y469" s="72"/>
      <c r="Z469" s="45">
        <v>10</v>
      </c>
      <c r="AA469" s="46">
        <v>109</v>
      </c>
      <c r="AB469" s="46">
        <v>120</v>
      </c>
      <c r="AC469" s="72">
        <f t="shared" si="187"/>
        <v>1</v>
      </c>
      <c r="AD469" s="72">
        <f t="shared" si="188"/>
        <v>1</v>
      </c>
      <c r="AE469" s="109" t="str">
        <f t="shared" si="189"/>
        <v>0-0</v>
      </c>
      <c r="AF469" s="109" t="str">
        <f t="shared" si="190"/>
        <v>Y</v>
      </c>
      <c r="AG469" s="109" t="str">
        <f t="shared" si="191"/>
        <v>B</v>
      </c>
      <c r="AH469" s="109">
        <v>4</v>
      </c>
      <c r="AI469" s="109" t="str">
        <f>IF(E458="SS",COUNTIFS(C468:C492,"TCF",E468:E492,"4"),"")</f>
        <v/>
      </c>
      <c r="AJ469" s="109" t="str">
        <f>IF(E458="RPX",COUNTIFS(C468:C492,"TCF",E468:E492,"4"),"")</f>
        <v/>
      </c>
      <c r="AK469" s="109" t="str">
        <f>IF(E458="RPX-T",COUNTIFS(C468:C492,"TCF",E468:E492,"4"),"")</f>
        <v/>
      </c>
      <c r="AL469" s="109" t="str">
        <f>IF(E458="EUC",COUNTIFS(C468:C492,"TCF",E468:E492,"4"),"")</f>
        <v/>
      </c>
      <c r="AM469" s="109">
        <f t="shared" si="192"/>
        <v>0</v>
      </c>
      <c r="AN469" s="109">
        <f t="shared" si="193"/>
        <v>0</v>
      </c>
      <c r="AO469" s="109" t="str">
        <f t="shared" si="194"/>
        <v/>
      </c>
      <c r="AQ469" s="109" t="str">
        <f t="shared" si="195"/>
        <v/>
      </c>
      <c r="BA469" s="229">
        <f>MOD(SUM(E468:E469),12)</f>
        <v>0</v>
      </c>
    </row>
    <row r="470" spans="1:53" ht="15.75" thickBot="1" x14ac:dyDescent="0.3">
      <c r="A470" s="88"/>
      <c r="B470" s="74" t="s">
        <v>280</v>
      </c>
      <c r="C470" s="67"/>
      <c r="D470" s="102"/>
      <c r="E470" s="32"/>
      <c r="F470" s="32"/>
      <c r="G470" s="75" t="s">
        <v>277</v>
      </c>
      <c r="H470" s="69">
        <f t="shared" si="196"/>
        <v>0</v>
      </c>
      <c r="I470" s="70">
        <f t="shared" si="197"/>
        <v>0</v>
      </c>
      <c r="J470" s="73" t="str">
        <f t="shared" ref="J470:J492" si="198">IF(C470="","--",IF(AND(C470&lt;&gt;"FST",C470&lt;&gt;"TCF",BA469&lt;&gt;0),BA469,"--"))</f>
        <v>--</v>
      </c>
      <c r="K470" s="32"/>
      <c r="L470" s="233"/>
      <c r="M470" s="295"/>
      <c r="N470" s="295"/>
      <c r="O470" s="295"/>
      <c r="P470" s="295"/>
      <c r="Q470" s="295"/>
      <c r="R470" s="295"/>
      <c r="S470" s="295"/>
      <c r="T470" s="295"/>
      <c r="U470" s="296"/>
      <c r="V470" s="103"/>
      <c r="W470" s="72"/>
      <c r="X470" s="72"/>
      <c r="Y470" s="72"/>
      <c r="Z470" s="45">
        <v>11</v>
      </c>
      <c r="AA470" s="46">
        <v>121</v>
      </c>
      <c r="AB470" s="46">
        <v>132</v>
      </c>
      <c r="AC470" s="72">
        <f t="shared" si="187"/>
        <v>1</v>
      </c>
      <c r="AD470" s="72">
        <f t="shared" si="188"/>
        <v>1</v>
      </c>
      <c r="AE470" s="109" t="str">
        <f t="shared" si="189"/>
        <v>0-0</v>
      </c>
      <c r="AF470" s="109" t="str">
        <f t="shared" si="190"/>
        <v>Y</v>
      </c>
      <c r="AG470" s="109" t="str">
        <f t="shared" si="191"/>
        <v>B</v>
      </c>
      <c r="AH470" s="109">
        <v>6</v>
      </c>
      <c r="AI470" s="109" t="str">
        <f>IF(E458="SS",COUNTIFS(C468:C492,"TCF",E468:E492,"6"),"")</f>
        <v/>
      </c>
      <c r="AJ470" s="109" t="str">
        <f>IF(E458="RPX",COUNTIFS(C468:C492,"TCF",E468:E492,"6"),"")</f>
        <v/>
      </c>
      <c r="AK470" s="109" t="str">
        <f>IF(E458="RPX-T",COUNTIFS(C468:C492,"TCF",E468:E492,"6"),"")</f>
        <v/>
      </c>
      <c r="AL470" s="109" t="str">
        <f>IF(E458="EUC",COUNTIFS(C468:C492,"TCF",E468:E492,"6"),"")</f>
        <v/>
      </c>
      <c r="AM470" s="109">
        <f t="shared" si="192"/>
        <v>0</v>
      </c>
      <c r="AN470" s="109">
        <f t="shared" si="193"/>
        <v>0</v>
      </c>
      <c r="AO470" s="109" t="str">
        <f t="shared" si="194"/>
        <v/>
      </c>
      <c r="AQ470" s="109" t="str">
        <f t="shared" si="195"/>
        <v/>
      </c>
      <c r="BA470" s="229">
        <f>MOD(SUM(E468:E471),12)</f>
        <v>0</v>
      </c>
    </row>
    <row r="471" spans="1:53" ht="15.75" thickBot="1" x14ac:dyDescent="0.3">
      <c r="A471" s="88"/>
      <c r="B471" s="66" t="s">
        <v>281</v>
      </c>
      <c r="C471" s="67"/>
      <c r="D471" s="102"/>
      <c r="E471" s="32"/>
      <c r="F471" s="32"/>
      <c r="G471" s="68" t="s">
        <v>277</v>
      </c>
      <c r="H471" s="69">
        <f t="shared" si="196"/>
        <v>0</v>
      </c>
      <c r="I471" s="70">
        <f t="shared" si="197"/>
        <v>0</v>
      </c>
      <c r="J471" s="73" t="str">
        <f t="shared" si="198"/>
        <v>--</v>
      </c>
      <c r="K471" s="32"/>
      <c r="L471" s="233"/>
      <c r="M471" s="295"/>
      <c r="N471" s="295"/>
      <c r="O471" s="295"/>
      <c r="P471" s="295"/>
      <c r="Q471" s="295"/>
      <c r="R471" s="295"/>
      <c r="S471" s="295"/>
      <c r="T471" s="295"/>
      <c r="U471" s="296"/>
      <c r="V471" s="103"/>
      <c r="W471" s="72"/>
      <c r="X471" s="72"/>
      <c r="Y471" s="72"/>
      <c r="Z471" s="45">
        <v>12</v>
      </c>
      <c r="AA471" s="76">
        <v>133</v>
      </c>
      <c r="AB471" s="76">
        <v>144</v>
      </c>
      <c r="AC471" s="72">
        <f t="shared" si="187"/>
        <v>1</v>
      </c>
      <c r="AD471" s="72">
        <f t="shared" si="188"/>
        <v>1</v>
      </c>
      <c r="AE471" s="109" t="str">
        <f t="shared" si="189"/>
        <v>0-0</v>
      </c>
      <c r="AF471" s="109" t="str">
        <f t="shared" si="190"/>
        <v>Y</v>
      </c>
      <c r="AG471" s="109" t="str">
        <f t="shared" si="191"/>
        <v>B</v>
      </c>
      <c r="AH471" s="109">
        <v>8</v>
      </c>
      <c r="AI471" s="109" t="str">
        <f>IF(E458="SS",COUNTIFS(C468:C492,"TCF",E468:E492,"8"),"")</f>
        <v/>
      </c>
      <c r="AJ471" s="109" t="str">
        <f>IF(E458="RPX",COUNTIFS(C468:C492,"TCF",E468:E492,"8"),"")</f>
        <v/>
      </c>
      <c r="AK471" s="109" t="str">
        <f>IF(E458="RPX-T",COUNTIFS(C468:C492,"TCF",E468:E492,"8"),"")</f>
        <v/>
      </c>
      <c r="AL471" s="109" t="str">
        <f>IF(E458="EUC",COUNTIFS(C468:C492,"TCF",E468:E492,"8"),"")</f>
        <v/>
      </c>
      <c r="AM471" s="109">
        <f t="shared" si="192"/>
        <v>0</v>
      </c>
      <c r="AN471" s="109">
        <f t="shared" si="193"/>
        <v>0</v>
      </c>
      <c r="AO471" s="109" t="str">
        <f t="shared" si="194"/>
        <v/>
      </c>
      <c r="AQ471" s="109" t="str">
        <f t="shared" si="195"/>
        <v/>
      </c>
      <c r="BA471" s="229">
        <f>MOD(SUM(E468:E472),12)</f>
        <v>0</v>
      </c>
    </row>
    <row r="472" spans="1:53" ht="15.75" thickBot="1" x14ac:dyDescent="0.3">
      <c r="A472" s="88"/>
      <c r="B472" s="66" t="s">
        <v>282</v>
      </c>
      <c r="C472" s="67"/>
      <c r="D472" s="102"/>
      <c r="E472" s="32"/>
      <c r="F472" s="32"/>
      <c r="G472" s="68" t="s">
        <v>277</v>
      </c>
      <c r="H472" s="69">
        <f t="shared" si="196"/>
        <v>0</v>
      </c>
      <c r="I472" s="70">
        <f t="shared" si="197"/>
        <v>0</v>
      </c>
      <c r="J472" s="73" t="str">
        <f t="shared" si="198"/>
        <v>--</v>
      </c>
      <c r="K472" s="32"/>
      <c r="L472" s="233"/>
      <c r="M472" s="295"/>
      <c r="N472" s="295"/>
      <c r="O472" s="295"/>
      <c r="P472" s="295"/>
      <c r="Q472" s="295"/>
      <c r="R472" s="295"/>
      <c r="S472" s="295"/>
      <c r="T472" s="295"/>
      <c r="U472" s="296"/>
      <c r="V472" s="103"/>
      <c r="W472" s="72"/>
      <c r="X472" s="72"/>
      <c r="Y472" s="72"/>
      <c r="Z472" s="45">
        <v>13</v>
      </c>
      <c r="AA472" s="77">
        <f t="shared" ref="AA472:AA477" si="199">AB471+1</f>
        <v>145</v>
      </c>
      <c r="AB472" s="77">
        <f t="shared" ref="AB472:AB477" si="200">AB471+12</f>
        <v>156</v>
      </c>
      <c r="AC472" s="72">
        <f t="shared" si="187"/>
        <v>1</v>
      </c>
      <c r="AD472" s="72">
        <f t="shared" si="188"/>
        <v>1</v>
      </c>
      <c r="AE472" s="109" t="str">
        <f t="shared" si="189"/>
        <v>0-0</v>
      </c>
      <c r="AF472" s="109" t="str">
        <f t="shared" si="190"/>
        <v>Y</v>
      </c>
      <c r="AG472" s="109" t="str">
        <f t="shared" si="191"/>
        <v>B</v>
      </c>
      <c r="AH472" s="109">
        <v>12</v>
      </c>
      <c r="AI472" s="109" t="str">
        <f>IF(E458="SS",COUNTIFS(C468:C492,"TCF",E468:E492,"12"),"")</f>
        <v/>
      </c>
      <c r="AJ472" s="109" t="str">
        <f>IF(E458="RPX",COUNTIFS(C468:C492,"TCF",E468:E492,"12"),"")</f>
        <v/>
      </c>
      <c r="AK472" s="109" t="str">
        <f>IF(E458="RPX-T",COUNTIFS(C468:C492,"TCF",E468:E492,"12"),"")</f>
        <v/>
      </c>
      <c r="AL472" s="109" t="str">
        <f>IF(E458="EUC",COUNTIFS(C468:C492,"TCF",E468:E492,"12"),"")</f>
        <v/>
      </c>
      <c r="AM472" s="109">
        <f t="shared" si="192"/>
        <v>0</v>
      </c>
      <c r="AN472" s="109">
        <f t="shared" si="193"/>
        <v>0</v>
      </c>
      <c r="AO472" s="109" t="str">
        <f t="shared" si="194"/>
        <v/>
      </c>
      <c r="AQ472" s="109" t="str">
        <f t="shared" si="195"/>
        <v/>
      </c>
      <c r="BA472" s="229">
        <f>MOD(SUM(E468:E473),12)</f>
        <v>0</v>
      </c>
    </row>
    <row r="473" spans="1:53" ht="15.75" thickBot="1" x14ac:dyDescent="0.3">
      <c r="A473" s="88"/>
      <c r="B473" s="66" t="s">
        <v>283</v>
      </c>
      <c r="C473" s="67"/>
      <c r="D473" s="102"/>
      <c r="E473" s="32"/>
      <c r="F473" s="32"/>
      <c r="G473" s="68" t="s">
        <v>277</v>
      </c>
      <c r="H473" s="69">
        <f t="shared" si="196"/>
        <v>0</v>
      </c>
      <c r="I473" s="70">
        <f t="shared" si="197"/>
        <v>0</v>
      </c>
      <c r="J473" s="73" t="str">
        <f t="shared" si="198"/>
        <v>--</v>
      </c>
      <c r="K473" s="32"/>
      <c r="L473" s="233"/>
      <c r="M473" s="295"/>
      <c r="N473" s="295"/>
      <c r="O473" s="295"/>
      <c r="P473" s="295"/>
      <c r="Q473" s="295"/>
      <c r="R473" s="295"/>
      <c r="S473" s="295"/>
      <c r="T473" s="295"/>
      <c r="U473" s="296"/>
      <c r="V473" s="103"/>
      <c r="W473" s="72"/>
      <c r="X473" s="72"/>
      <c r="Y473" s="72"/>
      <c r="Z473" s="45">
        <v>14</v>
      </c>
      <c r="AA473" s="77">
        <f t="shared" si="199"/>
        <v>157</v>
      </c>
      <c r="AB473" s="77">
        <f t="shared" si="200"/>
        <v>168</v>
      </c>
      <c r="AC473" s="72">
        <f t="shared" si="187"/>
        <v>1</v>
      </c>
      <c r="AD473" s="72">
        <f t="shared" si="188"/>
        <v>1</v>
      </c>
      <c r="AE473" s="109" t="str">
        <f t="shared" si="189"/>
        <v>0-0</v>
      </c>
      <c r="AF473" s="109" t="str">
        <f t="shared" si="190"/>
        <v>Y</v>
      </c>
      <c r="AG473" s="109" t="str">
        <f t="shared" si="191"/>
        <v>B</v>
      </c>
      <c r="AM473" s="109">
        <f t="shared" si="192"/>
        <v>0</v>
      </c>
      <c r="AN473" s="109">
        <f t="shared" si="193"/>
        <v>0</v>
      </c>
      <c r="AO473" s="109" t="str">
        <f t="shared" si="194"/>
        <v/>
      </c>
      <c r="AQ473" s="109" t="str">
        <f t="shared" si="195"/>
        <v/>
      </c>
      <c r="BA473" s="229">
        <f>MOD(SUM(E468:E474),12)</f>
        <v>0</v>
      </c>
    </row>
    <row r="474" spans="1:53" ht="15.75" thickBot="1" x14ac:dyDescent="0.3">
      <c r="A474" s="88"/>
      <c r="B474" s="66" t="s">
        <v>284</v>
      </c>
      <c r="C474" s="67"/>
      <c r="D474" s="102"/>
      <c r="E474" s="32"/>
      <c r="F474" s="32"/>
      <c r="G474" s="68" t="s">
        <v>277</v>
      </c>
      <c r="H474" s="69">
        <f t="shared" si="196"/>
        <v>0</v>
      </c>
      <c r="I474" s="70">
        <f t="shared" si="197"/>
        <v>0</v>
      </c>
      <c r="J474" s="73" t="str">
        <f t="shared" si="198"/>
        <v>--</v>
      </c>
      <c r="K474" s="32"/>
      <c r="L474" s="233"/>
      <c r="M474" s="295"/>
      <c r="N474" s="295"/>
      <c r="O474" s="295"/>
      <c r="P474" s="295"/>
      <c r="Q474" s="295"/>
      <c r="R474" s="295"/>
      <c r="S474" s="295"/>
      <c r="T474" s="295"/>
      <c r="U474" s="296"/>
      <c r="V474" s="103"/>
      <c r="W474" s="72"/>
      <c r="X474" s="72"/>
      <c r="Y474" s="72"/>
      <c r="Z474" s="45">
        <v>15</v>
      </c>
      <c r="AA474" s="77">
        <f t="shared" si="199"/>
        <v>169</v>
      </c>
      <c r="AB474" s="77">
        <f t="shared" si="200"/>
        <v>180</v>
      </c>
      <c r="AC474" s="72">
        <f t="shared" si="187"/>
        <v>1</v>
      </c>
      <c r="AD474" s="72">
        <f t="shared" si="188"/>
        <v>1</v>
      </c>
      <c r="AE474" s="109" t="str">
        <f t="shared" si="189"/>
        <v>0-0</v>
      </c>
      <c r="AF474" s="109" t="str">
        <f t="shared" si="190"/>
        <v>Y</v>
      </c>
      <c r="AG474" s="109" t="str">
        <f t="shared" si="191"/>
        <v>B</v>
      </c>
      <c r="AM474" s="109">
        <f t="shared" si="192"/>
        <v>0</v>
      </c>
      <c r="AN474" s="109">
        <f t="shared" si="193"/>
        <v>0</v>
      </c>
      <c r="AO474" s="109" t="str">
        <f t="shared" si="194"/>
        <v/>
      </c>
      <c r="AQ474" s="109" t="str">
        <f t="shared" si="195"/>
        <v/>
      </c>
      <c r="BA474" s="229">
        <f>MOD(SUM(E468:E475),12)</f>
        <v>0</v>
      </c>
    </row>
    <row r="475" spans="1:53" ht="15.75" thickBot="1" x14ac:dyDescent="0.3">
      <c r="A475" s="88"/>
      <c r="B475" s="66" t="s">
        <v>285</v>
      </c>
      <c r="C475" s="67"/>
      <c r="D475" s="102"/>
      <c r="E475" s="32"/>
      <c r="F475" s="32"/>
      <c r="G475" s="68" t="s">
        <v>277</v>
      </c>
      <c r="H475" s="69">
        <f t="shared" si="196"/>
        <v>0</v>
      </c>
      <c r="I475" s="70">
        <f t="shared" si="197"/>
        <v>0</v>
      </c>
      <c r="J475" s="73" t="str">
        <f t="shared" si="198"/>
        <v>--</v>
      </c>
      <c r="K475" s="32"/>
      <c r="L475" s="233"/>
      <c r="M475" s="295"/>
      <c r="N475" s="295"/>
      <c r="O475" s="295"/>
      <c r="P475" s="295"/>
      <c r="Q475" s="295"/>
      <c r="R475" s="295"/>
      <c r="S475" s="295"/>
      <c r="T475" s="295"/>
      <c r="U475" s="296"/>
      <c r="V475" s="103"/>
      <c r="W475" s="72"/>
      <c r="X475" s="72"/>
      <c r="Y475" s="72"/>
      <c r="Z475" s="45">
        <f>Z474+1</f>
        <v>16</v>
      </c>
      <c r="AA475" s="77">
        <f t="shared" si="199"/>
        <v>181</v>
      </c>
      <c r="AB475" s="77">
        <f t="shared" si="200"/>
        <v>192</v>
      </c>
      <c r="AC475" s="72">
        <f t="shared" si="187"/>
        <v>1</v>
      </c>
      <c r="AD475" s="72">
        <f t="shared" si="188"/>
        <v>1</v>
      </c>
      <c r="AE475" s="109" t="str">
        <f t="shared" si="189"/>
        <v>0-0</v>
      </c>
      <c r="AF475" s="109" t="str">
        <f t="shared" si="190"/>
        <v>Y</v>
      </c>
      <c r="AG475" s="109" t="str">
        <f t="shared" si="191"/>
        <v>B</v>
      </c>
      <c r="AM475" s="109">
        <f t="shared" si="192"/>
        <v>0</v>
      </c>
      <c r="AN475" s="109">
        <f t="shared" si="193"/>
        <v>0</v>
      </c>
      <c r="AO475" s="109" t="str">
        <f t="shared" si="194"/>
        <v/>
      </c>
      <c r="AQ475" s="109" t="str">
        <f t="shared" si="195"/>
        <v/>
      </c>
      <c r="BA475" s="229">
        <f>MOD(SUM(E468:E476),12)</f>
        <v>0</v>
      </c>
    </row>
    <row r="476" spans="1:53" ht="15.75" thickBot="1" x14ac:dyDescent="0.3">
      <c r="A476" s="88"/>
      <c r="B476" s="66" t="s">
        <v>286</v>
      </c>
      <c r="C476" s="67"/>
      <c r="D476" s="102"/>
      <c r="E476" s="32"/>
      <c r="F476" s="32"/>
      <c r="G476" s="68" t="s">
        <v>277</v>
      </c>
      <c r="H476" s="69">
        <f t="shared" si="196"/>
        <v>0</v>
      </c>
      <c r="I476" s="70">
        <f t="shared" si="197"/>
        <v>0</v>
      </c>
      <c r="J476" s="73" t="str">
        <f t="shared" si="198"/>
        <v>--</v>
      </c>
      <c r="K476" s="32"/>
      <c r="L476" s="233"/>
      <c r="M476" s="295"/>
      <c r="N476" s="295"/>
      <c r="O476" s="295"/>
      <c r="P476" s="295"/>
      <c r="Q476" s="295"/>
      <c r="R476" s="295"/>
      <c r="S476" s="295"/>
      <c r="T476" s="295"/>
      <c r="U476" s="296"/>
      <c r="V476" s="103"/>
      <c r="W476" s="72"/>
      <c r="X476" s="72"/>
      <c r="Y476" s="72"/>
      <c r="Z476" s="45">
        <f>Z475+1</f>
        <v>17</v>
      </c>
      <c r="AA476" s="77">
        <f t="shared" si="199"/>
        <v>193</v>
      </c>
      <c r="AB476" s="77">
        <f t="shared" si="200"/>
        <v>204</v>
      </c>
      <c r="AC476" s="72">
        <f t="shared" si="187"/>
        <v>1</v>
      </c>
      <c r="AD476" s="72">
        <f t="shared" si="188"/>
        <v>1</v>
      </c>
      <c r="AE476" s="109" t="str">
        <f t="shared" si="189"/>
        <v>0-0</v>
      </c>
      <c r="AF476" s="109" t="str">
        <f t="shared" si="190"/>
        <v>Y</v>
      </c>
      <c r="AG476" s="109" t="str">
        <f t="shared" si="191"/>
        <v>B</v>
      </c>
      <c r="AM476" s="109">
        <f t="shared" si="192"/>
        <v>0</v>
      </c>
      <c r="AN476" s="109">
        <f t="shared" si="193"/>
        <v>0</v>
      </c>
      <c r="AO476" s="109" t="str">
        <f t="shared" si="194"/>
        <v/>
      </c>
      <c r="AQ476" s="109" t="str">
        <f t="shared" si="195"/>
        <v/>
      </c>
      <c r="BA476" s="229">
        <f>MOD(SUM(E468:E477),12)</f>
        <v>0</v>
      </c>
    </row>
    <row r="477" spans="1:53" ht="15.75" thickBot="1" x14ac:dyDescent="0.3">
      <c r="A477" s="88"/>
      <c r="B477" s="66" t="s">
        <v>287</v>
      </c>
      <c r="C477" s="67"/>
      <c r="D477" s="102"/>
      <c r="E477" s="32"/>
      <c r="F477" s="32"/>
      <c r="G477" s="68" t="s">
        <v>277</v>
      </c>
      <c r="H477" s="69">
        <f t="shared" si="196"/>
        <v>0</v>
      </c>
      <c r="I477" s="70">
        <f t="shared" si="197"/>
        <v>0</v>
      </c>
      <c r="J477" s="73" t="str">
        <f t="shared" si="198"/>
        <v>--</v>
      </c>
      <c r="K477" s="32"/>
      <c r="L477" s="233"/>
      <c r="M477" s="295"/>
      <c r="N477" s="295"/>
      <c r="O477" s="295"/>
      <c r="P477" s="295"/>
      <c r="Q477" s="295"/>
      <c r="R477" s="295"/>
      <c r="S477" s="295"/>
      <c r="T477" s="295"/>
      <c r="U477" s="296"/>
      <c r="V477" s="103"/>
      <c r="W477" s="72"/>
      <c r="X477" s="72"/>
      <c r="Y477" s="72"/>
      <c r="Z477" s="45">
        <f>Z476+1</f>
        <v>18</v>
      </c>
      <c r="AA477" s="77">
        <f t="shared" si="199"/>
        <v>205</v>
      </c>
      <c r="AB477" s="77">
        <f t="shared" si="200"/>
        <v>216</v>
      </c>
      <c r="AC477" s="72">
        <f t="shared" si="187"/>
        <v>1</v>
      </c>
      <c r="AD477" s="72">
        <f t="shared" si="188"/>
        <v>1</v>
      </c>
      <c r="AE477" s="109" t="str">
        <f t="shared" si="189"/>
        <v>0-0</v>
      </c>
      <c r="AF477" s="109" t="str">
        <f t="shared" si="190"/>
        <v>Y</v>
      </c>
      <c r="AG477" s="109" t="str">
        <f t="shared" si="191"/>
        <v>B</v>
      </c>
      <c r="AM477" s="109">
        <f t="shared" si="192"/>
        <v>0</v>
      </c>
      <c r="AN477" s="109">
        <f t="shared" si="193"/>
        <v>0</v>
      </c>
      <c r="AO477" s="109" t="str">
        <f t="shared" si="194"/>
        <v/>
      </c>
      <c r="AQ477" s="109" t="str">
        <f t="shared" si="195"/>
        <v/>
      </c>
      <c r="BA477" s="229">
        <f>MOD(SUM(E468:E478),12)</f>
        <v>0</v>
      </c>
    </row>
    <row r="478" spans="1:53" ht="15.75" thickBot="1" x14ac:dyDescent="0.3">
      <c r="A478" s="88"/>
      <c r="B478" s="66" t="s">
        <v>288</v>
      </c>
      <c r="C478" s="67"/>
      <c r="D478" s="102"/>
      <c r="E478" s="32"/>
      <c r="F478" s="32"/>
      <c r="G478" s="68" t="s">
        <v>277</v>
      </c>
      <c r="H478" s="69">
        <f t="shared" si="196"/>
        <v>0</v>
      </c>
      <c r="I478" s="70">
        <f t="shared" si="197"/>
        <v>0</v>
      </c>
      <c r="J478" s="73" t="str">
        <f t="shared" si="198"/>
        <v>--</v>
      </c>
      <c r="K478" s="32"/>
      <c r="L478" s="233"/>
      <c r="M478" s="295"/>
      <c r="N478" s="295"/>
      <c r="O478" s="295"/>
      <c r="P478" s="295"/>
      <c r="Q478" s="295"/>
      <c r="R478" s="295"/>
      <c r="S478" s="295"/>
      <c r="T478" s="295"/>
      <c r="U478" s="296"/>
      <c r="V478" s="103"/>
      <c r="W478" s="84"/>
      <c r="X478" s="84"/>
      <c r="Y478" s="72"/>
      <c r="Z478" s="72"/>
      <c r="AA478" s="72"/>
      <c r="AB478" s="72"/>
      <c r="AC478" s="72">
        <f t="shared" si="187"/>
        <v>1</v>
      </c>
      <c r="AD478" s="72">
        <f t="shared" si="188"/>
        <v>1</v>
      </c>
      <c r="AE478" s="109" t="str">
        <f t="shared" si="189"/>
        <v>0-0</v>
      </c>
      <c r="AF478" s="109" t="str">
        <f t="shared" si="190"/>
        <v>Y</v>
      </c>
      <c r="AG478" s="109" t="str">
        <f t="shared" si="191"/>
        <v>B</v>
      </c>
      <c r="AM478" s="109">
        <f t="shared" si="192"/>
        <v>0</v>
      </c>
      <c r="AN478" s="109">
        <f t="shared" si="193"/>
        <v>0</v>
      </c>
      <c r="AO478" s="109" t="str">
        <f t="shared" si="194"/>
        <v/>
      </c>
      <c r="AQ478" s="109" t="str">
        <f t="shared" si="195"/>
        <v/>
      </c>
      <c r="BA478" s="229">
        <f>MOD(SUM(E468:E479),12)</f>
        <v>0</v>
      </c>
    </row>
    <row r="479" spans="1:53" ht="15.75" thickBot="1" x14ac:dyDescent="0.3">
      <c r="A479" s="88"/>
      <c r="B479" s="66" t="s">
        <v>289</v>
      </c>
      <c r="C479" s="67"/>
      <c r="D479" s="102"/>
      <c r="E479" s="32"/>
      <c r="F479" s="32"/>
      <c r="G479" s="68" t="s">
        <v>277</v>
      </c>
      <c r="H479" s="69">
        <f t="shared" si="196"/>
        <v>0</v>
      </c>
      <c r="I479" s="70">
        <f t="shared" si="197"/>
        <v>0</v>
      </c>
      <c r="J479" s="73" t="str">
        <f t="shared" si="198"/>
        <v>--</v>
      </c>
      <c r="K479" s="32"/>
      <c r="L479" s="233"/>
      <c r="M479" s="295"/>
      <c r="N479" s="295"/>
      <c r="O479" s="295"/>
      <c r="P479" s="295"/>
      <c r="Q479" s="295"/>
      <c r="R479" s="295"/>
      <c r="S479" s="295"/>
      <c r="T479" s="295"/>
      <c r="U479" s="296"/>
      <c r="V479" s="103"/>
      <c r="W479" s="84">
        <f>Y479+1</f>
        <v>1</v>
      </c>
      <c r="X479" s="84"/>
      <c r="Y479" s="78">
        <f>SUM(E468:E479)</f>
        <v>0</v>
      </c>
      <c r="Z479" s="72"/>
      <c r="AA479" s="72"/>
      <c r="AB479" s="72"/>
      <c r="AC479" s="72">
        <f t="shared" si="187"/>
        <v>1</v>
      </c>
      <c r="AD479" s="72">
        <f t="shared" si="188"/>
        <v>1</v>
      </c>
      <c r="AE479" s="109" t="str">
        <f t="shared" si="189"/>
        <v>0-0</v>
      </c>
      <c r="AF479" s="109" t="str">
        <f t="shared" si="190"/>
        <v>Y</v>
      </c>
      <c r="AG479" s="109" t="str">
        <f t="shared" si="191"/>
        <v>B</v>
      </c>
      <c r="AM479" s="109">
        <f t="shared" si="192"/>
        <v>0</v>
      </c>
      <c r="AN479" s="109">
        <f t="shared" si="193"/>
        <v>0</v>
      </c>
      <c r="AO479" s="109" t="str">
        <f t="shared" si="194"/>
        <v/>
      </c>
      <c r="AQ479" s="109" t="str">
        <f t="shared" si="195"/>
        <v/>
      </c>
      <c r="BA479" s="229">
        <f>MOD(SUM(E468:E480),12)</f>
        <v>0</v>
      </c>
    </row>
    <row r="480" spans="1:53" ht="15.75" thickBot="1" x14ac:dyDescent="0.3">
      <c r="A480" s="88"/>
      <c r="B480" s="66" t="s">
        <v>290</v>
      </c>
      <c r="C480" s="67"/>
      <c r="D480" s="102"/>
      <c r="E480" s="32"/>
      <c r="F480" s="32"/>
      <c r="G480" s="68" t="s">
        <v>277</v>
      </c>
      <c r="H480" s="69">
        <f t="shared" si="196"/>
        <v>0</v>
      </c>
      <c r="I480" s="70">
        <f t="shared" si="197"/>
        <v>0</v>
      </c>
      <c r="J480" s="73" t="str">
        <f t="shared" si="198"/>
        <v>--</v>
      </c>
      <c r="K480" s="32"/>
      <c r="L480" s="233"/>
      <c r="M480" s="295"/>
      <c r="N480" s="295"/>
      <c r="O480" s="295"/>
      <c r="P480" s="295"/>
      <c r="Q480" s="295"/>
      <c r="R480" s="295"/>
      <c r="S480" s="295"/>
      <c r="T480" s="295"/>
      <c r="U480" s="296"/>
      <c r="V480" s="103"/>
      <c r="W480" s="84">
        <f>Y480+1</f>
        <v>1</v>
      </c>
      <c r="X480" s="84"/>
      <c r="Y480" s="78">
        <f>SUM(E468:E480)</f>
        <v>0</v>
      </c>
      <c r="Z480" s="72" t="str">
        <f t="shared" ref="Z480:Z492" si="201">IF(OR(AND(E$8=216,C479="DBL REV",C480="DBL REV",Y479&lt;=144,Y480&gt;144),AND(E$8=216,C479="TPL REV",C480="TPL REV",Y479&lt;=144,Y480&gt;144),AND(E$8=216,C479="QD REV",C480="QD REV",Y479&lt;=144,Y480&gt;144)),"ERROR","")</f>
        <v/>
      </c>
      <c r="AA480" s="72"/>
      <c r="AB480" s="72"/>
      <c r="AC480" s="72">
        <f t="shared" si="187"/>
        <v>1</v>
      </c>
      <c r="AD480" s="72">
        <f t="shared" si="188"/>
        <v>1</v>
      </c>
      <c r="AE480" s="109" t="str">
        <f t="shared" si="189"/>
        <v>0-0</v>
      </c>
      <c r="AF480" s="109" t="str">
        <f t="shared" si="190"/>
        <v>Y</v>
      </c>
      <c r="AG480" s="109" t="str">
        <f t="shared" si="191"/>
        <v>B</v>
      </c>
      <c r="AM480" s="109">
        <f t="shared" si="192"/>
        <v>0</v>
      </c>
      <c r="AN480" s="109">
        <f t="shared" si="193"/>
        <v>0</v>
      </c>
      <c r="AO480" s="109" t="str">
        <f t="shared" si="194"/>
        <v/>
      </c>
      <c r="AQ480" s="109" t="str">
        <f t="shared" si="195"/>
        <v/>
      </c>
      <c r="BA480" s="229">
        <f>MOD(SUM(E468:E481),12)</f>
        <v>0</v>
      </c>
    </row>
    <row r="481" spans="1:53" ht="15.75" thickBot="1" x14ac:dyDescent="0.3">
      <c r="A481" s="88"/>
      <c r="B481" s="66" t="s">
        <v>291</v>
      </c>
      <c r="C481" s="67"/>
      <c r="D481" s="102"/>
      <c r="E481" s="32"/>
      <c r="F481" s="32"/>
      <c r="G481" s="68" t="s">
        <v>277</v>
      </c>
      <c r="H481" s="69">
        <f t="shared" si="196"/>
        <v>0</v>
      </c>
      <c r="I481" s="70">
        <f t="shared" si="197"/>
        <v>0</v>
      </c>
      <c r="J481" s="73" t="str">
        <f t="shared" si="198"/>
        <v>--</v>
      </c>
      <c r="K481" s="32"/>
      <c r="L481" s="233"/>
      <c r="M481" s="295"/>
      <c r="N481" s="295"/>
      <c r="O481" s="295"/>
      <c r="P481" s="295"/>
      <c r="Q481" s="295"/>
      <c r="R481" s="295"/>
      <c r="S481" s="295"/>
      <c r="T481" s="295"/>
      <c r="U481" s="296"/>
      <c r="V481" s="103"/>
      <c r="W481" s="84">
        <f>Y481+1</f>
        <v>1</v>
      </c>
      <c r="X481" s="84"/>
      <c r="Y481" s="78">
        <f>SUM(E468:E481)</f>
        <v>0</v>
      </c>
      <c r="Z481" s="72" t="str">
        <f t="shared" si="201"/>
        <v/>
      </c>
      <c r="AA481" s="72"/>
      <c r="AB481" s="72"/>
      <c r="AC481" s="72">
        <f t="shared" si="187"/>
        <v>1</v>
      </c>
      <c r="AD481" s="72">
        <f t="shared" si="188"/>
        <v>1</v>
      </c>
      <c r="AE481" s="109" t="str">
        <f t="shared" si="189"/>
        <v>0-0</v>
      </c>
      <c r="AF481" s="109" t="str">
        <f t="shared" si="190"/>
        <v>Y</v>
      </c>
      <c r="AG481" s="109" t="str">
        <f t="shared" si="191"/>
        <v>B</v>
      </c>
      <c r="AM481" s="109">
        <f t="shared" si="192"/>
        <v>0</v>
      </c>
      <c r="AN481" s="109">
        <f t="shared" si="193"/>
        <v>0</v>
      </c>
      <c r="AO481" s="109" t="str">
        <f t="shared" si="194"/>
        <v/>
      </c>
      <c r="AQ481" s="109" t="str">
        <f t="shared" si="195"/>
        <v/>
      </c>
      <c r="BA481" s="229">
        <f>MOD(SUM(E468:E482),12)</f>
        <v>0</v>
      </c>
    </row>
    <row r="482" spans="1:53" ht="15.75" thickBot="1" x14ac:dyDescent="0.3">
      <c r="A482" s="88"/>
      <c r="B482" s="66" t="s">
        <v>292</v>
      </c>
      <c r="C482" s="67"/>
      <c r="D482" s="102"/>
      <c r="E482" s="32"/>
      <c r="F482" s="32"/>
      <c r="G482" s="68" t="s">
        <v>277</v>
      </c>
      <c r="H482" s="69">
        <f t="shared" si="196"/>
        <v>0</v>
      </c>
      <c r="I482" s="70">
        <f t="shared" si="197"/>
        <v>0</v>
      </c>
      <c r="J482" s="73" t="str">
        <f t="shared" si="198"/>
        <v>--</v>
      </c>
      <c r="K482" s="32"/>
      <c r="L482" s="233"/>
      <c r="M482" s="295"/>
      <c r="N482" s="295"/>
      <c r="O482" s="295"/>
      <c r="P482" s="295"/>
      <c r="Q482" s="295"/>
      <c r="R482" s="295"/>
      <c r="S482" s="295"/>
      <c r="T482" s="295"/>
      <c r="U482" s="296"/>
      <c r="V482" s="103"/>
      <c r="W482" s="84">
        <f>Y482+1</f>
        <v>1</v>
      </c>
      <c r="X482" s="84"/>
      <c r="Y482" s="78">
        <f>SUM(E468:E482)</f>
        <v>0</v>
      </c>
      <c r="Z482" s="72" t="str">
        <f t="shared" si="201"/>
        <v/>
      </c>
      <c r="AA482" s="72" t="str">
        <f t="shared" ref="AA482:AA494" si="202">IF(AND(C480&lt;&gt;"Field SPL",W479&lt;=144,Y480&gt;144),"ERROR","")</f>
        <v/>
      </c>
      <c r="AB482" s="72"/>
      <c r="AC482" s="72">
        <f t="shared" si="187"/>
        <v>1</v>
      </c>
      <c r="AD482" s="72">
        <f t="shared" si="188"/>
        <v>1</v>
      </c>
      <c r="AE482" s="109" t="str">
        <f t="shared" si="189"/>
        <v>0-0</v>
      </c>
      <c r="AF482" s="109" t="str">
        <f t="shared" si="190"/>
        <v>Y</v>
      </c>
      <c r="AG482" s="109" t="str">
        <f t="shared" si="191"/>
        <v>B</v>
      </c>
      <c r="AM482" s="109">
        <f t="shared" si="192"/>
        <v>0</v>
      </c>
      <c r="AN482" s="109">
        <f t="shared" si="193"/>
        <v>0</v>
      </c>
      <c r="AO482" s="109" t="str">
        <f t="shared" si="194"/>
        <v/>
      </c>
      <c r="AQ482" s="109" t="str">
        <f t="shared" si="195"/>
        <v/>
      </c>
      <c r="BA482" s="229">
        <f>MOD(SUM(E468:E483),12)</f>
        <v>0</v>
      </c>
    </row>
    <row r="483" spans="1:53" ht="15.75" thickBot="1" x14ac:dyDescent="0.3">
      <c r="A483" s="88"/>
      <c r="B483" s="66" t="s">
        <v>293</v>
      </c>
      <c r="C483" s="67"/>
      <c r="D483" s="102"/>
      <c r="E483" s="32"/>
      <c r="F483" s="32"/>
      <c r="G483" s="68" t="s">
        <v>277</v>
      </c>
      <c r="H483" s="69">
        <f t="shared" si="196"/>
        <v>0</v>
      </c>
      <c r="I483" s="70">
        <f t="shared" si="197"/>
        <v>0</v>
      </c>
      <c r="J483" s="73" t="str">
        <f t="shared" si="198"/>
        <v>--</v>
      </c>
      <c r="K483" s="32"/>
      <c r="L483" s="233"/>
      <c r="M483" s="295"/>
      <c r="N483" s="295"/>
      <c r="O483" s="295"/>
      <c r="P483" s="295"/>
      <c r="Q483" s="295"/>
      <c r="R483" s="295"/>
      <c r="S483" s="295"/>
      <c r="T483" s="295"/>
      <c r="U483" s="296"/>
      <c r="V483" s="103"/>
      <c r="W483" s="84">
        <f t="shared" ref="W483:W491" si="203">Y483+1</f>
        <v>1</v>
      </c>
      <c r="X483" s="84"/>
      <c r="Y483" s="78">
        <f>SUM(E468:E483)</f>
        <v>0</v>
      </c>
      <c r="Z483" s="72" t="str">
        <f t="shared" si="201"/>
        <v/>
      </c>
      <c r="AA483" s="72" t="str">
        <f t="shared" si="202"/>
        <v/>
      </c>
      <c r="AB483" s="72"/>
      <c r="AC483" s="72">
        <f t="shared" si="187"/>
        <v>1</v>
      </c>
      <c r="AD483" s="72">
        <f t="shared" si="188"/>
        <v>1</v>
      </c>
      <c r="AE483" s="109" t="str">
        <f t="shared" si="189"/>
        <v>0-0</v>
      </c>
      <c r="AF483" s="109" t="str">
        <f t="shared" si="190"/>
        <v>Y</v>
      </c>
      <c r="AG483" s="109" t="str">
        <f t="shared" si="191"/>
        <v>B</v>
      </c>
      <c r="AM483" s="109">
        <f t="shared" si="192"/>
        <v>0</v>
      </c>
      <c r="AN483" s="109">
        <f t="shared" si="193"/>
        <v>0</v>
      </c>
      <c r="AO483" s="109" t="str">
        <f t="shared" si="194"/>
        <v/>
      </c>
      <c r="AQ483" s="109" t="str">
        <f t="shared" si="195"/>
        <v/>
      </c>
      <c r="BA483" s="229">
        <f>MOD(SUM(E468:E484),12)</f>
        <v>0</v>
      </c>
    </row>
    <row r="484" spans="1:53" ht="15.75" thickBot="1" x14ac:dyDescent="0.3">
      <c r="A484" s="88"/>
      <c r="B484" s="66" t="s">
        <v>294</v>
      </c>
      <c r="C484" s="67"/>
      <c r="D484" s="102"/>
      <c r="E484" s="32"/>
      <c r="F484" s="32"/>
      <c r="G484" s="68" t="s">
        <v>277</v>
      </c>
      <c r="H484" s="69">
        <f t="shared" si="196"/>
        <v>0</v>
      </c>
      <c r="I484" s="70">
        <f t="shared" si="197"/>
        <v>0</v>
      </c>
      <c r="J484" s="73" t="str">
        <f t="shared" si="198"/>
        <v>--</v>
      </c>
      <c r="K484" s="32"/>
      <c r="L484" s="233"/>
      <c r="M484" s="295"/>
      <c r="N484" s="295"/>
      <c r="O484" s="295"/>
      <c r="P484" s="295"/>
      <c r="Q484" s="295"/>
      <c r="R484" s="295"/>
      <c r="S484" s="295"/>
      <c r="T484" s="295"/>
      <c r="U484" s="296"/>
      <c r="V484" s="103"/>
      <c r="W484" s="84">
        <f t="shared" si="203"/>
        <v>1</v>
      </c>
      <c r="X484" s="84"/>
      <c r="Y484" s="78">
        <f>SUM(E468:E484)</f>
        <v>0</v>
      </c>
      <c r="Z484" s="72" t="str">
        <f t="shared" si="201"/>
        <v/>
      </c>
      <c r="AA484" s="72" t="str">
        <f t="shared" si="202"/>
        <v/>
      </c>
      <c r="AB484" s="72"/>
      <c r="AC484" s="72">
        <f t="shared" si="187"/>
        <v>1</v>
      </c>
      <c r="AD484" s="72">
        <f t="shared" si="188"/>
        <v>1</v>
      </c>
      <c r="AE484" s="109" t="str">
        <f t="shared" si="189"/>
        <v>0-0</v>
      </c>
      <c r="AF484" s="109" t="str">
        <f t="shared" si="190"/>
        <v>Y</v>
      </c>
      <c r="AG484" s="109" t="str">
        <f t="shared" si="191"/>
        <v>B</v>
      </c>
      <c r="AM484" s="109">
        <f t="shared" si="192"/>
        <v>0</v>
      </c>
      <c r="AN484" s="109">
        <f t="shared" si="193"/>
        <v>0</v>
      </c>
      <c r="AO484" s="109" t="str">
        <f t="shared" si="194"/>
        <v/>
      </c>
      <c r="AQ484" s="109" t="str">
        <f t="shared" si="195"/>
        <v/>
      </c>
      <c r="BA484" s="229">
        <f>MOD(SUM(E468:E485),12)</f>
        <v>0</v>
      </c>
    </row>
    <row r="485" spans="1:53" ht="15.75" thickBot="1" x14ac:dyDescent="0.3">
      <c r="A485" s="88"/>
      <c r="B485" s="66" t="s">
        <v>295</v>
      </c>
      <c r="C485" s="67"/>
      <c r="D485" s="102"/>
      <c r="E485" s="32"/>
      <c r="F485" s="32"/>
      <c r="G485" s="68" t="s">
        <v>277</v>
      </c>
      <c r="H485" s="69">
        <f t="shared" si="196"/>
        <v>0</v>
      </c>
      <c r="I485" s="70">
        <f t="shared" si="197"/>
        <v>0</v>
      </c>
      <c r="J485" s="73" t="str">
        <f t="shared" si="198"/>
        <v>--</v>
      </c>
      <c r="K485" s="32"/>
      <c r="L485" s="233"/>
      <c r="M485" s="295"/>
      <c r="N485" s="295"/>
      <c r="O485" s="295"/>
      <c r="P485" s="295"/>
      <c r="Q485" s="295"/>
      <c r="R485" s="295"/>
      <c r="S485" s="295"/>
      <c r="T485" s="295"/>
      <c r="U485" s="296"/>
      <c r="V485" s="103"/>
      <c r="W485" s="84">
        <f t="shared" si="203"/>
        <v>1</v>
      </c>
      <c r="X485" s="84"/>
      <c r="Y485" s="78">
        <f>SUM(E468:E485)</f>
        <v>0</v>
      </c>
      <c r="Z485" s="72" t="str">
        <f t="shared" si="201"/>
        <v/>
      </c>
      <c r="AA485" s="72" t="str">
        <f t="shared" si="202"/>
        <v/>
      </c>
      <c r="AB485" s="72"/>
      <c r="AC485" s="72">
        <f t="shared" si="187"/>
        <v>1</v>
      </c>
      <c r="AD485" s="72">
        <f t="shared" si="188"/>
        <v>1</v>
      </c>
      <c r="AE485" s="109" t="str">
        <f t="shared" si="189"/>
        <v>0-0</v>
      </c>
      <c r="AF485" s="109" t="str">
        <f t="shared" si="190"/>
        <v>Y</v>
      </c>
      <c r="AG485" s="109" t="str">
        <f t="shared" si="191"/>
        <v>B</v>
      </c>
      <c r="AM485" s="109">
        <f t="shared" si="192"/>
        <v>0</v>
      </c>
      <c r="AN485" s="109">
        <f t="shared" si="193"/>
        <v>0</v>
      </c>
      <c r="AO485" s="109" t="str">
        <f t="shared" si="194"/>
        <v/>
      </c>
      <c r="AQ485" s="109" t="str">
        <f t="shared" si="195"/>
        <v/>
      </c>
      <c r="BA485" s="229">
        <f>MOD(SUM(E468:E486),12)</f>
        <v>0</v>
      </c>
    </row>
    <row r="486" spans="1:53" ht="15.75" thickBot="1" x14ac:dyDescent="0.3">
      <c r="A486" s="88"/>
      <c r="B486" s="66" t="s">
        <v>296</v>
      </c>
      <c r="C486" s="67"/>
      <c r="D486" s="102"/>
      <c r="E486" s="32"/>
      <c r="F486" s="32"/>
      <c r="G486" s="68" t="s">
        <v>277</v>
      </c>
      <c r="H486" s="69">
        <f t="shared" si="196"/>
        <v>0</v>
      </c>
      <c r="I486" s="70">
        <f t="shared" si="197"/>
        <v>0</v>
      </c>
      <c r="J486" s="73" t="str">
        <f t="shared" si="198"/>
        <v>--</v>
      </c>
      <c r="K486" s="32"/>
      <c r="L486" s="233"/>
      <c r="M486" s="295"/>
      <c r="N486" s="295"/>
      <c r="O486" s="295"/>
      <c r="P486" s="295"/>
      <c r="Q486" s="295"/>
      <c r="R486" s="295"/>
      <c r="S486" s="295"/>
      <c r="T486" s="295"/>
      <c r="U486" s="296"/>
      <c r="V486" s="103"/>
      <c r="W486" s="84">
        <f t="shared" si="203"/>
        <v>1</v>
      </c>
      <c r="X486" s="84"/>
      <c r="Y486" s="78">
        <f>SUM(E468:E486)</f>
        <v>0</v>
      </c>
      <c r="Z486" s="72" t="str">
        <f t="shared" si="201"/>
        <v/>
      </c>
      <c r="AA486" s="72" t="str">
        <f t="shared" si="202"/>
        <v/>
      </c>
      <c r="AB486" s="72"/>
      <c r="AC486" s="72">
        <f t="shared" si="187"/>
        <v>1</v>
      </c>
      <c r="AD486" s="72">
        <f t="shared" si="188"/>
        <v>1</v>
      </c>
      <c r="AE486" s="109" t="str">
        <f t="shared" si="189"/>
        <v>0-0</v>
      </c>
      <c r="AF486" s="109" t="str">
        <f t="shared" si="190"/>
        <v>Y</v>
      </c>
      <c r="AG486" s="109" t="str">
        <f t="shared" si="191"/>
        <v>B</v>
      </c>
      <c r="AM486" s="109">
        <f t="shared" si="192"/>
        <v>0</v>
      </c>
      <c r="AN486" s="109">
        <f t="shared" si="193"/>
        <v>0</v>
      </c>
      <c r="AO486" s="109" t="str">
        <f t="shared" si="194"/>
        <v/>
      </c>
      <c r="AQ486" s="109" t="str">
        <f t="shared" si="195"/>
        <v/>
      </c>
      <c r="BA486" s="229">
        <f>MOD(SUM(E468:E487),12)</f>
        <v>0</v>
      </c>
    </row>
    <row r="487" spans="1:53" ht="15.75" thickBot="1" x14ac:dyDescent="0.3">
      <c r="A487" s="88"/>
      <c r="B487" s="66" t="s">
        <v>297</v>
      </c>
      <c r="C487" s="67"/>
      <c r="D487" s="102"/>
      <c r="E487" s="32"/>
      <c r="F487" s="32"/>
      <c r="G487" s="68" t="s">
        <v>277</v>
      </c>
      <c r="H487" s="69">
        <f t="shared" si="196"/>
        <v>0</v>
      </c>
      <c r="I487" s="70">
        <f t="shared" si="197"/>
        <v>0</v>
      </c>
      <c r="J487" s="73" t="str">
        <f t="shared" si="198"/>
        <v>--</v>
      </c>
      <c r="K487" s="32"/>
      <c r="L487" s="233"/>
      <c r="M487" s="295"/>
      <c r="N487" s="295"/>
      <c r="O487" s="295"/>
      <c r="P487" s="295"/>
      <c r="Q487" s="295"/>
      <c r="R487" s="295"/>
      <c r="S487" s="295"/>
      <c r="T487" s="295"/>
      <c r="U487" s="296"/>
      <c r="V487" s="103"/>
      <c r="W487" s="84">
        <f t="shared" si="203"/>
        <v>1</v>
      </c>
      <c r="X487" s="84"/>
      <c r="Y487" s="78">
        <f>SUM(E468:E487)</f>
        <v>0</v>
      </c>
      <c r="Z487" s="72" t="str">
        <f t="shared" si="201"/>
        <v/>
      </c>
      <c r="AA487" s="72" t="str">
        <f t="shared" si="202"/>
        <v/>
      </c>
      <c r="AB487" s="72"/>
      <c r="AC487" s="72">
        <f t="shared" si="187"/>
        <v>1</v>
      </c>
      <c r="AD487" s="72">
        <f t="shared" si="188"/>
        <v>1</v>
      </c>
      <c r="AE487" s="109" t="str">
        <f t="shared" si="189"/>
        <v>0-0</v>
      </c>
      <c r="AF487" s="109" t="str">
        <f t="shared" si="190"/>
        <v>Y</v>
      </c>
      <c r="AG487" s="109" t="str">
        <f t="shared" si="191"/>
        <v>B</v>
      </c>
      <c r="AM487" s="109">
        <f t="shared" si="192"/>
        <v>0</v>
      </c>
      <c r="AN487" s="109">
        <f t="shared" si="193"/>
        <v>0</v>
      </c>
      <c r="AO487" s="109" t="str">
        <f t="shared" si="194"/>
        <v/>
      </c>
      <c r="AQ487" s="109" t="str">
        <f t="shared" si="195"/>
        <v/>
      </c>
      <c r="BA487" s="229">
        <f>MOD(SUM(E468:E488),12)</f>
        <v>0</v>
      </c>
    </row>
    <row r="488" spans="1:53" ht="15.75" thickBot="1" x14ac:dyDescent="0.3">
      <c r="A488" s="88"/>
      <c r="B488" s="66" t="s">
        <v>298</v>
      </c>
      <c r="C488" s="67"/>
      <c r="D488" s="102"/>
      <c r="E488" s="32"/>
      <c r="F488" s="32"/>
      <c r="G488" s="68" t="s">
        <v>277</v>
      </c>
      <c r="H488" s="69">
        <f t="shared" si="196"/>
        <v>0</v>
      </c>
      <c r="I488" s="70">
        <f t="shared" si="197"/>
        <v>0</v>
      </c>
      <c r="J488" s="73" t="str">
        <f t="shared" si="198"/>
        <v>--</v>
      </c>
      <c r="K488" s="32"/>
      <c r="L488" s="233"/>
      <c r="M488" s="295"/>
      <c r="N488" s="295"/>
      <c r="O488" s="295"/>
      <c r="P488" s="295"/>
      <c r="Q488" s="295"/>
      <c r="R488" s="295"/>
      <c r="S488" s="295"/>
      <c r="T488" s="295"/>
      <c r="U488" s="296"/>
      <c r="V488" s="103"/>
      <c r="W488" s="84">
        <f t="shared" si="203"/>
        <v>1</v>
      </c>
      <c r="X488" s="84"/>
      <c r="Y488" s="78">
        <f>SUM(E468:E488)</f>
        <v>0</v>
      </c>
      <c r="Z488" s="72" t="str">
        <f t="shared" si="201"/>
        <v/>
      </c>
      <c r="AA488" s="72" t="str">
        <f t="shared" si="202"/>
        <v/>
      </c>
      <c r="AB488" s="72"/>
      <c r="AC488" s="72">
        <f t="shared" si="187"/>
        <v>1</v>
      </c>
      <c r="AD488" s="72">
        <f t="shared" si="188"/>
        <v>1</v>
      </c>
      <c r="AE488" s="109" t="str">
        <f t="shared" si="189"/>
        <v>0-0</v>
      </c>
      <c r="AF488" s="109" t="str">
        <f t="shared" si="190"/>
        <v>Y</v>
      </c>
      <c r="AG488" s="109" t="str">
        <f t="shared" si="191"/>
        <v>B</v>
      </c>
      <c r="AM488" s="109">
        <f t="shared" si="192"/>
        <v>0</v>
      </c>
      <c r="AN488" s="109">
        <f t="shared" si="193"/>
        <v>0</v>
      </c>
      <c r="AO488" s="109" t="str">
        <f t="shared" si="194"/>
        <v/>
      </c>
      <c r="AQ488" s="109" t="str">
        <f t="shared" si="195"/>
        <v/>
      </c>
      <c r="BA488" s="229">
        <f>MOD(SUM(E468:E489),12)</f>
        <v>0</v>
      </c>
    </row>
    <row r="489" spans="1:53" ht="15.75" thickBot="1" x14ac:dyDescent="0.3">
      <c r="A489" s="88"/>
      <c r="B489" s="66" t="s">
        <v>299</v>
      </c>
      <c r="C489" s="67"/>
      <c r="D489" s="102"/>
      <c r="E489" s="32"/>
      <c r="F489" s="32"/>
      <c r="G489" s="68" t="s">
        <v>277</v>
      </c>
      <c r="H489" s="69">
        <f t="shared" si="196"/>
        <v>0</v>
      </c>
      <c r="I489" s="70">
        <f t="shared" si="197"/>
        <v>0</v>
      </c>
      <c r="J489" s="73" t="str">
        <f t="shared" si="198"/>
        <v>--</v>
      </c>
      <c r="K489" s="32"/>
      <c r="L489" s="233"/>
      <c r="M489" s="295"/>
      <c r="N489" s="295"/>
      <c r="O489" s="295"/>
      <c r="P489" s="295"/>
      <c r="Q489" s="295"/>
      <c r="R489" s="295"/>
      <c r="S489" s="295"/>
      <c r="T489" s="295"/>
      <c r="U489" s="296"/>
      <c r="V489" s="103"/>
      <c r="W489" s="84">
        <f t="shared" si="203"/>
        <v>1</v>
      </c>
      <c r="X489" s="84"/>
      <c r="Y489" s="78">
        <f>SUM(E468:E489)</f>
        <v>0</v>
      </c>
      <c r="Z489" s="72" t="str">
        <f t="shared" si="201"/>
        <v/>
      </c>
      <c r="AA489" s="72" t="str">
        <f t="shared" si="202"/>
        <v/>
      </c>
      <c r="AB489" s="72"/>
      <c r="AC489" s="72">
        <f t="shared" si="187"/>
        <v>1</v>
      </c>
      <c r="AD489" s="72">
        <f t="shared" si="188"/>
        <v>1</v>
      </c>
      <c r="AE489" s="109" t="str">
        <f t="shared" si="189"/>
        <v>0-0</v>
      </c>
      <c r="AF489" s="109" t="str">
        <f t="shared" si="190"/>
        <v>Y</v>
      </c>
      <c r="AG489" s="109" t="str">
        <f t="shared" si="191"/>
        <v>B</v>
      </c>
      <c r="AM489" s="109">
        <f t="shared" si="192"/>
        <v>0</v>
      </c>
      <c r="AN489" s="109">
        <f t="shared" si="193"/>
        <v>0</v>
      </c>
      <c r="AO489" s="109" t="str">
        <f t="shared" si="194"/>
        <v/>
      </c>
      <c r="AQ489" s="109" t="str">
        <f t="shared" si="195"/>
        <v/>
      </c>
      <c r="BA489" s="229">
        <f>MOD(SUM(E468:E490),12)</f>
        <v>0</v>
      </c>
    </row>
    <row r="490" spans="1:53" ht="15.75" thickBot="1" x14ac:dyDescent="0.3">
      <c r="A490" s="88"/>
      <c r="B490" s="66" t="s">
        <v>300</v>
      </c>
      <c r="C490" s="67"/>
      <c r="D490" s="102"/>
      <c r="E490" s="32"/>
      <c r="F490" s="32"/>
      <c r="G490" s="68" t="s">
        <v>277</v>
      </c>
      <c r="H490" s="69">
        <f t="shared" si="196"/>
        <v>0</v>
      </c>
      <c r="I490" s="70">
        <f t="shared" si="197"/>
        <v>0</v>
      </c>
      <c r="J490" s="73" t="str">
        <f t="shared" si="198"/>
        <v>--</v>
      </c>
      <c r="K490" s="32"/>
      <c r="L490" s="233"/>
      <c r="M490" s="295"/>
      <c r="N490" s="295"/>
      <c r="O490" s="295"/>
      <c r="P490" s="295"/>
      <c r="Q490" s="295"/>
      <c r="R490" s="295"/>
      <c r="S490" s="295"/>
      <c r="T490" s="295"/>
      <c r="U490" s="296"/>
      <c r="V490" s="103"/>
      <c r="W490" s="84">
        <f t="shared" si="203"/>
        <v>1</v>
      </c>
      <c r="X490" s="84"/>
      <c r="Y490" s="78">
        <f>SUM(E468:E490)</f>
        <v>0</v>
      </c>
      <c r="Z490" s="72" t="str">
        <f t="shared" si="201"/>
        <v/>
      </c>
      <c r="AA490" s="72" t="str">
        <f t="shared" si="202"/>
        <v/>
      </c>
      <c r="AB490" s="72"/>
      <c r="AC490" s="72">
        <f t="shared" si="187"/>
        <v>1</v>
      </c>
      <c r="AD490" s="72">
        <f t="shared" si="188"/>
        <v>1</v>
      </c>
      <c r="AE490" s="109" t="str">
        <f t="shared" si="189"/>
        <v>0-0</v>
      </c>
      <c r="AF490" s="109" t="str">
        <f t="shared" si="190"/>
        <v>Y</v>
      </c>
      <c r="AG490" s="109" t="str">
        <f t="shared" si="191"/>
        <v>B</v>
      </c>
      <c r="AM490" s="109">
        <f t="shared" si="192"/>
        <v>0</v>
      </c>
      <c r="AN490" s="109">
        <f t="shared" si="193"/>
        <v>0</v>
      </c>
      <c r="AO490" s="109" t="str">
        <f t="shared" si="194"/>
        <v/>
      </c>
      <c r="AQ490" s="109" t="str">
        <f t="shared" si="195"/>
        <v/>
      </c>
      <c r="BA490" s="229">
        <f>MOD(SUM(E468:E491),12)</f>
        <v>0</v>
      </c>
    </row>
    <row r="491" spans="1:53" ht="15.75" thickBot="1" x14ac:dyDescent="0.3">
      <c r="A491" s="88"/>
      <c r="B491" s="66" t="s">
        <v>301</v>
      </c>
      <c r="C491" s="67"/>
      <c r="D491" s="102"/>
      <c r="E491" s="32"/>
      <c r="F491" s="32"/>
      <c r="G491" s="68" t="s">
        <v>277</v>
      </c>
      <c r="H491" s="69">
        <f t="shared" si="196"/>
        <v>0</v>
      </c>
      <c r="I491" s="70">
        <f t="shared" si="197"/>
        <v>0</v>
      </c>
      <c r="J491" s="73" t="str">
        <f t="shared" si="198"/>
        <v>--</v>
      </c>
      <c r="K491" s="32"/>
      <c r="L491" s="233"/>
      <c r="M491" s="295"/>
      <c r="N491" s="295"/>
      <c r="O491" s="295"/>
      <c r="P491" s="295"/>
      <c r="Q491" s="295"/>
      <c r="R491" s="295"/>
      <c r="S491" s="295"/>
      <c r="T491" s="295"/>
      <c r="U491" s="296"/>
      <c r="V491" s="103"/>
      <c r="W491" s="84">
        <f t="shared" si="203"/>
        <v>1</v>
      </c>
      <c r="X491" s="84"/>
      <c r="Y491" s="78">
        <f>SUM(E468:E491)</f>
        <v>0</v>
      </c>
      <c r="Z491" s="72" t="str">
        <f t="shared" si="201"/>
        <v/>
      </c>
      <c r="AA491" s="72" t="str">
        <f t="shared" si="202"/>
        <v/>
      </c>
      <c r="AB491" s="72"/>
      <c r="AC491" s="72">
        <f t="shared" si="187"/>
        <v>1</v>
      </c>
      <c r="AD491" s="72">
        <f t="shared" si="188"/>
        <v>1</v>
      </c>
      <c r="AE491" s="109" t="str">
        <f t="shared" si="189"/>
        <v>0-0</v>
      </c>
      <c r="AF491" s="109" t="str">
        <f t="shared" si="190"/>
        <v>Y</v>
      </c>
      <c r="AG491" s="109" t="str">
        <f t="shared" si="191"/>
        <v>B</v>
      </c>
      <c r="AM491" s="109">
        <f t="shared" si="192"/>
        <v>0</v>
      </c>
      <c r="AN491" s="109">
        <f t="shared" si="193"/>
        <v>0</v>
      </c>
      <c r="AO491" s="109" t="str">
        <f t="shared" si="194"/>
        <v/>
      </c>
      <c r="AQ491" s="109" t="str">
        <f t="shared" si="195"/>
        <v/>
      </c>
      <c r="BA491" s="229">
        <f>MOD(SUM(E468:E492),12)</f>
        <v>0</v>
      </c>
    </row>
    <row r="492" spans="1:53" ht="15.75" thickBot="1" x14ac:dyDescent="0.3">
      <c r="A492" s="88"/>
      <c r="B492" s="66" t="s">
        <v>302</v>
      </c>
      <c r="C492" s="67"/>
      <c r="D492" s="102"/>
      <c r="E492" s="32"/>
      <c r="F492" s="32"/>
      <c r="G492" s="68" t="s">
        <v>277</v>
      </c>
      <c r="H492" s="69">
        <f t="shared" si="196"/>
        <v>0</v>
      </c>
      <c r="I492" s="70">
        <f t="shared" si="197"/>
        <v>0</v>
      </c>
      <c r="J492" s="73" t="str">
        <f t="shared" si="198"/>
        <v>--</v>
      </c>
      <c r="K492" s="32"/>
      <c r="L492" s="234"/>
      <c r="M492" s="295"/>
      <c r="N492" s="295"/>
      <c r="O492" s="295"/>
      <c r="P492" s="295"/>
      <c r="Q492" s="295"/>
      <c r="R492" s="295"/>
      <c r="S492" s="295"/>
      <c r="T492" s="295"/>
      <c r="U492" s="296"/>
      <c r="V492" s="103"/>
      <c r="W492" s="72"/>
      <c r="X492" s="72"/>
      <c r="Y492" s="78">
        <f>SUM(E468:E492)</f>
        <v>0</v>
      </c>
      <c r="Z492" s="72" t="str">
        <f t="shared" si="201"/>
        <v/>
      </c>
      <c r="AA492" s="72" t="str">
        <f t="shared" si="202"/>
        <v/>
      </c>
      <c r="AB492" s="72"/>
      <c r="AC492" s="72">
        <f t="shared" si="187"/>
        <v>1</v>
      </c>
      <c r="AD492" s="72">
        <f t="shared" si="188"/>
        <v>1</v>
      </c>
      <c r="AE492" s="109" t="str">
        <f t="shared" si="189"/>
        <v>0-0</v>
      </c>
      <c r="AF492" s="109" t="str">
        <f t="shared" si="190"/>
        <v>Y</v>
      </c>
      <c r="AG492" s="109" t="str">
        <f t="shared" si="191"/>
        <v>B</v>
      </c>
      <c r="AM492" s="109">
        <f t="shared" si="192"/>
        <v>0</v>
      </c>
      <c r="AN492" s="109">
        <f t="shared" si="193"/>
        <v>0</v>
      </c>
      <c r="AO492" s="109" t="str">
        <f t="shared" si="194"/>
        <v/>
      </c>
      <c r="AQ492" s="109" t="str">
        <f t="shared" si="195"/>
        <v/>
      </c>
      <c r="BA492" s="228"/>
    </row>
    <row r="493" spans="1:53" ht="16.5" thickBot="1" x14ac:dyDescent="0.3">
      <c r="A493" s="88"/>
      <c r="B493" s="281" t="s">
        <v>327</v>
      </c>
      <c r="C493" s="283"/>
      <c r="D493" s="79"/>
      <c r="E493" s="80"/>
      <c r="F493" s="80"/>
      <c r="G493" s="81"/>
      <c r="H493" s="192"/>
      <c r="I493" s="192"/>
      <c r="J493" s="192"/>
      <c r="K493" s="82"/>
      <c r="L493" s="281" t="s">
        <v>306</v>
      </c>
      <c r="M493" s="282"/>
      <c r="N493" s="282"/>
      <c r="O493" s="282"/>
      <c r="P493" s="282"/>
      <c r="Q493" s="282"/>
      <c r="R493" s="282"/>
      <c r="S493" s="282"/>
      <c r="T493" s="282"/>
      <c r="U493" s="283"/>
      <c r="V493" s="104"/>
      <c r="W493" s="72"/>
      <c r="X493" s="72"/>
      <c r="Y493" s="72"/>
      <c r="Z493" s="72"/>
      <c r="AA493" s="72" t="str">
        <f t="shared" si="202"/>
        <v/>
      </c>
      <c r="AB493" s="72"/>
      <c r="AC493" s="72">
        <f>SUM(AC468:AC492)</f>
        <v>25</v>
      </c>
      <c r="AD493" s="72">
        <f>SUM(AD468:AD492)</f>
        <v>25</v>
      </c>
      <c r="AM493" s="109">
        <f>SUM(AM468:AM492)</f>
        <v>0</v>
      </c>
      <c r="AN493" s="109">
        <f>SUM(AN468:AN492)</f>
        <v>0</v>
      </c>
      <c r="AO493" s="109">
        <f>((COUNTIF(AO468:AO492,"Y")/3)*2)</f>
        <v>0</v>
      </c>
      <c r="AP493" s="109">
        <f>(COUNTIF(AO468:AO492,"Y")/3)</f>
        <v>0</v>
      </c>
      <c r="AQ493" s="109">
        <f>(COUNTIF(AQ468:AQ492,"Y")/2)</f>
        <v>0</v>
      </c>
      <c r="AR493" s="109">
        <f>(COUNTIF(AQ468:AQ492,"Y")/2)</f>
        <v>0</v>
      </c>
      <c r="BA493" s="228"/>
    </row>
    <row r="494" spans="1:53" ht="16.5" thickBot="1" x14ac:dyDescent="0.3">
      <c r="A494" s="88"/>
      <c r="B494" s="281" t="s">
        <v>307</v>
      </c>
      <c r="C494" s="283"/>
      <c r="D494" s="25"/>
      <c r="E494" s="25"/>
      <c r="F494" s="25"/>
      <c r="G494" s="83"/>
      <c r="H494" s="25"/>
      <c r="I494" s="26"/>
      <c r="J494" s="26"/>
      <c r="K494" s="25"/>
      <c r="L494" s="25"/>
      <c r="M494" s="25"/>
      <c r="N494" s="25"/>
      <c r="O494" s="25"/>
      <c r="P494" s="26"/>
      <c r="Q494" s="26"/>
      <c r="R494" s="26"/>
      <c r="S494" s="26"/>
      <c r="T494" s="26"/>
      <c r="U494" s="26"/>
      <c r="V494" s="54"/>
      <c r="W494" s="72"/>
      <c r="X494" s="72"/>
      <c r="Y494" s="72"/>
      <c r="Z494" s="72"/>
      <c r="AA494" s="72" t="str">
        <f t="shared" si="202"/>
        <v/>
      </c>
      <c r="AB494" s="72"/>
      <c r="AC494" s="72"/>
      <c r="AD494" s="72"/>
      <c r="BA494" s="226"/>
    </row>
    <row r="495" spans="1:53" x14ac:dyDescent="0.25">
      <c r="A495" s="88"/>
      <c r="B495" s="88"/>
      <c r="C495" s="88"/>
      <c r="D495" s="88"/>
      <c r="E495" s="88"/>
      <c r="F495" s="88"/>
      <c r="G495" s="88"/>
      <c r="H495" s="88"/>
      <c r="I495" s="88"/>
      <c r="J495" s="88"/>
      <c r="K495" s="88"/>
      <c r="L495" s="88"/>
      <c r="M495" s="88"/>
      <c r="N495" s="88"/>
      <c r="O495" s="88"/>
      <c r="P495" s="88"/>
      <c r="Q495" s="88"/>
      <c r="R495" s="88"/>
      <c r="S495" s="88"/>
      <c r="T495" s="88"/>
      <c r="U495" s="88"/>
      <c r="V495" s="88"/>
      <c r="W495" s="88"/>
      <c r="X495" s="88"/>
      <c r="Y495" s="88"/>
      <c r="Z495" s="88"/>
      <c r="AA495" s="88"/>
      <c r="AB495" s="88"/>
      <c r="AC495" s="88"/>
      <c r="AD495" s="88"/>
    </row>
    <row r="496" spans="1:53" ht="15.75" thickBot="1" x14ac:dyDescent="0.3">
      <c r="A496" s="88"/>
      <c r="B496" s="88"/>
      <c r="C496" s="88"/>
      <c r="D496" s="88"/>
      <c r="E496" s="88"/>
      <c r="F496" s="88"/>
      <c r="G496" s="88"/>
      <c r="H496" s="88"/>
      <c r="I496" s="88"/>
      <c r="J496" s="88"/>
      <c r="K496" s="88"/>
      <c r="L496" s="88"/>
      <c r="M496" s="88"/>
      <c r="N496" s="88"/>
      <c r="O496" s="88"/>
      <c r="P496" s="88"/>
      <c r="Q496" s="88"/>
      <c r="R496" s="88"/>
      <c r="S496" s="88"/>
      <c r="T496" s="88"/>
      <c r="U496" s="88"/>
      <c r="V496" s="88"/>
      <c r="W496" s="88"/>
      <c r="X496" s="88"/>
      <c r="Y496" s="88"/>
      <c r="Z496" s="88"/>
      <c r="AA496" s="88"/>
      <c r="AB496" s="88"/>
      <c r="AC496" s="88"/>
      <c r="AD496" s="88"/>
    </row>
    <row r="497" spans="1:53" ht="24" thickBot="1" x14ac:dyDescent="0.4">
      <c r="A497" s="88"/>
      <c r="B497" s="85" t="s">
        <v>328</v>
      </c>
      <c r="C497" s="25"/>
      <c r="D497" s="25"/>
      <c r="E497" s="25"/>
      <c r="F497" s="88"/>
      <c r="G497" s="25"/>
      <c r="H497" s="25"/>
      <c r="I497" s="87"/>
      <c r="J497" s="26"/>
      <c r="K497" s="25"/>
      <c r="L497" s="25"/>
      <c r="M497" s="196" t="s">
        <v>210</v>
      </c>
      <c r="N497" s="196" t="s">
        <v>211</v>
      </c>
      <c r="O497" s="196" t="s">
        <v>212</v>
      </c>
      <c r="P497" s="196" t="s">
        <v>213</v>
      </c>
      <c r="Q497" s="196" t="s">
        <v>214</v>
      </c>
      <c r="R497" s="196" t="s">
        <v>215</v>
      </c>
      <c r="S497" s="196" t="s">
        <v>216</v>
      </c>
      <c r="T497" s="196" t="s">
        <v>217</v>
      </c>
      <c r="U497" s="196" t="s">
        <v>218</v>
      </c>
      <c r="V497" s="196" t="s">
        <v>219</v>
      </c>
      <c r="W497" s="113" t="s">
        <v>220</v>
      </c>
      <c r="X497" s="196" t="s">
        <v>221</v>
      </c>
      <c r="Y497" s="25"/>
      <c r="Z497" s="25"/>
      <c r="AA497" s="25"/>
      <c r="AB497" s="25"/>
      <c r="AC497" s="25"/>
      <c r="AD497" s="25"/>
      <c r="BA497" s="226"/>
    </row>
    <row r="498" spans="1:53" ht="16.5" thickTop="1" thickBot="1" x14ac:dyDescent="0.3">
      <c r="A498" s="88"/>
      <c r="B498" s="284" t="s">
        <v>222</v>
      </c>
      <c r="C498" s="285"/>
      <c r="D498" s="286" t="s">
        <v>223</v>
      </c>
      <c r="E498" s="287"/>
      <c r="F498" s="88"/>
      <c r="G498" s="288" t="s">
        <v>224</v>
      </c>
      <c r="H498" s="289"/>
      <c r="I498" s="28">
        <f>SUM(E509:E533)</f>
        <v>0</v>
      </c>
      <c r="J498" s="290" t="s">
        <v>225</v>
      </c>
      <c r="K498" s="291"/>
      <c r="L498" s="287"/>
      <c r="M498" s="196">
        <v>2</v>
      </c>
      <c r="N498" s="35">
        <f>SUM(AI498,AI509)</f>
        <v>0</v>
      </c>
      <c r="O498" s="35">
        <v>0</v>
      </c>
      <c r="P498" s="35">
        <f>SUM(AJ498,AJ509)</f>
        <v>0</v>
      </c>
      <c r="Q498" s="35">
        <v>0</v>
      </c>
      <c r="R498" s="35">
        <f>COUNTIFS($E509:$E533,"2",$F509:$F533,"Pole",$C509:$C533,"FST")</f>
        <v>0</v>
      </c>
      <c r="S498" s="35">
        <f>SUM(AL498,AK509)</f>
        <v>0</v>
      </c>
      <c r="T498" s="35">
        <v>0</v>
      </c>
      <c r="U498" s="35">
        <f>SUM(AK498,AL509)</f>
        <v>0</v>
      </c>
      <c r="V498" s="35">
        <v>0</v>
      </c>
      <c r="W498" s="34">
        <f>COUNTIFS($E509:$E533,"2",$F509:$F533,"HH",$C509:$C533,"FST")</f>
        <v>0</v>
      </c>
      <c r="X498" s="35">
        <f>COUNTIFS($E509:$E533,"2",$F509:$F533,"Ped",$C509:$C533,"FST")</f>
        <v>0</v>
      </c>
      <c r="Y498" s="25"/>
      <c r="Z498" s="297" t="s">
        <v>226</v>
      </c>
      <c r="AA498" s="298"/>
      <c r="AB498" s="299"/>
      <c r="AC498" s="25"/>
      <c r="AD498" s="25"/>
      <c r="AH498" s="109">
        <v>2</v>
      </c>
      <c r="AI498" s="109" t="str">
        <f>IF($E499="SS",COUNTIFS($C509:$C533,"FST",$E509:$E533,"2"),"0")</f>
        <v>0</v>
      </c>
      <c r="AJ498" s="109" t="str">
        <f>IF($E499="RPX",COUNTIFS($C509:$C533,"FST",$E509:$E533,"2"),"0")</f>
        <v>0</v>
      </c>
      <c r="AK498" s="109" t="str">
        <f>IF($E499="EUC",COUNTIFS($C509:$C533,"FST",$E509:$E533,"2"),"0")</f>
        <v>0</v>
      </c>
      <c r="AL498" s="109" t="str">
        <f>IF($E499="RPX-T",COUNTIFS($C509:$C533,"FST",$E509:$E533,"2"),"0")</f>
        <v>0</v>
      </c>
      <c r="AT498" s="110" t="s">
        <v>227</v>
      </c>
      <c r="AU498" s="108">
        <f>IF(OR($AS499="Y",$AS500="Y",$AS501="Y"),"",COUNTIFS($E499,"SS",$E504,"Y"))</f>
        <v>0</v>
      </c>
      <c r="AV498" s="111">
        <f>IF(OR($AS499="Y",$AS500="Y",$AS501="Y"),"",COUNTIFS($E499,"RPX",$E504,"Y"))</f>
        <v>0</v>
      </c>
      <c r="AW498" s="111">
        <f>IF(OR($AS499="Y",$AS500="Y",$AS501="Y"),"",COUNTIFS($E499,"EUC",$E504,"Y"))</f>
        <v>0</v>
      </c>
      <c r="AX498" s="109">
        <f>IF(OR($AS499="Y",$AS500="Y",$AS501="Y"),"",COUNTIFS($E499,"RPX-T",$E504,"Y"))</f>
        <v>0</v>
      </c>
      <c r="BA498" s="226"/>
    </row>
    <row r="499" spans="1:53" ht="16.5" customHeight="1" thickTop="1" thickBot="1" x14ac:dyDescent="0.3">
      <c r="A499" s="88"/>
      <c r="B499" s="29" t="s">
        <v>228</v>
      </c>
      <c r="C499" s="30">
        <v>0</v>
      </c>
      <c r="D499" s="31" t="s">
        <v>229</v>
      </c>
      <c r="E499" s="66" t="str">
        <f>TEXT(IF('Cable Calculator'!BL7="","",'Cable Calculator'!BL7),)</f>
        <v/>
      </c>
      <c r="F499" s="88"/>
      <c r="G499" s="300" t="s">
        <v>230</v>
      </c>
      <c r="H499" s="287"/>
      <c r="I499" s="33">
        <f>E500-I498</f>
        <v>0</v>
      </c>
      <c r="J499" s="301" t="s">
        <v>231</v>
      </c>
      <c r="K499" s="302"/>
      <c r="L499" s="34">
        <f>I503</f>
        <v>0</v>
      </c>
      <c r="M499" s="196">
        <v>4</v>
      </c>
      <c r="N499" s="35">
        <f>SUM(AI499,AI510)</f>
        <v>0</v>
      </c>
      <c r="O499" s="35">
        <v>0</v>
      </c>
      <c r="P499" s="35">
        <f>SUM(AJ499,AJ510)</f>
        <v>0</v>
      </c>
      <c r="Q499" s="35">
        <v>0</v>
      </c>
      <c r="R499" s="35">
        <f>COUNTIFS($E509:$E533,"4",$F509:$F533,"Pole",$C509:$C533,"FST")</f>
        <v>0</v>
      </c>
      <c r="S499" s="35">
        <f>SUM(AL499,AK510)</f>
        <v>0</v>
      </c>
      <c r="T499" s="35">
        <v>0</v>
      </c>
      <c r="U499" s="35">
        <f>SUM(AK499,AL510)</f>
        <v>0</v>
      </c>
      <c r="V499" s="35">
        <v>0</v>
      </c>
      <c r="W499" s="34">
        <f>COUNTIFS($E509:$E533,"4",$F509:$F533,"HH",$C509:$C533,"FST")</f>
        <v>0</v>
      </c>
      <c r="X499" s="35">
        <f>COUNTIFS($E509:$E533,"4",$F509:$F533,"Ped",$C509:$C533,"FST")</f>
        <v>0</v>
      </c>
      <c r="Y499" s="25"/>
      <c r="Z499" s="303" t="s">
        <v>232</v>
      </c>
      <c r="AA499" s="305" t="s">
        <v>233</v>
      </c>
      <c r="AB499" s="306"/>
      <c r="AC499" s="25"/>
      <c r="AD499" s="25"/>
      <c r="AH499" s="109">
        <v>4</v>
      </c>
      <c r="AI499" s="109" t="str">
        <f>IF($E499="SS",COUNTIFS($C509:$C533,"FST",$E509:$E533,"4"),"0")</f>
        <v>0</v>
      </c>
      <c r="AJ499" s="109" t="str">
        <f>IF($E499="RPX",COUNTIFS($C509:$C533,"FST",$E509:$E533,"4"),"0")</f>
        <v>0</v>
      </c>
      <c r="AK499" s="109" t="str">
        <f>IF($E499="EUC",COUNTIFS($C509:$C533,"FST",$E509:$E533,"4"),"0")</f>
        <v>0</v>
      </c>
      <c r="AL499" s="109" t="str">
        <f>IF($E499="RPX-T",COUNTIFS($C509:$C533,"FST",$E509:$E533,"4"),"0")</f>
        <v>0</v>
      </c>
      <c r="AS499" s="109" t="str">
        <f>IF(AND(E504="Y",E500=24,E501=0),"Y","N")</f>
        <v>N</v>
      </c>
      <c r="AT499" s="110" t="s">
        <v>234</v>
      </c>
      <c r="AU499" s="109">
        <f>COUNTIFS($E499,"SS",$AS499,"Y")</f>
        <v>0</v>
      </c>
      <c r="AV499" s="111">
        <f>COUNTIFS($E499,"RPX",$AS499,"Y")</f>
        <v>0</v>
      </c>
      <c r="AW499" s="111">
        <f>COUNTIFS($E499,"EUC",$AS499,"Y")</f>
        <v>0</v>
      </c>
      <c r="AX499" s="109">
        <f>COUNTIFS($E499,"RPX-T",$AS499,"Y")</f>
        <v>0</v>
      </c>
      <c r="BA499" s="227"/>
    </row>
    <row r="500" spans="1:53" ht="16.5" thickTop="1" thickBot="1" x14ac:dyDescent="0.3">
      <c r="A500" s="88"/>
      <c r="B500" s="36" t="s">
        <v>235</v>
      </c>
      <c r="C500" s="37">
        <v>0</v>
      </c>
      <c r="D500" s="38" t="s">
        <v>236</v>
      </c>
      <c r="E500" s="32"/>
      <c r="F500" s="88"/>
      <c r="G500" s="309" t="s">
        <v>237</v>
      </c>
      <c r="H500" s="310"/>
      <c r="I500" s="35">
        <f>IF(E500=0,0,12-(MOD(I498,12)))</f>
        <v>0</v>
      </c>
      <c r="J500" s="301" t="s">
        <v>238</v>
      </c>
      <c r="K500" s="302"/>
      <c r="L500" s="39">
        <f>I504-I498</f>
        <v>0</v>
      </c>
      <c r="M500" s="196">
        <v>6</v>
      </c>
      <c r="N500" s="35">
        <f>SUM(AI500,AI511)</f>
        <v>0</v>
      </c>
      <c r="O500" s="35">
        <v>0</v>
      </c>
      <c r="P500" s="35">
        <f>SUM(AJ500,AJ511)</f>
        <v>0</v>
      </c>
      <c r="Q500" s="35">
        <v>0</v>
      </c>
      <c r="R500" s="35">
        <f>COUNTIFS($E509:$E533,"6",$F509:$F533,"Pole",$C509:$C533,"FST")</f>
        <v>0</v>
      </c>
      <c r="S500" s="35">
        <f>SUM(AL500,AK511)</f>
        <v>0</v>
      </c>
      <c r="T500" s="35">
        <v>0</v>
      </c>
      <c r="U500" s="35">
        <f>SUM(AK500,AL511)</f>
        <v>0</v>
      </c>
      <c r="V500" s="35">
        <v>0</v>
      </c>
      <c r="W500" s="34">
        <f>COUNTIFS($E509:$E533,"6",$F509:$F533,"HH",$C509:$C533,"FST")</f>
        <v>0</v>
      </c>
      <c r="X500" s="35">
        <f>COUNTIFS($E509:$E533,"6",$F509:$F533,"Ped",$C509:$C533,"FST")</f>
        <v>0</v>
      </c>
      <c r="Y500" s="25"/>
      <c r="Z500" s="304"/>
      <c r="AA500" s="307"/>
      <c r="AB500" s="308"/>
      <c r="AC500" s="25"/>
      <c r="AD500" s="25"/>
      <c r="AH500" s="109">
        <v>6</v>
      </c>
      <c r="AI500" s="109" t="str">
        <f>IF($E499="SS",COUNTIFS($C509:$C533,"FST",$E509:$E533,"6"),"0")</f>
        <v>0</v>
      </c>
      <c r="AJ500" s="109" t="str">
        <f>IF($E499="RPX",COUNTIFS($C509:$C533,"FST",$E509:$E533,"6"),"0")</f>
        <v>0</v>
      </c>
      <c r="AK500" s="109" t="str">
        <f>IF($E499="EUC",COUNTIFS($C509:$C533,"FST",$E509:$E533,"6"),"0")</f>
        <v>0</v>
      </c>
      <c r="AL500" s="109" t="str">
        <f>IF($E499="RPX-T",COUNTIFS($C509:$C533,"FST",$E509:$E533,"6"),"0")</f>
        <v>0</v>
      </c>
      <c r="AS500" s="109" t="str">
        <f>IF(AND(E504="Y",E500=48,E501=12),"Y","N")</f>
        <v>N</v>
      </c>
      <c r="AT500" s="110" t="s">
        <v>239</v>
      </c>
      <c r="AU500" s="109">
        <f>COUNTIFS($E499,"SS",$AS500,"Y")</f>
        <v>0</v>
      </c>
      <c r="AV500" s="108">
        <f>COUNTIFS($E499,"RPX",$AS500,"Y")</f>
        <v>0</v>
      </c>
      <c r="AW500" s="108">
        <f>COUNTIFS($E499,"EUC",$AS500,"Y")</f>
        <v>0</v>
      </c>
      <c r="AX500" s="109">
        <f>COUNTIFS($E499,"RPX-T",$AS500,"Y")</f>
        <v>0</v>
      </c>
      <c r="BA500" s="227"/>
    </row>
    <row r="501" spans="1:53" ht="16.5" customHeight="1" thickTop="1" thickBot="1" x14ac:dyDescent="0.3">
      <c r="A501" s="88"/>
      <c r="B501" s="40" t="s">
        <v>240</v>
      </c>
      <c r="C501" s="30">
        <v>0</v>
      </c>
      <c r="D501" s="41" t="s">
        <v>241</v>
      </c>
      <c r="E501" s="42"/>
      <c r="F501" s="88"/>
      <c r="G501" s="277" t="s">
        <v>242</v>
      </c>
      <c r="H501" s="43" t="s">
        <v>243</v>
      </c>
      <c r="I501" s="35">
        <f>IF(E501&lt;&gt;0,1,0)</f>
        <v>0</v>
      </c>
      <c r="J501" s="309" t="s">
        <v>244</v>
      </c>
      <c r="K501" s="310"/>
      <c r="L501" s="44" t="str">
        <f>'Cable Calculator'!BL3</f>
        <v/>
      </c>
      <c r="M501" s="196">
        <v>8</v>
      </c>
      <c r="N501" s="35">
        <f>SUM(AI501,AI512)</f>
        <v>0</v>
      </c>
      <c r="O501" s="35">
        <v>0</v>
      </c>
      <c r="P501" s="35">
        <f>SUM(AJ501,AJ512)</f>
        <v>0</v>
      </c>
      <c r="Q501" s="35">
        <v>0</v>
      </c>
      <c r="R501" s="35">
        <f>COUNTIFS($E509:$E533,"8",$F509:$F533,"Pole",$C509:$C533,"FST")</f>
        <v>0</v>
      </c>
      <c r="S501" s="35">
        <f>SUM(AL501,AK512)</f>
        <v>0</v>
      </c>
      <c r="T501" s="35">
        <v>0</v>
      </c>
      <c r="U501" s="35">
        <f>SUM(AK501,AL512)</f>
        <v>0</v>
      </c>
      <c r="V501" s="35">
        <v>0</v>
      </c>
      <c r="W501" s="34">
        <f>COUNTIFS($E509:$E533,"8",$F509:$F533,"HH",$C509:$C533,"FST")</f>
        <v>0</v>
      </c>
      <c r="X501" s="35">
        <f>COUNTIFS($E509:$E533,"8",$F509:$F533,"Ped",$C509:$C533,"FST")</f>
        <v>0</v>
      </c>
      <c r="Y501" s="25"/>
      <c r="Z501" s="45">
        <v>1</v>
      </c>
      <c r="AA501" s="46">
        <v>1</v>
      </c>
      <c r="AB501" s="46">
        <v>12</v>
      </c>
      <c r="AC501" s="25"/>
      <c r="AD501" s="25"/>
      <c r="AH501" s="109">
        <v>8</v>
      </c>
      <c r="AI501" s="109" t="str">
        <f>IF($E499="SS",COUNTIFS($C509:$C533,"FST",$E509:$E533,"8"),"0")</f>
        <v>0</v>
      </c>
      <c r="AJ501" s="109" t="str">
        <f>IF($E499="RPX",COUNTIFS($C509:$C533,"FST",$E509:$E533,"8"),"0")</f>
        <v>0</v>
      </c>
      <c r="AK501" s="109" t="str">
        <f>IF($E499="EUC",COUNTIFS($C509:$C533,"FST",$E509:$E533,"8"),"0")</f>
        <v>0</v>
      </c>
      <c r="AL501" s="109" t="str">
        <f>IF($E499="RPX-T",COUNTIFS($C509:$C533,"FST",$E509:$E533,"8"),"0")</f>
        <v>0</v>
      </c>
      <c r="AS501" s="109" t="str">
        <f>IF(AND(E504="Y",E500=48,E501=0),"Y","N")</f>
        <v>N</v>
      </c>
      <c r="AT501" s="110" t="s">
        <v>245</v>
      </c>
      <c r="AU501" s="109">
        <f>COUNTIFS($E499,"SS",$AS501,"Y")</f>
        <v>0</v>
      </c>
      <c r="AV501" s="108">
        <f>COUNTIFS($E499,"RPX",$AS501,"Y")</f>
        <v>0</v>
      </c>
      <c r="AW501" s="108">
        <f>COUNTIFS($E499,"EUC",$AS501,"Y")</f>
        <v>0</v>
      </c>
      <c r="AX501" s="109">
        <f>COUNTIFS($E499,"RPX-T",$AS501,"Y")</f>
        <v>0</v>
      </c>
      <c r="BA501" s="227"/>
    </row>
    <row r="502" spans="1:53" ht="16.5" thickTop="1" thickBot="1" x14ac:dyDescent="0.3">
      <c r="A502" s="88"/>
      <c r="B502" s="29" t="s">
        <v>246</v>
      </c>
      <c r="C502" s="37">
        <v>0</v>
      </c>
      <c r="D502" s="41" t="s">
        <v>247</v>
      </c>
      <c r="E502" s="42"/>
      <c r="F502" s="88"/>
      <c r="G502" s="278"/>
      <c r="H502" s="47" t="s">
        <v>248</v>
      </c>
      <c r="I502" s="35">
        <f>IF(E501&lt;&gt;0,E501,0)</f>
        <v>0</v>
      </c>
      <c r="J502" s="194"/>
      <c r="K502" s="195"/>
      <c r="L502" s="48"/>
      <c r="M502" s="196">
        <v>12</v>
      </c>
      <c r="N502" s="35" t="str">
        <f>IF($E499="SS",SUM(AI502,AJ513,AM534,AO534,AQ534),"0")</f>
        <v>0</v>
      </c>
      <c r="O502" s="35" t="str">
        <f>IF($E499="SS",SUM(AN534,AP534,AR534),"0")</f>
        <v>0</v>
      </c>
      <c r="P502" s="35" t="str">
        <f>IF($E499="RPX",SUM(AJ502,AJ513,AM534,AO534,AQ534),"0")</f>
        <v>0</v>
      </c>
      <c r="Q502" s="35" t="str">
        <f>IF($E499="RPX",SUM(AN534,AP534,AR534),"0")</f>
        <v>0</v>
      </c>
      <c r="R502" s="35">
        <f>COUNTIFS($E509:$E533,"12",$F509:$F533,"Pole",$C509:$C533,"FST")</f>
        <v>0</v>
      </c>
      <c r="S502" s="35" t="str">
        <f>IF($E499="RPX-T",SUM(AL502,AK513,AM534,AO534,AQ534),"0")</f>
        <v>0</v>
      </c>
      <c r="T502" s="35" t="str">
        <f>IF($E499="RPX-T",SUM(AN534,AP534,AR534),"0")</f>
        <v>0</v>
      </c>
      <c r="U502" s="35" t="str">
        <f>IF($E499="EUC",SUM(AK502,AL513,AM534,AO534,AQ534),"0")</f>
        <v>0</v>
      </c>
      <c r="V502" s="35" t="str">
        <f>IF($E499="EUC",SUM($AN534,AP534,AR534),"0")</f>
        <v>0</v>
      </c>
      <c r="W502" s="34">
        <f>COUNTIFS($E509:$E533,"12",$F509:$F533,"HH",$C509:$C533,"FST")</f>
        <v>0</v>
      </c>
      <c r="X502" s="35">
        <f>COUNTIFS($E509:$E533,"12",$F509:$F533,"Ped",$C509:$C533,"FST")</f>
        <v>0</v>
      </c>
      <c r="Y502" s="25"/>
      <c r="Z502" s="45">
        <v>2</v>
      </c>
      <c r="AA502" s="46">
        <v>13</v>
      </c>
      <c r="AB502" s="46">
        <v>24</v>
      </c>
      <c r="AC502" s="25"/>
      <c r="AD502" s="25"/>
      <c r="AH502" s="109">
        <v>12</v>
      </c>
      <c r="AI502" s="109" t="str">
        <f>IF($E499="SS",COUNTIFS($C509:$C533,"FST",$E509:$E533,"12"),"0")</f>
        <v>0</v>
      </c>
      <c r="AJ502" s="109" t="str">
        <f>IF($E499="RPX",COUNTIFS($C509:$C533,"FST",$E509:$E533,"12"),"0")</f>
        <v>0</v>
      </c>
      <c r="AK502" s="109" t="str">
        <f>IF($E499="EUC",COUNTIFS($C509:$C533,"FST",$E509:$E533,"12"),"0")</f>
        <v>0</v>
      </c>
      <c r="AL502" s="109" t="str">
        <f>IF($E499="RPX-T",COUNTIFS($C509:$C533,"FST",$E509:$E533,"12"),"0")</f>
        <v>0</v>
      </c>
      <c r="BA502" s="227"/>
    </row>
    <row r="503" spans="1:53" ht="16.5" customHeight="1" thickTop="1" thickBot="1" x14ac:dyDescent="0.3">
      <c r="A503" s="88"/>
      <c r="B503" s="36" t="s">
        <v>249</v>
      </c>
      <c r="C503" s="30">
        <v>0</v>
      </c>
      <c r="D503" s="49" t="s">
        <v>250</v>
      </c>
      <c r="E503" s="50">
        <f>E500/12</f>
        <v>0</v>
      </c>
      <c r="F503" s="88"/>
      <c r="G503" s="277" t="s">
        <v>251</v>
      </c>
      <c r="H503" s="51" t="s">
        <v>252</v>
      </c>
      <c r="I503" s="112">
        <f>E502</f>
        <v>0</v>
      </c>
      <c r="J503" s="311" t="s">
        <v>253</v>
      </c>
      <c r="K503" s="312"/>
      <c r="L503" s="313"/>
      <c r="M503" s="52" t="s">
        <v>254</v>
      </c>
      <c r="N503" s="106"/>
      <c r="O503" s="106"/>
      <c r="P503" s="192"/>
      <c r="Q503" s="192"/>
      <c r="R503" s="192"/>
      <c r="S503" s="192"/>
      <c r="T503" s="192"/>
      <c r="U503" s="192"/>
      <c r="V503" s="192"/>
      <c r="W503" s="53">
        <f>SUM(P503:U503)</f>
        <v>0</v>
      </c>
      <c r="X503" s="54"/>
      <c r="Y503" s="25"/>
      <c r="Z503" s="45">
        <v>3</v>
      </c>
      <c r="AA503" s="46">
        <v>25</v>
      </c>
      <c r="AB503" s="46">
        <v>36</v>
      </c>
      <c r="AC503" s="25"/>
      <c r="AD503" s="25"/>
      <c r="BA503" s="227"/>
    </row>
    <row r="504" spans="1:53" ht="16.5" thickTop="1" thickBot="1" x14ac:dyDescent="0.3">
      <c r="A504" s="88"/>
      <c r="B504" s="36" t="s">
        <v>255</v>
      </c>
      <c r="C504" s="30">
        <v>0</v>
      </c>
      <c r="D504" s="31" t="s">
        <v>256</v>
      </c>
      <c r="E504" s="101" t="str">
        <f>IF('Cable Calculator'!BL5="","",'Cable Calculator'!BL5)</f>
        <v/>
      </c>
      <c r="F504" s="88"/>
      <c r="G504" s="278"/>
      <c r="H504" s="47" t="s">
        <v>257</v>
      </c>
      <c r="I504" s="35" t="str">
        <f>IF(E502="","0",IF(AND(E499="EUC",E500=432), I503+(203-E501),IF(E502=0,0,(E502+(E500-E501)-1))))</f>
        <v>0</v>
      </c>
      <c r="J504" s="292" t="str">
        <f>IFERROR(IF(OR(E499="EUC",E499="SS"),"---",IF(OR(P498,S498),"NO 2F Tethers for RPX!",IF(OR(P500,S500),"NO 6F Tethers for RPX!","---"))),"---")</f>
        <v>---</v>
      </c>
      <c r="K504" s="293"/>
      <c r="L504" s="294"/>
      <c r="M504" s="292" t="str">
        <f>IF(E501&gt;60,"Dead Count &gt;60: Consider Downsize","---")</f>
        <v>---</v>
      </c>
      <c r="N504" s="293"/>
      <c r="O504" s="293"/>
      <c r="P504" s="293"/>
      <c r="Q504" s="293"/>
      <c r="R504" s="293"/>
      <c r="S504" s="293"/>
      <c r="T504" s="293"/>
      <c r="U504" s="294"/>
      <c r="V504" s="100"/>
      <c r="W504" s="54">
        <f>SUM(P504:U504)</f>
        <v>0</v>
      </c>
      <c r="X504" s="54"/>
      <c r="Y504" s="25"/>
      <c r="Z504" s="45">
        <v>4</v>
      </c>
      <c r="AA504" s="46">
        <v>37</v>
      </c>
      <c r="AB504" s="46">
        <v>48</v>
      </c>
      <c r="AC504" s="25"/>
      <c r="AD504" s="25"/>
      <c r="BA504" s="227"/>
    </row>
    <row r="505" spans="1:53" ht="16.5" thickTop="1" thickBot="1" x14ac:dyDescent="0.3">
      <c r="A505" s="88"/>
      <c r="B505" s="55" t="s">
        <v>258</v>
      </c>
      <c r="C505" s="56">
        <f>SUM(C499:C504)+I498</f>
        <v>0</v>
      </c>
      <c r="D505" s="31" t="s">
        <v>259</v>
      </c>
      <c r="E505" s="101" t="str">
        <f>IF(AS499="Y","DBL",IF(AS500="Y","TRPL",IF(AS501="Y","QUAD","")))</f>
        <v/>
      </c>
      <c r="F505" s="88"/>
      <c r="G505" s="192"/>
      <c r="H505" s="57"/>
      <c r="I505" s="192"/>
      <c r="J505" s="292" t="str">
        <f>IF(AND(E500=216,(OR(Z521="error",Z522="error",Z523="error",Z524="error",Z525="error",Z526="error",Z527="error",Z528="error",Z529="error",Z530="error",Z531="error",Z532="error",Z533="error",AA523="error",AA524="error",AA525="error",AA526="error",AA527="error",AA528="error",AA529="error",AA530="error",AA531="error",AA532="error",AA533="error",AA534="error",AA535="error"))),"You cannot cross Tube 6 and 7","---")</f>
        <v>---</v>
      </c>
      <c r="K505" s="293"/>
      <c r="L505" s="294"/>
      <c r="M505" s="292" t="str">
        <f>IF(AND(OR(E499="SS",E499="RPX",E499="EUC",E499="RPX-T"),(OR(C509="",C509="Field SPL"))),"Cannot have FlexNap cables without tethers","---")</f>
        <v>---</v>
      </c>
      <c r="N505" s="293"/>
      <c r="O505" s="293"/>
      <c r="P505" s="293"/>
      <c r="Q505" s="293"/>
      <c r="R505" s="293"/>
      <c r="S505" s="293"/>
      <c r="T505" s="293"/>
      <c r="U505" s="294"/>
      <c r="V505" s="25"/>
      <c r="W505" s="58"/>
      <c r="X505" s="58"/>
      <c r="Y505" s="25"/>
      <c r="Z505" s="45">
        <v>5</v>
      </c>
      <c r="AA505" s="46">
        <v>49</v>
      </c>
      <c r="AB505" s="46">
        <v>60</v>
      </c>
      <c r="AC505" s="25"/>
      <c r="AD505" s="25"/>
      <c r="BA505" s="227"/>
    </row>
    <row r="506" spans="1:53" ht="16.5" thickTop="1" thickBot="1" x14ac:dyDescent="0.3">
      <c r="A506" s="88"/>
      <c r="B506" s="59"/>
      <c r="C506" s="60"/>
      <c r="D506" s="61"/>
      <c r="E506" s="62"/>
      <c r="F506" s="88"/>
      <c r="G506" s="63"/>
      <c r="H506" s="64"/>
      <c r="I506" s="63"/>
      <c r="J506" s="292" t="str">
        <f>IF(AND(OR(E499="RPX", E499="RPX-T", E499="SS"),E500=216),"NO 216 For RPX, RPX-T, OR SS CABLE","---")</f>
        <v>---</v>
      </c>
      <c r="K506" s="293"/>
      <c r="L506" s="294"/>
      <c r="M506" s="292" t="str" cm="1">
        <f t="array" ref="M506">IF(AND(E499="",OR(C509:C533="FST",C509:C533="REV T",C509:C533="DBL REV",C509:C533="TPL REV", C509:C533="QD REV")),"Non-FlexNap cables cannot have tethers","---")</f>
        <v>---</v>
      </c>
      <c r="N506" s="293"/>
      <c r="O506" s="293"/>
      <c r="P506" s="293"/>
      <c r="Q506" s="293"/>
      <c r="R506" s="293"/>
      <c r="S506" s="293"/>
      <c r="T506" s="293"/>
      <c r="U506" s="294"/>
      <c r="V506" s="25"/>
      <c r="W506" s="58"/>
      <c r="X506" s="58"/>
      <c r="Y506" s="25"/>
      <c r="Z506" s="45">
        <v>6</v>
      </c>
      <c r="AA506" s="65">
        <v>61</v>
      </c>
      <c r="AB506" s="65">
        <v>72</v>
      </c>
      <c r="AC506" s="25"/>
      <c r="AD506" s="25"/>
      <c r="BA506" s="226"/>
    </row>
    <row r="507" spans="1:53" ht="15.75" customHeight="1" thickBot="1" x14ac:dyDescent="0.3">
      <c r="A507" s="88"/>
      <c r="B507" s="277" t="s">
        <v>260</v>
      </c>
      <c r="C507" s="314" t="s">
        <v>261</v>
      </c>
      <c r="D507" s="314" t="s">
        <v>262</v>
      </c>
      <c r="E507" s="316" t="s">
        <v>263</v>
      </c>
      <c r="F507" s="314" t="s">
        <v>264</v>
      </c>
      <c r="G507" s="279" t="s">
        <v>265</v>
      </c>
      <c r="H507" s="279" t="s">
        <v>266</v>
      </c>
      <c r="I507" s="279" t="s">
        <v>267</v>
      </c>
      <c r="J507" s="318" t="s">
        <v>268</v>
      </c>
      <c r="K507" s="314" t="s">
        <v>269</v>
      </c>
      <c r="L507" s="320" t="s">
        <v>270</v>
      </c>
      <c r="M507" s="322" t="s">
        <v>271</v>
      </c>
      <c r="N507" s="322"/>
      <c r="O507" s="322"/>
      <c r="P507" s="322"/>
      <c r="Q507" s="322"/>
      <c r="R507" s="322"/>
      <c r="S507" s="322"/>
      <c r="T507" s="322"/>
      <c r="U507" s="323"/>
      <c r="V507" s="107"/>
      <c r="W507" s="72"/>
      <c r="X507" s="72"/>
      <c r="Y507" s="72"/>
      <c r="Z507" s="45">
        <v>7</v>
      </c>
      <c r="AA507" s="65">
        <v>73</v>
      </c>
      <c r="AB507" s="65">
        <v>84</v>
      </c>
      <c r="AC507" s="25"/>
      <c r="AD507" s="25"/>
      <c r="BA507" s="228"/>
    </row>
    <row r="508" spans="1:53" ht="15.75" thickBot="1" x14ac:dyDescent="0.3">
      <c r="A508" s="88"/>
      <c r="B508" s="278"/>
      <c r="C508" s="315"/>
      <c r="D508" s="315"/>
      <c r="E508" s="317"/>
      <c r="F508" s="315"/>
      <c r="G508" s="280"/>
      <c r="H508" s="280"/>
      <c r="I508" s="280"/>
      <c r="J508" s="319"/>
      <c r="K508" s="315"/>
      <c r="L508" s="321"/>
      <c r="M508" s="324"/>
      <c r="N508" s="324"/>
      <c r="O508" s="324"/>
      <c r="P508" s="324"/>
      <c r="Q508" s="324"/>
      <c r="R508" s="324"/>
      <c r="S508" s="324"/>
      <c r="T508" s="324"/>
      <c r="U508" s="325"/>
      <c r="V508" s="107"/>
      <c r="W508" s="72"/>
      <c r="X508" s="72"/>
      <c r="Y508" s="72"/>
      <c r="Z508" s="45">
        <v>8</v>
      </c>
      <c r="AA508" s="46">
        <v>85</v>
      </c>
      <c r="AB508" s="46">
        <v>96</v>
      </c>
      <c r="AC508" s="25"/>
      <c r="AD508" s="25"/>
      <c r="AI508" s="109" t="s">
        <v>272</v>
      </c>
      <c r="AJ508" s="109" t="s">
        <v>273</v>
      </c>
      <c r="AK508" s="109" t="s">
        <v>274</v>
      </c>
      <c r="AL508" s="109" t="s">
        <v>275</v>
      </c>
      <c r="BA508" s="228"/>
    </row>
    <row r="509" spans="1:53" ht="15.75" thickBot="1" x14ac:dyDescent="0.3">
      <c r="A509" s="88"/>
      <c r="B509" s="66" t="s">
        <v>276</v>
      </c>
      <c r="C509" s="67"/>
      <c r="D509" s="102"/>
      <c r="E509" s="32"/>
      <c r="F509" s="32"/>
      <c r="G509" s="68" t="s">
        <v>277</v>
      </c>
      <c r="H509" s="69">
        <f>IF(I509=0,0,I509-(E509-1))</f>
        <v>0</v>
      </c>
      <c r="I509" s="70">
        <f>IF(E509=0,0,I504)</f>
        <v>0</v>
      </c>
      <c r="J509" s="71" t="s">
        <v>278</v>
      </c>
      <c r="K509" s="32"/>
      <c r="L509" s="233"/>
      <c r="M509" s="295"/>
      <c r="N509" s="295"/>
      <c r="O509" s="295"/>
      <c r="P509" s="295"/>
      <c r="Q509" s="295"/>
      <c r="R509" s="295"/>
      <c r="S509" s="295"/>
      <c r="T509" s="295"/>
      <c r="U509" s="296"/>
      <c r="V509" s="103"/>
      <c r="W509" s="72"/>
      <c r="X509" s="72"/>
      <c r="Y509" s="72"/>
      <c r="Z509" s="45">
        <v>9</v>
      </c>
      <c r="AA509" s="46">
        <v>97</v>
      </c>
      <c r="AB509" s="46">
        <v>108</v>
      </c>
      <c r="AC509" s="72">
        <f t="shared" ref="AC509:AC533" si="204">IF(B509&lt;&gt;"FST",1,0)</f>
        <v>1</v>
      </c>
      <c r="AD509" s="72">
        <f t="shared" ref="AD509:AD533" si="205">IF(C509&lt;&gt;"FST",1,0)</f>
        <v>1</v>
      </c>
      <c r="AE509" s="109" t="str">
        <f t="shared" ref="AE509:AE533" si="206">CONCATENATE(H509,"-",I509)</f>
        <v>0-0</v>
      </c>
      <c r="AF509" s="109" t="str">
        <f t="shared" ref="AF509:AF533" si="207">IF(C509="Field SPL","N","Y")</f>
        <v>Y</v>
      </c>
      <c r="AG509" s="109" t="str">
        <f t="shared" ref="AG509:AG533" si="208">IF(OR(E$499="RPX",E$499="SS"),"A","B")</f>
        <v>B</v>
      </c>
      <c r="AH509" s="109">
        <v>2</v>
      </c>
      <c r="AI509" s="109" t="str">
        <f>IF(E499="SS",COUNTIFS(C509:C533,"TCF",E509:E533,"2"),"")</f>
        <v/>
      </c>
      <c r="AJ509" s="109" t="str">
        <f>IF(E499="RPX",COUNTIFS(C509:C533,"TCF",E509:E533,"2"),"")</f>
        <v/>
      </c>
      <c r="AK509" s="109" t="str">
        <f>IF(E499="RPX-T",COUNTIFS(C509:C533,"TCF",E509:E533,"2"),"")</f>
        <v/>
      </c>
      <c r="AL509" s="109" t="str">
        <f>IF(E499="EUC",COUNTIFS(C509:C533,"TCF",E509:E533,"2"),"")</f>
        <v/>
      </c>
      <c r="AM509" s="109">
        <f t="shared" ref="AM509:AM533" si="209">VALUE(IF(C509="FST","0",IF(C509="REV T","1",IF(C509="DBL REV",".5","0"))))</f>
        <v>0</v>
      </c>
      <c r="AN509" s="109">
        <f t="shared" ref="AN509:AN533" si="210">VALUE(IF(C509="FST","0",IF(C509="REV T","0",IF(C509="DBL REV",".5","0"))))</f>
        <v>0</v>
      </c>
      <c r="AO509" s="109" t="str">
        <f t="shared" ref="AO509:AO533" si="211">IF(C509="TPL REV","Y","")</f>
        <v/>
      </c>
      <c r="AQ509" s="109" t="str">
        <f t="shared" ref="AQ509:AQ533" si="212">IF(C509="QD REV","Y","")</f>
        <v/>
      </c>
      <c r="BA509" s="229">
        <f>MOD(E509,12)</f>
        <v>0</v>
      </c>
    </row>
    <row r="510" spans="1:53" ht="15.75" thickBot="1" x14ac:dyDescent="0.3">
      <c r="A510" s="88"/>
      <c r="B510" s="66" t="s">
        <v>279</v>
      </c>
      <c r="C510" s="67"/>
      <c r="D510" s="102"/>
      <c r="E510" s="32"/>
      <c r="F510" s="32"/>
      <c r="G510" s="68" t="s">
        <v>277</v>
      </c>
      <c r="H510" s="69">
        <f t="shared" ref="H510:H533" si="213">IF(E510=0,0,I510-(E510-1))</f>
        <v>0</v>
      </c>
      <c r="I510" s="70">
        <f t="shared" ref="I510:I533" si="214">IF(E510=0,0,H509-1)</f>
        <v>0</v>
      </c>
      <c r="J510" s="73" t="str">
        <f>IF(C510="","--",IF(AND(C510&lt;&gt;"FST",C510&lt;&gt;"TCF",BA509&lt;&gt;0),BA509,"--"))</f>
        <v>--</v>
      </c>
      <c r="K510" s="32"/>
      <c r="L510" s="233"/>
      <c r="M510" s="295"/>
      <c r="N510" s="295"/>
      <c r="O510" s="295"/>
      <c r="P510" s="295"/>
      <c r="Q510" s="295"/>
      <c r="R510" s="295"/>
      <c r="S510" s="295"/>
      <c r="T510" s="295"/>
      <c r="U510" s="296"/>
      <c r="V510" s="103"/>
      <c r="W510" s="72"/>
      <c r="X510" s="72"/>
      <c r="Y510" s="72"/>
      <c r="Z510" s="45">
        <v>10</v>
      </c>
      <c r="AA510" s="46">
        <v>109</v>
      </c>
      <c r="AB510" s="46">
        <v>120</v>
      </c>
      <c r="AC510" s="72">
        <f t="shared" si="204"/>
        <v>1</v>
      </c>
      <c r="AD510" s="72">
        <f t="shared" si="205"/>
        <v>1</v>
      </c>
      <c r="AE510" s="109" t="str">
        <f t="shared" si="206"/>
        <v>0-0</v>
      </c>
      <c r="AF510" s="109" t="str">
        <f t="shared" si="207"/>
        <v>Y</v>
      </c>
      <c r="AG510" s="109" t="str">
        <f t="shared" si="208"/>
        <v>B</v>
      </c>
      <c r="AH510" s="109">
        <v>4</v>
      </c>
      <c r="AI510" s="109" t="str">
        <f>IF(E499="SS",COUNTIFS(C509:C533,"TCF",E509:E533,"4"),"")</f>
        <v/>
      </c>
      <c r="AJ510" s="109" t="str">
        <f>IF(E499="RPX",COUNTIFS(C509:C533,"TCF",E509:E533,"4"),"")</f>
        <v/>
      </c>
      <c r="AK510" s="109" t="str">
        <f>IF(E499="RPX-T",COUNTIFS(C509:C533,"TCF",E509:E533,"4"),"")</f>
        <v/>
      </c>
      <c r="AL510" s="109" t="str">
        <f>IF(E499="EUC",COUNTIFS(C509:C533,"TCF",E509:E533,"4"),"")</f>
        <v/>
      </c>
      <c r="AM510" s="109">
        <f t="shared" si="209"/>
        <v>0</v>
      </c>
      <c r="AN510" s="109">
        <f t="shared" si="210"/>
        <v>0</v>
      </c>
      <c r="AO510" s="109" t="str">
        <f t="shared" si="211"/>
        <v/>
      </c>
      <c r="AQ510" s="109" t="str">
        <f t="shared" si="212"/>
        <v/>
      </c>
      <c r="BA510" s="229">
        <f>MOD(SUM(E509:E510),12)</f>
        <v>0</v>
      </c>
    </row>
    <row r="511" spans="1:53" ht="15.75" thickBot="1" x14ac:dyDescent="0.3">
      <c r="A511" s="88"/>
      <c r="B511" s="74" t="s">
        <v>280</v>
      </c>
      <c r="C511" s="67"/>
      <c r="D511" s="102"/>
      <c r="E511" s="32"/>
      <c r="F511" s="32"/>
      <c r="G511" s="75" t="s">
        <v>277</v>
      </c>
      <c r="H511" s="69">
        <f t="shared" si="213"/>
        <v>0</v>
      </c>
      <c r="I511" s="70">
        <f t="shared" si="214"/>
        <v>0</v>
      </c>
      <c r="J511" s="73" t="str">
        <f t="shared" ref="J511:J533" si="215">IF(C511="","--",IF(AND(C511&lt;&gt;"FST",C511&lt;&gt;"TCF",BA510&lt;&gt;0),BA510,"--"))</f>
        <v>--</v>
      </c>
      <c r="K511" s="32"/>
      <c r="L511" s="233"/>
      <c r="M511" s="295"/>
      <c r="N511" s="295"/>
      <c r="O511" s="295"/>
      <c r="P511" s="295"/>
      <c r="Q511" s="295"/>
      <c r="R511" s="295"/>
      <c r="S511" s="295"/>
      <c r="T511" s="295"/>
      <c r="U511" s="296"/>
      <c r="V511" s="103"/>
      <c r="W511" s="72"/>
      <c r="X511" s="72"/>
      <c r="Y511" s="72"/>
      <c r="Z511" s="45">
        <v>11</v>
      </c>
      <c r="AA511" s="46">
        <v>121</v>
      </c>
      <c r="AB511" s="46">
        <v>132</v>
      </c>
      <c r="AC511" s="72">
        <f t="shared" si="204"/>
        <v>1</v>
      </c>
      <c r="AD511" s="72">
        <f t="shared" si="205"/>
        <v>1</v>
      </c>
      <c r="AE511" s="109" t="str">
        <f t="shared" si="206"/>
        <v>0-0</v>
      </c>
      <c r="AF511" s="109" t="str">
        <f t="shared" si="207"/>
        <v>Y</v>
      </c>
      <c r="AG511" s="109" t="str">
        <f t="shared" si="208"/>
        <v>B</v>
      </c>
      <c r="AH511" s="109">
        <v>6</v>
      </c>
      <c r="AI511" s="109" t="str">
        <f>IF(E499="SS",COUNTIFS(C509:C533,"TCF",E509:E533,"6"),"")</f>
        <v/>
      </c>
      <c r="AJ511" s="109" t="str">
        <f>IF(E499="RPX",COUNTIFS(C509:C533,"TCF",E509:E533,"6"),"")</f>
        <v/>
      </c>
      <c r="AK511" s="109" t="str">
        <f>IF(E499="RPX-T",COUNTIFS(C509:C533,"TCF",E509:E533,"6"),"")</f>
        <v/>
      </c>
      <c r="AL511" s="109" t="str">
        <f>IF(E499="EUC",COUNTIFS(C509:C533,"TCF",E509:E533,"6"),"")</f>
        <v/>
      </c>
      <c r="AM511" s="109">
        <f t="shared" si="209"/>
        <v>0</v>
      </c>
      <c r="AN511" s="109">
        <f t="shared" si="210"/>
        <v>0</v>
      </c>
      <c r="AO511" s="109" t="str">
        <f t="shared" si="211"/>
        <v/>
      </c>
      <c r="AQ511" s="109" t="str">
        <f t="shared" si="212"/>
        <v/>
      </c>
      <c r="BA511" s="229">
        <f>MOD(SUM(E509:E512),12)</f>
        <v>0</v>
      </c>
    </row>
    <row r="512" spans="1:53" ht="15.75" thickBot="1" x14ac:dyDescent="0.3">
      <c r="A512" s="88"/>
      <c r="B512" s="66" t="s">
        <v>281</v>
      </c>
      <c r="C512" s="67"/>
      <c r="D512" s="102"/>
      <c r="E512" s="32"/>
      <c r="F512" s="32"/>
      <c r="G512" s="68" t="s">
        <v>277</v>
      </c>
      <c r="H512" s="69">
        <f t="shared" si="213"/>
        <v>0</v>
      </c>
      <c r="I512" s="70">
        <f t="shared" si="214"/>
        <v>0</v>
      </c>
      <c r="J512" s="73" t="str">
        <f t="shared" si="215"/>
        <v>--</v>
      </c>
      <c r="K512" s="32"/>
      <c r="L512" s="233"/>
      <c r="M512" s="295"/>
      <c r="N512" s="295"/>
      <c r="O512" s="295"/>
      <c r="P512" s="295"/>
      <c r="Q512" s="295"/>
      <c r="R512" s="295"/>
      <c r="S512" s="295"/>
      <c r="T512" s="295"/>
      <c r="U512" s="296"/>
      <c r="V512" s="103"/>
      <c r="W512" s="72"/>
      <c r="X512" s="72"/>
      <c r="Y512" s="72"/>
      <c r="Z512" s="45">
        <v>12</v>
      </c>
      <c r="AA512" s="76">
        <v>133</v>
      </c>
      <c r="AB512" s="76">
        <v>144</v>
      </c>
      <c r="AC512" s="72">
        <f t="shared" si="204"/>
        <v>1</v>
      </c>
      <c r="AD512" s="72">
        <f t="shared" si="205"/>
        <v>1</v>
      </c>
      <c r="AE512" s="109" t="str">
        <f t="shared" si="206"/>
        <v>0-0</v>
      </c>
      <c r="AF512" s="109" t="str">
        <f t="shared" si="207"/>
        <v>Y</v>
      </c>
      <c r="AG512" s="109" t="str">
        <f t="shared" si="208"/>
        <v>B</v>
      </c>
      <c r="AH512" s="109">
        <v>8</v>
      </c>
      <c r="AI512" s="109" t="str">
        <f>IF(E499="SS",COUNTIFS(C509:C533,"TCF",E509:E533,"8"),"")</f>
        <v/>
      </c>
      <c r="AJ512" s="109" t="str">
        <f>IF(E499="RPX",COUNTIFS(C509:C533,"TCF",E509:E533,"8"),"")</f>
        <v/>
      </c>
      <c r="AK512" s="109" t="str">
        <f>IF(E499="RPX-T",COUNTIFS(C509:C533,"TCF",E509:E533,"8"),"")</f>
        <v/>
      </c>
      <c r="AL512" s="109" t="str">
        <f>IF(E499="EUC",COUNTIFS(C509:C533,"TCF",E509:E533,"8"),"")</f>
        <v/>
      </c>
      <c r="AM512" s="109">
        <f t="shared" si="209"/>
        <v>0</v>
      </c>
      <c r="AN512" s="109">
        <f t="shared" si="210"/>
        <v>0</v>
      </c>
      <c r="AO512" s="109" t="str">
        <f t="shared" si="211"/>
        <v/>
      </c>
      <c r="AQ512" s="109" t="str">
        <f t="shared" si="212"/>
        <v/>
      </c>
      <c r="BA512" s="229">
        <f>MOD(SUM(E509:E513),12)</f>
        <v>0</v>
      </c>
    </row>
    <row r="513" spans="1:53" ht="15.75" thickBot="1" x14ac:dyDescent="0.3">
      <c r="A513" s="88"/>
      <c r="B513" s="66" t="s">
        <v>282</v>
      </c>
      <c r="C513" s="67"/>
      <c r="D513" s="102"/>
      <c r="E513" s="32"/>
      <c r="F513" s="32"/>
      <c r="G513" s="68" t="s">
        <v>277</v>
      </c>
      <c r="H513" s="69">
        <f t="shared" si="213"/>
        <v>0</v>
      </c>
      <c r="I513" s="70">
        <f t="shared" si="214"/>
        <v>0</v>
      </c>
      <c r="J513" s="73" t="str">
        <f t="shared" si="215"/>
        <v>--</v>
      </c>
      <c r="K513" s="32"/>
      <c r="L513" s="233"/>
      <c r="M513" s="295"/>
      <c r="N513" s="295"/>
      <c r="O513" s="295"/>
      <c r="P513" s="295"/>
      <c r="Q513" s="295"/>
      <c r="R513" s="295"/>
      <c r="S513" s="295"/>
      <c r="T513" s="295"/>
      <c r="U513" s="296"/>
      <c r="V513" s="103"/>
      <c r="W513" s="72"/>
      <c r="X513" s="72"/>
      <c r="Y513" s="72"/>
      <c r="Z513" s="45">
        <v>13</v>
      </c>
      <c r="AA513" s="77">
        <f t="shared" ref="AA513:AA518" si="216">AB512+1</f>
        <v>145</v>
      </c>
      <c r="AB513" s="77">
        <f t="shared" ref="AB513:AB518" si="217">AB512+12</f>
        <v>156</v>
      </c>
      <c r="AC513" s="72">
        <f t="shared" si="204"/>
        <v>1</v>
      </c>
      <c r="AD513" s="72">
        <f t="shared" si="205"/>
        <v>1</v>
      </c>
      <c r="AE513" s="109" t="str">
        <f t="shared" si="206"/>
        <v>0-0</v>
      </c>
      <c r="AF513" s="109" t="str">
        <f t="shared" si="207"/>
        <v>Y</v>
      </c>
      <c r="AG513" s="109" t="str">
        <f t="shared" si="208"/>
        <v>B</v>
      </c>
      <c r="AH513" s="109">
        <v>12</v>
      </c>
      <c r="AI513" s="109" t="str">
        <f>IF(E499="SS",COUNTIFS(C509:C533,"TCF",E509:E533,"12"),"")</f>
        <v/>
      </c>
      <c r="AJ513" s="109" t="str">
        <f>IF(E499="RPX",COUNTIFS(C509:C533,"TCF",E509:E533,"12"),"")</f>
        <v/>
      </c>
      <c r="AK513" s="109" t="str">
        <f>IF(E499="RPX-T",COUNTIFS(C509:C533,"TCF",E509:E533,"12"),"")</f>
        <v/>
      </c>
      <c r="AL513" s="109" t="str">
        <f>IF(E499="EUC",COUNTIFS(C509:C533,"TCF",E509:E533,"12"),"")</f>
        <v/>
      </c>
      <c r="AM513" s="109">
        <f t="shared" si="209"/>
        <v>0</v>
      </c>
      <c r="AN513" s="109">
        <f t="shared" si="210"/>
        <v>0</v>
      </c>
      <c r="AO513" s="109" t="str">
        <f t="shared" si="211"/>
        <v/>
      </c>
      <c r="AQ513" s="109" t="str">
        <f t="shared" si="212"/>
        <v/>
      </c>
      <c r="BA513" s="229">
        <f>MOD(SUM(E509:E514),12)</f>
        <v>0</v>
      </c>
    </row>
    <row r="514" spans="1:53" ht="15.75" thickBot="1" x14ac:dyDescent="0.3">
      <c r="A514" s="88"/>
      <c r="B514" s="66" t="s">
        <v>283</v>
      </c>
      <c r="C514" s="67"/>
      <c r="D514" s="102"/>
      <c r="E514" s="32"/>
      <c r="F514" s="32"/>
      <c r="G514" s="68" t="s">
        <v>277</v>
      </c>
      <c r="H514" s="69">
        <f t="shared" si="213"/>
        <v>0</v>
      </c>
      <c r="I514" s="70">
        <f t="shared" si="214"/>
        <v>0</v>
      </c>
      <c r="J514" s="73" t="str">
        <f t="shared" si="215"/>
        <v>--</v>
      </c>
      <c r="K514" s="32"/>
      <c r="L514" s="233"/>
      <c r="M514" s="295"/>
      <c r="N514" s="295"/>
      <c r="O514" s="295"/>
      <c r="P514" s="295"/>
      <c r="Q514" s="295"/>
      <c r="R514" s="295"/>
      <c r="S514" s="295"/>
      <c r="T514" s="295"/>
      <c r="U514" s="296"/>
      <c r="V514" s="103"/>
      <c r="W514" s="72"/>
      <c r="X514" s="72"/>
      <c r="Y514" s="72"/>
      <c r="Z514" s="45">
        <v>14</v>
      </c>
      <c r="AA514" s="77">
        <f t="shared" si="216"/>
        <v>157</v>
      </c>
      <c r="AB514" s="77">
        <f t="shared" si="217"/>
        <v>168</v>
      </c>
      <c r="AC514" s="72">
        <f t="shared" si="204"/>
        <v>1</v>
      </c>
      <c r="AD514" s="72">
        <f t="shared" si="205"/>
        <v>1</v>
      </c>
      <c r="AE514" s="109" t="str">
        <f t="shared" si="206"/>
        <v>0-0</v>
      </c>
      <c r="AF514" s="109" t="str">
        <f t="shared" si="207"/>
        <v>Y</v>
      </c>
      <c r="AG514" s="109" t="str">
        <f t="shared" si="208"/>
        <v>B</v>
      </c>
      <c r="AM514" s="109">
        <f t="shared" si="209"/>
        <v>0</v>
      </c>
      <c r="AN514" s="109">
        <f t="shared" si="210"/>
        <v>0</v>
      </c>
      <c r="AO514" s="109" t="str">
        <f t="shared" si="211"/>
        <v/>
      </c>
      <c r="AQ514" s="109" t="str">
        <f t="shared" si="212"/>
        <v/>
      </c>
      <c r="BA514" s="229">
        <f>MOD(SUM(E509:E515),12)</f>
        <v>0</v>
      </c>
    </row>
    <row r="515" spans="1:53" ht="15.75" thickBot="1" x14ac:dyDescent="0.3">
      <c r="A515" s="88"/>
      <c r="B515" s="66" t="s">
        <v>284</v>
      </c>
      <c r="C515" s="67"/>
      <c r="D515" s="102"/>
      <c r="E515" s="32"/>
      <c r="F515" s="32"/>
      <c r="G515" s="68" t="s">
        <v>277</v>
      </c>
      <c r="H515" s="69">
        <f t="shared" si="213"/>
        <v>0</v>
      </c>
      <c r="I515" s="70">
        <f t="shared" si="214"/>
        <v>0</v>
      </c>
      <c r="J515" s="73" t="str">
        <f t="shared" si="215"/>
        <v>--</v>
      </c>
      <c r="K515" s="32"/>
      <c r="L515" s="233"/>
      <c r="M515" s="295"/>
      <c r="N515" s="295"/>
      <c r="O515" s="295"/>
      <c r="P515" s="295"/>
      <c r="Q515" s="295"/>
      <c r="R515" s="295"/>
      <c r="S515" s="295"/>
      <c r="T515" s="295"/>
      <c r="U515" s="296"/>
      <c r="V515" s="103"/>
      <c r="W515" s="72"/>
      <c r="X515" s="72"/>
      <c r="Y515" s="72"/>
      <c r="Z515" s="45">
        <v>15</v>
      </c>
      <c r="AA515" s="77">
        <f t="shared" si="216"/>
        <v>169</v>
      </c>
      <c r="AB515" s="77">
        <f t="shared" si="217"/>
        <v>180</v>
      </c>
      <c r="AC515" s="72">
        <f t="shared" si="204"/>
        <v>1</v>
      </c>
      <c r="AD515" s="72">
        <f t="shared" si="205"/>
        <v>1</v>
      </c>
      <c r="AE515" s="109" t="str">
        <f t="shared" si="206"/>
        <v>0-0</v>
      </c>
      <c r="AF515" s="109" t="str">
        <f t="shared" si="207"/>
        <v>Y</v>
      </c>
      <c r="AG515" s="109" t="str">
        <f t="shared" si="208"/>
        <v>B</v>
      </c>
      <c r="AM515" s="109">
        <f t="shared" si="209"/>
        <v>0</v>
      </c>
      <c r="AN515" s="109">
        <f t="shared" si="210"/>
        <v>0</v>
      </c>
      <c r="AO515" s="109" t="str">
        <f t="shared" si="211"/>
        <v/>
      </c>
      <c r="AQ515" s="109" t="str">
        <f t="shared" si="212"/>
        <v/>
      </c>
      <c r="BA515" s="229">
        <f>MOD(SUM(E509:E516),12)</f>
        <v>0</v>
      </c>
    </row>
    <row r="516" spans="1:53" ht="15.75" thickBot="1" x14ac:dyDescent="0.3">
      <c r="A516" s="88"/>
      <c r="B516" s="66" t="s">
        <v>285</v>
      </c>
      <c r="C516" s="67"/>
      <c r="D516" s="102"/>
      <c r="E516" s="32"/>
      <c r="F516" s="32"/>
      <c r="G516" s="68" t="s">
        <v>277</v>
      </c>
      <c r="H516" s="69">
        <f t="shared" si="213"/>
        <v>0</v>
      </c>
      <c r="I516" s="70">
        <f t="shared" si="214"/>
        <v>0</v>
      </c>
      <c r="J516" s="73" t="str">
        <f t="shared" si="215"/>
        <v>--</v>
      </c>
      <c r="K516" s="32"/>
      <c r="L516" s="233"/>
      <c r="M516" s="295"/>
      <c r="N516" s="295"/>
      <c r="O516" s="295"/>
      <c r="P516" s="295"/>
      <c r="Q516" s="295"/>
      <c r="R516" s="295"/>
      <c r="S516" s="295"/>
      <c r="T516" s="295"/>
      <c r="U516" s="296"/>
      <c r="V516" s="103"/>
      <c r="W516" s="72"/>
      <c r="X516" s="72"/>
      <c r="Y516" s="72"/>
      <c r="Z516" s="45">
        <f>Z515+1</f>
        <v>16</v>
      </c>
      <c r="AA516" s="77">
        <f t="shared" si="216"/>
        <v>181</v>
      </c>
      <c r="AB516" s="77">
        <f t="shared" si="217"/>
        <v>192</v>
      </c>
      <c r="AC516" s="72">
        <f t="shared" si="204"/>
        <v>1</v>
      </c>
      <c r="AD516" s="72">
        <f t="shared" si="205"/>
        <v>1</v>
      </c>
      <c r="AE516" s="109" t="str">
        <f t="shared" si="206"/>
        <v>0-0</v>
      </c>
      <c r="AF516" s="109" t="str">
        <f t="shared" si="207"/>
        <v>Y</v>
      </c>
      <c r="AG516" s="109" t="str">
        <f t="shared" si="208"/>
        <v>B</v>
      </c>
      <c r="AM516" s="109">
        <f t="shared" si="209"/>
        <v>0</v>
      </c>
      <c r="AN516" s="109">
        <f t="shared" si="210"/>
        <v>0</v>
      </c>
      <c r="AO516" s="109" t="str">
        <f t="shared" si="211"/>
        <v/>
      </c>
      <c r="AQ516" s="109" t="str">
        <f t="shared" si="212"/>
        <v/>
      </c>
      <c r="BA516" s="229">
        <f>MOD(SUM(E509:E517),12)</f>
        <v>0</v>
      </c>
    </row>
    <row r="517" spans="1:53" ht="15.75" thickBot="1" x14ac:dyDescent="0.3">
      <c r="A517" s="88"/>
      <c r="B517" s="66" t="s">
        <v>286</v>
      </c>
      <c r="C517" s="67"/>
      <c r="D517" s="102"/>
      <c r="E517" s="32"/>
      <c r="F517" s="32"/>
      <c r="G517" s="68" t="s">
        <v>277</v>
      </c>
      <c r="H517" s="69">
        <f t="shared" si="213"/>
        <v>0</v>
      </c>
      <c r="I517" s="70">
        <f t="shared" si="214"/>
        <v>0</v>
      </c>
      <c r="J517" s="73" t="str">
        <f t="shared" si="215"/>
        <v>--</v>
      </c>
      <c r="K517" s="32"/>
      <c r="L517" s="233"/>
      <c r="M517" s="295"/>
      <c r="N517" s="295"/>
      <c r="O517" s="295"/>
      <c r="P517" s="295"/>
      <c r="Q517" s="295"/>
      <c r="R517" s="295"/>
      <c r="S517" s="295"/>
      <c r="T517" s="295"/>
      <c r="U517" s="296"/>
      <c r="V517" s="103"/>
      <c r="W517" s="72"/>
      <c r="X517" s="72"/>
      <c r="Y517" s="72"/>
      <c r="Z517" s="45">
        <f>Z516+1</f>
        <v>17</v>
      </c>
      <c r="AA517" s="77">
        <f t="shared" si="216"/>
        <v>193</v>
      </c>
      <c r="AB517" s="77">
        <f t="shared" si="217"/>
        <v>204</v>
      </c>
      <c r="AC517" s="72">
        <f t="shared" si="204"/>
        <v>1</v>
      </c>
      <c r="AD517" s="72">
        <f t="shared" si="205"/>
        <v>1</v>
      </c>
      <c r="AE517" s="109" t="str">
        <f t="shared" si="206"/>
        <v>0-0</v>
      </c>
      <c r="AF517" s="109" t="str">
        <f t="shared" si="207"/>
        <v>Y</v>
      </c>
      <c r="AG517" s="109" t="str">
        <f t="shared" si="208"/>
        <v>B</v>
      </c>
      <c r="AM517" s="109">
        <f t="shared" si="209"/>
        <v>0</v>
      </c>
      <c r="AN517" s="109">
        <f t="shared" si="210"/>
        <v>0</v>
      </c>
      <c r="AO517" s="109" t="str">
        <f t="shared" si="211"/>
        <v/>
      </c>
      <c r="AQ517" s="109" t="str">
        <f t="shared" si="212"/>
        <v/>
      </c>
      <c r="BA517" s="229">
        <f>MOD(SUM(E509:E518),12)</f>
        <v>0</v>
      </c>
    </row>
    <row r="518" spans="1:53" ht="15.75" thickBot="1" x14ac:dyDescent="0.3">
      <c r="A518" s="88"/>
      <c r="B518" s="66" t="s">
        <v>287</v>
      </c>
      <c r="C518" s="67"/>
      <c r="D518" s="102"/>
      <c r="E518" s="32"/>
      <c r="F518" s="32"/>
      <c r="G518" s="68" t="s">
        <v>277</v>
      </c>
      <c r="H518" s="69">
        <f t="shared" si="213"/>
        <v>0</v>
      </c>
      <c r="I518" s="70">
        <f t="shared" si="214"/>
        <v>0</v>
      </c>
      <c r="J518" s="73" t="str">
        <f t="shared" si="215"/>
        <v>--</v>
      </c>
      <c r="K518" s="32"/>
      <c r="L518" s="233"/>
      <c r="M518" s="295"/>
      <c r="N518" s="295"/>
      <c r="O518" s="295"/>
      <c r="P518" s="295"/>
      <c r="Q518" s="295"/>
      <c r="R518" s="295"/>
      <c r="S518" s="295"/>
      <c r="T518" s="295"/>
      <c r="U518" s="296"/>
      <c r="V518" s="103"/>
      <c r="W518" s="72"/>
      <c r="X518" s="72"/>
      <c r="Y518" s="72"/>
      <c r="Z518" s="45">
        <f>Z517+1</f>
        <v>18</v>
      </c>
      <c r="AA518" s="77">
        <f t="shared" si="216"/>
        <v>205</v>
      </c>
      <c r="AB518" s="77">
        <f t="shared" si="217"/>
        <v>216</v>
      </c>
      <c r="AC518" s="72">
        <f t="shared" si="204"/>
        <v>1</v>
      </c>
      <c r="AD518" s="72">
        <f t="shared" si="205"/>
        <v>1</v>
      </c>
      <c r="AE518" s="109" t="str">
        <f t="shared" si="206"/>
        <v>0-0</v>
      </c>
      <c r="AF518" s="109" t="str">
        <f t="shared" si="207"/>
        <v>Y</v>
      </c>
      <c r="AG518" s="109" t="str">
        <f t="shared" si="208"/>
        <v>B</v>
      </c>
      <c r="AM518" s="109">
        <f t="shared" si="209"/>
        <v>0</v>
      </c>
      <c r="AN518" s="109">
        <f t="shared" si="210"/>
        <v>0</v>
      </c>
      <c r="AO518" s="109" t="str">
        <f t="shared" si="211"/>
        <v/>
      </c>
      <c r="AQ518" s="109" t="str">
        <f t="shared" si="212"/>
        <v/>
      </c>
      <c r="BA518" s="229">
        <f>MOD(SUM(E509:E519),12)</f>
        <v>0</v>
      </c>
    </row>
    <row r="519" spans="1:53" ht="15.75" thickBot="1" x14ac:dyDescent="0.3">
      <c r="A519" s="88"/>
      <c r="B519" s="66" t="s">
        <v>288</v>
      </c>
      <c r="C519" s="67"/>
      <c r="D519" s="102"/>
      <c r="E519" s="32"/>
      <c r="F519" s="32"/>
      <c r="G519" s="68" t="s">
        <v>277</v>
      </c>
      <c r="H519" s="69">
        <f t="shared" si="213"/>
        <v>0</v>
      </c>
      <c r="I519" s="70">
        <f t="shared" si="214"/>
        <v>0</v>
      </c>
      <c r="J519" s="73" t="str">
        <f t="shared" si="215"/>
        <v>--</v>
      </c>
      <c r="K519" s="32"/>
      <c r="L519" s="233"/>
      <c r="M519" s="295"/>
      <c r="N519" s="295"/>
      <c r="O519" s="295"/>
      <c r="P519" s="295"/>
      <c r="Q519" s="295"/>
      <c r="R519" s="295"/>
      <c r="S519" s="295"/>
      <c r="T519" s="295"/>
      <c r="U519" s="296"/>
      <c r="V519" s="103"/>
      <c r="W519" s="84"/>
      <c r="X519" s="84"/>
      <c r="Y519" s="72"/>
      <c r="Z519" s="72"/>
      <c r="AA519" s="72"/>
      <c r="AB519" s="72"/>
      <c r="AC519" s="72">
        <f t="shared" si="204"/>
        <v>1</v>
      </c>
      <c r="AD519" s="72">
        <f t="shared" si="205"/>
        <v>1</v>
      </c>
      <c r="AE519" s="109" t="str">
        <f t="shared" si="206"/>
        <v>0-0</v>
      </c>
      <c r="AF519" s="109" t="str">
        <f t="shared" si="207"/>
        <v>Y</v>
      </c>
      <c r="AG519" s="109" t="str">
        <f t="shared" si="208"/>
        <v>B</v>
      </c>
      <c r="AM519" s="109">
        <f t="shared" si="209"/>
        <v>0</v>
      </c>
      <c r="AN519" s="109">
        <f t="shared" si="210"/>
        <v>0</v>
      </c>
      <c r="AO519" s="109" t="str">
        <f t="shared" si="211"/>
        <v/>
      </c>
      <c r="AQ519" s="109" t="str">
        <f t="shared" si="212"/>
        <v/>
      </c>
      <c r="BA519" s="229">
        <f>MOD(SUM(E509:E520),12)</f>
        <v>0</v>
      </c>
    </row>
    <row r="520" spans="1:53" ht="15.75" thickBot="1" x14ac:dyDescent="0.3">
      <c r="A520" s="88"/>
      <c r="B520" s="66" t="s">
        <v>289</v>
      </c>
      <c r="C520" s="67"/>
      <c r="D520" s="102"/>
      <c r="E520" s="32"/>
      <c r="F520" s="32"/>
      <c r="G520" s="68" t="s">
        <v>277</v>
      </c>
      <c r="H520" s="69">
        <f t="shared" si="213"/>
        <v>0</v>
      </c>
      <c r="I520" s="70">
        <f t="shared" si="214"/>
        <v>0</v>
      </c>
      <c r="J520" s="73" t="str">
        <f t="shared" si="215"/>
        <v>--</v>
      </c>
      <c r="K520" s="32"/>
      <c r="L520" s="233"/>
      <c r="M520" s="295"/>
      <c r="N520" s="295"/>
      <c r="O520" s="295"/>
      <c r="P520" s="295"/>
      <c r="Q520" s="295"/>
      <c r="R520" s="295"/>
      <c r="S520" s="295"/>
      <c r="T520" s="295"/>
      <c r="U520" s="296"/>
      <c r="V520" s="103"/>
      <c r="W520" s="84">
        <f>Y520+1</f>
        <v>1</v>
      </c>
      <c r="X520" s="84"/>
      <c r="Y520" s="78">
        <f>SUM(E509:E520)</f>
        <v>0</v>
      </c>
      <c r="Z520" s="72"/>
      <c r="AA520" s="72"/>
      <c r="AB520" s="72"/>
      <c r="AC520" s="72">
        <f t="shared" si="204"/>
        <v>1</v>
      </c>
      <c r="AD520" s="72">
        <f t="shared" si="205"/>
        <v>1</v>
      </c>
      <c r="AE520" s="109" t="str">
        <f t="shared" si="206"/>
        <v>0-0</v>
      </c>
      <c r="AF520" s="109" t="str">
        <f t="shared" si="207"/>
        <v>Y</v>
      </c>
      <c r="AG520" s="109" t="str">
        <f t="shared" si="208"/>
        <v>B</v>
      </c>
      <c r="AM520" s="109">
        <f t="shared" si="209"/>
        <v>0</v>
      </c>
      <c r="AN520" s="109">
        <f t="shared" si="210"/>
        <v>0</v>
      </c>
      <c r="AO520" s="109" t="str">
        <f t="shared" si="211"/>
        <v/>
      </c>
      <c r="AQ520" s="109" t="str">
        <f t="shared" si="212"/>
        <v/>
      </c>
      <c r="BA520" s="229">
        <f>MOD(SUM(E509:E521),12)</f>
        <v>0</v>
      </c>
    </row>
    <row r="521" spans="1:53" ht="15.75" thickBot="1" x14ac:dyDescent="0.3">
      <c r="A521" s="88"/>
      <c r="B521" s="66" t="s">
        <v>290</v>
      </c>
      <c r="C521" s="67"/>
      <c r="D521" s="102"/>
      <c r="E521" s="32"/>
      <c r="F521" s="32"/>
      <c r="G521" s="68" t="s">
        <v>277</v>
      </c>
      <c r="H521" s="69">
        <f t="shared" si="213"/>
        <v>0</v>
      </c>
      <c r="I521" s="70">
        <f t="shared" si="214"/>
        <v>0</v>
      </c>
      <c r="J521" s="73" t="str">
        <f t="shared" si="215"/>
        <v>--</v>
      </c>
      <c r="K521" s="32"/>
      <c r="L521" s="233"/>
      <c r="M521" s="295"/>
      <c r="N521" s="295"/>
      <c r="O521" s="295"/>
      <c r="P521" s="295"/>
      <c r="Q521" s="295"/>
      <c r="R521" s="295"/>
      <c r="S521" s="295"/>
      <c r="T521" s="295"/>
      <c r="U521" s="296"/>
      <c r="V521" s="103"/>
      <c r="W521" s="84">
        <f>Y521+1</f>
        <v>1</v>
      </c>
      <c r="X521" s="84"/>
      <c r="Y521" s="78">
        <f>SUM(E509:E521)</f>
        <v>0</v>
      </c>
      <c r="Z521" s="72" t="str">
        <f t="shared" ref="Z521:Z533" si="218">IF(OR(AND(E$8=216,C520="DBL REV",C521="DBL REV",Y520&lt;=144,Y521&gt;144),AND(E$8=216,C520="TPL REV",C521="TPL REV",Y520&lt;=144,Y521&gt;144),AND(E$8=216,C520="QD REV",C521="QD REV",Y520&lt;=144,Y521&gt;144)),"ERROR","")</f>
        <v/>
      </c>
      <c r="AA521" s="72"/>
      <c r="AB521" s="72"/>
      <c r="AC521" s="72">
        <f t="shared" si="204"/>
        <v>1</v>
      </c>
      <c r="AD521" s="72">
        <f t="shared" si="205"/>
        <v>1</v>
      </c>
      <c r="AE521" s="109" t="str">
        <f t="shared" si="206"/>
        <v>0-0</v>
      </c>
      <c r="AF521" s="109" t="str">
        <f t="shared" si="207"/>
        <v>Y</v>
      </c>
      <c r="AG521" s="109" t="str">
        <f t="shared" si="208"/>
        <v>B</v>
      </c>
      <c r="AM521" s="109">
        <f t="shared" si="209"/>
        <v>0</v>
      </c>
      <c r="AN521" s="109">
        <f t="shared" si="210"/>
        <v>0</v>
      </c>
      <c r="AO521" s="109" t="str">
        <f t="shared" si="211"/>
        <v/>
      </c>
      <c r="AQ521" s="109" t="str">
        <f t="shared" si="212"/>
        <v/>
      </c>
      <c r="BA521" s="229">
        <f>MOD(SUM(E509:E522),12)</f>
        <v>0</v>
      </c>
    </row>
    <row r="522" spans="1:53" ht="15.75" thickBot="1" x14ac:dyDescent="0.3">
      <c r="A522" s="88"/>
      <c r="B522" s="66" t="s">
        <v>291</v>
      </c>
      <c r="C522" s="67"/>
      <c r="D522" s="102"/>
      <c r="E522" s="32"/>
      <c r="F522" s="32"/>
      <c r="G522" s="68" t="s">
        <v>277</v>
      </c>
      <c r="H522" s="69">
        <f t="shared" si="213"/>
        <v>0</v>
      </c>
      <c r="I522" s="70">
        <f t="shared" si="214"/>
        <v>0</v>
      </c>
      <c r="J522" s="73" t="str">
        <f t="shared" si="215"/>
        <v>--</v>
      </c>
      <c r="K522" s="32"/>
      <c r="L522" s="233"/>
      <c r="M522" s="295"/>
      <c r="N522" s="295"/>
      <c r="O522" s="295"/>
      <c r="P522" s="295"/>
      <c r="Q522" s="295"/>
      <c r="R522" s="295"/>
      <c r="S522" s="295"/>
      <c r="T522" s="295"/>
      <c r="U522" s="296"/>
      <c r="V522" s="103"/>
      <c r="W522" s="84">
        <f>Y522+1</f>
        <v>1</v>
      </c>
      <c r="X522" s="84"/>
      <c r="Y522" s="78">
        <f>SUM(E509:E522)</f>
        <v>0</v>
      </c>
      <c r="Z522" s="72" t="str">
        <f t="shared" si="218"/>
        <v/>
      </c>
      <c r="AA522" s="72"/>
      <c r="AB522" s="72"/>
      <c r="AC522" s="72">
        <f t="shared" si="204"/>
        <v>1</v>
      </c>
      <c r="AD522" s="72">
        <f t="shared" si="205"/>
        <v>1</v>
      </c>
      <c r="AE522" s="109" t="str">
        <f t="shared" si="206"/>
        <v>0-0</v>
      </c>
      <c r="AF522" s="109" t="str">
        <f t="shared" si="207"/>
        <v>Y</v>
      </c>
      <c r="AG522" s="109" t="str">
        <f t="shared" si="208"/>
        <v>B</v>
      </c>
      <c r="AM522" s="109">
        <f t="shared" si="209"/>
        <v>0</v>
      </c>
      <c r="AN522" s="109">
        <f t="shared" si="210"/>
        <v>0</v>
      </c>
      <c r="AO522" s="109" t="str">
        <f t="shared" si="211"/>
        <v/>
      </c>
      <c r="AQ522" s="109" t="str">
        <f t="shared" si="212"/>
        <v/>
      </c>
      <c r="BA522" s="229">
        <f>MOD(SUM(E509:E523),12)</f>
        <v>0</v>
      </c>
    </row>
    <row r="523" spans="1:53" ht="15.75" thickBot="1" x14ac:dyDescent="0.3">
      <c r="A523" s="88"/>
      <c r="B523" s="66" t="s">
        <v>292</v>
      </c>
      <c r="C523" s="67"/>
      <c r="D523" s="102"/>
      <c r="E523" s="32"/>
      <c r="F523" s="32"/>
      <c r="G523" s="68" t="s">
        <v>277</v>
      </c>
      <c r="H523" s="69">
        <f t="shared" si="213"/>
        <v>0</v>
      </c>
      <c r="I523" s="70">
        <f t="shared" si="214"/>
        <v>0</v>
      </c>
      <c r="J523" s="73" t="str">
        <f t="shared" si="215"/>
        <v>--</v>
      </c>
      <c r="K523" s="32"/>
      <c r="L523" s="233"/>
      <c r="M523" s="295"/>
      <c r="N523" s="295"/>
      <c r="O523" s="295"/>
      <c r="P523" s="295"/>
      <c r="Q523" s="295"/>
      <c r="R523" s="295"/>
      <c r="S523" s="295"/>
      <c r="T523" s="295"/>
      <c r="U523" s="296"/>
      <c r="V523" s="103"/>
      <c r="W523" s="84">
        <f>Y523+1</f>
        <v>1</v>
      </c>
      <c r="X523" s="84"/>
      <c r="Y523" s="78">
        <f>SUM(E509:E523)</f>
        <v>0</v>
      </c>
      <c r="Z523" s="72" t="str">
        <f t="shared" si="218"/>
        <v/>
      </c>
      <c r="AA523" s="72" t="str">
        <f t="shared" ref="AA523:AA535" si="219">IF(AND(C521&lt;&gt;"Field SPL",W520&lt;=144,Y521&gt;144),"ERROR","")</f>
        <v/>
      </c>
      <c r="AB523" s="72"/>
      <c r="AC523" s="72">
        <f t="shared" si="204"/>
        <v>1</v>
      </c>
      <c r="AD523" s="72">
        <f t="shared" si="205"/>
        <v>1</v>
      </c>
      <c r="AE523" s="109" t="str">
        <f t="shared" si="206"/>
        <v>0-0</v>
      </c>
      <c r="AF523" s="109" t="str">
        <f t="shared" si="207"/>
        <v>Y</v>
      </c>
      <c r="AG523" s="109" t="str">
        <f t="shared" si="208"/>
        <v>B</v>
      </c>
      <c r="AM523" s="109">
        <f t="shared" si="209"/>
        <v>0</v>
      </c>
      <c r="AN523" s="109">
        <f t="shared" si="210"/>
        <v>0</v>
      </c>
      <c r="AO523" s="109" t="str">
        <f t="shared" si="211"/>
        <v/>
      </c>
      <c r="AQ523" s="109" t="str">
        <f t="shared" si="212"/>
        <v/>
      </c>
      <c r="BA523" s="229">
        <f>MOD(SUM(E509:E524),12)</f>
        <v>0</v>
      </c>
    </row>
    <row r="524" spans="1:53" ht="15.75" thickBot="1" x14ac:dyDescent="0.3">
      <c r="A524" s="88"/>
      <c r="B524" s="66" t="s">
        <v>293</v>
      </c>
      <c r="C524" s="67"/>
      <c r="D524" s="102"/>
      <c r="E524" s="32"/>
      <c r="F524" s="32"/>
      <c r="G524" s="68" t="s">
        <v>277</v>
      </c>
      <c r="H524" s="69">
        <f t="shared" si="213"/>
        <v>0</v>
      </c>
      <c r="I524" s="70">
        <f t="shared" si="214"/>
        <v>0</v>
      </c>
      <c r="J524" s="73" t="str">
        <f t="shared" si="215"/>
        <v>--</v>
      </c>
      <c r="K524" s="32"/>
      <c r="L524" s="233"/>
      <c r="M524" s="295"/>
      <c r="N524" s="295"/>
      <c r="O524" s="295"/>
      <c r="P524" s="295"/>
      <c r="Q524" s="295"/>
      <c r="R524" s="295"/>
      <c r="S524" s="295"/>
      <c r="T524" s="295"/>
      <c r="U524" s="296"/>
      <c r="V524" s="103"/>
      <c r="W524" s="84">
        <f t="shared" ref="W524:W532" si="220">Y524+1</f>
        <v>1</v>
      </c>
      <c r="X524" s="84"/>
      <c r="Y524" s="78">
        <f>SUM(E509:E524)</f>
        <v>0</v>
      </c>
      <c r="Z524" s="72" t="str">
        <f t="shared" si="218"/>
        <v/>
      </c>
      <c r="AA524" s="72" t="str">
        <f t="shared" si="219"/>
        <v/>
      </c>
      <c r="AB524" s="72"/>
      <c r="AC524" s="72">
        <f t="shared" si="204"/>
        <v>1</v>
      </c>
      <c r="AD524" s="72">
        <f t="shared" si="205"/>
        <v>1</v>
      </c>
      <c r="AE524" s="109" t="str">
        <f t="shared" si="206"/>
        <v>0-0</v>
      </c>
      <c r="AF524" s="109" t="str">
        <f t="shared" si="207"/>
        <v>Y</v>
      </c>
      <c r="AG524" s="109" t="str">
        <f t="shared" si="208"/>
        <v>B</v>
      </c>
      <c r="AM524" s="109">
        <f t="shared" si="209"/>
        <v>0</v>
      </c>
      <c r="AN524" s="109">
        <f t="shared" si="210"/>
        <v>0</v>
      </c>
      <c r="AO524" s="109" t="str">
        <f t="shared" si="211"/>
        <v/>
      </c>
      <c r="AQ524" s="109" t="str">
        <f t="shared" si="212"/>
        <v/>
      </c>
      <c r="BA524" s="229">
        <f>MOD(SUM(E509:E525),12)</f>
        <v>0</v>
      </c>
    </row>
    <row r="525" spans="1:53" ht="15.75" thickBot="1" x14ac:dyDescent="0.3">
      <c r="A525" s="88"/>
      <c r="B525" s="66" t="s">
        <v>294</v>
      </c>
      <c r="C525" s="67"/>
      <c r="D525" s="102"/>
      <c r="E525" s="32"/>
      <c r="F525" s="32"/>
      <c r="G525" s="68" t="s">
        <v>277</v>
      </c>
      <c r="H525" s="69">
        <f t="shared" si="213"/>
        <v>0</v>
      </c>
      <c r="I525" s="70">
        <f t="shared" si="214"/>
        <v>0</v>
      </c>
      <c r="J525" s="73" t="str">
        <f t="shared" si="215"/>
        <v>--</v>
      </c>
      <c r="K525" s="32"/>
      <c r="L525" s="233"/>
      <c r="M525" s="295"/>
      <c r="N525" s="295"/>
      <c r="O525" s="295"/>
      <c r="P525" s="295"/>
      <c r="Q525" s="295"/>
      <c r="R525" s="295"/>
      <c r="S525" s="295"/>
      <c r="T525" s="295"/>
      <c r="U525" s="296"/>
      <c r="V525" s="103"/>
      <c r="W525" s="84">
        <f t="shared" si="220"/>
        <v>1</v>
      </c>
      <c r="X525" s="84"/>
      <c r="Y525" s="78">
        <f>SUM(E509:E525)</f>
        <v>0</v>
      </c>
      <c r="Z525" s="72" t="str">
        <f t="shared" si="218"/>
        <v/>
      </c>
      <c r="AA525" s="72" t="str">
        <f t="shared" si="219"/>
        <v/>
      </c>
      <c r="AB525" s="72"/>
      <c r="AC525" s="72">
        <f t="shared" si="204"/>
        <v>1</v>
      </c>
      <c r="AD525" s="72">
        <f t="shared" si="205"/>
        <v>1</v>
      </c>
      <c r="AE525" s="109" t="str">
        <f t="shared" si="206"/>
        <v>0-0</v>
      </c>
      <c r="AF525" s="109" t="str">
        <f t="shared" si="207"/>
        <v>Y</v>
      </c>
      <c r="AG525" s="109" t="str">
        <f t="shared" si="208"/>
        <v>B</v>
      </c>
      <c r="AM525" s="109">
        <f t="shared" si="209"/>
        <v>0</v>
      </c>
      <c r="AN525" s="109">
        <f t="shared" si="210"/>
        <v>0</v>
      </c>
      <c r="AO525" s="109" t="str">
        <f t="shared" si="211"/>
        <v/>
      </c>
      <c r="AQ525" s="109" t="str">
        <f t="shared" si="212"/>
        <v/>
      </c>
      <c r="BA525" s="229">
        <f>MOD(SUM(E509:E526),12)</f>
        <v>0</v>
      </c>
    </row>
    <row r="526" spans="1:53" ht="15.75" thickBot="1" x14ac:dyDescent="0.3">
      <c r="A526" s="88"/>
      <c r="B526" s="66" t="s">
        <v>295</v>
      </c>
      <c r="C526" s="67"/>
      <c r="D526" s="102"/>
      <c r="E526" s="32"/>
      <c r="F526" s="32"/>
      <c r="G526" s="68" t="s">
        <v>277</v>
      </c>
      <c r="H526" s="69">
        <f t="shared" si="213"/>
        <v>0</v>
      </c>
      <c r="I526" s="70">
        <f t="shared" si="214"/>
        <v>0</v>
      </c>
      <c r="J526" s="73" t="str">
        <f t="shared" si="215"/>
        <v>--</v>
      </c>
      <c r="K526" s="32"/>
      <c r="L526" s="233"/>
      <c r="M526" s="295"/>
      <c r="N526" s="295"/>
      <c r="O526" s="295"/>
      <c r="P526" s="295"/>
      <c r="Q526" s="295"/>
      <c r="R526" s="295"/>
      <c r="S526" s="295"/>
      <c r="T526" s="295"/>
      <c r="U526" s="296"/>
      <c r="V526" s="103"/>
      <c r="W526" s="84">
        <f t="shared" si="220"/>
        <v>1</v>
      </c>
      <c r="X526" s="84"/>
      <c r="Y526" s="78">
        <f>SUM(E509:E526)</f>
        <v>0</v>
      </c>
      <c r="Z526" s="72" t="str">
        <f t="shared" si="218"/>
        <v/>
      </c>
      <c r="AA526" s="72" t="str">
        <f t="shared" si="219"/>
        <v/>
      </c>
      <c r="AB526" s="72"/>
      <c r="AC526" s="72">
        <f t="shared" si="204"/>
        <v>1</v>
      </c>
      <c r="AD526" s="72">
        <f t="shared" si="205"/>
        <v>1</v>
      </c>
      <c r="AE526" s="109" t="str">
        <f t="shared" si="206"/>
        <v>0-0</v>
      </c>
      <c r="AF526" s="109" t="str">
        <f t="shared" si="207"/>
        <v>Y</v>
      </c>
      <c r="AG526" s="109" t="str">
        <f t="shared" si="208"/>
        <v>B</v>
      </c>
      <c r="AM526" s="109">
        <f t="shared" si="209"/>
        <v>0</v>
      </c>
      <c r="AN526" s="109">
        <f t="shared" si="210"/>
        <v>0</v>
      </c>
      <c r="AO526" s="109" t="str">
        <f t="shared" si="211"/>
        <v/>
      </c>
      <c r="AQ526" s="109" t="str">
        <f t="shared" si="212"/>
        <v/>
      </c>
      <c r="BA526" s="229">
        <f>MOD(SUM(E509:E527),12)</f>
        <v>0</v>
      </c>
    </row>
    <row r="527" spans="1:53" ht="15.75" thickBot="1" x14ac:dyDescent="0.3">
      <c r="A527" s="88"/>
      <c r="B527" s="66" t="s">
        <v>296</v>
      </c>
      <c r="C527" s="67"/>
      <c r="D527" s="102"/>
      <c r="E527" s="32"/>
      <c r="F527" s="32"/>
      <c r="G527" s="68" t="s">
        <v>277</v>
      </c>
      <c r="H527" s="69">
        <f t="shared" si="213"/>
        <v>0</v>
      </c>
      <c r="I527" s="70">
        <f t="shared" si="214"/>
        <v>0</v>
      </c>
      <c r="J527" s="73" t="str">
        <f t="shared" si="215"/>
        <v>--</v>
      </c>
      <c r="K527" s="32"/>
      <c r="L527" s="233"/>
      <c r="M527" s="295"/>
      <c r="N527" s="295"/>
      <c r="O527" s="295"/>
      <c r="P527" s="295"/>
      <c r="Q527" s="295"/>
      <c r="R527" s="295"/>
      <c r="S527" s="295"/>
      <c r="T527" s="295"/>
      <c r="U527" s="296"/>
      <c r="V527" s="103"/>
      <c r="W527" s="84">
        <f t="shared" si="220"/>
        <v>1</v>
      </c>
      <c r="X527" s="84"/>
      <c r="Y527" s="78">
        <f>SUM(E509:E527)</f>
        <v>0</v>
      </c>
      <c r="Z527" s="72" t="str">
        <f t="shared" si="218"/>
        <v/>
      </c>
      <c r="AA527" s="72" t="str">
        <f t="shared" si="219"/>
        <v/>
      </c>
      <c r="AB527" s="72"/>
      <c r="AC527" s="72">
        <f t="shared" si="204"/>
        <v>1</v>
      </c>
      <c r="AD527" s="72">
        <f t="shared" si="205"/>
        <v>1</v>
      </c>
      <c r="AE527" s="109" t="str">
        <f t="shared" si="206"/>
        <v>0-0</v>
      </c>
      <c r="AF527" s="109" t="str">
        <f t="shared" si="207"/>
        <v>Y</v>
      </c>
      <c r="AG527" s="109" t="str">
        <f t="shared" si="208"/>
        <v>B</v>
      </c>
      <c r="AM527" s="109">
        <f t="shared" si="209"/>
        <v>0</v>
      </c>
      <c r="AN527" s="109">
        <f t="shared" si="210"/>
        <v>0</v>
      </c>
      <c r="AO527" s="109" t="str">
        <f t="shared" si="211"/>
        <v/>
      </c>
      <c r="AQ527" s="109" t="str">
        <f t="shared" si="212"/>
        <v/>
      </c>
      <c r="BA527" s="229">
        <f>MOD(SUM(E509:E528),12)</f>
        <v>0</v>
      </c>
    </row>
    <row r="528" spans="1:53" ht="15.75" thickBot="1" x14ac:dyDescent="0.3">
      <c r="A528" s="88"/>
      <c r="B528" s="66" t="s">
        <v>297</v>
      </c>
      <c r="C528" s="67"/>
      <c r="D528" s="102"/>
      <c r="E528" s="32"/>
      <c r="F528" s="32"/>
      <c r="G528" s="68" t="s">
        <v>277</v>
      </c>
      <c r="H528" s="69">
        <f t="shared" si="213"/>
        <v>0</v>
      </c>
      <c r="I528" s="70">
        <f t="shared" si="214"/>
        <v>0</v>
      </c>
      <c r="J528" s="73" t="str">
        <f t="shared" si="215"/>
        <v>--</v>
      </c>
      <c r="K528" s="32"/>
      <c r="L528" s="233"/>
      <c r="M528" s="295"/>
      <c r="N528" s="295"/>
      <c r="O528" s="295"/>
      <c r="P528" s="295"/>
      <c r="Q528" s="295"/>
      <c r="R528" s="295"/>
      <c r="S528" s="295"/>
      <c r="T528" s="295"/>
      <c r="U528" s="296"/>
      <c r="V528" s="103"/>
      <c r="W528" s="84">
        <f t="shared" si="220"/>
        <v>1</v>
      </c>
      <c r="X528" s="84"/>
      <c r="Y528" s="78">
        <f>SUM(E509:E528)</f>
        <v>0</v>
      </c>
      <c r="Z528" s="72" t="str">
        <f t="shared" si="218"/>
        <v/>
      </c>
      <c r="AA528" s="72" t="str">
        <f t="shared" si="219"/>
        <v/>
      </c>
      <c r="AB528" s="72"/>
      <c r="AC528" s="72">
        <f t="shared" si="204"/>
        <v>1</v>
      </c>
      <c r="AD528" s="72">
        <f t="shared" si="205"/>
        <v>1</v>
      </c>
      <c r="AE528" s="109" t="str">
        <f t="shared" si="206"/>
        <v>0-0</v>
      </c>
      <c r="AF528" s="109" t="str">
        <f t="shared" si="207"/>
        <v>Y</v>
      </c>
      <c r="AG528" s="109" t="str">
        <f t="shared" si="208"/>
        <v>B</v>
      </c>
      <c r="AM528" s="109">
        <f t="shared" si="209"/>
        <v>0</v>
      </c>
      <c r="AN528" s="109">
        <f t="shared" si="210"/>
        <v>0</v>
      </c>
      <c r="AO528" s="109" t="str">
        <f t="shared" si="211"/>
        <v/>
      </c>
      <c r="AQ528" s="109" t="str">
        <f t="shared" si="212"/>
        <v/>
      </c>
      <c r="BA528" s="229">
        <f>MOD(SUM(E509:E529),12)</f>
        <v>0</v>
      </c>
    </row>
    <row r="529" spans="1:53" ht="15.75" thickBot="1" x14ac:dyDescent="0.3">
      <c r="A529" s="88"/>
      <c r="B529" s="66" t="s">
        <v>298</v>
      </c>
      <c r="C529" s="67"/>
      <c r="D529" s="102"/>
      <c r="E529" s="32"/>
      <c r="F529" s="32"/>
      <c r="G529" s="68" t="s">
        <v>277</v>
      </c>
      <c r="H529" s="69">
        <f t="shared" si="213"/>
        <v>0</v>
      </c>
      <c r="I529" s="70">
        <f t="shared" si="214"/>
        <v>0</v>
      </c>
      <c r="J529" s="73" t="str">
        <f t="shared" si="215"/>
        <v>--</v>
      </c>
      <c r="K529" s="32"/>
      <c r="L529" s="233"/>
      <c r="M529" s="295"/>
      <c r="N529" s="295"/>
      <c r="O529" s="295"/>
      <c r="P529" s="295"/>
      <c r="Q529" s="295"/>
      <c r="R529" s="295"/>
      <c r="S529" s="295"/>
      <c r="T529" s="295"/>
      <c r="U529" s="296"/>
      <c r="V529" s="103"/>
      <c r="W529" s="84">
        <f t="shared" si="220"/>
        <v>1</v>
      </c>
      <c r="X529" s="84"/>
      <c r="Y529" s="78">
        <f>SUM(E509:E529)</f>
        <v>0</v>
      </c>
      <c r="Z529" s="72" t="str">
        <f t="shared" si="218"/>
        <v/>
      </c>
      <c r="AA529" s="72" t="str">
        <f t="shared" si="219"/>
        <v/>
      </c>
      <c r="AB529" s="72"/>
      <c r="AC529" s="72">
        <f t="shared" si="204"/>
        <v>1</v>
      </c>
      <c r="AD529" s="72">
        <f t="shared" si="205"/>
        <v>1</v>
      </c>
      <c r="AE529" s="109" t="str">
        <f t="shared" si="206"/>
        <v>0-0</v>
      </c>
      <c r="AF529" s="109" t="str">
        <f t="shared" si="207"/>
        <v>Y</v>
      </c>
      <c r="AG529" s="109" t="str">
        <f t="shared" si="208"/>
        <v>B</v>
      </c>
      <c r="AM529" s="109">
        <f t="shared" si="209"/>
        <v>0</v>
      </c>
      <c r="AN529" s="109">
        <f t="shared" si="210"/>
        <v>0</v>
      </c>
      <c r="AO529" s="109" t="str">
        <f t="shared" si="211"/>
        <v/>
      </c>
      <c r="AQ529" s="109" t="str">
        <f t="shared" si="212"/>
        <v/>
      </c>
      <c r="BA529" s="229">
        <f>MOD(SUM(E509:E530),12)</f>
        <v>0</v>
      </c>
    </row>
    <row r="530" spans="1:53" ht="15.75" thickBot="1" x14ac:dyDescent="0.3">
      <c r="A530" s="88"/>
      <c r="B530" s="66" t="s">
        <v>299</v>
      </c>
      <c r="C530" s="67"/>
      <c r="D530" s="102"/>
      <c r="E530" s="32"/>
      <c r="F530" s="32"/>
      <c r="G530" s="68" t="s">
        <v>277</v>
      </c>
      <c r="H530" s="69">
        <f t="shared" si="213"/>
        <v>0</v>
      </c>
      <c r="I530" s="70">
        <f t="shared" si="214"/>
        <v>0</v>
      </c>
      <c r="J530" s="73" t="str">
        <f t="shared" si="215"/>
        <v>--</v>
      </c>
      <c r="K530" s="32"/>
      <c r="L530" s="233"/>
      <c r="M530" s="295"/>
      <c r="N530" s="295"/>
      <c r="O530" s="295"/>
      <c r="P530" s="295"/>
      <c r="Q530" s="295"/>
      <c r="R530" s="295"/>
      <c r="S530" s="295"/>
      <c r="T530" s="295"/>
      <c r="U530" s="296"/>
      <c r="V530" s="103"/>
      <c r="W530" s="84">
        <f t="shared" si="220"/>
        <v>1</v>
      </c>
      <c r="X530" s="84"/>
      <c r="Y530" s="78">
        <f>SUM(E509:E530)</f>
        <v>0</v>
      </c>
      <c r="Z530" s="72" t="str">
        <f t="shared" si="218"/>
        <v/>
      </c>
      <c r="AA530" s="72" t="str">
        <f t="shared" si="219"/>
        <v/>
      </c>
      <c r="AB530" s="72"/>
      <c r="AC530" s="72">
        <f t="shared" si="204"/>
        <v>1</v>
      </c>
      <c r="AD530" s="72">
        <f t="shared" si="205"/>
        <v>1</v>
      </c>
      <c r="AE530" s="109" t="str">
        <f t="shared" si="206"/>
        <v>0-0</v>
      </c>
      <c r="AF530" s="109" t="str">
        <f t="shared" si="207"/>
        <v>Y</v>
      </c>
      <c r="AG530" s="109" t="str">
        <f t="shared" si="208"/>
        <v>B</v>
      </c>
      <c r="AM530" s="109">
        <f t="shared" si="209"/>
        <v>0</v>
      </c>
      <c r="AN530" s="109">
        <f t="shared" si="210"/>
        <v>0</v>
      </c>
      <c r="AO530" s="109" t="str">
        <f t="shared" si="211"/>
        <v/>
      </c>
      <c r="AQ530" s="109" t="str">
        <f t="shared" si="212"/>
        <v/>
      </c>
      <c r="BA530" s="229">
        <f>MOD(SUM(E509:E531),12)</f>
        <v>0</v>
      </c>
    </row>
    <row r="531" spans="1:53" ht="15.75" thickBot="1" x14ac:dyDescent="0.3">
      <c r="A531" s="88"/>
      <c r="B531" s="66" t="s">
        <v>300</v>
      </c>
      <c r="C531" s="67"/>
      <c r="D531" s="102"/>
      <c r="E531" s="32"/>
      <c r="F531" s="32"/>
      <c r="G531" s="68" t="s">
        <v>277</v>
      </c>
      <c r="H531" s="69">
        <f t="shared" si="213"/>
        <v>0</v>
      </c>
      <c r="I531" s="70">
        <f t="shared" si="214"/>
        <v>0</v>
      </c>
      <c r="J531" s="73" t="str">
        <f t="shared" si="215"/>
        <v>--</v>
      </c>
      <c r="K531" s="32"/>
      <c r="L531" s="233"/>
      <c r="M531" s="295"/>
      <c r="N531" s="295"/>
      <c r="O531" s="295"/>
      <c r="P531" s="295"/>
      <c r="Q531" s="295"/>
      <c r="R531" s="295"/>
      <c r="S531" s="295"/>
      <c r="T531" s="295"/>
      <c r="U531" s="296"/>
      <c r="V531" s="103"/>
      <c r="W531" s="84">
        <f t="shared" si="220"/>
        <v>1</v>
      </c>
      <c r="X531" s="84"/>
      <c r="Y531" s="78">
        <f>SUM(E509:E531)</f>
        <v>0</v>
      </c>
      <c r="Z531" s="72" t="str">
        <f t="shared" si="218"/>
        <v/>
      </c>
      <c r="AA531" s="72" t="str">
        <f t="shared" si="219"/>
        <v/>
      </c>
      <c r="AB531" s="72"/>
      <c r="AC531" s="72">
        <f t="shared" si="204"/>
        <v>1</v>
      </c>
      <c r="AD531" s="72">
        <f t="shared" si="205"/>
        <v>1</v>
      </c>
      <c r="AE531" s="109" t="str">
        <f t="shared" si="206"/>
        <v>0-0</v>
      </c>
      <c r="AF531" s="109" t="str">
        <f t="shared" si="207"/>
        <v>Y</v>
      </c>
      <c r="AG531" s="109" t="str">
        <f t="shared" si="208"/>
        <v>B</v>
      </c>
      <c r="AM531" s="109">
        <f t="shared" si="209"/>
        <v>0</v>
      </c>
      <c r="AN531" s="109">
        <f t="shared" si="210"/>
        <v>0</v>
      </c>
      <c r="AO531" s="109" t="str">
        <f t="shared" si="211"/>
        <v/>
      </c>
      <c r="AQ531" s="109" t="str">
        <f t="shared" si="212"/>
        <v/>
      </c>
      <c r="BA531" s="229">
        <f>MOD(SUM(E509:E532),12)</f>
        <v>0</v>
      </c>
    </row>
    <row r="532" spans="1:53" ht="15.75" thickBot="1" x14ac:dyDescent="0.3">
      <c r="A532" s="88"/>
      <c r="B532" s="66" t="s">
        <v>301</v>
      </c>
      <c r="C532" s="67"/>
      <c r="D532" s="102"/>
      <c r="E532" s="32"/>
      <c r="F532" s="32"/>
      <c r="G532" s="68" t="s">
        <v>277</v>
      </c>
      <c r="H532" s="69">
        <f t="shared" si="213"/>
        <v>0</v>
      </c>
      <c r="I532" s="70">
        <f t="shared" si="214"/>
        <v>0</v>
      </c>
      <c r="J532" s="73" t="str">
        <f t="shared" si="215"/>
        <v>--</v>
      </c>
      <c r="K532" s="32"/>
      <c r="L532" s="233"/>
      <c r="M532" s="295"/>
      <c r="N532" s="295"/>
      <c r="O532" s="295"/>
      <c r="P532" s="295"/>
      <c r="Q532" s="295"/>
      <c r="R532" s="295"/>
      <c r="S532" s="295"/>
      <c r="T532" s="295"/>
      <c r="U532" s="296"/>
      <c r="V532" s="103"/>
      <c r="W532" s="84">
        <f t="shared" si="220"/>
        <v>1</v>
      </c>
      <c r="X532" s="84"/>
      <c r="Y532" s="78">
        <f>SUM(E509:E532)</f>
        <v>0</v>
      </c>
      <c r="Z532" s="72" t="str">
        <f t="shared" si="218"/>
        <v/>
      </c>
      <c r="AA532" s="72" t="str">
        <f t="shared" si="219"/>
        <v/>
      </c>
      <c r="AB532" s="72"/>
      <c r="AC532" s="72">
        <f t="shared" si="204"/>
        <v>1</v>
      </c>
      <c r="AD532" s="72">
        <f t="shared" si="205"/>
        <v>1</v>
      </c>
      <c r="AE532" s="109" t="str">
        <f t="shared" si="206"/>
        <v>0-0</v>
      </c>
      <c r="AF532" s="109" t="str">
        <f t="shared" si="207"/>
        <v>Y</v>
      </c>
      <c r="AG532" s="109" t="str">
        <f t="shared" si="208"/>
        <v>B</v>
      </c>
      <c r="AM532" s="109">
        <f t="shared" si="209"/>
        <v>0</v>
      </c>
      <c r="AN532" s="109">
        <f t="shared" si="210"/>
        <v>0</v>
      </c>
      <c r="AO532" s="109" t="str">
        <f t="shared" si="211"/>
        <v/>
      </c>
      <c r="AQ532" s="109" t="str">
        <f t="shared" si="212"/>
        <v/>
      </c>
      <c r="BA532" s="229">
        <f>MOD(SUM(E509:E533),12)</f>
        <v>0</v>
      </c>
    </row>
    <row r="533" spans="1:53" ht="15.75" thickBot="1" x14ac:dyDescent="0.3">
      <c r="A533" s="88"/>
      <c r="B533" s="66" t="s">
        <v>302</v>
      </c>
      <c r="C533" s="67"/>
      <c r="D533" s="102"/>
      <c r="E533" s="32"/>
      <c r="F533" s="32"/>
      <c r="G533" s="68" t="s">
        <v>277</v>
      </c>
      <c r="H533" s="69">
        <f t="shared" si="213"/>
        <v>0</v>
      </c>
      <c r="I533" s="70">
        <f t="shared" si="214"/>
        <v>0</v>
      </c>
      <c r="J533" s="73" t="str">
        <f t="shared" si="215"/>
        <v>--</v>
      </c>
      <c r="K533" s="32"/>
      <c r="L533" s="234"/>
      <c r="M533" s="295"/>
      <c r="N533" s="295"/>
      <c r="O533" s="295"/>
      <c r="P533" s="295"/>
      <c r="Q533" s="295"/>
      <c r="R533" s="295"/>
      <c r="S533" s="295"/>
      <c r="T533" s="295"/>
      <c r="U533" s="296"/>
      <c r="V533" s="103"/>
      <c r="W533" s="72"/>
      <c r="X533" s="72"/>
      <c r="Y533" s="78">
        <f>SUM(E509:E533)</f>
        <v>0</v>
      </c>
      <c r="Z533" s="72" t="str">
        <f t="shared" si="218"/>
        <v/>
      </c>
      <c r="AA533" s="72" t="str">
        <f t="shared" si="219"/>
        <v/>
      </c>
      <c r="AB533" s="72"/>
      <c r="AC533" s="72">
        <f t="shared" si="204"/>
        <v>1</v>
      </c>
      <c r="AD533" s="72">
        <f t="shared" si="205"/>
        <v>1</v>
      </c>
      <c r="AE533" s="109" t="str">
        <f t="shared" si="206"/>
        <v>0-0</v>
      </c>
      <c r="AF533" s="109" t="str">
        <f t="shared" si="207"/>
        <v>Y</v>
      </c>
      <c r="AG533" s="109" t="str">
        <f t="shared" si="208"/>
        <v>B</v>
      </c>
      <c r="AM533" s="109">
        <f t="shared" si="209"/>
        <v>0</v>
      </c>
      <c r="AN533" s="109">
        <f t="shared" si="210"/>
        <v>0</v>
      </c>
      <c r="AO533" s="109" t="str">
        <f t="shared" si="211"/>
        <v/>
      </c>
      <c r="AQ533" s="109" t="str">
        <f t="shared" si="212"/>
        <v/>
      </c>
      <c r="BA533" s="228"/>
    </row>
    <row r="534" spans="1:53" ht="16.5" thickBot="1" x14ac:dyDescent="0.3">
      <c r="A534" s="88"/>
      <c r="B534" s="281" t="s">
        <v>329</v>
      </c>
      <c r="C534" s="283"/>
      <c r="D534" s="79"/>
      <c r="E534" s="80"/>
      <c r="F534" s="80"/>
      <c r="G534" s="81"/>
      <c r="H534" s="192"/>
      <c r="I534" s="192"/>
      <c r="J534" s="192"/>
      <c r="K534" s="82"/>
      <c r="L534" s="281" t="s">
        <v>306</v>
      </c>
      <c r="M534" s="282"/>
      <c r="N534" s="282"/>
      <c r="O534" s="282"/>
      <c r="P534" s="282"/>
      <c r="Q534" s="282"/>
      <c r="R534" s="282"/>
      <c r="S534" s="282"/>
      <c r="T534" s="282"/>
      <c r="U534" s="283"/>
      <c r="V534" s="104"/>
      <c r="W534" s="72"/>
      <c r="X534" s="72"/>
      <c r="Y534" s="72"/>
      <c r="Z534" s="72"/>
      <c r="AA534" s="72" t="str">
        <f t="shared" si="219"/>
        <v/>
      </c>
      <c r="AB534" s="72"/>
      <c r="AC534" s="72">
        <f>SUM(AC509:AC533)</f>
        <v>25</v>
      </c>
      <c r="AD534" s="72">
        <f>SUM(AD509:AD533)</f>
        <v>25</v>
      </c>
      <c r="AM534" s="109">
        <f>SUM(AM509:AM533)</f>
        <v>0</v>
      </c>
      <c r="AN534" s="109">
        <f>SUM(AN509:AN533)</f>
        <v>0</v>
      </c>
      <c r="AO534" s="109">
        <f>((COUNTIF(AO509:AO533,"Y")/3)*2)</f>
        <v>0</v>
      </c>
      <c r="AP534" s="109">
        <f>(COUNTIF(AO509:AO533,"Y")/3)</f>
        <v>0</v>
      </c>
      <c r="AQ534" s="109">
        <f>(COUNTIF(AQ509:AQ533,"Y")/2)</f>
        <v>0</v>
      </c>
      <c r="AR534" s="109">
        <f>(COUNTIF(AQ509:AQ533,"Y")/2)</f>
        <v>0</v>
      </c>
      <c r="BA534" s="228"/>
    </row>
    <row r="535" spans="1:53" ht="16.5" thickBot="1" x14ac:dyDescent="0.3">
      <c r="A535" s="88"/>
      <c r="B535" s="281" t="s">
        <v>307</v>
      </c>
      <c r="C535" s="283"/>
      <c r="D535" s="25"/>
      <c r="E535" s="25"/>
      <c r="F535" s="25"/>
      <c r="G535" s="83"/>
      <c r="H535" s="25"/>
      <c r="I535" s="26"/>
      <c r="J535" s="26"/>
      <c r="K535" s="25"/>
      <c r="L535" s="25"/>
      <c r="M535" s="25"/>
      <c r="N535" s="25"/>
      <c r="O535" s="25"/>
      <c r="P535" s="26"/>
      <c r="Q535" s="26"/>
      <c r="R535" s="26"/>
      <c r="S535" s="26"/>
      <c r="T535" s="26"/>
      <c r="U535" s="26"/>
      <c r="V535" s="54"/>
      <c r="W535" s="72"/>
      <c r="X535" s="72"/>
      <c r="Y535" s="72"/>
      <c r="Z535" s="72"/>
      <c r="AA535" s="72" t="str">
        <f t="shared" si="219"/>
        <v/>
      </c>
      <c r="AB535" s="72"/>
      <c r="AC535" s="72"/>
      <c r="AD535" s="72"/>
      <c r="BA535" s="226"/>
    </row>
    <row r="536" spans="1:53" x14ac:dyDescent="0.25">
      <c r="A536" s="88"/>
      <c r="B536" s="88"/>
      <c r="C536" s="88"/>
      <c r="D536" s="88"/>
      <c r="E536" s="88"/>
      <c r="F536" s="88"/>
      <c r="G536" s="88"/>
      <c r="H536" s="88"/>
      <c r="I536" s="88"/>
      <c r="J536" s="88"/>
      <c r="K536" s="88"/>
      <c r="L536" s="88"/>
      <c r="M536" s="88"/>
      <c r="N536" s="88"/>
      <c r="O536" s="88"/>
      <c r="P536" s="88"/>
      <c r="Q536" s="88"/>
      <c r="R536" s="88"/>
      <c r="S536" s="88"/>
      <c r="T536" s="88"/>
      <c r="U536" s="88"/>
      <c r="V536" s="88"/>
      <c r="W536" s="88"/>
      <c r="X536" s="88"/>
      <c r="Y536" s="88"/>
      <c r="Z536" s="88"/>
      <c r="AA536" s="88"/>
      <c r="AB536" s="88"/>
      <c r="AC536" s="88"/>
      <c r="AD536" s="88"/>
    </row>
    <row r="537" spans="1:53" ht="15.75" thickBot="1" x14ac:dyDescent="0.3">
      <c r="A537" s="88"/>
      <c r="B537" s="88"/>
      <c r="C537" s="88"/>
      <c r="D537" s="88"/>
      <c r="E537" s="88"/>
      <c r="F537" s="88"/>
      <c r="G537" s="88"/>
      <c r="H537" s="88"/>
      <c r="I537" s="88"/>
      <c r="J537" s="88"/>
      <c r="K537" s="88"/>
      <c r="L537" s="88"/>
      <c r="M537" s="88"/>
      <c r="N537" s="88"/>
      <c r="O537" s="88"/>
      <c r="P537" s="88"/>
      <c r="Q537" s="88"/>
      <c r="R537" s="88"/>
      <c r="S537" s="88"/>
      <c r="T537" s="88"/>
      <c r="U537" s="88"/>
      <c r="V537" s="88"/>
      <c r="W537" s="88"/>
      <c r="X537" s="88"/>
      <c r="Y537" s="88"/>
      <c r="Z537" s="88"/>
      <c r="AA537" s="88"/>
      <c r="AB537" s="88"/>
      <c r="AC537" s="88"/>
      <c r="AD537" s="88"/>
    </row>
    <row r="538" spans="1:53" ht="24" thickBot="1" x14ac:dyDescent="0.4">
      <c r="A538" s="88"/>
      <c r="B538" s="85" t="s">
        <v>330</v>
      </c>
      <c r="C538" s="25"/>
      <c r="D538" s="25"/>
      <c r="E538" s="25"/>
      <c r="F538" s="88"/>
      <c r="G538" s="25"/>
      <c r="H538" s="25"/>
      <c r="I538" s="87"/>
      <c r="J538" s="26"/>
      <c r="K538" s="25"/>
      <c r="L538" s="25"/>
      <c r="M538" s="196" t="s">
        <v>210</v>
      </c>
      <c r="N538" s="196" t="s">
        <v>211</v>
      </c>
      <c r="O538" s="196" t="s">
        <v>212</v>
      </c>
      <c r="P538" s="196" t="s">
        <v>213</v>
      </c>
      <c r="Q538" s="196" t="s">
        <v>214</v>
      </c>
      <c r="R538" s="196" t="s">
        <v>215</v>
      </c>
      <c r="S538" s="196" t="s">
        <v>216</v>
      </c>
      <c r="T538" s="196" t="s">
        <v>217</v>
      </c>
      <c r="U538" s="196" t="s">
        <v>218</v>
      </c>
      <c r="V538" s="196" t="s">
        <v>219</v>
      </c>
      <c r="W538" s="113" t="s">
        <v>220</v>
      </c>
      <c r="X538" s="196" t="s">
        <v>221</v>
      </c>
      <c r="Y538" s="25"/>
      <c r="Z538" s="25"/>
      <c r="AA538" s="25"/>
      <c r="AB538" s="25"/>
      <c r="AC538" s="25"/>
      <c r="AD538" s="25"/>
      <c r="BA538" s="226"/>
    </row>
    <row r="539" spans="1:53" ht="16.5" thickTop="1" thickBot="1" x14ac:dyDescent="0.3">
      <c r="A539" s="88"/>
      <c r="B539" s="284" t="s">
        <v>222</v>
      </c>
      <c r="C539" s="285"/>
      <c r="D539" s="286" t="s">
        <v>223</v>
      </c>
      <c r="E539" s="287"/>
      <c r="F539" s="88"/>
      <c r="G539" s="288" t="s">
        <v>224</v>
      </c>
      <c r="H539" s="289"/>
      <c r="I539" s="28">
        <f>SUM(E550:E574)</f>
        <v>0</v>
      </c>
      <c r="J539" s="290" t="s">
        <v>225</v>
      </c>
      <c r="K539" s="291"/>
      <c r="L539" s="287"/>
      <c r="M539" s="196">
        <v>2</v>
      </c>
      <c r="N539" s="35">
        <f>SUM(AI539,AI550)</f>
        <v>0</v>
      </c>
      <c r="O539" s="35">
        <v>0</v>
      </c>
      <c r="P539" s="35">
        <f>SUM(AJ539,AJ550)</f>
        <v>0</v>
      </c>
      <c r="Q539" s="35">
        <v>0</v>
      </c>
      <c r="R539" s="35">
        <f>COUNTIFS($E550:$E574,"2",$F550:$F574,"Pole",$C550:$C574,"FST")</f>
        <v>0</v>
      </c>
      <c r="S539" s="35">
        <f>SUM(AL539,AK550)</f>
        <v>0</v>
      </c>
      <c r="T539" s="35">
        <v>0</v>
      </c>
      <c r="U539" s="35">
        <f>SUM(AK539,AL550)</f>
        <v>0</v>
      </c>
      <c r="V539" s="35">
        <v>0</v>
      </c>
      <c r="W539" s="34">
        <f>COUNTIFS($E550:$E574,"2",$F550:$F574,"HH",$C550:$C574,"FST")</f>
        <v>0</v>
      </c>
      <c r="X539" s="35">
        <f>COUNTIFS($E550:$E574,"2",$F550:$F574,"Ped",$C550:$C574,"FST")</f>
        <v>0</v>
      </c>
      <c r="Y539" s="25"/>
      <c r="Z539" s="297" t="s">
        <v>226</v>
      </c>
      <c r="AA539" s="298"/>
      <c r="AB539" s="299"/>
      <c r="AC539" s="25"/>
      <c r="AD539" s="25"/>
      <c r="AH539" s="109">
        <v>2</v>
      </c>
      <c r="AI539" s="109" t="str">
        <f>IF($E540="SS",COUNTIFS($C550:$C574,"FST",$E550:$E574,"2"),"0")</f>
        <v>0</v>
      </c>
      <c r="AJ539" s="109" t="str">
        <f>IF($E540="RPX",COUNTIFS($C550:$C574,"FST",$E550:$E574,"2"),"0")</f>
        <v>0</v>
      </c>
      <c r="AK539" s="109" t="str">
        <f>IF($E540="EUC",COUNTIFS($C550:$C574,"FST",$E550:$E574,"2"),"0")</f>
        <v>0</v>
      </c>
      <c r="AL539" s="109" t="str">
        <f>IF($E540="RPX-T",COUNTIFS($C550:$C574,"FST",$E550:$E574,"2"),"0")</f>
        <v>0</v>
      </c>
      <c r="AT539" s="110" t="s">
        <v>227</v>
      </c>
      <c r="AU539" s="108">
        <f>IF(OR($AS540="Y",$AS541="Y",$AS542="Y"),"",COUNTIFS($E540,"SS",$E545,"Y"))</f>
        <v>0</v>
      </c>
      <c r="AV539" s="111">
        <f>IF(OR($AS540="Y",$AS541="Y",$AS542="Y"),"",COUNTIFS($E540,"RPX",$E545,"Y"))</f>
        <v>0</v>
      </c>
      <c r="AW539" s="111">
        <f>IF(OR($AS540="Y",$AS541="Y",$AS542="Y"),"",COUNTIFS($E540,"EUC",$E545,"Y"))</f>
        <v>0</v>
      </c>
      <c r="AX539" s="109">
        <f>IF(OR($AS540="Y",$AS541="Y",$AS542="Y"),"",COUNTIFS($E540,"RPX-T",$E545,"Y"))</f>
        <v>0</v>
      </c>
      <c r="BA539" s="226"/>
    </row>
    <row r="540" spans="1:53" ht="16.5" customHeight="1" thickTop="1" thickBot="1" x14ac:dyDescent="0.3">
      <c r="A540" s="88"/>
      <c r="B540" s="29" t="s">
        <v>228</v>
      </c>
      <c r="C540" s="30">
        <v>0</v>
      </c>
      <c r="D540" s="31" t="s">
        <v>229</v>
      </c>
      <c r="E540" s="66" t="str">
        <f>TEXT(IF('Cable Calculator'!BQ7="","",'Cable Calculator'!BQ7),)</f>
        <v/>
      </c>
      <c r="F540" s="88"/>
      <c r="G540" s="300" t="s">
        <v>230</v>
      </c>
      <c r="H540" s="287"/>
      <c r="I540" s="33">
        <f>E541-I539</f>
        <v>0</v>
      </c>
      <c r="J540" s="301" t="s">
        <v>231</v>
      </c>
      <c r="K540" s="302"/>
      <c r="L540" s="34">
        <f>I544</f>
        <v>0</v>
      </c>
      <c r="M540" s="196">
        <v>4</v>
      </c>
      <c r="N540" s="35">
        <f>SUM(AI540,AI551)</f>
        <v>0</v>
      </c>
      <c r="O540" s="35">
        <v>0</v>
      </c>
      <c r="P540" s="35">
        <f>SUM(AJ540,AJ551)</f>
        <v>0</v>
      </c>
      <c r="Q540" s="35">
        <v>0</v>
      </c>
      <c r="R540" s="35">
        <f>COUNTIFS($E550:$E574,"4",$F550:$F574,"Pole",$C550:$C574,"FST")</f>
        <v>0</v>
      </c>
      <c r="S540" s="35">
        <f>SUM(AL540,AK551)</f>
        <v>0</v>
      </c>
      <c r="T540" s="35">
        <v>0</v>
      </c>
      <c r="U540" s="35">
        <f>SUM(AK540,AL551)</f>
        <v>0</v>
      </c>
      <c r="V540" s="35">
        <v>0</v>
      </c>
      <c r="W540" s="34">
        <f>COUNTIFS($E550:$E574,"4",$F550:$F574,"HH",$C550:$C574,"FST")</f>
        <v>0</v>
      </c>
      <c r="X540" s="35">
        <f>COUNTIFS($E550:$E574,"4",$F550:$F574,"Ped",$C550:$C574,"FST")</f>
        <v>0</v>
      </c>
      <c r="Y540" s="25"/>
      <c r="Z540" s="303" t="s">
        <v>232</v>
      </c>
      <c r="AA540" s="305" t="s">
        <v>233</v>
      </c>
      <c r="AB540" s="306"/>
      <c r="AC540" s="25"/>
      <c r="AD540" s="25"/>
      <c r="AH540" s="109">
        <v>4</v>
      </c>
      <c r="AI540" s="109" t="str">
        <f>IF($E540="SS",COUNTIFS($C550:$C574,"FST",$E550:$E574,"4"),"0")</f>
        <v>0</v>
      </c>
      <c r="AJ540" s="109" t="str">
        <f>IF($E540="RPX",COUNTIFS($C550:$C574,"FST",$E550:$E574,"4"),"0")</f>
        <v>0</v>
      </c>
      <c r="AK540" s="109" t="str">
        <f>IF($E540="EUC",COUNTIFS($C550:$C574,"FST",$E550:$E574,"4"),"0")</f>
        <v>0</v>
      </c>
      <c r="AL540" s="109" t="str">
        <f>IF($E540="RPX-T",COUNTIFS($C550:$C574,"FST",$E550:$E574,"4"),"0")</f>
        <v>0</v>
      </c>
      <c r="AS540" s="109" t="str">
        <f>IF(AND(E545="Y",E541=24,E542=0),"Y","N")</f>
        <v>N</v>
      </c>
      <c r="AT540" s="110" t="s">
        <v>234</v>
      </c>
      <c r="AU540" s="109">
        <f>COUNTIFS($E540,"SS",$AS540,"Y")</f>
        <v>0</v>
      </c>
      <c r="AV540" s="111">
        <f>COUNTIFS($E540,"RPX",$AS540,"Y")</f>
        <v>0</v>
      </c>
      <c r="AW540" s="111">
        <f>COUNTIFS($E540,"EUC",$AS540,"Y")</f>
        <v>0</v>
      </c>
      <c r="AX540" s="109">
        <f>COUNTIFS($E540,"RPX-T",$AS540,"Y")</f>
        <v>0</v>
      </c>
      <c r="BA540" s="227"/>
    </row>
    <row r="541" spans="1:53" ht="16.5" thickTop="1" thickBot="1" x14ac:dyDescent="0.3">
      <c r="A541" s="88"/>
      <c r="B541" s="36" t="s">
        <v>235</v>
      </c>
      <c r="C541" s="37">
        <v>0</v>
      </c>
      <c r="D541" s="38" t="s">
        <v>236</v>
      </c>
      <c r="E541" s="32"/>
      <c r="F541" s="88"/>
      <c r="G541" s="309" t="s">
        <v>237</v>
      </c>
      <c r="H541" s="310"/>
      <c r="I541" s="35">
        <f>IF(E541=0,0,12-(MOD(I539,12)))</f>
        <v>0</v>
      </c>
      <c r="J541" s="301" t="s">
        <v>238</v>
      </c>
      <c r="K541" s="302"/>
      <c r="L541" s="39">
        <f>I545-I539</f>
        <v>0</v>
      </c>
      <c r="M541" s="196">
        <v>6</v>
      </c>
      <c r="N541" s="35">
        <f>SUM(AI541,AI552)</f>
        <v>0</v>
      </c>
      <c r="O541" s="35">
        <v>0</v>
      </c>
      <c r="P541" s="35">
        <f>SUM(AJ541,AJ552)</f>
        <v>0</v>
      </c>
      <c r="Q541" s="35">
        <v>0</v>
      </c>
      <c r="R541" s="35">
        <f>COUNTIFS($E550:$E574,"6",$F550:$F574,"Pole",$C550:$C574,"FST")</f>
        <v>0</v>
      </c>
      <c r="S541" s="35">
        <f>SUM(AL541,AK552)</f>
        <v>0</v>
      </c>
      <c r="T541" s="35">
        <v>0</v>
      </c>
      <c r="U541" s="35">
        <f>SUM(AK541,AL552)</f>
        <v>0</v>
      </c>
      <c r="V541" s="35">
        <v>0</v>
      </c>
      <c r="W541" s="34">
        <f>COUNTIFS($E550:$E574,"6",$F550:$F574,"HH",$C550:$C574,"FST")</f>
        <v>0</v>
      </c>
      <c r="X541" s="35">
        <f>COUNTIFS($E550:$E574,"6",$F550:$F574,"Ped",$C550:$C574,"FST")</f>
        <v>0</v>
      </c>
      <c r="Y541" s="25"/>
      <c r="Z541" s="304"/>
      <c r="AA541" s="307"/>
      <c r="AB541" s="308"/>
      <c r="AC541" s="25"/>
      <c r="AD541" s="25"/>
      <c r="AH541" s="109">
        <v>6</v>
      </c>
      <c r="AI541" s="109" t="str">
        <f>IF($E540="SS",COUNTIFS($C550:$C574,"FST",$E550:$E574,"6"),"0")</f>
        <v>0</v>
      </c>
      <c r="AJ541" s="109" t="str">
        <f>IF($E540="RPX",COUNTIFS($C550:$C574,"FST",$E550:$E574,"6"),"0")</f>
        <v>0</v>
      </c>
      <c r="AK541" s="109" t="str">
        <f>IF($E540="EUC",COUNTIFS($C550:$C574,"FST",$E550:$E574,"6"),"0")</f>
        <v>0</v>
      </c>
      <c r="AL541" s="109" t="str">
        <f>IF($E540="RPX-T",COUNTIFS($C550:$C574,"FST",$E550:$E574,"6"),"0")</f>
        <v>0</v>
      </c>
      <c r="AS541" s="109" t="str">
        <f>IF(AND(E545="Y",E541=48,E542=12),"Y","N")</f>
        <v>N</v>
      </c>
      <c r="AT541" s="110" t="s">
        <v>239</v>
      </c>
      <c r="AU541" s="109">
        <f>COUNTIFS($E540,"SS",$AS541,"Y")</f>
        <v>0</v>
      </c>
      <c r="AV541" s="108">
        <f>COUNTIFS($E540,"RPX",$AS541,"Y")</f>
        <v>0</v>
      </c>
      <c r="AW541" s="108">
        <f>COUNTIFS($E540,"EUC",$AS541,"Y")</f>
        <v>0</v>
      </c>
      <c r="AX541" s="109">
        <f>COUNTIFS($E540,"RPX-T",$AS541,"Y")</f>
        <v>0</v>
      </c>
      <c r="BA541" s="227"/>
    </row>
    <row r="542" spans="1:53" ht="16.5" customHeight="1" thickTop="1" thickBot="1" x14ac:dyDescent="0.3">
      <c r="A542" s="88"/>
      <c r="B542" s="40" t="s">
        <v>240</v>
      </c>
      <c r="C542" s="30">
        <v>0</v>
      </c>
      <c r="D542" s="41" t="s">
        <v>241</v>
      </c>
      <c r="E542" s="42"/>
      <c r="F542" s="88"/>
      <c r="G542" s="277" t="s">
        <v>242</v>
      </c>
      <c r="H542" s="43" t="s">
        <v>243</v>
      </c>
      <c r="I542" s="35">
        <f>IF(E542&lt;&gt;0,1,0)</f>
        <v>0</v>
      </c>
      <c r="J542" s="309" t="s">
        <v>244</v>
      </c>
      <c r="K542" s="310"/>
      <c r="L542" s="44" t="str">
        <f>'Cable Calculator'!BQ3</f>
        <v/>
      </c>
      <c r="M542" s="196">
        <v>8</v>
      </c>
      <c r="N542" s="35">
        <f>SUM(AI542,AI553)</f>
        <v>0</v>
      </c>
      <c r="O542" s="35">
        <v>0</v>
      </c>
      <c r="P542" s="35">
        <f>SUM(AJ542,AJ553)</f>
        <v>0</v>
      </c>
      <c r="Q542" s="35">
        <v>0</v>
      </c>
      <c r="R542" s="35">
        <f>COUNTIFS($E550:$E574,"8",$F550:$F574,"Pole",$C550:$C574,"FST")</f>
        <v>0</v>
      </c>
      <c r="S542" s="35">
        <f>SUM(AL542,AK553)</f>
        <v>0</v>
      </c>
      <c r="T542" s="35">
        <v>0</v>
      </c>
      <c r="U542" s="35">
        <f>SUM(AK542,AL553)</f>
        <v>0</v>
      </c>
      <c r="V542" s="35">
        <v>0</v>
      </c>
      <c r="W542" s="34">
        <f>COUNTIFS($E550:$E574,"8",$F550:$F574,"HH",$C550:$C574,"FST")</f>
        <v>0</v>
      </c>
      <c r="X542" s="35">
        <f>COUNTIFS($E550:$E574,"8",$F550:$F574,"Ped",$C550:$C574,"FST")</f>
        <v>0</v>
      </c>
      <c r="Y542" s="25"/>
      <c r="Z542" s="45">
        <v>1</v>
      </c>
      <c r="AA542" s="46">
        <v>1</v>
      </c>
      <c r="AB542" s="46">
        <v>12</v>
      </c>
      <c r="AC542" s="25"/>
      <c r="AD542" s="25"/>
      <c r="AH542" s="109">
        <v>8</v>
      </c>
      <c r="AI542" s="109" t="str">
        <f>IF($E540="SS",COUNTIFS($C550:$C574,"FST",$E550:$E574,"8"),"0")</f>
        <v>0</v>
      </c>
      <c r="AJ542" s="109" t="str">
        <f>IF($E540="RPX",COUNTIFS($C550:$C574,"FST",$E550:$E574,"8"),"0")</f>
        <v>0</v>
      </c>
      <c r="AK542" s="109" t="str">
        <f>IF($E540="EUC",COUNTIFS($C550:$C574,"FST",$E550:$E574,"8"),"0")</f>
        <v>0</v>
      </c>
      <c r="AL542" s="109" t="str">
        <f>IF($E540="RPX-T",COUNTIFS($C550:$C574,"FST",$E550:$E574,"8"),"0")</f>
        <v>0</v>
      </c>
      <c r="AS542" s="109" t="str">
        <f>IF(AND(E545="Y",E541=48,E542=0),"Y","N")</f>
        <v>N</v>
      </c>
      <c r="AT542" s="110" t="s">
        <v>245</v>
      </c>
      <c r="AU542" s="109">
        <f>COUNTIFS($E540,"SS",$AS542,"Y")</f>
        <v>0</v>
      </c>
      <c r="AV542" s="108">
        <f>COUNTIFS($E540,"RPX",$AS542,"Y")</f>
        <v>0</v>
      </c>
      <c r="AW542" s="108">
        <f>COUNTIFS($E540,"EUC",$AS542,"Y")</f>
        <v>0</v>
      </c>
      <c r="AX542" s="109">
        <f>COUNTIFS($E540,"RPX-T",$AS542,"Y")</f>
        <v>0</v>
      </c>
      <c r="BA542" s="227"/>
    </row>
    <row r="543" spans="1:53" ht="16.5" thickTop="1" thickBot="1" x14ac:dyDescent="0.3">
      <c r="A543" s="88"/>
      <c r="B543" s="29" t="s">
        <v>246</v>
      </c>
      <c r="C543" s="37">
        <v>0</v>
      </c>
      <c r="D543" s="41" t="s">
        <v>247</v>
      </c>
      <c r="E543" s="42"/>
      <c r="F543" s="88"/>
      <c r="G543" s="278"/>
      <c r="H543" s="47" t="s">
        <v>248</v>
      </c>
      <c r="I543" s="35">
        <f>IF(E542&lt;&gt;0,E542,0)</f>
        <v>0</v>
      </c>
      <c r="J543" s="194"/>
      <c r="K543" s="195"/>
      <c r="L543" s="48"/>
      <c r="M543" s="196">
        <v>12</v>
      </c>
      <c r="N543" s="35" t="str">
        <f>IF($E540="SS",SUM(AI543,AJ554,AM575,AO575,AQ575),"0")</f>
        <v>0</v>
      </c>
      <c r="O543" s="35" t="str">
        <f>IF($E540="SS",SUM(AN575,AP575,AR575),"0")</f>
        <v>0</v>
      </c>
      <c r="P543" s="35" t="str">
        <f>IF($E540="RPX",SUM(AJ543,AJ554,AM575,AO575,AQ575),"0")</f>
        <v>0</v>
      </c>
      <c r="Q543" s="35" t="str">
        <f>IF($E540="RPX",SUM(AN575,AP575,AR575),"0")</f>
        <v>0</v>
      </c>
      <c r="R543" s="35">
        <f>COUNTIFS($E550:$E574,"12",$F550:$F574,"Pole",$C550:$C574,"FST")</f>
        <v>0</v>
      </c>
      <c r="S543" s="35" t="str">
        <f>IF($E540="RPX-T",SUM(AL543,AK554,AM575,AO575,AQ575),"0")</f>
        <v>0</v>
      </c>
      <c r="T543" s="35" t="str">
        <f>IF($E540="RPX-T",SUM(AN575,AP575,AR575),"0")</f>
        <v>0</v>
      </c>
      <c r="U543" s="35" t="str">
        <f>IF($E540="EUC",SUM(AK543,AL554,AM575,AO575,AQ575),"0")</f>
        <v>0</v>
      </c>
      <c r="V543" s="35" t="str">
        <f>IF($E540="EUC",SUM($AN575,AP575,AR575),"0")</f>
        <v>0</v>
      </c>
      <c r="W543" s="34">
        <f>COUNTIFS($E550:$E574,"12",$F550:$F574,"HH",$C550:$C574,"FST")</f>
        <v>0</v>
      </c>
      <c r="X543" s="35">
        <f>COUNTIFS($E550:$E574,"12",$F550:$F574,"Ped",$C550:$C574,"FST")</f>
        <v>0</v>
      </c>
      <c r="Y543" s="25"/>
      <c r="Z543" s="45">
        <v>2</v>
      </c>
      <c r="AA543" s="46">
        <v>13</v>
      </c>
      <c r="AB543" s="46">
        <v>24</v>
      </c>
      <c r="AC543" s="25"/>
      <c r="AD543" s="25"/>
      <c r="AH543" s="109">
        <v>12</v>
      </c>
      <c r="AI543" s="109" t="str">
        <f>IF($E540="SS",COUNTIFS($C550:$C574,"FST",$E550:$E574,"12"),"0")</f>
        <v>0</v>
      </c>
      <c r="AJ543" s="109" t="str">
        <f>IF($E540="RPX",COUNTIFS($C550:$C574,"FST",$E550:$E574,"12"),"0")</f>
        <v>0</v>
      </c>
      <c r="AK543" s="109" t="str">
        <f>IF($E540="EUC",COUNTIFS($C550:$C574,"FST",$E550:$E574,"12"),"0")</f>
        <v>0</v>
      </c>
      <c r="AL543" s="109" t="str">
        <f>IF($E540="RPX-T",COUNTIFS($C550:$C574,"FST",$E550:$E574,"12"),"0")</f>
        <v>0</v>
      </c>
      <c r="BA543" s="227"/>
    </row>
    <row r="544" spans="1:53" ht="16.5" customHeight="1" thickTop="1" thickBot="1" x14ac:dyDescent="0.3">
      <c r="A544" s="88"/>
      <c r="B544" s="36" t="s">
        <v>249</v>
      </c>
      <c r="C544" s="30">
        <v>0</v>
      </c>
      <c r="D544" s="49" t="s">
        <v>250</v>
      </c>
      <c r="E544" s="50">
        <f>E541/12</f>
        <v>0</v>
      </c>
      <c r="F544" s="88"/>
      <c r="G544" s="277" t="s">
        <v>251</v>
      </c>
      <c r="H544" s="51" t="s">
        <v>252</v>
      </c>
      <c r="I544" s="112">
        <f>E543</f>
        <v>0</v>
      </c>
      <c r="J544" s="311" t="s">
        <v>253</v>
      </c>
      <c r="K544" s="312"/>
      <c r="L544" s="313"/>
      <c r="M544" s="52" t="s">
        <v>254</v>
      </c>
      <c r="N544" s="106"/>
      <c r="O544" s="106"/>
      <c r="P544" s="192"/>
      <c r="Q544" s="192"/>
      <c r="R544" s="192"/>
      <c r="S544" s="192"/>
      <c r="T544" s="192"/>
      <c r="U544" s="192"/>
      <c r="V544" s="192"/>
      <c r="W544" s="53">
        <f>SUM(P544:U544)</f>
        <v>0</v>
      </c>
      <c r="X544" s="54"/>
      <c r="Y544" s="25"/>
      <c r="Z544" s="45">
        <v>3</v>
      </c>
      <c r="AA544" s="46">
        <v>25</v>
      </c>
      <c r="AB544" s="46">
        <v>36</v>
      </c>
      <c r="AC544" s="25"/>
      <c r="AD544" s="25"/>
      <c r="BA544" s="227"/>
    </row>
    <row r="545" spans="1:53" ht="16.5" thickTop="1" thickBot="1" x14ac:dyDescent="0.3">
      <c r="A545" s="88"/>
      <c r="B545" s="36" t="s">
        <v>255</v>
      </c>
      <c r="C545" s="30">
        <v>0</v>
      </c>
      <c r="D545" s="31" t="s">
        <v>256</v>
      </c>
      <c r="E545" s="101" t="str">
        <f>IF('Cable Calculator'!BQ5="","",'Cable Calculator'!BQ5)</f>
        <v/>
      </c>
      <c r="F545" s="88"/>
      <c r="G545" s="278"/>
      <c r="H545" s="47" t="s">
        <v>257</v>
      </c>
      <c r="I545" s="35" t="str">
        <f>IF(E543="","0",IF(AND(E540="EUC",E541=432), I544+(203-E542),IF(E543=0,0,(E543+(E541-E542)-1))))</f>
        <v>0</v>
      </c>
      <c r="J545" s="292" t="str">
        <f>IFERROR(IF(OR(E540="EUC",E540="SS"),"---",IF(OR(P539,S539),"NO 2F Tethers for RPX!",IF(OR(P541,S541),"NO 6F Tethers for RPX!","---"))),"---")</f>
        <v>---</v>
      </c>
      <c r="K545" s="293"/>
      <c r="L545" s="294"/>
      <c r="M545" s="292" t="str">
        <f>IF(E542&gt;60,"Dead Count &gt;60: Consider Downsize","---")</f>
        <v>---</v>
      </c>
      <c r="N545" s="293"/>
      <c r="O545" s="293"/>
      <c r="P545" s="293"/>
      <c r="Q545" s="293"/>
      <c r="R545" s="293"/>
      <c r="S545" s="293"/>
      <c r="T545" s="293"/>
      <c r="U545" s="294"/>
      <c r="V545" s="100"/>
      <c r="W545" s="54">
        <f>SUM(P545:U545)</f>
        <v>0</v>
      </c>
      <c r="X545" s="54"/>
      <c r="Y545" s="25"/>
      <c r="Z545" s="45">
        <v>4</v>
      </c>
      <c r="AA545" s="46">
        <v>37</v>
      </c>
      <c r="AB545" s="46">
        <v>48</v>
      </c>
      <c r="AC545" s="25"/>
      <c r="AD545" s="25"/>
      <c r="BA545" s="227"/>
    </row>
    <row r="546" spans="1:53" ht="16.5" thickTop="1" thickBot="1" x14ac:dyDescent="0.3">
      <c r="A546" s="88"/>
      <c r="B546" s="55" t="s">
        <v>258</v>
      </c>
      <c r="C546" s="56">
        <f>SUM(C540:C545)+I539</f>
        <v>0</v>
      </c>
      <c r="D546" s="31" t="s">
        <v>259</v>
      </c>
      <c r="E546" s="101" t="str">
        <f>IF(AS540="Y","DBL",IF(AS541="Y","TRPL",IF(AS542="Y","QUAD","")))</f>
        <v/>
      </c>
      <c r="F546" s="88"/>
      <c r="G546" s="192"/>
      <c r="H546" s="57"/>
      <c r="I546" s="192"/>
      <c r="J546" s="292" t="str">
        <f>IF(AND(E541=216,(OR(Z562="error",Z563="error",Z564="error",Z565="error",Z566="error",Z567="error",Z568="error",Z569="error",Z570="error",Z571="error",Z572="error",Z573="error",Z574="error",AA564="error",AA565="error",AA566="error",AA567="error",AA568="error",AA569="error",AA570="error",AA571="error",AA572="error",AA573="error",AA574="error",AA575="error",AA576="error"))),"You cannot cross Tube 6 and 7","---")</f>
        <v>---</v>
      </c>
      <c r="K546" s="293"/>
      <c r="L546" s="294"/>
      <c r="M546" s="292" t="str">
        <f>IF(AND(OR(E540="SS",E540="RPX",E540="EUC",E540="RPX-T"),(OR(C550="",C550="Field SPL"))),"Cannot have FlexNap cables without tethers","---")</f>
        <v>---</v>
      </c>
      <c r="N546" s="293"/>
      <c r="O546" s="293"/>
      <c r="P546" s="293"/>
      <c r="Q546" s="293"/>
      <c r="R546" s="293"/>
      <c r="S546" s="293"/>
      <c r="T546" s="293"/>
      <c r="U546" s="294"/>
      <c r="V546" s="25"/>
      <c r="W546" s="58"/>
      <c r="X546" s="58"/>
      <c r="Y546" s="25"/>
      <c r="Z546" s="45">
        <v>5</v>
      </c>
      <c r="AA546" s="46">
        <v>49</v>
      </c>
      <c r="AB546" s="46">
        <v>60</v>
      </c>
      <c r="AC546" s="25"/>
      <c r="AD546" s="25"/>
      <c r="BA546" s="227"/>
    </row>
    <row r="547" spans="1:53" ht="16.5" thickTop="1" thickBot="1" x14ac:dyDescent="0.3">
      <c r="A547" s="88"/>
      <c r="B547" s="59"/>
      <c r="C547" s="60"/>
      <c r="D547" s="61"/>
      <c r="E547" s="62"/>
      <c r="F547" s="88"/>
      <c r="G547" s="63"/>
      <c r="H547" s="64"/>
      <c r="I547" s="63"/>
      <c r="J547" s="292" t="str">
        <f>IF(AND(OR(E540="RPX", E540="RPX-T", E540="SS"),E541=216),"NO 216 For RPX, RPX-T, OR SS CABLE","---")</f>
        <v>---</v>
      </c>
      <c r="K547" s="293"/>
      <c r="L547" s="294"/>
      <c r="M547" s="292" t="str" cm="1">
        <f t="array" ref="M547">IF(AND(E540="",OR(C550:C574="FST",C550:C574="REV T",C550:C574="DBL REV",C550:C574="TPL REV", C550:C574="QD REV")),"Non-FlexNap cables cannot have tethers","---")</f>
        <v>---</v>
      </c>
      <c r="N547" s="293"/>
      <c r="O547" s="293"/>
      <c r="P547" s="293"/>
      <c r="Q547" s="293"/>
      <c r="R547" s="293"/>
      <c r="S547" s="293"/>
      <c r="T547" s="293"/>
      <c r="U547" s="294"/>
      <c r="V547" s="25"/>
      <c r="W547" s="58"/>
      <c r="X547" s="58"/>
      <c r="Y547" s="25"/>
      <c r="Z547" s="45">
        <v>6</v>
      </c>
      <c r="AA547" s="65">
        <v>61</v>
      </c>
      <c r="AB547" s="65">
        <v>72</v>
      </c>
      <c r="AC547" s="25"/>
      <c r="AD547" s="25"/>
      <c r="BA547" s="226"/>
    </row>
    <row r="548" spans="1:53" ht="15.75" customHeight="1" thickBot="1" x14ac:dyDescent="0.3">
      <c r="A548" s="88"/>
      <c r="B548" s="277" t="s">
        <v>260</v>
      </c>
      <c r="C548" s="314" t="s">
        <v>261</v>
      </c>
      <c r="D548" s="314" t="s">
        <v>262</v>
      </c>
      <c r="E548" s="316" t="s">
        <v>263</v>
      </c>
      <c r="F548" s="314" t="s">
        <v>264</v>
      </c>
      <c r="G548" s="279" t="s">
        <v>265</v>
      </c>
      <c r="H548" s="279" t="s">
        <v>266</v>
      </c>
      <c r="I548" s="279" t="s">
        <v>267</v>
      </c>
      <c r="J548" s="318" t="s">
        <v>268</v>
      </c>
      <c r="K548" s="314" t="s">
        <v>269</v>
      </c>
      <c r="L548" s="320" t="s">
        <v>270</v>
      </c>
      <c r="M548" s="322" t="s">
        <v>271</v>
      </c>
      <c r="N548" s="322"/>
      <c r="O548" s="322"/>
      <c r="P548" s="322"/>
      <c r="Q548" s="322"/>
      <c r="R548" s="322"/>
      <c r="S548" s="322"/>
      <c r="T548" s="322"/>
      <c r="U548" s="323"/>
      <c r="V548" s="107"/>
      <c r="W548" s="72"/>
      <c r="X548" s="72"/>
      <c r="Y548" s="72"/>
      <c r="Z548" s="45">
        <v>7</v>
      </c>
      <c r="AA548" s="65">
        <v>73</v>
      </c>
      <c r="AB548" s="65">
        <v>84</v>
      </c>
      <c r="AC548" s="25"/>
      <c r="AD548" s="25"/>
      <c r="BA548" s="228"/>
    </row>
    <row r="549" spans="1:53" ht="15.75" thickBot="1" x14ac:dyDescent="0.3">
      <c r="A549" s="88"/>
      <c r="B549" s="278"/>
      <c r="C549" s="315"/>
      <c r="D549" s="315"/>
      <c r="E549" s="317"/>
      <c r="F549" s="315"/>
      <c r="G549" s="280"/>
      <c r="H549" s="280"/>
      <c r="I549" s="280"/>
      <c r="J549" s="319"/>
      <c r="K549" s="315"/>
      <c r="L549" s="321"/>
      <c r="M549" s="324"/>
      <c r="N549" s="324"/>
      <c r="O549" s="324"/>
      <c r="P549" s="324"/>
      <c r="Q549" s="324"/>
      <c r="R549" s="324"/>
      <c r="S549" s="324"/>
      <c r="T549" s="324"/>
      <c r="U549" s="325"/>
      <c r="V549" s="107"/>
      <c r="W549" s="72"/>
      <c r="X549" s="72"/>
      <c r="Y549" s="72"/>
      <c r="Z549" s="45">
        <v>8</v>
      </c>
      <c r="AA549" s="46">
        <v>85</v>
      </c>
      <c r="AB549" s="46">
        <v>96</v>
      </c>
      <c r="AC549" s="25"/>
      <c r="AD549" s="25"/>
      <c r="AI549" s="109" t="s">
        <v>272</v>
      </c>
      <c r="AJ549" s="109" t="s">
        <v>273</v>
      </c>
      <c r="AK549" s="109" t="s">
        <v>274</v>
      </c>
      <c r="AL549" s="109" t="s">
        <v>275</v>
      </c>
      <c r="BA549" s="228"/>
    </row>
    <row r="550" spans="1:53" ht="15.75" thickBot="1" x14ac:dyDescent="0.3">
      <c r="A550" s="88"/>
      <c r="B550" s="66" t="s">
        <v>276</v>
      </c>
      <c r="C550" s="67"/>
      <c r="D550" s="102"/>
      <c r="E550" s="32"/>
      <c r="F550" s="32"/>
      <c r="G550" s="68" t="s">
        <v>277</v>
      </c>
      <c r="H550" s="69">
        <f>IF(I550=0,0,I550-(E550-1))</f>
        <v>0</v>
      </c>
      <c r="I550" s="70">
        <f>IF(E550=0,0,I545)</f>
        <v>0</v>
      </c>
      <c r="J550" s="71" t="s">
        <v>278</v>
      </c>
      <c r="K550" s="32"/>
      <c r="L550" s="233"/>
      <c r="M550" s="295"/>
      <c r="N550" s="295"/>
      <c r="O550" s="295"/>
      <c r="P550" s="295"/>
      <c r="Q550" s="295"/>
      <c r="R550" s="295"/>
      <c r="S550" s="295"/>
      <c r="T550" s="295"/>
      <c r="U550" s="296"/>
      <c r="V550" s="103"/>
      <c r="W550" s="72"/>
      <c r="X550" s="72"/>
      <c r="Y550" s="72"/>
      <c r="Z550" s="45">
        <v>9</v>
      </c>
      <c r="AA550" s="46">
        <v>97</v>
      </c>
      <c r="AB550" s="46">
        <v>108</v>
      </c>
      <c r="AC550" s="72">
        <f t="shared" ref="AC550:AC574" si="221">IF(B550&lt;&gt;"FST",1,0)</f>
        <v>1</v>
      </c>
      <c r="AD550" s="72">
        <f t="shared" ref="AD550:AD574" si="222">IF(C550&lt;&gt;"FST",1,0)</f>
        <v>1</v>
      </c>
      <c r="AE550" s="109" t="str">
        <f t="shared" ref="AE550:AE574" si="223">CONCATENATE(H550,"-",I550)</f>
        <v>0-0</v>
      </c>
      <c r="AF550" s="109" t="str">
        <f t="shared" ref="AF550:AF574" si="224">IF(C550="Field SPL","N","Y")</f>
        <v>Y</v>
      </c>
      <c r="AG550" s="109" t="str">
        <f t="shared" ref="AG550:AG574" si="225">IF(OR(E$540="RPX",E$540="SS"),"A","B")</f>
        <v>B</v>
      </c>
      <c r="AH550" s="109">
        <v>2</v>
      </c>
      <c r="AI550" s="109" t="str">
        <f>IF(E540="SS",COUNTIFS(C550:C574,"TCF",E550:E574,"2"),"")</f>
        <v/>
      </c>
      <c r="AJ550" s="109" t="str">
        <f>IF(E540="RPX",COUNTIFS(C550:C574,"TCF",E550:E574,"2"),"")</f>
        <v/>
      </c>
      <c r="AK550" s="109" t="str">
        <f>IF(E540="RPX-T",COUNTIFS(C550:C574,"TCF",E550:E574,"2"),"")</f>
        <v/>
      </c>
      <c r="AL550" s="109" t="str">
        <f>IF(E540="EUC",COUNTIFS(C550:C574,"TCF",E550:E574,"2"),"")</f>
        <v/>
      </c>
      <c r="AM550" s="109">
        <f t="shared" ref="AM550:AM574" si="226">VALUE(IF(C550="FST","0",IF(C550="REV T","1",IF(C550="DBL REV",".5","0"))))</f>
        <v>0</v>
      </c>
      <c r="AN550" s="109">
        <f t="shared" ref="AN550:AN574" si="227">VALUE(IF(C550="FST","0",IF(C550="REV T","0",IF(C550="DBL REV",".5","0"))))</f>
        <v>0</v>
      </c>
      <c r="AO550" s="109" t="str">
        <f t="shared" ref="AO550:AO574" si="228">IF(C550="TPL REV","Y","")</f>
        <v/>
      </c>
      <c r="AQ550" s="109" t="str">
        <f t="shared" ref="AQ550:AQ574" si="229">IF(C550="QD REV","Y","")</f>
        <v/>
      </c>
      <c r="BA550" s="229">
        <f>MOD(E550,12)</f>
        <v>0</v>
      </c>
    </row>
    <row r="551" spans="1:53" ht="15.75" thickBot="1" x14ac:dyDescent="0.3">
      <c r="A551" s="88"/>
      <c r="B551" s="66" t="s">
        <v>279</v>
      </c>
      <c r="C551" s="67"/>
      <c r="D551" s="102"/>
      <c r="E551" s="32"/>
      <c r="F551" s="32"/>
      <c r="G551" s="68" t="s">
        <v>277</v>
      </c>
      <c r="H551" s="69">
        <f t="shared" ref="H551:H574" si="230">IF(E551=0,0,I551-(E551-1))</f>
        <v>0</v>
      </c>
      <c r="I551" s="70">
        <f t="shared" ref="I551:I574" si="231">IF(E551=0,0,H550-1)</f>
        <v>0</v>
      </c>
      <c r="J551" s="73" t="str">
        <f>IF(C551="","--",IF(AND(C551&lt;&gt;"FST",C551&lt;&gt;"TCF",BA550&lt;&gt;0),BA550,"--"))</f>
        <v>--</v>
      </c>
      <c r="K551" s="32"/>
      <c r="L551" s="233"/>
      <c r="M551" s="295"/>
      <c r="N551" s="295"/>
      <c r="O551" s="295"/>
      <c r="P551" s="295"/>
      <c r="Q551" s="295"/>
      <c r="R551" s="295"/>
      <c r="S551" s="295"/>
      <c r="T551" s="295"/>
      <c r="U551" s="296"/>
      <c r="V551" s="103"/>
      <c r="W551" s="72"/>
      <c r="X551" s="72"/>
      <c r="Y551" s="72"/>
      <c r="Z551" s="45">
        <v>10</v>
      </c>
      <c r="AA551" s="46">
        <v>109</v>
      </c>
      <c r="AB551" s="46">
        <v>120</v>
      </c>
      <c r="AC551" s="72">
        <f t="shared" si="221"/>
        <v>1</v>
      </c>
      <c r="AD551" s="72">
        <f t="shared" si="222"/>
        <v>1</v>
      </c>
      <c r="AE551" s="109" t="str">
        <f t="shared" si="223"/>
        <v>0-0</v>
      </c>
      <c r="AF551" s="109" t="str">
        <f t="shared" si="224"/>
        <v>Y</v>
      </c>
      <c r="AG551" s="109" t="str">
        <f t="shared" si="225"/>
        <v>B</v>
      </c>
      <c r="AH551" s="109">
        <v>4</v>
      </c>
      <c r="AI551" s="109" t="str">
        <f>IF(E540="SS",COUNTIFS(C550:C574,"TCF",E550:E574,"4"),"")</f>
        <v/>
      </c>
      <c r="AJ551" s="109" t="str">
        <f>IF(E540="RPX",COUNTIFS(C550:C574,"TCF",E550:E574,"4"),"")</f>
        <v/>
      </c>
      <c r="AK551" s="109" t="str">
        <f>IF(E540="RPX-T",COUNTIFS(C550:C574,"TCF",E550:E574,"4"),"")</f>
        <v/>
      </c>
      <c r="AL551" s="109" t="str">
        <f>IF(E540="EUC",COUNTIFS(C550:C574,"TCF",E550:E574,"4"),"")</f>
        <v/>
      </c>
      <c r="AM551" s="109">
        <f t="shared" si="226"/>
        <v>0</v>
      </c>
      <c r="AN551" s="109">
        <f t="shared" si="227"/>
        <v>0</v>
      </c>
      <c r="AO551" s="109" t="str">
        <f t="shared" si="228"/>
        <v/>
      </c>
      <c r="AQ551" s="109" t="str">
        <f t="shared" si="229"/>
        <v/>
      </c>
      <c r="BA551" s="229">
        <f>MOD(SUM(E550:E551),12)</f>
        <v>0</v>
      </c>
    </row>
    <row r="552" spans="1:53" ht="15.75" thickBot="1" x14ac:dyDescent="0.3">
      <c r="A552" s="88"/>
      <c r="B552" s="74" t="s">
        <v>280</v>
      </c>
      <c r="C552" s="67"/>
      <c r="D552" s="102"/>
      <c r="E552" s="32"/>
      <c r="F552" s="32"/>
      <c r="G552" s="75" t="s">
        <v>277</v>
      </c>
      <c r="H552" s="69">
        <f t="shared" si="230"/>
        <v>0</v>
      </c>
      <c r="I552" s="70">
        <f t="shared" si="231"/>
        <v>0</v>
      </c>
      <c r="J552" s="73" t="str">
        <f t="shared" ref="J552:J574" si="232">IF(C552="","--",IF(AND(C552&lt;&gt;"FST",C552&lt;&gt;"TCF",BA551&lt;&gt;0),BA551,"--"))</f>
        <v>--</v>
      </c>
      <c r="K552" s="32"/>
      <c r="L552" s="233"/>
      <c r="M552" s="295"/>
      <c r="N552" s="295"/>
      <c r="O552" s="295"/>
      <c r="P552" s="295"/>
      <c r="Q552" s="295"/>
      <c r="R552" s="295"/>
      <c r="S552" s="295"/>
      <c r="T552" s="295"/>
      <c r="U552" s="296"/>
      <c r="V552" s="103"/>
      <c r="W552" s="72"/>
      <c r="X552" s="72"/>
      <c r="Y552" s="72"/>
      <c r="Z552" s="45">
        <v>11</v>
      </c>
      <c r="AA552" s="46">
        <v>121</v>
      </c>
      <c r="AB552" s="46">
        <v>132</v>
      </c>
      <c r="AC552" s="72">
        <f t="shared" si="221"/>
        <v>1</v>
      </c>
      <c r="AD552" s="72">
        <f t="shared" si="222"/>
        <v>1</v>
      </c>
      <c r="AE552" s="109" t="str">
        <f t="shared" si="223"/>
        <v>0-0</v>
      </c>
      <c r="AF552" s="109" t="str">
        <f t="shared" si="224"/>
        <v>Y</v>
      </c>
      <c r="AG552" s="109" t="str">
        <f t="shared" si="225"/>
        <v>B</v>
      </c>
      <c r="AH552" s="109">
        <v>6</v>
      </c>
      <c r="AI552" s="109" t="str">
        <f>IF(E540="SS",COUNTIFS(C550:C574,"TCF",E550:E574,"6"),"")</f>
        <v/>
      </c>
      <c r="AJ552" s="109" t="str">
        <f>IF(E540="RPX",COUNTIFS(C550:C574,"TCF",E550:E574,"6"),"")</f>
        <v/>
      </c>
      <c r="AK552" s="109" t="str">
        <f>IF(E540="RPX-T",COUNTIFS(C550:C574,"TCF",E550:E574,"6"),"")</f>
        <v/>
      </c>
      <c r="AL552" s="109" t="str">
        <f>IF(E540="EUC",COUNTIFS(C550:C574,"TCF",E550:E574,"6"),"")</f>
        <v/>
      </c>
      <c r="AM552" s="109">
        <f t="shared" si="226"/>
        <v>0</v>
      </c>
      <c r="AN552" s="109">
        <f t="shared" si="227"/>
        <v>0</v>
      </c>
      <c r="AO552" s="109" t="str">
        <f t="shared" si="228"/>
        <v/>
      </c>
      <c r="AQ552" s="109" t="str">
        <f t="shared" si="229"/>
        <v/>
      </c>
      <c r="BA552" s="229">
        <f>MOD(SUM(E550:E553),12)</f>
        <v>0</v>
      </c>
    </row>
    <row r="553" spans="1:53" ht="15.75" thickBot="1" x14ac:dyDescent="0.3">
      <c r="A553" s="88"/>
      <c r="B553" s="66" t="s">
        <v>281</v>
      </c>
      <c r="C553" s="67"/>
      <c r="D553" s="102"/>
      <c r="E553" s="32"/>
      <c r="F553" s="32"/>
      <c r="G553" s="68" t="s">
        <v>277</v>
      </c>
      <c r="H553" s="69">
        <f t="shared" si="230"/>
        <v>0</v>
      </c>
      <c r="I553" s="70">
        <f t="shared" si="231"/>
        <v>0</v>
      </c>
      <c r="J553" s="73" t="str">
        <f t="shared" si="232"/>
        <v>--</v>
      </c>
      <c r="K553" s="32"/>
      <c r="L553" s="233"/>
      <c r="M553" s="295"/>
      <c r="N553" s="295"/>
      <c r="O553" s="295"/>
      <c r="P553" s="295"/>
      <c r="Q553" s="295"/>
      <c r="R553" s="295"/>
      <c r="S553" s="295"/>
      <c r="T553" s="295"/>
      <c r="U553" s="296"/>
      <c r="V553" s="103"/>
      <c r="W553" s="72"/>
      <c r="X553" s="72"/>
      <c r="Y553" s="72"/>
      <c r="Z553" s="45">
        <v>12</v>
      </c>
      <c r="AA553" s="76">
        <v>133</v>
      </c>
      <c r="AB553" s="76">
        <v>144</v>
      </c>
      <c r="AC553" s="72">
        <f t="shared" si="221"/>
        <v>1</v>
      </c>
      <c r="AD553" s="72">
        <f t="shared" si="222"/>
        <v>1</v>
      </c>
      <c r="AE553" s="109" t="str">
        <f t="shared" si="223"/>
        <v>0-0</v>
      </c>
      <c r="AF553" s="109" t="str">
        <f t="shared" si="224"/>
        <v>Y</v>
      </c>
      <c r="AG553" s="109" t="str">
        <f t="shared" si="225"/>
        <v>B</v>
      </c>
      <c r="AH553" s="109">
        <v>8</v>
      </c>
      <c r="AI553" s="109" t="str">
        <f>IF(E540="SS",COUNTIFS(C550:C574,"TCF",E550:E574,"8"),"")</f>
        <v/>
      </c>
      <c r="AJ553" s="109" t="str">
        <f>IF(E540="RPX",COUNTIFS(C550:C574,"TCF",E550:E574,"8"),"")</f>
        <v/>
      </c>
      <c r="AK553" s="109" t="str">
        <f>IF(E540="RPX-T",COUNTIFS(C550:C574,"TCF",E550:E574,"8"),"")</f>
        <v/>
      </c>
      <c r="AL553" s="109" t="str">
        <f>IF(E540="EUC",COUNTIFS(C550:C574,"TCF",E550:E574,"8"),"")</f>
        <v/>
      </c>
      <c r="AM553" s="109">
        <f t="shared" si="226"/>
        <v>0</v>
      </c>
      <c r="AN553" s="109">
        <f t="shared" si="227"/>
        <v>0</v>
      </c>
      <c r="AO553" s="109" t="str">
        <f t="shared" si="228"/>
        <v/>
      </c>
      <c r="AQ553" s="109" t="str">
        <f t="shared" si="229"/>
        <v/>
      </c>
      <c r="BA553" s="229">
        <f>MOD(SUM(E550:E554),12)</f>
        <v>0</v>
      </c>
    </row>
    <row r="554" spans="1:53" ht="15.75" thickBot="1" x14ac:dyDescent="0.3">
      <c r="A554" s="88"/>
      <c r="B554" s="66" t="s">
        <v>282</v>
      </c>
      <c r="C554" s="67"/>
      <c r="D554" s="102"/>
      <c r="E554" s="32"/>
      <c r="F554" s="32"/>
      <c r="G554" s="68" t="s">
        <v>277</v>
      </c>
      <c r="H554" s="69">
        <f t="shared" si="230"/>
        <v>0</v>
      </c>
      <c r="I554" s="70">
        <f t="shared" si="231"/>
        <v>0</v>
      </c>
      <c r="J554" s="73" t="str">
        <f t="shared" si="232"/>
        <v>--</v>
      </c>
      <c r="K554" s="32"/>
      <c r="L554" s="233"/>
      <c r="M554" s="295"/>
      <c r="N554" s="295"/>
      <c r="O554" s="295"/>
      <c r="P554" s="295"/>
      <c r="Q554" s="295"/>
      <c r="R554" s="295"/>
      <c r="S554" s="295"/>
      <c r="T554" s="295"/>
      <c r="U554" s="296"/>
      <c r="V554" s="103"/>
      <c r="W554" s="72"/>
      <c r="X554" s="72"/>
      <c r="Y554" s="72"/>
      <c r="Z554" s="45">
        <v>13</v>
      </c>
      <c r="AA554" s="77">
        <f t="shared" ref="AA554:AA559" si="233">AB553+1</f>
        <v>145</v>
      </c>
      <c r="AB554" s="77">
        <f t="shared" ref="AB554:AB559" si="234">AB553+12</f>
        <v>156</v>
      </c>
      <c r="AC554" s="72">
        <f t="shared" si="221"/>
        <v>1</v>
      </c>
      <c r="AD554" s="72">
        <f t="shared" si="222"/>
        <v>1</v>
      </c>
      <c r="AE554" s="109" t="str">
        <f t="shared" si="223"/>
        <v>0-0</v>
      </c>
      <c r="AF554" s="109" t="str">
        <f t="shared" si="224"/>
        <v>Y</v>
      </c>
      <c r="AG554" s="109" t="str">
        <f t="shared" si="225"/>
        <v>B</v>
      </c>
      <c r="AH554" s="109">
        <v>12</v>
      </c>
      <c r="AI554" s="109" t="str">
        <f>IF(E540="SS",COUNTIFS(C550:C574,"TCF",E550:E574,"12"),"")</f>
        <v/>
      </c>
      <c r="AJ554" s="109" t="str">
        <f>IF(E540="RPX",COUNTIFS(C550:C574,"TCF",E550:E574,"12"),"")</f>
        <v/>
      </c>
      <c r="AK554" s="109" t="str">
        <f>IF(E540="RPX-T",COUNTIFS(C550:C574,"TCF",E550:E574,"12"),"")</f>
        <v/>
      </c>
      <c r="AL554" s="109" t="str">
        <f>IF(E540="EUC",COUNTIFS(C550:C574,"TCF",E550:E574,"12"),"")</f>
        <v/>
      </c>
      <c r="AM554" s="109">
        <f t="shared" si="226"/>
        <v>0</v>
      </c>
      <c r="AN554" s="109">
        <f t="shared" si="227"/>
        <v>0</v>
      </c>
      <c r="AO554" s="109" t="str">
        <f t="shared" si="228"/>
        <v/>
      </c>
      <c r="AQ554" s="109" t="str">
        <f t="shared" si="229"/>
        <v/>
      </c>
      <c r="BA554" s="229">
        <f>MOD(SUM(E550:E555),12)</f>
        <v>0</v>
      </c>
    </row>
    <row r="555" spans="1:53" ht="15.75" thickBot="1" x14ac:dyDescent="0.3">
      <c r="A555" s="88"/>
      <c r="B555" s="66" t="s">
        <v>283</v>
      </c>
      <c r="C555" s="67"/>
      <c r="D555" s="102"/>
      <c r="E555" s="32"/>
      <c r="F555" s="32"/>
      <c r="G555" s="68" t="s">
        <v>277</v>
      </c>
      <c r="H555" s="69">
        <f t="shared" si="230"/>
        <v>0</v>
      </c>
      <c r="I555" s="70">
        <f t="shared" si="231"/>
        <v>0</v>
      </c>
      <c r="J555" s="73" t="str">
        <f t="shared" si="232"/>
        <v>--</v>
      </c>
      <c r="K555" s="32"/>
      <c r="L555" s="233"/>
      <c r="M555" s="295"/>
      <c r="N555" s="295"/>
      <c r="O555" s="295"/>
      <c r="P555" s="295"/>
      <c r="Q555" s="295"/>
      <c r="R555" s="295"/>
      <c r="S555" s="295"/>
      <c r="T555" s="295"/>
      <c r="U555" s="296"/>
      <c r="V555" s="103"/>
      <c r="W555" s="72"/>
      <c r="X555" s="72"/>
      <c r="Y555" s="72"/>
      <c r="Z555" s="45">
        <v>14</v>
      </c>
      <c r="AA555" s="77">
        <f t="shared" si="233"/>
        <v>157</v>
      </c>
      <c r="AB555" s="77">
        <f t="shared" si="234"/>
        <v>168</v>
      </c>
      <c r="AC555" s="72">
        <f t="shared" si="221"/>
        <v>1</v>
      </c>
      <c r="AD555" s="72">
        <f t="shared" si="222"/>
        <v>1</v>
      </c>
      <c r="AE555" s="109" t="str">
        <f t="shared" si="223"/>
        <v>0-0</v>
      </c>
      <c r="AF555" s="109" t="str">
        <f t="shared" si="224"/>
        <v>Y</v>
      </c>
      <c r="AG555" s="109" t="str">
        <f t="shared" si="225"/>
        <v>B</v>
      </c>
      <c r="AM555" s="109">
        <f t="shared" si="226"/>
        <v>0</v>
      </c>
      <c r="AN555" s="109">
        <f t="shared" si="227"/>
        <v>0</v>
      </c>
      <c r="AO555" s="109" t="str">
        <f t="shared" si="228"/>
        <v/>
      </c>
      <c r="AQ555" s="109" t="str">
        <f t="shared" si="229"/>
        <v/>
      </c>
      <c r="BA555" s="229">
        <f>MOD(SUM(E550:E556),12)</f>
        <v>0</v>
      </c>
    </row>
    <row r="556" spans="1:53" ht="15.75" thickBot="1" x14ac:dyDescent="0.3">
      <c r="A556" s="88"/>
      <c r="B556" s="66" t="s">
        <v>284</v>
      </c>
      <c r="C556" s="67"/>
      <c r="D556" s="102"/>
      <c r="E556" s="32"/>
      <c r="F556" s="32"/>
      <c r="G556" s="68" t="s">
        <v>277</v>
      </c>
      <c r="H556" s="69">
        <f t="shared" si="230"/>
        <v>0</v>
      </c>
      <c r="I556" s="70">
        <f t="shared" si="231"/>
        <v>0</v>
      </c>
      <c r="J556" s="73" t="str">
        <f t="shared" si="232"/>
        <v>--</v>
      </c>
      <c r="K556" s="32"/>
      <c r="L556" s="233"/>
      <c r="M556" s="295"/>
      <c r="N556" s="295"/>
      <c r="O556" s="295"/>
      <c r="P556" s="295"/>
      <c r="Q556" s="295"/>
      <c r="R556" s="295"/>
      <c r="S556" s="295"/>
      <c r="T556" s="295"/>
      <c r="U556" s="296"/>
      <c r="V556" s="103"/>
      <c r="W556" s="72"/>
      <c r="X556" s="72"/>
      <c r="Y556" s="72"/>
      <c r="Z556" s="45">
        <v>15</v>
      </c>
      <c r="AA556" s="77">
        <f t="shared" si="233"/>
        <v>169</v>
      </c>
      <c r="AB556" s="77">
        <f t="shared" si="234"/>
        <v>180</v>
      </c>
      <c r="AC556" s="72">
        <f t="shared" si="221"/>
        <v>1</v>
      </c>
      <c r="AD556" s="72">
        <f t="shared" si="222"/>
        <v>1</v>
      </c>
      <c r="AE556" s="109" t="str">
        <f t="shared" si="223"/>
        <v>0-0</v>
      </c>
      <c r="AF556" s="109" t="str">
        <f t="shared" si="224"/>
        <v>Y</v>
      </c>
      <c r="AG556" s="109" t="str">
        <f t="shared" si="225"/>
        <v>B</v>
      </c>
      <c r="AM556" s="109">
        <f t="shared" si="226"/>
        <v>0</v>
      </c>
      <c r="AN556" s="109">
        <f t="shared" si="227"/>
        <v>0</v>
      </c>
      <c r="AO556" s="109" t="str">
        <f t="shared" si="228"/>
        <v/>
      </c>
      <c r="AQ556" s="109" t="str">
        <f t="shared" si="229"/>
        <v/>
      </c>
      <c r="BA556" s="229">
        <f>MOD(SUM(E550:E557),12)</f>
        <v>0</v>
      </c>
    </row>
    <row r="557" spans="1:53" ht="15.75" thickBot="1" x14ac:dyDescent="0.3">
      <c r="A557" s="88"/>
      <c r="B557" s="66" t="s">
        <v>285</v>
      </c>
      <c r="C557" s="67"/>
      <c r="D557" s="102"/>
      <c r="E557" s="32"/>
      <c r="F557" s="32"/>
      <c r="G557" s="68" t="s">
        <v>277</v>
      </c>
      <c r="H557" s="69">
        <f t="shared" si="230"/>
        <v>0</v>
      </c>
      <c r="I557" s="70">
        <f t="shared" si="231"/>
        <v>0</v>
      </c>
      <c r="J557" s="73" t="str">
        <f t="shared" si="232"/>
        <v>--</v>
      </c>
      <c r="K557" s="32"/>
      <c r="L557" s="233"/>
      <c r="M557" s="295"/>
      <c r="N557" s="295"/>
      <c r="O557" s="295"/>
      <c r="P557" s="295"/>
      <c r="Q557" s="295"/>
      <c r="R557" s="295"/>
      <c r="S557" s="295"/>
      <c r="T557" s="295"/>
      <c r="U557" s="296"/>
      <c r="V557" s="103"/>
      <c r="W557" s="72"/>
      <c r="X557" s="72"/>
      <c r="Y557" s="72"/>
      <c r="Z557" s="45">
        <f>Z556+1</f>
        <v>16</v>
      </c>
      <c r="AA557" s="77">
        <f t="shared" si="233"/>
        <v>181</v>
      </c>
      <c r="AB557" s="77">
        <f t="shared" si="234"/>
        <v>192</v>
      </c>
      <c r="AC557" s="72">
        <f t="shared" si="221"/>
        <v>1</v>
      </c>
      <c r="AD557" s="72">
        <f t="shared" si="222"/>
        <v>1</v>
      </c>
      <c r="AE557" s="109" t="str">
        <f t="shared" si="223"/>
        <v>0-0</v>
      </c>
      <c r="AF557" s="109" t="str">
        <f t="shared" si="224"/>
        <v>Y</v>
      </c>
      <c r="AG557" s="109" t="str">
        <f t="shared" si="225"/>
        <v>B</v>
      </c>
      <c r="AM557" s="109">
        <f t="shared" si="226"/>
        <v>0</v>
      </c>
      <c r="AN557" s="109">
        <f t="shared" si="227"/>
        <v>0</v>
      </c>
      <c r="AO557" s="109" t="str">
        <f t="shared" si="228"/>
        <v/>
      </c>
      <c r="AQ557" s="109" t="str">
        <f t="shared" si="229"/>
        <v/>
      </c>
      <c r="BA557" s="229">
        <f>MOD(SUM(E550:E558),12)</f>
        <v>0</v>
      </c>
    </row>
    <row r="558" spans="1:53" ht="15.75" thickBot="1" x14ac:dyDescent="0.3">
      <c r="A558" s="88"/>
      <c r="B558" s="66" t="s">
        <v>286</v>
      </c>
      <c r="C558" s="67"/>
      <c r="D558" s="102"/>
      <c r="E558" s="32"/>
      <c r="F558" s="32"/>
      <c r="G558" s="68" t="s">
        <v>277</v>
      </c>
      <c r="H558" s="69">
        <f t="shared" si="230"/>
        <v>0</v>
      </c>
      <c r="I558" s="70">
        <f t="shared" si="231"/>
        <v>0</v>
      </c>
      <c r="J558" s="73" t="str">
        <f t="shared" si="232"/>
        <v>--</v>
      </c>
      <c r="K558" s="32"/>
      <c r="L558" s="233"/>
      <c r="M558" s="295"/>
      <c r="N558" s="295"/>
      <c r="O558" s="295"/>
      <c r="P558" s="295"/>
      <c r="Q558" s="295"/>
      <c r="R558" s="295"/>
      <c r="S558" s="295"/>
      <c r="T558" s="295"/>
      <c r="U558" s="296"/>
      <c r="V558" s="103"/>
      <c r="W558" s="72"/>
      <c r="X558" s="72"/>
      <c r="Y558" s="72"/>
      <c r="Z558" s="45">
        <f>Z557+1</f>
        <v>17</v>
      </c>
      <c r="AA558" s="77">
        <f t="shared" si="233"/>
        <v>193</v>
      </c>
      <c r="AB558" s="77">
        <f t="shared" si="234"/>
        <v>204</v>
      </c>
      <c r="AC558" s="72">
        <f t="shared" si="221"/>
        <v>1</v>
      </c>
      <c r="AD558" s="72">
        <f t="shared" si="222"/>
        <v>1</v>
      </c>
      <c r="AE558" s="109" t="str">
        <f t="shared" si="223"/>
        <v>0-0</v>
      </c>
      <c r="AF558" s="109" t="str">
        <f t="shared" si="224"/>
        <v>Y</v>
      </c>
      <c r="AG558" s="109" t="str">
        <f t="shared" si="225"/>
        <v>B</v>
      </c>
      <c r="AM558" s="109">
        <f t="shared" si="226"/>
        <v>0</v>
      </c>
      <c r="AN558" s="109">
        <f t="shared" si="227"/>
        <v>0</v>
      </c>
      <c r="AO558" s="109" t="str">
        <f t="shared" si="228"/>
        <v/>
      </c>
      <c r="AQ558" s="109" t="str">
        <f t="shared" si="229"/>
        <v/>
      </c>
      <c r="BA558" s="229">
        <f>MOD(SUM(E550:E559),12)</f>
        <v>0</v>
      </c>
    </row>
    <row r="559" spans="1:53" ht="15.75" thickBot="1" x14ac:dyDescent="0.3">
      <c r="A559" s="88"/>
      <c r="B559" s="66" t="s">
        <v>287</v>
      </c>
      <c r="C559" s="67"/>
      <c r="D559" s="102"/>
      <c r="E559" s="32"/>
      <c r="F559" s="32"/>
      <c r="G559" s="68" t="s">
        <v>277</v>
      </c>
      <c r="H559" s="69">
        <f t="shared" si="230"/>
        <v>0</v>
      </c>
      <c r="I559" s="70">
        <f t="shared" si="231"/>
        <v>0</v>
      </c>
      <c r="J559" s="73" t="str">
        <f t="shared" si="232"/>
        <v>--</v>
      </c>
      <c r="K559" s="32"/>
      <c r="L559" s="233"/>
      <c r="M559" s="295"/>
      <c r="N559" s="295"/>
      <c r="O559" s="295"/>
      <c r="P559" s="295"/>
      <c r="Q559" s="295"/>
      <c r="R559" s="295"/>
      <c r="S559" s="295"/>
      <c r="T559" s="295"/>
      <c r="U559" s="296"/>
      <c r="V559" s="103"/>
      <c r="W559" s="72"/>
      <c r="X559" s="72"/>
      <c r="Y559" s="72"/>
      <c r="Z559" s="45">
        <f>Z558+1</f>
        <v>18</v>
      </c>
      <c r="AA559" s="77">
        <f t="shared" si="233"/>
        <v>205</v>
      </c>
      <c r="AB559" s="77">
        <f t="shared" si="234"/>
        <v>216</v>
      </c>
      <c r="AC559" s="72">
        <f t="shared" si="221"/>
        <v>1</v>
      </c>
      <c r="AD559" s="72">
        <f t="shared" si="222"/>
        <v>1</v>
      </c>
      <c r="AE559" s="109" t="str">
        <f t="shared" si="223"/>
        <v>0-0</v>
      </c>
      <c r="AF559" s="109" t="str">
        <f t="shared" si="224"/>
        <v>Y</v>
      </c>
      <c r="AG559" s="109" t="str">
        <f t="shared" si="225"/>
        <v>B</v>
      </c>
      <c r="AM559" s="109">
        <f t="shared" si="226"/>
        <v>0</v>
      </c>
      <c r="AN559" s="109">
        <f t="shared" si="227"/>
        <v>0</v>
      </c>
      <c r="AO559" s="109" t="str">
        <f t="shared" si="228"/>
        <v/>
      </c>
      <c r="AQ559" s="109" t="str">
        <f t="shared" si="229"/>
        <v/>
      </c>
      <c r="BA559" s="229">
        <f>MOD(SUM(E550:E560),12)</f>
        <v>0</v>
      </c>
    </row>
    <row r="560" spans="1:53" ht="15.75" thickBot="1" x14ac:dyDescent="0.3">
      <c r="A560" s="88"/>
      <c r="B560" s="66" t="s">
        <v>288</v>
      </c>
      <c r="C560" s="67"/>
      <c r="D560" s="102"/>
      <c r="E560" s="32"/>
      <c r="F560" s="32"/>
      <c r="G560" s="68" t="s">
        <v>277</v>
      </c>
      <c r="H560" s="69">
        <f t="shared" si="230"/>
        <v>0</v>
      </c>
      <c r="I560" s="70">
        <f t="shared" si="231"/>
        <v>0</v>
      </c>
      <c r="J560" s="73" t="str">
        <f t="shared" si="232"/>
        <v>--</v>
      </c>
      <c r="K560" s="32"/>
      <c r="L560" s="233"/>
      <c r="M560" s="295"/>
      <c r="N560" s="295"/>
      <c r="O560" s="295"/>
      <c r="P560" s="295"/>
      <c r="Q560" s="295"/>
      <c r="R560" s="295"/>
      <c r="S560" s="295"/>
      <c r="T560" s="295"/>
      <c r="U560" s="296"/>
      <c r="V560" s="103"/>
      <c r="W560" s="84"/>
      <c r="X560" s="84"/>
      <c r="Y560" s="72"/>
      <c r="Z560" s="72"/>
      <c r="AA560" s="72"/>
      <c r="AB560" s="72"/>
      <c r="AC560" s="72">
        <f t="shared" si="221"/>
        <v>1</v>
      </c>
      <c r="AD560" s="72">
        <f t="shared" si="222"/>
        <v>1</v>
      </c>
      <c r="AE560" s="109" t="str">
        <f t="shared" si="223"/>
        <v>0-0</v>
      </c>
      <c r="AF560" s="109" t="str">
        <f t="shared" si="224"/>
        <v>Y</v>
      </c>
      <c r="AG560" s="109" t="str">
        <f t="shared" si="225"/>
        <v>B</v>
      </c>
      <c r="AM560" s="109">
        <f t="shared" si="226"/>
        <v>0</v>
      </c>
      <c r="AN560" s="109">
        <f t="shared" si="227"/>
        <v>0</v>
      </c>
      <c r="AO560" s="109" t="str">
        <f t="shared" si="228"/>
        <v/>
      </c>
      <c r="AQ560" s="109" t="str">
        <f t="shared" si="229"/>
        <v/>
      </c>
      <c r="BA560" s="229">
        <f>MOD(SUM(E550:E561),12)</f>
        <v>0</v>
      </c>
    </row>
    <row r="561" spans="1:53" ht="15.75" thickBot="1" x14ac:dyDescent="0.3">
      <c r="A561" s="88"/>
      <c r="B561" s="66" t="s">
        <v>289</v>
      </c>
      <c r="C561" s="67"/>
      <c r="D561" s="102"/>
      <c r="E561" s="32"/>
      <c r="F561" s="32"/>
      <c r="G561" s="68" t="s">
        <v>277</v>
      </c>
      <c r="H561" s="69">
        <f t="shared" si="230"/>
        <v>0</v>
      </c>
      <c r="I561" s="70">
        <f t="shared" si="231"/>
        <v>0</v>
      </c>
      <c r="J561" s="73" t="str">
        <f t="shared" si="232"/>
        <v>--</v>
      </c>
      <c r="K561" s="32"/>
      <c r="L561" s="233"/>
      <c r="M561" s="295"/>
      <c r="N561" s="295"/>
      <c r="O561" s="295"/>
      <c r="P561" s="295"/>
      <c r="Q561" s="295"/>
      <c r="R561" s="295"/>
      <c r="S561" s="295"/>
      <c r="T561" s="295"/>
      <c r="U561" s="296"/>
      <c r="V561" s="103"/>
      <c r="W561" s="84">
        <f>Y561+1</f>
        <v>1</v>
      </c>
      <c r="X561" s="84"/>
      <c r="Y561" s="78">
        <f>SUM(E550:E561)</f>
        <v>0</v>
      </c>
      <c r="Z561" s="72"/>
      <c r="AA561" s="72"/>
      <c r="AB561" s="72"/>
      <c r="AC561" s="72">
        <f t="shared" si="221"/>
        <v>1</v>
      </c>
      <c r="AD561" s="72">
        <f t="shared" si="222"/>
        <v>1</v>
      </c>
      <c r="AE561" s="109" t="str">
        <f t="shared" si="223"/>
        <v>0-0</v>
      </c>
      <c r="AF561" s="109" t="str">
        <f t="shared" si="224"/>
        <v>Y</v>
      </c>
      <c r="AG561" s="109" t="str">
        <f t="shared" si="225"/>
        <v>B</v>
      </c>
      <c r="AM561" s="109">
        <f t="shared" si="226"/>
        <v>0</v>
      </c>
      <c r="AN561" s="109">
        <f t="shared" si="227"/>
        <v>0</v>
      </c>
      <c r="AO561" s="109" t="str">
        <f t="shared" si="228"/>
        <v/>
      </c>
      <c r="AQ561" s="109" t="str">
        <f t="shared" si="229"/>
        <v/>
      </c>
      <c r="BA561" s="229">
        <f>MOD(SUM(E550:E562),12)</f>
        <v>0</v>
      </c>
    </row>
    <row r="562" spans="1:53" ht="15.75" thickBot="1" x14ac:dyDescent="0.3">
      <c r="A562" s="88"/>
      <c r="B562" s="66" t="s">
        <v>290</v>
      </c>
      <c r="C562" s="67"/>
      <c r="D562" s="102"/>
      <c r="E562" s="32"/>
      <c r="F562" s="32"/>
      <c r="G562" s="68" t="s">
        <v>277</v>
      </c>
      <c r="H562" s="69">
        <f t="shared" si="230"/>
        <v>0</v>
      </c>
      <c r="I562" s="70">
        <f t="shared" si="231"/>
        <v>0</v>
      </c>
      <c r="J562" s="73" t="str">
        <f t="shared" si="232"/>
        <v>--</v>
      </c>
      <c r="K562" s="32"/>
      <c r="L562" s="233"/>
      <c r="M562" s="295"/>
      <c r="N562" s="295"/>
      <c r="O562" s="295"/>
      <c r="P562" s="295"/>
      <c r="Q562" s="295"/>
      <c r="R562" s="295"/>
      <c r="S562" s="295"/>
      <c r="T562" s="295"/>
      <c r="U562" s="296"/>
      <c r="V562" s="103"/>
      <c r="W562" s="84">
        <f>Y562+1</f>
        <v>1</v>
      </c>
      <c r="X562" s="84"/>
      <c r="Y562" s="78">
        <f>SUM(E550:E562)</f>
        <v>0</v>
      </c>
      <c r="Z562" s="72" t="str">
        <f t="shared" ref="Z562:Z574" si="235">IF(OR(AND(E$8=216,C561="DBL REV",C562="DBL REV",Y561&lt;=144,Y562&gt;144),AND(E$8=216,C561="TPL REV",C562="TPL REV",Y561&lt;=144,Y562&gt;144),AND(E$8=216,C561="QD REV",C562="QD REV",Y561&lt;=144,Y562&gt;144)),"ERROR","")</f>
        <v/>
      </c>
      <c r="AA562" s="72"/>
      <c r="AB562" s="72"/>
      <c r="AC562" s="72">
        <f t="shared" si="221"/>
        <v>1</v>
      </c>
      <c r="AD562" s="72">
        <f t="shared" si="222"/>
        <v>1</v>
      </c>
      <c r="AE562" s="109" t="str">
        <f t="shared" si="223"/>
        <v>0-0</v>
      </c>
      <c r="AF562" s="109" t="str">
        <f t="shared" si="224"/>
        <v>Y</v>
      </c>
      <c r="AG562" s="109" t="str">
        <f t="shared" si="225"/>
        <v>B</v>
      </c>
      <c r="AM562" s="109">
        <f t="shared" si="226"/>
        <v>0</v>
      </c>
      <c r="AN562" s="109">
        <f t="shared" si="227"/>
        <v>0</v>
      </c>
      <c r="AO562" s="109" t="str">
        <f t="shared" si="228"/>
        <v/>
      </c>
      <c r="AQ562" s="109" t="str">
        <f t="shared" si="229"/>
        <v/>
      </c>
      <c r="BA562" s="229">
        <f>MOD(SUM(E550:E563),12)</f>
        <v>0</v>
      </c>
    </row>
    <row r="563" spans="1:53" ht="15.75" thickBot="1" x14ac:dyDescent="0.3">
      <c r="A563" s="88"/>
      <c r="B563" s="66" t="s">
        <v>291</v>
      </c>
      <c r="C563" s="67"/>
      <c r="D563" s="102"/>
      <c r="E563" s="32"/>
      <c r="F563" s="32"/>
      <c r="G563" s="68" t="s">
        <v>277</v>
      </c>
      <c r="H563" s="69">
        <f t="shared" si="230"/>
        <v>0</v>
      </c>
      <c r="I563" s="70">
        <f t="shared" si="231"/>
        <v>0</v>
      </c>
      <c r="J563" s="73" t="str">
        <f t="shared" si="232"/>
        <v>--</v>
      </c>
      <c r="K563" s="32"/>
      <c r="L563" s="233"/>
      <c r="M563" s="295"/>
      <c r="N563" s="295"/>
      <c r="O563" s="295"/>
      <c r="P563" s="295"/>
      <c r="Q563" s="295"/>
      <c r="R563" s="295"/>
      <c r="S563" s="295"/>
      <c r="T563" s="295"/>
      <c r="U563" s="296"/>
      <c r="V563" s="103"/>
      <c r="W563" s="84">
        <f>Y563+1</f>
        <v>1</v>
      </c>
      <c r="X563" s="84"/>
      <c r="Y563" s="78">
        <f>SUM(E550:E563)</f>
        <v>0</v>
      </c>
      <c r="Z563" s="72" t="str">
        <f t="shared" si="235"/>
        <v/>
      </c>
      <c r="AA563" s="72"/>
      <c r="AB563" s="72"/>
      <c r="AC563" s="72">
        <f t="shared" si="221"/>
        <v>1</v>
      </c>
      <c r="AD563" s="72">
        <f t="shared" si="222"/>
        <v>1</v>
      </c>
      <c r="AE563" s="109" t="str">
        <f t="shared" si="223"/>
        <v>0-0</v>
      </c>
      <c r="AF563" s="109" t="str">
        <f t="shared" si="224"/>
        <v>Y</v>
      </c>
      <c r="AG563" s="109" t="str">
        <f t="shared" si="225"/>
        <v>B</v>
      </c>
      <c r="AM563" s="109">
        <f t="shared" si="226"/>
        <v>0</v>
      </c>
      <c r="AN563" s="109">
        <f t="shared" si="227"/>
        <v>0</v>
      </c>
      <c r="AO563" s="109" t="str">
        <f t="shared" si="228"/>
        <v/>
      </c>
      <c r="AQ563" s="109" t="str">
        <f t="shared" si="229"/>
        <v/>
      </c>
      <c r="BA563" s="229">
        <f>MOD(SUM(E550:E564),12)</f>
        <v>0</v>
      </c>
    </row>
    <row r="564" spans="1:53" ht="15.75" thickBot="1" x14ac:dyDescent="0.3">
      <c r="A564" s="88"/>
      <c r="B564" s="66" t="s">
        <v>292</v>
      </c>
      <c r="C564" s="67"/>
      <c r="D564" s="102"/>
      <c r="E564" s="32"/>
      <c r="F564" s="32"/>
      <c r="G564" s="68" t="s">
        <v>277</v>
      </c>
      <c r="H564" s="69">
        <f t="shared" si="230"/>
        <v>0</v>
      </c>
      <c r="I564" s="70">
        <f t="shared" si="231"/>
        <v>0</v>
      </c>
      <c r="J564" s="73" t="str">
        <f t="shared" si="232"/>
        <v>--</v>
      </c>
      <c r="K564" s="32"/>
      <c r="L564" s="233"/>
      <c r="M564" s="295"/>
      <c r="N564" s="295"/>
      <c r="O564" s="295"/>
      <c r="P564" s="295"/>
      <c r="Q564" s="295"/>
      <c r="R564" s="295"/>
      <c r="S564" s="295"/>
      <c r="T564" s="295"/>
      <c r="U564" s="296"/>
      <c r="V564" s="103"/>
      <c r="W564" s="84">
        <f>Y564+1</f>
        <v>1</v>
      </c>
      <c r="X564" s="84"/>
      <c r="Y564" s="78">
        <f>SUM(E550:E564)</f>
        <v>0</v>
      </c>
      <c r="Z564" s="72" t="str">
        <f t="shared" si="235"/>
        <v/>
      </c>
      <c r="AA564" s="72" t="str">
        <f t="shared" ref="AA564:AA576" si="236">IF(AND(C562&lt;&gt;"Field SPL",W561&lt;=144,Y562&gt;144),"ERROR","")</f>
        <v/>
      </c>
      <c r="AB564" s="72"/>
      <c r="AC564" s="72">
        <f t="shared" si="221"/>
        <v>1</v>
      </c>
      <c r="AD564" s="72">
        <f t="shared" si="222"/>
        <v>1</v>
      </c>
      <c r="AE564" s="109" t="str">
        <f t="shared" si="223"/>
        <v>0-0</v>
      </c>
      <c r="AF564" s="109" t="str">
        <f t="shared" si="224"/>
        <v>Y</v>
      </c>
      <c r="AG564" s="109" t="str">
        <f t="shared" si="225"/>
        <v>B</v>
      </c>
      <c r="AM564" s="109">
        <f t="shared" si="226"/>
        <v>0</v>
      </c>
      <c r="AN564" s="109">
        <f t="shared" si="227"/>
        <v>0</v>
      </c>
      <c r="AO564" s="109" t="str">
        <f t="shared" si="228"/>
        <v/>
      </c>
      <c r="AQ564" s="109" t="str">
        <f t="shared" si="229"/>
        <v/>
      </c>
      <c r="BA564" s="229">
        <f>MOD(SUM(E550:E565),12)</f>
        <v>0</v>
      </c>
    </row>
    <row r="565" spans="1:53" ht="15.75" thickBot="1" x14ac:dyDescent="0.3">
      <c r="A565" s="88"/>
      <c r="B565" s="66" t="s">
        <v>293</v>
      </c>
      <c r="C565" s="67"/>
      <c r="D565" s="102"/>
      <c r="E565" s="32"/>
      <c r="F565" s="32"/>
      <c r="G565" s="68" t="s">
        <v>277</v>
      </c>
      <c r="H565" s="69">
        <f t="shared" si="230"/>
        <v>0</v>
      </c>
      <c r="I565" s="70">
        <f t="shared" si="231"/>
        <v>0</v>
      </c>
      <c r="J565" s="73" t="str">
        <f t="shared" si="232"/>
        <v>--</v>
      </c>
      <c r="K565" s="32"/>
      <c r="L565" s="233"/>
      <c r="M565" s="295"/>
      <c r="N565" s="295"/>
      <c r="O565" s="295"/>
      <c r="P565" s="295"/>
      <c r="Q565" s="295"/>
      <c r="R565" s="295"/>
      <c r="S565" s="295"/>
      <c r="T565" s="295"/>
      <c r="U565" s="296"/>
      <c r="V565" s="103"/>
      <c r="W565" s="84">
        <f t="shared" ref="W565:W573" si="237">Y565+1</f>
        <v>1</v>
      </c>
      <c r="X565" s="84"/>
      <c r="Y565" s="78">
        <f>SUM(E550:E565)</f>
        <v>0</v>
      </c>
      <c r="Z565" s="72" t="str">
        <f t="shared" si="235"/>
        <v/>
      </c>
      <c r="AA565" s="72" t="str">
        <f t="shared" si="236"/>
        <v/>
      </c>
      <c r="AB565" s="72"/>
      <c r="AC565" s="72">
        <f t="shared" si="221"/>
        <v>1</v>
      </c>
      <c r="AD565" s="72">
        <f t="shared" si="222"/>
        <v>1</v>
      </c>
      <c r="AE565" s="109" t="str">
        <f t="shared" si="223"/>
        <v>0-0</v>
      </c>
      <c r="AF565" s="109" t="str">
        <f t="shared" si="224"/>
        <v>Y</v>
      </c>
      <c r="AG565" s="109" t="str">
        <f t="shared" si="225"/>
        <v>B</v>
      </c>
      <c r="AM565" s="109">
        <f t="shared" si="226"/>
        <v>0</v>
      </c>
      <c r="AN565" s="109">
        <f t="shared" si="227"/>
        <v>0</v>
      </c>
      <c r="AO565" s="109" t="str">
        <f t="shared" si="228"/>
        <v/>
      </c>
      <c r="AQ565" s="109" t="str">
        <f t="shared" si="229"/>
        <v/>
      </c>
      <c r="BA565" s="229">
        <f>MOD(SUM(E550:E566),12)</f>
        <v>0</v>
      </c>
    </row>
    <row r="566" spans="1:53" ht="15.75" thickBot="1" x14ac:dyDescent="0.3">
      <c r="A566" s="88"/>
      <c r="B566" s="66" t="s">
        <v>294</v>
      </c>
      <c r="C566" s="67"/>
      <c r="D566" s="102"/>
      <c r="E566" s="32"/>
      <c r="F566" s="32"/>
      <c r="G566" s="68" t="s">
        <v>277</v>
      </c>
      <c r="H566" s="69">
        <f t="shared" si="230"/>
        <v>0</v>
      </c>
      <c r="I566" s="70">
        <f t="shared" si="231"/>
        <v>0</v>
      </c>
      <c r="J566" s="73" t="str">
        <f t="shared" si="232"/>
        <v>--</v>
      </c>
      <c r="K566" s="32"/>
      <c r="L566" s="233"/>
      <c r="M566" s="295"/>
      <c r="N566" s="295"/>
      <c r="O566" s="295"/>
      <c r="P566" s="295"/>
      <c r="Q566" s="295"/>
      <c r="R566" s="295"/>
      <c r="S566" s="295"/>
      <c r="T566" s="295"/>
      <c r="U566" s="296"/>
      <c r="V566" s="103"/>
      <c r="W566" s="84">
        <f t="shared" si="237"/>
        <v>1</v>
      </c>
      <c r="X566" s="84"/>
      <c r="Y566" s="78">
        <f>SUM(E550:E566)</f>
        <v>0</v>
      </c>
      <c r="Z566" s="72" t="str">
        <f t="shared" si="235"/>
        <v/>
      </c>
      <c r="AA566" s="72" t="str">
        <f t="shared" si="236"/>
        <v/>
      </c>
      <c r="AB566" s="72"/>
      <c r="AC566" s="72">
        <f t="shared" si="221"/>
        <v>1</v>
      </c>
      <c r="AD566" s="72">
        <f t="shared" si="222"/>
        <v>1</v>
      </c>
      <c r="AE566" s="109" t="str">
        <f t="shared" si="223"/>
        <v>0-0</v>
      </c>
      <c r="AF566" s="109" t="str">
        <f t="shared" si="224"/>
        <v>Y</v>
      </c>
      <c r="AG566" s="109" t="str">
        <f t="shared" si="225"/>
        <v>B</v>
      </c>
      <c r="AM566" s="109">
        <f t="shared" si="226"/>
        <v>0</v>
      </c>
      <c r="AN566" s="109">
        <f t="shared" si="227"/>
        <v>0</v>
      </c>
      <c r="AO566" s="109" t="str">
        <f t="shared" si="228"/>
        <v/>
      </c>
      <c r="AQ566" s="109" t="str">
        <f t="shared" si="229"/>
        <v/>
      </c>
      <c r="BA566" s="229">
        <f>MOD(SUM(E550:E567),12)</f>
        <v>0</v>
      </c>
    </row>
    <row r="567" spans="1:53" ht="15.75" thickBot="1" x14ac:dyDescent="0.3">
      <c r="A567" s="88"/>
      <c r="B567" s="66" t="s">
        <v>295</v>
      </c>
      <c r="C567" s="67"/>
      <c r="D567" s="102"/>
      <c r="E567" s="32"/>
      <c r="F567" s="32"/>
      <c r="G567" s="68" t="s">
        <v>277</v>
      </c>
      <c r="H567" s="69">
        <f t="shared" si="230"/>
        <v>0</v>
      </c>
      <c r="I567" s="70">
        <f t="shared" si="231"/>
        <v>0</v>
      </c>
      <c r="J567" s="73" t="str">
        <f t="shared" si="232"/>
        <v>--</v>
      </c>
      <c r="K567" s="32"/>
      <c r="L567" s="233"/>
      <c r="M567" s="295"/>
      <c r="N567" s="295"/>
      <c r="O567" s="295"/>
      <c r="P567" s="295"/>
      <c r="Q567" s="295"/>
      <c r="R567" s="295"/>
      <c r="S567" s="295"/>
      <c r="T567" s="295"/>
      <c r="U567" s="296"/>
      <c r="V567" s="103"/>
      <c r="W567" s="84">
        <f t="shared" si="237"/>
        <v>1</v>
      </c>
      <c r="X567" s="84"/>
      <c r="Y567" s="78">
        <f>SUM(E550:E567)</f>
        <v>0</v>
      </c>
      <c r="Z567" s="72" t="str">
        <f t="shared" si="235"/>
        <v/>
      </c>
      <c r="AA567" s="72" t="str">
        <f t="shared" si="236"/>
        <v/>
      </c>
      <c r="AB567" s="72"/>
      <c r="AC567" s="72">
        <f t="shared" si="221"/>
        <v>1</v>
      </c>
      <c r="AD567" s="72">
        <f t="shared" si="222"/>
        <v>1</v>
      </c>
      <c r="AE567" s="109" t="str">
        <f t="shared" si="223"/>
        <v>0-0</v>
      </c>
      <c r="AF567" s="109" t="str">
        <f t="shared" si="224"/>
        <v>Y</v>
      </c>
      <c r="AG567" s="109" t="str">
        <f t="shared" si="225"/>
        <v>B</v>
      </c>
      <c r="AM567" s="109">
        <f t="shared" si="226"/>
        <v>0</v>
      </c>
      <c r="AN567" s="109">
        <f t="shared" si="227"/>
        <v>0</v>
      </c>
      <c r="AO567" s="109" t="str">
        <f t="shared" si="228"/>
        <v/>
      </c>
      <c r="AQ567" s="109" t="str">
        <f t="shared" si="229"/>
        <v/>
      </c>
      <c r="BA567" s="229">
        <f>MOD(SUM(E550:E568),12)</f>
        <v>0</v>
      </c>
    </row>
    <row r="568" spans="1:53" ht="15.75" thickBot="1" x14ac:dyDescent="0.3">
      <c r="A568" s="88"/>
      <c r="B568" s="66" t="s">
        <v>296</v>
      </c>
      <c r="C568" s="67"/>
      <c r="D568" s="102"/>
      <c r="E568" s="32"/>
      <c r="F568" s="32"/>
      <c r="G568" s="68" t="s">
        <v>277</v>
      </c>
      <c r="H568" s="69">
        <f t="shared" si="230"/>
        <v>0</v>
      </c>
      <c r="I568" s="70">
        <f t="shared" si="231"/>
        <v>0</v>
      </c>
      <c r="J568" s="73" t="str">
        <f t="shared" si="232"/>
        <v>--</v>
      </c>
      <c r="K568" s="32"/>
      <c r="L568" s="233"/>
      <c r="M568" s="295"/>
      <c r="N568" s="295"/>
      <c r="O568" s="295"/>
      <c r="P568" s="295"/>
      <c r="Q568" s="295"/>
      <c r="R568" s="295"/>
      <c r="S568" s="295"/>
      <c r="T568" s="295"/>
      <c r="U568" s="296"/>
      <c r="V568" s="103"/>
      <c r="W568" s="84">
        <f t="shared" si="237"/>
        <v>1</v>
      </c>
      <c r="X568" s="84"/>
      <c r="Y568" s="78">
        <f>SUM(E550:E568)</f>
        <v>0</v>
      </c>
      <c r="Z568" s="72" t="str">
        <f t="shared" si="235"/>
        <v/>
      </c>
      <c r="AA568" s="72" t="str">
        <f t="shared" si="236"/>
        <v/>
      </c>
      <c r="AB568" s="72"/>
      <c r="AC568" s="72">
        <f t="shared" si="221"/>
        <v>1</v>
      </c>
      <c r="AD568" s="72">
        <f t="shared" si="222"/>
        <v>1</v>
      </c>
      <c r="AE568" s="109" t="str">
        <f t="shared" si="223"/>
        <v>0-0</v>
      </c>
      <c r="AF568" s="109" t="str">
        <f t="shared" si="224"/>
        <v>Y</v>
      </c>
      <c r="AG568" s="109" t="str">
        <f t="shared" si="225"/>
        <v>B</v>
      </c>
      <c r="AM568" s="109">
        <f t="shared" si="226"/>
        <v>0</v>
      </c>
      <c r="AN568" s="109">
        <f t="shared" si="227"/>
        <v>0</v>
      </c>
      <c r="AO568" s="109" t="str">
        <f t="shared" si="228"/>
        <v/>
      </c>
      <c r="AQ568" s="109" t="str">
        <f t="shared" si="229"/>
        <v/>
      </c>
      <c r="BA568" s="229">
        <f>MOD(SUM(E550:E569),12)</f>
        <v>0</v>
      </c>
    </row>
    <row r="569" spans="1:53" ht="15.75" thickBot="1" x14ac:dyDescent="0.3">
      <c r="A569" s="88"/>
      <c r="B569" s="66" t="s">
        <v>297</v>
      </c>
      <c r="C569" s="67"/>
      <c r="D569" s="102"/>
      <c r="E569" s="32"/>
      <c r="F569" s="32"/>
      <c r="G569" s="68" t="s">
        <v>277</v>
      </c>
      <c r="H569" s="69">
        <f t="shared" si="230"/>
        <v>0</v>
      </c>
      <c r="I569" s="70">
        <f t="shared" si="231"/>
        <v>0</v>
      </c>
      <c r="J569" s="73" t="str">
        <f t="shared" si="232"/>
        <v>--</v>
      </c>
      <c r="K569" s="32"/>
      <c r="L569" s="233"/>
      <c r="M569" s="295"/>
      <c r="N569" s="295"/>
      <c r="O569" s="295"/>
      <c r="P569" s="295"/>
      <c r="Q569" s="295"/>
      <c r="R569" s="295"/>
      <c r="S569" s="295"/>
      <c r="T569" s="295"/>
      <c r="U569" s="296"/>
      <c r="V569" s="103"/>
      <c r="W569" s="84">
        <f t="shared" si="237"/>
        <v>1</v>
      </c>
      <c r="X569" s="84"/>
      <c r="Y569" s="78">
        <f>SUM(E550:E569)</f>
        <v>0</v>
      </c>
      <c r="Z569" s="72" t="str">
        <f t="shared" si="235"/>
        <v/>
      </c>
      <c r="AA569" s="72" t="str">
        <f t="shared" si="236"/>
        <v/>
      </c>
      <c r="AB569" s="72"/>
      <c r="AC569" s="72">
        <f t="shared" si="221"/>
        <v>1</v>
      </c>
      <c r="AD569" s="72">
        <f t="shared" si="222"/>
        <v>1</v>
      </c>
      <c r="AE569" s="109" t="str">
        <f t="shared" si="223"/>
        <v>0-0</v>
      </c>
      <c r="AF569" s="109" t="str">
        <f t="shared" si="224"/>
        <v>Y</v>
      </c>
      <c r="AG569" s="109" t="str">
        <f t="shared" si="225"/>
        <v>B</v>
      </c>
      <c r="AM569" s="109">
        <f t="shared" si="226"/>
        <v>0</v>
      </c>
      <c r="AN569" s="109">
        <f t="shared" si="227"/>
        <v>0</v>
      </c>
      <c r="AO569" s="109" t="str">
        <f t="shared" si="228"/>
        <v/>
      </c>
      <c r="AQ569" s="109" t="str">
        <f t="shared" si="229"/>
        <v/>
      </c>
      <c r="BA569" s="229">
        <f>MOD(SUM(E550:E570),12)</f>
        <v>0</v>
      </c>
    </row>
    <row r="570" spans="1:53" ht="15.75" thickBot="1" x14ac:dyDescent="0.3">
      <c r="A570" s="88"/>
      <c r="B570" s="66" t="s">
        <v>298</v>
      </c>
      <c r="C570" s="67"/>
      <c r="D570" s="102"/>
      <c r="E570" s="32"/>
      <c r="F570" s="32"/>
      <c r="G570" s="68" t="s">
        <v>277</v>
      </c>
      <c r="H570" s="69">
        <f t="shared" si="230"/>
        <v>0</v>
      </c>
      <c r="I570" s="70">
        <f t="shared" si="231"/>
        <v>0</v>
      </c>
      <c r="J570" s="73" t="str">
        <f t="shared" si="232"/>
        <v>--</v>
      </c>
      <c r="K570" s="32"/>
      <c r="L570" s="233"/>
      <c r="M570" s="295"/>
      <c r="N570" s="295"/>
      <c r="O570" s="295"/>
      <c r="P570" s="295"/>
      <c r="Q570" s="295"/>
      <c r="R570" s="295"/>
      <c r="S570" s="295"/>
      <c r="T570" s="295"/>
      <c r="U570" s="296"/>
      <c r="V570" s="103"/>
      <c r="W570" s="84">
        <f t="shared" si="237"/>
        <v>1</v>
      </c>
      <c r="X570" s="84"/>
      <c r="Y570" s="78">
        <f>SUM(E550:E570)</f>
        <v>0</v>
      </c>
      <c r="Z570" s="72" t="str">
        <f t="shared" si="235"/>
        <v/>
      </c>
      <c r="AA570" s="72" t="str">
        <f t="shared" si="236"/>
        <v/>
      </c>
      <c r="AB570" s="72"/>
      <c r="AC570" s="72">
        <f t="shared" si="221"/>
        <v>1</v>
      </c>
      <c r="AD570" s="72">
        <f t="shared" si="222"/>
        <v>1</v>
      </c>
      <c r="AE570" s="109" t="str">
        <f t="shared" si="223"/>
        <v>0-0</v>
      </c>
      <c r="AF570" s="109" t="str">
        <f t="shared" si="224"/>
        <v>Y</v>
      </c>
      <c r="AG570" s="109" t="str">
        <f t="shared" si="225"/>
        <v>B</v>
      </c>
      <c r="AM570" s="109">
        <f t="shared" si="226"/>
        <v>0</v>
      </c>
      <c r="AN570" s="109">
        <f t="shared" si="227"/>
        <v>0</v>
      </c>
      <c r="AO570" s="109" t="str">
        <f t="shared" si="228"/>
        <v/>
      </c>
      <c r="AQ570" s="109" t="str">
        <f t="shared" si="229"/>
        <v/>
      </c>
      <c r="BA570" s="229">
        <f>MOD(SUM(E550:E571),12)</f>
        <v>0</v>
      </c>
    </row>
    <row r="571" spans="1:53" ht="15.75" thickBot="1" x14ac:dyDescent="0.3">
      <c r="A571" s="88"/>
      <c r="B571" s="66" t="s">
        <v>299</v>
      </c>
      <c r="C571" s="67"/>
      <c r="D571" s="102"/>
      <c r="E571" s="32"/>
      <c r="F571" s="32"/>
      <c r="G571" s="68" t="s">
        <v>277</v>
      </c>
      <c r="H571" s="69">
        <f t="shared" si="230"/>
        <v>0</v>
      </c>
      <c r="I571" s="70">
        <f t="shared" si="231"/>
        <v>0</v>
      </c>
      <c r="J571" s="73" t="str">
        <f t="shared" si="232"/>
        <v>--</v>
      </c>
      <c r="K571" s="32"/>
      <c r="L571" s="233"/>
      <c r="M571" s="295"/>
      <c r="N571" s="295"/>
      <c r="O571" s="295"/>
      <c r="P571" s="295"/>
      <c r="Q571" s="295"/>
      <c r="R571" s="295"/>
      <c r="S571" s="295"/>
      <c r="T571" s="295"/>
      <c r="U571" s="296"/>
      <c r="V571" s="103"/>
      <c r="W571" s="84">
        <f t="shared" si="237"/>
        <v>1</v>
      </c>
      <c r="X571" s="84"/>
      <c r="Y571" s="78">
        <f>SUM(E550:E571)</f>
        <v>0</v>
      </c>
      <c r="Z571" s="72" t="str">
        <f t="shared" si="235"/>
        <v/>
      </c>
      <c r="AA571" s="72" t="str">
        <f t="shared" si="236"/>
        <v/>
      </c>
      <c r="AB571" s="72"/>
      <c r="AC571" s="72">
        <f t="shared" si="221"/>
        <v>1</v>
      </c>
      <c r="AD571" s="72">
        <f t="shared" si="222"/>
        <v>1</v>
      </c>
      <c r="AE571" s="109" t="str">
        <f t="shared" si="223"/>
        <v>0-0</v>
      </c>
      <c r="AF571" s="109" t="str">
        <f t="shared" si="224"/>
        <v>Y</v>
      </c>
      <c r="AG571" s="109" t="str">
        <f t="shared" si="225"/>
        <v>B</v>
      </c>
      <c r="AM571" s="109">
        <f t="shared" si="226"/>
        <v>0</v>
      </c>
      <c r="AN571" s="109">
        <f t="shared" si="227"/>
        <v>0</v>
      </c>
      <c r="AO571" s="109" t="str">
        <f t="shared" si="228"/>
        <v/>
      </c>
      <c r="AQ571" s="109" t="str">
        <f t="shared" si="229"/>
        <v/>
      </c>
      <c r="BA571" s="229">
        <f>MOD(SUM(E550:E572),12)</f>
        <v>0</v>
      </c>
    </row>
    <row r="572" spans="1:53" ht="15.75" thickBot="1" x14ac:dyDescent="0.3">
      <c r="A572" s="88"/>
      <c r="B572" s="66" t="s">
        <v>300</v>
      </c>
      <c r="C572" s="67"/>
      <c r="D572" s="102"/>
      <c r="E572" s="32"/>
      <c r="F572" s="32"/>
      <c r="G572" s="68" t="s">
        <v>277</v>
      </c>
      <c r="H572" s="69">
        <f t="shared" si="230"/>
        <v>0</v>
      </c>
      <c r="I572" s="70">
        <f t="shared" si="231"/>
        <v>0</v>
      </c>
      <c r="J572" s="73" t="str">
        <f t="shared" si="232"/>
        <v>--</v>
      </c>
      <c r="K572" s="32"/>
      <c r="L572" s="233"/>
      <c r="M572" s="295"/>
      <c r="N572" s="295"/>
      <c r="O572" s="295"/>
      <c r="P572" s="295"/>
      <c r="Q572" s="295"/>
      <c r="R572" s="295"/>
      <c r="S572" s="295"/>
      <c r="T572" s="295"/>
      <c r="U572" s="296"/>
      <c r="V572" s="103"/>
      <c r="W572" s="84">
        <f t="shared" si="237"/>
        <v>1</v>
      </c>
      <c r="X572" s="84"/>
      <c r="Y572" s="78">
        <f>SUM(E550:E572)</f>
        <v>0</v>
      </c>
      <c r="Z572" s="72" t="str">
        <f t="shared" si="235"/>
        <v/>
      </c>
      <c r="AA572" s="72" t="str">
        <f t="shared" si="236"/>
        <v/>
      </c>
      <c r="AB572" s="72"/>
      <c r="AC572" s="72">
        <f t="shared" si="221"/>
        <v>1</v>
      </c>
      <c r="AD572" s="72">
        <f t="shared" si="222"/>
        <v>1</v>
      </c>
      <c r="AE572" s="109" t="str">
        <f t="shared" si="223"/>
        <v>0-0</v>
      </c>
      <c r="AF572" s="109" t="str">
        <f t="shared" si="224"/>
        <v>Y</v>
      </c>
      <c r="AG572" s="109" t="str">
        <f t="shared" si="225"/>
        <v>B</v>
      </c>
      <c r="AM572" s="109">
        <f t="shared" si="226"/>
        <v>0</v>
      </c>
      <c r="AN572" s="109">
        <f t="shared" si="227"/>
        <v>0</v>
      </c>
      <c r="AO572" s="109" t="str">
        <f t="shared" si="228"/>
        <v/>
      </c>
      <c r="AQ572" s="109" t="str">
        <f t="shared" si="229"/>
        <v/>
      </c>
      <c r="BA572" s="229">
        <f>MOD(SUM(E550:E573),12)</f>
        <v>0</v>
      </c>
    </row>
    <row r="573" spans="1:53" ht="15.75" thickBot="1" x14ac:dyDescent="0.3">
      <c r="A573" s="88"/>
      <c r="B573" s="66" t="s">
        <v>301</v>
      </c>
      <c r="C573" s="67"/>
      <c r="D573" s="102"/>
      <c r="E573" s="32"/>
      <c r="F573" s="32"/>
      <c r="G573" s="68" t="s">
        <v>277</v>
      </c>
      <c r="H573" s="69">
        <f t="shared" si="230"/>
        <v>0</v>
      </c>
      <c r="I573" s="70">
        <f t="shared" si="231"/>
        <v>0</v>
      </c>
      <c r="J573" s="73" t="str">
        <f t="shared" si="232"/>
        <v>--</v>
      </c>
      <c r="K573" s="32"/>
      <c r="L573" s="233"/>
      <c r="M573" s="295"/>
      <c r="N573" s="295"/>
      <c r="O573" s="295"/>
      <c r="P573" s="295"/>
      <c r="Q573" s="295"/>
      <c r="R573" s="295"/>
      <c r="S573" s="295"/>
      <c r="T573" s="295"/>
      <c r="U573" s="296"/>
      <c r="V573" s="103"/>
      <c r="W573" s="84">
        <f t="shared" si="237"/>
        <v>1</v>
      </c>
      <c r="X573" s="84"/>
      <c r="Y573" s="78">
        <f>SUM(E550:E573)</f>
        <v>0</v>
      </c>
      <c r="Z573" s="72" t="str">
        <f t="shared" si="235"/>
        <v/>
      </c>
      <c r="AA573" s="72" t="str">
        <f t="shared" si="236"/>
        <v/>
      </c>
      <c r="AB573" s="72"/>
      <c r="AC573" s="72">
        <f t="shared" si="221"/>
        <v>1</v>
      </c>
      <c r="AD573" s="72">
        <f t="shared" si="222"/>
        <v>1</v>
      </c>
      <c r="AE573" s="109" t="str">
        <f t="shared" si="223"/>
        <v>0-0</v>
      </c>
      <c r="AF573" s="109" t="str">
        <f t="shared" si="224"/>
        <v>Y</v>
      </c>
      <c r="AG573" s="109" t="str">
        <f t="shared" si="225"/>
        <v>B</v>
      </c>
      <c r="AM573" s="109">
        <f t="shared" si="226"/>
        <v>0</v>
      </c>
      <c r="AN573" s="109">
        <f t="shared" si="227"/>
        <v>0</v>
      </c>
      <c r="AO573" s="109" t="str">
        <f t="shared" si="228"/>
        <v/>
      </c>
      <c r="AQ573" s="109" t="str">
        <f t="shared" si="229"/>
        <v/>
      </c>
      <c r="BA573" s="229">
        <f>MOD(SUM(E550:E574),12)</f>
        <v>0</v>
      </c>
    </row>
    <row r="574" spans="1:53" ht="15.75" thickBot="1" x14ac:dyDescent="0.3">
      <c r="A574" s="88"/>
      <c r="B574" s="66" t="s">
        <v>302</v>
      </c>
      <c r="C574" s="67"/>
      <c r="D574" s="102"/>
      <c r="E574" s="32"/>
      <c r="F574" s="32"/>
      <c r="G574" s="68" t="s">
        <v>277</v>
      </c>
      <c r="H574" s="69">
        <f t="shared" si="230"/>
        <v>0</v>
      </c>
      <c r="I574" s="70">
        <f t="shared" si="231"/>
        <v>0</v>
      </c>
      <c r="J574" s="73" t="str">
        <f t="shared" si="232"/>
        <v>--</v>
      </c>
      <c r="K574" s="32"/>
      <c r="L574" s="234"/>
      <c r="M574" s="295"/>
      <c r="N574" s="295"/>
      <c r="O574" s="295"/>
      <c r="P574" s="295"/>
      <c r="Q574" s="295"/>
      <c r="R574" s="295"/>
      <c r="S574" s="295"/>
      <c r="T574" s="295"/>
      <c r="U574" s="296"/>
      <c r="V574" s="103"/>
      <c r="W574" s="72"/>
      <c r="X574" s="72"/>
      <c r="Y574" s="78">
        <f>SUM(E550:E574)</f>
        <v>0</v>
      </c>
      <c r="Z574" s="72" t="str">
        <f t="shared" si="235"/>
        <v/>
      </c>
      <c r="AA574" s="72" t="str">
        <f t="shared" si="236"/>
        <v/>
      </c>
      <c r="AB574" s="72"/>
      <c r="AC574" s="72">
        <f t="shared" si="221"/>
        <v>1</v>
      </c>
      <c r="AD574" s="72">
        <f t="shared" si="222"/>
        <v>1</v>
      </c>
      <c r="AE574" s="109" t="str">
        <f t="shared" si="223"/>
        <v>0-0</v>
      </c>
      <c r="AF574" s="109" t="str">
        <f t="shared" si="224"/>
        <v>Y</v>
      </c>
      <c r="AG574" s="109" t="str">
        <f t="shared" si="225"/>
        <v>B</v>
      </c>
      <c r="AM574" s="109">
        <f t="shared" si="226"/>
        <v>0</v>
      </c>
      <c r="AN574" s="109">
        <f t="shared" si="227"/>
        <v>0</v>
      </c>
      <c r="AO574" s="109" t="str">
        <f t="shared" si="228"/>
        <v/>
      </c>
      <c r="AQ574" s="109" t="str">
        <f t="shared" si="229"/>
        <v/>
      </c>
      <c r="BA574" s="228"/>
    </row>
    <row r="575" spans="1:53" ht="16.5" thickBot="1" x14ac:dyDescent="0.3">
      <c r="A575" s="88"/>
      <c r="B575" s="281" t="s">
        <v>331</v>
      </c>
      <c r="C575" s="283"/>
      <c r="D575" s="79"/>
      <c r="E575" s="80"/>
      <c r="F575" s="80"/>
      <c r="G575" s="81"/>
      <c r="H575" s="192"/>
      <c r="I575" s="192"/>
      <c r="J575" s="192"/>
      <c r="K575" s="82"/>
      <c r="L575" s="281" t="s">
        <v>306</v>
      </c>
      <c r="M575" s="282"/>
      <c r="N575" s="282"/>
      <c r="O575" s="282"/>
      <c r="P575" s="282"/>
      <c r="Q575" s="282"/>
      <c r="R575" s="282"/>
      <c r="S575" s="282"/>
      <c r="T575" s="282"/>
      <c r="U575" s="283"/>
      <c r="V575" s="104"/>
      <c r="W575" s="72"/>
      <c r="X575" s="72"/>
      <c r="Y575" s="72"/>
      <c r="Z575" s="72"/>
      <c r="AA575" s="72" t="str">
        <f t="shared" si="236"/>
        <v/>
      </c>
      <c r="AB575" s="72"/>
      <c r="AC575" s="72">
        <f>SUM(AC550:AC574)</f>
        <v>25</v>
      </c>
      <c r="AD575" s="72">
        <f>SUM(AD550:AD574)</f>
        <v>25</v>
      </c>
      <c r="AM575" s="109">
        <f>SUM(AM550:AM574)</f>
        <v>0</v>
      </c>
      <c r="AN575" s="109">
        <f>SUM(AN550:AN574)</f>
        <v>0</v>
      </c>
      <c r="AO575" s="109">
        <f>((COUNTIF(AO550:AO574,"Y")/3)*2)</f>
        <v>0</v>
      </c>
      <c r="AP575" s="109">
        <f>(COUNTIF(AO550:AO574,"Y")/3)</f>
        <v>0</v>
      </c>
      <c r="AQ575" s="109">
        <f>(COUNTIF(AQ550:AQ574,"Y")/2)</f>
        <v>0</v>
      </c>
      <c r="AR575" s="109">
        <f>(COUNTIF(AQ550:AQ574,"Y")/2)</f>
        <v>0</v>
      </c>
      <c r="BA575" s="228"/>
    </row>
    <row r="576" spans="1:53" ht="16.5" thickBot="1" x14ac:dyDescent="0.3">
      <c r="A576" s="88"/>
      <c r="B576" s="281" t="s">
        <v>307</v>
      </c>
      <c r="C576" s="283"/>
      <c r="D576" s="25"/>
      <c r="E576" s="25"/>
      <c r="F576" s="25"/>
      <c r="G576" s="83"/>
      <c r="H576" s="25"/>
      <c r="I576" s="26"/>
      <c r="J576" s="26"/>
      <c r="K576" s="25"/>
      <c r="L576" s="25"/>
      <c r="M576" s="25"/>
      <c r="N576" s="25"/>
      <c r="O576" s="25"/>
      <c r="P576" s="26"/>
      <c r="Q576" s="26"/>
      <c r="R576" s="26"/>
      <c r="S576" s="26"/>
      <c r="T576" s="26"/>
      <c r="U576" s="26"/>
      <c r="V576" s="54"/>
      <c r="W576" s="72"/>
      <c r="X576" s="72"/>
      <c r="Y576" s="72"/>
      <c r="Z576" s="72"/>
      <c r="AA576" s="72" t="str">
        <f t="shared" si="236"/>
        <v/>
      </c>
      <c r="AB576" s="72"/>
      <c r="AC576" s="72"/>
      <c r="AD576" s="72"/>
      <c r="BA576" s="226"/>
    </row>
    <row r="577" spans="1:53" x14ac:dyDescent="0.25">
      <c r="A577" s="88"/>
      <c r="B577" s="88"/>
      <c r="C577" s="88"/>
      <c r="D577" s="88"/>
      <c r="E577" s="88"/>
      <c r="F577" s="88"/>
      <c r="G577" s="88"/>
      <c r="H577" s="88"/>
      <c r="I577" s="88"/>
      <c r="J577" s="88"/>
      <c r="K577" s="88"/>
      <c r="L577" s="88"/>
      <c r="M577" s="88"/>
      <c r="N577" s="88"/>
      <c r="O577" s="88"/>
      <c r="P577" s="88"/>
      <c r="Q577" s="88"/>
      <c r="R577" s="88"/>
      <c r="S577" s="88"/>
      <c r="T577" s="88"/>
      <c r="U577" s="88"/>
      <c r="V577" s="88"/>
      <c r="W577" s="88"/>
      <c r="X577" s="88"/>
      <c r="Y577" s="88"/>
      <c r="Z577" s="88"/>
      <c r="AA577" s="88"/>
      <c r="AB577" s="88"/>
      <c r="AC577" s="88"/>
      <c r="AD577" s="88"/>
    </row>
    <row r="578" spans="1:53" ht="15.75" thickBot="1" x14ac:dyDescent="0.3">
      <c r="A578" s="88"/>
      <c r="B578" s="88"/>
      <c r="C578" s="88"/>
      <c r="D578" s="88"/>
      <c r="E578" s="88"/>
      <c r="F578" s="88"/>
      <c r="G578" s="88"/>
      <c r="H578" s="88"/>
      <c r="I578" s="88"/>
      <c r="J578" s="88"/>
      <c r="K578" s="88"/>
      <c r="L578" s="88"/>
      <c r="M578" s="88"/>
      <c r="N578" s="88"/>
      <c r="O578" s="88"/>
      <c r="P578" s="88"/>
      <c r="Q578" s="88"/>
      <c r="R578" s="88"/>
      <c r="S578" s="88"/>
      <c r="T578" s="88"/>
      <c r="U578" s="88"/>
      <c r="V578" s="88"/>
      <c r="W578" s="88"/>
      <c r="X578" s="88"/>
      <c r="Y578" s="88"/>
      <c r="Z578" s="88"/>
      <c r="AA578" s="88"/>
      <c r="AB578" s="88"/>
      <c r="AC578" s="88"/>
      <c r="AD578" s="88"/>
    </row>
    <row r="579" spans="1:53" ht="24" thickBot="1" x14ac:dyDescent="0.4">
      <c r="A579" s="88"/>
      <c r="B579" s="85" t="s">
        <v>332</v>
      </c>
      <c r="C579" s="25"/>
      <c r="D579" s="25"/>
      <c r="E579" s="25"/>
      <c r="F579" s="88"/>
      <c r="G579" s="25"/>
      <c r="H579" s="25"/>
      <c r="I579" s="87"/>
      <c r="J579" s="26"/>
      <c r="K579" s="25"/>
      <c r="L579" s="25"/>
      <c r="M579" s="196" t="s">
        <v>210</v>
      </c>
      <c r="N579" s="196" t="s">
        <v>211</v>
      </c>
      <c r="O579" s="196" t="s">
        <v>212</v>
      </c>
      <c r="P579" s="196" t="s">
        <v>213</v>
      </c>
      <c r="Q579" s="196" t="s">
        <v>214</v>
      </c>
      <c r="R579" s="196" t="s">
        <v>215</v>
      </c>
      <c r="S579" s="196" t="s">
        <v>216</v>
      </c>
      <c r="T579" s="196" t="s">
        <v>217</v>
      </c>
      <c r="U579" s="196" t="s">
        <v>218</v>
      </c>
      <c r="V579" s="196" t="s">
        <v>219</v>
      </c>
      <c r="W579" s="113" t="s">
        <v>220</v>
      </c>
      <c r="X579" s="196" t="s">
        <v>221</v>
      </c>
      <c r="Y579" s="25"/>
      <c r="Z579" s="25"/>
      <c r="AA579" s="25"/>
      <c r="AB579" s="25"/>
      <c r="AC579" s="25"/>
      <c r="AD579" s="25"/>
      <c r="BA579" s="226"/>
    </row>
    <row r="580" spans="1:53" ht="16.5" thickTop="1" thickBot="1" x14ac:dyDescent="0.3">
      <c r="A580" s="88"/>
      <c r="B580" s="284" t="s">
        <v>222</v>
      </c>
      <c r="C580" s="285"/>
      <c r="D580" s="286" t="s">
        <v>223</v>
      </c>
      <c r="E580" s="287"/>
      <c r="F580" s="88"/>
      <c r="G580" s="288" t="s">
        <v>224</v>
      </c>
      <c r="H580" s="289"/>
      <c r="I580" s="28">
        <f>SUM(E591:E615)</f>
        <v>0</v>
      </c>
      <c r="J580" s="290" t="s">
        <v>225</v>
      </c>
      <c r="K580" s="291"/>
      <c r="L580" s="287"/>
      <c r="M580" s="196">
        <v>2</v>
      </c>
      <c r="N580" s="35">
        <f>SUM(AI580,AI591)</f>
        <v>0</v>
      </c>
      <c r="O580" s="35">
        <v>0</v>
      </c>
      <c r="P580" s="35">
        <f>SUM(AJ580,AJ591)</f>
        <v>0</v>
      </c>
      <c r="Q580" s="35">
        <v>0</v>
      </c>
      <c r="R580" s="35">
        <f>COUNTIFS($E591:$E615,"2",$F591:$F615,"Pole",$C591:$C615,"FST")</f>
        <v>0</v>
      </c>
      <c r="S580" s="35">
        <f>SUM(AL580,AK591)</f>
        <v>0</v>
      </c>
      <c r="T580" s="35">
        <v>0</v>
      </c>
      <c r="U580" s="35">
        <f>SUM(AK580,AL591)</f>
        <v>0</v>
      </c>
      <c r="V580" s="35">
        <v>0</v>
      </c>
      <c r="W580" s="34">
        <f>COUNTIFS($E591:$E615,"2",$F591:$F615,"HH",$C591:$C615,"FST")</f>
        <v>0</v>
      </c>
      <c r="X580" s="35">
        <f>COUNTIFS($E591:$E615,"2",$F591:$F615,"Ped",$C591:$C615,"FST")</f>
        <v>0</v>
      </c>
      <c r="Y580" s="25"/>
      <c r="Z580" s="297" t="s">
        <v>226</v>
      </c>
      <c r="AA580" s="298"/>
      <c r="AB580" s="299"/>
      <c r="AC580" s="25"/>
      <c r="AD580" s="25"/>
      <c r="AH580" s="109">
        <v>2</v>
      </c>
      <c r="AI580" s="109" t="str">
        <f>IF($E581="SS",COUNTIFS($C591:$C615,"FST",$E591:$E615,"2"),"0")</f>
        <v>0</v>
      </c>
      <c r="AJ580" s="109" t="str">
        <f>IF($E581="RPX",COUNTIFS($C591:$C615,"FST",$E591:$E615,"2"),"0")</f>
        <v>0</v>
      </c>
      <c r="AK580" s="109" t="str">
        <f>IF($E581="EUC",COUNTIFS($C591:$C615,"FST",$E591:$E615,"2"),"0")</f>
        <v>0</v>
      </c>
      <c r="AL580" s="109" t="str">
        <f>IF($E581="RPX-T",COUNTIFS($C591:$C615,"FST",$E591:$E615,"2"),"0")</f>
        <v>0</v>
      </c>
      <c r="AT580" s="110" t="s">
        <v>227</v>
      </c>
      <c r="AU580" s="108">
        <f>IF(OR($AS581="Y",$AS582="Y",$AS583="Y"),"",COUNTIFS($E581,"SS",$E586,"Y"))</f>
        <v>0</v>
      </c>
      <c r="AV580" s="111">
        <f>IF(OR($AS581="Y",$AS582="Y",$AS583="Y"),"",COUNTIFS($E581,"RPX",$E586,"Y"))</f>
        <v>0</v>
      </c>
      <c r="AW580" s="111">
        <f>IF(OR($AS581="Y",$AS582="Y",$AS583="Y"),"",COUNTIFS($E581,"EUC",$E586,"Y"))</f>
        <v>0</v>
      </c>
      <c r="AX580" s="109">
        <f>IF(OR($AS581="Y",$AS582="Y",$AS583="Y"),"",COUNTIFS($E581,"RPX-T",$E586,"Y"))</f>
        <v>0</v>
      </c>
      <c r="BA580" s="226"/>
    </row>
    <row r="581" spans="1:53" ht="16.5" customHeight="1" thickTop="1" thickBot="1" x14ac:dyDescent="0.3">
      <c r="A581" s="88"/>
      <c r="B581" s="29" t="s">
        <v>228</v>
      </c>
      <c r="C581" s="30">
        <v>0</v>
      </c>
      <c r="D581" s="31" t="s">
        <v>229</v>
      </c>
      <c r="E581" s="66" t="str">
        <f>TEXT(IF('Cable Calculator'!BV7="","",'Cable Calculator'!BV7),)</f>
        <v/>
      </c>
      <c r="F581" s="88"/>
      <c r="G581" s="300" t="s">
        <v>230</v>
      </c>
      <c r="H581" s="287"/>
      <c r="I581" s="33">
        <f>E582-I580</f>
        <v>0</v>
      </c>
      <c r="J581" s="301" t="s">
        <v>231</v>
      </c>
      <c r="K581" s="302"/>
      <c r="L581" s="34">
        <f>I585</f>
        <v>0</v>
      </c>
      <c r="M581" s="196">
        <v>4</v>
      </c>
      <c r="N581" s="35">
        <f>SUM(AI581,AI592)</f>
        <v>0</v>
      </c>
      <c r="O581" s="35">
        <v>0</v>
      </c>
      <c r="P581" s="35">
        <f>SUM(AJ581,AJ592)</f>
        <v>0</v>
      </c>
      <c r="Q581" s="35">
        <v>0</v>
      </c>
      <c r="R581" s="35">
        <f>COUNTIFS($E591:$E615,"4",$F591:$F615,"Pole",$C591:$C615,"FST")</f>
        <v>0</v>
      </c>
      <c r="S581" s="35">
        <f>SUM(AL581,AK592)</f>
        <v>0</v>
      </c>
      <c r="T581" s="35">
        <v>0</v>
      </c>
      <c r="U581" s="35">
        <f>SUM(AK581,AL592)</f>
        <v>0</v>
      </c>
      <c r="V581" s="35">
        <v>0</v>
      </c>
      <c r="W581" s="34">
        <f>COUNTIFS($E591:$E615,"4",$F591:$F615,"HH",$C591:$C615,"FST")</f>
        <v>0</v>
      </c>
      <c r="X581" s="35">
        <f>COUNTIFS($E591:$E615,"4",$F591:$F615,"Ped",$C591:$C615,"FST")</f>
        <v>0</v>
      </c>
      <c r="Y581" s="25"/>
      <c r="Z581" s="303" t="s">
        <v>232</v>
      </c>
      <c r="AA581" s="305" t="s">
        <v>233</v>
      </c>
      <c r="AB581" s="306"/>
      <c r="AC581" s="25"/>
      <c r="AD581" s="25"/>
      <c r="AH581" s="109">
        <v>4</v>
      </c>
      <c r="AI581" s="109" t="str">
        <f>IF($E581="SS",COUNTIFS($C591:$C615,"FST",$E591:$E615,"4"),"0")</f>
        <v>0</v>
      </c>
      <c r="AJ581" s="109" t="str">
        <f>IF($E581="RPX",COUNTIFS($C591:$C615,"FST",$E591:$E615,"4"),"0")</f>
        <v>0</v>
      </c>
      <c r="AK581" s="109" t="str">
        <f>IF($E581="EUC",COUNTIFS($C591:$C615,"FST",$E591:$E615,"4"),"0")</f>
        <v>0</v>
      </c>
      <c r="AL581" s="109" t="str">
        <f>IF($E581="RPX-T",COUNTIFS($C591:$C615,"FST",$E591:$E615,"4"),"0")</f>
        <v>0</v>
      </c>
      <c r="AS581" s="109" t="str">
        <f>IF(AND(E586="Y",E582=24,E583=0),"Y","N")</f>
        <v>N</v>
      </c>
      <c r="AT581" s="110" t="s">
        <v>234</v>
      </c>
      <c r="AU581" s="109">
        <f>COUNTIFS($E581,"SS",$AS581,"Y")</f>
        <v>0</v>
      </c>
      <c r="AV581" s="111">
        <f>COUNTIFS($E581,"RPX",$AS581,"Y")</f>
        <v>0</v>
      </c>
      <c r="AW581" s="111">
        <f>COUNTIFS($E581,"EUC",$AS581,"Y")</f>
        <v>0</v>
      </c>
      <c r="AX581" s="109">
        <f>COUNTIFS($E581,"RPX-T",$AS581,"Y")</f>
        <v>0</v>
      </c>
      <c r="BA581" s="227"/>
    </row>
    <row r="582" spans="1:53" ht="16.5" thickTop="1" thickBot="1" x14ac:dyDescent="0.3">
      <c r="A582" s="88"/>
      <c r="B582" s="36" t="s">
        <v>235</v>
      </c>
      <c r="C582" s="37">
        <v>0</v>
      </c>
      <c r="D582" s="38" t="s">
        <v>236</v>
      </c>
      <c r="E582" s="32"/>
      <c r="F582" s="88"/>
      <c r="G582" s="309" t="s">
        <v>237</v>
      </c>
      <c r="H582" s="310"/>
      <c r="I582" s="35">
        <f>IF(E582=0,0,12-(MOD(I580,12)))</f>
        <v>0</v>
      </c>
      <c r="J582" s="301" t="s">
        <v>238</v>
      </c>
      <c r="K582" s="302"/>
      <c r="L582" s="39">
        <f>I586-I580</f>
        <v>0</v>
      </c>
      <c r="M582" s="196">
        <v>6</v>
      </c>
      <c r="N582" s="35">
        <f>SUM(AI582,AI593)</f>
        <v>0</v>
      </c>
      <c r="O582" s="35">
        <v>0</v>
      </c>
      <c r="P582" s="35">
        <f>SUM(AJ582,AJ593)</f>
        <v>0</v>
      </c>
      <c r="Q582" s="35">
        <v>0</v>
      </c>
      <c r="R582" s="35">
        <f>COUNTIFS($E591:$E615,"6",$F591:$F615,"Pole",$C591:$C615,"FST")</f>
        <v>0</v>
      </c>
      <c r="S582" s="35">
        <f>SUM(AL582,AK593)</f>
        <v>0</v>
      </c>
      <c r="T582" s="35">
        <v>0</v>
      </c>
      <c r="U582" s="35">
        <f>SUM(AK582,AL593)</f>
        <v>0</v>
      </c>
      <c r="V582" s="35">
        <v>0</v>
      </c>
      <c r="W582" s="34">
        <f>COUNTIFS($E591:$E615,"6",$F591:$F615,"HH",$C591:$C615,"FST")</f>
        <v>0</v>
      </c>
      <c r="X582" s="35">
        <f>COUNTIFS($E591:$E615,"6",$F591:$F615,"Ped",$C591:$C615,"FST")</f>
        <v>0</v>
      </c>
      <c r="Y582" s="25"/>
      <c r="Z582" s="304"/>
      <c r="AA582" s="307"/>
      <c r="AB582" s="308"/>
      <c r="AC582" s="25"/>
      <c r="AD582" s="25"/>
      <c r="AH582" s="109">
        <v>6</v>
      </c>
      <c r="AI582" s="109" t="str">
        <f>IF($E581="SS",COUNTIFS($C591:$C615,"FST",$E591:$E615,"6"),"0")</f>
        <v>0</v>
      </c>
      <c r="AJ582" s="109" t="str">
        <f>IF($E581="RPX",COUNTIFS($C591:$C615,"FST",$E591:$E615,"6"),"0")</f>
        <v>0</v>
      </c>
      <c r="AK582" s="109" t="str">
        <f>IF($E581="EUC",COUNTIFS($C591:$C615,"FST",$E591:$E615,"6"),"0")</f>
        <v>0</v>
      </c>
      <c r="AL582" s="109" t="str">
        <f>IF($E581="RPX-T",COUNTIFS($C591:$C615,"FST",$E591:$E615,"6"),"0")</f>
        <v>0</v>
      </c>
      <c r="AS582" s="109" t="str">
        <f>IF(AND(E586="Y",E582=48,E583=12),"Y","N")</f>
        <v>N</v>
      </c>
      <c r="AT582" s="110" t="s">
        <v>239</v>
      </c>
      <c r="AU582" s="109">
        <f>COUNTIFS($E581,"SS",$AS582,"Y")</f>
        <v>0</v>
      </c>
      <c r="AV582" s="108">
        <f>COUNTIFS($E581,"RPX",$AS582,"Y")</f>
        <v>0</v>
      </c>
      <c r="AW582" s="108">
        <f>COUNTIFS($E581,"EUC",$AS582,"Y")</f>
        <v>0</v>
      </c>
      <c r="AX582" s="109">
        <f>COUNTIFS($E581,"RPX-T",$AS582,"Y")</f>
        <v>0</v>
      </c>
      <c r="BA582" s="227"/>
    </row>
    <row r="583" spans="1:53" ht="16.5" customHeight="1" thickTop="1" thickBot="1" x14ac:dyDescent="0.3">
      <c r="A583" s="88"/>
      <c r="B583" s="40" t="s">
        <v>240</v>
      </c>
      <c r="C583" s="30">
        <v>0</v>
      </c>
      <c r="D583" s="41" t="s">
        <v>241</v>
      </c>
      <c r="E583" s="42"/>
      <c r="F583" s="88"/>
      <c r="G583" s="277" t="s">
        <v>242</v>
      </c>
      <c r="H583" s="43" t="s">
        <v>243</v>
      </c>
      <c r="I583" s="35">
        <f>IF(E583&lt;&gt;0,1,0)</f>
        <v>0</v>
      </c>
      <c r="J583" s="309" t="s">
        <v>244</v>
      </c>
      <c r="K583" s="310"/>
      <c r="L583" s="44" t="str">
        <f>'Cable Calculator'!BV3</f>
        <v/>
      </c>
      <c r="M583" s="196">
        <v>8</v>
      </c>
      <c r="N583" s="35">
        <f>SUM(AI583,AI594)</f>
        <v>0</v>
      </c>
      <c r="O583" s="35">
        <v>0</v>
      </c>
      <c r="P583" s="35">
        <f>SUM(AJ583,AJ594)</f>
        <v>0</v>
      </c>
      <c r="Q583" s="35">
        <v>0</v>
      </c>
      <c r="R583" s="35">
        <f>COUNTIFS($E591:$E615,"8",$F591:$F615,"Pole",$C591:$C615,"FST")</f>
        <v>0</v>
      </c>
      <c r="S583" s="35">
        <f>SUM(AL583,AK594)</f>
        <v>0</v>
      </c>
      <c r="T583" s="35">
        <v>0</v>
      </c>
      <c r="U583" s="35">
        <f>SUM(AK583,AL594)</f>
        <v>0</v>
      </c>
      <c r="V583" s="35">
        <v>0</v>
      </c>
      <c r="W583" s="34">
        <f>COUNTIFS($E591:$E615,"8",$F591:$F615,"HH",$C591:$C615,"FST")</f>
        <v>0</v>
      </c>
      <c r="X583" s="35">
        <f>COUNTIFS($E591:$E615,"8",$F591:$F615,"Ped",$C591:$C615,"FST")</f>
        <v>0</v>
      </c>
      <c r="Y583" s="25"/>
      <c r="Z583" s="45">
        <v>1</v>
      </c>
      <c r="AA583" s="46">
        <v>1</v>
      </c>
      <c r="AB583" s="46">
        <v>12</v>
      </c>
      <c r="AC583" s="25"/>
      <c r="AD583" s="25"/>
      <c r="AH583" s="109">
        <v>8</v>
      </c>
      <c r="AI583" s="109" t="str">
        <f>IF($E581="SS",COUNTIFS($C591:$C615,"FST",$E591:$E615,"8"),"0")</f>
        <v>0</v>
      </c>
      <c r="AJ583" s="109" t="str">
        <f>IF($E581="RPX",COUNTIFS($C591:$C615,"FST",$E591:$E615,"8"),"0")</f>
        <v>0</v>
      </c>
      <c r="AK583" s="109" t="str">
        <f>IF($E581="EUC",COUNTIFS($C591:$C615,"FST",$E591:$E615,"8"),"0")</f>
        <v>0</v>
      </c>
      <c r="AL583" s="109" t="str">
        <f>IF($E581="RPX-T",COUNTIFS($C591:$C615,"FST",$E591:$E615,"8"),"0")</f>
        <v>0</v>
      </c>
      <c r="AS583" s="109" t="str">
        <f>IF(AND(E586="Y",E582=48,E583=0),"Y","N")</f>
        <v>N</v>
      </c>
      <c r="AT583" s="110" t="s">
        <v>245</v>
      </c>
      <c r="AU583" s="109">
        <f>COUNTIFS($E581,"SS",$AS583,"Y")</f>
        <v>0</v>
      </c>
      <c r="AV583" s="108">
        <f>COUNTIFS($E581,"RPX",$AS583,"Y")</f>
        <v>0</v>
      </c>
      <c r="AW583" s="108">
        <f>COUNTIFS($E581,"EUC",$AS583,"Y")</f>
        <v>0</v>
      </c>
      <c r="AX583" s="109">
        <f>COUNTIFS($E581,"RPX-T",$AS583,"Y")</f>
        <v>0</v>
      </c>
      <c r="BA583" s="227"/>
    </row>
    <row r="584" spans="1:53" ht="16.5" thickTop="1" thickBot="1" x14ac:dyDescent="0.3">
      <c r="A584" s="88"/>
      <c r="B584" s="29" t="s">
        <v>246</v>
      </c>
      <c r="C584" s="37">
        <v>0</v>
      </c>
      <c r="D584" s="41" t="s">
        <v>247</v>
      </c>
      <c r="E584" s="42"/>
      <c r="F584" s="88"/>
      <c r="G584" s="278"/>
      <c r="H584" s="47" t="s">
        <v>248</v>
      </c>
      <c r="I584" s="35">
        <f>IF(E583&lt;&gt;0,E583,0)</f>
        <v>0</v>
      </c>
      <c r="J584" s="194"/>
      <c r="K584" s="195"/>
      <c r="L584" s="48"/>
      <c r="M584" s="196">
        <v>12</v>
      </c>
      <c r="N584" s="35" t="str">
        <f>IF($E581="SS",SUM(AI584,AJ595,AM616,AO616,AQ616),"0")</f>
        <v>0</v>
      </c>
      <c r="O584" s="35" t="str">
        <f>IF($E581="SS",SUM(AN616,AP616,AR616),"0")</f>
        <v>0</v>
      </c>
      <c r="P584" s="35" t="str">
        <f>IF($E581="RPX",SUM(AJ584,AJ595,AM616,AO616,AQ616),"0")</f>
        <v>0</v>
      </c>
      <c r="Q584" s="35" t="str">
        <f>IF($E581="RPX",SUM(AN616,AP616,AR616),"0")</f>
        <v>0</v>
      </c>
      <c r="R584" s="35">
        <f>COUNTIFS($E591:$E615,"12",$F591:$F615,"Pole",$C591:$C615,"FST")</f>
        <v>0</v>
      </c>
      <c r="S584" s="35" t="str">
        <f>IF($E581="RPX-T",SUM(AL584,AK595,AM616,AO616,AQ616),"0")</f>
        <v>0</v>
      </c>
      <c r="T584" s="35" t="str">
        <f>IF($E581="RPX-T",SUM(AN616,AP616,AR616),"0")</f>
        <v>0</v>
      </c>
      <c r="U584" s="35" t="str">
        <f>IF($E581="EUC",SUM(AK584,AL595,AM616,AO616,AQ616),"0")</f>
        <v>0</v>
      </c>
      <c r="V584" s="35" t="str">
        <f>IF($E581="EUC",SUM($AN616,AP616,AR616),"0")</f>
        <v>0</v>
      </c>
      <c r="W584" s="34">
        <f>COUNTIFS($E591:$E615,"12",$F591:$F615,"HH",$C591:$C615,"FST")</f>
        <v>0</v>
      </c>
      <c r="X584" s="35">
        <f>COUNTIFS($E591:$E615,"12",$F591:$F615,"Ped",$C591:$C615,"FST")</f>
        <v>0</v>
      </c>
      <c r="Y584" s="25"/>
      <c r="Z584" s="45">
        <v>2</v>
      </c>
      <c r="AA584" s="46">
        <v>13</v>
      </c>
      <c r="AB584" s="46">
        <v>24</v>
      </c>
      <c r="AC584" s="25"/>
      <c r="AD584" s="25"/>
      <c r="AH584" s="109">
        <v>12</v>
      </c>
      <c r="AI584" s="109" t="str">
        <f>IF($E581="SS",COUNTIFS($C591:$C615,"FST",$E591:$E615,"12"),"0")</f>
        <v>0</v>
      </c>
      <c r="AJ584" s="109" t="str">
        <f>IF($E581="RPX",COUNTIFS($C591:$C615,"FST",$E591:$E615,"12"),"0")</f>
        <v>0</v>
      </c>
      <c r="AK584" s="109" t="str">
        <f>IF($E581="EUC",COUNTIFS($C591:$C615,"FST",$E591:$E615,"12"),"0")</f>
        <v>0</v>
      </c>
      <c r="AL584" s="109" t="str">
        <f>IF($E581="RPX-T",COUNTIFS($C591:$C615,"FST",$E591:$E615,"12"),"0")</f>
        <v>0</v>
      </c>
      <c r="BA584" s="227"/>
    </row>
    <row r="585" spans="1:53" ht="16.5" customHeight="1" thickTop="1" thickBot="1" x14ac:dyDescent="0.3">
      <c r="A585" s="88"/>
      <c r="B585" s="36" t="s">
        <v>249</v>
      </c>
      <c r="C585" s="30">
        <v>0</v>
      </c>
      <c r="D585" s="49" t="s">
        <v>250</v>
      </c>
      <c r="E585" s="50">
        <f>E582/12</f>
        <v>0</v>
      </c>
      <c r="F585" s="88"/>
      <c r="G585" s="277" t="s">
        <v>251</v>
      </c>
      <c r="H585" s="51" t="s">
        <v>252</v>
      </c>
      <c r="I585" s="112">
        <f>E584</f>
        <v>0</v>
      </c>
      <c r="J585" s="311" t="s">
        <v>253</v>
      </c>
      <c r="K585" s="312"/>
      <c r="L585" s="313"/>
      <c r="M585" s="52" t="s">
        <v>254</v>
      </c>
      <c r="N585" s="106"/>
      <c r="O585" s="106"/>
      <c r="P585" s="192"/>
      <c r="Q585" s="192"/>
      <c r="R585" s="192"/>
      <c r="S585" s="192"/>
      <c r="T585" s="192"/>
      <c r="U585" s="192"/>
      <c r="V585" s="192"/>
      <c r="W585" s="53">
        <f>SUM(P585:U585)</f>
        <v>0</v>
      </c>
      <c r="X585" s="54"/>
      <c r="Y585" s="25"/>
      <c r="Z585" s="45">
        <v>3</v>
      </c>
      <c r="AA585" s="46">
        <v>25</v>
      </c>
      <c r="AB585" s="46">
        <v>36</v>
      </c>
      <c r="AC585" s="25"/>
      <c r="AD585" s="25"/>
      <c r="BA585" s="227"/>
    </row>
    <row r="586" spans="1:53" ht="16.5" thickTop="1" thickBot="1" x14ac:dyDescent="0.3">
      <c r="A586" s="88"/>
      <c r="B586" s="36" t="s">
        <v>255</v>
      </c>
      <c r="C586" s="30">
        <v>0</v>
      </c>
      <c r="D586" s="31" t="s">
        <v>256</v>
      </c>
      <c r="E586" s="101" t="str">
        <f>IF('Cable Calculator'!BV5="","",'Cable Calculator'!BV5)</f>
        <v/>
      </c>
      <c r="F586" s="88"/>
      <c r="G586" s="278"/>
      <c r="H586" s="47" t="s">
        <v>257</v>
      </c>
      <c r="I586" s="35" t="str">
        <f>IF(E584="","0",IF(AND(E581="EUC",E582=432), I585+(203-E583),IF(E584=0,0,(E584+(E582-E583)-1))))</f>
        <v>0</v>
      </c>
      <c r="J586" s="292" t="str">
        <f>IFERROR(IF(OR(E581="EUC",E581="SS"),"---",IF(OR(P580,S580),"NO 2F Tethers for RPX!",IF(OR(P582,S582),"NO 6F Tethers for RPX!","---"))),"---")</f>
        <v>---</v>
      </c>
      <c r="K586" s="293"/>
      <c r="L586" s="294"/>
      <c r="M586" s="292" t="str">
        <f>IF(E583&gt;60,"Dead Count &gt;60: Consider Downsize","---")</f>
        <v>---</v>
      </c>
      <c r="N586" s="293"/>
      <c r="O586" s="293"/>
      <c r="P586" s="293"/>
      <c r="Q586" s="293"/>
      <c r="R586" s="293"/>
      <c r="S586" s="293"/>
      <c r="T586" s="293"/>
      <c r="U586" s="294"/>
      <c r="V586" s="100"/>
      <c r="W586" s="54">
        <f>SUM(P586:U586)</f>
        <v>0</v>
      </c>
      <c r="X586" s="54"/>
      <c r="Y586" s="25"/>
      <c r="Z586" s="45">
        <v>4</v>
      </c>
      <c r="AA586" s="46">
        <v>37</v>
      </c>
      <c r="AB586" s="46">
        <v>48</v>
      </c>
      <c r="AC586" s="25"/>
      <c r="AD586" s="25"/>
      <c r="BA586" s="227"/>
    </row>
    <row r="587" spans="1:53" ht="16.5" thickTop="1" thickBot="1" x14ac:dyDescent="0.3">
      <c r="A587" s="88"/>
      <c r="B587" s="55" t="s">
        <v>258</v>
      </c>
      <c r="C587" s="56">
        <f>SUM(C581:C586)+I580</f>
        <v>0</v>
      </c>
      <c r="D587" s="31" t="s">
        <v>259</v>
      </c>
      <c r="E587" s="101" t="str">
        <f>IF(AS581="Y","DBL",IF(AS582="Y","TRPL",IF(AS583="Y","QUAD","")))</f>
        <v/>
      </c>
      <c r="F587" s="88"/>
      <c r="G587" s="192"/>
      <c r="H587" s="57"/>
      <c r="I587" s="192"/>
      <c r="J587" s="292" t="str">
        <f>IF(AND(E582=216,(OR(Z603="error",Z604="error",Z605="error",Z606="error",Z607="error",Z608="error",Z609="error",Z610="error",Z611="error",Z612="error",Z613="error",Z614="error",Z615="error",AA605="error",AA606="error",AA607="error",AA608="error",AA609="error",AA610="error",AA611="error",AA612="error",AA613="error",AA614="error",AA615="error",AA616="error",AA617="error"))),"You cannot cross Tube 6 and 7","---")</f>
        <v>---</v>
      </c>
      <c r="K587" s="293"/>
      <c r="L587" s="294"/>
      <c r="M587" s="292" t="str">
        <f>IF(AND(OR(E581="SS",E581="RPX",E581="EUC",E581="RPX-T"),(OR(C591="",C591="Field SPL"))),"Cannot have FlexNap cables without tethers","---")</f>
        <v>---</v>
      </c>
      <c r="N587" s="293"/>
      <c r="O587" s="293"/>
      <c r="P587" s="293"/>
      <c r="Q587" s="293"/>
      <c r="R587" s="293"/>
      <c r="S587" s="293"/>
      <c r="T587" s="293"/>
      <c r="U587" s="294"/>
      <c r="V587" s="25"/>
      <c r="W587" s="58"/>
      <c r="X587" s="58"/>
      <c r="Y587" s="25"/>
      <c r="Z587" s="45">
        <v>5</v>
      </c>
      <c r="AA587" s="46">
        <v>49</v>
      </c>
      <c r="AB587" s="46">
        <v>60</v>
      </c>
      <c r="AC587" s="25"/>
      <c r="AD587" s="25"/>
      <c r="BA587" s="227"/>
    </row>
    <row r="588" spans="1:53" ht="16.5" thickTop="1" thickBot="1" x14ac:dyDescent="0.3">
      <c r="A588" s="88"/>
      <c r="B588" s="59"/>
      <c r="C588" s="60"/>
      <c r="D588" s="61"/>
      <c r="E588" s="62"/>
      <c r="F588" s="88"/>
      <c r="G588" s="63"/>
      <c r="H588" s="64"/>
      <c r="I588" s="63"/>
      <c r="J588" s="292" t="str">
        <f>IF(AND(OR(E581="RPX", E581="RPX-T", E581="SS"),E582=216),"NO 216 For RPX, RPX-T, OR SS CABLE","---")</f>
        <v>---</v>
      </c>
      <c r="K588" s="293"/>
      <c r="L588" s="294"/>
      <c r="M588" s="292" t="str" cm="1">
        <f t="array" ref="M588">IF(AND(E581="",OR(C591:C615="FST",C591:C615="REV T",C591:C615="DBL REV",C591:C615="TPL REV", C591:C615="QD REV")),"Non-FlexNap cables cannot have tethers","---")</f>
        <v>---</v>
      </c>
      <c r="N588" s="293"/>
      <c r="O588" s="293"/>
      <c r="P588" s="293"/>
      <c r="Q588" s="293"/>
      <c r="R588" s="293"/>
      <c r="S588" s="293"/>
      <c r="T588" s="293"/>
      <c r="U588" s="294"/>
      <c r="V588" s="25"/>
      <c r="W588" s="58"/>
      <c r="X588" s="58"/>
      <c r="Y588" s="25"/>
      <c r="Z588" s="45">
        <v>6</v>
      </c>
      <c r="AA588" s="65">
        <v>61</v>
      </c>
      <c r="AB588" s="65">
        <v>72</v>
      </c>
      <c r="AC588" s="25"/>
      <c r="AD588" s="25"/>
      <c r="BA588" s="226"/>
    </row>
    <row r="589" spans="1:53" ht="15.75" customHeight="1" thickBot="1" x14ac:dyDescent="0.3">
      <c r="A589" s="88"/>
      <c r="B589" s="277" t="s">
        <v>260</v>
      </c>
      <c r="C589" s="314" t="s">
        <v>261</v>
      </c>
      <c r="D589" s="314" t="s">
        <v>262</v>
      </c>
      <c r="E589" s="316" t="s">
        <v>263</v>
      </c>
      <c r="F589" s="314" t="s">
        <v>264</v>
      </c>
      <c r="G589" s="279" t="s">
        <v>265</v>
      </c>
      <c r="H589" s="279" t="s">
        <v>266</v>
      </c>
      <c r="I589" s="279" t="s">
        <v>267</v>
      </c>
      <c r="J589" s="318" t="s">
        <v>268</v>
      </c>
      <c r="K589" s="314" t="s">
        <v>269</v>
      </c>
      <c r="L589" s="320" t="s">
        <v>270</v>
      </c>
      <c r="M589" s="322" t="s">
        <v>271</v>
      </c>
      <c r="N589" s="322"/>
      <c r="O589" s="322"/>
      <c r="P589" s="322"/>
      <c r="Q589" s="322"/>
      <c r="R589" s="322"/>
      <c r="S589" s="322"/>
      <c r="T589" s="322"/>
      <c r="U589" s="323"/>
      <c r="V589" s="107"/>
      <c r="W589" s="72"/>
      <c r="X589" s="72"/>
      <c r="Y589" s="72"/>
      <c r="Z589" s="45">
        <v>7</v>
      </c>
      <c r="AA589" s="65">
        <v>73</v>
      </c>
      <c r="AB589" s="65">
        <v>84</v>
      </c>
      <c r="AC589" s="25"/>
      <c r="AD589" s="25"/>
      <c r="BA589" s="228"/>
    </row>
    <row r="590" spans="1:53" ht="15.75" thickBot="1" x14ac:dyDescent="0.3">
      <c r="A590" s="88"/>
      <c r="B590" s="278"/>
      <c r="C590" s="315"/>
      <c r="D590" s="315"/>
      <c r="E590" s="317"/>
      <c r="F590" s="315"/>
      <c r="G590" s="280"/>
      <c r="H590" s="280"/>
      <c r="I590" s="280"/>
      <c r="J590" s="319"/>
      <c r="K590" s="315"/>
      <c r="L590" s="321"/>
      <c r="M590" s="324"/>
      <c r="N590" s="324"/>
      <c r="O590" s="324"/>
      <c r="P590" s="324"/>
      <c r="Q590" s="324"/>
      <c r="R590" s="324"/>
      <c r="S590" s="324"/>
      <c r="T590" s="324"/>
      <c r="U590" s="325"/>
      <c r="V590" s="107"/>
      <c r="W590" s="72"/>
      <c r="X590" s="72"/>
      <c r="Y590" s="72"/>
      <c r="Z590" s="45">
        <v>8</v>
      </c>
      <c r="AA590" s="46">
        <v>85</v>
      </c>
      <c r="AB590" s="46">
        <v>96</v>
      </c>
      <c r="AC590" s="25"/>
      <c r="AD590" s="25"/>
      <c r="AI590" s="109" t="s">
        <v>272</v>
      </c>
      <c r="AJ590" s="109" t="s">
        <v>273</v>
      </c>
      <c r="AK590" s="109" t="s">
        <v>274</v>
      </c>
      <c r="AL590" s="109" t="s">
        <v>275</v>
      </c>
      <c r="BA590" s="228"/>
    </row>
    <row r="591" spans="1:53" ht="15.75" thickBot="1" x14ac:dyDescent="0.3">
      <c r="A591" s="88"/>
      <c r="B591" s="66" t="s">
        <v>276</v>
      </c>
      <c r="C591" s="67"/>
      <c r="D591" s="102"/>
      <c r="E591" s="32"/>
      <c r="F591" s="32"/>
      <c r="G591" s="68" t="s">
        <v>277</v>
      </c>
      <c r="H591" s="69">
        <f>IF(I591=0,0,I591-(E591-1))</f>
        <v>0</v>
      </c>
      <c r="I591" s="70">
        <f>IF(E591=0,0,I586)</f>
        <v>0</v>
      </c>
      <c r="J591" s="71" t="s">
        <v>278</v>
      </c>
      <c r="K591" s="32"/>
      <c r="L591" s="233"/>
      <c r="M591" s="295"/>
      <c r="N591" s="295"/>
      <c r="O591" s="295"/>
      <c r="P591" s="295"/>
      <c r="Q591" s="295"/>
      <c r="R591" s="295"/>
      <c r="S591" s="295"/>
      <c r="T591" s="295"/>
      <c r="U591" s="296"/>
      <c r="V591" s="103"/>
      <c r="W591" s="72"/>
      <c r="X591" s="72"/>
      <c r="Y591" s="72"/>
      <c r="Z591" s="45">
        <v>9</v>
      </c>
      <c r="AA591" s="46">
        <v>97</v>
      </c>
      <c r="AB591" s="46">
        <v>108</v>
      </c>
      <c r="AC591" s="72">
        <f t="shared" ref="AC591:AC615" si="238">IF(B591&lt;&gt;"FST",1,0)</f>
        <v>1</v>
      </c>
      <c r="AD591" s="72">
        <f t="shared" ref="AD591:AD615" si="239">IF(C591&lt;&gt;"FST",1,0)</f>
        <v>1</v>
      </c>
      <c r="AE591" s="109" t="str">
        <f t="shared" ref="AE591:AE615" si="240">CONCATENATE(H591,"-",I591)</f>
        <v>0-0</v>
      </c>
      <c r="AF591" s="109" t="str">
        <f t="shared" ref="AF591:AF615" si="241">IF(C591="Field SPL","N","Y")</f>
        <v>Y</v>
      </c>
      <c r="AG591" s="109" t="str">
        <f t="shared" ref="AG591:AG615" si="242">IF(OR(E$581="RPX",E$581="SS"),"A","B")</f>
        <v>B</v>
      </c>
      <c r="AH591" s="109">
        <v>2</v>
      </c>
      <c r="AI591" s="109" t="str">
        <f>IF(E581="SS",COUNTIFS(C591:C615,"TCF",E591:E615,"2"),"")</f>
        <v/>
      </c>
      <c r="AJ591" s="109" t="str">
        <f>IF(E581="RPX",COUNTIFS(C591:C615,"TCF",E591:E615,"2"),"")</f>
        <v/>
      </c>
      <c r="AK591" s="109" t="str">
        <f>IF(E581="RPX-T",COUNTIFS(C591:C615,"TCF",E591:E615,"2"),"")</f>
        <v/>
      </c>
      <c r="AL591" s="109" t="str">
        <f>IF(E581="EUC",COUNTIFS(C591:C615,"TCF",E591:E615,"2"),"")</f>
        <v/>
      </c>
      <c r="AM591" s="109">
        <f t="shared" ref="AM591:AM615" si="243">VALUE(IF(C591="FST","0",IF(C591="REV T","1",IF(C591="DBL REV",".5","0"))))</f>
        <v>0</v>
      </c>
      <c r="AN591" s="109">
        <f t="shared" ref="AN591:AN615" si="244">VALUE(IF(C591="FST","0",IF(C591="REV T","0",IF(C591="DBL REV",".5","0"))))</f>
        <v>0</v>
      </c>
      <c r="AO591" s="109" t="str">
        <f t="shared" ref="AO591:AO615" si="245">IF(C591="TPL REV","Y","")</f>
        <v/>
      </c>
      <c r="AQ591" s="109" t="str">
        <f t="shared" ref="AQ591:AQ615" si="246">IF(C591="QD REV","Y","")</f>
        <v/>
      </c>
      <c r="BA591" s="229">
        <f>MOD(E591,12)</f>
        <v>0</v>
      </c>
    </row>
    <row r="592" spans="1:53" ht="15.75" thickBot="1" x14ac:dyDescent="0.3">
      <c r="A592" s="88"/>
      <c r="B592" s="66" t="s">
        <v>279</v>
      </c>
      <c r="C592" s="67"/>
      <c r="D592" s="102"/>
      <c r="E592" s="32"/>
      <c r="F592" s="32"/>
      <c r="G592" s="68" t="s">
        <v>277</v>
      </c>
      <c r="H592" s="69">
        <f t="shared" ref="H592:H615" si="247">IF(E592=0,0,I592-(E592-1))</f>
        <v>0</v>
      </c>
      <c r="I592" s="70">
        <f t="shared" ref="I592:I615" si="248">IF(E592=0,0,H591-1)</f>
        <v>0</v>
      </c>
      <c r="J592" s="73" t="str">
        <f>IF(C592="","--",IF(AND(C592&lt;&gt;"FST",C592&lt;&gt;"TCF",BA591&lt;&gt;0),BA591,"--"))</f>
        <v>--</v>
      </c>
      <c r="K592" s="32"/>
      <c r="L592" s="233"/>
      <c r="M592" s="295"/>
      <c r="N592" s="295"/>
      <c r="O592" s="295"/>
      <c r="P592" s="295"/>
      <c r="Q592" s="295"/>
      <c r="R592" s="295"/>
      <c r="S592" s="295"/>
      <c r="T592" s="295"/>
      <c r="U592" s="296"/>
      <c r="V592" s="103"/>
      <c r="W592" s="72"/>
      <c r="X592" s="72"/>
      <c r="Y592" s="72"/>
      <c r="Z592" s="45">
        <v>10</v>
      </c>
      <c r="AA592" s="46">
        <v>109</v>
      </c>
      <c r="AB592" s="46">
        <v>120</v>
      </c>
      <c r="AC592" s="72">
        <f t="shared" si="238"/>
        <v>1</v>
      </c>
      <c r="AD592" s="72">
        <f t="shared" si="239"/>
        <v>1</v>
      </c>
      <c r="AE592" s="109" t="str">
        <f t="shared" si="240"/>
        <v>0-0</v>
      </c>
      <c r="AF592" s="109" t="str">
        <f t="shared" si="241"/>
        <v>Y</v>
      </c>
      <c r="AG592" s="109" t="str">
        <f t="shared" si="242"/>
        <v>B</v>
      </c>
      <c r="AH592" s="109">
        <v>4</v>
      </c>
      <c r="AI592" s="109" t="str">
        <f>IF(E581="SS",COUNTIFS(C591:C615,"TCF",E591:E615,"4"),"")</f>
        <v/>
      </c>
      <c r="AJ592" s="109" t="str">
        <f>IF(E581="RPX",COUNTIFS(C591:C615,"TCF",E591:E615,"4"),"")</f>
        <v/>
      </c>
      <c r="AK592" s="109" t="str">
        <f>IF(E581="RPX-T",COUNTIFS(C591:C615,"TCF",E591:E615,"4"),"")</f>
        <v/>
      </c>
      <c r="AL592" s="109" t="str">
        <f>IF(E581="EUC",COUNTIFS(C591:C615,"TCF",E591:E615,"4"),"")</f>
        <v/>
      </c>
      <c r="AM592" s="109">
        <f t="shared" si="243"/>
        <v>0</v>
      </c>
      <c r="AN592" s="109">
        <f t="shared" si="244"/>
        <v>0</v>
      </c>
      <c r="AO592" s="109" t="str">
        <f t="shared" si="245"/>
        <v/>
      </c>
      <c r="AQ592" s="109" t="str">
        <f t="shared" si="246"/>
        <v/>
      </c>
      <c r="BA592" s="229">
        <f>MOD(SUM(E591:E592),12)</f>
        <v>0</v>
      </c>
    </row>
    <row r="593" spans="1:53" ht="15.75" thickBot="1" x14ac:dyDescent="0.3">
      <c r="A593" s="88"/>
      <c r="B593" s="74" t="s">
        <v>280</v>
      </c>
      <c r="C593" s="67"/>
      <c r="D593" s="102"/>
      <c r="E593" s="32"/>
      <c r="F593" s="32"/>
      <c r="G593" s="75" t="s">
        <v>277</v>
      </c>
      <c r="H593" s="69">
        <f t="shared" si="247"/>
        <v>0</v>
      </c>
      <c r="I593" s="70">
        <f t="shared" si="248"/>
        <v>0</v>
      </c>
      <c r="J593" s="73" t="str">
        <f t="shared" ref="J593:J615" si="249">IF(C593="","--",IF(AND(C593&lt;&gt;"FST",C593&lt;&gt;"TCF",BA592&lt;&gt;0),BA592,"--"))</f>
        <v>--</v>
      </c>
      <c r="K593" s="32"/>
      <c r="L593" s="233"/>
      <c r="M593" s="295"/>
      <c r="N593" s="295"/>
      <c r="O593" s="295"/>
      <c r="P593" s="295"/>
      <c r="Q593" s="295"/>
      <c r="R593" s="295"/>
      <c r="S593" s="295"/>
      <c r="T593" s="295"/>
      <c r="U593" s="296"/>
      <c r="V593" s="103"/>
      <c r="W593" s="72"/>
      <c r="X593" s="72"/>
      <c r="Y593" s="72"/>
      <c r="Z593" s="45">
        <v>11</v>
      </c>
      <c r="AA593" s="46">
        <v>121</v>
      </c>
      <c r="AB593" s="46">
        <v>132</v>
      </c>
      <c r="AC593" s="72">
        <f t="shared" si="238"/>
        <v>1</v>
      </c>
      <c r="AD593" s="72">
        <f t="shared" si="239"/>
        <v>1</v>
      </c>
      <c r="AE593" s="109" t="str">
        <f t="shared" si="240"/>
        <v>0-0</v>
      </c>
      <c r="AF593" s="109" t="str">
        <f t="shared" si="241"/>
        <v>Y</v>
      </c>
      <c r="AG593" s="109" t="str">
        <f t="shared" si="242"/>
        <v>B</v>
      </c>
      <c r="AH593" s="109">
        <v>6</v>
      </c>
      <c r="AI593" s="109" t="str">
        <f>IF(E581="SS",COUNTIFS(C591:C615,"TCF",E591:E615,"6"),"")</f>
        <v/>
      </c>
      <c r="AJ593" s="109" t="str">
        <f>IF(E581="RPX",COUNTIFS(C591:C615,"TCF",E591:E615,"6"),"")</f>
        <v/>
      </c>
      <c r="AK593" s="109" t="str">
        <f>IF(E581="RPX-T",COUNTIFS(C591:C615,"TCF",E591:E615,"6"),"")</f>
        <v/>
      </c>
      <c r="AL593" s="109" t="str">
        <f>IF(E581="EUC",COUNTIFS(C591:C615,"TCF",E591:E615,"6"),"")</f>
        <v/>
      </c>
      <c r="AM593" s="109">
        <f t="shared" si="243"/>
        <v>0</v>
      </c>
      <c r="AN593" s="109">
        <f t="shared" si="244"/>
        <v>0</v>
      </c>
      <c r="AO593" s="109" t="str">
        <f t="shared" si="245"/>
        <v/>
      </c>
      <c r="AQ593" s="109" t="str">
        <f t="shared" si="246"/>
        <v/>
      </c>
      <c r="BA593" s="229">
        <f>MOD(SUM(E591:E594),12)</f>
        <v>0</v>
      </c>
    </row>
    <row r="594" spans="1:53" ht="15.75" thickBot="1" x14ac:dyDescent="0.3">
      <c r="A594" s="88"/>
      <c r="B594" s="66" t="s">
        <v>281</v>
      </c>
      <c r="C594" s="67"/>
      <c r="D594" s="102"/>
      <c r="E594" s="32"/>
      <c r="F594" s="32"/>
      <c r="G594" s="68" t="s">
        <v>277</v>
      </c>
      <c r="H594" s="69">
        <f t="shared" si="247"/>
        <v>0</v>
      </c>
      <c r="I594" s="70">
        <f t="shared" si="248"/>
        <v>0</v>
      </c>
      <c r="J594" s="73" t="str">
        <f t="shared" si="249"/>
        <v>--</v>
      </c>
      <c r="K594" s="32"/>
      <c r="L594" s="233"/>
      <c r="M594" s="295"/>
      <c r="N594" s="295"/>
      <c r="O594" s="295"/>
      <c r="P594" s="295"/>
      <c r="Q594" s="295"/>
      <c r="R594" s="295"/>
      <c r="S594" s="295"/>
      <c r="T594" s="295"/>
      <c r="U594" s="296"/>
      <c r="V594" s="103"/>
      <c r="W594" s="72"/>
      <c r="X594" s="72"/>
      <c r="Y594" s="72"/>
      <c r="Z594" s="45">
        <v>12</v>
      </c>
      <c r="AA594" s="76">
        <v>133</v>
      </c>
      <c r="AB594" s="76">
        <v>144</v>
      </c>
      <c r="AC594" s="72">
        <f t="shared" si="238"/>
        <v>1</v>
      </c>
      <c r="AD594" s="72">
        <f t="shared" si="239"/>
        <v>1</v>
      </c>
      <c r="AE594" s="109" t="str">
        <f t="shared" si="240"/>
        <v>0-0</v>
      </c>
      <c r="AF594" s="109" t="str">
        <f t="shared" si="241"/>
        <v>Y</v>
      </c>
      <c r="AG594" s="109" t="str">
        <f t="shared" si="242"/>
        <v>B</v>
      </c>
      <c r="AH594" s="109">
        <v>8</v>
      </c>
      <c r="AI594" s="109" t="str">
        <f>IF(E581="SS",COUNTIFS(C591:C615,"TCF",E591:E615,"8"),"")</f>
        <v/>
      </c>
      <c r="AJ594" s="109" t="str">
        <f>IF(E581="RPX",COUNTIFS(C591:C615,"TCF",E591:E615,"8"),"")</f>
        <v/>
      </c>
      <c r="AK594" s="109" t="str">
        <f>IF(E581="RPX-T",COUNTIFS(C591:C615,"TCF",E591:E615,"8"),"")</f>
        <v/>
      </c>
      <c r="AL594" s="109" t="str">
        <f>IF(E581="EUC",COUNTIFS(C591:C615,"TCF",E591:E615,"8"),"")</f>
        <v/>
      </c>
      <c r="AM594" s="109">
        <f t="shared" si="243"/>
        <v>0</v>
      </c>
      <c r="AN594" s="109">
        <f t="shared" si="244"/>
        <v>0</v>
      </c>
      <c r="AO594" s="109" t="str">
        <f t="shared" si="245"/>
        <v/>
      </c>
      <c r="AQ594" s="109" t="str">
        <f t="shared" si="246"/>
        <v/>
      </c>
      <c r="BA594" s="229">
        <f>MOD(SUM(E591:E595),12)</f>
        <v>0</v>
      </c>
    </row>
    <row r="595" spans="1:53" ht="15.75" thickBot="1" x14ac:dyDescent="0.3">
      <c r="A595" s="88"/>
      <c r="B595" s="66" t="s">
        <v>282</v>
      </c>
      <c r="C595" s="67"/>
      <c r="D595" s="102"/>
      <c r="E595" s="32"/>
      <c r="F595" s="32"/>
      <c r="G595" s="68" t="s">
        <v>277</v>
      </c>
      <c r="H595" s="69">
        <f t="shared" si="247"/>
        <v>0</v>
      </c>
      <c r="I595" s="70">
        <f t="shared" si="248"/>
        <v>0</v>
      </c>
      <c r="J595" s="73" t="str">
        <f t="shared" si="249"/>
        <v>--</v>
      </c>
      <c r="K595" s="32"/>
      <c r="L595" s="233"/>
      <c r="M595" s="295"/>
      <c r="N595" s="295"/>
      <c r="O595" s="295"/>
      <c r="P595" s="295"/>
      <c r="Q595" s="295"/>
      <c r="R595" s="295"/>
      <c r="S595" s="295"/>
      <c r="T595" s="295"/>
      <c r="U595" s="296"/>
      <c r="V595" s="103"/>
      <c r="W595" s="72"/>
      <c r="X595" s="72"/>
      <c r="Y595" s="72"/>
      <c r="Z595" s="45">
        <v>13</v>
      </c>
      <c r="AA595" s="77">
        <f t="shared" ref="AA595:AA600" si="250">AB594+1</f>
        <v>145</v>
      </c>
      <c r="AB595" s="77">
        <f t="shared" ref="AB595:AB600" si="251">AB594+12</f>
        <v>156</v>
      </c>
      <c r="AC595" s="72">
        <f t="shared" si="238"/>
        <v>1</v>
      </c>
      <c r="AD595" s="72">
        <f t="shared" si="239"/>
        <v>1</v>
      </c>
      <c r="AE595" s="109" t="str">
        <f t="shared" si="240"/>
        <v>0-0</v>
      </c>
      <c r="AF595" s="109" t="str">
        <f t="shared" si="241"/>
        <v>Y</v>
      </c>
      <c r="AG595" s="109" t="str">
        <f t="shared" si="242"/>
        <v>B</v>
      </c>
      <c r="AH595" s="109">
        <v>12</v>
      </c>
      <c r="AI595" s="109" t="str">
        <f>IF(E581="SS",COUNTIFS(C591:C615,"TCF",E591:E615,"12"),"")</f>
        <v/>
      </c>
      <c r="AJ595" s="109" t="str">
        <f>IF(E581="RPX",COUNTIFS(C591:C615,"TCF",E591:E615,"12"),"")</f>
        <v/>
      </c>
      <c r="AK595" s="109" t="str">
        <f>IF(E581="RPX-T",COUNTIFS(C591:C615,"TCF",E591:E615,"12"),"")</f>
        <v/>
      </c>
      <c r="AL595" s="109" t="str">
        <f>IF(E581="EUC",COUNTIFS(C591:C615,"TCF",E591:E615,"12"),"")</f>
        <v/>
      </c>
      <c r="AM595" s="109">
        <f t="shared" si="243"/>
        <v>0</v>
      </c>
      <c r="AN595" s="109">
        <f t="shared" si="244"/>
        <v>0</v>
      </c>
      <c r="AO595" s="109" t="str">
        <f t="shared" si="245"/>
        <v/>
      </c>
      <c r="AQ595" s="109" t="str">
        <f t="shared" si="246"/>
        <v/>
      </c>
      <c r="BA595" s="229">
        <f>MOD(SUM(E591:E596),12)</f>
        <v>0</v>
      </c>
    </row>
    <row r="596" spans="1:53" ht="15.75" thickBot="1" x14ac:dyDescent="0.3">
      <c r="A596" s="88"/>
      <c r="B596" s="66" t="s">
        <v>283</v>
      </c>
      <c r="C596" s="67"/>
      <c r="D596" s="102"/>
      <c r="E596" s="32"/>
      <c r="F596" s="32"/>
      <c r="G596" s="68" t="s">
        <v>277</v>
      </c>
      <c r="H596" s="69">
        <f t="shared" si="247"/>
        <v>0</v>
      </c>
      <c r="I596" s="70">
        <f t="shared" si="248"/>
        <v>0</v>
      </c>
      <c r="J596" s="73" t="str">
        <f t="shared" si="249"/>
        <v>--</v>
      </c>
      <c r="K596" s="32"/>
      <c r="L596" s="233"/>
      <c r="M596" s="295"/>
      <c r="N596" s="295"/>
      <c r="O596" s="295"/>
      <c r="P596" s="295"/>
      <c r="Q596" s="295"/>
      <c r="R596" s="295"/>
      <c r="S596" s="295"/>
      <c r="T596" s="295"/>
      <c r="U596" s="296"/>
      <c r="V596" s="103"/>
      <c r="W596" s="72"/>
      <c r="X596" s="72"/>
      <c r="Y596" s="72"/>
      <c r="Z596" s="45">
        <v>14</v>
      </c>
      <c r="AA596" s="77">
        <f t="shared" si="250"/>
        <v>157</v>
      </c>
      <c r="AB596" s="77">
        <f t="shared" si="251"/>
        <v>168</v>
      </c>
      <c r="AC596" s="72">
        <f t="shared" si="238"/>
        <v>1</v>
      </c>
      <c r="AD596" s="72">
        <f t="shared" si="239"/>
        <v>1</v>
      </c>
      <c r="AE596" s="109" t="str">
        <f t="shared" si="240"/>
        <v>0-0</v>
      </c>
      <c r="AF596" s="109" t="str">
        <f t="shared" si="241"/>
        <v>Y</v>
      </c>
      <c r="AG596" s="109" t="str">
        <f t="shared" si="242"/>
        <v>B</v>
      </c>
      <c r="AM596" s="109">
        <f t="shared" si="243"/>
        <v>0</v>
      </c>
      <c r="AN596" s="109">
        <f t="shared" si="244"/>
        <v>0</v>
      </c>
      <c r="AO596" s="109" t="str">
        <f t="shared" si="245"/>
        <v/>
      </c>
      <c r="AQ596" s="109" t="str">
        <f t="shared" si="246"/>
        <v/>
      </c>
      <c r="BA596" s="229">
        <f>MOD(SUM(E591:E597),12)</f>
        <v>0</v>
      </c>
    </row>
    <row r="597" spans="1:53" ht="15.75" thickBot="1" x14ac:dyDescent="0.3">
      <c r="A597" s="88"/>
      <c r="B597" s="66" t="s">
        <v>284</v>
      </c>
      <c r="C597" s="67"/>
      <c r="D597" s="102"/>
      <c r="E597" s="32"/>
      <c r="F597" s="32"/>
      <c r="G597" s="68" t="s">
        <v>277</v>
      </c>
      <c r="H597" s="69">
        <f t="shared" si="247"/>
        <v>0</v>
      </c>
      <c r="I597" s="70">
        <f t="shared" si="248"/>
        <v>0</v>
      </c>
      <c r="J597" s="73" t="str">
        <f t="shared" si="249"/>
        <v>--</v>
      </c>
      <c r="K597" s="32"/>
      <c r="L597" s="233"/>
      <c r="M597" s="295"/>
      <c r="N597" s="295"/>
      <c r="O597" s="295"/>
      <c r="P597" s="295"/>
      <c r="Q597" s="295"/>
      <c r="R597" s="295"/>
      <c r="S597" s="295"/>
      <c r="T597" s="295"/>
      <c r="U597" s="296"/>
      <c r="V597" s="103"/>
      <c r="W597" s="72"/>
      <c r="X597" s="72"/>
      <c r="Y597" s="72"/>
      <c r="Z597" s="45">
        <v>15</v>
      </c>
      <c r="AA597" s="77">
        <f t="shared" si="250"/>
        <v>169</v>
      </c>
      <c r="AB597" s="77">
        <f t="shared" si="251"/>
        <v>180</v>
      </c>
      <c r="AC597" s="72">
        <f t="shared" si="238"/>
        <v>1</v>
      </c>
      <c r="AD597" s="72">
        <f t="shared" si="239"/>
        <v>1</v>
      </c>
      <c r="AE597" s="109" t="str">
        <f t="shared" si="240"/>
        <v>0-0</v>
      </c>
      <c r="AF597" s="109" t="str">
        <f t="shared" si="241"/>
        <v>Y</v>
      </c>
      <c r="AG597" s="109" t="str">
        <f t="shared" si="242"/>
        <v>B</v>
      </c>
      <c r="AM597" s="109">
        <f t="shared" si="243"/>
        <v>0</v>
      </c>
      <c r="AN597" s="109">
        <f t="shared" si="244"/>
        <v>0</v>
      </c>
      <c r="AO597" s="109" t="str">
        <f t="shared" si="245"/>
        <v/>
      </c>
      <c r="AQ597" s="109" t="str">
        <f t="shared" si="246"/>
        <v/>
      </c>
      <c r="BA597" s="229">
        <f>MOD(SUM(E591:E598),12)</f>
        <v>0</v>
      </c>
    </row>
    <row r="598" spans="1:53" ht="15.75" thickBot="1" x14ac:dyDescent="0.3">
      <c r="A598" s="88"/>
      <c r="B598" s="66" t="s">
        <v>285</v>
      </c>
      <c r="C598" s="67"/>
      <c r="D598" s="102"/>
      <c r="E598" s="32"/>
      <c r="F598" s="32"/>
      <c r="G598" s="68" t="s">
        <v>277</v>
      </c>
      <c r="H598" s="69">
        <f t="shared" si="247"/>
        <v>0</v>
      </c>
      <c r="I598" s="70">
        <f t="shared" si="248"/>
        <v>0</v>
      </c>
      <c r="J598" s="73" t="str">
        <f t="shared" si="249"/>
        <v>--</v>
      </c>
      <c r="K598" s="32"/>
      <c r="L598" s="233"/>
      <c r="M598" s="295"/>
      <c r="N598" s="295"/>
      <c r="O598" s="295"/>
      <c r="P598" s="295"/>
      <c r="Q598" s="295"/>
      <c r="R598" s="295"/>
      <c r="S598" s="295"/>
      <c r="T598" s="295"/>
      <c r="U598" s="296"/>
      <c r="V598" s="103"/>
      <c r="W598" s="72"/>
      <c r="X598" s="72"/>
      <c r="Y598" s="72"/>
      <c r="Z598" s="45">
        <f>Z597+1</f>
        <v>16</v>
      </c>
      <c r="AA598" s="77">
        <f t="shared" si="250"/>
        <v>181</v>
      </c>
      <c r="AB598" s="77">
        <f t="shared" si="251"/>
        <v>192</v>
      </c>
      <c r="AC598" s="72">
        <f t="shared" si="238"/>
        <v>1</v>
      </c>
      <c r="AD598" s="72">
        <f t="shared" si="239"/>
        <v>1</v>
      </c>
      <c r="AE598" s="109" t="str">
        <f t="shared" si="240"/>
        <v>0-0</v>
      </c>
      <c r="AF598" s="109" t="str">
        <f t="shared" si="241"/>
        <v>Y</v>
      </c>
      <c r="AG598" s="109" t="str">
        <f t="shared" si="242"/>
        <v>B</v>
      </c>
      <c r="AM598" s="109">
        <f t="shared" si="243"/>
        <v>0</v>
      </c>
      <c r="AN598" s="109">
        <f t="shared" si="244"/>
        <v>0</v>
      </c>
      <c r="AO598" s="109" t="str">
        <f t="shared" si="245"/>
        <v/>
      </c>
      <c r="AQ598" s="109" t="str">
        <f t="shared" si="246"/>
        <v/>
      </c>
      <c r="BA598" s="229">
        <f>MOD(SUM(E591:E599),12)</f>
        <v>0</v>
      </c>
    </row>
    <row r="599" spans="1:53" ht="15.75" thickBot="1" x14ac:dyDescent="0.3">
      <c r="A599" s="88"/>
      <c r="B599" s="66" t="s">
        <v>286</v>
      </c>
      <c r="C599" s="67"/>
      <c r="D599" s="102"/>
      <c r="E599" s="32"/>
      <c r="F599" s="32"/>
      <c r="G599" s="68" t="s">
        <v>277</v>
      </c>
      <c r="H599" s="69">
        <f t="shared" si="247"/>
        <v>0</v>
      </c>
      <c r="I599" s="70">
        <f t="shared" si="248"/>
        <v>0</v>
      </c>
      <c r="J599" s="73" t="str">
        <f t="shared" si="249"/>
        <v>--</v>
      </c>
      <c r="K599" s="32"/>
      <c r="L599" s="233"/>
      <c r="M599" s="295"/>
      <c r="N599" s="295"/>
      <c r="O599" s="295"/>
      <c r="P599" s="295"/>
      <c r="Q599" s="295"/>
      <c r="R599" s="295"/>
      <c r="S599" s="295"/>
      <c r="T599" s="295"/>
      <c r="U599" s="296"/>
      <c r="V599" s="103"/>
      <c r="W599" s="72"/>
      <c r="X599" s="72"/>
      <c r="Y599" s="72"/>
      <c r="Z599" s="45">
        <f>Z598+1</f>
        <v>17</v>
      </c>
      <c r="AA599" s="77">
        <f t="shared" si="250"/>
        <v>193</v>
      </c>
      <c r="AB599" s="77">
        <f t="shared" si="251"/>
        <v>204</v>
      </c>
      <c r="AC599" s="72">
        <f t="shared" si="238"/>
        <v>1</v>
      </c>
      <c r="AD599" s="72">
        <f t="shared" si="239"/>
        <v>1</v>
      </c>
      <c r="AE599" s="109" t="str">
        <f t="shared" si="240"/>
        <v>0-0</v>
      </c>
      <c r="AF599" s="109" t="str">
        <f t="shared" si="241"/>
        <v>Y</v>
      </c>
      <c r="AG599" s="109" t="str">
        <f t="shared" si="242"/>
        <v>B</v>
      </c>
      <c r="AM599" s="109">
        <f t="shared" si="243"/>
        <v>0</v>
      </c>
      <c r="AN599" s="109">
        <f t="shared" si="244"/>
        <v>0</v>
      </c>
      <c r="AO599" s="109" t="str">
        <f t="shared" si="245"/>
        <v/>
      </c>
      <c r="AQ599" s="109" t="str">
        <f t="shared" si="246"/>
        <v/>
      </c>
      <c r="BA599" s="229">
        <f>MOD(SUM(E591:E600),12)</f>
        <v>0</v>
      </c>
    </row>
    <row r="600" spans="1:53" ht="15.75" thickBot="1" x14ac:dyDescent="0.3">
      <c r="A600" s="88"/>
      <c r="B600" s="66" t="s">
        <v>287</v>
      </c>
      <c r="C600" s="67"/>
      <c r="D600" s="102"/>
      <c r="E600" s="32"/>
      <c r="F600" s="32"/>
      <c r="G600" s="68" t="s">
        <v>277</v>
      </c>
      <c r="H600" s="69">
        <f t="shared" si="247"/>
        <v>0</v>
      </c>
      <c r="I600" s="70">
        <f t="shared" si="248"/>
        <v>0</v>
      </c>
      <c r="J600" s="73" t="str">
        <f t="shared" si="249"/>
        <v>--</v>
      </c>
      <c r="K600" s="32"/>
      <c r="L600" s="233"/>
      <c r="M600" s="295"/>
      <c r="N600" s="295"/>
      <c r="O600" s="295"/>
      <c r="P600" s="295"/>
      <c r="Q600" s="295"/>
      <c r="R600" s="295"/>
      <c r="S600" s="295"/>
      <c r="T600" s="295"/>
      <c r="U600" s="296"/>
      <c r="V600" s="103"/>
      <c r="W600" s="72"/>
      <c r="X600" s="72"/>
      <c r="Y600" s="72"/>
      <c r="Z600" s="45">
        <f>Z599+1</f>
        <v>18</v>
      </c>
      <c r="AA600" s="77">
        <f t="shared" si="250"/>
        <v>205</v>
      </c>
      <c r="AB600" s="77">
        <f t="shared" si="251"/>
        <v>216</v>
      </c>
      <c r="AC600" s="72">
        <f t="shared" si="238"/>
        <v>1</v>
      </c>
      <c r="AD600" s="72">
        <f t="shared" si="239"/>
        <v>1</v>
      </c>
      <c r="AE600" s="109" t="str">
        <f t="shared" si="240"/>
        <v>0-0</v>
      </c>
      <c r="AF600" s="109" t="str">
        <f t="shared" si="241"/>
        <v>Y</v>
      </c>
      <c r="AG600" s="109" t="str">
        <f t="shared" si="242"/>
        <v>B</v>
      </c>
      <c r="AM600" s="109">
        <f t="shared" si="243"/>
        <v>0</v>
      </c>
      <c r="AN600" s="109">
        <f t="shared" si="244"/>
        <v>0</v>
      </c>
      <c r="AO600" s="109" t="str">
        <f t="shared" si="245"/>
        <v/>
      </c>
      <c r="AQ600" s="109" t="str">
        <f t="shared" si="246"/>
        <v/>
      </c>
      <c r="BA600" s="229">
        <f>MOD(SUM(E591:E601),12)</f>
        <v>0</v>
      </c>
    </row>
    <row r="601" spans="1:53" ht="15.75" thickBot="1" x14ac:dyDescent="0.3">
      <c r="A601" s="88"/>
      <c r="B601" s="66" t="s">
        <v>288</v>
      </c>
      <c r="C601" s="67"/>
      <c r="D601" s="102"/>
      <c r="E601" s="32"/>
      <c r="F601" s="32"/>
      <c r="G601" s="68" t="s">
        <v>277</v>
      </c>
      <c r="H601" s="69">
        <f t="shared" si="247"/>
        <v>0</v>
      </c>
      <c r="I601" s="70">
        <f t="shared" si="248"/>
        <v>0</v>
      </c>
      <c r="J601" s="73" t="str">
        <f t="shared" si="249"/>
        <v>--</v>
      </c>
      <c r="K601" s="32"/>
      <c r="L601" s="233"/>
      <c r="M601" s="295"/>
      <c r="N601" s="295"/>
      <c r="O601" s="295"/>
      <c r="P601" s="295"/>
      <c r="Q601" s="295"/>
      <c r="R601" s="295"/>
      <c r="S601" s="295"/>
      <c r="T601" s="295"/>
      <c r="U601" s="296"/>
      <c r="V601" s="103"/>
      <c r="W601" s="84"/>
      <c r="X601" s="84"/>
      <c r="Y601" s="72"/>
      <c r="Z601" s="72"/>
      <c r="AA601" s="72"/>
      <c r="AB601" s="72"/>
      <c r="AC601" s="72">
        <f t="shared" si="238"/>
        <v>1</v>
      </c>
      <c r="AD601" s="72">
        <f t="shared" si="239"/>
        <v>1</v>
      </c>
      <c r="AE601" s="109" t="str">
        <f t="shared" si="240"/>
        <v>0-0</v>
      </c>
      <c r="AF601" s="109" t="str">
        <f t="shared" si="241"/>
        <v>Y</v>
      </c>
      <c r="AG601" s="109" t="str">
        <f t="shared" si="242"/>
        <v>B</v>
      </c>
      <c r="AM601" s="109">
        <f t="shared" si="243"/>
        <v>0</v>
      </c>
      <c r="AN601" s="109">
        <f t="shared" si="244"/>
        <v>0</v>
      </c>
      <c r="AO601" s="109" t="str">
        <f t="shared" si="245"/>
        <v/>
      </c>
      <c r="AQ601" s="109" t="str">
        <f t="shared" si="246"/>
        <v/>
      </c>
      <c r="BA601" s="229">
        <f>MOD(SUM(E591:E602),12)</f>
        <v>0</v>
      </c>
    </row>
    <row r="602" spans="1:53" ht="15.75" thickBot="1" x14ac:dyDescent="0.3">
      <c r="A602" s="88"/>
      <c r="B602" s="66" t="s">
        <v>289</v>
      </c>
      <c r="C602" s="67"/>
      <c r="D602" s="102"/>
      <c r="E602" s="32"/>
      <c r="F602" s="32"/>
      <c r="G602" s="68" t="s">
        <v>277</v>
      </c>
      <c r="H602" s="69">
        <f t="shared" si="247"/>
        <v>0</v>
      </c>
      <c r="I602" s="70">
        <f t="shared" si="248"/>
        <v>0</v>
      </c>
      <c r="J602" s="73" t="str">
        <f t="shared" si="249"/>
        <v>--</v>
      </c>
      <c r="K602" s="32"/>
      <c r="L602" s="233"/>
      <c r="M602" s="295"/>
      <c r="N602" s="295"/>
      <c r="O602" s="295"/>
      <c r="P602" s="295"/>
      <c r="Q602" s="295"/>
      <c r="R602" s="295"/>
      <c r="S602" s="295"/>
      <c r="T602" s="295"/>
      <c r="U602" s="296"/>
      <c r="V602" s="103"/>
      <c r="W602" s="84">
        <f>Y602+1</f>
        <v>1</v>
      </c>
      <c r="X602" s="84"/>
      <c r="Y602" s="78">
        <f>SUM(E591:E602)</f>
        <v>0</v>
      </c>
      <c r="Z602" s="72"/>
      <c r="AA602" s="72"/>
      <c r="AB602" s="72"/>
      <c r="AC602" s="72">
        <f t="shared" si="238"/>
        <v>1</v>
      </c>
      <c r="AD602" s="72">
        <f t="shared" si="239"/>
        <v>1</v>
      </c>
      <c r="AE602" s="109" t="str">
        <f t="shared" si="240"/>
        <v>0-0</v>
      </c>
      <c r="AF602" s="109" t="str">
        <f t="shared" si="241"/>
        <v>Y</v>
      </c>
      <c r="AG602" s="109" t="str">
        <f t="shared" si="242"/>
        <v>B</v>
      </c>
      <c r="AM602" s="109">
        <f t="shared" si="243"/>
        <v>0</v>
      </c>
      <c r="AN602" s="109">
        <f t="shared" si="244"/>
        <v>0</v>
      </c>
      <c r="AO602" s="109" t="str">
        <f t="shared" si="245"/>
        <v/>
      </c>
      <c r="AQ602" s="109" t="str">
        <f t="shared" si="246"/>
        <v/>
      </c>
      <c r="BA602" s="229">
        <f>MOD(SUM(E591:E603),12)</f>
        <v>0</v>
      </c>
    </row>
    <row r="603" spans="1:53" ht="15.75" thickBot="1" x14ac:dyDescent="0.3">
      <c r="A603" s="88"/>
      <c r="B603" s="66" t="s">
        <v>290</v>
      </c>
      <c r="C603" s="67"/>
      <c r="D603" s="102"/>
      <c r="E603" s="32"/>
      <c r="F603" s="32"/>
      <c r="G603" s="68" t="s">
        <v>277</v>
      </c>
      <c r="H603" s="69">
        <f t="shared" si="247"/>
        <v>0</v>
      </c>
      <c r="I603" s="70">
        <f t="shared" si="248"/>
        <v>0</v>
      </c>
      <c r="J603" s="73" t="str">
        <f t="shared" si="249"/>
        <v>--</v>
      </c>
      <c r="K603" s="32"/>
      <c r="L603" s="233"/>
      <c r="M603" s="295"/>
      <c r="N603" s="295"/>
      <c r="O603" s="295"/>
      <c r="P603" s="295"/>
      <c r="Q603" s="295"/>
      <c r="R603" s="295"/>
      <c r="S603" s="295"/>
      <c r="T603" s="295"/>
      <c r="U603" s="296"/>
      <c r="V603" s="103"/>
      <c r="W603" s="84">
        <f>Y603+1</f>
        <v>1</v>
      </c>
      <c r="X603" s="84"/>
      <c r="Y603" s="78">
        <f>SUM(E591:E603)</f>
        <v>0</v>
      </c>
      <c r="Z603" s="72" t="str">
        <f t="shared" ref="Z603:Z615" si="252">IF(OR(AND(E$8=216,C602="DBL REV",C603="DBL REV",Y602&lt;=144,Y603&gt;144),AND(E$8=216,C602="TPL REV",C603="TPL REV",Y602&lt;=144,Y603&gt;144),AND(E$8=216,C602="QD REV",C603="QD REV",Y602&lt;=144,Y603&gt;144)),"ERROR","")</f>
        <v/>
      </c>
      <c r="AA603" s="72"/>
      <c r="AB603" s="72"/>
      <c r="AC603" s="72">
        <f t="shared" si="238"/>
        <v>1</v>
      </c>
      <c r="AD603" s="72">
        <f t="shared" si="239"/>
        <v>1</v>
      </c>
      <c r="AE603" s="109" t="str">
        <f t="shared" si="240"/>
        <v>0-0</v>
      </c>
      <c r="AF603" s="109" t="str">
        <f t="shared" si="241"/>
        <v>Y</v>
      </c>
      <c r="AG603" s="109" t="str">
        <f t="shared" si="242"/>
        <v>B</v>
      </c>
      <c r="AM603" s="109">
        <f t="shared" si="243"/>
        <v>0</v>
      </c>
      <c r="AN603" s="109">
        <f t="shared" si="244"/>
        <v>0</v>
      </c>
      <c r="AO603" s="109" t="str">
        <f t="shared" si="245"/>
        <v/>
      </c>
      <c r="AQ603" s="109" t="str">
        <f t="shared" si="246"/>
        <v/>
      </c>
      <c r="BA603" s="229">
        <f>MOD(SUM(E591:E604),12)</f>
        <v>0</v>
      </c>
    </row>
    <row r="604" spans="1:53" ht="15.75" thickBot="1" x14ac:dyDescent="0.3">
      <c r="A604" s="88"/>
      <c r="B604" s="66" t="s">
        <v>291</v>
      </c>
      <c r="C604" s="67"/>
      <c r="D604" s="102"/>
      <c r="E604" s="32"/>
      <c r="F604" s="32"/>
      <c r="G604" s="68" t="s">
        <v>277</v>
      </c>
      <c r="H604" s="69">
        <f t="shared" si="247"/>
        <v>0</v>
      </c>
      <c r="I604" s="70">
        <f t="shared" si="248"/>
        <v>0</v>
      </c>
      <c r="J604" s="73" t="str">
        <f t="shared" si="249"/>
        <v>--</v>
      </c>
      <c r="K604" s="32"/>
      <c r="L604" s="233"/>
      <c r="M604" s="295"/>
      <c r="N604" s="295"/>
      <c r="O604" s="295"/>
      <c r="P604" s="295"/>
      <c r="Q604" s="295"/>
      <c r="R604" s="295"/>
      <c r="S604" s="295"/>
      <c r="T604" s="295"/>
      <c r="U604" s="296"/>
      <c r="V604" s="103"/>
      <c r="W604" s="84">
        <f>Y604+1</f>
        <v>1</v>
      </c>
      <c r="X604" s="84"/>
      <c r="Y604" s="78">
        <f>SUM(E591:E604)</f>
        <v>0</v>
      </c>
      <c r="Z604" s="72" t="str">
        <f t="shared" si="252"/>
        <v/>
      </c>
      <c r="AA604" s="72"/>
      <c r="AB604" s="72"/>
      <c r="AC604" s="72">
        <f t="shared" si="238"/>
        <v>1</v>
      </c>
      <c r="AD604" s="72">
        <f t="shared" si="239"/>
        <v>1</v>
      </c>
      <c r="AE604" s="109" t="str">
        <f t="shared" si="240"/>
        <v>0-0</v>
      </c>
      <c r="AF604" s="109" t="str">
        <f t="shared" si="241"/>
        <v>Y</v>
      </c>
      <c r="AG604" s="109" t="str">
        <f t="shared" si="242"/>
        <v>B</v>
      </c>
      <c r="AM604" s="109">
        <f t="shared" si="243"/>
        <v>0</v>
      </c>
      <c r="AN604" s="109">
        <f t="shared" si="244"/>
        <v>0</v>
      </c>
      <c r="AO604" s="109" t="str">
        <f t="shared" si="245"/>
        <v/>
      </c>
      <c r="AQ604" s="109" t="str">
        <f t="shared" si="246"/>
        <v/>
      </c>
      <c r="BA604" s="229">
        <f>MOD(SUM(E591:E605),12)</f>
        <v>0</v>
      </c>
    </row>
    <row r="605" spans="1:53" ht="15.75" thickBot="1" x14ac:dyDescent="0.3">
      <c r="A605" s="88"/>
      <c r="B605" s="66" t="s">
        <v>292</v>
      </c>
      <c r="C605" s="67"/>
      <c r="D605" s="102"/>
      <c r="E605" s="32"/>
      <c r="F605" s="32"/>
      <c r="G605" s="68" t="s">
        <v>277</v>
      </c>
      <c r="H605" s="69">
        <f t="shared" si="247"/>
        <v>0</v>
      </c>
      <c r="I605" s="70">
        <f t="shared" si="248"/>
        <v>0</v>
      </c>
      <c r="J605" s="73" t="str">
        <f t="shared" si="249"/>
        <v>--</v>
      </c>
      <c r="K605" s="32"/>
      <c r="L605" s="233"/>
      <c r="M605" s="295"/>
      <c r="N605" s="295"/>
      <c r="O605" s="295"/>
      <c r="P605" s="295"/>
      <c r="Q605" s="295"/>
      <c r="R605" s="295"/>
      <c r="S605" s="295"/>
      <c r="T605" s="295"/>
      <c r="U605" s="296"/>
      <c r="V605" s="103"/>
      <c r="W605" s="84">
        <f>Y605+1</f>
        <v>1</v>
      </c>
      <c r="X605" s="84"/>
      <c r="Y605" s="78">
        <f>SUM(E591:E605)</f>
        <v>0</v>
      </c>
      <c r="Z605" s="72" t="str">
        <f t="shared" si="252"/>
        <v/>
      </c>
      <c r="AA605" s="72" t="str">
        <f t="shared" ref="AA605:AA617" si="253">IF(AND(C603&lt;&gt;"Field SPL",W602&lt;=144,Y603&gt;144),"ERROR","")</f>
        <v/>
      </c>
      <c r="AB605" s="72"/>
      <c r="AC605" s="72">
        <f t="shared" si="238"/>
        <v>1</v>
      </c>
      <c r="AD605" s="72">
        <f t="shared" si="239"/>
        <v>1</v>
      </c>
      <c r="AE605" s="109" t="str">
        <f t="shared" si="240"/>
        <v>0-0</v>
      </c>
      <c r="AF605" s="109" t="str">
        <f t="shared" si="241"/>
        <v>Y</v>
      </c>
      <c r="AG605" s="109" t="str">
        <f t="shared" si="242"/>
        <v>B</v>
      </c>
      <c r="AM605" s="109">
        <f t="shared" si="243"/>
        <v>0</v>
      </c>
      <c r="AN605" s="109">
        <f t="shared" si="244"/>
        <v>0</v>
      </c>
      <c r="AO605" s="109" t="str">
        <f t="shared" si="245"/>
        <v/>
      </c>
      <c r="AQ605" s="109" t="str">
        <f t="shared" si="246"/>
        <v/>
      </c>
      <c r="BA605" s="229">
        <f>MOD(SUM(E591:E606),12)</f>
        <v>0</v>
      </c>
    </row>
    <row r="606" spans="1:53" ht="15.75" thickBot="1" x14ac:dyDescent="0.3">
      <c r="A606" s="88"/>
      <c r="B606" s="66" t="s">
        <v>293</v>
      </c>
      <c r="C606" s="67"/>
      <c r="D606" s="102"/>
      <c r="E606" s="32"/>
      <c r="F606" s="32"/>
      <c r="G606" s="68" t="s">
        <v>277</v>
      </c>
      <c r="H606" s="69">
        <f t="shared" si="247"/>
        <v>0</v>
      </c>
      <c r="I606" s="70">
        <f t="shared" si="248"/>
        <v>0</v>
      </c>
      <c r="J606" s="73" t="str">
        <f t="shared" si="249"/>
        <v>--</v>
      </c>
      <c r="K606" s="32"/>
      <c r="L606" s="233"/>
      <c r="M606" s="295"/>
      <c r="N606" s="295"/>
      <c r="O606" s="295"/>
      <c r="P606" s="295"/>
      <c r="Q606" s="295"/>
      <c r="R606" s="295"/>
      <c r="S606" s="295"/>
      <c r="T606" s="295"/>
      <c r="U606" s="296"/>
      <c r="V606" s="103"/>
      <c r="W606" s="84">
        <f t="shared" ref="W606:W614" si="254">Y606+1</f>
        <v>1</v>
      </c>
      <c r="X606" s="84"/>
      <c r="Y606" s="78">
        <f>SUM(E591:E606)</f>
        <v>0</v>
      </c>
      <c r="Z606" s="72" t="str">
        <f t="shared" si="252"/>
        <v/>
      </c>
      <c r="AA606" s="72" t="str">
        <f t="shared" si="253"/>
        <v/>
      </c>
      <c r="AB606" s="72"/>
      <c r="AC606" s="72">
        <f t="shared" si="238"/>
        <v>1</v>
      </c>
      <c r="AD606" s="72">
        <f t="shared" si="239"/>
        <v>1</v>
      </c>
      <c r="AE606" s="109" t="str">
        <f t="shared" si="240"/>
        <v>0-0</v>
      </c>
      <c r="AF606" s="109" t="str">
        <f t="shared" si="241"/>
        <v>Y</v>
      </c>
      <c r="AG606" s="109" t="str">
        <f t="shared" si="242"/>
        <v>B</v>
      </c>
      <c r="AM606" s="109">
        <f t="shared" si="243"/>
        <v>0</v>
      </c>
      <c r="AN606" s="109">
        <f t="shared" si="244"/>
        <v>0</v>
      </c>
      <c r="AO606" s="109" t="str">
        <f t="shared" si="245"/>
        <v/>
      </c>
      <c r="AQ606" s="109" t="str">
        <f t="shared" si="246"/>
        <v/>
      </c>
      <c r="BA606" s="229">
        <f>MOD(SUM(E591:E607),12)</f>
        <v>0</v>
      </c>
    </row>
    <row r="607" spans="1:53" ht="15.75" thickBot="1" x14ac:dyDescent="0.3">
      <c r="A607" s="88"/>
      <c r="B607" s="66" t="s">
        <v>294</v>
      </c>
      <c r="C607" s="67"/>
      <c r="D607" s="102"/>
      <c r="E607" s="32"/>
      <c r="F607" s="32"/>
      <c r="G607" s="68" t="s">
        <v>277</v>
      </c>
      <c r="H607" s="69">
        <f t="shared" si="247"/>
        <v>0</v>
      </c>
      <c r="I607" s="70">
        <f t="shared" si="248"/>
        <v>0</v>
      </c>
      <c r="J607" s="73" t="str">
        <f t="shared" si="249"/>
        <v>--</v>
      </c>
      <c r="K607" s="32"/>
      <c r="L607" s="233"/>
      <c r="M607" s="295"/>
      <c r="N607" s="295"/>
      <c r="O607" s="295"/>
      <c r="P607" s="295"/>
      <c r="Q607" s="295"/>
      <c r="R607" s="295"/>
      <c r="S607" s="295"/>
      <c r="T607" s="295"/>
      <c r="U607" s="296"/>
      <c r="V607" s="103"/>
      <c r="W607" s="84">
        <f t="shared" si="254"/>
        <v>1</v>
      </c>
      <c r="X607" s="84"/>
      <c r="Y607" s="78">
        <f>SUM(E591:E607)</f>
        <v>0</v>
      </c>
      <c r="Z607" s="72" t="str">
        <f t="shared" si="252"/>
        <v/>
      </c>
      <c r="AA607" s="72" t="str">
        <f t="shared" si="253"/>
        <v/>
      </c>
      <c r="AB607" s="72"/>
      <c r="AC607" s="72">
        <f t="shared" si="238"/>
        <v>1</v>
      </c>
      <c r="AD607" s="72">
        <f t="shared" si="239"/>
        <v>1</v>
      </c>
      <c r="AE607" s="109" t="str">
        <f t="shared" si="240"/>
        <v>0-0</v>
      </c>
      <c r="AF607" s="109" t="str">
        <f t="shared" si="241"/>
        <v>Y</v>
      </c>
      <c r="AG607" s="109" t="str">
        <f t="shared" si="242"/>
        <v>B</v>
      </c>
      <c r="AM607" s="109">
        <f t="shared" si="243"/>
        <v>0</v>
      </c>
      <c r="AN607" s="109">
        <f t="shared" si="244"/>
        <v>0</v>
      </c>
      <c r="AO607" s="109" t="str">
        <f t="shared" si="245"/>
        <v/>
      </c>
      <c r="AQ607" s="109" t="str">
        <f t="shared" si="246"/>
        <v/>
      </c>
      <c r="BA607" s="229">
        <f>MOD(SUM(E591:E608),12)</f>
        <v>0</v>
      </c>
    </row>
    <row r="608" spans="1:53" ht="15.75" thickBot="1" x14ac:dyDescent="0.3">
      <c r="A608" s="88"/>
      <c r="B608" s="66" t="s">
        <v>295</v>
      </c>
      <c r="C608" s="67"/>
      <c r="D608" s="102"/>
      <c r="E608" s="32"/>
      <c r="F608" s="32"/>
      <c r="G608" s="68" t="s">
        <v>277</v>
      </c>
      <c r="H608" s="69">
        <f t="shared" si="247"/>
        <v>0</v>
      </c>
      <c r="I608" s="70">
        <f t="shared" si="248"/>
        <v>0</v>
      </c>
      <c r="J608" s="73" t="str">
        <f t="shared" si="249"/>
        <v>--</v>
      </c>
      <c r="K608" s="32"/>
      <c r="L608" s="233"/>
      <c r="M608" s="295"/>
      <c r="N608" s="295"/>
      <c r="O608" s="295"/>
      <c r="P608" s="295"/>
      <c r="Q608" s="295"/>
      <c r="R608" s="295"/>
      <c r="S608" s="295"/>
      <c r="T608" s="295"/>
      <c r="U608" s="296"/>
      <c r="V608" s="103"/>
      <c r="W608" s="84">
        <f t="shared" si="254"/>
        <v>1</v>
      </c>
      <c r="X608" s="84"/>
      <c r="Y608" s="78">
        <f>SUM(E591:E608)</f>
        <v>0</v>
      </c>
      <c r="Z608" s="72" t="str">
        <f t="shared" si="252"/>
        <v/>
      </c>
      <c r="AA608" s="72" t="str">
        <f t="shared" si="253"/>
        <v/>
      </c>
      <c r="AB608" s="72"/>
      <c r="AC608" s="72">
        <f t="shared" si="238"/>
        <v>1</v>
      </c>
      <c r="AD608" s="72">
        <f t="shared" si="239"/>
        <v>1</v>
      </c>
      <c r="AE608" s="109" t="str">
        <f t="shared" si="240"/>
        <v>0-0</v>
      </c>
      <c r="AF608" s="109" t="str">
        <f t="shared" si="241"/>
        <v>Y</v>
      </c>
      <c r="AG608" s="109" t="str">
        <f t="shared" si="242"/>
        <v>B</v>
      </c>
      <c r="AM608" s="109">
        <f t="shared" si="243"/>
        <v>0</v>
      </c>
      <c r="AN608" s="109">
        <f t="shared" si="244"/>
        <v>0</v>
      </c>
      <c r="AO608" s="109" t="str">
        <f t="shared" si="245"/>
        <v/>
      </c>
      <c r="AQ608" s="109" t="str">
        <f t="shared" si="246"/>
        <v/>
      </c>
      <c r="BA608" s="229">
        <f>MOD(SUM(E591:E609),12)</f>
        <v>0</v>
      </c>
    </row>
    <row r="609" spans="1:53" ht="15.75" thickBot="1" x14ac:dyDescent="0.3">
      <c r="A609" s="88"/>
      <c r="B609" s="66" t="s">
        <v>296</v>
      </c>
      <c r="C609" s="67"/>
      <c r="D609" s="102"/>
      <c r="E609" s="32"/>
      <c r="F609" s="32"/>
      <c r="G609" s="68" t="s">
        <v>277</v>
      </c>
      <c r="H609" s="69">
        <f t="shared" si="247"/>
        <v>0</v>
      </c>
      <c r="I609" s="70">
        <f t="shared" si="248"/>
        <v>0</v>
      </c>
      <c r="J609" s="73" t="str">
        <f t="shared" si="249"/>
        <v>--</v>
      </c>
      <c r="K609" s="32"/>
      <c r="L609" s="233"/>
      <c r="M609" s="295"/>
      <c r="N609" s="295"/>
      <c r="O609" s="295"/>
      <c r="P609" s="295"/>
      <c r="Q609" s="295"/>
      <c r="R609" s="295"/>
      <c r="S609" s="295"/>
      <c r="T609" s="295"/>
      <c r="U609" s="296"/>
      <c r="V609" s="103"/>
      <c r="W609" s="84">
        <f t="shared" si="254"/>
        <v>1</v>
      </c>
      <c r="X609" s="84"/>
      <c r="Y609" s="78">
        <f>SUM(E591:E609)</f>
        <v>0</v>
      </c>
      <c r="Z609" s="72" t="str">
        <f t="shared" si="252"/>
        <v/>
      </c>
      <c r="AA609" s="72" t="str">
        <f t="shared" si="253"/>
        <v/>
      </c>
      <c r="AB609" s="72"/>
      <c r="AC609" s="72">
        <f t="shared" si="238"/>
        <v>1</v>
      </c>
      <c r="AD609" s="72">
        <f t="shared" si="239"/>
        <v>1</v>
      </c>
      <c r="AE609" s="109" t="str">
        <f t="shared" si="240"/>
        <v>0-0</v>
      </c>
      <c r="AF609" s="109" t="str">
        <f t="shared" si="241"/>
        <v>Y</v>
      </c>
      <c r="AG609" s="109" t="str">
        <f t="shared" si="242"/>
        <v>B</v>
      </c>
      <c r="AM609" s="109">
        <f t="shared" si="243"/>
        <v>0</v>
      </c>
      <c r="AN609" s="109">
        <f t="shared" si="244"/>
        <v>0</v>
      </c>
      <c r="AO609" s="109" t="str">
        <f t="shared" si="245"/>
        <v/>
      </c>
      <c r="AQ609" s="109" t="str">
        <f t="shared" si="246"/>
        <v/>
      </c>
      <c r="BA609" s="229">
        <f>MOD(SUM(E591:E610),12)</f>
        <v>0</v>
      </c>
    </row>
    <row r="610" spans="1:53" ht="15.75" thickBot="1" x14ac:dyDescent="0.3">
      <c r="A610" s="88"/>
      <c r="B610" s="66" t="s">
        <v>297</v>
      </c>
      <c r="C610" s="67"/>
      <c r="D610" s="102"/>
      <c r="E610" s="32"/>
      <c r="F610" s="32"/>
      <c r="G610" s="68" t="s">
        <v>277</v>
      </c>
      <c r="H610" s="69">
        <f t="shared" si="247"/>
        <v>0</v>
      </c>
      <c r="I610" s="70">
        <f t="shared" si="248"/>
        <v>0</v>
      </c>
      <c r="J610" s="73" t="str">
        <f t="shared" si="249"/>
        <v>--</v>
      </c>
      <c r="K610" s="32"/>
      <c r="L610" s="233"/>
      <c r="M610" s="295"/>
      <c r="N610" s="295"/>
      <c r="O610" s="295"/>
      <c r="P610" s="295"/>
      <c r="Q610" s="295"/>
      <c r="R610" s="295"/>
      <c r="S610" s="295"/>
      <c r="T610" s="295"/>
      <c r="U610" s="296"/>
      <c r="V610" s="103"/>
      <c r="W610" s="84">
        <f t="shared" si="254"/>
        <v>1</v>
      </c>
      <c r="X610" s="84"/>
      <c r="Y610" s="78">
        <f>SUM(E591:E610)</f>
        <v>0</v>
      </c>
      <c r="Z610" s="72" t="str">
        <f t="shared" si="252"/>
        <v/>
      </c>
      <c r="AA610" s="72" t="str">
        <f t="shared" si="253"/>
        <v/>
      </c>
      <c r="AB610" s="72"/>
      <c r="AC610" s="72">
        <f t="shared" si="238"/>
        <v>1</v>
      </c>
      <c r="AD610" s="72">
        <f t="shared" si="239"/>
        <v>1</v>
      </c>
      <c r="AE610" s="109" t="str">
        <f t="shared" si="240"/>
        <v>0-0</v>
      </c>
      <c r="AF610" s="109" t="str">
        <f t="shared" si="241"/>
        <v>Y</v>
      </c>
      <c r="AG610" s="109" t="str">
        <f t="shared" si="242"/>
        <v>B</v>
      </c>
      <c r="AM610" s="109">
        <f t="shared" si="243"/>
        <v>0</v>
      </c>
      <c r="AN610" s="109">
        <f t="shared" si="244"/>
        <v>0</v>
      </c>
      <c r="AO610" s="109" t="str">
        <f t="shared" si="245"/>
        <v/>
      </c>
      <c r="AQ610" s="109" t="str">
        <f t="shared" si="246"/>
        <v/>
      </c>
      <c r="BA610" s="229">
        <f>MOD(SUM(E591:E611),12)</f>
        <v>0</v>
      </c>
    </row>
    <row r="611" spans="1:53" ht="15.75" thickBot="1" x14ac:dyDescent="0.3">
      <c r="A611" s="88"/>
      <c r="B611" s="66" t="s">
        <v>298</v>
      </c>
      <c r="C611" s="67"/>
      <c r="D611" s="102"/>
      <c r="E611" s="32"/>
      <c r="F611" s="32"/>
      <c r="G611" s="68" t="s">
        <v>277</v>
      </c>
      <c r="H611" s="69">
        <f t="shared" si="247"/>
        <v>0</v>
      </c>
      <c r="I611" s="70">
        <f t="shared" si="248"/>
        <v>0</v>
      </c>
      <c r="J611" s="73" t="str">
        <f t="shared" si="249"/>
        <v>--</v>
      </c>
      <c r="K611" s="32"/>
      <c r="L611" s="233"/>
      <c r="M611" s="295"/>
      <c r="N611" s="295"/>
      <c r="O611" s="295"/>
      <c r="P611" s="295"/>
      <c r="Q611" s="295"/>
      <c r="R611" s="295"/>
      <c r="S611" s="295"/>
      <c r="T611" s="295"/>
      <c r="U611" s="296"/>
      <c r="V611" s="103"/>
      <c r="W611" s="84">
        <f t="shared" si="254"/>
        <v>1</v>
      </c>
      <c r="X611" s="84"/>
      <c r="Y611" s="78">
        <f>SUM(E591:E611)</f>
        <v>0</v>
      </c>
      <c r="Z611" s="72" t="str">
        <f t="shared" si="252"/>
        <v/>
      </c>
      <c r="AA611" s="72" t="str">
        <f t="shared" si="253"/>
        <v/>
      </c>
      <c r="AB611" s="72"/>
      <c r="AC611" s="72">
        <f t="shared" si="238"/>
        <v>1</v>
      </c>
      <c r="AD611" s="72">
        <f t="shared" si="239"/>
        <v>1</v>
      </c>
      <c r="AE611" s="109" t="str">
        <f t="shared" si="240"/>
        <v>0-0</v>
      </c>
      <c r="AF611" s="109" t="str">
        <f t="shared" si="241"/>
        <v>Y</v>
      </c>
      <c r="AG611" s="109" t="str">
        <f t="shared" si="242"/>
        <v>B</v>
      </c>
      <c r="AM611" s="109">
        <f t="shared" si="243"/>
        <v>0</v>
      </c>
      <c r="AN611" s="109">
        <f t="shared" si="244"/>
        <v>0</v>
      </c>
      <c r="AO611" s="109" t="str">
        <f t="shared" si="245"/>
        <v/>
      </c>
      <c r="AQ611" s="109" t="str">
        <f t="shared" si="246"/>
        <v/>
      </c>
      <c r="BA611" s="229">
        <f>MOD(SUM(E591:E612),12)</f>
        <v>0</v>
      </c>
    </row>
    <row r="612" spans="1:53" ht="15.75" thickBot="1" x14ac:dyDescent="0.3">
      <c r="A612" s="88"/>
      <c r="B612" s="66" t="s">
        <v>299</v>
      </c>
      <c r="C612" s="67"/>
      <c r="D612" s="102"/>
      <c r="E612" s="32"/>
      <c r="F612" s="32"/>
      <c r="G612" s="68" t="s">
        <v>277</v>
      </c>
      <c r="H612" s="69">
        <f t="shared" si="247"/>
        <v>0</v>
      </c>
      <c r="I612" s="70">
        <f t="shared" si="248"/>
        <v>0</v>
      </c>
      <c r="J612" s="73" t="str">
        <f t="shared" si="249"/>
        <v>--</v>
      </c>
      <c r="K612" s="32"/>
      <c r="L612" s="233"/>
      <c r="M612" s="295"/>
      <c r="N612" s="295"/>
      <c r="O612" s="295"/>
      <c r="P612" s="295"/>
      <c r="Q612" s="295"/>
      <c r="R612" s="295"/>
      <c r="S612" s="295"/>
      <c r="T612" s="295"/>
      <c r="U612" s="296"/>
      <c r="V612" s="103"/>
      <c r="W612" s="84">
        <f t="shared" si="254"/>
        <v>1</v>
      </c>
      <c r="X612" s="84"/>
      <c r="Y612" s="78">
        <f>SUM(E591:E612)</f>
        <v>0</v>
      </c>
      <c r="Z612" s="72" t="str">
        <f t="shared" si="252"/>
        <v/>
      </c>
      <c r="AA612" s="72" t="str">
        <f t="shared" si="253"/>
        <v/>
      </c>
      <c r="AB612" s="72"/>
      <c r="AC612" s="72">
        <f t="shared" si="238"/>
        <v>1</v>
      </c>
      <c r="AD612" s="72">
        <f t="shared" si="239"/>
        <v>1</v>
      </c>
      <c r="AE612" s="109" t="str">
        <f t="shared" si="240"/>
        <v>0-0</v>
      </c>
      <c r="AF612" s="109" t="str">
        <f t="shared" si="241"/>
        <v>Y</v>
      </c>
      <c r="AG612" s="109" t="str">
        <f t="shared" si="242"/>
        <v>B</v>
      </c>
      <c r="AM612" s="109">
        <f t="shared" si="243"/>
        <v>0</v>
      </c>
      <c r="AN612" s="109">
        <f t="shared" si="244"/>
        <v>0</v>
      </c>
      <c r="AO612" s="109" t="str">
        <f t="shared" si="245"/>
        <v/>
      </c>
      <c r="AQ612" s="109" t="str">
        <f t="shared" si="246"/>
        <v/>
      </c>
      <c r="BA612" s="229">
        <f>MOD(SUM(E591:E613),12)</f>
        <v>0</v>
      </c>
    </row>
    <row r="613" spans="1:53" ht="15.75" thickBot="1" x14ac:dyDescent="0.3">
      <c r="A613" s="88"/>
      <c r="B613" s="66" t="s">
        <v>300</v>
      </c>
      <c r="C613" s="67"/>
      <c r="D613" s="102"/>
      <c r="E613" s="32"/>
      <c r="F613" s="32"/>
      <c r="G613" s="68" t="s">
        <v>277</v>
      </c>
      <c r="H613" s="69">
        <f t="shared" si="247"/>
        <v>0</v>
      </c>
      <c r="I613" s="70">
        <f t="shared" si="248"/>
        <v>0</v>
      </c>
      <c r="J613" s="73" t="str">
        <f t="shared" si="249"/>
        <v>--</v>
      </c>
      <c r="K613" s="32"/>
      <c r="L613" s="233"/>
      <c r="M613" s="295"/>
      <c r="N613" s="295"/>
      <c r="O613" s="295"/>
      <c r="P613" s="295"/>
      <c r="Q613" s="295"/>
      <c r="R613" s="295"/>
      <c r="S613" s="295"/>
      <c r="T613" s="295"/>
      <c r="U613" s="296"/>
      <c r="V613" s="103"/>
      <c r="W613" s="84">
        <f t="shared" si="254"/>
        <v>1</v>
      </c>
      <c r="X613" s="84"/>
      <c r="Y613" s="78">
        <f>SUM(E591:E613)</f>
        <v>0</v>
      </c>
      <c r="Z613" s="72" t="str">
        <f t="shared" si="252"/>
        <v/>
      </c>
      <c r="AA613" s="72" t="str">
        <f t="shared" si="253"/>
        <v/>
      </c>
      <c r="AB613" s="72"/>
      <c r="AC613" s="72">
        <f t="shared" si="238"/>
        <v>1</v>
      </c>
      <c r="AD613" s="72">
        <f t="shared" si="239"/>
        <v>1</v>
      </c>
      <c r="AE613" s="109" t="str">
        <f t="shared" si="240"/>
        <v>0-0</v>
      </c>
      <c r="AF613" s="109" t="str">
        <f t="shared" si="241"/>
        <v>Y</v>
      </c>
      <c r="AG613" s="109" t="str">
        <f t="shared" si="242"/>
        <v>B</v>
      </c>
      <c r="AM613" s="109">
        <f t="shared" si="243"/>
        <v>0</v>
      </c>
      <c r="AN613" s="109">
        <f t="shared" si="244"/>
        <v>0</v>
      </c>
      <c r="AO613" s="109" t="str">
        <f t="shared" si="245"/>
        <v/>
      </c>
      <c r="AQ613" s="109" t="str">
        <f t="shared" si="246"/>
        <v/>
      </c>
      <c r="BA613" s="229">
        <f>MOD(SUM(E591:E614),12)</f>
        <v>0</v>
      </c>
    </row>
    <row r="614" spans="1:53" ht="15.75" thickBot="1" x14ac:dyDescent="0.3">
      <c r="A614" s="88"/>
      <c r="B614" s="66" t="s">
        <v>301</v>
      </c>
      <c r="C614" s="67"/>
      <c r="D614" s="102"/>
      <c r="E614" s="32"/>
      <c r="F614" s="32"/>
      <c r="G614" s="68" t="s">
        <v>277</v>
      </c>
      <c r="H614" s="69">
        <f t="shared" si="247"/>
        <v>0</v>
      </c>
      <c r="I614" s="70">
        <f t="shared" si="248"/>
        <v>0</v>
      </c>
      <c r="J614" s="73" t="str">
        <f t="shared" si="249"/>
        <v>--</v>
      </c>
      <c r="K614" s="32"/>
      <c r="L614" s="233"/>
      <c r="M614" s="295"/>
      <c r="N614" s="295"/>
      <c r="O614" s="295"/>
      <c r="P614" s="295"/>
      <c r="Q614" s="295"/>
      <c r="R614" s="295"/>
      <c r="S614" s="295"/>
      <c r="T614" s="295"/>
      <c r="U614" s="296"/>
      <c r="V614" s="103"/>
      <c r="W614" s="84">
        <f t="shared" si="254"/>
        <v>1</v>
      </c>
      <c r="X614" s="84"/>
      <c r="Y614" s="78">
        <f>SUM(E591:E614)</f>
        <v>0</v>
      </c>
      <c r="Z614" s="72" t="str">
        <f t="shared" si="252"/>
        <v/>
      </c>
      <c r="AA614" s="72" t="str">
        <f t="shared" si="253"/>
        <v/>
      </c>
      <c r="AB614" s="72"/>
      <c r="AC614" s="72">
        <f t="shared" si="238"/>
        <v>1</v>
      </c>
      <c r="AD614" s="72">
        <f t="shared" si="239"/>
        <v>1</v>
      </c>
      <c r="AE614" s="109" t="str">
        <f t="shared" si="240"/>
        <v>0-0</v>
      </c>
      <c r="AF614" s="109" t="str">
        <f t="shared" si="241"/>
        <v>Y</v>
      </c>
      <c r="AG614" s="109" t="str">
        <f t="shared" si="242"/>
        <v>B</v>
      </c>
      <c r="AM614" s="109">
        <f t="shared" si="243"/>
        <v>0</v>
      </c>
      <c r="AN614" s="109">
        <f t="shared" si="244"/>
        <v>0</v>
      </c>
      <c r="AO614" s="109" t="str">
        <f t="shared" si="245"/>
        <v/>
      </c>
      <c r="AQ614" s="109" t="str">
        <f t="shared" si="246"/>
        <v/>
      </c>
      <c r="BA614" s="229">
        <f>MOD(SUM(E591:E615),12)</f>
        <v>0</v>
      </c>
    </row>
    <row r="615" spans="1:53" ht="15.75" thickBot="1" x14ac:dyDescent="0.3">
      <c r="A615" s="88"/>
      <c r="B615" s="66" t="s">
        <v>302</v>
      </c>
      <c r="C615" s="67"/>
      <c r="D615" s="102"/>
      <c r="E615" s="32"/>
      <c r="F615" s="32"/>
      <c r="G615" s="68" t="s">
        <v>277</v>
      </c>
      <c r="H615" s="69">
        <f t="shared" si="247"/>
        <v>0</v>
      </c>
      <c r="I615" s="70">
        <f t="shared" si="248"/>
        <v>0</v>
      </c>
      <c r="J615" s="73" t="str">
        <f t="shared" si="249"/>
        <v>--</v>
      </c>
      <c r="K615" s="32"/>
      <c r="L615" s="234"/>
      <c r="M615" s="295"/>
      <c r="N615" s="295"/>
      <c r="O615" s="295"/>
      <c r="P615" s="295"/>
      <c r="Q615" s="295"/>
      <c r="R615" s="295"/>
      <c r="S615" s="295"/>
      <c r="T615" s="295"/>
      <c r="U615" s="296"/>
      <c r="V615" s="103"/>
      <c r="W615" s="72"/>
      <c r="X615" s="72"/>
      <c r="Y615" s="78">
        <f>SUM(E591:E615)</f>
        <v>0</v>
      </c>
      <c r="Z615" s="72" t="str">
        <f t="shared" si="252"/>
        <v/>
      </c>
      <c r="AA615" s="72" t="str">
        <f t="shared" si="253"/>
        <v/>
      </c>
      <c r="AB615" s="72"/>
      <c r="AC615" s="72">
        <f t="shared" si="238"/>
        <v>1</v>
      </c>
      <c r="AD615" s="72">
        <f t="shared" si="239"/>
        <v>1</v>
      </c>
      <c r="AE615" s="109" t="str">
        <f t="shared" si="240"/>
        <v>0-0</v>
      </c>
      <c r="AF615" s="109" t="str">
        <f t="shared" si="241"/>
        <v>Y</v>
      </c>
      <c r="AG615" s="109" t="str">
        <f t="shared" si="242"/>
        <v>B</v>
      </c>
      <c r="AM615" s="109">
        <f t="shared" si="243"/>
        <v>0</v>
      </c>
      <c r="AN615" s="109">
        <f t="shared" si="244"/>
        <v>0</v>
      </c>
      <c r="AO615" s="109" t="str">
        <f t="shared" si="245"/>
        <v/>
      </c>
      <c r="AQ615" s="109" t="str">
        <f t="shared" si="246"/>
        <v/>
      </c>
      <c r="BA615" s="228"/>
    </row>
    <row r="616" spans="1:53" ht="16.5" thickBot="1" x14ac:dyDescent="0.3">
      <c r="A616" s="88"/>
      <c r="B616" s="281" t="s">
        <v>333</v>
      </c>
      <c r="C616" s="283"/>
      <c r="D616" s="79"/>
      <c r="E616" s="80"/>
      <c r="F616" s="80"/>
      <c r="G616" s="81"/>
      <c r="H616" s="192"/>
      <c r="I616" s="192"/>
      <c r="J616" s="192"/>
      <c r="K616" s="82"/>
      <c r="L616" s="281" t="s">
        <v>306</v>
      </c>
      <c r="M616" s="282"/>
      <c r="N616" s="282"/>
      <c r="O616" s="282"/>
      <c r="P616" s="282"/>
      <c r="Q616" s="282"/>
      <c r="R616" s="282"/>
      <c r="S616" s="282"/>
      <c r="T616" s="282"/>
      <c r="U616" s="283"/>
      <c r="V616" s="104"/>
      <c r="W616" s="72"/>
      <c r="X616" s="72"/>
      <c r="Y616" s="72"/>
      <c r="Z616" s="72"/>
      <c r="AA616" s="72" t="str">
        <f t="shared" si="253"/>
        <v/>
      </c>
      <c r="AB616" s="72"/>
      <c r="AC616" s="72">
        <f>SUM(AC591:AC615)</f>
        <v>25</v>
      </c>
      <c r="AD616" s="72">
        <f>SUM(AD591:AD615)</f>
        <v>25</v>
      </c>
      <c r="AM616" s="109">
        <f>SUM(AM591:AM615)</f>
        <v>0</v>
      </c>
      <c r="AN616" s="109">
        <f>SUM(AN591:AN615)</f>
        <v>0</v>
      </c>
      <c r="AO616" s="109">
        <f>((COUNTIF(AO591:AO615,"Y")/3)*2)</f>
        <v>0</v>
      </c>
      <c r="AP616" s="109">
        <f>(COUNTIF(AO591:AO615,"Y")/3)</f>
        <v>0</v>
      </c>
      <c r="AQ616" s="109">
        <f>(COUNTIF(AQ591:AQ615,"Y")/2)</f>
        <v>0</v>
      </c>
      <c r="AR616" s="109">
        <f>(COUNTIF(AQ591:AQ615,"Y")/2)</f>
        <v>0</v>
      </c>
      <c r="BA616" s="228"/>
    </row>
    <row r="617" spans="1:53" ht="16.5" thickBot="1" x14ac:dyDescent="0.3">
      <c r="A617" s="88"/>
      <c r="B617" s="281" t="s">
        <v>307</v>
      </c>
      <c r="C617" s="283"/>
      <c r="D617" s="25"/>
      <c r="E617" s="25"/>
      <c r="F617" s="25"/>
      <c r="G617" s="83"/>
      <c r="H617" s="25"/>
      <c r="I617" s="26"/>
      <c r="J617" s="26"/>
      <c r="K617" s="25"/>
      <c r="L617" s="25"/>
      <c r="M617" s="25"/>
      <c r="N617" s="25"/>
      <c r="O617" s="25"/>
      <c r="P617" s="26"/>
      <c r="Q617" s="26"/>
      <c r="R617" s="26"/>
      <c r="S617" s="26"/>
      <c r="T617" s="26"/>
      <c r="U617" s="26"/>
      <c r="V617" s="54"/>
      <c r="W617" s="72"/>
      <c r="X617" s="72"/>
      <c r="Y617" s="72"/>
      <c r="Z617" s="72"/>
      <c r="AA617" s="72" t="str">
        <f t="shared" si="253"/>
        <v/>
      </c>
      <c r="AB617" s="72"/>
      <c r="AC617" s="72"/>
      <c r="AD617" s="72"/>
      <c r="BA617" s="226"/>
    </row>
    <row r="618" spans="1:53" x14ac:dyDescent="0.25">
      <c r="A618" s="88"/>
      <c r="B618" s="88"/>
      <c r="C618" s="88"/>
      <c r="D618" s="88"/>
      <c r="E618" s="88"/>
      <c r="F618" s="88"/>
      <c r="G618" s="88"/>
      <c r="H618" s="88"/>
      <c r="I618" s="88"/>
      <c r="J618" s="88"/>
      <c r="K618" s="88"/>
      <c r="L618" s="88"/>
      <c r="M618" s="88"/>
      <c r="N618" s="88"/>
      <c r="O618" s="88"/>
      <c r="P618" s="88"/>
      <c r="Q618" s="88"/>
      <c r="R618" s="88"/>
      <c r="S618" s="88"/>
      <c r="T618" s="88"/>
      <c r="U618" s="88"/>
      <c r="V618" s="88"/>
      <c r="W618" s="88"/>
      <c r="X618" s="88"/>
      <c r="Y618" s="88"/>
      <c r="Z618" s="88"/>
      <c r="AA618" s="88"/>
      <c r="AB618" s="88"/>
      <c r="AC618" s="88"/>
      <c r="AD618" s="88"/>
    </row>
    <row r="619" spans="1:53" ht="15.75" thickBot="1" x14ac:dyDescent="0.3">
      <c r="A619" s="88"/>
      <c r="B619" s="88"/>
      <c r="C619" s="88"/>
      <c r="D619" s="88"/>
      <c r="E619" s="88"/>
      <c r="F619" s="88"/>
      <c r="G619" s="88"/>
      <c r="H619" s="88"/>
      <c r="I619" s="88"/>
      <c r="J619" s="88"/>
      <c r="K619" s="88"/>
      <c r="L619" s="88"/>
      <c r="M619" s="88"/>
      <c r="N619" s="88"/>
      <c r="O619" s="88"/>
      <c r="P619" s="88"/>
      <c r="Q619" s="88"/>
      <c r="R619" s="88"/>
      <c r="S619" s="88"/>
      <c r="T619" s="88"/>
      <c r="U619" s="88"/>
      <c r="V619" s="88"/>
      <c r="W619" s="88"/>
      <c r="X619" s="88"/>
      <c r="Y619" s="88"/>
      <c r="Z619" s="88"/>
      <c r="AA619" s="88"/>
      <c r="AB619" s="88"/>
      <c r="AC619" s="88"/>
      <c r="AD619" s="88"/>
    </row>
    <row r="620" spans="1:53" ht="24" thickBot="1" x14ac:dyDescent="0.4">
      <c r="A620" s="88"/>
      <c r="B620" s="85" t="s">
        <v>334</v>
      </c>
      <c r="C620" s="25"/>
      <c r="D620" s="25"/>
      <c r="E620" s="25"/>
      <c r="F620" s="88"/>
      <c r="G620" s="25"/>
      <c r="H620" s="25"/>
      <c r="I620" s="87"/>
      <c r="J620" s="26"/>
      <c r="K620" s="25"/>
      <c r="L620" s="25"/>
      <c r="M620" s="196" t="s">
        <v>210</v>
      </c>
      <c r="N620" s="196" t="s">
        <v>211</v>
      </c>
      <c r="O620" s="196" t="s">
        <v>212</v>
      </c>
      <c r="P620" s="196" t="s">
        <v>213</v>
      </c>
      <c r="Q620" s="196" t="s">
        <v>214</v>
      </c>
      <c r="R620" s="196" t="s">
        <v>215</v>
      </c>
      <c r="S620" s="196" t="s">
        <v>216</v>
      </c>
      <c r="T620" s="196" t="s">
        <v>217</v>
      </c>
      <c r="U620" s="196" t="s">
        <v>218</v>
      </c>
      <c r="V620" s="196" t="s">
        <v>219</v>
      </c>
      <c r="W620" s="113" t="s">
        <v>220</v>
      </c>
      <c r="X620" s="196" t="s">
        <v>221</v>
      </c>
      <c r="Y620" s="25"/>
      <c r="Z620" s="25"/>
      <c r="AA620" s="25"/>
      <c r="AB620" s="25"/>
      <c r="AC620" s="25"/>
      <c r="AD620" s="25"/>
      <c r="BA620" s="226"/>
    </row>
    <row r="621" spans="1:53" ht="16.5" thickTop="1" thickBot="1" x14ac:dyDescent="0.3">
      <c r="A621" s="88"/>
      <c r="B621" s="284" t="s">
        <v>222</v>
      </c>
      <c r="C621" s="285"/>
      <c r="D621" s="286" t="s">
        <v>223</v>
      </c>
      <c r="E621" s="287"/>
      <c r="F621" s="88"/>
      <c r="G621" s="288" t="s">
        <v>224</v>
      </c>
      <c r="H621" s="289"/>
      <c r="I621" s="28">
        <f>SUM(E632:E656)</f>
        <v>0</v>
      </c>
      <c r="J621" s="290" t="s">
        <v>225</v>
      </c>
      <c r="K621" s="291"/>
      <c r="L621" s="287"/>
      <c r="M621" s="196">
        <v>2</v>
      </c>
      <c r="N621" s="35">
        <f>SUM(AI621,AI632)</f>
        <v>0</v>
      </c>
      <c r="O621" s="35">
        <v>0</v>
      </c>
      <c r="P621" s="35">
        <f>SUM(AJ621,AJ632)</f>
        <v>0</v>
      </c>
      <c r="Q621" s="35">
        <v>0</v>
      </c>
      <c r="R621" s="35">
        <f>COUNTIFS($E632:$E656,"2",$F632:$F656,"Pole",$C632:$C656,"FST")</f>
        <v>0</v>
      </c>
      <c r="S621" s="35">
        <f>SUM(AL621,AK632)</f>
        <v>0</v>
      </c>
      <c r="T621" s="35">
        <v>0</v>
      </c>
      <c r="U621" s="35">
        <f>SUM(AK621,AL632)</f>
        <v>0</v>
      </c>
      <c r="V621" s="35">
        <v>0</v>
      </c>
      <c r="W621" s="34">
        <f>COUNTIFS($E632:$E656,"2",$F632:$F656,"HH",$C632:$C656,"FST")</f>
        <v>0</v>
      </c>
      <c r="X621" s="35">
        <f>COUNTIFS($E632:$E656,"2",$F632:$F656,"Ped",$C632:$C656,"FST")</f>
        <v>0</v>
      </c>
      <c r="Y621" s="25"/>
      <c r="Z621" s="297" t="s">
        <v>226</v>
      </c>
      <c r="AA621" s="298"/>
      <c r="AB621" s="299"/>
      <c r="AC621" s="25"/>
      <c r="AD621" s="25"/>
      <c r="AH621" s="109">
        <v>2</v>
      </c>
      <c r="AI621" s="109" t="str">
        <f>IF($E622="SS",COUNTIFS($C632:$C656,"FST",$E632:$E656,"2"),"0")</f>
        <v>0</v>
      </c>
      <c r="AJ621" s="109" t="str">
        <f>IF($E622="RPX",COUNTIFS($C632:$C656,"FST",$E632:$E656,"2"),"0")</f>
        <v>0</v>
      </c>
      <c r="AK621" s="109" t="str">
        <f>IF($E622="EUC",COUNTIFS($C632:$C656,"FST",$E632:$E656,"2"),"0")</f>
        <v>0</v>
      </c>
      <c r="AL621" s="109" t="str">
        <f>IF($E622="RPX-T",COUNTIFS($C632:$C656,"FST",$E632:$E656,"2"),"0")</f>
        <v>0</v>
      </c>
      <c r="AT621" s="110" t="s">
        <v>227</v>
      </c>
      <c r="AU621" s="108">
        <f>IF(OR($AS622="Y",$AS623="Y",$AS624="Y"),"",COUNTIFS($E622,"SS",$E627,"Y"))</f>
        <v>0</v>
      </c>
      <c r="AV621" s="111">
        <f>IF(OR($AS622="Y",$AS623="Y",$AS624="Y"),"",COUNTIFS($E622,"RPX",$E627,"Y"))</f>
        <v>0</v>
      </c>
      <c r="AW621" s="111">
        <f>IF(OR($AS622="Y",$AS623="Y",$AS624="Y"),"",COUNTIFS($E622,"EUC",$E627,"Y"))</f>
        <v>0</v>
      </c>
      <c r="AX621" s="109">
        <f>IF(OR($AS622="Y",$AS623="Y",$AS624="Y"),"",COUNTIFS($E622,"RPX-T",$E627,"Y"))</f>
        <v>0</v>
      </c>
      <c r="BA621" s="226"/>
    </row>
    <row r="622" spans="1:53" ht="16.5" customHeight="1" thickTop="1" thickBot="1" x14ac:dyDescent="0.3">
      <c r="A622" s="88"/>
      <c r="B622" s="29" t="s">
        <v>228</v>
      </c>
      <c r="C622" s="30">
        <v>0</v>
      </c>
      <c r="D622" s="31" t="s">
        <v>229</v>
      </c>
      <c r="E622" s="66" t="str">
        <f>TEXT(IF('Cable Calculator'!CA7="","",'Cable Calculator'!CA7),)</f>
        <v/>
      </c>
      <c r="F622" s="88"/>
      <c r="G622" s="300" t="s">
        <v>230</v>
      </c>
      <c r="H622" s="287"/>
      <c r="I622" s="33">
        <f>E623-I621</f>
        <v>0</v>
      </c>
      <c r="J622" s="301" t="s">
        <v>231</v>
      </c>
      <c r="K622" s="302"/>
      <c r="L622" s="34">
        <f>I626</f>
        <v>0</v>
      </c>
      <c r="M622" s="196">
        <v>4</v>
      </c>
      <c r="N622" s="35">
        <f>SUM(AI622,AI633)</f>
        <v>0</v>
      </c>
      <c r="O622" s="35">
        <v>0</v>
      </c>
      <c r="P622" s="35">
        <f>SUM(AJ622,AJ633)</f>
        <v>0</v>
      </c>
      <c r="Q622" s="35">
        <v>0</v>
      </c>
      <c r="R622" s="35">
        <f>COUNTIFS($E632:$E656,"4",$F632:$F656,"Pole",$C632:$C656,"FST")</f>
        <v>0</v>
      </c>
      <c r="S622" s="35">
        <f>SUM(AL622,AK633)</f>
        <v>0</v>
      </c>
      <c r="T622" s="35">
        <v>0</v>
      </c>
      <c r="U622" s="35">
        <f>SUM(AK622,AL633)</f>
        <v>0</v>
      </c>
      <c r="V622" s="35">
        <v>0</v>
      </c>
      <c r="W622" s="34">
        <f>COUNTIFS($E632:$E656,"4",$F632:$F656,"HH",$C632:$C656,"FST")</f>
        <v>0</v>
      </c>
      <c r="X622" s="35">
        <f>COUNTIFS($E632:$E656,"4",$F632:$F656,"Ped",$C632:$C656,"FST")</f>
        <v>0</v>
      </c>
      <c r="Y622" s="25"/>
      <c r="Z622" s="303" t="s">
        <v>232</v>
      </c>
      <c r="AA622" s="305" t="s">
        <v>233</v>
      </c>
      <c r="AB622" s="306"/>
      <c r="AC622" s="25"/>
      <c r="AD622" s="25"/>
      <c r="AH622" s="109">
        <v>4</v>
      </c>
      <c r="AI622" s="109" t="str">
        <f>IF($E622="SS",COUNTIFS($C632:$C656,"FST",$E632:$E656,"4"),"0")</f>
        <v>0</v>
      </c>
      <c r="AJ622" s="109" t="str">
        <f>IF($E622="RPX",COUNTIFS($C632:$C656,"FST",$E632:$E656,"4"),"0")</f>
        <v>0</v>
      </c>
      <c r="AK622" s="109" t="str">
        <f>IF($E622="EUC",COUNTIFS($C632:$C656,"FST",$E632:$E656,"4"),"0")</f>
        <v>0</v>
      </c>
      <c r="AL622" s="109" t="str">
        <f>IF($E622="RPX-T",COUNTIFS($C632:$C656,"FST",$E632:$E656,"4"),"0")</f>
        <v>0</v>
      </c>
      <c r="AS622" s="109" t="str">
        <f>IF(AND(E627="Y",E623=24,E624=0),"Y","N")</f>
        <v>N</v>
      </c>
      <c r="AT622" s="110" t="s">
        <v>234</v>
      </c>
      <c r="AU622" s="109">
        <f>COUNTIFS($E622,"SS",$AS622,"Y")</f>
        <v>0</v>
      </c>
      <c r="AV622" s="111">
        <f>COUNTIFS($E622,"RPX",$AS622,"Y")</f>
        <v>0</v>
      </c>
      <c r="AW622" s="111">
        <f>COUNTIFS($E622,"EUC",$AS622,"Y")</f>
        <v>0</v>
      </c>
      <c r="AX622" s="109">
        <f>COUNTIFS($E622,"RPX-T",$AS622,"Y")</f>
        <v>0</v>
      </c>
      <c r="BA622" s="227"/>
    </row>
    <row r="623" spans="1:53" ht="16.5" thickTop="1" thickBot="1" x14ac:dyDescent="0.3">
      <c r="A623" s="88"/>
      <c r="B623" s="36" t="s">
        <v>235</v>
      </c>
      <c r="C623" s="37">
        <v>0</v>
      </c>
      <c r="D623" s="38" t="s">
        <v>236</v>
      </c>
      <c r="E623" s="32"/>
      <c r="F623" s="88"/>
      <c r="G623" s="309" t="s">
        <v>237</v>
      </c>
      <c r="H623" s="310"/>
      <c r="I623" s="35">
        <f>IF(E623=0,0,12-(MOD(I621,12)))</f>
        <v>0</v>
      </c>
      <c r="J623" s="301" t="s">
        <v>238</v>
      </c>
      <c r="K623" s="302"/>
      <c r="L623" s="39">
        <f>I627-I621</f>
        <v>0</v>
      </c>
      <c r="M623" s="196">
        <v>6</v>
      </c>
      <c r="N623" s="35">
        <f>SUM(AI623,AI634)</f>
        <v>0</v>
      </c>
      <c r="O623" s="35">
        <v>0</v>
      </c>
      <c r="P623" s="35">
        <f>SUM(AJ623,AJ634)</f>
        <v>0</v>
      </c>
      <c r="Q623" s="35">
        <v>0</v>
      </c>
      <c r="R623" s="35">
        <f>COUNTIFS($E632:$E656,"6",$F632:$F656,"Pole",$C632:$C656,"FST")</f>
        <v>0</v>
      </c>
      <c r="S623" s="35">
        <f>SUM(AL623,AK634)</f>
        <v>0</v>
      </c>
      <c r="T623" s="35">
        <v>0</v>
      </c>
      <c r="U623" s="35">
        <f>SUM(AK623,AL634)</f>
        <v>0</v>
      </c>
      <c r="V623" s="35">
        <v>0</v>
      </c>
      <c r="W623" s="34">
        <f>COUNTIFS($E632:$E656,"6",$F632:$F656,"HH",$C632:$C656,"FST")</f>
        <v>0</v>
      </c>
      <c r="X623" s="35">
        <f>COUNTIFS($E632:$E656,"6",$F632:$F656,"Ped",$C632:$C656,"FST")</f>
        <v>0</v>
      </c>
      <c r="Y623" s="25"/>
      <c r="Z623" s="304"/>
      <c r="AA623" s="307"/>
      <c r="AB623" s="308"/>
      <c r="AC623" s="25"/>
      <c r="AD623" s="25"/>
      <c r="AH623" s="109">
        <v>6</v>
      </c>
      <c r="AI623" s="109" t="str">
        <f>IF($E622="SS",COUNTIFS($C632:$C656,"FST",$E632:$E656,"6"),"0")</f>
        <v>0</v>
      </c>
      <c r="AJ623" s="109" t="str">
        <f>IF($E622="RPX",COUNTIFS($C632:$C656,"FST",$E632:$E656,"6"),"0")</f>
        <v>0</v>
      </c>
      <c r="AK623" s="109" t="str">
        <f>IF($E622="EUC",COUNTIFS($C632:$C656,"FST",$E632:$E656,"6"),"0")</f>
        <v>0</v>
      </c>
      <c r="AL623" s="109" t="str">
        <f>IF($E622="RPX-T",COUNTIFS($C632:$C656,"FST",$E632:$E656,"6"),"0")</f>
        <v>0</v>
      </c>
      <c r="AS623" s="109" t="str">
        <f>IF(AND(E627="Y",E623=48,E624=12),"Y","N")</f>
        <v>N</v>
      </c>
      <c r="AT623" s="110" t="s">
        <v>239</v>
      </c>
      <c r="AU623" s="109">
        <f>COUNTIFS($E622,"SS",$AS623,"Y")</f>
        <v>0</v>
      </c>
      <c r="AV623" s="108">
        <f>COUNTIFS($E622,"RPX",$AS623,"Y")</f>
        <v>0</v>
      </c>
      <c r="AW623" s="108">
        <f>COUNTIFS($E622,"EUC",$AS623,"Y")</f>
        <v>0</v>
      </c>
      <c r="AX623" s="109">
        <f>COUNTIFS($E622,"RPX-T",$AS623,"Y")</f>
        <v>0</v>
      </c>
      <c r="BA623" s="227"/>
    </row>
    <row r="624" spans="1:53" ht="16.5" customHeight="1" thickTop="1" thickBot="1" x14ac:dyDescent="0.3">
      <c r="A624" s="88"/>
      <c r="B624" s="40" t="s">
        <v>240</v>
      </c>
      <c r="C624" s="30">
        <v>0</v>
      </c>
      <c r="D624" s="41" t="s">
        <v>241</v>
      </c>
      <c r="E624" s="42"/>
      <c r="F624" s="88"/>
      <c r="G624" s="277" t="s">
        <v>242</v>
      </c>
      <c r="H624" s="43" t="s">
        <v>243</v>
      </c>
      <c r="I624" s="35">
        <f>IF(E624&lt;&gt;0,1,0)</f>
        <v>0</v>
      </c>
      <c r="J624" s="309" t="s">
        <v>244</v>
      </c>
      <c r="K624" s="310"/>
      <c r="L624" s="44" t="str">
        <f>'Cable Calculator'!CA3</f>
        <v/>
      </c>
      <c r="M624" s="196">
        <v>8</v>
      </c>
      <c r="N624" s="35">
        <f>SUM(AI624,AI635)</f>
        <v>0</v>
      </c>
      <c r="O624" s="35">
        <v>0</v>
      </c>
      <c r="P624" s="35">
        <f>SUM(AJ624,AJ635)</f>
        <v>0</v>
      </c>
      <c r="Q624" s="35">
        <v>0</v>
      </c>
      <c r="R624" s="35">
        <f>COUNTIFS($E632:$E656,"8",$F632:$F656,"Pole",$C632:$C656,"FST")</f>
        <v>0</v>
      </c>
      <c r="S624" s="35">
        <f>SUM(AL624,AK635)</f>
        <v>0</v>
      </c>
      <c r="T624" s="35">
        <v>0</v>
      </c>
      <c r="U624" s="35">
        <f>SUM(AK624,AL635)</f>
        <v>0</v>
      </c>
      <c r="V624" s="35">
        <v>0</v>
      </c>
      <c r="W624" s="34">
        <f>COUNTIFS($E632:$E656,"8",$F632:$F656,"HH",$C632:$C656,"FST")</f>
        <v>0</v>
      </c>
      <c r="X624" s="35">
        <f>COUNTIFS($E632:$E656,"8",$F632:$F656,"Ped",$C632:$C656,"FST")</f>
        <v>0</v>
      </c>
      <c r="Y624" s="25"/>
      <c r="Z624" s="45">
        <v>1</v>
      </c>
      <c r="AA624" s="46">
        <v>1</v>
      </c>
      <c r="AB624" s="46">
        <v>12</v>
      </c>
      <c r="AC624" s="25"/>
      <c r="AD624" s="25"/>
      <c r="AH624" s="109">
        <v>8</v>
      </c>
      <c r="AI624" s="109" t="str">
        <f>IF($E622="SS",COUNTIFS($C632:$C656,"FST",$E632:$E656,"8"),"0")</f>
        <v>0</v>
      </c>
      <c r="AJ624" s="109" t="str">
        <f>IF($E622="RPX",COUNTIFS($C632:$C656,"FST",$E632:$E656,"8"),"0")</f>
        <v>0</v>
      </c>
      <c r="AK624" s="109" t="str">
        <f>IF($E622="EUC",COUNTIFS($C632:$C656,"FST",$E632:$E656,"8"),"0")</f>
        <v>0</v>
      </c>
      <c r="AL624" s="109" t="str">
        <f>IF($E622="RPX-T",COUNTIFS($C632:$C656,"FST",$E632:$E656,"8"),"0")</f>
        <v>0</v>
      </c>
      <c r="AS624" s="109" t="str">
        <f>IF(AND(E627="Y",E623=48,E624=0),"Y","N")</f>
        <v>N</v>
      </c>
      <c r="AT624" s="110" t="s">
        <v>245</v>
      </c>
      <c r="AU624" s="109">
        <f>COUNTIFS($E622,"SS",$AS624,"Y")</f>
        <v>0</v>
      </c>
      <c r="AV624" s="108">
        <f>COUNTIFS($E622,"RPX",$AS624,"Y")</f>
        <v>0</v>
      </c>
      <c r="AW624" s="108">
        <f>COUNTIFS($E622,"EUC",$AS624,"Y")</f>
        <v>0</v>
      </c>
      <c r="AX624" s="109">
        <f>COUNTIFS($E622,"RPX-T",$AS624,"Y")</f>
        <v>0</v>
      </c>
      <c r="BA624" s="227"/>
    </row>
    <row r="625" spans="1:53" ht="16.5" thickTop="1" thickBot="1" x14ac:dyDescent="0.3">
      <c r="A625" s="88"/>
      <c r="B625" s="29" t="s">
        <v>246</v>
      </c>
      <c r="C625" s="37">
        <v>0</v>
      </c>
      <c r="D625" s="41" t="s">
        <v>247</v>
      </c>
      <c r="E625" s="42"/>
      <c r="F625" s="88"/>
      <c r="G625" s="278"/>
      <c r="H625" s="47" t="s">
        <v>248</v>
      </c>
      <c r="I625" s="35">
        <f>IF(E624&lt;&gt;0,E624,0)</f>
        <v>0</v>
      </c>
      <c r="J625" s="194"/>
      <c r="K625" s="195"/>
      <c r="L625" s="48"/>
      <c r="M625" s="196">
        <v>12</v>
      </c>
      <c r="N625" s="35" t="str">
        <f>IF($E622="SS",SUM(AI625,AJ636,AM657,AO657,AQ657),"0")</f>
        <v>0</v>
      </c>
      <c r="O625" s="35" t="str">
        <f>IF($E622="SS",SUM(AN657,AP657,AR657),"0")</f>
        <v>0</v>
      </c>
      <c r="P625" s="35" t="str">
        <f>IF($E622="RPX",SUM(AJ625,AJ636,AM657,AO657,AQ657),"0")</f>
        <v>0</v>
      </c>
      <c r="Q625" s="35" t="str">
        <f>IF($E622="RPX",SUM(AN657,AP657,AR657),"0")</f>
        <v>0</v>
      </c>
      <c r="R625" s="35">
        <f>COUNTIFS($E632:$E656,"12",$F632:$F656,"Pole",$C632:$C656,"FST")</f>
        <v>0</v>
      </c>
      <c r="S625" s="35" t="str">
        <f>IF($E622="RPX-T",SUM(AL625,AK636,AM657,AO657,AQ657),"0")</f>
        <v>0</v>
      </c>
      <c r="T625" s="35" t="str">
        <f>IF($E622="RPX-T",SUM(AN657,AP657,AR657),"0")</f>
        <v>0</v>
      </c>
      <c r="U625" s="35" t="str">
        <f>IF($E622="EUC",SUM(AK625,AL636,AM657,AO657,AQ657),"0")</f>
        <v>0</v>
      </c>
      <c r="V625" s="35" t="str">
        <f>IF($E622="EUC",SUM($AN657,AP657,AR657),"0")</f>
        <v>0</v>
      </c>
      <c r="W625" s="34">
        <f>COUNTIFS($E632:$E656,"12",$F632:$F656,"HH",$C632:$C656,"FST")</f>
        <v>0</v>
      </c>
      <c r="X625" s="35">
        <f>COUNTIFS($E632:$E656,"12",$F632:$F656,"Ped",$C632:$C656,"FST")</f>
        <v>0</v>
      </c>
      <c r="Y625" s="25"/>
      <c r="Z625" s="45">
        <v>2</v>
      </c>
      <c r="AA625" s="46">
        <v>13</v>
      </c>
      <c r="AB625" s="46">
        <v>24</v>
      </c>
      <c r="AC625" s="25"/>
      <c r="AD625" s="25"/>
      <c r="AH625" s="109">
        <v>12</v>
      </c>
      <c r="AI625" s="109" t="str">
        <f>IF($E622="SS",COUNTIFS($C632:$C656,"FST",$E632:$E656,"12"),"0")</f>
        <v>0</v>
      </c>
      <c r="AJ625" s="109" t="str">
        <f>IF($E622="RPX",COUNTIFS($C632:$C656,"FST",$E632:$E656,"12"),"0")</f>
        <v>0</v>
      </c>
      <c r="AK625" s="109" t="str">
        <f>IF($E622="EUC",COUNTIFS($C632:$C656,"FST",$E632:$E656,"12"),"0")</f>
        <v>0</v>
      </c>
      <c r="AL625" s="109" t="str">
        <f>IF($E622="RPX-T",COUNTIFS($C632:$C656,"FST",$E632:$E656,"12"),"0")</f>
        <v>0</v>
      </c>
      <c r="BA625" s="227"/>
    </row>
    <row r="626" spans="1:53" ht="16.5" customHeight="1" thickTop="1" thickBot="1" x14ac:dyDescent="0.3">
      <c r="A626" s="88"/>
      <c r="B626" s="36" t="s">
        <v>249</v>
      </c>
      <c r="C626" s="30">
        <v>0</v>
      </c>
      <c r="D626" s="49" t="s">
        <v>250</v>
      </c>
      <c r="E626" s="50">
        <f>E623/12</f>
        <v>0</v>
      </c>
      <c r="F626" s="88"/>
      <c r="G626" s="277" t="s">
        <v>251</v>
      </c>
      <c r="H626" s="51" t="s">
        <v>252</v>
      </c>
      <c r="I626" s="112">
        <f>E625</f>
        <v>0</v>
      </c>
      <c r="J626" s="311" t="s">
        <v>253</v>
      </c>
      <c r="K626" s="312"/>
      <c r="L626" s="313"/>
      <c r="M626" s="52" t="s">
        <v>254</v>
      </c>
      <c r="N626" s="106"/>
      <c r="O626" s="106"/>
      <c r="P626" s="192"/>
      <c r="Q626" s="192"/>
      <c r="R626" s="192"/>
      <c r="S626" s="192"/>
      <c r="T626" s="192"/>
      <c r="U626" s="192"/>
      <c r="V626" s="192"/>
      <c r="W626" s="53">
        <f>SUM(P626:U626)</f>
        <v>0</v>
      </c>
      <c r="X626" s="54"/>
      <c r="Y626" s="25"/>
      <c r="Z626" s="45">
        <v>3</v>
      </c>
      <c r="AA626" s="46">
        <v>25</v>
      </c>
      <c r="AB626" s="46">
        <v>36</v>
      </c>
      <c r="AC626" s="25"/>
      <c r="AD626" s="25"/>
      <c r="BA626" s="227"/>
    </row>
    <row r="627" spans="1:53" ht="16.5" thickTop="1" thickBot="1" x14ac:dyDescent="0.3">
      <c r="A627" s="88"/>
      <c r="B627" s="36" t="s">
        <v>255</v>
      </c>
      <c r="C627" s="30">
        <v>0</v>
      </c>
      <c r="D627" s="31" t="s">
        <v>256</v>
      </c>
      <c r="E627" s="101" t="str">
        <f>IF('Cable Calculator'!CA5="","",'Cable Calculator'!CA5)</f>
        <v/>
      </c>
      <c r="F627" s="88"/>
      <c r="G627" s="278"/>
      <c r="H627" s="47" t="s">
        <v>257</v>
      </c>
      <c r="I627" s="35" t="str">
        <f>IF(E625="","0",IF(AND(E622="EUC",E623=432), I626+(203-E624),IF(E625=0,0,(E625+(E623-E624)-1))))</f>
        <v>0</v>
      </c>
      <c r="J627" s="292" t="str">
        <f>IFERROR(IF(OR(E622="EUC",E622="SS"),"---",IF(OR(P621,S621),"NO 2F Tethers for RPX!",IF(OR(P623,S623),"NO 6F Tethers for RPX!","---"))),"---")</f>
        <v>---</v>
      </c>
      <c r="K627" s="293"/>
      <c r="L627" s="294"/>
      <c r="M627" s="292" t="str">
        <f>IF(E624&gt;60,"Dead Count &gt;60: Consider Downsize","---")</f>
        <v>---</v>
      </c>
      <c r="N627" s="293"/>
      <c r="O627" s="293"/>
      <c r="P627" s="293"/>
      <c r="Q627" s="293"/>
      <c r="R627" s="293"/>
      <c r="S627" s="293"/>
      <c r="T627" s="293"/>
      <c r="U627" s="294"/>
      <c r="V627" s="100"/>
      <c r="W627" s="54">
        <f>SUM(P627:U627)</f>
        <v>0</v>
      </c>
      <c r="X627" s="54"/>
      <c r="Y627" s="25"/>
      <c r="Z627" s="45">
        <v>4</v>
      </c>
      <c r="AA627" s="46">
        <v>37</v>
      </c>
      <c r="AB627" s="46">
        <v>48</v>
      </c>
      <c r="AC627" s="25"/>
      <c r="AD627" s="25"/>
      <c r="BA627" s="227"/>
    </row>
    <row r="628" spans="1:53" ht="16.5" thickTop="1" thickBot="1" x14ac:dyDescent="0.3">
      <c r="A628" s="88"/>
      <c r="B628" s="55" t="s">
        <v>258</v>
      </c>
      <c r="C628" s="56">
        <f>SUM(C622:C627)+I621</f>
        <v>0</v>
      </c>
      <c r="D628" s="31" t="s">
        <v>259</v>
      </c>
      <c r="E628" s="101" t="str">
        <f>IF(AS622="Y","DBL",IF(AS623="Y","TRPL",IF(AS624="Y","QUAD","")))</f>
        <v/>
      </c>
      <c r="F628" s="88"/>
      <c r="G628" s="192"/>
      <c r="H628" s="57"/>
      <c r="I628" s="192"/>
      <c r="J628" s="292" t="str">
        <f>IF(AND(E623=216,(OR(Z644="error",Z645="error",Z646="error",Z647="error",Z648="error",Z649="error",Z650="error",Z651="error",Z652="error",Z653="error",Z654="error",Z655="error",Z656="error",AA646="error",AA647="error",AA648="error",AA649="error",AA650="error",AA651="error",AA652="error",AA653="error",AA654="error",AA655="error",AA656="error",AA657="error",AA658="error"))),"You cannot cross Tube 6 and 7","---")</f>
        <v>---</v>
      </c>
      <c r="K628" s="293"/>
      <c r="L628" s="294"/>
      <c r="M628" s="292" t="str">
        <f>IF(AND(OR(E622="SS",E622="RPX",E622="EUC",E622="RPX-T"),(OR(C632="",C632="Field SPL"))),"Cannot have FlexNap cables without tethers","---")</f>
        <v>---</v>
      </c>
      <c r="N628" s="293"/>
      <c r="O628" s="293"/>
      <c r="P628" s="293"/>
      <c r="Q628" s="293"/>
      <c r="R628" s="293"/>
      <c r="S628" s="293"/>
      <c r="T628" s="293"/>
      <c r="U628" s="294"/>
      <c r="V628" s="25"/>
      <c r="W628" s="58"/>
      <c r="X628" s="58"/>
      <c r="Y628" s="25"/>
      <c r="Z628" s="45">
        <v>5</v>
      </c>
      <c r="AA628" s="46">
        <v>49</v>
      </c>
      <c r="AB628" s="46">
        <v>60</v>
      </c>
      <c r="AC628" s="25"/>
      <c r="AD628" s="25"/>
      <c r="BA628" s="227"/>
    </row>
    <row r="629" spans="1:53" ht="16.5" thickTop="1" thickBot="1" x14ac:dyDescent="0.3">
      <c r="A629" s="88"/>
      <c r="B629" s="59"/>
      <c r="C629" s="60"/>
      <c r="D629" s="61"/>
      <c r="E629" s="62"/>
      <c r="F629" s="88"/>
      <c r="G629" s="63"/>
      <c r="H629" s="64"/>
      <c r="I629" s="63"/>
      <c r="J629" s="292" t="str">
        <f>IF(AND(OR(E622="RPX", E622="RPX-T", E622="SS"),E623=216),"NO 216 For RPX, RPX-T, OR SS CABLE","---")</f>
        <v>---</v>
      </c>
      <c r="K629" s="293"/>
      <c r="L629" s="294"/>
      <c r="M629" s="292" t="str" cm="1">
        <f t="array" ref="M629">IF(AND(E622="",OR(C632:C656="FST",C632:C656="REV T",C632:C656="DBL REV",C632:C656="TPL REV", C632:C656="QD REV")),"Non-FlexNap cables cannot have tethers","---")</f>
        <v>---</v>
      </c>
      <c r="N629" s="293"/>
      <c r="O629" s="293"/>
      <c r="P629" s="293"/>
      <c r="Q629" s="293"/>
      <c r="R629" s="293"/>
      <c r="S629" s="293"/>
      <c r="T629" s="293"/>
      <c r="U629" s="294"/>
      <c r="V629" s="25"/>
      <c r="W629" s="58"/>
      <c r="X629" s="58"/>
      <c r="Y629" s="25"/>
      <c r="Z629" s="45">
        <v>6</v>
      </c>
      <c r="AA629" s="65">
        <v>61</v>
      </c>
      <c r="AB629" s="65">
        <v>72</v>
      </c>
      <c r="AC629" s="25"/>
      <c r="AD629" s="25"/>
      <c r="BA629" s="226"/>
    </row>
    <row r="630" spans="1:53" ht="15.75" customHeight="1" thickBot="1" x14ac:dyDescent="0.3">
      <c r="A630" s="88"/>
      <c r="B630" s="277" t="s">
        <v>260</v>
      </c>
      <c r="C630" s="314" t="s">
        <v>261</v>
      </c>
      <c r="D630" s="314" t="s">
        <v>262</v>
      </c>
      <c r="E630" s="316" t="s">
        <v>263</v>
      </c>
      <c r="F630" s="314" t="s">
        <v>264</v>
      </c>
      <c r="G630" s="279" t="s">
        <v>265</v>
      </c>
      <c r="H630" s="279" t="s">
        <v>266</v>
      </c>
      <c r="I630" s="279" t="s">
        <v>267</v>
      </c>
      <c r="J630" s="318" t="s">
        <v>268</v>
      </c>
      <c r="K630" s="314" t="s">
        <v>269</v>
      </c>
      <c r="L630" s="320" t="s">
        <v>270</v>
      </c>
      <c r="M630" s="322" t="s">
        <v>271</v>
      </c>
      <c r="N630" s="322"/>
      <c r="O630" s="322"/>
      <c r="P630" s="322"/>
      <c r="Q630" s="322"/>
      <c r="R630" s="322"/>
      <c r="S630" s="322"/>
      <c r="T630" s="322"/>
      <c r="U630" s="323"/>
      <c r="V630" s="107"/>
      <c r="W630" s="72"/>
      <c r="X630" s="72"/>
      <c r="Y630" s="72"/>
      <c r="Z630" s="45">
        <v>7</v>
      </c>
      <c r="AA630" s="65">
        <v>73</v>
      </c>
      <c r="AB630" s="65">
        <v>84</v>
      </c>
      <c r="AC630" s="25"/>
      <c r="AD630" s="25"/>
      <c r="BA630" s="228"/>
    </row>
    <row r="631" spans="1:53" ht="15.75" thickBot="1" x14ac:dyDescent="0.3">
      <c r="A631" s="88"/>
      <c r="B631" s="278"/>
      <c r="C631" s="315"/>
      <c r="D631" s="315"/>
      <c r="E631" s="317"/>
      <c r="F631" s="315"/>
      <c r="G631" s="280"/>
      <c r="H631" s="280"/>
      <c r="I631" s="280"/>
      <c r="J631" s="319"/>
      <c r="K631" s="315"/>
      <c r="L631" s="321"/>
      <c r="M631" s="324"/>
      <c r="N631" s="324"/>
      <c r="O631" s="324"/>
      <c r="P631" s="324"/>
      <c r="Q631" s="324"/>
      <c r="R631" s="324"/>
      <c r="S631" s="324"/>
      <c r="T631" s="324"/>
      <c r="U631" s="325"/>
      <c r="V631" s="107"/>
      <c r="W631" s="72"/>
      <c r="X631" s="72"/>
      <c r="Y631" s="72"/>
      <c r="Z631" s="45">
        <v>8</v>
      </c>
      <c r="AA631" s="46">
        <v>85</v>
      </c>
      <c r="AB631" s="46">
        <v>96</v>
      </c>
      <c r="AC631" s="25"/>
      <c r="AD631" s="25"/>
      <c r="AI631" s="109" t="s">
        <v>272</v>
      </c>
      <c r="AJ631" s="109" t="s">
        <v>273</v>
      </c>
      <c r="AK631" s="109" t="s">
        <v>274</v>
      </c>
      <c r="AL631" s="109" t="s">
        <v>275</v>
      </c>
      <c r="BA631" s="228"/>
    </row>
    <row r="632" spans="1:53" ht="15.75" thickBot="1" x14ac:dyDescent="0.3">
      <c r="A632" s="88"/>
      <c r="B632" s="66" t="s">
        <v>276</v>
      </c>
      <c r="C632" s="67"/>
      <c r="D632" s="102"/>
      <c r="E632" s="32"/>
      <c r="F632" s="32"/>
      <c r="G632" s="68" t="s">
        <v>277</v>
      </c>
      <c r="H632" s="69">
        <f>IF(I632=0,0,I632-(E632-1))</f>
        <v>0</v>
      </c>
      <c r="I632" s="70">
        <f>IF(E632=0,0,I627)</f>
        <v>0</v>
      </c>
      <c r="J632" s="71" t="s">
        <v>278</v>
      </c>
      <c r="K632" s="32"/>
      <c r="L632" s="233"/>
      <c r="M632" s="295"/>
      <c r="N632" s="295"/>
      <c r="O632" s="295"/>
      <c r="P632" s="295"/>
      <c r="Q632" s="295"/>
      <c r="R632" s="295"/>
      <c r="S632" s="295"/>
      <c r="T632" s="295"/>
      <c r="U632" s="296"/>
      <c r="V632" s="103"/>
      <c r="W632" s="72"/>
      <c r="X632" s="72"/>
      <c r="Y632" s="72"/>
      <c r="Z632" s="45">
        <v>9</v>
      </c>
      <c r="AA632" s="46">
        <v>97</v>
      </c>
      <c r="AB632" s="46">
        <v>108</v>
      </c>
      <c r="AC632" s="72">
        <f t="shared" ref="AC632:AC656" si="255">IF(B632&lt;&gt;"FST",1,0)</f>
        <v>1</v>
      </c>
      <c r="AD632" s="72">
        <f t="shared" ref="AD632:AD656" si="256">IF(C632&lt;&gt;"FST",1,0)</f>
        <v>1</v>
      </c>
      <c r="AE632" s="109" t="str">
        <f t="shared" ref="AE632:AE656" si="257">CONCATENATE(H632,"-",I632)</f>
        <v>0-0</v>
      </c>
      <c r="AF632" s="109" t="str">
        <f t="shared" ref="AF632:AF656" si="258">IF(C632="Field SPL","N","Y")</f>
        <v>Y</v>
      </c>
      <c r="AG632" s="109" t="str">
        <f t="shared" ref="AG632:AG656" si="259">IF(OR(E$622="RPX",E$622="SS"),"A","B")</f>
        <v>B</v>
      </c>
      <c r="AH632" s="109">
        <v>2</v>
      </c>
      <c r="AI632" s="109" t="str">
        <f>IF(E622="SS",COUNTIFS(C632:C656,"TCF",E632:E656,"2"),"")</f>
        <v/>
      </c>
      <c r="AJ632" s="109" t="str">
        <f>IF(E622="RPX",COUNTIFS(C632:C656,"TCF",E632:E656,"2"),"")</f>
        <v/>
      </c>
      <c r="AK632" s="109" t="str">
        <f>IF(E622="RPX-T",COUNTIFS(C632:C656,"TCF",E632:E656,"2"),"")</f>
        <v/>
      </c>
      <c r="AL632" s="109" t="str">
        <f>IF(E622="EUC",COUNTIFS(C632:C656,"TCF",E632:E656,"2"),"")</f>
        <v/>
      </c>
      <c r="AM632" s="109">
        <f t="shared" ref="AM632:AM656" si="260">VALUE(IF(C632="FST","0",IF(C632="REV T","1",IF(C632="DBL REV",".5","0"))))</f>
        <v>0</v>
      </c>
      <c r="AN632" s="109">
        <f t="shared" ref="AN632:AN656" si="261">VALUE(IF(C632="FST","0",IF(C632="REV T","0",IF(C632="DBL REV",".5","0"))))</f>
        <v>0</v>
      </c>
      <c r="AO632" s="109" t="str">
        <f t="shared" ref="AO632:AO656" si="262">IF(C632="TPL REV","Y","")</f>
        <v/>
      </c>
      <c r="AQ632" s="109" t="str">
        <f t="shared" ref="AQ632:AQ656" si="263">IF(C632="QD REV","Y","")</f>
        <v/>
      </c>
      <c r="BA632" s="229">
        <f>MOD(E632,12)</f>
        <v>0</v>
      </c>
    </row>
    <row r="633" spans="1:53" ht="15.75" thickBot="1" x14ac:dyDescent="0.3">
      <c r="A633" s="88"/>
      <c r="B633" s="66" t="s">
        <v>279</v>
      </c>
      <c r="C633" s="67"/>
      <c r="D633" s="102"/>
      <c r="E633" s="32"/>
      <c r="F633" s="32"/>
      <c r="G633" s="68" t="s">
        <v>277</v>
      </c>
      <c r="H633" s="69">
        <f t="shared" ref="H633:H656" si="264">IF(E633=0,0,I633-(E633-1))</f>
        <v>0</v>
      </c>
      <c r="I633" s="70">
        <f t="shared" ref="I633:I656" si="265">IF(E633=0,0,H632-1)</f>
        <v>0</v>
      </c>
      <c r="J633" s="73" t="str">
        <f>IF(C633="","--",IF(AND(C633&lt;&gt;"FST",C633&lt;&gt;"TCF",BA632&lt;&gt;0),BA632,"--"))</f>
        <v>--</v>
      </c>
      <c r="K633" s="32"/>
      <c r="L633" s="233"/>
      <c r="M633" s="295"/>
      <c r="N633" s="295"/>
      <c r="O633" s="295"/>
      <c r="P633" s="295"/>
      <c r="Q633" s="295"/>
      <c r="R633" s="295"/>
      <c r="S633" s="295"/>
      <c r="T633" s="295"/>
      <c r="U633" s="296"/>
      <c r="V633" s="103"/>
      <c r="W633" s="72"/>
      <c r="X633" s="72"/>
      <c r="Y633" s="72"/>
      <c r="Z633" s="45">
        <v>10</v>
      </c>
      <c r="AA633" s="46">
        <v>109</v>
      </c>
      <c r="AB633" s="46">
        <v>120</v>
      </c>
      <c r="AC633" s="72">
        <f t="shared" si="255"/>
        <v>1</v>
      </c>
      <c r="AD633" s="72">
        <f t="shared" si="256"/>
        <v>1</v>
      </c>
      <c r="AE633" s="109" t="str">
        <f t="shared" si="257"/>
        <v>0-0</v>
      </c>
      <c r="AF633" s="109" t="str">
        <f t="shared" si="258"/>
        <v>Y</v>
      </c>
      <c r="AG633" s="109" t="str">
        <f t="shared" si="259"/>
        <v>B</v>
      </c>
      <c r="AH633" s="109">
        <v>4</v>
      </c>
      <c r="AI633" s="109" t="str">
        <f>IF(E622="SS",COUNTIFS(C632:C656,"TCF",E632:E656,"4"),"")</f>
        <v/>
      </c>
      <c r="AJ633" s="109" t="str">
        <f>IF(E622="RPX",COUNTIFS(C632:C656,"TCF",E632:E656,"4"),"")</f>
        <v/>
      </c>
      <c r="AK633" s="109" t="str">
        <f>IF(E622="RPX-T",COUNTIFS(C632:C656,"TCF",E632:E656,"4"),"")</f>
        <v/>
      </c>
      <c r="AL633" s="109" t="str">
        <f>IF(E622="EUC",COUNTIFS(C632:C656,"TCF",E632:E656,"4"),"")</f>
        <v/>
      </c>
      <c r="AM633" s="109">
        <f t="shared" si="260"/>
        <v>0</v>
      </c>
      <c r="AN633" s="109">
        <f t="shared" si="261"/>
        <v>0</v>
      </c>
      <c r="AO633" s="109" t="str">
        <f t="shared" si="262"/>
        <v/>
      </c>
      <c r="AQ633" s="109" t="str">
        <f t="shared" si="263"/>
        <v/>
      </c>
      <c r="BA633" s="229">
        <f>MOD(SUM(E632:E633),12)</f>
        <v>0</v>
      </c>
    </row>
    <row r="634" spans="1:53" ht="15.75" thickBot="1" x14ac:dyDescent="0.3">
      <c r="A634" s="88"/>
      <c r="B634" s="74" t="s">
        <v>280</v>
      </c>
      <c r="C634" s="67"/>
      <c r="D634" s="102"/>
      <c r="E634" s="32"/>
      <c r="F634" s="32"/>
      <c r="G634" s="75" t="s">
        <v>277</v>
      </c>
      <c r="H634" s="69">
        <f t="shared" si="264"/>
        <v>0</v>
      </c>
      <c r="I634" s="70">
        <f t="shared" si="265"/>
        <v>0</v>
      </c>
      <c r="J634" s="73" t="str">
        <f t="shared" ref="J634:J656" si="266">IF(C634="","--",IF(AND(C634&lt;&gt;"FST",C634&lt;&gt;"TCF",BA633&lt;&gt;0),BA633,"--"))</f>
        <v>--</v>
      </c>
      <c r="K634" s="32"/>
      <c r="L634" s="233"/>
      <c r="M634" s="295"/>
      <c r="N634" s="295"/>
      <c r="O634" s="295"/>
      <c r="P634" s="295"/>
      <c r="Q634" s="295"/>
      <c r="R634" s="295"/>
      <c r="S634" s="295"/>
      <c r="T634" s="295"/>
      <c r="U634" s="296"/>
      <c r="V634" s="103"/>
      <c r="W634" s="72"/>
      <c r="X634" s="72"/>
      <c r="Y634" s="72"/>
      <c r="Z634" s="45">
        <v>11</v>
      </c>
      <c r="AA634" s="46">
        <v>121</v>
      </c>
      <c r="AB634" s="46">
        <v>132</v>
      </c>
      <c r="AC634" s="72">
        <f t="shared" si="255"/>
        <v>1</v>
      </c>
      <c r="AD634" s="72">
        <f t="shared" si="256"/>
        <v>1</v>
      </c>
      <c r="AE634" s="109" t="str">
        <f t="shared" si="257"/>
        <v>0-0</v>
      </c>
      <c r="AF634" s="109" t="str">
        <f t="shared" si="258"/>
        <v>Y</v>
      </c>
      <c r="AG634" s="109" t="str">
        <f t="shared" si="259"/>
        <v>B</v>
      </c>
      <c r="AH634" s="109">
        <v>6</v>
      </c>
      <c r="AI634" s="109" t="str">
        <f>IF(E622="SS",COUNTIFS(C632:C656,"TCF",E632:E656,"6"),"")</f>
        <v/>
      </c>
      <c r="AJ634" s="109" t="str">
        <f>IF(E622="RPX",COUNTIFS(C632:C656,"TCF",E632:E656,"6"),"")</f>
        <v/>
      </c>
      <c r="AK634" s="109" t="str">
        <f>IF(E622="RPX-T",COUNTIFS(C632:C656,"TCF",E632:E656,"6"),"")</f>
        <v/>
      </c>
      <c r="AL634" s="109" t="str">
        <f>IF(E622="EUC",COUNTIFS(C632:C656,"TCF",E632:E656,"6"),"")</f>
        <v/>
      </c>
      <c r="AM634" s="109">
        <f t="shared" si="260"/>
        <v>0</v>
      </c>
      <c r="AN634" s="109">
        <f t="shared" si="261"/>
        <v>0</v>
      </c>
      <c r="AO634" s="109" t="str">
        <f t="shared" si="262"/>
        <v/>
      </c>
      <c r="AQ634" s="109" t="str">
        <f t="shared" si="263"/>
        <v/>
      </c>
      <c r="BA634" s="229">
        <f>MOD(SUM(E632:E635),12)</f>
        <v>0</v>
      </c>
    </row>
    <row r="635" spans="1:53" ht="15.75" thickBot="1" x14ac:dyDescent="0.3">
      <c r="A635" s="88"/>
      <c r="B635" s="66" t="s">
        <v>281</v>
      </c>
      <c r="C635" s="67"/>
      <c r="D635" s="102"/>
      <c r="E635" s="32"/>
      <c r="F635" s="32"/>
      <c r="G635" s="68" t="s">
        <v>277</v>
      </c>
      <c r="H635" s="69">
        <f t="shared" si="264"/>
        <v>0</v>
      </c>
      <c r="I635" s="70">
        <f t="shared" si="265"/>
        <v>0</v>
      </c>
      <c r="J635" s="73" t="str">
        <f t="shared" si="266"/>
        <v>--</v>
      </c>
      <c r="K635" s="32"/>
      <c r="L635" s="233"/>
      <c r="M635" s="295"/>
      <c r="N635" s="295"/>
      <c r="O635" s="295"/>
      <c r="P635" s="295"/>
      <c r="Q635" s="295"/>
      <c r="R635" s="295"/>
      <c r="S635" s="295"/>
      <c r="T635" s="295"/>
      <c r="U635" s="296"/>
      <c r="V635" s="103"/>
      <c r="W635" s="72"/>
      <c r="X635" s="72"/>
      <c r="Y635" s="72"/>
      <c r="Z635" s="45">
        <v>12</v>
      </c>
      <c r="AA635" s="76">
        <v>133</v>
      </c>
      <c r="AB635" s="76">
        <v>144</v>
      </c>
      <c r="AC635" s="72">
        <f t="shared" si="255"/>
        <v>1</v>
      </c>
      <c r="AD635" s="72">
        <f t="shared" si="256"/>
        <v>1</v>
      </c>
      <c r="AE635" s="109" t="str">
        <f t="shared" si="257"/>
        <v>0-0</v>
      </c>
      <c r="AF635" s="109" t="str">
        <f t="shared" si="258"/>
        <v>Y</v>
      </c>
      <c r="AG635" s="109" t="str">
        <f t="shared" si="259"/>
        <v>B</v>
      </c>
      <c r="AH635" s="109">
        <v>8</v>
      </c>
      <c r="AI635" s="109" t="str">
        <f>IF(E622="SS",COUNTIFS(C632:C656,"TCF",E632:E656,"8"),"")</f>
        <v/>
      </c>
      <c r="AJ635" s="109" t="str">
        <f>IF(E622="RPX",COUNTIFS(C632:C656,"TCF",E632:E656,"8"),"")</f>
        <v/>
      </c>
      <c r="AK635" s="109" t="str">
        <f>IF(E622="RPX-T",COUNTIFS(C632:C656,"TCF",E632:E656,"8"),"")</f>
        <v/>
      </c>
      <c r="AL635" s="109" t="str">
        <f>IF(E622="EUC",COUNTIFS(C632:C656,"TCF",E632:E656,"8"),"")</f>
        <v/>
      </c>
      <c r="AM635" s="109">
        <f t="shared" si="260"/>
        <v>0</v>
      </c>
      <c r="AN635" s="109">
        <f t="shared" si="261"/>
        <v>0</v>
      </c>
      <c r="AO635" s="109" t="str">
        <f t="shared" si="262"/>
        <v/>
      </c>
      <c r="AQ635" s="109" t="str">
        <f t="shared" si="263"/>
        <v/>
      </c>
      <c r="BA635" s="229">
        <f>MOD(SUM(E632:E636),12)</f>
        <v>0</v>
      </c>
    </row>
    <row r="636" spans="1:53" ht="15.75" thickBot="1" x14ac:dyDescent="0.3">
      <c r="A636" s="88"/>
      <c r="B636" s="66" t="s">
        <v>282</v>
      </c>
      <c r="C636" s="67"/>
      <c r="D636" s="102"/>
      <c r="E636" s="32"/>
      <c r="F636" s="32"/>
      <c r="G636" s="68" t="s">
        <v>277</v>
      </c>
      <c r="H636" s="69">
        <f t="shared" si="264"/>
        <v>0</v>
      </c>
      <c r="I636" s="70">
        <f t="shared" si="265"/>
        <v>0</v>
      </c>
      <c r="J636" s="73" t="str">
        <f t="shared" si="266"/>
        <v>--</v>
      </c>
      <c r="K636" s="32"/>
      <c r="L636" s="233"/>
      <c r="M636" s="295"/>
      <c r="N636" s="295"/>
      <c r="O636" s="295"/>
      <c r="P636" s="295"/>
      <c r="Q636" s="295"/>
      <c r="R636" s="295"/>
      <c r="S636" s="295"/>
      <c r="T636" s="295"/>
      <c r="U636" s="296"/>
      <c r="V636" s="103"/>
      <c r="W636" s="72"/>
      <c r="X636" s="72"/>
      <c r="Y636" s="72"/>
      <c r="Z636" s="45">
        <v>13</v>
      </c>
      <c r="AA636" s="77">
        <f t="shared" ref="AA636:AA641" si="267">AB635+1</f>
        <v>145</v>
      </c>
      <c r="AB636" s="77">
        <f t="shared" ref="AB636:AB641" si="268">AB635+12</f>
        <v>156</v>
      </c>
      <c r="AC636" s="72">
        <f t="shared" si="255"/>
        <v>1</v>
      </c>
      <c r="AD636" s="72">
        <f t="shared" si="256"/>
        <v>1</v>
      </c>
      <c r="AE636" s="109" t="str">
        <f t="shared" si="257"/>
        <v>0-0</v>
      </c>
      <c r="AF636" s="109" t="str">
        <f t="shared" si="258"/>
        <v>Y</v>
      </c>
      <c r="AG636" s="109" t="str">
        <f t="shared" si="259"/>
        <v>B</v>
      </c>
      <c r="AH636" s="109">
        <v>12</v>
      </c>
      <c r="AI636" s="109" t="str">
        <f>IF(E622="SS",COUNTIFS(C632:C656,"TCF",E632:E656,"12"),"")</f>
        <v/>
      </c>
      <c r="AJ636" s="109" t="str">
        <f>IF(E622="RPX",COUNTIFS(C632:C656,"TCF",E632:E656,"12"),"")</f>
        <v/>
      </c>
      <c r="AK636" s="109" t="str">
        <f>IF(E622="RPX-T",COUNTIFS(C632:C656,"TCF",E632:E656,"12"),"")</f>
        <v/>
      </c>
      <c r="AL636" s="109" t="str">
        <f>IF(E622="EUC",COUNTIFS(C632:C656,"TCF",E632:E656,"12"),"")</f>
        <v/>
      </c>
      <c r="AM636" s="109">
        <f t="shared" si="260"/>
        <v>0</v>
      </c>
      <c r="AN636" s="109">
        <f t="shared" si="261"/>
        <v>0</v>
      </c>
      <c r="AO636" s="109" t="str">
        <f t="shared" si="262"/>
        <v/>
      </c>
      <c r="AQ636" s="109" t="str">
        <f t="shared" si="263"/>
        <v/>
      </c>
      <c r="BA636" s="229">
        <f>MOD(SUM(E632:E637),12)</f>
        <v>0</v>
      </c>
    </row>
    <row r="637" spans="1:53" ht="15.75" thickBot="1" x14ac:dyDescent="0.3">
      <c r="A637" s="88"/>
      <c r="B637" s="66" t="s">
        <v>283</v>
      </c>
      <c r="C637" s="67"/>
      <c r="D637" s="102"/>
      <c r="E637" s="32"/>
      <c r="F637" s="32"/>
      <c r="G637" s="68" t="s">
        <v>277</v>
      </c>
      <c r="H637" s="69">
        <f t="shared" si="264"/>
        <v>0</v>
      </c>
      <c r="I637" s="70">
        <f t="shared" si="265"/>
        <v>0</v>
      </c>
      <c r="J637" s="73" t="str">
        <f t="shared" si="266"/>
        <v>--</v>
      </c>
      <c r="K637" s="32"/>
      <c r="L637" s="233"/>
      <c r="M637" s="295"/>
      <c r="N637" s="295"/>
      <c r="O637" s="295"/>
      <c r="P637" s="295"/>
      <c r="Q637" s="295"/>
      <c r="R637" s="295"/>
      <c r="S637" s="295"/>
      <c r="T637" s="295"/>
      <c r="U637" s="296"/>
      <c r="V637" s="103"/>
      <c r="W637" s="72"/>
      <c r="X637" s="72"/>
      <c r="Y637" s="72"/>
      <c r="Z637" s="45">
        <v>14</v>
      </c>
      <c r="AA637" s="77">
        <f t="shared" si="267"/>
        <v>157</v>
      </c>
      <c r="AB637" s="77">
        <f t="shared" si="268"/>
        <v>168</v>
      </c>
      <c r="AC637" s="72">
        <f t="shared" si="255"/>
        <v>1</v>
      </c>
      <c r="AD637" s="72">
        <f t="shared" si="256"/>
        <v>1</v>
      </c>
      <c r="AE637" s="109" t="str">
        <f t="shared" si="257"/>
        <v>0-0</v>
      </c>
      <c r="AF637" s="109" t="str">
        <f t="shared" si="258"/>
        <v>Y</v>
      </c>
      <c r="AG637" s="109" t="str">
        <f t="shared" si="259"/>
        <v>B</v>
      </c>
      <c r="AM637" s="109">
        <f t="shared" si="260"/>
        <v>0</v>
      </c>
      <c r="AN637" s="109">
        <f t="shared" si="261"/>
        <v>0</v>
      </c>
      <c r="AO637" s="109" t="str">
        <f t="shared" si="262"/>
        <v/>
      </c>
      <c r="AQ637" s="109" t="str">
        <f t="shared" si="263"/>
        <v/>
      </c>
      <c r="BA637" s="229">
        <f>MOD(SUM(E632:E638),12)</f>
        <v>0</v>
      </c>
    </row>
    <row r="638" spans="1:53" ht="15.75" thickBot="1" x14ac:dyDescent="0.3">
      <c r="A638" s="88"/>
      <c r="B638" s="66" t="s">
        <v>284</v>
      </c>
      <c r="C638" s="67"/>
      <c r="D638" s="102"/>
      <c r="E638" s="32"/>
      <c r="F638" s="32"/>
      <c r="G638" s="68" t="s">
        <v>277</v>
      </c>
      <c r="H638" s="69">
        <f t="shared" si="264"/>
        <v>0</v>
      </c>
      <c r="I638" s="70">
        <f t="shared" si="265"/>
        <v>0</v>
      </c>
      <c r="J638" s="73" t="str">
        <f t="shared" si="266"/>
        <v>--</v>
      </c>
      <c r="K638" s="32"/>
      <c r="L638" s="233"/>
      <c r="M638" s="295"/>
      <c r="N638" s="295"/>
      <c r="O638" s="295"/>
      <c r="P638" s="295"/>
      <c r="Q638" s="295"/>
      <c r="R638" s="295"/>
      <c r="S638" s="295"/>
      <c r="T638" s="295"/>
      <c r="U638" s="296"/>
      <c r="V638" s="103"/>
      <c r="W638" s="72"/>
      <c r="X638" s="72"/>
      <c r="Y638" s="72"/>
      <c r="Z638" s="45">
        <v>15</v>
      </c>
      <c r="AA638" s="77">
        <f t="shared" si="267"/>
        <v>169</v>
      </c>
      <c r="AB638" s="77">
        <f t="shared" si="268"/>
        <v>180</v>
      </c>
      <c r="AC638" s="72">
        <f t="shared" si="255"/>
        <v>1</v>
      </c>
      <c r="AD638" s="72">
        <f t="shared" si="256"/>
        <v>1</v>
      </c>
      <c r="AE638" s="109" t="str">
        <f t="shared" si="257"/>
        <v>0-0</v>
      </c>
      <c r="AF638" s="109" t="str">
        <f t="shared" si="258"/>
        <v>Y</v>
      </c>
      <c r="AG638" s="109" t="str">
        <f t="shared" si="259"/>
        <v>B</v>
      </c>
      <c r="AM638" s="109">
        <f t="shared" si="260"/>
        <v>0</v>
      </c>
      <c r="AN638" s="109">
        <f t="shared" si="261"/>
        <v>0</v>
      </c>
      <c r="AO638" s="109" t="str">
        <f t="shared" si="262"/>
        <v/>
      </c>
      <c r="AQ638" s="109" t="str">
        <f t="shared" si="263"/>
        <v/>
      </c>
      <c r="BA638" s="229">
        <f>MOD(SUM(E632:E639),12)</f>
        <v>0</v>
      </c>
    </row>
    <row r="639" spans="1:53" ht="15.75" thickBot="1" x14ac:dyDescent="0.3">
      <c r="A639" s="88"/>
      <c r="B639" s="66" t="s">
        <v>285</v>
      </c>
      <c r="C639" s="67"/>
      <c r="D639" s="102"/>
      <c r="E639" s="32"/>
      <c r="F639" s="32"/>
      <c r="G639" s="68" t="s">
        <v>277</v>
      </c>
      <c r="H639" s="69">
        <f t="shared" si="264"/>
        <v>0</v>
      </c>
      <c r="I639" s="70">
        <f t="shared" si="265"/>
        <v>0</v>
      </c>
      <c r="J639" s="73" t="str">
        <f t="shared" si="266"/>
        <v>--</v>
      </c>
      <c r="K639" s="32"/>
      <c r="L639" s="233"/>
      <c r="M639" s="295"/>
      <c r="N639" s="295"/>
      <c r="O639" s="295"/>
      <c r="P639" s="295"/>
      <c r="Q639" s="295"/>
      <c r="R639" s="295"/>
      <c r="S639" s="295"/>
      <c r="T639" s="295"/>
      <c r="U639" s="296"/>
      <c r="V639" s="103"/>
      <c r="W639" s="72"/>
      <c r="X639" s="72"/>
      <c r="Y639" s="72"/>
      <c r="Z639" s="45">
        <f>Z638+1</f>
        <v>16</v>
      </c>
      <c r="AA639" s="77">
        <f t="shared" si="267"/>
        <v>181</v>
      </c>
      <c r="AB639" s="77">
        <f t="shared" si="268"/>
        <v>192</v>
      </c>
      <c r="AC639" s="72">
        <f t="shared" si="255"/>
        <v>1</v>
      </c>
      <c r="AD639" s="72">
        <f t="shared" si="256"/>
        <v>1</v>
      </c>
      <c r="AE639" s="109" t="str">
        <f t="shared" si="257"/>
        <v>0-0</v>
      </c>
      <c r="AF639" s="109" t="str">
        <f t="shared" si="258"/>
        <v>Y</v>
      </c>
      <c r="AG639" s="109" t="str">
        <f t="shared" si="259"/>
        <v>B</v>
      </c>
      <c r="AM639" s="109">
        <f t="shared" si="260"/>
        <v>0</v>
      </c>
      <c r="AN639" s="109">
        <f t="shared" si="261"/>
        <v>0</v>
      </c>
      <c r="AO639" s="109" t="str">
        <f t="shared" si="262"/>
        <v/>
      </c>
      <c r="AQ639" s="109" t="str">
        <f t="shared" si="263"/>
        <v/>
      </c>
      <c r="BA639" s="229">
        <f>MOD(SUM(E632:E640),12)</f>
        <v>0</v>
      </c>
    </row>
    <row r="640" spans="1:53" ht="15.75" thickBot="1" x14ac:dyDescent="0.3">
      <c r="A640" s="88"/>
      <c r="B640" s="66" t="s">
        <v>286</v>
      </c>
      <c r="C640" s="67"/>
      <c r="D640" s="102"/>
      <c r="E640" s="32"/>
      <c r="F640" s="32"/>
      <c r="G640" s="68" t="s">
        <v>277</v>
      </c>
      <c r="H640" s="69">
        <f t="shared" si="264"/>
        <v>0</v>
      </c>
      <c r="I640" s="70">
        <f t="shared" si="265"/>
        <v>0</v>
      </c>
      <c r="J640" s="73" t="str">
        <f t="shared" si="266"/>
        <v>--</v>
      </c>
      <c r="K640" s="32"/>
      <c r="L640" s="233"/>
      <c r="M640" s="295"/>
      <c r="N640" s="295"/>
      <c r="O640" s="295"/>
      <c r="P640" s="295"/>
      <c r="Q640" s="295"/>
      <c r="R640" s="295"/>
      <c r="S640" s="295"/>
      <c r="T640" s="295"/>
      <c r="U640" s="296"/>
      <c r="V640" s="103"/>
      <c r="W640" s="72"/>
      <c r="X640" s="72"/>
      <c r="Y640" s="72"/>
      <c r="Z640" s="45">
        <f>Z639+1</f>
        <v>17</v>
      </c>
      <c r="AA640" s="77">
        <f t="shared" si="267"/>
        <v>193</v>
      </c>
      <c r="AB640" s="77">
        <f t="shared" si="268"/>
        <v>204</v>
      </c>
      <c r="AC640" s="72">
        <f t="shared" si="255"/>
        <v>1</v>
      </c>
      <c r="AD640" s="72">
        <f t="shared" si="256"/>
        <v>1</v>
      </c>
      <c r="AE640" s="109" t="str">
        <f t="shared" si="257"/>
        <v>0-0</v>
      </c>
      <c r="AF640" s="109" t="str">
        <f t="shared" si="258"/>
        <v>Y</v>
      </c>
      <c r="AG640" s="109" t="str">
        <f t="shared" si="259"/>
        <v>B</v>
      </c>
      <c r="AM640" s="109">
        <f t="shared" si="260"/>
        <v>0</v>
      </c>
      <c r="AN640" s="109">
        <f t="shared" si="261"/>
        <v>0</v>
      </c>
      <c r="AO640" s="109" t="str">
        <f t="shared" si="262"/>
        <v/>
      </c>
      <c r="AQ640" s="109" t="str">
        <f t="shared" si="263"/>
        <v/>
      </c>
      <c r="BA640" s="229">
        <f>MOD(SUM(E632:E641),12)</f>
        <v>0</v>
      </c>
    </row>
    <row r="641" spans="1:53" ht="15.75" thickBot="1" x14ac:dyDescent="0.3">
      <c r="A641" s="88"/>
      <c r="B641" s="66" t="s">
        <v>287</v>
      </c>
      <c r="C641" s="67"/>
      <c r="D641" s="102"/>
      <c r="E641" s="32"/>
      <c r="F641" s="32"/>
      <c r="G641" s="68" t="s">
        <v>277</v>
      </c>
      <c r="H641" s="69">
        <f t="shared" si="264"/>
        <v>0</v>
      </c>
      <c r="I641" s="70">
        <f t="shared" si="265"/>
        <v>0</v>
      </c>
      <c r="J641" s="73" t="str">
        <f t="shared" si="266"/>
        <v>--</v>
      </c>
      <c r="K641" s="32"/>
      <c r="L641" s="233"/>
      <c r="M641" s="295"/>
      <c r="N641" s="295"/>
      <c r="O641" s="295"/>
      <c r="P641" s="295"/>
      <c r="Q641" s="295"/>
      <c r="R641" s="295"/>
      <c r="S641" s="295"/>
      <c r="T641" s="295"/>
      <c r="U641" s="296"/>
      <c r="V641" s="103"/>
      <c r="W641" s="72"/>
      <c r="X641" s="72"/>
      <c r="Y641" s="72"/>
      <c r="Z641" s="45">
        <f>Z640+1</f>
        <v>18</v>
      </c>
      <c r="AA641" s="77">
        <f t="shared" si="267"/>
        <v>205</v>
      </c>
      <c r="AB641" s="77">
        <f t="shared" si="268"/>
        <v>216</v>
      </c>
      <c r="AC641" s="72">
        <f t="shared" si="255"/>
        <v>1</v>
      </c>
      <c r="AD641" s="72">
        <f t="shared" si="256"/>
        <v>1</v>
      </c>
      <c r="AE641" s="109" t="str">
        <f t="shared" si="257"/>
        <v>0-0</v>
      </c>
      <c r="AF641" s="109" t="str">
        <f t="shared" si="258"/>
        <v>Y</v>
      </c>
      <c r="AG641" s="109" t="str">
        <f t="shared" si="259"/>
        <v>B</v>
      </c>
      <c r="AM641" s="109">
        <f t="shared" si="260"/>
        <v>0</v>
      </c>
      <c r="AN641" s="109">
        <f t="shared" si="261"/>
        <v>0</v>
      </c>
      <c r="AO641" s="109" t="str">
        <f t="shared" si="262"/>
        <v/>
      </c>
      <c r="AQ641" s="109" t="str">
        <f t="shared" si="263"/>
        <v/>
      </c>
      <c r="BA641" s="229">
        <f>MOD(SUM(E632:E642),12)</f>
        <v>0</v>
      </c>
    </row>
    <row r="642" spans="1:53" ht="15.75" thickBot="1" x14ac:dyDescent="0.3">
      <c r="A642" s="88"/>
      <c r="B642" s="66" t="s">
        <v>288</v>
      </c>
      <c r="C642" s="67"/>
      <c r="D642" s="102"/>
      <c r="E642" s="32"/>
      <c r="F642" s="32"/>
      <c r="G642" s="68" t="s">
        <v>277</v>
      </c>
      <c r="H642" s="69">
        <f t="shared" si="264"/>
        <v>0</v>
      </c>
      <c r="I642" s="70">
        <f t="shared" si="265"/>
        <v>0</v>
      </c>
      <c r="J642" s="73" t="str">
        <f t="shared" si="266"/>
        <v>--</v>
      </c>
      <c r="K642" s="32"/>
      <c r="L642" s="233"/>
      <c r="M642" s="295"/>
      <c r="N642" s="295"/>
      <c r="O642" s="295"/>
      <c r="P642" s="295"/>
      <c r="Q642" s="295"/>
      <c r="R642" s="295"/>
      <c r="S642" s="295"/>
      <c r="T642" s="295"/>
      <c r="U642" s="296"/>
      <c r="V642" s="103"/>
      <c r="W642" s="84"/>
      <c r="X642" s="84"/>
      <c r="Y642" s="72"/>
      <c r="Z642" s="72"/>
      <c r="AA642" s="72"/>
      <c r="AB642" s="72"/>
      <c r="AC642" s="72">
        <f t="shared" si="255"/>
        <v>1</v>
      </c>
      <c r="AD642" s="72">
        <f t="shared" si="256"/>
        <v>1</v>
      </c>
      <c r="AE642" s="109" t="str">
        <f t="shared" si="257"/>
        <v>0-0</v>
      </c>
      <c r="AF642" s="109" t="str">
        <f t="shared" si="258"/>
        <v>Y</v>
      </c>
      <c r="AG642" s="109" t="str">
        <f t="shared" si="259"/>
        <v>B</v>
      </c>
      <c r="AM642" s="109">
        <f t="shared" si="260"/>
        <v>0</v>
      </c>
      <c r="AN642" s="109">
        <f t="shared" si="261"/>
        <v>0</v>
      </c>
      <c r="AO642" s="109" t="str">
        <f t="shared" si="262"/>
        <v/>
      </c>
      <c r="AQ642" s="109" t="str">
        <f t="shared" si="263"/>
        <v/>
      </c>
      <c r="BA642" s="229">
        <f>MOD(SUM(E632:E643),12)</f>
        <v>0</v>
      </c>
    </row>
    <row r="643" spans="1:53" ht="15.75" thickBot="1" x14ac:dyDescent="0.3">
      <c r="A643" s="88"/>
      <c r="B643" s="66" t="s">
        <v>289</v>
      </c>
      <c r="C643" s="67"/>
      <c r="D643" s="102"/>
      <c r="E643" s="32"/>
      <c r="F643" s="32"/>
      <c r="G643" s="68" t="s">
        <v>277</v>
      </c>
      <c r="H643" s="69">
        <f t="shared" si="264"/>
        <v>0</v>
      </c>
      <c r="I643" s="70">
        <f t="shared" si="265"/>
        <v>0</v>
      </c>
      <c r="J643" s="73" t="str">
        <f t="shared" si="266"/>
        <v>--</v>
      </c>
      <c r="K643" s="32"/>
      <c r="L643" s="233"/>
      <c r="M643" s="295"/>
      <c r="N643" s="295"/>
      <c r="O643" s="295"/>
      <c r="P643" s="295"/>
      <c r="Q643" s="295"/>
      <c r="R643" s="295"/>
      <c r="S643" s="295"/>
      <c r="T643" s="295"/>
      <c r="U643" s="296"/>
      <c r="V643" s="103"/>
      <c r="W643" s="84">
        <f>Y643+1</f>
        <v>1</v>
      </c>
      <c r="X643" s="84"/>
      <c r="Y643" s="78">
        <f>SUM(E632:E643)</f>
        <v>0</v>
      </c>
      <c r="Z643" s="72"/>
      <c r="AA643" s="72"/>
      <c r="AB643" s="72"/>
      <c r="AC643" s="72">
        <f t="shared" si="255"/>
        <v>1</v>
      </c>
      <c r="AD643" s="72">
        <f t="shared" si="256"/>
        <v>1</v>
      </c>
      <c r="AE643" s="109" t="str">
        <f t="shared" si="257"/>
        <v>0-0</v>
      </c>
      <c r="AF643" s="109" t="str">
        <f t="shared" si="258"/>
        <v>Y</v>
      </c>
      <c r="AG643" s="109" t="str">
        <f t="shared" si="259"/>
        <v>B</v>
      </c>
      <c r="AM643" s="109">
        <f t="shared" si="260"/>
        <v>0</v>
      </c>
      <c r="AN643" s="109">
        <f t="shared" si="261"/>
        <v>0</v>
      </c>
      <c r="AO643" s="109" t="str">
        <f t="shared" si="262"/>
        <v/>
      </c>
      <c r="AQ643" s="109" t="str">
        <f t="shared" si="263"/>
        <v/>
      </c>
      <c r="BA643" s="229">
        <f>MOD(SUM(E632:E644),12)</f>
        <v>0</v>
      </c>
    </row>
    <row r="644" spans="1:53" ht="15.75" thickBot="1" x14ac:dyDescent="0.3">
      <c r="A644" s="88"/>
      <c r="B644" s="66" t="s">
        <v>290</v>
      </c>
      <c r="C644" s="67"/>
      <c r="D644" s="102"/>
      <c r="E644" s="32"/>
      <c r="F644" s="32"/>
      <c r="G644" s="68" t="s">
        <v>277</v>
      </c>
      <c r="H644" s="69">
        <f t="shared" si="264"/>
        <v>0</v>
      </c>
      <c r="I644" s="70">
        <f t="shared" si="265"/>
        <v>0</v>
      </c>
      <c r="J644" s="73" t="str">
        <f t="shared" si="266"/>
        <v>--</v>
      </c>
      <c r="K644" s="32"/>
      <c r="L644" s="233"/>
      <c r="M644" s="295"/>
      <c r="N644" s="295"/>
      <c r="O644" s="295"/>
      <c r="P644" s="295"/>
      <c r="Q644" s="295"/>
      <c r="R644" s="295"/>
      <c r="S644" s="295"/>
      <c r="T644" s="295"/>
      <c r="U644" s="296"/>
      <c r="V644" s="103"/>
      <c r="W644" s="84">
        <f>Y644+1</f>
        <v>1</v>
      </c>
      <c r="X644" s="84"/>
      <c r="Y644" s="78">
        <f>SUM(E632:E644)</f>
        <v>0</v>
      </c>
      <c r="Z644" s="72" t="str">
        <f t="shared" ref="Z644:Z656" si="269">IF(OR(AND(E$8=216,C643="DBL REV",C644="DBL REV",Y643&lt;=144,Y644&gt;144),AND(E$8=216,C643="TPL REV",C644="TPL REV",Y643&lt;=144,Y644&gt;144),AND(E$8=216,C643="QD REV",C644="QD REV",Y643&lt;=144,Y644&gt;144)),"ERROR","")</f>
        <v/>
      </c>
      <c r="AA644" s="72"/>
      <c r="AB644" s="72"/>
      <c r="AC644" s="72">
        <f t="shared" si="255"/>
        <v>1</v>
      </c>
      <c r="AD644" s="72">
        <f t="shared" si="256"/>
        <v>1</v>
      </c>
      <c r="AE644" s="109" t="str">
        <f t="shared" si="257"/>
        <v>0-0</v>
      </c>
      <c r="AF644" s="109" t="str">
        <f t="shared" si="258"/>
        <v>Y</v>
      </c>
      <c r="AG644" s="109" t="str">
        <f t="shared" si="259"/>
        <v>B</v>
      </c>
      <c r="AM644" s="109">
        <f t="shared" si="260"/>
        <v>0</v>
      </c>
      <c r="AN644" s="109">
        <f t="shared" si="261"/>
        <v>0</v>
      </c>
      <c r="AO644" s="109" t="str">
        <f t="shared" si="262"/>
        <v/>
      </c>
      <c r="AQ644" s="109" t="str">
        <f t="shared" si="263"/>
        <v/>
      </c>
      <c r="BA644" s="229">
        <f>MOD(SUM(E632:E645),12)</f>
        <v>0</v>
      </c>
    </row>
    <row r="645" spans="1:53" ht="15.75" thickBot="1" x14ac:dyDescent="0.3">
      <c r="A645" s="88"/>
      <c r="B645" s="66" t="s">
        <v>291</v>
      </c>
      <c r="C645" s="67"/>
      <c r="D645" s="102"/>
      <c r="E645" s="32"/>
      <c r="F645" s="32"/>
      <c r="G645" s="68" t="s">
        <v>277</v>
      </c>
      <c r="H645" s="69">
        <f t="shared" si="264"/>
        <v>0</v>
      </c>
      <c r="I645" s="70">
        <f t="shared" si="265"/>
        <v>0</v>
      </c>
      <c r="J645" s="73" t="str">
        <f t="shared" si="266"/>
        <v>--</v>
      </c>
      <c r="K645" s="32"/>
      <c r="L645" s="233"/>
      <c r="M645" s="295"/>
      <c r="N645" s="295"/>
      <c r="O645" s="295"/>
      <c r="P645" s="295"/>
      <c r="Q645" s="295"/>
      <c r="R645" s="295"/>
      <c r="S645" s="295"/>
      <c r="T645" s="295"/>
      <c r="U645" s="296"/>
      <c r="V645" s="103"/>
      <c r="W645" s="84">
        <f>Y645+1</f>
        <v>1</v>
      </c>
      <c r="X645" s="84"/>
      <c r="Y645" s="78">
        <f>SUM(E632:E645)</f>
        <v>0</v>
      </c>
      <c r="Z645" s="72" t="str">
        <f t="shared" si="269"/>
        <v/>
      </c>
      <c r="AA645" s="72"/>
      <c r="AB645" s="72"/>
      <c r="AC645" s="72">
        <f t="shared" si="255"/>
        <v>1</v>
      </c>
      <c r="AD645" s="72">
        <f t="shared" si="256"/>
        <v>1</v>
      </c>
      <c r="AE645" s="109" t="str">
        <f t="shared" si="257"/>
        <v>0-0</v>
      </c>
      <c r="AF645" s="109" t="str">
        <f t="shared" si="258"/>
        <v>Y</v>
      </c>
      <c r="AG645" s="109" t="str">
        <f t="shared" si="259"/>
        <v>B</v>
      </c>
      <c r="AM645" s="109">
        <f t="shared" si="260"/>
        <v>0</v>
      </c>
      <c r="AN645" s="109">
        <f t="shared" si="261"/>
        <v>0</v>
      </c>
      <c r="AO645" s="109" t="str">
        <f t="shared" si="262"/>
        <v/>
      </c>
      <c r="AQ645" s="109" t="str">
        <f t="shared" si="263"/>
        <v/>
      </c>
      <c r="BA645" s="229">
        <f>MOD(SUM(E632:E646),12)</f>
        <v>0</v>
      </c>
    </row>
    <row r="646" spans="1:53" ht="15.75" thickBot="1" x14ac:dyDescent="0.3">
      <c r="A646" s="88"/>
      <c r="B646" s="66" t="s">
        <v>292</v>
      </c>
      <c r="C646" s="67"/>
      <c r="D646" s="102"/>
      <c r="E646" s="32"/>
      <c r="F646" s="32"/>
      <c r="G646" s="68" t="s">
        <v>277</v>
      </c>
      <c r="H646" s="69">
        <f t="shared" si="264"/>
        <v>0</v>
      </c>
      <c r="I646" s="70">
        <f t="shared" si="265"/>
        <v>0</v>
      </c>
      <c r="J646" s="73" t="str">
        <f t="shared" si="266"/>
        <v>--</v>
      </c>
      <c r="K646" s="32"/>
      <c r="L646" s="233"/>
      <c r="M646" s="295"/>
      <c r="N646" s="295"/>
      <c r="O646" s="295"/>
      <c r="P646" s="295"/>
      <c r="Q646" s="295"/>
      <c r="R646" s="295"/>
      <c r="S646" s="295"/>
      <c r="T646" s="295"/>
      <c r="U646" s="296"/>
      <c r="V646" s="103"/>
      <c r="W646" s="84">
        <f>Y646+1</f>
        <v>1</v>
      </c>
      <c r="X646" s="84"/>
      <c r="Y646" s="78">
        <f>SUM(E632:E646)</f>
        <v>0</v>
      </c>
      <c r="Z646" s="72" t="str">
        <f t="shared" si="269"/>
        <v/>
      </c>
      <c r="AA646" s="72" t="str">
        <f t="shared" ref="AA646:AA658" si="270">IF(AND(C644&lt;&gt;"Field SPL",W643&lt;=144,Y644&gt;144),"ERROR","")</f>
        <v/>
      </c>
      <c r="AB646" s="72"/>
      <c r="AC646" s="72">
        <f t="shared" si="255"/>
        <v>1</v>
      </c>
      <c r="AD646" s="72">
        <f t="shared" si="256"/>
        <v>1</v>
      </c>
      <c r="AE646" s="109" t="str">
        <f t="shared" si="257"/>
        <v>0-0</v>
      </c>
      <c r="AF646" s="109" t="str">
        <f t="shared" si="258"/>
        <v>Y</v>
      </c>
      <c r="AG646" s="109" t="str">
        <f t="shared" si="259"/>
        <v>B</v>
      </c>
      <c r="AM646" s="109">
        <f t="shared" si="260"/>
        <v>0</v>
      </c>
      <c r="AN646" s="109">
        <f t="shared" si="261"/>
        <v>0</v>
      </c>
      <c r="AO646" s="109" t="str">
        <f t="shared" si="262"/>
        <v/>
      </c>
      <c r="AQ646" s="109" t="str">
        <f t="shared" si="263"/>
        <v/>
      </c>
      <c r="BA646" s="229">
        <f>MOD(SUM(E632:E647),12)</f>
        <v>0</v>
      </c>
    </row>
    <row r="647" spans="1:53" ht="15.75" thickBot="1" x14ac:dyDescent="0.3">
      <c r="A647" s="88"/>
      <c r="B647" s="66" t="s">
        <v>293</v>
      </c>
      <c r="C647" s="67"/>
      <c r="D647" s="102"/>
      <c r="E647" s="32"/>
      <c r="F647" s="32"/>
      <c r="G647" s="68" t="s">
        <v>277</v>
      </c>
      <c r="H647" s="69">
        <f t="shared" si="264"/>
        <v>0</v>
      </c>
      <c r="I647" s="70">
        <f t="shared" si="265"/>
        <v>0</v>
      </c>
      <c r="J647" s="73" t="str">
        <f t="shared" si="266"/>
        <v>--</v>
      </c>
      <c r="K647" s="32"/>
      <c r="L647" s="233"/>
      <c r="M647" s="295"/>
      <c r="N647" s="295"/>
      <c r="O647" s="295"/>
      <c r="P647" s="295"/>
      <c r="Q647" s="295"/>
      <c r="R647" s="295"/>
      <c r="S647" s="295"/>
      <c r="T647" s="295"/>
      <c r="U647" s="296"/>
      <c r="V647" s="103"/>
      <c r="W647" s="84">
        <f t="shared" ref="W647:W655" si="271">Y647+1</f>
        <v>1</v>
      </c>
      <c r="X647" s="84"/>
      <c r="Y647" s="78">
        <f>SUM(E632:E647)</f>
        <v>0</v>
      </c>
      <c r="Z647" s="72" t="str">
        <f t="shared" si="269"/>
        <v/>
      </c>
      <c r="AA647" s="72" t="str">
        <f t="shared" si="270"/>
        <v/>
      </c>
      <c r="AB647" s="72"/>
      <c r="AC647" s="72">
        <f t="shared" si="255"/>
        <v>1</v>
      </c>
      <c r="AD647" s="72">
        <f t="shared" si="256"/>
        <v>1</v>
      </c>
      <c r="AE647" s="109" t="str">
        <f t="shared" si="257"/>
        <v>0-0</v>
      </c>
      <c r="AF647" s="109" t="str">
        <f t="shared" si="258"/>
        <v>Y</v>
      </c>
      <c r="AG647" s="109" t="str">
        <f t="shared" si="259"/>
        <v>B</v>
      </c>
      <c r="AM647" s="109">
        <f t="shared" si="260"/>
        <v>0</v>
      </c>
      <c r="AN647" s="109">
        <f t="shared" si="261"/>
        <v>0</v>
      </c>
      <c r="AO647" s="109" t="str">
        <f t="shared" si="262"/>
        <v/>
      </c>
      <c r="AQ647" s="109" t="str">
        <f t="shared" si="263"/>
        <v/>
      </c>
      <c r="BA647" s="229">
        <f>MOD(SUM(E632:E648),12)</f>
        <v>0</v>
      </c>
    </row>
    <row r="648" spans="1:53" ht="15.75" thickBot="1" x14ac:dyDescent="0.3">
      <c r="A648" s="88"/>
      <c r="B648" s="66" t="s">
        <v>294</v>
      </c>
      <c r="C648" s="67"/>
      <c r="D648" s="102"/>
      <c r="E648" s="32"/>
      <c r="F648" s="32"/>
      <c r="G648" s="68" t="s">
        <v>277</v>
      </c>
      <c r="H648" s="69">
        <f t="shared" si="264"/>
        <v>0</v>
      </c>
      <c r="I648" s="70">
        <f t="shared" si="265"/>
        <v>0</v>
      </c>
      <c r="J648" s="73" t="str">
        <f t="shared" si="266"/>
        <v>--</v>
      </c>
      <c r="K648" s="32"/>
      <c r="L648" s="233"/>
      <c r="M648" s="295"/>
      <c r="N648" s="295"/>
      <c r="O648" s="295"/>
      <c r="P648" s="295"/>
      <c r="Q648" s="295"/>
      <c r="R648" s="295"/>
      <c r="S648" s="295"/>
      <c r="T648" s="295"/>
      <c r="U648" s="296"/>
      <c r="V648" s="103"/>
      <c r="W648" s="84">
        <f t="shared" si="271"/>
        <v>1</v>
      </c>
      <c r="X648" s="84"/>
      <c r="Y648" s="78">
        <f>SUM(E632:E648)</f>
        <v>0</v>
      </c>
      <c r="Z648" s="72" t="str">
        <f t="shared" si="269"/>
        <v/>
      </c>
      <c r="AA648" s="72" t="str">
        <f t="shared" si="270"/>
        <v/>
      </c>
      <c r="AB648" s="72"/>
      <c r="AC648" s="72">
        <f t="shared" si="255"/>
        <v>1</v>
      </c>
      <c r="AD648" s="72">
        <f t="shared" si="256"/>
        <v>1</v>
      </c>
      <c r="AE648" s="109" t="str">
        <f t="shared" si="257"/>
        <v>0-0</v>
      </c>
      <c r="AF648" s="109" t="str">
        <f t="shared" si="258"/>
        <v>Y</v>
      </c>
      <c r="AG648" s="109" t="str">
        <f t="shared" si="259"/>
        <v>B</v>
      </c>
      <c r="AM648" s="109">
        <f t="shared" si="260"/>
        <v>0</v>
      </c>
      <c r="AN648" s="109">
        <f t="shared" si="261"/>
        <v>0</v>
      </c>
      <c r="AO648" s="109" t="str">
        <f t="shared" si="262"/>
        <v/>
      </c>
      <c r="AQ648" s="109" t="str">
        <f t="shared" si="263"/>
        <v/>
      </c>
      <c r="BA648" s="229">
        <f>MOD(SUM(E632:E649),12)</f>
        <v>0</v>
      </c>
    </row>
    <row r="649" spans="1:53" ht="15.75" thickBot="1" x14ac:dyDescent="0.3">
      <c r="A649" s="88"/>
      <c r="B649" s="66" t="s">
        <v>295</v>
      </c>
      <c r="C649" s="67"/>
      <c r="D649" s="102"/>
      <c r="E649" s="32"/>
      <c r="F649" s="32"/>
      <c r="G649" s="68" t="s">
        <v>277</v>
      </c>
      <c r="H649" s="69">
        <f t="shared" si="264"/>
        <v>0</v>
      </c>
      <c r="I649" s="70">
        <f t="shared" si="265"/>
        <v>0</v>
      </c>
      <c r="J649" s="73" t="str">
        <f t="shared" si="266"/>
        <v>--</v>
      </c>
      <c r="K649" s="32"/>
      <c r="L649" s="233"/>
      <c r="M649" s="295"/>
      <c r="N649" s="295"/>
      <c r="O649" s="295"/>
      <c r="P649" s="295"/>
      <c r="Q649" s="295"/>
      <c r="R649" s="295"/>
      <c r="S649" s="295"/>
      <c r="T649" s="295"/>
      <c r="U649" s="296"/>
      <c r="V649" s="103"/>
      <c r="W649" s="84">
        <f t="shared" si="271"/>
        <v>1</v>
      </c>
      <c r="X649" s="84"/>
      <c r="Y649" s="78">
        <f>SUM(E632:E649)</f>
        <v>0</v>
      </c>
      <c r="Z649" s="72" t="str">
        <f t="shared" si="269"/>
        <v/>
      </c>
      <c r="AA649" s="72" t="str">
        <f t="shared" si="270"/>
        <v/>
      </c>
      <c r="AB649" s="72"/>
      <c r="AC649" s="72">
        <f t="shared" si="255"/>
        <v>1</v>
      </c>
      <c r="AD649" s="72">
        <f t="shared" si="256"/>
        <v>1</v>
      </c>
      <c r="AE649" s="109" t="str">
        <f t="shared" si="257"/>
        <v>0-0</v>
      </c>
      <c r="AF649" s="109" t="str">
        <f t="shared" si="258"/>
        <v>Y</v>
      </c>
      <c r="AG649" s="109" t="str">
        <f t="shared" si="259"/>
        <v>B</v>
      </c>
      <c r="AM649" s="109">
        <f t="shared" si="260"/>
        <v>0</v>
      </c>
      <c r="AN649" s="109">
        <f t="shared" si="261"/>
        <v>0</v>
      </c>
      <c r="AO649" s="109" t="str">
        <f t="shared" si="262"/>
        <v/>
      </c>
      <c r="AQ649" s="109" t="str">
        <f t="shared" si="263"/>
        <v/>
      </c>
      <c r="BA649" s="229">
        <f>MOD(SUM(E632:E650),12)</f>
        <v>0</v>
      </c>
    </row>
    <row r="650" spans="1:53" ht="15.75" thickBot="1" x14ac:dyDescent="0.3">
      <c r="A650" s="88"/>
      <c r="B650" s="66" t="s">
        <v>296</v>
      </c>
      <c r="C650" s="67"/>
      <c r="D650" s="102"/>
      <c r="E650" s="32"/>
      <c r="F650" s="32"/>
      <c r="G650" s="68" t="s">
        <v>277</v>
      </c>
      <c r="H650" s="69">
        <f t="shared" si="264"/>
        <v>0</v>
      </c>
      <c r="I650" s="70">
        <f t="shared" si="265"/>
        <v>0</v>
      </c>
      <c r="J650" s="73" t="str">
        <f t="shared" si="266"/>
        <v>--</v>
      </c>
      <c r="K650" s="32"/>
      <c r="L650" s="233"/>
      <c r="M650" s="295"/>
      <c r="N650" s="295"/>
      <c r="O650" s="295"/>
      <c r="P650" s="295"/>
      <c r="Q650" s="295"/>
      <c r="R650" s="295"/>
      <c r="S650" s="295"/>
      <c r="T650" s="295"/>
      <c r="U650" s="296"/>
      <c r="V650" s="103"/>
      <c r="W650" s="84">
        <f t="shared" si="271"/>
        <v>1</v>
      </c>
      <c r="X650" s="84"/>
      <c r="Y650" s="78">
        <f>SUM(E632:E650)</f>
        <v>0</v>
      </c>
      <c r="Z650" s="72" t="str">
        <f t="shared" si="269"/>
        <v/>
      </c>
      <c r="AA650" s="72" t="str">
        <f t="shared" si="270"/>
        <v/>
      </c>
      <c r="AB650" s="72"/>
      <c r="AC650" s="72">
        <f t="shared" si="255"/>
        <v>1</v>
      </c>
      <c r="AD650" s="72">
        <f t="shared" si="256"/>
        <v>1</v>
      </c>
      <c r="AE650" s="109" t="str">
        <f t="shared" si="257"/>
        <v>0-0</v>
      </c>
      <c r="AF650" s="109" t="str">
        <f t="shared" si="258"/>
        <v>Y</v>
      </c>
      <c r="AG650" s="109" t="str">
        <f t="shared" si="259"/>
        <v>B</v>
      </c>
      <c r="AM650" s="109">
        <f t="shared" si="260"/>
        <v>0</v>
      </c>
      <c r="AN650" s="109">
        <f t="shared" si="261"/>
        <v>0</v>
      </c>
      <c r="AO650" s="109" t="str">
        <f t="shared" si="262"/>
        <v/>
      </c>
      <c r="AQ650" s="109" t="str">
        <f t="shared" si="263"/>
        <v/>
      </c>
      <c r="BA650" s="229">
        <f>MOD(SUM(E632:E651),12)</f>
        <v>0</v>
      </c>
    </row>
    <row r="651" spans="1:53" ht="15.75" thickBot="1" x14ac:dyDescent="0.3">
      <c r="A651" s="88"/>
      <c r="B651" s="66" t="s">
        <v>297</v>
      </c>
      <c r="C651" s="67"/>
      <c r="D651" s="102"/>
      <c r="E651" s="32"/>
      <c r="F651" s="32"/>
      <c r="G651" s="68" t="s">
        <v>277</v>
      </c>
      <c r="H651" s="69">
        <f t="shared" si="264"/>
        <v>0</v>
      </c>
      <c r="I651" s="70">
        <f t="shared" si="265"/>
        <v>0</v>
      </c>
      <c r="J651" s="73" t="str">
        <f t="shared" si="266"/>
        <v>--</v>
      </c>
      <c r="K651" s="32"/>
      <c r="L651" s="233"/>
      <c r="M651" s="295"/>
      <c r="N651" s="295"/>
      <c r="O651" s="295"/>
      <c r="P651" s="295"/>
      <c r="Q651" s="295"/>
      <c r="R651" s="295"/>
      <c r="S651" s="295"/>
      <c r="T651" s="295"/>
      <c r="U651" s="296"/>
      <c r="V651" s="103"/>
      <c r="W651" s="84">
        <f t="shared" si="271"/>
        <v>1</v>
      </c>
      <c r="X651" s="84"/>
      <c r="Y651" s="78">
        <f>SUM(E632:E651)</f>
        <v>0</v>
      </c>
      <c r="Z651" s="72" t="str">
        <f t="shared" si="269"/>
        <v/>
      </c>
      <c r="AA651" s="72" t="str">
        <f t="shared" si="270"/>
        <v/>
      </c>
      <c r="AB651" s="72"/>
      <c r="AC651" s="72">
        <f t="shared" si="255"/>
        <v>1</v>
      </c>
      <c r="AD651" s="72">
        <f t="shared" si="256"/>
        <v>1</v>
      </c>
      <c r="AE651" s="109" t="str">
        <f t="shared" si="257"/>
        <v>0-0</v>
      </c>
      <c r="AF651" s="109" t="str">
        <f t="shared" si="258"/>
        <v>Y</v>
      </c>
      <c r="AG651" s="109" t="str">
        <f t="shared" si="259"/>
        <v>B</v>
      </c>
      <c r="AM651" s="109">
        <f t="shared" si="260"/>
        <v>0</v>
      </c>
      <c r="AN651" s="109">
        <f t="shared" si="261"/>
        <v>0</v>
      </c>
      <c r="AO651" s="109" t="str">
        <f t="shared" si="262"/>
        <v/>
      </c>
      <c r="AQ651" s="109" t="str">
        <f t="shared" si="263"/>
        <v/>
      </c>
      <c r="BA651" s="229">
        <f>MOD(SUM(E632:E652),12)</f>
        <v>0</v>
      </c>
    </row>
    <row r="652" spans="1:53" ht="15.75" thickBot="1" x14ac:dyDescent="0.3">
      <c r="A652" s="88"/>
      <c r="B652" s="66" t="s">
        <v>298</v>
      </c>
      <c r="C652" s="67"/>
      <c r="D652" s="102"/>
      <c r="E652" s="32"/>
      <c r="F652" s="32"/>
      <c r="G652" s="68" t="s">
        <v>277</v>
      </c>
      <c r="H652" s="69">
        <f t="shared" si="264"/>
        <v>0</v>
      </c>
      <c r="I652" s="70">
        <f t="shared" si="265"/>
        <v>0</v>
      </c>
      <c r="J652" s="73" t="str">
        <f t="shared" si="266"/>
        <v>--</v>
      </c>
      <c r="K652" s="32"/>
      <c r="L652" s="233"/>
      <c r="M652" s="295"/>
      <c r="N652" s="295"/>
      <c r="O652" s="295"/>
      <c r="P652" s="295"/>
      <c r="Q652" s="295"/>
      <c r="R652" s="295"/>
      <c r="S652" s="295"/>
      <c r="T652" s="295"/>
      <c r="U652" s="296"/>
      <c r="V652" s="103"/>
      <c r="W652" s="84">
        <f t="shared" si="271"/>
        <v>1</v>
      </c>
      <c r="X652" s="84"/>
      <c r="Y652" s="78">
        <f>SUM(E632:E652)</f>
        <v>0</v>
      </c>
      <c r="Z652" s="72" t="str">
        <f t="shared" si="269"/>
        <v/>
      </c>
      <c r="AA652" s="72" t="str">
        <f t="shared" si="270"/>
        <v/>
      </c>
      <c r="AB652" s="72"/>
      <c r="AC652" s="72">
        <f t="shared" si="255"/>
        <v>1</v>
      </c>
      <c r="AD652" s="72">
        <f t="shared" si="256"/>
        <v>1</v>
      </c>
      <c r="AE652" s="109" t="str">
        <f t="shared" si="257"/>
        <v>0-0</v>
      </c>
      <c r="AF652" s="109" t="str">
        <f t="shared" si="258"/>
        <v>Y</v>
      </c>
      <c r="AG652" s="109" t="str">
        <f t="shared" si="259"/>
        <v>B</v>
      </c>
      <c r="AM652" s="109">
        <f t="shared" si="260"/>
        <v>0</v>
      </c>
      <c r="AN652" s="109">
        <f t="shared" si="261"/>
        <v>0</v>
      </c>
      <c r="AO652" s="109" t="str">
        <f t="shared" si="262"/>
        <v/>
      </c>
      <c r="AQ652" s="109" t="str">
        <f t="shared" si="263"/>
        <v/>
      </c>
      <c r="BA652" s="229">
        <f>MOD(SUM(E632:E653),12)</f>
        <v>0</v>
      </c>
    </row>
    <row r="653" spans="1:53" ht="15.75" thickBot="1" x14ac:dyDescent="0.3">
      <c r="A653" s="88"/>
      <c r="B653" s="66" t="s">
        <v>299</v>
      </c>
      <c r="C653" s="67"/>
      <c r="D653" s="102"/>
      <c r="E653" s="32"/>
      <c r="F653" s="32"/>
      <c r="G653" s="68" t="s">
        <v>277</v>
      </c>
      <c r="H653" s="69">
        <f t="shared" si="264"/>
        <v>0</v>
      </c>
      <c r="I653" s="70">
        <f t="shared" si="265"/>
        <v>0</v>
      </c>
      <c r="J653" s="73" t="str">
        <f t="shared" si="266"/>
        <v>--</v>
      </c>
      <c r="K653" s="32"/>
      <c r="L653" s="233"/>
      <c r="M653" s="295"/>
      <c r="N653" s="295"/>
      <c r="O653" s="295"/>
      <c r="P653" s="295"/>
      <c r="Q653" s="295"/>
      <c r="R653" s="295"/>
      <c r="S653" s="295"/>
      <c r="T653" s="295"/>
      <c r="U653" s="296"/>
      <c r="V653" s="103"/>
      <c r="W653" s="84">
        <f t="shared" si="271"/>
        <v>1</v>
      </c>
      <c r="X653" s="84"/>
      <c r="Y653" s="78">
        <f>SUM(E632:E653)</f>
        <v>0</v>
      </c>
      <c r="Z653" s="72" t="str">
        <f t="shared" si="269"/>
        <v/>
      </c>
      <c r="AA653" s="72" t="str">
        <f t="shared" si="270"/>
        <v/>
      </c>
      <c r="AB653" s="72"/>
      <c r="AC653" s="72">
        <f t="shared" si="255"/>
        <v>1</v>
      </c>
      <c r="AD653" s="72">
        <f t="shared" si="256"/>
        <v>1</v>
      </c>
      <c r="AE653" s="109" t="str">
        <f t="shared" si="257"/>
        <v>0-0</v>
      </c>
      <c r="AF653" s="109" t="str">
        <f t="shared" si="258"/>
        <v>Y</v>
      </c>
      <c r="AG653" s="109" t="str">
        <f t="shared" si="259"/>
        <v>B</v>
      </c>
      <c r="AM653" s="109">
        <f t="shared" si="260"/>
        <v>0</v>
      </c>
      <c r="AN653" s="109">
        <f t="shared" si="261"/>
        <v>0</v>
      </c>
      <c r="AO653" s="109" t="str">
        <f t="shared" si="262"/>
        <v/>
      </c>
      <c r="AQ653" s="109" t="str">
        <f t="shared" si="263"/>
        <v/>
      </c>
      <c r="BA653" s="229">
        <f>MOD(SUM(E632:E654),12)</f>
        <v>0</v>
      </c>
    </row>
    <row r="654" spans="1:53" ht="15.75" thickBot="1" x14ac:dyDescent="0.3">
      <c r="A654" s="88"/>
      <c r="B654" s="66" t="s">
        <v>300</v>
      </c>
      <c r="C654" s="67"/>
      <c r="D654" s="102"/>
      <c r="E654" s="32"/>
      <c r="F654" s="32"/>
      <c r="G654" s="68" t="s">
        <v>277</v>
      </c>
      <c r="H654" s="69">
        <f t="shared" si="264"/>
        <v>0</v>
      </c>
      <c r="I654" s="70">
        <f t="shared" si="265"/>
        <v>0</v>
      </c>
      <c r="J654" s="73" t="str">
        <f t="shared" si="266"/>
        <v>--</v>
      </c>
      <c r="K654" s="32"/>
      <c r="L654" s="233"/>
      <c r="M654" s="295"/>
      <c r="N654" s="295"/>
      <c r="O654" s="295"/>
      <c r="P654" s="295"/>
      <c r="Q654" s="295"/>
      <c r="R654" s="295"/>
      <c r="S654" s="295"/>
      <c r="T654" s="295"/>
      <c r="U654" s="296"/>
      <c r="V654" s="103"/>
      <c r="W654" s="84">
        <f t="shared" si="271"/>
        <v>1</v>
      </c>
      <c r="X654" s="84"/>
      <c r="Y654" s="78">
        <f>SUM(E632:E654)</f>
        <v>0</v>
      </c>
      <c r="Z654" s="72" t="str">
        <f t="shared" si="269"/>
        <v/>
      </c>
      <c r="AA654" s="72" t="str">
        <f t="shared" si="270"/>
        <v/>
      </c>
      <c r="AB654" s="72"/>
      <c r="AC654" s="72">
        <f t="shared" si="255"/>
        <v>1</v>
      </c>
      <c r="AD654" s="72">
        <f t="shared" si="256"/>
        <v>1</v>
      </c>
      <c r="AE654" s="109" t="str">
        <f t="shared" si="257"/>
        <v>0-0</v>
      </c>
      <c r="AF654" s="109" t="str">
        <f t="shared" si="258"/>
        <v>Y</v>
      </c>
      <c r="AG654" s="109" t="str">
        <f t="shared" si="259"/>
        <v>B</v>
      </c>
      <c r="AM654" s="109">
        <f t="shared" si="260"/>
        <v>0</v>
      </c>
      <c r="AN654" s="109">
        <f t="shared" si="261"/>
        <v>0</v>
      </c>
      <c r="AO654" s="109" t="str">
        <f t="shared" si="262"/>
        <v/>
      </c>
      <c r="AQ654" s="109" t="str">
        <f t="shared" si="263"/>
        <v/>
      </c>
      <c r="BA654" s="229">
        <f>MOD(SUM(E632:E655),12)</f>
        <v>0</v>
      </c>
    </row>
    <row r="655" spans="1:53" ht="15.75" thickBot="1" x14ac:dyDescent="0.3">
      <c r="A655" s="88"/>
      <c r="B655" s="66" t="s">
        <v>301</v>
      </c>
      <c r="C655" s="67"/>
      <c r="D655" s="102"/>
      <c r="E655" s="32"/>
      <c r="F655" s="32"/>
      <c r="G655" s="68" t="s">
        <v>277</v>
      </c>
      <c r="H655" s="69">
        <f t="shared" si="264"/>
        <v>0</v>
      </c>
      <c r="I655" s="70">
        <f t="shared" si="265"/>
        <v>0</v>
      </c>
      <c r="J655" s="73" t="str">
        <f t="shared" si="266"/>
        <v>--</v>
      </c>
      <c r="K655" s="32"/>
      <c r="L655" s="233"/>
      <c r="M655" s="295"/>
      <c r="N655" s="295"/>
      <c r="O655" s="295"/>
      <c r="P655" s="295"/>
      <c r="Q655" s="295"/>
      <c r="R655" s="295"/>
      <c r="S655" s="295"/>
      <c r="T655" s="295"/>
      <c r="U655" s="296"/>
      <c r="V655" s="103"/>
      <c r="W655" s="84">
        <f t="shared" si="271"/>
        <v>1</v>
      </c>
      <c r="X655" s="84"/>
      <c r="Y655" s="78">
        <f>SUM(E632:E655)</f>
        <v>0</v>
      </c>
      <c r="Z655" s="72" t="str">
        <f t="shared" si="269"/>
        <v/>
      </c>
      <c r="AA655" s="72" t="str">
        <f t="shared" si="270"/>
        <v/>
      </c>
      <c r="AB655" s="72"/>
      <c r="AC655" s="72">
        <f t="shared" si="255"/>
        <v>1</v>
      </c>
      <c r="AD655" s="72">
        <f t="shared" si="256"/>
        <v>1</v>
      </c>
      <c r="AE655" s="109" t="str">
        <f t="shared" si="257"/>
        <v>0-0</v>
      </c>
      <c r="AF655" s="109" t="str">
        <f t="shared" si="258"/>
        <v>Y</v>
      </c>
      <c r="AG655" s="109" t="str">
        <f t="shared" si="259"/>
        <v>B</v>
      </c>
      <c r="AM655" s="109">
        <f t="shared" si="260"/>
        <v>0</v>
      </c>
      <c r="AN655" s="109">
        <f t="shared" si="261"/>
        <v>0</v>
      </c>
      <c r="AO655" s="109" t="str">
        <f t="shared" si="262"/>
        <v/>
      </c>
      <c r="AQ655" s="109" t="str">
        <f t="shared" si="263"/>
        <v/>
      </c>
      <c r="BA655" s="229">
        <f>MOD(SUM(E632:E656),12)</f>
        <v>0</v>
      </c>
    </row>
    <row r="656" spans="1:53" ht="15.75" thickBot="1" x14ac:dyDescent="0.3">
      <c r="A656" s="88"/>
      <c r="B656" s="66" t="s">
        <v>302</v>
      </c>
      <c r="C656" s="67"/>
      <c r="D656" s="102"/>
      <c r="E656" s="32"/>
      <c r="F656" s="32"/>
      <c r="G656" s="68" t="s">
        <v>277</v>
      </c>
      <c r="H656" s="69">
        <f t="shared" si="264"/>
        <v>0</v>
      </c>
      <c r="I656" s="70">
        <f t="shared" si="265"/>
        <v>0</v>
      </c>
      <c r="J656" s="73" t="str">
        <f t="shared" si="266"/>
        <v>--</v>
      </c>
      <c r="K656" s="32"/>
      <c r="L656" s="234"/>
      <c r="M656" s="295"/>
      <c r="N656" s="295"/>
      <c r="O656" s="295"/>
      <c r="P656" s="295"/>
      <c r="Q656" s="295"/>
      <c r="R656" s="295"/>
      <c r="S656" s="295"/>
      <c r="T656" s="295"/>
      <c r="U656" s="296"/>
      <c r="V656" s="103"/>
      <c r="W656" s="72"/>
      <c r="X656" s="72"/>
      <c r="Y656" s="78">
        <f>SUM(E632:E656)</f>
        <v>0</v>
      </c>
      <c r="Z656" s="72" t="str">
        <f t="shared" si="269"/>
        <v/>
      </c>
      <c r="AA656" s="72" t="str">
        <f t="shared" si="270"/>
        <v/>
      </c>
      <c r="AB656" s="72"/>
      <c r="AC656" s="72">
        <f t="shared" si="255"/>
        <v>1</v>
      </c>
      <c r="AD656" s="72">
        <f t="shared" si="256"/>
        <v>1</v>
      </c>
      <c r="AE656" s="109" t="str">
        <f t="shared" si="257"/>
        <v>0-0</v>
      </c>
      <c r="AF656" s="109" t="str">
        <f t="shared" si="258"/>
        <v>Y</v>
      </c>
      <c r="AG656" s="109" t="str">
        <f t="shared" si="259"/>
        <v>B</v>
      </c>
      <c r="AM656" s="109">
        <f t="shared" si="260"/>
        <v>0</v>
      </c>
      <c r="AN656" s="109">
        <f t="shared" si="261"/>
        <v>0</v>
      </c>
      <c r="AO656" s="109" t="str">
        <f t="shared" si="262"/>
        <v/>
      </c>
      <c r="AQ656" s="109" t="str">
        <f t="shared" si="263"/>
        <v/>
      </c>
      <c r="BA656" s="228"/>
    </row>
    <row r="657" spans="1:53" ht="16.5" thickBot="1" x14ac:dyDescent="0.3">
      <c r="A657" s="88"/>
      <c r="B657" s="281" t="s">
        <v>335</v>
      </c>
      <c r="C657" s="283"/>
      <c r="D657" s="79"/>
      <c r="E657" s="80"/>
      <c r="F657" s="80"/>
      <c r="G657" s="81"/>
      <c r="H657" s="192"/>
      <c r="I657" s="192"/>
      <c r="J657" s="192"/>
      <c r="K657" s="82"/>
      <c r="L657" s="281" t="s">
        <v>306</v>
      </c>
      <c r="M657" s="282"/>
      <c r="N657" s="282"/>
      <c r="O657" s="282"/>
      <c r="P657" s="282"/>
      <c r="Q657" s="282"/>
      <c r="R657" s="282"/>
      <c r="S657" s="282"/>
      <c r="T657" s="282"/>
      <c r="U657" s="283"/>
      <c r="V657" s="104"/>
      <c r="W657" s="72"/>
      <c r="X657" s="72"/>
      <c r="Y657" s="72"/>
      <c r="Z657" s="72"/>
      <c r="AA657" s="72" t="str">
        <f t="shared" si="270"/>
        <v/>
      </c>
      <c r="AB657" s="72"/>
      <c r="AC657" s="72">
        <f>SUM(AC632:AC656)</f>
        <v>25</v>
      </c>
      <c r="AD657" s="72">
        <f>SUM(AD632:AD656)</f>
        <v>25</v>
      </c>
      <c r="AM657" s="109">
        <f>SUM(AM632:AM656)</f>
        <v>0</v>
      </c>
      <c r="AN657" s="109">
        <f>SUM(AN632:AN656)</f>
        <v>0</v>
      </c>
      <c r="AO657" s="109">
        <f>((COUNTIF(AO632:AO656,"Y")/3)*2)</f>
        <v>0</v>
      </c>
      <c r="AP657" s="109">
        <f>(COUNTIF(AO632:AO656,"Y")/3)</f>
        <v>0</v>
      </c>
      <c r="AQ657" s="109">
        <f>(COUNTIF(AQ632:AQ656,"Y")/2)</f>
        <v>0</v>
      </c>
      <c r="AR657" s="109">
        <f>(COUNTIF(AQ632:AQ656,"Y")/2)</f>
        <v>0</v>
      </c>
      <c r="BA657" s="228"/>
    </row>
    <row r="658" spans="1:53" ht="16.5" thickBot="1" x14ac:dyDescent="0.3">
      <c r="A658" s="88"/>
      <c r="B658" s="281" t="s">
        <v>307</v>
      </c>
      <c r="C658" s="283"/>
      <c r="D658" s="25"/>
      <c r="E658" s="25"/>
      <c r="F658" s="25"/>
      <c r="G658" s="83"/>
      <c r="H658" s="25"/>
      <c r="I658" s="26"/>
      <c r="J658" s="26"/>
      <c r="K658" s="25"/>
      <c r="L658" s="25"/>
      <c r="M658" s="25"/>
      <c r="N658" s="25"/>
      <c r="O658" s="25"/>
      <c r="P658" s="26"/>
      <c r="Q658" s="26"/>
      <c r="R658" s="26"/>
      <c r="S658" s="26"/>
      <c r="T658" s="26"/>
      <c r="U658" s="26"/>
      <c r="V658" s="54"/>
      <c r="W658" s="72"/>
      <c r="X658" s="72"/>
      <c r="Y658" s="72"/>
      <c r="Z658" s="72"/>
      <c r="AA658" s="72" t="str">
        <f t="shared" si="270"/>
        <v/>
      </c>
      <c r="AB658" s="72"/>
      <c r="AC658" s="72"/>
      <c r="AD658" s="72"/>
      <c r="BA658" s="226"/>
    </row>
    <row r="659" spans="1:53" x14ac:dyDescent="0.25">
      <c r="A659" s="88"/>
      <c r="B659" s="88"/>
      <c r="C659" s="88"/>
      <c r="D659" s="88"/>
      <c r="E659" s="88"/>
      <c r="F659" s="88"/>
      <c r="G659" s="88"/>
      <c r="H659" s="88"/>
      <c r="I659" s="88"/>
      <c r="J659" s="88"/>
      <c r="K659" s="88"/>
      <c r="L659" s="88"/>
      <c r="M659" s="88"/>
      <c r="N659" s="88"/>
      <c r="O659" s="88"/>
      <c r="P659" s="88"/>
      <c r="Q659" s="88"/>
      <c r="R659" s="88"/>
      <c r="S659" s="88"/>
      <c r="T659" s="88"/>
      <c r="U659" s="88"/>
      <c r="V659" s="88"/>
      <c r="W659" s="88"/>
      <c r="X659" s="88"/>
      <c r="Y659" s="88"/>
      <c r="Z659" s="88"/>
      <c r="AA659" s="88"/>
      <c r="AB659" s="88"/>
      <c r="AC659" s="88"/>
      <c r="AD659" s="88"/>
    </row>
    <row r="660" spans="1:53" ht="15.75" thickBot="1" x14ac:dyDescent="0.3">
      <c r="A660" s="88"/>
      <c r="B660" s="88"/>
      <c r="C660" s="88"/>
      <c r="D660" s="88"/>
      <c r="E660" s="88"/>
      <c r="F660" s="88"/>
      <c r="G660" s="88"/>
      <c r="H660" s="88"/>
      <c r="I660" s="88"/>
      <c r="J660" s="88"/>
      <c r="K660" s="88"/>
      <c r="L660" s="88"/>
      <c r="M660" s="88"/>
      <c r="N660" s="88"/>
      <c r="O660" s="88"/>
      <c r="P660" s="88"/>
      <c r="Q660" s="88"/>
      <c r="R660" s="88"/>
      <c r="S660" s="88"/>
      <c r="T660" s="88"/>
      <c r="U660" s="88"/>
      <c r="V660" s="88"/>
      <c r="W660" s="88"/>
      <c r="X660" s="88"/>
      <c r="Y660" s="88"/>
      <c r="Z660" s="88"/>
      <c r="AA660" s="88"/>
      <c r="AB660" s="88"/>
      <c r="AC660" s="88"/>
      <c r="AD660" s="88"/>
    </row>
    <row r="661" spans="1:53" ht="24" thickBot="1" x14ac:dyDescent="0.4">
      <c r="A661" s="88"/>
      <c r="B661" s="85" t="s">
        <v>336</v>
      </c>
      <c r="C661" s="25"/>
      <c r="D661" s="25"/>
      <c r="E661" s="25"/>
      <c r="F661" s="88"/>
      <c r="G661" s="25"/>
      <c r="H661" s="25"/>
      <c r="I661" s="87"/>
      <c r="J661" s="26"/>
      <c r="K661" s="25"/>
      <c r="L661" s="25"/>
      <c r="M661" s="196" t="s">
        <v>210</v>
      </c>
      <c r="N661" s="196" t="s">
        <v>211</v>
      </c>
      <c r="O661" s="196" t="s">
        <v>212</v>
      </c>
      <c r="P661" s="196" t="s">
        <v>213</v>
      </c>
      <c r="Q661" s="196" t="s">
        <v>214</v>
      </c>
      <c r="R661" s="196" t="s">
        <v>215</v>
      </c>
      <c r="S661" s="196" t="s">
        <v>216</v>
      </c>
      <c r="T661" s="196" t="s">
        <v>217</v>
      </c>
      <c r="U661" s="196" t="s">
        <v>218</v>
      </c>
      <c r="V661" s="196" t="s">
        <v>219</v>
      </c>
      <c r="W661" s="113" t="s">
        <v>220</v>
      </c>
      <c r="X661" s="196" t="s">
        <v>221</v>
      </c>
      <c r="Y661" s="25"/>
      <c r="Z661" s="25"/>
      <c r="AA661" s="25"/>
      <c r="AB661" s="25"/>
      <c r="AC661" s="25"/>
      <c r="AD661" s="25"/>
      <c r="BA661" s="226"/>
    </row>
    <row r="662" spans="1:53" ht="16.5" thickTop="1" thickBot="1" x14ac:dyDescent="0.3">
      <c r="A662" s="88"/>
      <c r="B662" s="284" t="s">
        <v>222</v>
      </c>
      <c r="C662" s="285"/>
      <c r="D662" s="286" t="s">
        <v>223</v>
      </c>
      <c r="E662" s="287"/>
      <c r="F662" s="88"/>
      <c r="G662" s="288" t="s">
        <v>224</v>
      </c>
      <c r="H662" s="289"/>
      <c r="I662" s="28">
        <f>SUM(E673:E697)</f>
        <v>0</v>
      </c>
      <c r="J662" s="290" t="s">
        <v>225</v>
      </c>
      <c r="K662" s="291"/>
      <c r="L662" s="287"/>
      <c r="M662" s="196">
        <v>2</v>
      </c>
      <c r="N662" s="35">
        <f>SUM(AI662,AI673)</f>
        <v>0</v>
      </c>
      <c r="O662" s="35">
        <v>0</v>
      </c>
      <c r="P662" s="35">
        <f>SUM(AJ662,AJ673)</f>
        <v>0</v>
      </c>
      <c r="Q662" s="35">
        <v>0</v>
      </c>
      <c r="R662" s="35">
        <f>COUNTIFS($E673:$E697,"2",$F673:$F697,"Pole",$C673:$C697,"FST")</f>
        <v>0</v>
      </c>
      <c r="S662" s="35">
        <f>SUM(AL662,AK673)</f>
        <v>0</v>
      </c>
      <c r="T662" s="35">
        <v>0</v>
      </c>
      <c r="U662" s="35">
        <f>SUM(AK662,AL673)</f>
        <v>0</v>
      </c>
      <c r="V662" s="35">
        <v>0</v>
      </c>
      <c r="W662" s="34">
        <f>COUNTIFS($E673:$E697,"2",$F673:$F697,"HH",$C673:$C697,"FST")</f>
        <v>0</v>
      </c>
      <c r="X662" s="35">
        <f>COUNTIFS($E673:$E697,"2",$F673:$F697,"Ped",$C673:$C697,"FST")</f>
        <v>0</v>
      </c>
      <c r="Y662" s="25"/>
      <c r="Z662" s="297" t="s">
        <v>226</v>
      </c>
      <c r="AA662" s="298"/>
      <c r="AB662" s="299"/>
      <c r="AC662" s="25"/>
      <c r="AD662" s="25"/>
      <c r="AH662" s="109">
        <v>2</v>
      </c>
      <c r="AI662" s="109" t="str">
        <f>IF($E663="SS",COUNTIFS($C673:$C697,"FST",$E673:$E697,"2"),"0")</f>
        <v>0</v>
      </c>
      <c r="AJ662" s="109" t="str">
        <f>IF($E663="RPX",COUNTIFS($C673:$C697,"FST",$E673:$E697,"2"),"0")</f>
        <v>0</v>
      </c>
      <c r="AK662" s="109" t="str">
        <f>IF($E663="EUC",COUNTIFS($C673:$C697,"FST",$E673:$E697,"2"),"0")</f>
        <v>0</v>
      </c>
      <c r="AL662" s="109" t="str">
        <f>IF($E663="RPX-T",COUNTIFS($C673:$C697,"FST",$E673:$E697,"2"),"0")</f>
        <v>0</v>
      </c>
      <c r="AT662" s="110" t="s">
        <v>227</v>
      </c>
      <c r="AU662" s="108">
        <f>IF(OR($AS663="Y",$AS664="Y",$AS665="Y"),"",COUNTIFS($E663,"SS",$E668,"Y"))</f>
        <v>0</v>
      </c>
      <c r="AV662" s="111">
        <f>IF(OR($AS663="Y",$AS664="Y",$AS665="Y"),"",COUNTIFS($E663,"RPX",$E668,"Y"))</f>
        <v>0</v>
      </c>
      <c r="AW662" s="111">
        <f>IF(OR($AS663="Y",$AS664="Y",$AS665="Y"),"",COUNTIFS($E663,"EUC",$E668,"Y"))</f>
        <v>0</v>
      </c>
      <c r="AX662" s="109">
        <f>IF(OR($AS663="Y",$AS664="Y",$AS665="Y"),"",COUNTIFS($E663,"RPX-T",$E668,"Y"))</f>
        <v>0</v>
      </c>
      <c r="BA662" s="226"/>
    </row>
    <row r="663" spans="1:53" ht="16.5" customHeight="1" thickTop="1" thickBot="1" x14ac:dyDescent="0.3">
      <c r="A663" s="88"/>
      <c r="B663" s="29" t="s">
        <v>228</v>
      </c>
      <c r="C663" s="30">
        <v>0</v>
      </c>
      <c r="D663" s="31" t="s">
        <v>229</v>
      </c>
      <c r="E663" s="66" t="str">
        <f>TEXT(IF('Cable Calculator'!CF7="","",'Cable Calculator'!CF7),)</f>
        <v/>
      </c>
      <c r="F663" s="88"/>
      <c r="G663" s="300" t="s">
        <v>230</v>
      </c>
      <c r="H663" s="287"/>
      <c r="I663" s="33">
        <f>E664-I662</f>
        <v>0</v>
      </c>
      <c r="J663" s="301" t="s">
        <v>231</v>
      </c>
      <c r="K663" s="302"/>
      <c r="L663" s="34">
        <f>I667</f>
        <v>0</v>
      </c>
      <c r="M663" s="196">
        <v>4</v>
      </c>
      <c r="N663" s="35">
        <f>SUM(AI663,AI674)</f>
        <v>0</v>
      </c>
      <c r="O663" s="35">
        <v>0</v>
      </c>
      <c r="P663" s="35">
        <f>SUM(AJ663,AJ674)</f>
        <v>0</v>
      </c>
      <c r="Q663" s="35">
        <v>0</v>
      </c>
      <c r="R663" s="35">
        <f>COUNTIFS($E673:$E697,"4",$F673:$F697,"Pole",$C673:$C697,"FST")</f>
        <v>0</v>
      </c>
      <c r="S663" s="35">
        <f>SUM(AL663,AK674)</f>
        <v>0</v>
      </c>
      <c r="T663" s="35">
        <v>0</v>
      </c>
      <c r="U663" s="35">
        <f>SUM(AK663,AL674)</f>
        <v>0</v>
      </c>
      <c r="V663" s="35">
        <v>0</v>
      </c>
      <c r="W663" s="34">
        <f>COUNTIFS($E673:$E697,"4",$F673:$F697,"HH",$C673:$C697,"FST")</f>
        <v>0</v>
      </c>
      <c r="X663" s="35">
        <f>COUNTIFS($E673:$E697,"4",$F673:$F697,"Ped",$C673:$C697,"FST")</f>
        <v>0</v>
      </c>
      <c r="Y663" s="25"/>
      <c r="Z663" s="303" t="s">
        <v>232</v>
      </c>
      <c r="AA663" s="305" t="s">
        <v>233</v>
      </c>
      <c r="AB663" s="306"/>
      <c r="AC663" s="25"/>
      <c r="AD663" s="25"/>
      <c r="AH663" s="109">
        <v>4</v>
      </c>
      <c r="AI663" s="109" t="str">
        <f>IF($E663="SS",COUNTIFS($C673:$C697,"FST",$E673:$E697,"4"),"0")</f>
        <v>0</v>
      </c>
      <c r="AJ663" s="109" t="str">
        <f>IF($E663="RPX",COUNTIFS($C673:$C697,"FST",$E673:$E697,"4"),"0")</f>
        <v>0</v>
      </c>
      <c r="AK663" s="109" t="str">
        <f>IF($E663="EUC",COUNTIFS($C673:$C697,"FST",$E673:$E697,"4"),"0")</f>
        <v>0</v>
      </c>
      <c r="AL663" s="109" t="str">
        <f>IF($E663="RPX-T",COUNTIFS($C673:$C697,"FST",$E673:$E697,"4"),"0")</f>
        <v>0</v>
      </c>
      <c r="AS663" s="109" t="str">
        <f>IF(AND(E668="Y",E664=24,E665=0),"Y","N")</f>
        <v>N</v>
      </c>
      <c r="AT663" s="110" t="s">
        <v>234</v>
      </c>
      <c r="AU663" s="109">
        <f>COUNTIFS($E663,"SS",$AS663,"Y")</f>
        <v>0</v>
      </c>
      <c r="AV663" s="111">
        <f>COUNTIFS($E663,"RPX",$AS663,"Y")</f>
        <v>0</v>
      </c>
      <c r="AW663" s="111">
        <f>COUNTIFS($E663,"EUC",$AS663,"Y")</f>
        <v>0</v>
      </c>
      <c r="AX663" s="109">
        <f>COUNTIFS($E663,"RPX-T",$AS663,"Y")</f>
        <v>0</v>
      </c>
      <c r="BA663" s="227"/>
    </row>
    <row r="664" spans="1:53" ht="16.5" thickTop="1" thickBot="1" x14ac:dyDescent="0.3">
      <c r="A664" s="88"/>
      <c r="B664" s="36" t="s">
        <v>235</v>
      </c>
      <c r="C664" s="37">
        <v>0</v>
      </c>
      <c r="D664" s="38" t="s">
        <v>236</v>
      </c>
      <c r="E664" s="32"/>
      <c r="F664" s="88"/>
      <c r="G664" s="309" t="s">
        <v>237</v>
      </c>
      <c r="H664" s="310"/>
      <c r="I664" s="35">
        <f>IF(E664=0,0,12-(MOD(I662,12)))</f>
        <v>0</v>
      </c>
      <c r="J664" s="301" t="s">
        <v>238</v>
      </c>
      <c r="K664" s="302"/>
      <c r="L664" s="39">
        <f>I668-I662</f>
        <v>0</v>
      </c>
      <c r="M664" s="196">
        <v>6</v>
      </c>
      <c r="N664" s="35">
        <f>SUM(AI664,AI675)</f>
        <v>0</v>
      </c>
      <c r="O664" s="35">
        <v>0</v>
      </c>
      <c r="P664" s="35">
        <f>SUM(AJ664,AJ675)</f>
        <v>0</v>
      </c>
      <c r="Q664" s="35">
        <v>0</v>
      </c>
      <c r="R664" s="35">
        <f>COUNTIFS($E673:$E697,"6",$F673:$F697,"Pole",$C673:$C697,"FST")</f>
        <v>0</v>
      </c>
      <c r="S664" s="35">
        <f>SUM(AL664,AK675)</f>
        <v>0</v>
      </c>
      <c r="T664" s="35">
        <v>0</v>
      </c>
      <c r="U664" s="35">
        <f>SUM(AK664,AL675)</f>
        <v>0</v>
      </c>
      <c r="V664" s="35">
        <v>0</v>
      </c>
      <c r="W664" s="34">
        <f>COUNTIFS($E673:$E697,"6",$F673:$F697,"HH",$C673:$C697,"FST")</f>
        <v>0</v>
      </c>
      <c r="X664" s="35">
        <f>COUNTIFS($E673:$E697,"6",$F673:$F697,"Ped",$C673:$C697,"FST")</f>
        <v>0</v>
      </c>
      <c r="Y664" s="25"/>
      <c r="Z664" s="304"/>
      <c r="AA664" s="307"/>
      <c r="AB664" s="308"/>
      <c r="AC664" s="25"/>
      <c r="AD664" s="25"/>
      <c r="AH664" s="109">
        <v>6</v>
      </c>
      <c r="AI664" s="109" t="str">
        <f>IF($E663="SS",COUNTIFS($C673:$C697,"FST",$E673:$E697,"6"),"0")</f>
        <v>0</v>
      </c>
      <c r="AJ664" s="109" t="str">
        <f>IF($E663="RPX",COUNTIFS($C673:$C697,"FST",$E673:$E697,"6"),"0")</f>
        <v>0</v>
      </c>
      <c r="AK664" s="109" t="str">
        <f>IF($E663="EUC",COUNTIFS($C673:$C697,"FST",$E673:$E697,"6"),"0")</f>
        <v>0</v>
      </c>
      <c r="AL664" s="109" t="str">
        <f>IF($E663="RPX-T",COUNTIFS($C673:$C697,"FST",$E673:$E697,"6"),"0")</f>
        <v>0</v>
      </c>
      <c r="AS664" s="109" t="str">
        <f>IF(AND(E668="Y",E664=48,E665=12),"Y","N")</f>
        <v>N</v>
      </c>
      <c r="AT664" s="110" t="s">
        <v>239</v>
      </c>
      <c r="AU664" s="109">
        <f>COUNTIFS($E663,"SS",$AS664,"Y")</f>
        <v>0</v>
      </c>
      <c r="AV664" s="108">
        <f>COUNTIFS($E663,"RPX",$AS664,"Y")</f>
        <v>0</v>
      </c>
      <c r="AW664" s="108">
        <f>COUNTIFS($E663,"EUC",$AS664,"Y")</f>
        <v>0</v>
      </c>
      <c r="AX664" s="109">
        <f>COUNTIFS($E663,"RPX-T",$AS664,"Y")</f>
        <v>0</v>
      </c>
      <c r="BA664" s="227"/>
    </row>
    <row r="665" spans="1:53" ht="16.5" customHeight="1" thickTop="1" thickBot="1" x14ac:dyDescent="0.3">
      <c r="A665" s="88"/>
      <c r="B665" s="40" t="s">
        <v>240</v>
      </c>
      <c r="C665" s="30">
        <v>0</v>
      </c>
      <c r="D665" s="41" t="s">
        <v>241</v>
      </c>
      <c r="E665" s="42"/>
      <c r="F665" s="88"/>
      <c r="G665" s="277" t="s">
        <v>242</v>
      </c>
      <c r="H665" s="43" t="s">
        <v>243</v>
      </c>
      <c r="I665" s="35">
        <f>IF(E665&lt;&gt;0,1,0)</f>
        <v>0</v>
      </c>
      <c r="J665" s="309" t="s">
        <v>244</v>
      </c>
      <c r="K665" s="310"/>
      <c r="L665" s="44" t="str">
        <f>'Cable Calculator'!CF3</f>
        <v/>
      </c>
      <c r="M665" s="196">
        <v>8</v>
      </c>
      <c r="N665" s="35">
        <f>SUM(AI665,AI676)</f>
        <v>0</v>
      </c>
      <c r="O665" s="35">
        <v>0</v>
      </c>
      <c r="P665" s="35">
        <f>SUM(AJ665,AJ676)</f>
        <v>0</v>
      </c>
      <c r="Q665" s="35">
        <v>0</v>
      </c>
      <c r="R665" s="35">
        <f>COUNTIFS($E673:$E697,"8",$F673:$F697,"Pole",$C673:$C697,"FST")</f>
        <v>0</v>
      </c>
      <c r="S665" s="35">
        <f>SUM(AL665,AK676)</f>
        <v>0</v>
      </c>
      <c r="T665" s="35">
        <v>0</v>
      </c>
      <c r="U665" s="35">
        <f>SUM(AK665,AL676)</f>
        <v>0</v>
      </c>
      <c r="V665" s="35">
        <v>0</v>
      </c>
      <c r="W665" s="34">
        <f>COUNTIFS($E673:$E697,"8",$F673:$F697,"HH",$C673:$C697,"FST")</f>
        <v>0</v>
      </c>
      <c r="X665" s="35">
        <f>COUNTIFS($E673:$E697,"8",$F673:$F697,"Ped",$C673:$C697,"FST")</f>
        <v>0</v>
      </c>
      <c r="Y665" s="25"/>
      <c r="Z665" s="45">
        <v>1</v>
      </c>
      <c r="AA665" s="46">
        <v>1</v>
      </c>
      <c r="AB665" s="46">
        <v>12</v>
      </c>
      <c r="AC665" s="25"/>
      <c r="AD665" s="25"/>
      <c r="AH665" s="109">
        <v>8</v>
      </c>
      <c r="AI665" s="109" t="str">
        <f>IF($E663="SS",COUNTIFS($C673:$C697,"FST",$E673:$E697,"8"),"0")</f>
        <v>0</v>
      </c>
      <c r="AJ665" s="109" t="str">
        <f>IF($E663="RPX",COUNTIFS($C673:$C697,"FST",$E673:$E697,"8"),"0")</f>
        <v>0</v>
      </c>
      <c r="AK665" s="109" t="str">
        <f>IF($E663="EUC",COUNTIFS($C673:$C697,"FST",$E673:$E697,"8"),"0")</f>
        <v>0</v>
      </c>
      <c r="AL665" s="109" t="str">
        <f>IF($E663="RPX-T",COUNTIFS($C673:$C697,"FST",$E673:$E697,"8"),"0")</f>
        <v>0</v>
      </c>
      <c r="AS665" s="109" t="str">
        <f>IF(AND(E668="Y",E664=48,E665=0),"Y","N")</f>
        <v>N</v>
      </c>
      <c r="AT665" s="110" t="s">
        <v>245</v>
      </c>
      <c r="AU665" s="109">
        <f>COUNTIFS($E663,"SS",$AS665,"Y")</f>
        <v>0</v>
      </c>
      <c r="AV665" s="108">
        <f>COUNTIFS($E663,"RPX",$AS665,"Y")</f>
        <v>0</v>
      </c>
      <c r="AW665" s="108">
        <f>COUNTIFS($E663,"EUC",$AS665,"Y")</f>
        <v>0</v>
      </c>
      <c r="AX665" s="109">
        <f>COUNTIFS($E663,"RPX-T",$AS665,"Y")</f>
        <v>0</v>
      </c>
      <c r="BA665" s="227"/>
    </row>
    <row r="666" spans="1:53" ht="16.5" thickTop="1" thickBot="1" x14ac:dyDescent="0.3">
      <c r="A666" s="88"/>
      <c r="B666" s="29" t="s">
        <v>246</v>
      </c>
      <c r="C666" s="37">
        <v>0</v>
      </c>
      <c r="D666" s="41" t="s">
        <v>247</v>
      </c>
      <c r="E666" s="42"/>
      <c r="F666" s="88"/>
      <c r="G666" s="278"/>
      <c r="H666" s="47" t="s">
        <v>248</v>
      </c>
      <c r="I666" s="35">
        <f>IF(E665&lt;&gt;0,E665,0)</f>
        <v>0</v>
      </c>
      <c r="J666" s="194"/>
      <c r="K666" s="195"/>
      <c r="L666" s="48"/>
      <c r="M666" s="196">
        <v>12</v>
      </c>
      <c r="N666" s="35" t="str">
        <f>IF($E663="SS",SUM(AI666,AJ677,AM698,AO698,AQ698),"0")</f>
        <v>0</v>
      </c>
      <c r="O666" s="35" t="str">
        <f>IF($E663="SS",SUM(AN698,AP698,AR698),"0")</f>
        <v>0</v>
      </c>
      <c r="P666" s="35" t="str">
        <f>IF($E663="RPX",SUM(AJ666,AJ677,AM698,AO698,AQ698),"0")</f>
        <v>0</v>
      </c>
      <c r="Q666" s="35" t="str">
        <f>IF($E663="RPX",SUM(AN698,AP698,AR698),"0")</f>
        <v>0</v>
      </c>
      <c r="R666" s="35">
        <f>COUNTIFS($E673:$E697,"12",$F673:$F697,"Pole",$C673:$C697,"FST")</f>
        <v>0</v>
      </c>
      <c r="S666" s="35" t="str">
        <f>IF($E663="RPX-T",SUM(AL666,AK677,AM698,AO698,AQ698),"0")</f>
        <v>0</v>
      </c>
      <c r="T666" s="35" t="str">
        <f>IF($E663="RPX-T",SUM(AN698,AP698,AR698),"0")</f>
        <v>0</v>
      </c>
      <c r="U666" s="35" t="str">
        <f>IF($E663="EUC",SUM(AK666,AL677,AM698,AO698,AQ698),"0")</f>
        <v>0</v>
      </c>
      <c r="V666" s="35" t="str">
        <f>IF($E663="EUC",SUM($AN698,AP698,AR698),"0")</f>
        <v>0</v>
      </c>
      <c r="W666" s="34">
        <f>COUNTIFS($E673:$E697,"12",$F673:$F697,"HH",$C673:$C697,"FST")</f>
        <v>0</v>
      </c>
      <c r="X666" s="35">
        <f>COUNTIFS($E673:$E697,"12",$F673:$F697,"Ped",$C673:$C697,"FST")</f>
        <v>0</v>
      </c>
      <c r="Y666" s="25"/>
      <c r="Z666" s="45">
        <v>2</v>
      </c>
      <c r="AA666" s="46">
        <v>13</v>
      </c>
      <c r="AB666" s="46">
        <v>24</v>
      </c>
      <c r="AC666" s="25"/>
      <c r="AD666" s="25"/>
      <c r="AH666" s="109">
        <v>12</v>
      </c>
      <c r="AI666" s="109" t="str">
        <f>IF($E663="SS",COUNTIFS($C673:$C697,"FST",$E673:$E697,"12"),"0")</f>
        <v>0</v>
      </c>
      <c r="AJ666" s="109" t="str">
        <f>IF($E663="RPX",COUNTIFS($C673:$C697,"FST",$E673:$E697,"12"),"0")</f>
        <v>0</v>
      </c>
      <c r="AK666" s="109" t="str">
        <f>IF($E663="EUC",COUNTIFS($C673:$C697,"FST",$E673:$E697,"12"),"0")</f>
        <v>0</v>
      </c>
      <c r="AL666" s="109" t="str">
        <f>IF($E663="RPX-T",COUNTIFS($C673:$C697,"FST",$E673:$E697,"12"),"0")</f>
        <v>0</v>
      </c>
      <c r="BA666" s="227"/>
    </row>
    <row r="667" spans="1:53" ht="16.5" customHeight="1" thickTop="1" thickBot="1" x14ac:dyDescent="0.3">
      <c r="A667" s="88"/>
      <c r="B667" s="36" t="s">
        <v>249</v>
      </c>
      <c r="C667" s="30">
        <v>0</v>
      </c>
      <c r="D667" s="49" t="s">
        <v>250</v>
      </c>
      <c r="E667" s="50">
        <f>E664/12</f>
        <v>0</v>
      </c>
      <c r="F667" s="88"/>
      <c r="G667" s="277" t="s">
        <v>251</v>
      </c>
      <c r="H667" s="51" t="s">
        <v>252</v>
      </c>
      <c r="I667" s="112">
        <f>E666</f>
        <v>0</v>
      </c>
      <c r="J667" s="311" t="s">
        <v>253</v>
      </c>
      <c r="K667" s="312"/>
      <c r="L667" s="313"/>
      <c r="M667" s="52" t="s">
        <v>254</v>
      </c>
      <c r="N667" s="106"/>
      <c r="O667" s="106"/>
      <c r="P667" s="192"/>
      <c r="Q667" s="192"/>
      <c r="R667" s="192"/>
      <c r="S667" s="192"/>
      <c r="T667" s="192"/>
      <c r="U667" s="192"/>
      <c r="V667" s="192"/>
      <c r="W667" s="53">
        <f>SUM(P667:U667)</f>
        <v>0</v>
      </c>
      <c r="X667" s="54"/>
      <c r="Y667" s="25"/>
      <c r="Z667" s="45">
        <v>3</v>
      </c>
      <c r="AA667" s="46">
        <v>25</v>
      </c>
      <c r="AB667" s="46">
        <v>36</v>
      </c>
      <c r="AC667" s="25"/>
      <c r="AD667" s="25"/>
      <c r="BA667" s="227"/>
    </row>
    <row r="668" spans="1:53" ht="16.5" thickTop="1" thickBot="1" x14ac:dyDescent="0.3">
      <c r="A668" s="88"/>
      <c r="B668" s="36" t="s">
        <v>255</v>
      </c>
      <c r="C668" s="30">
        <v>0</v>
      </c>
      <c r="D668" s="31" t="s">
        <v>256</v>
      </c>
      <c r="E668" s="101" t="str">
        <f>IF('Cable Calculator'!CF5="","",'Cable Calculator'!CF5)</f>
        <v/>
      </c>
      <c r="F668" s="88"/>
      <c r="G668" s="278"/>
      <c r="H668" s="47" t="s">
        <v>257</v>
      </c>
      <c r="I668" s="35" t="str">
        <f>IF(E666="","0",IF(AND(E663="EUC",E664=432), I667+(203-E665),IF(E666=0,0,(E666+(E664-E665)-1))))</f>
        <v>0</v>
      </c>
      <c r="J668" s="292" t="str">
        <f>IFERROR(IF(OR(E663="EUC",E663="SS"),"---",IF(OR(P662,S662),"NO 2F Tethers for RPX!",IF(OR(P664,S664),"NO 6F Tethers for RPX!","---"))),"---")</f>
        <v>---</v>
      </c>
      <c r="K668" s="293"/>
      <c r="L668" s="294"/>
      <c r="M668" s="292" t="str">
        <f>IF(E665&gt;60,"Dead Count &gt;60: Consider Downsize","---")</f>
        <v>---</v>
      </c>
      <c r="N668" s="293"/>
      <c r="O668" s="293"/>
      <c r="P668" s="293"/>
      <c r="Q668" s="293"/>
      <c r="R668" s="293"/>
      <c r="S668" s="293"/>
      <c r="T668" s="293"/>
      <c r="U668" s="294"/>
      <c r="V668" s="100"/>
      <c r="W668" s="54">
        <f>SUM(P668:U668)</f>
        <v>0</v>
      </c>
      <c r="X668" s="54"/>
      <c r="Y668" s="25"/>
      <c r="Z668" s="45">
        <v>4</v>
      </c>
      <c r="AA668" s="46">
        <v>37</v>
      </c>
      <c r="AB668" s="46">
        <v>48</v>
      </c>
      <c r="AC668" s="25"/>
      <c r="AD668" s="25"/>
      <c r="BA668" s="227"/>
    </row>
    <row r="669" spans="1:53" ht="16.5" thickTop="1" thickBot="1" x14ac:dyDescent="0.3">
      <c r="A669" s="88"/>
      <c r="B669" s="55" t="s">
        <v>258</v>
      </c>
      <c r="C669" s="56">
        <f>SUM(C663:C668)+I662</f>
        <v>0</v>
      </c>
      <c r="D669" s="31" t="s">
        <v>259</v>
      </c>
      <c r="E669" s="101" t="str">
        <f>IF(AS663="Y","DBL",IF(AS664="Y","TRPL",IF(AS665="Y","QUAD","")))</f>
        <v/>
      </c>
      <c r="F669" s="88"/>
      <c r="G669" s="192"/>
      <c r="H669" s="57"/>
      <c r="I669" s="192"/>
      <c r="J669" s="292" t="str">
        <f>IF(AND(E664=216,(OR(Z685="error",Z686="error",Z687="error",Z688="error",Z689="error",Z690="error",Z691="error",Z692="error",Z693="error",Z694="error",Z695="error",Z696="error",Z697="error",AA687="error",AA688="error",AA689="error",AA690="error",AA691="error",AA692="error",AA693="error",AA694="error",AA695="error",AA696="error",AA697="error",AA698="error",AA699="error"))),"You cannot cross Tube 6 and 7","---")</f>
        <v>---</v>
      </c>
      <c r="K669" s="293"/>
      <c r="L669" s="294"/>
      <c r="M669" s="292" t="str">
        <f>IF(AND(OR(E663="SS",E663="RPX",E663="EUC",E663="RPX-T"),(OR(C673="",C673="Field SPL"))),"Cannot have FlexNap cables without tethers","---")</f>
        <v>---</v>
      </c>
      <c r="N669" s="293"/>
      <c r="O669" s="293"/>
      <c r="P669" s="293"/>
      <c r="Q669" s="293"/>
      <c r="R669" s="293"/>
      <c r="S669" s="293"/>
      <c r="T669" s="293"/>
      <c r="U669" s="294"/>
      <c r="V669" s="25"/>
      <c r="W669" s="58"/>
      <c r="X669" s="58"/>
      <c r="Y669" s="25"/>
      <c r="Z669" s="45">
        <v>5</v>
      </c>
      <c r="AA669" s="46">
        <v>49</v>
      </c>
      <c r="AB669" s="46">
        <v>60</v>
      </c>
      <c r="AC669" s="25"/>
      <c r="AD669" s="25"/>
      <c r="BA669" s="227"/>
    </row>
    <row r="670" spans="1:53" ht="16.5" thickTop="1" thickBot="1" x14ac:dyDescent="0.3">
      <c r="A670" s="88"/>
      <c r="B670" s="59"/>
      <c r="C670" s="60"/>
      <c r="D670" s="61"/>
      <c r="E670" s="62"/>
      <c r="F670" s="88"/>
      <c r="G670" s="63"/>
      <c r="H670" s="64"/>
      <c r="I670" s="63"/>
      <c r="J670" s="292" t="str">
        <f>IF(AND(OR(E663="RPX", E663="RPX-T", E663="SS"),E664=216),"NO 216 For RPX, RPX-T, OR SS CABLE","---")</f>
        <v>---</v>
      </c>
      <c r="K670" s="293"/>
      <c r="L670" s="294"/>
      <c r="M670" s="292" t="str" cm="1">
        <f t="array" ref="M670">IF(AND(E663="",OR(C673:C697="FST",C673:C697="REV T",C673:C697="DBL REV",C673:C697="TPL REV", C673:C697="QD REV")),"Non-FlexNap cables cannot have tethers","---")</f>
        <v>---</v>
      </c>
      <c r="N670" s="293"/>
      <c r="O670" s="293"/>
      <c r="P670" s="293"/>
      <c r="Q670" s="293"/>
      <c r="R670" s="293"/>
      <c r="S670" s="293"/>
      <c r="T670" s="293"/>
      <c r="U670" s="294"/>
      <c r="V670" s="25"/>
      <c r="W670" s="58"/>
      <c r="X670" s="58"/>
      <c r="Y670" s="25"/>
      <c r="Z670" s="45">
        <v>6</v>
      </c>
      <c r="AA670" s="65">
        <v>61</v>
      </c>
      <c r="AB670" s="65">
        <v>72</v>
      </c>
      <c r="AC670" s="25"/>
      <c r="AD670" s="25"/>
      <c r="BA670" s="226"/>
    </row>
    <row r="671" spans="1:53" ht="15.75" customHeight="1" thickBot="1" x14ac:dyDescent="0.3">
      <c r="A671" s="88"/>
      <c r="B671" s="277" t="s">
        <v>260</v>
      </c>
      <c r="C671" s="314" t="s">
        <v>261</v>
      </c>
      <c r="D671" s="314" t="s">
        <v>262</v>
      </c>
      <c r="E671" s="316" t="s">
        <v>263</v>
      </c>
      <c r="F671" s="314" t="s">
        <v>264</v>
      </c>
      <c r="G671" s="279" t="s">
        <v>265</v>
      </c>
      <c r="H671" s="279" t="s">
        <v>266</v>
      </c>
      <c r="I671" s="279" t="s">
        <v>267</v>
      </c>
      <c r="J671" s="318" t="s">
        <v>268</v>
      </c>
      <c r="K671" s="314" t="s">
        <v>269</v>
      </c>
      <c r="L671" s="320" t="s">
        <v>270</v>
      </c>
      <c r="M671" s="322" t="s">
        <v>271</v>
      </c>
      <c r="N671" s="322"/>
      <c r="O671" s="322"/>
      <c r="P671" s="322"/>
      <c r="Q671" s="322"/>
      <c r="R671" s="322"/>
      <c r="S671" s="322"/>
      <c r="T671" s="322"/>
      <c r="U671" s="323"/>
      <c r="V671" s="107"/>
      <c r="W671" s="72"/>
      <c r="X671" s="72"/>
      <c r="Y671" s="72"/>
      <c r="Z671" s="45">
        <v>7</v>
      </c>
      <c r="AA671" s="65">
        <v>73</v>
      </c>
      <c r="AB671" s="65">
        <v>84</v>
      </c>
      <c r="AC671" s="25"/>
      <c r="AD671" s="25"/>
      <c r="BA671" s="228"/>
    </row>
    <row r="672" spans="1:53" ht="15.75" thickBot="1" x14ac:dyDescent="0.3">
      <c r="A672" s="88"/>
      <c r="B672" s="278"/>
      <c r="C672" s="315"/>
      <c r="D672" s="315"/>
      <c r="E672" s="317"/>
      <c r="F672" s="315"/>
      <c r="G672" s="280"/>
      <c r="H672" s="280"/>
      <c r="I672" s="280"/>
      <c r="J672" s="319"/>
      <c r="K672" s="315"/>
      <c r="L672" s="321"/>
      <c r="M672" s="324"/>
      <c r="N672" s="324"/>
      <c r="O672" s="324"/>
      <c r="P672" s="324"/>
      <c r="Q672" s="324"/>
      <c r="R672" s="324"/>
      <c r="S672" s="324"/>
      <c r="T672" s="324"/>
      <c r="U672" s="325"/>
      <c r="V672" s="107"/>
      <c r="W672" s="72"/>
      <c r="X672" s="72"/>
      <c r="Y672" s="72"/>
      <c r="Z672" s="45">
        <v>8</v>
      </c>
      <c r="AA672" s="46">
        <v>85</v>
      </c>
      <c r="AB672" s="46">
        <v>96</v>
      </c>
      <c r="AC672" s="25"/>
      <c r="AD672" s="25"/>
      <c r="AI672" s="109" t="s">
        <v>272</v>
      </c>
      <c r="AJ672" s="109" t="s">
        <v>273</v>
      </c>
      <c r="AK672" s="109" t="s">
        <v>274</v>
      </c>
      <c r="AL672" s="109" t="s">
        <v>275</v>
      </c>
      <c r="BA672" s="228"/>
    </row>
    <row r="673" spans="1:53" ht="15.75" thickBot="1" x14ac:dyDescent="0.3">
      <c r="A673" s="88"/>
      <c r="B673" s="66" t="s">
        <v>276</v>
      </c>
      <c r="C673" s="67"/>
      <c r="D673" s="102"/>
      <c r="E673" s="32"/>
      <c r="F673" s="32"/>
      <c r="G673" s="68" t="s">
        <v>277</v>
      </c>
      <c r="H673" s="69">
        <f>IF(I673=0,0,I673-(E673-1))</f>
        <v>0</v>
      </c>
      <c r="I673" s="70">
        <f>IF(E673=0,0,I668)</f>
        <v>0</v>
      </c>
      <c r="J673" s="71" t="s">
        <v>278</v>
      </c>
      <c r="K673" s="32"/>
      <c r="L673" s="233"/>
      <c r="M673" s="295"/>
      <c r="N673" s="295"/>
      <c r="O673" s="295"/>
      <c r="P673" s="295"/>
      <c r="Q673" s="295"/>
      <c r="R673" s="295"/>
      <c r="S673" s="295"/>
      <c r="T673" s="295"/>
      <c r="U673" s="296"/>
      <c r="V673" s="103"/>
      <c r="W673" s="72"/>
      <c r="X673" s="72"/>
      <c r="Y673" s="72"/>
      <c r="Z673" s="45">
        <v>9</v>
      </c>
      <c r="AA673" s="46">
        <v>97</v>
      </c>
      <c r="AB673" s="46">
        <v>108</v>
      </c>
      <c r="AC673" s="72">
        <f t="shared" ref="AC673:AC697" si="272">IF(B673&lt;&gt;"FST",1,0)</f>
        <v>1</v>
      </c>
      <c r="AD673" s="72">
        <f t="shared" ref="AD673:AD697" si="273">IF(C673&lt;&gt;"FST",1,0)</f>
        <v>1</v>
      </c>
      <c r="AE673" s="109" t="str">
        <f t="shared" ref="AE673:AE697" si="274">CONCATENATE(H673,"-",I673)</f>
        <v>0-0</v>
      </c>
      <c r="AF673" s="109" t="str">
        <f t="shared" ref="AF673:AF697" si="275">IF(C673="Field SPL","N","Y")</f>
        <v>Y</v>
      </c>
      <c r="AG673" s="109" t="str">
        <f t="shared" ref="AG673:AG697" si="276">IF(OR(E$663="RPX",E$663="SS"),"A","B")</f>
        <v>B</v>
      </c>
      <c r="AH673" s="109">
        <v>2</v>
      </c>
      <c r="AI673" s="109" t="str">
        <f>IF(E663="SS",COUNTIFS(C673:C697,"TCF",E673:E697,"2"),"")</f>
        <v/>
      </c>
      <c r="AJ673" s="109" t="str">
        <f>IF(E663="RPX",COUNTIFS(C673:C697,"TCF",E673:E697,"2"),"")</f>
        <v/>
      </c>
      <c r="AK673" s="109" t="str">
        <f>IF(E663="RPX-T",COUNTIFS(C673:C697,"TCF",E673:E697,"2"),"")</f>
        <v/>
      </c>
      <c r="AL673" s="109" t="str">
        <f>IF(E663="EUC",COUNTIFS(C673:C697,"TCF",E673:E697,"2"),"")</f>
        <v/>
      </c>
      <c r="AM673" s="109">
        <f t="shared" ref="AM673:AM697" si="277">VALUE(IF(C673="FST","0",IF(C673="REV T","1",IF(C673="DBL REV",".5","0"))))</f>
        <v>0</v>
      </c>
      <c r="AN673" s="109">
        <f t="shared" ref="AN673:AN697" si="278">VALUE(IF(C673="FST","0",IF(C673="REV T","0",IF(C673="DBL REV",".5","0"))))</f>
        <v>0</v>
      </c>
      <c r="AO673" s="109" t="str">
        <f t="shared" ref="AO673:AO697" si="279">IF(C673="TPL REV","Y","")</f>
        <v/>
      </c>
      <c r="AQ673" s="109" t="str">
        <f t="shared" ref="AQ673:AQ697" si="280">IF(C673="QD REV","Y","")</f>
        <v/>
      </c>
      <c r="BA673" s="229">
        <f>MOD(E673,12)</f>
        <v>0</v>
      </c>
    </row>
    <row r="674" spans="1:53" ht="15.75" thickBot="1" x14ac:dyDescent="0.3">
      <c r="A674" s="88"/>
      <c r="B674" s="66" t="s">
        <v>279</v>
      </c>
      <c r="C674" s="67"/>
      <c r="D674" s="102"/>
      <c r="E674" s="32"/>
      <c r="F674" s="32"/>
      <c r="G674" s="68" t="s">
        <v>277</v>
      </c>
      <c r="H674" s="69">
        <f t="shared" ref="H674:H697" si="281">IF(E674=0,0,I674-(E674-1))</f>
        <v>0</v>
      </c>
      <c r="I674" s="70">
        <f t="shared" ref="I674:I697" si="282">IF(E674=0,0,H673-1)</f>
        <v>0</v>
      </c>
      <c r="J674" s="73" t="str">
        <f>IF(C674="","--",IF(AND(C674&lt;&gt;"FST",C674&lt;&gt;"TCF",BA673&lt;&gt;0),BA673,"--"))</f>
        <v>--</v>
      </c>
      <c r="K674" s="32"/>
      <c r="L674" s="233"/>
      <c r="M674" s="295"/>
      <c r="N674" s="295"/>
      <c r="O674" s="295"/>
      <c r="P674" s="295"/>
      <c r="Q674" s="295"/>
      <c r="R674" s="295"/>
      <c r="S674" s="295"/>
      <c r="T674" s="295"/>
      <c r="U674" s="296"/>
      <c r="V674" s="103"/>
      <c r="W674" s="72"/>
      <c r="X674" s="72"/>
      <c r="Y674" s="72"/>
      <c r="Z674" s="45">
        <v>10</v>
      </c>
      <c r="AA674" s="46">
        <v>109</v>
      </c>
      <c r="AB674" s="46">
        <v>120</v>
      </c>
      <c r="AC674" s="72">
        <f t="shared" si="272"/>
        <v>1</v>
      </c>
      <c r="AD674" s="72">
        <f t="shared" si="273"/>
        <v>1</v>
      </c>
      <c r="AE674" s="109" t="str">
        <f t="shared" si="274"/>
        <v>0-0</v>
      </c>
      <c r="AF674" s="109" t="str">
        <f t="shared" si="275"/>
        <v>Y</v>
      </c>
      <c r="AG674" s="109" t="str">
        <f t="shared" si="276"/>
        <v>B</v>
      </c>
      <c r="AH674" s="109">
        <v>4</v>
      </c>
      <c r="AI674" s="109" t="str">
        <f>IF(E663="SS",COUNTIFS(C673:C697,"TCF",E673:E697,"4"),"")</f>
        <v/>
      </c>
      <c r="AJ674" s="109" t="str">
        <f>IF(E663="RPX",COUNTIFS(C673:C697,"TCF",E673:E697,"4"),"")</f>
        <v/>
      </c>
      <c r="AK674" s="109" t="str">
        <f>IF(E663="RPX-T",COUNTIFS(C673:C697,"TCF",E673:E697,"4"),"")</f>
        <v/>
      </c>
      <c r="AL674" s="109" t="str">
        <f>IF(E663="EUC",COUNTIFS(C673:C697,"TCF",E673:E697,"4"),"")</f>
        <v/>
      </c>
      <c r="AM674" s="109">
        <f t="shared" si="277"/>
        <v>0</v>
      </c>
      <c r="AN674" s="109">
        <f t="shared" si="278"/>
        <v>0</v>
      </c>
      <c r="AO674" s="109" t="str">
        <f t="shared" si="279"/>
        <v/>
      </c>
      <c r="AQ674" s="109" t="str">
        <f t="shared" si="280"/>
        <v/>
      </c>
      <c r="BA674" s="229">
        <f>MOD(SUM(E673:E674),12)</f>
        <v>0</v>
      </c>
    </row>
    <row r="675" spans="1:53" ht="15.75" thickBot="1" x14ac:dyDescent="0.3">
      <c r="A675" s="88"/>
      <c r="B675" s="74" t="s">
        <v>280</v>
      </c>
      <c r="C675" s="67"/>
      <c r="D675" s="102"/>
      <c r="E675" s="32"/>
      <c r="F675" s="32"/>
      <c r="G675" s="75" t="s">
        <v>277</v>
      </c>
      <c r="H675" s="69">
        <f t="shared" si="281"/>
        <v>0</v>
      </c>
      <c r="I675" s="70">
        <f t="shared" si="282"/>
        <v>0</v>
      </c>
      <c r="J675" s="73" t="str">
        <f t="shared" ref="J675:J697" si="283">IF(C675="","--",IF(AND(C675&lt;&gt;"FST",C675&lt;&gt;"TCF",BA674&lt;&gt;0),BA674,"--"))</f>
        <v>--</v>
      </c>
      <c r="K675" s="32"/>
      <c r="L675" s="233"/>
      <c r="M675" s="295"/>
      <c r="N675" s="295"/>
      <c r="O675" s="295"/>
      <c r="P675" s="295"/>
      <c r="Q675" s="295"/>
      <c r="R675" s="295"/>
      <c r="S675" s="295"/>
      <c r="T675" s="295"/>
      <c r="U675" s="296"/>
      <c r="V675" s="103"/>
      <c r="W675" s="72"/>
      <c r="X675" s="72"/>
      <c r="Y675" s="72"/>
      <c r="Z675" s="45">
        <v>11</v>
      </c>
      <c r="AA675" s="46">
        <v>121</v>
      </c>
      <c r="AB675" s="46">
        <v>132</v>
      </c>
      <c r="AC675" s="72">
        <f t="shared" si="272"/>
        <v>1</v>
      </c>
      <c r="AD675" s="72">
        <f t="shared" si="273"/>
        <v>1</v>
      </c>
      <c r="AE675" s="109" t="str">
        <f t="shared" si="274"/>
        <v>0-0</v>
      </c>
      <c r="AF675" s="109" t="str">
        <f t="shared" si="275"/>
        <v>Y</v>
      </c>
      <c r="AG675" s="109" t="str">
        <f t="shared" si="276"/>
        <v>B</v>
      </c>
      <c r="AH675" s="109">
        <v>6</v>
      </c>
      <c r="AI675" s="109" t="str">
        <f>IF(E663="SS",COUNTIFS(C673:C697,"TCF",E673:E697,"6"),"")</f>
        <v/>
      </c>
      <c r="AJ675" s="109" t="str">
        <f>IF(E663="RPX",COUNTIFS(C673:C697,"TCF",E673:E697,"6"),"")</f>
        <v/>
      </c>
      <c r="AK675" s="109" t="str">
        <f>IF(E663="RPX-T",COUNTIFS(C673:C697,"TCF",E673:E697,"6"),"")</f>
        <v/>
      </c>
      <c r="AL675" s="109" t="str">
        <f>IF(E663="EUC",COUNTIFS(C673:C697,"TCF",E673:E697,"6"),"")</f>
        <v/>
      </c>
      <c r="AM675" s="109">
        <f t="shared" si="277"/>
        <v>0</v>
      </c>
      <c r="AN675" s="109">
        <f t="shared" si="278"/>
        <v>0</v>
      </c>
      <c r="AO675" s="109" t="str">
        <f t="shared" si="279"/>
        <v/>
      </c>
      <c r="AQ675" s="109" t="str">
        <f t="shared" si="280"/>
        <v/>
      </c>
      <c r="BA675" s="229">
        <f>MOD(SUM(E673:E676),12)</f>
        <v>0</v>
      </c>
    </row>
    <row r="676" spans="1:53" ht="15.75" thickBot="1" x14ac:dyDescent="0.3">
      <c r="A676" s="88"/>
      <c r="B676" s="66" t="s">
        <v>281</v>
      </c>
      <c r="C676" s="67"/>
      <c r="D676" s="102"/>
      <c r="E676" s="32"/>
      <c r="F676" s="32"/>
      <c r="G676" s="68" t="s">
        <v>277</v>
      </c>
      <c r="H676" s="69">
        <f t="shared" si="281"/>
        <v>0</v>
      </c>
      <c r="I676" s="70">
        <f t="shared" si="282"/>
        <v>0</v>
      </c>
      <c r="J676" s="73" t="str">
        <f t="shared" si="283"/>
        <v>--</v>
      </c>
      <c r="K676" s="32"/>
      <c r="L676" s="233"/>
      <c r="M676" s="295"/>
      <c r="N676" s="295"/>
      <c r="O676" s="295"/>
      <c r="P676" s="295"/>
      <c r="Q676" s="295"/>
      <c r="R676" s="295"/>
      <c r="S676" s="295"/>
      <c r="T676" s="295"/>
      <c r="U676" s="296"/>
      <c r="V676" s="103"/>
      <c r="W676" s="72"/>
      <c r="X676" s="72"/>
      <c r="Y676" s="72"/>
      <c r="Z676" s="45">
        <v>12</v>
      </c>
      <c r="AA676" s="76">
        <v>133</v>
      </c>
      <c r="AB676" s="76">
        <v>144</v>
      </c>
      <c r="AC676" s="72">
        <f t="shared" si="272"/>
        <v>1</v>
      </c>
      <c r="AD676" s="72">
        <f t="shared" si="273"/>
        <v>1</v>
      </c>
      <c r="AE676" s="109" t="str">
        <f t="shared" si="274"/>
        <v>0-0</v>
      </c>
      <c r="AF676" s="109" t="str">
        <f t="shared" si="275"/>
        <v>Y</v>
      </c>
      <c r="AG676" s="109" t="str">
        <f t="shared" si="276"/>
        <v>B</v>
      </c>
      <c r="AH676" s="109">
        <v>8</v>
      </c>
      <c r="AI676" s="109" t="str">
        <f>IF(E663="SS",COUNTIFS(C673:C697,"TCF",E673:E697,"8"),"")</f>
        <v/>
      </c>
      <c r="AJ676" s="109" t="str">
        <f>IF(E663="RPX",COUNTIFS(C673:C697,"TCF",E673:E697,"8"),"")</f>
        <v/>
      </c>
      <c r="AK676" s="109" t="str">
        <f>IF(E663="RPX-T",COUNTIFS(C673:C697,"TCF",E673:E697,"8"),"")</f>
        <v/>
      </c>
      <c r="AL676" s="109" t="str">
        <f>IF(E663="EUC",COUNTIFS(C673:C697,"TCF",E673:E697,"8"),"")</f>
        <v/>
      </c>
      <c r="AM676" s="109">
        <f t="shared" si="277"/>
        <v>0</v>
      </c>
      <c r="AN676" s="109">
        <f t="shared" si="278"/>
        <v>0</v>
      </c>
      <c r="AO676" s="109" t="str">
        <f t="shared" si="279"/>
        <v/>
      </c>
      <c r="AQ676" s="109" t="str">
        <f t="shared" si="280"/>
        <v/>
      </c>
      <c r="BA676" s="229">
        <f>MOD(SUM(E673:E677),12)</f>
        <v>0</v>
      </c>
    </row>
    <row r="677" spans="1:53" ht="15.75" thickBot="1" x14ac:dyDescent="0.3">
      <c r="A677" s="88"/>
      <c r="B677" s="66" t="s">
        <v>282</v>
      </c>
      <c r="C677" s="67"/>
      <c r="D677" s="102"/>
      <c r="E677" s="32"/>
      <c r="F677" s="32"/>
      <c r="G677" s="68" t="s">
        <v>277</v>
      </c>
      <c r="H677" s="69">
        <f t="shared" si="281"/>
        <v>0</v>
      </c>
      <c r="I677" s="70">
        <f t="shared" si="282"/>
        <v>0</v>
      </c>
      <c r="J677" s="73" t="str">
        <f t="shared" si="283"/>
        <v>--</v>
      </c>
      <c r="K677" s="32"/>
      <c r="L677" s="233"/>
      <c r="M677" s="295"/>
      <c r="N677" s="295"/>
      <c r="O677" s="295"/>
      <c r="P677" s="295"/>
      <c r="Q677" s="295"/>
      <c r="R677" s="295"/>
      <c r="S677" s="295"/>
      <c r="T677" s="295"/>
      <c r="U677" s="296"/>
      <c r="V677" s="103"/>
      <c r="W677" s="72"/>
      <c r="X677" s="72"/>
      <c r="Y677" s="72"/>
      <c r="Z677" s="45">
        <v>13</v>
      </c>
      <c r="AA677" s="77">
        <f t="shared" ref="AA677:AA682" si="284">AB676+1</f>
        <v>145</v>
      </c>
      <c r="AB677" s="77">
        <f t="shared" ref="AB677:AB682" si="285">AB676+12</f>
        <v>156</v>
      </c>
      <c r="AC677" s="72">
        <f t="shared" si="272"/>
        <v>1</v>
      </c>
      <c r="AD677" s="72">
        <f t="shared" si="273"/>
        <v>1</v>
      </c>
      <c r="AE677" s="109" t="str">
        <f t="shared" si="274"/>
        <v>0-0</v>
      </c>
      <c r="AF677" s="109" t="str">
        <f t="shared" si="275"/>
        <v>Y</v>
      </c>
      <c r="AG677" s="109" t="str">
        <f t="shared" si="276"/>
        <v>B</v>
      </c>
      <c r="AH677" s="109">
        <v>12</v>
      </c>
      <c r="AI677" s="109" t="str">
        <f>IF(E663="SS",COUNTIFS(C673:C697,"TCF",E673:E697,"12"),"")</f>
        <v/>
      </c>
      <c r="AJ677" s="109" t="str">
        <f>IF(E663="RPX",COUNTIFS(C673:C697,"TCF",E673:E697,"12"),"")</f>
        <v/>
      </c>
      <c r="AK677" s="109" t="str">
        <f>IF(E663="RPX-T",COUNTIFS(C673:C697,"TCF",E673:E697,"12"),"")</f>
        <v/>
      </c>
      <c r="AL677" s="109" t="str">
        <f>IF(E663="EUC",COUNTIFS(C673:C697,"TCF",E673:E697,"12"),"")</f>
        <v/>
      </c>
      <c r="AM677" s="109">
        <f t="shared" si="277"/>
        <v>0</v>
      </c>
      <c r="AN677" s="109">
        <f t="shared" si="278"/>
        <v>0</v>
      </c>
      <c r="AO677" s="109" t="str">
        <f t="shared" si="279"/>
        <v/>
      </c>
      <c r="AQ677" s="109" t="str">
        <f t="shared" si="280"/>
        <v/>
      </c>
      <c r="BA677" s="229">
        <f>MOD(SUM(E673:E678),12)</f>
        <v>0</v>
      </c>
    </row>
    <row r="678" spans="1:53" ht="15.75" thickBot="1" x14ac:dyDescent="0.3">
      <c r="A678" s="88"/>
      <c r="B678" s="66" t="s">
        <v>283</v>
      </c>
      <c r="C678" s="67"/>
      <c r="D678" s="102"/>
      <c r="E678" s="32"/>
      <c r="F678" s="32"/>
      <c r="G678" s="68" t="s">
        <v>277</v>
      </c>
      <c r="H678" s="69">
        <f t="shared" si="281"/>
        <v>0</v>
      </c>
      <c r="I678" s="70">
        <f t="shared" si="282"/>
        <v>0</v>
      </c>
      <c r="J678" s="73" t="str">
        <f t="shared" si="283"/>
        <v>--</v>
      </c>
      <c r="K678" s="32"/>
      <c r="L678" s="233"/>
      <c r="M678" s="295"/>
      <c r="N678" s="295"/>
      <c r="O678" s="295"/>
      <c r="P678" s="295"/>
      <c r="Q678" s="295"/>
      <c r="R678" s="295"/>
      <c r="S678" s="295"/>
      <c r="T678" s="295"/>
      <c r="U678" s="296"/>
      <c r="V678" s="103"/>
      <c r="W678" s="72"/>
      <c r="X678" s="72"/>
      <c r="Y678" s="72"/>
      <c r="Z678" s="45">
        <v>14</v>
      </c>
      <c r="AA678" s="77">
        <f t="shared" si="284"/>
        <v>157</v>
      </c>
      <c r="AB678" s="77">
        <f t="shared" si="285"/>
        <v>168</v>
      </c>
      <c r="AC678" s="72">
        <f t="shared" si="272"/>
        <v>1</v>
      </c>
      <c r="AD678" s="72">
        <f t="shared" si="273"/>
        <v>1</v>
      </c>
      <c r="AE678" s="109" t="str">
        <f t="shared" si="274"/>
        <v>0-0</v>
      </c>
      <c r="AF678" s="109" t="str">
        <f t="shared" si="275"/>
        <v>Y</v>
      </c>
      <c r="AG678" s="109" t="str">
        <f t="shared" si="276"/>
        <v>B</v>
      </c>
      <c r="AM678" s="109">
        <f t="shared" si="277"/>
        <v>0</v>
      </c>
      <c r="AN678" s="109">
        <f t="shared" si="278"/>
        <v>0</v>
      </c>
      <c r="AO678" s="109" t="str">
        <f t="shared" si="279"/>
        <v/>
      </c>
      <c r="AQ678" s="109" t="str">
        <f t="shared" si="280"/>
        <v/>
      </c>
      <c r="BA678" s="229">
        <f>MOD(SUM(E673:E679),12)</f>
        <v>0</v>
      </c>
    </row>
    <row r="679" spans="1:53" ht="15.75" thickBot="1" x14ac:dyDescent="0.3">
      <c r="A679" s="88"/>
      <c r="B679" s="66" t="s">
        <v>284</v>
      </c>
      <c r="C679" s="67"/>
      <c r="D679" s="102"/>
      <c r="E679" s="32"/>
      <c r="F679" s="32"/>
      <c r="G679" s="68" t="s">
        <v>277</v>
      </c>
      <c r="H679" s="69">
        <f t="shared" si="281"/>
        <v>0</v>
      </c>
      <c r="I679" s="70">
        <f t="shared" si="282"/>
        <v>0</v>
      </c>
      <c r="J679" s="73" t="str">
        <f t="shared" si="283"/>
        <v>--</v>
      </c>
      <c r="K679" s="32"/>
      <c r="L679" s="233"/>
      <c r="M679" s="295"/>
      <c r="N679" s="295"/>
      <c r="O679" s="295"/>
      <c r="P679" s="295"/>
      <c r="Q679" s="295"/>
      <c r="R679" s="295"/>
      <c r="S679" s="295"/>
      <c r="T679" s="295"/>
      <c r="U679" s="296"/>
      <c r="V679" s="103"/>
      <c r="W679" s="72"/>
      <c r="X679" s="72"/>
      <c r="Y679" s="72"/>
      <c r="Z679" s="45">
        <v>15</v>
      </c>
      <c r="AA679" s="77">
        <f t="shared" si="284"/>
        <v>169</v>
      </c>
      <c r="AB679" s="77">
        <f t="shared" si="285"/>
        <v>180</v>
      </c>
      <c r="AC679" s="72">
        <f t="shared" si="272"/>
        <v>1</v>
      </c>
      <c r="AD679" s="72">
        <f t="shared" si="273"/>
        <v>1</v>
      </c>
      <c r="AE679" s="109" t="str">
        <f t="shared" si="274"/>
        <v>0-0</v>
      </c>
      <c r="AF679" s="109" t="str">
        <f t="shared" si="275"/>
        <v>Y</v>
      </c>
      <c r="AG679" s="109" t="str">
        <f t="shared" si="276"/>
        <v>B</v>
      </c>
      <c r="AM679" s="109">
        <f t="shared" si="277"/>
        <v>0</v>
      </c>
      <c r="AN679" s="109">
        <f t="shared" si="278"/>
        <v>0</v>
      </c>
      <c r="AO679" s="109" t="str">
        <f t="shared" si="279"/>
        <v/>
      </c>
      <c r="AQ679" s="109" t="str">
        <f t="shared" si="280"/>
        <v/>
      </c>
      <c r="BA679" s="229">
        <f>MOD(SUM(E673:E680),12)</f>
        <v>0</v>
      </c>
    </row>
    <row r="680" spans="1:53" ht="15.75" thickBot="1" x14ac:dyDescent="0.3">
      <c r="A680" s="88"/>
      <c r="B680" s="66" t="s">
        <v>285</v>
      </c>
      <c r="C680" s="67"/>
      <c r="D680" s="102"/>
      <c r="E680" s="32"/>
      <c r="F680" s="32"/>
      <c r="G680" s="68" t="s">
        <v>277</v>
      </c>
      <c r="H680" s="69">
        <f t="shared" si="281"/>
        <v>0</v>
      </c>
      <c r="I680" s="70">
        <f t="shared" si="282"/>
        <v>0</v>
      </c>
      <c r="J680" s="73" t="str">
        <f t="shared" si="283"/>
        <v>--</v>
      </c>
      <c r="K680" s="32"/>
      <c r="L680" s="233"/>
      <c r="M680" s="295"/>
      <c r="N680" s="295"/>
      <c r="O680" s="295"/>
      <c r="P680" s="295"/>
      <c r="Q680" s="295"/>
      <c r="R680" s="295"/>
      <c r="S680" s="295"/>
      <c r="T680" s="295"/>
      <c r="U680" s="296"/>
      <c r="V680" s="103"/>
      <c r="W680" s="72"/>
      <c r="X680" s="72"/>
      <c r="Y680" s="72"/>
      <c r="Z680" s="45">
        <f>Z679+1</f>
        <v>16</v>
      </c>
      <c r="AA680" s="77">
        <f t="shared" si="284"/>
        <v>181</v>
      </c>
      <c r="AB680" s="77">
        <f t="shared" si="285"/>
        <v>192</v>
      </c>
      <c r="AC680" s="72">
        <f t="shared" si="272"/>
        <v>1</v>
      </c>
      <c r="AD680" s="72">
        <f t="shared" si="273"/>
        <v>1</v>
      </c>
      <c r="AE680" s="109" t="str">
        <f t="shared" si="274"/>
        <v>0-0</v>
      </c>
      <c r="AF680" s="109" t="str">
        <f t="shared" si="275"/>
        <v>Y</v>
      </c>
      <c r="AG680" s="109" t="str">
        <f t="shared" si="276"/>
        <v>B</v>
      </c>
      <c r="AM680" s="109">
        <f t="shared" si="277"/>
        <v>0</v>
      </c>
      <c r="AN680" s="109">
        <f t="shared" si="278"/>
        <v>0</v>
      </c>
      <c r="AO680" s="109" t="str">
        <f t="shared" si="279"/>
        <v/>
      </c>
      <c r="AQ680" s="109" t="str">
        <f t="shared" si="280"/>
        <v/>
      </c>
      <c r="BA680" s="229">
        <f>MOD(SUM(E673:E681),12)</f>
        <v>0</v>
      </c>
    </row>
    <row r="681" spans="1:53" ht="15.75" thickBot="1" x14ac:dyDescent="0.3">
      <c r="A681" s="88"/>
      <c r="B681" s="66" t="s">
        <v>286</v>
      </c>
      <c r="C681" s="67"/>
      <c r="D681" s="102"/>
      <c r="E681" s="32"/>
      <c r="F681" s="32"/>
      <c r="G681" s="68" t="s">
        <v>277</v>
      </c>
      <c r="H681" s="69">
        <f t="shared" si="281"/>
        <v>0</v>
      </c>
      <c r="I681" s="70">
        <f t="shared" si="282"/>
        <v>0</v>
      </c>
      <c r="J681" s="73" t="str">
        <f t="shared" si="283"/>
        <v>--</v>
      </c>
      <c r="K681" s="32"/>
      <c r="L681" s="233"/>
      <c r="M681" s="295"/>
      <c r="N681" s="295"/>
      <c r="O681" s="295"/>
      <c r="P681" s="295"/>
      <c r="Q681" s="295"/>
      <c r="R681" s="295"/>
      <c r="S681" s="295"/>
      <c r="T681" s="295"/>
      <c r="U681" s="296"/>
      <c r="V681" s="103"/>
      <c r="W681" s="72"/>
      <c r="X681" s="72"/>
      <c r="Y681" s="72"/>
      <c r="Z681" s="45">
        <f>Z680+1</f>
        <v>17</v>
      </c>
      <c r="AA681" s="77">
        <f t="shared" si="284"/>
        <v>193</v>
      </c>
      <c r="AB681" s="77">
        <f t="shared" si="285"/>
        <v>204</v>
      </c>
      <c r="AC681" s="72">
        <f t="shared" si="272"/>
        <v>1</v>
      </c>
      <c r="AD681" s="72">
        <f t="shared" si="273"/>
        <v>1</v>
      </c>
      <c r="AE681" s="109" t="str">
        <f t="shared" si="274"/>
        <v>0-0</v>
      </c>
      <c r="AF681" s="109" t="str">
        <f t="shared" si="275"/>
        <v>Y</v>
      </c>
      <c r="AG681" s="109" t="str">
        <f t="shared" si="276"/>
        <v>B</v>
      </c>
      <c r="AM681" s="109">
        <f t="shared" si="277"/>
        <v>0</v>
      </c>
      <c r="AN681" s="109">
        <f t="shared" si="278"/>
        <v>0</v>
      </c>
      <c r="AO681" s="109" t="str">
        <f t="shared" si="279"/>
        <v/>
      </c>
      <c r="AQ681" s="109" t="str">
        <f t="shared" si="280"/>
        <v/>
      </c>
      <c r="BA681" s="229">
        <f>MOD(SUM(E673:E682),12)</f>
        <v>0</v>
      </c>
    </row>
    <row r="682" spans="1:53" ht="15.75" thickBot="1" x14ac:dyDescent="0.3">
      <c r="A682" s="88"/>
      <c r="B682" s="66" t="s">
        <v>287</v>
      </c>
      <c r="C682" s="67"/>
      <c r="D682" s="102"/>
      <c r="E682" s="32"/>
      <c r="F682" s="32"/>
      <c r="G682" s="68" t="s">
        <v>277</v>
      </c>
      <c r="H682" s="69">
        <f t="shared" si="281"/>
        <v>0</v>
      </c>
      <c r="I682" s="70">
        <f t="shared" si="282"/>
        <v>0</v>
      </c>
      <c r="J682" s="73" t="str">
        <f t="shared" si="283"/>
        <v>--</v>
      </c>
      <c r="K682" s="32"/>
      <c r="L682" s="233"/>
      <c r="M682" s="295"/>
      <c r="N682" s="295"/>
      <c r="O682" s="295"/>
      <c r="P682" s="295"/>
      <c r="Q682" s="295"/>
      <c r="R682" s="295"/>
      <c r="S682" s="295"/>
      <c r="T682" s="295"/>
      <c r="U682" s="296"/>
      <c r="V682" s="103"/>
      <c r="W682" s="72"/>
      <c r="X682" s="72"/>
      <c r="Y682" s="72"/>
      <c r="Z682" s="45">
        <f>Z681+1</f>
        <v>18</v>
      </c>
      <c r="AA682" s="77">
        <f t="shared" si="284"/>
        <v>205</v>
      </c>
      <c r="AB682" s="77">
        <f t="shared" si="285"/>
        <v>216</v>
      </c>
      <c r="AC682" s="72">
        <f t="shared" si="272"/>
        <v>1</v>
      </c>
      <c r="AD682" s="72">
        <f t="shared" si="273"/>
        <v>1</v>
      </c>
      <c r="AE682" s="109" t="str">
        <f t="shared" si="274"/>
        <v>0-0</v>
      </c>
      <c r="AF682" s="109" t="str">
        <f t="shared" si="275"/>
        <v>Y</v>
      </c>
      <c r="AG682" s="109" t="str">
        <f t="shared" si="276"/>
        <v>B</v>
      </c>
      <c r="AM682" s="109">
        <f t="shared" si="277"/>
        <v>0</v>
      </c>
      <c r="AN682" s="109">
        <f t="shared" si="278"/>
        <v>0</v>
      </c>
      <c r="AO682" s="109" t="str">
        <f t="shared" si="279"/>
        <v/>
      </c>
      <c r="AQ682" s="109" t="str">
        <f t="shared" si="280"/>
        <v/>
      </c>
      <c r="BA682" s="229">
        <f>MOD(SUM(E673:E683),12)</f>
        <v>0</v>
      </c>
    </row>
    <row r="683" spans="1:53" ht="15.75" thickBot="1" x14ac:dyDescent="0.3">
      <c r="A683" s="88"/>
      <c r="B683" s="66" t="s">
        <v>288</v>
      </c>
      <c r="C683" s="67"/>
      <c r="D683" s="102"/>
      <c r="E683" s="32"/>
      <c r="F683" s="32"/>
      <c r="G683" s="68" t="s">
        <v>277</v>
      </c>
      <c r="H683" s="69">
        <f t="shared" si="281"/>
        <v>0</v>
      </c>
      <c r="I683" s="70">
        <f t="shared" si="282"/>
        <v>0</v>
      </c>
      <c r="J683" s="73" t="str">
        <f t="shared" si="283"/>
        <v>--</v>
      </c>
      <c r="K683" s="32"/>
      <c r="L683" s="233"/>
      <c r="M683" s="295"/>
      <c r="N683" s="295"/>
      <c r="O683" s="295"/>
      <c r="P683" s="295"/>
      <c r="Q683" s="295"/>
      <c r="R683" s="295"/>
      <c r="S683" s="295"/>
      <c r="T683" s="295"/>
      <c r="U683" s="296"/>
      <c r="V683" s="103"/>
      <c r="W683" s="84"/>
      <c r="X683" s="84"/>
      <c r="Y683" s="72"/>
      <c r="Z683" s="72"/>
      <c r="AA683" s="72"/>
      <c r="AB683" s="72"/>
      <c r="AC683" s="72">
        <f t="shared" si="272"/>
        <v>1</v>
      </c>
      <c r="AD683" s="72">
        <f t="shared" si="273"/>
        <v>1</v>
      </c>
      <c r="AE683" s="109" t="str">
        <f t="shared" si="274"/>
        <v>0-0</v>
      </c>
      <c r="AF683" s="109" t="str">
        <f t="shared" si="275"/>
        <v>Y</v>
      </c>
      <c r="AG683" s="109" t="str">
        <f t="shared" si="276"/>
        <v>B</v>
      </c>
      <c r="AM683" s="109">
        <f t="shared" si="277"/>
        <v>0</v>
      </c>
      <c r="AN683" s="109">
        <f t="shared" si="278"/>
        <v>0</v>
      </c>
      <c r="AO683" s="109" t="str">
        <f t="shared" si="279"/>
        <v/>
      </c>
      <c r="AQ683" s="109" t="str">
        <f t="shared" si="280"/>
        <v/>
      </c>
      <c r="BA683" s="229">
        <f>MOD(SUM(E673:E684),12)</f>
        <v>0</v>
      </c>
    </row>
    <row r="684" spans="1:53" ht="15.75" thickBot="1" x14ac:dyDescent="0.3">
      <c r="A684" s="88"/>
      <c r="B684" s="66" t="s">
        <v>289</v>
      </c>
      <c r="C684" s="67"/>
      <c r="D684" s="102"/>
      <c r="E684" s="32"/>
      <c r="F684" s="32"/>
      <c r="G684" s="68" t="s">
        <v>277</v>
      </c>
      <c r="H684" s="69">
        <f t="shared" si="281"/>
        <v>0</v>
      </c>
      <c r="I684" s="70">
        <f t="shared" si="282"/>
        <v>0</v>
      </c>
      <c r="J684" s="73" t="str">
        <f t="shared" si="283"/>
        <v>--</v>
      </c>
      <c r="K684" s="32"/>
      <c r="L684" s="233"/>
      <c r="M684" s="295"/>
      <c r="N684" s="295"/>
      <c r="O684" s="295"/>
      <c r="P684" s="295"/>
      <c r="Q684" s="295"/>
      <c r="R684" s="295"/>
      <c r="S684" s="295"/>
      <c r="T684" s="295"/>
      <c r="U684" s="296"/>
      <c r="V684" s="103"/>
      <c r="W684" s="84">
        <f>Y684+1</f>
        <v>1</v>
      </c>
      <c r="X684" s="84"/>
      <c r="Y684" s="78">
        <f>SUM(E673:E684)</f>
        <v>0</v>
      </c>
      <c r="Z684" s="72"/>
      <c r="AA684" s="72"/>
      <c r="AB684" s="72"/>
      <c r="AC684" s="72">
        <f t="shared" si="272"/>
        <v>1</v>
      </c>
      <c r="AD684" s="72">
        <f t="shared" si="273"/>
        <v>1</v>
      </c>
      <c r="AE684" s="109" t="str">
        <f t="shared" si="274"/>
        <v>0-0</v>
      </c>
      <c r="AF684" s="109" t="str">
        <f t="shared" si="275"/>
        <v>Y</v>
      </c>
      <c r="AG684" s="109" t="str">
        <f t="shared" si="276"/>
        <v>B</v>
      </c>
      <c r="AM684" s="109">
        <f t="shared" si="277"/>
        <v>0</v>
      </c>
      <c r="AN684" s="109">
        <f t="shared" si="278"/>
        <v>0</v>
      </c>
      <c r="AO684" s="109" t="str">
        <f t="shared" si="279"/>
        <v/>
      </c>
      <c r="AQ684" s="109" t="str">
        <f t="shared" si="280"/>
        <v/>
      </c>
      <c r="BA684" s="229">
        <f>MOD(SUM(E673:E685),12)</f>
        <v>0</v>
      </c>
    </row>
    <row r="685" spans="1:53" ht="15.75" thickBot="1" x14ac:dyDescent="0.3">
      <c r="A685" s="88"/>
      <c r="B685" s="66" t="s">
        <v>290</v>
      </c>
      <c r="C685" s="67"/>
      <c r="D685" s="102"/>
      <c r="E685" s="32"/>
      <c r="F685" s="32"/>
      <c r="G685" s="68" t="s">
        <v>277</v>
      </c>
      <c r="H685" s="69">
        <f t="shared" si="281"/>
        <v>0</v>
      </c>
      <c r="I685" s="70">
        <f t="shared" si="282"/>
        <v>0</v>
      </c>
      <c r="J685" s="73" t="str">
        <f t="shared" si="283"/>
        <v>--</v>
      </c>
      <c r="K685" s="32"/>
      <c r="L685" s="233"/>
      <c r="M685" s="295"/>
      <c r="N685" s="295"/>
      <c r="O685" s="295"/>
      <c r="P685" s="295"/>
      <c r="Q685" s="295"/>
      <c r="R685" s="295"/>
      <c r="S685" s="295"/>
      <c r="T685" s="295"/>
      <c r="U685" s="296"/>
      <c r="V685" s="103"/>
      <c r="W685" s="84">
        <f>Y685+1</f>
        <v>1</v>
      </c>
      <c r="X685" s="84"/>
      <c r="Y685" s="78">
        <f>SUM(E673:E685)</f>
        <v>0</v>
      </c>
      <c r="Z685" s="72" t="str">
        <f t="shared" ref="Z685:Z697" si="286">IF(OR(AND(E$8=216,C684="DBL REV",C685="DBL REV",Y684&lt;=144,Y685&gt;144),AND(E$8=216,C684="TPL REV",C685="TPL REV",Y684&lt;=144,Y685&gt;144),AND(E$8=216,C684="QD REV",C685="QD REV",Y684&lt;=144,Y685&gt;144)),"ERROR","")</f>
        <v/>
      </c>
      <c r="AA685" s="72"/>
      <c r="AB685" s="72"/>
      <c r="AC685" s="72">
        <f t="shared" si="272"/>
        <v>1</v>
      </c>
      <c r="AD685" s="72">
        <f t="shared" si="273"/>
        <v>1</v>
      </c>
      <c r="AE685" s="109" t="str">
        <f t="shared" si="274"/>
        <v>0-0</v>
      </c>
      <c r="AF685" s="109" t="str">
        <f t="shared" si="275"/>
        <v>Y</v>
      </c>
      <c r="AG685" s="109" t="str">
        <f t="shared" si="276"/>
        <v>B</v>
      </c>
      <c r="AM685" s="109">
        <f t="shared" si="277"/>
        <v>0</v>
      </c>
      <c r="AN685" s="109">
        <f t="shared" si="278"/>
        <v>0</v>
      </c>
      <c r="AO685" s="109" t="str">
        <f t="shared" si="279"/>
        <v/>
      </c>
      <c r="AQ685" s="109" t="str">
        <f t="shared" si="280"/>
        <v/>
      </c>
      <c r="BA685" s="229">
        <f>MOD(SUM(E673:E686),12)</f>
        <v>0</v>
      </c>
    </row>
    <row r="686" spans="1:53" ht="15.75" thickBot="1" x14ac:dyDescent="0.3">
      <c r="A686" s="88"/>
      <c r="B686" s="66" t="s">
        <v>291</v>
      </c>
      <c r="C686" s="67"/>
      <c r="D686" s="102"/>
      <c r="E686" s="32"/>
      <c r="F686" s="32"/>
      <c r="G686" s="68" t="s">
        <v>277</v>
      </c>
      <c r="H686" s="69">
        <f t="shared" si="281"/>
        <v>0</v>
      </c>
      <c r="I686" s="70">
        <f t="shared" si="282"/>
        <v>0</v>
      </c>
      <c r="J686" s="73" t="str">
        <f t="shared" si="283"/>
        <v>--</v>
      </c>
      <c r="K686" s="32"/>
      <c r="L686" s="233"/>
      <c r="M686" s="295"/>
      <c r="N686" s="295"/>
      <c r="O686" s="295"/>
      <c r="P686" s="295"/>
      <c r="Q686" s="295"/>
      <c r="R686" s="295"/>
      <c r="S686" s="295"/>
      <c r="T686" s="295"/>
      <c r="U686" s="296"/>
      <c r="V686" s="103"/>
      <c r="W686" s="84">
        <f>Y686+1</f>
        <v>1</v>
      </c>
      <c r="X686" s="84"/>
      <c r="Y686" s="78">
        <f>SUM(E673:E686)</f>
        <v>0</v>
      </c>
      <c r="Z686" s="72" t="str">
        <f t="shared" si="286"/>
        <v/>
      </c>
      <c r="AA686" s="72"/>
      <c r="AB686" s="72"/>
      <c r="AC686" s="72">
        <f t="shared" si="272"/>
        <v>1</v>
      </c>
      <c r="AD686" s="72">
        <f t="shared" si="273"/>
        <v>1</v>
      </c>
      <c r="AE686" s="109" t="str">
        <f t="shared" si="274"/>
        <v>0-0</v>
      </c>
      <c r="AF686" s="109" t="str">
        <f t="shared" si="275"/>
        <v>Y</v>
      </c>
      <c r="AG686" s="109" t="str">
        <f t="shared" si="276"/>
        <v>B</v>
      </c>
      <c r="AM686" s="109">
        <f t="shared" si="277"/>
        <v>0</v>
      </c>
      <c r="AN686" s="109">
        <f t="shared" si="278"/>
        <v>0</v>
      </c>
      <c r="AO686" s="109" t="str">
        <f t="shared" si="279"/>
        <v/>
      </c>
      <c r="AQ686" s="109" t="str">
        <f t="shared" si="280"/>
        <v/>
      </c>
      <c r="BA686" s="229">
        <f>MOD(SUM(E673:E687),12)</f>
        <v>0</v>
      </c>
    </row>
    <row r="687" spans="1:53" ht="15.75" thickBot="1" x14ac:dyDescent="0.3">
      <c r="A687" s="88"/>
      <c r="B687" s="66" t="s">
        <v>292</v>
      </c>
      <c r="C687" s="67"/>
      <c r="D687" s="102"/>
      <c r="E687" s="32"/>
      <c r="F687" s="32"/>
      <c r="G687" s="68" t="s">
        <v>277</v>
      </c>
      <c r="H687" s="69">
        <f t="shared" si="281"/>
        <v>0</v>
      </c>
      <c r="I687" s="70">
        <f t="shared" si="282"/>
        <v>0</v>
      </c>
      <c r="J687" s="73" t="str">
        <f t="shared" si="283"/>
        <v>--</v>
      </c>
      <c r="K687" s="32"/>
      <c r="L687" s="233"/>
      <c r="M687" s="295"/>
      <c r="N687" s="295"/>
      <c r="O687" s="295"/>
      <c r="P687" s="295"/>
      <c r="Q687" s="295"/>
      <c r="R687" s="295"/>
      <c r="S687" s="295"/>
      <c r="T687" s="295"/>
      <c r="U687" s="296"/>
      <c r="V687" s="103"/>
      <c r="W687" s="84">
        <f>Y687+1</f>
        <v>1</v>
      </c>
      <c r="X687" s="84"/>
      <c r="Y687" s="78">
        <f>SUM(E673:E687)</f>
        <v>0</v>
      </c>
      <c r="Z687" s="72" t="str">
        <f t="shared" si="286"/>
        <v/>
      </c>
      <c r="AA687" s="72" t="str">
        <f t="shared" ref="AA687:AA699" si="287">IF(AND(C685&lt;&gt;"Field SPL",W684&lt;=144,Y685&gt;144),"ERROR","")</f>
        <v/>
      </c>
      <c r="AB687" s="72"/>
      <c r="AC687" s="72">
        <f t="shared" si="272"/>
        <v>1</v>
      </c>
      <c r="AD687" s="72">
        <f t="shared" si="273"/>
        <v>1</v>
      </c>
      <c r="AE687" s="109" t="str">
        <f t="shared" si="274"/>
        <v>0-0</v>
      </c>
      <c r="AF687" s="109" t="str">
        <f t="shared" si="275"/>
        <v>Y</v>
      </c>
      <c r="AG687" s="109" t="str">
        <f t="shared" si="276"/>
        <v>B</v>
      </c>
      <c r="AM687" s="109">
        <f t="shared" si="277"/>
        <v>0</v>
      </c>
      <c r="AN687" s="109">
        <f t="shared" si="278"/>
        <v>0</v>
      </c>
      <c r="AO687" s="109" t="str">
        <f t="shared" si="279"/>
        <v/>
      </c>
      <c r="AQ687" s="109" t="str">
        <f t="shared" si="280"/>
        <v/>
      </c>
      <c r="BA687" s="229">
        <f>MOD(SUM(E673:E688),12)</f>
        <v>0</v>
      </c>
    </row>
    <row r="688" spans="1:53" ht="15.75" thickBot="1" x14ac:dyDescent="0.3">
      <c r="A688" s="88"/>
      <c r="B688" s="66" t="s">
        <v>293</v>
      </c>
      <c r="C688" s="67"/>
      <c r="D688" s="102"/>
      <c r="E688" s="32"/>
      <c r="F688" s="32"/>
      <c r="G688" s="68" t="s">
        <v>277</v>
      </c>
      <c r="H688" s="69">
        <f t="shared" si="281"/>
        <v>0</v>
      </c>
      <c r="I688" s="70">
        <f t="shared" si="282"/>
        <v>0</v>
      </c>
      <c r="J688" s="73" t="str">
        <f t="shared" si="283"/>
        <v>--</v>
      </c>
      <c r="K688" s="32"/>
      <c r="L688" s="233"/>
      <c r="M688" s="295"/>
      <c r="N688" s="295"/>
      <c r="O688" s="295"/>
      <c r="P688" s="295"/>
      <c r="Q688" s="295"/>
      <c r="R688" s="295"/>
      <c r="S688" s="295"/>
      <c r="T688" s="295"/>
      <c r="U688" s="296"/>
      <c r="V688" s="103"/>
      <c r="W688" s="84">
        <f t="shared" ref="W688:W696" si="288">Y688+1</f>
        <v>1</v>
      </c>
      <c r="X688" s="84"/>
      <c r="Y688" s="78">
        <f>SUM(E673:E688)</f>
        <v>0</v>
      </c>
      <c r="Z688" s="72" t="str">
        <f t="shared" si="286"/>
        <v/>
      </c>
      <c r="AA688" s="72" t="str">
        <f t="shared" si="287"/>
        <v/>
      </c>
      <c r="AB688" s="72"/>
      <c r="AC688" s="72">
        <f t="shared" si="272"/>
        <v>1</v>
      </c>
      <c r="AD688" s="72">
        <f t="shared" si="273"/>
        <v>1</v>
      </c>
      <c r="AE688" s="109" t="str">
        <f t="shared" si="274"/>
        <v>0-0</v>
      </c>
      <c r="AF688" s="109" t="str">
        <f t="shared" si="275"/>
        <v>Y</v>
      </c>
      <c r="AG688" s="109" t="str">
        <f t="shared" si="276"/>
        <v>B</v>
      </c>
      <c r="AM688" s="109">
        <f t="shared" si="277"/>
        <v>0</v>
      </c>
      <c r="AN688" s="109">
        <f t="shared" si="278"/>
        <v>0</v>
      </c>
      <c r="AO688" s="109" t="str">
        <f t="shared" si="279"/>
        <v/>
      </c>
      <c r="AQ688" s="109" t="str">
        <f t="shared" si="280"/>
        <v/>
      </c>
      <c r="BA688" s="229">
        <f>MOD(SUM(E673:E689),12)</f>
        <v>0</v>
      </c>
    </row>
    <row r="689" spans="1:53" ht="15.75" thickBot="1" x14ac:dyDescent="0.3">
      <c r="A689" s="88"/>
      <c r="B689" s="66" t="s">
        <v>294</v>
      </c>
      <c r="C689" s="67"/>
      <c r="D689" s="102"/>
      <c r="E689" s="32"/>
      <c r="F689" s="32"/>
      <c r="G689" s="68" t="s">
        <v>277</v>
      </c>
      <c r="H689" s="69">
        <f t="shared" si="281"/>
        <v>0</v>
      </c>
      <c r="I689" s="70">
        <f t="shared" si="282"/>
        <v>0</v>
      </c>
      <c r="J689" s="73" t="str">
        <f t="shared" si="283"/>
        <v>--</v>
      </c>
      <c r="K689" s="32"/>
      <c r="L689" s="233"/>
      <c r="M689" s="295"/>
      <c r="N689" s="295"/>
      <c r="O689" s="295"/>
      <c r="P689" s="295"/>
      <c r="Q689" s="295"/>
      <c r="R689" s="295"/>
      <c r="S689" s="295"/>
      <c r="T689" s="295"/>
      <c r="U689" s="296"/>
      <c r="V689" s="103"/>
      <c r="W689" s="84">
        <f t="shared" si="288"/>
        <v>1</v>
      </c>
      <c r="X689" s="84"/>
      <c r="Y689" s="78">
        <f>SUM(E673:E689)</f>
        <v>0</v>
      </c>
      <c r="Z689" s="72" t="str">
        <f t="shared" si="286"/>
        <v/>
      </c>
      <c r="AA689" s="72" t="str">
        <f t="shared" si="287"/>
        <v/>
      </c>
      <c r="AB689" s="72"/>
      <c r="AC689" s="72">
        <f t="shared" si="272"/>
        <v>1</v>
      </c>
      <c r="AD689" s="72">
        <f t="shared" si="273"/>
        <v>1</v>
      </c>
      <c r="AE689" s="109" t="str">
        <f t="shared" si="274"/>
        <v>0-0</v>
      </c>
      <c r="AF689" s="109" t="str">
        <f t="shared" si="275"/>
        <v>Y</v>
      </c>
      <c r="AG689" s="109" t="str">
        <f t="shared" si="276"/>
        <v>B</v>
      </c>
      <c r="AM689" s="109">
        <f t="shared" si="277"/>
        <v>0</v>
      </c>
      <c r="AN689" s="109">
        <f t="shared" si="278"/>
        <v>0</v>
      </c>
      <c r="AO689" s="109" t="str">
        <f t="shared" si="279"/>
        <v/>
      </c>
      <c r="AQ689" s="109" t="str">
        <f t="shared" si="280"/>
        <v/>
      </c>
      <c r="BA689" s="229">
        <f>MOD(SUM(E673:E690),12)</f>
        <v>0</v>
      </c>
    </row>
    <row r="690" spans="1:53" ht="15.75" thickBot="1" x14ac:dyDescent="0.3">
      <c r="A690" s="88"/>
      <c r="B690" s="66" t="s">
        <v>295</v>
      </c>
      <c r="C690" s="67"/>
      <c r="D690" s="102"/>
      <c r="E690" s="32"/>
      <c r="F690" s="32"/>
      <c r="G690" s="68" t="s">
        <v>277</v>
      </c>
      <c r="H690" s="69">
        <f t="shared" si="281"/>
        <v>0</v>
      </c>
      <c r="I690" s="70">
        <f t="shared" si="282"/>
        <v>0</v>
      </c>
      <c r="J690" s="73" t="str">
        <f t="shared" si="283"/>
        <v>--</v>
      </c>
      <c r="K690" s="32"/>
      <c r="L690" s="233"/>
      <c r="M690" s="295"/>
      <c r="N690" s="295"/>
      <c r="O690" s="295"/>
      <c r="P690" s="295"/>
      <c r="Q690" s="295"/>
      <c r="R690" s="295"/>
      <c r="S690" s="295"/>
      <c r="T690" s="295"/>
      <c r="U690" s="296"/>
      <c r="V690" s="103"/>
      <c r="W690" s="84">
        <f t="shared" si="288"/>
        <v>1</v>
      </c>
      <c r="X690" s="84"/>
      <c r="Y690" s="78">
        <f>SUM(E673:E690)</f>
        <v>0</v>
      </c>
      <c r="Z690" s="72" t="str">
        <f t="shared" si="286"/>
        <v/>
      </c>
      <c r="AA690" s="72" t="str">
        <f t="shared" si="287"/>
        <v/>
      </c>
      <c r="AB690" s="72"/>
      <c r="AC690" s="72">
        <f t="shared" si="272"/>
        <v>1</v>
      </c>
      <c r="AD690" s="72">
        <f t="shared" si="273"/>
        <v>1</v>
      </c>
      <c r="AE690" s="109" t="str">
        <f t="shared" si="274"/>
        <v>0-0</v>
      </c>
      <c r="AF690" s="109" t="str">
        <f t="shared" si="275"/>
        <v>Y</v>
      </c>
      <c r="AG690" s="109" t="str">
        <f t="shared" si="276"/>
        <v>B</v>
      </c>
      <c r="AM690" s="109">
        <f t="shared" si="277"/>
        <v>0</v>
      </c>
      <c r="AN690" s="109">
        <f t="shared" si="278"/>
        <v>0</v>
      </c>
      <c r="AO690" s="109" t="str">
        <f t="shared" si="279"/>
        <v/>
      </c>
      <c r="AQ690" s="109" t="str">
        <f t="shared" si="280"/>
        <v/>
      </c>
      <c r="BA690" s="229">
        <f>MOD(SUM(E673:E691),12)</f>
        <v>0</v>
      </c>
    </row>
    <row r="691" spans="1:53" ht="15.75" thickBot="1" x14ac:dyDescent="0.3">
      <c r="A691" s="88"/>
      <c r="B691" s="66" t="s">
        <v>296</v>
      </c>
      <c r="C691" s="67"/>
      <c r="D691" s="102"/>
      <c r="E691" s="32"/>
      <c r="F691" s="32"/>
      <c r="G691" s="68" t="s">
        <v>277</v>
      </c>
      <c r="H691" s="69">
        <f t="shared" si="281"/>
        <v>0</v>
      </c>
      <c r="I691" s="70">
        <f t="shared" si="282"/>
        <v>0</v>
      </c>
      <c r="J691" s="73" t="str">
        <f t="shared" si="283"/>
        <v>--</v>
      </c>
      <c r="K691" s="32"/>
      <c r="L691" s="233"/>
      <c r="M691" s="295"/>
      <c r="N691" s="295"/>
      <c r="O691" s="295"/>
      <c r="P691" s="295"/>
      <c r="Q691" s="295"/>
      <c r="R691" s="295"/>
      <c r="S691" s="295"/>
      <c r="T691" s="295"/>
      <c r="U691" s="296"/>
      <c r="V691" s="103"/>
      <c r="W691" s="84">
        <f t="shared" si="288"/>
        <v>1</v>
      </c>
      <c r="X691" s="84"/>
      <c r="Y691" s="78">
        <f>SUM(E673:E691)</f>
        <v>0</v>
      </c>
      <c r="Z691" s="72" t="str">
        <f t="shared" si="286"/>
        <v/>
      </c>
      <c r="AA691" s="72" t="str">
        <f t="shared" si="287"/>
        <v/>
      </c>
      <c r="AB691" s="72"/>
      <c r="AC691" s="72">
        <f t="shared" si="272"/>
        <v>1</v>
      </c>
      <c r="AD691" s="72">
        <f t="shared" si="273"/>
        <v>1</v>
      </c>
      <c r="AE691" s="109" t="str">
        <f t="shared" si="274"/>
        <v>0-0</v>
      </c>
      <c r="AF691" s="109" t="str">
        <f t="shared" si="275"/>
        <v>Y</v>
      </c>
      <c r="AG691" s="109" t="str">
        <f t="shared" si="276"/>
        <v>B</v>
      </c>
      <c r="AM691" s="109">
        <f t="shared" si="277"/>
        <v>0</v>
      </c>
      <c r="AN691" s="109">
        <f t="shared" si="278"/>
        <v>0</v>
      </c>
      <c r="AO691" s="109" t="str">
        <f t="shared" si="279"/>
        <v/>
      </c>
      <c r="AQ691" s="109" t="str">
        <f t="shared" si="280"/>
        <v/>
      </c>
      <c r="BA691" s="229">
        <f>MOD(SUM(E673:E692),12)</f>
        <v>0</v>
      </c>
    </row>
    <row r="692" spans="1:53" ht="15.75" thickBot="1" x14ac:dyDescent="0.3">
      <c r="A692" s="88"/>
      <c r="B692" s="66" t="s">
        <v>297</v>
      </c>
      <c r="C692" s="67"/>
      <c r="D692" s="102"/>
      <c r="E692" s="32"/>
      <c r="F692" s="32"/>
      <c r="G692" s="68" t="s">
        <v>277</v>
      </c>
      <c r="H692" s="69">
        <f t="shared" si="281"/>
        <v>0</v>
      </c>
      <c r="I692" s="70">
        <f t="shared" si="282"/>
        <v>0</v>
      </c>
      <c r="J692" s="73" t="str">
        <f t="shared" si="283"/>
        <v>--</v>
      </c>
      <c r="K692" s="32"/>
      <c r="L692" s="233"/>
      <c r="M692" s="295"/>
      <c r="N692" s="295"/>
      <c r="O692" s="295"/>
      <c r="P692" s="295"/>
      <c r="Q692" s="295"/>
      <c r="R692" s="295"/>
      <c r="S692" s="295"/>
      <c r="T692" s="295"/>
      <c r="U692" s="296"/>
      <c r="V692" s="103"/>
      <c r="W692" s="84">
        <f t="shared" si="288"/>
        <v>1</v>
      </c>
      <c r="X692" s="84"/>
      <c r="Y692" s="78">
        <f>SUM(E673:E692)</f>
        <v>0</v>
      </c>
      <c r="Z692" s="72" t="str">
        <f t="shared" si="286"/>
        <v/>
      </c>
      <c r="AA692" s="72" t="str">
        <f t="shared" si="287"/>
        <v/>
      </c>
      <c r="AB692" s="72"/>
      <c r="AC692" s="72">
        <f t="shared" si="272"/>
        <v>1</v>
      </c>
      <c r="AD692" s="72">
        <f t="shared" si="273"/>
        <v>1</v>
      </c>
      <c r="AE692" s="109" t="str">
        <f t="shared" si="274"/>
        <v>0-0</v>
      </c>
      <c r="AF692" s="109" t="str">
        <f t="shared" si="275"/>
        <v>Y</v>
      </c>
      <c r="AG692" s="109" t="str">
        <f t="shared" si="276"/>
        <v>B</v>
      </c>
      <c r="AM692" s="109">
        <f t="shared" si="277"/>
        <v>0</v>
      </c>
      <c r="AN692" s="109">
        <f t="shared" si="278"/>
        <v>0</v>
      </c>
      <c r="AO692" s="109" t="str">
        <f t="shared" si="279"/>
        <v/>
      </c>
      <c r="AQ692" s="109" t="str">
        <f t="shared" si="280"/>
        <v/>
      </c>
      <c r="BA692" s="229">
        <f>MOD(SUM(E673:E693),12)</f>
        <v>0</v>
      </c>
    </row>
    <row r="693" spans="1:53" ht="15.75" thickBot="1" x14ac:dyDescent="0.3">
      <c r="A693" s="88"/>
      <c r="B693" s="66" t="s">
        <v>298</v>
      </c>
      <c r="C693" s="67"/>
      <c r="D693" s="102"/>
      <c r="E693" s="32"/>
      <c r="F693" s="32"/>
      <c r="G693" s="68" t="s">
        <v>277</v>
      </c>
      <c r="H693" s="69">
        <f t="shared" si="281"/>
        <v>0</v>
      </c>
      <c r="I693" s="70">
        <f t="shared" si="282"/>
        <v>0</v>
      </c>
      <c r="J693" s="73" t="str">
        <f t="shared" si="283"/>
        <v>--</v>
      </c>
      <c r="K693" s="32"/>
      <c r="L693" s="233"/>
      <c r="M693" s="295"/>
      <c r="N693" s="295"/>
      <c r="O693" s="295"/>
      <c r="P693" s="295"/>
      <c r="Q693" s="295"/>
      <c r="R693" s="295"/>
      <c r="S693" s="295"/>
      <c r="T693" s="295"/>
      <c r="U693" s="296"/>
      <c r="V693" s="103"/>
      <c r="W693" s="84">
        <f t="shared" si="288"/>
        <v>1</v>
      </c>
      <c r="X693" s="84"/>
      <c r="Y693" s="78">
        <f>SUM(E673:E693)</f>
        <v>0</v>
      </c>
      <c r="Z693" s="72" t="str">
        <f t="shared" si="286"/>
        <v/>
      </c>
      <c r="AA693" s="72" t="str">
        <f t="shared" si="287"/>
        <v/>
      </c>
      <c r="AB693" s="72"/>
      <c r="AC693" s="72">
        <f t="shared" si="272"/>
        <v>1</v>
      </c>
      <c r="AD693" s="72">
        <f t="shared" si="273"/>
        <v>1</v>
      </c>
      <c r="AE693" s="109" t="str">
        <f t="shared" si="274"/>
        <v>0-0</v>
      </c>
      <c r="AF693" s="109" t="str">
        <f t="shared" si="275"/>
        <v>Y</v>
      </c>
      <c r="AG693" s="109" t="str">
        <f t="shared" si="276"/>
        <v>B</v>
      </c>
      <c r="AM693" s="109">
        <f t="shared" si="277"/>
        <v>0</v>
      </c>
      <c r="AN693" s="109">
        <f t="shared" si="278"/>
        <v>0</v>
      </c>
      <c r="AO693" s="109" t="str">
        <f t="shared" si="279"/>
        <v/>
      </c>
      <c r="AQ693" s="109" t="str">
        <f t="shared" si="280"/>
        <v/>
      </c>
      <c r="BA693" s="229">
        <f>MOD(SUM(E673:E694),12)</f>
        <v>0</v>
      </c>
    </row>
    <row r="694" spans="1:53" ht="15.75" thickBot="1" x14ac:dyDescent="0.3">
      <c r="A694" s="88"/>
      <c r="B694" s="66" t="s">
        <v>299</v>
      </c>
      <c r="C694" s="67"/>
      <c r="D694" s="102"/>
      <c r="E694" s="32"/>
      <c r="F694" s="32"/>
      <c r="G694" s="68" t="s">
        <v>277</v>
      </c>
      <c r="H694" s="69">
        <f t="shared" si="281"/>
        <v>0</v>
      </c>
      <c r="I694" s="70">
        <f t="shared" si="282"/>
        <v>0</v>
      </c>
      <c r="J694" s="73" t="str">
        <f t="shared" si="283"/>
        <v>--</v>
      </c>
      <c r="K694" s="32"/>
      <c r="L694" s="233"/>
      <c r="M694" s="295"/>
      <c r="N694" s="295"/>
      <c r="O694" s="295"/>
      <c r="P694" s="295"/>
      <c r="Q694" s="295"/>
      <c r="R694" s="295"/>
      <c r="S694" s="295"/>
      <c r="T694" s="295"/>
      <c r="U694" s="296"/>
      <c r="V694" s="103"/>
      <c r="W694" s="84">
        <f t="shared" si="288"/>
        <v>1</v>
      </c>
      <c r="X694" s="84"/>
      <c r="Y694" s="78">
        <f>SUM(E673:E694)</f>
        <v>0</v>
      </c>
      <c r="Z694" s="72" t="str">
        <f t="shared" si="286"/>
        <v/>
      </c>
      <c r="AA694" s="72" t="str">
        <f t="shared" si="287"/>
        <v/>
      </c>
      <c r="AB694" s="72"/>
      <c r="AC694" s="72">
        <f t="shared" si="272"/>
        <v>1</v>
      </c>
      <c r="AD694" s="72">
        <f t="shared" si="273"/>
        <v>1</v>
      </c>
      <c r="AE694" s="109" t="str">
        <f t="shared" si="274"/>
        <v>0-0</v>
      </c>
      <c r="AF694" s="109" t="str">
        <f t="shared" si="275"/>
        <v>Y</v>
      </c>
      <c r="AG694" s="109" t="str">
        <f t="shared" si="276"/>
        <v>B</v>
      </c>
      <c r="AM694" s="109">
        <f t="shared" si="277"/>
        <v>0</v>
      </c>
      <c r="AN694" s="109">
        <f t="shared" si="278"/>
        <v>0</v>
      </c>
      <c r="AO694" s="109" t="str">
        <f t="shared" si="279"/>
        <v/>
      </c>
      <c r="AQ694" s="109" t="str">
        <f t="shared" si="280"/>
        <v/>
      </c>
      <c r="BA694" s="229">
        <f>MOD(SUM(E673:E695),12)</f>
        <v>0</v>
      </c>
    </row>
    <row r="695" spans="1:53" ht="15.75" thickBot="1" x14ac:dyDescent="0.3">
      <c r="A695" s="88"/>
      <c r="B695" s="66" t="s">
        <v>300</v>
      </c>
      <c r="C695" s="67"/>
      <c r="D695" s="102"/>
      <c r="E695" s="32"/>
      <c r="F695" s="32"/>
      <c r="G695" s="68" t="s">
        <v>277</v>
      </c>
      <c r="H695" s="69">
        <f t="shared" si="281"/>
        <v>0</v>
      </c>
      <c r="I695" s="70">
        <f t="shared" si="282"/>
        <v>0</v>
      </c>
      <c r="J695" s="73" t="str">
        <f t="shared" si="283"/>
        <v>--</v>
      </c>
      <c r="K695" s="32"/>
      <c r="L695" s="233"/>
      <c r="M695" s="295"/>
      <c r="N695" s="295"/>
      <c r="O695" s="295"/>
      <c r="P695" s="295"/>
      <c r="Q695" s="295"/>
      <c r="R695" s="295"/>
      <c r="S695" s="295"/>
      <c r="T695" s="295"/>
      <c r="U695" s="296"/>
      <c r="V695" s="103"/>
      <c r="W695" s="84">
        <f t="shared" si="288"/>
        <v>1</v>
      </c>
      <c r="X695" s="84"/>
      <c r="Y695" s="78">
        <f>SUM(E673:E695)</f>
        <v>0</v>
      </c>
      <c r="Z695" s="72" t="str">
        <f t="shared" si="286"/>
        <v/>
      </c>
      <c r="AA695" s="72" t="str">
        <f t="shared" si="287"/>
        <v/>
      </c>
      <c r="AB695" s="72"/>
      <c r="AC695" s="72">
        <f t="shared" si="272"/>
        <v>1</v>
      </c>
      <c r="AD695" s="72">
        <f t="shared" si="273"/>
        <v>1</v>
      </c>
      <c r="AE695" s="109" t="str">
        <f t="shared" si="274"/>
        <v>0-0</v>
      </c>
      <c r="AF695" s="109" t="str">
        <f t="shared" si="275"/>
        <v>Y</v>
      </c>
      <c r="AG695" s="109" t="str">
        <f t="shared" si="276"/>
        <v>B</v>
      </c>
      <c r="AM695" s="109">
        <f t="shared" si="277"/>
        <v>0</v>
      </c>
      <c r="AN695" s="109">
        <f t="shared" si="278"/>
        <v>0</v>
      </c>
      <c r="AO695" s="109" t="str">
        <f t="shared" si="279"/>
        <v/>
      </c>
      <c r="AQ695" s="109" t="str">
        <f t="shared" si="280"/>
        <v/>
      </c>
      <c r="BA695" s="229">
        <f>MOD(SUM(E673:E696),12)</f>
        <v>0</v>
      </c>
    </row>
    <row r="696" spans="1:53" ht="15.75" thickBot="1" x14ac:dyDescent="0.3">
      <c r="A696" s="88"/>
      <c r="B696" s="66" t="s">
        <v>301</v>
      </c>
      <c r="C696" s="67"/>
      <c r="D696" s="102"/>
      <c r="E696" s="32"/>
      <c r="F696" s="32"/>
      <c r="G696" s="68" t="s">
        <v>277</v>
      </c>
      <c r="H696" s="69">
        <f t="shared" si="281"/>
        <v>0</v>
      </c>
      <c r="I696" s="70">
        <f t="shared" si="282"/>
        <v>0</v>
      </c>
      <c r="J696" s="73" t="str">
        <f t="shared" si="283"/>
        <v>--</v>
      </c>
      <c r="K696" s="32"/>
      <c r="L696" s="233"/>
      <c r="M696" s="295"/>
      <c r="N696" s="295"/>
      <c r="O696" s="295"/>
      <c r="P696" s="295"/>
      <c r="Q696" s="295"/>
      <c r="R696" s="295"/>
      <c r="S696" s="295"/>
      <c r="T696" s="295"/>
      <c r="U696" s="296"/>
      <c r="V696" s="103"/>
      <c r="W696" s="84">
        <f t="shared" si="288"/>
        <v>1</v>
      </c>
      <c r="X696" s="84"/>
      <c r="Y696" s="78">
        <f>SUM(E673:E696)</f>
        <v>0</v>
      </c>
      <c r="Z696" s="72" t="str">
        <f t="shared" si="286"/>
        <v/>
      </c>
      <c r="AA696" s="72" t="str">
        <f t="shared" si="287"/>
        <v/>
      </c>
      <c r="AB696" s="72"/>
      <c r="AC696" s="72">
        <f t="shared" si="272"/>
        <v>1</v>
      </c>
      <c r="AD696" s="72">
        <f t="shared" si="273"/>
        <v>1</v>
      </c>
      <c r="AE696" s="109" t="str">
        <f t="shared" si="274"/>
        <v>0-0</v>
      </c>
      <c r="AF696" s="109" t="str">
        <f t="shared" si="275"/>
        <v>Y</v>
      </c>
      <c r="AG696" s="109" t="str">
        <f t="shared" si="276"/>
        <v>B</v>
      </c>
      <c r="AM696" s="109">
        <f t="shared" si="277"/>
        <v>0</v>
      </c>
      <c r="AN696" s="109">
        <f t="shared" si="278"/>
        <v>0</v>
      </c>
      <c r="AO696" s="109" t="str">
        <f t="shared" si="279"/>
        <v/>
      </c>
      <c r="AQ696" s="109" t="str">
        <f t="shared" si="280"/>
        <v/>
      </c>
      <c r="BA696" s="229">
        <f>MOD(SUM(E673:E697),12)</f>
        <v>0</v>
      </c>
    </row>
    <row r="697" spans="1:53" ht="15.75" thickBot="1" x14ac:dyDescent="0.3">
      <c r="A697" s="88"/>
      <c r="B697" s="66" t="s">
        <v>302</v>
      </c>
      <c r="C697" s="67"/>
      <c r="D697" s="102"/>
      <c r="E697" s="32"/>
      <c r="F697" s="32"/>
      <c r="G697" s="68" t="s">
        <v>277</v>
      </c>
      <c r="H697" s="69">
        <f t="shared" si="281"/>
        <v>0</v>
      </c>
      <c r="I697" s="70">
        <f t="shared" si="282"/>
        <v>0</v>
      </c>
      <c r="J697" s="73" t="str">
        <f t="shared" si="283"/>
        <v>--</v>
      </c>
      <c r="K697" s="32"/>
      <c r="L697" s="234"/>
      <c r="M697" s="295"/>
      <c r="N697" s="295"/>
      <c r="O697" s="295"/>
      <c r="P697" s="295"/>
      <c r="Q697" s="295"/>
      <c r="R697" s="295"/>
      <c r="S697" s="295"/>
      <c r="T697" s="295"/>
      <c r="U697" s="296"/>
      <c r="V697" s="103"/>
      <c r="W697" s="72"/>
      <c r="X697" s="72"/>
      <c r="Y697" s="78">
        <f>SUM(E673:E697)</f>
        <v>0</v>
      </c>
      <c r="Z697" s="72" t="str">
        <f t="shared" si="286"/>
        <v/>
      </c>
      <c r="AA697" s="72" t="str">
        <f t="shared" si="287"/>
        <v/>
      </c>
      <c r="AB697" s="72"/>
      <c r="AC697" s="72">
        <f t="shared" si="272"/>
        <v>1</v>
      </c>
      <c r="AD697" s="72">
        <f t="shared" si="273"/>
        <v>1</v>
      </c>
      <c r="AE697" s="109" t="str">
        <f t="shared" si="274"/>
        <v>0-0</v>
      </c>
      <c r="AF697" s="109" t="str">
        <f t="shared" si="275"/>
        <v>Y</v>
      </c>
      <c r="AG697" s="109" t="str">
        <f t="shared" si="276"/>
        <v>B</v>
      </c>
      <c r="AM697" s="109">
        <f t="shared" si="277"/>
        <v>0</v>
      </c>
      <c r="AN697" s="109">
        <f t="shared" si="278"/>
        <v>0</v>
      </c>
      <c r="AO697" s="109" t="str">
        <f t="shared" si="279"/>
        <v/>
      </c>
      <c r="AQ697" s="109" t="str">
        <f t="shared" si="280"/>
        <v/>
      </c>
      <c r="BA697" s="228"/>
    </row>
    <row r="698" spans="1:53" ht="16.5" thickBot="1" x14ac:dyDescent="0.3">
      <c r="A698" s="88"/>
      <c r="B698" s="281" t="s">
        <v>337</v>
      </c>
      <c r="C698" s="283"/>
      <c r="D698" s="79"/>
      <c r="E698" s="80"/>
      <c r="F698" s="80"/>
      <c r="G698" s="81"/>
      <c r="H698" s="192"/>
      <c r="I698" s="192"/>
      <c r="J698" s="192"/>
      <c r="K698" s="82"/>
      <c r="L698" s="281" t="s">
        <v>306</v>
      </c>
      <c r="M698" s="282"/>
      <c r="N698" s="282"/>
      <c r="O698" s="282"/>
      <c r="P698" s="282"/>
      <c r="Q698" s="282"/>
      <c r="R698" s="282"/>
      <c r="S698" s="282"/>
      <c r="T698" s="282"/>
      <c r="U698" s="283"/>
      <c r="V698" s="104"/>
      <c r="W698" s="72"/>
      <c r="X698" s="72"/>
      <c r="Y698" s="72"/>
      <c r="Z698" s="72"/>
      <c r="AA698" s="72" t="str">
        <f t="shared" si="287"/>
        <v/>
      </c>
      <c r="AB698" s="72"/>
      <c r="AC698" s="72">
        <f>SUM(AC673:AC697)</f>
        <v>25</v>
      </c>
      <c r="AD698" s="72">
        <f>SUM(AD673:AD697)</f>
        <v>25</v>
      </c>
      <c r="AM698" s="109">
        <f>SUM(AM673:AM697)</f>
        <v>0</v>
      </c>
      <c r="AN698" s="109">
        <f>SUM(AN673:AN697)</f>
        <v>0</v>
      </c>
      <c r="AO698" s="109">
        <f>((COUNTIF(AO673:AO697,"Y")/3)*2)</f>
        <v>0</v>
      </c>
      <c r="AP698" s="109">
        <f>(COUNTIF(AO673:AO697,"Y")/3)</f>
        <v>0</v>
      </c>
      <c r="AQ698" s="109">
        <f>(COUNTIF(AQ673:AQ697,"Y")/2)</f>
        <v>0</v>
      </c>
      <c r="AR698" s="109">
        <f>(COUNTIF(AQ673:AQ697,"Y")/2)</f>
        <v>0</v>
      </c>
      <c r="BA698" s="228"/>
    </row>
    <row r="699" spans="1:53" ht="16.5" thickBot="1" x14ac:dyDescent="0.3">
      <c r="A699" s="88"/>
      <c r="B699" s="281" t="s">
        <v>307</v>
      </c>
      <c r="C699" s="283"/>
      <c r="D699" s="25"/>
      <c r="E699" s="25"/>
      <c r="F699" s="25"/>
      <c r="G699" s="83"/>
      <c r="H699" s="25"/>
      <c r="I699" s="26"/>
      <c r="J699" s="26"/>
      <c r="K699" s="25"/>
      <c r="L699" s="25"/>
      <c r="M699" s="25"/>
      <c r="N699" s="25"/>
      <c r="O699" s="25"/>
      <c r="P699" s="26"/>
      <c r="Q699" s="26"/>
      <c r="R699" s="26"/>
      <c r="S699" s="26"/>
      <c r="T699" s="26"/>
      <c r="U699" s="26"/>
      <c r="V699" s="54"/>
      <c r="W699" s="72"/>
      <c r="X699" s="72"/>
      <c r="Y699" s="72"/>
      <c r="Z699" s="72"/>
      <c r="AA699" s="72" t="str">
        <f t="shared" si="287"/>
        <v/>
      </c>
      <c r="AB699" s="72"/>
      <c r="AC699" s="72"/>
      <c r="AD699" s="72"/>
      <c r="BA699" s="226"/>
    </row>
    <row r="700" spans="1:53" x14ac:dyDescent="0.25">
      <c r="A700" s="88"/>
      <c r="B700" s="88"/>
      <c r="C700" s="88"/>
      <c r="D700" s="88"/>
      <c r="E700" s="88"/>
      <c r="F700" s="88"/>
      <c r="G700" s="88"/>
      <c r="H700" s="88"/>
      <c r="I700" s="88"/>
      <c r="J700" s="88"/>
      <c r="K700" s="88"/>
      <c r="L700" s="88"/>
      <c r="M700" s="88"/>
      <c r="N700" s="88"/>
      <c r="O700" s="88"/>
      <c r="P700" s="88"/>
      <c r="Q700" s="88"/>
      <c r="R700" s="88"/>
      <c r="S700" s="88"/>
      <c r="T700" s="88"/>
      <c r="U700" s="88"/>
      <c r="V700" s="88"/>
      <c r="W700" s="88"/>
      <c r="X700" s="88"/>
      <c r="Y700" s="88"/>
      <c r="Z700" s="88"/>
      <c r="AA700" s="88"/>
      <c r="AB700" s="88"/>
      <c r="AC700" s="88"/>
      <c r="AD700" s="88"/>
    </row>
    <row r="701" spans="1:53" ht="15.75" thickBot="1" x14ac:dyDescent="0.3">
      <c r="A701" s="88"/>
      <c r="B701" s="88"/>
      <c r="C701" s="88"/>
      <c r="D701" s="88"/>
      <c r="E701" s="88"/>
      <c r="F701" s="88"/>
      <c r="G701" s="88"/>
      <c r="H701" s="88"/>
      <c r="I701" s="88"/>
      <c r="J701" s="88"/>
      <c r="K701" s="88"/>
      <c r="L701" s="88"/>
      <c r="M701" s="88"/>
      <c r="N701" s="88"/>
      <c r="O701" s="88"/>
      <c r="P701" s="88"/>
      <c r="Q701" s="88"/>
      <c r="R701" s="88"/>
      <c r="S701" s="88"/>
      <c r="T701" s="88"/>
      <c r="U701" s="88"/>
      <c r="V701" s="88"/>
      <c r="W701" s="88"/>
      <c r="X701" s="88"/>
      <c r="Y701" s="88"/>
      <c r="Z701" s="88"/>
      <c r="AA701" s="88"/>
      <c r="AB701" s="88"/>
      <c r="AC701" s="88"/>
      <c r="AD701" s="88"/>
    </row>
    <row r="702" spans="1:53" ht="24" thickBot="1" x14ac:dyDescent="0.4">
      <c r="A702" s="88"/>
      <c r="B702" s="85" t="s">
        <v>338</v>
      </c>
      <c r="C702" s="25"/>
      <c r="D702" s="25"/>
      <c r="E702" s="25"/>
      <c r="F702" s="88"/>
      <c r="G702" s="25"/>
      <c r="H702" s="25"/>
      <c r="I702" s="87"/>
      <c r="J702" s="26"/>
      <c r="K702" s="25"/>
      <c r="L702" s="25"/>
      <c r="M702" s="196" t="s">
        <v>210</v>
      </c>
      <c r="N702" s="196" t="s">
        <v>211</v>
      </c>
      <c r="O702" s="196" t="s">
        <v>212</v>
      </c>
      <c r="P702" s="196" t="s">
        <v>213</v>
      </c>
      <c r="Q702" s="196" t="s">
        <v>214</v>
      </c>
      <c r="R702" s="196" t="s">
        <v>215</v>
      </c>
      <c r="S702" s="196" t="s">
        <v>216</v>
      </c>
      <c r="T702" s="196" t="s">
        <v>217</v>
      </c>
      <c r="U702" s="196" t="s">
        <v>218</v>
      </c>
      <c r="V702" s="196" t="s">
        <v>219</v>
      </c>
      <c r="W702" s="113" t="s">
        <v>220</v>
      </c>
      <c r="X702" s="196" t="s">
        <v>221</v>
      </c>
      <c r="Y702" s="25"/>
      <c r="Z702" s="25"/>
      <c r="AA702" s="25"/>
      <c r="AB702" s="25"/>
      <c r="AC702" s="25"/>
      <c r="AD702" s="25"/>
      <c r="BA702" s="226"/>
    </row>
    <row r="703" spans="1:53" ht="16.5" thickTop="1" thickBot="1" x14ac:dyDescent="0.3">
      <c r="A703" s="88"/>
      <c r="B703" s="284" t="s">
        <v>222</v>
      </c>
      <c r="C703" s="285"/>
      <c r="D703" s="286" t="s">
        <v>223</v>
      </c>
      <c r="E703" s="287"/>
      <c r="F703" s="88"/>
      <c r="G703" s="288" t="s">
        <v>224</v>
      </c>
      <c r="H703" s="289"/>
      <c r="I703" s="28">
        <f>SUM(E714:E738)</f>
        <v>0</v>
      </c>
      <c r="J703" s="290" t="s">
        <v>225</v>
      </c>
      <c r="K703" s="291"/>
      <c r="L703" s="287"/>
      <c r="M703" s="196">
        <v>2</v>
      </c>
      <c r="N703" s="35">
        <f>SUM(AI703,AI714)</f>
        <v>0</v>
      </c>
      <c r="O703" s="35">
        <v>0</v>
      </c>
      <c r="P703" s="35">
        <f>SUM(AJ703,AJ714)</f>
        <v>0</v>
      </c>
      <c r="Q703" s="35">
        <v>0</v>
      </c>
      <c r="R703" s="35">
        <f>COUNTIFS($E714:$E738,"2",$F714:$F738,"Pole",$C714:$C738,"FST")</f>
        <v>0</v>
      </c>
      <c r="S703" s="35">
        <f>SUM(AL703,AK714)</f>
        <v>0</v>
      </c>
      <c r="T703" s="35">
        <v>0</v>
      </c>
      <c r="U703" s="35">
        <f>SUM(AK703,AL714)</f>
        <v>0</v>
      </c>
      <c r="V703" s="35">
        <v>0</v>
      </c>
      <c r="W703" s="34">
        <f>COUNTIFS($E714:$E738,"2",$F714:$F738,"HH",$C714:$C738,"FST")</f>
        <v>0</v>
      </c>
      <c r="X703" s="35">
        <f>COUNTIFS($E714:$E738,"2",$F714:$F738,"Ped",$C714:$C738,"FST")</f>
        <v>0</v>
      </c>
      <c r="Y703" s="25"/>
      <c r="Z703" s="297" t="s">
        <v>226</v>
      </c>
      <c r="AA703" s="298"/>
      <c r="AB703" s="299"/>
      <c r="AC703" s="25"/>
      <c r="AD703" s="25"/>
      <c r="AH703" s="109">
        <v>2</v>
      </c>
      <c r="AI703" s="109" t="str">
        <f>IF($E704="SS",COUNTIFS($C714:$C738,"FST",$E714:$E738,"2"),"0")</f>
        <v>0</v>
      </c>
      <c r="AJ703" s="109" t="str">
        <f>IF($E704="RPX",COUNTIFS($C714:$C738,"FST",$E714:$E738,"2"),"0")</f>
        <v>0</v>
      </c>
      <c r="AK703" s="109" t="str">
        <f>IF($E704="EUC",COUNTIFS($C714:$C738,"FST",$E714:$E738,"2"),"0")</f>
        <v>0</v>
      </c>
      <c r="AL703" s="109" t="str">
        <f>IF($E704="RPX-T",COUNTIFS($C714:$C738,"FST",$E714:$E738,"2"),"0")</f>
        <v>0</v>
      </c>
      <c r="AT703" s="110" t="s">
        <v>227</v>
      </c>
      <c r="AU703" s="108">
        <f>IF(OR($AS704="Y",$AS705="Y",$AS706="Y"),"",COUNTIFS($E704,"SS",$E709,"Y"))</f>
        <v>0</v>
      </c>
      <c r="AV703" s="111">
        <f>IF(OR($AS704="Y",$AS705="Y",$AS706="Y"),"",COUNTIFS($E704,"RPX",$E709,"Y"))</f>
        <v>0</v>
      </c>
      <c r="AW703" s="111">
        <f>IF(OR($AS704="Y",$AS705="Y",$AS706="Y"),"",COUNTIFS($E704,"EUC",$E709,"Y"))</f>
        <v>0</v>
      </c>
      <c r="AX703" s="109">
        <f>IF(OR($AS704="Y",$AS705="Y",$AS706="Y"),"",COUNTIFS($E704,"RPX-T",$E709,"Y"))</f>
        <v>0</v>
      </c>
      <c r="BA703" s="226"/>
    </row>
    <row r="704" spans="1:53" ht="16.5" customHeight="1" thickTop="1" thickBot="1" x14ac:dyDescent="0.3">
      <c r="A704" s="88"/>
      <c r="B704" s="29" t="s">
        <v>228</v>
      </c>
      <c r="C704" s="30">
        <v>0</v>
      </c>
      <c r="D704" s="31" t="s">
        <v>229</v>
      </c>
      <c r="E704" s="66" t="str">
        <f>TEXT(IF('Cable Calculator'!CK7="","",'Cable Calculator'!CK7),)</f>
        <v/>
      </c>
      <c r="F704" s="88"/>
      <c r="G704" s="300" t="s">
        <v>230</v>
      </c>
      <c r="H704" s="287"/>
      <c r="I704" s="33">
        <f>E705-I703</f>
        <v>0</v>
      </c>
      <c r="J704" s="301" t="s">
        <v>231</v>
      </c>
      <c r="K704" s="302"/>
      <c r="L704" s="34">
        <f>I708</f>
        <v>0</v>
      </c>
      <c r="M704" s="196">
        <v>4</v>
      </c>
      <c r="N704" s="35">
        <f>SUM(AI704,AI715)</f>
        <v>0</v>
      </c>
      <c r="O704" s="35">
        <v>0</v>
      </c>
      <c r="P704" s="35">
        <f>SUM(AJ704,AJ715)</f>
        <v>0</v>
      </c>
      <c r="Q704" s="35">
        <v>0</v>
      </c>
      <c r="R704" s="35">
        <f>COUNTIFS($E714:$E738,"4",$F714:$F738,"Pole",$C714:$C738,"FST")</f>
        <v>0</v>
      </c>
      <c r="S704" s="35">
        <f>SUM(AL704,AK715)</f>
        <v>0</v>
      </c>
      <c r="T704" s="35">
        <v>0</v>
      </c>
      <c r="U704" s="35">
        <f>SUM(AK704,AL715)</f>
        <v>0</v>
      </c>
      <c r="V704" s="35">
        <v>0</v>
      </c>
      <c r="W704" s="34">
        <f>COUNTIFS($E714:$E738,"4",$F714:$F738,"HH",$C714:$C738,"FST")</f>
        <v>0</v>
      </c>
      <c r="X704" s="35">
        <f>COUNTIFS($E714:$E738,"4",$F714:$F738,"Ped",$C714:$C738,"FST")</f>
        <v>0</v>
      </c>
      <c r="Y704" s="25"/>
      <c r="Z704" s="303" t="s">
        <v>232</v>
      </c>
      <c r="AA704" s="305" t="s">
        <v>233</v>
      </c>
      <c r="AB704" s="306"/>
      <c r="AC704" s="25"/>
      <c r="AD704" s="25"/>
      <c r="AH704" s="109">
        <v>4</v>
      </c>
      <c r="AI704" s="109" t="str">
        <f>IF($E704="SS",COUNTIFS($C714:$C738,"FST",$E714:$E738,"4"),"0")</f>
        <v>0</v>
      </c>
      <c r="AJ704" s="109" t="str">
        <f>IF($E704="RPX",COUNTIFS($C714:$C738,"FST",$E714:$E738,"4"),"0")</f>
        <v>0</v>
      </c>
      <c r="AK704" s="109" t="str">
        <f>IF($E704="EUC",COUNTIFS($C714:$C738,"FST",$E714:$E738,"4"),"0")</f>
        <v>0</v>
      </c>
      <c r="AL704" s="109" t="str">
        <f>IF($E704="RPX-T",COUNTIFS($C714:$C738,"FST",$E714:$E738,"4"),"0")</f>
        <v>0</v>
      </c>
      <c r="AS704" s="109" t="str">
        <f>IF(AND(E709="Y",E705=24,E706=0),"Y","N")</f>
        <v>N</v>
      </c>
      <c r="AT704" s="110" t="s">
        <v>234</v>
      </c>
      <c r="AU704" s="109">
        <f>COUNTIFS($E704,"SS",$AS704,"Y")</f>
        <v>0</v>
      </c>
      <c r="AV704" s="111">
        <f>COUNTIFS($E704,"RPX",$AS704,"Y")</f>
        <v>0</v>
      </c>
      <c r="AW704" s="111">
        <f>COUNTIFS($E704,"EUC",$AS704,"Y")</f>
        <v>0</v>
      </c>
      <c r="AX704" s="109">
        <f>COUNTIFS($E704,"RPX-T",$AS704,"Y")</f>
        <v>0</v>
      </c>
      <c r="BA704" s="227"/>
    </row>
    <row r="705" spans="1:53" ht="16.5" thickTop="1" thickBot="1" x14ac:dyDescent="0.3">
      <c r="A705" s="88"/>
      <c r="B705" s="36" t="s">
        <v>235</v>
      </c>
      <c r="C705" s="37">
        <v>0</v>
      </c>
      <c r="D705" s="38" t="s">
        <v>236</v>
      </c>
      <c r="E705" s="32"/>
      <c r="F705" s="88"/>
      <c r="G705" s="309" t="s">
        <v>237</v>
      </c>
      <c r="H705" s="310"/>
      <c r="I705" s="35">
        <f>IF(E705=0,0,12-(MOD(I703,12)))</f>
        <v>0</v>
      </c>
      <c r="J705" s="301" t="s">
        <v>238</v>
      </c>
      <c r="K705" s="302"/>
      <c r="L705" s="39">
        <f>I709-I703</f>
        <v>0</v>
      </c>
      <c r="M705" s="196">
        <v>6</v>
      </c>
      <c r="N705" s="35">
        <f>SUM(AI705,AI716)</f>
        <v>0</v>
      </c>
      <c r="O705" s="35">
        <v>0</v>
      </c>
      <c r="P705" s="35">
        <f>SUM(AJ705,AJ716)</f>
        <v>0</v>
      </c>
      <c r="Q705" s="35">
        <v>0</v>
      </c>
      <c r="R705" s="35">
        <f>COUNTIFS($E714:$E738,"6",$F714:$F738,"Pole",$C714:$C738,"FST")</f>
        <v>0</v>
      </c>
      <c r="S705" s="35">
        <f>SUM(AL705,AK716)</f>
        <v>0</v>
      </c>
      <c r="T705" s="35">
        <v>0</v>
      </c>
      <c r="U705" s="35">
        <f>SUM(AK705,AL716)</f>
        <v>0</v>
      </c>
      <c r="V705" s="35">
        <v>0</v>
      </c>
      <c r="W705" s="34">
        <f>COUNTIFS($E714:$E738,"6",$F714:$F738,"HH",$C714:$C738,"FST")</f>
        <v>0</v>
      </c>
      <c r="X705" s="35">
        <f>COUNTIFS($E714:$E738,"6",$F714:$F738,"Ped",$C714:$C738,"FST")</f>
        <v>0</v>
      </c>
      <c r="Y705" s="25"/>
      <c r="Z705" s="304"/>
      <c r="AA705" s="307"/>
      <c r="AB705" s="308"/>
      <c r="AC705" s="25"/>
      <c r="AD705" s="25"/>
      <c r="AH705" s="109">
        <v>6</v>
      </c>
      <c r="AI705" s="109" t="str">
        <f>IF($E704="SS",COUNTIFS($C714:$C738,"FST",$E714:$E738,"6"),"0")</f>
        <v>0</v>
      </c>
      <c r="AJ705" s="109" t="str">
        <f>IF($E704="RPX",COUNTIFS($C714:$C738,"FST",$E714:$E738,"6"),"0")</f>
        <v>0</v>
      </c>
      <c r="AK705" s="109" t="str">
        <f>IF($E704="EUC",COUNTIFS($C714:$C738,"FST",$E714:$E738,"6"),"0")</f>
        <v>0</v>
      </c>
      <c r="AL705" s="109" t="str">
        <f>IF($E704="RPX-T",COUNTIFS($C714:$C738,"FST",$E714:$E738,"6"),"0")</f>
        <v>0</v>
      </c>
      <c r="AS705" s="109" t="str">
        <f>IF(AND(E709="Y",E705=48,E706=12),"Y","N")</f>
        <v>N</v>
      </c>
      <c r="AT705" s="110" t="s">
        <v>239</v>
      </c>
      <c r="AU705" s="109">
        <f>COUNTIFS($E704,"SS",$AS705,"Y")</f>
        <v>0</v>
      </c>
      <c r="AV705" s="108">
        <f>COUNTIFS($E704,"RPX",$AS705,"Y")</f>
        <v>0</v>
      </c>
      <c r="AW705" s="108">
        <f>COUNTIFS($E704,"EUC",$AS705,"Y")</f>
        <v>0</v>
      </c>
      <c r="AX705" s="109">
        <f>COUNTIFS($E704,"RPX-T",$AS705,"Y")</f>
        <v>0</v>
      </c>
      <c r="BA705" s="227"/>
    </row>
    <row r="706" spans="1:53" ht="16.5" customHeight="1" thickTop="1" thickBot="1" x14ac:dyDescent="0.3">
      <c r="A706" s="88"/>
      <c r="B706" s="40" t="s">
        <v>240</v>
      </c>
      <c r="C706" s="30">
        <v>0</v>
      </c>
      <c r="D706" s="41" t="s">
        <v>241</v>
      </c>
      <c r="E706" s="42"/>
      <c r="F706" s="88"/>
      <c r="G706" s="277" t="s">
        <v>242</v>
      </c>
      <c r="H706" s="43" t="s">
        <v>243</v>
      </c>
      <c r="I706" s="35">
        <f>IF(E706&lt;&gt;0,1,0)</f>
        <v>0</v>
      </c>
      <c r="J706" s="309" t="s">
        <v>244</v>
      </c>
      <c r="K706" s="310"/>
      <c r="L706" s="44" t="str">
        <f>'Cable Calculator'!CK3</f>
        <v/>
      </c>
      <c r="M706" s="196">
        <v>8</v>
      </c>
      <c r="N706" s="35">
        <f>SUM(AI706,AI717)</f>
        <v>0</v>
      </c>
      <c r="O706" s="35">
        <v>0</v>
      </c>
      <c r="P706" s="35">
        <f>SUM(AJ706,AJ717)</f>
        <v>0</v>
      </c>
      <c r="Q706" s="35">
        <v>0</v>
      </c>
      <c r="R706" s="35">
        <f>COUNTIFS($E714:$E738,"8",$F714:$F738,"Pole",$C714:$C738,"FST")</f>
        <v>0</v>
      </c>
      <c r="S706" s="35">
        <f>SUM(AL706,AK717)</f>
        <v>0</v>
      </c>
      <c r="T706" s="35">
        <v>0</v>
      </c>
      <c r="U706" s="35">
        <f>SUM(AK706,AL717)</f>
        <v>0</v>
      </c>
      <c r="V706" s="35">
        <v>0</v>
      </c>
      <c r="W706" s="34">
        <f>COUNTIFS($E714:$E738,"8",$F714:$F738,"HH",$C714:$C738,"FST")</f>
        <v>0</v>
      </c>
      <c r="X706" s="35">
        <f>COUNTIFS($E714:$E738,"8",$F714:$F738,"Ped",$C714:$C738,"FST")</f>
        <v>0</v>
      </c>
      <c r="Y706" s="25"/>
      <c r="Z706" s="45">
        <v>1</v>
      </c>
      <c r="AA706" s="46">
        <v>1</v>
      </c>
      <c r="AB706" s="46">
        <v>12</v>
      </c>
      <c r="AC706" s="25"/>
      <c r="AD706" s="25"/>
      <c r="AH706" s="109">
        <v>8</v>
      </c>
      <c r="AI706" s="109" t="str">
        <f>IF($E704="SS",COUNTIFS($C714:$C738,"FST",$E714:$E738,"8"),"0")</f>
        <v>0</v>
      </c>
      <c r="AJ706" s="109" t="str">
        <f>IF($E704="RPX",COUNTIFS($C714:$C738,"FST",$E714:$E738,"8"),"0")</f>
        <v>0</v>
      </c>
      <c r="AK706" s="109" t="str">
        <f>IF($E704="EUC",COUNTIFS($C714:$C738,"FST",$E714:$E738,"8"),"0")</f>
        <v>0</v>
      </c>
      <c r="AL706" s="109" t="str">
        <f>IF($E704="RPX-T",COUNTIFS($C714:$C738,"FST",$E714:$E738,"8"),"0")</f>
        <v>0</v>
      </c>
      <c r="AS706" s="109" t="str">
        <f>IF(AND(E709="Y",E705=48,E706=0),"Y","N")</f>
        <v>N</v>
      </c>
      <c r="AT706" s="110" t="s">
        <v>245</v>
      </c>
      <c r="AU706" s="109">
        <f>COUNTIFS($E704,"SS",$AS706,"Y")</f>
        <v>0</v>
      </c>
      <c r="AV706" s="108">
        <f>COUNTIFS($E704,"RPX",$AS706,"Y")</f>
        <v>0</v>
      </c>
      <c r="AW706" s="108">
        <f>COUNTIFS($E704,"EUC",$AS706,"Y")</f>
        <v>0</v>
      </c>
      <c r="AX706" s="109">
        <f>COUNTIFS($E704,"RPX-T",$AS706,"Y")</f>
        <v>0</v>
      </c>
      <c r="BA706" s="227"/>
    </row>
    <row r="707" spans="1:53" ht="16.5" thickTop="1" thickBot="1" x14ac:dyDescent="0.3">
      <c r="A707" s="88"/>
      <c r="B707" s="29" t="s">
        <v>246</v>
      </c>
      <c r="C707" s="37">
        <v>0</v>
      </c>
      <c r="D707" s="41" t="s">
        <v>247</v>
      </c>
      <c r="E707" s="42"/>
      <c r="F707" s="88"/>
      <c r="G707" s="278"/>
      <c r="H707" s="47" t="s">
        <v>248</v>
      </c>
      <c r="I707" s="35">
        <f>IF(E706&lt;&gt;0,E706,0)</f>
        <v>0</v>
      </c>
      <c r="J707" s="194"/>
      <c r="K707" s="195"/>
      <c r="L707" s="48"/>
      <c r="M707" s="196">
        <v>12</v>
      </c>
      <c r="N707" s="35" t="str">
        <f>IF($E704="SS",SUM(AI707,AJ718,AM739,AO739,AQ739),"0")</f>
        <v>0</v>
      </c>
      <c r="O707" s="35" t="str">
        <f>IF($E704="SS",SUM(AN739,AP739,AR739),"0")</f>
        <v>0</v>
      </c>
      <c r="P707" s="35" t="str">
        <f>IF($E704="RPX",SUM(AJ707,AJ718,AM739,AO739,AQ739),"0")</f>
        <v>0</v>
      </c>
      <c r="Q707" s="35" t="str">
        <f>IF($E704="RPX",SUM(AN739,AP739,AR739),"0")</f>
        <v>0</v>
      </c>
      <c r="R707" s="35">
        <f>COUNTIFS($E714:$E738,"12",$F714:$F738,"Pole",$C714:$C738,"FST")</f>
        <v>0</v>
      </c>
      <c r="S707" s="35" t="str">
        <f>IF($E704="RPX-T",SUM(AL707,AK718,AM739,AO739,AQ739),"0")</f>
        <v>0</v>
      </c>
      <c r="T707" s="35" t="str">
        <f>IF($E704="RPX-T",SUM(AN739,AP739,AR739),"0")</f>
        <v>0</v>
      </c>
      <c r="U707" s="35" t="str">
        <f>IF($E704="EUC",SUM(AK707,AL718,AM739,AO739,AQ739),"0")</f>
        <v>0</v>
      </c>
      <c r="V707" s="35" t="str">
        <f>IF($E704="EUC",SUM($AN739,AP739,AR739),"0")</f>
        <v>0</v>
      </c>
      <c r="W707" s="34">
        <f>COUNTIFS($E714:$E738,"12",$F714:$F738,"HH",$C714:$C738,"FST")</f>
        <v>0</v>
      </c>
      <c r="X707" s="35">
        <f>COUNTIFS($E714:$E738,"12",$F714:$F738,"Ped",$C714:$C738,"FST")</f>
        <v>0</v>
      </c>
      <c r="Y707" s="25"/>
      <c r="Z707" s="45">
        <v>2</v>
      </c>
      <c r="AA707" s="46">
        <v>13</v>
      </c>
      <c r="AB707" s="46">
        <v>24</v>
      </c>
      <c r="AC707" s="25"/>
      <c r="AD707" s="25"/>
      <c r="AH707" s="109">
        <v>12</v>
      </c>
      <c r="AI707" s="109" t="str">
        <f>IF($E704="SS",COUNTIFS($C714:$C738,"FST",$E714:$E738,"12"),"0")</f>
        <v>0</v>
      </c>
      <c r="AJ707" s="109" t="str">
        <f>IF($E704="RPX",COUNTIFS($C714:$C738,"FST",$E714:$E738,"12"),"0")</f>
        <v>0</v>
      </c>
      <c r="AK707" s="109" t="str">
        <f>IF($E704="EUC",COUNTIFS($C714:$C738,"FST",$E714:$E738,"12"),"0")</f>
        <v>0</v>
      </c>
      <c r="AL707" s="109" t="str">
        <f>IF($E704="RPX-T",COUNTIFS($C714:$C738,"FST",$E714:$E738,"12"),"0")</f>
        <v>0</v>
      </c>
      <c r="BA707" s="227"/>
    </row>
    <row r="708" spans="1:53" ht="16.5" customHeight="1" thickTop="1" thickBot="1" x14ac:dyDescent="0.3">
      <c r="A708" s="88"/>
      <c r="B708" s="36" t="s">
        <v>249</v>
      </c>
      <c r="C708" s="30">
        <v>0</v>
      </c>
      <c r="D708" s="49" t="s">
        <v>250</v>
      </c>
      <c r="E708" s="50">
        <f>E705/12</f>
        <v>0</v>
      </c>
      <c r="F708" s="88"/>
      <c r="G708" s="277" t="s">
        <v>251</v>
      </c>
      <c r="H708" s="51" t="s">
        <v>252</v>
      </c>
      <c r="I708" s="112">
        <f>E707</f>
        <v>0</v>
      </c>
      <c r="J708" s="311" t="s">
        <v>253</v>
      </c>
      <c r="K708" s="312"/>
      <c r="L708" s="313"/>
      <c r="M708" s="52" t="s">
        <v>254</v>
      </c>
      <c r="N708" s="106"/>
      <c r="O708" s="106"/>
      <c r="P708" s="192"/>
      <c r="Q708" s="192"/>
      <c r="R708" s="192"/>
      <c r="S708" s="192"/>
      <c r="T708" s="192"/>
      <c r="U708" s="192"/>
      <c r="V708" s="192"/>
      <c r="W708" s="53">
        <f>SUM(P708:U708)</f>
        <v>0</v>
      </c>
      <c r="X708" s="54"/>
      <c r="Y708" s="25"/>
      <c r="Z708" s="45">
        <v>3</v>
      </c>
      <c r="AA708" s="46">
        <v>25</v>
      </c>
      <c r="AB708" s="46">
        <v>36</v>
      </c>
      <c r="AC708" s="25"/>
      <c r="AD708" s="25"/>
      <c r="BA708" s="227"/>
    </row>
    <row r="709" spans="1:53" ht="16.5" thickTop="1" thickBot="1" x14ac:dyDescent="0.3">
      <c r="A709" s="88"/>
      <c r="B709" s="36" t="s">
        <v>255</v>
      </c>
      <c r="C709" s="30">
        <v>0</v>
      </c>
      <c r="D709" s="31" t="s">
        <v>256</v>
      </c>
      <c r="E709" s="101" t="str">
        <f>IF('Cable Calculator'!CK5="","",'Cable Calculator'!CK5)</f>
        <v/>
      </c>
      <c r="F709" s="88"/>
      <c r="G709" s="278"/>
      <c r="H709" s="47" t="s">
        <v>257</v>
      </c>
      <c r="I709" s="35" t="str">
        <f>IF(E707="","0",IF(AND(E704="EUC",E705=432), I708+(203-E706),IF(E707=0,0,(E707+(E705-E706)-1))))</f>
        <v>0</v>
      </c>
      <c r="J709" s="292" t="str">
        <f>IFERROR(IF(OR(E704="EUC",E704="SS"),"---",IF(OR(P703,S703),"NO 2F Tethers for RPX!",IF(OR(P705,S705),"NO 6F Tethers for RPX!","---"))),"---")</f>
        <v>---</v>
      </c>
      <c r="K709" s="293"/>
      <c r="L709" s="294"/>
      <c r="M709" s="292" t="str">
        <f>IF(E706&gt;60,"Dead Count &gt;60: Consider Downsize","---")</f>
        <v>---</v>
      </c>
      <c r="N709" s="293"/>
      <c r="O709" s="293"/>
      <c r="P709" s="293"/>
      <c r="Q709" s="293"/>
      <c r="R709" s="293"/>
      <c r="S709" s="293"/>
      <c r="T709" s="293"/>
      <c r="U709" s="294"/>
      <c r="V709" s="100"/>
      <c r="W709" s="54">
        <f>SUM(P709:U709)</f>
        <v>0</v>
      </c>
      <c r="X709" s="54"/>
      <c r="Y709" s="25"/>
      <c r="Z709" s="45">
        <v>4</v>
      </c>
      <c r="AA709" s="46">
        <v>37</v>
      </c>
      <c r="AB709" s="46">
        <v>48</v>
      </c>
      <c r="AC709" s="25"/>
      <c r="AD709" s="25"/>
      <c r="BA709" s="227"/>
    </row>
    <row r="710" spans="1:53" ht="16.5" thickTop="1" thickBot="1" x14ac:dyDescent="0.3">
      <c r="A710" s="88"/>
      <c r="B710" s="55" t="s">
        <v>258</v>
      </c>
      <c r="C710" s="56">
        <f>SUM(C704:C709)+I703</f>
        <v>0</v>
      </c>
      <c r="D710" s="31" t="s">
        <v>259</v>
      </c>
      <c r="E710" s="101" t="str">
        <f>IF(AS704="Y","DBL",IF(AS705="Y","TRPL",IF(AS706="Y","QUAD","")))</f>
        <v/>
      </c>
      <c r="F710" s="88"/>
      <c r="G710" s="192"/>
      <c r="H710" s="57"/>
      <c r="I710" s="192"/>
      <c r="J710" s="292" t="str">
        <f>IF(AND(E705=216,(OR(Z726="error",Z727="error",Z728="error",Z729="error",Z730="error",Z731="error",Z732="error",Z733="error",Z734="error",Z735="error",Z736="error",Z737="error",Z738="error",AA728="error",AA729="error",AA730="error",AA731="error",AA732="error",AA733="error",AA734="error",AA735="error",AA736="error",AA737="error",AA738="error",AA739="error",AA740="error"))),"You cannot cross Tube 6 and 7","---")</f>
        <v>---</v>
      </c>
      <c r="K710" s="293"/>
      <c r="L710" s="294"/>
      <c r="M710" s="292" t="str">
        <f>IF(AND(OR(E704="SS",E704="RPX",E704="EUC",E704="RPX-T"),(OR(C714="",C714="Field SPL"))),"Cannot have FlexNap cables without tethers","---")</f>
        <v>---</v>
      </c>
      <c r="N710" s="293"/>
      <c r="O710" s="293"/>
      <c r="P710" s="293"/>
      <c r="Q710" s="293"/>
      <c r="R710" s="293"/>
      <c r="S710" s="293"/>
      <c r="T710" s="293"/>
      <c r="U710" s="294"/>
      <c r="V710" s="25"/>
      <c r="W710" s="58"/>
      <c r="X710" s="58"/>
      <c r="Y710" s="25"/>
      <c r="Z710" s="45">
        <v>5</v>
      </c>
      <c r="AA710" s="46">
        <v>49</v>
      </c>
      <c r="AB710" s="46">
        <v>60</v>
      </c>
      <c r="AC710" s="25"/>
      <c r="AD710" s="25"/>
      <c r="BA710" s="227"/>
    </row>
    <row r="711" spans="1:53" ht="16.5" thickTop="1" thickBot="1" x14ac:dyDescent="0.3">
      <c r="A711" s="88"/>
      <c r="B711" s="59"/>
      <c r="C711" s="60"/>
      <c r="D711" s="61"/>
      <c r="E711" s="62"/>
      <c r="F711" s="88"/>
      <c r="G711" s="63"/>
      <c r="H711" s="64"/>
      <c r="I711" s="63"/>
      <c r="J711" s="292" t="str">
        <f>IF(AND(OR(E704="RPX", E704="RPX-T", E704="SS"),E705=216),"NO 216 For RPX, RPX-T, OR SS CABLE","---")</f>
        <v>---</v>
      </c>
      <c r="K711" s="293"/>
      <c r="L711" s="294"/>
      <c r="M711" s="292" t="str" cm="1">
        <f t="array" ref="M711">IF(AND(E704="",OR(C714:C738="FST",C714:C738="REV T",C714:C738="DBL REV",C714:C738="TPL REV", C714:C738="QD REV")),"Non-FlexNap cables cannot have tethers","---")</f>
        <v>---</v>
      </c>
      <c r="N711" s="293"/>
      <c r="O711" s="293"/>
      <c r="P711" s="293"/>
      <c r="Q711" s="293"/>
      <c r="R711" s="293"/>
      <c r="S711" s="293"/>
      <c r="T711" s="293"/>
      <c r="U711" s="294"/>
      <c r="V711" s="25"/>
      <c r="W711" s="58"/>
      <c r="X711" s="58"/>
      <c r="Y711" s="25"/>
      <c r="Z711" s="45">
        <v>6</v>
      </c>
      <c r="AA711" s="65">
        <v>61</v>
      </c>
      <c r="AB711" s="65">
        <v>72</v>
      </c>
      <c r="AC711" s="25"/>
      <c r="AD711" s="25"/>
      <c r="BA711" s="226"/>
    </row>
    <row r="712" spans="1:53" ht="15.75" customHeight="1" thickBot="1" x14ac:dyDescent="0.3">
      <c r="A712" s="88"/>
      <c r="B712" s="277" t="s">
        <v>260</v>
      </c>
      <c r="C712" s="314" t="s">
        <v>261</v>
      </c>
      <c r="D712" s="314" t="s">
        <v>262</v>
      </c>
      <c r="E712" s="316" t="s">
        <v>263</v>
      </c>
      <c r="F712" s="314" t="s">
        <v>264</v>
      </c>
      <c r="G712" s="279" t="s">
        <v>265</v>
      </c>
      <c r="H712" s="279" t="s">
        <v>266</v>
      </c>
      <c r="I712" s="279" t="s">
        <v>267</v>
      </c>
      <c r="J712" s="318" t="s">
        <v>268</v>
      </c>
      <c r="K712" s="314" t="s">
        <v>269</v>
      </c>
      <c r="L712" s="320" t="s">
        <v>270</v>
      </c>
      <c r="M712" s="322" t="s">
        <v>271</v>
      </c>
      <c r="N712" s="322"/>
      <c r="O712" s="322"/>
      <c r="P712" s="322"/>
      <c r="Q712" s="322"/>
      <c r="R712" s="322"/>
      <c r="S712" s="322"/>
      <c r="T712" s="322"/>
      <c r="U712" s="323"/>
      <c r="V712" s="107"/>
      <c r="W712" s="72"/>
      <c r="X712" s="72"/>
      <c r="Y712" s="72"/>
      <c r="Z712" s="45">
        <v>7</v>
      </c>
      <c r="AA712" s="65">
        <v>73</v>
      </c>
      <c r="AB712" s="65">
        <v>84</v>
      </c>
      <c r="AC712" s="25"/>
      <c r="AD712" s="25"/>
      <c r="BA712" s="228"/>
    </row>
    <row r="713" spans="1:53" ht="15.75" thickBot="1" x14ac:dyDescent="0.3">
      <c r="A713" s="88"/>
      <c r="B713" s="278"/>
      <c r="C713" s="315"/>
      <c r="D713" s="315"/>
      <c r="E713" s="317"/>
      <c r="F713" s="315"/>
      <c r="G713" s="280"/>
      <c r="H713" s="280"/>
      <c r="I713" s="280"/>
      <c r="J713" s="319"/>
      <c r="K713" s="315"/>
      <c r="L713" s="321"/>
      <c r="M713" s="324"/>
      <c r="N713" s="324"/>
      <c r="O713" s="324"/>
      <c r="P713" s="324"/>
      <c r="Q713" s="324"/>
      <c r="R713" s="324"/>
      <c r="S713" s="324"/>
      <c r="T713" s="324"/>
      <c r="U713" s="325"/>
      <c r="V713" s="107"/>
      <c r="W713" s="72"/>
      <c r="X713" s="72"/>
      <c r="Y713" s="72"/>
      <c r="Z713" s="45">
        <v>8</v>
      </c>
      <c r="AA713" s="46">
        <v>85</v>
      </c>
      <c r="AB713" s="46">
        <v>96</v>
      </c>
      <c r="AC713" s="25"/>
      <c r="AD713" s="25"/>
      <c r="AI713" s="109" t="s">
        <v>272</v>
      </c>
      <c r="AJ713" s="109" t="s">
        <v>273</v>
      </c>
      <c r="AK713" s="109" t="s">
        <v>274</v>
      </c>
      <c r="AL713" s="109" t="s">
        <v>275</v>
      </c>
      <c r="BA713" s="228"/>
    </row>
    <row r="714" spans="1:53" ht="15.75" thickBot="1" x14ac:dyDescent="0.3">
      <c r="A714" s="88"/>
      <c r="B714" s="66" t="s">
        <v>276</v>
      </c>
      <c r="C714" s="67"/>
      <c r="D714" s="102"/>
      <c r="E714" s="32"/>
      <c r="F714" s="32"/>
      <c r="G714" s="68" t="s">
        <v>277</v>
      </c>
      <c r="H714" s="69">
        <f>IF(I714=0,0,I714-(E714-1))</f>
        <v>0</v>
      </c>
      <c r="I714" s="70">
        <f>IF(E714=0,0,I709)</f>
        <v>0</v>
      </c>
      <c r="J714" s="71" t="s">
        <v>278</v>
      </c>
      <c r="K714" s="32"/>
      <c r="L714" s="233"/>
      <c r="M714" s="295"/>
      <c r="N714" s="295"/>
      <c r="O714" s="295"/>
      <c r="P714" s="295"/>
      <c r="Q714" s="295"/>
      <c r="R714" s="295"/>
      <c r="S714" s="295"/>
      <c r="T714" s="295"/>
      <c r="U714" s="296"/>
      <c r="V714" s="103"/>
      <c r="W714" s="72"/>
      <c r="X714" s="72"/>
      <c r="Y714" s="72"/>
      <c r="Z714" s="45">
        <v>9</v>
      </c>
      <c r="AA714" s="46">
        <v>97</v>
      </c>
      <c r="AB714" s="46">
        <v>108</v>
      </c>
      <c r="AC714" s="72">
        <f t="shared" ref="AC714:AC738" si="289">IF(B714&lt;&gt;"FST",1,0)</f>
        <v>1</v>
      </c>
      <c r="AD714" s="72">
        <f t="shared" ref="AD714:AD738" si="290">IF(C714&lt;&gt;"FST",1,0)</f>
        <v>1</v>
      </c>
      <c r="AE714" s="109" t="str">
        <f t="shared" ref="AE714:AE738" si="291">CONCATENATE(H714,"-",I714)</f>
        <v>0-0</v>
      </c>
      <c r="AF714" s="109" t="str">
        <f t="shared" ref="AF714:AF738" si="292">IF(C714="Field SPL","N","Y")</f>
        <v>Y</v>
      </c>
      <c r="AG714" s="109" t="str">
        <f t="shared" ref="AG714:AG738" si="293">IF(OR(E$704="RPX",E$704="SS"),"A","B")</f>
        <v>B</v>
      </c>
      <c r="AH714" s="109">
        <v>2</v>
      </c>
      <c r="AI714" s="109" t="str">
        <f>IF(E704="SS",COUNTIFS(C714:C738,"TCF",E714:E738,"2"),"")</f>
        <v/>
      </c>
      <c r="AJ714" s="109" t="str">
        <f>IF(E704="RPX",COUNTIFS(C714:C738,"TCF",E714:E738,"2"),"")</f>
        <v/>
      </c>
      <c r="AK714" s="109" t="str">
        <f>IF(E704="RPX-T",COUNTIFS(C714:C738,"TCF",E714:E738,"2"),"")</f>
        <v/>
      </c>
      <c r="AL714" s="109" t="str">
        <f>IF(E704="EUC",COUNTIFS(C714:C738,"TCF",E714:E738,"2"),"")</f>
        <v/>
      </c>
      <c r="AM714" s="109">
        <f t="shared" ref="AM714:AM738" si="294">VALUE(IF(C714="FST","0",IF(C714="REV T","1",IF(C714="DBL REV",".5","0"))))</f>
        <v>0</v>
      </c>
      <c r="AN714" s="109">
        <f t="shared" ref="AN714:AN738" si="295">VALUE(IF(C714="FST","0",IF(C714="REV T","0",IF(C714="DBL REV",".5","0"))))</f>
        <v>0</v>
      </c>
      <c r="AO714" s="109" t="str">
        <f t="shared" ref="AO714:AO738" si="296">IF(C714="TPL REV","Y","")</f>
        <v/>
      </c>
      <c r="AQ714" s="109" t="str">
        <f t="shared" ref="AQ714:AQ738" si="297">IF(C714="QD REV","Y","")</f>
        <v/>
      </c>
      <c r="BA714" s="229">
        <f>MOD(E714,12)</f>
        <v>0</v>
      </c>
    </row>
    <row r="715" spans="1:53" ht="15.75" thickBot="1" x14ac:dyDescent="0.3">
      <c r="A715" s="88"/>
      <c r="B715" s="66" t="s">
        <v>279</v>
      </c>
      <c r="C715" s="67"/>
      <c r="D715" s="102"/>
      <c r="E715" s="32"/>
      <c r="F715" s="32"/>
      <c r="G715" s="68" t="s">
        <v>277</v>
      </c>
      <c r="H715" s="69">
        <f t="shared" ref="H715:H738" si="298">IF(E715=0,0,I715-(E715-1))</f>
        <v>0</v>
      </c>
      <c r="I715" s="70">
        <f t="shared" ref="I715:I738" si="299">IF(E715=0,0,H714-1)</f>
        <v>0</v>
      </c>
      <c r="J715" s="73" t="str">
        <f>IF(C715="","--",IF(AND(C715&lt;&gt;"FST",C715&lt;&gt;"TCF",BA714&lt;&gt;0),BA714,"--"))</f>
        <v>--</v>
      </c>
      <c r="K715" s="32"/>
      <c r="L715" s="233"/>
      <c r="M715" s="295"/>
      <c r="N715" s="295"/>
      <c r="O715" s="295"/>
      <c r="P715" s="295"/>
      <c r="Q715" s="295"/>
      <c r="R715" s="295"/>
      <c r="S715" s="295"/>
      <c r="T715" s="295"/>
      <c r="U715" s="296"/>
      <c r="V715" s="103"/>
      <c r="W715" s="72"/>
      <c r="X715" s="72"/>
      <c r="Y715" s="72"/>
      <c r="Z715" s="45">
        <v>10</v>
      </c>
      <c r="AA715" s="46">
        <v>109</v>
      </c>
      <c r="AB715" s="46">
        <v>120</v>
      </c>
      <c r="AC715" s="72">
        <f t="shared" si="289"/>
        <v>1</v>
      </c>
      <c r="AD715" s="72">
        <f t="shared" si="290"/>
        <v>1</v>
      </c>
      <c r="AE715" s="109" t="str">
        <f t="shared" si="291"/>
        <v>0-0</v>
      </c>
      <c r="AF715" s="109" t="str">
        <f t="shared" si="292"/>
        <v>Y</v>
      </c>
      <c r="AG715" s="109" t="str">
        <f t="shared" si="293"/>
        <v>B</v>
      </c>
      <c r="AH715" s="109">
        <v>4</v>
      </c>
      <c r="AI715" s="109" t="str">
        <f>IF(E704="SS",COUNTIFS(C714:C738,"TCF",E714:E738,"4"),"")</f>
        <v/>
      </c>
      <c r="AJ715" s="109" t="str">
        <f>IF(E704="RPX",COUNTIFS(C714:C738,"TCF",E714:E738,"4"),"")</f>
        <v/>
      </c>
      <c r="AK715" s="109" t="str">
        <f>IF(E704="RPX-T",COUNTIFS(C714:C738,"TCF",E714:E738,"4"),"")</f>
        <v/>
      </c>
      <c r="AL715" s="109" t="str">
        <f>IF(E704="EUC",COUNTIFS(C714:C738,"TCF",E714:E738,"4"),"")</f>
        <v/>
      </c>
      <c r="AM715" s="109">
        <f t="shared" si="294"/>
        <v>0</v>
      </c>
      <c r="AN715" s="109">
        <f t="shared" si="295"/>
        <v>0</v>
      </c>
      <c r="AO715" s="109" t="str">
        <f t="shared" si="296"/>
        <v/>
      </c>
      <c r="AQ715" s="109" t="str">
        <f t="shared" si="297"/>
        <v/>
      </c>
      <c r="BA715" s="229">
        <f>MOD(SUM(E714:E715),12)</f>
        <v>0</v>
      </c>
    </row>
    <row r="716" spans="1:53" ht="15.75" thickBot="1" x14ac:dyDescent="0.3">
      <c r="A716" s="88"/>
      <c r="B716" s="74" t="s">
        <v>280</v>
      </c>
      <c r="C716" s="67"/>
      <c r="D716" s="102"/>
      <c r="E716" s="32"/>
      <c r="F716" s="32"/>
      <c r="G716" s="75" t="s">
        <v>277</v>
      </c>
      <c r="H716" s="69">
        <f t="shared" si="298"/>
        <v>0</v>
      </c>
      <c r="I716" s="70">
        <f t="shared" si="299"/>
        <v>0</v>
      </c>
      <c r="J716" s="73" t="str">
        <f t="shared" ref="J716:J738" si="300">IF(C716="","--",IF(AND(C716&lt;&gt;"FST",C716&lt;&gt;"TCF",BA715&lt;&gt;0),BA715,"--"))</f>
        <v>--</v>
      </c>
      <c r="K716" s="32"/>
      <c r="L716" s="233"/>
      <c r="M716" s="295"/>
      <c r="N716" s="295"/>
      <c r="O716" s="295"/>
      <c r="P716" s="295"/>
      <c r="Q716" s="295"/>
      <c r="R716" s="295"/>
      <c r="S716" s="295"/>
      <c r="T716" s="295"/>
      <c r="U716" s="296"/>
      <c r="V716" s="103"/>
      <c r="W716" s="72"/>
      <c r="X716" s="72"/>
      <c r="Y716" s="72"/>
      <c r="Z716" s="45">
        <v>11</v>
      </c>
      <c r="AA716" s="46">
        <v>121</v>
      </c>
      <c r="AB716" s="46">
        <v>132</v>
      </c>
      <c r="AC716" s="72">
        <f t="shared" si="289"/>
        <v>1</v>
      </c>
      <c r="AD716" s="72">
        <f t="shared" si="290"/>
        <v>1</v>
      </c>
      <c r="AE716" s="109" t="str">
        <f t="shared" si="291"/>
        <v>0-0</v>
      </c>
      <c r="AF716" s="109" t="str">
        <f t="shared" si="292"/>
        <v>Y</v>
      </c>
      <c r="AG716" s="109" t="str">
        <f t="shared" si="293"/>
        <v>B</v>
      </c>
      <c r="AH716" s="109">
        <v>6</v>
      </c>
      <c r="AI716" s="109" t="str">
        <f>IF(E704="SS",COUNTIFS(C714:C738,"TCF",E714:E738,"6"),"")</f>
        <v/>
      </c>
      <c r="AJ716" s="109" t="str">
        <f>IF(E704="RPX",COUNTIFS(C714:C738,"TCF",E714:E738,"6"),"")</f>
        <v/>
      </c>
      <c r="AK716" s="109" t="str">
        <f>IF(E704="RPX-T",COUNTIFS(C714:C738,"TCF",E714:E738,"6"),"")</f>
        <v/>
      </c>
      <c r="AL716" s="109" t="str">
        <f>IF(E704="EUC",COUNTIFS(C714:C738,"TCF",E714:E738,"6"),"")</f>
        <v/>
      </c>
      <c r="AM716" s="109">
        <f t="shared" si="294"/>
        <v>0</v>
      </c>
      <c r="AN716" s="109">
        <f t="shared" si="295"/>
        <v>0</v>
      </c>
      <c r="AO716" s="109" t="str">
        <f t="shared" si="296"/>
        <v/>
      </c>
      <c r="AQ716" s="109" t="str">
        <f t="shared" si="297"/>
        <v/>
      </c>
      <c r="BA716" s="229">
        <f>MOD(SUM(E714:E717),12)</f>
        <v>0</v>
      </c>
    </row>
    <row r="717" spans="1:53" ht="15.75" thickBot="1" x14ac:dyDescent="0.3">
      <c r="A717" s="88"/>
      <c r="B717" s="66" t="s">
        <v>281</v>
      </c>
      <c r="C717" s="67"/>
      <c r="D717" s="102"/>
      <c r="E717" s="32"/>
      <c r="F717" s="32"/>
      <c r="G717" s="68" t="s">
        <v>277</v>
      </c>
      <c r="H717" s="69">
        <f t="shared" si="298"/>
        <v>0</v>
      </c>
      <c r="I717" s="70">
        <f t="shared" si="299"/>
        <v>0</v>
      </c>
      <c r="J717" s="73" t="str">
        <f t="shared" si="300"/>
        <v>--</v>
      </c>
      <c r="K717" s="32"/>
      <c r="L717" s="233"/>
      <c r="M717" s="295"/>
      <c r="N717" s="295"/>
      <c r="O717" s="295"/>
      <c r="P717" s="295"/>
      <c r="Q717" s="295"/>
      <c r="R717" s="295"/>
      <c r="S717" s="295"/>
      <c r="T717" s="295"/>
      <c r="U717" s="296"/>
      <c r="V717" s="103"/>
      <c r="W717" s="72"/>
      <c r="X717" s="72"/>
      <c r="Y717" s="72"/>
      <c r="Z717" s="45">
        <v>12</v>
      </c>
      <c r="AA717" s="76">
        <v>133</v>
      </c>
      <c r="AB717" s="76">
        <v>144</v>
      </c>
      <c r="AC717" s="72">
        <f t="shared" si="289"/>
        <v>1</v>
      </c>
      <c r="AD717" s="72">
        <f t="shared" si="290"/>
        <v>1</v>
      </c>
      <c r="AE717" s="109" t="str">
        <f t="shared" si="291"/>
        <v>0-0</v>
      </c>
      <c r="AF717" s="109" t="str">
        <f t="shared" si="292"/>
        <v>Y</v>
      </c>
      <c r="AG717" s="109" t="str">
        <f t="shared" si="293"/>
        <v>B</v>
      </c>
      <c r="AH717" s="109">
        <v>8</v>
      </c>
      <c r="AI717" s="109" t="str">
        <f>IF(E704="SS",COUNTIFS(C714:C738,"TCF",E714:E738,"8"),"")</f>
        <v/>
      </c>
      <c r="AJ717" s="109" t="str">
        <f>IF(E704="RPX",COUNTIFS(C714:C738,"TCF",E714:E738,"8"),"")</f>
        <v/>
      </c>
      <c r="AK717" s="109" t="str">
        <f>IF(E704="RPX-T",COUNTIFS(C714:C738,"TCF",E714:E738,"8"),"")</f>
        <v/>
      </c>
      <c r="AL717" s="109" t="str">
        <f>IF(E704="EUC",COUNTIFS(C714:C738,"TCF",E714:E738,"8"),"")</f>
        <v/>
      </c>
      <c r="AM717" s="109">
        <f t="shared" si="294"/>
        <v>0</v>
      </c>
      <c r="AN717" s="109">
        <f t="shared" si="295"/>
        <v>0</v>
      </c>
      <c r="AO717" s="109" t="str">
        <f t="shared" si="296"/>
        <v/>
      </c>
      <c r="AQ717" s="109" t="str">
        <f t="shared" si="297"/>
        <v/>
      </c>
      <c r="BA717" s="229">
        <f>MOD(SUM(E714:E718),12)</f>
        <v>0</v>
      </c>
    </row>
    <row r="718" spans="1:53" ht="15.75" thickBot="1" x14ac:dyDescent="0.3">
      <c r="A718" s="88"/>
      <c r="B718" s="66" t="s">
        <v>282</v>
      </c>
      <c r="C718" s="67"/>
      <c r="D718" s="102"/>
      <c r="E718" s="32"/>
      <c r="F718" s="32"/>
      <c r="G718" s="68" t="s">
        <v>277</v>
      </c>
      <c r="H718" s="69">
        <f t="shared" si="298"/>
        <v>0</v>
      </c>
      <c r="I718" s="70">
        <f t="shared" si="299"/>
        <v>0</v>
      </c>
      <c r="J718" s="73" t="str">
        <f t="shared" si="300"/>
        <v>--</v>
      </c>
      <c r="K718" s="32"/>
      <c r="L718" s="233"/>
      <c r="M718" s="295"/>
      <c r="N718" s="295"/>
      <c r="O718" s="295"/>
      <c r="P718" s="295"/>
      <c r="Q718" s="295"/>
      <c r="R718" s="295"/>
      <c r="S718" s="295"/>
      <c r="T718" s="295"/>
      <c r="U718" s="296"/>
      <c r="V718" s="103"/>
      <c r="W718" s="72"/>
      <c r="X718" s="72"/>
      <c r="Y718" s="72"/>
      <c r="Z718" s="45">
        <v>13</v>
      </c>
      <c r="AA718" s="77">
        <f t="shared" ref="AA718:AA723" si="301">AB717+1</f>
        <v>145</v>
      </c>
      <c r="AB718" s="77">
        <f t="shared" ref="AB718:AB723" si="302">AB717+12</f>
        <v>156</v>
      </c>
      <c r="AC718" s="72">
        <f t="shared" si="289"/>
        <v>1</v>
      </c>
      <c r="AD718" s="72">
        <f t="shared" si="290"/>
        <v>1</v>
      </c>
      <c r="AE718" s="109" t="str">
        <f t="shared" si="291"/>
        <v>0-0</v>
      </c>
      <c r="AF718" s="109" t="str">
        <f t="shared" si="292"/>
        <v>Y</v>
      </c>
      <c r="AG718" s="109" t="str">
        <f t="shared" si="293"/>
        <v>B</v>
      </c>
      <c r="AH718" s="109">
        <v>12</v>
      </c>
      <c r="AI718" s="109" t="str">
        <f>IF(E704="SS",COUNTIFS(C714:C738,"TCF",E714:E738,"12"),"")</f>
        <v/>
      </c>
      <c r="AJ718" s="109" t="str">
        <f>IF(E704="RPX",COUNTIFS(C714:C738,"TCF",E714:E738,"12"),"")</f>
        <v/>
      </c>
      <c r="AK718" s="109" t="str">
        <f>IF(E704="RPX-T",COUNTIFS(C714:C738,"TCF",E714:E738,"12"),"")</f>
        <v/>
      </c>
      <c r="AL718" s="109" t="str">
        <f>IF(E704="EUC",COUNTIFS(C714:C738,"TCF",E714:E738,"12"),"")</f>
        <v/>
      </c>
      <c r="AM718" s="109">
        <f t="shared" si="294"/>
        <v>0</v>
      </c>
      <c r="AN718" s="109">
        <f t="shared" si="295"/>
        <v>0</v>
      </c>
      <c r="AO718" s="109" t="str">
        <f t="shared" si="296"/>
        <v/>
      </c>
      <c r="AQ718" s="109" t="str">
        <f t="shared" si="297"/>
        <v/>
      </c>
      <c r="BA718" s="229">
        <f>MOD(SUM(E714:E719),12)</f>
        <v>0</v>
      </c>
    </row>
    <row r="719" spans="1:53" ht="15.75" thickBot="1" x14ac:dyDescent="0.3">
      <c r="A719" s="88"/>
      <c r="B719" s="66" t="s">
        <v>283</v>
      </c>
      <c r="C719" s="67"/>
      <c r="D719" s="102"/>
      <c r="E719" s="32"/>
      <c r="F719" s="32"/>
      <c r="G719" s="68" t="s">
        <v>277</v>
      </c>
      <c r="H719" s="69">
        <f t="shared" si="298"/>
        <v>0</v>
      </c>
      <c r="I719" s="70">
        <f t="shared" si="299"/>
        <v>0</v>
      </c>
      <c r="J719" s="73" t="str">
        <f t="shared" si="300"/>
        <v>--</v>
      </c>
      <c r="K719" s="32"/>
      <c r="L719" s="233"/>
      <c r="M719" s="295"/>
      <c r="N719" s="295"/>
      <c r="O719" s="295"/>
      <c r="P719" s="295"/>
      <c r="Q719" s="295"/>
      <c r="R719" s="295"/>
      <c r="S719" s="295"/>
      <c r="T719" s="295"/>
      <c r="U719" s="296"/>
      <c r="V719" s="103"/>
      <c r="W719" s="72"/>
      <c r="X719" s="72"/>
      <c r="Y719" s="72"/>
      <c r="Z719" s="45">
        <v>14</v>
      </c>
      <c r="AA719" s="77">
        <f t="shared" si="301"/>
        <v>157</v>
      </c>
      <c r="AB719" s="77">
        <f t="shared" si="302"/>
        <v>168</v>
      </c>
      <c r="AC719" s="72">
        <f t="shared" si="289"/>
        <v>1</v>
      </c>
      <c r="AD719" s="72">
        <f t="shared" si="290"/>
        <v>1</v>
      </c>
      <c r="AE719" s="109" t="str">
        <f t="shared" si="291"/>
        <v>0-0</v>
      </c>
      <c r="AF719" s="109" t="str">
        <f t="shared" si="292"/>
        <v>Y</v>
      </c>
      <c r="AG719" s="109" t="str">
        <f t="shared" si="293"/>
        <v>B</v>
      </c>
      <c r="AM719" s="109">
        <f t="shared" si="294"/>
        <v>0</v>
      </c>
      <c r="AN719" s="109">
        <f t="shared" si="295"/>
        <v>0</v>
      </c>
      <c r="AO719" s="109" t="str">
        <f t="shared" si="296"/>
        <v/>
      </c>
      <c r="AQ719" s="109" t="str">
        <f t="shared" si="297"/>
        <v/>
      </c>
      <c r="BA719" s="229">
        <f>MOD(SUM(E714:E720),12)</f>
        <v>0</v>
      </c>
    </row>
    <row r="720" spans="1:53" ht="15.75" thickBot="1" x14ac:dyDescent="0.3">
      <c r="A720" s="88"/>
      <c r="B720" s="66" t="s">
        <v>284</v>
      </c>
      <c r="C720" s="67"/>
      <c r="D720" s="102"/>
      <c r="E720" s="32"/>
      <c r="F720" s="32"/>
      <c r="G720" s="68" t="s">
        <v>277</v>
      </c>
      <c r="H720" s="69">
        <f t="shared" si="298"/>
        <v>0</v>
      </c>
      <c r="I720" s="70">
        <f t="shared" si="299"/>
        <v>0</v>
      </c>
      <c r="J720" s="73" t="str">
        <f t="shared" si="300"/>
        <v>--</v>
      </c>
      <c r="K720" s="32"/>
      <c r="L720" s="233"/>
      <c r="M720" s="295"/>
      <c r="N720" s="295"/>
      <c r="O720" s="295"/>
      <c r="P720" s="295"/>
      <c r="Q720" s="295"/>
      <c r="R720" s="295"/>
      <c r="S720" s="295"/>
      <c r="T720" s="295"/>
      <c r="U720" s="296"/>
      <c r="V720" s="103"/>
      <c r="W720" s="72"/>
      <c r="X720" s="72"/>
      <c r="Y720" s="72"/>
      <c r="Z720" s="45">
        <v>15</v>
      </c>
      <c r="AA720" s="77">
        <f t="shared" si="301"/>
        <v>169</v>
      </c>
      <c r="AB720" s="77">
        <f t="shared" si="302"/>
        <v>180</v>
      </c>
      <c r="AC720" s="72">
        <f t="shared" si="289"/>
        <v>1</v>
      </c>
      <c r="AD720" s="72">
        <f t="shared" si="290"/>
        <v>1</v>
      </c>
      <c r="AE720" s="109" t="str">
        <f t="shared" si="291"/>
        <v>0-0</v>
      </c>
      <c r="AF720" s="109" t="str">
        <f t="shared" si="292"/>
        <v>Y</v>
      </c>
      <c r="AG720" s="109" t="str">
        <f t="shared" si="293"/>
        <v>B</v>
      </c>
      <c r="AM720" s="109">
        <f t="shared" si="294"/>
        <v>0</v>
      </c>
      <c r="AN720" s="109">
        <f t="shared" si="295"/>
        <v>0</v>
      </c>
      <c r="AO720" s="109" t="str">
        <f t="shared" si="296"/>
        <v/>
      </c>
      <c r="AQ720" s="109" t="str">
        <f t="shared" si="297"/>
        <v/>
      </c>
      <c r="BA720" s="229">
        <f>MOD(SUM(E714:E721),12)</f>
        <v>0</v>
      </c>
    </row>
    <row r="721" spans="1:53" ht="15.75" thickBot="1" x14ac:dyDescent="0.3">
      <c r="A721" s="88"/>
      <c r="B721" s="66" t="s">
        <v>285</v>
      </c>
      <c r="C721" s="67"/>
      <c r="D721" s="102"/>
      <c r="E721" s="32"/>
      <c r="F721" s="32"/>
      <c r="G721" s="68" t="s">
        <v>277</v>
      </c>
      <c r="H721" s="69">
        <f t="shared" si="298"/>
        <v>0</v>
      </c>
      <c r="I721" s="70">
        <f t="shared" si="299"/>
        <v>0</v>
      </c>
      <c r="J721" s="73" t="str">
        <f t="shared" si="300"/>
        <v>--</v>
      </c>
      <c r="K721" s="32"/>
      <c r="L721" s="233"/>
      <c r="M721" s="295"/>
      <c r="N721" s="295"/>
      <c r="O721" s="295"/>
      <c r="P721" s="295"/>
      <c r="Q721" s="295"/>
      <c r="R721" s="295"/>
      <c r="S721" s="295"/>
      <c r="T721" s="295"/>
      <c r="U721" s="296"/>
      <c r="V721" s="103"/>
      <c r="W721" s="72"/>
      <c r="X721" s="72"/>
      <c r="Y721" s="72"/>
      <c r="Z721" s="45">
        <f>Z720+1</f>
        <v>16</v>
      </c>
      <c r="AA721" s="77">
        <f t="shared" si="301"/>
        <v>181</v>
      </c>
      <c r="AB721" s="77">
        <f t="shared" si="302"/>
        <v>192</v>
      </c>
      <c r="AC721" s="72">
        <f t="shared" si="289"/>
        <v>1</v>
      </c>
      <c r="AD721" s="72">
        <f t="shared" si="290"/>
        <v>1</v>
      </c>
      <c r="AE721" s="109" t="str">
        <f t="shared" si="291"/>
        <v>0-0</v>
      </c>
      <c r="AF721" s="109" t="str">
        <f t="shared" si="292"/>
        <v>Y</v>
      </c>
      <c r="AG721" s="109" t="str">
        <f t="shared" si="293"/>
        <v>B</v>
      </c>
      <c r="AM721" s="109">
        <f t="shared" si="294"/>
        <v>0</v>
      </c>
      <c r="AN721" s="109">
        <f t="shared" si="295"/>
        <v>0</v>
      </c>
      <c r="AO721" s="109" t="str">
        <f t="shared" si="296"/>
        <v/>
      </c>
      <c r="AQ721" s="109" t="str">
        <f t="shared" si="297"/>
        <v/>
      </c>
      <c r="BA721" s="229">
        <f>MOD(SUM(E714:E722),12)</f>
        <v>0</v>
      </c>
    </row>
    <row r="722" spans="1:53" ht="15.75" thickBot="1" x14ac:dyDescent="0.3">
      <c r="A722" s="88"/>
      <c r="B722" s="66" t="s">
        <v>286</v>
      </c>
      <c r="C722" s="67"/>
      <c r="D722" s="102"/>
      <c r="E722" s="32"/>
      <c r="F722" s="32"/>
      <c r="G722" s="68" t="s">
        <v>277</v>
      </c>
      <c r="H722" s="69">
        <f t="shared" si="298"/>
        <v>0</v>
      </c>
      <c r="I722" s="70">
        <f t="shared" si="299"/>
        <v>0</v>
      </c>
      <c r="J722" s="73" t="str">
        <f t="shared" si="300"/>
        <v>--</v>
      </c>
      <c r="K722" s="32"/>
      <c r="L722" s="233"/>
      <c r="M722" s="295"/>
      <c r="N722" s="295"/>
      <c r="O722" s="295"/>
      <c r="P722" s="295"/>
      <c r="Q722" s="295"/>
      <c r="R722" s="295"/>
      <c r="S722" s="295"/>
      <c r="T722" s="295"/>
      <c r="U722" s="296"/>
      <c r="V722" s="103"/>
      <c r="W722" s="72"/>
      <c r="X722" s="72"/>
      <c r="Y722" s="72"/>
      <c r="Z722" s="45">
        <f>Z721+1</f>
        <v>17</v>
      </c>
      <c r="AA722" s="77">
        <f t="shared" si="301"/>
        <v>193</v>
      </c>
      <c r="AB722" s="77">
        <f t="shared" si="302"/>
        <v>204</v>
      </c>
      <c r="AC722" s="72">
        <f t="shared" si="289"/>
        <v>1</v>
      </c>
      <c r="AD722" s="72">
        <f t="shared" si="290"/>
        <v>1</v>
      </c>
      <c r="AE722" s="109" t="str">
        <f t="shared" si="291"/>
        <v>0-0</v>
      </c>
      <c r="AF722" s="109" t="str">
        <f t="shared" si="292"/>
        <v>Y</v>
      </c>
      <c r="AG722" s="109" t="str">
        <f t="shared" si="293"/>
        <v>B</v>
      </c>
      <c r="AM722" s="109">
        <f t="shared" si="294"/>
        <v>0</v>
      </c>
      <c r="AN722" s="109">
        <f t="shared" si="295"/>
        <v>0</v>
      </c>
      <c r="AO722" s="109" t="str">
        <f t="shared" si="296"/>
        <v/>
      </c>
      <c r="AQ722" s="109" t="str">
        <f t="shared" si="297"/>
        <v/>
      </c>
      <c r="BA722" s="229">
        <f>MOD(SUM(E714:E723),12)</f>
        <v>0</v>
      </c>
    </row>
    <row r="723" spans="1:53" ht="15.75" thickBot="1" x14ac:dyDescent="0.3">
      <c r="A723" s="88"/>
      <c r="B723" s="66" t="s">
        <v>287</v>
      </c>
      <c r="C723" s="67"/>
      <c r="D723" s="102"/>
      <c r="E723" s="32"/>
      <c r="F723" s="32"/>
      <c r="G723" s="68" t="s">
        <v>277</v>
      </c>
      <c r="H723" s="69">
        <f t="shared" si="298"/>
        <v>0</v>
      </c>
      <c r="I723" s="70">
        <f t="shared" si="299"/>
        <v>0</v>
      </c>
      <c r="J723" s="73" t="str">
        <f t="shared" si="300"/>
        <v>--</v>
      </c>
      <c r="K723" s="32"/>
      <c r="L723" s="233"/>
      <c r="M723" s="295"/>
      <c r="N723" s="295"/>
      <c r="O723" s="295"/>
      <c r="P723" s="295"/>
      <c r="Q723" s="295"/>
      <c r="R723" s="295"/>
      <c r="S723" s="295"/>
      <c r="T723" s="295"/>
      <c r="U723" s="296"/>
      <c r="V723" s="103"/>
      <c r="W723" s="72"/>
      <c r="X723" s="72"/>
      <c r="Y723" s="72"/>
      <c r="Z723" s="45">
        <f>Z722+1</f>
        <v>18</v>
      </c>
      <c r="AA723" s="77">
        <f t="shared" si="301"/>
        <v>205</v>
      </c>
      <c r="AB723" s="77">
        <f t="shared" si="302"/>
        <v>216</v>
      </c>
      <c r="AC723" s="72">
        <f t="shared" si="289"/>
        <v>1</v>
      </c>
      <c r="AD723" s="72">
        <f t="shared" si="290"/>
        <v>1</v>
      </c>
      <c r="AE723" s="109" t="str">
        <f t="shared" si="291"/>
        <v>0-0</v>
      </c>
      <c r="AF723" s="109" t="str">
        <f t="shared" si="292"/>
        <v>Y</v>
      </c>
      <c r="AG723" s="109" t="str">
        <f t="shared" si="293"/>
        <v>B</v>
      </c>
      <c r="AM723" s="109">
        <f t="shared" si="294"/>
        <v>0</v>
      </c>
      <c r="AN723" s="109">
        <f t="shared" si="295"/>
        <v>0</v>
      </c>
      <c r="AO723" s="109" t="str">
        <f t="shared" si="296"/>
        <v/>
      </c>
      <c r="AQ723" s="109" t="str">
        <f t="shared" si="297"/>
        <v/>
      </c>
      <c r="BA723" s="229">
        <f>MOD(SUM(E714:E724),12)</f>
        <v>0</v>
      </c>
    </row>
    <row r="724" spans="1:53" ht="15.75" thickBot="1" x14ac:dyDescent="0.3">
      <c r="A724" s="88"/>
      <c r="B724" s="66" t="s">
        <v>288</v>
      </c>
      <c r="C724" s="67"/>
      <c r="D724" s="102"/>
      <c r="E724" s="32"/>
      <c r="F724" s="32"/>
      <c r="G724" s="68" t="s">
        <v>277</v>
      </c>
      <c r="H724" s="69">
        <f t="shared" si="298"/>
        <v>0</v>
      </c>
      <c r="I724" s="70">
        <f t="shared" si="299"/>
        <v>0</v>
      </c>
      <c r="J724" s="73" t="str">
        <f t="shared" si="300"/>
        <v>--</v>
      </c>
      <c r="K724" s="32"/>
      <c r="L724" s="233"/>
      <c r="M724" s="295"/>
      <c r="N724" s="295"/>
      <c r="O724" s="295"/>
      <c r="P724" s="295"/>
      <c r="Q724" s="295"/>
      <c r="R724" s="295"/>
      <c r="S724" s="295"/>
      <c r="T724" s="295"/>
      <c r="U724" s="296"/>
      <c r="V724" s="103"/>
      <c r="W724" s="84"/>
      <c r="X724" s="84"/>
      <c r="Y724" s="72"/>
      <c r="Z724" s="72"/>
      <c r="AA724" s="72"/>
      <c r="AB724" s="72"/>
      <c r="AC724" s="72">
        <f t="shared" si="289"/>
        <v>1</v>
      </c>
      <c r="AD724" s="72">
        <f t="shared" si="290"/>
        <v>1</v>
      </c>
      <c r="AE724" s="109" t="str">
        <f t="shared" si="291"/>
        <v>0-0</v>
      </c>
      <c r="AF724" s="109" t="str">
        <f t="shared" si="292"/>
        <v>Y</v>
      </c>
      <c r="AG724" s="109" t="str">
        <f t="shared" si="293"/>
        <v>B</v>
      </c>
      <c r="AM724" s="109">
        <f t="shared" si="294"/>
        <v>0</v>
      </c>
      <c r="AN724" s="109">
        <f t="shared" si="295"/>
        <v>0</v>
      </c>
      <c r="AO724" s="109" t="str">
        <f t="shared" si="296"/>
        <v/>
      </c>
      <c r="AQ724" s="109" t="str">
        <f t="shared" si="297"/>
        <v/>
      </c>
      <c r="BA724" s="229">
        <f>MOD(SUM(E714:E725),12)</f>
        <v>0</v>
      </c>
    </row>
    <row r="725" spans="1:53" ht="15.75" thickBot="1" x14ac:dyDescent="0.3">
      <c r="A725" s="88"/>
      <c r="B725" s="66" t="s">
        <v>289</v>
      </c>
      <c r="C725" s="67"/>
      <c r="D725" s="102"/>
      <c r="E725" s="32"/>
      <c r="F725" s="32"/>
      <c r="G725" s="68" t="s">
        <v>277</v>
      </c>
      <c r="H725" s="69">
        <f t="shared" si="298"/>
        <v>0</v>
      </c>
      <c r="I725" s="70">
        <f t="shared" si="299"/>
        <v>0</v>
      </c>
      <c r="J725" s="73" t="str">
        <f t="shared" si="300"/>
        <v>--</v>
      </c>
      <c r="K725" s="32"/>
      <c r="L725" s="233"/>
      <c r="M725" s="295"/>
      <c r="N725" s="295"/>
      <c r="O725" s="295"/>
      <c r="P725" s="295"/>
      <c r="Q725" s="295"/>
      <c r="R725" s="295"/>
      <c r="S725" s="295"/>
      <c r="T725" s="295"/>
      <c r="U725" s="296"/>
      <c r="V725" s="103"/>
      <c r="W725" s="84">
        <f>Y725+1</f>
        <v>1</v>
      </c>
      <c r="X725" s="84"/>
      <c r="Y725" s="78">
        <f>SUM(E714:E725)</f>
        <v>0</v>
      </c>
      <c r="Z725" s="72"/>
      <c r="AA725" s="72"/>
      <c r="AB725" s="72"/>
      <c r="AC725" s="72">
        <f t="shared" si="289"/>
        <v>1</v>
      </c>
      <c r="AD725" s="72">
        <f t="shared" si="290"/>
        <v>1</v>
      </c>
      <c r="AE725" s="109" t="str">
        <f t="shared" si="291"/>
        <v>0-0</v>
      </c>
      <c r="AF725" s="109" t="str">
        <f t="shared" si="292"/>
        <v>Y</v>
      </c>
      <c r="AG725" s="109" t="str">
        <f t="shared" si="293"/>
        <v>B</v>
      </c>
      <c r="AM725" s="109">
        <f t="shared" si="294"/>
        <v>0</v>
      </c>
      <c r="AN725" s="109">
        <f t="shared" si="295"/>
        <v>0</v>
      </c>
      <c r="AO725" s="109" t="str">
        <f t="shared" si="296"/>
        <v/>
      </c>
      <c r="AQ725" s="109" t="str">
        <f t="shared" si="297"/>
        <v/>
      </c>
      <c r="BA725" s="229">
        <f>MOD(SUM(E714:E726),12)</f>
        <v>0</v>
      </c>
    </row>
    <row r="726" spans="1:53" ht="15.75" thickBot="1" x14ac:dyDescent="0.3">
      <c r="A726" s="88"/>
      <c r="B726" s="66" t="s">
        <v>290</v>
      </c>
      <c r="C726" s="67"/>
      <c r="D726" s="102"/>
      <c r="E726" s="32"/>
      <c r="F726" s="32"/>
      <c r="G726" s="68" t="s">
        <v>277</v>
      </c>
      <c r="H726" s="69">
        <f t="shared" si="298"/>
        <v>0</v>
      </c>
      <c r="I726" s="70">
        <f t="shared" si="299"/>
        <v>0</v>
      </c>
      <c r="J726" s="73" t="str">
        <f t="shared" si="300"/>
        <v>--</v>
      </c>
      <c r="K726" s="32"/>
      <c r="L726" s="233"/>
      <c r="M726" s="295"/>
      <c r="N726" s="295"/>
      <c r="O726" s="295"/>
      <c r="P726" s="295"/>
      <c r="Q726" s="295"/>
      <c r="R726" s="295"/>
      <c r="S726" s="295"/>
      <c r="T726" s="295"/>
      <c r="U726" s="296"/>
      <c r="V726" s="103"/>
      <c r="W726" s="84">
        <f>Y726+1</f>
        <v>1</v>
      </c>
      <c r="X726" s="84"/>
      <c r="Y726" s="78">
        <f>SUM(E714:E726)</f>
        <v>0</v>
      </c>
      <c r="Z726" s="72" t="str">
        <f t="shared" ref="Z726:Z738" si="303">IF(OR(AND(E$8=216,C725="DBL REV",C726="DBL REV",Y725&lt;=144,Y726&gt;144),AND(E$8=216,C725="TPL REV",C726="TPL REV",Y725&lt;=144,Y726&gt;144),AND(E$8=216,C725="QD REV",C726="QD REV",Y725&lt;=144,Y726&gt;144)),"ERROR","")</f>
        <v/>
      </c>
      <c r="AA726" s="72"/>
      <c r="AB726" s="72"/>
      <c r="AC726" s="72">
        <f t="shared" si="289"/>
        <v>1</v>
      </c>
      <c r="AD726" s="72">
        <f t="shared" si="290"/>
        <v>1</v>
      </c>
      <c r="AE726" s="109" t="str">
        <f t="shared" si="291"/>
        <v>0-0</v>
      </c>
      <c r="AF726" s="109" t="str">
        <f t="shared" si="292"/>
        <v>Y</v>
      </c>
      <c r="AG726" s="109" t="str">
        <f t="shared" si="293"/>
        <v>B</v>
      </c>
      <c r="AM726" s="109">
        <f t="shared" si="294"/>
        <v>0</v>
      </c>
      <c r="AN726" s="109">
        <f t="shared" si="295"/>
        <v>0</v>
      </c>
      <c r="AO726" s="109" t="str">
        <f t="shared" si="296"/>
        <v/>
      </c>
      <c r="AQ726" s="109" t="str">
        <f t="shared" si="297"/>
        <v/>
      </c>
      <c r="BA726" s="229">
        <f>MOD(SUM(E714:E727),12)</f>
        <v>0</v>
      </c>
    </row>
    <row r="727" spans="1:53" ht="15.75" thickBot="1" x14ac:dyDescent="0.3">
      <c r="A727" s="88"/>
      <c r="B727" s="66" t="s">
        <v>291</v>
      </c>
      <c r="C727" s="67"/>
      <c r="D727" s="102"/>
      <c r="E727" s="32"/>
      <c r="F727" s="32"/>
      <c r="G727" s="68" t="s">
        <v>277</v>
      </c>
      <c r="H727" s="69">
        <f t="shared" si="298"/>
        <v>0</v>
      </c>
      <c r="I727" s="70">
        <f t="shared" si="299"/>
        <v>0</v>
      </c>
      <c r="J727" s="73" t="str">
        <f t="shared" si="300"/>
        <v>--</v>
      </c>
      <c r="K727" s="32"/>
      <c r="L727" s="233"/>
      <c r="M727" s="295"/>
      <c r="N727" s="295"/>
      <c r="O727" s="295"/>
      <c r="P727" s="295"/>
      <c r="Q727" s="295"/>
      <c r="R727" s="295"/>
      <c r="S727" s="295"/>
      <c r="T727" s="295"/>
      <c r="U727" s="296"/>
      <c r="V727" s="103"/>
      <c r="W727" s="84">
        <f>Y727+1</f>
        <v>1</v>
      </c>
      <c r="X727" s="84"/>
      <c r="Y727" s="78">
        <f>SUM(E714:E727)</f>
        <v>0</v>
      </c>
      <c r="Z727" s="72" t="str">
        <f t="shared" si="303"/>
        <v/>
      </c>
      <c r="AA727" s="72"/>
      <c r="AB727" s="72"/>
      <c r="AC727" s="72">
        <f t="shared" si="289"/>
        <v>1</v>
      </c>
      <c r="AD727" s="72">
        <f t="shared" si="290"/>
        <v>1</v>
      </c>
      <c r="AE727" s="109" t="str">
        <f t="shared" si="291"/>
        <v>0-0</v>
      </c>
      <c r="AF727" s="109" t="str">
        <f t="shared" si="292"/>
        <v>Y</v>
      </c>
      <c r="AG727" s="109" t="str">
        <f t="shared" si="293"/>
        <v>B</v>
      </c>
      <c r="AM727" s="109">
        <f t="shared" si="294"/>
        <v>0</v>
      </c>
      <c r="AN727" s="109">
        <f t="shared" si="295"/>
        <v>0</v>
      </c>
      <c r="AO727" s="109" t="str">
        <f t="shared" si="296"/>
        <v/>
      </c>
      <c r="AQ727" s="109" t="str">
        <f t="shared" si="297"/>
        <v/>
      </c>
      <c r="BA727" s="229">
        <f>MOD(SUM(E714:E728),12)</f>
        <v>0</v>
      </c>
    </row>
    <row r="728" spans="1:53" ht="15.75" thickBot="1" x14ac:dyDescent="0.3">
      <c r="A728" s="88"/>
      <c r="B728" s="66" t="s">
        <v>292</v>
      </c>
      <c r="C728" s="67"/>
      <c r="D728" s="102"/>
      <c r="E728" s="32"/>
      <c r="F728" s="32"/>
      <c r="G728" s="68" t="s">
        <v>277</v>
      </c>
      <c r="H728" s="69">
        <f t="shared" si="298"/>
        <v>0</v>
      </c>
      <c r="I728" s="70">
        <f t="shared" si="299"/>
        <v>0</v>
      </c>
      <c r="J728" s="73" t="str">
        <f t="shared" si="300"/>
        <v>--</v>
      </c>
      <c r="K728" s="32"/>
      <c r="L728" s="233"/>
      <c r="M728" s="295"/>
      <c r="N728" s="295"/>
      <c r="O728" s="295"/>
      <c r="P728" s="295"/>
      <c r="Q728" s="295"/>
      <c r="R728" s="295"/>
      <c r="S728" s="295"/>
      <c r="T728" s="295"/>
      <c r="U728" s="296"/>
      <c r="V728" s="103"/>
      <c r="W728" s="84">
        <f>Y728+1</f>
        <v>1</v>
      </c>
      <c r="X728" s="84"/>
      <c r="Y728" s="78">
        <f>SUM(E714:E728)</f>
        <v>0</v>
      </c>
      <c r="Z728" s="72" t="str">
        <f t="shared" si="303"/>
        <v/>
      </c>
      <c r="AA728" s="72" t="str">
        <f t="shared" ref="AA728:AA740" si="304">IF(AND(C726&lt;&gt;"Field SPL",W725&lt;=144,Y726&gt;144),"ERROR","")</f>
        <v/>
      </c>
      <c r="AB728" s="72"/>
      <c r="AC728" s="72">
        <f t="shared" si="289"/>
        <v>1</v>
      </c>
      <c r="AD728" s="72">
        <f t="shared" si="290"/>
        <v>1</v>
      </c>
      <c r="AE728" s="109" t="str">
        <f t="shared" si="291"/>
        <v>0-0</v>
      </c>
      <c r="AF728" s="109" t="str">
        <f t="shared" si="292"/>
        <v>Y</v>
      </c>
      <c r="AG728" s="109" t="str">
        <f t="shared" si="293"/>
        <v>B</v>
      </c>
      <c r="AM728" s="109">
        <f t="shared" si="294"/>
        <v>0</v>
      </c>
      <c r="AN728" s="109">
        <f t="shared" si="295"/>
        <v>0</v>
      </c>
      <c r="AO728" s="109" t="str">
        <f t="shared" si="296"/>
        <v/>
      </c>
      <c r="AQ728" s="109" t="str">
        <f t="shared" si="297"/>
        <v/>
      </c>
      <c r="BA728" s="229">
        <f>MOD(SUM(E714:E729),12)</f>
        <v>0</v>
      </c>
    </row>
    <row r="729" spans="1:53" ht="15.75" thickBot="1" x14ac:dyDescent="0.3">
      <c r="A729" s="88"/>
      <c r="B729" s="66" t="s">
        <v>293</v>
      </c>
      <c r="C729" s="67"/>
      <c r="D729" s="102"/>
      <c r="E729" s="32"/>
      <c r="F729" s="32"/>
      <c r="G729" s="68" t="s">
        <v>277</v>
      </c>
      <c r="H729" s="69">
        <f t="shared" si="298"/>
        <v>0</v>
      </c>
      <c r="I729" s="70">
        <f t="shared" si="299"/>
        <v>0</v>
      </c>
      <c r="J729" s="73" t="str">
        <f t="shared" si="300"/>
        <v>--</v>
      </c>
      <c r="K729" s="32"/>
      <c r="L729" s="233"/>
      <c r="M729" s="295"/>
      <c r="N729" s="295"/>
      <c r="O729" s="295"/>
      <c r="P729" s="295"/>
      <c r="Q729" s="295"/>
      <c r="R729" s="295"/>
      <c r="S729" s="295"/>
      <c r="T729" s="295"/>
      <c r="U729" s="296"/>
      <c r="V729" s="103"/>
      <c r="W729" s="84">
        <f t="shared" ref="W729:W737" si="305">Y729+1</f>
        <v>1</v>
      </c>
      <c r="X729" s="84"/>
      <c r="Y729" s="78">
        <f>SUM(E714:E729)</f>
        <v>0</v>
      </c>
      <c r="Z729" s="72" t="str">
        <f t="shared" si="303"/>
        <v/>
      </c>
      <c r="AA729" s="72" t="str">
        <f t="shared" si="304"/>
        <v/>
      </c>
      <c r="AB729" s="72"/>
      <c r="AC729" s="72">
        <f t="shared" si="289"/>
        <v>1</v>
      </c>
      <c r="AD729" s="72">
        <f t="shared" si="290"/>
        <v>1</v>
      </c>
      <c r="AE729" s="109" t="str">
        <f t="shared" si="291"/>
        <v>0-0</v>
      </c>
      <c r="AF729" s="109" t="str">
        <f t="shared" si="292"/>
        <v>Y</v>
      </c>
      <c r="AG729" s="109" t="str">
        <f t="shared" si="293"/>
        <v>B</v>
      </c>
      <c r="AM729" s="109">
        <f t="shared" si="294"/>
        <v>0</v>
      </c>
      <c r="AN729" s="109">
        <f t="shared" si="295"/>
        <v>0</v>
      </c>
      <c r="AO729" s="109" t="str">
        <f t="shared" si="296"/>
        <v/>
      </c>
      <c r="AQ729" s="109" t="str">
        <f t="shared" si="297"/>
        <v/>
      </c>
      <c r="BA729" s="229">
        <f>MOD(SUM(E714:E730),12)</f>
        <v>0</v>
      </c>
    </row>
    <row r="730" spans="1:53" ht="15.75" thickBot="1" x14ac:dyDescent="0.3">
      <c r="A730" s="88"/>
      <c r="B730" s="66" t="s">
        <v>294</v>
      </c>
      <c r="C730" s="67"/>
      <c r="D730" s="102"/>
      <c r="E730" s="32"/>
      <c r="F730" s="32"/>
      <c r="G730" s="68" t="s">
        <v>277</v>
      </c>
      <c r="H730" s="69">
        <f t="shared" si="298"/>
        <v>0</v>
      </c>
      <c r="I730" s="70">
        <f t="shared" si="299"/>
        <v>0</v>
      </c>
      <c r="J730" s="73" t="str">
        <f t="shared" si="300"/>
        <v>--</v>
      </c>
      <c r="K730" s="32"/>
      <c r="L730" s="233"/>
      <c r="M730" s="295"/>
      <c r="N730" s="295"/>
      <c r="O730" s="295"/>
      <c r="P730" s="295"/>
      <c r="Q730" s="295"/>
      <c r="R730" s="295"/>
      <c r="S730" s="295"/>
      <c r="T730" s="295"/>
      <c r="U730" s="296"/>
      <c r="V730" s="103"/>
      <c r="W730" s="84">
        <f t="shared" si="305"/>
        <v>1</v>
      </c>
      <c r="X730" s="84"/>
      <c r="Y730" s="78">
        <f>SUM(E714:E730)</f>
        <v>0</v>
      </c>
      <c r="Z730" s="72" t="str">
        <f t="shared" si="303"/>
        <v/>
      </c>
      <c r="AA730" s="72" t="str">
        <f t="shared" si="304"/>
        <v/>
      </c>
      <c r="AB730" s="72"/>
      <c r="AC730" s="72">
        <f t="shared" si="289"/>
        <v>1</v>
      </c>
      <c r="AD730" s="72">
        <f t="shared" si="290"/>
        <v>1</v>
      </c>
      <c r="AE730" s="109" t="str">
        <f t="shared" si="291"/>
        <v>0-0</v>
      </c>
      <c r="AF730" s="109" t="str">
        <f t="shared" si="292"/>
        <v>Y</v>
      </c>
      <c r="AG730" s="109" t="str">
        <f t="shared" si="293"/>
        <v>B</v>
      </c>
      <c r="AM730" s="109">
        <f t="shared" si="294"/>
        <v>0</v>
      </c>
      <c r="AN730" s="109">
        <f t="shared" si="295"/>
        <v>0</v>
      </c>
      <c r="AO730" s="109" t="str">
        <f t="shared" si="296"/>
        <v/>
      </c>
      <c r="AQ730" s="109" t="str">
        <f t="shared" si="297"/>
        <v/>
      </c>
      <c r="BA730" s="229">
        <f>MOD(SUM(E714:E731),12)</f>
        <v>0</v>
      </c>
    </row>
    <row r="731" spans="1:53" ht="15.75" thickBot="1" x14ac:dyDescent="0.3">
      <c r="A731" s="88"/>
      <c r="B731" s="66" t="s">
        <v>295</v>
      </c>
      <c r="C731" s="67"/>
      <c r="D731" s="102"/>
      <c r="E731" s="32"/>
      <c r="F731" s="32"/>
      <c r="G731" s="68" t="s">
        <v>277</v>
      </c>
      <c r="H731" s="69">
        <f t="shared" si="298"/>
        <v>0</v>
      </c>
      <c r="I731" s="70">
        <f t="shared" si="299"/>
        <v>0</v>
      </c>
      <c r="J731" s="73" t="str">
        <f t="shared" si="300"/>
        <v>--</v>
      </c>
      <c r="K731" s="32"/>
      <c r="L731" s="233"/>
      <c r="M731" s="295"/>
      <c r="N731" s="295"/>
      <c r="O731" s="295"/>
      <c r="P731" s="295"/>
      <c r="Q731" s="295"/>
      <c r="R731" s="295"/>
      <c r="S731" s="295"/>
      <c r="T731" s="295"/>
      <c r="U731" s="296"/>
      <c r="V731" s="103"/>
      <c r="W731" s="84">
        <f t="shared" si="305"/>
        <v>1</v>
      </c>
      <c r="X731" s="84"/>
      <c r="Y731" s="78">
        <f>SUM(E714:E731)</f>
        <v>0</v>
      </c>
      <c r="Z731" s="72" t="str">
        <f t="shared" si="303"/>
        <v/>
      </c>
      <c r="AA731" s="72" t="str">
        <f t="shared" si="304"/>
        <v/>
      </c>
      <c r="AB731" s="72"/>
      <c r="AC731" s="72">
        <f t="shared" si="289"/>
        <v>1</v>
      </c>
      <c r="AD731" s="72">
        <f t="shared" si="290"/>
        <v>1</v>
      </c>
      <c r="AE731" s="109" t="str">
        <f t="shared" si="291"/>
        <v>0-0</v>
      </c>
      <c r="AF731" s="109" t="str">
        <f t="shared" si="292"/>
        <v>Y</v>
      </c>
      <c r="AG731" s="109" t="str">
        <f t="shared" si="293"/>
        <v>B</v>
      </c>
      <c r="AM731" s="109">
        <f t="shared" si="294"/>
        <v>0</v>
      </c>
      <c r="AN731" s="109">
        <f t="shared" si="295"/>
        <v>0</v>
      </c>
      <c r="AO731" s="109" t="str">
        <f t="shared" si="296"/>
        <v/>
      </c>
      <c r="AQ731" s="109" t="str">
        <f t="shared" si="297"/>
        <v/>
      </c>
      <c r="BA731" s="229">
        <f>MOD(SUM(E714:E732),12)</f>
        <v>0</v>
      </c>
    </row>
    <row r="732" spans="1:53" ht="15.75" thickBot="1" x14ac:dyDescent="0.3">
      <c r="A732" s="88"/>
      <c r="B732" s="66" t="s">
        <v>296</v>
      </c>
      <c r="C732" s="67"/>
      <c r="D732" s="102"/>
      <c r="E732" s="32"/>
      <c r="F732" s="32"/>
      <c r="G732" s="68" t="s">
        <v>277</v>
      </c>
      <c r="H732" s="69">
        <f t="shared" si="298"/>
        <v>0</v>
      </c>
      <c r="I732" s="70">
        <f t="shared" si="299"/>
        <v>0</v>
      </c>
      <c r="J732" s="73" t="str">
        <f t="shared" si="300"/>
        <v>--</v>
      </c>
      <c r="K732" s="32"/>
      <c r="L732" s="233"/>
      <c r="M732" s="295"/>
      <c r="N732" s="295"/>
      <c r="O732" s="295"/>
      <c r="P732" s="295"/>
      <c r="Q732" s="295"/>
      <c r="R732" s="295"/>
      <c r="S732" s="295"/>
      <c r="T732" s="295"/>
      <c r="U732" s="296"/>
      <c r="V732" s="103"/>
      <c r="W732" s="84">
        <f t="shared" si="305"/>
        <v>1</v>
      </c>
      <c r="X732" s="84"/>
      <c r="Y732" s="78">
        <f>SUM(E714:E732)</f>
        <v>0</v>
      </c>
      <c r="Z732" s="72" t="str">
        <f t="shared" si="303"/>
        <v/>
      </c>
      <c r="AA732" s="72" t="str">
        <f t="shared" si="304"/>
        <v/>
      </c>
      <c r="AB732" s="72"/>
      <c r="AC732" s="72">
        <f t="shared" si="289"/>
        <v>1</v>
      </c>
      <c r="AD732" s="72">
        <f t="shared" si="290"/>
        <v>1</v>
      </c>
      <c r="AE732" s="109" t="str">
        <f t="shared" si="291"/>
        <v>0-0</v>
      </c>
      <c r="AF732" s="109" t="str">
        <f t="shared" si="292"/>
        <v>Y</v>
      </c>
      <c r="AG732" s="109" t="str">
        <f t="shared" si="293"/>
        <v>B</v>
      </c>
      <c r="AM732" s="109">
        <f t="shared" si="294"/>
        <v>0</v>
      </c>
      <c r="AN732" s="109">
        <f t="shared" si="295"/>
        <v>0</v>
      </c>
      <c r="AO732" s="109" t="str">
        <f t="shared" si="296"/>
        <v/>
      </c>
      <c r="AQ732" s="109" t="str">
        <f t="shared" si="297"/>
        <v/>
      </c>
      <c r="BA732" s="229">
        <f>MOD(SUM(E714:E733),12)</f>
        <v>0</v>
      </c>
    </row>
    <row r="733" spans="1:53" ht="15.75" thickBot="1" x14ac:dyDescent="0.3">
      <c r="A733" s="88"/>
      <c r="B733" s="66" t="s">
        <v>297</v>
      </c>
      <c r="C733" s="67"/>
      <c r="D733" s="102"/>
      <c r="E733" s="32"/>
      <c r="F733" s="32"/>
      <c r="G733" s="68" t="s">
        <v>277</v>
      </c>
      <c r="H733" s="69">
        <f t="shared" si="298"/>
        <v>0</v>
      </c>
      <c r="I733" s="70">
        <f t="shared" si="299"/>
        <v>0</v>
      </c>
      <c r="J733" s="73" t="str">
        <f t="shared" si="300"/>
        <v>--</v>
      </c>
      <c r="K733" s="32"/>
      <c r="L733" s="233"/>
      <c r="M733" s="295"/>
      <c r="N733" s="295"/>
      <c r="O733" s="295"/>
      <c r="P733" s="295"/>
      <c r="Q733" s="295"/>
      <c r="R733" s="295"/>
      <c r="S733" s="295"/>
      <c r="T733" s="295"/>
      <c r="U733" s="296"/>
      <c r="V733" s="103"/>
      <c r="W733" s="84">
        <f t="shared" si="305"/>
        <v>1</v>
      </c>
      <c r="X733" s="84"/>
      <c r="Y733" s="78">
        <f>SUM(E714:E733)</f>
        <v>0</v>
      </c>
      <c r="Z733" s="72" t="str">
        <f t="shared" si="303"/>
        <v/>
      </c>
      <c r="AA733" s="72" t="str">
        <f t="shared" si="304"/>
        <v/>
      </c>
      <c r="AB733" s="72"/>
      <c r="AC733" s="72">
        <f t="shared" si="289"/>
        <v>1</v>
      </c>
      <c r="AD733" s="72">
        <f t="shared" si="290"/>
        <v>1</v>
      </c>
      <c r="AE733" s="109" t="str">
        <f t="shared" si="291"/>
        <v>0-0</v>
      </c>
      <c r="AF733" s="109" t="str">
        <f t="shared" si="292"/>
        <v>Y</v>
      </c>
      <c r="AG733" s="109" t="str">
        <f t="shared" si="293"/>
        <v>B</v>
      </c>
      <c r="AM733" s="109">
        <f t="shared" si="294"/>
        <v>0</v>
      </c>
      <c r="AN733" s="109">
        <f t="shared" si="295"/>
        <v>0</v>
      </c>
      <c r="AO733" s="109" t="str">
        <f t="shared" si="296"/>
        <v/>
      </c>
      <c r="AQ733" s="109" t="str">
        <f t="shared" si="297"/>
        <v/>
      </c>
      <c r="BA733" s="229">
        <f>MOD(SUM(E714:E734),12)</f>
        <v>0</v>
      </c>
    </row>
    <row r="734" spans="1:53" ht="15.75" thickBot="1" x14ac:dyDescent="0.3">
      <c r="A734" s="88"/>
      <c r="B734" s="66" t="s">
        <v>298</v>
      </c>
      <c r="C734" s="67"/>
      <c r="D734" s="102"/>
      <c r="E734" s="32"/>
      <c r="F734" s="32"/>
      <c r="G734" s="68" t="s">
        <v>277</v>
      </c>
      <c r="H734" s="69">
        <f t="shared" si="298"/>
        <v>0</v>
      </c>
      <c r="I734" s="70">
        <f t="shared" si="299"/>
        <v>0</v>
      </c>
      <c r="J734" s="73" t="str">
        <f t="shared" si="300"/>
        <v>--</v>
      </c>
      <c r="K734" s="32"/>
      <c r="L734" s="233"/>
      <c r="M734" s="295"/>
      <c r="N734" s="295"/>
      <c r="O734" s="295"/>
      <c r="P734" s="295"/>
      <c r="Q734" s="295"/>
      <c r="R734" s="295"/>
      <c r="S734" s="295"/>
      <c r="T734" s="295"/>
      <c r="U734" s="296"/>
      <c r="V734" s="103"/>
      <c r="W734" s="84">
        <f t="shared" si="305"/>
        <v>1</v>
      </c>
      <c r="X734" s="84"/>
      <c r="Y734" s="78">
        <f>SUM(E714:E734)</f>
        <v>0</v>
      </c>
      <c r="Z734" s="72" t="str">
        <f t="shared" si="303"/>
        <v/>
      </c>
      <c r="AA734" s="72" t="str">
        <f t="shared" si="304"/>
        <v/>
      </c>
      <c r="AB734" s="72"/>
      <c r="AC734" s="72">
        <f t="shared" si="289"/>
        <v>1</v>
      </c>
      <c r="AD734" s="72">
        <f t="shared" si="290"/>
        <v>1</v>
      </c>
      <c r="AE734" s="109" t="str">
        <f t="shared" si="291"/>
        <v>0-0</v>
      </c>
      <c r="AF734" s="109" t="str">
        <f t="shared" si="292"/>
        <v>Y</v>
      </c>
      <c r="AG734" s="109" t="str">
        <f t="shared" si="293"/>
        <v>B</v>
      </c>
      <c r="AM734" s="109">
        <f t="shared" si="294"/>
        <v>0</v>
      </c>
      <c r="AN734" s="109">
        <f t="shared" si="295"/>
        <v>0</v>
      </c>
      <c r="AO734" s="109" t="str">
        <f t="shared" si="296"/>
        <v/>
      </c>
      <c r="AQ734" s="109" t="str">
        <f t="shared" si="297"/>
        <v/>
      </c>
      <c r="BA734" s="229">
        <f>MOD(SUM(E714:E735),12)</f>
        <v>0</v>
      </c>
    </row>
    <row r="735" spans="1:53" ht="15.75" thickBot="1" x14ac:dyDescent="0.3">
      <c r="A735" s="88"/>
      <c r="B735" s="66" t="s">
        <v>299</v>
      </c>
      <c r="C735" s="67"/>
      <c r="D735" s="102"/>
      <c r="E735" s="32"/>
      <c r="F735" s="32"/>
      <c r="G735" s="68" t="s">
        <v>277</v>
      </c>
      <c r="H735" s="69">
        <f t="shared" si="298"/>
        <v>0</v>
      </c>
      <c r="I735" s="70">
        <f t="shared" si="299"/>
        <v>0</v>
      </c>
      <c r="J735" s="73" t="str">
        <f t="shared" si="300"/>
        <v>--</v>
      </c>
      <c r="K735" s="32"/>
      <c r="L735" s="233"/>
      <c r="M735" s="295"/>
      <c r="N735" s="295"/>
      <c r="O735" s="295"/>
      <c r="P735" s="295"/>
      <c r="Q735" s="295"/>
      <c r="R735" s="295"/>
      <c r="S735" s="295"/>
      <c r="T735" s="295"/>
      <c r="U735" s="296"/>
      <c r="V735" s="103"/>
      <c r="W735" s="84">
        <f t="shared" si="305"/>
        <v>1</v>
      </c>
      <c r="X735" s="84"/>
      <c r="Y735" s="78">
        <f>SUM(E714:E735)</f>
        <v>0</v>
      </c>
      <c r="Z735" s="72" t="str">
        <f t="shared" si="303"/>
        <v/>
      </c>
      <c r="AA735" s="72" t="str">
        <f t="shared" si="304"/>
        <v/>
      </c>
      <c r="AB735" s="72"/>
      <c r="AC735" s="72">
        <f t="shared" si="289"/>
        <v>1</v>
      </c>
      <c r="AD735" s="72">
        <f t="shared" si="290"/>
        <v>1</v>
      </c>
      <c r="AE735" s="109" t="str">
        <f t="shared" si="291"/>
        <v>0-0</v>
      </c>
      <c r="AF735" s="109" t="str">
        <f t="shared" si="292"/>
        <v>Y</v>
      </c>
      <c r="AG735" s="109" t="str">
        <f t="shared" si="293"/>
        <v>B</v>
      </c>
      <c r="AM735" s="109">
        <f t="shared" si="294"/>
        <v>0</v>
      </c>
      <c r="AN735" s="109">
        <f t="shared" si="295"/>
        <v>0</v>
      </c>
      <c r="AO735" s="109" t="str">
        <f t="shared" si="296"/>
        <v/>
      </c>
      <c r="AQ735" s="109" t="str">
        <f t="shared" si="297"/>
        <v/>
      </c>
      <c r="BA735" s="229">
        <f>MOD(SUM(E714:E736),12)</f>
        <v>0</v>
      </c>
    </row>
    <row r="736" spans="1:53" ht="15.75" thickBot="1" x14ac:dyDescent="0.3">
      <c r="A736" s="88"/>
      <c r="B736" s="66" t="s">
        <v>300</v>
      </c>
      <c r="C736" s="67"/>
      <c r="D736" s="102"/>
      <c r="E736" s="32"/>
      <c r="F736" s="32"/>
      <c r="G736" s="68" t="s">
        <v>277</v>
      </c>
      <c r="H736" s="69">
        <f t="shared" si="298"/>
        <v>0</v>
      </c>
      <c r="I736" s="70">
        <f t="shared" si="299"/>
        <v>0</v>
      </c>
      <c r="J736" s="73" t="str">
        <f t="shared" si="300"/>
        <v>--</v>
      </c>
      <c r="K736" s="32"/>
      <c r="L736" s="233"/>
      <c r="M736" s="295"/>
      <c r="N736" s="295"/>
      <c r="O736" s="295"/>
      <c r="P736" s="295"/>
      <c r="Q736" s="295"/>
      <c r="R736" s="295"/>
      <c r="S736" s="295"/>
      <c r="T736" s="295"/>
      <c r="U736" s="296"/>
      <c r="V736" s="103"/>
      <c r="W736" s="84">
        <f t="shared" si="305"/>
        <v>1</v>
      </c>
      <c r="X736" s="84"/>
      <c r="Y736" s="78">
        <f>SUM(E714:E736)</f>
        <v>0</v>
      </c>
      <c r="Z736" s="72" t="str">
        <f t="shared" si="303"/>
        <v/>
      </c>
      <c r="AA736" s="72" t="str">
        <f t="shared" si="304"/>
        <v/>
      </c>
      <c r="AB736" s="72"/>
      <c r="AC736" s="72">
        <f t="shared" si="289"/>
        <v>1</v>
      </c>
      <c r="AD736" s="72">
        <f t="shared" si="290"/>
        <v>1</v>
      </c>
      <c r="AE736" s="109" t="str">
        <f t="shared" si="291"/>
        <v>0-0</v>
      </c>
      <c r="AF736" s="109" t="str">
        <f t="shared" si="292"/>
        <v>Y</v>
      </c>
      <c r="AG736" s="109" t="str">
        <f t="shared" si="293"/>
        <v>B</v>
      </c>
      <c r="AM736" s="109">
        <f t="shared" si="294"/>
        <v>0</v>
      </c>
      <c r="AN736" s="109">
        <f t="shared" si="295"/>
        <v>0</v>
      </c>
      <c r="AO736" s="109" t="str">
        <f t="shared" si="296"/>
        <v/>
      </c>
      <c r="AQ736" s="109" t="str">
        <f t="shared" si="297"/>
        <v/>
      </c>
      <c r="BA736" s="229">
        <f>MOD(SUM(E714:E737),12)</f>
        <v>0</v>
      </c>
    </row>
    <row r="737" spans="1:53" ht="15.75" thickBot="1" x14ac:dyDescent="0.3">
      <c r="A737" s="88"/>
      <c r="B737" s="66" t="s">
        <v>301</v>
      </c>
      <c r="C737" s="67"/>
      <c r="D737" s="102"/>
      <c r="E737" s="32"/>
      <c r="F737" s="32"/>
      <c r="G737" s="68" t="s">
        <v>277</v>
      </c>
      <c r="H737" s="69">
        <f t="shared" si="298"/>
        <v>0</v>
      </c>
      <c r="I737" s="70">
        <f t="shared" si="299"/>
        <v>0</v>
      </c>
      <c r="J737" s="73" t="str">
        <f t="shared" si="300"/>
        <v>--</v>
      </c>
      <c r="K737" s="32"/>
      <c r="L737" s="233"/>
      <c r="M737" s="295"/>
      <c r="N737" s="295"/>
      <c r="O737" s="295"/>
      <c r="P737" s="295"/>
      <c r="Q737" s="295"/>
      <c r="R737" s="295"/>
      <c r="S737" s="295"/>
      <c r="T737" s="295"/>
      <c r="U737" s="296"/>
      <c r="V737" s="103"/>
      <c r="W737" s="84">
        <f t="shared" si="305"/>
        <v>1</v>
      </c>
      <c r="X737" s="84"/>
      <c r="Y737" s="78">
        <f>SUM(E714:E737)</f>
        <v>0</v>
      </c>
      <c r="Z737" s="72" t="str">
        <f t="shared" si="303"/>
        <v/>
      </c>
      <c r="AA737" s="72" t="str">
        <f t="shared" si="304"/>
        <v/>
      </c>
      <c r="AB737" s="72"/>
      <c r="AC737" s="72">
        <f t="shared" si="289"/>
        <v>1</v>
      </c>
      <c r="AD737" s="72">
        <f t="shared" si="290"/>
        <v>1</v>
      </c>
      <c r="AE737" s="109" t="str">
        <f t="shared" si="291"/>
        <v>0-0</v>
      </c>
      <c r="AF737" s="109" t="str">
        <f t="shared" si="292"/>
        <v>Y</v>
      </c>
      <c r="AG737" s="109" t="str">
        <f t="shared" si="293"/>
        <v>B</v>
      </c>
      <c r="AM737" s="109">
        <f t="shared" si="294"/>
        <v>0</v>
      </c>
      <c r="AN737" s="109">
        <f t="shared" si="295"/>
        <v>0</v>
      </c>
      <c r="AO737" s="109" t="str">
        <f t="shared" si="296"/>
        <v/>
      </c>
      <c r="AQ737" s="109" t="str">
        <f t="shared" si="297"/>
        <v/>
      </c>
      <c r="BA737" s="229">
        <f>MOD(SUM(E714:E738),12)</f>
        <v>0</v>
      </c>
    </row>
    <row r="738" spans="1:53" ht="15.75" thickBot="1" x14ac:dyDescent="0.3">
      <c r="A738" s="88"/>
      <c r="B738" s="66" t="s">
        <v>302</v>
      </c>
      <c r="C738" s="67"/>
      <c r="D738" s="102"/>
      <c r="E738" s="32"/>
      <c r="F738" s="32"/>
      <c r="G738" s="68" t="s">
        <v>277</v>
      </c>
      <c r="H738" s="69">
        <f t="shared" si="298"/>
        <v>0</v>
      </c>
      <c r="I738" s="70">
        <f t="shared" si="299"/>
        <v>0</v>
      </c>
      <c r="J738" s="73" t="str">
        <f t="shared" si="300"/>
        <v>--</v>
      </c>
      <c r="K738" s="32"/>
      <c r="L738" s="234"/>
      <c r="M738" s="295"/>
      <c r="N738" s="295"/>
      <c r="O738" s="295"/>
      <c r="P738" s="295"/>
      <c r="Q738" s="295"/>
      <c r="R738" s="295"/>
      <c r="S738" s="295"/>
      <c r="T738" s="295"/>
      <c r="U738" s="296"/>
      <c r="V738" s="103"/>
      <c r="W738" s="72"/>
      <c r="X738" s="72"/>
      <c r="Y738" s="78">
        <f>SUM(E714:E738)</f>
        <v>0</v>
      </c>
      <c r="Z738" s="72" t="str">
        <f t="shared" si="303"/>
        <v/>
      </c>
      <c r="AA738" s="72" t="str">
        <f t="shared" si="304"/>
        <v/>
      </c>
      <c r="AB738" s="72"/>
      <c r="AC738" s="72">
        <f t="shared" si="289"/>
        <v>1</v>
      </c>
      <c r="AD738" s="72">
        <f t="shared" si="290"/>
        <v>1</v>
      </c>
      <c r="AE738" s="109" t="str">
        <f t="shared" si="291"/>
        <v>0-0</v>
      </c>
      <c r="AF738" s="109" t="str">
        <f t="shared" si="292"/>
        <v>Y</v>
      </c>
      <c r="AG738" s="109" t="str">
        <f t="shared" si="293"/>
        <v>B</v>
      </c>
      <c r="AM738" s="109">
        <f t="shared" si="294"/>
        <v>0</v>
      </c>
      <c r="AN738" s="109">
        <f t="shared" si="295"/>
        <v>0</v>
      </c>
      <c r="AO738" s="109" t="str">
        <f t="shared" si="296"/>
        <v/>
      </c>
      <c r="AQ738" s="109" t="str">
        <f t="shared" si="297"/>
        <v/>
      </c>
      <c r="BA738" s="228"/>
    </row>
    <row r="739" spans="1:53" ht="16.5" thickBot="1" x14ac:dyDescent="0.3">
      <c r="A739" s="88"/>
      <c r="B739" s="281" t="s">
        <v>339</v>
      </c>
      <c r="C739" s="283"/>
      <c r="D739" s="79"/>
      <c r="E739" s="80"/>
      <c r="F739" s="80"/>
      <c r="G739" s="81"/>
      <c r="H739" s="192"/>
      <c r="I739" s="192"/>
      <c r="J739" s="192"/>
      <c r="K739" s="82"/>
      <c r="L739" s="281" t="s">
        <v>306</v>
      </c>
      <c r="M739" s="282"/>
      <c r="N739" s="282"/>
      <c r="O739" s="282"/>
      <c r="P739" s="282"/>
      <c r="Q739" s="282"/>
      <c r="R739" s="282"/>
      <c r="S739" s="282"/>
      <c r="T739" s="282"/>
      <c r="U739" s="283"/>
      <c r="V739" s="104"/>
      <c r="W739" s="72"/>
      <c r="X739" s="72"/>
      <c r="Y739" s="72"/>
      <c r="Z739" s="72"/>
      <c r="AA739" s="72" t="str">
        <f t="shared" si="304"/>
        <v/>
      </c>
      <c r="AB739" s="72"/>
      <c r="AC739" s="72">
        <f>SUM(AC714:AC738)</f>
        <v>25</v>
      </c>
      <c r="AD739" s="72">
        <f>SUM(AD714:AD738)</f>
        <v>25</v>
      </c>
      <c r="AM739" s="109">
        <f>SUM(AM714:AM738)</f>
        <v>0</v>
      </c>
      <c r="AN739" s="109">
        <f>SUM(AN714:AN738)</f>
        <v>0</v>
      </c>
      <c r="AO739" s="109">
        <f>((COUNTIF(AO714:AO738,"Y")/3)*2)</f>
        <v>0</v>
      </c>
      <c r="AP739" s="109">
        <f>(COUNTIF(AO714:AO738,"Y")/3)</f>
        <v>0</v>
      </c>
      <c r="AQ739" s="109">
        <f>(COUNTIF(AQ714:AQ738,"Y")/2)</f>
        <v>0</v>
      </c>
      <c r="AR739" s="109">
        <f>(COUNTIF(AQ714:AQ738,"Y")/2)</f>
        <v>0</v>
      </c>
      <c r="BA739" s="228"/>
    </row>
    <row r="740" spans="1:53" ht="16.5" thickBot="1" x14ac:dyDescent="0.3">
      <c r="A740" s="88"/>
      <c r="B740" s="281" t="s">
        <v>307</v>
      </c>
      <c r="C740" s="283"/>
      <c r="D740" s="25"/>
      <c r="E740" s="25"/>
      <c r="F740" s="25"/>
      <c r="G740" s="83"/>
      <c r="H740" s="25"/>
      <c r="I740" s="26"/>
      <c r="J740" s="26"/>
      <c r="K740" s="25"/>
      <c r="L740" s="25"/>
      <c r="M740" s="25"/>
      <c r="N740" s="25"/>
      <c r="O740" s="25"/>
      <c r="P740" s="26"/>
      <c r="Q740" s="26"/>
      <c r="R740" s="26"/>
      <c r="S740" s="26"/>
      <c r="T740" s="26"/>
      <c r="U740" s="26"/>
      <c r="V740" s="54"/>
      <c r="W740" s="72"/>
      <c r="X740" s="72"/>
      <c r="Y740" s="72"/>
      <c r="Z740" s="72"/>
      <c r="AA740" s="72" t="str">
        <f t="shared" si="304"/>
        <v/>
      </c>
      <c r="AB740" s="72"/>
      <c r="AC740" s="72"/>
      <c r="AD740" s="72"/>
      <c r="BA740" s="226"/>
    </row>
    <row r="741" spans="1:53" x14ac:dyDescent="0.25">
      <c r="A741" s="88"/>
      <c r="B741" s="88"/>
      <c r="C741" s="88"/>
      <c r="D741" s="88"/>
      <c r="E741" s="88"/>
      <c r="F741" s="88"/>
      <c r="G741" s="88"/>
      <c r="H741" s="88"/>
      <c r="I741" s="88"/>
      <c r="J741" s="88"/>
      <c r="K741" s="88"/>
      <c r="L741" s="88"/>
      <c r="M741" s="88"/>
      <c r="N741" s="88"/>
      <c r="O741" s="88"/>
      <c r="P741" s="88"/>
      <c r="Q741" s="88"/>
      <c r="R741" s="88"/>
      <c r="S741" s="88"/>
      <c r="T741" s="88"/>
      <c r="U741" s="88"/>
      <c r="V741" s="88"/>
      <c r="W741" s="88"/>
      <c r="X741" s="88"/>
      <c r="Y741" s="88"/>
      <c r="Z741" s="88"/>
      <c r="AA741" s="88"/>
      <c r="AB741" s="88"/>
      <c r="AC741" s="88"/>
      <c r="AD741" s="88"/>
    </row>
    <row r="742" spans="1:53" ht="15.75" thickBot="1" x14ac:dyDescent="0.3">
      <c r="A742" s="88"/>
      <c r="B742" s="88"/>
      <c r="C742" s="88"/>
      <c r="D742" s="88"/>
      <c r="E742" s="88"/>
      <c r="F742" s="88"/>
      <c r="G742" s="88"/>
      <c r="H742" s="88"/>
      <c r="I742" s="88"/>
      <c r="J742" s="88"/>
      <c r="K742" s="88"/>
      <c r="L742" s="88"/>
      <c r="M742" s="88"/>
      <c r="N742" s="88"/>
      <c r="O742" s="88"/>
      <c r="P742" s="88"/>
      <c r="Q742" s="88"/>
      <c r="R742" s="88"/>
      <c r="S742" s="88"/>
      <c r="T742" s="88"/>
      <c r="U742" s="88"/>
      <c r="V742" s="88"/>
      <c r="W742" s="88"/>
      <c r="X742" s="88"/>
      <c r="Y742" s="88"/>
      <c r="Z742" s="88"/>
      <c r="AA742" s="88"/>
      <c r="AB742" s="88"/>
      <c r="AC742" s="88"/>
      <c r="AD742" s="88"/>
    </row>
    <row r="743" spans="1:53" ht="24" thickBot="1" x14ac:dyDescent="0.4">
      <c r="A743" s="88"/>
      <c r="B743" s="85" t="s">
        <v>340</v>
      </c>
      <c r="C743" s="25"/>
      <c r="D743" s="25"/>
      <c r="E743" s="25"/>
      <c r="F743" s="88"/>
      <c r="G743" s="25"/>
      <c r="H743" s="25"/>
      <c r="I743" s="87"/>
      <c r="J743" s="26"/>
      <c r="K743" s="25"/>
      <c r="L743" s="25"/>
      <c r="M743" s="196" t="s">
        <v>210</v>
      </c>
      <c r="N743" s="196" t="s">
        <v>211</v>
      </c>
      <c r="O743" s="196" t="s">
        <v>212</v>
      </c>
      <c r="P743" s="196" t="s">
        <v>213</v>
      </c>
      <c r="Q743" s="196" t="s">
        <v>214</v>
      </c>
      <c r="R743" s="196" t="s">
        <v>215</v>
      </c>
      <c r="S743" s="196" t="s">
        <v>216</v>
      </c>
      <c r="T743" s="196" t="s">
        <v>217</v>
      </c>
      <c r="U743" s="196" t="s">
        <v>218</v>
      </c>
      <c r="V743" s="196" t="s">
        <v>219</v>
      </c>
      <c r="W743" s="113" t="s">
        <v>220</v>
      </c>
      <c r="X743" s="196" t="s">
        <v>221</v>
      </c>
      <c r="Y743" s="25"/>
      <c r="Z743" s="25"/>
      <c r="AA743" s="25"/>
      <c r="AB743" s="25"/>
      <c r="AC743" s="25"/>
      <c r="AD743" s="25"/>
      <c r="BA743" s="226"/>
    </row>
    <row r="744" spans="1:53" ht="16.5" thickTop="1" thickBot="1" x14ac:dyDescent="0.3">
      <c r="A744" s="88"/>
      <c r="B744" s="284" t="s">
        <v>222</v>
      </c>
      <c r="C744" s="285"/>
      <c r="D744" s="286" t="s">
        <v>223</v>
      </c>
      <c r="E744" s="287"/>
      <c r="F744" s="88"/>
      <c r="G744" s="288" t="s">
        <v>224</v>
      </c>
      <c r="H744" s="289"/>
      <c r="I744" s="28">
        <f>SUM(E755:E779)</f>
        <v>0</v>
      </c>
      <c r="J744" s="290" t="s">
        <v>225</v>
      </c>
      <c r="K744" s="291"/>
      <c r="L744" s="287"/>
      <c r="M744" s="196">
        <v>2</v>
      </c>
      <c r="N744" s="35">
        <f>SUM(AI744,AI755)</f>
        <v>0</v>
      </c>
      <c r="O744" s="35">
        <v>0</v>
      </c>
      <c r="P744" s="35">
        <f>SUM(AJ744,AJ755)</f>
        <v>0</v>
      </c>
      <c r="Q744" s="35">
        <v>0</v>
      </c>
      <c r="R744" s="35">
        <f>COUNTIFS($E755:$E779,"2",$F755:$F779,"Pole",$C755:$C779,"FST")</f>
        <v>0</v>
      </c>
      <c r="S744" s="35">
        <f>SUM(AL744,AK755)</f>
        <v>0</v>
      </c>
      <c r="T744" s="35">
        <v>0</v>
      </c>
      <c r="U744" s="35">
        <f>SUM(AK744,AL755)</f>
        <v>0</v>
      </c>
      <c r="V744" s="35">
        <v>0</v>
      </c>
      <c r="W744" s="34">
        <f>COUNTIFS($E755:$E779,"2",$F755:$F779,"HH",$C755:$C779,"FST")</f>
        <v>0</v>
      </c>
      <c r="X744" s="35">
        <f>COUNTIFS($E755:$E779,"2",$F755:$F779,"Ped",$C755:$C779,"FST")</f>
        <v>0</v>
      </c>
      <c r="Y744" s="25"/>
      <c r="Z744" s="297" t="s">
        <v>226</v>
      </c>
      <c r="AA744" s="298"/>
      <c r="AB744" s="299"/>
      <c r="AC744" s="25"/>
      <c r="AD744" s="25"/>
      <c r="AH744" s="109">
        <v>2</v>
      </c>
      <c r="AI744" s="109" t="str">
        <f>IF($E745="SS",COUNTIFS($C755:$C779,"FST",$E755:$E779,"2"),"0")</f>
        <v>0</v>
      </c>
      <c r="AJ744" s="109" t="str">
        <f>IF($E745="RPX",COUNTIFS($C755:$C779,"FST",$E755:$E779,"2"),"0")</f>
        <v>0</v>
      </c>
      <c r="AK744" s="109" t="str">
        <f>IF($E745="EUC",COUNTIFS($C755:$C779,"FST",$E755:$E779,"2"),"0")</f>
        <v>0</v>
      </c>
      <c r="AL744" s="109" t="str">
        <f>IF($E745="RPX-T",COUNTIFS($C755:$C779,"FST",$E755:$E779,"2"),"0")</f>
        <v>0</v>
      </c>
      <c r="AT744" s="110" t="s">
        <v>227</v>
      </c>
      <c r="AU744" s="108">
        <f>IF(OR($AS745="Y",$AS746="Y",$AS747="Y"),"",COUNTIFS($E745,"SS",$E750,"Y"))</f>
        <v>0</v>
      </c>
      <c r="AV744" s="111">
        <f>IF(OR($AS745="Y",$AS746="Y",$AS747="Y"),"",COUNTIFS($E745,"RPX",$E750,"Y"))</f>
        <v>0</v>
      </c>
      <c r="AW744" s="111">
        <f>IF(OR($AS745="Y",$AS746="Y",$AS747="Y"),"",COUNTIFS($E745,"EUC",$E750,"Y"))</f>
        <v>0</v>
      </c>
      <c r="AX744" s="109">
        <f>IF(OR($AS745="Y",$AS746="Y",$AS747="Y"),"",COUNTIFS($E745,"RPX-T",$E750,"Y"))</f>
        <v>0</v>
      </c>
      <c r="BA744" s="226"/>
    </row>
    <row r="745" spans="1:53" ht="16.5" customHeight="1" thickTop="1" thickBot="1" x14ac:dyDescent="0.3">
      <c r="A745" s="88"/>
      <c r="B745" s="29" t="s">
        <v>228</v>
      </c>
      <c r="C745" s="30">
        <v>0</v>
      </c>
      <c r="D745" s="31" t="s">
        <v>229</v>
      </c>
      <c r="E745" s="66" t="str">
        <f>TEXT(IF('Cable Calculator'!CP7="","",'Cable Calculator'!CP7),)</f>
        <v/>
      </c>
      <c r="F745" s="88"/>
      <c r="G745" s="300" t="s">
        <v>230</v>
      </c>
      <c r="H745" s="287"/>
      <c r="I745" s="33">
        <f>E746-I744</f>
        <v>0</v>
      </c>
      <c r="J745" s="301" t="s">
        <v>231</v>
      </c>
      <c r="K745" s="302"/>
      <c r="L745" s="34">
        <f>I749</f>
        <v>0</v>
      </c>
      <c r="M745" s="196">
        <v>4</v>
      </c>
      <c r="N745" s="35">
        <f>SUM(AI745,AI756)</f>
        <v>0</v>
      </c>
      <c r="O745" s="35">
        <v>0</v>
      </c>
      <c r="P745" s="35">
        <f>SUM(AJ745,AJ756)</f>
        <v>0</v>
      </c>
      <c r="Q745" s="35">
        <v>0</v>
      </c>
      <c r="R745" s="35">
        <f>COUNTIFS($E755:$E779,"4",$F755:$F779,"Pole",$C755:$C779,"FST")</f>
        <v>0</v>
      </c>
      <c r="S745" s="35">
        <f>SUM(AL745,AK756)</f>
        <v>0</v>
      </c>
      <c r="T745" s="35">
        <v>0</v>
      </c>
      <c r="U745" s="35">
        <f>SUM(AK745,AL756)</f>
        <v>0</v>
      </c>
      <c r="V745" s="35">
        <v>0</v>
      </c>
      <c r="W745" s="34">
        <f>COUNTIFS($E755:$E779,"4",$F755:$F779,"HH",$C755:$C779,"FST")</f>
        <v>0</v>
      </c>
      <c r="X745" s="35">
        <f>COUNTIFS($E755:$E779,"4",$F755:$F779,"Ped",$C755:$C779,"FST")</f>
        <v>0</v>
      </c>
      <c r="Y745" s="25"/>
      <c r="Z745" s="303" t="s">
        <v>232</v>
      </c>
      <c r="AA745" s="305" t="s">
        <v>233</v>
      </c>
      <c r="AB745" s="306"/>
      <c r="AC745" s="25"/>
      <c r="AD745" s="25"/>
      <c r="AH745" s="109">
        <v>4</v>
      </c>
      <c r="AI745" s="109" t="str">
        <f>IF($E745="SS",COUNTIFS($C755:$C779,"FST",$E755:$E779,"4"),"0")</f>
        <v>0</v>
      </c>
      <c r="AJ745" s="109" t="str">
        <f>IF($E745="RPX",COUNTIFS($C755:$C779,"FST",$E755:$E779,"4"),"0")</f>
        <v>0</v>
      </c>
      <c r="AK745" s="109" t="str">
        <f>IF($E745="EUC",COUNTIFS($C755:$C779,"FST",$E755:$E779,"4"),"0")</f>
        <v>0</v>
      </c>
      <c r="AL745" s="109" t="str">
        <f>IF($E745="RPX-T",COUNTIFS($C755:$C779,"FST",$E755:$E779,"4"),"0")</f>
        <v>0</v>
      </c>
      <c r="AS745" s="109" t="str">
        <f>IF(AND(E750="Y",E746=24,E747=0),"Y","N")</f>
        <v>N</v>
      </c>
      <c r="AT745" s="110" t="s">
        <v>234</v>
      </c>
      <c r="AU745" s="109">
        <f>COUNTIFS($E745,"SS",$AS745,"Y")</f>
        <v>0</v>
      </c>
      <c r="AV745" s="111">
        <f>COUNTIFS($E745,"RPX",$AS745,"Y")</f>
        <v>0</v>
      </c>
      <c r="AW745" s="111">
        <f>COUNTIFS($E745,"EUC",$AS745,"Y")</f>
        <v>0</v>
      </c>
      <c r="AX745" s="109">
        <f>COUNTIFS($E745,"RPX-T",$AS745,"Y")</f>
        <v>0</v>
      </c>
      <c r="BA745" s="227"/>
    </row>
    <row r="746" spans="1:53" ht="16.5" thickTop="1" thickBot="1" x14ac:dyDescent="0.3">
      <c r="A746" s="88"/>
      <c r="B746" s="36" t="s">
        <v>235</v>
      </c>
      <c r="C746" s="37">
        <v>0</v>
      </c>
      <c r="D746" s="38" t="s">
        <v>236</v>
      </c>
      <c r="E746" s="32"/>
      <c r="F746" s="88"/>
      <c r="G746" s="309" t="s">
        <v>237</v>
      </c>
      <c r="H746" s="310"/>
      <c r="I746" s="35">
        <f>IF(E746=0,0,12-(MOD(I744,12)))</f>
        <v>0</v>
      </c>
      <c r="J746" s="301" t="s">
        <v>238</v>
      </c>
      <c r="K746" s="302"/>
      <c r="L746" s="39">
        <f>I750-I744</f>
        <v>0</v>
      </c>
      <c r="M746" s="196">
        <v>6</v>
      </c>
      <c r="N746" s="35">
        <f>SUM(AI746,AI757)</f>
        <v>0</v>
      </c>
      <c r="O746" s="35">
        <v>0</v>
      </c>
      <c r="P746" s="35">
        <f>SUM(AJ746,AJ757)</f>
        <v>0</v>
      </c>
      <c r="Q746" s="35">
        <v>0</v>
      </c>
      <c r="R746" s="35">
        <f>COUNTIFS($E755:$E779,"6",$F755:$F779,"Pole",$C755:$C779,"FST")</f>
        <v>0</v>
      </c>
      <c r="S746" s="35">
        <f>SUM(AL746,AK757)</f>
        <v>0</v>
      </c>
      <c r="T746" s="35">
        <v>0</v>
      </c>
      <c r="U746" s="35">
        <f>SUM(AK746,AL757)</f>
        <v>0</v>
      </c>
      <c r="V746" s="35">
        <v>0</v>
      </c>
      <c r="W746" s="34">
        <f>COUNTIFS($E755:$E779,"6",$F755:$F779,"HH",$C755:$C779,"FST")</f>
        <v>0</v>
      </c>
      <c r="X746" s="35">
        <f>COUNTIFS($E755:$E779,"6",$F755:$F779,"Ped",$C755:$C779,"FST")</f>
        <v>0</v>
      </c>
      <c r="Y746" s="25"/>
      <c r="Z746" s="304"/>
      <c r="AA746" s="307"/>
      <c r="AB746" s="308"/>
      <c r="AC746" s="25"/>
      <c r="AD746" s="25"/>
      <c r="AH746" s="109">
        <v>6</v>
      </c>
      <c r="AI746" s="109" t="str">
        <f>IF($E745="SS",COUNTIFS($C755:$C779,"FST",$E755:$E779,"6"),"0")</f>
        <v>0</v>
      </c>
      <c r="AJ746" s="109" t="str">
        <f>IF($E745="RPX",COUNTIFS($C755:$C779,"FST",$E755:$E779,"6"),"0")</f>
        <v>0</v>
      </c>
      <c r="AK746" s="109" t="str">
        <f>IF($E745="EUC",COUNTIFS($C755:$C779,"FST",$E755:$E779,"6"),"0")</f>
        <v>0</v>
      </c>
      <c r="AL746" s="109" t="str">
        <f>IF($E745="RPX-T",COUNTIFS($C755:$C779,"FST",$E755:$E779,"6"),"0")</f>
        <v>0</v>
      </c>
      <c r="AS746" s="109" t="str">
        <f>IF(AND(E750="Y",E746=48,E747=12),"Y","N")</f>
        <v>N</v>
      </c>
      <c r="AT746" s="110" t="s">
        <v>239</v>
      </c>
      <c r="AU746" s="109">
        <f>COUNTIFS($E745,"SS",$AS746,"Y")</f>
        <v>0</v>
      </c>
      <c r="AV746" s="108">
        <f>COUNTIFS($E745,"RPX",$AS746,"Y")</f>
        <v>0</v>
      </c>
      <c r="AW746" s="108">
        <f>COUNTIFS($E745,"EUC",$AS746,"Y")</f>
        <v>0</v>
      </c>
      <c r="AX746" s="109">
        <f>COUNTIFS($E745,"RPX-T",$AS746,"Y")</f>
        <v>0</v>
      </c>
      <c r="BA746" s="227"/>
    </row>
    <row r="747" spans="1:53" ht="16.5" customHeight="1" thickTop="1" thickBot="1" x14ac:dyDescent="0.3">
      <c r="A747" s="88"/>
      <c r="B747" s="40" t="s">
        <v>240</v>
      </c>
      <c r="C747" s="30">
        <v>0</v>
      </c>
      <c r="D747" s="41" t="s">
        <v>241</v>
      </c>
      <c r="E747" s="42"/>
      <c r="F747" s="88"/>
      <c r="G747" s="277" t="s">
        <v>242</v>
      </c>
      <c r="H747" s="43" t="s">
        <v>243</v>
      </c>
      <c r="I747" s="35">
        <f>IF(E747&lt;&gt;0,1,0)</f>
        <v>0</v>
      </c>
      <c r="J747" s="309" t="s">
        <v>244</v>
      </c>
      <c r="K747" s="310"/>
      <c r="L747" s="44" t="str">
        <f>'Cable Calculator'!CP3</f>
        <v/>
      </c>
      <c r="M747" s="196">
        <v>8</v>
      </c>
      <c r="N747" s="35">
        <f>SUM(AI747,AI758)</f>
        <v>0</v>
      </c>
      <c r="O747" s="35">
        <v>0</v>
      </c>
      <c r="P747" s="35">
        <f>SUM(AJ747,AJ758)</f>
        <v>0</v>
      </c>
      <c r="Q747" s="35">
        <v>0</v>
      </c>
      <c r="R747" s="35">
        <f>COUNTIFS($E755:$E779,"8",$F755:$F779,"Pole",$C755:$C779,"FST")</f>
        <v>0</v>
      </c>
      <c r="S747" s="35">
        <f>SUM(AL747,AK758)</f>
        <v>0</v>
      </c>
      <c r="T747" s="35">
        <v>0</v>
      </c>
      <c r="U747" s="35">
        <f>SUM(AK747,AL758)</f>
        <v>0</v>
      </c>
      <c r="V747" s="35">
        <v>0</v>
      </c>
      <c r="W747" s="34">
        <f>COUNTIFS($E755:$E779,"8",$F755:$F779,"HH",$C755:$C779,"FST")</f>
        <v>0</v>
      </c>
      <c r="X747" s="35">
        <f>COUNTIFS($E755:$E779,"8",$F755:$F779,"Ped",$C755:$C779,"FST")</f>
        <v>0</v>
      </c>
      <c r="Y747" s="25"/>
      <c r="Z747" s="45">
        <v>1</v>
      </c>
      <c r="AA747" s="46">
        <v>1</v>
      </c>
      <c r="AB747" s="46">
        <v>12</v>
      </c>
      <c r="AC747" s="25"/>
      <c r="AD747" s="25"/>
      <c r="AH747" s="109">
        <v>8</v>
      </c>
      <c r="AI747" s="109" t="str">
        <f>IF($E745="SS",COUNTIFS($C755:$C779,"FST",$E755:$E779,"8"),"0")</f>
        <v>0</v>
      </c>
      <c r="AJ747" s="109" t="str">
        <f>IF($E745="RPX",COUNTIFS($C755:$C779,"FST",$E755:$E779,"8"),"0")</f>
        <v>0</v>
      </c>
      <c r="AK747" s="109" t="str">
        <f>IF($E745="EUC",COUNTIFS($C755:$C779,"FST",$E755:$E779,"8"),"0")</f>
        <v>0</v>
      </c>
      <c r="AL747" s="109" t="str">
        <f>IF($E745="RPX-T",COUNTIFS($C755:$C779,"FST",$E755:$E779,"8"),"0")</f>
        <v>0</v>
      </c>
      <c r="AS747" s="109" t="str">
        <f>IF(AND(E750="Y",E746=48,E747=0),"Y","N")</f>
        <v>N</v>
      </c>
      <c r="AT747" s="110" t="s">
        <v>245</v>
      </c>
      <c r="AU747" s="109">
        <f>COUNTIFS($E745,"SS",$AS747,"Y")</f>
        <v>0</v>
      </c>
      <c r="AV747" s="108">
        <f>COUNTIFS($E745,"RPX",$AS747,"Y")</f>
        <v>0</v>
      </c>
      <c r="AW747" s="108">
        <f>COUNTIFS($E745,"EUC",$AS747,"Y")</f>
        <v>0</v>
      </c>
      <c r="AX747" s="109">
        <f>COUNTIFS($E745,"RPX-T",$AS747,"Y")</f>
        <v>0</v>
      </c>
      <c r="BA747" s="227"/>
    </row>
    <row r="748" spans="1:53" ht="16.5" thickTop="1" thickBot="1" x14ac:dyDescent="0.3">
      <c r="A748" s="88"/>
      <c r="B748" s="29" t="s">
        <v>246</v>
      </c>
      <c r="C748" s="37">
        <v>0</v>
      </c>
      <c r="D748" s="41" t="s">
        <v>247</v>
      </c>
      <c r="E748" s="42"/>
      <c r="F748" s="88"/>
      <c r="G748" s="278"/>
      <c r="H748" s="47" t="s">
        <v>248</v>
      </c>
      <c r="I748" s="35">
        <f>IF(E747&lt;&gt;0,E747,0)</f>
        <v>0</v>
      </c>
      <c r="J748" s="194"/>
      <c r="K748" s="195"/>
      <c r="L748" s="48"/>
      <c r="M748" s="196">
        <v>12</v>
      </c>
      <c r="N748" s="35" t="str">
        <f>IF($E745="SS",SUM(AI748,AJ759,AM780,AO780,AQ780),"0")</f>
        <v>0</v>
      </c>
      <c r="O748" s="35" t="str">
        <f>IF($E745="SS",SUM(AN780,AP780,AR780),"0")</f>
        <v>0</v>
      </c>
      <c r="P748" s="35" t="str">
        <f>IF($E745="RPX",SUM(AJ748,AJ759,AM780,AO780,AQ780),"0")</f>
        <v>0</v>
      </c>
      <c r="Q748" s="35" t="str">
        <f>IF($E745="RPX",SUM(AN780,AP780,AR780),"0")</f>
        <v>0</v>
      </c>
      <c r="R748" s="35">
        <f>COUNTIFS($E755:$E779,"12",$F755:$F779,"Pole",$C755:$C779,"FST")</f>
        <v>0</v>
      </c>
      <c r="S748" s="35" t="str">
        <f>IF($E745="RPX-T",SUM(AL748,AK759,AM780,AO780,AQ780),"0")</f>
        <v>0</v>
      </c>
      <c r="T748" s="35" t="str">
        <f>IF($E745="RPX-T",SUM(AN780,AP780,AR780),"0")</f>
        <v>0</v>
      </c>
      <c r="U748" s="35" t="str">
        <f>IF($E745="EUC",SUM(AK748,AL759,AM780,AO780,AQ780),"0")</f>
        <v>0</v>
      </c>
      <c r="V748" s="35" t="str">
        <f>IF($E745="EUC",SUM($AN780,AP780,AR780),"0")</f>
        <v>0</v>
      </c>
      <c r="W748" s="34">
        <f>COUNTIFS($E755:$E779,"12",$F755:$F779,"HH",$C755:$C779,"FST")</f>
        <v>0</v>
      </c>
      <c r="X748" s="35">
        <f>COUNTIFS($E755:$E779,"12",$F755:$F779,"Ped",$C755:$C779,"FST")</f>
        <v>0</v>
      </c>
      <c r="Y748" s="25"/>
      <c r="Z748" s="45">
        <v>2</v>
      </c>
      <c r="AA748" s="46">
        <v>13</v>
      </c>
      <c r="AB748" s="46">
        <v>24</v>
      </c>
      <c r="AC748" s="25"/>
      <c r="AD748" s="25"/>
      <c r="AH748" s="109">
        <v>12</v>
      </c>
      <c r="AI748" s="109" t="str">
        <f>IF($E745="SS",COUNTIFS($C755:$C779,"FST",$E755:$E779,"12"),"0")</f>
        <v>0</v>
      </c>
      <c r="AJ748" s="109" t="str">
        <f>IF($E745="RPX",COUNTIFS($C755:$C779,"FST",$E755:$E779,"12"),"0")</f>
        <v>0</v>
      </c>
      <c r="AK748" s="109" t="str">
        <f>IF($E745="EUC",COUNTIFS($C755:$C779,"FST",$E755:$E779,"12"),"0")</f>
        <v>0</v>
      </c>
      <c r="AL748" s="109" t="str">
        <f>IF($E745="RPX-T",COUNTIFS($C755:$C779,"FST",$E755:$E779,"12"),"0")</f>
        <v>0</v>
      </c>
      <c r="BA748" s="227"/>
    </row>
    <row r="749" spans="1:53" ht="16.5" customHeight="1" thickTop="1" thickBot="1" x14ac:dyDescent="0.3">
      <c r="A749" s="88"/>
      <c r="B749" s="36" t="s">
        <v>249</v>
      </c>
      <c r="C749" s="30">
        <v>0</v>
      </c>
      <c r="D749" s="49" t="s">
        <v>250</v>
      </c>
      <c r="E749" s="50">
        <f>E746/12</f>
        <v>0</v>
      </c>
      <c r="F749" s="88"/>
      <c r="G749" s="277" t="s">
        <v>251</v>
      </c>
      <c r="H749" s="51" t="s">
        <v>252</v>
      </c>
      <c r="I749" s="112">
        <f>E748</f>
        <v>0</v>
      </c>
      <c r="J749" s="311" t="s">
        <v>253</v>
      </c>
      <c r="K749" s="312"/>
      <c r="L749" s="313"/>
      <c r="M749" s="52" t="s">
        <v>254</v>
      </c>
      <c r="N749" s="106"/>
      <c r="O749" s="106"/>
      <c r="P749" s="192"/>
      <c r="Q749" s="192"/>
      <c r="R749" s="192"/>
      <c r="S749" s="192"/>
      <c r="T749" s="192"/>
      <c r="U749" s="192"/>
      <c r="V749" s="192"/>
      <c r="W749" s="53">
        <f>SUM(P749:U749)</f>
        <v>0</v>
      </c>
      <c r="X749" s="54"/>
      <c r="Y749" s="25"/>
      <c r="Z749" s="45">
        <v>3</v>
      </c>
      <c r="AA749" s="46">
        <v>25</v>
      </c>
      <c r="AB749" s="46">
        <v>36</v>
      </c>
      <c r="AC749" s="25"/>
      <c r="AD749" s="25"/>
      <c r="BA749" s="227"/>
    </row>
    <row r="750" spans="1:53" ht="16.5" thickTop="1" thickBot="1" x14ac:dyDescent="0.3">
      <c r="A750" s="88"/>
      <c r="B750" s="36" t="s">
        <v>255</v>
      </c>
      <c r="C750" s="30">
        <v>0</v>
      </c>
      <c r="D750" s="31" t="s">
        <v>256</v>
      </c>
      <c r="E750" s="101" t="str">
        <f>IF('Cable Calculator'!CP5="","",'Cable Calculator'!CP5)</f>
        <v/>
      </c>
      <c r="F750" s="88"/>
      <c r="G750" s="278"/>
      <c r="H750" s="47" t="s">
        <v>257</v>
      </c>
      <c r="I750" s="35" t="str">
        <f>IF(E748="","0",IF(AND(E745="EUC",E746=432), I749+(203-E747),IF(E748=0,0,(E748+(E746-E747)-1))))</f>
        <v>0</v>
      </c>
      <c r="J750" s="292" t="str">
        <f>IFERROR(IF(OR(E745="EUC",E745="SS"),"---",IF(OR(P744,S744),"NO 2F Tethers for RPX!",IF(OR(P746,S746),"NO 6F Tethers for RPX!","---"))),"---")</f>
        <v>---</v>
      </c>
      <c r="K750" s="293"/>
      <c r="L750" s="294"/>
      <c r="M750" s="292" t="str">
        <f>IF(E747&gt;60,"Dead Count &gt;60: Consider Downsize","---")</f>
        <v>---</v>
      </c>
      <c r="N750" s="293"/>
      <c r="O750" s="293"/>
      <c r="P750" s="293"/>
      <c r="Q750" s="293"/>
      <c r="R750" s="293"/>
      <c r="S750" s="293"/>
      <c r="T750" s="293"/>
      <c r="U750" s="294"/>
      <c r="V750" s="100"/>
      <c r="W750" s="54">
        <f>SUM(P750:U750)</f>
        <v>0</v>
      </c>
      <c r="X750" s="54"/>
      <c r="Y750" s="25"/>
      <c r="Z750" s="45">
        <v>4</v>
      </c>
      <c r="AA750" s="46">
        <v>37</v>
      </c>
      <c r="AB750" s="46">
        <v>48</v>
      </c>
      <c r="AC750" s="25"/>
      <c r="AD750" s="25"/>
      <c r="BA750" s="227"/>
    </row>
    <row r="751" spans="1:53" ht="16.5" thickTop="1" thickBot="1" x14ac:dyDescent="0.3">
      <c r="A751" s="88"/>
      <c r="B751" s="55" t="s">
        <v>258</v>
      </c>
      <c r="C751" s="56">
        <f>SUM(C745:C750)+I744</f>
        <v>0</v>
      </c>
      <c r="D751" s="31" t="s">
        <v>259</v>
      </c>
      <c r="E751" s="101" t="str">
        <f>IF(AS745="Y","DBL",IF(AS746="Y","TRPL",IF(AS747="Y","QUAD","")))</f>
        <v/>
      </c>
      <c r="F751" s="88"/>
      <c r="G751" s="192"/>
      <c r="H751" s="57"/>
      <c r="I751" s="192"/>
      <c r="J751" s="292" t="str">
        <f>IF(AND(E746=216,(OR(Z767="error",Z768="error",Z769="error",Z770="error",Z771="error",Z772="error",Z773="error",Z774="error",Z775="error",Z776="error",Z777="error",Z778="error",Z779="error",AA769="error",AA770="error",AA771="error",AA772="error",AA773="error",AA774="error",AA775="error",AA776="error",AA777="error",AA778="error",AA779="error",AA780="error",AA781="error"))),"You cannot cross Tube 6 and 7","---")</f>
        <v>---</v>
      </c>
      <c r="K751" s="293"/>
      <c r="L751" s="294"/>
      <c r="M751" s="292" t="str">
        <f>IF(AND(OR(E745="SS",E745="RPX",E745="EUC",E745="RPX-T"),(OR(C755="",C755="Field SPL"))),"Cannot have FlexNap cables without tethers","---")</f>
        <v>---</v>
      </c>
      <c r="N751" s="293"/>
      <c r="O751" s="293"/>
      <c r="P751" s="293"/>
      <c r="Q751" s="293"/>
      <c r="R751" s="293"/>
      <c r="S751" s="293"/>
      <c r="T751" s="293"/>
      <c r="U751" s="294"/>
      <c r="V751" s="25"/>
      <c r="W751" s="58"/>
      <c r="X751" s="58"/>
      <c r="Y751" s="25"/>
      <c r="Z751" s="45">
        <v>5</v>
      </c>
      <c r="AA751" s="46">
        <v>49</v>
      </c>
      <c r="AB751" s="46">
        <v>60</v>
      </c>
      <c r="AC751" s="25"/>
      <c r="AD751" s="25"/>
      <c r="BA751" s="227"/>
    </row>
    <row r="752" spans="1:53" ht="16.5" thickTop="1" thickBot="1" x14ac:dyDescent="0.3">
      <c r="A752" s="88"/>
      <c r="B752" s="59"/>
      <c r="C752" s="60"/>
      <c r="D752" s="61"/>
      <c r="E752" s="62"/>
      <c r="F752" s="88"/>
      <c r="G752" s="63"/>
      <c r="H752" s="64"/>
      <c r="I752" s="63"/>
      <c r="J752" s="292" t="str">
        <f>IF(AND(OR(E745="RPX", E745="RPX-T", E745="SS"),E746=216),"NO 216 For RPX, RPX-T, OR SS CABLE","---")</f>
        <v>---</v>
      </c>
      <c r="K752" s="293"/>
      <c r="L752" s="294"/>
      <c r="M752" s="292" t="str" cm="1">
        <f t="array" ref="M752">IF(AND(E745="",OR(C755:C779="FST",C755:C779="REV T",C755:C779="DBL REV",C755:C779="TPL REV", C755:C779="QD REV")),"Non-FlexNap cables cannot have tethers","---")</f>
        <v>---</v>
      </c>
      <c r="N752" s="293"/>
      <c r="O752" s="293"/>
      <c r="P752" s="293"/>
      <c r="Q752" s="293"/>
      <c r="R752" s="293"/>
      <c r="S752" s="293"/>
      <c r="T752" s="293"/>
      <c r="U752" s="294"/>
      <c r="V752" s="25"/>
      <c r="W752" s="58"/>
      <c r="X752" s="58"/>
      <c r="Y752" s="25"/>
      <c r="Z752" s="45">
        <v>6</v>
      </c>
      <c r="AA752" s="65">
        <v>61</v>
      </c>
      <c r="AB752" s="65">
        <v>72</v>
      </c>
      <c r="AC752" s="25"/>
      <c r="AD752" s="25"/>
      <c r="BA752" s="226"/>
    </row>
    <row r="753" spans="1:53" ht="15.75" customHeight="1" thickBot="1" x14ac:dyDescent="0.3">
      <c r="A753" s="88"/>
      <c r="B753" s="277" t="s">
        <v>260</v>
      </c>
      <c r="C753" s="314" t="s">
        <v>261</v>
      </c>
      <c r="D753" s="314" t="s">
        <v>262</v>
      </c>
      <c r="E753" s="316" t="s">
        <v>263</v>
      </c>
      <c r="F753" s="314" t="s">
        <v>264</v>
      </c>
      <c r="G753" s="279" t="s">
        <v>265</v>
      </c>
      <c r="H753" s="279" t="s">
        <v>266</v>
      </c>
      <c r="I753" s="279" t="s">
        <v>267</v>
      </c>
      <c r="J753" s="318" t="s">
        <v>268</v>
      </c>
      <c r="K753" s="314" t="s">
        <v>269</v>
      </c>
      <c r="L753" s="320" t="s">
        <v>270</v>
      </c>
      <c r="M753" s="322" t="s">
        <v>271</v>
      </c>
      <c r="N753" s="322"/>
      <c r="O753" s="322"/>
      <c r="P753" s="322"/>
      <c r="Q753" s="322"/>
      <c r="R753" s="322"/>
      <c r="S753" s="322"/>
      <c r="T753" s="322"/>
      <c r="U753" s="323"/>
      <c r="V753" s="107"/>
      <c r="W753" s="72"/>
      <c r="X753" s="72"/>
      <c r="Y753" s="72"/>
      <c r="Z753" s="45">
        <v>7</v>
      </c>
      <c r="AA753" s="65">
        <v>73</v>
      </c>
      <c r="AB753" s="65">
        <v>84</v>
      </c>
      <c r="AC753" s="25"/>
      <c r="AD753" s="25"/>
      <c r="BA753" s="228"/>
    </row>
    <row r="754" spans="1:53" ht="15.75" thickBot="1" x14ac:dyDescent="0.3">
      <c r="A754" s="88"/>
      <c r="B754" s="278"/>
      <c r="C754" s="315"/>
      <c r="D754" s="315"/>
      <c r="E754" s="317"/>
      <c r="F754" s="315"/>
      <c r="G754" s="280"/>
      <c r="H754" s="280"/>
      <c r="I754" s="280"/>
      <c r="J754" s="319"/>
      <c r="K754" s="315"/>
      <c r="L754" s="321"/>
      <c r="M754" s="324"/>
      <c r="N754" s="324"/>
      <c r="O754" s="324"/>
      <c r="P754" s="324"/>
      <c r="Q754" s="324"/>
      <c r="R754" s="324"/>
      <c r="S754" s="324"/>
      <c r="T754" s="324"/>
      <c r="U754" s="325"/>
      <c r="V754" s="107"/>
      <c r="W754" s="72"/>
      <c r="X754" s="72"/>
      <c r="Y754" s="72"/>
      <c r="Z754" s="45">
        <v>8</v>
      </c>
      <c r="AA754" s="46">
        <v>85</v>
      </c>
      <c r="AB754" s="46">
        <v>96</v>
      </c>
      <c r="AC754" s="25"/>
      <c r="AD754" s="25"/>
      <c r="AI754" s="109" t="s">
        <v>272</v>
      </c>
      <c r="AJ754" s="109" t="s">
        <v>273</v>
      </c>
      <c r="AK754" s="109" t="s">
        <v>274</v>
      </c>
      <c r="AL754" s="109" t="s">
        <v>275</v>
      </c>
      <c r="BA754" s="228"/>
    </row>
    <row r="755" spans="1:53" ht="15.75" thickBot="1" x14ac:dyDescent="0.3">
      <c r="A755" s="88"/>
      <c r="B755" s="66" t="s">
        <v>276</v>
      </c>
      <c r="C755" s="67"/>
      <c r="D755" s="102"/>
      <c r="E755" s="32"/>
      <c r="F755" s="32"/>
      <c r="G755" s="68" t="s">
        <v>277</v>
      </c>
      <c r="H755" s="69">
        <f>IF(I755=0,0,I755-(E755-1))</f>
        <v>0</v>
      </c>
      <c r="I755" s="70">
        <f>IF(E755=0,0,I750)</f>
        <v>0</v>
      </c>
      <c r="J755" s="71" t="s">
        <v>278</v>
      </c>
      <c r="K755" s="32"/>
      <c r="L755" s="233"/>
      <c r="M755" s="295"/>
      <c r="N755" s="295"/>
      <c r="O755" s="295"/>
      <c r="P755" s="295"/>
      <c r="Q755" s="295"/>
      <c r="R755" s="295"/>
      <c r="S755" s="295"/>
      <c r="T755" s="295"/>
      <c r="U755" s="296"/>
      <c r="V755" s="103"/>
      <c r="W755" s="72"/>
      <c r="X755" s="72"/>
      <c r="Y755" s="72"/>
      <c r="Z755" s="45">
        <v>9</v>
      </c>
      <c r="AA755" s="46">
        <v>97</v>
      </c>
      <c r="AB755" s="46">
        <v>108</v>
      </c>
      <c r="AC755" s="72">
        <f t="shared" ref="AC755:AC779" si="306">IF(B755&lt;&gt;"FST",1,0)</f>
        <v>1</v>
      </c>
      <c r="AD755" s="72">
        <f t="shared" ref="AD755:AD779" si="307">IF(C755&lt;&gt;"FST",1,0)</f>
        <v>1</v>
      </c>
      <c r="AE755" s="109" t="str">
        <f t="shared" ref="AE755:AE779" si="308">CONCATENATE(H755,"-",I755)</f>
        <v>0-0</v>
      </c>
      <c r="AF755" s="109" t="str">
        <f t="shared" ref="AF755:AF779" si="309">IF(C755="Field SPL","N","Y")</f>
        <v>Y</v>
      </c>
      <c r="AG755" s="109" t="str">
        <f t="shared" ref="AG755:AG779" si="310">IF(OR(E$745="RPX",E$745="SS"),"A","B")</f>
        <v>B</v>
      </c>
      <c r="AH755" s="109">
        <v>2</v>
      </c>
      <c r="AI755" s="109" t="str">
        <f>IF(E745="SS",COUNTIFS(C755:C779,"TCF",E755:E779,"2"),"")</f>
        <v/>
      </c>
      <c r="AJ755" s="109" t="str">
        <f>IF(E745="RPX",COUNTIFS(C755:C779,"TCF",E755:E779,"2"),"")</f>
        <v/>
      </c>
      <c r="AK755" s="109" t="str">
        <f>IF(E745="RPX-T",COUNTIFS(C755:C779,"TCF",E755:E779,"2"),"")</f>
        <v/>
      </c>
      <c r="AL755" s="109" t="str">
        <f>IF(E745="EUC",COUNTIFS(C755:C779,"TCF",E755:E779,"2"),"")</f>
        <v/>
      </c>
      <c r="AM755" s="109">
        <f t="shared" ref="AM755:AM779" si="311">VALUE(IF(C755="FST","0",IF(C755="REV T","1",IF(C755="DBL REV",".5","0"))))</f>
        <v>0</v>
      </c>
      <c r="AN755" s="109">
        <f t="shared" ref="AN755:AN779" si="312">VALUE(IF(C755="FST","0",IF(C755="REV T","0",IF(C755="DBL REV",".5","0"))))</f>
        <v>0</v>
      </c>
      <c r="AO755" s="109" t="str">
        <f t="shared" ref="AO755:AO779" si="313">IF(C755="TPL REV","Y","")</f>
        <v/>
      </c>
      <c r="AQ755" s="109" t="str">
        <f t="shared" ref="AQ755:AQ779" si="314">IF(C755="QD REV","Y","")</f>
        <v/>
      </c>
      <c r="BA755" s="229">
        <f>MOD(E755,12)</f>
        <v>0</v>
      </c>
    </row>
    <row r="756" spans="1:53" ht="15.75" thickBot="1" x14ac:dyDescent="0.3">
      <c r="A756" s="88"/>
      <c r="B756" s="66" t="s">
        <v>279</v>
      </c>
      <c r="C756" s="67"/>
      <c r="D756" s="102"/>
      <c r="E756" s="32"/>
      <c r="F756" s="32"/>
      <c r="G756" s="68" t="s">
        <v>277</v>
      </c>
      <c r="H756" s="69">
        <f t="shared" ref="H756:H779" si="315">IF(E756=0,0,I756-(E756-1))</f>
        <v>0</v>
      </c>
      <c r="I756" s="70">
        <f t="shared" ref="I756:I779" si="316">IF(E756=0,0,H755-1)</f>
        <v>0</v>
      </c>
      <c r="J756" s="73" t="str">
        <f>IF(C756="","--",IF(AND(C756&lt;&gt;"FST",C756&lt;&gt;"TCF",BA755&lt;&gt;0),BA755,"--"))</f>
        <v>--</v>
      </c>
      <c r="K756" s="32"/>
      <c r="L756" s="233"/>
      <c r="M756" s="295"/>
      <c r="N756" s="295"/>
      <c r="O756" s="295"/>
      <c r="P756" s="295"/>
      <c r="Q756" s="295"/>
      <c r="R756" s="295"/>
      <c r="S756" s="295"/>
      <c r="T756" s="295"/>
      <c r="U756" s="296"/>
      <c r="V756" s="103"/>
      <c r="W756" s="72"/>
      <c r="X756" s="72"/>
      <c r="Y756" s="72"/>
      <c r="Z756" s="45">
        <v>10</v>
      </c>
      <c r="AA756" s="46">
        <v>109</v>
      </c>
      <c r="AB756" s="46">
        <v>120</v>
      </c>
      <c r="AC756" s="72">
        <f t="shared" si="306"/>
        <v>1</v>
      </c>
      <c r="AD756" s="72">
        <f t="shared" si="307"/>
        <v>1</v>
      </c>
      <c r="AE756" s="109" t="str">
        <f t="shared" si="308"/>
        <v>0-0</v>
      </c>
      <c r="AF756" s="109" t="str">
        <f t="shared" si="309"/>
        <v>Y</v>
      </c>
      <c r="AG756" s="109" t="str">
        <f t="shared" si="310"/>
        <v>B</v>
      </c>
      <c r="AH756" s="109">
        <v>4</v>
      </c>
      <c r="AI756" s="109" t="str">
        <f>IF(E745="SS",COUNTIFS(C755:C779,"TCF",E755:E779,"4"),"")</f>
        <v/>
      </c>
      <c r="AJ756" s="109" t="str">
        <f>IF(E745="RPX",COUNTIFS(C755:C779,"TCF",E755:E779,"4"),"")</f>
        <v/>
      </c>
      <c r="AK756" s="109" t="str">
        <f>IF(E745="RPX-T",COUNTIFS(C755:C779,"TCF",E755:E779,"4"),"")</f>
        <v/>
      </c>
      <c r="AL756" s="109" t="str">
        <f>IF(E745="EUC",COUNTIFS(C755:C779,"TCF",E755:E779,"4"),"")</f>
        <v/>
      </c>
      <c r="AM756" s="109">
        <f t="shared" si="311"/>
        <v>0</v>
      </c>
      <c r="AN756" s="109">
        <f t="shared" si="312"/>
        <v>0</v>
      </c>
      <c r="AO756" s="109" t="str">
        <f t="shared" si="313"/>
        <v/>
      </c>
      <c r="AQ756" s="109" t="str">
        <f t="shared" si="314"/>
        <v/>
      </c>
      <c r="BA756" s="229">
        <f>MOD(SUM(E755:E756),12)</f>
        <v>0</v>
      </c>
    </row>
    <row r="757" spans="1:53" ht="15.75" thickBot="1" x14ac:dyDescent="0.3">
      <c r="A757" s="88"/>
      <c r="B757" s="74" t="s">
        <v>280</v>
      </c>
      <c r="C757" s="67"/>
      <c r="D757" s="102"/>
      <c r="E757" s="32"/>
      <c r="F757" s="32"/>
      <c r="G757" s="75" t="s">
        <v>277</v>
      </c>
      <c r="H757" s="69">
        <f t="shared" si="315"/>
        <v>0</v>
      </c>
      <c r="I757" s="70">
        <f t="shared" si="316"/>
        <v>0</v>
      </c>
      <c r="J757" s="73" t="str">
        <f t="shared" ref="J757:J779" si="317">IF(C757="","--",IF(AND(C757&lt;&gt;"FST",C757&lt;&gt;"TCF",BA756&lt;&gt;0),BA756,"--"))</f>
        <v>--</v>
      </c>
      <c r="K757" s="32"/>
      <c r="L757" s="233"/>
      <c r="M757" s="295"/>
      <c r="N757" s="295"/>
      <c r="O757" s="295"/>
      <c r="P757" s="295"/>
      <c r="Q757" s="295"/>
      <c r="R757" s="295"/>
      <c r="S757" s="295"/>
      <c r="T757" s="295"/>
      <c r="U757" s="296"/>
      <c r="V757" s="103"/>
      <c r="W757" s="72"/>
      <c r="X757" s="72"/>
      <c r="Y757" s="72"/>
      <c r="Z757" s="45">
        <v>11</v>
      </c>
      <c r="AA757" s="46">
        <v>121</v>
      </c>
      <c r="AB757" s="46">
        <v>132</v>
      </c>
      <c r="AC757" s="72">
        <f t="shared" si="306"/>
        <v>1</v>
      </c>
      <c r="AD757" s="72">
        <f t="shared" si="307"/>
        <v>1</v>
      </c>
      <c r="AE757" s="109" t="str">
        <f t="shared" si="308"/>
        <v>0-0</v>
      </c>
      <c r="AF757" s="109" t="str">
        <f t="shared" si="309"/>
        <v>Y</v>
      </c>
      <c r="AG757" s="109" t="str">
        <f t="shared" si="310"/>
        <v>B</v>
      </c>
      <c r="AH757" s="109">
        <v>6</v>
      </c>
      <c r="AI757" s="109" t="str">
        <f>IF(E745="SS",COUNTIFS(C755:C779,"TCF",E755:E779,"6"),"")</f>
        <v/>
      </c>
      <c r="AJ757" s="109" t="str">
        <f>IF(E745="RPX",COUNTIFS(C755:C779,"TCF",E755:E779,"6"),"")</f>
        <v/>
      </c>
      <c r="AK757" s="109" t="str">
        <f>IF(E745="RPX-T",COUNTIFS(C755:C779,"TCF",E755:E779,"6"),"")</f>
        <v/>
      </c>
      <c r="AL757" s="109" t="str">
        <f>IF(E745="EUC",COUNTIFS(C755:C779,"TCF",E755:E779,"6"),"")</f>
        <v/>
      </c>
      <c r="AM757" s="109">
        <f t="shared" si="311"/>
        <v>0</v>
      </c>
      <c r="AN757" s="109">
        <f t="shared" si="312"/>
        <v>0</v>
      </c>
      <c r="AO757" s="109" t="str">
        <f t="shared" si="313"/>
        <v/>
      </c>
      <c r="AQ757" s="109" t="str">
        <f t="shared" si="314"/>
        <v/>
      </c>
      <c r="BA757" s="229">
        <f>MOD(SUM(E755:E758),12)</f>
        <v>0</v>
      </c>
    </row>
    <row r="758" spans="1:53" ht="15.75" thickBot="1" x14ac:dyDescent="0.3">
      <c r="A758" s="88"/>
      <c r="B758" s="66" t="s">
        <v>281</v>
      </c>
      <c r="C758" s="67"/>
      <c r="D758" s="102"/>
      <c r="E758" s="32"/>
      <c r="F758" s="32"/>
      <c r="G758" s="68" t="s">
        <v>277</v>
      </c>
      <c r="H758" s="69">
        <f t="shared" si="315"/>
        <v>0</v>
      </c>
      <c r="I758" s="70">
        <f t="shared" si="316"/>
        <v>0</v>
      </c>
      <c r="J758" s="73" t="str">
        <f t="shared" si="317"/>
        <v>--</v>
      </c>
      <c r="K758" s="32"/>
      <c r="L758" s="233"/>
      <c r="M758" s="295"/>
      <c r="N758" s="295"/>
      <c r="O758" s="295"/>
      <c r="P758" s="295"/>
      <c r="Q758" s="295"/>
      <c r="R758" s="295"/>
      <c r="S758" s="295"/>
      <c r="T758" s="295"/>
      <c r="U758" s="296"/>
      <c r="V758" s="103"/>
      <c r="W758" s="72"/>
      <c r="X758" s="72"/>
      <c r="Y758" s="72"/>
      <c r="Z758" s="45">
        <v>12</v>
      </c>
      <c r="AA758" s="76">
        <v>133</v>
      </c>
      <c r="AB758" s="76">
        <v>144</v>
      </c>
      <c r="AC758" s="72">
        <f t="shared" si="306"/>
        <v>1</v>
      </c>
      <c r="AD758" s="72">
        <f t="shared" si="307"/>
        <v>1</v>
      </c>
      <c r="AE758" s="109" t="str">
        <f t="shared" si="308"/>
        <v>0-0</v>
      </c>
      <c r="AF758" s="109" t="str">
        <f t="shared" si="309"/>
        <v>Y</v>
      </c>
      <c r="AG758" s="109" t="str">
        <f t="shared" si="310"/>
        <v>B</v>
      </c>
      <c r="AH758" s="109">
        <v>8</v>
      </c>
      <c r="AI758" s="109" t="str">
        <f>IF(E745="SS",COUNTIFS(C755:C779,"TCF",E755:E779,"8"),"")</f>
        <v/>
      </c>
      <c r="AJ758" s="109" t="str">
        <f>IF(E745="RPX",COUNTIFS(C755:C779,"TCF",E755:E779,"8"),"")</f>
        <v/>
      </c>
      <c r="AK758" s="109" t="str">
        <f>IF(E745="RPX-T",COUNTIFS(C755:C779,"TCF",E755:E779,"8"),"")</f>
        <v/>
      </c>
      <c r="AL758" s="109" t="str">
        <f>IF(E745="EUC",COUNTIFS(C755:C779,"TCF",E755:E779,"8"),"")</f>
        <v/>
      </c>
      <c r="AM758" s="109">
        <f t="shared" si="311"/>
        <v>0</v>
      </c>
      <c r="AN758" s="109">
        <f t="shared" si="312"/>
        <v>0</v>
      </c>
      <c r="AO758" s="109" t="str">
        <f t="shared" si="313"/>
        <v/>
      </c>
      <c r="AQ758" s="109" t="str">
        <f t="shared" si="314"/>
        <v/>
      </c>
      <c r="BA758" s="229">
        <f>MOD(SUM(E755:E759),12)</f>
        <v>0</v>
      </c>
    </row>
    <row r="759" spans="1:53" ht="15.75" thickBot="1" x14ac:dyDescent="0.3">
      <c r="A759" s="88"/>
      <c r="B759" s="66" t="s">
        <v>282</v>
      </c>
      <c r="C759" s="67"/>
      <c r="D759" s="102"/>
      <c r="E759" s="32"/>
      <c r="F759" s="32"/>
      <c r="G759" s="68" t="s">
        <v>277</v>
      </c>
      <c r="H759" s="69">
        <f t="shared" si="315"/>
        <v>0</v>
      </c>
      <c r="I759" s="70">
        <f t="shared" si="316"/>
        <v>0</v>
      </c>
      <c r="J759" s="73" t="str">
        <f t="shared" si="317"/>
        <v>--</v>
      </c>
      <c r="K759" s="32"/>
      <c r="L759" s="233"/>
      <c r="M759" s="295"/>
      <c r="N759" s="295"/>
      <c r="O759" s="295"/>
      <c r="P759" s="295"/>
      <c r="Q759" s="295"/>
      <c r="R759" s="295"/>
      <c r="S759" s="295"/>
      <c r="T759" s="295"/>
      <c r="U759" s="296"/>
      <c r="V759" s="103"/>
      <c r="W759" s="72"/>
      <c r="X759" s="72"/>
      <c r="Y759" s="72"/>
      <c r="Z759" s="45">
        <v>13</v>
      </c>
      <c r="AA759" s="77">
        <f t="shared" ref="AA759:AA764" si="318">AB758+1</f>
        <v>145</v>
      </c>
      <c r="AB759" s="77">
        <f t="shared" ref="AB759:AB764" si="319">AB758+12</f>
        <v>156</v>
      </c>
      <c r="AC759" s="72">
        <f t="shared" si="306"/>
        <v>1</v>
      </c>
      <c r="AD759" s="72">
        <f t="shared" si="307"/>
        <v>1</v>
      </c>
      <c r="AE759" s="109" t="str">
        <f t="shared" si="308"/>
        <v>0-0</v>
      </c>
      <c r="AF759" s="109" t="str">
        <f t="shared" si="309"/>
        <v>Y</v>
      </c>
      <c r="AG759" s="109" t="str">
        <f t="shared" si="310"/>
        <v>B</v>
      </c>
      <c r="AH759" s="109">
        <v>12</v>
      </c>
      <c r="AI759" s="109" t="str">
        <f>IF(E745="SS",COUNTIFS(C755:C779,"TCF",E755:E779,"12"),"")</f>
        <v/>
      </c>
      <c r="AJ759" s="109" t="str">
        <f>IF(E745="RPX",COUNTIFS(C755:C779,"TCF",E755:E779,"12"),"")</f>
        <v/>
      </c>
      <c r="AK759" s="109" t="str">
        <f>IF(E745="RPX-T",COUNTIFS(C755:C779,"TCF",E755:E779,"12"),"")</f>
        <v/>
      </c>
      <c r="AL759" s="109" t="str">
        <f>IF(E745="EUC",COUNTIFS(C755:C779,"TCF",E755:E779,"12"),"")</f>
        <v/>
      </c>
      <c r="AM759" s="109">
        <f t="shared" si="311"/>
        <v>0</v>
      </c>
      <c r="AN759" s="109">
        <f t="shared" si="312"/>
        <v>0</v>
      </c>
      <c r="AO759" s="109" t="str">
        <f t="shared" si="313"/>
        <v/>
      </c>
      <c r="AQ759" s="109" t="str">
        <f t="shared" si="314"/>
        <v/>
      </c>
      <c r="BA759" s="229">
        <f>MOD(SUM(E755:E760),12)</f>
        <v>0</v>
      </c>
    </row>
    <row r="760" spans="1:53" ht="15.75" thickBot="1" x14ac:dyDescent="0.3">
      <c r="A760" s="88"/>
      <c r="B760" s="66" t="s">
        <v>283</v>
      </c>
      <c r="C760" s="67"/>
      <c r="D760" s="102"/>
      <c r="E760" s="32"/>
      <c r="F760" s="32"/>
      <c r="G760" s="68" t="s">
        <v>277</v>
      </c>
      <c r="H760" s="69">
        <f t="shared" si="315"/>
        <v>0</v>
      </c>
      <c r="I760" s="70">
        <f t="shared" si="316"/>
        <v>0</v>
      </c>
      <c r="J760" s="73" t="str">
        <f t="shared" si="317"/>
        <v>--</v>
      </c>
      <c r="K760" s="32"/>
      <c r="L760" s="233"/>
      <c r="M760" s="295"/>
      <c r="N760" s="295"/>
      <c r="O760" s="295"/>
      <c r="P760" s="295"/>
      <c r="Q760" s="295"/>
      <c r="R760" s="295"/>
      <c r="S760" s="295"/>
      <c r="T760" s="295"/>
      <c r="U760" s="296"/>
      <c r="V760" s="103"/>
      <c r="W760" s="72"/>
      <c r="X760" s="72"/>
      <c r="Y760" s="72"/>
      <c r="Z760" s="45">
        <v>14</v>
      </c>
      <c r="AA760" s="77">
        <f t="shared" si="318"/>
        <v>157</v>
      </c>
      <c r="AB760" s="77">
        <f t="shared" si="319"/>
        <v>168</v>
      </c>
      <c r="AC760" s="72">
        <f t="shared" si="306"/>
        <v>1</v>
      </c>
      <c r="AD760" s="72">
        <f t="shared" si="307"/>
        <v>1</v>
      </c>
      <c r="AE760" s="109" t="str">
        <f t="shared" si="308"/>
        <v>0-0</v>
      </c>
      <c r="AF760" s="109" t="str">
        <f t="shared" si="309"/>
        <v>Y</v>
      </c>
      <c r="AG760" s="109" t="str">
        <f t="shared" si="310"/>
        <v>B</v>
      </c>
      <c r="AM760" s="109">
        <f t="shared" si="311"/>
        <v>0</v>
      </c>
      <c r="AN760" s="109">
        <f t="shared" si="312"/>
        <v>0</v>
      </c>
      <c r="AO760" s="109" t="str">
        <f t="shared" si="313"/>
        <v/>
      </c>
      <c r="AQ760" s="109" t="str">
        <f t="shared" si="314"/>
        <v/>
      </c>
      <c r="BA760" s="229">
        <f>MOD(SUM(E755:E761),12)</f>
        <v>0</v>
      </c>
    </row>
    <row r="761" spans="1:53" ht="15.75" thickBot="1" x14ac:dyDescent="0.3">
      <c r="A761" s="88"/>
      <c r="B761" s="66" t="s">
        <v>284</v>
      </c>
      <c r="C761" s="67"/>
      <c r="D761" s="102"/>
      <c r="E761" s="32"/>
      <c r="F761" s="32"/>
      <c r="G761" s="68" t="s">
        <v>277</v>
      </c>
      <c r="H761" s="69">
        <f t="shared" si="315"/>
        <v>0</v>
      </c>
      <c r="I761" s="70">
        <f t="shared" si="316"/>
        <v>0</v>
      </c>
      <c r="J761" s="73" t="str">
        <f t="shared" si="317"/>
        <v>--</v>
      </c>
      <c r="K761" s="32"/>
      <c r="L761" s="233"/>
      <c r="M761" s="295"/>
      <c r="N761" s="295"/>
      <c r="O761" s="295"/>
      <c r="P761" s="295"/>
      <c r="Q761" s="295"/>
      <c r="R761" s="295"/>
      <c r="S761" s="295"/>
      <c r="T761" s="295"/>
      <c r="U761" s="296"/>
      <c r="V761" s="103"/>
      <c r="W761" s="72"/>
      <c r="X761" s="72"/>
      <c r="Y761" s="72"/>
      <c r="Z761" s="45">
        <v>15</v>
      </c>
      <c r="AA761" s="77">
        <f t="shared" si="318"/>
        <v>169</v>
      </c>
      <c r="AB761" s="77">
        <f t="shared" si="319"/>
        <v>180</v>
      </c>
      <c r="AC761" s="72">
        <f t="shared" si="306"/>
        <v>1</v>
      </c>
      <c r="AD761" s="72">
        <f t="shared" si="307"/>
        <v>1</v>
      </c>
      <c r="AE761" s="109" t="str">
        <f t="shared" si="308"/>
        <v>0-0</v>
      </c>
      <c r="AF761" s="109" t="str">
        <f t="shared" si="309"/>
        <v>Y</v>
      </c>
      <c r="AG761" s="109" t="str">
        <f t="shared" si="310"/>
        <v>B</v>
      </c>
      <c r="AM761" s="109">
        <f t="shared" si="311"/>
        <v>0</v>
      </c>
      <c r="AN761" s="109">
        <f t="shared" si="312"/>
        <v>0</v>
      </c>
      <c r="AO761" s="109" t="str">
        <f t="shared" si="313"/>
        <v/>
      </c>
      <c r="AQ761" s="109" t="str">
        <f t="shared" si="314"/>
        <v/>
      </c>
      <c r="BA761" s="229">
        <f>MOD(SUM(E755:E762),12)</f>
        <v>0</v>
      </c>
    </row>
    <row r="762" spans="1:53" ht="15.75" thickBot="1" x14ac:dyDescent="0.3">
      <c r="A762" s="88"/>
      <c r="B762" s="66" t="s">
        <v>285</v>
      </c>
      <c r="C762" s="67"/>
      <c r="D762" s="102"/>
      <c r="E762" s="32"/>
      <c r="F762" s="32"/>
      <c r="G762" s="68" t="s">
        <v>277</v>
      </c>
      <c r="H762" s="69">
        <f t="shared" si="315"/>
        <v>0</v>
      </c>
      <c r="I762" s="70">
        <f t="shared" si="316"/>
        <v>0</v>
      </c>
      <c r="J762" s="73" t="str">
        <f t="shared" si="317"/>
        <v>--</v>
      </c>
      <c r="K762" s="32"/>
      <c r="L762" s="233"/>
      <c r="M762" s="295"/>
      <c r="N762" s="295"/>
      <c r="O762" s="295"/>
      <c r="P762" s="295"/>
      <c r="Q762" s="295"/>
      <c r="R762" s="295"/>
      <c r="S762" s="295"/>
      <c r="T762" s="295"/>
      <c r="U762" s="296"/>
      <c r="V762" s="103"/>
      <c r="W762" s="72"/>
      <c r="X762" s="72"/>
      <c r="Y762" s="72"/>
      <c r="Z762" s="45">
        <f>Z761+1</f>
        <v>16</v>
      </c>
      <c r="AA762" s="77">
        <f t="shared" si="318"/>
        <v>181</v>
      </c>
      <c r="AB762" s="77">
        <f t="shared" si="319"/>
        <v>192</v>
      </c>
      <c r="AC762" s="72">
        <f t="shared" si="306"/>
        <v>1</v>
      </c>
      <c r="AD762" s="72">
        <f t="shared" si="307"/>
        <v>1</v>
      </c>
      <c r="AE762" s="109" t="str">
        <f t="shared" si="308"/>
        <v>0-0</v>
      </c>
      <c r="AF762" s="109" t="str">
        <f t="shared" si="309"/>
        <v>Y</v>
      </c>
      <c r="AG762" s="109" t="str">
        <f t="shared" si="310"/>
        <v>B</v>
      </c>
      <c r="AM762" s="109">
        <f t="shared" si="311"/>
        <v>0</v>
      </c>
      <c r="AN762" s="109">
        <f t="shared" si="312"/>
        <v>0</v>
      </c>
      <c r="AO762" s="109" t="str">
        <f t="shared" si="313"/>
        <v/>
      </c>
      <c r="AQ762" s="109" t="str">
        <f t="shared" si="314"/>
        <v/>
      </c>
      <c r="BA762" s="229">
        <f>MOD(SUM(E755:E763),12)</f>
        <v>0</v>
      </c>
    </row>
    <row r="763" spans="1:53" ht="15.75" thickBot="1" x14ac:dyDescent="0.3">
      <c r="A763" s="88"/>
      <c r="B763" s="66" t="s">
        <v>286</v>
      </c>
      <c r="C763" s="67"/>
      <c r="D763" s="102"/>
      <c r="E763" s="32"/>
      <c r="F763" s="32"/>
      <c r="G763" s="68" t="s">
        <v>277</v>
      </c>
      <c r="H763" s="69">
        <f t="shared" si="315"/>
        <v>0</v>
      </c>
      <c r="I763" s="70">
        <f t="shared" si="316"/>
        <v>0</v>
      </c>
      <c r="J763" s="73" t="str">
        <f t="shared" si="317"/>
        <v>--</v>
      </c>
      <c r="K763" s="32"/>
      <c r="L763" s="233"/>
      <c r="M763" s="295"/>
      <c r="N763" s="295"/>
      <c r="O763" s="295"/>
      <c r="P763" s="295"/>
      <c r="Q763" s="295"/>
      <c r="R763" s="295"/>
      <c r="S763" s="295"/>
      <c r="T763" s="295"/>
      <c r="U763" s="296"/>
      <c r="V763" s="103"/>
      <c r="W763" s="72"/>
      <c r="X763" s="72"/>
      <c r="Y763" s="72"/>
      <c r="Z763" s="45">
        <f>Z762+1</f>
        <v>17</v>
      </c>
      <c r="AA763" s="77">
        <f t="shared" si="318"/>
        <v>193</v>
      </c>
      <c r="AB763" s="77">
        <f t="shared" si="319"/>
        <v>204</v>
      </c>
      <c r="AC763" s="72">
        <f t="shared" si="306"/>
        <v>1</v>
      </c>
      <c r="AD763" s="72">
        <f t="shared" si="307"/>
        <v>1</v>
      </c>
      <c r="AE763" s="109" t="str">
        <f t="shared" si="308"/>
        <v>0-0</v>
      </c>
      <c r="AF763" s="109" t="str">
        <f t="shared" si="309"/>
        <v>Y</v>
      </c>
      <c r="AG763" s="109" t="str">
        <f t="shared" si="310"/>
        <v>B</v>
      </c>
      <c r="AM763" s="109">
        <f t="shared" si="311"/>
        <v>0</v>
      </c>
      <c r="AN763" s="109">
        <f t="shared" si="312"/>
        <v>0</v>
      </c>
      <c r="AO763" s="109" t="str">
        <f t="shared" si="313"/>
        <v/>
      </c>
      <c r="AQ763" s="109" t="str">
        <f t="shared" si="314"/>
        <v/>
      </c>
      <c r="BA763" s="229">
        <f>MOD(SUM(E755:E764),12)</f>
        <v>0</v>
      </c>
    </row>
    <row r="764" spans="1:53" ht="15.75" thickBot="1" x14ac:dyDescent="0.3">
      <c r="A764" s="88"/>
      <c r="B764" s="66" t="s">
        <v>287</v>
      </c>
      <c r="C764" s="67"/>
      <c r="D764" s="102"/>
      <c r="E764" s="32"/>
      <c r="F764" s="32"/>
      <c r="G764" s="68" t="s">
        <v>277</v>
      </c>
      <c r="H764" s="69">
        <f t="shared" si="315"/>
        <v>0</v>
      </c>
      <c r="I764" s="70">
        <f t="shared" si="316"/>
        <v>0</v>
      </c>
      <c r="J764" s="73" t="str">
        <f t="shared" si="317"/>
        <v>--</v>
      </c>
      <c r="K764" s="32"/>
      <c r="L764" s="233"/>
      <c r="M764" s="295"/>
      <c r="N764" s="295"/>
      <c r="O764" s="295"/>
      <c r="P764" s="295"/>
      <c r="Q764" s="295"/>
      <c r="R764" s="295"/>
      <c r="S764" s="295"/>
      <c r="T764" s="295"/>
      <c r="U764" s="296"/>
      <c r="V764" s="103"/>
      <c r="W764" s="72"/>
      <c r="X764" s="72"/>
      <c r="Y764" s="72"/>
      <c r="Z764" s="45">
        <f>Z763+1</f>
        <v>18</v>
      </c>
      <c r="AA764" s="77">
        <f t="shared" si="318"/>
        <v>205</v>
      </c>
      <c r="AB764" s="77">
        <f t="shared" si="319"/>
        <v>216</v>
      </c>
      <c r="AC764" s="72">
        <f t="shared" si="306"/>
        <v>1</v>
      </c>
      <c r="AD764" s="72">
        <f t="shared" si="307"/>
        <v>1</v>
      </c>
      <c r="AE764" s="109" t="str">
        <f t="shared" si="308"/>
        <v>0-0</v>
      </c>
      <c r="AF764" s="109" t="str">
        <f t="shared" si="309"/>
        <v>Y</v>
      </c>
      <c r="AG764" s="109" t="str">
        <f t="shared" si="310"/>
        <v>B</v>
      </c>
      <c r="AM764" s="109">
        <f t="shared" si="311"/>
        <v>0</v>
      </c>
      <c r="AN764" s="109">
        <f t="shared" si="312"/>
        <v>0</v>
      </c>
      <c r="AO764" s="109" t="str">
        <f t="shared" si="313"/>
        <v/>
      </c>
      <c r="AQ764" s="109" t="str">
        <f t="shared" si="314"/>
        <v/>
      </c>
      <c r="BA764" s="229">
        <f>MOD(SUM(E755:E765),12)</f>
        <v>0</v>
      </c>
    </row>
    <row r="765" spans="1:53" ht="15.75" thickBot="1" x14ac:dyDescent="0.3">
      <c r="A765" s="88"/>
      <c r="B765" s="66" t="s">
        <v>288</v>
      </c>
      <c r="C765" s="67"/>
      <c r="D765" s="102"/>
      <c r="E765" s="32"/>
      <c r="F765" s="32"/>
      <c r="G765" s="68" t="s">
        <v>277</v>
      </c>
      <c r="H765" s="69">
        <f t="shared" si="315"/>
        <v>0</v>
      </c>
      <c r="I765" s="70">
        <f t="shared" si="316"/>
        <v>0</v>
      </c>
      <c r="J765" s="73" t="str">
        <f t="shared" si="317"/>
        <v>--</v>
      </c>
      <c r="K765" s="32"/>
      <c r="L765" s="233"/>
      <c r="M765" s="295"/>
      <c r="N765" s="295"/>
      <c r="O765" s="295"/>
      <c r="P765" s="295"/>
      <c r="Q765" s="295"/>
      <c r="R765" s="295"/>
      <c r="S765" s="295"/>
      <c r="T765" s="295"/>
      <c r="U765" s="296"/>
      <c r="V765" s="103"/>
      <c r="W765" s="84"/>
      <c r="X765" s="84"/>
      <c r="Y765" s="72"/>
      <c r="Z765" s="72"/>
      <c r="AA765" s="72"/>
      <c r="AB765" s="72"/>
      <c r="AC765" s="72">
        <f t="shared" si="306"/>
        <v>1</v>
      </c>
      <c r="AD765" s="72">
        <f t="shared" si="307"/>
        <v>1</v>
      </c>
      <c r="AE765" s="109" t="str">
        <f t="shared" si="308"/>
        <v>0-0</v>
      </c>
      <c r="AF765" s="109" t="str">
        <f t="shared" si="309"/>
        <v>Y</v>
      </c>
      <c r="AG765" s="109" t="str">
        <f t="shared" si="310"/>
        <v>B</v>
      </c>
      <c r="AM765" s="109">
        <f t="shared" si="311"/>
        <v>0</v>
      </c>
      <c r="AN765" s="109">
        <f t="shared" si="312"/>
        <v>0</v>
      </c>
      <c r="AO765" s="109" t="str">
        <f t="shared" si="313"/>
        <v/>
      </c>
      <c r="AQ765" s="109" t="str">
        <f t="shared" si="314"/>
        <v/>
      </c>
      <c r="BA765" s="229">
        <f>MOD(SUM(E755:E766),12)</f>
        <v>0</v>
      </c>
    </row>
    <row r="766" spans="1:53" ht="15.75" thickBot="1" x14ac:dyDescent="0.3">
      <c r="A766" s="88"/>
      <c r="B766" s="66" t="s">
        <v>289</v>
      </c>
      <c r="C766" s="67"/>
      <c r="D766" s="102"/>
      <c r="E766" s="32"/>
      <c r="F766" s="32"/>
      <c r="G766" s="68" t="s">
        <v>277</v>
      </c>
      <c r="H766" s="69">
        <f t="shared" si="315"/>
        <v>0</v>
      </c>
      <c r="I766" s="70">
        <f t="shared" si="316"/>
        <v>0</v>
      </c>
      <c r="J766" s="73" t="str">
        <f t="shared" si="317"/>
        <v>--</v>
      </c>
      <c r="K766" s="32"/>
      <c r="L766" s="233"/>
      <c r="M766" s="295"/>
      <c r="N766" s="295"/>
      <c r="O766" s="295"/>
      <c r="P766" s="295"/>
      <c r="Q766" s="295"/>
      <c r="R766" s="295"/>
      <c r="S766" s="295"/>
      <c r="T766" s="295"/>
      <c r="U766" s="296"/>
      <c r="V766" s="103"/>
      <c r="W766" s="84">
        <f>Y766+1</f>
        <v>1</v>
      </c>
      <c r="X766" s="84"/>
      <c r="Y766" s="78">
        <f>SUM(E755:E766)</f>
        <v>0</v>
      </c>
      <c r="Z766" s="72"/>
      <c r="AA766" s="72"/>
      <c r="AB766" s="72"/>
      <c r="AC766" s="72">
        <f t="shared" si="306"/>
        <v>1</v>
      </c>
      <c r="AD766" s="72">
        <f t="shared" si="307"/>
        <v>1</v>
      </c>
      <c r="AE766" s="109" t="str">
        <f t="shared" si="308"/>
        <v>0-0</v>
      </c>
      <c r="AF766" s="109" t="str">
        <f t="shared" si="309"/>
        <v>Y</v>
      </c>
      <c r="AG766" s="109" t="str">
        <f t="shared" si="310"/>
        <v>B</v>
      </c>
      <c r="AM766" s="109">
        <f t="shared" si="311"/>
        <v>0</v>
      </c>
      <c r="AN766" s="109">
        <f t="shared" si="312"/>
        <v>0</v>
      </c>
      <c r="AO766" s="109" t="str">
        <f t="shared" si="313"/>
        <v/>
      </c>
      <c r="AQ766" s="109" t="str">
        <f t="shared" si="314"/>
        <v/>
      </c>
      <c r="BA766" s="229">
        <f>MOD(SUM(E755:E767),12)</f>
        <v>0</v>
      </c>
    </row>
    <row r="767" spans="1:53" ht="15.75" thickBot="1" x14ac:dyDescent="0.3">
      <c r="A767" s="88"/>
      <c r="B767" s="66" t="s">
        <v>290</v>
      </c>
      <c r="C767" s="67"/>
      <c r="D767" s="102"/>
      <c r="E767" s="32"/>
      <c r="F767" s="32"/>
      <c r="G767" s="68" t="s">
        <v>277</v>
      </c>
      <c r="H767" s="69">
        <f t="shared" si="315"/>
        <v>0</v>
      </c>
      <c r="I767" s="70">
        <f t="shared" si="316"/>
        <v>0</v>
      </c>
      <c r="J767" s="73" t="str">
        <f t="shared" si="317"/>
        <v>--</v>
      </c>
      <c r="K767" s="32"/>
      <c r="L767" s="233"/>
      <c r="M767" s="295"/>
      <c r="N767" s="295"/>
      <c r="O767" s="295"/>
      <c r="P767" s="295"/>
      <c r="Q767" s="295"/>
      <c r="R767" s="295"/>
      <c r="S767" s="295"/>
      <c r="T767" s="295"/>
      <c r="U767" s="296"/>
      <c r="V767" s="103"/>
      <c r="W767" s="84">
        <f>Y767+1</f>
        <v>1</v>
      </c>
      <c r="X767" s="84"/>
      <c r="Y767" s="78">
        <f>SUM(E755:E767)</f>
        <v>0</v>
      </c>
      <c r="Z767" s="72" t="str">
        <f t="shared" ref="Z767:Z779" si="320">IF(OR(AND(E$8=216,C766="DBL REV",C767="DBL REV",Y766&lt;=144,Y767&gt;144),AND(E$8=216,C766="TPL REV",C767="TPL REV",Y766&lt;=144,Y767&gt;144),AND(E$8=216,C766="QD REV",C767="QD REV",Y766&lt;=144,Y767&gt;144)),"ERROR","")</f>
        <v/>
      </c>
      <c r="AA767" s="72"/>
      <c r="AB767" s="72"/>
      <c r="AC767" s="72">
        <f t="shared" si="306"/>
        <v>1</v>
      </c>
      <c r="AD767" s="72">
        <f t="shared" si="307"/>
        <v>1</v>
      </c>
      <c r="AE767" s="109" t="str">
        <f t="shared" si="308"/>
        <v>0-0</v>
      </c>
      <c r="AF767" s="109" t="str">
        <f t="shared" si="309"/>
        <v>Y</v>
      </c>
      <c r="AG767" s="109" t="str">
        <f t="shared" si="310"/>
        <v>B</v>
      </c>
      <c r="AM767" s="109">
        <f t="shared" si="311"/>
        <v>0</v>
      </c>
      <c r="AN767" s="109">
        <f t="shared" si="312"/>
        <v>0</v>
      </c>
      <c r="AO767" s="109" t="str">
        <f t="shared" si="313"/>
        <v/>
      </c>
      <c r="AQ767" s="109" t="str">
        <f t="shared" si="314"/>
        <v/>
      </c>
      <c r="BA767" s="229">
        <f>MOD(SUM(E755:E768),12)</f>
        <v>0</v>
      </c>
    </row>
    <row r="768" spans="1:53" ht="15.75" thickBot="1" x14ac:dyDescent="0.3">
      <c r="A768" s="88"/>
      <c r="B768" s="66" t="s">
        <v>291</v>
      </c>
      <c r="C768" s="67"/>
      <c r="D768" s="102"/>
      <c r="E768" s="32"/>
      <c r="F768" s="32"/>
      <c r="G768" s="68" t="s">
        <v>277</v>
      </c>
      <c r="H768" s="69">
        <f t="shared" si="315"/>
        <v>0</v>
      </c>
      <c r="I768" s="70">
        <f t="shared" si="316"/>
        <v>0</v>
      </c>
      <c r="J768" s="73" t="str">
        <f t="shared" si="317"/>
        <v>--</v>
      </c>
      <c r="K768" s="32"/>
      <c r="L768" s="233"/>
      <c r="M768" s="295"/>
      <c r="N768" s="295"/>
      <c r="O768" s="295"/>
      <c r="P768" s="295"/>
      <c r="Q768" s="295"/>
      <c r="R768" s="295"/>
      <c r="S768" s="295"/>
      <c r="T768" s="295"/>
      <c r="U768" s="296"/>
      <c r="V768" s="103"/>
      <c r="W768" s="84">
        <f>Y768+1</f>
        <v>1</v>
      </c>
      <c r="X768" s="84"/>
      <c r="Y768" s="78">
        <f>SUM(E755:E768)</f>
        <v>0</v>
      </c>
      <c r="Z768" s="72" t="str">
        <f t="shared" si="320"/>
        <v/>
      </c>
      <c r="AA768" s="72"/>
      <c r="AB768" s="72"/>
      <c r="AC768" s="72">
        <f t="shared" si="306"/>
        <v>1</v>
      </c>
      <c r="AD768" s="72">
        <f t="shared" si="307"/>
        <v>1</v>
      </c>
      <c r="AE768" s="109" t="str">
        <f t="shared" si="308"/>
        <v>0-0</v>
      </c>
      <c r="AF768" s="109" t="str">
        <f t="shared" si="309"/>
        <v>Y</v>
      </c>
      <c r="AG768" s="109" t="str">
        <f t="shared" si="310"/>
        <v>B</v>
      </c>
      <c r="AM768" s="109">
        <f t="shared" si="311"/>
        <v>0</v>
      </c>
      <c r="AN768" s="109">
        <f t="shared" si="312"/>
        <v>0</v>
      </c>
      <c r="AO768" s="109" t="str">
        <f t="shared" si="313"/>
        <v/>
      </c>
      <c r="AQ768" s="109" t="str">
        <f t="shared" si="314"/>
        <v/>
      </c>
      <c r="BA768" s="229">
        <f>MOD(SUM(E755:E769),12)</f>
        <v>0</v>
      </c>
    </row>
    <row r="769" spans="1:53" ht="15.75" thickBot="1" x14ac:dyDescent="0.3">
      <c r="A769" s="88"/>
      <c r="B769" s="66" t="s">
        <v>292</v>
      </c>
      <c r="C769" s="67"/>
      <c r="D769" s="102"/>
      <c r="E769" s="32"/>
      <c r="F769" s="32"/>
      <c r="G769" s="68" t="s">
        <v>277</v>
      </c>
      <c r="H769" s="69">
        <f t="shared" si="315"/>
        <v>0</v>
      </c>
      <c r="I769" s="70">
        <f t="shared" si="316"/>
        <v>0</v>
      </c>
      <c r="J769" s="73" t="str">
        <f t="shared" si="317"/>
        <v>--</v>
      </c>
      <c r="K769" s="32"/>
      <c r="L769" s="233"/>
      <c r="M769" s="295"/>
      <c r="N769" s="295"/>
      <c r="O769" s="295"/>
      <c r="P769" s="295"/>
      <c r="Q769" s="295"/>
      <c r="R769" s="295"/>
      <c r="S769" s="295"/>
      <c r="T769" s="295"/>
      <c r="U769" s="296"/>
      <c r="V769" s="103"/>
      <c r="W769" s="84">
        <f>Y769+1</f>
        <v>1</v>
      </c>
      <c r="X769" s="84"/>
      <c r="Y769" s="78">
        <f>SUM(E755:E769)</f>
        <v>0</v>
      </c>
      <c r="Z769" s="72" t="str">
        <f t="shared" si="320"/>
        <v/>
      </c>
      <c r="AA769" s="72" t="str">
        <f t="shared" ref="AA769:AA781" si="321">IF(AND(C767&lt;&gt;"Field SPL",W766&lt;=144,Y767&gt;144),"ERROR","")</f>
        <v/>
      </c>
      <c r="AB769" s="72"/>
      <c r="AC769" s="72">
        <f t="shared" si="306"/>
        <v>1</v>
      </c>
      <c r="AD769" s="72">
        <f t="shared" si="307"/>
        <v>1</v>
      </c>
      <c r="AE769" s="109" t="str">
        <f t="shared" si="308"/>
        <v>0-0</v>
      </c>
      <c r="AF769" s="109" t="str">
        <f t="shared" si="309"/>
        <v>Y</v>
      </c>
      <c r="AG769" s="109" t="str">
        <f t="shared" si="310"/>
        <v>B</v>
      </c>
      <c r="AM769" s="109">
        <f t="shared" si="311"/>
        <v>0</v>
      </c>
      <c r="AN769" s="109">
        <f t="shared" si="312"/>
        <v>0</v>
      </c>
      <c r="AO769" s="109" t="str">
        <f t="shared" si="313"/>
        <v/>
      </c>
      <c r="AQ769" s="109" t="str">
        <f t="shared" si="314"/>
        <v/>
      </c>
      <c r="BA769" s="229">
        <f>MOD(SUM(E755:E770),12)</f>
        <v>0</v>
      </c>
    </row>
    <row r="770" spans="1:53" ht="15.75" thickBot="1" x14ac:dyDescent="0.3">
      <c r="A770" s="88"/>
      <c r="B770" s="66" t="s">
        <v>293</v>
      </c>
      <c r="C770" s="67"/>
      <c r="D770" s="102"/>
      <c r="E770" s="32"/>
      <c r="F770" s="32"/>
      <c r="G770" s="68" t="s">
        <v>277</v>
      </c>
      <c r="H770" s="69">
        <f t="shared" si="315"/>
        <v>0</v>
      </c>
      <c r="I770" s="70">
        <f t="shared" si="316"/>
        <v>0</v>
      </c>
      <c r="J770" s="73" t="str">
        <f t="shared" si="317"/>
        <v>--</v>
      </c>
      <c r="K770" s="32"/>
      <c r="L770" s="233"/>
      <c r="M770" s="295"/>
      <c r="N770" s="295"/>
      <c r="O770" s="295"/>
      <c r="P770" s="295"/>
      <c r="Q770" s="295"/>
      <c r="R770" s="295"/>
      <c r="S770" s="295"/>
      <c r="T770" s="295"/>
      <c r="U770" s="296"/>
      <c r="V770" s="103"/>
      <c r="W770" s="84">
        <f t="shared" ref="W770:W778" si="322">Y770+1</f>
        <v>1</v>
      </c>
      <c r="X770" s="84"/>
      <c r="Y770" s="78">
        <f>SUM(E755:E770)</f>
        <v>0</v>
      </c>
      <c r="Z770" s="72" t="str">
        <f t="shared" si="320"/>
        <v/>
      </c>
      <c r="AA770" s="72" t="str">
        <f t="shared" si="321"/>
        <v/>
      </c>
      <c r="AB770" s="72"/>
      <c r="AC770" s="72">
        <f t="shared" si="306"/>
        <v>1</v>
      </c>
      <c r="AD770" s="72">
        <f t="shared" si="307"/>
        <v>1</v>
      </c>
      <c r="AE770" s="109" t="str">
        <f t="shared" si="308"/>
        <v>0-0</v>
      </c>
      <c r="AF770" s="109" t="str">
        <f t="shared" si="309"/>
        <v>Y</v>
      </c>
      <c r="AG770" s="109" t="str">
        <f t="shared" si="310"/>
        <v>B</v>
      </c>
      <c r="AM770" s="109">
        <f t="shared" si="311"/>
        <v>0</v>
      </c>
      <c r="AN770" s="109">
        <f t="shared" si="312"/>
        <v>0</v>
      </c>
      <c r="AO770" s="109" t="str">
        <f t="shared" si="313"/>
        <v/>
      </c>
      <c r="AQ770" s="109" t="str">
        <f t="shared" si="314"/>
        <v/>
      </c>
      <c r="BA770" s="229">
        <f>MOD(SUM(E755:E771),12)</f>
        <v>0</v>
      </c>
    </row>
    <row r="771" spans="1:53" ht="15.75" thickBot="1" x14ac:dyDescent="0.3">
      <c r="A771" s="88"/>
      <c r="B771" s="66" t="s">
        <v>294</v>
      </c>
      <c r="C771" s="67"/>
      <c r="D771" s="102"/>
      <c r="E771" s="32"/>
      <c r="F771" s="32"/>
      <c r="G771" s="68" t="s">
        <v>277</v>
      </c>
      <c r="H771" s="69">
        <f t="shared" si="315"/>
        <v>0</v>
      </c>
      <c r="I771" s="70">
        <f t="shared" si="316"/>
        <v>0</v>
      </c>
      <c r="J771" s="73" t="str">
        <f t="shared" si="317"/>
        <v>--</v>
      </c>
      <c r="K771" s="32"/>
      <c r="L771" s="233"/>
      <c r="M771" s="295"/>
      <c r="N771" s="295"/>
      <c r="O771" s="295"/>
      <c r="P771" s="295"/>
      <c r="Q771" s="295"/>
      <c r="R771" s="295"/>
      <c r="S771" s="295"/>
      <c r="T771" s="295"/>
      <c r="U771" s="296"/>
      <c r="V771" s="103"/>
      <c r="W771" s="84">
        <f t="shared" si="322"/>
        <v>1</v>
      </c>
      <c r="X771" s="84"/>
      <c r="Y771" s="78">
        <f>SUM(E755:E771)</f>
        <v>0</v>
      </c>
      <c r="Z771" s="72" t="str">
        <f t="shared" si="320"/>
        <v/>
      </c>
      <c r="AA771" s="72" t="str">
        <f t="shared" si="321"/>
        <v/>
      </c>
      <c r="AB771" s="72"/>
      <c r="AC771" s="72">
        <f t="shared" si="306"/>
        <v>1</v>
      </c>
      <c r="AD771" s="72">
        <f t="shared" si="307"/>
        <v>1</v>
      </c>
      <c r="AE771" s="109" t="str">
        <f t="shared" si="308"/>
        <v>0-0</v>
      </c>
      <c r="AF771" s="109" t="str">
        <f t="shared" si="309"/>
        <v>Y</v>
      </c>
      <c r="AG771" s="109" t="str">
        <f t="shared" si="310"/>
        <v>B</v>
      </c>
      <c r="AM771" s="109">
        <f t="shared" si="311"/>
        <v>0</v>
      </c>
      <c r="AN771" s="109">
        <f t="shared" si="312"/>
        <v>0</v>
      </c>
      <c r="AO771" s="109" t="str">
        <f t="shared" si="313"/>
        <v/>
      </c>
      <c r="AQ771" s="109" t="str">
        <f t="shared" si="314"/>
        <v/>
      </c>
      <c r="BA771" s="229">
        <f>MOD(SUM(E755:E772),12)</f>
        <v>0</v>
      </c>
    </row>
    <row r="772" spans="1:53" ht="15.75" thickBot="1" x14ac:dyDescent="0.3">
      <c r="A772" s="88"/>
      <c r="B772" s="66" t="s">
        <v>295</v>
      </c>
      <c r="C772" s="67"/>
      <c r="D772" s="102"/>
      <c r="E772" s="32"/>
      <c r="F772" s="32"/>
      <c r="G772" s="68" t="s">
        <v>277</v>
      </c>
      <c r="H772" s="69">
        <f t="shared" si="315"/>
        <v>0</v>
      </c>
      <c r="I772" s="70">
        <f t="shared" si="316"/>
        <v>0</v>
      </c>
      <c r="J772" s="73" t="str">
        <f t="shared" si="317"/>
        <v>--</v>
      </c>
      <c r="K772" s="32"/>
      <c r="L772" s="233"/>
      <c r="M772" s="295"/>
      <c r="N772" s="295"/>
      <c r="O772" s="295"/>
      <c r="P772" s="295"/>
      <c r="Q772" s="295"/>
      <c r="R772" s="295"/>
      <c r="S772" s="295"/>
      <c r="T772" s="295"/>
      <c r="U772" s="296"/>
      <c r="V772" s="103"/>
      <c r="W772" s="84">
        <f t="shared" si="322"/>
        <v>1</v>
      </c>
      <c r="X772" s="84"/>
      <c r="Y772" s="78">
        <f>SUM(E755:E772)</f>
        <v>0</v>
      </c>
      <c r="Z772" s="72" t="str">
        <f t="shared" si="320"/>
        <v/>
      </c>
      <c r="AA772" s="72" t="str">
        <f t="shared" si="321"/>
        <v/>
      </c>
      <c r="AB772" s="72"/>
      <c r="AC772" s="72">
        <f t="shared" si="306"/>
        <v>1</v>
      </c>
      <c r="AD772" s="72">
        <f t="shared" si="307"/>
        <v>1</v>
      </c>
      <c r="AE772" s="109" t="str">
        <f t="shared" si="308"/>
        <v>0-0</v>
      </c>
      <c r="AF772" s="109" t="str">
        <f t="shared" si="309"/>
        <v>Y</v>
      </c>
      <c r="AG772" s="109" t="str">
        <f t="shared" si="310"/>
        <v>B</v>
      </c>
      <c r="AM772" s="109">
        <f t="shared" si="311"/>
        <v>0</v>
      </c>
      <c r="AN772" s="109">
        <f t="shared" si="312"/>
        <v>0</v>
      </c>
      <c r="AO772" s="109" t="str">
        <f t="shared" si="313"/>
        <v/>
      </c>
      <c r="AQ772" s="109" t="str">
        <f t="shared" si="314"/>
        <v/>
      </c>
      <c r="BA772" s="229">
        <f>MOD(SUM(E755:E773),12)</f>
        <v>0</v>
      </c>
    </row>
    <row r="773" spans="1:53" ht="15.75" thickBot="1" x14ac:dyDescent="0.3">
      <c r="A773" s="88"/>
      <c r="B773" s="66" t="s">
        <v>296</v>
      </c>
      <c r="C773" s="67"/>
      <c r="D773" s="102"/>
      <c r="E773" s="32"/>
      <c r="F773" s="32"/>
      <c r="G773" s="68" t="s">
        <v>277</v>
      </c>
      <c r="H773" s="69">
        <f t="shared" si="315"/>
        <v>0</v>
      </c>
      <c r="I773" s="70">
        <f t="shared" si="316"/>
        <v>0</v>
      </c>
      <c r="J773" s="73" t="str">
        <f t="shared" si="317"/>
        <v>--</v>
      </c>
      <c r="K773" s="32"/>
      <c r="L773" s="233"/>
      <c r="M773" s="295"/>
      <c r="N773" s="295"/>
      <c r="O773" s="295"/>
      <c r="P773" s="295"/>
      <c r="Q773" s="295"/>
      <c r="R773" s="295"/>
      <c r="S773" s="295"/>
      <c r="T773" s="295"/>
      <c r="U773" s="296"/>
      <c r="V773" s="103"/>
      <c r="W773" s="84">
        <f t="shared" si="322"/>
        <v>1</v>
      </c>
      <c r="X773" s="84"/>
      <c r="Y773" s="78">
        <f>SUM(E755:E773)</f>
        <v>0</v>
      </c>
      <c r="Z773" s="72" t="str">
        <f t="shared" si="320"/>
        <v/>
      </c>
      <c r="AA773" s="72" t="str">
        <f t="shared" si="321"/>
        <v/>
      </c>
      <c r="AB773" s="72"/>
      <c r="AC773" s="72">
        <f t="shared" si="306"/>
        <v>1</v>
      </c>
      <c r="AD773" s="72">
        <f t="shared" si="307"/>
        <v>1</v>
      </c>
      <c r="AE773" s="109" t="str">
        <f t="shared" si="308"/>
        <v>0-0</v>
      </c>
      <c r="AF773" s="109" t="str">
        <f t="shared" si="309"/>
        <v>Y</v>
      </c>
      <c r="AG773" s="109" t="str">
        <f t="shared" si="310"/>
        <v>B</v>
      </c>
      <c r="AM773" s="109">
        <f t="shared" si="311"/>
        <v>0</v>
      </c>
      <c r="AN773" s="109">
        <f t="shared" si="312"/>
        <v>0</v>
      </c>
      <c r="AO773" s="109" t="str">
        <f t="shared" si="313"/>
        <v/>
      </c>
      <c r="AQ773" s="109" t="str">
        <f t="shared" si="314"/>
        <v/>
      </c>
      <c r="BA773" s="229">
        <f>MOD(SUM(E755:E774),12)</f>
        <v>0</v>
      </c>
    </row>
    <row r="774" spans="1:53" ht="15.75" thickBot="1" x14ac:dyDescent="0.3">
      <c r="A774" s="88"/>
      <c r="B774" s="66" t="s">
        <v>297</v>
      </c>
      <c r="C774" s="67"/>
      <c r="D774" s="102"/>
      <c r="E774" s="32"/>
      <c r="F774" s="32"/>
      <c r="G774" s="68" t="s">
        <v>277</v>
      </c>
      <c r="H774" s="69">
        <f t="shared" si="315"/>
        <v>0</v>
      </c>
      <c r="I774" s="70">
        <f t="shared" si="316"/>
        <v>0</v>
      </c>
      <c r="J774" s="73" t="str">
        <f t="shared" si="317"/>
        <v>--</v>
      </c>
      <c r="K774" s="32"/>
      <c r="L774" s="233"/>
      <c r="M774" s="295"/>
      <c r="N774" s="295"/>
      <c r="O774" s="295"/>
      <c r="P774" s="295"/>
      <c r="Q774" s="295"/>
      <c r="R774" s="295"/>
      <c r="S774" s="295"/>
      <c r="T774" s="295"/>
      <c r="U774" s="296"/>
      <c r="V774" s="103"/>
      <c r="W774" s="84">
        <f t="shared" si="322"/>
        <v>1</v>
      </c>
      <c r="X774" s="84"/>
      <c r="Y774" s="78">
        <f>SUM(E755:E774)</f>
        <v>0</v>
      </c>
      <c r="Z774" s="72" t="str">
        <f t="shared" si="320"/>
        <v/>
      </c>
      <c r="AA774" s="72" t="str">
        <f t="shared" si="321"/>
        <v/>
      </c>
      <c r="AB774" s="72"/>
      <c r="AC774" s="72">
        <f t="shared" si="306"/>
        <v>1</v>
      </c>
      <c r="AD774" s="72">
        <f t="shared" si="307"/>
        <v>1</v>
      </c>
      <c r="AE774" s="109" t="str">
        <f t="shared" si="308"/>
        <v>0-0</v>
      </c>
      <c r="AF774" s="109" t="str">
        <f t="shared" si="309"/>
        <v>Y</v>
      </c>
      <c r="AG774" s="109" t="str">
        <f t="shared" si="310"/>
        <v>B</v>
      </c>
      <c r="AM774" s="109">
        <f t="shared" si="311"/>
        <v>0</v>
      </c>
      <c r="AN774" s="109">
        <f t="shared" si="312"/>
        <v>0</v>
      </c>
      <c r="AO774" s="109" t="str">
        <f t="shared" si="313"/>
        <v/>
      </c>
      <c r="AQ774" s="109" t="str">
        <f t="shared" si="314"/>
        <v/>
      </c>
      <c r="BA774" s="229">
        <f>MOD(SUM(E755:E775),12)</f>
        <v>0</v>
      </c>
    </row>
    <row r="775" spans="1:53" ht="15.75" thickBot="1" x14ac:dyDescent="0.3">
      <c r="A775" s="88"/>
      <c r="B775" s="66" t="s">
        <v>298</v>
      </c>
      <c r="C775" s="67"/>
      <c r="D775" s="102"/>
      <c r="E775" s="32"/>
      <c r="F775" s="32"/>
      <c r="G775" s="68" t="s">
        <v>277</v>
      </c>
      <c r="H775" s="69">
        <f t="shared" si="315"/>
        <v>0</v>
      </c>
      <c r="I775" s="70">
        <f t="shared" si="316"/>
        <v>0</v>
      </c>
      <c r="J775" s="73" t="str">
        <f t="shared" si="317"/>
        <v>--</v>
      </c>
      <c r="K775" s="32"/>
      <c r="L775" s="233"/>
      <c r="M775" s="295"/>
      <c r="N775" s="295"/>
      <c r="O775" s="295"/>
      <c r="P775" s="295"/>
      <c r="Q775" s="295"/>
      <c r="R775" s="295"/>
      <c r="S775" s="295"/>
      <c r="T775" s="295"/>
      <c r="U775" s="296"/>
      <c r="V775" s="103"/>
      <c r="W775" s="84">
        <f t="shared" si="322"/>
        <v>1</v>
      </c>
      <c r="X775" s="84"/>
      <c r="Y775" s="78">
        <f>SUM(E755:E775)</f>
        <v>0</v>
      </c>
      <c r="Z775" s="72" t="str">
        <f t="shared" si="320"/>
        <v/>
      </c>
      <c r="AA775" s="72" t="str">
        <f t="shared" si="321"/>
        <v/>
      </c>
      <c r="AB775" s="72"/>
      <c r="AC775" s="72">
        <f t="shared" si="306"/>
        <v>1</v>
      </c>
      <c r="AD775" s="72">
        <f t="shared" si="307"/>
        <v>1</v>
      </c>
      <c r="AE775" s="109" t="str">
        <f t="shared" si="308"/>
        <v>0-0</v>
      </c>
      <c r="AF775" s="109" t="str">
        <f t="shared" si="309"/>
        <v>Y</v>
      </c>
      <c r="AG775" s="109" t="str">
        <f t="shared" si="310"/>
        <v>B</v>
      </c>
      <c r="AM775" s="109">
        <f t="shared" si="311"/>
        <v>0</v>
      </c>
      <c r="AN775" s="109">
        <f t="shared" si="312"/>
        <v>0</v>
      </c>
      <c r="AO775" s="109" t="str">
        <f t="shared" si="313"/>
        <v/>
      </c>
      <c r="AQ775" s="109" t="str">
        <f t="shared" si="314"/>
        <v/>
      </c>
      <c r="BA775" s="229">
        <f>MOD(SUM(E755:E776),12)</f>
        <v>0</v>
      </c>
    </row>
    <row r="776" spans="1:53" ht="15.75" thickBot="1" x14ac:dyDescent="0.3">
      <c r="A776" s="88"/>
      <c r="B776" s="66" t="s">
        <v>299</v>
      </c>
      <c r="C776" s="67"/>
      <c r="D776" s="102"/>
      <c r="E776" s="32"/>
      <c r="F776" s="32"/>
      <c r="G776" s="68" t="s">
        <v>277</v>
      </c>
      <c r="H776" s="69">
        <f t="shared" si="315"/>
        <v>0</v>
      </c>
      <c r="I776" s="70">
        <f t="shared" si="316"/>
        <v>0</v>
      </c>
      <c r="J776" s="73" t="str">
        <f t="shared" si="317"/>
        <v>--</v>
      </c>
      <c r="K776" s="32"/>
      <c r="L776" s="233"/>
      <c r="M776" s="295"/>
      <c r="N776" s="295"/>
      <c r="O776" s="295"/>
      <c r="P776" s="295"/>
      <c r="Q776" s="295"/>
      <c r="R776" s="295"/>
      <c r="S776" s="295"/>
      <c r="T776" s="295"/>
      <c r="U776" s="296"/>
      <c r="V776" s="103"/>
      <c r="W776" s="84">
        <f t="shared" si="322"/>
        <v>1</v>
      </c>
      <c r="X776" s="84"/>
      <c r="Y776" s="78">
        <f>SUM(E755:E776)</f>
        <v>0</v>
      </c>
      <c r="Z776" s="72" t="str">
        <f t="shared" si="320"/>
        <v/>
      </c>
      <c r="AA776" s="72" t="str">
        <f t="shared" si="321"/>
        <v/>
      </c>
      <c r="AB776" s="72"/>
      <c r="AC776" s="72">
        <f t="shared" si="306"/>
        <v>1</v>
      </c>
      <c r="AD776" s="72">
        <f t="shared" si="307"/>
        <v>1</v>
      </c>
      <c r="AE776" s="109" t="str">
        <f t="shared" si="308"/>
        <v>0-0</v>
      </c>
      <c r="AF776" s="109" t="str">
        <f t="shared" si="309"/>
        <v>Y</v>
      </c>
      <c r="AG776" s="109" t="str">
        <f t="shared" si="310"/>
        <v>B</v>
      </c>
      <c r="AM776" s="109">
        <f t="shared" si="311"/>
        <v>0</v>
      </c>
      <c r="AN776" s="109">
        <f t="shared" si="312"/>
        <v>0</v>
      </c>
      <c r="AO776" s="109" t="str">
        <f t="shared" si="313"/>
        <v/>
      </c>
      <c r="AQ776" s="109" t="str">
        <f t="shared" si="314"/>
        <v/>
      </c>
      <c r="BA776" s="229">
        <f>MOD(SUM(E755:E777),12)</f>
        <v>0</v>
      </c>
    </row>
    <row r="777" spans="1:53" ht="15.75" thickBot="1" x14ac:dyDescent="0.3">
      <c r="A777" s="88"/>
      <c r="B777" s="66" t="s">
        <v>300</v>
      </c>
      <c r="C777" s="67"/>
      <c r="D777" s="102"/>
      <c r="E777" s="32"/>
      <c r="F777" s="32"/>
      <c r="G777" s="68" t="s">
        <v>277</v>
      </c>
      <c r="H777" s="69">
        <f t="shared" si="315"/>
        <v>0</v>
      </c>
      <c r="I777" s="70">
        <f t="shared" si="316"/>
        <v>0</v>
      </c>
      <c r="J777" s="73" t="str">
        <f t="shared" si="317"/>
        <v>--</v>
      </c>
      <c r="K777" s="32"/>
      <c r="L777" s="233"/>
      <c r="M777" s="295"/>
      <c r="N777" s="295"/>
      <c r="O777" s="295"/>
      <c r="P777" s="295"/>
      <c r="Q777" s="295"/>
      <c r="R777" s="295"/>
      <c r="S777" s="295"/>
      <c r="T777" s="295"/>
      <c r="U777" s="296"/>
      <c r="V777" s="103"/>
      <c r="W777" s="84">
        <f t="shared" si="322"/>
        <v>1</v>
      </c>
      <c r="X777" s="84"/>
      <c r="Y777" s="78">
        <f>SUM(E755:E777)</f>
        <v>0</v>
      </c>
      <c r="Z777" s="72" t="str">
        <f t="shared" si="320"/>
        <v/>
      </c>
      <c r="AA777" s="72" t="str">
        <f t="shared" si="321"/>
        <v/>
      </c>
      <c r="AB777" s="72"/>
      <c r="AC777" s="72">
        <f t="shared" si="306"/>
        <v>1</v>
      </c>
      <c r="AD777" s="72">
        <f t="shared" si="307"/>
        <v>1</v>
      </c>
      <c r="AE777" s="109" t="str">
        <f t="shared" si="308"/>
        <v>0-0</v>
      </c>
      <c r="AF777" s="109" t="str">
        <f t="shared" si="309"/>
        <v>Y</v>
      </c>
      <c r="AG777" s="109" t="str">
        <f t="shared" si="310"/>
        <v>B</v>
      </c>
      <c r="AM777" s="109">
        <f t="shared" si="311"/>
        <v>0</v>
      </c>
      <c r="AN777" s="109">
        <f t="shared" si="312"/>
        <v>0</v>
      </c>
      <c r="AO777" s="109" t="str">
        <f t="shared" si="313"/>
        <v/>
      </c>
      <c r="AQ777" s="109" t="str">
        <f t="shared" si="314"/>
        <v/>
      </c>
      <c r="BA777" s="229">
        <f>MOD(SUM(E755:E778),12)</f>
        <v>0</v>
      </c>
    </row>
    <row r="778" spans="1:53" ht="15.75" thickBot="1" x14ac:dyDescent="0.3">
      <c r="A778" s="88"/>
      <c r="B778" s="66" t="s">
        <v>301</v>
      </c>
      <c r="C778" s="67"/>
      <c r="D778" s="102"/>
      <c r="E778" s="32"/>
      <c r="F778" s="32"/>
      <c r="G778" s="68" t="s">
        <v>277</v>
      </c>
      <c r="H778" s="69">
        <f t="shared" si="315"/>
        <v>0</v>
      </c>
      <c r="I778" s="70">
        <f t="shared" si="316"/>
        <v>0</v>
      </c>
      <c r="J778" s="73" t="str">
        <f t="shared" si="317"/>
        <v>--</v>
      </c>
      <c r="K778" s="32"/>
      <c r="L778" s="233"/>
      <c r="M778" s="295"/>
      <c r="N778" s="295"/>
      <c r="O778" s="295"/>
      <c r="P778" s="295"/>
      <c r="Q778" s="295"/>
      <c r="R778" s="295"/>
      <c r="S778" s="295"/>
      <c r="T778" s="295"/>
      <c r="U778" s="296"/>
      <c r="V778" s="103"/>
      <c r="W778" s="84">
        <f t="shared" si="322"/>
        <v>1</v>
      </c>
      <c r="X778" s="84"/>
      <c r="Y778" s="78">
        <f>SUM(E755:E778)</f>
        <v>0</v>
      </c>
      <c r="Z778" s="72" t="str">
        <f t="shared" si="320"/>
        <v/>
      </c>
      <c r="AA778" s="72" t="str">
        <f t="shared" si="321"/>
        <v/>
      </c>
      <c r="AB778" s="72"/>
      <c r="AC778" s="72">
        <f t="shared" si="306"/>
        <v>1</v>
      </c>
      <c r="AD778" s="72">
        <f t="shared" si="307"/>
        <v>1</v>
      </c>
      <c r="AE778" s="109" t="str">
        <f t="shared" si="308"/>
        <v>0-0</v>
      </c>
      <c r="AF778" s="109" t="str">
        <f t="shared" si="309"/>
        <v>Y</v>
      </c>
      <c r="AG778" s="109" t="str">
        <f t="shared" si="310"/>
        <v>B</v>
      </c>
      <c r="AM778" s="109">
        <f t="shared" si="311"/>
        <v>0</v>
      </c>
      <c r="AN778" s="109">
        <f t="shared" si="312"/>
        <v>0</v>
      </c>
      <c r="AO778" s="109" t="str">
        <f t="shared" si="313"/>
        <v/>
      </c>
      <c r="AQ778" s="109" t="str">
        <f t="shared" si="314"/>
        <v/>
      </c>
      <c r="BA778" s="229">
        <f>MOD(SUM(E755:E779),12)</f>
        <v>0</v>
      </c>
    </row>
    <row r="779" spans="1:53" ht="15.75" thickBot="1" x14ac:dyDescent="0.3">
      <c r="A779" s="88"/>
      <c r="B779" s="66" t="s">
        <v>302</v>
      </c>
      <c r="C779" s="67"/>
      <c r="D779" s="102"/>
      <c r="E779" s="32"/>
      <c r="F779" s="32"/>
      <c r="G779" s="68" t="s">
        <v>277</v>
      </c>
      <c r="H779" s="69">
        <f t="shared" si="315"/>
        <v>0</v>
      </c>
      <c r="I779" s="70">
        <f t="shared" si="316"/>
        <v>0</v>
      </c>
      <c r="J779" s="73" t="str">
        <f t="shared" si="317"/>
        <v>--</v>
      </c>
      <c r="K779" s="32"/>
      <c r="L779" s="234"/>
      <c r="M779" s="295"/>
      <c r="N779" s="295"/>
      <c r="O779" s="295"/>
      <c r="P779" s="295"/>
      <c r="Q779" s="295"/>
      <c r="R779" s="295"/>
      <c r="S779" s="295"/>
      <c r="T779" s="295"/>
      <c r="U779" s="296"/>
      <c r="V779" s="103"/>
      <c r="W779" s="72"/>
      <c r="X779" s="72"/>
      <c r="Y779" s="78">
        <f>SUM(E755:E779)</f>
        <v>0</v>
      </c>
      <c r="Z779" s="72" t="str">
        <f t="shared" si="320"/>
        <v/>
      </c>
      <c r="AA779" s="72" t="str">
        <f t="shared" si="321"/>
        <v/>
      </c>
      <c r="AB779" s="72"/>
      <c r="AC779" s="72">
        <f t="shared" si="306"/>
        <v>1</v>
      </c>
      <c r="AD779" s="72">
        <f t="shared" si="307"/>
        <v>1</v>
      </c>
      <c r="AE779" s="109" t="str">
        <f t="shared" si="308"/>
        <v>0-0</v>
      </c>
      <c r="AF779" s="109" t="str">
        <f t="shared" si="309"/>
        <v>Y</v>
      </c>
      <c r="AG779" s="109" t="str">
        <f t="shared" si="310"/>
        <v>B</v>
      </c>
      <c r="AM779" s="109">
        <f t="shared" si="311"/>
        <v>0</v>
      </c>
      <c r="AN779" s="109">
        <f t="shared" si="312"/>
        <v>0</v>
      </c>
      <c r="AO779" s="109" t="str">
        <f t="shared" si="313"/>
        <v/>
      </c>
      <c r="AQ779" s="109" t="str">
        <f t="shared" si="314"/>
        <v/>
      </c>
      <c r="BA779" s="228"/>
    </row>
    <row r="780" spans="1:53" ht="16.5" thickBot="1" x14ac:dyDescent="0.3">
      <c r="A780" s="88"/>
      <c r="B780" s="281" t="s">
        <v>341</v>
      </c>
      <c r="C780" s="283"/>
      <c r="D780" s="79"/>
      <c r="E780" s="80"/>
      <c r="F780" s="80"/>
      <c r="G780" s="81"/>
      <c r="H780" s="192"/>
      <c r="I780" s="192"/>
      <c r="J780" s="192"/>
      <c r="K780" s="82"/>
      <c r="L780" s="281" t="s">
        <v>306</v>
      </c>
      <c r="M780" s="282"/>
      <c r="N780" s="282"/>
      <c r="O780" s="282"/>
      <c r="P780" s="282"/>
      <c r="Q780" s="282"/>
      <c r="R780" s="282"/>
      <c r="S780" s="282"/>
      <c r="T780" s="282"/>
      <c r="U780" s="283"/>
      <c r="V780" s="104"/>
      <c r="W780" s="72"/>
      <c r="X780" s="72"/>
      <c r="Y780" s="72"/>
      <c r="Z780" s="72"/>
      <c r="AA780" s="72" t="str">
        <f t="shared" si="321"/>
        <v/>
      </c>
      <c r="AB780" s="72"/>
      <c r="AC780" s="72">
        <f>SUM(AC755:AC779)</f>
        <v>25</v>
      </c>
      <c r="AD780" s="72">
        <f>SUM(AD755:AD779)</f>
        <v>25</v>
      </c>
      <c r="AM780" s="109">
        <f>SUM(AM755:AM779)</f>
        <v>0</v>
      </c>
      <c r="AN780" s="109">
        <f>SUM(AN755:AN779)</f>
        <v>0</v>
      </c>
      <c r="AO780" s="109">
        <f>((COUNTIF(AO755:AO779,"Y")/3)*2)</f>
        <v>0</v>
      </c>
      <c r="AP780" s="109">
        <f>(COUNTIF(AO755:AO779,"Y")/3)</f>
        <v>0</v>
      </c>
      <c r="AQ780" s="109">
        <f>(COUNTIF(AQ755:AQ779,"Y")/2)</f>
        <v>0</v>
      </c>
      <c r="AR780" s="109">
        <f>(COUNTIF(AQ755:AQ779,"Y")/2)</f>
        <v>0</v>
      </c>
      <c r="BA780" s="228"/>
    </row>
    <row r="781" spans="1:53" ht="16.5" thickBot="1" x14ac:dyDescent="0.3">
      <c r="A781" s="88"/>
      <c r="B781" s="281" t="s">
        <v>307</v>
      </c>
      <c r="C781" s="283"/>
      <c r="D781" s="25"/>
      <c r="E781" s="25"/>
      <c r="F781" s="25"/>
      <c r="G781" s="83"/>
      <c r="H781" s="25"/>
      <c r="I781" s="26"/>
      <c r="J781" s="26"/>
      <c r="K781" s="25"/>
      <c r="L781" s="25"/>
      <c r="M781" s="25"/>
      <c r="N781" s="25"/>
      <c r="O781" s="25"/>
      <c r="P781" s="26"/>
      <c r="Q781" s="26"/>
      <c r="R781" s="26"/>
      <c r="S781" s="26"/>
      <c r="T781" s="26"/>
      <c r="U781" s="26"/>
      <c r="V781" s="54"/>
      <c r="W781" s="72"/>
      <c r="X781" s="72"/>
      <c r="Y781" s="72"/>
      <c r="Z781" s="72"/>
      <c r="AA781" s="72" t="str">
        <f t="shared" si="321"/>
        <v/>
      </c>
      <c r="AB781" s="72"/>
      <c r="AC781" s="72"/>
      <c r="AD781" s="72"/>
      <c r="BA781" s="226"/>
    </row>
    <row r="782" spans="1:53" x14ac:dyDescent="0.25">
      <c r="A782" s="88"/>
      <c r="B782" s="88"/>
      <c r="C782" s="88"/>
      <c r="D782" s="88"/>
      <c r="E782" s="88"/>
      <c r="F782" s="88"/>
      <c r="G782" s="88"/>
      <c r="H782" s="88"/>
      <c r="I782" s="88"/>
      <c r="J782" s="88"/>
      <c r="K782" s="88"/>
      <c r="L782" s="88"/>
      <c r="M782" s="88"/>
      <c r="N782" s="88"/>
      <c r="O782" s="88"/>
      <c r="P782" s="88"/>
      <c r="Q782" s="88"/>
      <c r="R782" s="88"/>
      <c r="S782" s="88"/>
      <c r="T782" s="88"/>
      <c r="U782" s="88"/>
      <c r="V782" s="88"/>
      <c r="W782" s="88"/>
      <c r="X782" s="88"/>
      <c r="Y782" s="88"/>
      <c r="Z782" s="88"/>
      <c r="AA782" s="88"/>
      <c r="AB782" s="88"/>
      <c r="AC782" s="88"/>
      <c r="AD782" s="88"/>
    </row>
    <row r="783" spans="1:53" ht="15.75" thickBot="1" x14ac:dyDescent="0.3">
      <c r="A783" s="88"/>
      <c r="B783" s="88"/>
      <c r="C783" s="88"/>
      <c r="D783" s="88"/>
      <c r="E783" s="88"/>
      <c r="F783" s="88"/>
      <c r="G783" s="88"/>
      <c r="H783" s="88"/>
      <c r="I783" s="88"/>
      <c r="J783" s="88"/>
      <c r="K783" s="88"/>
      <c r="L783" s="88"/>
      <c r="M783" s="88"/>
      <c r="N783" s="88"/>
      <c r="O783" s="88"/>
      <c r="P783" s="88"/>
      <c r="Q783" s="88"/>
      <c r="R783" s="88"/>
      <c r="S783" s="88"/>
      <c r="T783" s="88"/>
      <c r="U783" s="88"/>
      <c r="V783" s="88"/>
      <c r="W783" s="88"/>
      <c r="X783" s="88"/>
      <c r="Y783" s="88"/>
      <c r="Z783" s="88"/>
      <c r="AA783" s="88"/>
      <c r="AB783" s="88"/>
      <c r="AC783" s="88"/>
      <c r="AD783" s="88"/>
    </row>
    <row r="784" spans="1:53" ht="24" thickBot="1" x14ac:dyDescent="0.4">
      <c r="A784" s="88"/>
      <c r="B784" s="85" t="s">
        <v>342</v>
      </c>
      <c r="C784" s="25"/>
      <c r="D784" s="25"/>
      <c r="E784" s="25"/>
      <c r="F784" s="88"/>
      <c r="G784" s="25"/>
      <c r="H784" s="25"/>
      <c r="I784" s="87"/>
      <c r="J784" s="26"/>
      <c r="K784" s="25"/>
      <c r="L784" s="25"/>
      <c r="M784" s="196" t="s">
        <v>210</v>
      </c>
      <c r="N784" s="196" t="s">
        <v>211</v>
      </c>
      <c r="O784" s="196" t="s">
        <v>212</v>
      </c>
      <c r="P784" s="196" t="s">
        <v>213</v>
      </c>
      <c r="Q784" s="196" t="s">
        <v>214</v>
      </c>
      <c r="R784" s="196" t="s">
        <v>215</v>
      </c>
      <c r="S784" s="196" t="s">
        <v>216</v>
      </c>
      <c r="T784" s="196" t="s">
        <v>217</v>
      </c>
      <c r="U784" s="196" t="s">
        <v>218</v>
      </c>
      <c r="V784" s="196" t="s">
        <v>219</v>
      </c>
      <c r="W784" s="113" t="s">
        <v>220</v>
      </c>
      <c r="X784" s="196" t="s">
        <v>221</v>
      </c>
      <c r="Y784" s="25"/>
      <c r="Z784" s="25"/>
      <c r="AA784" s="25"/>
      <c r="AB784" s="25"/>
      <c r="AC784" s="25"/>
      <c r="AD784" s="25"/>
      <c r="BA784" s="226"/>
    </row>
    <row r="785" spans="1:53" ht="16.5" thickTop="1" thickBot="1" x14ac:dyDescent="0.3">
      <c r="A785" s="88"/>
      <c r="B785" s="284" t="s">
        <v>222</v>
      </c>
      <c r="C785" s="285"/>
      <c r="D785" s="286" t="s">
        <v>223</v>
      </c>
      <c r="E785" s="287"/>
      <c r="F785" s="88"/>
      <c r="G785" s="288" t="s">
        <v>224</v>
      </c>
      <c r="H785" s="289"/>
      <c r="I785" s="28">
        <f>SUM(E796:E820)</f>
        <v>0</v>
      </c>
      <c r="J785" s="290" t="s">
        <v>225</v>
      </c>
      <c r="K785" s="291"/>
      <c r="L785" s="287"/>
      <c r="M785" s="196">
        <v>2</v>
      </c>
      <c r="N785" s="35">
        <f>SUM(AI785,AI796)</f>
        <v>0</v>
      </c>
      <c r="O785" s="35">
        <v>0</v>
      </c>
      <c r="P785" s="35">
        <f>SUM(AJ785,AJ796)</f>
        <v>0</v>
      </c>
      <c r="Q785" s="35">
        <v>0</v>
      </c>
      <c r="R785" s="35">
        <f>COUNTIFS($E796:$E820,"2",$F796:$F820,"Pole",$C796:$C820,"FST")</f>
        <v>0</v>
      </c>
      <c r="S785" s="35">
        <f>SUM(AL785,AK796)</f>
        <v>0</v>
      </c>
      <c r="T785" s="35">
        <v>0</v>
      </c>
      <c r="U785" s="35">
        <f>SUM(AK785,AL796)</f>
        <v>0</v>
      </c>
      <c r="V785" s="35">
        <v>0</v>
      </c>
      <c r="W785" s="34">
        <f>COUNTIFS($E796:$E820,"2",$F796:$F820,"HH",$C796:$C820,"FST")</f>
        <v>0</v>
      </c>
      <c r="X785" s="35">
        <f>COUNTIFS($E796:$E820,"2",$F796:$F820,"Ped",$C796:$C820,"FST")</f>
        <v>0</v>
      </c>
      <c r="Y785" s="25"/>
      <c r="Z785" s="297" t="s">
        <v>226</v>
      </c>
      <c r="AA785" s="298"/>
      <c r="AB785" s="299"/>
      <c r="AC785" s="25"/>
      <c r="AD785" s="25"/>
      <c r="AH785" s="109">
        <v>2</v>
      </c>
      <c r="AI785" s="109" t="str">
        <f>IF($E786="SS",COUNTIFS($C796:$C820,"FST",$E796:$E820,"2"),"0")</f>
        <v>0</v>
      </c>
      <c r="AJ785" s="109" t="str">
        <f>IF($E786="RPX",COUNTIFS($C796:$C820,"FST",$E796:$E820,"2"),"0")</f>
        <v>0</v>
      </c>
      <c r="AK785" s="109" t="str">
        <f>IF($E786="EUC",COUNTIFS($C796:$C820,"FST",$E796:$E820,"2"),"0")</f>
        <v>0</v>
      </c>
      <c r="AL785" s="109" t="str">
        <f>IF($E786="RPX-T",COUNTIFS($C796:$C820,"FST",$E796:$E820,"2"),"0")</f>
        <v>0</v>
      </c>
      <c r="AT785" s="110" t="s">
        <v>227</v>
      </c>
      <c r="AU785" s="108">
        <f>IF(OR($AS786="Y",$AS787="Y",$AS788="Y"),"",COUNTIFS($E786,"SS",$E791,"Y"))</f>
        <v>0</v>
      </c>
      <c r="AV785" s="111">
        <f>IF(OR($AS786="Y",$AS787="Y",$AS788="Y"),"",COUNTIFS($E786,"RPX",$E791,"Y"))</f>
        <v>0</v>
      </c>
      <c r="AW785" s="111">
        <f>IF(OR($AS786="Y",$AS787="Y",$AS788="Y"),"",COUNTIFS($E786,"EUC",$E791,"Y"))</f>
        <v>0</v>
      </c>
      <c r="AX785" s="109">
        <f>IF(OR($AS786="Y",$AS787="Y",$AS788="Y"),"",COUNTIFS($E786,"RPX-T",$E791,"Y"))</f>
        <v>0</v>
      </c>
      <c r="BA785" s="226"/>
    </row>
    <row r="786" spans="1:53" ht="16.5" customHeight="1" thickTop="1" thickBot="1" x14ac:dyDescent="0.3">
      <c r="A786" s="88"/>
      <c r="B786" s="29" t="s">
        <v>228</v>
      </c>
      <c r="C786" s="30">
        <v>0</v>
      </c>
      <c r="D786" s="31" t="s">
        <v>229</v>
      </c>
      <c r="E786" s="66" t="str">
        <f>TEXT(IF('Cable Calculator'!CU7="","",'Cable Calculator'!CU7),)</f>
        <v/>
      </c>
      <c r="F786" s="88"/>
      <c r="G786" s="300" t="s">
        <v>230</v>
      </c>
      <c r="H786" s="287"/>
      <c r="I786" s="33">
        <f>E787-I785</f>
        <v>0</v>
      </c>
      <c r="J786" s="301" t="s">
        <v>231</v>
      </c>
      <c r="K786" s="302"/>
      <c r="L786" s="34">
        <f>I790</f>
        <v>0</v>
      </c>
      <c r="M786" s="196">
        <v>4</v>
      </c>
      <c r="N786" s="35">
        <f>SUM(AI786,AI797)</f>
        <v>0</v>
      </c>
      <c r="O786" s="35">
        <v>0</v>
      </c>
      <c r="P786" s="35">
        <f>SUM(AJ786,AJ797)</f>
        <v>0</v>
      </c>
      <c r="Q786" s="35">
        <v>0</v>
      </c>
      <c r="R786" s="35">
        <f>COUNTIFS($E796:$E820,"4",$F796:$F820,"Pole",$C796:$C820,"FST")</f>
        <v>0</v>
      </c>
      <c r="S786" s="35">
        <f>SUM(AL786,AK797)</f>
        <v>0</v>
      </c>
      <c r="T786" s="35">
        <v>0</v>
      </c>
      <c r="U786" s="35">
        <f>SUM(AK786,AL797)</f>
        <v>0</v>
      </c>
      <c r="V786" s="35">
        <v>0</v>
      </c>
      <c r="W786" s="34">
        <f>COUNTIFS($E796:$E820,"4",$F796:$F820,"HH",$C796:$C820,"FST")</f>
        <v>0</v>
      </c>
      <c r="X786" s="35">
        <f>COUNTIFS($E796:$E820,"4",$F796:$F820,"Ped",$C796:$C820,"FST")</f>
        <v>0</v>
      </c>
      <c r="Y786" s="25"/>
      <c r="Z786" s="303" t="s">
        <v>232</v>
      </c>
      <c r="AA786" s="305" t="s">
        <v>233</v>
      </c>
      <c r="AB786" s="306"/>
      <c r="AC786" s="25"/>
      <c r="AD786" s="25"/>
      <c r="AH786" s="109">
        <v>4</v>
      </c>
      <c r="AI786" s="109" t="str">
        <f>IF($E786="SS",COUNTIFS($C796:$C820,"FST",$E796:$E820,"4"),"0")</f>
        <v>0</v>
      </c>
      <c r="AJ786" s="109" t="str">
        <f>IF($E786="RPX",COUNTIFS($C796:$C820,"FST",$E796:$E820,"4"),"0")</f>
        <v>0</v>
      </c>
      <c r="AK786" s="109" t="str">
        <f>IF($E786="EUC",COUNTIFS($C796:$C820,"FST",$E796:$E820,"4"),"0")</f>
        <v>0</v>
      </c>
      <c r="AL786" s="109" t="str">
        <f>IF($E786="RPX-T",COUNTIFS($C796:$C820,"FST",$E796:$E820,"4"),"0")</f>
        <v>0</v>
      </c>
      <c r="AS786" s="109" t="str">
        <f>IF(AND(E791="Y",E787=24,E788=0),"Y","N")</f>
        <v>N</v>
      </c>
      <c r="AT786" s="110" t="s">
        <v>234</v>
      </c>
      <c r="AU786" s="109">
        <f>COUNTIFS($E786,"SS",$AS786,"Y")</f>
        <v>0</v>
      </c>
      <c r="AV786" s="111">
        <f>COUNTIFS($E786,"RPX",$AS786,"Y")</f>
        <v>0</v>
      </c>
      <c r="AW786" s="111">
        <f>COUNTIFS($E786,"EUC",$AS786,"Y")</f>
        <v>0</v>
      </c>
      <c r="AX786" s="109">
        <f>COUNTIFS($E786,"RPX-T",$AS786,"Y")</f>
        <v>0</v>
      </c>
      <c r="BA786" s="227"/>
    </row>
    <row r="787" spans="1:53" ht="16.5" thickTop="1" thickBot="1" x14ac:dyDescent="0.3">
      <c r="A787" s="88"/>
      <c r="B787" s="36" t="s">
        <v>235</v>
      </c>
      <c r="C787" s="37">
        <v>0</v>
      </c>
      <c r="D787" s="38" t="s">
        <v>236</v>
      </c>
      <c r="E787" s="32"/>
      <c r="F787" s="88"/>
      <c r="G787" s="309" t="s">
        <v>237</v>
      </c>
      <c r="H787" s="310"/>
      <c r="I787" s="35">
        <f>IF(E787=0,0,12-(MOD(I785,12)))</f>
        <v>0</v>
      </c>
      <c r="J787" s="301" t="s">
        <v>238</v>
      </c>
      <c r="K787" s="302"/>
      <c r="L787" s="39">
        <f>I791-I785</f>
        <v>0</v>
      </c>
      <c r="M787" s="196">
        <v>6</v>
      </c>
      <c r="N787" s="35">
        <f>SUM(AI787,AI798)</f>
        <v>0</v>
      </c>
      <c r="O787" s="35">
        <v>0</v>
      </c>
      <c r="P787" s="35">
        <f>SUM(AJ787,AJ798)</f>
        <v>0</v>
      </c>
      <c r="Q787" s="35">
        <v>0</v>
      </c>
      <c r="R787" s="35">
        <f>COUNTIFS($E796:$E820,"6",$F796:$F820,"Pole",$C796:$C820,"FST")</f>
        <v>0</v>
      </c>
      <c r="S787" s="35">
        <f>SUM(AL787,AK798)</f>
        <v>0</v>
      </c>
      <c r="T787" s="35">
        <v>0</v>
      </c>
      <c r="U787" s="35">
        <f>SUM(AK787,AL798)</f>
        <v>0</v>
      </c>
      <c r="V787" s="35">
        <v>0</v>
      </c>
      <c r="W787" s="34">
        <f>COUNTIFS($E796:$E820,"6",$F796:$F820,"HH",$C796:$C820,"FST")</f>
        <v>0</v>
      </c>
      <c r="X787" s="35">
        <f>COUNTIFS($E796:$E820,"6",$F796:$F820,"Ped",$C796:$C820,"FST")</f>
        <v>0</v>
      </c>
      <c r="Y787" s="25"/>
      <c r="Z787" s="304"/>
      <c r="AA787" s="307"/>
      <c r="AB787" s="308"/>
      <c r="AC787" s="25"/>
      <c r="AD787" s="25"/>
      <c r="AH787" s="109">
        <v>6</v>
      </c>
      <c r="AI787" s="109" t="str">
        <f>IF($E786="SS",COUNTIFS($C796:$C820,"FST",$E796:$E820,"6"),"0")</f>
        <v>0</v>
      </c>
      <c r="AJ787" s="109" t="str">
        <f>IF($E786="RPX",COUNTIFS($C796:$C820,"FST",$E796:$E820,"6"),"0")</f>
        <v>0</v>
      </c>
      <c r="AK787" s="109" t="str">
        <f>IF($E786="EUC",COUNTIFS($C796:$C820,"FST",$E796:$E820,"6"),"0")</f>
        <v>0</v>
      </c>
      <c r="AL787" s="109" t="str">
        <f>IF($E786="RPX-T",COUNTIFS($C796:$C820,"FST",$E796:$E820,"6"),"0")</f>
        <v>0</v>
      </c>
      <c r="AS787" s="109" t="str">
        <f>IF(AND(E791="Y",E787=48,E788=12),"Y","N")</f>
        <v>N</v>
      </c>
      <c r="AT787" s="110" t="s">
        <v>239</v>
      </c>
      <c r="AU787" s="109">
        <f>COUNTIFS($E786,"SS",$AS787,"Y")</f>
        <v>0</v>
      </c>
      <c r="AV787" s="108">
        <f>COUNTIFS($E786,"RPX",$AS787,"Y")</f>
        <v>0</v>
      </c>
      <c r="AW787" s="108">
        <f>COUNTIFS($E786,"EUC",$AS787,"Y")</f>
        <v>0</v>
      </c>
      <c r="AX787" s="109">
        <f>COUNTIFS($E786,"RPX-T",$AS787,"Y")</f>
        <v>0</v>
      </c>
      <c r="BA787" s="227"/>
    </row>
    <row r="788" spans="1:53" ht="16.5" customHeight="1" thickTop="1" thickBot="1" x14ac:dyDescent="0.3">
      <c r="A788" s="88"/>
      <c r="B788" s="40" t="s">
        <v>240</v>
      </c>
      <c r="C788" s="30">
        <v>0</v>
      </c>
      <c r="D788" s="41" t="s">
        <v>241</v>
      </c>
      <c r="E788" s="42"/>
      <c r="F788" s="88"/>
      <c r="G788" s="277" t="s">
        <v>242</v>
      </c>
      <c r="H788" s="43" t="s">
        <v>243</v>
      </c>
      <c r="I788" s="35">
        <f>IF(E788&lt;&gt;0,1,0)</f>
        <v>0</v>
      </c>
      <c r="J788" s="309" t="s">
        <v>244</v>
      </c>
      <c r="K788" s="310"/>
      <c r="L788" s="44" t="str">
        <f>'Cable Calculator'!CU3</f>
        <v/>
      </c>
      <c r="M788" s="196">
        <v>8</v>
      </c>
      <c r="N788" s="35">
        <f>SUM(AI788,AI799)</f>
        <v>0</v>
      </c>
      <c r="O788" s="35">
        <v>0</v>
      </c>
      <c r="P788" s="35">
        <f>SUM(AJ788,AJ799)</f>
        <v>0</v>
      </c>
      <c r="Q788" s="35">
        <v>0</v>
      </c>
      <c r="R788" s="35">
        <f>COUNTIFS($E796:$E820,"8",$F796:$F820,"Pole",$C796:$C820,"FST")</f>
        <v>0</v>
      </c>
      <c r="S788" s="35">
        <f>SUM(AL788,AK799)</f>
        <v>0</v>
      </c>
      <c r="T788" s="35">
        <v>0</v>
      </c>
      <c r="U788" s="35">
        <f>SUM(AK788,AL799)</f>
        <v>0</v>
      </c>
      <c r="V788" s="35">
        <v>0</v>
      </c>
      <c r="W788" s="34">
        <f>COUNTIFS($E796:$E820,"8",$F796:$F820,"HH",$C796:$C820,"FST")</f>
        <v>0</v>
      </c>
      <c r="X788" s="35">
        <f>COUNTIFS($E796:$E820,"8",$F796:$F820,"Ped",$C796:$C820,"FST")</f>
        <v>0</v>
      </c>
      <c r="Y788" s="25"/>
      <c r="Z788" s="45">
        <v>1</v>
      </c>
      <c r="AA788" s="46">
        <v>1</v>
      </c>
      <c r="AB788" s="46">
        <v>12</v>
      </c>
      <c r="AC788" s="25"/>
      <c r="AD788" s="25"/>
      <c r="AH788" s="109">
        <v>8</v>
      </c>
      <c r="AI788" s="109" t="str">
        <f>IF($E786="SS",COUNTIFS($C796:$C820,"FST",$E796:$E820,"8"),"0")</f>
        <v>0</v>
      </c>
      <c r="AJ788" s="109" t="str">
        <f>IF($E786="RPX",COUNTIFS($C796:$C820,"FST",$E796:$E820,"8"),"0")</f>
        <v>0</v>
      </c>
      <c r="AK788" s="109" t="str">
        <f>IF($E786="EUC",COUNTIFS($C796:$C820,"FST",$E796:$E820,"8"),"0")</f>
        <v>0</v>
      </c>
      <c r="AL788" s="109" t="str">
        <f>IF($E786="RPX-T",COUNTIFS($C796:$C820,"FST",$E796:$E820,"8"),"0")</f>
        <v>0</v>
      </c>
      <c r="AS788" s="109" t="str">
        <f>IF(AND(E791="Y",E787=48,E788=0),"Y","N")</f>
        <v>N</v>
      </c>
      <c r="AT788" s="110" t="s">
        <v>245</v>
      </c>
      <c r="AU788" s="109">
        <f>COUNTIFS($E786,"SS",$AS788,"Y")</f>
        <v>0</v>
      </c>
      <c r="AV788" s="108">
        <f>COUNTIFS($E786,"RPX",$AS788,"Y")</f>
        <v>0</v>
      </c>
      <c r="AW788" s="108">
        <f>COUNTIFS($E786,"EUC",$AS788,"Y")</f>
        <v>0</v>
      </c>
      <c r="AX788" s="109">
        <f>COUNTIFS($E786,"RPX-T",$AS788,"Y")</f>
        <v>0</v>
      </c>
      <c r="BA788" s="227"/>
    </row>
    <row r="789" spans="1:53" ht="16.5" thickTop="1" thickBot="1" x14ac:dyDescent="0.3">
      <c r="A789" s="88"/>
      <c r="B789" s="29" t="s">
        <v>246</v>
      </c>
      <c r="C789" s="37">
        <v>0</v>
      </c>
      <c r="D789" s="41" t="s">
        <v>247</v>
      </c>
      <c r="E789" s="42"/>
      <c r="F789" s="88"/>
      <c r="G789" s="278"/>
      <c r="H789" s="47" t="s">
        <v>248</v>
      </c>
      <c r="I789" s="35">
        <f>IF(E788&lt;&gt;0,E788,0)</f>
        <v>0</v>
      </c>
      <c r="J789" s="194"/>
      <c r="K789" s="195"/>
      <c r="L789" s="48"/>
      <c r="M789" s="196">
        <v>12</v>
      </c>
      <c r="N789" s="35" t="str">
        <f>IF($E786="SS",SUM(AI789,AJ800,AM821,AO821,AQ821),"0")</f>
        <v>0</v>
      </c>
      <c r="O789" s="35" t="str">
        <f>IF($E786="SS",SUM(AN821,AP821,AR821),"0")</f>
        <v>0</v>
      </c>
      <c r="P789" s="35" t="str">
        <f>IF($E786="RPX",SUM(AJ789,AJ800,AM821,AO821,AQ821),"0")</f>
        <v>0</v>
      </c>
      <c r="Q789" s="35" t="str">
        <f>IF($E786="RPX",SUM(AN821,AP821,AR821),"0")</f>
        <v>0</v>
      </c>
      <c r="R789" s="35">
        <f>COUNTIFS($E796:$E820,"12",$F796:$F820,"Pole",$C796:$C820,"FST")</f>
        <v>0</v>
      </c>
      <c r="S789" s="35" t="str">
        <f>IF($E786="RPX-T",SUM(AL789,AK800,AM821,AO821,AQ821),"0")</f>
        <v>0</v>
      </c>
      <c r="T789" s="35" t="str">
        <f>IF($E786="RPX-T",SUM(AN821,AP821,AR821),"0")</f>
        <v>0</v>
      </c>
      <c r="U789" s="35" t="str">
        <f>IF($E786="EUC",SUM(AK789,AL800,AM821,AO821,AQ821),"0")</f>
        <v>0</v>
      </c>
      <c r="V789" s="35" t="str">
        <f>IF($E786="EUC",SUM($AN821,AP821,AR821),"0")</f>
        <v>0</v>
      </c>
      <c r="W789" s="34">
        <f>COUNTIFS($E796:$E820,"12",$F796:$F820,"HH",$C796:$C820,"FST")</f>
        <v>0</v>
      </c>
      <c r="X789" s="35">
        <f>COUNTIFS($E796:$E820,"12",$F796:$F820,"Ped",$C796:$C820,"FST")</f>
        <v>0</v>
      </c>
      <c r="Y789" s="25"/>
      <c r="Z789" s="45">
        <v>2</v>
      </c>
      <c r="AA789" s="46">
        <v>13</v>
      </c>
      <c r="AB789" s="46">
        <v>24</v>
      </c>
      <c r="AC789" s="25"/>
      <c r="AD789" s="25"/>
      <c r="AH789" s="109">
        <v>12</v>
      </c>
      <c r="AI789" s="109" t="str">
        <f>IF($E786="SS",COUNTIFS($C796:$C820,"FST",$E796:$E820,"12"),"0")</f>
        <v>0</v>
      </c>
      <c r="AJ789" s="109" t="str">
        <f>IF($E786="RPX",COUNTIFS($C796:$C820,"FST",$E796:$E820,"12"),"0")</f>
        <v>0</v>
      </c>
      <c r="AK789" s="109" t="str">
        <f>IF($E786="EUC",COUNTIFS($C796:$C820,"FST",$E796:$E820,"12"),"0")</f>
        <v>0</v>
      </c>
      <c r="AL789" s="109" t="str">
        <f>IF($E786="RPX-T",COUNTIFS($C796:$C820,"FST",$E796:$E820,"12"),"0")</f>
        <v>0</v>
      </c>
      <c r="BA789" s="227"/>
    </row>
    <row r="790" spans="1:53" ht="16.5" customHeight="1" thickTop="1" thickBot="1" x14ac:dyDescent="0.3">
      <c r="A790" s="88"/>
      <c r="B790" s="36" t="s">
        <v>249</v>
      </c>
      <c r="C790" s="30">
        <v>0</v>
      </c>
      <c r="D790" s="49" t="s">
        <v>250</v>
      </c>
      <c r="E790" s="50">
        <f>E787/12</f>
        <v>0</v>
      </c>
      <c r="F790" s="88"/>
      <c r="G790" s="277" t="s">
        <v>251</v>
      </c>
      <c r="H790" s="51" t="s">
        <v>252</v>
      </c>
      <c r="I790" s="112">
        <f>E789</f>
        <v>0</v>
      </c>
      <c r="J790" s="311" t="s">
        <v>253</v>
      </c>
      <c r="K790" s="312"/>
      <c r="L790" s="313"/>
      <c r="M790" s="52" t="s">
        <v>254</v>
      </c>
      <c r="N790" s="106"/>
      <c r="O790" s="106"/>
      <c r="P790" s="192"/>
      <c r="Q790" s="192"/>
      <c r="R790" s="192"/>
      <c r="S790" s="192"/>
      <c r="T790" s="192"/>
      <c r="U790" s="192"/>
      <c r="V790" s="192"/>
      <c r="W790" s="53">
        <f>SUM(P790:U790)</f>
        <v>0</v>
      </c>
      <c r="X790" s="54"/>
      <c r="Y790" s="25"/>
      <c r="Z790" s="45">
        <v>3</v>
      </c>
      <c r="AA790" s="46">
        <v>25</v>
      </c>
      <c r="AB790" s="46">
        <v>36</v>
      </c>
      <c r="AC790" s="25"/>
      <c r="AD790" s="25"/>
      <c r="BA790" s="227"/>
    </row>
    <row r="791" spans="1:53" ht="16.5" thickTop="1" thickBot="1" x14ac:dyDescent="0.3">
      <c r="A791" s="88"/>
      <c r="B791" s="36" t="s">
        <v>255</v>
      </c>
      <c r="C791" s="30">
        <v>0</v>
      </c>
      <c r="D791" s="31" t="s">
        <v>256</v>
      </c>
      <c r="E791" s="101" t="str">
        <f>IF('Cable Calculator'!CU5="","",'Cable Calculator'!CU5)</f>
        <v/>
      </c>
      <c r="F791" s="88"/>
      <c r="G791" s="278"/>
      <c r="H791" s="47" t="s">
        <v>257</v>
      </c>
      <c r="I791" s="35" t="str">
        <f>IF(E789="","0",IF(AND(E786="EUC",E787=432), I790+(203-E788),IF(E789=0,0,(E789+(E787-E788)-1))))</f>
        <v>0</v>
      </c>
      <c r="J791" s="292" t="str">
        <f>IFERROR(IF(OR(E786="EUC",E786="SS"),"---",IF(OR(P785,S785),"NO 2F Tethers for RPX!",IF(OR(P787,S787),"NO 6F Tethers for RPX!","---"))),"---")</f>
        <v>---</v>
      </c>
      <c r="K791" s="293"/>
      <c r="L791" s="294"/>
      <c r="M791" s="292" t="str">
        <f>IF(E788&gt;60,"Dead Count &gt;60: Consider Downsize","---")</f>
        <v>---</v>
      </c>
      <c r="N791" s="293"/>
      <c r="O791" s="293"/>
      <c r="P791" s="293"/>
      <c r="Q791" s="293"/>
      <c r="R791" s="293"/>
      <c r="S791" s="293"/>
      <c r="T791" s="293"/>
      <c r="U791" s="294"/>
      <c r="V791" s="100"/>
      <c r="W791" s="54">
        <f>SUM(P791:U791)</f>
        <v>0</v>
      </c>
      <c r="X791" s="54"/>
      <c r="Y791" s="25"/>
      <c r="Z791" s="45">
        <v>4</v>
      </c>
      <c r="AA791" s="46">
        <v>37</v>
      </c>
      <c r="AB791" s="46">
        <v>48</v>
      </c>
      <c r="AC791" s="25"/>
      <c r="AD791" s="25"/>
      <c r="BA791" s="227"/>
    </row>
    <row r="792" spans="1:53" ht="16.5" thickTop="1" thickBot="1" x14ac:dyDescent="0.3">
      <c r="A792" s="88"/>
      <c r="B792" s="55" t="s">
        <v>258</v>
      </c>
      <c r="C792" s="56">
        <f>SUM(C786:C791)+I785</f>
        <v>0</v>
      </c>
      <c r="D792" s="31" t="s">
        <v>259</v>
      </c>
      <c r="E792" s="101" t="str">
        <f>IF(AS786="Y","DBL",IF(AS787="Y","TRPL",IF(AS788="Y","QUAD","")))</f>
        <v/>
      </c>
      <c r="F792" s="88"/>
      <c r="G792" s="192"/>
      <c r="H792" s="57"/>
      <c r="I792" s="192"/>
      <c r="J792" s="292" t="str">
        <f>IF(AND(E787=216,(OR(Z808="error",Z809="error",Z810="error",Z811="error",Z812="error",Z813="error",Z814="error",Z815="error",Z816="error",Z817="error",Z818="error",Z819="error",Z820="error",AA810="error",AA811="error",AA812="error",AA813="error",AA814="error",AA815="error",AA816="error",AA817="error",AA818="error",AA819="error",AA820="error",AA821="error",AA822="error"))),"You cannot cross Tube 6 and 7","---")</f>
        <v>---</v>
      </c>
      <c r="K792" s="293"/>
      <c r="L792" s="294"/>
      <c r="M792" s="292" t="str">
        <f>IF(AND(OR(E786="SS",E786="RPX",E786="EUC",E786="RPX-T"),(OR(C796="",C796="Field SPL"))),"Cannot have FlexNap cables without tethers","---")</f>
        <v>---</v>
      </c>
      <c r="N792" s="293"/>
      <c r="O792" s="293"/>
      <c r="P792" s="293"/>
      <c r="Q792" s="293"/>
      <c r="R792" s="293"/>
      <c r="S792" s="293"/>
      <c r="T792" s="293"/>
      <c r="U792" s="294"/>
      <c r="V792" s="25"/>
      <c r="W792" s="58"/>
      <c r="X792" s="58"/>
      <c r="Y792" s="25"/>
      <c r="Z792" s="45">
        <v>5</v>
      </c>
      <c r="AA792" s="46">
        <v>49</v>
      </c>
      <c r="AB792" s="46">
        <v>60</v>
      </c>
      <c r="AC792" s="25"/>
      <c r="AD792" s="25"/>
      <c r="BA792" s="227"/>
    </row>
    <row r="793" spans="1:53" ht="16.5" thickTop="1" thickBot="1" x14ac:dyDescent="0.3">
      <c r="A793" s="88"/>
      <c r="B793" s="59"/>
      <c r="C793" s="60"/>
      <c r="D793" s="61"/>
      <c r="E793" s="62"/>
      <c r="F793" s="88"/>
      <c r="G793" s="63"/>
      <c r="H793" s="64"/>
      <c r="I793" s="63"/>
      <c r="J793" s="292" t="str">
        <f>IF(AND(OR(E786="RPX", E786="RPX-T", E786="SS"),E787=216),"NO 216 For RPX, RPX-T, OR SS CABLE","---")</f>
        <v>---</v>
      </c>
      <c r="K793" s="293"/>
      <c r="L793" s="294"/>
      <c r="M793" s="292" t="str" cm="1">
        <f t="array" ref="M793">IF(AND(E786="",OR(C796:C820="FST",C796:C820="REV T",C796:C820="DBL REV",C796:C820="TPL REV", C796:C820="QD REV")),"Non-FlexNap cables cannot have tethers","---")</f>
        <v>---</v>
      </c>
      <c r="N793" s="293"/>
      <c r="O793" s="293"/>
      <c r="P793" s="293"/>
      <c r="Q793" s="293"/>
      <c r="R793" s="293"/>
      <c r="S793" s="293"/>
      <c r="T793" s="293"/>
      <c r="U793" s="294"/>
      <c r="V793" s="25"/>
      <c r="W793" s="58"/>
      <c r="X793" s="58"/>
      <c r="Y793" s="25"/>
      <c r="Z793" s="45">
        <v>6</v>
      </c>
      <c r="AA793" s="65">
        <v>61</v>
      </c>
      <c r="AB793" s="65">
        <v>72</v>
      </c>
      <c r="AC793" s="25"/>
      <c r="AD793" s="25"/>
      <c r="BA793" s="226"/>
    </row>
    <row r="794" spans="1:53" ht="15.75" customHeight="1" thickBot="1" x14ac:dyDescent="0.3">
      <c r="A794" s="88"/>
      <c r="B794" s="277" t="s">
        <v>260</v>
      </c>
      <c r="C794" s="314" t="s">
        <v>261</v>
      </c>
      <c r="D794" s="314" t="s">
        <v>262</v>
      </c>
      <c r="E794" s="316" t="s">
        <v>263</v>
      </c>
      <c r="F794" s="314" t="s">
        <v>264</v>
      </c>
      <c r="G794" s="279" t="s">
        <v>265</v>
      </c>
      <c r="H794" s="279" t="s">
        <v>266</v>
      </c>
      <c r="I794" s="279" t="s">
        <v>267</v>
      </c>
      <c r="J794" s="318" t="s">
        <v>268</v>
      </c>
      <c r="K794" s="314" t="s">
        <v>269</v>
      </c>
      <c r="L794" s="320" t="s">
        <v>270</v>
      </c>
      <c r="M794" s="322" t="s">
        <v>271</v>
      </c>
      <c r="N794" s="322"/>
      <c r="O794" s="322"/>
      <c r="P794" s="322"/>
      <c r="Q794" s="322"/>
      <c r="R794" s="322"/>
      <c r="S794" s="322"/>
      <c r="T794" s="322"/>
      <c r="U794" s="323"/>
      <c r="V794" s="107"/>
      <c r="W794" s="72"/>
      <c r="X794" s="72"/>
      <c r="Y794" s="72"/>
      <c r="Z794" s="45">
        <v>7</v>
      </c>
      <c r="AA794" s="65">
        <v>73</v>
      </c>
      <c r="AB794" s="65">
        <v>84</v>
      </c>
      <c r="AC794" s="25"/>
      <c r="AD794" s="25"/>
      <c r="BA794" s="228"/>
    </row>
    <row r="795" spans="1:53" ht="15.75" thickBot="1" x14ac:dyDescent="0.3">
      <c r="A795" s="88"/>
      <c r="B795" s="278"/>
      <c r="C795" s="315"/>
      <c r="D795" s="315"/>
      <c r="E795" s="317"/>
      <c r="F795" s="315"/>
      <c r="G795" s="280"/>
      <c r="H795" s="280"/>
      <c r="I795" s="280"/>
      <c r="J795" s="319"/>
      <c r="K795" s="315"/>
      <c r="L795" s="321"/>
      <c r="M795" s="324"/>
      <c r="N795" s="324"/>
      <c r="O795" s="324"/>
      <c r="P795" s="324"/>
      <c r="Q795" s="324"/>
      <c r="R795" s="324"/>
      <c r="S795" s="324"/>
      <c r="T795" s="324"/>
      <c r="U795" s="325"/>
      <c r="V795" s="107"/>
      <c r="W795" s="72"/>
      <c r="X795" s="72"/>
      <c r="Y795" s="72"/>
      <c r="Z795" s="45">
        <v>8</v>
      </c>
      <c r="AA795" s="46">
        <v>85</v>
      </c>
      <c r="AB795" s="46">
        <v>96</v>
      </c>
      <c r="AC795" s="25"/>
      <c r="AD795" s="25"/>
      <c r="AI795" s="109" t="s">
        <v>272</v>
      </c>
      <c r="AJ795" s="109" t="s">
        <v>273</v>
      </c>
      <c r="AK795" s="109" t="s">
        <v>274</v>
      </c>
      <c r="AL795" s="109" t="s">
        <v>275</v>
      </c>
      <c r="BA795" s="228"/>
    </row>
    <row r="796" spans="1:53" ht="15.75" thickBot="1" x14ac:dyDescent="0.3">
      <c r="A796" s="88"/>
      <c r="B796" s="66" t="s">
        <v>276</v>
      </c>
      <c r="C796" s="67"/>
      <c r="D796" s="102"/>
      <c r="E796" s="32"/>
      <c r="F796" s="32"/>
      <c r="G796" s="68" t="s">
        <v>277</v>
      </c>
      <c r="H796" s="69">
        <f>IF(I796=0,0,I796-(E796-1))</f>
        <v>0</v>
      </c>
      <c r="I796" s="70">
        <f>IF(E796=0,0,I791)</f>
        <v>0</v>
      </c>
      <c r="J796" s="71" t="s">
        <v>278</v>
      </c>
      <c r="K796" s="32"/>
      <c r="L796" s="233"/>
      <c r="M796" s="295"/>
      <c r="N796" s="295"/>
      <c r="O796" s="295"/>
      <c r="P796" s="295"/>
      <c r="Q796" s="295"/>
      <c r="R796" s="295"/>
      <c r="S796" s="295"/>
      <c r="T796" s="295"/>
      <c r="U796" s="296"/>
      <c r="V796" s="103"/>
      <c r="W796" s="72"/>
      <c r="X796" s="72"/>
      <c r="Y796" s="72"/>
      <c r="Z796" s="45">
        <v>9</v>
      </c>
      <c r="AA796" s="46">
        <v>97</v>
      </c>
      <c r="AB796" s="46">
        <v>108</v>
      </c>
      <c r="AC796" s="72">
        <f t="shared" ref="AC796:AC820" si="323">IF(B796&lt;&gt;"FST",1,0)</f>
        <v>1</v>
      </c>
      <c r="AD796" s="72">
        <f t="shared" ref="AD796:AD820" si="324">IF(C796&lt;&gt;"FST",1,0)</f>
        <v>1</v>
      </c>
      <c r="AE796" s="109" t="str">
        <f t="shared" ref="AE796:AE820" si="325">CONCATENATE(H796,"-",I796)</f>
        <v>0-0</v>
      </c>
      <c r="AF796" s="109" t="str">
        <f t="shared" ref="AF796:AF820" si="326">IF(C796="Field SPL","N","Y")</f>
        <v>Y</v>
      </c>
      <c r="AG796" s="109" t="str">
        <f t="shared" ref="AG796:AG820" si="327">IF(OR(E$786="RPX",E$786="SS"),"A","B")</f>
        <v>B</v>
      </c>
      <c r="AH796" s="109">
        <v>2</v>
      </c>
      <c r="AI796" s="109" t="str">
        <f>IF(E786="SS",COUNTIFS(C796:C820,"TCF",E796:E820,"2"),"")</f>
        <v/>
      </c>
      <c r="AJ796" s="109" t="str">
        <f>IF(E786="RPX",COUNTIFS(C796:C820,"TCF",E796:E820,"2"),"")</f>
        <v/>
      </c>
      <c r="AK796" s="109" t="str">
        <f>IF(E786="RPX-T",COUNTIFS(C796:C820,"TCF",E796:E820,"2"),"")</f>
        <v/>
      </c>
      <c r="AL796" s="109" t="str">
        <f>IF(E786="EUC",COUNTIFS(C796:C820,"TCF",E796:E820,"2"),"")</f>
        <v/>
      </c>
      <c r="AM796" s="109">
        <f t="shared" ref="AM796:AM820" si="328">VALUE(IF(C796="FST","0",IF(C796="REV T","1",IF(C796="DBL REV",".5","0"))))</f>
        <v>0</v>
      </c>
      <c r="AN796" s="109">
        <f t="shared" ref="AN796:AN820" si="329">VALUE(IF(C796="FST","0",IF(C796="REV T","0",IF(C796="DBL REV",".5","0"))))</f>
        <v>0</v>
      </c>
      <c r="AO796" s="109" t="str">
        <f t="shared" ref="AO796:AO820" si="330">IF(C796="TPL REV","Y","")</f>
        <v/>
      </c>
      <c r="AQ796" s="109" t="str">
        <f t="shared" ref="AQ796:AQ820" si="331">IF(C796="QD REV","Y","")</f>
        <v/>
      </c>
      <c r="BA796" s="229">
        <f>MOD(E796,12)</f>
        <v>0</v>
      </c>
    </row>
    <row r="797" spans="1:53" ht="15.75" thickBot="1" x14ac:dyDescent="0.3">
      <c r="A797" s="88"/>
      <c r="B797" s="66" t="s">
        <v>279</v>
      </c>
      <c r="C797" s="67"/>
      <c r="D797" s="102"/>
      <c r="E797" s="32"/>
      <c r="F797" s="32"/>
      <c r="G797" s="68" t="s">
        <v>277</v>
      </c>
      <c r="H797" s="69">
        <f t="shared" ref="H797:H820" si="332">IF(E797=0,0,I797-(E797-1))</f>
        <v>0</v>
      </c>
      <c r="I797" s="70">
        <f t="shared" ref="I797:I820" si="333">IF(E797=0,0,H796-1)</f>
        <v>0</v>
      </c>
      <c r="J797" s="73" t="str">
        <f>IF(C797="","--",IF(AND(C797&lt;&gt;"FST",C797&lt;&gt;"TCF",BA796&lt;&gt;0),BA796,"--"))</f>
        <v>--</v>
      </c>
      <c r="K797" s="32"/>
      <c r="L797" s="233"/>
      <c r="M797" s="295"/>
      <c r="N797" s="295"/>
      <c r="O797" s="295"/>
      <c r="P797" s="295"/>
      <c r="Q797" s="295"/>
      <c r="R797" s="295"/>
      <c r="S797" s="295"/>
      <c r="T797" s="295"/>
      <c r="U797" s="296"/>
      <c r="V797" s="103"/>
      <c r="W797" s="72"/>
      <c r="X797" s="72"/>
      <c r="Y797" s="72"/>
      <c r="Z797" s="45">
        <v>10</v>
      </c>
      <c r="AA797" s="46">
        <v>109</v>
      </c>
      <c r="AB797" s="46">
        <v>120</v>
      </c>
      <c r="AC797" s="72">
        <f t="shared" si="323"/>
        <v>1</v>
      </c>
      <c r="AD797" s="72">
        <f t="shared" si="324"/>
        <v>1</v>
      </c>
      <c r="AE797" s="109" t="str">
        <f t="shared" si="325"/>
        <v>0-0</v>
      </c>
      <c r="AF797" s="109" t="str">
        <f t="shared" si="326"/>
        <v>Y</v>
      </c>
      <c r="AG797" s="109" t="str">
        <f t="shared" si="327"/>
        <v>B</v>
      </c>
      <c r="AH797" s="109">
        <v>4</v>
      </c>
      <c r="AI797" s="109" t="str">
        <f>IF(E786="SS",COUNTIFS(C796:C820,"TCF",E796:E820,"4"),"")</f>
        <v/>
      </c>
      <c r="AJ797" s="109" t="str">
        <f>IF(E786="RPX",COUNTIFS(C796:C820,"TCF",E796:E820,"4"),"")</f>
        <v/>
      </c>
      <c r="AK797" s="109" t="str">
        <f>IF(E786="RPX-T",COUNTIFS(C796:C820,"TCF",E796:E820,"4"),"")</f>
        <v/>
      </c>
      <c r="AL797" s="109" t="str">
        <f>IF(E786="EUC",COUNTIFS(C796:C820,"TCF",E796:E820,"4"),"")</f>
        <v/>
      </c>
      <c r="AM797" s="109">
        <f t="shared" si="328"/>
        <v>0</v>
      </c>
      <c r="AN797" s="109">
        <f t="shared" si="329"/>
        <v>0</v>
      </c>
      <c r="AO797" s="109" t="str">
        <f t="shared" si="330"/>
        <v/>
      </c>
      <c r="AQ797" s="109" t="str">
        <f t="shared" si="331"/>
        <v/>
      </c>
      <c r="BA797" s="229">
        <f>MOD(SUM(E796:E797),12)</f>
        <v>0</v>
      </c>
    </row>
    <row r="798" spans="1:53" ht="15.75" thickBot="1" x14ac:dyDescent="0.3">
      <c r="A798" s="88"/>
      <c r="B798" s="74" t="s">
        <v>280</v>
      </c>
      <c r="C798" s="67"/>
      <c r="D798" s="102"/>
      <c r="E798" s="32"/>
      <c r="F798" s="32"/>
      <c r="G798" s="75" t="s">
        <v>277</v>
      </c>
      <c r="H798" s="69">
        <f t="shared" si="332"/>
        <v>0</v>
      </c>
      <c r="I798" s="70">
        <f t="shared" si="333"/>
        <v>0</v>
      </c>
      <c r="J798" s="73" t="str">
        <f t="shared" ref="J798:J820" si="334">IF(C798="","--",IF(AND(C798&lt;&gt;"FST",C798&lt;&gt;"TCF",BA797&lt;&gt;0),BA797,"--"))</f>
        <v>--</v>
      </c>
      <c r="K798" s="32"/>
      <c r="L798" s="233"/>
      <c r="M798" s="295"/>
      <c r="N798" s="295"/>
      <c r="O798" s="295"/>
      <c r="P798" s="295"/>
      <c r="Q798" s="295"/>
      <c r="R798" s="295"/>
      <c r="S798" s="295"/>
      <c r="T798" s="295"/>
      <c r="U798" s="296"/>
      <c r="V798" s="103"/>
      <c r="W798" s="72"/>
      <c r="X798" s="72"/>
      <c r="Y798" s="72"/>
      <c r="Z798" s="45">
        <v>11</v>
      </c>
      <c r="AA798" s="46">
        <v>121</v>
      </c>
      <c r="AB798" s="46">
        <v>132</v>
      </c>
      <c r="AC798" s="72">
        <f t="shared" si="323"/>
        <v>1</v>
      </c>
      <c r="AD798" s="72">
        <f t="shared" si="324"/>
        <v>1</v>
      </c>
      <c r="AE798" s="109" t="str">
        <f t="shared" si="325"/>
        <v>0-0</v>
      </c>
      <c r="AF798" s="109" t="str">
        <f t="shared" si="326"/>
        <v>Y</v>
      </c>
      <c r="AG798" s="109" t="str">
        <f t="shared" si="327"/>
        <v>B</v>
      </c>
      <c r="AH798" s="109">
        <v>6</v>
      </c>
      <c r="AI798" s="109" t="str">
        <f>IF(E786="SS",COUNTIFS(C796:C820,"TCF",E796:E820,"6"),"")</f>
        <v/>
      </c>
      <c r="AJ798" s="109" t="str">
        <f>IF(E786="RPX",COUNTIFS(C796:C820,"TCF",E796:E820,"6"),"")</f>
        <v/>
      </c>
      <c r="AK798" s="109" t="str">
        <f>IF(E786="RPX-T",COUNTIFS(C796:C820,"TCF",E796:E820,"6"),"")</f>
        <v/>
      </c>
      <c r="AL798" s="109" t="str">
        <f>IF(E786="EUC",COUNTIFS(C796:C820,"TCF",E796:E820,"6"),"")</f>
        <v/>
      </c>
      <c r="AM798" s="109">
        <f t="shared" si="328"/>
        <v>0</v>
      </c>
      <c r="AN798" s="109">
        <f t="shared" si="329"/>
        <v>0</v>
      </c>
      <c r="AO798" s="109" t="str">
        <f t="shared" si="330"/>
        <v/>
      </c>
      <c r="AQ798" s="109" t="str">
        <f t="shared" si="331"/>
        <v/>
      </c>
      <c r="BA798" s="229">
        <f>MOD(SUM(E796:E799),12)</f>
        <v>0</v>
      </c>
    </row>
    <row r="799" spans="1:53" ht="15.75" thickBot="1" x14ac:dyDescent="0.3">
      <c r="A799" s="88"/>
      <c r="B799" s="66" t="s">
        <v>281</v>
      </c>
      <c r="C799" s="67"/>
      <c r="D799" s="102"/>
      <c r="E799" s="32"/>
      <c r="F799" s="32"/>
      <c r="G799" s="68" t="s">
        <v>277</v>
      </c>
      <c r="H799" s="69">
        <f t="shared" si="332"/>
        <v>0</v>
      </c>
      <c r="I799" s="70">
        <f t="shared" si="333"/>
        <v>0</v>
      </c>
      <c r="J799" s="73" t="str">
        <f t="shared" si="334"/>
        <v>--</v>
      </c>
      <c r="K799" s="32"/>
      <c r="L799" s="233"/>
      <c r="M799" s="295"/>
      <c r="N799" s="295"/>
      <c r="O799" s="295"/>
      <c r="P799" s="295"/>
      <c r="Q799" s="295"/>
      <c r="R799" s="295"/>
      <c r="S799" s="295"/>
      <c r="T799" s="295"/>
      <c r="U799" s="296"/>
      <c r="V799" s="103"/>
      <c r="W799" s="72"/>
      <c r="X799" s="72"/>
      <c r="Y799" s="72"/>
      <c r="Z799" s="45">
        <v>12</v>
      </c>
      <c r="AA799" s="76">
        <v>133</v>
      </c>
      <c r="AB799" s="76">
        <v>144</v>
      </c>
      <c r="AC799" s="72">
        <f t="shared" si="323"/>
        <v>1</v>
      </c>
      <c r="AD799" s="72">
        <f t="shared" si="324"/>
        <v>1</v>
      </c>
      <c r="AE799" s="109" t="str">
        <f t="shared" si="325"/>
        <v>0-0</v>
      </c>
      <c r="AF799" s="109" t="str">
        <f t="shared" si="326"/>
        <v>Y</v>
      </c>
      <c r="AG799" s="109" t="str">
        <f t="shared" si="327"/>
        <v>B</v>
      </c>
      <c r="AH799" s="109">
        <v>8</v>
      </c>
      <c r="AI799" s="109" t="str">
        <f>IF(E786="SS",COUNTIFS(C796:C820,"TCF",E796:E820,"8"),"")</f>
        <v/>
      </c>
      <c r="AJ799" s="109" t="str">
        <f>IF(E786="RPX",COUNTIFS(C796:C820,"TCF",E796:E820,"8"),"")</f>
        <v/>
      </c>
      <c r="AK799" s="109" t="str">
        <f>IF(E786="RPX-T",COUNTIFS(C796:C820,"TCF",E796:E820,"8"),"")</f>
        <v/>
      </c>
      <c r="AL799" s="109" t="str">
        <f>IF(E786="EUC",COUNTIFS(C796:C820,"TCF",E796:E820,"8"),"")</f>
        <v/>
      </c>
      <c r="AM799" s="109">
        <f t="shared" si="328"/>
        <v>0</v>
      </c>
      <c r="AN799" s="109">
        <f t="shared" si="329"/>
        <v>0</v>
      </c>
      <c r="AO799" s="109" t="str">
        <f t="shared" si="330"/>
        <v/>
      </c>
      <c r="AQ799" s="109" t="str">
        <f t="shared" si="331"/>
        <v/>
      </c>
      <c r="BA799" s="229">
        <f>MOD(SUM(E796:E800),12)</f>
        <v>0</v>
      </c>
    </row>
    <row r="800" spans="1:53" ht="15.75" thickBot="1" x14ac:dyDescent="0.3">
      <c r="A800" s="88"/>
      <c r="B800" s="66" t="s">
        <v>282</v>
      </c>
      <c r="C800" s="67"/>
      <c r="D800" s="102"/>
      <c r="E800" s="32"/>
      <c r="F800" s="32"/>
      <c r="G800" s="68" t="s">
        <v>277</v>
      </c>
      <c r="H800" s="69">
        <f t="shared" si="332"/>
        <v>0</v>
      </c>
      <c r="I800" s="70">
        <f t="shared" si="333"/>
        <v>0</v>
      </c>
      <c r="J800" s="73" t="str">
        <f t="shared" si="334"/>
        <v>--</v>
      </c>
      <c r="K800" s="32"/>
      <c r="L800" s="233"/>
      <c r="M800" s="295"/>
      <c r="N800" s="295"/>
      <c r="O800" s="295"/>
      <c r="P800" s="295"/>
      <c r="Q800" s="295"/>
      <c r="R800" s="295"/>
      <c r="S800" s="295"/>
      <c r="T800" s="295"/>
      <c r="U800" s="296"/>
      <c r="V800" s="103"/>
      <c r="W800" s="72"/>
      <c r="X800" s="72"/>
      <c r="Y800" s="72"/>
      <c r="Z800" s="45">
        <v>13</v>
      </c>
      <c r="AA800" s="77">
        <f t="shared" ref="AA800:AA805" si="335">AB799+1</f>
        <v>145</v>
      </c>
      <c r="AB800" s="77">
        <f t="shared" ref="AB800:AB805" si="336">AB799+12</f>
        <v>156</v>
      </c>
      <c r="AC800" s="72">
        <f t="shared" si="323"/>
        <v>1</v>
      </c>
      <c r="AD800" s="72">
        <f t="shared" si="324"/>
        <v>1</v>
      </c>
      <c r="AE800" s="109" t="str">
        <f t="shared" si="325"/>
        <v>0-0</v>
      </c>
      <c r="AF800" s="109" t="str">
        <f t="shared" si="326"/>
        <v>Y</v>
      </c>
      <c r="AG800" s="109" t="str">
        <f t="shared" si="327"/>
        <v>B</v>
      </c>
      <c r="AH800" s="109">
        <v>12</v>
      </c>
      <c r="AI800" s="109" t="str">
        <f>IF(E786="SS",COUNTIFS(C796:C820,"TCF",E796:E820,"12"),"")</f>
        <v/>
      </c>
      <c r="AJ800" s="109" t="str">
        <f>IF(E786="RPX",COUNTIFS(C796:C820,"TCF",E796:E820,"12"),"")</f>
        <v/>
      </c>
      <c r="AK800" s="109" t="str">
        <f>IF(E786="RPX-T",COUNTIFS(C796:C820,"TCF",E796:E820,"12"),"")</f>
        <v/>
      </c>
      <c r="AL800" s="109" t="str">
        <f>IF(E786="EUC",COUNTIFS(C796:C820,"TCF",E796:E820,"12"),"")</f>
        <v/>
      </c>
      <c r="AM800" s="109">
        <f t="shared" si="328"/>
        <v>0</v>
      </c>
      <c r="AN800" s="109">
        <f t="shared" si="329"/>
        <v>0</v>
      </c>
      <c r="AO800" s="109" t="str">
        <f t="shared" si="330"/>
        <v/>
      </c>
      <c r="AQ800" s="109" t="str">
        <f t="shared" si="331"/>
        <v/>
      </c>
      <c r="BA800" s="229">
        <f>MOD(SUM(E796:E801),12)</f>
        <v>0</v>
      </c>
    </row>
    <row r="801" spans="1:53" ht="15.75" thickBot="1" x14ac:dyDescent="0.3">
      <c r="A801" s="88"/>
      <c r="B801" s="66" t="s">
        <v>283</v>
      </c>
      <c r="C801" s="67"/>
      <c r="D801" s="102"/>
      <c r="E801" s="32"/>
      <c r="F801" s="32"/>
      <c r="G801" s="68" t="s">
        <v>277</v>
      </c>
      <c r="H801" s="69">
        <f t="shared" si="332"/>
        <v>0</v>
      </c>
      <c r="I801" s="70">
        <f t="shared" si="333"/>
        <v>0</v>
      </c>
      <c r="J801" s="73" t="str">
        <f t="shared" si="334"/>
        <v>--</v>
      </c>
      <c r="K801" s="32"/>
      <c r="L801" s="233"/>
      <c r="M801" s="295"/>
      <c r="N801" s="295"/>
      <c r="O801" s="295"/>
      <c r="P801" s="295"/>
      <c r="Q801" s="295"/>
      <c r="R801" s="295"/>
      <c r="S801" s="295"/>
      <c r="T801" s="295"/>
      <c r="U801" s="296"/>
      <c r="V801" s="103"/>
      <c r="W801" s="72"/>
      <c r="X801" s="72"/>
      <c r="Y801" s="72"/>
      <c r="Z801" s="45">
        <v>14</v>
      </c>
      <c r="AA801" s="77">
        <f t="shared" si="335"/>
        <v>157</v>
      </c>
      <c r="AB801" s="77">
        <f t="shared" si="336"/>
        <v>168</v>
      </c>
      <c r="AC801" s="72">
        <f t="shared" si="323"/>
        <v>1</v>
      </c>
      <c r="AD801" s="72">
        <f t="shared" si="324"/>
        <v>1</v>
      </c>
      <c r="AE801" s="109" t="str">
        <f t="shared" si="325"/>
        <v>0-0</v>
      </c>
      <c r="AF801" s="109" t="str">
        <f t="shared" si="326"/>
        <v>Y</v>
      </c>
      <c r="AG801" s="109" t="str">
        <f t="shared" si="327"/>
        <v>B</v>
      </c>
      <c r="AM801" s="109">
        <f t="shared" si="328"/>
        <v>0</v>
      </c>
      <c r="AN801" s="109">
        <f t="shared" si="329"/>
        <v>0</v>
      </c>
      <c r="AO801" s="109" t="str">
        <f t="shared" si="330"/>
        <v/>
      </c>
      <c r="AQ801" s="109" t="str">
        <f t="shared" si="331"/>
        <v/>
      </c>
      <c r="BA801" s="229">
        <f>MOD(SUM(E796:E802),12)</f>
        <v>0</v>
      </c>
    </row>
    <row r="802" spans="1:53" ht="15.75" thickBot="1" x14ac:dyDescent="0.3">
      <c r="A802" s="88"/>
      <c r="B802" s="66" t="s">
        <v>284</v>
      </c>
      <c r="C802" s="67"/>
      <c r="D802" s="102"/>
      <c r="E802" s="32"/>
      <c r="F802" s="32"/>
      <c r="G802" s="68" t="s">
        <v>277</v>
      </c>
      <c r="H802" s="69">
        <f t="shared" si="332"/>
        <v>0</v>
      </c>
      <c r="I802" s="70">
        <f t="shared" si="333"/>
        <v>0</v>
      </c>
      <c r="J802" s="73" t="str">
        <f t="shared" si="334"/>
        <v>--</v>
      </c>
      <c r="K802" s="32"/>
      <c r="L802" s="233"/>
      <c r="M802" s="295"/>
      <c r="N802" s="295"/>
      <c r="O802" s="295"/>
      <c r="P802" s="295"/>
      <c r="Q802" s="295"/>
      <c r="R802" s="295"/>
      <c r="S802" s="295"/>
      <c r="T802" s="295"/>
      <c r="U802" s="296"/>
      <c r="V802" s="103"/>
      <c r="W802" s="72"/>
      <c r="X802" s="72"/>
      <c r="Y802" s="72"/>
      <c r="Z802" s="45">
        <v>15</v>
      </c>
      <c r="AA802" s="77">
        <f t="shared" si="335"/>
        <v>169</v>
      </c>
      <c r="AB802" s="77">
        <f t="shared" si="336"/>
        <v>180</v>
      </c>
      <c r="AC802" s="72">
        <f t="shared" si="323"/>
        <v>1</v>
      </c>
      <c r="AD802" s="72">
        <f t="shared" si="324"/>
        <v>1</v>
      </c>
      <c r="AE802" s="109" t="str">
        <f t="shared" si="325"/>
        <v>0-0</v>
      </c>
      <c r="AF802" s="109" t="str">
        <f t="shared" si="326"/>
        <v>Y</v>
      </c>
      <c r="AG802" s="109" t="str">
        <f t="shared" si="327"/>
        <v>B</v>
      </c>
      <c r="AM802" s="109">
        <f t="shared" si="328"/>
        <v>0</v>
      </c>
      <c r="AN802" s="109">
        <f t="shared" si="329"/>
        <v>0</v>
      </c>
      <c r="AO802" s="109" t="str">
        <f t="shared" si="330"/>
        <v/>
      </c>
      <c r="AQ802" s="109" t="str">
        <f t="shared" si="331"/>
        <v/>
      </c>
      <c r="BA802" s="229">
        <f>MOD(SUM(E796:E803),12)</f>
        <v>0</v>
      </c>
    </row>
    <row r="803" spans="1:53" ht="15.75" thickBot="1" x14ac:dyDescent="0.3">
      <c r="A803" s="88"/>
      <c r="B803" s="66" t="s">
        <v>285</v>
      </c>
      <c r="C803" s="67"/>
      <c r="D803" s="102"/>
      <c r="E803" s="32"/>
      <c r="F803" s="32"/>
      <c r="G803" s="68" t="s">
        <v>277</v>
      </c>
      <c r="H803" s="69">
        <f t="shared" si="332"/>
        <v>0</v>
      </c>
      <c r="I803" s="70">
        <f t="shared" si="333"/>
        <v>0</v>
      </c>
      <c r="J803" s="73" t="str">
        <f t="shared" si="334"/>
        <v>--</v>
      </c>
      <c r="K803" s="32"/>
      <c r="L803" s="233"/>
      <c r="M803" s="295"/>
      <c r="N803" s="295"/>
      <c r="O803" s="295"/>
      <c r="P803" s="295"/>
      <c r="Q803" s="295"/>
      <c r="R803" s="295"/>
      <c r="S803" s="295"/>
      <c r="T803" s="295"/>
      <c r="U803" s="296"/>
      <c r="V803" s="103"/>
      <c r="W803" s="72"/>
      <c r="X803" s="72"/>
      <c r="Y803" s="72"/>
      <c r="Z803" s="45">
        <f>Z802+1</f>
        <v>16</v>
      </c>
      <c r="AA803" s="77">
        <f t="shared" si="335"/>
        <v>181</v>
      </c>
      <c r="AB803" s="77">
        <f t="shared" si="336"/>
        <v>192</v>
      </c>
      <c r="AC803" s="72">
        <f t="shared" si="323"/>
        <v>1</v>
      </c>
      <c r="AD803" s="72">
        <f t="shared" si="324"/>
        <v>1</v>
      </c>
      <c r="AE803" s="109" t="str">
        <f t="shared" si="325"/>
        <v>0-0</v>
      </c>
      <c r="AF803" s="109" t="str">
        <f t="shared" si="326"/>
        <v>Y</v>
      </c>
      <c r="AG803" s="109" t="str">
        <f t="shared" si="327"/>
        <v>B</v>
      </c>
      <c r="AM803" s="109">
        <f t="shared" si="328"/>
        <v>0</v>
      </c>
      <c r="AN803" s="109">
        <f t="shared" si="329"/>
        <v>0</v>
      </c>
      <c r="AO803" s="109" t="str">
        <f t="shared" si="330"/>
        <v/>
      </c>
      <c r="AQ803" s="109" t="str">
        <f t="shared" si="331"/>
        <v/>
      </c>
      <c r="BA803" s="229">
        <f>MOD(SUM(E796:E804),12)</f>
        <v>0</v>
      </c>
    </row>
    <row r="804" spans="1:53" ht="15.75" thickBot="1" x14ac:dyDescent="0.3">
      <c r="A804" s="88"/>
      <c r="B804" s="66" t="s">
        <v>286</v>
      </c>
      <c r="C804" s="67"/>
      <c r="D804" s="102"/>
      <c r="E804" s="32"/>
      <c r="F804" s="32"/>
      <c r="G804" s="68" t="s">
        <v>277</v>
      </c>
      <c r="H804" s="69">
        <f t="shared" si="332"/>
        <v>0</v>
      </c>
      <c r="I804" s="70">
        <f t="shared" si="333"/>
        <v>0</v>
      </c>
      <c r="J804" s="73" t="str">
        <f t="shared" si="334"/>
        <v>--</v>
      </c>
      <c r="K804" s="32"/>
      <c r="L804" s="233"/>
      <c r="M804" s="295"/>
      <c r="N804" s="295"/>
      <c r="O804" s="295"/>
      <c r="P804" s="295"/>
      <c r="Q804" s="295"/>
      <c r="R804" s="295"/>
      <c r="S804" s="295"/>
      <c r="T804" s="295"/>
      <c r="U804" s="296"/>
      <c r="V804" s="103"/>
      <c r="W804" s="72"/>
      <c r="X804" s="72"/>
      <c r="Y804" s="72"/>
      <c r="Z804" s="45">
        <f>Z803+1</f>
        <v>17</v>
      </c>
      <c r="AA804" s="77">
        <f t="shared" si="335"/>
        <v>193</v>
      </c>
      <c r="AB804" s="77">
        <f t="shared" si="336"/>
        <v>204</v>
      </c>
      <c r="AC804" s="72">
        <f t="shared" si="323"/>
        <v>1</v>
      </c>
      <c r="AD804" s="72">
        <f t="shared" si="324"/>
        <v>1</v>
      </c>
      <c r="AE804" s="109" t="str">
        <f t="shared" si="325"/>
        <v>0-0</v>
      </c>
      <c r="AF804" s="109" t="str">
        <f t="shared" si="326"/>
        <v>Y</v>
      </c>
      <c r="AG804" s="109" t="str">
        <f t="shared" si="327"/>
        <v>B</v>
      </c>
      <c r="AM804" s="109">
        <f t="shared" si="328"/>
        <v>0</v>
      </c>
      <c r="AN804" s="109">
        <f t="shared" si="329"/>
        <v>0</v>
      </c>
      <c r="AO804" s="109" t="str">
        <f t="shared" si="330"/>
        <v/>
      </c>
      <c r="AQ804" s="109" t="str">
        <f t="shared" si="331"/>
        <v/>
      </c>
      <c r="BA804" s="229">
        <f>MOD(SUM(E796:E805),12)</f>
        <v>0</v>
      </c>
    </row>
    <row r="805" spans="1:53" ht="15.75" thickBot="1" x14ac:dyDescent="0.3">
      <c r="A805" s="88"/>
      <c r="B805" s="66" t="s">
        <v>287</v>
      </c>
      <c r="C805" s="67"/>
      <c r="D805" s="102"/>
      <c r="E805" s="32"/>
      <c r="F805" s="32"/>
      <c r="G805" s="68" t="s">
        <v>277</v>
      </c>
      <c r="H805" s="69">
        <f t="shared" si="332"/>
        <v>0</v>
      </c>
      <c r="I805" s="70">
        <f t="shared" si="333"/>
        <v>0</v>
      </c>
      <c r="J805" s="73" t="str">
        <f t="shared" si="334"/>
        <v>--</v>
      </c>
      <c r="K805" s="32"/>
      <c r="L805" s="233"/>
      <c r="M805" s="295"/>
      <c r="N805" s="295"/>
      <c r="O805" s="295"/>
      <c r="P805" s="295"/>
      <c r="Q805" s="295"/>
      <c r="R805" s="295"/>
      <c r="S805" s="295"/>
      <c r="T805" s="295"/>
      <c r="U805" s="296"/>
      <c r="V805" s="103"/>
      <c r="W805" s="72"/>
      <c r="X805" s="72"/>
      <c r="Y805" s="72"/>
      <c r="Z805" s="45">
        <f>Z804+1</f>
        <v>18</v>
      </c>
      <c r="AA805" s="77">
        <f t="shared" si="335"/>
        <v>205</v>
      </c>
      <c r="AB805" s="77">
        <f t="shared" si="336"/>
        <v>216</v>
      </c>
      <c r="AC805" s="72">
        <f t="shared" si="323"/>
        <v>1</v>
      </c>
      <c r="AD805" s="72">
        <f t="shared" si="324"/>
        <v>1</v>
      </c>
      <c r="AE805" s="109" t="str">
        <f t="shared" si="325"/>
        <v>0-0</v>
      </c>
      <c r="AF805" s="109" t="str">
        <f t="shared" si="326"/>
        <v>Y</v>
      </c>
      <c r="AG805" s="109" t="str">
        <f t="shared" si="327"/>
        <v>B</v>
      </c>
      <c r="AM805" s="109">
        <f t="shared" si="328"/>
        <v>0</v>
      </c>
      <c r="AN805" s="109">
        <f t="shared" si="329"/>
        <v>0</v>
      </c>
      <c r="AO805" s="109" t="str">
        <f t="shared" si="330"/>
        <v/>
      </c>
      <c r="AQ805" s="109" t="str">
        <f t="shared" si="331"/>
        <v/>
      </c>
      <c r="BA805" s="229">
        <f>MOD(SUM(E796:E806),12)</f>
        <v>0</v>
      </c>
    </row>
    <row r="806" spans="1:53" ht="15.75" thickBot="1" x14ac:dyDescent="0.3">
      <c r="A806" s="88"/>
      <c r="B806" s="66" t="s">
        <v>288</v>
      </c>
      <c r="C806" s="67"/>
      <c r="D806" s="102"/>
      <c r="E806" s="32"/>
      <c r="F806" s="32"/>
      <c r="G806" s="68" t="s">
        <v>277</v>
      </c>
      <c r="H806" s="69">
        <f t="shared" si="332"/>
        <v>0</v>
      </c>
      <c r="I806" s="70">
        <f t="shared" si="333"/>
        <v>0</v>
      </c>
      <c r="J806" s="73" t="str">
        <f t="shared" si="334"/>
        <v>--</v>
      </c>
      <c r="K806" s="32"/>
      <c r="L806" s="233"/>
      <c r="M806" s="295"/>
      <c r="N806" s="295"/>
      <c r="O806" s="295"/>
      <c r="P806" s="295"/>
      <c r="Q806" s="295"/>
      <c r="R806" s="295"/>
      <c r="S806" s="295"/>
      <c r="T806" s="295"/>
      <c r="U806" s="296"/>
      <c r="V806" s="103"/>
      <c r="W806" s="84"/>
      <c r="X806" s="84"/>
      <c r="Y806" s="72"/>
      <c r="Z806" s="72"/>
      <c r="AA806" s="72"/>
      <c r="AB806" s="72"/>
      <c r="AC806" s="72">
        <f t="shared" si="323"/>
        <v>1</v>
      </c>
      <c r="AD806" s="72">
        <f t="shared" si="324"/>
        <v>1</v>
      </c>
      <c r="AE806" s="109" t="str">
        <f t="shared" si="325"/>
        <v>0-0</v>
      </c>
      <c r="AF806" s="109" t="str">
        <f t="shared" si="326"/>
        <v>Y</v>
      </c>
      <c r="AG806" s="109" t="str">
        <f t="shared" si="327"/>
        <v>B</v>
      </c>
      <c r="AM806" s="109">
        <f t="shared" si="328"/>
        <v>0</v>
      </c>
      <c r="AN806" s="109">
        <f t="shared" si="329"/>
        <v>0</v>
      </c>
      <c r="AO806" s="109" t="str">
        <f t="shared" si="330"/>
        <v/>
      </c>
      <c r="AQ806" s="109" t="str">
        <f t="shared" si="331"/>
        <v/>
      </c>
      <c r="BA806" s="229">
        <f>MOD(SUM(E796:E807),12)</f>
        <v>0</v>
      </c>
    </row>
    <row r="807" spans="1:53" ht="15.75" thickBot="1" x14ac:dyDescent="0.3">
      <c r="A807" s="88"/>
      <c r="B807" s="66" t="s">
        <v>289</v>
      </c>
      <c r="C807" s="67"/>
      <c r="D807" s="102"/>
      <c r="E807" s="32"/>
      <c r="F807" s="32"/>
      <c r="G807" s="68" t="s">
        <v>277</v>
      </c>
      <c r="H807" s="69">
        <f t="shared" si="332"/>
        <v>0</v>
      </c>
      <c r="I807" s="70">
        <f t="shared" si="333"/>
        <v>0</v>
      </c>
      <c r="J807" s="73" t="str">
        <f t="shared" si="334"/>
        <v>--</v>
      </c>
      <c r="K807" s="32"/>
      <c r="L807" s="233"/>
      <c r="M807" s="295"/>
      <c r="N807" s="295"/>
      <c r="O807" s="295"/>
      <c r="P807" s="295"/>
      <c r="Q807" s="295"/>
      <c r="R807" s="295"/>
      <c r="S807" s="295"/>
      <c r="T807" s="295"/>
      <c r="U807" s="296"/>
      <c r="V807" s="103"/>
      <c r="W807" s="84">
        <f>Y807+1</f>
        <v>1</v>
      </c>
      <c r="X807" s="84"/>
      <c r="Y807" s="78">
        <f>SUM(E796:E807)</f>
        <v>0</v>
      </c>
      <c r="Z807" s="72"/>
      <c r="AA807" s="72"/>
      <c r="AB807" s="72"/>
      <c r="AC807" s="72">
        <f t="shared" si="323"/>
        <v>1</v>
      </c>
      <c r="AD807" s="72">
        <f t="shared" si="324"/>
        <v>1</v>
      </c>
      <c r="AE807" s="109" t="str">
        <f t="shared" si="325"/>
        <v>0-0</v>
      </c>
      <c r="AF807" s="109" t="str">
        <f t="shared" si="326"/>
        <v>Y</v>
      </c>
      <c r="AG807" s="109" t="str">
        <f t="shared" si="327"/>
        <v>B</v>
      </c>
      <c r="AM807" s="109">
        <f t="shared" si="328"/>
        <v>0</v>
      </c>
      <c r="AN807" s="109">
        <f t="shared" si="329"/>
        <v>0</v>
      </c>
      <c r="AO807" s="109" t="str">
        <f t="shared" si="330"/>
        <v/>
      </c>
      <c r="AQ807" s="109" t="str">
        <f t="shared" si="331"/>
        <v/>
      </c>
      <c r="BA807" s="229">
        <f>MOD(SUM(E796:E808),12)</f>
        <v>0</v>
      </c>
    </row>
    <row r="808" spans="1:53" ht="15.75" thickBot="1" x14ac:dyDescent="0.3">
      <c r="A808" s="88"/>
      <c r="B808" s="66" t="s">
        <v>290</v>
      </c>
      <c r="C808" s="67"/>
      <c r="D808" s="102"/>
      <c r="E808" s="32"/>
      <c r="F808" s="32"/>
      <c r="G808" s="68" t="s">
        <v>277</v>
      </c>
      <c r="H808" s="69">
        <f t="shared" si="332"/>
        <v>0</v>
      </c>
      <c r="I808" s="70">
        <f t="shared" si="333"/>
        <v>0</v>
      </c>
      <c r="J808" s="73" t="str">
        <f t="shared" si="334"/>
        <v>--</v>
      </c>
      <c r="K808" s="32"/>
      <c r="L808" s="233"/>
      <c r="M808" s="295"/>
      <c r="N808" s="295"/>
      <c r="O808" s="295"/>
      <c r="P808" s="295"/>
      <c r="Q808" s="295"/>
      <c r="R808" s="295"/>
      <c r="S808" s="295"/>
      <c r="T808" s="295"/>
      <c r="U808" s="296"/>
      <c r="V808" s="103"/>
      <c r="W808" s="84">
        <f>Y808+1</f>
        <v>1</v>
      </c>
      <c r="X808" s="84"/>
      <c r="Y808" s="78">
        <f>SUM(E796:E808)</f>
        <v>0</v>
      </c>
      <c r="Z808" s="72" t="str">
        <f t="shared" ref="Z808:Z820" si="337">IF(OR(AND(E$8=216,C807="DBL REV",C808="DBL REV",Y807&lt;=144,Y808&gt;144),AND(E$8=216,C807="TPL REV",C808="TPL REV",Y807&lt;=144,Y808&gt;144),AND(E$8=216,C807="QD REV",C808="QD REV",Y807&lt;=144,Y808&gt;144)),"ERROR","")</f>
        <v/>
      </c>
      <c r="AA808" s="72"/>
      <c r="AB808" s="72"/>
      <c r="AC808" s="72">
        <f t="shared" si="323"/>
        <v>1</v>
      </c>
      <c r="AD808" s="72">
        <f t="shared" si="324"/>
        <v>1</v>
      </c>
      <c r="AE808" s="109" t="str">
        <f t="shared" si="325"/>
        <v>0-0</v>
      </c>
      <c r="AF808" s="109" t="str">
        <f t="shared" si="326"/>
        <v>Y</v>
      </c>
      <c r="AG808" s="109" t="str">
        <f t="shared" si="327"/>
        <v>B</v>
      </c>
      <c r="AM808" s="109">
        <f t="shared" si="328"/>
        <v>0</v>
      </c>
      <c r="AN808" s="109">
        <f t="shared" si="329"/>
        <v>0</v>
      </c>
      <c r="AO808" s="109" t="str">
        <f t="shared" si="330"/>
        <v/>
      </c>
      <c r="AQ808" s="109" t="str">
        <f t="shared" si="331"/>
        <v/>
      </c>
      <c r="BA808" s="229">
        <f>MOD(SUM(E796:E809),12)</f>
        <v>0</v>
      </c>
    </row>
    <row r="809" spans="1:53" ht="15.75" thickBot="1" x14ac:dyDescent="0.3">
      <c r="A809" s="88"/>
      <c r="B809" s="66" t="s">
        <v>291</v>
      </c>
      <c r="C809" s="67"/>
      <c r="D809" s="102"/>
      <c r="E809" s="32"/>
      <c r="F809" s="32"/>
      <c r="G809" s="68" t="s">
        <v>277</v>
      </c>
      <c r="H809" s="69">
        <f t="shared" si="332"/>
        <v>0</v>
      </c>
      <c r="I809" s="70">
        <f t="shared" si="333"/>
        <v>0</v>
      </c>
      <c r="J809" s="73" t="str">
        <f t="shared" si="334"/>
        <v>--</v>
      </c>
      <c r="K809" s="32"/>
      <c r="L809" s="233"/>
      <c r="M809" s="295"/>
      <c r="N809" s="295"/>
      <c r="O809" s="295"/>
      <c r="P809" s="295"/>
      <c r="Q809" s="295"/>
      <c r="R809" s="295"/>
      <c r="S809" s="295"/>
      <c r="T809" s="295"/>
      <c r="U809" s="296"/>
      <c r="V809" s="103"/>
      <c r="W809" s="84">
        <f>Y809+1</f>
        <v>1</v>
      </c>
      <c r="X809" s="84"/>
      <c r="Y809" s="78">
        <f>SUM(E796:E809)</f>
        <v>0</v>
      </c>
      <c r="Z809" s="72" t="str">
        <f t="shared" si="337"/>
        <v/>
      </c>
      <c r="AA809" s="72"/>
      <c r="AB809" s="72"/>
      <c r="AC809" s="72">
        <f t="shared" si="323"/>
        <v>1</v>
      </c>
      <c r="AD809" s="72">
        <f t="shared" si="324"/>
        <v>1</v>
      </c>
      <c r="AE809" s="109" t="str">
        <f t="shared" si="325"/>
        <v>0-0</v>
      </c>
      <c r="AF809" s="109" t="str">
        <f t="shared" si="326"/>
        <v>Y</v>
      </c>
      <c r="AG809" s="109" t="str">
        <f t="shared" si="327"/>
        <v>B</v>
      </c>
      <c r="AM809" s="109">
        <f t="shared" si="328"/>
        <v>0</v>
      </c>
      <c r="AN809" s="109">
        <f t="shared" si="329"/>
        <v>0</v>
      </c>
      <c r="AO809" s="109" t="str">
        <f t="shared" si="330"/>
        <v/>
      </c>
      <c r="AQ809" s="109" t="str">
        <f t="shared" si="331"/>
        <v/>
      </c>
      <c r="BA809" s="229">
        <f>MOD(SUM(E796:E810),12)</f>
        <v>0</v>
      </c>
    </row>
    <row r="810" spans="1:53" ht="15.75" thickBot="1" x14ac:dyDescent="0.3">
      <c r="A810" s="88"/>
      <c r="B810" s="66" t="s">
        <v>292</v>
      </c>
      <c r="C810" s="67"/>
      <c r="D810" s="102"/>
      <c r="E810" s="32"/>
      <c r="F810" s="32"/>
      <c r="G810" s="68" t="s">
        <v>277</v>
      </c>
      <c r="H810" s="69">
        <f t="shared" si="332"/>
        <v>0</v>
      </c>
      <c r="I810" s="70">
        <f t="shared" si="333"/>
        <v>0</v>
      </c>
      <c r="J810" s="73" t="str">
        <f t="shared" si="334"/>
        <v>--</v>
      </c>
      <c r="K810" s="32"/>
      <c r="L810" s="233"/>
      <c r="M810" s="295"/>
      <c r="N810" s="295"/>
      <c r="O810" s="295"/>
      <c r="P810" s="295"/>
      <c r="Q810" s="295"/>
      <c r="R810" s="295"/>
      <c r="S810" s="295"/>
      <c r="T810" s="295"/>
      <c r="U810" s="296"/>
      <c r="V810" s="103"/>
      <c r="W810" s="84">
        <f>Y810+1</f>
        <v>1</v>
      </c>
      <c r="X810" s="84"/>
      <c r="Y810" s="78">
        <f>SUM(E796:E810)</f>
        <v>0</v>
      </c>
      <c r="Z810" s="72" t="str">
        <f t="shared" si="337"/>
        <v/>
      </c>
      <c r="AA810" s="72" t="str">
        <f t="shared" ref="AA810:AA822" si="338">IF(AND(C808&lt;&gt;"Field SPL",W807&lt;=144,Y808&gt;144),"ERROR","")</f>
        <v/>
      </c>
      <c r="AB810" s="72"/>
      <c r="AC810" s="72">
        <f t="shared" si="323"/>
        <v>1</v>
      </c>
      <c r="AD810" s="72">
        <f t="shared" si="324"/>
        <v>1</v>
      </c>
      <c r="AE810" s="109" t="str">
        <f t="shared" si="325"/>
        <v>0-0</v>
      </c>
      <c r="AF810" s="109" t="str">
        <f t="shared" si="326"/>
        <v>Y</v>
      </c>
      <c r="AG810" s="109" t="str">
        <f t="shared" si="327"/>
        <v>B</v>
      </c>
      <c r="AM810" s="109">
        <f t="shared" si="328"/>
        <v>0</v>
      </c>
      <c r="AN810" s="109">
        <f t="shared" si="329"/>
        <v>0</v>
      </c>
      <c r="AO810" s="109" t="str">
        <f t="shared" si="330"/>
        <v/>
      </c>
      <c r="AQ810" s="109" t="str">
        <f t="shared" si="331"/>
        <v/>
      </c>
      <c r="BA810" s="229">
        <f>MOD(SUM(E796:E811),12)</f>
        <v>0</v>
      </c>
    </row>
    <row r="811" spans="1:53" ht="15.75" thickBot="1" x14ac:dyDescent="0.3">
      <c r="A811" s="88"/>
      <c r="B811" s="66" t="s">
        <v>293</v>
      </c>
      <c r="C811" s="67"/>
      <c r="D811" s="102"/>
      <c r="E811" s="32"/>
      <c r="F811" s="32"/>
      <c r="G811" s="68" t="s">
        <v>277</v>
      </c>
      <c r="H811" s="69">
        <f t="shared" si="332"/>
        <v>0</v>
      </c>
      <c r="I811" s="70">
        <f t="shared" si="333"/>
        <v>0</v>
      </c>
      <c r="J811" s="73" t="str">
        <f t="shared" si="334"/>
        <v>--</v>
      </c>
      <c r="K811" s="32"/>
      <c r="L811" s="233"/>
      <c r="M811" s="295"/>
      <c r="N811" s="295"/>
      <c r="O811" s="295"/>
      <c r="P811" s="295"/>
      <c r="Q811" s="295"/>
      <c r="R811" s="295"/>
      <c r="S811" s="295"/>
      <c r="T811" s="295"/>
      <c r="U811" s="296"/>
      <c r="V811" s="103"/>
      <c r="W811" s="84">
        <f t="shared" ref="W811:W819" si="339">Y811+1</f>
        <v>1</v>
      </c>
      <c r="X811" s="84"/>
      <c r="Y811" s="78">
        <f>SUM(E796:E811)</f>
        <v>0</v>
      </c>
      <c r="Z811" s="72" t="str">
        <f t="shared" si="337"/>
        <v/>
      </c>
      <c r="AA811" s="72" t="str">
        <f t="shared" si="338"/>
        <v/>
      </c>
      <c r="AB811" s="72"/>
      <c r="AC811" s="72">
        <f t="shared" si="323"/>
        <v>1</v>
      </c>
      <c r="AD811" s="72">
        <f t="shared" si="324"/>
        <v>1</v>
      </c>
      <c r="AE811" s="109" t="str">
        <f t="shared" si="325"/>
        <v>0-0</v>
      </c>
      <c r="AF811" s="109" t="str">
        <f t="shared" si="326"/>
        <v>Y</v>
      </c>
      <c r="AG811" s="109" t="str">
        <f t="shared" si="327"/>
        <v>B</v>
      </c>
      <c r="AM811" s="109">
        <f t="shared" si="328"/>
        <v>0</v>
      </c>
      <c r="AN811" s="109">
        <f t="shared" si="329"/>
        <v>0</v>
      </c>
      <c r="AO811" s="109" t="str">
        <f t="shared" si="330"/>
        <v/>
      </c>
      <c r="AQ811" s="109" t="str">
        <f t="shared" si="331"/>
        <v/>
      </c>
      <c r="BA811" s="229">
        <f>MOD(SUM(E796:E812),12)</f>
        <v>0</v>
      </c>
    </row>
    <row r="812" spans="1:53" ht="15.75" thickBot="1" x14ac:dyDescent="0.3">
      <c r="A812" s="88"/>
      <c r="B812" s="66" t="s">
        <v>294</v>
      </c>
      <c r="C812" s="67"/>
      <c r="D812" s="102"/>
      <c r="E812" s="32"/>
      <c r="F812" s="32"/>
      <c r="G812" s="68" t="s">
        <v>277</v>
      </c>
      <c r="H812" s="69">
        <f t="shared" si="332"/>
        <v>0</v>
      </c>
      <c r="I812" s="70">
        <f t="shared" si="333"/>
        <v>0</v>
      </c>
      <c r="J812" s="73" t="str">
        <f t="shared" si="334"/>
        <v>--</v>
      </c>
      <c r="K812" s="32"/>
      <c r="L812" s="233"/>
      <c r="M812" s="295"/>
      <c r="N812" s="295"/>
      <c r="O812" s="295"/>
      <c r="P812" s="295"/>
      <c r="Q812" s="295"/>
      <c r="R812" s="295"/>
      <c r="S812" s="295"/>
      <c r="T812" s="295"/>
      <c r="U812" s="296"/>
      <c r="V812" s="103"/>
      <c r="W812" s="84">
        <f t="shared" si="339"/>
        <v>1</v>
      </c>
      <c r="X812" s="84"/>
      <c r="Y812" s="78">
        <f>SUM(E796:E812)</f>
        <v>0</v>
      </c>
      <c r="Z812" s="72" t="str">
        <f t="shared" si="337"/>
        <v/>
      </c>
      <c r="AA812" s="72" t="str">
        <f t="shared" si="338"/>
        <v/>
      </c>
      <c r="AB812" s="72"/>
      <c r="AC812" s="72">
        <f t="shared" si="323"/>
        <v>1</v>
      </c>
      <c r="AD812" s="72">
        <f t="shared" si="324"/>
        <v>1</v>
      </c>
      <c r="AE812" s="109" t="str">
        <f t="shared" si="325"/>
        <v>0-0</v>
      </c>
      <c r="AF812" s="109" t="str">
        <f t="shared" si="326"/>
        <v>Y</v>
      </c>
      <c r="AG812" s="109" t="str">
        <f t="shared" si="327"/>
        <v>B</v>
      </c>
      <c r="AM812" s="109">
        <f t="shared" si="328"/>
        <v>0</v>
      </c>
      <c r="AN812" s="109">
        <f t="shared" si="329"/>
        <v>0</v>
      </c>
      <c r="AO812" s="109" t="str">
        <f t="shared" si="330"/>
        <v/>
      </c>
      <c r="AQ812" s="109" t="str">
        <f t="shared" si="331"/>
        <v/>
      </c>
      <c r="BA812" s="229">
        <f>MOD(SUM(E796:E813),12)</f>
        <v>0</v>
      </c>
    </row>
    <row r="813" spans="1:53" ht="15.75" thickBot="1" x14ac:dyDescent="0.3">
      <c r="A813" s="88"/>
      <c r="B813" s="66" t="s">
        <v>295</v>
      </c>
      <c r="C813" s="67"/>
      <c r="D813" s="102"/>
      <c r="E813" s="32"/>
      <c r="F813" s="32"/>
      <c r="G813" s="68" t="s">
        <v>277</v>
      </c>
      <c r="H813" s="69">
        <f t="shared" si="332"/>
        <v>0</v>
      </c>
      <c r="I813" s="70">
        <f t="shared" si="333"/>
        <v>0</v>
      </c>
      <c r="J813" s="73" t="str">
        <f t="shared" si="334"/>
        <v>--</v>
      </c>
      <c r="K813" s="32"/>
      <c r="L813" s="233"/>
      <c r="M813" s="295"/>
      <c r="N813" s="295"/>
      <c r="O813" s="295"/>
      <c r="P813" s="295"/>
      <c r="Q813" s="295"/>
      <c r="R813" s="295"/>
      <c r="S813" s="295"/>
      <c r="T813" s="295"/>
      <c r="U813" s="296"/>
      <c r="V813" s="103"/>
      <c r="W813" s="84">
        <f t="shared" si="339"/>
        <v>1</v>
      </c>
      <c r="X813" s="84"/>
      <c r="Y813" s="78">
        <f>SUM(E796:E813)</f>
        <v>0</v>
      </c>
      <c r="Z813" s="72" t="str">
        <f t="shared" si="337"/>
        <v/>
      </c>
      <c r="AA813" s="72" t="str">
        <f t="shared" si="338"/>
        <v/>
      </c>
      <c r="AB813" s="72"/>
      <c r="AC813" s="72">
        <f t="shared" si="323"/>
        <v>1</v>
      </c>
      <c r="AD813" s="72">
        <f t="shared" si="324"/>
        <v>1</v>
      </c>
      <c r="AE813" s="109" t="str">
        <f t="shared" si="325"/>
        <v>0-0</v>
      </c>
      <c r="AF813" s="109" t="str">
        <f t="shared" si="326"/>
        <v>Y</v>
      </c>
      <c r="AG813" s="109" t="str">
        <f t="shared" si="327"/>
        <v>B</v>
      </c>
      <c r="AM813" s="109">
        <f t="shared" si="328"/>
        <v>0</v>
      </c>
      <c r="AN813" s="109">
        <f t="shared" si="329"/>
        <v>0</v>
      </c>
      <c r="AO813" s="109" t="str">
        <f t="shared" si="330"/>
        <v/>
      </c>
      <c r="AQ813" s="109" t="str">
        <f t="shared" si="331"/>
        <v/>
      </c>
      <c r="BA813" s="229">
        <f>MOD(SUM(E796:E814),12)</f>
        <v>0</v>
      </c>
    </row>
    <row r="814" spans="1:53" ht="15.75" thickBot="1" x14ac:dyDescent="0.3">
      <c r="A814" s="88"/>
      <c r="B814" s="66" t="s">
        <v>296</v>
      </c>
      <c r="C814" s="67"/>
      <c r="D814" s="102"/>
      <c r="E814" s="32"/>
      <c r="F814" s="32"/>
      <c r="G814" s="68" t="s">
        <v>277</v>
      </c>
      <c r="H814" s="69">
        <f t="shared" si="332"/>
        <v>0</v>
      </c>
      <c r="I814" s="70">
        <f t="shared" si="333"/>
        <v>0</v>
      </c>
      <c r="J814" s="73" t="str">
        <f t="shared" si="334"/>
        <v>--</v>
      </c>
      <c r="K814" s="32"/>
      <c r="L814" s="233"/>
      <c r="M814" s="295"/>
      <c r="N814" s="295"/>
      <c r="O814" s="295"/>
      <c r="P814" s="295"/>
      <c r="Q814" s="295"/>
      <c r="R814" s="295"/>
      <c r="S814" s="295"/>
      <c r="T814" s="295"/>
      <c r="U814" s="296"/>
      <c r="V814" s="103"/>
      <c r="W814" s="84">
        <f t="shared" si="339"/>
        <v>1</v>
      </c>
      <c r="X814" s="84"/>
      <c r="Y814" s="78">
        <f>SUM(E796:E814)</f>
        <v>0</v>
      </c>
      <c r="Z814" s="72" t="str">
        <f t="shared" si="337"/>
        <v/>
      </c>
      <c r="AA814" s="72" t="str">
        <f t="shared" si="338"/>
        <v/>
      </c>
      <c r="AB814" s="72"/>
      <c r="AC814" s="72">
        <f t="shared" si="323"/>
        <v>1</v>
      </c>
      <c r="AD814" s="72">
        <f t="shared" si="324"/>
        <v>1</v>
      </c>
      <c r="AE814" s="109" t="str">
        <f t="shared" si="325"/>
        <v>0-0</v>
      </c>
      <c r="AF814" s="109" t="str">
        <f t="shared" si="326"/>
        <v>Y</v>
      </c>
      <c r="AG814" s="109" t="str">
        <f t="shared" si="327"/>
        <v>B</v>
      </c>
      <c r="AM814" s="109">
        <f t="shared" si="328"/>
        <v>0</v>
      </c>
      <c r="AN814" s="109">
        <f t="shared" si="329"/>
        <v>0</v>
      </c>
      <c r="AO814" s="109" t="str">
        <f t="shared" si="330"/>
        <v/>
      </c>
      <c r="AQ814" s="109" t="str">
        <f t="shared" si="331"/>
        <v/>
      </c>
      <c r="BA814" s="229">
        <f>MOD(SUM(E796:E815),12)</f>
        <v>0</v>
      </c>
    </row>
    <row r="815" spans="1:53" ht="15.75" thickBot="1" x14ac:dyDescent="0.3">
      <c r="A815" s="88"/>
      <c r="B815" s="66" t="s">
        <v>297</v>
      </c>
      <c r="C815" s="67"/>
      <c r="D815" s="102"/>
      <c r="E815" s="32"/>
      <c r="F815" s="32"/>
      <c r="G815" s="68" t="s">
        <v>277</v>
      </c>
      <c r="H815" s="69">
        <f t="shared" si="332"/>
        <v>0</v>
      </c>
      <c r="I815" s="70">
        <f t="shared" si="333"/>
        <v>0</v>
      </c>
      <c r="J815" s="73" t="str">
        <f t="shared" si="334"/>
        <v>--</v>
      </c>
      <c r="K815" s="32"/>
      <c r="L815" s="233"/>
      <c r="M815" s="295"/>
      <c r="N815" s="295"/>
      <c r="O815" s="295"/>
      <c r="P815" s="295"/>
      <c r="Q815" s="295"/>
      <c r="R815" s="295"/>
      <c r="S815" s="295"/>
      <c r="T815" s="295"/>
      <c r="U815" s="296"/>
      <c r="V815" s="103"/>
      <c r="W815" s="84">
        <f t="shared" si="339"/>
        <v>1</v>
      </c>
      <c r="X815" s="84"/>
      <c r="Y815" s="78">
        <f>SUM(E796:E815)</f>
        <v>0</v>
      </c>
      <c r="Z815" s="72" t="str">
        <f t="shared" si="337"/>
        <v/>
      </c>
      <c r="AA815" s="72" t="str">
        <f t="shared" si="338"/>
        <v/>
      </c>
      <c r="AB815" s="72"/>
      <c r="AC815" s="72">
        <f t="shared" si="323"/>
        <v>1</v>
      </c>
      <c r="AD815" s="72">
        <f t="shared" si="324"/>
        <v>1</v>
      </c>
      <c r="AE815" s="109" t="str">
        <f t="shared" si="325"/>
        <v>0-0</v>
      </c>
      <c r="AF815" s="109" t="str">
        <f t="shared" si="326"/>
        <v>Y</v>
      </c>
      <c r="AG815" s="109" t="str">
        <f t="shared" si="327"/>
        <v>B</v>
      </c>
      <c r="AM815" s="109">
        <f t="shared" si="328"/>
        <v>0</v>
      </c>
      <c r="AN815" s="109">
        <f t="shared" si="329"/>
        <v>0</v>
      </c>
      <c r="AO815" s="109" t="str">
        <f t="shared" si="330"/>
        <v/>
      </c>
      <c r="AQ815" s="109" t="str">
        <f t="shared" si="331"/>
        <v/>
      </c>
      <c r="BA815" s="229">
        <f>MOD(SUM(E796:E816),12)</f>
        <v>0</v>
      </c>
    </row>
    <row r="816" spans="1:53" ht="15.75" thickBot="1" x14ac:dyDescent="0.3">
      <c r="A816" s="88"/>
      <c r="B816" s="66" t="s">
        <v>298</v>
      </c>
      <c r="C816" s="67"/>
      <c r="D816" s="102"/>
      <c r="E816" s="32"/>
      <c r="F816" s="32"/>
      <c r="G816" s="68" t="s">
        <v>277</v>
      </c>
      <c r="H816" s="69">
        <f t="shared" si="332"/>
        <v>0</v>
      </c>
      <c r="I816" s="70">
        <f t="shared" si="333"/>
        <v>0</v>
      </c>
      <c r="J816" s="73" t="str">
        <f t="shared" si="334"/>
        <v>--</v>
      </c>
      <c r="K816" s="32"/>
      <c r="L816" s="233"/>
      <c r="M816" s="295"/>
      <c r="N816" s="295"/>
      <c r="O816" s="295"/>
      <c r="P816" s="295"/>
      <c r="Q816" s="295"/>
      <c r="R816" s="295"/>
      <c r="S816" s="295"/>
      <c r="T816" s="295"/>
      <c r="U816" s="296"/>
      <c r="V816" s="103"/>
      <c r="W816" s="84">
        <f t="shared" si="339"/>
        <v>1</v>
      </c>
      <c r="X816" s="84"/>
      <c r="Y816" s="78">
        <f>SUM(E796:E816)</f>
        <v>0</v>
      </c>
      <c r="Z816" s="72" t="str">
        <f t="shared" si="337"/>
        <v/>
      </c>
      <c r="AA816" s="72" t="str">
        <f t="shared" si="338"/>
        <v/>
      </c>
      <c r="AB816" s="72"/>
      <c r="AC816" s="72">
        <f t="shared" si="323"/>
        <v>1</v>
      </c>
      <c r="AD816" s="72">
        <f t="shared" si="324"/>
        <v>1</v>
      </c>
      <c r="AE816" s="109" t="str">
        <f t="shared" si="325"/>
        <v>0-0</v>
      </c>
      <c r="AF816" s="109" t="str">
        <f t="shared" si="326"/>
        <v>Y</v>
      </c>
      <c r="AG816" s="109" t="str">
        <f t="shared" si="327"/>
        <v>B</v>
      </c>
      <c r="AM816" s="109">
        <f t="shared" si="328"/>
        <v>0</v>
      </c>
      <c r="AN816" s="109">
        <f t="shared" si="329"/>
        <v>0</v>
      </c>
      <c r="AO816" s="109" t="str">
        <f t="shared" si="330"/>
        <v/>
      </c>
      <c r="AQ816" s="109" t="str">
        <f t="shared" si="331"/>
        <v/>
      </c>
      <c r="BA816" s="229">
        <f>MOD(SUM(E796:E817),12)</f>
        <v>0</v>
      </c>
    </row>
    <row r="817" spans="1:53" ht="15.75" thickBot="1" x14ac:dyDescent="0.3">
      <c r="A817" s="88"/>
      <c r="B817" s="66" t="s">
        <v>299</v>
      </c>
      <c r="C817" s="67"/>
      <c r="D817" s="102"/>
      <c r="E817" s="32"/>
      <c r="F817" s="32"/>
      <c r="G817" s="68" t="s">
        <v>277</v>
      </c>
      <c r="H817" s="69">
        <f t="shared" si="332"/>
        <v>0</v>
      </c>
      <c r="I817" s="70">
        <f t="shared" si="333"/>
        <v>0</v>
      </c>
      <c r="J817" s="73" t="str">
        <f t="shared" si="334"/>
        <v>--</v>
      </c>
      <c r="K817" s="32"/>
      <c r="L817" s="233"/>
      <c r="M817" s="295"/>
      <c r="N817" s="295"/>
      <c r="O817" s="295"/>
      <c r="P817" s="295"/>
      <c r="Q817" s="295"/>
      <c r="R817" s="295"/>
      <c r="S817" s="295"/>
      <c r="T817" s="295"/>
      <c r="U817" s="296"/>
      <c r="V817" s="103"/>
      <c r="W817" s="84">
        <f t="shared" si="339"/>
        <v>1</v>
      </c>
      <c r="X817" s="84"/>
      <c r="Y817" s="78">
        <f>SUM(E796:E817)</f>
        <v>0</v>
      </c>
      <c r="Z817" s="72" t="str">
        <f t="shared" si="337"/>
        <v/>
      </c>
      <c r="AA817" s="72" t="str">
        <f t="shared" si="338"/>
        <v/>
      </c>
      <c r="AB817" s="72"/>
      <c r="AC817" s="72">
        <f t="shared" si="323"/>
        <v>1</v>
      </c>
      <c r="AD817" s="72">
        <f t="shared" si="324"/>
        <v>1</v>
      </c>
      <c r="AE817" s="109" t="str">
        <f t="shared" si="325"/>
        <v>0-0</v>
      </c>
      <c r="AF817" s="109" t="str">
        <f t="shared" si="326"/>
        <v>Y</v>
      </c>
      <c r="AG817" s="109" t="str">
        <f t="shared" si="327"/>
        <v>B</v>
      </c>
      <c r="AM817" s="109">
        <f t="shared" si="328"/>
        <v>0</v>
      </c>
      <c r="AN817" s="109">
        <f t="shared" si="329"/>
        <v>0</v>
      </c>
      <c r="AO817" s="109" t="str">
        <f t="shared" si="330"/>
        <v/>
      </c>
      <c r="AQ817" s="109" t="str">
        <f t="shared" si="331"/>
        <v/>
      </c>
      <c r="BA817" s="229">
        <f>MOD(SUM(E796:E818),12)</f>
        <v>0</v>
      </c>
    </row>
    <row r="818" spans="1:53" ht="15.75" thickBot="1" x14ac:dyDescent="0.3">
      <c r="A818" s="88"/>
      <c r="B818" s="66" t="s">
        <v>300</v>
      </c>
      <c r="C818" s="67"/>
      <c r="D818" s="102"/>
      <c r="E818" s="32"/>
      <c r="F818" s="32"/>
      <c r="G818" s="68" t="s">
        <v>277</v>
      </c>
      <c r="H818" s="69">
        <f t="shared" si="332"/>
        <v>0</v>
      </c>
      <c r="I818" s="70">
        <f t="shared" si="333"/>
        <v>0</v>
      </c>
      <c r="J818" s="73" t="str">
        <f t="shared" si="334"/>
        <v>--</v>
      </c>
      <c r="K818" s="32"/>
      <c r="L818" s="233"/>
      <c r="M818" s="295"/>
      <c r="N818" s="295"/>
      <c r="O818" s="295"/>
      <c r="P818" s="295"/>
      <c r="Q818" s="295"/>
      <c r="R818" s="295"/>
      <c r="S818" s="295"/>
      <c r="T818" s="295"/>
      <c r="U818" s="296"/>
      <c r="V818" s="103"/>
      <c r="W818" s="84">
        <f t="shared" si="339"/>
        <v>1</v>
      </c>
      <c r="X818" s="84"/>
      <c r="Y818" s="78">
        <f>SUM(E796:E818)</f>
        <v>0</v>
      </c>
      <c r="Z818" s="72" t="str">
        <f t="shared" si="337"/>
        <v/>
      </c>
      <c r="AA818" s="72" t="str">
        <f t="shared" si="338"/>
        <v/>
      </c>
      <c r="AB818" s="72"/>
      <c r="AC818" s="72">
        <f t="shared" si="323"/>
        <v>1</v>
      </c>
      <c r="AD818" s="72">
        <f t="shared" si="324"/>
        <v>1</v>
      </c>
      <c r="AE818" s="109" t="str">
        <f t="shared" si="325"/>
        <v>0-0</v>
      </c>
      <c r="AF818" s="109" t="str">
        <f t="shared" si="326"/>
        <v>Y</v>
      </c>
      <c r="AG818" s="109" t="str">
        <f t="shared" si="327"/>
        <v>B</v>
      </c>
      <c r="AM818" s="109">
        <f t="shared" si="328"/>
        <v>0</v>
      </c>
      <c r="AN818" s="109">
        <f t="shared" si="329"/>
        <v>0</v>
      </c>
      <c r="AO818" s="109" t="str">
        <f t="shared" si="330"/>
        <v/>
      </c>
      <c r="AQ818" s="109" t="str">
        <f t="shared" si="331"/>
        <v/>
      </c>
      <c r="BA818" s="229">
        <f>MOD(SUM(E796:E819),12)</f>
        <v>0</v>
      </c>
    </row>
    <row r="819" spans="1:53" ht="15.75" thickBot="1" x14ac:dyDescent="0.3">
      <c r="A819" s="88"/>
      <c r="B819" s="66" t="s">
        <v>301</v>
      </c>
      <c r="C819" s="67"/>
      <c r="D819" s="102"/>
      <c r="E819" s="32"/>
      <c r="F819" s="32"/>
      <c r="G819" s="68" t="s">
        <v>277</v>
      </c>
      <c r="H819" s="69">
        <f t="shared" si="332"/>
        <v>0</v>
      </c>
      <c r="I819" s="70">
        <f t="shared" si="333"/>
        <v>0</v>
      </c>
      <c r="J819" s="73" t="str">
        <f t="shared" si="334"/>
        <v>--</v>
      </c>
      <c r="K819" s="32"/>
      <c r="L819" s="233"/>
      <c r="M819" s="295"/>
      <c r="N819" s="295"/>
      <c r="O819" s="295"/>
      <c r="P819" s="295"/>
      <c r="Q819" s="295"/>
      <c r="R819" s="295"/>
      <c r="S819" s="295"/>
      <c r="T819" s="295"/>
      <c r="U819" s="296"/>
      <c r="V819" s="103"/>
      <c r="W819" s="84">
        <f t="shared" si="339"/>
        <v>1</v>
      </c>
      <c r="X819" s="84"/>
      <c r="Y819" s="78">
        <f>SUM(E796:E819)</f>
        <v>0</v>
      </c>
      <c r="Z819" s="72" t="str">
        <f t="shared" si="337"/>
        <v/>
      </c>
      <c r="AA819" s="72" t="str">
        <f t="shared" si="338"/>
        <v/>
      </c>
      <c r="AB819" s="72"/>
      <c r="AC819" s="72">
        <f t="shared" si="323"/>
        <v>1</v>
      </c>
      <c r="AD819" s="72">
        <f t="shared" si="324"/>
        <v>1</v>
      </c>
      <c r="AE819" s="109" t="str">
        <f t="shared" si="325"/>
        <v>0-0</v>
      </c>
      <c r="AF819" s="109" t="str">
        <f t="shared" si="326"/>
        <v>Y</v>
      </c>
      <c r="AG819" s="109" t="str">
        <f t="shared" si="327"/>
        <v>B</v>
      </c>
      <c r="AM819" s="109">
        <f t="shared" si="328"/>
        <v>0</v>
      </c>
      <c r="AN819" s="109">
        <f t="shared" si="329"/>
        <v>0</v>
      </c>
      <c r="AO819" s="109" t="str">
        <f t="shared" si="330"/>
        <v/>
      </c>
      <c r="AQ819" s="109" t="str">
        <f t="shared" si="331"/>
        <v/>
      </c>
      <c r="BA819" s="229">
        <f>MOD(SUM(E796:E820),12)</f>
        <v>0</v>
      </c>
    </row>
    <row r="820" spans="1:53" ht="15.75" thickBot="1" x14ac:dyDescent="0.3">
      <c r="A820" s="88"/>
      <c r="B820" s="66" t="s">
        <v>302</v>
      </c>
      <c r="C820" s="67"/>
      <c r="D820" s="102"/>
      <c r="E820" s="32"/>
      <c r="F820" s="32"/>
      <c r="G820" s="68" t="s">
        <v>277</v>
      </c>
      <c r="H820" s="69">
        <f t="shared" si="332"/>
        <v>0</v>
      </c>
      <c r="I820" s="70">
        <f t="shared" si="333"/>
        <v>0</v>
      </c>
      <c r="J820" s="73" t="str">
        <f t="shared" si="334"/>
        <v>--</v>
      </c>
      <c r="K820" s="32"/>
      <c r="L820" s="234"/>
      <c r="M820" s="295"/>
      <c r="N820" s="295"/>
      <c r="O820" s="295"/>
      <c r="P820" s="295"/>
      <c r="Q820" s="295"/>
      <c r="R820" s="295"/>
      <c r="S820" s="295"/>
      <c r="T820" s="295"/>
      <c r="U820" s="296"/>
      <c r="V820" s="103"/>
      <c r="W820" s="72"/>
      <c r="X820" s="72"/>
      <c r="Y820" s="78">
        <f>SUM(E796:E820)</f>
        <v>0</v>
      </c>
      <c r="Z820" s="72" t="str">
        <f t="shared" si="337"/>
        <v/>
      </c>
      <c r="AA820" s="72" t="str">
        <f t="shared" si="338"/>
        <v/>
      </c>
      <c r="AB820" s="72"/>
      <c r="AC820" s="72">
        <f t="shared" si="323"/>
        <v>1</v>
      </c>
      <c r="AD820" s="72">
        <f t="shared" si="324"/>
        <v>1</v>
      </c>
      <c r="AE820" s="109" t="str">
        <f t="shared" si="325"/>
        <v>0-0</v>
      </c>
      <c r="AF820" s="109" t="str">
        <f t="shared" si="326"/>
        <v>Y</v>
      </c>
      <c r="AG820" s="109" t="str">
        <f t="shared" si="327"/>
        <v>B</v>
      </c>
      <c r="AM820" s="109">
        <f t="shared" si="328"/>
        <v>0</v>
      </c>
      <c r="AN820" s="109">
        <f t="shared" si="329"/>
        <v>0</v>
      </c>
      <c r="AO820" s="109" t="str">
        <f t="shared" si="330"/>
        <v/>
      </c>
      <c r="AQ820" s="109" t="str">
        <f t="shared" si="331"/>
        <v/>
      </c>
      <c r="BA820" s="228"/>
    </row>
    <row r="821" spans="1:53" ht="16.5" thickBot="1" x14ac:dyDescent="0.3">
      <c r="A821" s="88"/>
      <c r="B821" s="281" t="s">
        <v>343</v>
      </c>
      <c r="C821" s="283"/>
      <c r="D821" s="79"/>
      <c r="E821" s="80"/>
      <c r="F821" s="80"/>
      <c r="G821" s="81"/>
      <c r="H821" s="192"/>
      <c r="I821" s="192"/>
      <c r="J821" s="192"/>
      <c r="K821" s="82"/>
      <c r="L821" s="281" t="s">
        <v>306</v>
      </c>
      <c r="M821" s="282"/>
      <c r="N821" s="282"/>
      <c r="O821" s="282"/>
      <c r="P821" s="282"/>
      <c r="Q821" s="282"/>
      <c r="R821" s="282"/>
      <c r="S821" s="282"/>
      <c r="T821" s="282"/>
      <c r="U821" s="283"/>
      <c r="V821" s="104"/>
      <c r="W821" s="72"/>
      <c r="X821" s="72"/>
      <c r="Y821" s="72"/>
      <c r="Z821" s="72"/>
      <c r="AA821" s="72" t="str">
        <f t="shared" si="338"/>
        <v/>
      </c>
      <c r="AB821" s="72"/>
      <c r="AC821" s="72">
        <f>SUM(AC796:AC820)</f>
        <v>25</v>
      </c>
      <c r="AD821" s="72">
        <f>SUM(AD796:AD820)</f>
        <v>25</v>
      </c>
      <c r="AM821" s="109">
        <f>SUM(AM796:AM820)</f>
        <v>0</v>
      </c>
      <c r="AN821" s="109">
        <f>SUM(AN796:AN820)</f>
        <v>0</v>
      </c>
      <c r="AO821" s="109">
        <f>((COUNTIF(AO796:AO820,"Y")/3)*2)</f>
        <v>0</v>
      </c>
      <c r="AP821" s="109">
        <f>(COUNTIF(AO796:AO820,"Y")/3)</f>
        <v>0</v>
      </c>
      <c r="AQ821" s="109">
        <f>(COUNTIF(AQ796:AQ820,"Y")/2)</f>
        <v>0</v>
      </c>
      <c r="AR821" s="109">
        <f>(COUNTIF(AQ796:AQ820,"Y")/2)</f>
        <v>0</v>
      </c>
      <c r="BA821" s="228"/>
    </row>
    <row r="822" spans="1:53" ht="16.5" thickBot="1" x14ac:dyDescent="0.3">
      <c r="A822" s="88"/>
      <c r="B822" s="281" t="s">
        <v>307</v>
      </c>
      <c r="C822" s="283"/>
      <c r="D822" s="25"/>
      <c r="E822" s="25"/>
      <c r="F822" s="25"/>
      <c r="G822" s="83"/>
      <c r="H822" s="25"/>
      <c r="I822" s="26"/>
      <c r="J822" s="26"/>
      <c r="K822" s="25"/>
      <c r="L822" s="25"/>
      <c r="M822" s="25"/>
      <c r="N822" s="25"/>
      <c r="O822" s="25"/>
      <c r="P822" s="26"/>
      <c r="Q822" s="26"/>
      <c r="R822" s="26"/>
      <c r="S822" s="26"/>
      <c r="T822" s="26"/>
      <c r="U822" s="26"/>
      <c r="V822" s="54"/>
      <c r="W822" s="72"/>
      <c r="X822" s="72"/>
      <c r="Y822" s="72"/>
      <c r="Z822" s="72"/>
      <c r="AA822" s="72" t="str">
        <f t="shared" si="338"/>
        <v/>
      </c>
      <c r="AB822" s="72"/>
      <c r="AC822" s="72"/>
      <c r="AD822" s="72"/>
      <c r="BA822" s="226"/>
    </row>
    <row r="823" spans="1:53" x14ac:dyDescent="0.25">
      <c r="A823" s="88"/>
      <c r="B823" s="88"/>
      <c r="C823" s="88"/>
      <c r="D823" s="88"/>
      <c r="E823" s="88"/>
      <c r="F823" s="88"/>
      <c r="G823" s="88"/>
      <c r="H823" s="88"/>
      <c r="I823" s="88"/>
      <c r="J823" s="88"/>
      <c r="K823" s="88"/>
      <c r="L823" s="88"/>
      <c r="M823" s="88"/>
      <c r="N823" s="88"/>
      <c r="O823" s="88"/>
      <c r="P823" s="88"/>
      <c r="Q823" s="88"/>
      <c r="R823" s="88"/>
      <c r="S823" s="88"/>
      <c r="T823" s="88"/>
      <c r="U823" s="88"/>
      <c r="V823" s="88"/>
      <c r="W823" s="88"/>
      <c r="X823" s="88"/>
      <c r="Y823" s="88"/>
      <c r="Z823" s="88"/>
      <c r="AA823" s="88"/>
      <c r="AB823" s="88"/>
      <c r="AC823" s="88"/>
      <c r="AD823" s="88"/>
    </row>
    <row r="824" spans="1:53" ht="15.75" thickBot="1" x14ac:dyDescent="0.3">
      <c r="A824" s="88"/>
      <c r="B824" s="88"/>
      <c r="C824" s="88"/>
      <c r="D824" s="88"/>
      <c r="E824" s="88"/>
      <c r="F824" s="88"/>
      <c r="G824" s="88"/>
      <c r="H824" s="88"/>
      <c r="I824" s="88"/>
      <c r="J824" s="88"/>
      <c r="K824" s="88"/>
      <c r="L824" s="88"/>
      <c r="M824" s="88"/>
      <c r="N824" s="88"/>
      <c r="O824" s="88"/>
      <c r="P824" s="88"/>
      <c r="Q824" s="88"/>
      <c r="R824" s="88"/>
      <c r="S824" s="88"/>
      <c r="T824" s="88"/>
      <c r="U824" s="88"/>
      <c r="V824" s="88"/>
      <c r="W824" s="88"/>
      <c r="X824" s="88"/>
      <c r="Y824" s="88"/>
      <c r="Z824" s="88"/>
      <c r="AA824" s="88"/>
      <c r="AB824" s="88"/>
      <c r="AC824" s="88"/>
      <c r="AD824" s="88"/>
    </row>
    <row r="825" spans="1:53" ht="24" thickBot="1" x14ac:dyDescent="0.4">
      <c r="A825" s="88"/>
      <c r="B825" s="85" t="s">
        <v>344</v>
      </c>
      <c r="C825" s="25"/>
      <c r="D825" s="25"/>
      <c r="E825" s="25"/>
      <c r="F825" s="88"/>
      <c r="G825" s="25"/>
      <c r="H825" s="25"/>
      <c r="I825" s="87"/>
      <c r="J825" s="26"/>
      <c r="K825" s="25"/>
      <c r="L825" s="25"/>
      <c r="M825" s="196" t="s">
        <v>210</v>
      </c>
      <c r="N825" s="196" t="s">
        <v>211</v>
      </c>
      <c r="O825" s="196" t="s">
        <v>212</v>
      </c>
      <c r="P825" s="196" t="s">
        <v>213</v>
      </c>
      <c r="Q825" s="196" t="s">
        <v>214</v>
      </c>
      <c r="R825" s="196" t="s">
        <v>215</v>
      </c>
      <c r="S825" s="196" t="s">
        <v>216</v>
      </c>
      <c r="T825" s="196" t="s">
        <v>217</v>
      </c>
      <c r="U825" s="196" t="s">
        <v>218</v>
      </c>
      <c r="V825" s="196" t="s">
        <v>219</v>
      </c>
      <c r="W825" s="113" t="s">
        <v>220</v>
      </c>
      <c r="X825" s="196" t="s">
        <v>221</v>
      </c>
      <c r="Y825" s="25"/>
      <c r="Z825" s="25"/>
      <c r="AA825" s="25"/>
      <c r="AB825" s="25"/>
      <c r="AC825" s="25"/>
      <c r="AD825" s="25"/>
      <c r="BA825" s="226"/>
    </row>
    <row r="826" spans="1:53" ht="16.5" thickTop="1" thickBot="1" x14ac:dyDescent="0.3">
      <c r="A826" s="88"/>
      <c r="B826" s="284" t="s">
        <v>222</v>
      </c>
      <c r="C826" s="285"/>
      <c r="D826" s="286" t="s">
        <v>223</v>
      </c>
      <c r="E826" s="287"/>
      <c r="F826" s="88"/>
      <c r="G826" s="288" t="s">
        <v>224</v>
      </c>
      <c r="H826" s="289"/>
      <c r="I826" s="28">
        <f>SUM(E837:E861)</f>
        <v>0</v>
      </c>
      <c r="J826" s="290" t="s">
        <v>225</v>
      </c>
      <c r="K826" s="291"/>
      <c r="L826" s="287"/>
      <c r="M826" s="196">
        <v>2</v>
      </c>
      <c r="N826" s="35">
        <f>SUM(AI826,AI837)</f>
        <v>0</v>
      </c>
      <c r="O826" s="35">
        <v>0</v>
      </c>
      <c r="P826" s="35">
        <f>SUM(AJ826,AJ837)</f>
        <v>0</v>
      </c>
      <c r="Q826" s="35">
        <v>0</v>
      </c>
      <c r="R826" s="35">
        <f>COUNTIFS($E837:$E861,"2",$F837:$F861,"Pole",$C837:$C861,"FST")</f>
        <v>0</v>
      </c>
      <c r="S826" s="35">
        <f>SUM(AL826,AK837)</f>
        <v>0</v>
      </c>
      <c r="T826" s="35">
        <v>0</v>
      </c>
      <c r="U826" s="35">
        <f>SUM(AK826,AL837)</f>
        <v>0</v>
      </c>
      <c r="V826" s="35">
        <v>0</v>
      </c>
      <c r="W826" s="34">
        <f>COUNTIFS($E837:$E861,"2",$F837:$F861,"HH",$C837:$C861,"FST")</f>
        <v>0</v>
      </c>
      <c r="X826" s="35">
        <f>COUNTIFS($E837:$E861,"2",$F837:$F861,"Ped",$C837:$C861,"FST")</f>
        <v>0</v>
      </c>
      <c r="Y826" s="25"/>
      <c r="Z826" s="297" t="s">
        <v>226</v>
      </c>
      <c r="AA826" s="298"/>
      <c r="AB826" s="299"/>
      <c r="AC826" s="25"/>
      <c r="AD826" s="25"/>
      <c r="AH826" s="109">
        <v>2</v>
      </c>
      <c r="AI826" s="109" t="str">
        <f>IF($E827="SS",COUNTIFS($C837:$C861,"FST",$E837:$E861,"2"),"0")</f>
        <v>0</v>
      </c>
      <c r="AJ826" s="109" t="str">
        <f>IF($E827="RPX",COUNTIFS($C837:$C861,"FST",$E837:$E861,"2"),"0")</f>
        <v>0</v>
      </c>
      <c r="AK826" s="109" t="str">
        <f>IF($E827="EUC",COUNTIFS($C837:$C861,"FST",$E837:$E861,"2"),"0")</f>
        <v>0</v>
      </c>
      <c r="AL826" s="109" t="str">
        <f>IF($E827="RPX-T",COUNTIFS($C837:$C861,"FST",$E837:$E861,"2"),"0")</f>
        <v>0</v>
      </c>
      <c r="AT826" s="110" t="s">
        <v>227</v>
      </c>
      <c r="AU826" s="108">
        <f>IF(OR($AS827="Y",$AS828="Y",$AS829="Y"),"",COUNTIFS($E827,"SS",$E832,"Y"))</f>
        <v>0</v>
      </c>
      <c r="AV826" s="111">
        <f>IF(OR($AS827="Y",$AS828="Y",$AS829="Y"),"",COUNTIFS($E827,"RPX",$E832,"Y"))</f>
        <v>0</v>
      </c>
      <c r="AW826" s="111">
        <f>IF(OR($AS827="Y",$AS828="Y",$AS829="Y"),"",COUNTIFS($E827,"EUC",$E832,"Y"))</f>
        <v>0</v>
      </c>
      <c r="AX826" s="109">
        <f>IF(OR($AS827="Y",$AS828="Y",$AS829="Y"),"",COUNTIFS($E827,"RPX-T",$E832,"Y"))</f>
        <v>0</v>
      </c>
      <c r="BA826" s="226"/>
    </row>
    <row r="827" spans="1:53" ht="16.5" customHeight="1" thickTop="1" thickBot="1" x14ac:dyDescent="0.3">
      <c r="A827" s="88"/>
      <c r="B827" s="29" t="s">
        <v>228</v>
      </c>
      <c r="C827" s="30">
        <v>0</v>
      </c>
      <c r="D827" s="31" t="s">
        <v>229</v>
      </c>
      <c r="E827" s="66" t="str">
        <f>TEXT(IF('Cable Calculator'!CZ7="","",'Cable Calculator'!CZ7),)</f>
        <v/>
      </c>
      <c r="F827" s="88"/>
      <c r="G827" s="300" t="s">
        <v>230</v>
      </c>
      <c r="H827" s="287"/>
      <c r="I827" s="33">
        <f>E828-I826</f>
        <v>0</v>
      </c>
      <c r="J827" s="301" t="s">
        <v>231</v>
      </c>
      <c r="K827" s="302"/>
      <c r="L827" s="34">
        <f>I831</f>
        <v>0</v>
      </c>
      <c r="M827" s="196">
        <v>4</v>
      </c>
      <c r="N827" s="35">
        <f>SUM(AI827,AI838)</f>
        <v>0</v>
      </c>
      <c r="O827" s="35">
        <v>0</v>
      </c>
      <c r="P827" s="35">
        <f>SUM(AJ827,AJ838)</f>
        <v>0</v>
      </c>
      <c r="Q827" s="35">
        <v>0</v>
      </c>
      <c r="R827" s="35">
        <f>COUNTIFS($E837:$E861,"4",$F837:$F861,"Pole",$C837:$C861,"FST")</f>
        <v>0</v>
      </c>
      <c r="S827" s="35">
        <f>SUM(AL827,AK838)</f>
        <v>0</v>
      </c>
      <c r="T827" s="35">
        <v>0</v>
      </c>
      <c r="U827" s="35">
        <f>SUM(AK827,AL838)</f>
        <v>0</v>
      </c>
      <c r="V827" s="35">
        <v>0</v>
      </c>
      <c r="W827" s="34">
        <f>COUNTIFS($E837:$E861,"4",$F837:$F861,"HH",$C837:$C861,"FST")</f>
        <v>0</v>
      </c>
      <c r="X827" s="35">
        <f>COUNTIFS($E837:$E861,"4",$F837:$F861,"Ped",$C837:$C861,"FST")</f>
        <v>0</v>
      </c>
      <c r="Y827" s="25"/>
      <c r="Z827" s="303" t="s">
        <v>232</v>
      </c>
      <c r="AA827" s="305" t="s">
        <v>233</v>
      </c>
      <c r="AB827" s="306"/>
      <c r="AC827" s="25"/>
      <c r="AD827" s="25"/>
      <c r="AH827" s="109">
        <v>4</v>
      </c>
      <c r="AI827" s="109" t="str">
        <f>IF($E827="SS",COUNTIFS($C837:$C861,"FST",$E837:$E861,"4"),"0")</f>
        <v>0</v>
      </c>
      <c r="AJ827" s="109" t="str">
        <f>IF($E827="RPX",COUNTIFS($C837:$C861,"FST",$E837:$E861,"4"),"0")</f>
        <v>0</v>
      </c>
      <c r="AK827" s="109" t="str">
        <f>IF($E827="EUC",COUNTIFS($C837:$C861,"FST",$E837:$E861,"4"),"0")</f>
        <v>0</v>
      </c>
      <c r="AL827" s="109" t="str">
        <f>IF($E827="RPX-T",COUNTIFS($C837:$C861,"FST",$E837:$E861,"4"),"0")</f>
        <v>0</v>
      </c>
      <c r="AS827" s="109" t="str">
        <f>IF(AND(E832="Y",E828=24,E829=0),"Y","N")</f>
        <v>N</v>
      </c>
      <c r="AT827" s="110" t="s">
        <v>234</v>
      </c>
      <c r="AU827" s="109">
        <f>COUNTIFS($E827,"SS",$AS827,"Y")</f>
        <v>0</v>
      </c>
      <c r="AV827" s="111">
        <f>COUNTIFS($E827,"RPX",$AS827,"Y")</f>
        <v>0</v>
      </c>
      <c r="AW827" s="111">
        <f>COUNTIFS($E827,"EUC",$AS827,"Y")</f>
        <v>0</v>
      </c>
      <c r="AX827" s="109">
        <f>COUNTIFS($E827,"RPX-T",$AS827,"Y")</f>
        <v>0</v>
      </c>
      <c r="BA827" s="227"/>
    </row>
    <row r="828" spans="1:53" ht="16.5" thickTop="1" thickBot="1" x14ac:dyDescent="0.3">
      <c r="A828" s="88"/>
      <c r="B828" s="36" t="s">
        <v>235</v>
      </c>
      <c r="C828" s="37">
        <v>0</v>
      </c>
      <c r="D828" s="38" t="s">
        <v>236</v>
      </c>
      <c r="E828" s="32"/>
      <c r="F828" s="88"/>
      <c r="G828" s="309" t="s">
        <v>237</v>
      </c>
      <c r="H828" s="310"/>
      <c r="I828" s="35">
        <f>IF(E828=0,0,12-(MOD(I826,12)))</f>
        <v>0</v>
      </c>
      <c r="J828" s="301" t="s">
        <v>238</v>
      </c>
      <c r="K828" s="302"/>
      <c r="L828" s="39">
        <f>I832-I826</f>
        <v>0</v>
      </c>
      <c r="M828" s="196">
        <v>6</v>
      </c>
      <c r="N828" s="35">
        <f>SUM(AI828,AI839)</f>
        <v>0</v>
      </c>
      <c r="O828" s="35">
        <v>0</v>
      </c>
      <c r="P828" s="35">
        <f>SUM(AJ828,AJ839)</f>
        <v>0</v>
      </c>
      <c r="Q828" s="35">
        <v>0</v>
      </c>
      <c r="R828" s="35">
        <f>COUNTIFS($E837:$E861,"6",$F837:$F861,"Pole",$C837:$C861,"FST")</f>
        <v>0</v>
      </c>
      <c r="S828" s="35">
        <f>SUM(AL828,AK839)</f>
        <v>0</v>
      </c>
      <c r="T828" s="35">
        <v>0</v>
      </c>
      <c r="U828" s="35">
        <f>SUM(AK828,AL839)</f>
        <v>0</v>
      </c>
      <c r="V828" s="35">
        <v>0</v>
      </c>
      <c r="W828" s="34">
        <f>COUNTIFS($E837:$E861,"6",$F837:$F861,"HH",$C837:$C861,"FST")</f>
        <v>0</v>
      </c>
      <c r="X828" s="35">
        <f>COUNTIFS($E837:$E861,"6",$F837:$F861,"Ped",$C837:$C861,"FST")</f>
        <v>0</v>
      </c>
      <c r="Y828" s="25"/>
      <c r="Z828" s="304"/>
      <c r="AA828" s="307"/>
      <c r="AB828" s="308"/>
      <c r="AC828" s="25"/>
      <c r="AD828" s="25"/>
      <c r="AH828" s="109">
        <v>6</v>
      </c>
      <c r="AI828" s="109" t="str">
        <f>IF($E827="SS",COUNTIFS($C837:$C861,"FST",$E837:$E861,"6"),"0")</f>
        <v>0</v>
      </c>
      <c r="AJ828" s="109" t="str">
        <f>IF($E827="RPX",COUNTIFS($C837:$C861,"FST",$E837:$E861,"6"),"0")</f>
        <v>0</v>
      </c>
      <c r="AK828" s="109" t="str">
        <f>IF($E827="EUC",COUNTIFS($C837:$C861,"FST",$E837:$E861,"6"),"0")</f>
        <v>0</v>
      </c>
      <c r="AL828" s="109" t="str">
        <f>IF($E827="RPX-T",COUNTIFS($C837:$C861,"FST",$E837:$E861,"6"),"0")</f>
        <v>0</v>
      </c>
      <c r="AS828" s="109" t="str">
        <f>IF(AND(E832="Y",E828=48,E829=12),"Y","N")</f>
        <v>N</v>
      </c>
      <c r="AT828" s="110" t="s">
        <v>239</v>
      </c>
      <c r="AU828" s="109">
        <f>COUNTIFS($E827,"SS",$AS828,"Y")</f>
        <v>0</v>
      </c>
      <c r="AV828" s="108">
        <f>COUNTIFS($E827,"RPX",$AS828,"Y")</f>
        <v>0</v>
      </c>
      <c r="AW828" s="108">
        <f>COUNTIFS($E827,"EUC",$AS828,"Y")</f>
        <v>0</v>
      </c>
      <c r="AX828" s="109">
        <f>COUNTIFS($E827,"RPX-T",$AS828,"Y")</f>
        <v>0</v>
      </c>
      <c r="BA828" s="227"/>
    </row>
    <row r="829" spans="1:53" ht="16.5" customHeight="1" thickTop="1" thickBot="1" x14ac:dyDescent="0.3">
      <c r="A829" s="88"/>
      <c r="B829" s="40" t="s">
        <v>240</v>
      </c>
      <c r="C829" s="30">
        <v>0</v>
      </c>
      <c r="D829" s="41" t="s">
        <v>241</v>
      </c>
      <c r="E829" s="42"/>
      <c r="F829" s="88"/>
      <c r="G829" s="277" t="s">
        <v>242</v>
      </c>
      <c r="H829" s="43" t="s">
        <v>243</v>
      </c>
      <c r="I829" s="35">
        <f>IF(E829&lt;&gt;0,1,0)</f>
        <v>0</v>
      </c>
      <c r="J829" s="309" t="s">
        <v>244</v>
      </c>
      <c r="K829" s="310"/>
      <c r="L829" s="44" t="str">
        <f>'Cable Calculator'!CZ3</f>
        <v/>
      </c>
      <c r="M829" s="196">
        <v>8</v>
      </c>
      <c r="N829" s="35">
        <f>SUM(AI829,AI840)</f>
        <v>0</v>
      </c>
      <c r="O829" s="35">
        <v>0</v>
      </c>
      <c r="P829" s="35">
        <f>SUM(AJ829,AJ840)</f>
        <v>0</v>
      </c>
      <c r="Q829" s="35">
        <v>0</v>
      </c>
      <c r="R829" s="35">
        <f>COUNTIFS($E837:$E861,"8",$F837:$F861,"Pole",$C837:$C861,"FST")</f>
        <v>0</v>
      </c>
      <c r="S829" s="35">
        <f>SUM(AL829,AK840)</f>
        <v>0</v>
      </c>
      <c r="T829" s="35">
        <v>0</v>
      </c>
      <c r="U829" s="35">
        <f>SUM(AK829,AL840)</f>
        <v>0</v>
      </c>
      <c r="V829" s="35">
        <v>0</v>
      </c>
      <c r="W829" s="34">
        <f>COUNTIFS($E837:$E861,"8",$F837:$F861,"HH",$C837:$C861,"FST")</f>
        <v>0</v>
      </c>
      <c r="X829" s="35">
        <f>COUNTIFS($E837:$E861,"8",$F837:$F861,"Ped",$C837:$C861,"FST")</f>
        <v>0</v>
      </c>
      <c r="Y829" s="25"/>
      <c r="Z829" s="45">
        <v>1</v>
      </c>
      <c r="AA829" s="46">
        <v>1</v>
      </c>
      <c r="AB829" s="46">
        <v>12</v>
      </c>
      <c r="AC829" s="25"/>
      <c r="AD829" s="25"/>
      <c r="AH829" s="109">
        <v>8</v>
      </c>
      <c r="AI829" s="109" t="str">
        <f>IF($E827="SS",COUNTIFS($C837:$C861,"FST",$E837:$E861,"8"),"0")</f>
        <v>0</v>
      </c>
      <c r="AJ829" s="109" t="str">
        <f>IF($E827="RPX",COUNTIFS($C837:$C861,"FST",$E837:$E861,"8"),"0")</f>
        <v>0</v>
      </c>
      <c r="AK829" s="109" t="str">
        <f>IF($E827="EUC",COUNTIFS($C837:$C861,"FST",$E837:$E861,"8"),"0")</f>
        <v>0</v>
      </c>
      <c r="AL829" s="109" t="str">
        <f>IF($E827="RPX-T",COUNTIFS($C837:$C861,"FST",$E837:$E861,"8"),"0")</f>
        <v>0</v>
      </c>
      <c r="AS829" s="109" t="str">
        <f>IF(AND(E832="Y",E828=48,E829=0),"Y","N")</f>
        <v>N</v>
      </c>
      <c r="AT829" s="110" t="s">
        <v>245</v>
      </c>
      <c r="AU829" s="109">
        <f>COUNTIFS($E827,"SS",$AS829,"Y")</f>
        <v>0</v>
      </c>
      <c r="AV829" s="108">
        <f>COUNTIFS($E827,"RPX",$AS829,"Y")</f>
        <v>0</v>
      </c>
      <c r="AW829" s="108">
        <f>COUNTIFS($E827,"EUC",$AS829,"Y")</f>
        <v>0</v>
      </c>
      <c r="AX829" s="109">
        <f>COUNTIFS($E827,"RPX-T",$AS829,"Y")</f>
        <v>0</v>
      </c>
      <c r="BA829" s="227"/>
    </row>
    <row r="830" spans="1:53" ht="16.5" thickTop="1" thickBot="1" x14ac:dyDescent="0.3">
      <c r="A830" s="88"/>
      <c r="B830" s="29" t="s">
        <v>246</v>
      </c>
      <c r="C830" s="37">
        <v>0</v>
      </c>
      <c r="D830" s="41" t="s">
        <v>247</v>
      </c>
      <c r="E830" s="42"/>
      <c r="F830" s="88"/>
      <c r="G830" s="278"/>
      <c r="H830" s="47" t="s">
        <v>248</v>
      </c>
      <c r="I830" s="35">
        <f>IF(E829&lt;&gt;0,E829,0)</f>
        <v>0</v>
      </c>
      <c r="J830" s="194"/>
      <c r="K830" s="195"/>
      <c r="L830" s="48"/>
      <c r="M830" s="196">
        <v>12</v>
      </c>
      <c r="N830" s="35" t="str">
        <f>IF($E827="SS",SUM(AI830,AJ841,AM862,AO862,AQ862),"0")</f>
        <v>0</v>
      </c>
      <c r="O830" s="35" t="str">
        <f>IF($E827="SS",SUM(AN862,AP862,AR862),"0")</f>
        <v>0</v>
      </c>
      <c r="P830" s="35" t="str">
        <f>IF($E827="RPX",SUM(AJ830,AJ841,AM862,AO862,AQ862),"0")</f>
        <v>0</v>
      </c>
      <c r="Q830" s="35" t="str">
        <f>IF($E827="RPX",SUM(AN862,AP862,AR862),"0")</f>
        <v>0</v>
      </c>
      <c r="R830" s="35">
        <f>COUNTIFS($E837:$E861,"12",$F837:$F861,"Pole",$C837:$C861,"FST")</f>
        <v>0</v>
      </c>
      <c r="S830" s="35" t="str">
        <f>IF($E827="RPX-T",SUM(AL830,AK841,AM862,AO862,AQ862),"0")</f>
        <v>0</v>
      </c>
      <c r="T830" s="35" t="str">
        <f>IF($E827="RPX-T",SUM(AN862,AP862,AR862),"0")</f>
        <v>0</v>
      </c>
      <c r="U830" s="35" t="str">
        <f>IF($E827="EUC",SUM(AK830,AL841,AM862,AO862,AQ862),"0")</f>
        <v>0</v>
      </c>
      <c r="V830" s="35" t="str">
        <f>IF($E827="EUC",SUM($AN862,AP862,AR862),"0")</f>
        <v>0</v>
      </c>
      <c r="W830" s="34">
        <f>COUNTIFS($E837:$E861,"12",$F837:$F861,"HH",$C837:$C861,"FST")</f>
        <v>0</v>
      </c>
      <c r="X830" s="35">
        <f>COUNTIFS($E837:$E861,"12",$F837:$F861,"Ped",$C837:$C861,"FST")</f>
        <v>0</v>
      </c>
      <c r="Y830" s="25"/>
      <c r="Z830" s="45">
        <v>2</v>
      </c>
      <c r="AA830" s="46">
        <v>13</v>
      </c>
      <c r="AB830" s="46">
        <v>24</v>
      </c>
      <c r="AC830" s="25"/>
      <c r="AD830" s="25"/>
      <c r="AH830" s="109">
        <v>12</v>
      </c>
      <c r="AI830" s="109" t="str">
        <f>IF($E827="SS",COUNTIFS($C837:$C861,"FST",$E837:$E861,"12"),"0")</f>
        <v>0</v>
      </c>
      <c r="AJ830" s="109" t="str">
        <f>IF($E827="RPX",COUNTIFS($C837:$C861,"FST",$E837:$E861,"12"),"0")</f>
        <v>0</v>
      </c>
      <c r="AK830" s="109" t="str">
        <f>IF($E827="EUC",COUNTIFS($C837:$C861,"FST",$E837:$E861,"12"),"0")</f>
        <v>0</v>
      </c>
      <c r="AL830" s="109" t="str">
        <f>IF($E827="RPX-T",COUNTIFS($C837:$C861,"FST",$E837:$E861,"12"),"0")</f>
        <v>0</v>
      </c>
      <c r="BA830" s="227"/>
    </row>
    <row r="831" spans="1:53" ht="16.5" customHeight="1" thickTop="1" thickBot="1" x14ac:dyDescent="0.3">
      <c r="A831" s="88"/>
      <c r="B831" s="36" t="s">
        <v>249</v>
      </c>
      <c r="C831" s="30">
        <v>0</v>
      </c>
      <c r="D831" s="49" t="s">
        <v>250</v>
      </c>
      <c r="E831" s="50">
        <f>E828/12</f>
        <v>0</v>
      </c>
      <c r="F831" s="88"/>
      <c r="G831" s="277" t="s">
        <v>251</v>
      </c>
      <c r="H831" s="51" t="s">
        <v>252</v>
      </c>
      <c r="I831" s="112">
        <f>E830</f>
        <v>0</v>
      </c>
      <c r="J831" s="311" t="s">
        <v>253</v>
      </c>
      <c r="K831" s="312"/>
      <c r="L831" s="313"/>
      <c r="M831" s="52" t="s">
        <v>254</v>
      </c>
      <c r="N831" s="106"/>
      <c r="O831" s="106"/>
      <c r="P831" s="192"/>
      <c r="Q831" s="192"/>
      <c r="R831" s="192"/>
      <c r="S831" s="192"/>
      <c r="T831" s="192"/>
      <c r="U831" s="192"/>
      <c r="V831" s="192"/>
      <c r="W831" s="53">
        <f>SUM(P831:U831)</f>
        <v>0</v>
      </c>
      <c r="X831" s="54"/>
      <c r="Y831" s="25"/>
      <c r="Z831" s="45">
        <v>3</v>
      </c>
      <c r="AA831" s="46">
        <v>25</v>
      </c>
      <c r="AB831" s="46">
        <v>36</v>
      </c>
      <c r="AC831" s="25"/>
      <c r="AD831" s="25"/>
      <c r="BA831" s="227"/>
    </row>
    <row r="832" spans="1:53" ht="16.5" thickTop="1" thickBot="1" x14ac:dyDescent="0.3">
      <c r="A832" s="88"/>
      <c r="B832" s="36" t="s">
        <v>255</v>
      </c>
      <c r="C832" s="30">
        <v>0</v>
      </c>
      <c r="D832" s="31" t="s">
        <v>256</v>
      </c>
      <c r="E832" s="101" t="str">
        <f>IF('Cable Calculator'!CZ5="","",'Cable Calculator'!CZ5)</f>
        <v/>
      </c>
      <c r="F832" s="88"/>
      <c r="G832" s="278"/>
      <c r="H832" s="47" t="s">
        <v>257</v>
      </c>
      <c r="I832" s="35" t="str">
        <f>IF(E830="","0",IF(AND(E827="EUC",E828=432), I831+(203-E829),IF(E830=0,0,(E830+(E828-E829)-1))))</f>
        <v>0</v>
      </c>
      <c r="J832" s="292" t="str">
        <f>IFERROR(IF(OR(E827="EUC",E827="SS"),"---",IF(OR(P826,S826),"NO 2F Tethers for RPX!",IF(OR(P828,S828),"NO 6F Tethers for RPX!","---"))),"---")</f>
        <v>---</v>
      </c>
      <c r="K832" s="293"/>
      <c r="L832" s="294"/>
      <c r="M832" s="292" t="str">
        <f>IF(E829&gt;60,"Dead Count &gt;60: Consider Downsize","---")</f>
        <v>---</v>
      </c>
      <c r="N832" s="293"/>
      <c r="O832" s="293"/>
      <c r="P832" s="293"/>
      <c r="Q832" s="293"/>
      <c r="R832" s="293"/>
      <c r="S832" s="293"/>
      <c r="T832" s="293"/>
      <c r="U832" s="294"/>
      <c r="V832" s="100"/>
      <c r="W832" s="54">
        <f>SUM(P832:U832)</f>
        <v>0</v>
      </c>
      <c r="X832" s="54"/>
      <c r="Y832" s="25"/>
      <c r="Z832" s="45">
        <v>4</v>
      </c>
      <c r="AA832" s="46">
        <v>37</v>
      </c>
      <c r="AB832" s="46">
        <v>48</v>
      </c>
      <c r="AC832" s="25"/>
      <c r="AD832" s="25"/>
      <c r="BA832" s="227"/>
    </row>
    <row r="833" spans="1:53" ht="16.5" thickTop="1" thickBot="1" x14ac:dyDescent="0.3">
      <c r="A833" s="88"/>
      <c r="B833" s="55" t="s">
        <v>258</v>
      </c>
      <c r="C833" s="56">
        <f>SUM(C827:C832)+I826</f>
        <v>0</v>
      </c>
      <c r="D833" s="31" t="s">
        <v>259</v>
      </c>
      <c r="E833" s="101" t="str">
        <f>IF(AS827="Y","DBL",IF(AS828="Y","TRPL",IF(AS829="Y","QUAD","")))</f>
        <v/>
      </c>
      <c r="F833" s="88"/>
      <c r="G833" s="192"/>
      <c r="H833" s="57"/>
      <c r="I833" s="192"/>
      <c r="J833" s="292" t="str">
        <f>IF(AND(E828=216,(OR(Z849="error",Z850="error",Z851="error",Z852="error",Z853="error",Z854="error",Z855="error",Z856="error",Z857="error",Z858="error",Z859="error",Z860="error",Z861="error",AA851="error",AA852="error",AA853="error",AA854="error",AA855="error",AA856="error",AA857="error",AA858="error",AA859="error",AA860="error",AA861="error",AA862="error",AA863="error"))),"You cannot cross Tube 6 and 7","---")</f>
        <v>---</v>
      </c>
      <c r="K833" s="293"/>
      <c r="L833" s="294"/>
      <c r="M833" s="292" t="str">
        <f>IF(AND(OR(E827="SS",E827="RPX",E827="EUC",E827="RPX-T"),(OR(C837="",C837="Field SPL"))),"Cannot have FlexNap cables without tethers","---")</f>
        <v>---</v>
      </c>
      <c r="N833" s="293"/>
      <c r="O833" s="293"/>
      <c r="P833" s="293"/>
      <c r="Q833" s="293"/>
      <c r="R833" s="293"/>
      <c r="S833" s="293"/>
      <c r="T833" s="293"/>
      <c r="U833" s="294"/>
      <c r="V833" s="25"/>
      <c r="W833" s="58"/>
      <c r="X833" s="58"/>
      <c r="Y833" s="25"/>
      <c r="Z833" s="45">
        <v>5</v>
      </c>
      <c r="AA833" s="46">
        <v>49</v>
      </c>
      <c r="AB833" s="46">
        <v>60</v>
      </c>
      <c r="AC833" s="25"/>
      <c r="AD833" s="25"/>
      <c r="BA833" s="227"/>
    </row>
    <row r="834" spans="1:53" ht="16.5" thickTop="1" thickBot="1" x14ac:dyDescent="0.3">
      <c r="A834" s="88"/>
      <c r="B834" s="59"/>
      <c r="C834" s="60"/>
      <c r="D834" s="61"/>
      <c r="E834" s="62"/>
      <c r="F834" s="88"/>
      <c r="G834" s="63"/>
      <c r="H834" s="64"/>
      <c r="I834" s="63"/>
      <c r="J834" s="292" t="str">
        <f>IF(AND(OR(E827="RPX", E827="RPX-T", E827="SS"),E828=216),"NO 216 For RPX, RPX-T, OR SS CABLE","---")</f>
        <v>---</v>
      </c>
      <c r="K834" s="293"/>
      <c r="L834" s="294"/>
      <c r="M834" s="292" t="str" cm="1">
        <f t="array" ref="M834">IF(AND(E827="",OR(C837:C861="FST",C837:C861="REV T",C837:C861="DBL REV",C837:C861="TPL REV", C837:C861="QD REV")),"Non-FlexNap cables cannot have tethers","---")</f>
        <v>---</v>
      </c>
      <c r="N834" s="293"/>
      <c r="O834" s="293"/>
      <c r="P834" s="293"/>
      <c r="Q834" s="293"/>
      <c r="R834" s="293"/>
      <c r="S834" s="293"/>
      <c r="T834" s="293"/>
      <c r="U834" s="294"/>
      <c r="V834" s="25"/>
      <c r="W834" s="58"/>
      <c r="X834" s="58"/>
      <c r="Y834" s="25"/>
      <c r="Z834" s="45">
        <v>6</v>
      </c>
      <c r="AA834" s="65">
        <v>61</v>
      </c>
      <c r="AB834" s="65">
        <v>72</v>
      </c>
      <c r="AC834" s="25"/>
      <c r="AD834" s="25"/>
      <c r="BA834" s="226"/>
    </row>
    <row r="835" spans="1:53" ht="15.75" customHeight="1" thickBot="1" x14ac:dyDescent="0.3">
      <c r="A835" s="88"/>
      <c r="B835" s="277" t="s">
        <v>260</v>
      </c>
      <c r="C835" s="314" t="s">
        <v>261</v>
      </c>
      <c r="D835" s="314" t="s">
        <v>262</v>
      </c>
      <c r="E835" s="316" t="s">
        <v>263</v>
      </c>
      <c r="F835" s="314" t="s">
        <v>264</v>
      </c>
      <c r="G835" s="279" t="s">
        <v>265</v>
      </c>
      <c r="H835" s="279" t="s">
        <v>266</v>
      </c>
      <c r="I835" s="279" t="s">
        <v>267</v>
      </c>
      <c r="J835" s="318" t="s">
        <v>268</v>
      </c>
      <c r="K835" s="314" t="s">
        <v>269</v>
      </c>
      <c r="L835" s="320" t="s">
        <v>270</v>
      </c>
      <c r="M835" s="322" t="s">
        <v>271</v>
      </c>
      <c r="N835" s="322"/>
      <c r="O835" s="322"/>
      <c r="P835" s="322"/>
      <c r="Q835" s="322"/>
      <c r="R835" s="322"/>
      <c r="S835" s="322"/>
      <c r="T835" s="322"/>
      <c r="U835" s="323"/>
      <c r="V835" s="107"/>
      <c r="W835" s="72"/>
      <c r="X835" s="72"/>
      <c r="Y835" s="72"/>
      <c r="Z835" s="45">
        <v>7</v>
      </c>
      <c r="AA835" s="65">
        <v>73</v>
      </c>
      <c r="AB835" s="65">
        <v>84</v>
      </c>
      <c r="AC835" s="25"/>
      <c r="AD835" s="25"/>
      <c r="BA835" s="228"/>
    </row>
    <row r="836" spans="1:53" ht="15.75" thickBot="1" x14ac:dyDescent="0.3">
      <c r="A836" s="88"/>
      <c r="B836" s="278"/>
      <c r="C836" s="315"/>
      <c r="D836" s="315"/>
      <c r="E836" s="317"/>
      <c r="F836" s="315"/>
      <c r="G836" s="280"/>
      <c r="H836" s="280"/>
      <c r="I836" s="280"/>
      <c r="J836" s="319"/>
      <c r="K836" s="315"/>
      <c r="L836" s="321"/>
      <c r="M836" s="324"/>
      <c r="N836" s="324"/>
      <c r="O836" s="324"/>
      <c r="P836" s="324"/>
      <c r="Q836" s="324"/>
      <c r="R836" s="324"/>
      <c r="S836" s="324"/>
      <c r="T836" s="324"/>
      <c r="U836" s="325"/>
      <c r="V836" s="107"/>
      <c r="W836" s="72"/>
      <c r="X836" s="72"/>
      <c r="Y836" s="72"/>
      <c r="Z836" s="45">
        <v>8</v>
      </c>
      <c r="AA836" s="46">
        <v>85</v>
      </c>
      <c r="AB836" s="46">
        <v>96</v>
      </c>
      <c r="AC836" s="25"/>
      <c r="AD836" s="25"/>
      <c r="AI836" s="109" t="s">
        <v>272</v>
      </c>
      <c r="AJ836" s="109" t="s">
        <v>273</v>
      </c>
      <c r="AK836" s="109" t="s">
        <v>274</v>
      </c>
      <c r="AL836" s="109" t="s">
        <v>275</v>
      </c>
      <c r="BA836" s="228"/>
    </row>
    <row r="837" spans="1:53" ht="15.75" thickBot="1" x14ac:dyDescent="0.3">
      <c r="A837" s="88"/>
      <c r="B837" s="66" t="s">
        <v>276</v>
      </c>
      <c r="C837" s="67"/>
      <c r="D837" s="102"/>
      <c r="E837" s="32"/>
      <c r="F837" s="32"/>
      <c r="G837" s="68" t="s">
        <v>277</v>
      </c>
      <c r="H837" s="69">
        <f>IF(I837=0,0,I837-(E837-1))</f>
        <v>0</v>
      </c>
      <c r="I837" s="70">
        <f>IF(E837=0,0,I832)</f>
        <v>0</v>
      </c>
      <c r="J837" s="71" t="s">
        <v>278</v>
      </c>
      <c r="K837" s="32"/>
      <c r="L837" s="233"/>
      <c r="M837" s="295"/>
      <c r="N837" s="295"/>
      <c r="O837" s="295"/>
      <c r="P837" s="295"/>
      <c r="Q837" s="295"/>
      <c r="R837" s="295"/>
      <c r="S837" s="295"/>
      <c r="T837" s="295"/>
      <c r="U837" s="296"/>
      <c r="V837" s="103"/>
      <c r="W837" s="72"/>
      <c r="X837" s="72"/>
      <c r="Y837" s="72"/>
      <c r="Z837" s="45">
        <v>9</v>
      </c>
      <c r="AA837" s="46">
        <v>97</v>
      </c>
      <c r="AB837" s="46">
        <v>108</v>
      </c>
      <c r="AC837" s="72">
        <f t="shared" ref="AC837:AC861" si="340">IF(B837&lt;&gt;"FST",1,0)</f>
        <v>1</v>
      </c>
      <c r="AD837" s="72">
        <f t="shared" ref="AD837:AD861" si="341">IF(C837&lt;&gt;"FST",1,0)</f>
        <v>1</v>
      </c>
      <c r="AE837" s="109" t="str">
        <f t="shared" ref="AE837:AE861" si="342">CONCATENATE(H837,"-",I837)</f>
        <v>0-0</v>
      </c>
      <c r="AF837" s="109" t="str">
        <f t="shared" ref="AF837:AF861" si="343">IF(C837="Field SPL","N","Y")</f>
        <v>Y</v>
      </c>
      <c r="AG837" s="109" t="str">
        <f t="shared" ref="AG837:AG861" si="344">IF(OR(E$827="RPX",E$827="SS"),"A","B")</f>
        <v>B</v>
      </c>
      <c r="AH837" s="109">
        <v>2</v>
      </c>
      <c r="AI837" s="109" t="str">
        <f>IF(E827="SS",COUNTIFS(C837:C861,"TCF",E837:E861,"2"),"")</f>
        <v/>
      </c>
      <c r="AJ837" s="109" t="str">
        <f>IF(E827="RPX",COUNTIFS(C837:C861,"TCF",E837:E861,"2"),"")</f>
        <v/>
      </c>
      <c r="AK837" s="109" t="str">
        <f>IF(E827="RPX-T",COUNTIFS(C837:C861,"TCF",E837:E861,"2"),"")</f>
        <v/>
      </c>
      <c r="AL837" s="109" t="str">
        <f>IF(E827="EUC",COUNTIFS(C837:C861,"TCF",E837:E861,"2"),"")</f>
        <v/>
      </c>
      <c r="AM837" s="109">
        <f t="shared" ref="AM837:AM861" si="345">VALUE(IF(C837="FST","0",IF(C837="REV T","1",IF(C837="DBL REV",".5","0"))))</f>
        <v>0</v>
      </c>
      <c r="AN837" s="109">
        <f t="shared" ref="AN837:AN861" si="346">VALUE(IF(C837="FST","0",IF(C837="REV T","0",IF(C837="DBL REV",".5","0"))))</f>
        <v>0</v>
      </c>
      <c r="AO837" s="109" t="str">
        <f t="shared" ref="AO837:AO861" si="347">IF(C837="TPL REV","Y","")</f>
        <v/>
      </c>
      <c r="AQ837" s="109" t="str">
        <f t="shared" ref="AQ837:AQ861" si="348">IF(C837="QD REV","Y","")</f>
        <v/>
      </c>
      <c r="BA837" s="229">
        <f>MOD(E837,12)</f>
        <v>0</v>
      </c>
    </row>
    <row r="838" spans="1:53" ht="15.75" thickBot="1" x14ac:dyDescent="0.3">
      <c r="A838" s="88"/>
      <c r="B838" s="66" t="s">
        <v>279</v>
      </c>
      <c r="C838" s="67"/>
      <c r="D838" s="102"/>
      <c r="E838" s="32"/>
      <c r="F838" s="32"/>
      <c r="G838" s="68" t="s">
        <v>277</v>
      </c>
      <c r="H838" s="69">
        <f t="shared" ref="H838:H861" si="349">IF(E838=0,0,I838-(E838-1))</f>
        <v>0</v>
      </c>
      <c r="I838" s="70">
        <f t="shared" ref="I838:I861" si="350">IF(E838=0,0,H837-1)</f>
        <v>0</v>
      </c>
      <c r="J838" s="73" t="str">
        <f>IF(C838="","--",IF(AND(C838&lt;&gt;"FST",C838&lt;&gt;"TCF",BA837&lt;&gt;0),BA837,"--"))</f>
        <v>--</v>
      </c>
      <c r="K838" s="32"/>
      <c r="L838" s="233"/>
      <c r="M838" s="295"/>
      <c r="N838" s="295"/>
      <c r="O838" s="295"/>
      <c r="P838" s="295"/>
      <c r="Q838" s="295"/>
      <c r="R838" s="295"/>
      <c r="S838" s="295"/>
      <c r="T838" s="295"/>
      <c r="U838" s="296"/>
      <c r="V838" s="103"/>
      <c r="W838" s="72"/>
      <c r="X838" s="72"/>
      <c r="Y838" s="72"/>
      <c r="Z838" s="45">
        <v>10</v>
      </c>
      <c r="AA838" s="46">
        <v>109</v>
      </c>
      <c r="AB838" s="46">
        <v>120</v>
      </c>
      <c r="AC838" s="72">
        <f t="shared" si="340"/>
        <v>1</v>
      </c>
      <c r="AD838" s="72">
        <f t="shared" si="341"/>
        <v>1</v>
      </c>
      <c r="AE838" s="109" t="str">
        <f t="shared" si="342"/>
        <v>0-0</v>
      </c>
      <c r="AF838" s="109" t="str">
        <f t="shared" si="343"/>
        <v>Y</v>
      </c>
      <c r="AG838" s="109" t="str">
        <f t="shared" si="344"/>
        <v>B</v>
      </c>
      <c r="AH838" s="109">
        <v>4</v>
      </c>
      <c r="AI838" s="109" t="str">
        <f>IF(E827="SS",COUNTIFS(C837:C861,"TCF",E837:E861,"4"),"")</f>
        <v/>
      </c>
      <c r="AJ838" s="109" t="str">
        <f>IF(E827="RPX",COUNTIFS(C837:C861,"TCF",E837:E861,"4"),"")</f>
        <v/>
      </c>
      <c r="AK838" s="109" t="str">
        <f>IF(E827="RPX-T",COUNTIFS(C837:C861,"TCF",E837:E861,"4"),"")</f>
        <v/>
      </c>
      <c r="AL838" s="109" t="str">
        <f>IF(E827="EUC",COUNTIFS(C837:C861,"TCF",E837:E861,"4"),"")</f>
        <v/>
      </c>
      <c r="AM838" s="109">
        <f t="shared" si="345"/>
        <v>0</v>
      </c>
      <c r="AN838" s="109">
        <f t="shared" si="346"/>
        <v>0</v>
      </c>
      <c r="AO838" s="109" t="str">
        <f t="shared" si="347"/>
        <v/>
      </c>
      <c r="AQ838" s="109" t="str">
        <f t="shared" si="348"/>
        <v/>
      </c>
      <c r="BA838" s="229">
        <f>MOD(SUM(E837:E838),12)</f>
        <v>0</v>
      </c>
    </row>
    <row r="839" spans="1:53" ht="15.75" thickBot="1" x14ac:dyDescent="0.3">
      <c r="A839" s="88"/>
      <c r="B839" s="74" t="s">
        <v>280</v>
      </c>
      <c r="C839" s="67"/>
      <c r="D839" s="102"/>
      <c r="E839" s="32"/>
      <c r="F839" s="32"/>
      <c r="G839" s="75" t="s">
        <v>277</v>
      </c>
      <c r="H839" s="69">
        <f t="shared" si="349"/>
        <v>0</v>
      </c>
      <c r="I839" s="70">
        <f t="shared" si="350"/>
        <v>0</v>
      </c>
      <c r="J839" s="73" t="str">
        <f t="shared" ref="J839:J861" si="351">IF(C839="","--",IF(AND(C839&lt;&gt;"FST",C839&lt;&gt;"TCF",BA838&lt;&gt;0),BA838,"--"))</f>
        <v>--</v>
      </c>
      <c r="K839" s="32"/>
      <c r="L839" s="233"/>
      <c r="M839" s="295"/>
      <c r="N839" s="295"/>
      <c r="O839" s="295"/>
      <c r="P839" s="295"/>
      <c r="Q839" s="295"/>
      <c r="R839" s="295"/>
      <c r="S839" s="295"/>
      <c r="T839" s="295"/>
      <c r="U839" s="296"/>
      <c r="V839" s="103"/>
      <c r="W839" s="72"/>
      <c r="X839" s="72"/>
      <c r="Y839" s="72"/>
      <c r="Z839" s="45">
        <v>11</v>
      </c>
      <c r="AA839" s="46">
        <v>121</v>
      </c>
      <c r="AB839" s="46">
        <v>132</v>
      </c>
      <c r="AC839" s="72">
        <f t="shared" si="340"/>
        <v>1</v>
      </c>
      <c r="AD839" s="72">
        <f t="shared" si="341"/>
        <v>1</v>
      </c>
      <c r="AE839" s="109" t="str">
        <f t="shared" si="342"/>
        <v>0-0</v>
      </c>
      <c r="AF839" s="109" t="str">
        <f t="shared" si="343"/>
        <v>Y</v>
      </c>
      <c r="AG839" s="109" t="str">
        <f t="shared" si="344"/>
        <v>B</v>
      </c>
      <c r="AH839" s="109">
        <v>6</v>
      </c>
      <c r="AI839" s="109" t="str">
        <f>IF(E827="SS",COUNTIFS(C837:C861,"TCF",E837:E861,"6"),"")</f>
        <v/>
      </c>
      <c r="AJ839" s="109" t="str">
        <f>IF(E827="RPX",COUNTIFS(C837:C861,"TCF",E837:E861,"6"),"")</f>
        <v/>
      </c>
      <c r="AK839" s="109" t="str">
        <f>IF(E827="RPX-T",COUNTIFS(C837:C861,"TCF",E837:E861,"6"),"")</f>
        <v/>
      </c>
      <c r="AL839" s="109" t="str">
        <f>IF(E827="EUC",COUNTIFS(C837:C861,"TCF",E837:E861,"6"),"")</f>
        <v/>
      </c>
      <c r="AM839" s="109">
        <f t="shared" si="345"/>
        <v>0</v>
      </c>
      <c r="AN839" s="109">
        <f t="shared" si="346"/>
        <v>0</v>
      </c>
      <c r="AO839" s="109" t="str">
        <f t="shared" si="347"/>
        <v/>
      </c>
      <c r="AQ839" s="109" t="str">
        <f t="shared" si="348"/>
        <v/>
      </c>
      <c r="BA839" s="229">
        <f>MOD(SUM(E837:E840),12)</f>
        <v>0</v>
      </c>
    </row>
    <row r="840" spans="1:53" ht="15.75" thickBot="1" x14ac:dyDescent="0.3">
      <c r="A840" s="88"/>
      <c r="B840" s="66" t="s">
        <v>281</v>
      </c>
      <c r="C840" s="67"/>
      <c r="D840" s="102"/>
      <c r="E840" s="32"/>
      <c r="F840" s="32"/>
      <c r="G840" s="68" t="s">
        <v>277</v>
      </c>
      <c r="H840" s="69">
        <f t="shared" si="349"/>
        <v>0</v>
      </c>
      <c r="I840" s="70">
        <f t="shared" si="350"/>
        <v>0</v>
      </c>
      <c r="J840" s="73" t="str">
        <f t="shared" si="351"/>
        <v>--</v>
      </c>
      <c r="K840" s="32"/>
      <c r="L840" s="233"/>
      <c r="M840" s="295"/>
      <c r="N840" s="295"/>
      <c r="O840" s="295"/>
      <c r="P840" s="295"/>
      <c r="Q840" s="295"/>
      <c r="R840" s="295"/>
      <c r="S840" s="295"/>
      <c r="T840" s="295"/>
      <c r="U840" s="296"/>
      <c r="V840" s="103"/>
      <c r="W840" s="72"/>
      <c r="X840" s="72"/>
      <c r="Y840" s="72"/>
      <c r="Z840" s="45">
        <v>12</v>
      </c>
      <c r="AA840" s="76">
        <v>133</v>
      </c>
      <c r="AB840" s="76">
        <v>144</v>
      </c>
      <c r="AC840" s="72">
        <f t="shared" si="340"/>
        <v>1</v>
      </c>
      <c r="AD840" s="72">
        <f t="shared" si="341"/>
        <v>1</v>
      </c>
      <c r="AE840" s="109" t="str">
        <f t="shared" si="342"/>
        <v>0-0</v>
      </c>
      <c r="AF840" s="109" t="str">
        <f t="shared" si="343"/>
        <v>Y</v>
      </c>
      <c r="AG840" s="109" t="str">
        <f t="shared" si="344"/>
        <v>B</v>
      </c>
      <c r="AH840" s="109">
        <v>8</v>
      </c>
      <c r="AI840" s="109" t="str">
        <f>IF(E827="SS",COUNTIFS(C837:C861,"TCF",E837:E861,"8"),"")</f>
        <v/>
      </c>
      <c r="AJ840" s="109" t="str">
        <f>IF(E827="RPX",COUNTIFS(C837:C861,"TCF",E837:E861,"8"),"")</f>
        <v/>
      </c>
      <c r="AK840" s="109" t="str">
        <f>IF(E827="RPX-T",COUNTIFS(C837:C861,"TCF",E837:E861,"8"),"")</f>
        <v/>
      </c>
      <c r="AL840" s="109" t="str">
        <f>IF(E827="EUC",COUNTIFS(C837:C861,"TCF",E837:E861,"8"),"")</f>
        <v/>
      </c>
      <c r="AM840" s="109">
        <f t="shared" si="345"/>
        <v>0</v>
      </c>
      <c r="AN840" s="109">
        <f t="shared" si="346"/>
        <v>0</v>
      </c>
      <c r="AO840" s="109" t="str">
        <f t="shared" si="347"/>
        <v/>
      </c>
      <c r="AQ840" s="109" t="str">
        <f t="shared" si="348"/>
        <v/>
      </c>
      <c r="BA840" s="229">
        <f>MOD(SUM(E837:E841),12)</f>
        <v>0</v>
      </c>
    </row>
    <row r="841" spans="1:53" ht="15.75" thickBot="1" x14ac:dyDescent="0.3">
      <c r="A841" s="88"/>
      <c r="B841" s="66" t="s">
        <v>282</v>
      </c>
      <c r="C841" s="67"/>
      <c r="D841" s="102"/>
      <c r="E841" s="32"/>
      <c r="F841" s="32"/>
      <c r="G841" s="68" t="s">
        <v>277</v>
      </c>
      <c r="H841" s="69">
        <f t="shared" si="349"/>
        <v>0</v>
      </c>
      <c r="I841" s="70">
        <f t="shared" si="350"/>
        <v>0</v>
      </c>
      <c r="J841" s="73" t="str">
        <f t="shared" si="351"/>
        <v>--</v>
      </c>
      <c r="K841" s="32"/>
      <c r="L841" s="233"/>
      <c r="M841" s="295"/>
      <c r="N841" s="295"/>
      <c r="O841" s="295"/>
      <c r="P841" s="295"/>
      <c r="Q841" s="295"/>
      <c r="R841" s="295"/>
      <c r="S841" s="295"/>
      <c r="T841" s="295"/>
      <c r="U841" s="296"/>
      <c r="V841" s="103"/>
      <c r="W841" s="72"/>
      <c r="X841" s="72"/>
      <c r="Y841" s="72"/>
      <c r="Z841" s="45">
        <v>13</v>
      </c>
      <c r="AA841" s="77">
        <f t="shared" ref="AA841:AA846" si="352">AB840+1</f>
        <v>145</v>
      </c>
      <c r="AB841" s="77">
        <f t="shared" ref="AB841:AB846" si="353">AB840+12</f>
        <v>156</v>
      </c>
      <c r="AC841" s="72">
        <f t="shared" si="340"/>
        <v>1</v>
      </c>
      <c r="AD841" s="72">
        <f t="shared" si="341"/>
        <v>1</v>
      </c>
      <c r="AE841" s="109" t="str">
        <f t="shared" si="342"/>
        <v>0-0</v>
      </c>
      <c r="AF841" s="109" t="str">
        <f t="shared" si="343"/>
        <v>Y</v>
      </c>
      <c r="AG841" s="109" t="str">
        <f t="shared" si="344"/>
        <v>B</v>
      </c>
      <c r="AH841" s="109">
        <v>12</v>
      </c>
      <c r="AI841" s="109" t="str">
        <f>IF(E827="SS",COUNTIFS(C837:C861,"TCF",E837:E861,"12"),"")</f>
        <v/>
      </c>
      <c r="AJ841" s="109" t="str">
        <f>IF(E827="RPX",COUNTIFS(C837:C861,"TCF",E837:E861,"12"),"")</f>
        <v/>
      </c>
      <c r="AK841" s="109" t="str">
        <f>IF(E827="RPX-T",COUNTIFS(C837:C861,"TCF",E837:E861,"12"),"")</f>
        <v/>
      </c>
      <c r="AL841" s="109" t="str">
        <f>IF(E827="EUC",COUNTIFS(C837:C861,"TCF",E837:E861,"12"),"")</f>
        <v/>
      </c>
      <c r="AM841" s="109">
        <f t="shared" si="345"/>
        <v>0</v>
      </c>
      <c r="AN841" s="109">
        <f t="shared" si="346"/>
        <v>0</v>
      </c>
      <c r="AO841" s="109" t="str">
        <f t="shared" si="347"/>
        <v/>
      </c>
      <c r="AQ841" s="109" t="str">
        <f t="shared" si="348"/>
        <v/>
      </c>
      <c r="BA841" s="229">
        <f>MOD(SUM(E837:E842),12)</f>
        <v>0</v>
      </c>
    </row>
    <row r="842" spans="1:53" ht="15.75" thickBot="1" x14ac:dyDescent="0.3">
      <c r="A842" s="88"/>
      <c r="B842" s="66" t="s">
        <v>283</v>
      </c>
      <c r="C842" s="67"/>
      <c r="D842" s="102"/>
      <c r="E842" s="32"/>
      <c r="F842" s="32"/>
      <c r="G842" s="68" t="s">
        <v>277</v>
      </c>
      <c r="H842" s="69">
        <f t="shared" si="349"/>
        <v>0</v>
      </c>
      <c r="I842" s="70">
        <f t="shared" si="350"/>
        <v>0</v>
      </c>
      <c r="J842" s="73" t="str">
        <f t="shared" si="351"/>
        <v>--</v>
      </c>
      <c r="K842" s="32"/>
      <c r="L842" s="233"/>
      <c r="M842" s="295"/>
      <c r="N842" s="295"/>
      <c r="O842" s="295"/>
      <c r="P842" s="295"/>
      <c r="Q842" s="295"/>
      <c r="R842" s="295"/>
      <c r="S842" s="295"/>
      <c r="T842" s="295"/>
      <c r="U842" s="296"/>
      <c r="V842" s="103"/>
      <c r="W842" s="72"/>
      <c r="X842" s="72"/>
      <c r="Y842" s="72"/>
      <c r="Z842" s="45">
        <v>14</v>
      </c>
      <c r="AA842" s="77">
        <f t="shared" si="352"/>
        <v>157</v>
      </c>
      <c r="AB842" s="77">
        <f t="shared" si="353"/>
        <v>168</v>
      </c>
      <c r="AC842" s="72">
        <f t="shared" si="340"/>
        <v>1</v>
      </c>
      <c r="AD842" s="72">
        <f t="shared" si="341"/>
        <v>1</v>
      </c>
      <c r="AE842" s="109" t="str">
        <f t="shared" si="342"/>
        <v>0-0</v>
      </c>
      <c r="AF842" s="109" t="str">
        <f t="shared" si="343"/>
        <v>Y</v>
      </c>
      <c r="AG842" s="109" t="str">
        <f t="shared" si="344"/>
        <v>B</v>
      </c>
      <c r="AM842" s="109">
        <f t="shared" si="345"/>
        <v>0</v>
      </c>
      <c r="AN842" s="109">
        <f t="shared" si="346"/>
        <v>0</v>
      </c>
      <c r="AO842" s="109" t="str">
        <f t="shared" si="347"/>
        <v/>
      </c>
      <c r="AQ842" s="109" t="str">
        <f t="shared" si="348"/>
        <v/>
      </c>
      <c r="BA842" s="229">
        <f>MOD(SUM(E837:E843),12)</f>
        <v>0</v>
      </c>
    </row>
    <row r="843" spans="1:53" ht="15.75" thickBot="1" x14ac:dyDescent="0.3">
      <c r="A843" s="88"/>
      <c r="B843" s="66" t="s">
        <v>284</v>
      </c>
      <c r="C843" s="67"/>
      <c r="D843" s="102"/>
      <c r="E843" s="32"/>
      <c r="F843" s="32"/>
      <c r="G843" s="68" t="s">
        <v>277</v>
      </c>
      <c r="H843" s="69">
        <f t="shared" si="349"/>
        <v>0</v>
      </c>
      <c r="I843" s="70">
        <f t="shared" si="350"/>
        <v>0</v>
      </c>
      <c r="J843" s="73" t="str">
        <f t="shared" si="351"/>
        <v>--</v>
      </c>
      <c r="K843" s="32"/>
      <c r="L843" s="233"/>
      <c r="M843" s="295"/>
      <c r="N843" s="295"/>
      <c r="O843" s="295"/>
      <c r="P843" s="295"/>
      <c r="Q843" s="295"/>
      <c r="R843" s="295"/>
      <c r="S843" s="295"/>
      <c r="T843" s="295"/>
      <c r="U843" s="296"/>
      <c r="V843" s="103"/>
      <c r="W843" s="72"/>
      <c r="X843" s="72"/>
      <c r="Y843" s="72"/>
      <c r="Z843" s="45">
        <v>15</v>
      </c>
      <c r="AA843" s="77">
        <f t="shared" si="352"/>
        <v>169</v>
      </c>
      <c r="AB843" s="77">
        <f t="shared" si="353"/>
        <v>180</v>
      </c>
      <c r="AC843" s="72">
        <f t="shared" si="340"/>
        <v>1</v>
      </c>
      <c r="AD843" s="72">
        <f t="shared" si="341"/>
        <v>1</v>
      </c>
      <c r="AE843" s="109" t="str">
        <f t="shared" si="342"/>
        <v>0-0</v>
      </c>
      <c r="AF843" s="109" t="str">
        <f t="shared" si="343"/>
        <v>Y</v>
      </c>
      <c r="AG843" s="109" t="str">
        <f t="shared" si="344"/>
        <v>B</v>
      </c>
      <c r="AM843" s="109">
        <f t="shared" si="345"/>
        <v>0</v>
      </c>
      <c r="AN843" s="109">
        <f t="shared" si="346"/>
        <v>0</v>
      </c>
      <c r="AO843" s="109" t="str">
        <f t="shared" si="347"/>
        <v/>
      </c>
      <c r="AQ843" s="109" t="str">
        <f t="shared" si="348"/>
        <v/>
      </c>
      <c r="BA843" s="229">
        <f>MOD(SUM(E837:E844),12)</f>
        <v>0</v>
      </c>
    </row>
    <row r="844" spans="1:53" ht="15.75" thickBot="1" x14ac:dyDescent="0.3">
      <c r="A844" s="88"/>
      <c r="B844" s="66" t="s">
        <v>285</v>
      </c>
      <c r="C844" s="67"/>
      <c r="D844" s="102"/>
      <c r="E844" s="32"/>
      <c r="F844" s="32"/>
      <c r="G844" s="68" t="s">
        <v>277</v>
      </c>
      <c r="H844" s="69">
        <f t="shared" si="349"/>
        <v>0</v>
      </c>
      <c r="I844" s="70">
        <f t="shared" si="350"/>
        <v>0</v>
      </c>
      <c r="J844" s="73" t="str">
        <f t="shared" si="351"/>
        <v>--</v>
      </c>
      <c r="K844" s="32"/>
      <c r="L844" s="233"/>
      <c r="M844" s="295"/>
      <c r="N844" s="295"/>
      <c r="O844" s="295"/>
      <c r="P844" s="295"/>
      <c r="Q844" s="295"/>
      <c r="R844" s="295"/>
      <c r="S844" s="295"/>
      <c r="T844" s="295"/>
      <c r="U844" s="296"/>
      <c r="V844" s="103"/>
      <c r="W844" s="72"/>
      <c r="X844" s="72"/>
      <c r="Y844" s="72"/>
      <c r="Z844" s="45">
        <f>Z843+1</f>
        <v>16</v>
      </c>
      <c r="AA844" s="77">
        <f t="shared" si="352"/>
        <v>181</v>
      </c>
      <c r="AB844" s="77">
        <f t="shared" si="353"/>
        <v>192</v>
      </c>
      <c r="AC844" s="72">
        <f t="shared" si="340"/>
        <v>1</v>
      </c>
      <c r="AD844" s="72">
        <f t="shared" si="341"/>
        <v>1</v>
      </c>
      <c r="AE844" s="109" t="str">
        <f t="shared" si="342"/>
        <v>0-0</v>
      </c>
      <c r="AF844" s="109" t="str">
        <f t="shared" si="343"/>
        <v>Y</v>
      </c>
      <c r="AG844" s="109" t="str">
        <f t="shared" si="344"/>
        <v>B</v>
      </c>
      <c r="AM844" s="109">
        <f t="shared" si="345"/>
        <v>0</v>
      </c>
      <c r="AN844" s="109">
        <f t="shared" si="346"/>
        <v>0</v>
      </c>
      <c r="AO844" s="109" t="str">
        <f t="shared" si="347"/>
        <v/>
      </c>
      <c r="AQ844" s="109" t="str">
        <f t="shared" si="348"/>
        <v/>
      </c>
      <c r="BA844" s="229">
        <f>MOD(SUM(E837:E845),12)</f>
        <v>0</v>
      </c>
    </row>
    <row r="845" spans="1:53" ht="15.75" thickBot="1" x14ac:dyDescent="0.3">
      <c r="A845" s="88"/>
      <c r="B845" s="66" t="s">
        <v>286</v>
      </c>
      <c r="C845" s="67"/>
      <c r="D845" s="102"/>
      <c r="E845" s="32"/>
      <c r="F845" s="32"/>
      <c r="G845" s="68" t="s">
        <v>277</v>
      </c>
      <c r="H845" s="69">
        <f t="shared" si="349"/>
        <v>0</v>
      </c>
      <c r="I845" s="70">
        <f t="shared" si="350"/>
        <v>0</v>
      </c>
      <c r="J845" s="73" t="str">
        <f t="shared" si="351"/>
        <v>--</v>
      </c>
      <c r="K845" s="32"/>
      <c r="L845" s="233"/>
      <c r="M845" s="295"/>
      <c r="N845" s="295"/>
      <c r="O845" s="295"/>
      <c r="P845" s="295"/>
      <c r="Q845" s="295"/>
      <c r="R845" s="295"/>
      <c r="S845" s="295"/>
      <c r="T845" s="295"/>
      <c r="U845" s="296"/>
      <c r="V845" s="103"/>
      <c r="W845" s="72"/>
      <c r="X845" s="72"/>
      <c r="Y845" s="72"/>
      <c r="Z845" s="45">
        <f>Z844+1</f>
        <v>17</v>
      </c>
      <c r="AA845" s="77">
        <f t="shared" si="352"/>
        <v>193</v>
      </c>
      <c r="AB845" s="77">
        <f t="shared" si="353"/>
        <v>204</v>
      </c>
      <c r="AC845" s="72">
        <f t="shared" si="340"/>
        <v>1</v>
      </c>
      <c r="AD845" s="72">
        <f t="shared" si="341"/>
        <v>1</v>
      </c>
      <c r="AE845" s="109" t="str">
        <f t="shared" si="342"/>
        <v>0-0</v>
      </c>
      <c r="AF845" s="109" t="str">
        <f t="shared" si="343"/>
        <v>Y</v>
      </c>
      <c r="AG845" s="109" t="str">
        <f t="shared" si="344"/>
        <v>B</v>
      </c>
      <c r="AM845" s="109">
        <f t="shared" si="345"/>
        <v>0</v>
      </c>
      <c r="AN845" s="109">
        <f t="shared" si="346"/>
        <v>0</v>
      </c>
      <c r="AO845" s="109" t="str">
        <f t="shared" si="347"/>
        <v/>
      </c>
      <c r="AQ845" s="109" t="str">
        <f t="shared" si="348"/>
        <v/>
      </c>
      <c r="BA845" s="229">
        <f>MOD(SUM(E837:E846),12)</f>
        <v>0</v>
      </c>
    </row>
    <row r="846" spans="1:53" ht="15.75" thickBot="1" x14ac:dyDescent="0.3">
      <c r="A846" s="88"/>
      <c r="B846" s="66" t="s">
        <v>287</v>
      </c>
      <c r="C846" s="67"/>
      <c r="D846" s="102"/>
      <c r="E846" s="32"/>
      <c r="F846" s="32"/>
      <c r="G846" s="68" t="s">
        <v>277</v>
      </c>
      <c r="H846" s="69">
        <f t="shared" si="349"/>
        <v>0</v>
      </c>
      <c r="I846" s="70">
        <f t="shared" si="350"/>
        <v>0</v>
      </c>
      <c r="J846" s="73" t="str">
        <f t="shared" si="351"/>
        <v>--</v>
      </c>
      <c r="K846" s="32"/>
      <c r="L846" s="233"/>
      <c r="M846" s="295"/>
      <c r="N846" s="295"/>
      <c r="O846" s="295"/>
      <c r="P846" s="295"/>
      <c r="Q846" s="295"/>
      <c r="R846" s="295"/>
      <c r="S846" s="295"/>
      <c r="T846" s="295"/>
      <c r="U846" s="296"/>
      <c r="V846" s="103"/>
      <c r="W846" s="72"/>
      <c r="X846" s="72"/>
      <c r="Y846" s="72"/>
      <c r="Z846" s="45">
        <f>Z845+1</f>
        <v>18</v>
      </c>
      <c r="AA846" s="77">
        <f t="shared" si="352"/>
        <v>205</v>
      </c>
      <c r="AB846" s="77">
        <f t="shared" si="353"/>
        <v>216</v>
      </c>
      <c r="AC846" s="72">
        <f t="shared" si="340"/>
        <v>1</v>
      </c>
      <c r="AD846" s="72">
        <f t="shared" si="341"/>
        <v>1</v>
      </c>
      <c r="AE846" s="109" t="str">
        <f t="shared" si="342"/>
        <v>0-0</v>
      </c>
      <c r="AF846" s="109" t="str">
        <f t="shared" si="343"/>
        <v>Y</v>
      </c>
      <c r="AG846" s="109" t="str">
        <f t="shared" si="344"/>
        <v>B</v>
      </c>
      <c r="AM846" s="109">
        <f t="shared" si="345"/>
        <v>0</v>
      </c>
      <c r="AN846" s="109">
        <f t="shared" si="346"/>
        <v>0</v>
      </c>
      <c r="AO846" s="109" t="str">
        <f t="shared" si="347"/>
        <v/>
      </c>
      <c r="AQ846" s="109" t="str">
        <f t="shared" si="348"/>
        <v/>
      </c>
      <c r="BA846" s="229">
        <f>MOD(SUM(E837:E847),12)</f>
        <v>0</v>
      </c>
    </row>
    <row r="847" spans="1:53" ht="15.75" thickBot="1" x14ac:dyDescent="0.3">
      <c r="A847" s="88"/>
      <c r="B847" s="66" t="s">
        <v>288</v>
      </c>
      <c r="C847" s="67"/>
      <c r="D847" s="102"/>
      <c r="E847" s="32"/>
      <c r="F847" s="32"/>
      <c r="G847" s="68" t="s">
        <v>277</v>
      </c>
      <c r="H847" s="69">
        <f t="shared" si="349"/>
        <v>0</v>
      </c>
      <c r="I847" s="70">
        <f t="shared" si="350"/>
        <v>0</v>
      </c>
      <c r="J847" s="73" t="str">
        <f t="shared" si="351"/>
        <v>--</v>
      </c>
      <c r="K847" s="32"/>
      <c r="L847" s="233"/>
      <c r="M847" s="295"/>
      <c r="N847" s="295"/>
      <c r="O847" s="295"/>
      <c r="P847" s="295"/>
      <c r="Q847" s="295"/>
      <c r="R847" s="295"/>
      <c r="S847" s="295"/>
      <c r="T847" s="295"/>
      <c r="U847" s="296"/>
      <c r="V847" s="103"/>
      <c r="W847" s="84"/>
      <c r="X847" s="84"/>
      <c r="Y847" s="72"/>
      <c r="Z847" s="72"/>
      <c r="AA847" s="72"/>
      <c r="AB847" s="72"/>
      <c r="AC847" s="72">
        <f t="shared" si="340"/>
        <v>1</v>
      </c>
      <c r="AD847" s="72">
        <f t="shared" si="341"/>
        <v>1</v>
      </c>
      <c r="AE847" s="109" t="str">
        <f t="shared" si="342"/>
        <v>0-0</v>
      </c>
      <c r="AF847" s="109" t="str">
        <f t="shared" si="343"/>
        <v>Y</v>
      </c>
      <c r="AG847" s="109" t="str">
        <f t="shared" si="344"/>
        <v>B</v>
      </c>
      <c r="AM847" s="109">
        <f t="shared" si="345"/>
        <v>0</v>
      </c>
      <c r="AN847" s="109">
        <f t="shared" si="346"/>
        <v>0</v>
      </c>
      <c r="AO847" s="109" t="str">
        <f t="shared" si="347"/>
        <v/>
      </c>
      <c r="AQ847" s="109" t="str">
        <f t="shared" si="348"/>
        <v/>
      </c>
      <c r="BA847" s="229">
        <f>MOD(SUM(E837:E848),12)</f>
        <v>0</v>
      </c>
    </row>
    <row r="848" spans="1:53" ht="15.75" thickBot="1" x14ac:dyDescent="0.3">
      <c r="A848" s="88"/>
      <c r="B848" s="66" t="s">
        <v>289</v>
      </c>
      <c r="C848" s="67"/>
      <c r="D848" s="102"/>
      <c r="E848" s="32"/>
      <c r="F848" s="32"/>
      <c r="G848" s="68" t="s">
        <v>277</v>
      </c>
      <c r="H848" s="69">
        <f t="shared" si="349"/>
        <v>0</v>
      </c>
      <c r="I848" s="70">
        <f t="shared" si="350"/>
        <v>0</v>
      </c>
      <c r="J848" s="73" t="str">
        <f t="shared" si="351"/>
        <v>--</v>
      </c>
      <c r="K848" s="32"/>
      <c r="L848" s="233"/>
      <c r="M848" s="295"/>
      <c r="N848" s="295"/>
      <c r="O848" s="295"/>
      <c r="P848" s="295"/>
      <c r="Q848" s="295"/>
      <c r="R848" s="295"/>
      <c r="S848" s="295"/>
      <c r="T848" s="295"/>
      <c r="U848" s="296"/>
      <c r="V848" s="103"/>
      <c r="W848" s="84">
        <f>Y848+1</f>
        <v>1</v>
      </c>
      <c r="X848" s="84"/>
      <c r="Y848" s="78">
        <f>SUM(E837:E848)</f>
        <v>0</v>
      </c>
      <c r="Z848" s="72"/>
      <c r="AA848" s="72"/>
      <c r="AB848" s="72"/>
      <c r="AC848" s="72">
        <f t="shared" si="340"/>
        <v>1</v>
      </c>
      <c r="AD848" s="72">
        <f t="shared" si="341"/>
        <v>1</v>
      </c>
      <c r="AE848" s="109" t="str">
        <f t="shared" si="342"/>
        <v>0-0</v>
      </c>
      <c r="AF848" s="109" t="str">
        <f t="shared" si="343"/>
        <v>Y</v>
      </c>
      <c r="AG848" s="109" t="str">
        <f t="shared" si="344"/>
        <v>B</v>
      </c>
      <c r="AM848" s="109">
        <f t="shared" si="345"/>
        <v>0</v>
      </c>
      <c r="AN848" s="109">
        <f t="shared" si="346"/>
        <v>0</v>
      </c>
      <c r="AO848" s="109" t="str">
        <f t="shared" si="347"/>
        <v/>
      </c>
      <c r="AQ848" s="109" t="str">
        <f t="shared" si="348"/>
        <v/>
      </c>
      <c r="BA848" s="229">
        <f>MOD(SUM(E837:E849),12)</f>
        <v>0</v>
      </c>
    </row>
    <row r="849" spans="1:53" ht="15.75" thickBot="1" x14ac:dyDescent="0.3">
      <c r="A849" s="88"/>
      <c r="B849" s="66" t="s">
        <v>290</v>
      </c>
      <c r="C849" s="67"/>
      <c r="D849" s="102"/>
      <c r="E849" s="32"/>
      <c r="F849" s="32"/>
      <c r="G849" s="68" t="s">
        <v>277</v>
      </c>
      <c r="H849" s="69">
        <f t="shared" si="349"/>
        <v>0</v>
      </c>
      <c r="I849" s="70">
        <f t="shared" si="350"/>
        <v>0</v>
      </c>
      <c r="J849" s="73" t="str">
        <f t="shared" si="351"/>
        <v>--</v>
      </c>
      <c r="K849" s="32"/>
      <c r="L849" s="233"/>
      <c r="M849" s="295"/>
      <c r="N849" s="295"/>
      <c r="O849" s="295"/>
      <c r="P849" s="295"/>
      <c r="Q849" s="295"/>
      <c r="R849" s="295"/>
      <c r="S849" s="295"/>
      <c r="T849" s="295"/>
      <c r="U849" s="296"/>
      <c r="V849" s="103"/>
      <c r="W849" s="84">
        <f>Y849+1</f>
        <v>1</v>
      </c>
      <c r="X849" s="84"/>
      <c r="Y849" s="78">
        <f>SUM(E837:E849)</f>
        <v>0</v>
      </c>
      <c r="Z849" s="72" t="str">
        <f t="shared" ref="Z849:Z861" si="354">IF(OR(AND(E$8=216,C848="DBL REV",C849="DBL REV",Y848&lt;=144,Y849&gt;144),AND(E$8=216,C848="TPL REV",C849="TPL REV",Y848&lt;=144,Y849&gt;144),AND(E$8=216,C848="QD REV",C849="QD REV",Y848&lt;=144,Y849&gt;144)),"ERROR","")</f>
        <v/>
      </c>
      <c r="AA849" s="72"/>
      <c r="AB849" s="72"/>
      <c r="AC849" s="72">
        <f t="shared" si="340"/>
        <v>1</v>
      </c>
      <c r="AD849" s="72">
        <f t="shared" si="341"/>
        <v>1</v>
      </c>
      <c r="AE849" s="109" t="str">
        <f t="shared" si="342"/>
        <v>0-0</v>
      </c>
      <c r="AF849" s="109" t="str">
        <f t="shared" si="343"/>
        <v>Y</v>
      </c>
      <c r="AG849" s="109" t="str">
        <f t="shared" si="344"/>
        <v>B</v>
      </c>
      <c r="AM849" s="109">
        <f t="shared" si="345"/>
        <v>0</v>
      </c>
      <c r="AN849" s="109">
        <f t="shared" si="346"/>
        <v>0</v>
      </c>
      <c r="AO849" s="109" t="str">
        <f t="shared" si="347"/>
        <v/>
      </c>
      <c r="AQ849" s="109" t="str">
        <f t="shared" si="348"/>
        <v/>
      </c>
      <c r="BA849" s="229">
        <f>MOD(SUM(E837:E850),12)</f>
        <v>0</v>
      </c>
    </row>
    <row r="850" spans="1:53" ht="15.75" thickBot="1" x14ac:dyDescent="0.3">
      <c r="A850" s="88"/>
      <c r="B850" s="66" t="s">
        <v>291</v>
      </c>
      <c r="C850" s="67"/>
      <c r="D850" s="102"/>
      <c r="E850" s="32"/>
      <c r="F850" s="32"/>
      <c r="G850" s="68" t="s">
        <v>277</v>
      </c>
      <c r="H850" s="69">
        <f t="shared" si="349"/>
        <v>0</v>
      </c>
      <c r="I850" s="70">
        <f t="shared" si="350"/>
        <v>0</v>
      </c>
      <c r="J850" s="73" t="str">
        <f t="shared" si="351"/>
        <v>--</v>
      </c>
      <c r="K850" s="32"/>
      <c r="L850" s="233"/>
      <c r="M850" s="295"/>
      <c r="N850" s="295"/>
      <c r="O850" s="295"/>
      <c r="P850" s="295"/>
      <c r="Q850" s="295"/>
      <c r="R850" s="295"/>
      <c r="S850" s="295"/>
      <c r="T850" s="295"/>
      <c r="U850" s="296"/>
      <c r="V850" s="103"/>
      <c r="W850" s="84">
        <f>Y850+1</f>
        <v>1</v>
      </c>
      <c r="X850" s="84"/>
      <c r="Y850" s="78">
        <f>SUM(E837:E850)</f>
        <v>0</v>
      </c>
      <c r="Z850" s="72" t="str">
        <f t="shared" si="354"/>
        <v/>
      </c>
      <c r="AA850" s="72"/>
      <c r="AB850" s="72"/>
      <c r="AC850" s="72">
        <f t="shared" si="340"/>
        <v>1</v>
      </c>
      <c r="AD850" s="72">
        <f t="shared" si="341"/>
        <v>1</v>
      </c>
      <c r="AE850" s="109" t="str">
        <f t="shared" si="342"/>
        <v>0-0</v>
      </c>
      <c r="AF850" s="109" t="str">
        <f t="shared" si="343"/>
        <v>Y</v>
      </c>
      <c r="AG850" s="109" t="str">
        <f t="shared" si="344"/>
        <v>B</v>
      </c>
      <c r="AM850" s="109">
        <f t="shared" si="345"/>
        <v>0</v>
      </c>
      <c r="AN850" s="109">
        <f t="shared" si="346"/>
        <v>0</v>
      </c>
      <c r="AO850" s="109" t="str">
        <f t="shared" si="347"/>
        <v/>
      </c>
      <c r="AQ850" s="109" t="str">
        <f t="shared" si="348"/>
        <v/>
      </c>
      <c r="BA850" s="229">
        <f>MOD(SUM(E837:E851),12)</f>
        <v>0</v>
      </c>
    </row>
    <row r="851" spans="1:53" ht="15.75" thickBot="1" x14ac:dyDescent="0.3">
      <c r="A851" s="88"/>
      <c r="B851" s="66" t="s">
        <v>292</v>
      </c>
      <c r="C851" s="67"/>
      <c r="D851" s="102"/>
      <c r="E851" s="32"/>
      <c r="F851" s="32"/>
      <c r="G851" s="68" t="s">
        <v>277</v>
      </c>
      <c r="H851" s="69">
        <f t="shared" si="349"/>
        <v>0</v>
      </c>
      <c r="I851" s="70">
        <f t="shared" si="350"/>
        <v>0</v>
      </c>
      <c r="J851" s="73" t="str">
        <f t="shared" si="351"/>
        <v>--</v>
      </c>
      <c r="K851" s="32"/>
      <c r="L851" s="233"/>
      <c r="M851" s="295"/>
      <c r="N851" s="295"/>
      <c r="O851" s="295"/>
      <c r="P851" s="295"/>
      <c r="Q851" s="295"/>
      <c r="R851" s="295"/>
      <c r="S851" s="295"/>
      <c r="T851" s="295"/>
      <c r="U851" s="296"/>
      <c r="V851" s="103"/>
      <c r="W851" s="84">
        <f>Y851+1</f>
        <v>1</v>
      </c>
      <c r="X851" s="84"/>
      <c r="Y851" s="78">
        <f>SUM(E837:E851)</f>
        <v>0</v>
      </c>
      <c r="Z851" s="72" t="str">
        <f t="shared" si="354"/>
        <v/>
      </c>
      <c r="AA851" s="72" t="str">
        <f t="shared" ref="AA851:AA863" si="355">IF(AND(C849&lt;&gt;"Field SPL",W848&lt;=144,Y849&gt;144),"ERROR","")</f>
        <v/>
      </c>
      <c r="AB851" s="72"/>
      <c r="AC851" s="72">
        <f t="shared" si="340"/>
        <v>1</v>
      </c>
      <c r="AD851" s="72">
        <f t="shared" si="341"/>
        <v>1</v>
      </c>
      <c r="AE851" s="109" t="str">
        <f t="shared" si="342"/>
        <v>0-0</v>
      </c>
      <c r="AF851" s="109" t="str">
        <f t="shared" si="343"/>
        <v>Y</v>
      </c>
      <c r="AG851" s="109" t="str">
        <f t="shared" si="344"/>
        <v>B</v>
      </c>
      <c r="AM851" s="109">
        <f t="shared" si="345"/>
        <v>0</v>
      </c>
      <c r="AN851" s="109">
        <f t="shared" si="346"/>
        <v>0</v>
      </c>
      <c r="AO851" s="109" t="str">
        <f t="shared" si="347"/>
        <v/>
      </c>
      <c r="AQ851" s="109" t="str">
        <f t="shared" si="348"/>
        <v/>
      </c>
      <c r="BA851" s="229">
        <f>MOD(SUM(E837:E852),12)</f>
        <v>0</v>
      </c>
    </row>
    <row r="852" spans="1:53" ht="15.75" thickBot="1" x14ac:dyDescent="0.3">
      <c r="A852" s="88"/>
      <c r="B852" s="66" t="s">
        <v>293</v>
      </c>
      <c r="C852" s="67"/>
      <c r="D852" s="102"/>
      <c r="E852" s="32"/>
      <c r="F852" s="32"/>
      <c r="G852" s="68" t="s">
        <v>277</v>
      </c>
      <c r="H852" s="69">
        <f t="shared" si="349"/>
        <v>0</v>
      </c>
      <c r="I852" s="70">
        <f t="shared" si="350"/>
        <v>0</v>
      </c>
      <c r="J852" s="73" t="str">
        <f t="shared" si="351"/>
        <v>--</v>
      </c>
      <c r="K852" s="32"/>
      <c r="L852" s="233"/>
      <c r="M852" s="295"/>
      <c r="N852" s="295"/>
      <c r="O852" s="295"/>
      <c r="P852" s="295"/>
      <c r="Q852" s="295"/>
      <c r="R852" s="295"/>
      <c r="S852" s="295"/>
      <c r="T852" s="295"/>
      <c r="U852" s="296"/>
      <c r="V852" s="103"/>
      <c r="W852" s="84">
        <f t="shared" ref="W852:W860" si="356">Y852+1</f>
        <v>1</v>
      </c>
      <c r="X852" s="84"/>
      <c r="Y852" s="78">
        <f>SUM(E837:E852)</f>
        <v>0</v>
      </c>
      <c r="Z852" s="72" t="str">
        <f t="shared" si="354"/>
        <v/>
      </c>
      <c r="AA852" s="72" t="str">
        <f t="shared" si="355"/>
        <v/>
      </c>
      <c r="AB852" s="72"/>
      <c r="AC852" s="72">
        <f t="shared" si="340"/>
        <v>1</v>
      </c>
      <c r="AD852" s="72">
        <f t="shared" si="341"/>
        <v>1</v>
      </c>
      <c r="AE852" s="109" t="str">
        <f t="shared" si="342"/>
        <v>0-0</v>
      </c>
      <c r="AF852" s="109" t="str">
        <f t="shared" si="343"/>
        <v>Y</v>
      </c>
      <c r="AG852" s="109" t="str">
        <f t="shared" si="344"/>
        <v>B</v>
      </c>
      <c r="AM852" s="109">
        <f t="shared" si="345"/>
        <v>0</v>
      </c>
      <c r="AN852" s="109">
        <f t="shared" si="346"/>
        <v>0</v>
      </c>
      <c r="AO852" s="109" t="str">
        <f t="shared" si="347"/>
        <v/>
      </c>
      <c r="AQ852" s="109" t="str">
        <f t="shared" si="348"/>
        <v/>
      </c>
      <c r="BA852" s="229">
        <f>MOD(SUM(E837:E853),12)</f>
        <v>0</v>
      </c>
    </row>
    <row r="853" spans="1:53" ht="15.75" thickBot="1" x14ac:dyDescent="0.3">
      <c r="A853" s="88"/>
      <c r="B853" s="66" t="s">
        <v>294</v>
      </c>
      <c r="C853" s="67"/>
      <c r="D853" s="102"/>
      <c r="E853" s="32"/>
      <c r="F853" s="32"/>
      <c r="G853" s="68" t="s">
        <v>277</v>
      </c>
      <c r="H853" s="69">
        <f t="shared" si="349"/>
        <v>0</v>
      </c>
      <c r="I853" s="70">
        <f t="shared" si="350"/>
        <v>0</v>
      </c>
      <c r="J853" s="73" t="str">
        <f t="shared" si="351"/>
        <v>--</v>
      </c>
      <c r="K853" s="32"/>
      <c r="L853" s="233"/>
      <c r="M853" s="295"/>
      <c r="N853" s="295"/>
      <c r="O853" s="295"/>
      <c r="P853" s="295"/>
      <c r="Q853" s="295"/>
      <c r="R853" s="295"/>
      <c r="S853" s="295"/>
      <c r="T853" s="295"/>
      <c r="U853" s="296"/>
      <c r="V853" s="103"/>
      <c r="W853" s="84">
        <f t="shared" si="356"/>
        <v>1</v>
      </c>
      <c r="X853" s="84"/>
      <c r="Y853" s="78">
        <f>SUM(E837:E853)</f>
        <v>0</v>
      </c>
      <c r="Z853" s="72" t="str">
        <f t="shared" si="354"/>
        <v/>
      </c>
      <c r="AA853" s="72" t="str">
        <f t="shared" si="355"/>
        <v/>
      </c>
      <c r="AB853" s="72"/>
      <c r="AC853" s="72">
        <f t="shared" si="340"/>
        <v>1</v>
      </c>
      <c r="AD853" s="72">
        <f t="shared" si="341"/>
        <v>1</v>
      </c>
      <c r="AE853" s="109" t="str">
        <f t="shared" si="342"/>
        <v>0-0</v>
      </c>
      <c r="AF853" s="109" t="str">
        <f t="shared" si="343"/>
        <v>Y</v>
      </c>
      <c r="AG853" s="109" t="str">
        <f t="shared" si="344"/>
        <v>B</v>
      </c>
      <c r="AM853" s="109">
        <f t="shared" si="345"/>
        <v>0</v>
      </c>
      <c r="AN853" s="109">
        <f t="shared" si="346"/>
        <v>0</v>
      </c>
      <c r="AO853" s="109" t="str">
        <f t="shared" si="347"/>
        <v/>
      </c>
      <c r="AQ853" s="109" t="str">
        <f t="shared" si="348"/>
        <v/>
      </c>
      <c r="BA853" s="229">
        <f>MOD(SUM(E837:E854),12)</f>
        <v>0</v>
      </c>
    </row>
    <row r="854" spans="1:53" ht="15.75" thickBot="1" x14ac:dyDescent="0.3">
      <c r="A854" s="88"/>
      <c r="B854" s="66" t="s">
        <v>295</v>
      </c>
      <c r="C854" s="67"/>
      <c r="D854" s="102"/>
      <c r="E854" s="32"/>
      <c r="F854" s="32"/>
      <c r="G854" s="68" t="s">
        <v>277</v>
      </c>
      <c r="H854" s="69">
        <f t="shared" si="349"/>
        <v>0</v>
      </c>
      <c r="I854" s="70">
        <f t="shared" si="350"/>
        <v>0</v>
      </c>
      <c r="J854" s="73" t="str">
        <f t="shared" si="351"/>
        <v>--</v>
      </c>
      <c r="K854" s="32"/>
      <c r="L854" s="233"/>
      <c r="M854" s="295"/>
      <c r="N854" s="295"/>
      <c r="O854" s="295"/>
      <c r="P854" s="295"/>
      <c r="Q854" s="295"/>
      <c r="R854" s="295"/>
      <c r="S854" s="295"/>
      <c r="T854" s="295"/>
      <c r="U854" s="296"/>
      <c r="V854" s="103"/>
      <c r="W854" s="84">
        <f t="shared" si="356"/>
        <v>1</v>
      </c>
      <c r="X854" s="84"/>
      <c r="Y854" s="78">
        <f>SUM(E837:E854)</f>
        <v>0</v>
      </c>
      <c r="Z854" s="72" t="str">
        <f t="shared" si="354"/>
        <v/>
      </c>
      <c r="AA854" s="72" t="str">
        <f t="shared" si="355"/>
        <v/>
      </c>
      <c r="AB854" s="72"/>
      <c r="AC854" s="72">
        <f t="shared" si="340"/>
        <v>1</v>
      </c>
      <c r="AD854" s="72">
        <f t="shared" si="341"/>
        <v>1</v>
      </c>
      <c r="AE854" s="109" t="str">
        <f t="shared" si="342"/>
        <v>0-0</v>
      </c>
      <c r="AF854" s="109" t="str">
        <f t="shared" si="343"/>
        <v>Y</v>
      </c>
      <c r="AG854" s="109" t="str">
        <f t="shared" si="344"/>
        <v>B</v>
      </c>
      <c r="AM854" s="109">
        <f t="shared" si="345"/>
        <v>0</v>
      </c>
      <c r="AN854" s="109">
        <f t="shared" si="346"/>
        <v>0</v>
      </c>
      <c r="AO854" s="109" t="str">
        <f t="shared" si="347"/>
        <v/>
      </c>
      <c r="AQ854" s="109" t="str">
        <f t="shared" si="348"/>
        <v/>
      </c>
      <c r="BA854" s="229">
        <f>MOD(SUM(E837:E855),12)</f>
        <v>0</v>
      </c>
    </row>
    <row r="855" spans="1:53" ht="15.75" thickBot="1" x14ac:dyDescent="0.3">
      <c r="A855" s="88"/>
      <c r="B855" s="66" t="s">
        <v>296</v>
      </c>
      <c r="C855" s="67"/>
      <c r="D855" s="102"/>
      <c r="E855" s="32"/>
      <c r="F855" s="32"/>
      <c r="G855" s="68" t="s">
        <v>277</v>
      </c>
      <c r="H855" s="69">
        <f t="shared" si="349"/>
        <v>0</v>
      </c>
      <c r="I855" s="70">
        <f t="shared" si="350"/>
        <v>0</v>
      </c>
      <c r="J855" s="73" t="str">
        <f t="shared" si="351"/>
        <v>--</v>
      </c>
      <c r="K855" s="32"/>
      <c r="L855" s="233"/>
      <c r="M855" s="295"/>
      <c r="N855" s="295"/>
      <c r="O855" s="295"/>
      <c r="P855" s="295"/>
      <c r="Q855" s="295"/>
      <c r="R855" s="295"/>
      <c r="S855" s="295"/>
      <c r="T855" s="295"/>
      <c r="U855" s="296"/>
      <c r="V855" s="103"/>
      <c r="W855" s="84">
        <f t="shared" si="356"/>
        <v>1</v>
      </c>
      <c r="X855" s="84"/>
      <c r="Y855" s="78">
        <f>SUM(E837:E855)</f>
        <v>0</v>
      </c>
      <c r="Z855" s="72" t="str">
        <f t="shared" si="354"/>
        <v/>
      </c>
      <c r="AA855" s="72" t="str">
        <f t="shared" si="355"/>
        <v/>
      </c>
      <c r="AB855" s="72"/>
      <c r="AC855" s="72">
        <f t="shared" si="340"/>
        <v>1</v>
      </c>
      <c r="AD855" s="72">
        <f t="shared" si="341"/>
        <v>1</v>
      </c>
      <c r="AE855" s="109" t="str">
        <f t="shared" si="342"/>
        <v>0-0</v>
      </c>
      <c r="AF855" s="109" t="str">
        <f t="shared" si="343"/>
        <v>Y</v>
      </c>
      <c r="AG855" s="109" t="str">
        <f t="shared" si="344"/>
        <v>B</v>
      </c>
      <c r="AM855" s="109">
        <f t="shared" si="345"/>
        <v>0</v>
      </c>
      <c r="AN855" s="109">
        <f t="shared" si="346"/>
        <v>0</v>
      </c>
      <c r="AO855" s="109" t="str">
        <f t="shared" si="347"/>
        <v/>
      </c>
      <c r="AQ855" s="109" t="str">
        <f t="shared" si="348"/>
        <v/>
      </c>
      <c r="BA855" s="229">
        <f>MOD(SUM(E837:E856),12)</f>
        <v>0</v>
      </c>
    </row>
    <row r="856" spans="1:53" ht="15.75" thickBot="1" x14ac:dyDescent="0.3">
      <c r="A856" s="88"/>
      <c r="B856" s="66" t="s">
        <v>297</v>
      </c>
      <c r="C856" s="67"/>
      <c r="D856" s="102"/>
      <c r="E856" s="32"/>
      <c r="F856" s="32"/>
      <c r="G856" s="68" t="s">
        <v>277</v>
      </c>
      <c r="H856" s="69">
        <f t="shared" si="349"/>
        <v>0</v>
      </c>
      <c r="I856" s="70">
        <f t="shared" si="350"/>
        <v>0</v>
      </c>
      <c r="J856" s="73" t="str">
        <f t="shared" si="351"/>
        <v>--</v>
      </c>
      <c r="K856" s="32"/>
      <c r="L856" s="233"/>
      <c r="M856" s="295"/>
      <c r="N856" s="295"/>
      <c r="O856" s="295"/>
      <c r="P856" s="295"/>
      <c r="Q856" s="295"/>
      <c r="R856" s="295"/>
      <c r="S856" s="295"/>
      <c r="T856" s="295"/>
      <c r="U856" s="296"/>
      <c r="V856" s="103"/>
      <c r="W856" s="84">
        <f t="shared" si="356"/>
        <v>1</v>
      </c>
      <c r="X856" s="84"/>
      <c r="Y856" s="78">
        <f>SUM(E837:E856)</f>
        <v>0</v>
      </c>
      <c r="Z856" s="72" t="str">
        <f t="shared" si="354"/>
        <v/>
      </c>
      <c r="AA856" s="72" t="str">
        <f t="shared" si="355"/>
        <v/>
      </c>
      <c r="AB856" s="72"/>
      <c r="AC856" s="72">
        <f t="shared" si="340"/>
        <v>1</v>
      </c>
      <c r="AD856" s="72">
        <f t="shared" si="341"/>
        <v>1</v>
      </c>
      <c r="AE856" s="109" t="str">
        <f t="shared" si="342"/>
        <v>0-0</v>
      </c>
      <c r="AF856" s="109" t="str">
        <f t="shared" si="343"/>
        <v>Y</v>
      </c>
      <c r="AG856" s="109" t="str">
        <f t="shared" si="344"/>
        <v>B</v>
      </c>
      <c r="AM856" s="109">
        <f t="shared" si="345"/>
        <v>0</v>
      </c>
      <c r="AN856" s="109">
        <f t="shared" si="346"/>
        <v>0</v>
      </c>
      <c r="AO856" s="109" t="str">
        <f t="shared" si="347"/>
        <v/>
      </c>
      <c r="AQ856" s="109" t="str">
        <f t="shared" si="348"/>
        <v/>
      </c>
      <c r="BA856" s="229">
        <f>MOD(SUM(E837:E857),12)</f>
        <v>0</v>
      </c>
    </row>
    <row r="857" spans="1:53" ht="15.75" thickBot="1" x14ac:dyDescent="0.3">
      <c r="A857" s="88"/>
      <c r="B857" s="66" t="s">
        <v>298</v>
      </c>
      <c r="C857" s="67"/>
      <c r="D857" s="102"/>
      <c r="E857" s="32"/>
      <c r="F857" s="32"/>
      <c r="G857" s="68" t="s">
        <v>277</v>
      </c>
      <c r="H857" s="69">
        <f t="shared" si="349"/>
        <v>0</v>
      </c>
      <c r="I857" s="70">
        <f t="shared" si="350"/>
        <v>0</v>
      </c>
      <c r="J857" s="73" t="str">
        <f t="shared" si="351"/>
        <v>--</v>
      </c>
      <c r="K857" s="32"/>
      <c r="L857" s="233"/>
      <c r="M857" s="295"/>
      <c r="N857" s="295"/>
      <c r="O857" s="295"/>
      <c r="P857" s="295"/>
      <c r="Q857" s="295"/>
      <c r="R857" s="295"/>
      <c r="S857" s="295"/>
      <c r="T857" s="295"/>
      <c r="U857" s="296"/>
      <c r="V857" s="103"/>
      <c r="W857" s="84">
        <f t="shared" si="356"/>
        <v>1</v>
      </c>
      <c r="X857" s="84"/>
      <c r="Y857" s="78">
        <f>SUM(E837:E857)</f>
        <v>0</v>
      </c>
      <c r="Z857" s="72" t="str">
        <f t="shared" si="354"/>
        <v/>
      </c>
      <c r="AA857" s="72" t="str">
        <f t="shared" si="355"/>
        <v/>
      </c>
      <c r="AB857" s="72"/>
      <c r="AC857" s="72">
        <f t="shared" si="340"/>
        <v>1</v>
      </c>
      <c r="AD857" s="72">
        <f t="shared" si="341"/>
        <v>1</v>
      </c>
      <c r="AE857" s="109" t="str">
        <f t="shared" si="342"/>
        <v>0-0</v>
      </c>
      <c r="AF857" s="109" t="str">
        <f t="shared" si="343"/>
        <v>Y</v>
      </c>
      <c r="AG857" s="109" t="str">
        <f t="shared" si="344"/>
        <v>B</v>
      </c>
      <c r="AM857" s="109">
        <f t="shared" si="345"/>
        <v>0</v>
      </c>
      <c r="AN857" s="109">
        <f t="shared" si="346"/>
        <v>0</v>
      </c>
      <c r="AO857" s="109" t="str">
        <f t="shared" si="347"/>
        <v/>
      </c>
      <c r="AQ857" s="109" t="str">
        <f t="shared" si="348"/>
        <v/>
      </c>
      <c r="BA857" s="229">
        <f>MOD(SUM(E837:E858),12)</f>
        <v>0</v>
      </c>
    </row>
    <row r="858" spans="1:53" ht="15.75" thickBot="1" x14ac:dyDescent="0.3">
      <c r="A858" s="88"/>
      <c r="B858" s="66" t="s">
        <v>299</v>
      </c>
      <c r="C858" s="67"/>
      <c r="D858" s="102"/>
      <c r="E858" s="32"/>
      <c r="F858" s="32"/>
      <c r="G858" s="68" t="s">
        <v>277</v>
      </c>
      <c r="H858" s="69">
        <f t="shared" si="349"/>
        <v>0</v>
      </c>
      <c r="I858" s="70">
        <f t="shared" si="350"/>
        <v>0</v>
      </c>
      <c r="J858" s="73" t="str">
        <f t="shared" si="351"/>
        <v>--</v>
      </c>
      <c r="K858" s="32"/>
      <c r="L858" s="233"/>
      <c r="M858" s="295"/>
      <c r="N858" s="295"/>
      <c r="O858" s="295"/>
      <c r="P858" s="295"/>
      <c r="Q858" s="295"/>
      <c r="R858" s="295"/>
      <c r="S858" s="295"/>
      <c r="T858" s="295"/>
      <c r="U858" s="296"/>
      <c r="V858" s="103"/>
      <c r="W858" s="84">
        <f t="shared" si="356"/>
        <v>1</v>
      </c>
      <c r="X858" s="84"/>
      <c r="Y858" s="78">
        <f>SUM(E837:E858)</f>
        <v>0</v>
      </c>
      <c r="Z858" s="72" t="str">
        <f t="shared" si="354"/>
        <v/>
      </c>
      <c r="AA858" s="72" t="str">
        <f t="shared" si="355"/>
        <v/>
      </c>
      <c r="AB858" s="72"/>
      <c r="AC858" s="72">
        <f t="shared" si="340"/>
        <v>1</v>
      </c>
      <c r="AD858" s="72">
        <f t="shared" si="341"/>
        <v>1</v>
      </c>
      <c r="AE858" s="109" t="str">
        <f t="shared" si="342"/>
        <v>0-0</v>
      </c>
      <c r="AF858" s="109" t="str">
        <f t="shared" si="343"/>
        <v>Y</v>
      </c>
      <c r="AG858" s="109" t="str">
        <f t="shared" si="344"/>
        <v>B</v>
      </c>
      <c r="AM858" s="109">
        <f t="shared" si="345"/>
        <v>0</v>
      </c>
      <c r="AN858" s="109">
        <f t="shared" si="346"/>
        <v>0</v>
      </c>
      <c r="AO858" s="109" t="str">
        <f t="shared" si="347"/>
        <v/>
      </c>
      <c r="AQ858" s="109" t="str">
        <f t="shared" si="348"/>
        <v/>
      </c>
      <c r="BA858" s="229">
        <f>MOD(SUM(E837:E859),12)</f>
        <v>0</v>
      </c>
    </row>
    <row r="859" spans="1:53" ht="15.75" thickBot="1" x14ac:dyDescent="0.3">
      <c r="A859" s="88"/>
      <c r="B859" s="66" t="s">
        <v>300</v>
      </c>
      <c r="C859" s="67"/>
      <c r="D859" s="102"/>
      <c r="E859" s="32"/>
      <c r="F859" s="32"/>
      <c r="G859" s="68" t="s">
        <v>277</v>
      </c>
      <c r="H859" s="69">
        <f t="shared" si="349"/>
        <v>0</v>
      </c>
      <c r="I859" s="70">
        <f t="shared" si="350"/>
        <v>0</v>
      </c>
      <c r="J859" s="73" t="str">
        <f t="shared" si="351"/>
        <v>--</v>
      </c>
      <c r="K859" s="32"/>
      <c r="L859" s="233"/>
      <c r="M859" s="295"/>
      <c r="N859" s="295"/>
      <c r="O859" s="295"/>
      <c r="P859" s="295"/>
      <c r="Q859" s="295"/>
      <c r="R859" s="295"/>
      <c r="S859" s="295"/>
      <c r="T859" s="295"/>
      <c r="U859" s="296"/>
      <c r="V859" s="103"/>
      <c r="W859" s="84">
        <f t="shared" si="356"/>
        <v>1</v>
      </c>
      <c r="X859" s="84"/>
      <c r="Y859" s="78">
        <f>SUM(E837:E859)</f>
        <v>0</v>
      </c>
      <c r="Z859" s="72" t="str">
        <f t="shared" si="354"/>
        <v/>
      </c>
      <c r="AA859" s="72" t="str">
        <f t="shared" si="355"/>
        <v/>
      </c>
      <c r="AB859" s="72"/>
      <c r="AC859" s="72">
        <f t="shared" si="340"/>
        <v>1</v>
      </c>
      <c r="AD859" s="72">
        <f t="shared" si="341"/>
        <v>1</v>
      </c>
      <c r="AE859" s="109" t="str">
        <f t="shared" si="342"/>
        <v>0-0</v>
      </c>
      <c r="AF859" s="109" t="str">
        <f t="shared" si="343"/>
        <v>Y</v>
      </c>
      <c r="AG859" s="109" t="str">
        <f t="shared" si="344"/>
        <v>B</v>
      </c>
      <c r="AM859" s="109">
        <f t="shared" si="345"/>
        <v>0</v>
      </c>
      <c r="AN859" s="109">
        <f t="shared" si="346"/>
        <v>0</v>
      </c>
      <c r="AO859" s="109" t="str">
        <f t="shared" si="347"/>
        <v/>
      </c>
      <c r="AQ859" s="109" t="str">
        <f t="shared" si="348"/>
        <v/>
      </c>
      <c r="BA859" s="229">
        <f>MOD(SUM(E837:E860),12)</f>
        <v>0</v>
      </c>
    </row>
    <row r="860" spans="1:53" ht="15.75" thickBot="1" x14ac:dyDescent="0.3">
      <c r="A860" s="88"/>
      <c r="B860" s="66" t="s">
        <v>301</v>
      </c>
      <c r="C860" s="67"/>
      <c r="D860" s="102"/>
      <c r="E860" s="32"/>
      <c r="F860" s="32"/>
      <c r="G860" s="68" t="s">
        <v>277</v>
      </c>
      <c r="H860" s="69">
        <f t="shared" si="349"/>
        <v>0</v>
      </c>
      <c r="I860" s="70">
        <f t="shared" si="350"/>
        <v>0</v>
      </c>
      <c r="J860" s="73" t="str">
        <f t="shared" si="351"/>
        <v>--</v>
      </c>
      <c r="K860" s="32"/>
      <c r="L860" s="233"/>
      <c r="M860" s="295"/>
      <c r="N860" s="295"/>
      <c r="O860" s="295"/>
      <c r="P860" s="295"/>
      <c r="Q860" s="295"/>
      <c r="R860" s="295"/>
      <c r="S860" s="295"/>
      <c r="T860" s="295"/>
      <c r="U860" s="296"/>
      <c r="V860" s="103"/>
      <c r="W860" s="84">
        <f t="shared" si="356"/>
        <v>1</v>
      </c>
      <c r="X860" s="84"/>
      <c r="Y860" s="78">
        <f>SUM(E837:E860)</f>
        <v>0</v>
      </c>
      <c r="Z860" s="72" t="str">
        <f t="shared" si="354"/>
        <v/>
      </c>
      <c r="AA860" s="72" t="str">
        <f t="shared" si="355"/>
        <v/>
      </c>
      <c r="AB860" s="72"/>
      <c r="AC860" s="72">
        <f t="shared" si="340"/>
        <v>1</v>
      </c>
      <c r="AD860" s="72">
        <f t="shared" si="341"/>
        <v>1</v>
      </c>
      <c r="AE860" s="109" t="str">
        <f t="shared" si="342"/>
        <v>0-0</v>
      </c>
      <c r="AF860" s="109" t="str">
        <f t="shared" si="343"/>
        <v>Y</v>
      </c>
      <c r="AG860" s="109" t="str">
        <f t="shared" si="344"/>
        <v>B</v>
      </c>
      <c r="AM860" s="109">
        <f t="shared" si="345"/>
        <v>0</v>
      </c>
      <c r="AN860" s="109">
        <f t="shared" si="346"/>
        <v>0</v>
      </c>
      <c r="AO860" s="109" t="str">
        <f t="shared" si="347"/>
        <v/>
      </c>
      <c r="AQ860" s="109" t="str">
        <f t="shared" si="348"/>
        <v/>
      </c>
      <c r="BA860" s="229">
        <f>MOD(SUM(E837:E861),12)</f>
        <v>0</v>
      </c>
    </row>
    <row r="861" spans="1:53" ht="15.75" thickBot="1" x14ac:dyDescent="0.3">
      <c r="A861" s="88"/>
      <c r="B861" s="66" t="s">
        <v>302</v>
      </c>
      <c r="C861" s="67"/>
      <c r="D861" s="102"/>
      <c r="E861" s="32"/>
      <c r="F861" s="32"/>
      <c r="G861" s="68" t="s">
        <v>277</v>
      </c>
      <c r="H861" s="69">
        <f t="shared" si="349"/>
        <v>0</v>
      </c>
      <c r="I861" s="70">
        <f t="shared" si="350"/>
        <v>0</v>
      </c>
      <c r="J861" s="73" t="str">
        <f t="shared" si="351"/>
        <v>--</v>
      </c>
      <c r="K861" s="32"/>
      <c r="L861" s="234"/>
      <c r="M861" s="295"/>
      <c r="N861" s="295"/>
      <c r="O861" s="295"/>
      <c r="P861" s="295"/>
      <c r="Q861" s="295"/>
      <c r="R861" s="295"/>
      <c r="S861" s="295"/>
      <c r="T861" s="295"/>
      <c r="U861" s="296"/>
      <c r="V861" s="103"/>
      <c r="W861" s="72"/>
      <c r="X861" s="72"/>
      <c r="Y861" s="78">
        <f>SUM(E837:E861)</f>
        <v>0</v>
      </c>
      <c r="Z861" s="72" t="str">
        <f t="shared" si="354"/>
        <v/>
      </c>
      <c r="AA861" s="72" t="str">
        <f t="shared" si="355"/>
        <v/>
      </c>
      <c r="AB861" s="72"/>
      <c r="AC861" s="72">
        <f t="shared" si="340"/>
        <v>1</v>
      </c>
      <c r="AD861" s="72">
        <f t="shared" si="341"/>
        <v>1</v>
      </c>
      <c r="AE861" s="109" t="str">
        <f t="shared" si="342"/>
        <v>0-0</v>
      </c>
      <c r="AF861" s="109" t="str">
        <f t="shared" si="343"/>
        <v>Y</v>
      </c>
      <c r="AG861" s="109" t="str">
        <f t="shared" si="344"/>
        <v>B</v>
      </c>
      <c r="AM861" s="109">
        <f t="shared" si="345"/>
        <v>0</v>
      </c>
      <c r="AN861" s="109">
        <f t="shared" si="346"/>
        <v>0</v>
      </c>
      <c r="AO861" s="109" t="str">
        <f t="shared" si="347"/>
        <v/>
      </c>
      <c r="AQ861" s="109" t="str">
        <f t="shared" si="348"/>
        <v/>
      </c>
      <c r="BA861" s="228"/>
    </row>
    <row r="862" spans="1:53" ht="16.5" thickBot="1" x14ac:dyDescent="0.3">
      <c r="A862" s="88"/>
      <c r="B862" s="281" t="s">
        <v>345</v>
      </c>
      <c r="C862" s="283"/>
      <c r="D862" s="79"/>
      <c r="E862" s="80"/>
      <c r="F862" s="80"/>
      <c r="G862" s="81"/>
      <c r="H862" s="192"/>
      <c r="I862" s="192"/>
      <c r="J862" s="192"/>
      <c r="K862" s="82"/>
      <c r="L862" s="281" t="s">
        <v>306</v>
      </c>
      <c r="M862" s="282"/>
      <c r="N862" s="282"/>
      <c r="O862" s="282"/>
      <c r="P862" s="282"/>
      <c r="Q862" s="282"/>
      <c r="R862" s="282"/>
      <c r="S862" s="282"/>
      <c r="T862" s="282"/>
      <c r="U862" s="283"/>
      <c r="V862" s="104"/>
      <c r="W862" s="72"/>
      <c r="X862" s="72"/>
      <c r="Y862" s="72"/>
      <c r="Z862" s="72"/>
      <c r="AA862" s="72" t="str">
        <f t="shared" si="355"/>
        <v/>
      </c>
      <c r="AB862" s="72"/>
      <c r="AC862" s="72">
        <f>SUM(AC837:AC861)</f>
        <v>25</v>
      </c>
      <c r="AD862" s="72">
        <f>SUM(AD837:AD861)</f>
        <v>25</v>
      </c>
      <c r="AM862" s="109">
        <f>SUM(AM837:AM861)</f>
        <v>0</v>
      </c>
      <c r="AN862" s="109">
        <f>SUM(AN837:AN861)</f>
        <v>0</v>
      </c>
      <c r="AO862" s="109">
        <f>((COUNTIF(AO837:AO861,"Y")/3)*2)</f>
        <v>0</v>
      </c>
      <c r="AP862" s="109">
        <f>(COUNTIF(AO837:AO861,"Y")/3)</f>
        <v>0</v>
      </c>
      <c r="AQ862" s="109">
        <f>(COUNTIF(AQ837:AQ861,"Y")/2)</f>
        <v>0</v>
      </c>
      <c r="AR862" s="109">
        <f>(COUNTIF(AQ837:AQ861,"Y")/2)</f>
        <v>0</v>
      </c>
      <c r="BA862" s="228"/>
    </row>
    <row r="863" spans="1:53" ht="16.5" thickBot="1" x14ac:dyDescent="0.3">
      <c r="A863" s="88"/>
      <c r="B863" s="281" t="s">
        <v>307</v>
      </c>
      <c r="C863" s="283"/>
      <c r="D863" s="25"/>
      <c r="E863" s="25"/>
      <c r="F863" s="25"/>
      <c r="G863" s="83"/>
      <c r="H863" s="25"/>
      <c r="I863" s="26"/>
      <c r="J863" s="26"/>
      <c r="K863" s="25"/>
      <c r="L863" s="25"/>
      <c r="M863" s="25"/>
      <c r="N863" s="25"/>
      <c r="O863" s="25"/>
      <c r="P863" s="26"/>
      <c r="Q863" s="26"/>
      <c r="R863" s="26"/>
      <c r="S863" s="26"/>
      <c r="T863" s="26"/>
      <c r="U863" s="26"/>
      <c r="V863" s="54"/>
      <c r="W863" s="72"/>
      <c r="X863" s="72"/>
      <c r="Y863" s="72"/>
      <c r="Z863" s="72"/>
      <c r="AA863" s="72" t="str">
        <f t="shared" si="355"/>
        <v/>
      </c>
      <c r="AB863" s="72"/>
      <c r="AC863" s="72"/>
      <c r="AD863" s="72"/>
      <c r="BA863" s="226"/>
    </row>
    <row r="864" spans="1:53" x14ac:dyDescent="0.25">
      <c r="A864" s="88"/>
      <c r="B864" s="88"/>
      <c r="C864" s="88"/>
      <c r="D864" s="88"/>
      <c r="E864" s="88"/>
      <c r="F864" s="88"/>
      <c r="G864" s="88"/>
      <c r="H864" s="88"/>
      <c r="I864" s="88"/>
      <c r="J864" s="88"/>
      <c r="K864" s="88"/>
      <c r="L864" s="88"/>
      <c r="M864" s="88"/>
      <c r="N864" s="88"/>
      <c r="O864" s="88"/>
      <c r="P864" s="88"/>
      <c r="Q864" s="88"/>
      <c r="R864" s="88"/>
      <c r="S864" s="88"/>
      <c r="T864" s="88"/>
      <c r="U864" s="88"/>
      <c r="V864" s="88"/>
      <c r="W864" s="88"/>
      <c r="X864" s="88"/>
      <c r="Y864" s="88"/>
      <c r="Z864" s="88"/>
      <c r="AA864" s="88"/>
      <c r="AB864" s="88"/>
      <c r="AC864" s="88"/>
      <c r="AD864" s="88"/>
    </row>
    <row r="865" spans="1:53" ht="15.75" thickBot="1" x14ac:dyDescent="0.3">
      <c r="A865" s="88"/>
      <c r="B865" s="88"/>
      <c r="C865" s="88"/>
      <c r="D865" s="88"/>
      <c r="E865" s="88"/>
      <c r="F865" s="88"/>
      <c r="G865" s="88"/>
      <c r="H865" s="88"/>
      <c r="I865" s="88"/>
      <c r="J865" s="88"/>
      <c r="K865" s="88"/>
      <c r="L865" s="88"/>
      <c r="M865" s="88"/>
      <c r="N865" s="88"/>
      <c r="O865" s="88"/>
      <c r="P865" s="88"/>
      <c r="Q865" s="88"/>
      <c r="R865" s="88"/>
      <c r="S865" s="88"/>
      <c r="T865" s="88"/>
      <c r="U865" s="88"/>
      <c r="V865" s="88"/>
      <c r="W865" s="88"/>
      <c r="X865" s="88"/>
      <c r="Y865" s="88"/>
      <c r="Z865" s="88"/>
      <c r="AA865" s="88"/>
      <c r="AB865" s="88"/>
      <c r="AC865" s="88"/>
      <c r="AD865" s="88"/>
    </row>
    <row r="866" spans="1:53" ht="24" thickBot="1" x14ac:dyDescent="0.4">
      <c r="A866" s="88"/>
      <c r="B866" s="85" t="s">
        <v>346</v>
      </c>
      <c r="C866" s="25"/>
      <c r="D866" s="25"/>
      <c r="E866" s="25"/>
      <c r="F866" s="88"/>
      <c r="G866" s="25"/>
      <c r="H866" s="25"/>
      <c r="I866" s="87"/>
      <c r="J866" s="26"/>
      <c r="K866" s="25"/>
      <c r="L866" s="25"/>
      <c r="M866" s="196" t="s">
        <v>210</v>
      </c>
      <c r="N866" s="196" t="s">
        <v>211</v>
      </c>
      <c r="O866" s="196" t="s">
        <v>212</v>
      </c>
      <c r="P866" s="196" t="s">
        <v>213</v>
      </c>
      <c r="Q866" s="196" t="s">
        <v>214</v>
      </c>
      <c r="R866" s="196" t="s">
        <v>215</v>
      </c>
      <c r="S866" s="196" t="s">
        <v>216</v>
      </c>
      <c r="T866" s="196" t="s">
        <v>217</v>
      </c>
      <c r="U866" s="196" t="s">
        <v>218</v>
      </c>
      <c r="V866" s="196" t="s">
        <v>219</v>
      </c>
      <c r="W866" s="113" t="s">
        <v>220</v>
      </c>
      <c r="X866" s="196" t="s">
        <v>221</v>
      </c>
      <c r="Y866" s="25"/>
      <c r="Z866" s="25"/>
      <c r="AA866" s="25"/>
      <c r="AB866" s="25"/>
      <c r="AC866" s="25"/>
      <c r="AD866" s="25"/>
      <c r="BA866" s="226"/>
    </row>
    <row r="867" spans="1:53" ht="16.5" thickTop="1" thickBot="1" x14ac:dyDescent="0.3">
      <c r="A867" s="88"/>
      <c r="B867" s="284" t="s">
        <v>222</v>
      </c>
      <c r="C867" s="285"/>
      <c r="D867" s="286" t="s">
        <v>223</v>
      </c>
      <c r="E867" s="287"/>
      <c r="F867" s="88"/>
      <c r="G867" s="288" t="s">
        <v>224</v>
      </c>
      <c r="H867" s="289"/>
      <c r="I867" s="28">
        <f>SUM(E878:E902)</f>
        <v>0</v>
      </c>
      <c r="J867" s="290" t="s">
        <v>225</v>
      </c>
      <c r="K867" s="291"/>
      <c r="L867" s="287"/>
      <c r="M867" s="196">
        <v>2</v>
      </c>
      <c r="N867" s="35">
        <f>SUM(AI867,AI878)</f>
        <v>0</v>
      </c>
      <c r="O867" s="35">
        <v>0</v>
      </c>
      <c r="P867" s="35">
        <f>SUM(AJ867,AJ878)</f>
        <v>0</v>
      </c>
      <c r="Q867" s="35">
        <v>0</v>
      </c>
      <c r="R867" s="35">
        <f>COUNTIFS($E878:$E902,"2",$F878:$F902,"Pole",$C878:$C902,"FST")</f>
        <v>0</v>
      </c>
      <c r="S867" s="35">
        <f>SUM(AL867,AK878)</f>
        <v>0</v>
      </c>
      <c r="T867" s="35">
        <v>0</v>
      </c>
      <c r="U867" s="35">
        <f>SUM(AK867,AL878)</f>
        <v>0</v>
      </c>
      <c r="V867" s="35">
        <v>0</v>
      </c>
      <c r="W867" s="34">
        <f>COUNTIFS($E878:$E902,"2",$F878:$F902,"HH",$C878:$C902,"FST")</f>
        <v>0</v>
      </c>
      <c r="X867" s="35">
        <f>COUNTIFS($E878:$E902,"2",$F878:$F902,"Ped",$C878:$C902,"FST")</f>
        <v>0</v>
      </c>
      <c r="Y867" s="25"/>
      <c r="Z867" s="297" t="s">
        <v>226</v>
      </c>
      <c r="AA867" s="298"/>
      <c r="AB867" s="299"/>
      <c r="AC867" s="25"/>
      <c r="AD867" s="25"/>
      <c r="AH867" s="109">
        <v>2</v>
      </c>
      <c r="AI867" s="109" t="str">
        <f>IF($E868="SS",COUNTIFS($C878:$C902,"FST",$E878:$E902,"2"),"0")</f>
        <v>0</v>
      </c>
      <c r="AJ867" s="109" t="str">
        <f>IF($E868="RPX",COUNTIFS($C878:$C902,"FST",$E878:$E902,"2"),"0")</f>
        <v>0</v>
      </c>
      <c r="AK867" s="109" t="str">
        <f>IF($E868="EUC",COUNTIFS($C878:$C902,"FST",$E878:$E902,"2"),"0")</f>
        <v>0</v>
      </c>
      <c r="AL867" s="109" t="str">
        <f>IF($E868="RPX-T",COUNTIFS($C878:$C902,"FST",$E878:$E902,"2"),"0")</f>
        <v>0</v>
      </c>
      <c r="AT867" s="110" t="s">
        <v>227</v>
      </c>
      <c r="AU867" s="108">
        <f>IF(OR($AS868="Y",$AS869="Y",$AS870="Y"),"",COUNTIFS($E868,"SS",$E873,"Y"))</f>
        <v>0</v>
      </c>
      <c r="AV867" s="111">
        <f>IF(OR($AS868="Y",$AS869="Y",$AS870="Y"),"",COUNTIFS($E868,"RPX",$E873,"Y"))</f>
        <v>0</v>
      </c>
      <c r="AW867" s="111">
        <f>IF(OR($AS868="Y",$AS869="Y",$AS870="Y"),"",COUNTIFS($E868,"EUC",$E873,"Y"))</f>
        <v>0</v>
      </c>
      <c r="AX867" s="109">
        <f>IF(OR($AS868="Y",$AS869="Y",$AS870="Y"),"",COUNTIFS($E868,"RPX-T",$E873,"Y"))</f>
        <v>0</v>
      </c>
      <c r="BA867" s="226"/>
    </row>
    <row r="868" spans="1:53" ht="16.5" customHeight="1" thickTop="1" thickBot="1" x14ac:dyDescent="0.3">
      <c r="A868" s="88"/>
      <c r="B868" s="29" t="s">
        <v>228</v>
      </c>
      <c r="C868" s="30">
        <v>0</v>
      </c>
      <c r="D868" s="31" t="s">
        <v>229</v>
      </c>
      <c r="E868" s="66" t="str">
        <f>TEXT(IF('Cable Calculator'!DE7="","",'Cable Calculator'!DE7),)</f>
        <v/>
      </c>
      <c r="F868" s="88"/>
      <c r="G868" s="300" t="s">
        <v>230</v>
      </c>
      <c r="H868" s="287"/>
      <c r="I868" s="33">
        <f>E869-I867</f>
        <v>0</v>
      </c>
      <c r="J868" s="301" t="s">
        <v>231</v>
      </c>
      <c r="K868" s="302"/>
      <c r="L868" s="34">
        <f>I872</f>
        <v>0</v>
      </c>
      <c r="M868" s="196">
        <v>4</v>
      </c>
      <c r="N868" s="35">
        <f>SUM(AI868,AI879)</f>
        <v>0</v>
      </c>
      <c r="O868" s="35">
        <v>0</v>
      </c>
      <c r="P868" s="35">
        <f>SUM(AJ868,AJ879)</f>
        <v>0</v>
      </c>
      <c r="Q868" s="35">
        <v>0</v>
      </c>
      <c r="R868" s="35">
        <f>COUNTIFS($E878:$E902,"4",$F878:$F902,"Pole",$C878:$C902,"FST")</f>
        <v>0</v>
      </c>
      <c r="S868" s="35">
        <f>SUM(AL868,AK879)</f>
        <v>0</v>
      </c>
      <c r="T868" s="35">
        <v>0</v>
      </c>
      <c r="U868" s="35">
        <f>SUM(AK868,AL879)</f>
        <v>0</v>
      </c>
      <c r="V868" s="35">
        <v>0</v>
      </c>
      <c r="W868" s="34">
        <f>COUNTIFS($E878:$E902,"4",$F878:$F902,"HH",$C878:$C902,"FST")</f>
        <v>0</v>
      </c>
      <c r="X868" s="35">
        <f>COUNTIFS($E878:$E902,"4",$F878:$F902,"Ped",$C878:$C902,"FST")</f>
        <v>0</v>
      </c>
      <c r="Y868" s="25"/>
      <c r="Z868" s="303" t="s">
        <v>232</v>
      </c>
      <c r="AA868" s="305" t="s">
        <v>233</v>
      </c>
      <c r="AB868" s="306"/>
      <c r="AC868" s="25"/>
      <c r="AD868" s="25"/>
      <c r="AH868" s="109">
        <v>4</v>
      </c>
      <c r="AI868" s="109" t="str">
        <f>IF($E868="SS",COUNTIFS($C878:$C902,"FST",$E878:$E902,"4"),"0")</f>
        <v>0</v>
      </c>
      <c r="AJ868" s="109" t="str">
        <f>IF($E868="RPX",COUNTIFS($C878:$C902,"FST",$E878:$E902,"4"),"0")</f>
        <v>0</v>
      </c>
      <c r="AK868" s="109" t="str">
        <f>IF($E868="EUC",COUNTIFS($C878:$C902,"FST",$E878:$E902,"4"),"0")</f>
        <v>0</v>
      </c>
      <c r="AL868" s="109" t="str">
        <f>IF($E868="RPX-T",COUNTIFS($C878:$C902,"FST",$E878:$E902,"4"),"0")</f>
        <v>0</v>
      </c>
      <c r="AS868" s="109" t="str">
        <f>IF(AND(E873="Y",E869=24,E870=0),"Y","N")</f>
        <v>N</v>
      </c>
      <c r="AT868" s="110" t="s">
        <v>234</v>
      </c>
      <c r="AU868" s="109">
        <f>COUNTIFS($E868,"SS",$AS868,"Y")</f>
        <v>0</v>
      </c>
      <c r="AV868" s="111">
        <f>COUNTIFS($E868,"RPX",$AS868,"Y")</f>
        <v>0</v>
      </c>
      <c r="AW868" s="111">
        <f>COUNTIFS($E868,"EUC",$AS868,"Y")</f>
        <v>0</v>
      </c>
      <c r="AX868" s="109">
        <f>COUNTIFS($E868,"RPX-T",$AS868,"Y")</f>
        <v>0</v>
      </c>
      <c r="BA868" s="227"/>
    </row>
    <row r="869" spans="1:53" ht="16.5" thickTop="1" thickBot="1" x14ac:dyDescent="0.3">
      <c r="A869" s="88"/>
      <c r="B869" s="36" t="s">
        <v>235</v>
      </c>
      <c r="C869" s="37">
        <v>0</v>
      </c>
      <c r="D869" s="38" t="s">
        <v>236</v>
      </c>
      <c r="E869" s="32"/>
      <c r="F869" s="88"/>
      <c r="G869" s="309" t="s">
        <v>237</v>
      </c>
      <c r="H869" s="310"/>
      <c r="I869" s="35">
        <f>IF(E869=0,0,12-(MOD(I867,12)))</f>
        <v>0</v>
      </c>
      <c r="J869" s="301" t="s">
        <v>238</v>
      </c>
      <c r="K869" s="302"/>
      <c r="L869" s="39">
        <f>I873-I867</f>
        <v>0</v>
      </c>
      <c r="M869" s="196">
        <v>6</v>
      </c>
      <c r="N869" s="35">
        <f>SUM(AI869,AI880)</f>
        <v>0</v>
      </c>
      <c r="O869" s="35">
        <v>0</v>
      </c>
      <c r="P869" s="35">
        <f>SUM(AJ869,AJ880)</f>
        <v>0</v>
      </c>
      <c r="Q869" s="35">
        <v>0</v>
      </c>
      <c r="R869" s="35">
        <f>COUNTIFS($E878:$E902,"6",$F878:$F902,"Pole",$C878:$C902,"FST")</f>
        <v>0</v>
      </c>
      <c r="S869" s="35">
        <f>SUM(AL869,AK880)</f>
        <v>0</v>
      </c>
      <c r="T869" s="35">
        <v>0</v>
      </c>
      <c r="U869" s="35">
        <f>SUM(AK869,AL880)</f>
        <v>0</v>
      </c>
      <c r="V869" s="35">
        <v>0</v>
      </c>
      <c r="W869" s="34">
        <f>COUNTIFS($E878:$E902,"6",$F878:$F902,"HH",$C878:$C902,"FST")</f>
        <v>0</v>
      </c>
      <c r="X869" s="35">
        <f>COUNTIFS($E878:$E902,"6",$F878:$F902,"Ped",$C878:$C902,"FST")</f>
        <v>0</v>
      </c>
      <c r="Y869" s="25"/>
      <c r="Z869" s="304"/>
      <c r="AA869" s="307"/>
      <c r="AB869" s="308"/>
      <c r="AC869" s="25"/>
      <c r="AD869" s="25"/>
      <c r="AH869" s="109">
        <v>6</v>
      </c>
      <c r="AI869" s="109" t="str">
        <f>IF($E868="SS",COUNTIFS($C878:$C902,"FST",$E878:$E902,"6"),"0")</f>
        <v>0</v>
      </c>
      <c r="AJ869" s="109" t="str">
        <f>IF($E868="RPX",COUNTIFS($C878:$C902,"FST",$E878:$E902,"6"),"0")</f>
        <v>0</v>
      </c>
      <c r="AK869" s="109" t="str">
        <f>IF($E868="EUC",COUNTIFS($C878:$C902,"FST",$E878:$E902,"6"),"0")</f>
        <v>0</v>
      </c>
      <c r="AL869" s="109" t="str">
        <f>IF($E868="RPX-T",COUNTIFS($C878:$C902,"FST",$E878:$E902,"6"),"0")</f>
        <v>0</v>
      </c>
      <c r="AS869" s="109" t="str">
        <f>IF(AND(E873="Y",E869=48,E870=12),"Y","N")</f>
        <v>N</v>
      </c>
      <c r="AT869" s="110" t="s">
        <v>239</v>
      </c>
      <c r="AU869" s="109">
        <f>COUNTIFS($E868,"SS",$AS869,"Y")</f>
        <v>0</v>
      </c>
      <c r="AV869" s="108">
        <f>COUNTIFS($E868,"RPX",$AS869,"Y")</f>
        <v>0</v>
      </c>
      <c r="AW869" s="108">
        <f>COUNTIFS($E868,"EUC",$AS869,"Y")</f>
        <v>0</v>
      </c>
      <c r="AX869" s="109">
        <f>COUNTIFS($E868,"RPX-T",$AS869,"Y")</f>
        <v>0</v>
      </c>
      <c r="BA869" s="227"/>
    </row>
    <row r="870" spans="1:53" ht="16.5" customHeight="1" thickTop="1" thickBot="1" x14ac:dyDescent="0.3">
      <c r="A870" s="88"/>
      <c r="B870" s="40" t="s">
        <v>240</v>
      </c>
      <c r="C870" s="30">
        <v>0</v>
      </c>
      <c r="D870" s="41" t="s">
        <v>241</v>
      </c>
      <c r="E870" s="42"/>
      <c r="F870" s="88"/>
      <c r="G870" s="277" t="s">
        <v>242</v>
      </c>
      <c r="H870" s="43" t="s">
        <v>243</v>
      </c>
      <c r="I870" s="35">
        <f>IF(E870&lt;&gt;0,1,0)</f>
        <v>0</v>
      </c>
      <c r="J870" s="309" t="s">
        <v>244</v>
      </c>
      <c r="K870" s="310"/>
      <c r="L870" s="44" t="str">
        <f>'Cable Calculator'!DE3</f>
        <v/>
      </c>
      <c r="M870" s="196">
        <v>8</v>
      </c>
      <c r="N870" s="35">
        <f>SUM(AI870,AI881)</f>
        <v>0</v>
      </c>
      <c r="O870" s="35">
        <v>0</v>
      </c>
      <c r="P870" s="35">
        <f>SUM(AJ870,AJ881)</f>
        <v>0</v>
      </c>
      <c r="Q870" s="35">
        <v>0</v>
      </c>
      <c r="R870" s="35">
        <f>COUNTIFS($E878:$E902,"8",$F878:$F902,"Pole",$C878:$C902,"FST")</f>
        <v>0</v>
      </c>
      <c r="S870" s="35">
        <f>SUM(AL870,AK881)</f>
        <v>0</v>
      </c>
      <c r="T870" s="35">
        <v>0</v>
      </c>
      <c r="U870" s="35">
        <f>SUM(AK870,AL881)</f>
        <v>0</v>
      </c>
      <c r="V870" s="35">
        <v>0</v>
      </c>
      <c r="W870" s="34">
        <f>COUNTIFS($E878:$E902,"8",$F878:$F902,"HH",$C878:$C902,"FST")</f>
        <v>0</v>
      </c>
      <c r="X870" s="35">
        <f>COUNTIFS($E878:$E902,"8",$F878:$F902,"Ped",$C878:$C902,"FST")</f>
        <v>0</v>
      </c>
      <c r="Y870" s="25"/>
      <c r="Z870" s="45">
        <v>1</v>
      </c>
      <c r="AA870" s="46">
        <v>1</v>
      </c>
      <c r="AB870" s="46">
        <v>12</v>
      </c>
      <c r="AC870" s="25"/>
      <c r="AD870" s="25"/>
      <c r="AH870" s="109">
        <v>8</v>
      </c>
      <c r="AI870" s="109" t="str">
        <f>IF($E868="SS",COUNTIFS($C878:$C902,"FST",$E878:$E902,"8"),"0")</f>
        <v>0</v>
      </c>
      <c r="AJ870" s="109" t="str">
        <f>IF($E868="RPX",COUNTIFS($C878:$C902,"FST",$E878:$E902,"8"),"0")</f>
        <v>0</v>
      </c>
      <c r="AK870" s="109" t="str">
        <f>IF($E868="EUC",COUNTIFS($C878:$C902,"FST",$E878:$E902,"8"),"0")</f>
        <v>0</v>
      </c>
      <c r="AL870" s="109" t="str">
        <f>IF($E868="RPX-T",COUNTIFS($C878:$C902,"FST",$E878:$E902,"8"),"0")</f>
        <v>0</v>
      </c>
      <c r="AS870" s="109" t="str">
        <f>IF(AND(E873="Y",E869=48,E870=0),"Y","N")</f>
        <v>N</v>
      </c>
      <c r="AT870" s="110" t="s">
        <v>245</v>
      </c>
      <c r="AU870" s="109">
        <f>COUNTIFS($E868,"SS",$AS870,"Y")</f>
        <v>0</v>
      </c>
      <c r="AV870" s="108">
        <f>COUNTIFS($E868,"RPX",$AS870,"Y")</f>
        <v>0</v>
      </c>
      <c r="AW870" s="108">
        <f>COUNTIFS($E868,"EUC",$AS870,"Y")</f>
        <v>0</v>
      </c>
      <c r="AX870" s="109">
        <f>COUNTIFS($E868,"RPX-T",$AS870,"Y")</f>
        <v>0</v>
      </c>
      <c r="BA870" s="227"/>
    </row>
    <row r="871" spans="1:53" ht="16.5" thickTop="1" thickBot="1" x14ac:dyDescent="0.3">
      <c r="A871" s="88"/>
      <c r="B871" s="29" t="s">
        <v>246</v>
      </c>
      <c r="C871" s="37">
        <v>0</v>
      </c>
      <c r="D871" s="41" t="s">
        <v>247</v>
      </c>
      <c r="E871" s="42"/>
      <c r="F871" s="88"/>
      <c r="G871" s="278"/>
      <c r="H871" s="47" t="s">
        <v>248</v>
      </c>
      <c r="I871" s="35">
        <f>IF(E870&lt;&gt;0,E870,0)</f>
        <v>0</v>
      </c>
      <c r="J871" s="194"/>
      <c r="K871" s="195"/>
      <c r="L871" s="48"/>
      <c r="M871" s="196">
        <v>12</v>
      </c>
      <c r="N871" s="35" t="str">
        <f>IF($E868="SS",SUM(AI871,AJ882,AM903,AO903,AQ903),"0")</f>
        <v>0</v>
      </c>
      <c r="O871" s="35" t="str">
        <f>IF($E868="SS",SUM(AN903,AP903,AR903),"0")</f>
        <v>0</v>
      </c>
      <c r="P871" s="35" t="str">
        <f>IF($E868="RPX",SUM(AJ871,AJ882,AM903,AO903,AQ903),"0")</f>
        <v>0</v>
      </c>
      <c r="Q871" s="35" t="str">
        <f>IF($E868="RPX",SUM(AN903,AP903,AR903),"0")</f>
        <v>0</v>
      </c>
      <c r="R871" s="35">
        <f>COUNTIFS($E878:$E902,"12",$F878:$F902,"Pole",$C878:$C902,"FST")</f>
        <v>0</v>
      </c>
      <c r="S871" s="35" t="str">
        <f>IF($E868="RPX-T",SUM(AL871,AK882,AM903,AO903,AQ903),"0")</f>
        <v>0</v>
      </c>
      <c r="T871" s="35" t="str">
        <f>IF($E868="RPX-T",SUM(AN903,AP903,AR903),"0")</f>
        <v>0</v>
      </c>
      <c r="U871" s="35" t="str">
        <f>IF($E868="EUC",SUM(AK871,AL882,AM903,AO903,AQ903),"0")</f>
        <v>0</v>
      </c>
      <c r="V871" s="35" t="str">
        <f>IF($E868="EUC",SUM($AN903,AP903,AR903),"0")</f>
        <v>0</v>
      </c>
      <c r="W871" s="34">
        <f>COUNTIFS($E878:$E902,"12",$F878:$F902,"HH",$C878:$C902,"FST")</f>
        <v>0</v>
      </c>
      <c r="X871" s="35">
        <f>COUNTIFS($E878:$E902,"12",$F878:$F902,"Ped",$C878:$C902,"FST")</f>
        <v>0</v>
      </c>
      <c r="Y871" s="25"/>
      <c r="Z871" s="45">
        <v>2</v>
      </c>
      <c r="AA871" s="46">
        <v>13</v>
      </c>
      <c r="AB871" s="46">
        <v>24</v>
      </c>
      <c r="AC871" s="25"/>
      <c r="AD871" s="25"/>
      <c r="AH871" s="109">
        <v>12</v>
      </c>
      <c r="AI871" s="109" t="str">
        <f>IF($E868="SS",COUNTIFS($C878:$C902,"FST",$E878:$E902,"12"),"0")</f>
        <v>0</v>
      </c>
      <c r="AJ871" s="109" t="str">
        <f>IF($E868="RPX",COUNTIFS($C878:$C902,"FST",$E878:$E902,"12"),"0")</f>
        <v>0</v>
      </c>
      <c r="AK871" s="109" t="str">
        <f>IF($E868="EUC",COUNTIFS($C878:$C902,"FST",$E878:$E902,"12"),"0")</f>
        <v>0</v>
      </c>
      <c r="AL871" s="109" t="str">
        <f>IF($E868="RPX-T",COUNTIFS($C878:$C902,"FST",$E878:$E902,"12"),"0")</f>
        <v>0</v>
      </c>
      <c r="BA871" s="227"/>
    </row>
    <row r="872" spans="1:53" ht="16.5" customHeight="1" thickTop="1" thickBot="1" x14ac:dyDescent="0.3">
      <c r="A872" s="88"/>
      <c r="B872" s="36" t="s">
        <v>249</v>
      </c>
      <c r="C872" s="30">
        <v>0</v>
      </c>
      <c r="D872" s="49" t="s">
        <v>250</v>
      </c>
      <c r="E872" s="50">
        <f>E869/12</f>
        <v>0</v>
      </c>
      <c r="F872" s="88"/>
      <c r="G872" s="277" t="s">
        <v>251</v>
      </c>
      <c r="H872" s="51" t="s">
        <v>252</v>
      </c>
      <c r="I872" s="112">
        <f>E871</f>
        <v>0</v>
      </c>
      <c r="J872" s="311" t="s">
        <v>253</v>
      </c>
      <c r="K872" s="312"/>
      <c r="L872" s="313"/>
      <c r="M872" s="52" t="s">
        <v>254</v>
      </c>
      <c r="N872" s="106"/>
      <c r="O872" s="106"/>
      <c r="P872" s="192"/>
      <c r="Q872" s="192"/>
      <c r="R872" s="192"/>
      <c r="S872" s="192"/>
      <c r="T872" s="192"/>
      <c r="U872" s="192"/>
      <c r="V872" s="192"/>
      <c r="W872" s="53">
        <f>SUM(P872:U872)</f>
        <v>0</v>
      </c>
      <c r="X872" s="54"/>
      <c r="Y872" s="25"/>
      <c r="Z872" s="45">
        <v>3</v>
      </c>
      <c r="AA872" s="46">
        <v>25</v>
      </c>
      <c r="AB872" s="46">
        <v>36</v>
      </c>
      <c r="AC872" s="25"/>
      <c r="AD872" s="25"/>
      <c r="BA872" s="227"/>
    </row>
    <row r="873" spans="1:53" ht="16.5" thickTop="1" thickBot="1" x14ac:dyDescent="0.3">
      <c r="A873" s="88"/>
      <c r="B873" s="36" t="s">
        <v>255</v>
      </c>
      <c r="C873" s="30">
        <v>0</v>
      </c>
      <c r="D873" s="31" t="s">
        <v>256</v>
      </c>
      <c r="E873" s="101" t="str">
        <f>IF('Cable Calculator'!DE5="","",'Cable Calculator'!DE5)</f>
        <v/>
      </c>
      <c r="F873" s="88"/>
      <c r="G873" s="278"/>
      <c r="H873" s="47" t="s">
        <v>257</v>
      </c>
      <c r="I873" s="35" t="str">
        <f>IF(E871="","0",IF(AND(E868="EUC",E869=432), I872+(203-E870),IF(E871=0,0,(E871+(E869-E870)-1))))</f>
        <v>0</v>
      </c>
      <c r="J873" s="292" t="str">
        <f>IFERROR(IF(OR(E868="EUC",E868="SS"),"---",IF(OR(P867,S867),"NO 2F Tethers for RPX!",IF(OR(P869,S869),"NO 6F Tethers for RPX!","---"))),"---")</f>
        <v>---</v>
      </c>
      <c r="K873" s="293"/>
      <c r="L873" s="294"/>
      <c r="M873" s="292" t="str">
        <f>IF(E870&gt;60,"Dead Count &gt;60: Consider Downsize","---")</f>
        <v>---</v>
      </c>
      <c r="N873" s="293"/>
      <c r="O873" s="293"/>
      <c r="P873" s="293"/>
      <c r="Q873" s="293"/>
      <c r="R873" s="293"/>
      <c r="S873" s="293"/>
      <c r="T873" s="293"/>
      <c r="U873" s="294"/>
      <c r="V873" s="100"/>
      <c r="W873" s="54">
        <f>SUM(P873:U873)</f>
        <v>0</v>
      </c>
      <c r="X873" s="54"/>
      <c r="Y873" s="25"/>
      <c r="Z873" s="45">
        <v>4</v>
      </c>
      <c r="AA873" s="46">
        <v>37</v>
      </c>
      <c r="AB873" s="46">
        <v>48</v>
      </c>
      <c r="AC873" s="25"/>
      <c r="AD873" s="25"/>
      <c r="BA873" s="227"/>
    </row>
    <row r="874" spans="1:53" ht="16.5" thickTop="1" thickBot="1" x14ac:dyDescent="0.3">
      <c r="A874" s="88"/>
      <c r="B874" s="55" t="s">
        <v>258</v>
      </c>
      <c r="C874" s="56">
        <f>SUM(C868:C873)+I867</f>
        <v>0</v>
      </c>
      <c r="D874" s="31" t="s">
        <v>259</v>
      </c>
      <c r="E874" s="101" t="str">
        <f>IF(AS868="Y","DBL",IF(AS869="Y","TRPL",IF(AS870="Y","QUAD","")))</f>
        <v/>
      </c>
      <c r="F874" s="88"/>
      <c r="G874" s="192"/>
      <c r="H874" s="57"/>
      <c r="I874" s="192"/>
      <c r="J874" s="292" t="str">
        <f>IF(AND(E869=216,(OR(Z890="error",Z891="error",Z892="error",Z893="error",Z894="error",Z895="error",Z896="error",Z897="error",Z898="error",Z899="error",Z900="error",Z901="error",Z902="error",AA892="error",AA893="error",AA894="error",AA895="error",AA896="error",AA897="error",AA898="error",AA899="error",AA900="error",AA901="error",AA902="error",AA903="error",AA904="error"))),"You cannot cross Tube 6 and 7","---")</f>
        <v>---</v>
      </c>
      <c r="K874" s="293"/>
      <c r="L874" s="294"/>
      <c r="M874" s="292" t="str">
        <f>IF(AND(OR(E868="SS",E868="RPX",E868="EUC",E868="RPX-T"),(OR(C878="",C878="Field SPL"))),"Cannot have FlexNap cables without tethers","---")</f>
        <v>---</v>
      </c>
      <c r="N874" s="293"/>
      <c r="O874" s="293"/>
      <c r="P874" s="293"/>
      <c r="Q874" s="293"/>
      <c r="R874" s="293"/>
      <c r="S874" s="293"/>
      <c r="T874" s="293"/>
      <c r="U874" s="294"/>
      <c r="V874" s="25"/>
      <c r="W874" s="58"/>
      <c r="X874" s="58"/>
      <c r="Y874" s="25"/>
      <c r="Z874" s="45">
        <v>5</v>
      </c>
      <c r="AA874" s="46">
        <v>49</v>
      </c>
      <c r="AB874" s="46">
        <v>60</v>
      </c>
      <c r="AC874" s="25"/>
      <c r="AD874" s="25"/>
      <c r="BA874" s="227"/>
    </row>
    <row r="875" spans="1:53" ht="16.5" thickTop="1" thickBot="1" x14ac:dyDescent="0.3">
      <c r="A875" s="88"/>
      <c r="B875" s="59"/>
      <c r="C875" s="60"/>
      <c r="D875" s="61"/>
      <c r="E875" s="62"/>
      <c r="F875" s="88"/>
      <c r="G875" s="63"/>
      <c r="H875" s="64"/>
      <c r="I875" s="63"/>
      <c r="J875" s="292" t="str">
        <f>IF(AND(OR(E868="RPX", E868="RPX-T", E868="SS"),E869=216),"NO 216 For RPX, RPX-T, OR SS CABLE","---")</f>
        <v>---</v>
      </c>
      <c r="K875" s="293"/>
      <c r="L875" s="294"/>
      <c r="M875" s="292" t="str" cm="1">
        <f t="array" ref="M875">IF(AND(E868="",OR(C878:C902="FST",C878:C902="REV T",C878:C902="DBL REV",C878:C902="TPL REV", C878:C902="QD REV")),"Non-FlexNap cables cannot have tethers","---")</f>
        <v>---</v>
      </c>
      <c r="N875" s="293"/>
      <c r="O875" s="293"/>
      <c r="P875" s="293"/>
      <c r="Q875" s="293"/>
      <c r="R875" s="293"/>
      <c r="S875" s="293"/>
      <c r="T875" s="293"/>
      <c r="U875" s="294"/>
      <c r="V875" s="25"/>
      <c r="W875" s="58"/>
      <c r="X875" s="58"/>
      <c r="Y875" s="25"/>
      <c r="Z875" s="45">
        <v>6</v>
      </c>
      <c r="AA875" s="65">
        <v>61</v>
      </c>
      <c r="AB875" s="65">
        <v>72</v>
      </c>
      <c r="AC875" s="25"/>
      <c r="AD875" s="25"/>
      <c r="BA875" s="226"/>
    </row>
    <row r="876" spans="1:53" ht="15.75" customHeight="1" thickBot="1" x14ac:dyDescent="0.3">
      <c r="A876" s="88"/>
      <c r="B876" s="277" t="s">
        <v>260</v>
      </c>
      <c r="C876" s="314" t="s">
        <v>261</v>
      </c>
      <c r="D876" s="314" t="s">
        <v>262</v>
      </c>
      <c r="E876" s="316" t="s">
        <v>263</v>
      </c>
      <c r="F876" s="314" t="s">
        <v>264</v>
      </c>
      <c r="G876" s="279" t="s">
        <v>265</v>
      </c>
      <c r="H876" s="279" t="s">
        <v>266</v>
      </c>
      <c r="I876" s="279" t="s">
        <v>267</v>
      </c>
      <c r="J876" s="318" t="s">
        <v>268</v>
      </c>
      <c r="K876" s="314" t="s">
        <v>269</v>
      </c>
      <c r="L876" s="320" t="s">
        <v>270</v>
      </c>
      <c r="M876" s="322" t="s">
        <v>271</v>
      </c>
      <c r="N876" s="322"/>
      <c r="O876" s="322"/>
      <c r="P876" s="322"/>
      <c r="Q876" s="322"/>
      <c r="R876" s="322"/>
      <c r="S876" s="322"/>
      <c r="T876" s="322"/>
      <c r="U876" s="323"/>
      <c r="V876" s="107"/>
      <c r="W876" s="72"/>
      <c r="X876" s="72"/>
      <c r="Y876" s="72"/>
      <c r="Z876" s="45">
        <v>7</v>
      </c>
      <c r="AA876" s="65">
        <v>73</v>
      </c>
      <c r="AB876" s="65">
        <v>84</v>
      </c>
      <c r="AC876" s="25"/>
      <c r="AD876" s="25"/>
      <c r="BA876" s="228"/>
    </row>
    <row r="877" spans="1:53" ht="15.75" thickBot="1" x14ac:dyDescent="0.3">
      <c r="A877" s="88"/>
      <c r="B877" s="278"/>
      <c r="C877" s="315"/>
      <c r="D877" s="315"/>
      <c r="E877" s="317"/>
      <c r="F877" s="315"/>
      <c r="G877" s="280"/>
      <c r="H877" s="280"/>
      <c r="I877" s="280"/>
      <c r="J877" s="319"/>
      <c r="K877" s="315"/>
      <c r="L877" s="321"/>
      <c r="M877" s="324"/>
      <c r="N877" s="324"/>
      <c r="O877" s="324"/>
      <c r="P877" s="324"/>
      <c r="Q877" s="324"/>
      <c r="R877" s="324"/>
      <c r="S877" s="324"/>
      <c r="T877" s="324"/>
      <c r="U877" s="325"/>
      <c r="V877" s="107"/>
      <c r="W877" s="72"/>
      <c r="X877" s="72"/>
      <c r="Y877" s="72"/>
      <c r="Z877" s="45">
        <v>8</v>
      </c>
      <c r="AA877" s="46">
        <v>85</v>
      </c>
      <c r="AB877" s="46">
        <v>96</v>
      </c>
      <c r="AC877" s="25"/>
      <c r="AD877" s="25"/>
      <c r="AI877" s="109" t="s">
        <v>272</v>
      </c>
      <c r="AJ877" s="109" t="s">
        <v>273</v>
      </c>
      <c r="AK877" s="109" t="s">
        <v>274</v>
      </c>
      <c r="AL877" s="109" t="s">
        <v>275</v>
      </c>
      <c r="BA877" s="228"/>
    </row>
    <row r="878" spans="1:53" ht="15.75" thickBot="1" x14ac:dyDescent="0.3">
      <c r="A878" s="88"/>
      <c r="B878" s="66" t="s">
        <v>276</v>
      </c>
      <c r="C878" s="67"/>
      <c r="D878" s="102"/>
      <c r="E878" s="32"/>
      <c r="F878" s="32"/>
      <c r="G878" s="68" t="s">
        <v>277</v>
      </c>
      <c r="H878" s="69">
        <f>IF(I878=0,0,I878-(E878-1))</f>
        <v>0</v>
      </c>
      <c r="I878" s="70">
        <f>IF(E878=0,0,I873)</f>
        <v>0</v>
      </c>
      <c r="J878" s="71" t="s">
        <v>278</v>
      </c>
      <c r="K878" s="32"/>
      <c r="L878" s="233"/>
      <c r="M878" s="295"/>
      <c r="N878" s="295"/>
      <c r="O878" s="295"/>
      <c r="P878" s="295"/>
      <c r="Q878" s="295"/>
      <c r="R878" s="295"/>
      <c r="S878" s="295"/>
      <c r="T878" s="295"/>
      <c r="U878" s="296"/>
      <c r="V878" s="103"/>
      <c r="W878" s="72"/>
      <c r="X878" s="72"/>
      <c r="Y878" s="72"/>
      <c r="Z878" s="45">
        <v>9</v>
      </c>
      <c r="AA878" s="46">
        <v>97</v>
      </c>
      <c r="AB878" s="46">
        <v>108</v>
      </c>
      <c r="AC878" s="72">
        <f t="shared" ref="AC878:AC902" si="357">IF(B878&lt;&gt;"FST",1,0)</f>
        <v>1</v>
      </c>
      <c r="AD878" s="72">
        <f t="shared" ref="AD878:AD902" si="358">IF(C878&lt;&gt;"FST",1,0)</f>
        <v>1</v>
      </c>
      <c r="AE878" s="109" t="str">
        <f t="shared" ref="AE878:AE902" si="359">CONCATENATE(H878,"-",I878)</f>
        <v>0-0</v>
      </c>
      <c r="AF878" s="109" t="str">
        <f t="shared" ref="AF878:AF902" si="360">IF(C878="Field SPL","N","Y")</f>
        <v>Y</v>
      </c>
      <c r="AG878" s="109" t="str">
        <f t="shared" ref="AG878:AG902" si="361">IF(OR(E$868="RPX",E$868="SS"),"A","B")</f>
        <v>B</v>
      </c>
      <c r="AH878" s="109">
        <v>2</v>
      </c>
      <c r="AI878" s="109" t="str">
        <f>IF(E868="SS",COUNTIFS(C878:C902,"TCF",E878:E902,"2"),"")</f>
        <v/>
      </c>
      <c r="AJ878" s="109" t="str">
        <f>IF(E868="RPX",COUNTIFS(C878:C902,"TCF",E878:E902,"2"),"")</f>
        <v/>
      </c>
      <c r="AK878" s="109" t="str">
        <f>IF(E868="RPX-T",COUNTIFS(C878:C902,"TCF",E878:E902,"2"),"")</f>
        <v/>
      </c>
      <c r="AL878" s="109" t="str">
        <f>IF(E868="EUC",COUNTIFS(C878:C902,"TCF",E878:E902,"2"),"")</f>
        <v/>
      </c>
      <c r="AM878" s="109">
        <f t="shared" ref="AM878:AM902" si="362">VALUE(IF(C878="FST","0",IF(C878="REV T","1",IF(C878="DBL REV",".5","0"))))</f>
        <v>0</v>
      </c>
      <c r="AN878" s="109">
        <f t="shared" ref="AN878:AN902" si="363">VALUE(IF(C878="FST","0",IF(C878="REV T","0",IF(C878="DBL REV",".5","0"))))</f>
        <v>0</v>
      </c>
      <c r="AO878" s="109" t="str">
        <f t="shared" ref="AO878:AO902" si="364">IF(C878="TPL REV","Y","")</f>
        <v/>
      </c>
      <c r="AQ878" s="109" t="str">
        <f t="shared" ref="AQ878:AQ902" si="365">IF(C878="QD REV","Y","")</f>
        <v/>
      </c>
      <c r="BA878" s="229">
        <f>MOD(E878,12)</f>
        <v>0</v>
      </c>
    </row>
    <row r="879" spans="1:53" ht="15.75" thickBot="1" x14ac:dyDescent="0.3">
      <c r="A879" s="88"/>
      <c r="B879" s="66" t="s">
        <v>279</v>
      </c>
      <c r="C879" s="67"/>
      <c r="D879" s="102"/>
      <c r="E879" s="32"/>
      <c r="F879" s="32"/>
      <c r="G879" s="68" t="s">
        <v>277</v>
      </c>
      <c r="H879" s="69">
        <f t="shared" ref="H879:H902" si="366">IF(E879=0,0,I879-(E879-1))</f>
        <v>0</v>
      </c>
      <c r="I879" s="70">
        <f t="shared" ref="I879:I902" si="367">IF(E879=0,0,H878-1)</f>
        <v>0</v>
      </c>
      <c r="J879" s="73" t="str">
        <f>IF(C879="","--",IF(AND(C879&lt;&gt;"FST",C879&lt;&gt;"TCF",BA878&lt;&gt;0),BA878,"--"))</f>
        <v>--</v>
      </c>
      <c r="K879" s="32"/>
      <c r="L879" s="233"/>
      <c r="M879" s="295"/>
      <c r="N879" s="295"/>
      <c r="O879" s="295"/>
      <c r="P879" s="295"/>
      <c r="Q879" s="295"/>
      <c r="R879" s="295"/>
      <c r="S879" s="295"/>
      <c r="T879" s="295"/>
      <c r="U879" s="296"/>
      <c r="V879" s="103"/>
      <c r="W879" s="72"/>
      <c r="X879" s="72"/>
      <c r="Y879" s="72"/>
      <c r="Z879" s="45">
        <v>10</v>
      </c>
      <c r="AA879" s="46">
        <v>109</v>
      </c>
      <c r="AB879" s="46">
        <v>120</v>
      </c>
      <c r="AC879" s="72">
        <f t="shared" si="357"/>
        <v>1</v>
      </c>
      <c r="AD879" s="72">
        <f t="shared" si="358"/>
        <v>1</v>
      </c>
      <c r="AE879" s="109" t="str">
        <f t="shared" si="359"/>
        <v>0-0</v>
      </c>
      <c r="AF879" s="109" t="str">
        <f t="shared" si="360"/>
        <v>Y</v>
      </c>
      <c r="AG879" s="109" t="str">
        <f t="shared" si="361"/>
        <v>B</v>
      </c>
      <c r="AH879" s="109">
        <v>4</v>
      </c>
      <c r="AI879" s="109" t="str">
        <f>IF(E868="SS",COUNTIFS(C878:C902,"TCF",E878:E902,"4"),"")</f>
        <v/>
      </c>
      <c r="AJ879" s="109" t="str">
        <f>IF(E868="RPX",COUNTIFS(C878:C902,"TCF",E878:E902,"4"),"")</f>
        <v/>
      </c>
      <c r="AK879" s="109" t="str">
        <f>IF(E868="RPX-T",COUNTIFS(C878:C902,"TCF",E878:E902,"4"),"")</f>
        <v/>
      </c>
      <c r="AL879" s="109" t="str">
        <f>IF(E868="EUC",COUNTIFS(C878:C902,"TCF",E878:E902,"4"),"")</f>
        <v/>
      </c>
      <c r="AM879" s="109">
        <f t="shared" si="362"/>
        <v>0</v>
      </c>
      <c r="AN879" s="109">
        <f t="shared" si="363"/>
        <v>0</v>
      </c>
      <c r="AO879" s="109" t="str">
        <f t="shared" si="364"/>
        <v/>
      </c>
      <c r="AQ879" s="109" t="str">
        <f t="shared" si="365"/>
        <v/>
      </c>
      <c r="BA879" s="229">
        <f>MOD(SUM(E878:E879),12)</f>
        <v>0</v>
      </c>
    </row>
    <row r="880" spans="1:53" ht="15.75" thickBot="1" x14ac:dyDescent="0.3">
      <c r="A880" s="88"/>
      <c r="B880" s="74" t="s">
        <v>280</v>
      </c>
      <c r="C880" s="67"/>
      <c r="D880" s="102"/>
      <c r="E880" s="32"/>
      <c r="F880" s="32"/>
      <c r="G880" s="75" t="s">
        <v>277</v>
      </c>
      <c r="H880" s="69">
        <f t="shared" si="366"/>
        <v>0</v>
      </c>
      <c r="I880" s="70">
        <f t="shared" si="367"/>
        <v>0</v>
      </c>
      <c r="J880" s="73" t="str">
        <f t="shared" ref="J880:J902" si="368">IF(C880="","--",IF(AND(C880&lt;&gt;"FST",C880&lt;&gt;"TCF",BA879&lt;&gt;0),BA879,"--"))</f>
        <v>--</v>
      </c>
      <c r="K880" s="32"/>
      <c r="L880" s="233"/>
      <c r="M880" s="295"/>
      <c r="N880" s="295"/>
      <c r="O880" s="295"/>
      <c r="P880" s="295"/>
      <c r="Q880" s="295"/>
      <c r="R880" s="295"/>
      <c r="S880" s="295"/>
      <c r="T880" s="295"/>
      <c r="U880" s="296"/>
      <c r="V880" s="103"/>
      <c r="W880" s="72"/>
      <c r="X880" s="72"/>
      <c r="Y880" s="72"/>
      <c r="Z880" s="45">
        <v>11</v>
      </c>
      <c r="AA880" s="46">
        <v>121</v>
      </c>
      <c r="AB880" s="46">
        <v>132</v>
      </c>
      <c r="AC880" s="72">
        <f t="shared" si="357"/>
        <v>1</v>
      </c>
      <c r="AD880" s="72">
        <f t="shared" si="358"/>
        <v>1</v>
      </c>
      <c r="AE880" s="109" t="str">
        <f t="shared" si="359"/>
        <v>0-0</v>
      </c>
      <c r="AF880" s="109" t="str">
        <f t="shared" si="360"/>
        <v>Y</v>
      </c>
      <c r="AG880" s="109" t="str">
        <f t="shared" si="361"/>
        <v>B</v>
      </c>
      <c r="AH880" s="109">
        <v>6</v>
      </c>
      <c r="AI880" s="109" t="str">
        <f>IF(E868="SS",COUNTIFS(C878:C902,"TCF",E878:E902,"6"),"")</f>
        <v/>
      </c>
      <c r="AJ880" s="109" t="str">
        <f>IF(E868="RPX",COUNTIFS(C878:C902,"TCF",E878:E902,"6"),"")</f>
        <v/>
      </c>
      <c r="AK880" s="109" t="str">
        <f>IF(E868="RPX-T",COUNTIFS(C878:C902,"TCF",E878:E902,"6"),"")</f>
        <v/>
      </c>
      <c r="AL880" s="109" t="str">
        <f>IF(E868="EUC",COUNTIFS(C878:C902,"TCF",E878:E902,"6"),"")</f>
        <v/>
      </c>
      <c r="AM880" s="109">
        <f t="shared" si="362"/>
        <v>0</v>
      </c>
      <c r="AN880" s="109">
        <f t="shared" si="363"/>
        <v>0</v>
      </c>
      <c r="AO880" s="109" t="str">
        <f t="shared" si="364"/>
        <v/>
      </c>
      <c r="AQ880" s="109" t="str">
        <f t="shared" si="365"/>
        <v/>
      </c>
      <c r="BA880" s="229">
        <f>MOD(SUM(E878:E881),12)</f>
        <v>0</v>
      </c>
    </row>
    <row r="881" spans="1:53" ht="15.75" thickBot="1" x14ac:dyDescent="0.3">
      <c r="A881" s="88"/>
      <c r="B881" s="66" t="s">
        <v>281</v>
      </c>
      <c r="C881" s="67"/>
      <c r="D881" s="102"/>
      <c r="E881" s="32"/>
      <c r="F881" s="32"/>
      <c r="G881" s="68" t="s">
        <v>277</v>
      </c>
      <c r="H881" s="69">
        <f t="shared" si="366"/>
        <v>0</v>
      </c>
      <c r="I881" s="70">
        <f t="shared" si="367"/>
        <v>0</v>
      </c>
      <c r="J881" s="73" t="str">
        <f t="shared" si="368"/>
        <v>--</v>
      </c>
      <c r="K881" s="32"/>
      <c r="L881" s="233"/>
      <c r="M881" s="295"/>
      <c r="N881" s="295"/>
      <c r="O881" s="295"/>
      <c r="P881" s="295"/>
      <c r="Q881" s="295"/>
      <c r="R881" s="295"/>
      <c r="S881" s="295"/>
      <c r="T881" s="295"/>
      <c r="U881" s="296"/>
      <c r="V881" s="103"/>
      <c r="W881" s="72"/>
      <c r="X881" s="72"/>
      <c r="Y881" s="72"/>
      <c r="Z881" s="45">
        <v>12</v>
      </c>
      <c r="AA881" s="76">
        <v>133</v>
      </c>
      <c r="AB881" s="76">
        <v>144</v>
      </c>
      <c r="AC881" s="72">
        <f t="shared" si="357"/>
        <v>1</v>
      </c>
      <c r="AD881" s="72">
        <f t="shared" si="358"/>
        <v>1</v>
      </c>
      <c r="AE881" s="109" t="str">
        <f t="shared" si="359"/>
        <v>0-0</v>
      </c>
      <c r="AF881" s="109" t="str">
        <f t="shared" si="360"/>
        <v>Y</v>
      </c>
      <c r="AG881" s="109" t="str">
        <f t="shared" si="361"/>
        <v>B</v>
      </c>
      <c r="AH881" s="109">
        <v>8</v>
      </c>
      <c r="AI881" s="109" t="str">
        <f>IF(E868="SS",COUNTIFS(C878:C902,"TCF",E878:E902,"8"),"")</f>
        <v/>
      </c>
      <c r="AJ881" s="109" t="str">
        <f>IF(E868="RPX",COUNTIFS(C878:C902,"TCF",E878:E902,"8"),"")</f>
        <v/>
      </c>
      <c r="AK881" s="109" t="str">
        <f>IF(E868="RPX-T",COUNTIFS(C878:C902,"TCF",E878:E902,"8"),"")</f>
        <v/>
      </c>
      <c r="AL881" s="109" t="str">
        <f>IF(E868="EUC",COUNTIFS(C878:C902,"TCF",E878:E902,"8"),"")</f>
        <v/>
      </c>
      <c r="AM881" s="109">
        <f t="shared" si="362"/>
        <v>0</v>
      </c>
      <c r="AN881" s="109">
        <f t="shared" si="363"/>
        <v>0</v>
      </c>
      <c r="AO881" s="109" t="str">
        <f t="shared" si="364"/>
        <v/>
      </c>
      <c r="AQ881" s="109" t="str">
        <f t="shared" si="365"/>
        <v/>
      </c>
      <c r="BA881" s="229">
        <f>MOD(SUM(E878:E882),12)</f>
        <v>0</v>
      </c>
    </row>
    <row r="882" spans="1:53" ht="15.75" thickBot="1" x14ac:dyDescent="0.3">
      <c r="A882" s="88"/>
      <c r="B882" s="66" t="s">
        <v>282</v>
      </c>
      <c r="C882" s="67"/>
      <c r="D882" s="102"/>
      <c r="E882" s="32"/>
      <c r="F882" s="32"/>
      <c r="G882" s="68" t="s">
        <v>277</v>
      </c>
      <c r="H882" s="69">
        <f t="shared" si="366"/>
        <v>0</v>
      </c>
      <c r="I882" s="70">
        <f t="shared" si="367"/>
        <v>0</v>
      </c>
      <c r="J882" s="73" t="str">
        <f t="shared" si="368"/>
        <v>--</v>
      </c>
      <c r="K882" s="32"/>
      <c r="L882" s="233"/>
      <c r="M882" s="295"/>
      <c r="N882" s="295"/>
      <c r="O882" s="295"/>
      <c r="P882" s="295"/>
      <c r="Q882" s="295"/>
      <c r="R882" s="295"/>
      <c r="S882" s="295"/>
      <c r="T882" s="295"/>
      <c r="U882" s="296"/>
      <c r="V882" s="103"/>
      <c r="W882" s="72"/>
      <c r="X882" s="72"/>
      <c r="Y882" s="72"/>
      <c r="Z882" s="45">
        <v>13</v>
      </c>
      <c r="AA882" s="77">
        <f t="shared" ref="AA882:AA887" si="369">AB881+1</f>
        <v>145</v>
      </c>
      <c r="AB882" s="77">
        <f t="shared" ref="AB882:AB887" si="370">AB881+12</f>
        <v>156</v>
      </c>
      <c r="AC882" s="72">
        <f t="shared" si="357"/>
        <v>1</v>
      </c>
      <c r="AD882" s="72">
        <f t="shared" si="358"/>
        <v>1</v>
      </c>
      <c r="AE882" s="109" t="str">
        <f t="shared" si="359"/>
        <v>0-0</v>
      </c>
      <c r="AF882" s="109" t="str">
        <f t="shared" si="360"/>
        <v>Y</v>
      </c>
      <c r="AG882" s="109" t="str">
        <f t="shared" si="361"/>
        <v>B</v>
      </c>
      <c r="AH882" s="109">
        <v>12</v>
      </c>
      <c r="AI882" s="109" t="str">
        <f>IF(E868="SS",COUNTIFS(C878:C902,"TCF",E878:E902,"12"),"")</f>
        <v/>
      </c>
      <c r="AJ882" s="109" t="str">
        <f>IF(E868="RPX",COUNTIFS(C878:C902,"TCF",E878:E902,"12"),"")</f>
        <v/>
      </c>
      <c r="AK882" s="109" t="str">
        <f>IF(E868="RPX-T",COUNTIFS(C878:C902,"TCF",E878:E902,"12"),"")</f>
        <v/>
      </c>
      <c r="AL882" s="109" t="str">
        <f>IF(E868="EUC",COUNTIFS(C878:C902,"TCF",E878:E902,"12"),"")</f>
        <v/>
      </c>
      <c r="AM882" s="109">
        <f t="shared" si="362"/>
        <v>0</v>
      </c>
      <c r="AN882" s="109">
        <f t="shared" si="363"/>
        <v>0</v>
      </c>
      <c r="AO882" s="109" t="str">
        <f t="shared" si="364"/>
        <v/>
      </c>
      <c r="AQ882" s="109" t="str">
        <f t="shared" si="365"/>
        <v/>
      </c>
      <c r="BA882" s="229">
        <f>MOD(SUM(E878:E883),12)</f>
        <v>0</v>
      </c>
    </row>
    <row r="883" spans="1:53" ht="15.75" thickBot="1" x14ac:dyDescent="0.3">
      <c r="A883" s="88"/>
      <c r="B883" s="66" t="s">
        <v>283</v>
      </c>
      <c r="C883" s="67"/>
      <c r="D883" s="102"/>
      <c r="E883" s="32"/>
      <c r="F883" s="32"/>
      <c r="G883" s="68" t="s">
        <v>277</v>
      </c>
      <c r="H883" s="69">
        <f t="shared" si="366"/>
        <v>0</v>
      </c>
      <c r="I883" s="70">
        <f t="shared" si="367"/>
        <v>0</v>
      </c>
      <c r="J883" s="73" t="str">
        <f t="shared" si="368"/>
        <v>--</v>
      </c>
      <c r="K883" s="32"/>
      <c r="L883" s="233"/>
      <c r="M883" s="295"/>
      <c r="N883" s="295"/>
      <c r="O883" s="295"/>
      <c r="P883" s="295"/>
      <c r="Q883" s="295"/>
      <c r="R883" s="295"/>
      <c r="S883" s="295"/>
      <c r="T883" s="295"/>
      <c r="U883" s="296"/>
      <c r="V883" s="103"/>
      <c r="W883" s="72"/>
      <c r="X883" s="72"/>
      <c r="Y883" s="72"/>
      <c r="Z883" s="45">
        <v>14</v>
      </c>
      <c r="AA883" s="77">
        <f t="shared" si="369"/>
        <v>157</v>
      </c>
      <c r="AB883" s="77">
        <f t="shared" si="370"/>
        <v>168</v>
      </c>
      <c r="AC883" s="72">
        <f t="shared" si="357"/>
        <v>1</v>
      </c>
      <c r="AD883" s="72">
        <f t="shared" si="358"/>
        <v>1</v>
      </c>
      <c r="AE883" s="109" t="str">
        <f t="shared" si="359"/>
        <v>0-0</v>
      </c>
      <c r="AF883" s="109" t="str">
        <f t="shared" si="360"/>
        <v>Y</v>
      </c>
      <c r="AG883" s="109" t="str">
        <f t="shared" si="361"/>
        <v>B</v>
      </c>
      <c r="AM883" s="109">
        <f t="shared" si="362"/>
        <v>0</v>
      </c>
      <c r="AN883" s="109">
        <f t="shared" si="363"/>
        <v>0</v>
      </c>
      <c r="AO883" s="109" t="str">
        <f t="shared" si="364"/>
        <v/>
      </c>
      <c r="AQ883" s="109" t="str">
        <f t="shared" si="365"/>
        <v/>
      </c>
      <c r="BA883" s="229">
        <f>MOD(SUM(E878:E884),12)</f>
        <v>0</v>
      </c>
    </row>
    <row r="884" spans="1:53" ht="15.75" thickBot="1" x14ac:dyDescent="0.3">
      <c r="A884" s="88"/>
      <c r="B884" s="66" t="s">
        <v>284</v>
      </c>
      <c r="C884" s="67"/>
      <c r="D884" s="102"/>
      <c r="E884" s="32"/>
      <c r="F884" s="32"/>
      <c r="G884" s="68" t="s">
        <v>277</v>
      </c>
      <c r="H884" s="69">
        <f t="shared" si="366"/>
        <v>0</v>
      </c>
      <c r="I884" s="70">
        <f t="shared" si="367"/>
        <v>0</v>
      </c>
      <c r="J884" s="73" t="str">
        <f t="shared" si="368"/>
        <v>--</v>
      </c>
      <c r="K884" s="32"/>
      <c r="L884" s="233"/>
      <c r="M884" s="295"/>
      <c r="N884" s="295"/>
      <c r="O884" s="295"/>
      <c r="P884" s="295"/>
      <c r="Q884" s="295"/>
      <c r="R884" s="295"/>
      <c r="S884" s="295"/>
      <c r="T884" s="295"/>
      <c r="U884" s="296"/>
      <c r="V884" s="103"/>
      <c r="W884" s="72"/>
      <c r="X884" s="72"/>
      <c r="Y884" s="72"/>
      <c r="Z884" s="45">
        <v>15</v>
      </c>
      <c r="AA884" s="77">
        <f t="shared" si="369"/>
        <v>169</v>
      </c>
      <c r="AB884" s="77">
        <f t="shared" si="370"/>
        <v>180</v>
      </c>
      <c r="AC884" s="72">
        <f t="shared" si="357"/>
        <v>1</v>
      </c>
      <c r="AD884" s="72">
        <f t="shared" si="358"/>
        <v>1</v>
      </c>
      <c r="AE884" s="109" t="str">
        <f t="shared" si="359"/>
        <v>0-0</v>
      </c>
      <c r="AF884" s="109" t="str">
        <f t="shared" si="360"/>
        <v>Y</v>
      </c>
      <c r="AG884" s="109" t="str">
        <f t="shared" si="361"/>
        <v>B</v>
      </c>
      <c r="AM884" s="109">
        <f t="shared" si="362"/>
        <v>0</v>
      </c>
      <c r="AN884" s="109">
        <f t="shared" si="363"/>
        <v>0</v>
      </c>
      <c r="AO884" s="109" t="str">
        <f t="shared" si="364"/>
        <v/>
      </c>
      <c r="AQ884" s="109" t="str">
        <f t="shared" si="365"/>
        <v/>
      </c>
      <c r="BA884" s="229">
        <f>MOD(SUM(E878:E885),12)</f>
        <v>0</v>
      </c>
    </row>
    <row r="885" spans="1:53" ht="15.75" thickBot="1" x14ac:dyDescent="0.3">
      <c r="A885" s="88"/>
      <c r="B885" s="66" t="s">
        <v>285</v>
      </c>
      <c r="C885" s="67"/>
      <c r="D885" s="102"/>
      <c r="E885" s="32"/>
      <c r="F885" s="32"/>
      <c r="G885" s="68" t="s">
        <v>277</v>
      </c>
      <c r="H885" s="69">
        <f t="shared" si="366"/>
        <v>0</v>
      </c>
      <c r="I885" s="70">
        <f t="shared" si="367"/>
        <v>0</v>
      </c>
      <c r="J885" s="73" t="str">
        <f t="shared" si="368"/>
        <v>--</v>
      </c>
      <c r="K885" s="32"/>
      <c r="L885" s="233"/>
      <c r="M885" s="295"/>
      <c r="N885" s="295"/>
      <c r="O885" s="295"/>
      <c r="P885" s="295"/>
      <c r="Q885" s="295"/>
      <c r="R885" s="295"/>
      <c r="S885" s="295"/>
      <c r="T885" s="295"/>
      <c r="U885" s="296"/>
      <c r="V885" s="103"/>
      <c r="W885" s="72"/>
      <c r="X885" s="72"/>
      <c r="Y885" s="72"/>
      <c r="Z885" s="45">
        <f>Z884+1</f>
        <v>16</v>
      </c>
      <c r="AA885" s="77">
        <f t="shared" si="369"/>
        <v>181</v>
      </c>
      <c r="AB885" s="77">
        <f t="shared" si="370"/>
        <v>192</v>
      </c>
      <c r="AC885" s="72">
        <f t="shared" si="357"/>
        <v>1</v>
      </c>
      <c r="AD885" s="72">
        <f t="shared" si="358"/>
        <v>1</v>
      </c>
      <c r="AE885" s="109" t="str">
        <f t="shared" si="359"/>
        <v>0-0</v>
      </c>
      <c r="AF885" s="109" t="str">
        <f t="shared" si="360"/>
        <v>Y</v>
      </c>
      <c r="AG885" s="109" t="str">
        <f t="shared" si="361"/>
        <v>B</v>
      </c>
      <c r="AM885" s="109">
        <f t="shared" si="362"/>
        <v>0</v>
      </c>
      <c r="AN885" s="109">
        <f t="shared" si="363"/>
        <v>0</v>
      </c>
      <c r="AO885" s="109" t="str">
        <f t="shared" si="364"/>
        <v/>
      </c>
      <c r="AQ885" s="109" t="str">
        <f t="shared" si="365"/>
        <v/>
      </c>
      <c r="BA885" s="229">
        <f>MOD(SUM(E878:E886),12)</f>
        <v>0</v>
      </c>
    </row>
    <row r="886" spans="1:53" ht="15.75" thickBot="1" x14ac:dyDescent="0.3">
      <c r="A886" s="88"/>
      <c r="B886" s="66" t="s">
        <v>286</v>
      </c>
      <c r="C886" s="67"/>
      <c r="D886" s="102"/>
      <c r="E886" s="32"/>
      <c r="F886" s="32"/>
      <c r="G886" s="68" t="s">
        <v>277</v>
      </c>
      <c r="H886" s="69">
        <f t="shared" si="366"/>
        <v>0</v>
      </c>
      <c r="I886" s="70">
        <f t="shared" si="367"/>
        <v>0</v>
      </c>
      <c r="J886" s="73" t="str">
        <f t="shared" si="368"/>
        <v>--</v>
      </c>
      <c r="K886" s="32"/>
      <c r="L886" s="233"/>
      <c r="M886" s="295"/>
      <c r="N886" s="295"/>
      <c r="O886" s="295"/>
      <c r="P886" s="295"/>
      <c r="Q886" s="295"/>
      <c r="R886" s="295"/>
      <c r="S886" s="295"/>
      <c r="T886" s="295"/>
      <c r="U886" s="296"/>
      <c r="V886" s="103"/>
      <c r="W886" s="72"/>
      <c r="X886" s="72"/>
      <c r="Y886" s="72"/>
      <c r="Z886" s="45">
        <f>Z885+1</f>
        <v>17</v>
      </c>
      <c r="AA886" s="77">
        <f t="shared" si="369"/>
        <v>193</v>
      </c>
      <c r="AB886" s="77">
        <f t="shared" si="370"/>
        <v>204</v>
      </c>
      <c r="AC886" s="72">
        <f t="shared" si="357"/>
        <v>1</v>
      </c>
      <c r="AD886" s="72">
        <f t="shared" si="358"/>
        <v>1</v>
      </c>
      <c r="AE886" s="109" t="str">
        <f t="shared" si="359"/>
        <v>0-0</v>
      </c>
      <c r="AF886" s="109" t="str">
        <f t="shared" si="360"/>
        <v>Y</v>
      </c>
      <c r="AG886" s="109" t="str">
        <f t="shared" si="361"/>
        <v>B</v>
      </c>
      <c r="AM886" s="109">
        <f t="shared" si="362"/>
        <v>0</v>
      </c>
      <c r="AN886" s="109">
        <f t="shared" si="363"/>
        <v>0</v>
      </c>
      <c r="AO886" s="109" t="str">
        <f t="shared" si="364"/>
        <v/>
      </c>
      <c r="AQ886" s="109" t="str">
        <f t="shared" si="365"/>
        <v/>
      </c>
      <c r="BA886" s="229">
        <f>MOD(SUM(E878:E887),12)</f>
        <v>0</v>
      </c>
    </row>
    <row r="887" spans="1:53" ht="15.75" thickBot="1" x14ac:dyDescent="0.3">
      <c r="A887" s="88"/>
      <c r="B887" s="66" t="s">
        <v>287</v>
      </c>
      <c r="C887" s="67"/>
      <c r="D887" s="102"/>
      <c r="E887" s="32"/>
      <c r="F887" s="32"/>
      <c r="G887" s="68" t="s">
        <v>277</v>
      </c>
      <c r="H887" s="69">
        <f t="shared" si="366"/>
        <v>0</v>
      </c>
      <c r="I887" s="70">
        <f t="shared" si="367"/>
        <v>0</v>
      </c>
      <c r="J887" s="73" t="str">
        <f t="shared" si="368"/>
        <v>--</v>
      </c>
      <c r="K887" s="32"/>
      <c r="L887" s="233"/>
      <c r="M887" s="295"/>
      <c r="N887" s="295"/>
      <c r="O887" s="295"/>
      <c r="P887" s="295"/>
      <c r="Q887" s="295"/>
      <c r="R887" s="295"/>
      <c r="S887" s="295"/>
      <c r="T887" s="295"/>
      <c r="U887" s="296"/>
      <c r="V887" s="103"/>
      <c r="W887" s="72"/>
      <c r="X887" s="72"/>
      <c r="Y887" s="72"/>
      <c r="Z887" s="45">
        <f>Z886+1</f>
        <v>18</v>
      </c>
      <c r="AA887" s="77">
        <f t="shared" si="369"/>
        <v>205</v>
      </c>
      <c r="AB887" s="77">
        <f t="shared" si="370"/>
        <v>216</v>
      </c>
      <c r="AC887" s="72">
        <f t="shared" si="357"/>
        <v>1</v>
      </c>
      <c r="AD887" s="72">
        <f t="shared" si="358"/>
        <v>1</v>
      </c>
      <c r="AE887" s="109" t="str">
        <f t="shared" si="359"/>
        <v>0-0</v>
      </c>
      <c r="AF887" s="109" t="str">
        <f t="shared" si="360"/>
        <v>Y</v>
      </c>
      <c r="AG887" s="109" t="str">
        <f t="shared" si="361"/>
        <v>B</v>
      </c>
      <c r="AM887" s="109">
        <f t="shared" si="362"/>
        <v>0</v>
      </c>
      <c r="AN887" s="109">
        <f t="shared" si="363"/>
        <v>0</v>
      </c>
      <c r="AO887" s="109" t="str">
        <f t="shared" si="364"/>
        <v/>
      </c>
      <c r="AQ887" s="109" t="str">
        <f t="shared" si="365"/>
        <v/>
      </c>
      <c r="BA887" s="229">
        <f>MOD(SUM(E878:E888),12)</f>
        <v>0</v>
      </c>
    </row>
    <row r="888" spans="1:53" ht="15.75" thickBot="1" x14ac:dyDescent="0.3">
      <c r="A888" s="88"/>
      <c r="B888" s="66" t="s">
        <v>288</v>
      </c>
      <c r="C888" s="67"/>
      <c r="D888" s="102"/>
      <c r="E888" s="32"/>
      <c r="F888" s="32"/>
      <c r="G888" s="68" t="s">
        <v>277</v>
      </c>
      <c r="H888" s="69">
        <f t="shared" si="366"/>
        <v>0</v>
      </c>
      <c r="I888" s="70">
        <f t="shared" si="367"/>
        <v>0</v>
      </c>
      <c r="J888" s="73" t="str">
        <f t="shared" si="368"/>
        <v>--</v>
      </c>
      <c r="K888" s="32"/>
      <c r="L888" s="233"/>
      <c r="M888" s="295"/>
      <c r="N888" s="295"/>
      <c r="O888" s="295"/>
      <c r="P888" s="295"/>
      <c r="Q888" s="295"/>
      <c r="R888" s="295"/>
      <c r="S888" s="295"/>
      <c r="T888" s="295"/>
      <c r="U888" s="296"/>
      <c r="V888" s="103"/>
      <c r="W888" s="84"/>
      <c r="X888" s="84"/>
      <c r="Y888" s="72"/>
      <c r="Z888" s="72"/>
      <c r="AA888" s="72"/>
      <c r="AB888" s="72"/>
      <c r="AC888" s="72">
        <f t="shared" si="357"/>
        <v>1</v>
      </c>
      <c r="AD888" s="72">
        <f t="shared" si="358"/>
        <v>1</v>
      </c>
      <c r="AE888" s="109" t="str">
        <f t="shared" si="359"/>
        <v>0-0</v>
      </c>
      <c r="AF888" s="109" t="str">
        <f t="shared" si="360"/>
        <v>Y</v>
      </c>
      <c r="AG888" s="109" t="str">
        <f t="shared" si="361"/>
        <v>B</v>
      </c>
      <c r="AM888" s="109">
        <f t="shared" si="362"/>
        <v>0</v>
      </c>
      <c r="AN888" s="109">
        <f t="shared" si="363"/>
        <v>0</v>
      </c>
      <c r="AO888" s="109" t="str">
        <f t="shared" si="364"/>
        <v/>
      </c>
      <c r="AQ888" s="109" t="str">
        <f t="shared" si="365"/>
        <v/>
      </c>
      <c r="BA888" s="229">
        <f>MOD(SUM(E878:E889),12)</f>
        <v>0</v>
      </c>
    </row>
    <row r="889" spans="1:53" ht="15.75" thickBot="1" x14ac:dyDescent="0.3">
      <c r="A889" s="88"/>
      <c r="B889" s="66" t="s">
        <v>289</v>
      </c>
      <c r="C889" s="67"/>
      <c r="D889" s="102"/>
      <c r="E889" s="32"/>
      <c r="F889" s="32"/>
      <c r="G889" s="68" t="s">
        <v>277</v>
      </c>
      <c r="H889" s="69">
        <f t="shared" si="366"/>
        <v>0</v>
      </c>
      <c r="I889" s="70">
        <f t="shared" si="367"/>
        <v>0</v>
      </c>
      <c r="J889" s="73" t="str">
        <f t="shared" si="368"/>
        <v>--</v>
      </c>
      <c r="K889" s="32"/>
      <c r="L889" s="233"/>
      <c r="M889" s="295"/>
      <c r="N889" s="295"/>
      <c r="O889" s="295"/>
      <c r="P889" s="295"/>
      <c r="Q889" s="295"/>
      <c r="R889" s="295"/>
      <c r="S889" s="295"/>
      <c r="T889" s="295"/>
      <c r="U889" s="296"/>
      <c r="V889" s="103"/>
      <c r="W889" s="84">
        <f>Y889+1</f>
        <v>1</v>
      </c>
      <c r="X889" s="84"/>
      <c r="Y889" s="78">
        <f>SUM(E878:E889)</f>
        <v>0</v>
      </c>
      <c r="Z889" s="72"/>
      <c r="AA889" s="72"/>
      <c r="AB889" s="72"/>
      <c r="AC889" s="72">
        <f t="shared" si="357"/>
        <v>1</v>
      </c>
      <c r="AD889" s="72">
        <f t="shared" si="358"/>
        <v>1</v>
      </c>
      <c r="AE889" s="109" t="str">
        <f t="shared" si="359"/>
        <v>0-0</v>
      </c>
      <c r="AF889" s="109" t="str">
        <f t="shared" si="360"/>
        <v>Y</v>
      </c>
      <c r="AG889" s="109" t="str">
        <f t="shared" si="361"/>
        <v>B</v>
      </c>
      <c r="AM889" s="109">
        <f t="shared" si="362"/>
        <v>0</v>
      </c>
      <c r="AN889" s="109">
        <f t="shared" si="363"/>
        <v>0</v>
      </c>
      <c r="AO889" s="109" t="str">
        <f t="shared" si="364"/>
        <v/>
      </c>
      <c r="AQ889" s="109" t="str">
        <f t="shared" si="365"/>
        <v/>
      </c>
      <c r="BA889" s="229">
        <f>MOD(SUM(E878:E890),12)</f>
        <v>0</v>
      </c>
    </row>
    <row r="890" spans="1:53" ht="15.75" thickBot="1" x14ac:dyDescent="0.3">
      <c r="A890" s="88"/>
      <c r="B890" s="66" t="s">
        <v>290</v>
      </c>
      <c r="C890" s="67"/>
      <c r="D890" s="102"/>
      <c r="E890" s="32"/>
      <c r="F890" s="32"/>
      <c r="G890" s="68" t="s">
        <v>277</v>
      </c>
      <c r="H890" s="69">
        <f t="shared" si="366"/>
        <v>0</v>
      </c>
      <c r="I890" s="70">
        <f t="shared" si="367"/>
        <v>0</v>
      </c>
      <c r="J890" s="73" t="str">
        <f t="shared" si="368"/>
        <v>--</v>
      </c>
      <c r="K890" s="32"/>
      <c r="L890" s="233"/>
      <c r="M890" s="295"/>
      <c r="N890" s="295"/>
      <c r="O890" s="295"/>
      <c r="P890" s="295"/>
      <c r="Q890" s="295"/>
      <c r="R890" s="295"/>
      <c r="S890" s="295"/>
      <c r="T890" s="295"/>
      <c r="U890" s="296"/>
      <c r="V890" s="103"/>
      <c r="W890" s="84">
        <f>Y890+1</f>
        <v>1</v>
      </c>
      <c r="X890" s="84"/>
      <c r="Y890" s="78">
        <f>SUM(E878:E890)</f>
        <v>0</v>
      </c>
      <c r="Z890" s="72" t="str">
        <f t="shared" ref="Z890:Z902" si="371">IF(OR(AND(E$8=216,C889="DBL REV",C890="DBL REV",Y889&lt;=144,Y890&gt;144),AND(E$8=216,C889="TPL REV",C890="TPL REV",Y889&lt;=144,Y890&gt;144),AND(E$8=216,C889="QD REV",C890="QD REV",Y889&lt;=144,Y890&gt;144)),"ERROR","")</f>
        <v/>
      </c>
      <c r="AA890" s="72"/>
      <c r="AB890" s="72"/>
      <c r="AC890" s="72">
        <f t="shared" si="357"/>
        <v>1</v>
      </c>
      <c r="AD890" s="72">
        <f t="shared" si="358"/>
        <v>1</v>
      </c>
      <c r="AE890" s="109" t="str">
        <f t="shared" si="359"/>
        <v>0-0</v>
      </c>
      <c r="AF890" s="109" t="str">
        <f t="shared" si="360"/>
        <v>Y</v>
      </c>
      <c r="AG890" s="109" t="str">
        <f t="shared" si="361"/>
        <v>B</v>
      </c>
      <c r="AM890" s="109">
        <f t="shared" si="362"/>
        <v>0</v>
      </c>
      <c r="AN890" s="109">
        <f t="shared" si="363"/>
        <v>0</v>
      </c>
      <c r="AO890" s="109" t="str">
        <f t="shared" si="364"/>
        <v/>
      </c>
      <c r="AQ890" s="109" t="str">
        <f t="shared" si="365"/>
        <v/>
      </c>
      <c r="BA890" s="229">
        <f>MOD(SUM(E878:E891),12)</f>
        <v>0</v>
      </c>
    </row>
    <row r="891" spans="1:53" ht="15.75" thickBot="1" x14ac:dyDescent="0.3">
      <c r="A891" s="88"/>
      <c r="B891" s="66" t="s">
        <v>291</v>
      </c>
      <c r="C891" s="67"/>
      <c r="D891" s="102"/>
      <c r="E891" s="32"/>
      <c r="F891" s="32"/>
      <c r="G891" s="68" t="s">
        <v>277</v>
      </c>
      <c r="H891" s="69">
        <f t="shared" si="366"/>
        <v>0</v>
      </c>
      <c r="I891" s="70">
        <f t="shared" si="367"/>
        <v>0</v>
      </c>
      <c r="J891" s="73" t="str">
        <f t="shared" si="368"/>
        <v>--</v>
      </c>
      <c r="K891" s="32"/>
      <c r="L891" s="233"/>
      <c r="M891" s="295"/>
      <c r="N891" s="295"/>
      <c r="O891" s="295"/>
      <c r="P891" s="295"/>
      <c r="Q891" s="295"/>
      <c r="R891" s="295"/>
      <c r="S891" s="295"/>
      <c r="T891" s="295"/>
      <c r="U891" s="296"/>
      <c r="V891" s="103"/>
      <c r="W891" s="84">
        <f>Y891+1</f>
        <v>1</v>
      </c>
      <c r="X891" s="84"/>
      <c r="Y891" s="78">
        <f>SUM(E878:E891)</f>
        <v>0</v>
      </c>
      <c r="Z891" s="72" t="str">
        <f t="shared" si="371"/>
        <v/>
      </c>
      <c r="AA891" s="72"/>
      <c r="AB891" s="72"/>
      <c r="AC891" s="72">
        <f t="shared" si="357"/>
        <v>1</v>
      </c>
      <c r="AD891" s="72">
        <f t="shared" si="358"/>
        <v>1</v>
      </c>
      <c r="AE891" s="109" t="str">
        <f t="shared" si="359"/>
        <v>0-0</v>
      </c>
      <c r="AF891" s="109" t="str">
        <f t="shared" si="360"/>
        <v>Y</v>
      </c>
      <c r="AG891" s="109" t="str">
        <f t="shared" si="361"/>
        <v>B</v>
      </c>
      <c r="AM891" s="109">
        <f t="shared" si="362"/>
        <v>0</v>
      </c>
      <c r="AN891" s="109">
        <f t="shared" si="363"/>
        <v>0</v>
      </c>
      <c r="AO891" s="109" t="str">
        <f t="shared" si="364"/>
        <v/>
      </c>
      <c r="AQ891" s="109" t="str">
        <f t="shared" si="365"/>
        <v/>
      </c>
      <c r="BA891" s="229">
        <f>MOD(SUM(E878:E892),12)</f>
        <v>0</v>
      </c>
    </row>
    <row r="892" spans="1:53" ht="15.75" thickBot="1" x14ac:dyDescent="0.3">
      <c r="A892" s="88"/>
      <c r="B892" s="66" t="s">
        <v>292</v>
      </c>
      <c r="C892" s="67"/>
      <c r="D892" s="102"/>
      <c r="E892" s="32"/>
      <c r="F892" s="32"/>
      <c r="G892" s="68" t="s">
        <v>277</v>
      </c>
      <c r="H892" s="69">
        <f t="shared" si="366"/>
        <v>0</v>
      </c>
      <c r="I892" s="70">
        <f t="shared" si="367"/>
        <v>0</v>
      </c>
      <c r="J892" s="73" t="str">
        <f t="shared" si="368"/>
        <v>--</v>
      </c>
      <c r="K892" s="32"/>
      <c r="L892" s="233"/>
      <c r="M892" s="295"/>
      <c r="N892" s="295"/>
      <c r="O892" s="295"/>
      <c r="P892" s="295"/>
      <c r="Q892" s="295"/>
      <c r="R892" s="295"/>
      <c r="S892" s="295"/>
      <c r="T892" s="295"/>
      <c r="U892" s="296"/>
      <c r="V892" s="103"/>
      <c r="W892" s="84">
        <f>Y892+1</f>
        <v>1</v>
      </c>
      <c r="X892" s="84"/>
      <c r="Y892" s="78">
        <f>SUM(E878:E892)</f>
        <v>0</v>
      </c>
      <c r="Z892" s="72" t="str">
        <f t="shared" si="371"/>
        <v/>
      </c>
      <c r="AA892" s="72" t="str">
        <f t="shared" ref="AA892:AA904" si="372">IF(AND(C890&lt;&gt;"Field SPL",W889&lt;=144,Y890&gt;144),"ERROR","")</f>
        <v/>
      </c>
      <c r="AB892" s="72"/>
      <c r="AC892" s="72">
        <f t="shared" si="357"/>
        <v>1</v>
      </c>
      <c r="AD892" s="72">
        <f t="shared" si="358"/>
        <v>1</v>
      </c>
      <c r="AE892" s="109" t="str">
        <f t="shared" si="359"/>
        <v>0-0</v>
      </c>
      <c r="AF892" s="109" t="str">
        <f t="shared" si="360"/>
        <v>Y</v>
      </c>
      <c r="AG892" s="109" t="str">
        <f t="shared" si="361"/>
        <v>B</v>
      </c>
      <c r="AM892" s="109">
        <f t="shared" si="362"/>
        <v>0</v>
      </c>
      <c r="AN892" s="109">
        <f t="shared" si="363"/>
        <v>0</v>
      </c>
      <c r="AO892" s="109" t="str">
        <f t="shared" si="364"/>
        <v/>
      </c>
      <c r="AQ892" s="109" t="str">
        <f t="shared" si="365"/>
        <v/>
      </c>
      <c r="BA892" s="229">
        <f>MOD(SUM(E878:E893),12)</f>
        <v>0</v>
      </c>
    </row>
    <row r="893" spans="1:53" ht="15.75" thickBot="1" x14ac:dyDescent="0.3">
      <c r="A893" s="88"/>
      <c r="B893" s="66" t="s">
        <v>293</v>
      </c>
      <c r="C893" s="67"/>
      <c r="D893" s="102"/>
      <c r="E893" s="32"/>
      <c r="F893" s="32"/>
      <c r="G893" s="68" t="s">
        <v>277</v>
      </c>
      <c r="H893" s="69">
        <f t="shared" si="366"/>
        <v>0</v>
      </c>
      <c r="I893" s="70">
        <f t="shared" si="367"/>
        <v>0</v>
      </c>
      <c r="J893" s="73" t="str">
        <f t="shared" si="368"/>
        <v>--</v>
      </c>
      <c r="K893" s="32"/>
      <c r="L893" s="233"/>
      <c r="M893" s="295"/>
      <c r="N893" s="295"/>
      <c r="O893" s="295"/>
      <c r="P893" s="295"/>
      <c r="Q893" s="295"/>
      <c r="R893" s="295"/>
      <c r="S893" s="295"/>
      <c r="T893" s="295"/>
      <c r="U893" s="296"/>
      <c r="V893" s="103"/>
      <c r="W893" s="84">
        <f t="shared" ref="W893:W901" si="373">Y893+1</f>
        <v>1</v>
      </c>
      <c r="X893" s="84"/>
      <c r="Y893" s="78">
        <f>SUM(E878:E893)</f>
        <v>0</v>
      </c>
      <c r="Z893" s="72" t="str">
        <f t="shared" si="371"/>
        <v/>
      </c>
      <c r="AA893" s="72" t="str">
        <f t="shared" si="372"/>
        <v/>
      </c>
      <c r="AB893" s="72"/>
      <c r="AC893" s="72">
        <f t="shared" si="357"/>
        <v>1</v>
      </c>
      <c r="AD893" s="72">
        <f t="shared" si="358"/>
        <v>1</v>
      </c>
      <c r="AE893" s="109" t="str">
        <f t="shared" si="359"/>
        <v>0-0</v>
      </c>
      <c r="AF893" s="109" t="str">
        <f t="shared" si="360"/>
        <v>Y</v>
      </c>
      <c r="AG893" s="109" t="str">
        <f t="shared" si="361"/>
        <v>B</v>
      </c>
      <c r="AM893" s="109">
        <f t="shared" si="362"/>
        <v>0</v>
      </c>
      <c r="AN893" s="109">
        <f t="shared" si="363"/>
        <v>0</v>
      </c>
      <c r="AO893" s="109" t="str">
        <f t="shared" si="364"/>
        <v/>
      </c>
      <c r="AQ893" s="109" t="str">
        <f t="shared" si="365"/>
        <v/>
      </c>
      <c r="BA893" s="229">
        <f>MOD(SUM(E878:E894),12)</f>
        <v>0</v>
      </c>
    </row>
    <row r="894" spans="1:53" ht="15.75" thickBot="1" x14ac:dyDescent="0.3">
      <c r="A894" s="88"/>
      <c r="B894" s="66" t="s">
        <v>294</v>
      </c>
      <c r="C894" s="67"/>
      <c r="D894" s="102"/>
      <c r="E894" s="32"/>
      <c r="F894" s="32"/>
      <c r="G894" s="68" t="s">
        <v>277</v>
      </c>
      <c r="H894" s="69">
        <f t="shared" si="366"/>
        <v>0</v>
      </c>
      <c r="I894" s="70">
        <f t="shared" si="367"/>
        <v>0</v>
      </c>
      <c r="J894" s="73" t="str">
        <f t="shared" si="368"/>
        <v>--</v>
      </c>
      <c r="K894" s="32"/>
      <c r="L894" s="233"/>
      <c r="M894" s="295"/>
      <c r="N894" s="295"/>
      <c r="O894" s="295"/>
      <c r="P894" s="295"/>
      <c r="Q894" s="295"/>
      <c r="R894" s="295"/>
      <c r="S894" s="295"/>
      <c r="T894" s="295"/>
      <c r="U894" s="296"/>
      <c r="V894" s="103"/>
      <c r="W894" s="84">
        <f t="shared" si="373"/>
        <v>1</v>
      </c>
      <c r="X894" s="84"/>
      <c r="Y894" s="78">
        <f>SUM(E878:E894)</f>
        <v>0</v>
      </c>
      <c r="Z894" s="72" t="str">
        <f t="shared" si="371"/>
        <v/>
      </c>
      <c r="AA894" s="72" t="str">
        <f t="shared" si="372"/>
        <v/>
      </c>
      <c r="AB894" s="72"/>
      <c r="AC894" s="72">
        <f t="shared" si="357"/>
        <v>1</v>
      </c>
      <c r="AD894" s="72">
        <f t="shared" si="358"/>
        <v>1</v>
      </c>
      <c r="AE894" s="109" t="str">
        <f t="shared" si="359"/>
        <v>0-0</v>
      </c>
      <c r="AF894" s="109" t="str">
        <f t="shared" si="360"/>
        <v>Y</v>
      </c>
      <c r="AG894" s="109" t="str">
        <f t="shared" si="361"/>
        <v>B</v>
      </c>
      <c r="AM894" s="109">
        <f t="shared" si="362"/>
        <v>0</v>
      </c>
      <c r="AN894" s="109">
        <f t="shared" si="363"/>
        <v>0</v>
      </c>
      <c r="AO894" s="109" t="str">
        <f t="shared" si="364"/>
        <v/>
      </c>
      <c r="AQ894" s="109" t="str">
        <f t="shared" si="365"/>
        <v/>
      </c>
      <c r="BA894" s="229">
        <f>MOD(SUM(E878:E895),12)</f>
        <v>0</v>
      </c>
    </row>
    <row r="895" spans="1:53" ht="15.75" thickBot="1" x14ac:dyDescent="0.3">
      <c r="A895" s="88"/>
      <c r="B895" s="66" t="s">
        <v>295</v>
      </c>
      <c r="C895" s="67"/>
      <c r="D895" s="102"/>
      <c r="E895" s="32"/>
      <c r="F895" s="32"/>
      <c r="G895" s="68" t="s">
        <v>277</v>
      </c>
      <c r="H895" s="69">
        <f t="shared" si="366"/>
        <v>0</v>
      </c>
      <c r="I895" s="70">
        <f t="shared" si="367"/>
        <v>0</v>
      </c>
      <c r="J895" s="73" t="str">
        <f t="shared" si="368"/>
        <v>--</v>
      </c>
      <c r="K895" s="32"/>
      <c r="L895" s="233"/>
      <c r="M895" s="295"/>
      <c r="N895" s="295"/>
      <c r="O895" s="295"/>
      <c r="P895" s="295"/>
      <c r="Q895" s="295"/>
      <c r="R895" s="295"/>
      <c r="S895" s="295"/>
      <c r="T895" s="295"/>
      <c r="U895" s="296"/>
      <c r="V895" s="103"/>
      <c r="W895" s="84">
        <f t="shared" si="373"/>
        <v>1</v>
      </c>
      <c r="X895" s="84"/>
      <c r="Y895" s="78">
        <f>SUM(E878:E895)</f>
        <v>0</v>
      </c>
      <c r="Z895" s="72" t="str">
        <f t="shared" si="371"/>
        <v/>
      </c>
      <c r="AA895" s="72" t="str">
        <f t="shared" si="372"/>
        <v/>
      </c>
      <c r="AB895" s="72"/>
      <c r="AC895" s="72">
        <f t="shared" si="357"/>
        <v>1</v>
      </c>
      <c r="AD895" s="72">
        <f t="shared" si="358"/>
        <v>1</v>
      </c>
      <c r="AE895" s="109" t="str">
        <f t="shared" si="359"/>
        <v>0-0</v>
      </c>
      <c r="AF895" s="109" t="str">
        <f t="shared" si="360"/>
        <v>Y</v>
      </c>
      <c r="AG895" s="109" t="str">
        <f t="shared" si="361"/>
        <v>B</v>
      </c>
      <c r="AM895" s="109">
        <f t="shared" si="362"/>
        <v>0</v>
      </c>
      <c r="AN895" s="109">
        <f t="shared" si="363"/>
        <v>0</v>
      </c>
      <c r="AO895" s="109" t="str">
        <f t="shared" si="364"/>
        <v/>
      </c>
      <c r="AQ895" s="109" t="str">
        <f t="shared" si="365"/>
        <v/>
      </c>
      <c r="BA895" s="229">
        <f>MOD(SUM(E878:E896),12)</f>
        <v>0</v>
      </c>
    </row>
    <row r="896" spans="1:53" ht="15.75" thickBot="1" x14ac:dyDescent="0.3">
      <c r="A896" s="88"/>
      <c r="B896" s="66" t="s">
        <v>296</v>
      </c>
      <c r="C896" s="67"/>
      <c r="D896" s="102"/>
      <c r="E896" s="32"/>
      <c r="F896" s="32"/>
      <c r="G896" s="68" t="s">
        <v>277</v>
      </c>
      <c r="H896" s="69">
        <f t="shared" si="366"/>
        <v>0</v>
      </c>
      <c r="I896" s="70">
        <f t="shared" si="367"/>
        <v>0</v>
      </c>
      <c r="J896" s="73" t="str">
        <f t="shared" si="368"/>
        <v>--</v>
      </c>
      <c r="K896" s="32"/>
      <c r="L896" s="233"/>
      <c r="M896" s="295"/>
      <c r="N896" s="295"/>
      <c r="O896" s="295"/>
      <c r="P896" s="295"/>
      <c r="Q896" s="295"/>
      <c r="R896" s="295"/>
      <c r="S896" s="295"/>
      <c r="T896" s="295"/>
      <c r="U896" s="296"/>
      <c r="V896" s="103"/>
      <c r="W896" s="84">
        <f t="shared" si="373"/>
        <v>1</v>
      </c>
      <c r="X896" s="84"/>
      <c r="Y896" s="78">
        <f>SUM(E878:E896)</f>
        <v>0</v>
      </c>
      <c r="Z896" s="72" t="str">
        <f t="shared" si="371"/>
        <v/>
      </c>
      <c r="AA896" s="72" t="str">
        <f t="shared" si="372"/>
        <v/>
      </c>
      <c r="AB896" s="72"/>
      <c r="AC896" s="72">
        <f t="shared" si="357"/>
        <v>1</v>
      </c>
      <c r="AD896" s="72">
        <f t="shared" si="358"/>
        <v>1</v>
      </c>
      <c r="AE896" s="109" t="str">
        <f t="shared" si="359"/>
        <v>0-0</v>
      </c>
      <c r="AF896" s="109" t="str">
        <f t="shared" si="360"/>
        <v>Y</v>
      </c>
      <c r="AG896" s="109" t="str">
        <f t="shared" si="361"/>
        <v>B</v>
      </c>
      <c r="AM896" s="109">
        <f t="shared" si="362"/>
        <v>0</v>
      </c>
      <c r="AN896" s="109">
        <f t="shared" si="363"/>
        <v>0</v>
      </c>
      <c r="AO896" s="109" t="str">
        <f t="shared" si="364"/>
        <v/>
      </c>
      <c r="AQ896" s="109" t="str">
        <f t="shared" si="365"/>
        <v/>
      </c>
      <c r="BA896" s="229">
        <f>MOD(SUM(E878:E897),12)</f>
        <v>0</v>
      </c>
    </row>
    <row r="897" spans="1:53" ht="15.75" thickBot="1" x14ac:dyDescent="0.3">
      <c r="A897" s="88"/>
      <c r="B897" s="66" t="s">
        <v>297</v>
      </c>
      <c r="C897" s="67"/>
      <c r="D897" s="102"/>
      <c r="E897" s="32"/>
      <c r="F897" s="32"/>
      <c r="G897" s="68" t="s">
        <v>277</v>
      </c>
      <c r="H897" s="69">
        <f t="shared" si="366"/>
        <v>0</v>
      </c>
      <c r="I897" s="70">
        <f t="shared" si="367"/>
        <v>0</v>
      </c>
      <c r="J897" s="73" t="str">
        <f t="shared" si="368"/>
        <v>--</v>
      </c>
      <c r="K897" s="32"/>
      <c r="L897" s="233"/>
      <c r="M897" s="295"/>
      <c r="N897" s="295"/>
      <c r="O897" s="295"/>
      <c r="P897" s="295"/>
      <c r="Q897" s="295"/>
      <c r="R897" s="295"/>
      <c r="S897" s="295"/>
      <c r="T897" s="295"/>
      <c r="U897" s="296"/>
      <c r="V897" s="103"/>
      <c r="W897" s="84">
        <f t="shared" si="373"/>
        <v>1</v>
      </c>
      <c r="X897" s="84"/>
      <c r="Y897" s="78">
        <f>SUM(E878:E897)</f>
        <v>0</v>
      </c>
      <c r="Z897" s="72" t="str">
        <f t="shared" si="371"/>
        <v/>
      </c>
      <c r="AA897" s="72" t="str">
        <f t="shared" si="372"/>
        <v/>
      </c>
      <c r="AB897" s="72"/>
      <c r="AC897" s="72">
        <f t="shared" si="357"/>
        <v>1</v>
      </c>
      <c r="AD897" s="72">
        <f t="shared" si="358"/>
        <v>1</v>
      </c>
      <c r="AE897" s="109" t="str">
        <f t="shared" si="359"/>
        <v>0-0</v>
      </c>
      <c r="AF897" s="109" t="str">
        <f t="shared" si="360"/>
        <v>Y</v>
      </c>
      <c r="AG897" s="109" t="str">
        <f t="shared" si="361"/>
        <v>B</v>
      </c>
      <c r="AM897" s="109">
        <f t="shared" si="362"/>
        <v>0</v>
      </c>
      <c r="AN897" s="109">
        <f t="shared" si="363"/>
        <v>0</v>
      </c>
      <c r="AO897" s="109" t="str">
        <f t="shared" si="364"/>
        <v/>
      </c>
      <c r="AQ897" s="109" t="str">
        <f t="shared" si="365"/>
        <v/>
      </c>
      <c r="BA897" s="229">
        <f>MOD(SUM(E878:E898),12)</f>
        <v>0</v>
      </c>
    </row>
    <row r="898" spans="1:53" ht="15.75" thickBot="1" x14ac:dyDescent="0.3">
      <c r="A898" s="88"/>
      <c r="B898" s="66" t="s">
        <v>298</v>
      </c>
      <c r="C898" s="67"/>
      <c r="D898" s="102"/>
      <c r="E898" s="32"/>
      <c r="F898" s="32"/>
      <c r="G898" s="68" t="s">
        <v>277</v>
      </c>
      <c r="H898" s="69">
        <f t="shared" si="366"/>
        <v>0</v>
      </c>
      <c r="I898" s="70">
        <f t="shared" si="367"/>
        <v>0</v>
      </c>
      <c r="J898" s="73" t="str">
        <f t="shared" si="368"/>
        <v>--</v>
      </c>
      <c r="K898" s="32"/>
      <c r="L898" s="233"/>
      <c r="M898" s="295"/>
      <c r="N898" s="295"/>
      <c r="O898" s="295"/>
      <c r="P898" s="295"/>
      <c r="Q898" s="295"/>
      <c r="R898" s="295"/>
      <c r="S898" s="295"/>
      <c r="T898" s="295"/>
      <c r="U898" s="296"/>
      <c r="V898" s="103"/>
      <c r="W898" s="84">
        <f t="shared" si="373"/>
        <v>1</v>
      </c>
      <c r="X898" s="84"/>
      <c r="Y898" s="78">
        <f>SUM(E878:E898)</f>
        <v>0</v>
      </c>
      <c r="Z898" s="72" t="str">
        <f t="shared" si="371"/>
        <v/>
      </c>
      <c r="AA898" s="72" t="str">
        <f t="shared" si="372"/>
        <v/>
      </c>
      <c r="AB898" s="72"/>
      <c r="AC898" s="72">
        <f t="shared" si="357"/>
        <v>1</v>
      </c>
      <c r="AD898" s="72">
        <f t="shared" si="358"/>
        <v>1</v>
      </c>
      <c r="AE898" s="109" t="str">
        <f t="shared" si="359"/>
        <v>0-0</v>
      </c>
      <c r="AF898" s="109" t="str">
        <f t="shared" si="360"/>
        <v>Y</v>
      </c>
      <c r="AG898" s="109" t="str">
        <f t="shared" si="361"/>
        <v>B</v>
      </c>
      <c r="AM898" s="109">
        <f t="shared" si="362"/>
        <v>0</v>
      </c>
      <c r="AN898" s="109">
        <f t="shared" si="363"/>
        <v>0</v>
      </c>
      <c r="AO898" s="109" t="str">
        <f t="shared" si="364"/>
        <v/>
      </c>
      <c r="AQ898" s="109" t="str">
        <f t="shared" si="365"/>
        <v/>
      </c>
      <c r="BA898" s="229">
        <f>MOD(SUM(E878:E899),12)</f>
        <v>0</v>
      </c>
    </row>
    <row r="899" spans="1:53" ht="15.75" thickBot="1" x14ac:dyDescent="0.3">
      <c r="A899" s="88"/>
      <c r="B899" s="66" t="s">
        <v>299</v>
      </c>
      <c r="C899" s="67"/>
      <c r="D899" s="102"/>
      <c r="E899" s="32"/>
      <c r="F899" s="32"/>
      <c r="G899" s="68" t="s">
        <v>277</v>
      </c>
      <c r="H899" s="69">
        <f t="shared" si="366"/>
        <v>0</v>
      </c>
      <c r="I899" s="70">
        <f t="shared" si="367"/>
        <v>0</v>
      </c>
      <c r="J899" s="73" t="str">
        <f t="shared" si="368"/>
        <v>--</v>
      </c>
      <c r="K899" s="32"/>
      <c r="L899" s="233"/>
      <c r="M899" s="295"/>
      <c r="N899" s="295"/>
      <c r="O899" s="295"/>
      <c r="P899" s="295"/>
      <c r="Q899" s="295"/>
      <c r="R899" s="295"/>
      <c r="S899" s="295"/>
      <c r="T899" s="295"/>
      <c r="U899" s="296"/>
      <c r="V899" s="103"/>
      <c r="W899" s="84">
        <f t="shared" si="373"/>
        <v>1</v>
      </c>
      <c r="X899" s="84"/>
      <c r="Y899" s="78">
        <f>SUM(E878:E899)</f>
        <v>0</v>
      </c>
      <c r="Z899" s="72" t="str">
        <f t="shared" si="371"/>
        <v/>
      </c>
      <c r="AA899" s="72" t="str">
        <f t="shared" si="372"/>
        <v/>
      </c>
      <c r="AB899" s="72"/>
      <c r="AC899" s="72">
        <f t="shared" si="357"/>
        <v>1</v>
      </c>
      <c r="AD899" s="72">
        <f t="shared" si="358"/>
        <v>1</v>
      </c>
      <c r="AE899" s="109" t="str">
        <f t="shared" si="359"/>
        <v>0-0</v>
      </c>
      <c r="AF899" s="109" t="str">
        <f t="shared" si="360"/>
        <v>Y</v>
      </c>
      <c r="AG899" s="109" t="str">
        <f t="shared" si="361"/>
        <v>B</v>
      </c>
      <c r="AM899" s="109">
        <f t="shared" si="362"/>
        <v>0</v>
      </c>
      <c r="AN899" s="109">
        <f t="shared" si="363"/>
        <v>0</v>
      </c>
      <c r="AO899" s="109" t="str">
        <f t="shared" si="364"/>
        <v/>
      </c>
      <c r="AQ899" s="109" t="str">
        <f t="shared" si="365"/>
        <v/>
      </c>
      <c r="BA899" s="229">
        <f>MOD(SUM(E878:E900),12)</f>
        <v>0</v>
      </c>
    </row>
    <row r="900" spans="1:53" ht="15.75" thickBot="1" x14ac:dyDescent="0.3">
      <c r="A900" s="88"/>
      <c r="B900" s="66" t="s">
        <v>300</v>
      </c>
      <c r="C900" s="67"/>
      <c r="D900" s="102"/>
      <c r="E900" s="32"/>
      <c r="F900" s="32"/>
      <c r="G900" s="68" t="s">
        <v>277</v>
      </c>
      <c r="H900" s="69">
        <f t="shared" si="366"/>
        <v>0</v>
      </c>
      <c r="I900" s="70">
        <f t="shared" si="367"/>
        <v>0</v>
      </c>
      <c r="J900" s="73" t="str">
        <f t="shared" si="368"/>
        <v>--</v>
      </c>
      <c r="K900" s="32"/>
      <c r="L900" s="233"/>
      <c r="M900" s="295"/>
      <c r="N900" s="295"/>
      <c r="O900" s="295"/>
      <c r="P900" s="295"/>
      <c r="Q900" s="295"/>
      <c r="R900" s="295"/>
      <c r="S900" s="295"/>
      <c r="T900" s="295"/>
      <c r="U900" s="296"/>
      <c r="V900" s="103"/>
      <c r="W900" s="84">
        <f t="shared" si="373"/>
        <v>1</v>
      </c>
      <c r="X900" s="84"/>
      <c r="Y900" s="78">
        <f>SUM(E878:E900)</f>
        <v>0</v>
      </c>
      <c r="Z900" s="72" t="str">
        <f t="shared" si="371"/>
        <v/>
      </c>
      <c r="AA900" s="72" t="str">
        <f t="shared" si="372"/>
        <v/>
      </c>
      <c r="AB900" s="72"/>
      <c r="AC900" s="72">
        <f t="shared" si="357"/>
        <v>1</v>
      </c>
      <c r="AD900" s="72">
        <f t="shared" si="358"/>
        <v>1</v>
      </c>
      <c r="AE900" s="109" t="str">
        <f t="shared" si="359"/>
        <v>0-0</v>
      </c>
      <c r="AF900" s="109" t="str">
        <f t="shared" si="360"/>
        <v>Y</v>
      </c>
      <c r="AG900" s="109" t="str">
        <f t="shared" si="361"/>
        <v>B</v>
      </c>
      <c r="AM900" s="109">
        <f t="shared" si="362"/>
        <v>0</v>
      </c>
      <c r="AN900" s="109">
        <f t="shared" si="363"/>
        <v>0</v>
      </c>
      <c r="AO900" s="109" t="str">
        <f t="shared" si="364"/>
        <v/>
      </c>
      <c r="AQ900" s="109" t="str">
        <f t="shared" si="365"/>
        <v/>
      </c>
      <c r="BA900" s="229">
        <f>MOD(SUM(E878:E901),12)</f>
        <v>0</v>
      </c>
    </row>
    <row r="901" spans="1:53" ht="15.75" thickBot="1" x14ac:dyDescent="0.3">
      <c r="A901" s="88"/>
      <c r="B901" s="66" t="s">
        <v>301</v>
      </c>
      <c r="C901" s="67"/>
      <c r="D901" s="102"/>
      <c r="E901" s="32"/>
      <c r="F901" s="32"/>
      <c r="G901" s="68" t="s">
        <v>277</v>
      </c>
      <c r="H901" s="69">
        <f t="shared" si="366"/>
        <v>0</v>
      </c>
      <c r="I901" s="70">
        <f t="shared" si="367"/>
        <v>0</v>
      </c>
      <c r="J901" s="73" t="str">
        <f t="shared" si="368"/>
        <v>--</v>
      </c>
      <c r="K901" s="32"/>
      <c r="L901" s="233"/>
      <c r="M901" s="295"/>
      <c r="N901" s="295"/>
      <c r="O901" s="295"/>
      <c r="P901" s="295"/>
      <c r="Q901" s="295"/>
      <c r="R901" s="295"/>
      <c r="S901" s="295"/>
      <c r="T901" s="295"/>
      <c r="U901" s="296"/>
      <c r="V901" s="103"/>
      <c r="W901" s="84">
        <f t="shared" si="373"/>
        <v>1</v>
      </c>
      <c r="X901" s="84"/>
      <c r="Y901" s="78">
        <f>SUM(E878:E901)</f>
        <v>0</v>
      </c>
      <c r="Z901" s="72" t="str">
        <f t="shared" si="371"/>
        <v/>
      </c>
      <c r="AA901" s="72" t="str">
        <f t="shared" si="372"/>
        <v/>
      </c>
      <c r="AB901" s="72"/>
      <c r="AC901" s="72">
        <f t="shared" si="357"/>
        <v>1</v>
      </c>
      <c r="AD901" s="72">
        <f t="shared" si="358"/>
        <v>1</v>
      </c>
      <c r="AE901" s="109" t="str">
        <f t="shared" si="359"/>
        <v>0-0</v>
      </c>
      <c r="AF901" s="109" t="str">
        <f t="shared" si="360"/>
        <v>Y</v>
      </c>
      <c r="AG901" s="109" t="str">
        <f t="shared" si="361"/>
        <v>B</v>
      </c>
      <c r="AM901" s="109">
        <f t="shared" si="362"/>
        <v>0</v>
      </c>
      <c r="AN901" s="109">
        <f t="shared" si="363"/>
        <v>0</v>
      </c>
      <c r="AO901" s="109" t="str">
        <f t="shared" si="364"/>
        <v/>
      </c>
      <c r="AQ901" s="109" t="str">
        <f t="shared" si="365"/>
        <v/>
      </c>
      <c r="BA901" s="229">
        <f>MOD(SUM(E878:E902),12)</f>
        <v>0</v>
      </c>
    </row>
    <row r="902" spans="1:53" ht="15.75" thickBot="1" x14ac:dyDescent="0.3">
      <c r="A902" s="88"/>
      <c r="B902" s="66" t="s">
        <v>302</v>
      </c>
      <c r="C902" s="67"/>
      <c r="D902" s="102"/>
      <c r="E902" s="32"/>
      <c r="F902" s="32"/>
      <c r="G902" s="68" t="s">
        <v>277</v>
      </c>
      <c r="H902" s="69">
        <f t="shared" si="366"/>
        <v>0</v>
      </c>
      <c r="I902" s="70">
        <f t="shared" si="367"/>
        <v>0</v>
      </c>
      <c r="J902" s="73" t="str">
        <f t="shared" si="368"/>
        <v>--</v>
      </c>
      <c r="K902" s="32"/>
      <c r="L902" s="234"/>
      <c r="M902" s="295"/>
      <c r="N902" s="295"/>
      <c r="O902" s="295"/>
      <c r="P902" s="295"/>
      <c r="Q902" s="295"/>
      <c r="R902" s="295"/>
      <c r="S902" s="295"/>
      <c r="T902" s="295"/>
      <c r="U902" s="296"/>
      <c r="V902" s="103"/>
      <c r="W902" s="72"/>
      <c r="X902" s="72"/>
      <c r="Y902" s="78">
        <f>SUM(E878:E902)</f>
        <v>0</v>
      </c>
      <c r="Z902" s="72" t="str">
        <f t="shared" si="371"/>
        <v/>
      </c>
      <c r="AA902" s="72" t="str">
        <f t="shared" si="372"/>
        <v/>
      </c>
      <c r="AB902" s="72"/>
      <c r="AC902" s="72">
        <f t="shared" si="357"/>
        <v>1</v>
      </c>
      <c r="AD902" s="72">
        <f t="shared" si="358"/>
        <v>1</v>
      </c>
      <c r="AE902" s="109" t="str">
        <f t="shared" si="359"/>
        <v>0-0</v>
      </c>
      <c r="AF902" s="109" t="str">
        <f t="shared" si="360"/>
        <v>Y</v>
      </c>
      <c r="AG902" s="109" t="str">
        <f t="shared" si="361"/>
        <v>B</v>
      </c>
      <c r="AM902" s="109">
        <f t="shared" si="362"/>
        <v>0</v>
      </c>
      <c r="AN902" s="109">
        <f t="shared" si="363"/>
        <v>0</v>
      </c>
      <c r="AO902" s="109" t="str">
        <f t="shared" si="364"/>
        <v/>
      </c>
      <c r="AQ902" s="109" t="str">
        <f t="shared" si="365"/>
        <v/>
      </c>
      <c r="BA902" s="228"/>
    </row>
    <row r="903" spans="1:53" ht="16.5" thickBot="1" x14ac:dyDescent="0.3">
      <c r="A903" s="88"/>
      <c r="B903" s="281" t="s">
        <v>347</v>
      </c>
      <c r="C903" s="283"/>
      <c r="D903" s="79"/>
      <c r="E903" s="80"/>
      <c r="F903" s="80"/>
      <c r="G903" s="81"/>
      <c r="H903" s="192"/>
      <c r="I903" s="192"/>
      <c r="J903" s="192"/>
      <c r="K903" s="82"/>
      <c r="L903" s="281" t="s">
        <v>306</v>
      </c>
      <c r="M903" s="282"/>
      <c r="N903" s="282"/>
      <c r="O903" s="282"/>
      <c r="P903" s="282"/>
      <c r="Q903" s="282"/>
      <c r="R903" s="282"/>
      <c r="S903" s="282"/>
      <c r="T903" s="282"/>
      <c r="U903" s="283"/>
      <c r="V903" s="104"/>
      <c r="W903" s="72"/>
      <c r="X903" s="72"/>
      <c r="Y903" s="72"/>
      <c r="Z903" s="72"/>
      <c r="AA903" s="72" t="str">
        <f t="shared" si="372"/>
        <v/>
      </c>
      <c r="AB903" s="72"/>
      <c r="AC903" s="72">
        <f>SUM(AC878:AC902)</f>
        <v>25</v>
      </c>
      <c r="AD903" s="72">
        <f>SUM(AD878:AD902)</f>
        <v>25</v>
      </c>
      <c r="AM903" s="109">
        <f>SUM(AM878:AM902)</f>
        <v>0</v>
      </c>
      <c r="AN903" s="109">
        <f>SUM(AN878:AN902)</f>
        <v>0</v>
      </c>
      <c r="AO903" s="109">
        <f>((COUNTIF(AO878:AO902,"Y")/3)*2)</f>
        <v>0</v>
      </c>
      <c r="AP903" s="109">
        <f>(COUNTIF(AO878:AO902,"Y")/3)</f>
        <v>0</v>
      </c>
      <c r="AQ903" s="109">
        <f>(COUNTIF(AQ878:AQ902,"Y")/2)</f>
        <v>0</v>
      </c>
      <c r="AR903" s="109">
        <f>(COUNTIF(AQ878:AQ902,"Y")/2)</f>
        <v>0</v>
      </c>
      <c r="BA903" s="228"/>
    </row>
    <row r="904" spans="1:53" ht="16.5" thickBot="1" x14ac:dyDescent="0.3">
      <c r="A904" s="88"/>
      <c r="B904" s="281" t="s">
        <v>307</v>
      </c>
      <c r="C904" s="283"/>
      <c r="D904" s="25"/>
      <c r="E904" s="25"/>
      <c r="F904" s="25"/>
      <c r="G904" s="83"/>
      <c r="H904" s="25"/>
      <c r="I904" s="26"/>
      <c r="J904" s="26"/>
      <c r="K904" s="25"/>
      <c r="L904" s="25"/>
      <c r="M904" s="25"/>
      <c r="N904" s="25"/>
      <c r="O904" s="25"/>
      <c r="P904" s="26"/>
      <c r="Q904" s="26"/>
      <c r="R904" s="26"/>
      <c r="S904" s="26"/>
      <c r="T904" s="26"/>
      <c r="U904" s="26"/>
      <c r="V904" s="54"/>
      <c r="W904" s="72"/>
      <c r="X904" s="72"/>
      <c r="Y904" s="72"/>
      <c r="Z904" s="72"/>
      <c r="AA904" s="72" t="str">
        <f t="shared" si="372"/>
        <v/>
      </c>
      <c r="AB904" s="72"/>
      <c r="AC904" s="72"/>
      <c r="AD904" s="72"/>
      <c r="BA904" s="226"/>
    </row>
    <row r="905" spans="1:53" x14ac:dyDescent="0.25">
      <c r="A905" s="88"/>
      <c r="B905" s="88"/>
      <c r="C905" s="88"/>
      <c r="D905" s="88"/>
      <c r="E905" s="88"/>
      <c r="F905" s="88"/>
      <c r="G905" s="88"/>
      <c r="H905" s="88"/>
      <c r="I905" s="88"/>
      <c r="J905" s="88"/>
      <c r="K905" s="88"/>
      <c r="L905" s="88"/>
      <c r="M905" s="88"/>
      <c r="N905" s="88"/>
      <c r="O905" s="88"/>
      <c r="P905" s="88"/>
      <c r="Q905" s="88"/>
      <c r="R905" s="88"/>
      <c r="S905" s="88"/>
      <c r="T905" s="88"/>
      <c r="U905" s="88"/>
      <c r="V905" s="88"/>
      <c r="W905" s="88"/>
      <c r="X905" s="88"/>
      <c r="Y905" s="88"/>
      <c r="Z905" s="88"/>
      <c r="AA905" s="88"/>
      <c r="AB905" s="88"/>
      <c r="AC905" s="88"/>
      <c r="AD905" s="88"/>
    </row>
    <row r="906" spans="1:53" ht="15.75" thickBot="1" x14ac:dyDescent="0.3">
      <c r="A906" s="88"/>
      <c r="B906" s="88"/>
      <c r="C906" s="88"/>
      <c r="D906" s="88"/>
      <c r="E906" s="88"/>
      <c r="F906" s="88"/>
      <c r="G906" s="88"/>
      <c r="H906" s="88"/>
      <c r="I906" s="88"/>
      <c r="J906" s="88"/>
      <c r="K906" s="88"/>
      <c r="L906" s="88"/>
      <c r="M906" s="88"/>
      <c r="N906" s="88"/>
      <c r="O906" s="88"/>
      <c r="P906" s="88"/>
      <c r="Q906" s="88"/>
      <c r="R906" s="88"/>
      <c r="S906" s="88"/>
      <c r="T906" s="88"/>
      <c r="U906" s="88"/>
      <c r="V906" s="88"/>
      <c r="W906" s="88"/>
      <c r="X906" s="88"/>
      <c r="Y906" s="88"/>
      <c r="Z906" s="88"/>
      <c r="AA906" s="88"/>
      <c r="AB906" s="88"/>
      <c r="AC906" s="88"/>
      <c r="AD906" s="88"/>
    </row>
    <row r="907" spans="1:53" ht="24" thickBot="1" x14ac:dyDescent="0.4">
      <c r="A907" s="88"/>
      <c r="B907" s="85" t="s">
        <v>348</v>
      </c>
      <c r="C907" s="25"/>
      <c r="D907" s="25"/>
      <c r="E907" s="25"/>
      <c r="F907" s="88"/>
      <c r="G907" s="25"/>
      <c r="H907" s="25"/>
      <c r="I907" s="87"/>
      <c r="J907" s="26"/>
      <c r="K907" s="25"/>
      <c r="L907" s="25"/>
      <c r="M907" s="196" t="s">
        <v>210</v>
      </c>
      <c r="N907" s="196" t="s">
        <v>211</v>
      </c>
      <c r="O907" s="196" t="s">
        <v>212</v>
      </c>
      <c r="P907" s="196" t="s">
        <v>213</v>
      </c>
      <c r="Q907" s="196" t="s">
        <v>214</v>
      </c>
      <c r="R907" s="196" t="s">
        <v>215</v>
      </c>
      <c r="S907" s="196" t="s">
        <v>216</v>
      </c>
      <c r="T907" s="196" t="s">
        <v>217</v>
      </c>
      <c r="U907" s="196" t="s">
        <v>218</v>
      </c>
      <c r="V907" s="196" t="s">
        <v>219</v>
      </c>
      <c r="W907" s="113" t="s">
        <v>220</v>
      </c>
      <c r="X907" s="196" t="s">
        <v>221</v>
      </c>
      <c r="Y907" s="25"/>
      <c r="Z907" s="25"/>
      <c r="AA907" s="25"/>
      <c r="AB907" s="25"/>
      <c r="AC907" s="25"/>
      <c r="AD907" s="25"/>
      <c r="BA907" s="226"/>
    </row>
    <row r="908" spans="1:53" ht="16.5" thickTop="1" thickBot="1" x14ac:dyDescent="0.3">
      <c r="A908" s="88"/>
      <c r="B908" s="284" t="s">
        <v>222</v>
      </c>
      <c r="C908" s="285"/>
      <c r="D908" s="286" t="s">
        <v>223</v>
      </c>
      <c r="E908" s="287"/>
      <c r="F908" s="88"/>
      <c r="G908" s="288" t="s">
        <v>224</v>
      </c>
      <c r="H908" s="289"/>
      <c r="I908" s="28">
        <f>SUM(E919:E943)</f>
        <v>0</v>
      </c>
      <c r="J908" s="290" t="s">
        <v>225</v>
      </c>
      <c r="K908" s="291"/>
      <c r="L908" s="287"/>
      <c r="M908" s="196">
        <v>2</v>
      </c>
      <c r="N908" s="35">
        <f>SUM(AI908,AI919)</f>
        <v>0</v>
      </c>
      <c r="O908" s="35">
        <v>0</v>
      </c>
      <c r="P908" s="35">
        <f>SUM(AJ908,AJ919)</f>
        <v>0</v>
      </c>
      <c r="Q908" s="35">
        <v>0</v>
      </c>
      <c r="R908" s="35">
        <f>COUNTIFS($E919:$E943,"2",$F919:$F943,"Pole",$C919:$C943,"FST")</f>
        <v>0</v>
      </c>
      <c r="S908" s="35">
        <f>SUM(AL908,AK919)</f>
        <v>0</v>
      </c>
      <c r="T908" s="35">
        <v>0</v>
      </c>
      <c r="U908" s="35">
        <f>SUM(AK908,AL919)</f>
        <v>0</v>
      </c>
      <c r="V908" s="35">
        <v>0</v>
      </c>
      <c r="W908" s="34">
        <f>COUNTIFS($E919:$E943,"2",$F919:$F943,"HH",$C919:$C943,"FST")</f>
        <v>0</v>
      </c>
      <c r="X908" s="35">
        <f>COUNTIFS($E919:$E943,"2",$F919:$F943,"Ped",$C919:$C943,"FST")</f>
        <v>0</v>
      </c>
      <c r="Y908" s="25"/>
      <c r="Z908" s="297" t="s">
        <v>226</v>
      </c>
      <c r="AA908" s="298"/>
      <c r="AB908" s="299"/>
      <c r="AC908" s="25"/>
      <c r="AD908" s="25"/>
      <c r="AH908" s="109">
        <v>2</v>
      </c>
      <c r="AI908" s="109" t="str">
        <f>IF($E909="SS",COUNTIFS($C919:$C943,"FST",$E919:$E943,"2"),"0")</f>
        <v>0</v>
      </c>
      <c r="AJ908" s="109" t="str">
        <f>IF($E909="RPX",COUNTIFS($C919:$C943,"FST",$E919:$E943,"2"),"0")</f>
        <v>0</v>
      </c>
      <c r="AK908" s="109" t="str">
        <f>IF($E909="EUC",COUNTIFS($C919:$C943,"FST",$E919:$E943,"2"),"0")</f>
        <v>0</v>
      </c>
      <c r="AL908" s="109" t="str">
        <f>IF($E909="RPX-T",COUNTIFS($C919:$C943,"FST",$E919:$E943,"2"),"0")</f>
        <v>0</v>
      </c>
      <c r="AT908" s="110" t="s">
        <v>227</v>
      </c>
      <c r="AU908" s="108">
        <f>IF(OR($AS909="Y",$AS910="Y",$AS911="Y"),"",COUNTIFS($E909,"SS",$E914,"Y"))</f>
        <v>0</v>
      </c>
      <c r="AV908" s="111">
        <f>IF(OR($AS909="Y",$AS910="Y",$AS911="Y"),"",COUNTIFS($E909,"RPX",$E914,"Y"))</f>
        <v>0</v>
      </c>
      <c r="AW908" s="111">
        <f>IF(OR($AS909="Y",$AS910="Y",$AS911="Y"),"",COUNTIFS($E909,"EUC",$E914,"Y"))</f>
        <v>0</v>
      </c>
      <c r="AX908" s="109">
        <f>IF(OR($AS909="Y",$AS910="Y",$AS911="Y"),"",COUNTIFS($E909,"RPX-T",$E914,"Y"))</f>
        <v>0</v>
      </c>
      <c r="BA908" s="226"/>
    </row>
    <row r="909" spans="1:53" ht="16.5" customHeight="1" thickTop="1" thickBot="1" x14ac:dyDescent="0.3">
      <c r="A909" s="88"/>
      <c r="B909" s="29" t="s">
        <v>228</v>
      </c>
      <c r="C909" s="30">
        <v>0</v>
      </c>
      <c r="D909" s="31" t="s">
        <v>229</v>
      </c>
      <c r="E909" s="66" t="str">
        <f>TEXT(IF('Cable Calculator'!DJ7="","",'Cable Calculator'!DJ7),)</f>
        <v/>
      </c>
      <c r="F909" s="88"/>
      <c r="G909" s="300" t="s">
        <v>230</v>
      </c>
      <c r="H909" s="287"/>
      <c r="I909" s="33">
        <f>E910-I908</f>
        <v>0</v>
      </c>
      <c r="J909" s="301" t="s">
        <v>231</v>
      </c>
      <c r="K909" s="302"/>
      <c r="L909" s="34">
        <f>I913</f>
        <v>0</v>
      </c>
      <c r="M909" s="196">
        <v>4</v>
      </c>
      <c r="N909" s="35">
        <f>SUM(AI909,AI920)</f>
        <v>0</v>
      </c>
      <c r="O909" s="35">
        <v>0</v>
      </c>
      <c r="P909" s="35">
        <f>SUM(AJ909,AJ920)</f>
        <v>0</v>
      </c>
      <c r="Q909" s="35">
        <v>0</v>
      </c>
      <c r="R909" s="35">
        <f>COUNTIFS($E919:$E943,"4",$F919:$F943,"Pole",$C919:$C943,"FST")</f>
        <v>0</v>
      </c>
      <c r="S909" s="35">
        <f>SUM(AL909,AK920)</f>
        <v>0</v>
      </c>
      <c r="T909" s="35">
        <v>0</v>
      </c>
      <c r="U909" s="35">
        <f>SUM(AK909,AL920)</f>
        <v>0</v>
      </c>
      <c r="V909" s="35">
        <v>0</v>
      </c>
      <c r="W909" s="34">
        <f>COUNTIFS($E919:$E943,"4",$F919:$F943,"HH",$C919:$C943,"FST")</f>
        <v>0</v>
      </c>
      <c r="X909" s="35">
        <f>COUNTIFS($E919:$E943,"4",$F919:$F943,"Ped",$C919:$C943,"FST")</f>
        <v>0</v>
      </c>
      <c r="Y909" s="25"/>
      <c r="Z909" s="303" t="s">
        <v>232</v>
      </c>
      <c r="AA909" s="305" t="s">
        <v>233</v>
      </c>
      <c r="AB909" s="306"/>
      <c r="AC909" s="25"/>
      <c r="AD909" s="25"/>
      <c r="AH909" s="109">
        <v>4</v>
      </c>
      <c r="AI909" s="109" t="str">
        <f>IF($E909="SS",COUNTIFS($C919:$C943,"FST",$E919:$E943,"4"),"0")</f>
        <v>0</v>
      </c>
      <c r="AJ909" s="109" t="str">
        <f>IF($E909="RPX",COUNTIFS($C919:$C943,"FST",$E919:$E943,"4"),"0")</f>
        <v>0</v>
      </c>
      <c r="AK909" s="109" t="str">
        <f>IF($E909="EUC",COUNTIFS($C919:$C943,"FST",$E919:$E943,"4"),"0")</f>
        <v>0</v>
      </c>
      <c r="AL909" s="109" t="str">
        <f>IF($E909="RPX-T",COUNTIFS($C919:$C943,"FST",$E919:$E943,"4"),"0")</f>
        <v>0</v>
      </c>
      <c r="AS909" s="109" t="str">
        <f>IF(AND(E914="Y",E910=24,E911=0),"Y","N")</f>
        <v>N</v>
      </c>
      <c r="AT909" s="110" t="s">
        <v>234</v>
      </c>
      <c r="AU909" s="109">
        <f>COUNTIFS($E909,"SS",$AS909,"Y")</f>
        <v>0</v>
      </c>
      <c r="AV909" s="111">
        <f>COUNTIFS($E909,"RPX",$AS909,"Y")</f>
        <v>0</v>
      </c>
      <c r="AW909" s="111">
        <f>COUNTIFS($E909,"EUC",$AS909,"Y")</f>
        <v>0</v>
      </c>
      <c r="AX909" s="109">
        <f>COUNTIFS($E909,"RPX-T",$AS909,"Y")</f>
        <v>0</v>
      </c>
      <c r="BA909" s="227"/>
    </row>
    <row r="910" spans="1:53" ht="16.5" thickTop="1" thickBot="1" x14ac:dyDescent="0.3">
      <c r="A910" s="88"/>
      <c r="B910" s="36" t="s">
        <v>235</v>
      </c>
      <c r="C910" s="37">
        <v>0</v>
      </c>
      <c r="D910" s="38" t="s">
        <v>236</v>
      </c>
      <c r="E910" s="32"/>
      <c r="F910" s="88"/>
      <c r="G910" s="309" t="s">
        <v>237</v>
      </c>
      <c r="H910" s="310"/>
      <c r="I910" s="35">
        <f>IF(E910=0,0,12-(MOD(I908,12)))</f>
        <v>0</v>
      </c>
      <c r="J910" s="301" t="s">
        <v>238</v>
      </c>
      <c r="K910" s="302"/>
      <c r="L910" s="39">
        <f>I914-I908</f>
        <v>0</v>
      </c>
      <c r="M910" s="196">
        <v>6</v>
      </c>
      <c r="N910" s="35">
        <f>SUM(AI910,AI921)</f>
        <v>0</v>
      </c>
      <c r="O910" s="35">
        <v>0</v>
      </c>
      <c r="P910" s="35">
        <f>SUM(AJ910,AJ921)</f>
        <v>0</v>
      </c>
      <c r="Q910" s="35">
        <v>0</v>
      </c>
      <c r="R910" s="35">
        <f>COUNTIFS($E919:$E943,"6",$F919:$F943,"Pole",$C919:$C943,"FST")</f>
        <v>0</v>
      </c>
      <c r="S910" s="35">
        <f>SUM(AL910,AK921)</f>
        <v>0</v>
      </c>
      <c r="T910" s="35">
        <v>0</v>
      </c>
      <c r="U910" s="35">
        <f>SUM(AK910,AL921)</f>
        <v>0</v>
      </c>
      <c r="V910" s="35">
        <v>0</v>
      </c>
      <c r="W910" s="34">
        <f>COUNTIFS($E919:$E943,"6",$F919:$F943,"HH",$C919:$C943,"FST")</f>
        <v>0</v>
      </c>
      <c r="X910" s="35">
        <f>COUNTIFS($E919:$E943,"6",$F919:$F943,"Ped",$C919:$C943,"FST")</f>
        <v>0</v>
      </c>
      <c r="Y910" s="25"/>
      <c r="Z910" s="304"/>
      <c r="AA910" s="307"/>
      <c r="AB910" s="308"/>
      <c r="AC910" s="25"/>
      <c r="AD910" s="25"/>
      <c r="AH910" s="109">
        <v>6</v>
      </c>
      <c r="AI910" s="109" t="str">
        <f>IF($E909="SS",COUNTIFS($C919:$C943,"FST",$E919:$E943,"6"),"0")</f>
        <v>0</v>
      </c>
      <c r="AJ910" s="109" t="str">
        <f>IF($E909="RPX",COUNTIFS($C919:$C943,"FST",$E919:$E943,"6"),"0")</f>
        <v>0</v>
      </c>
      <c r="AK910" s="109" t="str">
        <f>IF($E909="EUC",COUNTIFS($C919:$C943,"FST",$E919:$E943,"6"),"0")</f>
        <v>0</v>
      </c>
      <c r="AL910" s="109" t="str">
        <f>IF($E909="RPX-T",COUNTIFS($C919:$C943,"FST",$E919:$E943,"6"),"0")</f>
        <v>0</v>
      </c>
      <c r="AS910" s="109" t="str">
        <f>IF(AND(E914="Y",E910=48,E911=12),"Y","N")</f>
        <v>N</v>
      </c>
      <c r="AT910" s="110" t="s">
        <v>239</v>
      </c>
      <c r="AU910" s="109">
        <f>COUNTIFS($E909,"SS",$AS910,"Y")</f>
        <v>0</v>
      </c>
      <c r="AV910" s="108">
        <f>COUNTIFS($E909,"RPX",$AS910,"Y")</f>
        <v>0</v>
      </c>
      <c r="AW910" s="108">
        <f>COUNTIFS($E909,"EUC",$AS910,"Y")</f>
        <v>0</v>
      </c>
      <c r="AX910" s="109">
        <f>COUNTIFS($E909,"RPX-T",$AS910,"Y")</f>
        <v>0</v>
      </c>
      <c r="BA910" s="227"/>
    </row>
    <row r="911" spans="1:53" ht="16.5" customHeight="1" thickTop="1" thickBot="1" x14ac:dyDescent="0.3">
      <c r="A911" s="88"/>
      <c r="B911" s="40" t="s">
        <v>240</v>
      </c>
      <c r="C911" s="30">
        <v>0</v>
      </c>
      <c r="D911" s="41" t="s">
        <v>241</v>
      </c>
      <c r="E911" s="42"/>
      <c r="F911" s="88"/>
      <c r="G911" s="277" t="s">
        <v>242</v>
      </c>
      <c r="H911" s="43" t="s">
        <v>243</v>
      </c>
      <c r="I911" s="35">
        <f>IF(E911&lt;&gt;0,1,0)</f>
        <v>0</v>
      </c>
      <c r="J911" s="309" t="s">
        <v>244</v>
      </c>
      <c r="K911" s="310"/>
      <c r="L911" s="44" t="str">
        <f>'Cable Calculator'!DJ3</f>
        <v/>
      </c>
      <c r="M911" s="196">
        <v>8</v>
      </c>
      <c r="N911" s="35">
        <f>SUM(AI911,AI922)</f>
        <v>0</v>
      </c>
      <c r="O911" s="35">
        <v>0</v>
      </c>
      <c r="P911" s="35">
        <f>SUM(AJ911,AJ922)</f>
        <v>0</v>
      </c>
      <c r="Q911" s="35">
        <v>0</v>
      </c>
      <c r="R911" s="35">
        <f>COUNTIFS($E919:$E943,"8",$F919:$F943,"Pole",$C919:$C943,"FST")</f>
        <v>0</v>
      </c>
      <c r="S911" s="35">
        <f>SUM(AL911,AK922)</f>
        <v>0</v>
      </c>
      <c r="T911" s="35">
        <v>0</v>
      </c>
      <c r="U911" s="35">
        <f>SUM(AK911,AL922)</f>
        <v>0</v>
      </c>
      <c r="V911" s="35">
        <v>0</v>
      </c>
      <c r="W911" s="34">
        <f>COUNTIFS($E919:$E943,"8",$F919:$F943,"HH",$C919:$C943,"FST")</f>
        <v>0</v>
      </c>
      <c r="X911" s="35">
        <f>COUNTIFS($E919:$E943,"8",$F919:$F943,"Ped",$C919:$C943,"FST")</f>
        <v>0</v>
      </c>
      <c r="Y911" s="25"/>
      <c r="Z911" s="45">
        <v>1</v>
      </c>
      <c r="AA911" s="46">
        <v>1</v>
      </c>
      <c r="AB911" s="46">
        <v>12</v>
      </c>
      <c r="AC911" s="25"/>
      <c r="AD911" s="25"/>
      <c r="AH911" s="109">
        <v>8</v>
      </c>
      <c r="AI911" s="109" t="str">
        <f>IF($E909="SS",COUNTIFS($C919:$C943,"FST",$E919:$E943,"8"),"0")</f>
        <v>0</v>
      </c>
      <c r="AJ911" s="109" t="str">
        <f>IF($E909="RPX",COUNTIFS($C919:$C943,"FST",$E919:$E943,"8"),"0")</f>
        <v>0</v>
      </c>
      <c r="AK911" s="109" t="str">
        <f>IF($E909="EUC",COUNTIFS($C919:$C943,"FST",$E919:$E943,"8"),"0")</f>
        <v>0</v>
      </c>
      <c r="AL911" s="109" t="str">
        <f>IF($E909="RPX-T",COUNTIFS($C919:$C943,"FST",$E919:$E943,"8"),"0")</f>
        <v>0</v>
      </c>
      <c r="AS911" s="109" t="str">
        <f>IF(AND(E914="Y",E910=48,E911=0),"Y","N")</f>
        <v>N</v>
      </c>
      <c r="AT911" s="110" t="s">
        <v>245</v>
      </c>
      <c r="AU911" s="109">
        <f>COUNTIFS($E909,"SS",$AS911,"Y")</f>
        <v>0</v>
      </c>
      <c r="AV911" s="108">
        <f>COUNTIFS($E909,"RPX",$AS911,"Y")</f>
        <v>0</v>
      </c>
      <c r="AW911" s="108">
        <f>COUNTIFS($E909,"EUC",$AS911,"Y")</f>
        <v>0</v>
      </c>
      <c r="AX911" s="109">
        <f>COUNTIFS($E909,"RPX-T",$AS911,"Y")</f>
        <v>0</v>
      </c>
      <c r="BA911" s="227"/>
    </row>
    <row r="912" spans="1:53" ht="16.5" thickTop="1" thickBot="1" x14ac:dyDescent="0.3">
      <c r="A912" s="88"/>
      <c r="B912" s="29" t="s">
        <v>246</v>
      </c>
      <c r="C912" s="37">
        <v>0</v>
      </c>
      <c r="D912" s="41" t="s">
        <v>247</v>
      </c>
      <c r="E912" s="42"/>
      <c r="F912" s="88"/>
      <c r="G912" s="278"/>
      <c r="H912" s="47" t="s">
        <v>248</v>
      </c>
      <c r="I912" s="35">
        <f>IF(E911&lt;&gt;0,E911,0)</f>
        <v>0</v>
      </c>
      <c r="J912" s="194"/>
      <c r="K912" s="195"/>
      <c r="L912" s="48"/>
      <c r="M912" s="196">
        <v>12</v>
      </c>
      <c r="N912" s="35" t="str">
        <f>IF($E909="SS",SUM(AI912,AJ923,AM944,AO944,AQ944),"0")</f>
        <v>0</v>
      </c>
      <c r="O912" s="35" t="str">
        <f>IF($E909="SS",SUM(AN944,AP944,AR944),"0")</f>
        <v>0</v>
      </c>
      <c r="P912" s="35" t="str">
        <f>IF($E909="RPX",SUM(AJ912,AJ923,AM944,AO944,AQ944),"0")</f>
        <v>0</v>
      </c>
      <c r="Q912" s="35" t="str">
        <f>IF($E909="RPX",SUM(AN944,AP944,AR944),"0")</f>
        <v>0</v>
      </c>
      <c r="R912" s="35">
        <f>COUNTIFS($E919:$E943,"12",$F919:$F943,"Pole",$C919:$C943,"FST")</f>
        <v>0</v>
      </c>
      <c r="S912" s="35" t="str">
        <f>IF($E909="RPX-T",SUM(AL912,AK923,AM944,AO944,AQ944),"0")</f>
        <v>0</v>
      </c>
      <c r="T912" s="35" t="str">
        <f>IF($E909="RPX-T",SUM(AN944,AP944,AR944),"0")</f>
        <v>0</v>
      </c>
      <c r="U912" s="35" t="str">
        <f>IF($E909="EUC",SUM(AK912,AL923,AM944,AO944,AQ944),"0")</f>
        <v>0</v>
      </c>
      <c r="V912" s="35" t="str">
        <f>IF($E909="EUC",SUM($AN944,AP944,AR944),"0")</f>
        <v>0</v>
      </c>
      <c r="W912" s="34">
        <f>COUNTIFS($E919:$E943,"12",$F919:$F943,"HH",$C919:$C943,"FST")</f>
        <v>0</v>
      </c>
      <c r="X912" s="35">
        <f>COUNTIFS($E919:$E943,"12",$F919:$F943,"Ped",$C919:$C943,"FST")</f>
        <v>0</v>
      </c>
      <c r="Y912" s="25"/>
      <c r="Z912" s="45">
        <v>2</v>
      </c>
      <c r="AA912" s="46">
        <v>13</v>
      </c>
      <c r="AB912" s="46">
        <v>24</v>
      </c>
      <c r="AC912" s="25"/>
      <c r="AD912" s="25"/>
      <c r="AH912" s="109">
        <v>12</v>
      </c>
      <c r="AI912" s="109" t="str">
        <f>IF($E909="SS",COUNTIFS($C919:$C943,"FST",$E919:$E943,"12"),"0")</f>
        <v>0</v>
      </c>
      <c r="AJ912" s="109" t="str">
        <f>IF($E909="RPX",COUNTIFS($C919:$C943,"FST",$E919:$E943,"12"),"0")</f>
        <v>0</v>
      </c>
      <c r="AK912" s="109" t="str">
        <f>IF($E909="EUC",COUNTIFS($C919:$C943,"FST",$E919:$E943,"12"),"0")</f>
        <v>0</v>
      </c>
      <c r="AL912" s="109" t="str">
        <f>IF($E909="RPX-T",COUNTIFS($C919:$C943,"FST",$E919:$E943,"12"),"0")</f>
        <v>0</v>
      </c>
      <c r="BA912" s="227"/>
    </row>
    <row r="913" spans="1:53" ht="16.5" customHeight="1" thickTop="1" thickBot="1" x14ac:dyDescent="0.3">
      <c r="A913" s="88"/>
      <c r="B913" s="36" t="s">
        <v>249</v>
      </c>
      <c r="C913" s="30">
        <v>0</v>
      </c>
      <c r="D913" s="49" t="s">
        <v>250</v>
      </c>
      <c r="E913" s="50">
        <f>E910/12</f>
        <v>0</v>
      </c>
      <c r="F913" s="88"/>
      <c r="G913" s="277" t="s">
        <v>251</v>
      </c>
      <c r="H913" s="51" t="s">
        <v>252</v>
      </c>
      <c r="I913" s="112">
        <f>E912</f>
        <v>0</v>
      </c>
      <c r="J913" s="311" t="s">
        <v>253</v>
      </c>
      <c r="K913" s="312"/>
      <c r="L913" s="313"/>
      <c r="M913" s="52" t="s">
        <v>254</v>
      </c>
      <c r="N913" s="106"/>
      <c r="O913" s="106"/>
      <c r="P913" s="192"/>
      <c r="Q913" s="192"/>
      <c r="R913" s="192"/>
      <c r="S913" s="192"/>
      <c r="T913" s="192"/>
      <c r="U913" s="192"/>
      <c r="V913" s="192"/>
      <c r="W913" s="53">
        <f>SUM(P913:U913)</f>
        <v>0</v>
      </c>
      <c r="X913" s="54"/>
      <c r="Y913" s="25"/>
      <c r="Z913" s="45">
        <v>3</v>
      </c>
      <c r="AA913" s="46">
        <v>25</v>
      </c>
      <c r="AB913" s="46">
        <v>36</v>
      </c>
      <c r="AC913" s="25"/>
      <c r="AD913" s="25"/>
      <c r="BA913" s="227"/>
    </row>
    <row r="914" spans="1:53" ht="16.5" thickTop="1" thickBot="1" x14ac:dyDescent="0.3">
      <c r="A914" s="88"/>
      <c r="B914" s="36" t="s">
        <v>255</v>
      </c>
      <c r="C914" s="30">
        <v>0</v>
      </c>
      <c r="D914" s="31" t="s">
        <v>256</v>
      </c>
      <c r="E914" s="101" t="str">
        <f>IF('Cable Calculator'!DJ5="","",'Cable Calculator'!DJ5)</f>
        <v/>
      </c>
      <c r="F914" s="88"/>
      <c r="G914" s="278"/>
      <c r="H914" s="47" t="s">
        <v>257</v>
      </c>
      <c r="I914" s="35" t="str">
        <f>IF(E912="","0",IF(AND(E909="EUC",E910=432), I913+(203-E911),IF(E912=0,0,(E912+(E910-E911)-1))))</f>
        <v>0</v>
      </c>
      <c r="J914" s="292" t="str">
        <f>IFERROR(IF(OR(E909="EUC",E909="SS"),"---",IF(OR(P908,S908),"NO 2F Tethers for RPX!",IF(OR(P910,S910),"NO 6F Tethers for RPX!","---"))),"---")</f>
        <v>---</v>
      </c>
      <c r="K914" s="293"/>
      <c r="L914" s="294"/>
      <c r="M914" s="292" t="str">
        <f>IF(E911&gt;60,"Dead Count &gt;60: Consider Downsize","---")</f>
        <v>---</v>
      </c>
      <c r="N914" s="293"/>
      <c r="O914" s="293"/>
      <c r="P914" s="293"/>
      <c r="Q914" s="293"/>
      <c r="R914" s="293"/>
      <c r="S914" s="293"/>
      <c r="T914" s="293"/>
      <c r="U914" s="294"/>
      <c r="V914" s="100"/>
      <c r="W914" s="54">
        <f>SUM(P914:U914)</f>
        <v>0</v>
      </c>
      <c r="X914" s="54"/>
      <c r="Y914" s="25"/>
      <c r="Z914" s="45">
        <v>4</v>
      </c>
      <c r="AA914" s="46">
        <v>37</v>
      </c>
      <c r="AB914" s="46">
        <v>48</v>
      </c>
      <c r="AC914" s="25"/>
      <c r="AD914" s="25"/>
      <c r="BA914" s="227"/>
    </row>
    <row r="915" spans="1:53" ht="16.5" thickTop="1" thickBot="1" x14ac:dyDescent="0.3">
      <c r="A915" s="88"/>
      <c r="B915" s="55" t="s">
        <v>258</v>
      </c>
      <c r="C915" s="56">
        <f>SUM(C909:C914)+I908</f>
        <v>0</v>
      </c>
      <c r="D915" s="31" t="s">
        <v>259</v>
      </c>
      <c r="E915" s="101" t="str">
        <f>IF(AS909="Y","DBL",IF(AS910="Y","TRPL",IF(AS911="Y","QUAD","")))</f>
        <v/>
      </c>
      <c r="F915" s="88"/>
      <c r="G915" s="192"/>
      <c r="H915" s="57"/>
      <c r="I915" s="192"/>
      <c r="J915" s="292" t="str">
        <f>IF(AND(E910=216,(OR(Z931="error",Z932="error",Z933="error",Z934="error",Z935="error",Z936="error",Z937="error",Z938="error",Z939="error",Z940="error",Z941="error",Z942="error",Z943="error",AA933="error",AA934="error",AA935="error",AA936="error",AA937="error",AA938="error",AA939="error",AA940="error",AA941="error",AA942="error",AA943="error",AA944="error",AA945="error"))),"You cannot cross Tube 6 and 7","---")</f>
        <v>---</v>
      </c>
      <c r="K915" s="293"/>
      <c r="L915" s="294"/>
      <c r="M915" s="292" t="str">
        <f>IF(AND(OR(E909="SS",E909="RPX",E909="EUC",E909="RPX-T"),(OR(C919="",C919="Field SPL"))),"Cannot have FlexNap cables without tethers","---")</f>
        <v>---</v>
      </c>
      <c r="N915" s="293"/>
      <c r="O915" s="293"/>
      <c r="P915" s="293"/>
      <c r="Q915" s="293"/>
      <c r="R915" s="293"/>
      <c r="S915" s="293"/>
      <c r="T915" s="293"/>
      <c r="U915" s="294"/>
      <c r="V915" s="25"/>
      <c r="W915" s="58"/>
      <c r="X915" s="58"/>
      <c r="Y915" s="25"/>
      <c r="Z915" s="45">
        <v>5</v>
      </c>
      <c r="AA915" s="46">
        <v>49</v>
      </c>
      <c r="AB915" s="46">
        <v>60</v>
      </c>
      <c r="AC915" s="25"/>
      <c r="AD915" s="25"/>
      <c r="BA915" s="227"/>
    </row>
    <row r="916" spans="1:53" ht="16.5" thickTop="1" thickBot="1" x14ac:dyDescent="0.3">
      <c r="A916" s="88"/>
      <c r="B916" s="59"/>
      <c r="C916" s="60"/>
      <c r="D916" s="61"/>
      <c r="E916" s="62"/>
      <c r="F916" s="88"/>
      <c r="G916" s="63"/>
      <c r="H916" s="64"/>
      <c r="I916" s="63"/>
      <c r="J916" s="292" t="str">
        <f>IF(AND(OR(E909="RPX", E909="RPX-T", E909="SS"),E910=216),"NO 216 For RPX, RPX-T, OR SS CABLE","---")</f>
        <v>---</v>
      </c>
      <c r="K916" s="293"/>
      <c r="L916" s="294"/>
      <c r="M916" s="292" t="str" cm="1">
        <f t="array" ref="M916">IF(AND(E909="",OR(C919:C943="FST",C919:C943="REV T",C919:C943="DBL REV",C919:C943="TPL REV", C919:C943="QD REV")),"Non-FlexNap cables cannot have tethers","---")</f>
        <v>---</v>
      </c>
      <c r="N916" s="293"/>
      <c r="O916" s="293"/>
      <c r="P916" s="293"/>
      <c r="Q916" s="293"/>
      <c r="R916" s="293"/>
      <c r="S916" s="293"/>
      <c r="T916" s="293"/>
      <c r="U916" s="294"/>
      <c r="V916" s="25"/>
      <c r="W916" s="58"/>
      <c r="X916" s="58"/>
      <c r="Y916" s="25"/>
      <c r="Z916" s="45">
        <v>6</v>
      </c>
      <c r="AA916" s="65">
        <v>61</v>
      </c>
      <c r="AB916" s="65">
        <v>72</v>
      </c>
      <c r="AC916" s="25"/>
      <c r="AD916" s="25"/>
      <c r="BA916" s="226"/>
    </row>
    <row r="917" spans="1:53" ht="15.75" customHeight="1" thickBot="1" x14ac:dyDescent="0.3">
      <c r="A917" s="88"/>
      <c r="B917" s="277" t="s">
        <v>260</v>
      </c>
      <c r="C917" s="314" t="s">
        <v>261</v>
      </c>
      <c r="D917" s="314" t="s">
        <v>262</v>
      </c>
      <c r="E917" s="316" t="s">
        <v>263</v>
      </c>
      <c r="F917" s="314" t="s">
        <v>264</v>
      </c>
      <c r="G917" s="279" t="s">
        <v>265</v>
      </c>
      <c r="H917" s="279" t="s">
        <v>266</v>
      </c>
      <c r="I917" s="279" t="s">
        <v>267</v>
      </c>
      <c r="J917" s="318" t="s">
        <v>268</v>
      </c>
      <c r="K917" s="314" t="s">
        <v>269</v>
      </c>
      <c r="L917" s="320" t="s">
        <v>270</v>
      </c>
      <c r="M917" s="322" t="s">
        <v>271</v>
      </c>
      <c r="N917" s="322"/>
      <c r="O917" s="322"/>
      <c r="P917" s="322"/>
      <c r="Q917" s="322"/>
      <c r="R917" s="322"/>
      <c r="S917" s="322"/>
      <c r="T917" s="322"/>
      <c r="U917" s="323"/>
      <c r="V917" s="107"/>
      <c r="W917" s="72"/>
      <c r="X917" s="72"/>
      <c r="Y917" s="72"/>
      <c r="Z917" s="45">
        <v>7</v>
      </c>
      <c r="AA917" s="65">
        <v>73</v>
      </c>
      <c r="AB917" s="65">
        <v>84</v>
      </c>
      <c r="AC917" s="25"/>
      <c r="AD917" s="25"/>
      <c r="BA917" s="228"/>
    </row>
    <row r="918" spans="1:53" ht="15.75" thickBot="1" x14ac:dyDescent="0.3">
      <c r="A918" s="88"/>
      <c r="B918" s="278"/>
      <c r="C918" s="315"/>
      <c r="D918" s="315"/>
      <c r="E918" s="317"/>
      <c r="F918" s="315"/>
      <c r="G918" s="280"/>
      <c r="H918" s="280"/>
      <c r="I918" s="280"/>
      <c r="J918" s="319"/>
      <c r="K918" s="315"/>
      <c r="L918" s="321"/>
      <c r="M918" s="324"/>
      <c r="N918" s="324"/>
      <c r="O918" s="324"/>
      <c r="P918" s="324"/>
      <c r="Q918" s="324"/>
      <c r="R918" s="324"/>
      <c r="S918" s="324"/>
      <c r="T918" s="324"/>
      <c r="U918" s="325"/>
      <c r="V918" s="107"/>
      <c r="W918" s="72"/>
      <c r="X918" s="72"/>
      <c r="Y918" s="72"/>
      <c r="Z918" s="45">
        <v>8</v>
      </c>
      <c r="AA918" s="46">
        <v>85</v>
      </c>
      <c r="AB918" s="46">
        <v>96</v>
      </c>
      <c r="AC918" s="25"/>
      <c r="AD918" s="25"/>
      <c r="AI918" s="109" t="s">
        <v>272</v>
      </c>
      <c r="AJ918" s="109" t="s">
        <v>273</v>
      </c>
      <c r="AK918" s="109" t="s">
        <v>274</v>
      </c>
      <c r="AL918" s="109" t="s">
        <v>275</v>
      </c>
      <c r="BA918" s="228"/>
    </row>
    <row r="919" spans="1:53" ht="15.75" thickBot="1" x14ac:dyDescent="0.3">
      <c r="A919" s="88"/>
      <c r="B919" s="66" t="s">
        <v>276</v>
      </c>
      <c r="C919" s="67"/>
      <c r="D919" s="102"/>
      <c r="E919" s="32"/>
      <c r="F919" s="32"/>
      <c r="G919" s="68" t="s">
        <v>277</v>
      </c>
      <c r="H919" s="69">
        <f>IF(I919=0,0,I919-(E919-1))</f>
        <v>0</v>
      </c>
      <c r="I919" s="70">
        <f>IF(E919=0,0,I914)</f>
        <v>0</v>
      </c>
      <c r="J919" s="71" t="s">
        <v>278</v>
      </c>
      <c r="K919" s="32"/>
      <c r="L919" s="233"/>
      <c r="M919" s="295"/>
      <c r="N919" s="295"/>
      <c r="O919" s="295"/>
      <c r="P919" s="295"/>
      <c r="Q919" s="295"/>
      <c r="R919" s="295"/>
      <c r="S919" s="295"/>
      <c r="T919" s="295"/>
      <c r="U919" s="296"/>
      <c r="V919" s="103"/>
      <c r="W919" s="72"/>
      <c r="X919" s="72"/>
      <c r="Y919" s="72"/>
      <c r="Z919" s="45">
        <v>9</v>
      </c>
      <c r="AA919" s="46">
        <v>97</v>
      </c>
      <c r="AB919" s="46">
        <v>108</v>
      </c>
      <c r="AC919" s="72">
        <f t="shared" ref="AC919:AC943" si="374">IF(B919&lt;&gt;"FST",1,0)</f>
        <v>1</v>
      </c>
      <c r="AD919" s="72">
        <f t="shared" ref="AD919:AD943" si="375">IF(C919&lt;&gt;"FST",1,0)</f>
        <v>1</v>
      </c>
      <c r="AE919" s="109" t="str">
        <f t="shared" ref="AE919:AE943" si="376">CONCATENATE(H919,"-",I919)</f>
        <v>0-0</v>
      </c>
      <c r="AF919" s="109" t="str">
        <f t="shared" ref="AF919:AF943" si="377">IF(C919="Field SPL","N","Y")</f>
        <v>Y</v>
      </c>
      <c r="AG919" s="109" t="str">
        <f t="shared" ref="AG919:AG943" si="378">IF(OR(E$909="RPX",E$909="SS"),"A","B")</f>
        <v>B</v>
      </c>
      <c r="AH919" s="109">
        <v>2</v>
      </c>
      <c r="AI919" s="109" t="str">
        <f>IF(E909="SS",COUNTIFS(C919:C943,"TCF",E919:E943,"2"),"")</f>
        <v/>
      </c>
      <c r="AJ919" s="109" t="str">
        <f>IF(E909="RPX",COUNTIFS(C919:C943,"TCF",E919:E943,"2"),"")</f>
        <v/>
      </c>
      <c r="AK919" s="109" t="str">
        <f>IF(E909="RPX-T",COUNTIFS(C919:C943,"TCF",E919:E943,"2"),"")</f>
        <v/>
      </c>
      <c r="AL919" s="109" t="str">
        <f>IF(E909="EUC",COUNTIFS(C919:C943,"TCF",E919:E943,"2"),"")</f>
        <v/>
      </c>
      <c r="AM919" s="109">
        <f t="shared" ref="AM919:AM943" si="379">VALUE(IF(C919="FST","0",IF(C919="REV T","1",IF(C919="DBL REV",".5","0"))))</f>
        <v>0</v>
      </c>
      <c r="AN919" s="109">
        <f t="shared" ref="AN919:AN943" si="380">VALUE(IF(C919="FST","0",IF(C919="REV T","0",IF(C919="DBL REV",".5","0"))))</f>
        <v>0</v>
      </c>
      <c r="AO919" s="109" t="str">
        <f t="shared" ref="AO919:AO943" si="381">IF(C919="TPL REV","Y","")</f>
        <v/>
      </c>
      <c r="AQ919" s="109" t="str">
        <f t="shared" ref="AQ919:AQ943" si="382">IF(C919="QD REV","Y","")</f>
        <v/>
      </c>
      <c r="BA919" s="229">
        <f>MOD(E919,12)</f>
        <v>0</v>
      </c>
    </row>
    <row r="920" spans="1:53" ht="15.75" thickBot="1" x14ac:dyDescent="0.3">
      <c r="A920" s="88"/>
      <c r="B920" s="66" t="s">
        <v>279</v>
      </c>
      <c r="C920" s="67"/>
      <c r="D920" s="102"/>
      <c r="E920" s="32"/>
      <c r="F920" s="32"/>
      <c r="G920" s="68" t="s">
        <v>277</v>
      </c>
      <c r="H920" s="69">
        <f t="shared" ref="H920:H943" si="383">IF(E920=0,0,I920-(E920-1))</f>
        <v>0</v>
      </c>
      <c r="I920" s="70">
        <f t="shared" ref="I920:I943" si="384">IF(E920=0,0,H919-1)</f>
        <v>0</v>
      </c>
      <c r="J920" s="73" t="str">
        <f>IF(C920="","--",IF(AND(C920&lt;&gt;"FST",C920&lt;&gt;"TCF",BA919&lt;&gt;0),BA919,"--"))</f>
        <v>--</v>
      </c>
      <c r="K920" s="32"/>
      <c r="L920" s="233"/>
      <c r="M920" s="295"/>
      <c r="N920" s="295"/>
      <c r="O920" s="295"/>
      <c r="P920" s="295"/>
      <c r="Q920" s="295"/>
      <c r="R920" s="295"/>
      <c r="S920" s="295"/>
      <c r="T920" s="295"/>
      <c r="U920" s="296"/>
      <c r="V920" s="103"/>
      <c r="W920" s="72"/>
      <c r="X920" s="72"/>
      <c r="Y920" s="72"/>
      <c r="Z920" s="45">
        <v>10</v>
      </c>
      <c r="AA920" s="46">
        <v>109</v>
      </c>
      <c r="AB920" s="46">
        <v>120</v>
      </c>
      <c r="AC920" s="72">
        <f t="shared" si="374"/>
        <v>1</v>
      </c>
      <c r="AD920" s="72">
        <f t="shared" si="375"/>
        <v>1</v>
      </c>
      <c r="AE920" s="109" t="str">
        <f t="shared" si="376"/>
        <v>0-0</v>
      </c>
      <c r="AF920" s="109" t="str">
        <f t="shared" si="377"/>
        <v>Y</v>
      </c>
      <c r="AG920" s="109" t="str">
        <f t="shared" si="378"/>
        <v>B</v>
      </c>
      <c r="AH920" s="109">
        <v>4</v>
      </c>
      <c r="AI920" s="109" t="str">
        <f>IF(E909="SS",COUNTIFS(C919:C943,"TCF",E919:E943,"4"),"")</f>
        <v/>
      </c>
      <c r="AJ920" s="109" t="str">
        <f>IF(E909="RPX",COUNTIFS(C919:C943,"TCF",E919:E943,"4"),"")</f>
        <v/>
      </c>
      <c r="AK920" s="109" t="str">
        <f>IF(E909="RPX-T",COUNTIFS(C919:C943,"TCF",E919:E943,"4"),"")</f>
        <v/>
      </c>
      <c r="AL920" s="109" t="str">
        <f>IF(E909="EUC",COUNTIFS(C919:C943,"TCF",E919:E943,"4"),"")</f>
        <v/>
      </c>
      <c r="AM920" s="109">
        <f t="shared" si="379"/>
        <v>0</v>
      </c>
      <c r="AN920" s="109">
        <f t="shared" si="380"/>
        <v>0</v>
      </c>
      <c r="AO920" s="109" t="str">
        <f t="shared" si="381"/>
        <v/>
      </c>
      <c r="AQ920" s="109" t="str">
        <f t="shared" si="382"/>
        <v/>
      </c>
      <c r="BA920" s="229">
        <f>MOD(SUM(E919:E920),12)</f>
        <v>0</v>
      </c>
    </row>
    <row r="921" spans="1:53" ht="15.75" thickBot="1" x14ac:dyDescent="0.3">
      <c r="A921" s="88"/>
      <c r="B921" s="74" t="s">
        <v>280</v>
      </c>
      <c r="C921" s="67"/>
      <c r="D921" s="102"/>
      <c r="E921" s="32"/>
      <c r="F921" s="32"/>
      <c r="G921" s="75" t="s">
        <v>277</v>
      </c>
      <c r="H921" s="69">
        <f t="shared" si="383"/>
        <v>0</v>
      </c>
      <c r="I921" s="70">
        <f t="shared" si="384"/>
        <v>0</v>
      </c>
      <c r="J921" s="73" t="str">
        <f t="shared" ref="J921:J943" si="385">IF(C921="","--",IF(AND(C921&lt;&gt;"FST",C921&lt;&gt;"TCF",BA920&lt;&gt;0),BA920,"--"))</f>
        <v>--</v>
      </c>
      <c r="K921" s="32"/>
      <c r="L921" s="233"/>
      <c r="M921" s="295"/>
      <c r="N921" s="295"/>
      <c r="O921" s="295"/>
      <c r="P921" s="295"/>
      <c r="Q921" s="295"/>
      <c r="R921" s="295"/>
      <c r="S921" s="295"/>
      <c r="T921" s="295"/>
      <c r="U921" s="296"/>
      <c r="V921" s="103"/>
      <c r="W921" s="72"/>
      <c r="X921" s="72"/>
      <c r="Y921" s="72"/>
      <c r="Z921" s="45">
        <v>11</v>
      </c>
      <c r="AA921" s="46">
        <v>121</v>
      </c>
      <c r="AB921" s="46">
        <v>132</v>
      </c>
      <c r="AC921" s="72">
        <f t="shared" si="374"/>
        <v>1</v>
      </c>
      <c r="AD921" s="72">
        <f t="shared" si="375"/>
        <v>1</v>
      </c>
      <c r="AE921" s="109" t="str">
        <f t="shared" si="376"/>
        <v>0-0</v>
      </c>
      <c r="AF921" s="109" t="str">
        <f t="shared" si="377"/>
        <v>Y</v>
      </c>
      <c r="AG921" s="109" t="str">
        <f t="shared" si="378"/>
        <v>B</v>
      </c>
      <c r="AH921" s="109">
        <v>6</v>
      </c>
      <c r="AI921" s="109" t="str">
        <f>IF(E909="SS",COUNTIFS(C919:C943,"TCF",E919:E943,"6"),"")</f>
        <v/>
      </c>
      <c r="AJ921" s="109" t="str">
        <f>IF(E909="RPX",COUNTIFS(C919:C943,"TCF",E919:E943,"6"),"")</f>
        <v/>
      </c>
      <c r="AK921" s="109" t="str">
        <f>IF(E909="RPX-T",COUNTIFS(C919:C943,"TCF",E919:E943,"6"),"")</f>
        <v/>
      </c>
      <c r="AL921" s="109" t="str">
        <f>IF(E909="EUC",COUNTIFS(C919:C943,"TCF",E919:E943,"6"),"")</f>
        <v/>
      </c>
      <c r="AM921" s="109">
        <f t="shared" si="379"/>
        <v>0</v>
      </c>
      <c r="AN921" s="109">
        <f t="shared" si="380"/>
        <v>0</v>
      </c>
      <c r="AO921" s="109" t="str">
        <f t="shared" si="381"/>
        <v/>
      </c>
      <c r="AQ921" s="109" t="str">
        <f t="shared" si="382"/>
        <v/>
      </c>
      <c r="BA921" s="229">
        <f>MOD(SUM(E919:E922),12)</f>
        <v>0</v>
      </c>
    </row>
    <row r="922" spans="1:53" ht="15.75" thickBot="1" x14ac:dyDescent="0.3">
      <c r="A922" s="88"/>
      <c r="B922" s="66" t="s">
        <v>281</v>
      </c>
      <c r="C922" s="67"/>
      <c r="D922" s="102"/>
      <c r="E922" s="32"/>
      <c r="F922" s="32"/>
      <c r="G922" s="68" t="s">
        <v>277</v>
      </c>
      <c r="H922" s="69">
        <f t="shared" si="383"/>
        <v>0</v>
      </c>
      <c r="I922" s="70">
        <f t="shared" si="384"/>
        <v>0</v>
      </c>
      <c r="J922" s="73" t="str">
        <f t="shared" si="385"/>
        <v>--</v>
      </c>
      <c r="K922" s="32"/>
      <c r="L922" s="233"/>
      <c r="M922" s="295"/>
      <c r="N922" s="295"/>
      <c r="O922" s="295"/>
      <c r="P922" s="295"/>
      <c r="Q922" s="295"/>
      <c r="R922" s="295"/>
      <c r="S922" s="295"/>
      <c r="T922" s="295"/>
      <c r="U922" s="296"/>
      <c r="V922" s="103"/>
      <c r="W922" s="72"/>
      <c r="X922" s="72"/>
      <c r="Y922" s="72"/>
      <c r="Z922" s="45">
        <v>12</v>
      </c>
      <c r="AA922" s="76">
        <v>133</v>
      </c>
      <c r="AB922" s="76">
        <v>144</v>
      </c>
      <c r="AC922" s="72">
        <f t="shared" si="374"/>
        <v>1</v>
      </c>
      <c r="AD922" s="72">
        <f t="shared" si="375"/>
        <v>1</v>
      </c>
      <c r="AE922" s="109" t="str">
        <f t="shared" si="376"/>
        <v>0-0</v>
      </c>
      <c r="AF922" s="109" t="str">
        <f t="shared" si="377"/>
        <v>Y</v>
      </c>
      <c r="AG922" s="109" t="str">
        <f t="shared" si="378"/>
        <v>B</v>
      </c>
      <c r="AH922" s="109">
        <v>8</v>
      </c>
      <c r="AI922" s="109" t="str">
        <f>IF(E909="SS",COUNTIFS(C919:C943,"TCF",E919:E943,"8"),"")</f>
        <v/>
      </c>
      <c r="AJ922" s="109" t="str">
        <f>IF(E909="RPX",COUNTIFS(C919:C943,"TCF",E919:E943,"8"),"")</f>
        <v/>
      </c>
      <c r="AK922" s="109" t="str">
        <f>IF(E909="RPX-T",COUNTIFS(C919:C943,"TCF",E919:E943,"8"),"")</f>
        <v/>
      </c>
      <c r="AL922" s="109" t="str">
        <f>IF(E909="EUC",COUNTIFS(C919:C943,"TCF",E919:E943,"8"),"")</f>
        <v/>
      </c>
      <c r="AM922" s="109">
        <f t="shared" si="379"/>
        <v>0</v>
      </c>
      <c r="AN922" s="109">
        <f t="shared" si="380"/>
        <v>0</v>
      </c>
      <c r="AO922" s="109" t="str">
        <f t="shared" si="381"/>
        <v/>
      </c>
      <c r="AQ922" s="109" t="str">
        <f t="shared" si="382"/>
        <v/>
      </c>
      <c r="BA922" s="229">
        <f>MOD(SUM(E919:E923),12)</f>
        <v>0</v>
      </c>
    </row>
    <row r="923" spans="1:53" ht="15.75" thickBot="1" x14ac:dyDescent="0.3">
      <c r="A923" s="88"/>
      <c r="B923" s="66" t="s">
        <v>282</v>
      </c>
      <c r="C923" s="67"/>
      <c r="D923" s="102"/>
      <c r="E923" s="32"/>
      <c r="F923" s="32"/>
      <c r="G923" s="68" t="s">
        <v>277</v>
      </c>
      <c r="H923" s="69">
        <f t="shared" si="383"/>
        <v>0</v>
      </c>
      <c r="I923" s="70">
        <f t="shared" si="384"/>
        <v>0</v>
      </c>
      <c r="J923" s="73" t="str">
        <f t="shared" si="385"/>
        <v>--</v>
      </c>
      <c r="K923" s="32"/>
      <c r="L923" s="233"/>
      <c r="M923" s="295"/>
      <c r="N923" s="295"/>
      <c r="O923" s="295"/>
      <c r="P923" s="295"/>
      <c r="Q923" s="295"/>
      <c r="R923" s="295"/>
      <c r="S923" s="295"/>
      <c r="T923" s="295"/>
      <c r="U923" s="296"/>
      <c r="V923" s="103"/>
      <c r="W923" s="72"/>
      <c r="X923" s="72"/>
      <c r="Y923" s="72"/>
      <c r="Z923" s="45">
        <v>13</v>
      </c>
      <c r="AA923" s="77">
        <f t="shared" ref="AA923:AA928" si="386">AB922+1</f>
        <v>145</v>
      </c>
      <c r="AB923" s="77">
        <f t="shared" ref="AB923:AB928" si="387">AB922+12</f>
        <v>156</v>
      </c>
      <c r="AC923" s="72">
        <f t="shared" si="374"/>
        <v>1</v>
      </c>
      <c r="AD923" s="72">
        <f t="shared" si="375"/>
        <v>1</v>
      </c>
      <c r="AE923" s="109" t="str">
        <f t="shared" si="376"/>
        <v>0-0</v>
      </c>
      <c r="AF923" s="109" t="str">
        <f t="shared" si="377"/>
        <v>Y</v>
      </c>
      <c r="AG923" s="109" t="str">
        <f t="shared" si="378"/>
        <v>B</v>
      </c>
      <c r="AH923" s="109">
        <v>12</v>
      </c>
      <c r="AI923" s="109" t="str">
        <f>IF(E909="SS",COUNTIFS(C919:C943,"TCF",E919:E943,"12"),"")</f>
        <v/>
      </c>
      <c r="AJ923" s="109" t="str">
        <f>IF(E909="RPX",COUNTIFS(C919:C943,"TCF",E919:E943,"12"),"")</f>
        <v/>
      </c>
      <c r="AK923" s="109" t="str">
        <f>IF(E909="RPX-T",COUNTIFS(C919:C943,"TCF",E919:E943,"12"),"")</f>
        <v/>
      </c>
      <c r="AL923" s="109" t="str">
        <f>IF(E909="EUC",COUNTIFS(C919:C943,"TCF",E919:E943,"12"),"")</f>
        <v/>
      </c>
      <c r="AM923" s="109">
        <f t="shared" si="379"/>
        <v>0</v>
      </c>
      <c r="AN923" s="109">
        <f t="shared" si="380"/>
        <v>0</v>
      </c>
      <c r="AO923" s="109" t="str">
        <f t="shared" si="381"/>
        <v/>
      </c>
      <c r="AQ923" s="109" t="str">
        <f t="shared" si="382"/>
        <v/>
      </c>
      <c r="BA923" s="229">
        <f>MOD(SUM(E919:E924),12)</f>
        <v>0</v>
      </c>
    </row>
    <row r="924" spans="1:53" ht="15.75" thickBot="1" x14ac:dyDescent="0.3">
      <c r="A924" s="88"/>
      <c r="B924" s="66" t="s">
        <v>283</v>
      </c>
      <c r="C924" s="67"/>
      <c r="D924" s="102"/>
      <c r="E924" s="32"/>
      <c r="F924" s="32"/>
      <c r="G924" s="68" t="s">
        <v>277</v>
      </c>
      <c r="H924" s="69">
        <f t="shared" si="383"/>
        <v>0</v>
      </c>
      <c r="I924" s="70">
        <f t="shared" si="384"/>
        <v>0</v>
      </c>
      <c r="J924" s="73" t="str">
        <f t="shared" si="385"/>
        <v>--</v>
      </c>
      <c r="K924" s="32"/>
      <c r="L924" s="233"/>
      <c r="M924" s="295"/>
      <c r="N924" s="295"/>
      <c r="O924" s="295"/>
      <c r="P924" s="295"/>
      <c r="Q924" s="295"/>
      <c r="R924" s="295"/>
      <c r="S924" s="295"/>
      <c r="T924" s="295"/>
      <c r="U924" s="296"/>
      <c r="V924" s="103"/>
      <c r="W924" s="72"/>
      <c r="X924" s="72"/>
      <c r="Y924" s="72"/>
      <c r="Z924" s="45">
        <v>14</v>
      </c>
      <c r="AA924" s="77">
        <f t="shared" si="386"/>
        <v>157</v>
      </c>
      <c r="AB924" s="77">
        <f t="shared" si="387"/>
        <v>168</v>
      </c>
      <c r="AC924" s="72">
        <f t="shared" si="374"/>
        <v>1</v>
      </c>
      <c r="AD924" s="72">
        <f t="shared" si="375"/>
        <v>1</v>
      </c>
      <c r="AE924" s="109" t="str">
        <f t="shared" si="376"/>
        <v>0-0</v>
      </c>
      <c r="AF924" s="109" t="str">
        <f t="shared" si="377"/>
        <v>Y</v>
      </c>
      <c r="AG924" s="109" t="str">
        <f t="shared" si="378"/>
        <v>B</v>
      </c>
      <c r="AM924" s="109">
        <f t="shared" si="379"/>
        <v>0</v>
      </c>
      <c r="AN924" s="109">
        <f t="shared" si="380"/>
        <v>0</v>
      </c>
      <c r="AO924" s="109" t="str">
        <f t="shared" si="381"/>
        <v/>
      </c>
      <c r="AQ924" s="109" t="str">
        <f t="shared" si="382"/>
        <v/>
      </c>
      <c r="BA924" s="229">
        <f>MOD(SUM(E919:E925),12)</f>
        <v>0</v>
      </c>
    </row>
    <row r="925" spans="1:53" ht="15.75" thickBot="1" x14ac:dyDescent="0.3">
      <c r="A925" s="88"/>
      <c r="B925" s="66" t="s">
        <v>284</v>
      </c>
      <c r="C925" s="67"/>
      <c r="D925" s="102"/>
      <c r="E925" s="32"/>
      <c r="F925" s="32"/>
      <c r="G925" s="68" t="s">
        <v>277</v>
      </c>
      <c r="H925" s="69">
        <f t="shared" si="383"/>
        <v>0</v>
      </c>
      <c r="I925" s="70">
        <f t="shared" si="384"/>
        <v>0</v>
      </c>
      <c r="J925" s="73" t="str">
        <f t="shared" si="385"/>
        <v>--</v>
      </c>
      <c r="K925" s="32"/>
      <c r="L925" s="233"/>
      <c r="M925" s="295"/>
      <c r="N925" s="295"/>
      <c r="O925" s="295"/>
      <c r="P925" s="295"/>
      <c r="Q925" s="295"/>
      <c r="R925" s="295"/>
      <c r="S925" s="295"/>
      <c r="T925" s="295"/>
      <c r="U925" s="296"/>
      <c r="V925" s="103"/>
      <c r="W925" s="72"/>
      <c r="X925" s="72"/>
      <c r="Y925" s="72"/>
      <c r="Z925" s="45">
        <v>15</v>
      </c>
      <c r="AA925" s="77">
        <f t="shared" si="386"/>
        <v>169</v>
      </c>
      <c r="AB925" s="77">
        <f t="shared" si="387"/>
        <v>180</v>
      </c>
      <c r="AC925" s="72">
        <f t="shared" si="374"/>
        <v>1</v>
      </c>
      <c r="AD925" s="72">
        <f t="shared" si="375"/>
        <v>1</v>
      </c>
      <c r="AE925" s="109" t="str">
        <f t="shared" si="376"/>
        <v>0-0</v>
      </c>
      <c r="AF925" s="109" t="str">
        <f t="shared" si="377"/>
        <v>Y</v>
      </c>
      <c r="AG925" s="109" t="str">
        <f t="shared" si="378"/>
        <v>B</v>
      </c>
      <c r="AM925" s="109">
        <f t="shared" si="379"/>
        <v>0</v>
      </c>
      <c r="AN925" s="109">
        <f t="shared" si="380"/>
        <v>0</v>
      </c>
      <c r="AO925" s="109" t="str">
        <f t="shared" si="381"/>
        <v/>
      </c>
      <c r="AQ925" s="109" t="str">
        <f t="shared" si="382"/>
        <v/>
      </c>
      <c r="BA925" s="229">
        <f>MOD(SUM(E919:E926),12)</f>
        <v>0</v>
      </c>
    </row>
    <row r="926" spans="1:53" ht="15.75" thickBot="1" x14ac:dyDescent="0.3">
      <c r="A926" s="88"/>
      <c r="B926" s="66" t="s">
        <v>285</v>
      </c>
      <c r="C926" s="67"/>
      <c r="D926" s="102"/>
      <c r="E926" s="32"/>
      <c r="F926" s="32"/>
      <c r="G926" s="68" t="s">
        <v>277</v>
      </c>
      <c r="H926" s="69">
        <f t="shared" si="383"/>
        <v>0</v>
      </c>
      <c r="I926" s="70">
        <f t="shared" si="384"/>
        <v>0</v>
      </c>
      <c r="J926" s="73" t="str">
        <f t="shared" si="385"/>
        <v>--</v>
      </c>
      <c r="K926" s="32"/>
      <c r="L926" s="233"/>
      <c r="M926" s="295"/>
      <c r="N926" s="295"/>
      <c r="O926" s="295"/>
      <c r="P926" s="295"/>
      <c r="Q926" s="295"/>
      <c r="R926" s="295"/>
      <c r="S926" s="295"/>
      <c r="T926" s="295"/>
      <c r="U926" s="296"/>
      <c r="V926" s="103"/>
      <c r="W926" s="72"/>
      <c r="X926" s="72"/>
      <c r="Y926" s="72"/>
      <c r="Z926" s="45">
        <f>Z925+1</f>
        <v>16</v>
      </c>
      <c r="AA926" s="77">
        <f t="shared" si="386"/>
        <v>181</v>
      </c>
      <c r="AB926" s="77">
        <f t="shared" si="387"/>
        <v>192</v>
      </c>
      <c r="AC926" s="72">
        <f t="shared" si="374"/>
        <v>1</v>
      </c>
      <c r="AD926" s="72">
        <f t="shared" si="375"/>
        <v>1</v>
      </c>
      <c r="AE926" s="109" t="str">
        <f t="shared" si="376"/>
        <v>0-0</v>
      </c>
      <c r="AF926" s="109" t="str">
        <f t="shared" si="377"/>
        <v>Y</v>
      </c>
      <c r="AG926" s="109" t="str">
        <f t="shared" si="378"/>
        <v>B</v>
      </c>
      <c r="AM926" s="109">
        <f t="shared" si="379"/>
        <v>0</v>
      </c>
      <c r="AN926" s="109">
        <f t="shared" si="380"/>
        <v>0</v>
      </c>
      <c r="AO926" s="109" t="str">
        <f t="shared" si="381"/>
        <v/>
      </c>
      <c r="AQ926" s="109" t="str">
        <f t="shared" si="382"/>
        <v/>
      </c>
      <c r="BA926" s="229">
        <f>MOD(SUM(E919:E927),12)</f>
        <v>0</v>
      </c>
    </row>
    <row r="927" spans="1:53" ht="15.75" thickBot="1" x14ac:dyDescent="0.3">
      <c r="A927" s="88"/>
      <c r="B927" s="66" t="s">
        <v>286</v>
      </c>
      <c r="C927" s="67"/>
      <c r="D927" s="102"/>
      <c r="E927" s="32"/>
      <c r="F927" s="32"/>
      <c r="G927" s="68" t="s">
        <v>277</v>
      </c>
      <c r="H927" s="69">
        <f t="shared" si="383"/>
        <v>0</v>
      </c>
      <c r="I927" s="70">
        <f t="shared" si="384"/>
        <v>0</v>
      </c>
      <c r="J927" s="73" t="str">
        <f t="shared" si="385"/>
        <v>--</v>
      </c>
      <c r="K927" s="32"/>
      <c r="L927" s="233"/>
      <c r="M927" s="295"/>
      <c r="N927" s="295"/>
      <c r="O927" s="295"/>
      <c r="P927" s="295"/>
      <c r="Q927" s="295"/>
      <c r="R927" s="295"/>
      <c r="S927" s="295"/>
      <c r="T927" s="295"/>
      <c r="U927" s="296"/>
      <c r="V927" s="103"/>
      <c r="W927" s="72"/>
      <c r="X927" s="72"/>
      <c r="Y927" s="72"/>
      <c r="Z927" s="45">
        <f>Z926+1</f>
        <v>17</v>
      </c>
      <c r="AA927" s="77">
        <f t="shared" si="386"/>
        <v>193</v>
      </c>
      <c r="AB927" s="77">
        <f t="shared" si="387"/>
        <v>204</v>
      </c>
      <c r="AC927" s="72">
        <f t="shared" si="374"/>
        <v>1</v>
      </c>
      <c r="AD927" s="72">
        <f t="shared" si="375"/>
        <v>1</v>
      </c>
      <c r="AE927" s="109" t="str">
        <f t="shared" si="376"/>
        <v>0-0</v>
      </c>
      <c r="AF927" s="109" t="str">
        <f t="shared" si="377"/>
        <v>Y</v>
      </c>
      <c r="AG927" s="109" t="str">
        <f t="shared" si="378"/>
        <v>B</v>
      </c>
      <c r="AM927" s="109">
        <f t="shared" si="379"/>
        <v>0</v>
      </c>
      <c r="AN927" s="109">
        <f t="shared" si="380"/>
        <v>0</v>
      </c>
      <c r="AO927" s="109" t="str">
        <f t="shared" si="381"/>
        <v/>
      </c>
      <c r="AQ927" s="109" t="str">
        <f t="shared" si="382"/>
        <v/>
      </c>
      <c r="BA927" s="229">
        <f>MOD(SUM(E919:E928),12)</f>
        <v>0</v>
      </c>
    </row>
    <row r="928" spans="1:53" ht="15.75" thickBot="1" x14ac:dyDescent="0.3">
      <c r="A928" s="88"/>
      <c r="B928" s="66" t="s">
        <v>287</v>
      </c>
      <c r="C928" s="67"/>
      <c r="D928" s="102"/>
      <c r="E928" s="32"/>
      <c r="F928" s="32"/>
      <c r="G928" s="68" t="s">
        <v>277</v>
      </c>
      <c r="H928" s="69">
        <f t="shared" si="383"/>
        <v>0</v>
      </c>
      <c r="I928" s="70">
        <f t="shared" si="384"/>
        <v>0</v>
      </c>
      <c r="J928" s="73" t="str">
        <f t="shared" si="385"/>
        <v>--</v>
      </c>
      <c r="K928" s="32"/>
      <c r="L928" s="233"/>
      <c r="M928" s="295"/>
      <c r="N928" s="295"/>
      <c r="O928" s="295"/>
      <c r="P928" s="295"/>
      <c r="Q928" s="295"/>
      <c r="R928" s="295"/>
      <c r="S928" s="295"/>
      <c r="T928" s="295"/>
      <c r="U928" s="296"/>
      <c r="V928" s="103"/>
      <c r="W928" s="72"/>
      <c r="X928" s="72"/>
      <c r="Y928" s="72"/>
      <c r="Z928" s="45">
        <f>Z927+1</f>
        <v>18</v>
      </c>
      <c r="AA928" s="77">
        <f t="shared" si="386"/>
        <v>205</v>
      </c>
      <c r="AB928" s="77">
        <f t="shared" si="387"/>
        <v>216</v>
      </c>
      <c r="AC928" s="72">
        <f t="shared" si="374"/>
        <v>1</v>
      </c>
      <c r="AD928" s="72">
        <f t="shared" si="375"/>
        <v>1</v>
      </c>
      <c r="AE928" s="109" t="str">
        <f t="shared" si="376"/>
        <v>0-0</v>
      </c>
      <c r="AF928" s="109" t="str">
        <f t="shared" si="377"/>
        <v>Y</v>
      </c>
      <c r="AG928" s="109" t="str">
        <f t="shared" si="378"/>
        <v>B</v>
      </c>
      <c r="AM928" s="109">
        <f t="shared" si="379"/>
        <v>0</v>
      </c>
      <c r="AN928" s="109">
        <f t="shared" si="380"/>
        <v>0</v>
      </c>
      <c r="AO928" s="109" t="str">
        <f t="shared" si="381"/>
        <v/>
      </c>
      <c r="AQ928" s="109" t="str">
        <f t="shared" si="382"/>
        <v/>
      </c>
      <c r="BA928" s="229">
        <f>MOD(SUM(E919:E929),12)</f>
        <v>0</v>
      </c>
    </row>
    <row r="929" spans="1:53" ht="15.75" thickBot="1" x14ac:dyDescent="0.3">
      <c r="A929" s="88"/>
      <c r="B929" s="66" t="s">
        <v>288</v>
      </c>
      <c r="C929" s="67"/>
      <c r="D929" s="102"/>
      <c r="E929" s="32"/>
      <c r="F929" s="32"/>
      <c r="G929" s="68" t="s">
        <v>277</v>
      </c>
      <c r="H929" s="69">
        <f t="shared" si="383"/>
        <v>0</v>
      </c>
      <c r="I929" s="70">
        <f t="shared" si="384"/>
        <v>0</v>
      </c>
      <c r="J929" s="73" t="str">
        <f t="shared" si="385"/>
        <v>--</v>
      </c>
      <c r="K929" s="32"/>
      <c r="L929" s="233"/>
      <c r="M929" s="295"/>
      <c r="N929" s="295"/>
      <c r="O929" s="295"/>
      <c r="P929" s="295"/>
      <c r="Q929" s="295"/>
      <c r="R929" s="295"/>
      <c r="S929" s="295"/>
      <c r="T929" s="295"/>
      <c r="U929" s="296"/>
      <c r="V929" s="103"/>
      <c r="W929" s="84"/>
      <c r="X929" s="84"/>
      <c r="Y929" s="72"/>
      <c r="Z929" s="72"/>
      <c r="AA929" s="72"/>
      <c r="AB929" s="72"/>
      <c r="AC929" s="72">
        <f t="shared" si="374"/>
        <v>1</v>
      </c>
      <c r="AD929" s="72">
        <f t="shared" si="375"/>
        <v>1</v>
      </c>
      <c r="AE929" s="109" t="str">
        <f t="shared" si="376"/>
        <v>0-0</v>
      </c>
      <c r="AF929" s="109" t="str">
        <f t="shared" si="377"/>
        <v>Y</v>
      </c>
      <c r="AG929" s="109" t="str">
        <f t="shared" si="378"/>
        <v>B</v>
      </c>
      <c r="AM929" s="109">
        <f t="shared" si="379"/>
        <v>0</v>
      </c>
      <c r="AN929" s="109">
        <f t="shared" si="380"/>
        <v>0</v>
      </c>
      <c r="AO929" s="109" t="str">
        <f t="shared" si="381"/>
        <v/>
      </c>
      <c r="AQ929" s="109" t="str">
        <f t="shared" si="382"/>
        <v/>
      </c>
      <c r="BA929" s="229">
        <f>MOD(SUM(E919:E930),12)</f>
        <v>0</v>
      </c>
    </row>
    <row r="930" spans="1:53" ht="15.75" thickBot="1" x14ac:dyDescent="0.3">
      <c r="A930" s="88"/>
      <c r="B930" s="66" t="s">
        <v>289</v>
      </c>
      <c r="C930" s="67"/>
      <c r="D930" s="102"/>
      <c r="E930" s="32"/>
      <c r="F930" s="32"/>
      <c r="G930" s="68" t="s">
        <v>277</v>
      </c>
      <c r="H930" s="69">
        <f t="shared" si="383"/>
        <v>0</v>
      </c>
      <c r="I930" s="70">
        <f t="shared" si="384"/>
        <v>0</v>
      </c>
      <c r="J930" s="73" t="str">
        <f t="shared" si="385"/>
        <v>--</v>
      </c>
      <c r="K930" s="32"/>
      <c r="L930" s="233"/>
      <c r="M930" s="295"/>
      <c r="N930" s="295"/>
      <c r="O930" s="295"/>
      <c r="P930" s="295"/>
      <c r="Q930" s="295"/>
      <c r="R930" s="295"/>
      <c r="S930" s="295"/>
      <c r="T930" s="295"/>
      <c r="U930" s="296"/>
      <c r="V930" s="103"/>
      <c r="W930" s="84">
        <f>Y930+1</f>
        <v>1</v>
      </c>
      <c r="X930" s="84"/>
      <c r="Y930" s="78">
        <f>SUM(E919:E930)</f>
        <v>0</v>
      </c>
      <c r="Z930" s="72"/>
      <c r="AA930" s="72"/>
      <c r="AB930" s="72"/>
      <c r="AC930" s="72">
        <f t="shared" si="374"/>
        <v>1</v>
      </c>
      <c r="AD930" s="72">
        <f t="shared" si="375"/>
        <v>1</v>
      </c>
      <c r="AE930" s="109" t="str">
        <f t="shared" si="376"/>
        <v>0-0</v>
      </c>
      <c r="AF930" s="109" t="str">
        <f t="shared" si="377"/>
        <v>Y</v>
      </c>
      <c r="AG930" s="109" t="str">
        <f t="shared" si="378"/>
        <v>B</v>
      </c>
      <c r="AM930" s="109">
        <f t="shared" si="379"/>
        <v>0</v>
      </c>
      <c r="AN930" s="109">
        <f t="shared" si="380"/>
        <v>0</v>
      </c>
      <c r="AO930" s="109" t="str">
        <f t="shared" si="381"/>
        <v/>
      </c>
      <c r="AQ930" s="109" t="str">
        <f t="shared" si="382"/>
        <v/>
      </c>
      <c r="BA930" s="229">
        <f>MOD(SUM(E919:E931),12)</f>
        <v>0</v>
      </c>
    </row>
    <row r="931" spans="1:53" ht="15.75" thickBot="1" x14ac:dyDescent="0.3">
      <c r="A931" s="88"/>
      <c r="B931" s="66" t="s">
        <v>290</v>
      </c>
      <c r="C931" s="67"/>
      <c r="D931" s="102"/>
      <c r="E931" s="32"/>
      <c r="F931" s="32"/>
      <c r="G931" s="68" t="s">
        <v>277</v>
      </c>
      <c r="H931" s="69">
        <f t="shared" si="383"/>
        <v>0</v>
      </c>
      <c r="I931" s="70">
        <f t="shared" si="384"/>
        <v>0</v>
      </c>
      <c r="J931" s="73" t="str">
        <f t="shared" si="385"/>
        <v>--</v>
      </c>
      <c r="K931" s="32"/>
      <c r="L931" s="233"/>
      <c r="M931" s="295"/>
      <c r="N931" s="295"/>
      <c r="O931" s="295"/>
      <c r="P931" s="295"/>
      <c r="Q931" s="295"/>
      <c r="R931" s="295"/>
      <c r="S931" s="295"/>
      <c r="T931" s="295"/>
      <c r="U931" s="296"/>
      <c r="V931" s="103"/>
      <c r="W931" s="84">
        <f>Y931+1</f>
        <v>1</v>
      </c>
      <c r="X931" s="84"/>
      <c r="Y931" s="78">
        <f>SUM(E919:E931)</f>
        <v>0</v>
      </c>
      <c r="Z931" s="72" t="str">
        <f t="shared" ref="Z931:Z943" si="388">IF(OR(AND(E$8=216,C930="DBL REV",C931="DBL REV",Y930&lt;=144,Y931&gt;144),AND(E$8=216,C930="TPL REV",C931="TPL REV",Y930&lt;=144,Y931&gt;144),AND(E$8=216,C930="QD REV",C931="QD REV",Y930&lt;=144,Y931&gt;144)),"ERROR","")</f>
        <v/>
      </c>
      <c r="AA931" s="72"/>
      <c r="AB931" s="72"/>
      <c r="AC931" s="72">
        <f t="shared" si="374"/>
        <v>1</v>
      </c>
      <c r="AD931" s="72">
        <f t="shared" si="375"/>
        <v>1</v>
      </c>
      <c r="AE931" s="109" t="str">
        <f t="shared" si="376"/>
        <v>0-0</v>
      </c>
      <c r="AF931" s="109" t="str">
        <f t="shared" si="377"/>
        <v>Y</v>
      </c>
      <c r="AG931" s="109" t="str">
        <f t="shared" si="378"/>
        <v>B</v>
      </c>
      <c r="AM931" s="109">
        <f t="shared" si="379"/>
        <v>0</v>
      </c>
      <c r="AN931" s="109">
        <f t="shared" si="380"/>
        <v>0</v>
      </c>
      <c r="AO931" s="109" t="str">
        <f t="shared" si="381"/>
        <v/>
      </c>
      <c r="AQ931" s="109" t="str">
        <f t="shared" si="382"/>
        <v/>
      </c>
      <c r="BA931" s="229">
        <f>MOD(SUM(E919:E932),12)</f>
        <v>0</v>
      </c>
    </row>
    <row r="932" spans="1:53" ht="15.75" thickBot="1" x14ac:dyDescent="0.3">
      <c r="A932" s="88"/>
      <c r="B932" s="66" t="s">
        <v>291</v>
      </c>
      <c r="C932" s="67"/>
      <c r="D932" s="102"/>
      <c r="E932" s="32"/>
      <c r="F932" s="32"/>
      <c r="G932" s="68" t="s">
        <v>277</v>
      </c>
      <c r="H932" s="69">
        <f t="shared" si="383"/>
        <v>0</v>
      </c>
      <c r="I932" s="70">
        <f t="shared" si="384"/>
        <v>0</v>
      </c>
      <c r="J932" s="73" t="str">
        <f t="shared" si="385"/>
        <v>--</v>
      </c>
      <c r="K932" s="32"/>
      <c r="L932" s="233"/>
      <c r="M932" s="295"/>
      <c r="N932" s="295"/>
      <c r="O932" s="295"/>
      <c r="P932" s="295"/>
      <c r="Q932" s="295"/>
      <c r="R932" s="295"/>
      <c r="S932" s="295"/>
      <c r="T932" s="295"/>
      <c r="U932" s="296"/>
      <c r="V932" s="103"/>
      <c r="W932" s="84">
        <f>Y932+1</f>
        <v>1</v>
      </c>
      <c r="X932" s="84"/>
      <c r="Y932" s="78">
        <f>SUM(E919:E932)</f>
        <v>0</v>
      </c>
      <c r="Z932" s="72" t="str">
        <f t="shared" si="388"/>
        <v/>
      </c>
      <c r="AA932" s="72"/>
      <c r="AB932" s="72"/>
      <c r="AC932" s="72">
        <f t="shared" si="374"/>
        <v>1</v>
      </c>
      <c r="AD932" s="72">
        <f t="shared" si="375"/>
        <v>1</v>
      </c>
      <c r="AE932" s="109" t="str">
        <f t="shared" si="376"/>
        <v>0-0</v>
      </c>
      <c r="AF932" s="109" t="str">
        <f t="shared" si="377"/>
        <v>Y</v>
      </c>
      <c r="AG932" s="109" t="str">
        <f t="shared" si="378"/>
        <v>B</v>
      </c>
      <c r="AM932" s="109">
        <f t="shared" si="379"/>
        <v>0</v>
      </c>
      <c r="AN932" s="109">
        <f t="shared" si="380"/>
        <v>0</v>
      </c>
      <c r="AO932" s="109" t="str">
        <f t="shared" si="381"/>
        <v/>
      </c>
      <c r="AQ932" s="109" t="str">
        <f t="shared" si="382"/>
        <v/>
      </c>
      <c r="BA932" s="229">
        <f>MOD(SUM(E919:E933),12)</f>
        <v>0</v>
      </c>
    </row>
    <row r="933" spans="1:53" ht="15.75" thickBot="1" x14ac:dyDescent="0.3">
      <c r="A933" s="88"/>
      <c r="B933" s="66" t="s">
        <v>292</v>
      </c>
      <c r="C933" s="67"/>
      <c r="D933" s="102"/>
      <c r="E933" s="32"/>
      <c r="F933" s="32"/>
      <c r="G933" s="68" t="s">
        <v>277</v>
      </c>
      <c r="H933" s="69">
        <f t="shared" si="383"/>
        <v>0</v>
      </c>
      <c r="I933" s="70">
        <f t="shared" si="384"/>
        <v>0</v>
      </c>
      <c r="J933" s="73" t="str">
        <f t="shared" si="385"/>
        <v>--</v>
      </c>
      <c r="K933" s="32"/>
      <c r="L933" s="233"/>
      <c r="M933" s="295"/>
      <c r="N933" s="295"/>
      <c r="O933" s="295"/>
      <c r="P933" s="295"/>
      <c r="Q933" s="295"/>
      <c r="R933" s="295"/>
      <c r="S933" s="295"/>
      <c r="T933" s="295"/>
      <c r="U933" s="296"/>
      <c r="V933" s="103"/>
      <c r="W933" s="84">
        <f>Y933+1</f>
        <v>1</v>
      </c>
      <c r="X933" s="84"/>
      <c r="Y933" s="78">
        <f>SUM(E919:E933)</f>
        <v>0</v>
      </c>
      <c r="Z933" s="72" t="str">
        <f t="shared" si="388"/>
        <v/>
      </c>
      <c r="AA933" s="72" t="str">
        <f t="shared" ref="AA933:AA945" si="389">IF(AND(C931&lt;&gt;"Field SPL",W930&lt;=144,Y931&gt;144),"ERROR","")</f>
        <v/>
      </c>
      <c r="AB933" s="72"/>
      <c r="AC933" s="72">
        <f t="shared" si="374"/>
        <v>1</v>
      </c>
      <c r="AD933" s="72">
        <f t="shared" si="375"/>
        <v>1</v>
      </c>
      <c r="AE933" s="109" t="str">
        <f t="shared" si="376"/>
        <v>0-0</v>
      </c>
      <c r="AF933" s="109" t="str">
        <f t="shared" si="377"/>
        <v>Y</v>
      </c>
      <c r="AG933" s="109" t="str">
        <f t="shared" si="378"/>
        <v>B</v>
      </c>
      <c r="AM933" s="109">
        <f t="shared" si="379"/>
        <v>0</v>
      </c>
      <c r="AN933" s="109">
        <f t="shared" si="380"/>
        <v>0</v>
      </c>
      <c r="AO933" s="109" t="str">
        <f t="shared" si="381"/>
        <v/>
      </c>
      <c r="AQ933" s="109" t="str">
        <f t="shared" si="382"/>
        <v/>
      </c>
      <c r="BA933" s="229">
        <f>MOD(SUM(E919:E934),12)</f>
        <v>0</v>
      </c>
    </row>
    <row r="934" spans="1:53" ht="15.75" thickBot="1" x14ac:dyDescent="0.3">
      <c r="A934" s="88"/>
      <c r="B934" s="66" t="s">
        <v>293</v>
      </c>
      <c r="C934" s="67"/>
      <c r="D934" s="102"/>
      <c r="E934" s="32"/>
      <c r="F934" s="32"/>
      <c r="G934" s="68" t="s">
        <v>277</v>
      </c>
      <c r="H934" s="69">
        <f t="shared" si="383"/>
        <v>0</v>
      </c>
      <c r="I934" s="70">
        <f t="shared" si="384"/>
        <v>0</v>
      </c>
      <c r="J934" s="73" t="str">
        <f t="shared" si="385"/>
        <v>--</v>
      </c>
      <c r="K934" s="32"/>
      <c r="L934" s="233"/>
      <c r="M934" s="295"/>
      <c r="N934" s="295"/>
      <c r="O934" s="295"/>
      <c r="P934" s="295"/>
      <c r="Q934" s="295"/>
      <c r="R934" s="295"/>
      <c r="S934" s="295"/>
      <c r="T934" s="295"/>
      <c r="U934" s="296"/>
      <c r="V934" s="103"/>
      <c r="W934" s="84">
        <f t="shared" ref="W934:W942" si="390">Y934+1</f>
        <v>1</v>
      </c>
      <c r="X934" s="84"/>
      <c r="Y934" s="78">
        <f>SUM(E919:E934)</f>
        <v>0</v>
      </c>
      <c r="Z934" s="72" t="str">
        <f t="shared" si="388"/>
        <v/>
      </c>
      <c r="AA934" s="72" t="str">
        <f t="shared" si="389"/>
        <v/>
      </c>
      <c r="AB934" s="72"/>
      <c r="AC934" s="72">
        <f t="shared" si="374"/>
        <v>1</v>
      </c>
      <c r="AD934" s="72">
        <f t="shared" si="375"/>
        <v>1</v>
      </c>
      <c r="AE934" s="109" t="str">
        <f t="shared" si="376"/>
        <v>0-0</v>
      </c>
      <c r="AF934" s="109" t="str">
        <f t="shared" si="377"/>
        <v>Y</v>
      </c>
      <c r="AG934" s="109" t="str">
        <f t="shared" si="378"/>
        <v>B</v>
      </c>
      <c r="AM934" s="109">
        <f t="shared" si="379"/>
        <v>0</v>
      </c>
      <c r="AN934" s="109">
        <f t="shared" si="380"/>
        <v>0</v>
      </c>
      <c r="AO934" s="109" t="str">
        <f t="shared" si="381"/>
        <v/>
      </c>
      <c r="AQ934" s="109" t="str">
        <f t="shared" si="382"/>
        <v/>
      </c>
      <c r="BA934" s="229">
        <f>MOD(SUM(E919:E935),12)</f>
        <v>0</v>
      </c>
    </row>
    <row r="935" spans="1:53" ht="15.75" thickBot="1" x14ac:dyDescent="0.3">
      <c r="A935" s="88"/>
      <c r="B935" s="66" t="s">
        <v>294</v>
      </c>
      <c r="C935" s="67"/>
      <c r="D935" s="102"/>
      <c r="E935" s="32"/>
      <c r="F935" s="32"/>
      <c r="G935" s="68" t="s">
        <v>277</v>
      </c>
      <c r="H935" s="69">
        <f t="shared" si="383"/>
        <v>0</v>
      </c>
      <c r="I935" s="70">
        <f t="shared" si="384"/>
        <v>0</v>
      </c>
      <c r="J935" s="73" t="str">
        <f t="shared" si="385"/>
        <v>--</v>
      </c>
      <c r="K935" s="32"/>
      <c r="L935" s="233"/>
      <c r="M935" s="295"/>
      <c r="N935" s="295"/>
      <c r="O935" s="295"/>
      <c r="P935" s="295"/>
      <c r="Q935" s="295"/>
      <c r="R935" s="295"/>
      <c r="S935" s="295"/>
      <c r="T935" s="295"/>
      <c r="U935" s="296"/>
      <c r="V935" s="103"/>
      <c r="W935" s="84">
        <f t="shared" si="390"/>
        <v>1</v>
      </c>
      <c r="X935" s="84"/>
      <c r="Y935" s="78">
        <f>SUM(E919:E935)</f>
        <v>0</v>
      </c>
      <c r="Z935" s="72" t="str">
        <f t="shared" si="388"/>
        <v/>
      </c>
      <c r="AA935" s="72" t="str">
        <f t="shared" si="389"/>
        <v/>
      </c>
      <c r="AB935" s="72"/>
      <c r="AC935" s="72">
        <f t="shared" si="374"/>
        <v>1</v>
      </c>
      <c r="AD935" s="72">
        <f t="shared" si="375"/>
        <v>1</v>
      </c>
      <c r="AE935" s="109" t="str">
        <f t="shared" si="376"/>
        <v>0-0</v>
      </c>
      <c r="AF935" s="109" t="str">
        <f t="shared" si="377"/>
        <v>Y</v>
      </c>
      <c r="AG935" s="109" t="str">
        <f t="shared" si="378"/>
        <v>B</v>
      </c>
      <c r="AM935" s="109">
        <f t="shared" si="379"/>
        <v>0</v>
      </c>
      <c r="AN935" s="109">
        <f t="shared" si="380"/>
        <v>0</v>
      </c>
      <c r="AO935" s="109" t="str">
        <f t="shared" si="381"/>
        <v/>
      </c>
      <c r="AQ935" s="109" t="str">
        <f t="shared" si="382"/>
        <v/>
      </c>
      <c r="BA935" s="229">
        <f>MOD(SUM(E919:E936),12)</f>
        <v>0</v>
      </c>
    </row>
    <row r="936" spans="1:53" ht="15.75" thickBot="1" x14ac:dyDescent="0.3">
      <c r="A936" s="88"/>
      <c r="B936" s="66" t="s">
        <v>295</v>
      </c>
      <c r="C936" s="67"/>
      <c r="D936" s="102"/>
      <c r="E936" s="32"/>
      <c r="F936" s="32"/>
      <c r="G936" s="68" t="s">
        <v>277</v>
      </c>
      <c r="H936" s="69">
        <f t="shared" si="383"/>
        <v>0</v>
      </c>
      <c r="I936" s="70">
        <f t="shared" si="384"/>
        <v>0</v>
      </c>
      <c r="J936" s="73" t="str">
        <f t="shared" si="385"/>
        <v>--</v>
      </c>
      <c r="K936" s="32"/>
      <c r="L936" s="233"/>
      <c r="M936" s="295"/>
      <c r="N936" s="295"/>
      <c r="O936" s="295"/>
      <c r="P936" s="295"/>
      <c r="Q936" s="295"/>
      <c r="R936" s="295"/>
      <c r="S936" s="295"/>
      <c r="T936" s="295"/>
      <c r="U936" s="296"/>
      <c r="V936" s="103"/>
      <c r="W936" s="84">
        <f t="shared" si="390"/>
        <v>1</v>
      </c>
      <c r="X936" s="84"/>
      <c r="Y936" s="78">
        <f>SUM(E919:E936)</f>
        <v>0</v>
      </c>
      <c r="Z936" s="72" t="str">
        <f t="shared" si="388"/>
        <v/>
      </c>
      <c r="AA936" s="72" t="str">
        <f t="shared" si="389"/>
        <v/>
      </c>
      <c r="AB936" s="72"/>
      <c r="AC936" s="72">
        <f t="shared" si="374"/>
        <v>1</v>
      </c>
      <c r="AD936" s="72">
        <f t="shared" si="375"/>
        <v>1</v>
      </c>
      <c r="AE936" s="109" t="str">
        <f t="shared" si="376"/>
        <v>0-0</v>
      </c>
      <c r="AF936" s="109" t="str">
        <f t="shared" si="377"/>
        <v>Y</v>
      </c>
      <c r="AG936" s="109" t="str">
        <f t="shared" si="378"/>
        <v>B</v>
      </c>
      <c r="AM936" s="109">
        <f t="shared" si="379"/>
        <v>0</v>
      </c>
      <c r="AN936" s="109">
        <f t="shared" si="380"/>
        <v>0</v>
      </c>
      <c r="AO936" s="109" t="str">
        <f t="shared" si="381"/>
        <v/>
      </c>
      <c r="AQ936" s="109" t="str">
        <f t="shared" si="382"/>
        <v/>
      </c>
      <c r="BA936" s="229">
        <f>MOD(SUM(E919:E937),12)</f>
        <v>0</v>
      </c>
    </row>
    <row r="937" spans="1:53" ht="15.75" thickBot="1" x14ac:dyDescent="0.3">
      <c r="A937" s="88"/>
      <c r="B937" s="66" t="s">
        <v>296</v>
      </c>
      <c r="C937" s="67"/>
      <c r="D937" s="102"/>
      <c r="E937" s="32"/>
      <c r="F937" s="32"/>
      <c r="G937" s="68" t="s">
        <v>277</v>
      </c>
      <c r="H937" s="69">
        <f t="shared" si="383"/>
        <v>0</v>
      </c>
      <c r="I937" s="70">
        <f t="shared" si="384"/>
        <v>0</v>
      </c>
      <c r="J937" s="73" t="str">
        <f t="shared" si="385"/>
        <v>--</v>
      </c>
      <c r="K937" s="32"/>
      <c r="L937" s="233"/>
      <c r="M937" s="295"/>
      <c r="N937" s="295"/>
      <c r="O937" s="295"/>
      <c r="P937" s="295"/>
      <c r="Q937" s="295"/>
      <c r="R937" s="295"/>
      <c r="S937" s="295"/>
      <c r="T937" s="295"/>
      <c r="U937" s="296"/>
      <c r="V937" s="103"/>
      <c r="W937" s="84">
        <f t="shared" si="390"/>
        <v>1</v>
      </c>
      <c r="X937" s="84"/>
      <c r="Y937" s="78">
        <f>SUM(E919:E937)</f>
        <v>0</v>
      </c>
      <c r="Z937" s="72" t="str">
        <f t="shared" si="388"/>
        <v/>
      </c>
      <c r="AA937" s="72" t="str">
        <f t="shared" si="389"/>
        <v/>
      </c>
      <c r="AB937" s="72"/>
      <c r="AC937" s="72">
        <f t="shared" si="374"/>
        <v>1</v>
      </c>
      <c r="AD937" s="72">
        <f t="shared" si="375"/>
        <v>1</v>
      </c>
      <c r="AE937" s="109" t="str">
        <f t="shared" si="376"/>
        <v>0-0</v>
      </c>
      <c r="AF937" s="109" t="str">
        <f t="shared" si="377"/>
        <v>Y</v>
      </c>
      <c r="AG937" s="109" t="str">
        <f t="shared" si="378"/>
        <v>B</v>
      </c>
      <c r="AM937" s="109">
        <f t="shared" si="379"/>
        <v>0</v>
      </c>
      <c r="AN937" s="109">
        <f t="shared" si="380"/>
        <v>0</v>
      </c>
      <c r="AO937" s="109" t="str">
        <f t="shared" si="381"/>
        <v/>
      </c>
      <c r="AQ937" s="109" t="str">
        <f t="shared" si="382"/>
        <v/>
      </c>
      <c r="BA937" s="229">
        <f>MOD(SUM(E919:E938),12)</f>
        <v>0</v>
      </c>
    </row>
    <row r="938" spans="1:53" ht="15.75" thickBot="1" x14ac:dyDescent="0.3">
      <c r="A938" s="88"/>
      <c r="B938" s="66" t="s">
        <v>297</v>
      </c>
      <c r="C938" s="67"/>
      <c r="D938" s="102"/>
      <c r="E938" s="32"/>
      <c r="F938" s="32"/>
      <c r="G938" s="68" t="s">
        <v>277</v>
      </c>
      <c r="H938" s="69">
        <f t="shared" si="383"/>
        <v>0</v>
      </c>
      <c r="I938" s="70">
        <f t="shared" si="384"/>
        <v>0</v>
      </c>
      <c r="J938" s="73" t="str">
        <f t="shared" si="385"/>
        <v>--</v>
      </c>
      <c r="K938" s="32"/>
      <c r="L938" s="233"/>
      <c r="M938" s="295"/>
      <c r="N938" s="295"/>
      <c r="O938" s="295"/>
      <c r="P938" s="295"/>
      <c r="Q938" s="295"/>
      <c r="R938" s="295"/>
      <c r="S938" s="295"/>
      <c r="T938" s="295"/>
      <c r="U938" s="296"/>
      <c r="V938" s="103"/>
      <c r="W938" s="84">
        <f t="shared" si="390"/>
        <v>1</v>
      </c>
      <c r="X938" s="84"/>
      <c r="Y938" s="78">
        <f>SUM(E919:E938)</f>
        <v>0</v>
      </c>
      <c r="Z938" s="72" t="str">
        <f t="shared" si="388"/>
        <v/>
      </c>
      <c r="AA938" s="72" t="str">
        <f t="shared" si="389"/>
        <v/>
      </c>
      <c r="AB938" s="72"/>
      <c r="AC938" s="72">
        <f t="shared" si="374"/>
        <v>1</v>
      </c>
      <c r="AD938" s="72">
        <f t="shared" si="375"/>
        <v>1</v>
      </c>
      <c r="AE938" s="109" t="str">
        <f t="shared" si="376"/>
        <v>0-0</v>
      </c>
      <c r="AF938" s="109" t="str">
        <f t="shared" si="377"/>
        <v>Y</v>
      </c>
      <c r="AG938" s="109" t="str">
        <f t="shared" si="378"/>
        <v>B</v>
      </c>
      <c r="AM938" s="109">
        <f t="shared" si="379"/>
        <v>0</v>
      </c>
      <c r="AN938" s="109">
        <f t="shared" si="380"/>
        <v>0</v>
      </c>
      <c r="AO938" s="109" t="str">
        <f t="shared" si="381"/>
        <v/>
      </c>
      <c r="AQ938" s="109" t="str">
        <f t="shared" si="382"/>
        <v/>
      </c>
      <c r="BA938" s="229">
        <f>MOD(SUM(E919:E939),12)</f>
        <v>0</v>
      </c>
    </row>
    <row r="939" spans="1:53" ht="15.75" thickBot="1" x14ac:dyDescent="0.3">
      <c r="A939" s="88"/>
      <c r="B939" s="66" t="s">
        <v>298</v>
      </c>
      <c r="C939" s="67"/>
      <c r="D939" s="102"/>
      <c r="E939" s="32"/>
      <c r="F939" s="32"/>
      <c r="G939" s="68" t="s">
        <v>277</v>
      </c>
      <c r="H939" s="69">
        <f t="shared" si="383"/>
        <v>0</v>
      </c>
      <c r="I939" s="70">
        <f t="shared" si="384"/>
        <v>0</v>
      </c>
      <c r="J939" s="73" t="str">
        <f t="shared" si="385"/>
        <v>--</v>
      </c>
      <c r="K939" s="32"/>
      <c r="L939" s="233"/>
      <c r="M939" s="295"/>
      <c r="N939" s="295"/>
      <c r="O939" s="295"/>
      <c r="P939" s="295"/>
      <c r="Q939" s="295"/>
      <c r="R939" s="295"/>
      <c r="S939" s="295"/>
      <c r="T939" s="295"/>
      <c r="U939" s="296"/>
      <c r="V939" s="103"/>
      <c r="W939" s="84">
        <f t="shared" si="390"/>
        <v>1</v>
      </c>
      <c r="X939" s="84"/>
      <c r="Y939" s="78">
        <f>SUM(E919:E939)</f>
        <v>0</v>
      </c>
      <c r="Z939" s="72" t="str">
        <f t="shared" si="388"/>
        <v/>
      </c>
      <c r="AA939" s="72" t="str">
        <f t="shared" si="389"/>
        <v/>
      </c>
      <c r="AB939" s="72"/>
      <c r="AC939" s="72">
        <f t="shared" si="374"/>
        <v>1</v>
      </c>
      <c r="AD939" s="72">
        <f t="shared" si="375"/>
        <v>1</v>
      </c>
      <c r="AE939" s="109" t="str">
        <f t="shared" si="376"/>
        <v>0-0</v>
      </c>
      <c r="AF939" s="109" t="str">
        <f t="shared" si="377"/>
        <v>Y</v>
      </c>
      <c r="AG939" s="109" t="str">
        <f t="shared" si="378"/>
        <v>B</v>
      </c>
      <c r="AM939" s="109">
        <f t="shared" si="379"/>
        <v>0</v>
      </c>
      <c r="AN939" s="109">
        <f t="shared" si="380"/>
        <v>0</v>
      </c>
      <c r="AO939" s="109" t="str">
        <f t="shared" si="381"/>
        <v/>
      </c>
      <c r="AQ939" s="109" t="str">
        <f t="shared" si="382"/>
        <v/>
      </c>
      <c r="BA939" s="229">
        <f>MOD(SUM(E919:E940),12)</f>
        <v>0</v>
      </c>
    </row>
    <row r="940" spans="1:53" ht="15.75" thickBot="1" x14ac:dyDescent="0.3">
      <c r="A940" s="88"/>
      <c r="B940" s="66" t="s">
        <v>299</v>
      </c>
      <c r="C940" s="67"/>
      <c r="D940" s="102"/>
      <c r="E940" s="32"/>
      <c r="F940" s="32"/>
      <c r="G940" s="68" t="s">
        <v>277</v>
      </c>
      <c r="H940" s="69">
        <f t="shared" si="383"/>
        <v>0</v>
      </c>
      <c r="I940" s="70">
        <f t="shared" si="384"/>
        <v>0</v>
      </c>
      <c r="J940" s="73" t="str">
        <f t="shared" si="385"/>
        <v>--</v>
      </c>
      <c r="K940" s="32"/>
      <c r="L940" s="233"/>
      <c r="M940" s="295"/>
      <c r="N940" s="295"/>
      <c r="O940" s="295"/>
      <c r="P940" s="295"/>
      <c r="Q940" s="295"/>
      <c r="R940" s="295"/>
      <c r="S940" s="295"/>
      <c r="T940" s="295"/>
      <c r="U940" s="296"/>
      <c r="V940" s="103"/>
      <c r="W940" s="84">
        <f t="shared" si="390"/>
        <v>1</v>
      </c>
      <c r="X940" s="84"/>
      <c r="Y940" s="78">
        <f>SUM(E919:E940)</f>
        <v>0</v>
      </c>
      <c r="Z940" s="72" t="str">
        <f t="shared" si="388"/>
        <v/>
      </c>
      <c r="AA940" s="72" t="str">
        <f t="shared" si="389"/>
        <v/>
      </c>
      <c r="AB940" s="72"/>
      <c r="AC940" s="72">
        <f t="shared" si="374"/>
        <v>1</v>
      </c>
      <c r="AD940" s="72">
        <f t="shared" si="375"/>
        <v>1</v>
      </c>
      <c r="AE940" s="109" t="str">
        <f t="shared" si="376"/>
        <v>0-0</v>
      </c>
      <c r="AF940" s="109" t="str">
        <f t="shared" si="377"/>
        <v>Y</v>
      </c>
      <c r="AG940" s="109" t="str">
        <f t="shared" si="378"/>
        <v>B</v>
      </c>
      <c r="AM940" s="109">
        <f t="shared" si="379"/>
        <v>0</v>
      </c>
      <c r="AN940" s="109">
        <f t="shared" si="380"/>
        <v>0</v>
      </c>
      <c r="AO940" s="109" t="str">
        <f t="shared" si="381"/>
        <v/>
      </c>
      <c r="AQ940" s="109" t="str">
        <f t="shared" si="382"/>
        <v/>
      </c>
      <c r="BA940" s="229">
        <f>MOD(SUM(E919:E941),12)</f>
        <v>0</v>
      </c>
    </row>
    <row r="941" spans="1:53" ht="15.75" thickBot="1" x14ac:dyDescent="0.3">
      <c r="A941" s="88"/>
      <c r="B941" s="66" t="s">
        <v>300</v>
      </c>
      <c r="C941" s="67"/>
      <c r="D941" s="102"/>
      <c r="E941" s="32"/>
      <c r="F941" s="32"/>
      <c r="G941" s="68" t="s">
        <v>277</v>
      </c>
      <c r="H941" s="69">
        <f t="shared" si="383"/>
        <v>0</v>
      </c>
      <c r="I941" s="70">
        <f t="shared" si="384"/>
        <v>0</v>
      </c>
      <c r="J941" s="73" t="str">
        <f t="shared" si="385"/>
        <v>--</v>
      </c>
      <c r="K941" s="32"/>
      <c r="L941" s="233"/>
      <c r="M941" s="295"/>
      <c r="N941" s="295"/>
      <c r="O941" s="295"/>
      <c r="P941" s="295"/>
      <c r="Q941" s="295"/>
      <c r="R941" s="295"/>
      <c r="S941" s="295"/>
      <c r="T941" s="295"/>
      <c r="U941" s="296"/>
      <c r="V941" s="103"/>
      <c r="W941" s="84">
        <f t="shared" si="390"/>
        <v>1</v>
      </c>
      <c r="X941" s="84"/>
      <c r="Y941" s="78">
        <f>SUM(E919:E941)</f>
        <v>0</v>
      </c>
      <c r="Z941" s="72" t="str">
        <f t="shared" si="388"/>
        <v/>
      </c>
      <c r="AA941" s="72" t="str">
        <f t="shared" si="389"/>
        <v/>
      </c>
      <c r="AB941" s="72"/>
      <c r="AC941" s="72">
        <f t="shared" si="374"/>
        <v>1</v>
      </c>
      <c r="AD941" s="72">
        <f t="shared" si="375"/>
        <v>1</v>
      </c>
      <c r="AE941" s="109" t="str">
        <f t="shared" si="376"/>
        <v>0-0</v>
      </c>
      <c r="AF941" s="109" t="str">
        <f t="shared" si="377"/>
        <v>Y</v>
      </c>
      <c r="AG941" s="109" t="str">
        <f t="shared" si="378"/>
        <v>B</v>
      </c>
      <c r="AM941" s="109">
        <f t="shared" si="379"/>
        <v>0</v>
      </c>
      <c r="AN941" s="109">
        <f t="shared" si="380"/>
        <v>0</v>
      </c>
      <c r="AO941" s="109" t="str">
        <f t="shared" si="381"/>
        <v/>
      </c>
      <c r="AQ941" s="109" t="str">
        <f t="shared" si="382"/>
        <v/>
      </c>
      <c r="BA941" s="229">
        <f>MOD(SUM(E919:E942),12)</f>
        <v>0</v>
      </c>
    </row>
    <row r="942" spans="1:53" ht="15.75" thickBot="1" x14ac:dyDescent="0.3">
      <c r="A942" s="88"/>
      <c r="B942" s="66" t="s">
        <v>301</v>
      </c>
      <c r="C942" s="67"/>
      <c r="D942" s="102"/>
      <c r="E942" s="32"/>
      <c r="F942" s="32"/>
      <c r="G942" s="68" t="s">
        <v>277</v>
      </c>
      <c r="H942" s="69">
        <f t="shared" si="383"/>
        <v>0</v>
      </c>
      <c r="I942" s="70">
        <f t="shared" si="384"/>
        <v>0</v>
      </c>
      <c r="J942" s="73" t="str">
        <f t="shared" si="385"/>
        <v>--</v>
      </c>
      <c r="K942" s="32"/>
      <c r="L942" s="233"/>
      <c r="M942" s="295"/>
      <c r="N942" s="295"/>
      <c r="O942" s="295"/>
      <c r="P942" s="295"/>
      <c r="Q942" s="295"/>
      <c r="R942" s="295"/>
      <c r="S942" s="295"/>
      <c r="T942" s="295"/>
      <c r="U942" s="296"/>
      <c r="V942" s="103"/>
      <c r="W942" s="84">
        <f t="shared" si="390"/>
        <v>1</v>
      </c>
      <c r="X942" s="84"/>
      <c r="Y942" s="78">
        <f>SUM(E919:E942)</f>
        <v>0</v>
      </c>
      <c r="Z942" s="72" t="str">
        <f t="shared" si="388"/>
        <v/>
      </c>
      <c r="AA942" s="72" t="str">
        <f t="shared" si="389"/>
        <v/>
      </c>
      <c r="AB942" s="72"/>
      <c r="AC942" s="72">
        <f t="shared" si="374"/>
        <v>1</v>
      </c>
      <c r="AD942" s="72">
        <f t="shared" si="375"/>
        <v>1</v>
      </c>
      <c r="AE942" s="109" t="str">
        <f t="shared" si="376"/>
        <v>0-0</v>
      </c>
      <c r="AF942" s="109" t="str">
        <f t="shared" si="377"/>
        <v>Y</v>
      </c>
      <c r="AG942" s="109" t="str">
        <f t="shared" si="378"/>
        <v>B</v>
      </c>
      <c r="AM942" s="109">
        <f t="shared" si="379"/>
        <v>0</v>
      </c>
      <c r="AN942" s="109">
        <f t="shared" si="380"/>
        <v>0</v>
      </c>
      <c r="AO942" s="109" t="str">
        <f t="shared" si="381"/>
        <v/>
      </c>
      <c r="AQ942" s="109" t="str">
        <f t="shared" si="382"/>
        <v/>
      </c>
      <c r="BA942" s="229">
        <f>MOD(SUM(E919:E943),12)</f>
        <v>0</v>
      </c>
    </row>
    <row r="943" spans="1:53" ht="15.75" thickBot="1" x14ac:dyDescent="0.3">
      <c r="A943" s="88"/>
      <c r="B943" s="66" t="s">
        <v>302</v>
      </c>
      <c r="C943" s="67"/>
      <c r="D943" s="102"/>
      <c r="E943" s="32"/>
      <c r="F943" s="32"/>
      <c r="G943" s="68" t="s">
        <v>277</v>
      </c>
      <c r="H943" s="69">
        <f t="shared" si="383"/>
        <v>0</v>
      </c>
      <c r="I943" s="70">
        <f t="shared" si="384"/>
        <v>0</v>
      </c>
      <c r="J943" s="73" t="str">
        <f t="shared" si="385"/>
        <v>--</v>
      </c>
      <c r="K943" s="32"/>
      <c r="L943" s="234"/>
      <c r="M943" s="295"/>
      <c r="N943" s="295"/>
      <c r="O943" s="295"/>
      <c r="P943" s="295"/>
      <c r="Q943" s="295"/>
      <c r="R943" s="295"/>
      <c r="S943" s="295"/>
      <c r="T943" s="295"/>
      <c r="U943" s="296"/>
      <c r="V943" s="103"/>
      <c r="W943" s="72"/>
      <c r="X943" s="72"/>
      <c r="Y943" s="78">
        <f>SUM(E919:E943)</f>
        <v>0</v>
      </c>
      <c r="Z943" s="72" t="str">
        <f t="shared" si="388"/>
        <v/>
      </c>
      <c r="AA943" s="72" t="str">
        <f t="shared" si="389"/>
        <v/>
      </c>
      <c r="AB943" s="72"/>
      <c r="AC943" s="72">
        <f t="shared" si="374"/>
        <v>1</v>
      </c>
      <c r="AD943" s="72">
        <f t="shared" si="375"/>
        <v>1</v>
      </c>
      <c r="AE943" s="109" t="str">
        <f t="shared" si="376"/>
        <v>0-0</v>
      </c>
      <c r="AF943" s="109" t="str">
        <f t="shared" si="377"/>
        <v>Y</v>
      </c>
      <c r="AG943" s="109" t="str">
        <f t="shared" si="378"/>
        <v>B</v>
      </c>
      <c r="AM943" s="109">
        <f t="shared" si="379"/>
        <v>0</v>
      </c>
      <c r="AN943" s="109">
        <f t="shared" si="380"/>
        <v>0</v>
      </c>
      <c r="AO943" s="109" t="str">
        <f t="shared" si="381"/>
        <v/>
      </c>
      <c r="AQ943" s="109" t="str">
        <f t="shared" si="382"/>
        <v/>
      </c>
      <c r="BA943" s="228"/>
    </row>
    <row r="944" spans="1:53" ht="16.5" thickBot="1" x14ac:dyDescent="0.3">
      <c r="A944" s="88"/>
      <c r="B944" s="190" t="s">
        <v>349</v>
      </c>
      <c r="C944" s="191"/>
      <c r="D944" s="79"/>
      <c r="E944" s="80"/>
      <c r="F944" s="80"/>
      <c r="G944" s="81"/>
      <c r="H944" s="192"/>
      <c r="I944" s="192"/>
      <c r="J944" s="192"/>
      <c r="K944" s="82"/>
      <c r="L944" s="190" t="s">
        <v>306</v>
      </c>
      <c r="M944" s="193"/>
      <c r="N944" s="193"/>
      <c r="O944" s="193"/>
      <c r="P944" s="193"/>
      <c r="Q944" s="193"/>
      <c r="R944" s="193"/>
      <c r="S944" s="193"/>
      <c r="T944" s="193"/>
      <c r="U944" s="191"/>
      <c r="V944" s="104"/>
      <c r="W944" s="72"/>
      <c r="X944" s="72"/>
      <c r="Y944" s="72"/>
      <c r="Z944" s="72"/>
      <c r="AA944" s="72" t="str">
        <f t="shared" si="389"/>
        <v/>
      </c>
      <c r="AB944" s="72"/>
      <c r="AC944" s="72">
        <f>SUM(AC919:AC943)</f>
        <v>25</v>
      </c>
      <c r="AD944" s="72">
        <f>SUM(AD919:AD943)</f>
        <v>25</v>
      </c>
      <c r="AM944" s="109">
        <f>SUM(AM919:AM943)</f>
        <v>0</v>
      </c>
      <c r="AN944" s="109">
        <f>SUM(AN919:AN943)</f>
        <v>0</v>
      </c>
      <c r="AO944" s="109">
        <f>((COUNTIF(AO919:AO943,"Y")/3)*2)</f>
        <v>0</v>
      </c>
      <c r="AP944" s="109">
        <f>(COUNTIF(AO919:AO943,"Y")/3)</f>
        <v>0</v>
      </c>
      <c r="AQ944" s="109">
        <f>(COUNTIF(AQ919:AQ943,"Y")/2)</f>
        <v>0</v>
      </c>
      <c r="AR944" s="109">
        <f>(COUNTIF(AQ919:AQ943,"Y")/2)</f>
        <v>0</v>
      </c>
      <c r="BA944" s="228"/>
    </row>
    <row r="945" spans="1:53" ht="16.5" thickBot="1" x14ac:dyDescent="0.3">
      <c r="A945" s="88"/>
      <c r="B945" s="190" t="s">
        <v>307</v>
      </c>
      <c r="C945" s="191"/>
      <c r="D945" s="25"/>
      <c r="E945" s="25"/>
      <c r="F945" s="25"/>
      <c r="G945" s="83"/>
      <c r="H945" s="25"/>
      <c r="I945" s="26"/>
      <c r="J945" s="26"/>
      <c r="K945" s="25"/>
      <c r="L945" s="25"/>
      <c r="M945" s="25"/>
      <c r="N945" s="25"/>
      <c r="O945" s="25"/>
      <c r="P945" s="26"/>
      <c r="Q945" s="26"/>
      <c r="R945" s="26"/>
      <c r="S945" s="26"/>
      <c r="T945" s="26"/>
      <c r="U945" s="26"/>
      <c r="V945" s="54"/>
      <c r="W945" s="72"/>
      <c r="X945" s="72"/>
      <c r="Y945" s="72"/>
      <c r="Z945" s="72"/>
      <c r="AA945" s="72" t="str">
        <f t="shared" si="389"/>
        <v/>
      </c>
      <c r="AB945" s="72"/>
      <c r="AC945" s="72"/>
      <c r="AD945" s="72"/>
      <c r="BA945" s="226"/>
    </row>
    <row r="946" spans="1:53" x14ac:dyDescent="0.25">
      <c r="A946" s="88"/>
      <c r="B946" s="88"/>
      <c r="C946" s="88"/>
      <c r="D946" s="88"/>
      <c r="E946" s="88"/>
      <c r="F946" s="88"/>
      <c r="G946" s="88"/>
      <c r="H946" s="88"/>
      <c r="I946" s="88"/>
      <c r="J946" s="88"/>
      <c r="K946" s="88"/>
      <c r="L946" s="88"/>
      <c r="M946" s="88"/>
      <c r="N946" s="88"/>
      <c r="O946" s="88"/>
      <c r="P946" s="88"/>
      <c r="Q946" s="88"/>
      <c r="R946" s="88"/>
      <c r="S946" s="88"/>
      <c r="T946" s="88"/>
      <c r="U946" s="88"/>
      <c r="V946" s="88"/>
      <c r="W946" s="88"/>
      <c r="X946" s="88"/>
      <c r="Y946" s="88"/>
      <c r="Z946" s="88"/>
      <c r="AA946" s="88"/>
      <c r="AB946" s="88"/>
      <c r="AC946" s="88"/>
      <c r="AD946" s="88"/>
    </row>
    <row r="947" spans="1:53" ht="15.75" thickBot="1" x14ac:dyDescent="0.3">
      <c r="A947" s="88"/>
      <c r="B947" s="88"/>
      <c r="C947" s="88"/>
      <c r="D947" s="88"/>
      <c r="E947" s="88"/>
      <c r="F947" s="88"/>
      <c r="G947" s="88"/>
      <c r="H947" s="88"/>
      <c r="I947" s="88"/>
      <c r="J947" s="88"/>
      <c r="K947" s="88"/>
      <c r="L947" s="88"/>
      <c r="M947" s="88"/>
      <c r="N947" s="88"/>
      <c r="O947" s="88"/>
      <c r="P947" s="88"/>
      <c r="Q947" s="88"/>
      <c r="R947" s="88"/>
      <c r="S947" s="88"/>
      <c r="T947" s="88"/>
      <c r="U947" s="88"/>
      <c r="V947" s="88"/>
      <c r="W947" s="88"/>
      <c r="X947" s="88"/>
      <c r="Y947" s="88"/>
      <c r="Z947" s="88"/>
      <c r="AA947" s="88"/>
      <c r="AB947" s="88"/>
      <c r="AC947" s="88"/>
      <c r="AD947" s="88"/>
    </row>
    <row r="948" spans="1:53" ht="24" thickBot="1" x14ac:dyDescent="0.4">
      <c r="A948" s="88"/>
      <c r="B948" s="85" t="s">
        <v>350</v>
      </c>
      <c r="C948" s="25"/>
      <c r="D948" s="25"/>
      <c r="E948" s="25"/>
      <c r="F948" s="88"/>
      <c r="G948" s="25"/>
      <c r="H948" s="25"/>
      <c r="I948" s="87"/>
      <c r="J948" s="26"/>
      <c r="K948" s="25"/>
      <c r="L948" s="25"/>
      <c r="M948" s="196" t="s">
        <v>210</v>
      </c>
      <c r="N948" s="196" t="s">
        <v>211</v>
      </c>
      <c r="O948" s="196" t="s">
        <v>212</v>
      </c>
      <c r="P948" s="196" t="s">
        <v>213</v>
      </c>
      <c r="Q948" s="196" t="s">
        <v>214</v>
      </c>
      <c r="R948" s="196" t="s">
        <v>215</v>
      </c>
      <c r="S948" s="196" t="s">
        <v>216</v>
      </c>
      <c r="T948" s="196" t="s">
        <v>217</v>
      </c>
      <c r="U948" s="196" t="s">
        <v>218</v>
      </c>
      <c r="V948" s="196" t="s">
        <v>219</v>
      </c>
      <c r="W948" s="113" t="s">
        <v>220</v>
      </c>
      <c r="X948" s="196" t="s">
        <v>221</v>
      </c>
      <c r="Y948" s="25"/>
      <c r="Z948" s="25"/>
      <c r="AA948" s="25"/>
      <c r="AB948" s="25"/>
      <c r="AC948" s="25"/>
      <c r="AD948" s="25"/>
      <c r="BA948" s="226"/>
    </row>
    <row r="949" spans="1:53" ht="16.5" thickTop="1" thickBot="1" x14ac:dyDescent="0.3">
      <c r="A949" s="88"/>
      <c r="B949" s="284" t="s">
        <v>222</v>
      </c>
      <c r="C949" s="285"/>
      <c r="D949" s="286" t="s">
        <v>223</v>
      </c>
      <c r="E949" s="287"/>
      <c r="F949" s="88"/>
      <c r="G949" s="288" t="s">
        <v>224</v>
      </c>
      <c r="H949" s="289"/>
      <c r="I949" s="28">
        <f>SUM(E960:E984)</f>
        <v>0</v>
      </c>
      <c r="J949" s="290" t="s">
        <v>225</v>
      </c>
      <c r="K949" s="291"/>
      <c r="L949" s="287"/>
      <c r="M949" s="196">
        <v>2</v>
      </c>
      <c r="N949" s="35">
        <f>SUM(AI949,AI960)</f>
        <v>0</v>
      </c>
      <c r="O949" s="35">
        <v>0</v>
      </c>
      <c r="P949" s="35">
        <f>SUM(AJ949,AJ960)</f>
        <v>0</v>
      </c>
      <c r="Q949" s="35">
        <v>0</v>
      </c>
      <c r="R949" s="35">
        <f>COUNTIFS($E960:$E984,"2",$F960:$F984,"Pole",$C960:$C984,"FST")</f>
        <v>0</v>
      </c>
      <c r="S949" s="35">
        <f>SUM(AL949,AK960)</f>
        <v>0</v>
      </c>
      <c r="T949" s="35">
        <v>0</v>
      </c>
      <c r="U949" s="35">
        <f>SUM(AK949,AL960)</f>
        <v>0</v>
      </c>
      <c r="V949" s="35">
        <v>0</v>
      </c>
      <c r="W949" s="34">
        <f>COUNTIFS($E960:$E984,"2",$F960:$F984,"HH",$C960:$C984,"FST")</f>
        <v>0</v>
      </c>
      <c r="X949" s="35">
        <f>COUNTIFS($E960:$E984,"2",$F960:$F984,"Ped",$C960:$C984,"FST")</f>
        <v>0</v>
      </c>
      <c r="Y949" s="25"/>
      <c r="Z949" s="297" t="s">
        <v>226</v>
      </c>
      <c r="AA949" s="298"/>
      <c r="AB949" s="299"/>
      <c r="AC949" s="25"/>
      <c r="AD949" s="25"/>
      <c r="AH949" s="109">
        <v>2</v>
      </c>
      <c r="AI949" s="109" t="str">
        <f>IF($E950="SS",COUNTIFS($C960:$C984,"FST",$E960:$E984,"2"),"0")</f>
        <v>0</v>
      </c>
      <c r="AJ949" s="109" t="str">
        <f>IF($E950="RPX",COUNTIFS($C960:$C984,"FST",$E960:$E984,"2"),"0")</f>
        <v>0</v>
      </c>
      <c r="AK949" s="109" t="str">
        <f>IF($E950="EUC",COUNTIFS($C960:$C984,"FST",$E960:$E984,"2"),"0")</f>
        <v>0</v>
      </c>
      <c r="AL949" s="109" t="str">
        <f>IF($E950="RPX-T",COUNTIFS($C960:$C984,"FST",$E960:$E984,"2"),"0")</f>
        <v>0</v>
      </c>
      <c r="AT949" s="110" t="s">
        <v>227</v>
      </c>
      <c r="AU949" s="108">
        <f>IF(OR($AS950="Y",$AS951="Y",$AS952="Y"),"",COUNTIFS($E950,"SS",$E955,"Y"))</f>
        <v>0</v>
      </c>
      <c r="AV949" s="111">
        <f>IF(OR($AS950="Y",$AS951="Y",$AS952="Y"),"",COUNTIFS($E950,"RPX",$E955,"Y"))</f>
        <v>0</v>
      </c>
      <c r="AW949" s="111">
        <f>IF(OR($AS950="Y",$AS951="Y",$AS952="Y"),"",COUNTIFS($E950,"EUC",$E955,"Y"))</f>
        <v>0</v>
      </c>
      <c r="AX949" s="109">
        <f>IF(OR($AS950="Y",$AS951="Y",$AS952="Y"),"",COUNTIFS($E950,"RPX-T",$E955,"Y"))</f>
        <v>0</v>
      </c>
      <c r="BA949" s="226"/>
    </row>
    <row r="950" spans="1:53" ht="16.5" customHeight="1" thickTop="1" thickBot="1" x14ac:dyDescent="0.3">
      <c r="A950" s="88"/>
      <c r="B950" s="29" t="s">
        <v>228</v>
      </c>
      <c r="C950" s="30">
        <v>0</v>
      </c>
      <c r="D950" s="31" t="s">
        <v>229</v>
      </c>
      <c r="E950" s="66" t="str">
        <f>TEXT(IF('Cable Calculator'!DO7="","",'Cable Calculator'!DO7),)</f>
        <v/>
      </c>
      <c r="F950" s="88"/>
      <c r="G950" s="300" t="s">
        <v>230</v>
      </c>
      <c r="H950" s="287"/>
      <c r="I950" s="33">
        <f>E951-I949</f>
        <v>0</v>
      </c>
      <c r="J950" s="301" t="s">
        <v>231</v>
      </c>
      <c r="K950" s="302"/>
      <c r="L950" s="34">
        <f>I954</f>
        <v>0</v>
      </c>
      <c r="M950" s="196">
        <v>4</v>
      </c>
      <c r="N950" s="35">
        <f>SUM(AI950,AI961)</f>
        <v>0</v>
      </c>
      <c r="O950" s="35">
        <v>0</v>
      </c>
      <c r="P950" s="35">
        <f>SUM(AJ950,AJ961)</f>
        <v>0</v>
      </c>
      <c r="Q950" s="35">
        <v>0</v>
      </c>
      <c r="R950" s="35">
        <f>COUNTIFS($E960:$E984,"4",$F960:$F984,"Pole",$C960:$C984,"FST")</f>
        <v>0</v>
      </c>
      <c r="S950" s="35">
        <f>SUM(AL950,AK961)</f>
        <v>0</v>
      </c>
      <c r="T950" s="35">
        <v>0</v>
      </c>
      <c r="U950" s="35">
        <f>SUM(AK950,AL961)</f>
        <v>0</v>
      </c>
      <c r="V950" s="35">
        <v>0</v>
      </c>
      <c r="W950" s="34">
        <f>COUNTIFS($E960:$E984,"4",$F960:$F984,"HH",$C960:$C984,"FST")</f>
        <v>0</v>
      </c>
      <c r="X950" s="35">
        <f>COUNTIFS($E960:$E984,"4",$F960:$F984,"Ped",$C960:$C984,"FST")</f>
        <v>0</v>
      </c>
      <c r="Y950" s="25"/>
      <c r="Z950" s="303" t="s">
        <v>232</v>
      </c>
      <c r="AA950" s="305" t="s">
        <v>233</v>
      </c>
      <c r="AB950" s="306"/>
      <c r="AC950" s="25"/>
      <c r="AD950" s="25"/>
      <c r="AH950" s="109">
        <v>4</v>
      </c>
      <c r="AI950" s="109" t="str">
        <f>IF($E950="SS",COUNTIFS($C960:$C984,"FST",$E960:$E984,"4"),"0")</f>
        <v>0</v>
      </c>
      <c r="AJ950" s="109" t="str">
        <f>IF($E950="RPX",COUNTIFS($C960:$C984,"FST",$E960:$E984,"4"),"0")</f>
        <v>0</v>
      </c>
      <c r="AK950" s="109" t="str">
        <f>IF($E950="EUC",COUNTIFS($C960:$C984,"FST",$E960:$E984,"4"),"0")</f>
        <v>0</v>
      </c>
      <c r="AL950" s="109" t="str">
        <f>IF($E950="RPX-T",COUNTIFS($C960:$C984,"FST",$E960:$E984,"4"),"0")</f>
        <v>0</v>
      </c>
      <c r="AS950" s="109" t="str">
        <f>IF(AND(E955="Y",E951=24,E952=0),"Y","N")</f>
        <v>N</v>
      </c>
      <c r="AT950" s="110" t="s">
        <v>234</v>
      </c>
      <c r="AU950" s="109">
        <f>COUNTIFS($E950,"SS",$AS950,"Y")</f>
        <v>0</v>
      </c>
      <c r="AV950" s="111">
        <f>COUNTIFS($E950,"RPX",$AS950,"Y")</f>
        <v>0</v>
      </c>
      <c r="AW950" s="111">
        <f>COUNTIFS($E950,"EUC",$AS950,"Y")</f>
        <v>0</v>
      </c>
      <c r="AX950" s="109">
        <f>COUNTIFS($E950,"RPX-T",$AS950,"Y")</f>
        <v>0</v>
      </c>
      <c r="BA950" s="227"/>
    </row>
    <row r="951" spans="1:53" ht="16.5" thickTop="1" thickBot="1" x14ac:dyDescent="0.3">
      <c r="A951" s="88"/>
      <c r="B951" s="36" t="s">
        <v>235</v>
      </c>
      <c r="C951" s="37">
        <v>0</v>
      </c>
      <c r="D951" s="38" t="s">
        <v>236</v>
      </c>
      <c r="E951" s="32"/>
      <c r="F951" s="88"/>
      <c r="G951" s="309" t="s">
        <v>237</v>
      </c>
      <c r="H951" s="310"/>
      <c r="I951" s="35">
        <f>IF(E951=0,0,12-(MOD(I949,12)))</f>
        <v>0</v>
      </c>
      <c r="J951" s="301" t="s">
        <v>238</v>
      </c>
      <c r="K951" s="302"/>
      <c r="L951" s="39">
        <f>I955-I949</f>
        <v>0</v>
      </c>
      <c r="M951" s="196">
        <v>6</v>
      </c>
      <c r="N951" s="35">
        <f>SUM(AI951,AI962)</f>
        <v>0</v>
      </c>
      <c r="O951" s="35">
        <v>0</v>
      </c>
      <c r="P951" s="35">
        <f>SUM(AJ951,AJ962)</f>
        <v>0</v>
      </c>
      <c r="Q951" s="35">
        <v>0</v>
      </c>
      <c r="R951" s="35">
        <f>COUNTIFS($E960:$E984,"6",$F960:$F984,"Pole",$C960:$C984,"FST")</f>
        <v>0</v>
      </c>
      <c r="S951" s="35">
        <f>SUM(AL951,AK962)</f>
        <v>0</v>
      </c>
      <c r="T951" s="35">
        <v>0</v>
      </c>
      <c r="U951" s="35">
        <f>SUM(AK951,AL962)</f>
        <v>0</v>
      </c>
      <c r="V951" s="35">
        <v>0</v>
      </c>
      <c r="W951" s="34">
        <f>COUNTIFS($E960:$E984,"6",$F960:$F984,"HH",$C960:$C984,"FST")</f>
        <v>0</v>
      </c>
      <c r="X951" s="35">
        <f>COUNTIFS($E960:$E984,"6",$F960:$F984,"Ped",$C960:$C984,"FST")</f>
        <v>0</v>
      </c>
      <c r="Y951" s="25"/>
      <c r="Z951" s="304"/>
      <c r="AA951" s="307"/>
      <c r="AB951" s="308"/>
      <c r="AC951" s="25"/>
      <c r="AD951" s="25"/>
      <c r="AH951" s="109">
        <v>6</v>
      </c>
      <c r="AI951" s="109" t="str">
        <f>IF($E950="SS",COUNTIFS($C960:$C984,"FST",$E960:$E984,"6"),"0")</f>
        <v>0</v>
      </c>
      <c r="AJ951" s="109" t="str">
        <f>IF($E950="RPX",COUNTIFS($C960:$C984,"FST",$E960:$E984,"6"),"0")</f>
        <v>0</v>
      </c>
      <c r="AK951" s="109" t="str">
        <f>IF($E950="EUC",COUNTIFS($C960:$C984,"FST",$E960:$E984,"6"),"0")</f>
        <v>0</v>
      </c>
      <c r="AL951" s="109" t="str">
        <f>IF($E950="RPX-T",COUNTIFS($C960:$C984,"FST",$E960:$E984,"6"),"0")</f>
        <v>0</v>
      </c>
      <c r="AS951" s="109" t="str">
        <f>IF(AND(E955="Y",E951=48,E952=12),"Y","N")</f>
        <v>N</v>
      </c>
      <c r="AT951" s="110" t="s">
        <v>239</v>
      </c>
      <c r="AU951" s="109">
        <f>COUNTIFS($E950,"SS",$AS951,"Y")</f>
        <v>0</v>
      </c>
      <c r="AV951" s="108">
        <f>COUNTIFS($E950,"RPX",$AS951,"Y")</f>
        <v>0</v>
      </c>
      <c r="AW951" s="108">
        <f>COUNTIFS($E950,"EUC",$AS951,"Y")</f>
        <v>0</v>
      </c>
      <c r="AX951" s="109">
        <f>COUNTIFS($E950,"RPX-T",$AS951,"Y")</f>
        <v>0</v>
      </c>
      <c r="BA951" s="227"/>
    </row>
    <row r="952" spans="1:53" ht="16.5" customHeight="1" thickTop="1" thickBot="1" x14ac:dyDescent="0.3">
      <c r="A952" s="88"/>
      <c r="B952" s="40" t="s">
        <v>240</v>
      </c>
      <c r="C952" s="30">
        <v>0</v>
      </c>
      <c r="D952" s="41" t="s">
        <v>241</v>
      </c>
      <c r="E952" s="42"/>
      <c r="F952" s="88"/>
      <c r="G952" s="277" t="s">
        <v>242</v>
      </c>
      <c r="H952" s="43" t="s">
        <v>243</v>
      </c>
      <c r="I952" s="35">
        <f>IF(E952&lt;&gt;0,1,0)</f>
        <v>0</v>
      </c>
      <c r="J952" s="309" t="s">
        <v>244</v>
      </c>
      <c r="K952" s="310"/>
      <c r="L952" s="44" t="str">
        <f>'Cable Calculator'!DO3</f>
        <v/>
      </c>
      <c r="M952" s="196">
        <v>8</v>
      </c>
      <c r="N952" s="35">
        <f>SUM(AI952,AI963)</f>
        <v>0</v>
      </c>
      <c r="O952" s="35">
        <v>0</v>
      </c>
      <c r="P952" s="35">
        <f>SUM(AJ952,AJ963)</f>
        <v>0</v>
      </c>
      <c r="Q952" s="35">
        <v>0</v>
      </c>
      <c r="R952" s="35">
        <f>COUNTIFS($E960:$E984,"8",$F960:$F984,"Pole",$C960:$C984,"FST")</f>
        <v>0</v>
      </c>
      <c r="S952" s="35">
        <f>SUM(AL952,AK963)</f>
        <v>0</v>
      </c>
      <c r="T952" s="35">
        <v>0</v>
      </c>
      <c r="U952" s="35">
        <f>SUM(AK952,AL963)</f>
        <v>0</v>
      </c>
      <c r="V952" s="35">
        <v>0</v>
      </c>
      <c r="W952" s="34">
        <f>COUNTIFS($E960:$E984,"8",$F960:$F984,"HH",$C960:$C984,"FST")</f>
        <v>0</v>
      </c>
      <c r="X952" s="35">
        <f>COUNTIFS($E960:$E984,"8",$F960:$F984,"Ped",$C960:$C984,"FST")</f>
        <v>0</v>
      </c>
      <c r="Y952" s="25"/>
      <c r="Z952" s="45">
        <v>1</v>
      </c>
      <c r="AA952" s="46">
        <v>1</v>
      </c>
      <c r="AB952" s="46">
        <v>12</v>
      </c>
      <c r="AC952" s="25"/>
      <c r="AD952" s="25"/>
      <c r="AH952" s="109">
        <v>8</v>
      </c>
      <c r="AI952" s="109" t="str">
        <f>IF($E950="SS",COUNTIFS($C960:$C984,"FST",$E960:$E984,"8"),"0")</f>
        <v>0</v>
      </c>
      <c r="AJ952" s="109" t="str">
        <f>IF($E950="RPX",COUNTIFS($C960:$C984,"FST",$E960:$E984,"8"),"0")</f>
        <v>0</v>
      </c>
      <c r="AK952" s="109" t="str">
        <f>IF($E950="EUC",COUNTIFS($C960:$C984,"FST",$E960:$E984,"8"),"0")</f>
        <v>0</v>
      </c>
      <c r="AL952" s="109" t="str">
        <f>IF($E950="RPX-T",COUNTIFS($C960:$C984,"FST",$E960:$E984,"8"),"0")</f>
        <v>0</v>
      </c>
      <c r="AS952" s="109" t="str">
        <f>IF(AND(E955="Y",E951=48,E952=0),"Y","N")</f>
        <v>N</v>
      </c>
      <c r="AT952" s="110" t="s">
        <v>245</v>
      </c>
      <c r="AU952" s="109">
        <f>COUNTIFS($E950,"SS",$AS952,"Y")</f>
        <v>0</v>
      </c>
      <c r="AV952" s="108">
        <f>COUNTIFS($E950,"RPX",$AS952,"Y")</f>
        <v>0</v>
      </c>
      <c r="AW952" s="108">
        <f>COUNTIFS($E950,"EUC",$AS952,"Y")</f>
        <v>0</v>
      </c>
      <c r="AX952" s="109">
        <f>COUNTIFS($E950,"RPX-T",$AS952,"Y")</f>
        <v>0</v>
      </c>
      <c r="BA952" s="227"/>
    </row>
    <row r="953" spans="1:53" ht="16.5" thickTop="1" thickBot="1" x14ac:dyDescent="0.3">
      <c r="A953" s="88"/>
      <c r="B953" s="29" t="s">
        <v>246</v>
      </c>
      <c r="C953" s="37">
        <v>0</v>
      </c>
      <c r="D953" s="41" t="s">
        <v>247</v>
      </c>
      <c r="E953" s="42"/>
      <c r="F953" s="88"/>
      <c r="G953" s="278"/>
      <c r="H953" s="47" t="s">
        <v>248</v>
      </c>
      <c r="I953" s="35">
        <f>IF(E952&lt;&gt;0,E952,0)</f>
        <v>0</v>
      </c>
      <c r="J953" s="194"/>
      <c r="K953" s="195"/>
      <c r="L953" s="48"/>
      <c r="M953" s="196">
        <v>12</v>
      </c>
      <c r="N953" s="35" t="str">
        <f>IF($E950="SS",SUM(AI953,AJ964,AM985,AO985,AQ985),"0")</f>
        <v>0</v>
      </c>
      <c r="O953" s="35" t="str">
        <f>IF($E950="SS",SUM(AN985,AP985,AR985),"0")</f>
        <v>0</v>
      </c>
      <c r="P953" s="35" t="str">
        <f>IF($E950="RPX",SUM(AJ953,AJ964,AM985,AO985,AQ985),"0")</f>
        <v>0</v>
      </c>
      <c r="Q953" s="35" t="str">
        <f>IF($E950="RPX",SUM(AN985,AP985,AR985),"0")</f>
        <v>0</v>
      </c>
      <c r="R953" s="35">
        <f>COUNTIFS($E960:$E984,"12",$F960:$F984,"Pole",$C960:$C984,"FST")</f>
        <v>0</v>
      </c>
      <c r="S953" s="35" t="str">
        <f>IF($E950="RPX-T",SUM(AL953,AK964,AM985,AO985,AQ985),"0")</f>
        <v>0</v>
      </c>
      <c r="T953" s="35" t="str">
        <f>IF($E950="RPX-T",SUM(AN985,AP985,AR985),"0")</f>
        <v>0</v>
      </c>
      <c r="U953" s="35" t="str">
        <f>IF($E950="EUC",SUM(AK953,AL964,AM985,AO985,AQ985),"0")</f>
        <v>0</v>
      </c>
      <c r="V953" s="35" t="str">
        <f>IF($E950="EUC",SUM($AN985,AP985,AR985),"0")</f>
        <v>0</v>
      </c>
      <c r="W953" s="34">
        <f>COUNTIFS($E960:$E984,"12",$F960:$F984,"HH",$C960:$C984,"FST")</f>
        <v>0</v>
      </c>
      <c r="X953" s="35">
        <f>COUNTIFS($E960:$E984,"12",$F960:$F984,"Ped",$C960:$C984,"FST")</f>
        <v>0</v>
      </c>
      <c r="Y953" s="25"/>
      <c r="Z953" s="45">
        <v>2</v>
      </c>
      <c r="AA953" s="46">
        <v>13</v>
      </c>
      <c r="AB953" s="46">
        <v>24</v>
      </c>
      <c r="AC953" s="25"/>
      <c r="AD953" s="25"/>
      <c r="AH953" s="109">
        <v>12</v>
      </c>
      <c r="AI953" s="109" t="str">
        <f>IF($E950="SS",COUNTIFS($C960:$C984,"FST",$E960:$E984,"12"),"0")</f>
        <v>0</v>
      </c>
      <c r="AJ953" s="109" t="str">
        <f>IF($E950="RPX",COUNTIFS($C960:$C984,"FST",$E960:$E984,"12"),"0")</f>
        <v>0</v>
      </c>
      <c r="AK953" s="109" t="str">
        <f>IF($E950="EUC",COUNTIFS($C960:$C984,"FST",$E960:$E984,"12"),"0")</f>
        <v>0</v>
      </c>
      <c r="AL953" s="109" t="str">
        <f>IF($E950="RPX-T",COUNTIFS($C960:$C984,"FST",$E960:$E984,"12"),"0")</f>
        <v>0</v>
      </c>
      <c r="BA953" s="227"/>
    </row>
    <row r="954" spans="1:53" ht="16.5" customHeight="1" thickTop="1" thickBot="1" x14ac:dyDescent="0.3">
      <c r="A954" s="88"/>
      <c r="B954" s="36" t="s">
        <v>249</v>
      </c>
      <c r="C954" s="30">
        <v>0</v>
      </c>
      <c r="D954" s="49" t="s">
        <v>250</v>
      </c>
      <c r="E954" s="50">
        <f>E951/12</f>
        <v>0</v>
      </c>
      <c r="F954" s="88"/>
      <c r="G954" s="277" t="s">
        <v>251</v>
      </c>
      <c r="H954" s="51" t="s">
        <v>252</v>
      </c>
      <c r="I954" s="112">
        <f>E953</f>
        <v>0</v>
      </c>
      <c r="J954" s="311" t="s">
        <v>253</v>
      </c>
      <c r="K954" s="312"/>
      <c r="L954" s="313"/>
      <c r="M954" s="52" t="s">
        <v>254</v>
      </c>
      <c r="N954" s="106"/>
      <c r="O954" s="106"/>
      <c r="P954" s="192"/>
      <c r="Q954" s="192"/>
      <c r="R954" s="192"/>
      <c r="S954" s="192"/>
      <c r="T954" s="192"/>
      <c r="U954" s="192"/>
      <c r="V954" s="192"/>
      <c r="W954" s="53">
        <f>SUM(P954:U954)</f>
        <v>0</v>
      </c>
      <c r="X954" s="54"/>
      <c r="Y954" s="25"/>
      <c r="Z954" s="45">
        <v>3</v>
      </c>
      <c r="AA954" s="46">
        <v>25</v>
      </c>
      <c r="AB954" s="46">
        <v>36</v>
      </c>
      <c r="AC954" s="25"/>
      <c r="AD954" s="25"/>
      <c r="BA954" s="227"/>
    </row>
    <row r="955" spans="1:53" ht="16.5" thickTop="1" thickBot="1" x14ac:dyDescent="0.3">
      <c r="A955" s="88"/>
      <c r="B955" s="36" t="s">
        <v>255</v>
      </c>
      <c r="C955" s="30">
        <v>0</v>
      </c>
      <c r="D955" s="31" t="s">
        <v>256</v>
      </c>
      <c r="E955" s="101" t="str">
        <f>IF('Cable Calculator'!DO5="","",'Cable Calculator'!DO5)</f>
        <v/>
      </c>
      <c r="F955" s="88"/>
      <c r="G955" s="278"/>
      <c r="H955" s="47" t="s">
        <v>257</v>
      </c>
      <c r="I955" s="35" t="str">
        <f>IF(E953="","0",IF(AND(E950="EUC",E951=432), I954+(203-E952),IF(E953=0,0,(E953+(E951-E952)-1))))</f>
        <v>0</v>
      </c>
      <c r="J955" s="292" t="str">
        <f>IFERROR(IF(OR(E950="EUC",E950="SS"),"---",IF(OR(P949,S949),"NO 2F Tethers for RPX!",IF(OR(P951,S951),"NO 6F Tethers for RPX!","---"))),"---")</f>
        <v>---</v>
      </c>
      <c r="K955" s="293"/>
      <c r="L955" s="294"/>
      <c r="M955" s="292" t="str">
        <f>IF(E952&gt;60,"Dead Count &gt;60: Consider Downsize","---")</f>
        <v>---</v>
      </c>
      <c r="N955" s="293"/>
      <c r="O955" s="293"/>
      <c r="P955" s="293"/>
      <c r="Q955" s="293"/>
      <c r="R955" s="293"/>
      <c r="S955" s="293"/>
      <c r="T955" s="293"/>
      <c r="U955" s="294"/>
      <c r="V955" s="100"/>
      <c r="W955" s="54">
        <f>SUM(P955:U955)</f>
        <v>0</v>
      </c>
      <c r="X955" s="54"/>
      <c r="Y955" s="25"/>
      <c r="Z955" s="45">
        <v>4</v>
      </c>
      <c r="AA955" s="46">
        <v>37</v>
      </c>
      <c r="AB955" s="46">
        <v>48</v>
      </c>
      <c r="AC955" s="25"/>
      <c r="AD955" s="25"/>
      <c r="BA955" s="227"/>
    </row>
    <row r="956" spans="1:53" ht="16.5" thickTop="1" thickBot="1" x14ac:dyDescent="0.3">
      <c r="A956" s="88"/>
      <c r="B956" s="55" t="s">
        <v>258</v>
      </c>
      <c r="C956" s="56">
        <f>SUM(C950:C955)+I949</f>
        <v>0</v>
      </c>
      <c r="D956" s="31" t="s">
        <v>259</v>
      </c>
      <c r="E956" s="101" t="str">
        <f>IF(AS950="Y","DBL",IF(AS951="Y","TRPL",IF(AS952="Y","QUAD","")))</f>
        <v/>
      </c>
      <c r="F956" s="88"/>
      <c r="G956" s="192"/>
      <c r="H956" s="57"/>
      <c r="I956" s="192"/>
      <c r="J956" s="292" t="str">
        <f>IF(AND(E951=216,(OR(Z972="error",Z973="error",Z974="error",Z975="error",Z976="error",Z977="error",Z978="error",Z979="error",Z980="error",Z981="error",Z982="error",Z983="error",Z984="error",AA974="error",AA975="error",AA976="error",AA977="error",AA978="error",AA979="error",AA980="error",AA981="error",AA982="error",AA983="error",AA984="error",AA985="error",AA986="error"))),"You cannot cross Tube 6 and 7","---")</f>
        <v>---</v>
      </c>
      <c r="K956" s="293"/>
      <c r="L956" s="294"/>
      <c r="M956" s="292" t="str">
        <f>IF(AND(OR(E950="SS",E950="RPX",E950="EUC",E950="RPX-T"),(OR(C960="",C960="Field SPL"))),"Cannot have FlexNap cables without tethers","---")</f>
        <v>---</v>
      </c>
      <c r="N956" s="293"/>
      <c r="O956" s="293"/>
      <c r="P956" s="293"/>
      <c r="Q956" s="293"/>
      <c r="R956" s="293"/>
      <c r="S956" s="293"/>
      <c r="T956" s="293"/>
      <c r="U956" s="294"/>
      <c r="V956" s="25"/>
      <c r="W956" s="58"/>
      <c r="X956" s="58"/>
      <c r="Y956" s="25"/>
      <c r="Z956" s="45">
        <v>5</v>
      </c>
      <c r="AA956" s="46">
        <v>49</v>
      </c>
      <c r="AB956" s="46">
        <v>60</v>
      </c>
      <c r="AC956" s="25"/>
      <c r="AD956" s="25"/>
      <c r="BA956" s="227"/>
    </row>
    <row r="957" spans="1:53" ht="16.5" thickTop="1" thickBot="1" x14ac:dyDescent="0.3">
      <c r="A957" s="88"/>
      <c r="B957" s="59"/>
      <c r="C957" s="60"/>
      <c r="D957" s="61"/>
      <c r="E957" s="62"/>
      <c r="F957" s="88"/>
      <c r="G957" s="63"/>
      <c r="H957" s="64"/>
      <c r="I957" s="63"/>
      <c r="J957" s="292" t="str">
        <f>IF(AND(OR(E950="RPX", E950="RPX-T", E950="SS"),E951=216),"NO 216 For RPX, RPX-T, OR SS CABLE","---")</f>
        <v>---</v>
      </c>
      <c r="K957" s="293"/>
      <c r="L957" s="294"/>
      <c r="M957" s="292" t="str" cm="1">
        <f t="array" ref="M957">IF(AND(E950="",OR(C960:C984="FST",C960:C984="REV T",C960:C984="DBL REV",C960:C984="TPL REV", C960:C984="QD REV")),"Non-FlexNap cables cannot have tethers","---")</f>
        <v>---</v>
      </c>
      <c r="N957" s="293"/>
      <c r="O957" s="293"/>
      <c r="P957" s="293"/>
      <c r="Q957" s="293"/>
      <c r="R957" s="293"/>
      <c r="S957" s="293"/>
      <c r="T957" s="293"/>
      <c r="U957" s="294"/>
      <c r="V957" s="25"/>
      <c r="W957" s="58"/>
      <c r="X957" s="58"/>
      <c r="Y957" s="25"/>
      <c r="Z957" s="45">
        <v>6</v>
      </c>
      <c r="AA957" s="65">
        <v>61</v>
      </c>
      <c r="AB957" s="65">
        <v>72</v>
      </c>
      <c r="AC957" s="25"/>
      <c r="AD957" s="25"/>
      <c r="BA957" s="226"/>
    </row>
    <row r="958" spans="1:53" ht="15.75" customHeight="1" thickBot="1" x14ac:dyDescent="0.3">
      <c r="A958" s="88"/>
      <c r="B958" s="277" t="s">
        <v>260</v>
      </c>
      <c r="C958" s="314" t="s">
        <v>261</v>
      </c>
      <c r="D958" s="314" t="s">
        <v>262</v>
      </c>
      <c r="E958" s="316" t="s">
        <v>263</v>
      </c>
      <c r="F958" s="314" t="s">
        <v>264</v>
      </c>
      <c r="G958" s="279" t="s">
        <v>265</v>
      </c>
      <c r="H958" s="279" t="s">
        <v>266</v>
      </c>
      <c r="I958" s="279" t="s">
        <v>267</v>
      </c>
      <c r="J958" s="318" t="s">
        <v>268</v>
      </c>
      <c r="K958" s="314" t="s">
        <v>269</v>
      </c>
      <c r="L958" s="320" t="s">
        <v>270</v>
      </c>
      <c r="M958" s="322" t="s">
        <v>271</v>
      </c>
      <c r="N958" s="322"/>
      <c r="O958" s="322"/>
      <c r="P958" s="322"/>
      <c r="Q958" s="322"/>
      <c r="R958" s="322"/>
      <c r="S958" s="322"/>
      <c r="T958" s="322"/>
      <c r="U958" s="323"/>
      <c r="V958" s="107"/>
      <c r="W958" s="72"/>
      <c r="X958" s="72"/>
      <c r="Y958" s="72"/>
      <c r="Z958" s="45">
        <v>7</v>
      </c>
      <c r="AA958" s="65">
        <v>73</v>
      </c>
      <c r="AB958" s="65">
        <v>84</v>
      </c>
      <c r="AC958" s="25"/>
      <c r="AD958" s="25"/>
      <c r="BA958" s="228"/>
    </row>
    <row r="959" spans="1:53" ht="15.75" thickBot="1" x14ac:dyDescent="0.3">
      <c r="A959" s="88"/>
      <c r="B959" s="278"/>
      <c r="C959" s="315"/>
      <c r="D959" s="315"/>
      <c r="E959" s="317"/>
      <c r="F959" s="315"/>
      <c r="G959" s="280"/>
      <c r="H959" s="280"/>
      <c r="I959" s="280"/>
      <c r="J959" s="319"/>
      <c r="K959" s="315"/>
      <c r="L959" s="321"/>
      <c r="M959" s="324"/>
      <c r="N959" s="324"/>
      <c r="O959" s="324"/>
      <c r="P959" s="324"/>
      <c r="Q959" s="324"/>
      <c r="R959" s="324"/>
      <c r="S959" s="324"/>
      <c r="T959" s="324"/>
      <c r="U959" s="325"/>
      <c r="V959" s="107"/>
      <c r="W959" s="72"/>
      <c r="X959" s="72"/>
      <c r="Y959" s="72"/>
      <c r="Z959" s="45">
        <v>8</v>
      </c>
      <c r="AA959" s="46">
        <v>85</v>
      </c>
      <c r="AB959" s="46">
        <v>96</v>
      </c>
      <c r="AC959" s="25"/>
      <c r="AD959" s="25"/>
      <c r="AI959" s="109" t="s">
        <v>272</v>
      </c>
      <c r="AJ959" s="109" t="s">
        <v>273</v>
      </c>
      <c r="AK959" s="109" t="s">
        <v>274</v>
      </c>
      <c r="AL959" s="109" t="s">
        <v>275</v>
      </c>
      <c r="BA959" s="228"/>
    </row>
    <row r="960" spans="1:53" ht="15.75" thickBot="1" x14ac:dyDescent="0.3">
      <c r="A960" s="88"/>
      <c r="B960" s="66" t="s">
        <v>276</v>
      </c>
      <c r="C960" s="67"/>
      <c r="D960" s="102"/>
      <c r="E960" s="32"/>
      <c r="F960" s="32"/>
      <c r="G960" s="68" t="s">
        <v>277</v>
      </c>
      <c r="H960" s="69">
        <f>IF(I960=0,0,I960-(E960-1))</f>
        <v>0</v>
      </c>
      <c r="I960" s="70">
        <f>IF(E960=0,0,I955)</f>
        <v>0</v>
      </c>
      <c r="J960" s="71" t="s">
        <v>278</v>
      </c>
      <c r="K960" s="32"/>
      <c r="L960" s="233"/>
      <c r="M960" s="295"/>
      <c r="N960" s="295"/>
      <c r="O960" s="295"/>
      <c r="P960" s="295"/>
      <c r="Q960" s="295"/>
      <c r="R960" s="295"/>
      <c r="S960" s="295"/>
      <c r="T960" s="295"/>
      <c r="U960" s="296"/>
      <c r="V960" s="103"/>
      <c r="W960" s="72"/>
      <c r="X960" s="72"/>
      <c r="Y960" s="72"/>
      <c r="Z960" s="45">
        <v>9</v>
      </c>
      <c r="AA960" s="46">
        <v>97</v>
      </c>
      <c r="AB960" s="46">
        <v>108</v>
      </c>
      <c r="AC960" s="72">
        <f t="shared" ref="AC960:AC984" si="391">IF(B960&lt;&gt;"FST",1,0)</f>
        <v>1</v>
      </c>
      <c r="AD960" s="72">
        <f t="shared" ref="AD960:AD984" si="392">IF(C960&lt;&gt;"FST",1,0)</f>
        <v>1</v>
      </c>
      <c r="AE960" s="109" t="str">
        <f t="shared" ref="AE960:AE984" si="393">CONCATENATE(H960,"-",I960)</f>
        <v>0-0</v>
      </c>
      <c r="AF960" s="109" t="str">
        <f t="shared" ref="AF960:AF984" si="394">IF(C960="Field SPL","N","Y")</f>
        <v>Y</v>
      </c>
      <c r="AG960" s="109" t="str">
        <f t="shared" ref="AG960:AG984" si="395">IF(OR(E$950="RPX",E$950="SS"),"A","B")</f>
        <v>B</v>
      </c>
      <c r="AH960" s="109">
        <v>2</v>
      </c>
      <c r="AI960" s="109" t="str">
        <f>IF(E950="SS",COUNTIFS(C960:C984,"TCF",E960:E984,"2"),"")</f>
        <v/>
      </c>
      <c r="AJ960" s="109" t="str">
        <f>IF(E950="RPX",COUNTIFS(C960:C984,"TCF",E960:E984,"2"),"")</f>
        <v/>
      </c>
      <c r="AK960" s="109" t="str">
        <f>IF(E950="RPX-T",COUNTIFS(C960:C984,"TCF",E960:E984,"2"),"")</f>
        <v/>
      </c>
      <c r="AL960" s="109" t="str">
        <f>IF(E950="EUC",COUNTIFS(C960:C984,"TCF",E960:E984,"2"),"")</f>
        <v/>
      </c>
      <c r="AM960" s="109">
        <f t="shared" ref="AM960:AM984" si="396">VALUE(IF(C960="FST","0",IF(C960="REV T","1",IF(C960="DBL REV",".5","0"))))</f>
        <v>0</v>
      </c>
      <c r="AN960" s="109">
        <f t="shared" ref="AN960:AN984" si="397">VALUE(IF(C960="FST","0",IF(C960="REV T","0",IF(C960="DBL REV",".5","0"))))</f>
        <v>0</v>
      </c>
      <c r="AO960" s="109" t="str">
        <f t="shared" ref="AO960:AO984" si="398">IF(C960="TPL REV","Y","")</f>
        <v/>
      </c>
      <c r="AQ960" s="109" t="str">
        <f t="shared" ref="AQ960:AQ984" si="399">IF(C960="QD REV","Y","")</f>
        <v/>
      </c>
      <c r="BA960" s="229">
        <f>MOD(E960,12)</f>
        <v>0</v>
      </c>
    </row>
    <row r="961" spans="1:53" ht="15.75" thickBot="1" x14ac:dyDescent="0.3">
      <c r="A961" s="88"/>
      <c r="B961" s="66" t="s">
        <v>279</v>
      </c>
      <c r="C961" s="67"/>
      <c r="D961" s="102"/>
      <c r="E961" s="32"/>
      <c r="F961" s="32"/>
      <c r="G961" s="68" t="s">
        <v>277</v>
      </c>
      <c r="H961" s="69">
        <f t="shared" ref="H961:H984" si="400">IF(E961=0,0,I961-(E961-1))</f>
        <v>0</v>
      </c>
      <c r="I961" s="70">
        <f t="shared" ref="I961:I984" si="401">IF(E961=0,0,H960-1)</f>
        <v>0</v>
      </c>
      <c r="J961" s="73" t="str">
        <f>IF(C961="","--",IF(AND(C961&lt;&gt;"FST",C961&lt;&gt;"TCF",BA960&lt;&gt;0),BA960,"--"))</f>
        <v>--</v>
      </c>
      <c r="K961" s="32"/>
      <c r="L961" s="233"/>
      <c r="M961" s="295"/>
      <c r="N961" s="295"/>
      <c r="O961" s="295"/>
      <c r="P961" s="295"/>
      <c r="Q961" s="295"/>
      <c r="R961" s="295"/>
      <c r="S961" s="295"/>
      <c r="T961" s="295"/>
      <c r="U961" s="296"/>
      <c r="V961" s="103"/>
      <c r="W961" s="72"/>
      <c r="X961" s="72"/>
      <c r="Y961" s="72"/>
      <c r="Z961" s="45">
        <v>10</v>
      </c>
      <c r="AA961" s="46">
        <v>109</v>
      </c>
      <c r="AB961" s="46">
        <v>120</v>
      </c>
      <c r="AC961" s="72">
        <f t="shared" si="391"/>
        <v>1</v>
      </c>
      <c r="AD961" s="72">
        <f t="shared" si="392"/>
        <v>1</v>
      </c>
      <c r="AE961" s="109" t="str">
        <f t="shared" si="393"/>
        <v>0-0</v>
      </c>
      <c r="AF961" s="109" t="str">
        <f t="shared" si="394"/>
        <v>Y</v>
      </c>
      <c r="AG961" s="109" t="str">
        <f t="shared" si="395"/>
        <v>B</v>
      </c>
      <c r="AH961" s="109">
        <v>4</v>
      </c>
      <c r="AI961" s="109" t="str">
        <f>IF(E950="SS",COUNTIFS(C960:C984,"TCF",E960:E984,"4"),"")</f>
        <v/>
      </c>
      <c r="AJ961" s="109" t="str">
        <f>IF(E950="RPX",COUNTIFS(C960:C984,"TCF",E960:E984,"4"),"")</f>
        <v/>
      </c>
      <c r="AK961" s="109" t="str">
        <f>IF(E950="RPX-T",COUNTIFS(C960:C984,"TCF",E960:E984,"4"),"")</f>
        <v/>
      </c>
      <c r="AL961" s="109" t="str">
        <f>IF(E950="EUC",COUNTIFS(C960:C984,"TCF",E960:E984,"4"),"")</f>
        <v/>
      </c>
      <c r="AM961" s="109">
        <f t="shared" si="396"/>
        <v>0</v>
      </c>
      <c r="AN961" s="109">
        <f t="shared" si="397"/>
        <v>0</v>
      </c>
      <c r="AO961" s="109" t="str">
        <f t="shared" si="398"/>
        <v/>
      </c>
      <c r="AQ961" s="109" t="str">
        <f t="shared" si="399"/>
        <v/>
      </c>
      <c r="BA961" s="229">
        <f>MOD(SUM(E960:E961),12)</f>
        <v>0</v>
      </c>
    </row>
    <row r="962" spans="1:53" ht="15.75" thickBot="1" x14ac:dyDescent="0.3">
      <c r="A962" s="88"/>
      <c r="B962" s="74" t="s">
        <v>280</v>
      </c>
      <c r="C962" s="67"/>
      <c r="D962" s="102"/>
      <c r="E962" s="32"/>
      <c r="F962" s="32"/>
      <c r="G962" s="75" t="s">
        <v>277</v>
      </c>
      <c r="H962" s="69">
        <f t="shared" si="400"/>
        <v>0</v>
      </c>
      <c r="I962" s="70">
        <f t="shared" si="401"/>
        <v>0</v>
      </c>
      <c r="J962" s="73" t="str">
        <f t="shared" ref="J962:J984" si="402">IF(C962="","--",IF(AND(C962&lt;&gt;"FST",C962&lt;&gt;"TCF",BA961&lt;&gt;0),BA961,"--"))</f>
        <v>--</v>
      </c>
      <c r="K962" s="32"/>
      <c r="L962" s="233"/>
      <c r="M962" s="295"/>
      <c r="N962" s="295"/>
      <c r="O962" s="295"/>
      <c r="P962" s="295"/>
      <c r="Q962" s="295"/>
      <c r="R962" s="295"/>
      <c r="S962" s="295"/>
      <c r="T962" s="295"/>
      <c r="U962" s="296"/>
      <c r="V962" s="103"/>
      <c r="W962" s="72"/>
      <c r="X962" s="72"/>
      <c r="Y962" s="72"/>
      <c r="Z962" s="45">
        <v>11</v>
      </c>
      <c r="AA962" s="46">
        <v>121</v>
      </c>
      <c r="AB962" s="46">
        <v>132</v>
      </c>
      <c r="AC962" s="72">
        <f t="shared" si="391"/>
        <v>1</v>
      </c>
      <c r="AD962" s="72">
        <f t="shared" si="392"/>
        <v>1</v>
      </c>
      <c r="AE962" s="109" t="str">
        <f t="shared" si="393"/>
        <v>0-0</v>
      </c>
      <c r="AF962" s="109" t="str">
        <f t="shared" si="394"/>
        <v>Y</v>
      </c>
      <c r="AG962" s="109" t="str">
        <f t="shared" si="395"/>
        <v>B</v>
      </c>
      <c r="AH962" s="109">
        <v>6</v>
      </c>
      <c r="AI962" s="109" t="str">
        <f>IF(E950="SS",COUNTIFS(C960:C984,"TCF",E960:E984,"6"),"")</f>
        <v/>
      </c>
      <c r="AJ962" s="109" t="str">
        <f>IF(E950="RPX",COUNTIFS(C960:C984,"TCF",E960:E984,"6"),"")</f>
        <v/>
      </c>
      <c r="AK962" s="109" t="str">
        <f>IF(E950="RPX-T",COUNTIFS(C960:C984,"TCF",E960:E984,"6"),"")</f>
        <v/>
      </c>
      <c r="AL962" s="109" t="str">
        <f>IF(E950="EUC",COUNTIFS(C960:C984,"TCF",E960:E984,"6"),"")</f>
        <v/>
      </c>
      <c r="AM962" s="109">
        <f t="shared" si="396"/>
        <v>0</v>
      </c>
      <c r="AN962" s="109">
        <f t="shared" si="397"/>
        <v>0</v>
      </c>
      <c r="AO962" s="109" t="str">
        <f t="shared" si="398"/>
        <v/>
      </c>
      <c r="AQ962" s="109" t="str">
        <f t="shared" si="399"/>
        <v/>
      </c>
      <c r="BA962" s="229">
        <f>MOD(SUM(E960:E963),12)</f>
        <v>0</v>
      </c>
    </row>
    <row r="963" spans="1:53" ht="15.75" thickBot="1" x14ac:dyDescent="0.3">
      <c r="A963" s="88"/>
      <c r="B963" s="66" t="s">
        <v>281</v>
      </c>
      <c r="C963" s="67"/>
      <c r="D963" s="102"/>
      <c r="E963" s="32"/>
      <c r="F963" s="32"/>
      <c r="G963" s="68" t="s">
        <v>277</v>
      </c>
      <c r="H963" s="69">
        <f t="shared" si="400"/>
        <v>0</v>
      </c>
      <c r="I963" s="70">
        <f t="shared" si="401"/>
        <v>0</v>
      </c>
      <c r="J963" s="73" t="str">
        <f t="shared" si="402"/>
        <v>--</v>
      </c>
      <c r="K963" s="32"/>
      <c r="L963" s="233"/>
      <c r="M963" s="295"/>
      <c r="N963" s="295"/>
      <c r="O963" s="295"/>
      <c r="P963" s="295"/>
      <c r="Q963" s="295"/>
      <c r="R963" s="295"/>
      <c r="S963" s="295"/>
      <c r="T963" s="295"/>
      <c r="U963" s="296"/>
      <c r="V963" s="103"/>
      <c r="W963" s="72"/>
      <c r="X963" s="72"/>
      <c r="Y963" s="72"/>
      <c r="Z963" s="45">
        <v>12</v>
      </c>
      <c r="AA963" s="76">
        <v>133</v>
      </c>
      <c r="AB963" s="76">
        <v>144</v>
      </c>
      <c r="AC963" s="72">
        <f t="shared" si="391"/>
        <v>1</v>
      </c>
      <c r="AD963" s="72">
        <f t="shared" si="392"/>
        <v>1</v>
      </c>
      <c r="AE963" s="109" t="str">
        <f t="shared" si="393"/>
        <v>0-0</v>
      </c>
      <c r="AF963" s="109" t="str">
        <f t="shared" si="394"/>
        <v>Y</v>
      </c>
      <c r="AG963" s="109" t="str">
        <f t="shared" si="395"/>
        <v>B</v>
      </c>
      <c r="AH963" s="109">
        <v>8</v>
      </c>
      <c r="AI963" s="109" t="str">
        <f>IF(E950="SS",COUNTIFS(C960:C984,"TCF",E960:E984,"8"),"")</f>
        <v/>
      </c>
      <c r="AJ963" s="109" t="str">
        <f>IF(E950="RPX",COUNTIFS(C960:C984,"TCF",E960:E984,"8"),"")</f>
        <v/>
      </c>
      <c r="AK963" s="109" t="str">
        <f>IF(E950="RPX-T",COUNTIFS(C960:C984,"TCF",E960:E984,"8"),"")</f>
        <v/>
      </c>
      <c r="AL963" s="109" t="str">
        <f>IF(E950="EUC",COUNTIFS(C960:C984,"TCF",E960:E984,"8"),"")</f>
        <v/>
      </c>
      <c r="AM963" s="109">
        <f t="shared" si="396"/>
        <v>0</v>
      </c>
      <c r="AN963" s="109">
        <f t="shared" si="397"/>
        <v>0</v>
      </c>
      <c r="AO963" s="109" t="str">
        <f t="shared" si="398"/>
        <v/>
      </c>
      <c r="AQ963" s="109" t="str">
        <f t="shared" si="399"/>
        <v/>
      </c>
      <c r="BA963" s="229">
        <f>MOD(SUM(E960:E964),12)</f>
        <v>0</v>
      </c>
    </row>
    <row r="964" spans="1:53" ht="15.75" thickBot="1" x14ac:dyDescent="0.3">
      <c r="A964" s="88"/>
      <c r="B964" s="66" t="s">
        <v>282</v>
      </c>
      <c r="C964" s="67"/>
      <c r="D964" s="102"/>
      <c r="E964" s="32"/>
      <c r="F964" s="32"/>
      <c r="G964" s="68" t="s">
        <v>277</v>
      </c>
      <c r="H964" s="69">
        <f t="shared" si="400"/>
        <v>0</v>
      </c>
      <c r="I964" s="70">
        <f t="shared" si="401"/>
        <v>0</v>
      </c>
      <c r="J964" s="73" t="str">
        <f t="shared" si="402"/>
        <v>--</v>
      </c>
      <c r="K964" s="32"/>
      <c r="L964" s="233"/>
      <c r="M964" s="295"/>
      <c r="N964" s="295"/>
      <c r="O964" s="295"/>
      <c r="P964" s="295"/>
      <c r="Q964" s="295"/>
      <c r="R964" s="295"/>
      <c r="S964" s="295"/>
      <c r="T964" s="295"/>
      <c r="U964" s="296"/>
      <c r="V964" s="103"/>
      <c r="W964" s="72"/>
      <c r="X964" s="72"/>
      <c r="Y964" s="72"/>
      <c r="Z964" s="45">
        <v>13</v>
      </c>
      <c r="AA964" s="77">
        <f t="shared" ref="AA964:AA969" si="403">AB963+1</f>
        <v>145</v>
      </c>
      <c r="AB964" s="77">
        <f t="shared" ref="AB964:AB969" si="404">AB963+12</f>
        <v>156</v>
      </c>
      <c r="AC964" s="72">
        <f t="shared" si="391"/>
        <v>1</v>
      </c>
      <c r="AD964" s="72">
        <f t="shared" si="392"/>
        <v>1</v>
      </c>
      <c r="AE964" s="109" t="str">
        <f t="shared" si="393"/>
        <v>0-0</v>
      </c>
      <c r="AF964" s="109" t="str">
        <f t="shared" si="394"/>
        <v>Y</v>
      </c>
      <c r="AG964" s="109" t="str">
        <f t="shared" si="395"/>
        <v>B</v>
      </c>
      <c r="AH964" s="109">
        <v>12</v>
      </c>
      <c r="AI964" s="109" t="str">
        <f>IF(E950="SS",COUNTIFS(C960:C984,"TCF",E960:E984,"12"),"")</f>
        <v/>
      </c>
      <c r="AJ964" s="109" t="str">
        <f>IF(E950="RPX",COUNTIFS(C960:C984,"TCF",E960:E984,"12"),"")</f>
        <v/>
      </c>
      <c r="AK964" s="109" t="str">
        <f>IF(E950="RPX-T",COUNTIFS(C960:C984,"TCF",E960:E984,"12"),"")</f>
        <v/>
      </c>
      <c r="AL964" s="109" t="str">
        <f>IF(E950="EUC",COUNTIFS(C960:C984,"TCF",E960:E984,"12"),"")</f>
        <v/>
      </c>
      <c r="AM964" s="109">
        <f t="shared" si="396"/>
        <v>0</v>
      </c>
      <c r="AN964" s="109">
        <f t="shared" si="397"/>
        <v>0</v>
      </c>
      <c r="AO964" s="109" t="str">
        <f t="shared" si="398"/>
        <v/>
      </c>
      <c r="AQ964" s="109" t="str">
        <f t="shared" si="399"/>
        <v/>
      </c>
      <c r="BA964" s="229">
        <f>MOD(SUM(E960:E965),12)</f>
        <v>0</v>
      </c>
    </row>
    <row r="965" spans="1:53" ht="15.75" thickBot="1" x14ac:dyDescent="0.3">
      <c r="A965" s="88"/>
      <c r="B965" s="66" t="s">
        <v>283</v>
      </c>
      <c r="C965" s="67"/>
      <c r="D965" s="102"/>
      <c r="E965" s="32"/>
      <c r="F965" s="32"/>
      <c r="G965" s="68" t="s">
        <v>277</v>
      </c>
      <c r="H965" s="69">
        <f t="shared" si="400"/>
        <v>0</v>
      </c>
      <c r="I965" s="70">
        <f t="shared" si="401"/>
        <v>0</v>
      </c>
      <c r="J965" s="73" t="str">
        <f t="shared" si="402"/>
        <v>--</v>
      </c>
      <c r="K965" s="32"/>
      <c r="L965" s="233"/>
      <c r="M965" s="295"/>
      <c r="N965" s="295"/>
      <c r="O965" s="295"/>
      <c r="P965" s="295"/>
      <c r="Q965" s="295"/>
      <c r="R965" s="295"/>
      <c r="S965" s="295"/>
      <c r="T965" s="295"/>
      <c r="U965" s="296"/>
      <c r="V965" s="103"/>
      <c r="W965" s="72"/>
      <c r="X965" s="72"/>
      <c r="Y965" s="72"/>
      <c r="Z965" s="45">
        <v>14</v>
      </c>
      <c r="AA965" s="77">
        <f t="shared" si="403"/>
        <v>157</v>
      </c>
      <c r="AB965" s="77">
        <f t="shared" si="404"/>
        <v>168</v>
      </c>
      <c r="AC965" s="72">
        <f t="shared" si="391"/>
        <v>1</v>
      </c>
      <c r="AD965" s="72">
        <f t="shared" si="392"/>
        <v>1</v>
      </c>
      <c r="AE965" s="109" t="str">
        <f t="shared" si="393"/>
        <v>0-0</v>
      </c>
      <c r="AF965" s="109" t="str">
        <f t="shared" si="394"/>
        <v>Y</v>
      </c>
      <c r="AG965" s="109" t="str">
        <f t="shared" si="395"/>
        <v>B</v>
      </c>
      <c r="AM965" s="109">
        <f t="shared" si="396"/>
        <v>0</v>
      </c>
      <c r="AN965" s="109">
        <f t="shared" si="397"/>
        <v>0</v>
      </c>
      <c r="AO965" s="109" t="str">
        <f t="shared" si="398"/>
        <v/>
      </c>
      <c r="AQ965" s="109" t="str">
        <f t="shared" si="399"/>
        <v/>
      </c>
      <c r="BA965" s="229">
        <f>MOD(SUM(E960:E966),12)</f>
        <v>0</v>
      </c>
    </row>
    <row r="966" spans="1:53" ht="15.75" thickBot="1" x14ac:dyDescent="0.3">
      <c r="A966" s="88"/>
      <c r="B966" s="66" t="s">
        <v>284</v>
      </c>
      <c r="C966" s="67"/>
      <c r="D966" s="102"/>
      <c r="E966" s="32"/>
      <c r="F966" s="32"/>
      <c r="G966" s="68" t="s">
        <v>277</v>
      </c>
      <c r="H966" s="69">
        <f t="shared" si="400"/>
        <v>0</v>
      </c>
      <c r="I966" s="70">
        <f t="shared" si="401"/>
        <v>0</v>
      </c>
      <c r="J966" s="73" t="str">
        <f t="shared" si="402"/>
        <v>--</v>
      </c>
      <c r="K966" s="32"/>
      <c r="L966" s="233"/>
      <c r="M966" s="295"/>
      <c r="N966" s="295"/>
      <c r="O966" s="295"/>
      <c r="P966" s="295"/>
      <c r="Q966" s="295"/>
      <c r="R966" s="295"/>
      <c r="S966" s="295"/>
      <c r="T966" s="295"/>
      <c r="U966" s="296"/>
      <c r="V966" s="103"/>
      <c r="W966" s="72"/>
      <c r="X966" s="72"/>
      <c r="Y966" s="72"/>
      <c r="Z966" s="45">
        <v>15</v>
      </c>
      <c r="AA966" s="77">
        <f t="shared" si="403"/>
        <v>169</v>
      </c>
      <c r="AB966" s="77">
        <f t="shared" si="404"/>
        <v>180</v>
      </c>
      <c r="AC966" s="72">
        <f t="shared" si="391"/>
        <v>1</v>
      </c>
      <c r="AD966" s="72">
        <f t="shared" si="392"/>
        <v>1</v>
      </c>
      <c r="AE966" s="109" t="str">
        <f t="shared" si="393"/>
        <v>0-0</v>
      </c>
      <c r="AF966" s="109" t="str">
        <f t="shared" si="394"/>
        <v>Y</v>
      </c>
      <c r="AG966" s="109" t="str">
        <f t="shared" si="395"/>
        <v>B</v>
      </c>
      <c r="AM966" s="109">
        <f t="shared" si="396"/>
        <v>0</v>
      </c>
      <c r="AN966" s="109">
        <f t="shared" si="397"/>
        <v>0</v>
      </c>
      <c r="AO966" s="109" t="str">
        <f t="shared" si="398"/>
        <v/>
      </c>
      <c r="AQ966" s="109" t="str">
        <f t="shared" si="399"/>
        <v/>
      </c>
      <c r="BA966" s="229">
        <f>MOD(SUM(E960:E967),12)</f>
        <v>0</v>
      </c>
    </row>
    <row r="967" spans="1:53" ht="15.75" thickBot="1" x14ac:dyDescent="0.3">
      <c r="A967" s="88"/>
      <c r="B967" s="66" t="s">
        <v>285</v>
      </c>
      <c r="C967" s="67"/>
      <c r="D967" s="102"/>
      <c r="E967" s="32"/>
      <c r="F967" s="32"/>
      <c r="G967" s="68" t="s">
        <v>277</v>
      </c>
      <c r="H967" s="69">
        <f t="shared" si="400"/>
        <v>0</v>
      </c>
      <c r="I967" s="70">
        <f t="shared" si="401"/>
        <v>0</v>
      </c>
      <c r="J967" s="73" t="str">
        <f t="shared" si="402"/>
        <v>--</v>
      </c>
      <c r="K967" s="32"/>
      <c r="L967" s="233"/>
      <c r="M967" s="295"/>
      <c r="N967" s="295"/>
      <c r="O967" s="295"/>
      <c r="P967" s="295"/>
      <c r="Q967" s="295"/>
      <c r="R967" s="295"/>
      <c r="S967" s="295"/>
      <c r="T967" s="295"/>
      <c r="U967" s="296"/>
      <c r="V967" s="103"/>
      <c r="W967" s="72"/>
      <c r="X967" s="72"/>
      <c r="Y967" s="72"/>
      <c r="Z967" s="45">
        <f>Z966+1</f>
        <v>16</v>
      </c>
      <c r="AA967" s="77">
        <f t="shared" si="403"/>
        <v>181</v>
      </c>
      <c r="AB967" s="77">
        <f t="shared" si="404"/>
        <v>192</v>
      </c>
      <c r="AC967" s="72">
        <f t="shared" si="391"/>
        <v>1</v>
      </c>
      <c r="AD967" s="72">
        <f t="shared" si="392"/>
        <v>1</v>
      </c>
      <c r="AE967" s="109" t="str">
        <f t="shared" si="393"/>
        <v>0-0</v>
      </c>
      <c r="AF967" s="109" t="str">
        <f t="shared" si="394"/>
        <v>Y</v>
      </c>
      <c r="AG967" s="109" t="str">
        <f t="shared" si="395"/>
        <v>B</v>
      </c>
      <c r="AM967" s="109">
        <f t="shared" si="396"/>
        <v>0</v>
      </c>
      <c r="AN967" s="109">
        <f t="shared" si="397"/>
        <v>0</v>
      </c>
      <c r="AO967" s="109" t="str">
        <f t="shared" si="398"/>
        <v/>
      </c>
      <c r="AQ967" s="109" t="str">
        <f t="shared" si="399"/>
        <v/>
      </c>
      <c r="BA967" s="229">
        <f>MOD(SUM(E960:E968),12)</f>
        <v>0</v>
      </c>
    </row>
    <row r="968" spans="1:53" ht="15.75" thickBot="1" x14ac:dyDescent="0.3">
      <c r="A968" s="88"/>
      <c r="B968" s="66" t="s">
        <v>286</v>
      </c>
      <c r="C968" s="67"/>
      <c r="D968" s="102"/>
      <c r="E968" s="32"/>
      <c r="F968" s="32"/>
      <c r="G968" s="68" t="s">
        <v>277</v>
      </c>
      <c r="H968" s="69">
        <f t="shared" si="400"/>
        <v>0</v>
      </c>
      <c r="I968" s="70">
        <f t="shared" si="401"/>
        <v>0</v>
      </c>
      <c r="J968" s="73" t="str">
        <f t="shared" si="402"/>
        <v>--</v>
      </c>
      <c r="K968" s="32"/>
      <c r="L968" s="233"/>
      <c r="M968" s="295"/>
      <c r="N968" s="295"/>
      <c r="O968" s="295"/>
      <c r="P968" s="295"/>
      <c r="Q968" s="295"/>
      <c r="R968" s="295"/>
      <c r="S968" s="295"/>
      <c r="T968" s="295"/>
      <c r="U968" s="296"/>
      <c r="V968" s="103"/>
      <c r="W968" s="72"/>
      <c r="X968" s="72"/>
      <c r="Y968" s="72"/>
      <c r="Z968" s="45">
        <f>Z967+1</f>
        <v>17</v>
      </c>
      <c r="AA968" s="77">
        <f t="shared" si="403"/>
        <v>193</v>
      </c>
      <c r="AB968" s="77">
        <f t="shared" si="404"/>
        <v>204</v>
      </c>
      <c r="AC968" s="72">
        <f t="shared" si="391"/>
        <v>1</v>
      </c>
      <c r="AD968" s="72">
        <f t="shared" si="392"/>
        <v>1</v>
      </c>
      <c r="AE968" s="109" t="str">
        <f t="shared" si="393"/>
        <v>0-0</v>
      </c>
      <c r="AF968" s="109" t="str">
        <f t="shared" si="394"/>
        <v>Y</v>
      </c>
      <c r="AG968" s="109" t="str">
        <f t="shared" si="395"/>
        <v>B</v>
      </c>
      <c r="AM968" s="109">
        <f t="shared" si="396"/>
        <v>0</v>
      </c>
      <c r="AN968" s="109">
        <f t="shared" si="397"/>
        <v>0</v>
      </c>
      <c r="AO968" s="109" t="str">
        <f t="shared" si="398"/>
        <v/>
      </c>
      <c r="AQ968" s="109" t="str">
        <f t="shared" si="399"/>
        <v/>
      </c>
      <c r="BA968" s="229">
        <f>MOD(SUM(E960:E969),12)</f>
        <v>0</v>
      </c>
    </row>
    <row r="969" spans="1:53" ht="15.75" thickBot="1" x14ac:dyDescent="0.3">
      <c r="A969" s="88"/>
      <c r="B969" s="66" t="s">
        <v>287</v>
      </c>
      <c r="C969" s="67"/>
      <c r="D969" s="102"/>
      <c r="E969" s="32"/>
      <c r="F969" s="32"/>
      <c r="G969" s="68" t="s">
        <v>277</v>
      </c>
      <c r="H969" s="69">
        <f t="shared" si="400"/>
        <v>0</v>
      </c>
      <c r="I969" s="70">
        <f t="shared" si="401"/>
        <v>0</v>
      </c>
      <c r="J969" s="73" t="str">
        <f t="shared" si="402"/>
        <v>--</v>
      </c>
      <c r="K969" s="32"/>
      <c r="L969" s="233"/>
      <c r="M969" s="295"/>
      <c r="N969" s="295"/>
      <c r="O969" s="295"/>
      <c r="P969" s="295"/>
      <c r="Q969" s="295"/>
      <c r="R969" s="295"/>
      <c r="S969" s="295"/>
      <c r="T969" s="295"/>
      <c r="U969" s="296"/>
      <c r="V969" s="103"/>
      <c r="W969" s="72"/>
      <c r="X969" s="72"/>
      <c r="Y969" s="72"/>
      <c r="Z969" s="45">
        <f>Z968+1</f>
        <v>18</v>
      </c>
      <c r="AA969" s="77">
        <f t="shared" si="403"/>
        <v>205</v>
      </c>
      <c r="AB969" s="77">
        <f t="shared" si="404"/>
        <v>216</v>
      </c>
      <c r="AC969" s="72">
        <f t="shared" si="391"/>
        <v>1</v>
      </c>
      <c r="AD969" s="72">
        <f t="shared" si="392"/>
        <v>1</v>
      </c>
      <c r="AE969" s="109" t="str">
        <f t="shared" si="393"/>
        <v>0-0</v>
      </c>
      <c r="AF969" s="109" t="str">
        <f t="shared" si="394"/>
        <v>Y</v>
      </c>
      <c r="AG969" s="109" t="str">
        <f t="shared" si="395"/>
        <v>B</v>
      </c>
      <c r="AM969" s="109">
        <f t="shared" si="396"/>
        <v>0</v>
      </c>
      <c r="AN969" s="109">
        <f t="shared" si="397"/>
        <v>0</v>
      </c>
      <c r="AO969" s="109" t="str">
        <f t="shared" si="398"/>
        <v/>
      </c>
      <c r="AQ969" s="109" t="str">
        <f t="shared" si="399"/>
        <v/>
      </c>
      <c r="BA969" s="229">
        <f>MOD(SUM(E960:E970),12)</f>
        <v>0</v>
      </c>
    </row>
    <row r="970" spans="1:53" ht="15.75" thickBot="1" x14ac:dyDescent="0.3">
      <c r="A970" s="88"/>
      <c r="B970" s="66" t="s">
        <v>288</v>
      </c>
      <c r="C970" s="67"/>
      <c r="D970" s="102"/>
      <c r="E970" s="32"/>
      <c r="F970" s="32"/>
      <c r="G970" s="68" t="s">
        <v>277</v>
      </c>
      <c r="H970" s="69">
        <f t="shared" si="400"/>
        <v>0</v>
      </c>
      <c r="I970" s="70">
        <f t="shared" si="401"/>
        <v>0</v>
      </c>
      <c r="J970" s="73" t="str">
        <f t="shared" si="402"/>
        <v>--</v>
      </c>
      <c r="K970" s="32"/>
      <c r="L970" s="233"/>
      <c r="M970" s="295"/>
      <c r="N970" s="295"/>
      <c r="O970" s="295"/>
      <c r="P970" s="295"/>
      <c r="Q970" s="295"/>
      <c r="R970" s="295"/>
      <c r="S970" s="295"/>
      <c r="T970" s="295"/>
      <c r="U970" s="296"/>
      <c r="V970" s="103"/>
      <c r="W970" s="84"/>
      <c r="X970" s="84"/>
      <c r="Y970" s="72"/>
      <c r="Z970" s="72"/>
      <c r="AA970" s="72"/>
      <c r="AB970" s="72"/>
      <c r="AC970" s="72">
        <f t="shared" si="391"/>
        <v>1</v>
      </c>
      <c r="AD970" s="72">
        <f t="shared" si="392"/>
        <v>1</v>
      </c>
      <c r="AE970" s="109" t="str">
        <f t="shared" si="393"/>
        <v>0-0</v>
      </c>
      <c r="AF970" s="109" t="str">
        <f t="shared" si="394"/>
        <v>Y</v>
      </c>
      <c r="AG970" s="109" t="str">
        <f t="shared" si="395"/>
        <v>B</v>
      </c>
      <c r="AM970" s="109">
        <f t="shared" si="396"/>
        <v>0</v>
      </c>
      <c r="AN970" s="109">
        <f t="shared" si="397"/>
        <v>0</v>
      </c>
      <c r="AO970" s="109" t="str">
        <f t="shared" si="398"/>
        <v/>
      </c>
      <c r="AQ970" s="109" t="str">
        <f t="shared" si="399"/>
        <v/>
      </c>
      <c r="BA970" s="229">
        <f>MOD(SUM(E960:E971),12)</f>
        <v>0</v>
      </c>
    </row>
    <row r="971" spans="1:53" ht="15.75" thickBot="1" x14ac:dyDescent="0.3">
      <c r="A971" s="88"/>
      <c r="B971" s="66" t="s">
        <v>289</v>
      </c>
      <c r="C971" s="67"/>
      <c r="D971" s="102"/>
      <c r="E971" s="32"/>
      <c r="F971" s="32"/>
      <c r="G971" s="68" t="s">
        <v>277</v>
      </c>
      <c r="H971" s="69">
        <f t="shared" si="400"/>
        <v>0</v>
      </c>
      <c r="I971" s="70">
        <f t="shared" si="401"/>
        <v>0</v>
      </c>
      <c r="J971" s="73" t="str">
        <f t="shared" si="402"/>
        <v>--</v>
      </c>
      <c r="K971" s="32"/>
      <c r="L971" s="233"/>
      <c r="M971" s="295"/>
      <c r="N971" s="295"/>
      <c r="O971" s="295"/>
      <c r="P971" s="295"/>
      <c r="Q971" s="295"/>
      <c r="R971" s="295"/>
      <c r="S971" s="295"/>
      <c r="T971" s="295"/>
      <c r="U971" s="296"/>
      <c r="V971" s="103"/>
      <c r="W971" s="84">
        <f>Y971+1</f>
        <v>1</v>
      </c>
      <c r="X971" s="84"/>
      <c r="Y971" s="78">
        <f>SUM(E960:E971)</f>
        <v>0</v>
      </c>
      <c r="Z971" s="72"/>
      <c r="AA971" s="72"/>
      <c r="AB971" s="72"/>
      <c r="AC971" s="72">
        <f t="shared" si="391"/>
        <v>1</v>
      </c>
      <c r="AD971" s="72">
        <f t="shared" si="392"/>
        <v>1</v>
      </c>
      <c r="AE971" s="109" t="str">
        <f t="shared" si="393"/>
        <v>0-0</v>
      </c>
      <c r="AF971" s="109" t="str">
        <f t="shared" si="394"/>
        <v>Y</v>
      </c>
      <c r="AG971" s="109" t="str">
        <f t="shared" si="395"/>
        <v>B</v>
      </c>
      <c r="AM971" s="109">
        <f t="shared" si="396"/>
        <v>0</v>
      </c>
      <c r="AN971" s="109">
        <f t="shared" si="397"/>
        <v>0</v>
      </c>
      <c r="AO971" s="109" t="str">
        <f t="shared" si="398"/>
        <v/>
      </c>
      <c r="AQ971" s="109" t="str">
        <f t="shared" si="399"/>
        <v/>
      </c>
      <c r="BA971" s="229">
        <f>MOD(SUM(E960:E972),12)</f>
        <v>0</v>
      </c>
    </row>
    <row r="972" spans="1:53" ht="15.75" thickBot="1" x14ac:dyDescent="0.3">
      <c r="A972" s="88"/>
      <c r="B972" s="66" t="s">
        <v>290</v>
      </c>
      <c r="C972" s="67"/>
      <c r="D972" s="102"/>
      <c r="E972" s="32"/>
      <c r="F972" s="32"/>
      <c r="G972" s="68" t="s">
        <v>277</v>
      </c>
      <c r="H972" s="69">
        <f t="shared" si="400"/>
        <v>0</v>
      </c>
      <c r="I972" s="70">
        <f t="shared" si="401"/>
        <v>0</v>
      </c>
      <c r="J972" s="73" t="str">
        <f t="shared" si="402"/>
        <v>--</v>
      </c>
      <c r="K972" s="32"/>
      <c r="L972" s="233"/>
      <c r="M972" s="295"/>
      <c r="N972" s="295"/>
      <c r="O972" s="295"/>
      <c r="P972" s="295"/>
      <c r="Q972" s="295"/>
      <c r="R972" s="295"/>
      <c r="S972" s="295"/>
      <c r="T972" s="295"/>
      <c r="U972" s="296"/>
      <c r="V972" s="103"/>
      <c r="W972" s="84">
        <f>Y972+1</f>
        <v>1</v>
      </c>
      <c r="X972" s="84"/>
      <c r="Y972" s="78">
        <f>SUM(E960:E972)</f>
        <v>0</v>
      </c>
      <c r="Z972" s="72" t="str">
        <f t="shared" ref="Z972:Z984" si="405">IF(OR(AND(E$8=216,C971="DBL REV",C972="DBL REV",Y971&lt;=144,Y972&gt;144),AND(E$8=216,C971="TPL REV",C972="TPL REV",Y971&lt;=144,Y972&gt;144),AND(E$8=216,C971="QD REV",C972="QD REV",Y971&lt;=144,Y972&gt;144)),"ERROR","")</f>
        <v/>
      </c>
      <c r="AA972" s="72"/>
      <c r="AB972" s="72"/>
      <c r="AC972" s="72">
        <f t="shared" si="391"/>
        <v>1</v>
      </c>
      <c r="AD972" s="72">
        <f t="shared" si="392"/>
        <v>1</v>
      </c>
      <c r="AE972" s="109" t="str">
        <f t="shared" si="393"/>
        <v>0-0</v>
      </c>
      <c r="AF972" s="109" t="str">
        <f t="shared" si="394"/>
        <v>Y</v>
      </c>
      <c r="AG972" s="109" t="str">
        <f t="shared" si="395"/>
        <v>B</v>
      </c>
      <c r="AM972" s="109">
        <f t="shared" si="396"/>
        <v>0</v>
      </c>
      <c r="AN972" s="109">
        <f t="shared" si="397"/>
        <v>0</v>
      </c>
      <c r="AO972" s="109" t="str">
        <f t="shared" si="398"/>
        <v/>
      </c>
      <c r="AQ972" s="109" t="str">
        <f t="shared" si="399"/>
        <v/>
      </c>
      <c r="BA972" s="229">
        <f>MOD(SUM(E960:E973),12)</f>
        <v>0</v>
      </c>
    </row>
    <row r="973" spans="1:53" ht="15.75" thickBot="1" x14ac:dyDescent="0.3">
      <c r="A973" s="88"/>
      <c r="B973" s="66" t="s">
        <v>291</v>
      </c>
      <c r="C973" s="67"/>
      <c r="D973" s="102"/>
      <c r="E973" s="32"/>
      <c r="F973" s="32"/>
      <c r="G973" s="68" t="s">
        <v>277</v>
      </c>
      <c r="H973" s="69">
        <f t="shared" si="400"/>
        <v>0</v>
      </c>
      <c r="I973" s="70">
        <f t="shared" si="401"/>
        <v>0</v>
      </c>
      <c r="J973" s="73" t="str">
        <f t="shared" si="402"/>
        <v>--</v>
      </c>
      <c r="K973" s="32"/>
      <c r="L973" s="233"/>
      <c r="M973" s="295"/>
      <c r="N973" s="295"/>
      <c r="O973" s="295"/>
      <c r="P973" s="295"/>
      <c r="Q973" s="295"/>
      <c r="R973" s="295"/>
      <c r="S973" s="295"/>
      <c r="T973" s="295"/>
      <c r="U973" s="296"/>
      <c r="V973" s="103"/>
      <c r="W973" s="84">
        <f>Y973+1</f>
        <v>1</v>
      </c>
      <c r="X973" s="84"/>
      <c r="Y973" s="78">
        <f>SUM(E960:E973)</f>
        <v>0</v>
      </c>
      <c r="Z973" s="72" t="str">
        <f t="shared" si="405"/>
        <v/>
      </c>
      <c r="AA973" s="72"/>
      <c r="AB973" s="72"/>
      <c r="AC973" s="72">
        <f t="shared" si="391"/>
        <v>1</v>
      </c>
      <c r="AD973" s="72">
        <f t="shared" si="392"/>
        <v>1</v>
      </c>
      <c r="AE973" s="109" t="str">
        <f t="shared" si="393"/>
        <v>0-0</v>
      </c>
      <c r="AF973" s="109" t="str">
        <f t="shared" si="394"/>
        <v>Y</v>
      </c>
      <c r="AG973" s="109" t="str">
        <f t="shared" si="395"/>
        <v>B</v>
      </c>
      <c r="AM973" s="109">
        <f t="shared" si="396"/>
        <v>0</v>
      </c>
      <c r="AN973" s="109">
        <f t="shared" si="397"/>
        <v>0</v>
      </c>
      <c r="AO973" s="109" t="str">
        <f t="shared" si="398"/>
        <v/>
      </c>
      <c r="AQ973" s="109" t="str">
        <f t="shared" si="399"/>
        <v/>
      </c>
      <c r="BA973" s="229">
        <f>MOD(SUM(E960:E974),12)</f>
        <v>0</v>
      </c>
    </row>
    <row r="974" spans="1:53" ht="15.75" thickBot="1" x14ac:dyDescent="0.3">
      <c r="A974" s="88"/>
      <c r="B974" s="66" t="s">
        <v>292</v>
      </c>
      <c r="C974" s="67"/>
      <c r="D974" s="102"/>
      <c r="E974" s="32"/>
      <c r="F974" s="32"/>
      <c r="G974" s="68" t="s">
        <v>277</v>
      </c>
      <c r="H974" s="69">
        <f t="shared" si="400"/>
        <v>0</v>
      </c>
      <c r="I974" s="70">
        <f t="shared" si="401"/>
        <v>0</v>
      </c>
      <c r="J974" s="73" t="str">
        <f t="shared" si="402"/>
        <v>--</v>
      </c>
      <c r="K974" s="32"/>
      <c r="L974" s="233"/>
      <c r="M974" s="295"/>
      <c r="N974" s="295"/>
      <c r="O974" s="295"/>
      <c r="P974" s="295"/>
      <c r="Q974" s="295"/>
      <c r="R974" s="295"/>
      <c r="S974" s="295"/>
      <c r="T974" s="295"/>
      <c r="U974" s="296"/>
      <c r="V974" s="103"/>
      <c r="W974" s="84">
        <f>Y974+1</f>
        <v>1</v>
      </c>
      <c r="X974" s="84"/>
      <c r="Y974" s="78">
        <f>SUM(E960:E974)</f>
        <v>0</v>
      </c>
      <c r="Z974" s="72" t="str">
        <f t="shared" si="405"/>
        <v/>
      </c>
      <c r="AA974" s="72" t="str">
        <f t="shared" ref="AA974:AA986" si="406">IF(AND(C972&lt;&gt;"Field SPL",W971&lt;=144,Y972&gt;144),"ERROR","")</f>
        <v/>
      </c>
      <c r="AB974" s="72"/>
      <c r="AC974" s="72">
        <f t="shared" si="391"/>
        <v>1</v>
      </c>
      <c r="AD974" s="72">
        <f t="shared" si="392"/>
        <v>1</v>
      </c>
      <c r="AE974" s="109" t="str">
        <f t="shared" si="393"/>
        <v>0-0</v>
      </c>
      <c r="AF974" s="109" t="str">
        <f t="shared" si="394"/>
        <v>Y</v>
      </c>
      <c r="AG974" s="109" t="str">
        <f t="shared" si="395"/>
        <v>B</v>
      </c>
      <c r="AM974" s="109">
        <f t="shared" si="396"/>
        <v>0</v>
      </c>
      <c r="AN974" s="109">
        <f t="shared" si="397"/>
        <v>0</v>
      </c>
      <c r="AO974" s="109" t="str">
        <f t="shared" si="398"/>
        <v/>
      </c>
      <c r="AQ974" s="109" t="str">
        <f t="shared" si="399"/>
        <v/>
      </c>
      <c r="BA974" s="229">
        <f>MOD(SUM(E960:E975),12)</f>
        <v>0</v>
      </c>
    </row>
    <row r="975" spans="1:53" ht="15.75" thickBot="1" x14ac:dyDescent="0.3">
      <c r="A975" s="88"/>
      <c r="B975" s="66" t="s">
        <v>293</v>
      </c>
      <c r="C975" s="67"/>
      <c r="D975" s="102"/>
      <c r="E975" s="32"/>
      <c r="F975" s="32"/>
      <c r="G975" s="68" t="s">
        <v>277</v>
      </c>
      <c r="H975" s="69">
        <f t="shared" si="400"/>
        <v>0</v>
      </c>
      <c r="I975" s="70">
        <f t="shared" si="401"/>
        <v>0</v>
      </c>
      <c r="J975" s="73" t="str">
        <f t="shared" si="402"/>
        <v>--</v>
      </c>
      <c r="K975" s="32"/>
      <c r="L975" s="233"/>
      <c r="M975" s="295"/>
      <c r="N975" s="295"/>
      <c r="O975" s="295"/>
      <c r="P975" s="295"/>
      <c r="Q975" s="295"/>
      <c r="R975" s="295"/>
      <c r="S975" s="295"/>
      <c r="T975" s="295"/>
      <c r="U975" s="296"/>
      <c r="V975" s="103"/>
      <c r="W975" s="84">
        <f t="shared" ref="W975:W983" si="407">Y975+1</f>
        <v>1</v>
      </c>
      <c r="X975" s="84"/>
      <c r="Y975" s="78">
        <f>SUM(E960:E975)</f>
        <v>0</v>
      </c>
      <c r="Z975" s="72" t="str">
        <f t="shared" si="405"/>
        <v/>
      </c>
      <c r="AA975" s="72" t="str">
        <f t="shared" si="406"/>
        <v/>
      </c>
      <c r="AB975" s="72"/>
      <c r="AC975" s="72">
        <f t="shared" si="391"/>
        <v>1</v>
      </c>
      <c r="AD975" s="72">
        <f t="shared" si="392"/>
        <v>1</v>
      </c>
      <c r="AE975" s="109" t="str">
        <f t="shared" si="393"/>
        <v>0-0</v>
      </c>
      <c r="AF975" s="109" t="str">
        <f t="shared" si="394"/>
        <v>Y</v>
      </c>
      <c r="AG975" s="109" t="str">
        <f t="shared" si="395"/>
        <v>B</v>
      </c>
      <c r="AM975" s="109">
        <f t="shared" si="396"/>
        <v>0</v>
      </c>
      <c r="AN975" s="109">
        <f t="shared" si="397"/>
        <v>0</v>
      </c>
      <c r="AO975" s="109" t="str">
        <f t="shared" si="398"/>
        <v/>
      </c>
      <c r="AQ975" s="109" t="str">
        <f t="shared" si="399"/>
        <v/>
      </c>
      <c r="BA975" s="229">
        <f>MOD(SUM(E960:E976),12)</f>
        <v>0</v>
      </c>
    </row>
    <row r="976" spans="1:53" ht="15.75" thickBot="1" x14ac:dyDescent="0.3">
      <c r="A976" s="88"/>
      <c r="B976" s="66" t="s">
        <v>294</v>
      </c>
      <c r="C976" s="67"/>
      <c r="D976" s="102"/>
      <c r="E976" s="32"/>
      <c r="F976" s="32"/>
      <c r="G976" s="68" t="s">
        <v>277</v>
      </c>
      <c r="H976" s="69">
        <f t="shared" si="400"/>
        <v>0</v>
      </c>
      <c r="I976" s="70">
        <f t="shared" si="401"/>
        <v>0</v>
      </c>
      <c r="J976" s="73" t="str">
        <f t="shared" si="402"/>
        <v>--</v>
      </c>
      <c r="K976" s="32"/>
      <c r="L976" s="233"/>
      <c r="M976" s="295"/>
      <c r="N976" s="295"/>
      <c r="O976" s="295"/>
      <c r="P976" s="295"/>
      <c r="Q976" s="295"/>
      <c r="R976" s="295"/>
      <c r="S976" s="295"/>
      <c r="T976" s="295"/>
      <c r="U976" s="296"/>
      <c r="V976" s="103"/>
      <c r="W976" s="84">
        <f t="shared" si="407"/>
        <v>1</v>
      </c>
      <c r="X976" s="84"/>
      <c r="Y976" s="78">
        <f>SUM(E960:E976)</f>
        <v>0</v>
      </c>
      <c r="Z976" s="72" t="str">
        <f t="shared" si="405"/>
        <v/>
      </c>
      <c r="AA976" s="72" t="str">
        <f t="shared" si="406"/>
        <v/>
      </c>
      <c r="AB976" s="72"/>
      <c r="AC976" s="72">
        <f t="shared" si="391"/>
        <v>1</v>
      </c>
      <c r="AD976" s="72">
        <f t="shared" si="392"/>
        <v>1</v>
      </c>
      <c r="AE976" s="109" t="str">
        <f t="shared" si="393"/>
        <v>0-0</v>
      </c>
      <c r="AF976" s="109" t="str">
        <f t="shared" si="394"/>
        <v>Y</v>
      </c>
      <c r="AG976" s="109" t="str">
        <f t="shared" si="395"/>
        <v>B</v>
      </c>
      <c r="AM976" s="109">
        <f t="shared" si="396"/>
        <v>0</v>
      </c>
      <c r="AN976" s="109">
        <f t="shared" si="397"/>
        <v>0</v>
      </c>
      <c r="AO976" s="109" t="str">
        <f t="shared" si="398"/>
        <v/>
      </c>
      <c r="AQ976" s="109" t="str">
        <f t="shared" si="399"/>
        <v/>
      </c>
      <c r="BA976" s="229">
        <f>MOD(SUM(E960:E977),12)</f>
        <v>0</v>
      </c>
    </row>
    <row r="977" spans="1:53" ht="15.75" thickBot="1" x14ac:dyDescent="0.3">
      <c r="A977" s="88"/>
      <c r="B977" s="66" t="s">
        <v>295</v>
      </c>
      <c r="C977" s="67"/>
      <c r="D977" s="102"/>
      <c r="E977" s="32"/>
      <c r="F977" s="32"/>
      <c r="G977" s="68" t="s">
        <v>277</v>
      </c>
      <c r="H977" s="69">
        <f t="shared" si="400"/>
        <v>0</v>
      </c>
      <c r="I977" s="70">
        <f t="shared" si="401"/>
        <v>0</v>
      </c>
      <c r="J977" s="73" t="str">
        <f t="shared" si="402"/>
        <v>--</v>
      </c>
      <c r="K977" s="32"/>
      <c r="L977" s="233"/>
      <c r="M977" s="295"/>
      <c r="N977" s="295"/>
      <c r="O977" s="295"/>
      <c r="P977" s="295"/>
      <c r="Q977" s="295"/>
      <c r="R977" s="295"/>
      <c r="S977" s="295"/>
      <c r="T977" s="295"/>
      <c r="U977" s="296"/>
      <c r="V977" s="103"/>
      <c r="W977" s="84">
        <f t="shared" si="407"/>
        <v>1</v>
      </c>
      <c r="X977" s="84"/>
      <c r="Y977" s="78">
        <f>SUM(E960:E977)</f>
        <v>0</v>
      </c>
      <c r="Z977" s="72" t="str">
        <f t="shared" si="405"/>
        <v/>
      </c>
      <c r="AA977" s="72" t="str">
        <f t="shared" si="406"/>
        <v/>
      </c>
      <c r="AB977" s="72"/>
      <c r="AC977" s="72">
        <f t="shared" si="391"/>
        <v>1</v>
      </c>
      <c r="AD977" s="72">
        <f t="shared" si="392"/>
        <v>1</v>
      </c>
      <c r="AE977" s="109" t="str">
        <f t="shared" si="393"/>
        <v>0-0</v>
      </c>
      <c r="AF977" s="109" t="str">
        <f t="shared" si="394"/>
        <v>Y</v>
      </c>
      <c r="AG977" s="109" t="str">
        <f t="shared" si="395"/>
        <v>B</v>
      </c>
      <c r="AM977" s="109">
        <f t="shared" si="396"/>
        <v>0</v>
      </c>
      <c r="AN977" s="109">
        <f t="shared" si="397"/>
        <v>0</v>
      </c>
      <c r="AO977" s="109" t="str">
        <f t="shared" si="398"/>
        <v/>
      </c>
      <c r="AQ977" s="109" t="str">
        <f t="shared" si="399"/>
        <v/>
      </c>
      <c r="BA977" s="229">
        <f>MOD(SUM(E960:E978),12)</f>
        <v>0</v>
      </c>
    </row>
    <row r="978" spans="1:53" ht="15.75" thickBot="1" x14ac:dyDescent="0.3">
      <c r="A978" s="88"/>
      <c r="B978" s="66" t="s">
        <v>296</v>
      </c>
      <c r="C978" s="67"/>
      <c r="D978" s="102"/>
      <c r="E978" s="32"/>
      <c r="F978" s="32"/>
      <c r="G978" s="68" t="s">
        <v>277</v>
      </c>
      <c r="H978" s="69">
        <f t="shared" si="400"/>
        <v>0</v>
      </c>
      <c r="I978" s="70">
        <f t="shared" si="401"/>
        <v>0</v>
      </c>
      <c r="J978" s="73" t="str">
        <f t="shared" si="402"/>
        <v>--</v>
      </c>
      <c r="K978" s="32"/>
      <c r="L978" s="233"/>
      <c r="M978" s="295"/>
      <c r="N978" s="295"/>
      <c r="O978" s="295"/>
      <c r="P978" s="295"/>
      <c r="Q978" s="295"/>
      <c r="R978" s="295"/>
      <c r="S978" s="295"/>
      <c r="T978" s="295"/>
      <c r="U978" s="296"/>
      <c r="V978" s="103"/>
      <c r="W978" s="84">
        <f t="shared" si="407"/>
        <v>1</v>
      </c>
      <c r="X978" s="84"/>
      <c r="Y978" s="78">
        <f>SUM(E960:E978)</f>
        <v>0</v>
      </c>
      <c r="Z978" s="72" t="str">
        <f t="shared" si="405"/>
        <v/>
      </c>
      <c r="AA978" s="72" t="str">
        <f t="shared" si="406"/>
        <v/>
      </c>
      <c r="AB978" s="72"/>
      <c r="AC978" s="72">
        <f t="shared" si="391"/>
        <v>1</v>
      </c>
      <c r="AD978" s="72">
        <f t="shared" si="392"/>
        <v>1</v>
      </c>
      <c r="AE978" s="109" t="str">
        <f t="shared" si="393"/>
        <v>0-0</v>
      </c>
      <c r="AF978" s="109" t="str">
        <f t="shared" si="394"/>
        <v>Y</v>
      </c>
      <c r="AG978" s="109" t="str">
        <f t="shared" si="395"/>
        <v>B</v>
      </c>
      <c r="AM978" s="109">
        <f t="shared" si="396"/>
        <v>0</v>
      </c>
      <c r="AN978" s="109">
        <f t="shared" si="397"/>
        <v>0</v>
      </c>
      <c r="AO978" s="109" t="str">
        <f t="shared" si="398"/>
        <v/>
      </c>
      <c r="AQ978" s="109" t="str">
        <f t="shared" si="399"/>
        <v/>
      </c>
      <c r="BA978" s="229">
        <f>MOD(SUM(E960:E979),12)</f>
        <v>0</v>
      </c>
    </row>
    <row r="979" spans="1:53" ht="15.75" thickBot="1" x14ac:dyDescent="0.3">
      <c r="A979" s="88"/>
      <c r="B979" s="66" t="s">
        <v>297</v>
      </c>
      <c r="C979" s="67"/>
      <c r="D979" s="102"/>
      <c r="E979" s="32"/>
      <c r="F979" s="32"/>
      <c r="G979" s="68" t="s">
        <v>277</v>
      </c>
      <c r="H979" s="69">
        <f t="shared" si="400"/>
        <v>0</v>
      </c>
      <c r="I979" s="70">
        <f t="shared" si="401"/>
        <v>0</v>
      </c>
      <c r="J979" s="73" t="str">
        <f t="shared" si="402"/>
        <v>--</v>
      </c>
      <c r="K979" s="32"/>
      <c r="L979" s="233"/>
      <c r="M979" s="295"/>
      <c r="N979" s="295"/>
      <c r="O979" s="295"/>
      <c r="P979" s="295"/>
      <c r="Q979" s="295"/>
      <c r="R979" s="295"/>
      <c r="S979" s="295"/>
      <c r="T979" s="295"/>
      <c r="U979" s="296"/>
      <c r="V979" s="103"/>
      <c r="W979" s="84">
        <f t="shared" si="407"/>
        <v>1</v>
      </c>
      <c r="X979" s="84"/>
      <c r="Y979" s="78">
        <f>SUM(E960:E979)</f>
        <v>0</v>
      </c>
      <c r="Z979" s="72" t="str">
        <f t="shared" si="405"/>
        <v/>
      </c>
      <c r="AA979" s="72" t="str">
        <f t="shared" si="406"/>
        <v/>
      </c>
      <c r="AB979" s="72"/>
      <c r="AC979" s="72">
        <f t="shared" si="391"/>
        <v>1</v>
      </c>
      <c r="AD979" s="72">
        <f t="shared" si="392"/>
        <v>1</v>
      </c>
      <c r="AE979" s="109" t="str">
        <f t="shared" si="393"/>
        <v>0-0</v>
      </c>
      <c r="AF979" s="109" t="str">
        <f t="shared" si="394"/>
        <v>Y</v>
      </c>
      <c r="AG979" s="109" t="str">
        <f t="shared" si="395"/>
        <v>B</v>
      </c>
      <c r="AM979" s="109">
        <f t="shared" si="396"/>
        <v>0</v>
      </c>
      <c r="AN979" s="109">
        <f t="shared" si="397"/>
        <v>0</v>
      </c>
      <c r="AO979" s="109" t="str">
        <f t="shared" si="398"/>
        <v/>
      </c>
      <c r="AQ979" s="109" t="str">
        <f t="shared" si="399"/>
        <v/>
      </c>
      <c r="BA979" s="229">
        <f>MOD(SUM(E960:E980),12)</f>
        <v>0</v>
      </c>
    </row>
    <row r="980" spans="1:53" ht="15.75" thickBot="1" x14ac:dyDescent="0.3">
      <c r="A980" s="88"/>
      <c r="B980" s="66" t="s">
        <v>298</v>
      </c>
      <c r="C980" s="67"/>
      <c r="D980" s="102"/>
      <c r="E980" s="32"/>
      <c r="F980" s="32"/>
      <c r="G980" s="68" t="s">
        <v>277</v>
      </c>
      <c r="H980" s="69">
        <f t="shared" si="400"/>
        <v>0</v>
      </c>
      <c r="I980" s="70">
        <f t="shared" si="401"/>
        <v>0</v>
      </c>
      <c r="J980" s="73" t="str">
        <f t="shared" si="402"/>
        <v>--</v>
      </c>
      <c r="K980" s="32"/>
      <c r="L980" s="233"/>
      <c r="M980" s="295"/>
      <c r="N980" s="295"/>
      <c r="O980" s="295"/>
      <c r="P980" s="295"/>
      <c r="Q980" s="295"/>
      <c r="R980" s="295"/>
      <c r="S980" s="295"/>
      <c r="T980" s="295"/>
      <c r="U980" s="296"/>
      <c r="V980" s="103"/>
      <c r="W980" s="84">
        <f t="shared" si="407"/>
        <v>1</v>
      </c>
      <c r="X980" s="84"/>
      <c r="Y980" s="78">
        <f>SUM(E960:E980)</f>
        <v>0</v>
      </c>
      <c r="Z980" s="72" t="str">
        <f t="shared" si="405"/>
        <v/>
      </c>
      <c r="AA980" s="72" t="str">
        <f t="shared" si="406"/>
        <v/>
      </c>
      <c r="AB980" s="72"/>
      <c r="AC980" s="72">
        <f t="shared" si="391"/>
        <v>1</v>
      </c>
      <c r="AD980" s="72">
        <f t="shared" si="392"/>
        <v>1</v>
      </c>
      <c r="AE980" s="109" t="str">
        <f t="shared" si="393"/>
        <v>0-0</v>
      </c>
      <c r="AF980" s="109" t="str">
        <f t="shared" si="394"/>
        <v>Y</v>
      </c>
      <c r="AG980" s="109" t="str">
        <f t="shared" si="395"/>
        <v>B</v>
      </c>
      <c r="AM980" s="109">
        <f t="shared" si="396"/>
        <v>0</v>
      </c>
      <c r="AN980" s="109">
        <f t="shared" si="397"/>
        <v>0</v>
      </c>
      <c r="AO980" s="109" t="str">
        <f t="shared" si="398"/>
        <v/>
      </c>
      <c r="AQ980" s="109" t="str">
        <f t="shared" si="399"/>
        <v/>
      </c>
      <c r="BA980" s="229">
        <f>MOD(SUM(E960:E981),12)</f>
        <v>0</v>
      </c>
    </row>
    <row r="981" spans="1:53" ht="15.75" thickBot="1" x14ac:dyDescent="0.3">
      <c r="A981" s="88"/>
      <c r="B981" s="66" t="s">
        <v>299</v>
      </c>
      <c r="C981" s="67"/>
      <c r="D981" s="102"/>
      <c r="E981" s="32"/>
      <c r="F981" s="32"/>
      <c r="G981" s="68" t="s">
        <v>277</v>
      </c>
      <c r="H981" s="69">
        <f t="shared" si="400"/>
        <v>0</v>
      </c>
      <c r="I981" s="70">
        <f t="shared" si="401"/>
        <v>0</v>
      </c>
      <c r="J981" s="73" t="str">
        <f t="shared" si="402"/>
        <v>--</v>
      </c>
      <c r="K981" s="32"/>
      <c r="L981" s="233"/>
      <c r="M981" s="295"/>
      <c r="N981" s="295"/>
      <c r="O981" s="295"/>
      <c r="P981" s="295"/>
      <c r="Q981" s="295"/>
      <c r="R981" s="295"/>
      <c r="S981" s="295"/>
      <c r="T981" s="295"/>
      <c r="U981" s="296"/>
      <c r="V981" s="103"/>
      <c r="W981" s="84">
        <f t="shared" si="407"/>
        <v>1</v>
      </c>
      <c r="X981" s="84"/>
      <c r="Y981" s="78">
        <f>SUM(E960:E981)</f>
        <v>0</v>
      </c>
      <c r="Z981" s="72" t="str">
        <f t="shared" si="405"/>
        <v/>
      </c>
      <c r="AA981" s="72" t="str">
        <f t="shared" si="406"/>
        <v/>
      </c>
      <c r="AB981" s="72"/>
      <c r="AC981" s="72">
        <f t="shared" si="391"/>
        <v>1</v>
      </c>
      <c r="AD981" s="72">
        <f t="shared" si="392"/>
        <v>1</v>
      </c>
      <c r="AE981" s="109" t="str">
        <f t="shared" si="393"/>
        <v>0-0</v>
      </c>
      <c r="AF981" s="109" t="str">
        <f t="shared" si="394"/>
        <v>Y</v>
      </c>
      <c r="AG981" s="109" t="str">
        <f t="shared" si="395"/>
        <v>B</v>
      </c>
      <c r="AM981" s="109">
        <f t="shared" si="396"/>
        <v>0</v>
      </c>
      <c r="AN981" s="109">
        <f t="shared" si="397"/>
        <v>0</v>
      </c>
      <c r="AO981" s="109" t="str">
        <f t="shared" si="398"/>
        <v/>
      </c>
      <c r="AQ981" s="109" t="str">
        <f t="shared" si="399"/>
        <v/>
      </c>
      <c r="BA981" s="229">
        <f>MOD(SUM(E960:E982),12)</f>
        <v>0</v>
      </c>
    </row>
    <row r="982" spans="1:53" ht="15.75" thickBot="1" x14ac:dyDescent="0.3">
      <c r="A982" s="88"/>
      <c r="B982" s="66" t="s">
        <v>300</v>
      </c>
      <c r="C982" s="67"/>
      <c r="D982" s="102"/>
      <c r="E982" s="32"/>
      <c r="F982" s="32"/>
      <c r="G982" s="68" t="s">
        <v>277</v>
      </c>
      <c r="H982" s="69">
        <f t="shared" si="400"/>
        <v>0</v>
      </c>
      <c r="I982" s="70">
        <f t="shared" si="401"/>
        <v>0</v>
      </c>
      <c r="J982" s="73" t="str">
        <f t="shared" si="402"/>
        <v>--</v>
      </c>
      <c r="K982" s="32"/>
      <c r="L982" s="233"/>
      <c r="M982" s="295"/>
      <c r="N982" s="295"/>
      <c r="O982" s="295"/>
      <c r="P982" s="295"/>
      <c r="Q982" s="295"/>
      <c r="R982" s="295"/>
      <c r="S982" s="295"/>
      <c r="T982" s="295"/>
      <c r="U982" s="296"/>
      <c r="V982" s="103"/>
      <c r="W982" s="84">
        <f t="shared" si="407"/>
        <v>1</v>
      </c>
      <c r="X982" s="84"/>
      <c r="Y982" s="78">
        <f>SUM(E960:E982)</f>
        <v>0</v>
      </c>
      <c r="Z982" s="72" t="str">
        <f t="shared" si="405"/>
        <v/>
      </c>
      <c r="AA982" s="72" t="str">
        <f t="shared" si="406"/>
        <v/>
      </c>
      <c r="AB982" s="72"/>
      <c r="AC982" s="72">
        <f t="shared" si="391"/>
        <v>1</v>
      </c>
      <c r="AD982" s="72">
        <f t="shared" si="392"/>
        <v>1</v>
      </c>
      <c r="AE982" s="109" t="str">
        <f t="shared" si="393"/>
        <v>0-0</v>
      </c>
      <c r="AF982" s="109" t="str">
        <f t="shared" si="394"/>
        <v>Y</v>
      </c>
      <c r="AG982" s="109" t="str">
        <f t="shared" si="395"/>
        <v>B</v>
      </c>
      <c r="AM982" s="109">
        <f t="shared" si="396"/>
        <v>0</v>
      </c>
      <c r="AN982" s="109">
        <f t="shared" si="397"/>
        <v>0</v>
      </c>
      <c r="AO982" s="109" t="str">
        <f t="shared" si="398"/>
        <v/>
      </c>
      <c r="AQ982" s="109" t="str">
        <f t="shared" si="399"/>
        <v/>
      </c>
      <c r="BA982" s="229">
        <f>MOD(SUM(E960:E983),12)</f>
        <v>0</v>
      </c>
    </row>
    <row r="983" spans="1:53" ht="15.75" thickBot="1" x14ac:dyDescent="0.3">
      <c r="A983" s="88"/>
      <c r="B983" s="66" t="s">
        <v>301</v>
      </c>
      <c r="C983" s="67"/>
      <c r="D983" s="102"/>
      <c r="E983" s="32"/>
      <c r="F983" s="32"/>
      <c r="G983" s="68" t="s">
        <v>277</v>
      </c>
      <c r="H983" s="69">
        <f t="shared" si="400"/>
        <v>0</v>
      </c>
      <c r="I983" s="70">
        <f t="shared" si="401"/>
        <v>0</v>
      </c>
      <c r="J983" s="73" t="str">
        <f t="shared" si="402"/>
        <v>--</v>
      </c>
      <c r="K983" s="32"/>
      <c r="L983" s="233"/>
      <c r="M983" s="295"/>
      <c r="N983" s="295"/>
      <c r="O983" s="295"/>
      <c r="P983" s="295"/>
      <c r="Q983" s="295"/>
      <c r="R983" s="295"/>
      <c r="S983" s="295"/>
      <c r="T983" s="295"/>
      <c r="U983" s="296"/>
      <c r="V983" s="103"/>
      <c r="W983" s="84">
        <f t="shared" si="407"/>
        <v>1</v>
      </c>
      <c r="X983" s="84"/>
      <c r="Y983" s="78">
        <f>SUM(E960:E983)</f>
        <v>0</v>
      </c>
      <c r="Z983" s="72" t="str">
        <f t="shared" si="405"/>
        <v/>
      </c>
      <c r="AA983" s="72" t="str">
        <f t="shared" si="406"/>
        <v/>
      </c>
      <c r="AB983" s="72"/>
      <c r="AC983" s="72">
        <f t="shared" si="391"/>
        <v>1</v>
      </c>
      <c r="AD983" s="72">
        <f t="shared" si="392"/>
        <v>1</v>
      </c>
      <c r="AE983" s="109" t="str">
        <f t="shared" si="393"/>
        <v>0-0</v>
      </c>
      <c r="AF983" s="109" t="str">
        <f t="shared" si="394"/>
        <v>Y</v>
      </c>
      <c r="AG983" s="109" t="str">
        <f t="shared" si="395"/>
        <v>B</v>
      </c>
      <c r="AM983" s="109">
        <f t="shared" si="396"/>
        <v>0</v>
      </c>
      <c r="AN983" s="109">
        <f t="shared" si="397"/>
        <v>0</v>
      </c>
      <c r="AO983" s="109" t="str">
        <f t="shared" si="398"/>
        <v/>
      </c>
      <c r="AQ983" s="109" t="str">
        <f t="shared" si="399"/>
        <v/>
      </c>
      <c r="BA983" s="229">
        <f>MOD(SUM(E960:E984),12)</f>
        <v>0</v>
      </c>
    </row>
    <row r="984" spans="1:53" ht="15.75" thickBot="1" x14ac:dyDescent="0.3">
      <c r="A984" s="88"/>
      <c r="B984" s="66" t="s">
        <v>302</v>
      </c>
      <c r="C984" s="67"/>
      <c r="D984" s="102"/>
      <c r="E984" s="32"/>
      <c r="F984" s="32"/>
      <c r="G984" s="68" t="s">
        <v>277</v>
      </c>
      <c r="H984" s="69">
        <f t="shared" si="400"/>
        <v>0</v>
      </c>
      <c r="I984" s="70">
        <f t="shared" si="401"/>
        <v>0</v>
      </c>
      <c r="J984" s="73" t="str">
        <f t="shared" si="402"/>
        <v>--</v>
      </c>
      <c r="K984" s="32"/>
      <c r="L984" s="234"/>
      <c r="M984" s="295"/>
      <c r="N984" s="295"/>
      <c r="O984" s="295"/>
      <c r="P984" s="295"/>
      <c r="Q984" s="295"/>
      <c r="R984" s="295"/>
      <c r="S984" s="295"/>
      <c r="T984" s="295"/>
      <c r="U984" s="296"/>
      <c r="V984" s="103"/>
      <c r="W984" s="72"/>
      <c r="X984" s="72"/>
      <c r="Y984" s="78">
        <f>SUM(E960:E984)</f>
        <v>0</v>
      </c>
      <c r="Z984" s="72" t="str">
        <f t="shared" si="405"/>
        <v/>
      </c>
      <c r="AA984" s="72" t="str">
        <f t="shared" si="406"/>
        <v/>
      </c>
      <c r="AB984" s="72"/>
      <c r="AC984" s="72">
        <f t="shared" si="391"/>
        <v>1</v>
      </c>
      <c r="AD984" s="72">
        <f t="shared" si="392"/>
        <v>1</v>
      </c>
      <c r="AE984" s="109" t="str">
        <f t="shared" si="393"/>
        <v>0-0</v>
      </c>
      <c r="AF984" s="109" t="str">
        <f t="shared" si="394"/>
        <v>Y</v>
      </c>
      <c r="AG984" s="109" t="str">
        <f t="shared" si="395"/>
        <v>B</v>
      </c>
      <c r="AM984" s="109">
        <f t="shared" si="396"/>
        <v>0</v>
      </c>
      <c r="AN984" s="109">
        <f t="shared" si="397"/>
        <v>0</v>
      </c>
      <c r="AO984" s="109" t="str">
        <f t="shared" si="398"/>
        <v/>
      </c>
      <c r="AQ984" s="109" t="str">
        <f t="shared" si="399"/>
        <v/>
      </c>
      <c r="BA984" s="228"/>
    </row>
    <row r="985" spans="1:53" ht="16.5" thickBot="1" x14ac:dyDescent="0.3">
      <c r="A985" s="88"/>
      <c r="B985" s="281" t="s">
        <v>351</v>
      </c>
      <c r="C985" s="283"/>
      <c r="D985" s="79"/>
      <c r="E985" s="80"/>
      <c r="F985" s="80"/>
      <c r="G985" s="81"/>
      <c r="H985" s="192"/>
      <c r="I985" s="192"/>
      <c r="J985" s="192"/>
      <c r="K985" s="82"/>
      <c r="L985" s="281" t="s">
        <v>306</v>
      </c>
      <c r="M985" s="282"/>
      <c r="N985" s="282"/>
      <c r="O985" s="282"/>
      <c r="P985" s="282"/>
      <c r="Q985" s="282"/>
      <c r="R985" s="282"/>
      <c r="S985" s="282"/>
      <c r="T985" s="282"/>
      <c r="U985" s="283"/>
      <c r="V985" s="104"/>
      <c r="W985" s="72"/>
      <c r="X985" s="72"/>
      <c r="Y985" s="72"/>
      <c r="Z985" s="72"/>
      <c r="AA985" s="72" t="str">
        <f t="shared" si="406"/>
        <v/>
      </c>
      <c r="AB985" s="72"/>
      <c r="AC985" s="72">
        <f>SUM(AC960:AC984)</f>
        <v>25</v>
      </c>
      <c r="AD985" s="72">
        <f>SUM(AD960:AD984)</f>
        <v>25</v>
      </c>
      <c r="AM985" s="109">
        <f>SUM(AM960:AM984)</f>
        <v>0</v>
      </c>
      <c r="AN985" s="109">
        <f>SUM(AN960:AN984)</f>
        <v>0</v>
      </c>
      <c r="AO985" s="109">
        <f>((COUNTIF(AO960:AO984,"Y")/3)*2)</f>
        <v>0</v>
      </c>
      <c r="AP985" s="109">
        <f>(COUNTIF(AO960:AO984,"Y")/3)</f>
        <v>0</v>
      </c>
      <c r="AQ985" s="109">
        <f>(COUNTIF(AQ960:AQ984,"Y")/2)</f>
        <v>0</v>
      </c>
      <c r="AR985" s="109">
        <f>(COUNTIF(AQ960:AQ984,"Y")/2)</f>
        <v>0</v>
      </c>
      <c r="BA985" s="228"/>
    </row>
    <row r="986" spans="1:53" ht="16.5" thickBot="1" x14ac:dyDescent="0.3">
      <c r="A986" s="88"/>
      <c r="B986" s="281" t="s">
        <v>307</v>
      </c>
      <c r="C986" s="283"/>
      <c r="D986" s="25"/>
      <c r="E986" s="25"/>
      <c r="F986" s="25"/>
      <c r="G986" s="83"/>
      <c r="H986" s="25"/>
      <c r="I986" s="26"/>
      <c r="J986" s="26"/>
      <c r="K986" s="25"/>
      <c r="L986" s="25"/>
      <c r="M986" s="25"/>
      <c r="N986" s="25"/>
      <c r="O986" s="25"/>
      <c r="P986" s="26"/>
      <c r="Q986" s="26"/>
      <c r="R986" s="26"/>
      <c r="S986" s="26"/>
      <c r="T986" s="26"/>
      <c r="U986" s="26"/>
      <c r="V986" s="54"/>
      <c r="W986" s="72"/>
      <c r="X986" s="72"/>
      <c r="Y986" s="72"/>
      <c r="Z986" s="72"/>
      <c r="AA986" s="72" t="str">
        <f t="shared" si="406"/>
        <v/>
      </c>
      <c r="AB986" s="72"/>
      <c r="AC986" s="72"/>
      <c r="AD986" s="72"/>
      <c r="BA986" s="226"/>
    </row>
    <row r="987" spans="1:53" x14ac:dyDescent="0.25">
      <c r="A987" s="88"/>
      <c r="B987" s="88"/>
      <c r="C987" s="88"/>
      <c r="D987" s="88"/>
      <c r="E987" s="88"/>
      <c r="F987" s="88"/>
      <c r="G987" s="88"/>
      <c r="H987" s="88"/>
      <c r="I987" s="88"/>
      <c r="J987" s="88"/>
      <c r="K987" s="88"/>
      <c r="L987" s="88"/>
      <c r="M987" s="88"/>
      <c r="N987" s="88"/>
      <c r="O987" s="88"/>
      <c r="P987" s="88"/>
      <c r="Q987" s="88"/>
      <c r="R987" s="88"/>
      <c r="S987" s="88"/>
      <c r="T987" s="88"/>
      <c r="U987" s="88"/>
      <c r="V987" s="88"/>
      <c r="W987" s="88"/>
      <c r="X987" s="88"/>
      <c r="Y987" s="88"/>
      <c r="Z987" s="88"/>
      <c r="AA987" s="88"/>
      <c r="AB987" s="88"/>
      <c r="AC987" s="88"/>
      <c r="AD987" s="88"/>
    </row>
    <row r="988" spans="1:53" ht="15.75" thickBot="1" x14ac:dyDescent="0.3">
      <c r="A988" s="88"/>
      <c r="B988" s="88"/>
      <c r="C988" s="88"/>
      <c r="D988" s="88"/>
      <c r="E988" s="88"/>
      <c r="F988" s="88"/>
      <c r="G988" s="88"/>
      <c r="H988" s="88"/>
      <c r="I988" s="88"/>
      <c r="J988" s="88"/>
      <c r="K988" s="88"/>
      <c r="L988" s="88"/>
      <c r="M988" s="88"/>
      <c r="N988" s="88"/>
      <c r="O988" s="88"/>
      <c r="P988" s="88"/>
      <c r="Q988" s="88"/>
      <c r="R988" s="88"/>
      <c r="S988" s="88"/>
      <c r="T988" s="88"/>
      <c r="U988" s="88"/>
      <c r="V988" s="88"/>
      <c r="W988" s="88"/>
      <c r="X988" s="88"/>
      <c r="Y988" s="88"/>
      <c r="Z988" s="88"/>
      <c r="AA988" s="88"/>
      <c r="AB988" s="88"/>
      <c r="AC988" s="88"/>
      <c r="AD988" s="88"/>
    </row>
    <row r="989" spans="1:53" ht="24" thickBot="1" x14ac:dyDescent="0.4">
      <c r="A989" s="88"/>
      <c r="B989" s="85" t="s">
        <v>352</v>
      </c>
      <c r="C989" s="25"/>
      <c r="D989" s="25"/>
      <c r="E989" s="25"/>
      <c r="F989" s="88"/>
      <c r="G989" s="25"/>
      <c r="H989" s="25"/>
      <c r="I989" s="87"/>
      <c r="J989" s="26"/>
      <c r="K989" s="25"/>
      <c r="L989" s="25"/>
      <c r="M989" s="196" t="s">
        <v>210</v>
      </c>
      <c r="N989" s="196" t="s">
        <v>211</v>
      </c>
      <c r="O989" s="196" t="s">
        <v>212</v>
      </c>
      <c r="P989" s="196" t="s">
        <v>213</v>
      </c>
      <c r="Q989" s="196" t="s">
        <v>214</v>
      </c>
      <c r="R989" s="196" t="s">
        <v>215</v>
      </c>
      <c r="S989" s="196" t="s">
        <v>216</v>
      </c>
      <c r="T989" s="196" t="s">
        <v>217</v>
      </c>
      <c r="U989" s="196" t="s">
        <v>218</v>
      </c>
      <c r="V989" s="196" t="s">
        <v>219</v>
      </c>
      <c r="W989" s="113" t="s">
        <v>220</v>
      </c>
      <c r="X989" s="196" t="s">
        <v>221</v>
      </c>
      <c r="Y989" s="25"/>
      <c r="Z989" s="25"/>
      <c r="AA989" s="25"/>
      <c r="AB989" s="25"/>
      <c r="AC989" s="25"/>
      <c r="AD989" s="25"/>
      <c r="BA989" s="226"/>
    </row>
    <row r="990" spans="1:53" ht="16.5" thickTop="1" thickBot="1" x14ac:dyDescent="0.3">
      <c r="A990" s="88"/>
      <c r="B990" s="284" t="s">
        <v>222</v>
      </c>
      <c r="C990" s="285"/>
      <c r="D990" s="286" t="s">
        <v>223</v>
      </c>
      <c r="E990" s="287"/>
      <c r="F990" s="88"/>
      <c r="G990" s="288" t="s">
        <v>224</v>
      </c>
      <c r="H990" s="289"/>
      <c r="I990" s="28">
        <f>SUM(E1001:E1025)</f>
        <v>0</v>
      </c>
      <c r="J990" s="290" t="s">
        <v>225</v>
      </c>
      <c r="K990" s="291"/>
      <c r="L990" s="287"/>
      <c r="M990" s="196">
        <v>2</v>
      </c>
      <c r="N990" s="35">
        <f>SUM(AI990,AI1001)</f>
        <v>0</v>
      </c>
      <c r="O990" s="35">
        <v>0</v>
      </c>
      <c r="P990" s="35">
        <f>SUM(AJ990,AJ1001)</f>
        <v>0</v>
      </c>
      <c r="Q990" s="35">
        <v>0</v>
      </c>
      <c r="R990" s="35">
        <f>COUNTIFS($E1001:$E1025,"2",$F1001:$F1025,"Pole",$C1001:$C1025,"FST")</f>
        <v>0</v>
      </c>
      <c r="S990" s="35">
        <f>SUM(AL990,AK1001)</f>
        <v>0</v>
      </c>
      <c r="T990" s="35">
        <v>0</v>
      </c>
      <c r="U990" s="35">
        <f>SUM(AK990,AL1001)</f>
        <v>0</v>
      </c>
      <c r="V990" s="35">
        <v>0</v>
      </c>
      <c r="W990" s="34">
        <f>COUNTIFS($E1001:$E1025,"2",$F1001:$F1025,"HH",$C1001:$C1025,"FST")</f>
        <v>0</v>
      </c>
      <c r="X990" s="35">
        <f>COUNTIFS($E1001:$E1025,"2",$F1001:$F1025,"Ped",$C1001:$C1025,"FST")</f>
        <v>0</v>
      </c>
      <c r="Y990" s="25"/>
      <c r="Z990" s="297" t="s">
        <v>226</v>
      </c>
      <c r="AA990" s="298"/>
      <c r="AB990" s="299"/>
      <c r="AC990" s="25"/>
      <c r="AD990" s="25"/>
      <c r="AH990" s="109">
        <v>2</v>
      </c>
      <c r="AI990" s="109" t="str">
        <f>IF($E991="SS",COUNTIFS($C1001:$C1025,"FST",$E1001:$E1025,"2"),"0")</f>
        <v>0</v>
      </c>
      <c r="AJ990" s="109" t="str">
        <f>IF($E991="RPX",COUNTIFS($C1001:$C1025,"FST",$E1001:$E1025,"2"),"0")</f>
        <v>0</v>
      </c>
      <c r="AK990" s="109" t="str">
        <f>IF($E991="EUC",COUNTIFS($C1001:$C1025,"FST",$E1001:$E1025,"2"),"0")</f>
        <v>0</v>
      </c>
      <c r="AL990" s="109" t="str">
        <f>IF($E991="RPX-T",COUNTIFS($C1001:$C1025,"FST",$E1001:$E1025,"2"),"0")</f>
        <v>0</v>
      </c>
      <c r="AT990" s="110" t="s">
        <v>227</v>
      </c>
      <c r="AU990" s="108">
        <f>IF(OR($AS991="Y",$AS992="Y",$AS993="Y"),"",COUNTIFS($E991,"SS",$E996,"Y"))</f>
        <v>0</v>
      </c>
      <c r="AV990" s="111">
        <f>IF(OR($AS991="Y",$AS992="Y",$AS993="Y"),"",COUNTIFS($E991,"RPX",$E996,"Y"))</f>
        <v>0</v>
      </c>
      <c r="AW990" s="111">
        <f>IF(OR($AS991="Y",$AS992="Y",$AS993="Y"),"",COUNTIFS($E991,"EUC",$E996,"Y"))</f>
        <v>0</v>
      </c>
      <c r="AX990" s="109">
        <f>IF(OR($AS991="Y",$AS992="Y",$AS993="Y"),"",COUNTIFS($E991,"RPX-T",$E996,"Y"))</f>
        <v>0</v>
      </c>
      <c r="BA990" s="226"/>
    </row>
    <row r="991" spans="1:53" ht="16.5" customHeight="1" thickTop="1" thickBot="1" x14ac:dyDescent="0.3">
      <c r="A991" s="88"/>
      <c r="B991" s="29" t="s">
        <v>228</v>
      </c>
      <c r="C991" s="30">
        <v>0</v>
      </c>
      <c r="D991" s="31" t="s">
        <v>229</v>
      </c>
      <c r="E991" s="66" t="str">
        <f>TEXT(IF('Cable Calculator'!DT7="","",'Cable Calculator'!DT7),)</f>
        <v/>
      </c>
      <c r="F991" s="88"/>
      <c r="G991" s="300" t="s">
        <v>230</v>
      </c>
      <c r="H991" s="287"/>
      <c r="I991" s="33">
        <f>E992-I990</f>
        <v>0</v>
      </c>
      <c r="J991" s="301" t="s">
        <v>231</v>
      </c>
      <c r="K991" s="302"/>
      <c r="L991" s="34">
        <f>I995</f>
        <v>0</v>
      </c>
      <c r="M991" s="196">
        <v>4</v>
      </c>
      <c r="N991" s="35">
        <f>SUM(AI991,AI1002)</f>
        <v>0</v>
      </c>
      <c r="O991" s="35">
        <v>0</v>
      </c>
      <c r="P991" s="35">
        <f>SUM(AJ991,AJ1002)</f>
        <v>0</v>
      </c>
      <c r="Q991" s="35">
        <v>0</v>
      </c>
      <c r="R991" s="35">
        <f>COUNTIFS($E1001:$E1025,"4",$F1001:$F1025,"Pole",$C1001:$C1025,"FST")</f>
        <v>0</v>
      </c>
      <c r="S991" s="35">
        <f>SUM(AL991,AK1002)</f>
        <v>0</v>
      </c>
      <c r="T991" s="35">
        <v>0</v>
      </c>
      <c r="U991" s="35">
        <f>SUM(AK991,AL1002)</f>
        <v>0</v>
      </c>
      <c r="V991" s="35">
        <v>0</v>
      </c>
      <c r="W991" s="34">
        <f>COUNTIFS($E1001:$E1025,"4",$F1001:$F1025,"HH",$C1001:$C1025,"FST")</f>
        <v>0</v>
      </c>
      <c r="X991" s="35">
        <f>COUNTIFS($E1001:$E1025,"4",$F1001:$F1025,"Ped",$C1001:$C1025,"FST")</f>
        <v>0</v>
      </c>
      <c r="Y991" s="25"/>
      <c r="Z991" s="303" t="s">
        <v>232</v>
      </c>
      <c r="AA991" s="305" t="s">
        <v>233</v>
      </c>
      <c r="AB991" s="306"/>
      <c r="AC991" s="25"/>
      <c r="AD991" s="25"/>
      <c r="AH991" s="109">
        <v>4</v>
      </c>
      <c r="AI991" s="109" t="str">
        <f>IF($E991="SS",COUNTIFS($C1001:$C1025,"FST",$E1001:$E1025,"4"),"0")</f>
        <v>0</v>
      </c>
      <c r="AJ991" s="109" t="str">
        <f>IF($E991="RPX",COUNTIFS($C1001:$C1025,"FST",$E1001:$E1025,"4"),"0")</f>
        <v>0</v>
      </c>
      <c r="AK991" s="109" t="str">
        <f>IF($E991="EUC",COUNTIFS($C1001:$C1025,"FST",$E1001:$E1025,"4"),"0")</f>
        <v>0</v>
      </c>
      <c r="AL991" s="109" t="str">
        <f>IF($E991="RPX-T",COUNTIFS($C1001:$C1025,"FST",$E1001:$E1025,"4"),"0")</f>
        <v>0</v>
      </c>
      <c r="AS991" s="109" t="str">
        <f>IF(AND(E996="Y",E992=24,E993=0),"Y","N")</f>
        <v>N</v>
      </c>
      <c r="AT991" s="110" t="s">
        <v>234</v>
      </c>
      <c r="AU991" s="109">
        <f>COUNTIFS($E991,"SS",$AS991,"Y")</f>
        <v>0</v>
      </c>
      <c r="AV991" s="111">
        <f>COUNTIFS($E991,"RPX",$AS991,"Y")</f>
        <v>0</v>
      </c>
      <c r="AW991" s="111">
        <f>COUNTIFS($E991,"EUC",$AS991,"Y")</f>
        <v>0</v>
      </c>
      <c r="AX991" s="109">
        <f>COUNTIFS($E991,"RPX-T",$AS991,"Y")</f>
        <v>0</v>
      </c>
      <c r="BA991" s="227"/>
    </row>
    <row r="992" spans="1:53" ht="16.5" thickTop="1" thickBot="1" x14ac:dyDescent="0.3">
      <c r="A992" s="88"/>
      <c r="B992" s="36" t="s">
        <v>235</v>
      </c>
      <c r="C992" s="37">
        <v>0</v>
      </c>
      <c r="D992" s="38" t="s">
        <v>236</v>
      </c>
      <c r="E992" s="32"/>
      <c r="F992" s="88"/>
      <c r="G992" s="309" t="s">
        <v>237</v>
      </c>
      <c r="H992" s="310"/>
      <c r="I992" s="35">
        <f>IF(E992=0,0,12-(MOD(I990,12)))</f>
        <v>0</v>
      </c>
      <c r="J992" s="301" t="s">
        <v>238</v>
      </c>
      <c r="K992" s="302"/>
      <c r="L992" s="39">
        <f>I996-I990</f>
        <v>0</v>
      </c>
      <c r="M992" s="196">
        <v>6</v>
      </c>
      <c r="N992" s="35">
        <f>SUM(AI992,AI1003)</f>
        <v>0</v>
      </c>
      <c r="O992" s="35">
        <v>0</v>
      </c>
      <c r="P992" s="35">
        <f>SUM(AJ992,AJ1003)</f>
        <v>0</v>
      </c>
      <c r="Q992" s="35">
        <v>0</v>
      </c>
      <c r="R992" s="35">
        <f>COUNTIFS($E1001:$E1025,"6",$F1001:$F1025,"Pole",$C1001:$C1025,"FST")</f>
        <v>0</v>
      </c>
      <c r="S992" s="35">
        <f>SUM(AL992,AK1003)</f>
        <v>0</v>
      </c>
      <c r="T992" s="35">
        <v>0</v>
      </c>
      <c r="U992" s="35">
        <f>SUM(AK992,AL1003)</f>
        <v>0</v>
      </c>
      <c r="V992" s="35">
        <v>0</v>
      </c>
      <c r="W992" s="34">
        <f>COUNTIFS($E1001:$E1025,"6",$F1001:$F1025,"HH",$C1001:$C1025,"FST")</f>
        <v>0</v>
      </c>
      <c r="X992" s="35">
        <f>COUNTIFS($E1001:$E1025,"6",$F1001:$F1025,"Ped",$C1001:$C1025,"FST")</f>
        <v>0</v>
      </c>
      <c r="Y992" s="25"/>
      <c r="Z992" s="304"/>
      <c r="AA992" s="307"/>
      <c r="AB992" s="308"/>
      <c r="AC992" s="25"/>
      <c r="AD992" s="25"/>
      <c r="AH992" s="109">
        <v>6</v>
      </c>
      <c r="AI992" s="109" t="str">
        <f>IF($E991="SS",COUNTIFS($C1001:$C1025,"FST",$E1001:$E1025,"6"),"0")</f>
        <v>0</v>
      </c>
      <c r="AJ992" s="109" t="str">
        <f>IF($E991="RPX",COUNTIFS($C1001:$C1025,"FST",$E1001:$E1025,"6"),"0")</f>
        <v>0</v>
      </c>
      <c r="AK992" s="109" t="str">
        <f>IF($E991="EUC",COUNTIFS($C1001:$C1025,"FST",$E1001:$E1025,"6"),"0")</f>
        <v>0</v>
      </c>
      <c r="AL992" s="109" t="str">
        <f>IF($E991="RPX-T",COUNTIFS($C1001:$C1025,"FST",$E1001:$E1025,"6"),"0")</f>
        <v>0</v>
      </c>
      <c r="AS992" s="109" t="str">
        <f>IF(AND(E996="Y",E992=48,E993=12),"Y","N")</f>
        <v>N</v>
      </c>
      <c r="AT992" s="110" t="s">
        <v>239</v>
      </c>
      <c r="AU992" s="109">
        <f>COUNTIFS($E991,"SS",$AS992,"Y")</f>
        <v>0</v>
      </c>
      <c r="AV992" s="108">
        <f>COUNTIFS($E991,"RPX",$AS992,"Y")</f>
        <v>0</v>
      </c>
      <c r="AW992" s="108">
        <f>COUNTIFS($E991,"EUC",$AS992,"Y")</f>
        <v>0</v>
      </c>
      <c r="AX992" s="109">
        <f>COUNTIFS($E991,"RPX-T",$AS992,"Y")</f>
        <v>0</v>
      </c>
      <c r="BA992" s="227"/>
    </row>
    <row r="993" spans="1:53" ht="16.5" customHeight="1" thickTop="1" thickBot="1" x14ac:dyDescent="0.3">
      <c r="A993" s="88"/>
      <c r="B993" s="40" t="s">
        <v>240</v>
      </c>
      <c r="C993" s="30">
        <v>0</v>
      </c>
      <c r="D993" s="41" t="s">
        <v>241</v>
      </c>
      <c r="E993" s="42"/>
      <c r="F993" s="88"/>
      <c r="G993" s="277" t="s">
        <v>242</v>
      </c>
      <c r="H993" s="43" t="s">
        <v>243</v>
      </c>
      <c r="I993" s="35">
        <f>IF(E993&lt;&gt;0,1,0)</f>
        <v>0</v>
      </c>
      <c r="J993" s="309" t="s">
        <v>244</v>
      </c>
      <c r="K993" s="310"/>
      <c r="L993" s="44" t="str">
        <f>'Cable Calculator'!DT3</f>
        <v/>
      </c>
      <c r="M993" s="196">
        <v>8</v>
      </c>
      <c r="N993" s="35">
        <f>SUM(AI993,AI1004)</f>
        <v>0</v>
      </c>
      <c r="O993" s="35">
        <v>0</v>
      </c>
      <c r="P993" s="35">
        <f>SUM(AJ993,AJ1004)</f>
        <v>0</v>
      </c>
      <c r="Q993" s="35">
        <v>0</v>
      </c>
      <c r="R993" s="35">
        <f>COUNTIFS($E1001:$E1025,"8",$F1001:$F1025,"Pole",$C1001:$C1025,"FST")</f>
        <v>0</v>
      </c>
      <c r="S993" s="35">
        <f>SUM(AL993,AK1004)</f>
        <v>0</v>
      </c>
      <c r="T993" s="35">
        <v>0</v>
      </c>
      <c r="U993" s="35">
        <f>SUM(AK993,AL1004)</f>
        <v>0</v>
      </c>
      <c r="V993" s="35">
        <v>0</v>
      </c>
      <c r="W993" s="34">
        <f>COUNTIFS($E1001:$E1025,"8",$F1001:$F1025,"HH",$C1001:$C1025,"FST")</f>
        <v>0</v>
      </c>
      <c r="X993" s="35">
        <f>COUNTIFS($E1001:$E1025,"8",$F1001:$F1025,"Ped",$C1001:$C1025,"FST")</f>
        <v>0</v>
      </c>
      <c r="Y993" s="25"/>
      <c r="Z993" s="45">
        <v>1</v>
      </c>
      <c r="AA993" s="46">
        <v>1</v>
      </c>
      <c r="AB993" s="46">
        <v>12</v>
      </c>
      <c r="AC993" s="25"/>
      <c r="AD993" s="25"/>
      <c r="AH993" s="109">
        <v>8</v>
      </c>
      <c r="AI993" s="109" t="str">
        <f>IF($E991="SS",COUNTIFS($C1001:$C1025,"FST",$E1001:$E1025,"8"),"0")</f>
        <v>0</v>
      </c>
      <c r="AJ993" s="109" t="str">
        <f>IF($E991="RPX",COUNTIFS($C1001:$C1025,"FST",$E1001:$E1025,"8"),"0")</f>
        <v>0</v>
      </c>
      <c r="AK993" s="109" t="str">
        <f>IF($E991="EUC",COUNTIFS($C1001:$C1025,"FST",$E1001:$E1025,"8"),"0")</f>
        <v>0</v>
      </c>
      <c r="AL993" s="109" t="str">
        <f>IF($E991="RPX-T",COUNTIFS($C1001:$C1025,"FST",$E1001:$E1025,"8"),"0")</f>
        <v>0</v>
      </c>
      <c r="AS993" s="109" t="str">
        <f>IF(AND(E996="Y",E992=48,E993=0),"Y","N")</f>
        <v>N</v>
      </c>
      <c r="AT993" s="110" t="s">
        <v>245</v>
      </c>
      <c r="AU993" s="109">
        <f>COUNTIFS($E991,"SS",$AS993,"Y")</f>
        <v>0</v>
      </c>
      <c r="AV993" s="108">
        <f>COUNTIFS($E991,"RPX",$AS993,"Y")</f>
        <v>0</v>
      </c>
      <c r="AW993" s="108">
        <f>COUNTIFS($E991,"EUC",$AS993,"Y")</f>
        <v>0</v>
      </c>
      <c r="AX993" s="109">
        <f>COUNTIFS($E991,"RPX-T",$AS993,"Y")</f>
        <v>0</v>
      </c>
      <c r="BA993" s="227"/>
    </row>
    <row r="994" spans="1:53" ht="16.5" thickTop="1" thickBot="1" x14ac:dyDescent="0.3">
      <c r="A994" s="88"/>
      <c r="B994" s="29" t="s">
        <v>246</v>
      </c>
      <c r="C994" s="37">
        <v>0</v>
      </c>
      <c r="D994" s="41" t="s">
        <v>247</v>
      </c>
      <c r="E994" s="42"/>
      <c r="F994" s="88"/>
      <c r="G994" s="278"/>
      <c r="H994" s="47" t="s">
        <v>248</v>
      </c>
      <c r="I994" s="35">
        <f>IF(E993&lt;&gt;0,E993,0)</f>
        <v>0</v>
      </c>
      <c r="J994" s="194"/>
      <c r="K994" s="195"/>
      <c r="L994" s="48"/>
      <c r="M994" s="196">
        <v>12</v>
      </c>
      <c r="N994" s="35" t="str">
        <f>IF($E991="SS",SUM(AI994,AJ1005,AM1026,AO1026,AQ1026),"0")</f>
        <v>0</v>
      </c>
      <c r="O994" s="35" t="str">
        <f>IF($E991="SS",SUM(AN1026,AP1026,AR1026),"0")</f>
        <v>0</v>
      </c>
      <c r="P994" s="35" t="str">
        <f>IF($E991="RPX",SUM(AJ994,AJ1005,AM1026,AO1026,AQ1026),"0")</f>
        <v>0</v>
      </c>
      <c r="Q994" s="35" t="str">
        <f>IF($E991="RPX",SUM(AN1026,AP1026,AR1026),"0")</f>
        <v>0</v>
      </c>
      <c r="R994" s="35">
        <f>COUNTIFS($E1001:$E1025,"12",$F1001:$F1025,"Pole",$C1001:$C1025,"FST")</f>
        <v>0</v>
      </c>
      <c r="S994" s="35" t="str">
        <f>IF($E991="RPX-T",SUM(AL994,AK1005,AM1026,AO1026,AQ1026),"0")</f>
        <v>0</v>
      </c>
      <c r="T994" s="35" t="str">
        <f>IF($E991="RPX-T",SUM(AN1026,AP1026,AR1026),"0")</f>
        <v>0</v>
      </c>
      <c r="U994" s="35" t="str">
        <f>IF($E991="EUC",SUM(AK994,AL1005,AM1026,AO1026,AQ1026),"0")</f>
        <v>0</v>
      </c>
      <c r="V994" s="35" t="str">
        <f>IF($E991="EUC",SUM($AN1026,AP1026,AR1026),"0")</f>
        <v>0</v>
      </c>
      <c r="W994" s="34">
        <f>COUNTIFS($E1001:$E1025,"12",$F1001:$F1025,"HH",$C1001:$C1025,"FST")</f>
        <v>0</v>
      </c>
      <c r="X994" s="35">
        <f>COUNTIFS($E1001:$E1025,"12",$F1001:$F1025,"Ped",$C1001:$C1025,"FST")</f>
        <v>0</v>
      </c>
      <c r="Y994" s="25"/>
      <c r="Z994" s="45">
        <v>2</v>
      </c>
      <c r="AA994" s="46">
        <v>13</v>
      </c>
      <c r="AB994" s="46">
        <v>24</v>
      </c>
      <c r="AC994" s="25"/>
      <c r="AD994" s="25"/>
      <c r="AH994" s="109">
        <v>12</v>
      </c>
      <c r="AI994" s="109" t="str">
        <f>IF($E991="SS",COUNTIFS($C1001:$C1025,"FST",$E1001:$E1025,"12"),"0")</f>
        <v>0</v>
      </c>
      <c r="AJ994" s="109" t="str">
        <f>IF($E991="RPX",COUNTIFS($C1001:$C1025,"FST",$E1001:$E1025,"12"),"0")</f>
        <v>0</v>
      </c>
      <c r="AK994" s="109" t="str">
        <f>IF($E991="EUC",COUNTIFS($C1001:$C1025,"FST",$E1001:$E1025,"12"),"0")</f>
        <v>0</v>
      </c>
      <c r="AL994" s="109" t="str">
        <f>IF($E991="RPX-T",COUNTIFS($C1001:$C1025,"FST",$E1001:$E1025,"12"),"0")</f>
        <v>0</v>
      </c>
      <c r="BA994" s="227"/>
    </row>
    <row r="995" spans="1:53" ht="16.5" customHeight="1" thickTop="1" thickBot="1" x14ac:dyDescent="0.3">
      <c r="A995" s="88"/>
      <c r="B995" s="36" t="s">
        <v>249</v>
      </c>
      <c r="C995" s="30">
        <v>0</v>
      </c>
      <c r="D995" s="49" t="s">
        <v>250</v>
      </c>
      <c r="E995" s="50">
        <f>E992/12</f>
        <v>0</v>
      </c>
      <c r="F995" s="88"/>
      <c r="G995" s="277" t="s">
        <v>251</v>
      </c>
      <c r="H995" s="51" t="s">
        <v>252</v>
      </c>
      <c r="I995" s="112">
        <f>E994</f>
        <v>0</v>
      </c>
      <c r="J995" s="311" t="s">
        <v>253</v>
      </c>
      <c r="K995" s="312"/>
      <c r="L995" s="313"/>
      <c r="M995" s="52" t="s">
        <v>254</v>
      </c>
      <c r="N995" s="106"/>
      <c r="O995" s="106"/>
      <c r="P995" s="192"/>
      <c r="Q995" s="192"/>
      <c r="R995" s="192"/>
      <c r="S995" s="192"/>
      <c r="T995" s="192"/>
      <c r="U995" s="192"/>
      <c r="V995" s="192"/>
      <c r="W995" s="53">
        <f>SUM(P995:U995)</f>
        <v>0</v>
      </c>
      <c r="X995" s="54"/>
      <c r="Y995" s="25"/>
      <c r="Z995" s="45">
        <v>3</v>
      </c>
      <c r="AA995" s="46">
        <v>25</v>
      </c>
      <c r="AB995" s="46">
        <v>36</v>
      </c>
      <c r="AC995" s="25"/>
      <c r="AD995" s="25"/>
      <c r="BA995" s="227"/>
    </row>
    <row r="996" spans="1:53" ht="16.5" thickTop="1" thickBot="1" x14ac:dyDescent="0.3">
      <c r="A996" s="88"/>
      <c r="B996" s="36" t="s">
        <v>255</v>
      </c>
      <c r="C996" s="30">
        <v>0</v>
      </c>
      <c r="D996" s="31" t="s">
        <v>256</v>
      </c>
      <c r="E996" s="101" t="str">
        <f>IF('Cable Calculator'!DT5="","",'Cable Calculator'!DT5)</f>
        <v/>
      </c>
      <c r="F996" s="88"/>
      <c r="G996" s="278"/>
      <c r="H996" s="47" t="s">
        <v>257</v>
      </c>
      <c r="I996" s="35" t="str">
        <f>IF(E994="","0",IF(AND(E991="EUC",E992=432), I995+(203-E993),IF(E994=0,0,(E994+(E992-E993)-1))))</f>
        <v>0</v>
      </c>
      <c r="J996" s="292" t="str">
        <f>IFERROR(IF(OR(E991="EUC",E991="SS"),"---",IF(OR(P990,S990),"NO 2F Tethers for RPX!",IF(OR(P992,S992),"NO 6F Tethers for RPX!","---"))),"---")</f>
        <v>---</v>
      </c>
      <c r="K996" s="293"/>
      <c r="L996" s="294"/>
      <c r="M996" s="292" t="str">
        <f>IF(E993&gt;60,"Dead Count &gt;60: Consider Downsize","---")</f>
        <v>---</v>
      </c>
      <c r="N996" s="293"/>
      <c r="O996" s="293"/>
      <c r="P996" s="293"/>
      <c r="Q996" s="293"/>
      <c r="R996" s="293"/>
      <c r="S996" s="293"/>
      <c r="T996" s="293"/>
      <c r="U996" s="294"/>
      <c r="V996" s="100"/>
      <c r="W996" s="54">
        <f>SUM(P996:U996)</f>
        <v>0</v>
      </c>
      <c r="X996" s="54"/>
      <c r="Y996" s="25"/>
      <c r="Z996" s="45">
        <v>4</v>
      </c>
      <c r="AA996" s="46">
        <v>37</v>
      </c>
      <c r="AB996" s="46">
        <v>48</v>
      </c>
      <c r="AC996" s="25"/>
      <c r="AD996" s="25"/>
      <c r="BA996" s="227"/>
    </row>
    <row r="997" spans="1:53" ht="16.5" thickTop="1" thickBot="1" x14ac:dyDescent="0.3">
      <c r="A997" s="88"/>
      <c r="B997" s="55" t="s">
        <v>258</v>
      </c>
      <c r="C997" s="56">
        <f>SUM(C991:C996)+I990</f>
        <v>0</v>
      </c>
      <c r="D997" s="31" t="s">
        <v>259</v>
      </c>
      <c r="E997" s="101" t="str">
        <f>IF(AS991="Y","DBL",IF(AS992="Y","TRPL",IF(AS993="Y","QUAD","")))</f>
        <v/>
      </c>
      <c r="F997" s="88"/>
      <c r="G997" s="192"/>
      <c r="H997" s="57"/>
      <c r="I997" s="192"/>
      <c r="J997" s="292" t="str">
        <f>IF(AND(E992=216,(OR(Z1013="error",Z1014="error",Z1015="error",Z1016="error",Z1017="error",Z1018="error",Z1019="error",Z1020="error",Z1021="error",Z1022="error",Z1023="error",Z1024="error",Z1025="error",AA1015="error",AA1016="error",AA1017="error",AA1018="error",AA1019="error",AA1020="error",AA1021="error",AA1022="error",AA1023="error",AA1024="error",AA1025="error",AA1026="error",AA1027="error"))),"You cannot cross Tube 6 and 7","---")</f>
        <v>---</v>
      </c>
      <c r="K997" s="293"/>
      <c r="L997" s="294"/>
      <c r="M997" s="292" t="str">
        <f>IF(AND(OR(E991="SS",E991="RPX",E991="EUC",E991="RPX-T"),(OR(C1001="",C1001="Field SPL"))),"Cannot have FlexNap cables without tethers","---")</f>
        <v>---</v>
      </c>
      <c r="N997" s="293"/>
      <c r="O997" s="293"/>
      <c r="P997" s="293"/>
      <c r="Q997" s="293"/>
      <c r="R997" s="293"/>
      <c r="S997" s="293"/>
      <c r="T997" s="293"/>
      <c r="U997" s="294"/>
      <c r="V997" s="25"/>
      <c r="W997" s="58"/>
      <c r="X997" s="58"/>
      <c r="Y997" s="25"/>
      <c r="Z997" s="45">
        <v>5</v>
      </c>
      <c r="AA997" s="46">
        <v>49</v>
      </c>
      <c r="AB997" s="46">
        <v>60</v>
      </c>
      <c r="AC997" s="25"/>
      <c r="AD997" s="25"/>
      <c r="BA997" s="227"/>
    </row>
    <row r="998" spans="1:53" ht="16.5" thickTop="1" thickBot="1" x14ac:dyDescent="0.3">
      <c r="A998" s="88"/>
      <c r="B998" s="59"/>
      <c r="C998" s="60"/>
      <c r="D998" s="61"/>
      <c r="E998" s="62"/>
      <c r="F998" s="88"/>
      <c r="G998" s="63"/>
      <c r="H998" s="64"/>
      <c r="I998" s="63"/>
      <c r="J998" s="292" t="str">
        <f>IF(AND(OR(E991="RPX", E991="RPX-T", E991="SS"),E992=216),"NO 216 For RPX, RPX-T, OR SS CABLE","---")</f>
        <v>---</v>
      </c>
      <c r="K998" s="293"/>
      <c r="L998" s="294"/>
      <c r="M998" s="292" t="str" cm="1">
        <f t="array" ref="M998">IF(AND(E991="",OR(C1001:C1025="FST",C1001:C1025="REV T",C1001:C1025="DBL REV",C1001:C1025="TPL REV", C1001:C1025="QD REV")),"Non-FlexNap cables cannot have tethers","---")</f>
        <v>---</v>
      </c>
      <c r="N998" s="293"/>
      <c r="O998" s="293"/>
      <c r="P998" s="293"/>
      <c r="Q998" s="293"/>
      <c r="R998" s="293"/>
      <c r="S998" s="293"/>
      <c r="T998" s="293"/>
      <c r="U998" s="294"/>
      <c r="V998" s="25"/>
      <c r="W998" s="58"/>
      <c r="X998" s="58"/>
      <c r="Y998" s="25"/>
      <c r="Z998" s="45">
        <v>6</v>
      </c>
      <c r="AA998" s="65">
        <v>61</v>
      </c>
      <c r="AB998" s="65">
        <v>72</v>
      </c>
      <c r="AC998" s="25"/>
      <c r="AD998" s="25"/>
      <c r="BA998" s="226"/>
    </row>
    <row r="999" spans="1:53" ht="15.75" customHeight="1" thickBot="1" x14ac:dyDescent="0.3">
      <c r="A999" s="88"/>
      <c r="B999" s="277" t="s">
        <v>260</v>
      </c>
      <c r="C999" s="314" t="s">
        <v>261</v>
      </c>
      <c r="D999" s="314" t="s">
        <v>262</v>
      </c>
      <c r="E999" s="316" t="s">
        <v>263</v>
      </c>
      <c r="F999" s="314" t="s">
        <v>264</v>
      </c>
      <c r="G999" s="279" t="s">
        <v>265</v>
      </c>
      <c r="H999" s="279" t="s">
        <v>266</v>
      </c>
      <c r="I999" s="279" t="s">
        <v>267</v>
      </c>
      <c r="J999" s="318" t="s">
        <v>268</v>
      </c>
      <c r="K999" s="314" t="s">
        <v>269</v>
      </c>
      <c r="L999" s="320" t="s">
        <v>270</v>
      </c>
      <c r="M999" s="322" t="s">
        <v>271</v>
      </c>
      <c r="N999" s="322"/>
      <c r="O999" s="322"/>
      <c r="P999" s="322"/>
      <c r="Q999" s="322"/>
      <c r="R999" s="322"/>
      <c r="S999" s="322"/>
      <c r="T999" s="322"/>
      <c r="U999" s="323"/>
      <c r="V999" s="107"/>
      <c r="W999" s="72"/>
      <c r="X999" s="72"/>
      <c r="Y999" s="72"/>
      <c r="Z999" s="45">
        <v>7</v>
      </c>
      <c r="AA999" s="65">
        <v>73</v>
      </c>
      <c r="AB999" s="65">
        <v>84</v>
      </c>
      <c r="AC999" s="25"/>
      <c r="AD999" s="25"/>
      <c r="BA999" s="228"/>
    </row>
    <row r="1000" spans="1:53" ht="15.75" thickBot="1" x14ac:dyDescent="0.3">
      <c r="A1000" s="88"/>
      <c r="B1000" s="278"/>
      <c r="C1000" s="315"/>
      <c r="D1000" s="315"/>
      <c r="E1000" s="317"/>
      <c r="F1000" s="315"/>
      <c r="G1000" s="280"/>
      <c r="H1000" s="280"/>
      <c r="I1000" s="280"/>
      <c r="J1000" s="319"/>
      <c r="K1000" s="315"/>
      <c r="L1000" s="321"/>
      <c r="M1000" s="324"/>
      <c r="N1000" s="324"/>
      <c r="O1000" s="324"/>
      <c r="P1000" s="324"/>
      <c r="Q1000" s="324"/>
      <c r="R1000" s="324"/>
      <c r="S1000" s="324"/>
      <c r="T1000" s="324"/>
      <c r="U1000" s="325"/>
      <c r="V1000" s="107"/>
      <c r="W1000" s="72"/>
      <c r="X1000" s="72"/>
      <c r="Y1000" s="72"/>
      <c r="Z1000" s="45">
        <v>8</v>
      </c>
      <c r="AA1000" s="46">
        <v>85</v>
      </c>
      <c r="AB1000" s="46">
        <v>96</v>
      </c>
      <c r="AC1000" s="25"/>
      <c r="AD1000" s="25"/>
      <c r="AI1000" s="109" t="s">
        <v>272</v>
      </c>
      <c r="AJ1000" s="109" t="s">
        <v>273</v>
      </c>
      <c r="AK1000" s="109" t="s">
        <v>274</v>
      </c>
      <c r="AL1000" s="109" t="s">
        <v>275</v>
      </c>
      <c r="BA1000" s="228"/>
    </row>
    <row r="1001" spans="1:53" ht="15.75" thickBot="1" x14ac:dyDescent="0.3">
      <c r="A1001" s="88"/>
      <c r="B1001" s="66" t="s">
        <v>276</v>
      </c>
      <c r="C1001" s="67"/>
      <c r="D1001" s="102"/>
      <c r="E1001" s="32"/>
      <c r="F1001" s="32"/>
      <c r="G1001" s="68" t="s">
        <v>277</v>
      </c>
      <c r="H1001" s="69">
        <f>IF(I1001=0,0,I1001-(E1001-1))</f>
        <v>0</v>
      </c>
      <c r="I1001" s="70">
        <f>IF(E1001=0,0,I996)</f>
        <v>0</v>
      </c>
      <c r="J1001" s="71" t="s">
        <v>278</v>
      </c>
      <c r="K1001" s="32"/>
      <c r="L1001" s="233"/>
      <c r="M1001" s="295"/>
      <c r="N1001" s="295"/>
      <c r="O1001" s="295"/>
      <c r="P1001" s="295"/>
      <c r="Q1001" s="295"/>
      <c r="R1001" s="295"/>
      <c r="S1001" s="295"/>
      <c r="T1001" s="295"/>
      <c r="U1001" s="296"/>
      <c r="V1001" s="103"/>
      <c r="W1001" s="72"/>
      <c r="X1001" s="72"/>
      <c r="Y1001" s="72"/>
      <c r="Z1001" s="45">
        <v>9</v>
      </c>
      <c r="AA1001" s="46">
        <v>97</v>
      </c>
      <c r="AB1001" s="46">
        <v>108</v>
      </c>
      <c r="AC1001" s="72">
        <f t="shared" ref="AC1001:AC1025" si="408">IF(B1001&lt;&gt;"FST",1,0)</f>
        <v>1</v>
      </c>
      <c r="AD1001" s="72">
        <f t="shared" ref="AD1001:AD1025" si="409">IF(C1001&lt;&gt;"FST",1,0)</f>
        <v>1</v>
      </c>
      <c r="AE1001" s="109" t="str">
        <f t="shared" ref="AE1001:AE1025" si="410">CONCATENATE(H1001,"-",I1001)</f>
        <v>0-0</v>
      </c>
      <c r="AF1001" s="109" t="str">
        <f t="shared" ref="AF1001:AF1025" si="411">IF(C1001="Field SPL","N","Y")</f>
        <v>Y</v>
      </c>
      <c r="AG1001" s="109" t="str">
        <f t="shared" ref="AG1001:AG1025" si="412">IF(OR(E$991="RPX",E$991="SS"),"A","B")</f>
        <v>B</v>
      </c>
      <c r="AH1001" s="109">
        <v>2</v>
      </c>
      <c r="AI1001" s="109" t="str">
        <f>IF(E991="SS",COUNTIFS(C1001:C1025,"TCF",E1001:E1025,"2"),"")</f>
        <v/>
      </c>
      <c r="AJ1001" s="109" t="str">
        <f>IF(E991="RPX",COUNTIFS(C1001:C1025,"TCF",E1001:E1025,"2"),"")</f>
        <v/>
      </c>
      <c r="AK1001" s="109" t="str">
        <f>IF(E991="RPX-T",COUNTIFS(C1001:C1025,"TCF",E1001:E1025,"2"),"")</f>
        <v/>
      </c>
      <c r="AL1001" s="109" t="str">
        <f>IF(E991="EUC",COUNTIFS(C1001:C1025,"TCF",E1001:E1025,"2"),"")</f>
        <v/>
      </c>
      <c r="AM1001" s="109">
        <f t="shared" ref="AM1001:AM1025" si="413">VALUE(IF(C1001="FST","0",IF(C1001="REV T","1",IF(C1001="DBL REV",".5","0"))))</f>
        <v>0</v>
      </c>
      <c r="AN1001" s="109">
        <f t="shared" ref="AN1001:AN1025" si="414">VALUE(IF(C1001="FST","0",IF(C1001="REV T","0",IF(C1001="DBL REV",".5","0"))))</f>
        <v>0</v>
      </c>
      <c r="AO1001" s="109" t="str">
        <f t="shared" ref="AO1001:AO1025" si="415">IF(C1001="TPL REV","Y","")</f>
        <v/>
      </c>
      <c r="AQ1001" s="109" t="str">
        <f t="shared" ref="AQ1001:AQ1025" si="416">IF(C1001="QD REV","Y","")</f>
        <v/>
      </c>
      <c r="BA1001" s="229">
        <f>MOD(E1001,12)</f>
        <v>0</v>
      </c>
    </row>
    <row r="1002" spans="1:53" ht="15.75" thickBot="1" x14ac:dyDescent="0.3">
      <c r="A1002" s="88"/>
      <c r="B1002" s="66" t="s">
        <v>279</v>
      </c>
      <c r="C1002" s="67"/>
      <c r="D1002" s="102"/>
      <c r="E1002" s="32"/>
      <c r="F1002" s="32"/>
      <c r="G1002" s="68" t="s">
        <v>277</v>
      </c>
      <c r="H1002" s="69">
        <f t="shared" ref="H1002:H1025" si="417">IF(E1002=0,0,I1002-(E1002-1))</f>
        <v>0</v>
      </c>
      <c r="I1002" s="70">
        <f t="shared" ref="I1002:I1025" si="418">IF(E1002=0,0,H1001-1)</f>
        <v>0</v>
      </c>
      <c r="J1002" s="73" t="str">
        <f>IF(C1002="","--",IF(AND(C1002&lt;&gt;"FST",C1002&lt;&gt;"TCF",BA1001&lt;&gt;0),BA1001,"--"))</f>
        <v>--</v>
      </c>
      <c r="K1002" s="32"/>
      <c r="L1002" s="233"/>
      <c r="M1002" s="295"/>
      <c r="N1002" s="295"/>
      <c r="O1002" s="295"/>
      <c r="P1002" s="295"/>
      <c r="Q1002" s="295"/>
      <c r="R1002" s="295"/>
      <c r="S1002" s="295"/>
      <c r="T1002" s="295"/>
      <c r="U1002" s="296"/>
      <c r="V1002" s="103"/>
      <c r="W1002" s="72"/>
      <c r="X1002" s="72"/>
      <c r="Y1002" s="72"/>
      <c r="Z1002" s="45">
        <v>10</v>
      </c>
      <c r="AA1002" s="46">
        <v>109</v>
      </c>
      <c r="AB1002" s="46">
        <v>120</v>
      </c>
      <c r="AC1002" s="72">
        <f t="shared" si="408"/>
        <v>1</v>
      </c>
      <c r="AD1002" s="72">
        <f t="shared" si="409"/>
        <v>1</v>
      </c>
      <c r="AE1002" s="109" t="str">
        <f t="shared" si="410"/>
        <v>0-0</v>
      </c>
      <c r="AF1002" s="109" t="str">
        <f t="shared" si="411"/>
        <v>Y</v>
      </c>
      <c r="AG1002" s="109" t="str">
        <f t="shared" si="412"/>
        <v>B</v>
      </c>
      <c r="AH1002" s="109">
        <v>4</v>
      </c>
      <c r="AI1002" s="109" t="str">
        <f>IF(E991="SS",COUNTIFS(C1001:C1025,"TCF",E1001:E1025,"4"),"")</f>
        <v/>
      </c>
      <c r="AJ1002" s="109" t="str">
        <f>IF(E991="RPX",COUNTIFS(C1001:C1025,"TCF",E1001:E1025,"4"),"")</f>
        <v/>
      </c>
      <c r="AK1002" s="109" t="str">
        <f>IF(E991="RPX-T",COUNTIFS(C1001:C1025,"TCF",E1001:E1025,"4"),"")</f>
        <v/>
      </c>
      <c r="AL1002" s="109" t="str">
        <f>IF(E991="EUC",COUNTIFS(C1001:C1025,"TCF",E1001:E1025,"4"),"")</f>
        <v/>
      </c>
      <c r="AM1002" s="109">
        <f t="shared" si="413"/>
        <v>0</v>
      </c>
      <c r="AN1002" s="109">
        <f t="shared" si="414"/>
        <v>0</v>
      </c>
      <c r="AO1002" s="109" t="str">
        <f t="shared" si="415"/>
        <v/>
      </c>
      <c r="AQ1002" s="109" t="str">
        <f t="shared" si="416"/>
        <v/>
      </c>
      <c r="BA1002" s="229">
        <f>MOD(SUM(E1001:E1002),12)</f>
        <v>0</v>
      </c>
    </row>
    <row r="1003" spans="1:53" ht="15.75" thickBot="1" x14ac:dyDescent="0.3">
      <c r="A1003" s="88"/>
      <c r="B1003" s="74" t="s">
        <v>280</v>
      </c>
      <c r="C1003" s="67"/>
      <c r="D1003" s="102"/>
      <c r="E1003" s="32"/>
      <c r="F1003" s="32"/>
      <c r="G1003" s="75" t="s">
        <v>277</v>
      </c>
      <c r="H1003" s="69">
        <f t="shared" si="417"/>
        <v>0</v>
      </c>
      <c r="I1003" s="70">
        <f t="shared" si="418"/>
        <v>0</v>
      </c>
      <c r="J1003" s="73" t="str">
        <f t="shared" ref="J1003:J1025" si="419">IF(C1003="","--",IF(AND(C1003&lt;&gt;"FST",C1003&lt;&gt;"TCF",BA1002&lt;&gt;0),BA1002,"--"))</f>
        <v>--</v>
      </c>
      <c r="K1003" s="32"/>
      <c r="L1003" s="233"/>
      <c r="M1003" s="295"/>
      <c r="N1003" s="295"/>
      <c r="O1003" s="295"/>
      <c r="P1003" s="295"/>
      <c r="Q1003" s="295"/>
      <c r="R1003" s="295"/>
      <c r="S1003" s="295"/>
      <c r="T1003" s="295"/>
      <c r="U1003" s="296"/>
      <c r="V1003" s="103"/>
      <c r="W1003" s="72"/>
      <c r="X1003" s="72"/>
      <c r="Y1003" s="72"/>
      <c r="Z1003" s="45">
        <v>11</v>
      </c>
      <c r="AA1003" s="46">
        <v>121</v>
      </c>
      <c r="AB1003" s="46">
        <v>132</v>
      </c>
      <c r="AC1003" s="72">
        <f t="shared" si="408"/>
        <v>1</v>
      </c>
      <c r="AD1003" s="72">
        <f t="shared" si="409"/>
        <v>1</v>
      </c>
      <c r="AE1003" s="109" t="str">
        <f t="shared" si="410"/>
        <v>0-0</v>
      </c>
      <c r="AF1003" s="109" t="str">
        <f t="shared" si="411"/>
        <v>Y</v>
      </c>
      <c r="AG1003" s="109" t="str">
        <f t="shared" si="412"/>
        <v>B</v>
      </c>
      <c r="AH1003" s="109">
        <v>6</v>
      </c>
      <c r="AI1003" s="109" t="str">
        <f>IF(E991="SS",COUNTIFS(C1001:C1025,"TCF",E1001:E1025,"6"),"")</f>
        <v/>
      </c>
      <c r="AJ1003" s="109" t="str">
        <f>IF(E991="RPX",COUNTIFS(C1001:C1025,"TCF",E1001:E1025,"6"),"")</f>
        <v/>
      </c>
      <c r="AK1003" s="109" t="str">
        <f>IF(E991="RPX-T",COUNTIFS(C1001:C1025,"TCF",E1001:E1025,"6"),"")</f>
        <v/>
      </c>
      <c r="AL1003" s="109" t="str">
        <f>IF(E991="EUC",COUNTIFS(C1001:C1025,"TCF",E1001:E1025,"6"),"")</f>
        <v/>
      </c>
      <c r="AM1003" s="109">
        <f t="shared" si="413"/>
        <v>0</v>
      </c>
      <c r="AN1003" s="109">
        <f t="shared" si="414"/>
        <v>0</v>
      </c>
      <c r="AO1003" s="109" t="str">
        <f t="shared" si="415"/>
        <v/>
      </c>
      <c r="AQ1003" s="109" t="str">
        <f t="shared" si="416"/>
        <v/>
      </c>
      <c r="BA1003" s="229">
        <f>MOD(SUM(E1001:E1004),12)</f>
        <v>0</v>
      </c>
    </row>
    <row r="1004" spans="1:53" ht="15.75" thickBot="1" x14ac:dyDescent="0.3">
      <c r="A1004" s="88"/>
      <c r="B1004" s="66" t="s">
        <v>281</v>
      </c>
      <c r="C1004" s="67"/>
      <c r="D1004" s="102"/>
      <c r="E1004" s="32"/>
      <c r="F1004" s="32"/>
      <c r="G1004" s="68" t="s">
        <v>277</v>
      </c>
      <c r="H1004" s="69">
        <f t="shared" si="417"/>
        <v>0</v>
      </c>
      <c r="I1004" s="70">
        <f t="shared" si="418"/>
        <v>0</v>
      </c>
      <c r="J1004" s="73" t="str">
        <f t="shared" si="419"/>
        <v>--</v>
      </c>
      <c r="K1004" s="32"/>
      <c r="L1004" s="233"/>
      <c r="M1004" s="295"/>
      <c r="N1004" s="295"/>
      <c r="O1004" s="295"/>
      <c r="P1004" s="295"/>
      <c r="Q1004" s="295"/>
      <c r="R1004" s="295"/>
      <c r="S1004" s="295"/>
      <c r="T1004" s="295"/>
      <c r="U1004" s="296"/>
      <c r="V1004" s="103"/>
      <c r="W1004" s="72"/>
      <c r="X1004" s="72"/>
      <c r="Y1004" s="72"/>
      <c r="Z1004" s="45">
        <v>12</v>
      </c>
      <c r="AA1004" s="76">
        <v>133</v>
      </c>
      <c r="AB1004" s="76">
        <v>144</v>
      </c>
      <c r="AC1004" s="72">
        <f t="shared" si="408"/>
        <v>1</v>
      </c>
      <c r="AD1004" s="72">
        <f t="shared" si="409"/>
        <v>1</v>
      </c>
      <c r="AE1004" s="109" t="str">
        <f t="shared" si="410"/>
        <v>0-0</v>
      </c>
      <c r="AF1004" s="109" t="str">
        <f t="shared" si="411"/>
        <v>Y</v>
      </c>
      <c r="AG1004" s="109" t="str">
        <f t="shared" si="412"/>
        <v>B</v>
      </c>
      <c r="AH1004" s="109">
        <v>8</v>
      </c>
      <c r="AI1004" s="109" t="str">
        <f>IF(E991="SS",COUNTIFS(C1001:C1025,"TCF",E1001:E1025,"8"),"")</f>
        <v/>
      </c>
      <c r="AJ1004" s="109" t="str">
        <f>IF(E991="RPX",COUNTIFS(C1001:C1025,"TCF",E1001:E1025,"8"),"")</f>
        <v/>
      </c>
      <c r="AK1004" s="109" t="str">
        <f>IF(E991="RPX-T",COUNTIFS(C1001:C1025,"TCF",E1001:E1025,"8"),"")</f>
        <v/>
      </c>
      <c r="AL1004" s="109" t="str">
        <f>IF(E991="EUC",COUNTIFS(C1001:C1025,"TCF",E1001:E1025,"8"),"")</f>
        <v/>
      </c>
      <c r="AM1004" s="109">
        <f t="shared" si="413"/>
        <v>0</v>
      </c>
      <c r="AN1004" s="109">
        <f t="shared" si="414"/>
        <v>0</v>
      </c>
      <c r="AO1004" s="109" t="str">
        <f t="shared" si="415"/>
        <v/>
      </c>
      <c r="AQ1004" s="109" t="str">
        <f t="shared" si="416"/>
        <v/>
      </c>
      <c r="BA1004" s="229">
        <f>MOD(SUM(E1001:E1005),12)</f>
        <v>0</v>
      </c>
    </row>
    <row r="1005" spans="1:53" ht="15.75" thickBot="1" x14ac:dyDescent="0.3">
      <c r="A1005" s="88"/>
      <c r="B1005" s="66" t="s">
        <v>282</v>
      </c>
      <c r="C1005" s="67"/>
      <c r="D1005" s="102"/>
      <c r="E1005" s="32"/>
      <c r="F1005" s="32"/>
      <c r="G1005" s="68" t="s">
        <v>277</v>
      </c>
      <c r="H1005" s="69">
        <f t="shared" si="417"/>
        <v>0</v>
      </c>
      <c r="I1005" s="70">
        <f t="shared" si="418"/>
        <v>0</v>
      </c>
      <c r="J1005" s="73" t="str">
        <f t="shared" si="419"/>
        <v>--</v>
      </c>
      <c r="K1005" s="32"/>
      <c r="L1005" s="233"/>
      <c r="M1005" s="295"/>
      <c r="N1005" s="295"/>
      <c r="O1005" s="295"/>
      <c r="P1005" s="295"/>
      <c r="Q1005" s="295"/>
      <c r="R1005" s="295"/>
      <c r="S1005" s="295"/>
      <c r="T1005" s="295"/>
      <c r="U1005" s="296"/>
      <c r="V1005" s="103"/>
      <c r="W1005" s="72"/>
      <c r="X1005" s="72"/>
      <c r="Y1005" s="72"/>
      <c r="Z1005" s="45">
        <v>13</v>
      </c>
      <c r="AA1005" s="77">
        <f t="shared" ref="AA1005:AA1010" si="420">AB1004+1</f>
        <v>145</v>
      </c>
      <c r="AB1005" s="77">
        <f t="shared" ref="AB1005:AB1010" si="421">AB1004+12</f>
        <v>156</v>
      </c>
      <c r="AC1005" s="72">
        <f t="shared" si="408"/>
        <v>1</v>
      </c>
      <c r="AD1005" s="72">
        <f t="shared" si="409"/>
        <v>1</v>
      </c>
      <c r="AE1005" s="109" t="str">
        <f t="shared" si="410"/>
        <v>0-0</v>
      </c>
      <c r="AF1005" s="109" t="str">
        <f t="shared" si="411"/>
        <v>Y</v>
      </c>
      <c r="AG1005" s="109" t="str">
        <f t="shared" si="412"/>
        <v>B</v>
      </c>
      <c r="AH1005" s="109">
        <v>12</v>
      </c>
      <c r="AI1005" s="109" t="str">
        <f>IF(E991="SS",COUNTIFS(C1001:C1025,"TCF",E1001:E1025,"12"),"")</f>
        <v/>
      </c>
      <c r="AJ1005" s="109" t="str">
        <f>IF(E991="RPX",COUNTIFS(C1001:C1025,"TCF",E1001:E1025,"12"),"")</f>
        <v/>
      </c>
      <c r="AK1005" s="109" t="str">
        <f>IF(E991="RPX-T",COUNTIFS(C1001:C1025,"TCF",E1001:E1025,"12"),"")</f>
        <v/>
      </c>
      <c r="AL1005" s="109" t="str">
        <f>IF(E991="EUC",COUNTIFS(C1001:C1025,"TCF",E1001:E1025,"12"),"")</f>
        <v/>
      </c>
      <c r="AM1005" s="109">
        <f t="shared" si="413"/>
        <v>0</v>
      </c>
      <c r="AN1005" s="109">
        <f t="shared" si="414"/>
        <v>0</v>
      </c>
      <c r="AO1005" s="109" t="str">
        <f t="shared" si="415"/>
        <v/>
      </c>
      <c r="AQ1005" s="109" t="str">
        <f t="shared" si="416"/>
        <v/>
      </c>
      <c r="BA1005" s="229">
        <f>MOD(SUM(E1001:E1006),12)</f>
        <v>0</v>
      </c>
    </row>
    <row r="1006" spans="1:53" ht="15.75" thickBot="1" x14ac:dyDescent="0.3">
      <c r="A1006" s="88"/>
      <c r="B1006" s="66" t="s">
        <v>283</v>
      </c>
      <c r="C1006" s="67"/>
      <c r="D1006" s="102"/>
      <c r="E1006" s="32"/>
      <c r="F1006" s="32"/>
      <c r="G1006" s="68" t="s">
        <v>277</v>
      </c>
      <c r="H1006" s="69">
        <f t="shared" si="417"/>
        <v>0</v>
      </c>
      <c r="I1006" s="70">
        <f t="shared" si="418"/>
        <v>0</v>
      </c>
      <c r="J1006" s="73" t="str">
        <f t="shared" si="419"/>
        <v>--</v>
      </c>
      <c r="K1006" s="32"/>
      <c r="L1006" s="233"/>
      <c r="M1006" s="295"/>
      <c r="N1006" s="295"/>
      <c r="O1006" s="295"/>
      <c r="P1006" s="295"/>
      <c r="Q1006" s="295"/>
      <c r="R1006" s="295"/>
      <c r="S1006" s="295"/>
      <c r="T1006" s="295"/>
      <c r="U1006" s="296"/>
      <c r="V1006" s="103"/>
      <c r="W1006" s="72"/>
      <c r="X1006" s="72"/>
      <c r="Y1006" s="72"/>
      <c r="Z1006" s="45">
        <v>14</v>
      </c>
      <c r="AA1006" s="77">
        <f t="shared" si="420"/>
        <v>157</v>
      </c>
      <c r="AB1006" s="77">
        <f t="shared" si="421"/>
        <v>168</v>
      </c>
      <c r="AC1006" s="72">
        <f t="shared" si="408"/>
        <v>1</v>
      </c>
      <c r="AD1006" s="72">
        <f t="shared" si="409"/>
        <v>1</v>
      </c>
      <c r="AE1006" s="109" t="str">
        <f t="shared" si="410"/>
        <v>0-0</v>
      </c>
      <c r="AF1006" s="109" t="str">
        <f t="shared" si="411"/>
        <v>Y</v>
      </c>
      <c r="AG1006" s="109" t="str">
        <f t="shared" si="412"/>
        <v>B</v>
      </c>
      <c r="AM1006" s="109">
        <f t="shared" si="413"/>
        <v>0</v>
      </c>
      <c r="AN1006" s="109">
        <f t="shared" si="414"/>
        <v>0</v>
      </c>
      <c r="AO1006" s="109" t="str">
        <f t="shared" si="415"/>
        <v/>
      </c>
      <c r="AQ1006" s="109" t="str">
        <f t="shared" si="416"/>
        <v/>
      </c>
      <c r="BA1006" s="229">
        <f>MOD(SUM(E1001:E1007),12)</f>
        <v>0</v>
      </c>
    </row>
    <row r="1007" spans="1:53" ht="15.75" thickBot="1" x14ac:dyDescent="0.3">
      <c r="A1007" s="88"/>
      <c r="B1007" s="66" t="s">
        <v>284</v>
      </c>
      <c r="C1007" s="67"/>
      <c r="D1007" s="102"/>
      <c r="E1007" s="32"/>
      <c r="F1007" s="32"/>
      <c r="G1007" s="68" t="s">
        <v>277</v>
      </c>
      <c r="H1007" s="69">
        <f t="shared" si="417"/>
        <v>0</v>
      </c>
      <c r="I1007" s="70">
        <f t="shared" si="418"/>
        <v>0</v>
      </c>
      <c r="J1007" s="73" t="str">
        <f t="shared" si="419"/>
        <v>--</v>
      </c>
      <c r="K1007" s="32"/>
      <c r="L1007" s="233"/>
      <c r="M1007" s="295"/>
      <c r="N1007" s="295"/>
      <c r="O1007" s="295"/>
      <c r="P1007" s="295"/>
      <c r="Q1007" s="295"/>
      <c r="R1007" s="295"/>
      <c r="S1007" s="295"/>
      <c r="T1007" s="295"/>
      <c r="U1007" s="296"/>
      <c r="V1007" s="103"/>
      <c r="W1007" s="72"/>
      <c r="X1007" s="72"/>
      <c r="Y1007" s="72"/>
      <c r="Z1007" s="45">
        <v>15</v>
      </c>
      <c r="AA1007" s="77">
        <f t="shared" si="420"/>
        <v>169</v>
      </c>
      <c r="AB1007" s="77">
        <f t="shared" si="421"/>
        <v>180</v>
      </c>
      <c r="AC1007" s="72">
        <f t="shared" si="408"/>
        <v>1</v>
      </c>
      <c r="AD1007" s="72">
        <f t="shared" si="409"/>
        <v>1</v>
      </c>
      <c r="AE1007" s="109" t="str">
        <f t="shared" si="410"/>
        <v>0-0</v>
      </c>
      <c r="AF1007" s="109" t="str">
        <f t="shared" si="411"/>
        <v>Y</v>
      </c>
      <c r="AG1007" s="109" t="str">
        <f t="shared" si="412"/>
        <v>B</v>
      </c>
      <c r="AM1007" s="109">
        <f t="shared" si="413"/>
        <v>0</v>
      </c>
      <c r="AN1007" s="109">
        <f t="shared" si="414"/>
        <v>0</v>
      </c>
      <c r="AO1007" s="109" t="str">
        <f t="shared" si="415"/>
        <v/>
      </c>
      <c r="AQ1007" s="109" t="str">
        <f t="shared" si="416"/>
        <v/>
      </c>
      <c r="BA1007" s="229">
        <f>MOD(SUM(E1001:E1008),12)</f>
        <v>0</v>
      </c>
    </row>
    <row r="1008" spans="1:53" ht="15.75" thickBot="1" x14ac:dyDescent="0.3">
      <c r="A1008" s="88"/>
      <c r="B1008" s="66" t="s">
        <v>285</v>
      </c>
      <c r="C1008" s="67"/>
      <c r="D1008" s="102"/>
      <c r="E1008" s="32"/>
      <c r="F1008" s="32"/>
      <c r="G1008" s="68" t="s">
        <v>277</v>
      </c>
      <c r="H1008" s="69">
        <f t="shared" si="417"/>
        <v>0</v>
      </c>
      <c r="I1008" s="70">
        <f t="shared" si="418"/>
        <v>0</v>
      </c>
      <c r="J1008" s="73" t="str">
        <f t="shared" si="419"/>
        <v>--</v>
      </c>
      <c r="K1008" s="32"/>
      <c r="L1008" s="233"/>
      <c r="M1008" s="295"/>
      <c r="N1008" s="295"/>
      <c r="O1008" s="295"/>
      <c r="P1008" s="295"/>
      <c r="Q1008" s="295"/>
      <c r="R1008" s="295"/>
      <c r="S1008" s="295"/>
      <c r="T1008" s="295"/>
      <c r="U1008" s="296"/>
      <c r="V1008" s="103"/>
      <c r="W1008" s="72"/>
      <c r="X1008" s="72"/>
      <c r="Y1008" s="72"/>
      <c r="Z1008" s="45">
        <f>Z1007+1</f>
        <v>16</v>
      </c>
      <c r="AA1008" s="77">
        <f t="shared" si="420"/>
        <v>181</v>
      </c>
      <c r="AB1008" s="77">
        <f t="shared" si="421"/>
        <v>192</v>
      </c>
      <c r="AC1008" s="72">
        <f t="shared" si="408"/>
        <v>1</v>
      </c>
      <c r="AD1008" s="72">
        <f t="shared" si="409"/>
        <v>1</v>
      </c>
      <c r="AE1008" s="109" t="str">
        <f t="shared" si="410"/>
        <v>0-0</v>
      </c>
      <c r="AF1008" s="109" t="str">
        <f t="shared" si="411"/>
        <v>Y</v>
      </c>
      <c r="AG1008" s="109" t="str">
        <f t="shared" si="412"/>
        <v>B</v>
      </c>
      <c r="AM1008" s="109">
        <f t="shared" si="413"/>
        <v>0</v>
      </c>
      <c r="AN1008" s="109">
        <f t="shared" si="414"/>
        <v>0</v>
      </c>
      <c r="AO1008" s="109" t="str">
        <f t="shared" si="415"/>
        <v/>
      </c>
      <c r="AQ1008" s="109" t="str">
        <f t="shared" si="416"/>
        <v/>
      </c>
      <c r="BA1008" s="229">
        <f>MOD(SUM(E1001:E1009),12)</f>
        <v>0</v>
      </c>
    </row>
    <row r="1009" spans="1:53" ht="15.75" thickBot="1" x14ac:dyDescent="0.3">
      <c r="A1009" s="88"/>
      <c r="B1009" s="66" t="s">
        <v>286</v>
      </c>
      <c r="C1009" s="67"/>
      <c r="D1009" s="102"/>
      <c r="E1009" s="32"/>
      <c r="F1009" s="32"/>
      <c r="G1009" s="68" t="s">
        <v>277</v>
      </c>
      <c r="H1009" s="69">
        <f t="shared" si="417"/>
        <v>0</v>
      </c>
      <c r="I1009" s="70">
        <f t="shared" si="418"/>
        <v>0</v>
      </c>
      <c r="J1009" s="73" t="str">
        <f t="shared" si="419"/>
        <v>--</v>
      </c>
      <c r="K1009" s="32"/>
      <c r="L1009" s="233"/>
      <c r="M1009" s="295"/>
      <c r="N1009" s="295"/>
      <c r="O1009" s="295"/>
      <c r="P1009" s="295"/>
      <c r="Q1009" s="295"/>
      <c r="R1009" s="295"/>
      <c r="S1009" s="295"/>
      <c r="T1009" s="295"/>
      <c r="U1009" s="296"/>
      <c r="V1009" s="103"/>
      <c r="W1009" s="72"/>
      <c r="X1009" s="72"/>
      <c r="Y1009" s="72"/>
      <c r="Z1009" s="45">
        <f>Z1008+1</f>
        <v>17</v>
      </c>
      <c r="AA1009" s="77">
        <f t="shared" si="420"/>
        <v>193</v>
      </c>
      <c r="AB1009" s="77">
        <f t="shared" si="421"/>
        <v>204</v>
      </c>
      <c r="AC1009" s="72">
        <f t="shared" si="408"/>
        <v>1</v>
      </c>
      <c r="AD1009" s="72">
        <f t="shared" si="409"/>
        <v>1</v>
      </c>
      <c r="AE1009" s="109" t="str">
        <f t="shared" si="410"/>
        <v>0-0</v>
      </c>
      <c r="AF1009" s="109" t="str">
        <f t="shared" si="411"/>
        <v>Y</v>
      </c>
      <c r="AG1009" s="109" t="str">
        <f t="shared" si="412"/>
        <v>B</v>
      </c>
      <c r="AM1009" s="109">
        <f t="shared" si="413"/>
        <v>0</v>
      </c>
      <c r="AN1009" s="109">
        <f t="shared" si="414"/>
        <v>0</v>
      </c>
      <c r="AO1009" s="109" t="str">
        <f t="shared" si="415"/>
        <v/>
      </c>
      <c r="AQ1009" s="109" t="str">
        <f t="shared" si="416"/>
        <v/>
      </c>
      <c r="BA1009" s="229">
        <f>MOD(SUM(E1001:E1010),12)</f>
        <v>0</v>
      </c>
    </row>
    <row r="1010" spans="1:53" ht="15.75" thickBot="1" x14ac:dyDescent="0.3">
      <c r="A1010" s="88"/>
      <c r="B1010" s="66" t="s">
        <v>287</v>
      </c>
      <c r="C1010" s="67"/>
      <c r="D1010" s="102"/>
      <c r="E1010" s="32"/>
      <c r="F1010" s="32"/>
      <c r="G1010" s="68" t="s">
        <v>277</v>
      </c>
      <c r="H1010" s="69">
        <f t="shared" si="417"/>
        <v>0</v>
      </c>
      <c r="I1010" s="70">
        <f t="shared" si="418"/>
        <v>0</v>
      </c>
      <c r="J1010" s="73" t="str">
        <f t="shared" si="419"/>
        <v>--</v>
      </c>
      <c r="K1010" s="32"/>
      <c r="L1010" s="233"/>
      <c r="M1010" s="295"/>
      <c r="N1010" s="295"/>
      <c r="O1010" s="295"/>
      <c r="P1010" s="295"/>
      <c r="Q1010" s="295"/>
      <c r="R1010" s="295"/>
      <c r="S1010" s="295"/>
      <c r="T1010" s="295"/>
      <c r="U1010" s="296"/>
      <c r="V1010" s="103"/>
      <c r="W1010" s="72"/>
      <c r="X1010" s="72"/>
      <c r="Y1010" s="72"/>
      <c r="Z1010" s="45">
        <f>Z1009+1</f>
        <v>18</v>
      </c>
      <c r="AA1010" s="77">
        <f t="shared" si="420"/>
        <v>205</v>
      </c>
      <c r="AB1010" s="77">
        <f t="shared" si="421"/>
        <v>216</v>
      </c>
      <c r="AC1010" s="72">
        <f t="shared" si="408"/>
        <v>1</v>
      </c>
      <c r="AD1010" s="72">
        <f t="shared" si="409"/>
        <v>1</v>
      </c>
      <c r="AE1010" s="109" t="str">
        <f t="shared" si="410"/>
        <v>0-0</v>
      </c>
      <c r="AF1010" s="109" t="str">
        <f t="shared" si="411"/>
        <v>Y</v>
      </c>
      <c r="AG1010" s="109" t="str">
        <f t="shared" si="412"/>
        <v>B</v>
      </c>
      <c r="AM1010" s="109">
        <f t="shared" si="413"/>
        <v>0</v>
      </c>
      <c r="AN1010" s="109">
        <f t="shared" si="414"/>
        <v>0</v>
      </c>
      <c r="AO1010" s="109" t="str">
        <f t="shared" si="415"/>
        <v/>
      </c>
      <c r="AQ1010" s="109" t="str">
        <f t="shared" si="416"/>
        <v/>
      </c>
      <c r="BA1010" s="229">
        <f>MOD(SUM(E1001:E1011),12)</f>
        <v>0</v>
      </c>
    </row>
    <row r="1011" spans="1:53" ht="15.75" thickBot="1" x14ac:dyDescent="0.3">
      <c r="A1011" s="88"/>
      <c r="B1011" s="66" t="s">
        <v>288</v>
      </c>
      <c r="C1011" s="67"/>
      <c r="D1011" s="102"/>
      <c r="E1011" s="32"/>
      <c r="F1011" s="32"/>
      <c r="G1011" s="68" t="s">
        <v>277</v>
      </c>
      <c r="H1011" s="69">
        <f t="shared" si="417"/>
        <v>0</v>
      </c>
      <c r="I1011" s="70">
        <f t="shared" si="418"/>
        <v>0</v>
      </c>
      <c r="J1011" s="73" t="str">
        <f t="shared" si="419"/>
        <v>--</v>
      </c>
      <c r="K1011" s="32"/>
      <c r="L1011" s="233"/>
      <c r="M1011" s="295"/>
      <c r="N1011" s="295"/>
      <c r="O1011" s="295"/>
      <c r="P1011" s="295"/>
      <c r="Q1011" s="295"/>
      <c r="R1011" s="295"/>
      <c r="S1011" s="295"/>
      <c r="T1011" s="295"/>
      <c r="U1011" s="296"/>
      <c r="V1011" s="103"/>
      <c r="W1011" s="84"/>
      <c r="X1011" s="84"/>
      <c r="Y1011" s="72"/>
      <c r="Z1011" s="72"/>
      <c r="AA1011" s="72"/>
      <c r="AB1011" s="72"/>
      <c r="AC1011" s="72">
        <f t="shared" si="408"/>
        <v>1</v>
      </c>
      <c r="AD1011" s="72">
        <f t="shared" si="409"/>
        <v>1</v>
      </c>
      <c r="AE1011" s="109" t="str">
        <f t="shared" si="410"/>
        <v>0-0</v>
      </c>
      <c r="AF1011" s="109" t="str">
        <f t="shared" si="411"/>
        <v>Y</v>
      </c>
      <c r="AG1011" s="109" t="str">
        <f t="shared" si="412"/>
        <v>B</v>
      </c>
      <c r="AM1011" s="109">
        <f t="shared" si="413"/>
        <v>0</v>
      </c>
      <c r="AN1011" s="109">
        <f t="shared" si="414"/>
        <v>0</v>
      </c>
      <c r="AO1011" s="109" t="str">
        <f t="shared" si="415"/>
        <v/>
      </c>
      <c r="AQ1011" s="109" t="str">
        <f t="shared" si="416"/>
        <v/>
      </c>
      <c r="BA1011" s="229">
        <f>MOD(SUM(E1001:E1012),12)</f>
        <v>0</v>
      </c>
    </row>
    <row r="1012" spans="1:53" ht="15.75" thickBot="1" x14ac:dyDescent="0.3">
      <c r="A1012" s="88"/>
      <c r="B1012" s="66" t="s">
        <v>289</v>
      </c>
      <c r="C1012" s="67"/>
      <c r="D1012" s="102"/>
      <c r="E1012" s="32"/>
      <c r="F1012" s="32"/>
      <c r="G1012" s="68" t="s">
        <v>277</v>
      </c>
      <c r="H1012" s="69">
        <f t="shared" si="417"/>
        <v>0</v>
      </c>
      <c r="I1012" s="70">
        <f t="shared" si="418"/>
        <v>0</v>
      </c>
      <c r="J1012" s="73" t="str">
        <f t="shared" si="419"/>
        <v>--</v>
      </c>
      <c r="K1012" s="32"/>
      <c r="L1012" s="233"/>
      <c r="M1012" s="295"/>
      <c r="N1012" s="295"/>
      <c r="O1012" s="295"/>
      <c r="P1012" s="295"/>
      <c r="Q1012" s="295"/>
      <c r="R1012" s="295"/>
      <c r="S1012" s="295"/>
      <c r="T1012" s="295"/>
      <c r="U1012" s="296"/>
      <c r="V1012" s="103"/>
      <c r="W1012" s="84">
        <f>Y1012+1</f>
        <v>1</v>
      </c>
      <c r="X1012" s="84"/>
      <c r="Y1012" s="78">
        <f>SUM(E1001:E1012)</f>
        <v>0</v>
      </c>
      <c r="Z1012" s="72"/>
      <c r="AA1012" s="72"/>
      <c r="AB1012" s="72"/>
      <c r="AC1012" s="72">
        <f t="shared" si="408"/>
        <v>1</v>
      </c>
      <c r="AD1012" s="72">
        <f t="shared" si="409"/>
        <v>1</v>
      </c>
      <c r="AE1012" s="109" t="str">
        <f t="shared" si="410"/>
        <v>0-0</v>
      </c>
      <c r="AF1012" s="109" t="str">
        <f t="shared" si="411"/>
        <v>Y</v>
      </c>
      <c r="AG1012" s="109" t="str">
        <f t="shared" si="412"/>
        <v>B</v>
      </c>
      <c r="AM1012" s="109">
        <f t="shared" si="413"/>
        <v>0</v>
      </c>
      <c r="AN1012" s="109">
        <f t="shared" si="414"/>
        <v>0</v>
      </c>
      <c r="AO1012" s="109" t="str">
        <f t="shared" si="415"/>
        <v/>
      </c>
      <c r="AQ1012" s="109" t="str">
        <f t="shared" si="416"/>
        <v/>
      </c>
      <c r="BA1012" s="229">
        <f>MOD(SUM(E1001:E1013),12)</f>
        <v>0</v>
      </c>
    </row>
    <row r="1013" spans="1:53" ht="15.75" thickBot="1" x14ac:dyDescent="0.3">
      <c r="A1013" s="88"/>
      <c r="B1013" s="66" t="s">
        <v>290</v>
      </c>
      <c r="C1013" s="67"/>
      <c r="D1013" s="102"/>
      <c r="E1013" s="32"/>
      <c r="F1013" s="32"/>
      <c r="G1013" s="68" t="s">
        <v>277</v>
      </c>
      <c r="H1013" s="69">
        <f t="shared" si="417"/>
        <v>0</v>
      </c>
      <c r="I1013" s="70">
        <f t="shared" si="418"/>
        <v>0</v>
      </c>
      <c r="J1013" s="73" t="str">
        <f t="shared" si="419"/>
        <v>--</v>
      </c>
      <c r="K1013" s="32"/>
      <c r="L1013" s="233"/>
      <c r="M1013" s="295"/>
      <c r="N1013" s="295"/>
      <c r="O1013" s="295"/>
      <c r="P1013" s="295"/>
      <c r="Q1013" s="295"/>
      <c r="R1013" s="295"/>
      <c r="S1013" s="295"/>
      <c r="T1013" s="295"/>
      <c r="U1013" s="296"/>
      <c r="V1013" s="103"/>
      <c r="W1013" s="84">
        <f>Y1013+1</f>
        <v>1</v>
      </c>
      <c r="X1013" s="84"/>
      <c r="Y1013" s="78">
        <f>SUM(E1001:E1013)</f>
        <v>0</v>
      </c>
      <c r="Z1013" s="72" t="str">
        <f t="shared" ref="Z1013:Z1025" si="422">IF(OR(AND(E$8=216,C1012="DBL REV",C1013="DBL REV",Y1012&lt;=144,Y1013&gt;144),AND(E$8=216,C1012="TPL REV",C1013="TPL REV",Y1012&lt;=144,Y1013&gt;144),AND(E$8=216,C1012="QD REV",C1013="QD REV",Y1012&lt;=144,Y1013&gt;144)),"ERROR","")</f>
        <v/>
      </c>
      <c r="AA1013" s="72"/>
      <c r="AB1013" s="72"/>
      <c r="AC1013" s="72">
        <f t="shared" si="408"/>
        <v>1</v>
      </c>
      <c r="AD1013" s="72">
        <f t="shared" si="409"/>
        <v>1</v>
      </c>
      <c r="AE1013" s="109" t="str">
        <f t="shared" si="410"/>
        <v>0-0</v>
      </c>
      <c r="AF1013" s="109" t="str">
        <f t="shared" si="411"/>
        <v>Y</v>
      </c>
      <c r="AG1013" s="109" t="str">
        <f t="shared" si="412"/>
        <v>B</v>
      </c>
      <c r="AM1013" s="109">
        <f t="shared" si="413"/>
        <v>0</v>
      </c>
      <c r="AN1013" s="109">
        <f t="shared" si="414"/>
        <v>0</v>
      </c>
      <c r="AO1013" s="109" t="str">
        <f t="shared" si="415"/>
        <v/>
      </c>
      <c r="AQ1013" s="109" t="str">
        <f t="shared" si="416"/>
        <v/>
      </c>
      <c r="BA1013" s="229">
        <f>MOD(SUM(E1001:E1014),12)</f>
        <v>0</v>
      </c>
    </row>
    <row r="1014" spans="1:53" ht="15.75" thickBot="1" x14ac:dyDescent="0.3">
      <c r="A1014" s="88"/>
      <c r="B1014" s="66" t="s">
        <v>291</v>
      </c>
      <c r="C1014" s="67"/>
      <c r="D1014" s="102"/>
      <c r="E1014" s="32"/>
      <c r="F1014" s="32"/>
      <c r="G1014" s="68" t="s">
        <v>277</v>
      </c>
      <c r="H1014" s="69">
        <f t="shared" si="417"/>
        <v>0</v>
      </c>
      <c r="I1014" s="70">
        <f t="shared" si="418"/>
        <v>0</v>
      </c>
      <c r="J1014" s="73" t="str">
        <f t="shared" si="419"/>
        <v>--</v>
      </c>
      <c r="K1014" s="32"/>
      <c r="L1014" s="233"/>
      <c r="M1014" s="295"/>
      <c r="N1014" s="295"/>
      <c r="O1014" s="295"/>
      <c r="P1014" s="295"/>
      <c r="Q1014" s="295"/>
      <c r="R1014" s="295"/>
      <c r="S1014" s="295"/>
      <c r="T1014" s="295"/>
      <c r="U1014" s="296"/>
      <c r="V1014" s="103"/>
      <c r="W1014" s="84">
        <f>Y1014+1</f>
        <v>1</v>
      </c>
      <c r="X1014" s="84"/>
      <c r="Y1014" s="78">
        <f>SUM(E1001:E1014)</f>
        <v>0</v>
      </c>
      <c r="Z1014" s="72" t="str">
        <f t="shared" si="422"/>
        <v/>
      </c>
      <c r="AA1014" s="72"/>
      <c r="AB1014" s="72"/>
      <c r="AC1014" s="72">
        <f t="shared" si="408"/>
        <v>1</v>
      </c>
      <c r="AD1014" s="72">
        <f t="shared" si="409"/>
        <v>1</v>
      </c>
      <c r="AE1014" s="109" t="str">
        <f t="shared" si="410"/>
        <v>0-0</v>
      </c>
      <c r="AF1014" s="109" t="str">
        <f t="shared" si="411"/>
        <v>Y</v>
      </c>
      <c r="AG1014" s="109" t="str">
        <f t="shared" si="412"/>
        <v>B</v>
      </c>
      <c r="AM1014" s="109">
        <f t="shared" si="413"/>
        <v>0</v>
      </c>
      <c r="AN1014" s="109">
        <f t="shared" si="414"/>
        <v>0</v>
      </c>
      <c r="AO1014" s="109" t="str">
        <f t="shared" si="415"/>
        <v/>
      </c>
      <c r="AQ1014" s="109" t="str">
        <f t="shared" si="416"/>
        <v/>
      </c>
      <c r="BA1014" s="229">
        <f>MOD(SUM(E1001:E1015),12)</f>
        <v>0</v>
      </c>
    </row>
    <row r="1015" spans="1:53" ht="15.75" thickBot="1" x14ac:dyDescent="0.3">
      <c r="A1015" s="88"/>
      <c r="B1015" s="66" t="s">
        <v>292</v>
      </c>
      <c r="C1015" s="67"/>
      <c r="D1015" s="102"/>
      <c r="E1015" s="32"/>
      <c r="F1015" s="32"/>
      <c r="G1015" s="68" t="s">
        <v>277</v>
      </c>
      <c r="H1015" s="69">
        <f t="shared" si="417"/>
        <v>0</v>
      </c>
      <c r="I1015" s="70">
        <f t="shared" si="418"/>
        <v>0</v>
      </c>
      <c r="J1015" s="73" t="str">
        <f t="shared" si="419"/>
        <v>--</v>
      </c>
      <c r="K1015" s="32"/>
      <c r="L1015" s="233"/>
      <c r="M1015" s="295"/>
      <c r="N1015" s="295"/>
      <c r="O1015" s="295"/>
      <c r="P1015" s="295"/>
      <c r="Q1015" s="295"/>
      <c r="R1015" s="295"/>
      <c r="S1015" s="295"/>
      <c r="T1015" s="295"/>
      <c r="U1015" s="296"/>
      <c r="V1015" s="103"/>
      <c r="W1015" s="84">
        <f>Y1015+1</f>
        <v>1</v>
      </c>
      <c r="X1015" s="84"/>
      <c r="Y1015" s="78">
        <f>SUM(E1001:E1015)</f>
        <v>0</v>
      </c>
      <c r="Z1015" s="72" t="str">
        <f t="shared" si="422"/>
        <v/>
      </c>
      <c r="AA1015" s="72" t="str">
        <f t="shared" ref="AA1015:AA1027" si="423">IF(AND(C1013&lt;&gt;"Field SPL",W1012&lt;=144,Y1013&gt;144),"ERROR","")</f>
        <v/>
      </c>
      <c r="AB1015" s="72"/>
      <c r="AC1015" s="72">
        <f t="shared" si="408"/>
        <v>1</v>
      </c>
      <c r="AD1015" s="72">
        <f t="shared" si="409"/>
        <v>1</v>
      </c>
      <c r="AE1015" s="109" t="str">
        <f t="shared" si="410"/>
        <v>0-0</v>
      </c>
      <c r="AF1015" s="109" t="str">
        <f t="shared" si="411"/>
        <v>Y</v>
      </c>
      <c r="AG1015" s="109" t="str">
        <f t="shared" si="412"/>
        <v>B</v>
      </c>
      <c r="AM1015" s="109">
        <f t="shared" si="413"/>
        <v>0</v>
      </c>
      <c r="AN1015" s="109">
        <f t="shared" si="414"/>
        <v>0</v>
      </c>
      <c r="AO1015" s="109" t="str">
        <f t="shared" si="415"/>
        <v/>
      </c>
      <c r="AQ1015" s="109" t="str">
        <f t="shared" si="416"/>
        <v/>
      </c>
      <c r="BA1015" s="229">
        <f>MOD(SUM(E1001:E1016),12)</f>
        <v>0</v>
      </c>
    </row>
    <row r="1016" spans="1:53" ht="15.75" thickBot="1" x14ac:dyDescent="0.3">
      <c r="A1016" s="88"/>
      <c r="B1016" s="66" t="s">
        <v>293</v>
      </c>
      <c r="C1016" s="67"/>
      <c r="D1016" s="102"/>
      <c r="E1016" s="32"/>
      <c r="F1016" s="32"/>
      <c r="G1016" s="68" t="s">
        <v>277</v>
      </c>
      <c r="H1016" s="69">
        <f t="shared" si="417"/>
        <v>0</v>
      </c>
      <c r="I1016" s="70">
        <f t="shared" si="418"/>
        <v>0</v>
      </c>
      <c r="J1016" s="73" t="str">
        <f t="shared" si="419"/>
        <v>--</v>
      </c>
      <c r="K1016" s="32"/>
      <c r="L1016" s="233"/>
      <c r="M1016" s="295"/>
      <c r="N1016" s="295"/>
      <c r="O1016" s="295"/>
      <c r="P1016" s="295"/>
      <c r="Q1016" s="295"/>
      <c r="R1016" s="295"/>
      <c r="S1016" s="295"/>
      <c r="T1016" s="295"/>
      <c r="U1016" s="296"/>
      <c r="V1016" s="103"/>
      <c r="W1016" s="84">
        <f t="shared" ref="W1016:W1024" si="424">Y1016+1</f>
        <v>1</v>
      </c>
      <c r="X1016" s="84"/>
      <c r="Y1016" s="78">
        <f>SUM(E1001:E1016)</f>
        <v>0</v>
      </c>
      <c r="Z1016" s="72" t="str">
        <f t="shared" si="422"/>
        <v/>
      </c>
      <c r="AA1016" s="72" t="str">
        <f t="shared" si="423"/>
        <v/>
      </c>
      <c r="AB1016" s="72"/>
      <c r="AC1016" s="72">
        <f t="shared" si="408"/>
        <v>1</v>
      </c>
      <c r="AD1016" s="72">
        <f t="shared" si="409"/>
        <v>1</v>
      </c>
      <c r="AE1016" s="109" t="str">
        <f t="shared" si="410"/>
        <v>0-0</v>
      </c>
      <c r="AF1016" s="109" t="str">
        <f t="shared" si="411"/>
        <v>Y</v>
      </c>
      <c r="AG1016" s="109" t="str">
        <f t="shared" si="412"/>
        <v>B</v>
      </c>
      <c r="AM1016" s="109">
        <f t="shared" si="413"/>
        <v>0</v>
      </c>
      <c r="AN1016" s="109">
        <f t="shared" si="414"/>
        <v>0</v>
      </c>
      <c r="AO1016" s="109" t="str">
        <f t="shared" si="415"/>
        <v/>
      </c>
      <c r="AQ1016" s="109" t="str">
        <f t="shared" si="416"/>
        <v/>
      </c>
      <c r="BA1016" s="229">
        <f>MOD(SUM(E1001:E1017),12)</f>
        <v>0</v>
      </c>
    </row>
    <row r="1017" spans="1:53" ht="15.75" thickBot="1" x14ac:dyDescent="0.3">
      <c r="A1017" s="88"/>
      <c r="B1017" s="66" t="s">
        <v>294</v>
      </c>
      <c r="C1017" s="67"/>
      <c r="D1017" s="102"/>
      <c r="E1017" s="32"/>
      <c r="F1017" s="32"/>
      <c r="G1017" s="68" t="s">
        <v>277</v>
      </c>
      <c r="H1017" s="69">
        <f t="shared" si="417"/>
        <v>0</v>
      </c>
      <c r="I1017" s="70">
        <f t="shared" si="418"/>
        <v>0</v>
      </c>
      <c r="J1017" s="73" t="str">
        <f t="shared" si="419"/>
        <v>--</v>
      </c>
      <c r="K1017" s="32"/>
      <c r="L1017" s="233"/>
      <c r="M1017" s="295"/>
      <c r="N1017" s="295"/>
      <c r="O1017" s="295"/>
      <c r="P1017" s="295"/>
      <c r="Q1017" s="295"/>
      <c r="R1017" s="295"/>
      <c r="S1017" s="295"/>
      <c r="T1017" s="295"/>
      <c r="U1017" s="296"/>
      <c r="V1017" s="103"/>
      <c r="W1017" s="84">
        <f t="shared" si="424"/>
        <v>1</v>
      </c>
      <c r="X1017" s="84"/>
      <c r="Y1017" s="78">
        <f>SUM(E1001:E1017)</f>
        <v>0</v>
      </c>
      <c r="Z1017" s="72" t="str">
        <f t="shared" si="422"/>
        <v/>
      </c>
      <c r="AA1017" s="72" t="str">
        <f t="shared" si="423"/>
        <v/>
      </c>
      <c r="AB1017" s="72"/>
      <c r="AC1017" s="72">
        <f t="shared" si="408"/>
        <v>1</v>
      </c>
      <c r="AD1017" s="72">
        <f t="shared" si="409"/>
        <v>1</v>
      </c>
      <c r="AE1017" s="109" t="str">
        <f t="shared" si="410"/>
        <v>0-0</v>
      </c>
      <c r="AF1017" s="109" t="str">
        <f t="shared" si="411"/>
        <v>Y</v>
      </c>
      <c r="AG1017" s="109" t="str">
        <f t="shared" si="412"/>
        <v>B</v>
      </c>
      <c r="AM1017" s="109">
        <f t="shared" si="413"/>
        <v>0</v>
      </c>
      <c r="AN1017" s="109">
        <f t="shared" si="414"/>
        <v>0</v>
      </c>
      <c r="AO1017" s="109" t="str">
        <f t="shared" si="415"/>
        <v/>
      </c>
      <c r="AQ1017" s="109" t="str">
        <f t="shared" si="416"/>
        <v/>
      </c>
      <c r="BA1017" s="229">
        <f>MOD(SUM(E1001:E1018),12)</f>
        <v>0</v>
      </c>
    </row>
    <row r="1018" spans="1:53" ht="15.75" thickBot="1" x14ac:dyDescent="0.3">
      <c r="A1018" s="88"/>
      <c r="B1018" s="66" t="s">
        <v>295</v>
      </c>
      <c r="C1018" s="67"/>
      <c r="D1018" s="102"/>
      <c r="E1018" s="32"/>
      <c r="F1018" s="32"/>
      <c r="G1018" s="68" t="s">
        <v>277</v>
      </c>
      <c r="H1018" s="69">
        <f t="shared" si="417"/>
        <v>0</v>
      </c>
      <c r="I1018" s="70">
        <f t="shared" si="418"/>
        <v>0</v>
      </c>
      <c r="J1018" s="73" t="str">
        <f t="shared" si="419"/>
        <v>--</v>
      </c>
      <c r="K1018" s="32"/>
      <c r="L1018" s="233"/>
      <c r="M1018" s="295"/>
      <c r="N1018" s="295"/>
      <c r="O1018" s="295"/>
      <c r="P1018" s="295"/>
      <c r="Q1018" s="295"/>
      <c r="R1018" s="295"/>
      <c r="S1018" s="295"/>
      <c r="T1018" s="295"/>
      <c r="U1018" s="296"/>
      <c r="V1018" s="103"/>
      <c r="W1018" s="84">
        <f t="shared" si="424"/>
        <v>1</v>
      </c>
      <c r="X1018" s="84"/>
      <c r="Y1018" s="78">
        <f>SUM(E1001:E1018)</f>
        <v>0</v>
      </c>
      <c r="Z1018" s="72" t="str">
        <f t="shared" si="422"/>
        <v/>
      </c>
      <c r="AA1018" s="72" t="str">
        <f t="shared" si="423"/>
        <v/>
      </c>
      <c r="AB1018" s="72"/>
      <c r="AC1018" s="72">
        <f t="shared" si="408"/>
        <v>1</v>
      </c>
      <c r="AD1018" s="72">
        <f t="shared" si="409"/>
        <v>1</v>
      </c>
      <c r="AE1018" s="109" t="str">
        <f t="shared" si="410"/>
        <v>0-0</v>
      </c>
      <c r="AF1018" s="109" t="str">
        <f t="shared" si="411"/>
        <v>Y</v>
      </c>
      <c r="AG1018" s="109" t="str">
        <f t="shared" si="412"/>
        <v>B</v>
      </c>
      <c r="AM1018" s="109">
        <f t="shared" si="413"/>
        <v>0</v>
      </c>
      <c r="AN1018" s="109">
        <f t="shared" si="414"/>
        <v>0</v>
      </c>
      <c r="AO1018" s="109" t="str">
        <f t="shared" si="415"/>
        <v/>
      </c>
      <c r="AQ1018" s="109" t="str">
        <f t="shared" si="416"/>
        <v/>
      </c>
      <c r="BA1018" s="229">
        <f>MOD(SUM(E1001:E1019),12)</f>
        <v>0</v>
      </c>
    </row>
    <row r="1019" spans="1:53" ht="15.75" thickBot="1" x14ac:dyDescent="0.3">
      <c r="A1019" s="88"/>
      <c r="B1019" s="66" t="s">
        <v>296</v>
      </c>
      <c r="C1019" s="67"/>
      <c r="D1019" s="102"/>
      <c r="E1019" s="32"/>
      <c r="F1019" s="32"/>
      <c r="G1019" s="68" t="s">
        <v>277</v>
      </c>
      <c r="H1019" s="69">
        <f t="shared" si="417"/>
        <v>0</v>
      </c>
      <c r="I1019" s="70">
        <f t="shared" si="418"/>
        <v>0</v>
      </c>
      <c r="J1019" s="73" t="str">
        <f t="shared" si="419"/>
        <v>--</v>
      </c>
      <c r="K1019" s="32"/>
      <c r="L1019" s="233"/>
      <c r="M1019" s="295"/>
      <c r="N1019" s="295"/>
      <c r="O1019" s="295"/>
      <c r="P1019" s="295"/>
      <c r="Q1019" s="295"/>
      <c r="R1019" s="295"/>
      <c r="S1019" s="295"/>
      <c r="T1019" s="295"/>
      <c r="U1019" s="296"/>
      <c r="V1019" s="103"/>
      <c r="W1019" s="84">
        <f t="shared" si="424"/>
        <v>1</v>
      </c>
      <c r="X1019" s="84"/>
      <c r="Y1019" s="78">
        <f>SUM(E1001:E1019)</f>
        <v>0</v>
      </c>
      <c r="Z1019" s="72" t="str">
        <f t="shared" si="422"/>
        <v/>
      </c>
      <c r="AA1019" s="72" t="str">
        <f t="shared" si="423"/>
        <v/>
      </c>
      <c r="AB1019" s="72"/>
      <c r="AC1019" s="72">
        <f t="shared" si="408"/>
        <v>1</v>
      </c>
      <c r="AD1019" s="72">
        <f t="shared" si="409"/>
        <v>1</v>
      </c>
      <c r="AE1019" s="109" t="str">
        <f t="shared" si="410"/>
        <v>0-0</v>
      </c>
      <c r="AF1019" s="109" t="str">
        <f t="shared" si="411"/>
        <v>Y</v>
      </c>
      <c r="AG1019" s="109" t="str">
        <f t="shared" si="412"/>
        <v>B</v>
      </c>
      <c r="AM1019" s="109">
        <f t="shared" si="413"/>
        <v>0</v>
      </c>
      <c r="AN1019" s="109">
        <f t="shared" si="414"/>
        <v>0</v>
      </c>
      <c r="AO1019" s="109" t="str">
        <f t="shared" si="415"/>
        <v/>
      </c>
      <c r="AQ1019" s="109" t="str">
        <f t="shared" si="416"/>
        <v/>
      </c>
      <c r="BA1019" s="229">
        <f>MOD(SUM(E1001:E1020),12)</f>
        <v>0</v>
      </c>
    </row>
    <row r="1020" spans="1:53" ht="15.75" thickBot="1" x14ac:dyDescent="0.3">
      <c r="A1020" s="88"/>
      <c r="B1020" s="66" t="s">
        <v>297</v>
      </c>
      <c r="C1020" s="67"/>
      <c r="D1020" s="102"/>
      <c r="E1020" s="32"/>
      <c r="F1020" s="32"/>
      <c r="G1020" s="68" t="s">
        <v>277</v>
      </c>
      <c r="H1020" s="69">
        <f t="shared" si="417"/>
        <v>0</v>
      </c>
      <c r="I1020" s="70">
        <f t="shared" si="418"/>
        <v>0</v>
      </c>
      <c r="J1020" s="73" t="str">
        <f t="shared" si="419"/>
        <v>--</v>
      </c>
      <c r="K1020" s="32"/>
      <c r="L1020" s="233"/>
      <c r="M1020" s="295"/>
      <c r="N1020" s="295"/>
      <c r="O1020" s="295"/>
      <c r="P1020" s="295"/>
      <c r="Q1020" s="295"/>
      <c r="R1020" s="295"/>
      <c r="S1020" s="295"/>
      <c r="T1020" s="295"/>
      <c r="U1020" s="296"/>
      <c r="V1020" s="103"/>
      <c r="W1020" s="84">
        <f t="shared" si="424"/>
        <v>1</v>
      </c>
      <c r="X1020" s="84"/>
      <c r="Y1020" s="78">
        <f>SUM(E1001:E1020)</f>
        <v>0</v>
      </c>
      <c r="Z1020" s="72" t="str">
        <f t="shared" si="422"/>
        <v/>
      </c>
      <c r="AA1020" s="72" t="str">
        <f t="shared" si="423"/>
        <v/>
      </c>
      <c r="AB1020" s="72"/>
      <c r="AC1020" s="72">
        <f t="shared" si="408"/>
        <v>1</v>
      </c>
      <c r="AD1020" s="72">
        <f t="shared" si="409"/>
        <v>1</v>
      </c>
      <c r="AE1020" s="109" t="str">
        <f t="shared" si="410"/>
        <v>0-0</v>
      </c>
      <c r="AF1020" s="109" t="str">
        <f t="shared" si="411"/>
        <v>Y</v>
      </c>
      <c r="AG1020" s="109" t="str">
        <f t="shared" si="412"/>
        <v>B</v>
      </c>
      <c r="AM1020" s="109">
        <f t="shared" si="413"/>
        <v>0</v>
      </c>
      <c r="AN1020" s="109">
        <f t="shared" si="414"/>
        <v>0</v>
      </c>
      <c r="AO1020" s="109" t="str">
        <f t="shared" si="415"/>
        <v/>
      </c>
      <c r="AQ1020" s="109" t="str">
        <f t="shared" si="416"/>
        <v/>
      </c>
      <c r="BA1020" s="229">
        <f>MOD(SUM(E1001:E1021),12)</f>
        <v>0</v>
      </c>
    </row>
    <row r="1021" spans="1:53" ht="15.75" thickBot="1" x14ac:dyDescent="0.3">
      <c r="A1021" s="88"/>
      <c r="B1021" s="66" t="s">
        <v>298</v>
      </c>
      <c r="C1021" s="67"/>
      <c r="D1021" s="102"/>
      <c r="E1021" s="32"/>
      <c r="F1021" s="32"/>
      <c r="G1021" s="68" t="s">
        <v>277</v>
      </c>
      <c r="H1021" s="69">
        <f t="shared" si="417"/>
        <v>0</v>
      </c>
      <c r="I1021" s="70">
        <f t="shared" si="418"/>
        <v>0</v>
      </c>
      <c r="J1021" s="73" t="str">
        <f t="shared" si="419"/>
        <v>--</v>
      </c>
      <c r="K1021" s="32"/>
      <c r="L1021" s="233"/>
      <c r="M1021" s="295"/>
      <c r="N1021" s="295"/>
      <c r="O1021" s="295"/>
      <c r="P1021" s="295"/>
      <c r="Q1021" s="295"/>
      <c r="R1021" s="295"/>
      <c r="S1021" s="295"/>
      <c r="T1021" s="295"/>
      <c r="U1021" s="296"/>
      <c r="V1021" s="103"/>
      <c r="W1021" s="84">
        <f t="shared" si="424"/>
        <v>1</v>
      </c>
      <c r="X1021" s="84"/>
      <c r="Y1021" s="78">
        <f>SUM(E1001:E1021)</f>
        <v>0</v>
      </c>
      <c r="Z1021" s="72" t="str">
        <f t="shared" si="422"/>
        <v/>
      </c>
      <c r="AA1021" s="72" t="str">
        <f t="shared" si="423"/>
        <v/>
      </c>
      <c r="AB1021" s="72"/>
      <c r="AC1021" s="72">
        <f t="shared" si="408"/>
        <v>1</v>
      </c>
      <c r="AD1021" s="72">
        <f t="shared" si="409"/>
        <v>1</v>
      </c>
      <c r="AE1021" s="109" t="str">
        <f t="shared" si="410"/>
        <v>0-0</v>
      </c>
      <c r="AF1021" s="109" t="str">
        <f t="shared" si="411"/>
        <v>Y</v>
      </c>
      <c r="AG1021" s="109" t="str">
        <f t="shared" si="412"/>
        <v>B</v>
      </c>
      <c r="AM1021" s="109">
        <f t="shared" si="413"/>
        <v>0</v>
      </c>
      <c r="AN1021" s="109">
        <f t="shared" si="414"/>
        <v>0</v>
      </c>
      <c r="AO1021" s="109" t="str">
        <f t="shared" si="415"/>
        <v/>
      </c>
      <c r="AQ1021" s="109" t="str">
        <f t="shared" si="416"/>
        <v/>
      </c>
      <c r="BA1021" s="229">
        <f>MOD(SUM(E1001:E1022),12)</f>
        <v>0</v>
      </c>
    </row>
    <row r="1022" spans="1:53" ht="15.75" thickBot="1" x14ac:dyDescent="0.3">
      <c r="A1022" s="88"/>
      <c r="B1022" s="66" t="s">
        <v>299</v>
      </c>
      <c r="C1022" s="67"/>
      <c r="D1022" s="102"/>
      <c r="E1022" s="32"/>
      <c r="F1022" s="32"/>
      <c r="G1022" s="68" t="s">
        <v>277</v>
      </c>
      <c r="H1022" s="69">
        <f t="shared" si="417"/>
        <v>0</v>
      </c>
      <c r="I1022" s="70">
        <f t="shared" si="418"/>
        <v>0</v>
      </c>
      <c r="J1022" s="73" t="str">
        <f t="shared" si="419"/>
        <v>--</v>
      </c>
      <c r="K1022" s="32"/>
      <c r="L1022" s="233"/>
      <c r="M1022" s="295"/>
      <c r="N1022" s="295"/>
      <c r="O1022" s="295"/>
      <c r="P1022" s="295"/>
      <c r="Q1022" s="295"/>
      <c r="R1022" s="295"/>
      <c r="S1022" s="295"/>
      <c r="T1022" s="295"/>
      <c r="U1022" s="296"/>
      <c r="V1022" s="103"/>
      <c r="W1022" s="84">
        <f t="shared" si="424"/>
        <v>1</v>
      </c>
      <c r="X1022" s="84"/>
      <c r="Y1022" s="78">
        <f>SUM(E1001:E1022)</f>
        <v>0</v>
      </c>
      <c r="Z1022" s="72" t="str">
        <f t="shared" si="422"/>
        <v/>
      </c>
      <c r="AA1022" s="72" t="str">
        <f t="shared" si="423"/>
        <v/>
      </c>
      <c r="AB1022" s="72"/>
      <c r="AC1022" s="72">
        <f t="shared" si="408"/>
        <v>1</v>
      </c>
      <c r="AD1022" s="72">
        <f t="shared" si="409"/>
        <v>1</v>
      </c>
      <c r="AE1022" s="109" t="str">
        <f t="shared" si="410"/>
        <v>0-0</v>
      </c>
      <c r="AF1022" s="109" t="str">
        <f t="shared" si="411"/>
        <v>Y</v>
      </c>
      <c r="AG1022" s="109" t="str">
        <f t="shared" si="412"/>
        <v>B</v>
      </c>
      <c r="AM1022" s="109">
        <f t="shared" si="413"/>
        <v>0</v>
      </c>
      <c r="AN1022" s="109">
        <f t="shared" si="414"/>
        <v>0</v>
      </c>
      <c r="AO1022" s="109" t="str">
        <f t="shared" si="415"/>
        <v/>
      </c>
      <c r="AQ1022" s="109" t="str">
        <f t="shared" si="416"/>
        <v/>
      </c>
      <c r="BA1022" s="229">
        <f>MOD(SUM(E1001:E1023),12)</f>
        <v>0</v>
      </c>
    </row>
    <row r="1023" spans="1:53" ht="15.75" thickBot="1" x14ac:dyDescent="0.3">
      <c r="A1023" s="88"/>
      <c r="B1023" s="66" t="s">
        <v>300</v>
      </c>
      <c r="C1023" s="67"/>
      <c r="D1023" s="102"/>
      <c r="E1023" s="32"/>
      <c r="F1023" s="32"/>
      <c r="G1023" s="68" t="s">
        <v>277</v>
      </c>
      <c r="H1023" s="69">
        <f t="shared" si="417"/>
        <v>0</v>
      </c>
      <c r="I1023" s="70">
        <f t="shared" si="418"/>
        <v>0</v>
      </c>
      <c r="J1023" s="73" t="str">
        <f t="shared" si="419"/>
        <v>--</v>
      </c>
      <c r="K1023" s="32"/>
      <c r="L1023" s="233"/>
      <c r="M1023" s="295"/>
      <c r="N1023" s="295"/>
      <c r="O1023" s="295"/>
      <c r="P1023" s="295"/>
      <c r="Q1023" s="295"/>
      <c r="R1023" s="295"/>
      <c r="S1023" s="295"/>
      <c r="T1023" s="295"/>
      <c r="U1023" s="296"/>
      <c r="V1023" s="103"/>
      <c r="W1023" s="84">
        <f t="shared" si="424"/>
        <v>1</v>
      </c>
      <c r="X1023" s="84"/>
      <c r="Y1023" s="78">
        <f>SUM(E1001:E1023)</f>
        <v>0</v>
      </c>
      <c r="Z1023" s="72" t="str">
        <f t="shared" si="422"/>
        <v/>
      </c>
      <c r="AA1023" s="72" t="str">
        <f t="shared" si="423"/>
        <v/>
      </c>
      <c r="AB1023" s="72"/>
      <c r="AC1023" s="72">
        <f t="shared" si="408"/>
        <v>1</v>
      </c>
      <c r="AD1023" s="72">
        <f t="shared" si="409"/>
        <v>1</v>
      </c>
      <c r="AE1023" s="109" t="str">
        <f t="shared" si="410"/>
        <v>0-0</v>
      </c>
      <c r="AF1023" s="109" t="str">
        <f t="shared" si="411"/>
        <v>Y</v>
      </c>
      <c r="AG1023" s="109" t="str">
        <f t="shared" si="412"/>
        <v>B</v>
      </c>
      <c r="AM1023" s="109">
        <f t="shared" si="413"/>
        <v>0</v>
      </c>
      <c r="AN1023" s="109">
        <f t="shared" si="414"/>
        <v>0</v>
      </c>
      <c r="AO1023" s="109" t="str">
        <f t="shared" si="415"/>
        <v/>
      </c>
      <c r="AQ1023" s="109" t="str">
        <f t="shared" si="416"/>
        <v/>
      </c>
      <c r="BA1023" s="229">
        <f>MOD(SUM(E1001:E1024),12)</f>
        <v>0</v>
      </c>
    </row>
    <row r="1024" spans="1:53" ht="15.75" thickBot="1" x14ac:dyDescent="0.3">
      <c r="A1024" s="88"/>
      <c r="B1024" s="66" t="s">
        <v>301</v>
      </c>
      <c r="C1024" s="67"/>
      <c r="D1024" s="102"/>
      <c r="E1024" s="32"/>
      <c r="F1024" s="32"/>
      <c r="G1024" s="68" t="s">
        <v>277</v>
      </c>
      <c r="H1024" s="69">
        <f t="shared" si="417"/>
        <v>0</v>
      </c>
      <c r="I1024" s="70">
        <f t="shared" si="418"/>
        <v>0</v>
      </c>
      <c r="J1024" s="73" t="str">
        <f t="shared" si="419"/>
        <v>--</v>
      </c>
      <c r="K1024" s="32"/>
      <c r="L1024" s="233"/>
      <c r="M1024" s="295"/>
      <c r="N1024" s="295"/>
      <c r="O1024" s="295"/>
      <c r="P1024" s="295"/>
      <c r="Q1024" s="295"/>
      <c r="R1024" s="295"/>
      <c r="S1024" s="295"/>
      <c r="T1024" s="295"/>
      <c r="U1024" s="296"/>
      <c r="V1024" s="103"/>
      <c r="W1024" s="84">
        <f t="shared" si="424"/>
        <v>1</v>
      </c>
      <c r="X1024" s="84"/>
      <c r="Y1024" s="78">
        <f>SUM(E1001:E1024)</f>
        <v>0</v>
      </c>
      <c r="Z1024" s="72" t="str">
        <f t="shared" si="422"/>
        <v/>
      </c>
      <c r="AA1024" s="72" t="str">
        <f t="shared" si="423"/>
        <v/>
      </c>
      <c r="AB1024" s="72"/>
      <c r="AC1024" s="72">
        <f t="shared" si="408"/>
        <v>1</v>
      </c>
      <c r="AD1024" s="72">
        <f t="shared" si="409"/>
        <v>1</v>
      </c>
      <c r="AE1024" s="109" t="str">
        <f t="shared" si="410"/>
        <v>0-0</v>
      </c>
      <c r="AF1024" s="109" t="str">
        <f t="shared" si="411"/>
        <v>Y</v>
      </c>
      <c r="AG1024" s="109" t="str">
        <f t="shared" si="412"/>
        <v>B</v>
      </c>
      <c r="AM1024" s="109">
        <f t="shared" si="413"/>
        <v>0</v>
      </c>
      <c r="AN1024" s="109">
        <f t="shared" si="414"/>
        <v>0</v>
      </c>
      <c r="AO1024" s="109" t="str">
        <f t="shared" si="415"/>
        <v/>
      </c>
      <c r="AQ1024" s="109" t="str">
        <f t="shared" si="416"/>
        <v/>
      </c>
      <c r="BA1024" s="229">
        <f>MOD(SUM(E1001:E1025),12)</f>
        <v>0</v>
      </c>
    </row>
    <row r="1025" spans="1:53" ht="15.75" thickBot="1" x14ac:dyDescent="0.3">
      <c r="A1025" s="88"/>
      <c r="B1025" s="66" t="s">
        <v>302</v>
      </c>
      <c r="C1025" s="67"/>
      <c r="D1025" s="102"/>
      <c r="E1025" s="32"/>
      <c r="F1025" s="32"/>
      <c r="G1025" s="68" t="s">
        <v>277</v>
      </c>
      <c r="H1025" s="69">
        <f t="shared" si="417"/>
        <v>0</v>
      </c>
      <c r="I1025" s="70">
        <f t="shared" si="418"/>
        <v>0</v>
      </c>
      <c r="J1025" s="73" t="str">
        <f t="shared" si="419"/>
        <v>--</v>
      </c>
      <c r="K1025" s="32"/>
      <c r="L1025" s="234"/>
      <c r="M1025" s="295"/>
      <c r="N1025" s="295"/>
      <c r="O1025" s="295"/>
      <c r="P1025" s="295"/>
      <c r="Q1025" s="295"/>
      <c r="R1025" s="295"/>
      <c r="S1025" s="295"/>
      <c r="T1025" s="295"/>
      <c r="U1025" s="296"/>
      <c r="V1025" s="103"/>
      <c r="W1025" s="72"/>
      <c r="X1025" s="72"/>
      <c r="Y1025" s="78">
        <f>SUM(E1001:E1025)</f>
        <v>0</v>
      </c>
      <c r="Z1025" s="72" t="str">
        <f t="shared" si="422"/>
        <v/>
      </c>
      <c r="AA1025" s="72" t="str">
        <f t="shared" si="423"/>
        <v/>
      </c>
      <c r="AB1025" s="72"/>
      <c r="AC1025" s="72">
        <f t="shared" si="408"/>
        <v>1</v>
      </c>
      <c r="AD1025" s="72">
        <f t="shared" si="409"/>
        <v>1</v>
      </c>
      <c r="AE1025" s="109" t="str">
        <f t="shared" si="410"/>
        <v>0-0</v>
      </c>
      <c r="AF1025" s="109" t="str">
        <f t="shared" si="411"/>
        <v>Y</v>
      </c>
      <c r="AG1025" s="109" t="str">
        <f t="shared" si="412"/>
        <v>B</v>
      </c>
      <c r="AM1025" s="109">
        <f t="shared" si="413"/>
        <v>0</v>
      </c>
      <c r="AN1025" s="109">
        <f t="shared" si="414"/>
        <v>0</v>
      </c>
      <c r="AO1025" s="109" t="str">
        <f t="shared" si="415"/>
        <v/>
      </c>
      <c r="AQ1025" s="109" t="str">
        <f t="shared" si="416"/>
        <v/>
      </c>
      <c r="BA1025" s="228"/>
    </row>
    <row r="1026" spans="1:53" ht="16.5" thickBot="1" x14ac:dyDescent="0.3">
      <c r="A1026" s="88"/>
      <c r="B1026" s="281" t="s">
        <v>353</v>
      </c>
      <c r="C1026" s="283"/>
      <c r="D1026" s="79"/>
      <c r="E1026" s="80"/>
      <c r="F1026" s="80"/>
      <c r="G1026" s="81"/>
      <c r="H1026" s="192"/>
      <c r="I1026" s="192"/>
      <c r="J1026" s="192"/>
      <c r="K1026" s="82"/>
      <c r="L1026" s="281" t="s">
        <v>306</v>
      </c>
      <c r="M1026" s="282"/>
      <c r="N1026" s="282"/>
      <c r="O1026" s="282"/>
      <c r="P1026" s="282"/>
      <c r="Q1026" s="282"/>
      <c r="R1026" s="282"/>
      <c r="S1026" s="282"/>
      <c r="T1026" s="282"/>
      <c r="U1026" s="283"/>
      <c r="V1026" s="104"/>
      <c r="W1026" s="72"/>
      <c r="X1026" s="72"/>
      <c r="Y1026" s="72"/>
      <c r="Z1026" s="72"/>
      <c r="AA1026" s="72" t="str">
        <f t="shared" si="423"/>
        <v/>
      </c>
      <c r="AB1026" s="72"/>
      <c r="AC1026" s="72">
        <f>SUM(AC1001:AC1025)</f>
        <v>25</v>
      </c>
      <c r="AD1026" s="72">
        <f>SUM(AD1001:AD1025)</f>
        <v>25</v>
      </c>
      <c r="AM1026" s="109">
        <f>SUM(AM1001:AM1025)</f>
        <v>0</v>
      </c>
      <c r="AN1026" s="109">
        <f>SUM(AN1001:AN1025)</f>
        <v>0</v>
      </c>
      <c r="AO1026" s="109">
        <f>((COUNTIF(AO1001:AO1025,"Y")/3)*2)</f>
        <v>0</v>
      </c>
      <c r="AP1026" s="109">
        <f>(COUNTIF(AO1001:AO1025,"Y")/3)</f>
        <v>0</v>
      </c>
      <c r="AQ1026" s="109">
        <f>(COUNTIF(AQ1001:AQ1025,"Y")/2)</f>
        <v>0</v>
      </c>
      <c r="AR1026" s="109">
        <f>(COUNTIF(AQ1001:AQ1025,"Y")/2)</f>
        <v>0</v>
      </c>
      <c r="BA1026" s="228"/>
    </row>
    <row r="1027" spans="1:53" ht="16.5" thickBot="1" x14ac:dyDescent="0.3">
      <c r="A1027" s="88"/>
      <c r="B1027" s="281" t="s">
        <v>307</v>
      </c>
      <c r="C1027" s="283"/>
      <c r="D1027" s="25"/>
      <c r="E1027" s="25"/>
      <c r="F1027" s="25"/>
      <c r="G1027" s="83"/>
      <c r="H1027" s="25"/>
      <c r="I1027" s="26"/>
      <c r="J1027" s="26"/>
      <c r="K1027" s="25"/>
      <c r="L1027" s="25"/>
      <c r="M1027" s="25"/>
      <c r="N1027" s="25"/>
      <c r="O1027" s="25"/>
      <c r="P1027" s="26"/>
      <c r="Q1027" s="26"/>
      <c r="R1027" s="26"/>
      <c r="S1027" s="26"/>
      <c r="T1027" s="26"/>
      <c r="U1027" s="26"/>
      <c r="V1027" s="54"/>
      <c r="W1027" s="72"/>
      <c r="X1027" s="72"/>
      <c r="Y1027" s="72"/>
      <c r="Z1027" s="72"/>
      <c r="AA1027" s="72" t="str">
        <f t="shared" si="423"/>
        <v/>
      </c>
      <c r="AB1027" s="72"/>
      <c r="AC1027" s="72"/>
      <c r="AD1027" s="72"/>
      <c r="BA1027" s="226"/>
    </row>
    <row r="1028" spans="1:53" x14ac:dyDescent="0.25">
      <c r="A1028" s="88"/>
      <c r="B1028" s="88"/>
      <c r="C1028" s="88"/>
      <c r="D1028" s="88"/>
      <c r="E1028" s="88"/>
      <c r="F1028" s="88"/>
      <c r="G1028" s="88"/>
      <c r="H1028" s="88"/>
      <c r="I1028" s="88"/>
      <c r="J1028" s="88"/>
      <c r="K1028" s="88"/>
      <c r="L1028" s="88"/>
      <c r="M1028" s="88"/>
      <c r="N1028" s="88"/>
      <c r="O1028" s="88"/>
      <c r="P1028" s="88"/>
      <c r="Q1028" s="88"/>
      <c r="R1028" s="88"/>
      <c r="S1028" s="88"/>
      <c r="T1028" s="88"/>
      <c r="U1028" s="88"/>
      <c r="V1028" s="88"/>
      <c r="W1028" s="88"/>
      <c r="X1028" s="88"/>
      <c r="Y1028" s="88"/>
      <c r="Z1028" s="88"/>
      <c r="AA1028" s="88"/>
      <c r="AB1028" s="88"/>
      <c r="AC1028" s="88"/>
      <c r="AD1028" s="88"/>
    </row>
    <row r="1029" spans="1:53" ht="15.75" thickBot="1" x14ac:dyDescent="0.3">
      <c r="A1029" s="88"/>
      <c r="B1029" s="88"/>
      <c r="C1029" s="88"/>
      <c r="D1029" s="88"/>
      <c r="E1029" s="88"/>
      <c r="F1029" s="88"/>
      <c r="G1029" s="88"/>
      <c r="H1029" s="88"/>
      <c r="I1029" s="88"/>
      <c r="J1029" s="88"/>
      <c r="K1029" s="88"/>
      <c r="L1029" s="88"/>
      <c r="M1029" s="88"/>
      <c r="N1029" s="88"/>
      <c r="O1029" s="88"/>
      <c r="P1029" s="88"/>
      <c r="Q1029" s="88"/>
      <c r="R1029" s="88"/>
      <c r="S1029" s="88"/>
      <c r="T1029" s="88"/>
      <c r="U1029" s="88"/>
      <c r="V1029" s="88"/>
      <c r="W1029" s="88"/>
      <c r="X1029" s="88"/>
      <c r="Y1029" s="88"/>
      <c r="Z1029" s="88"/>
      <c r="AA1029" s="88"/>
      <c r="AB1029" s="88"/>
      <c r="AC1029" s="88"/>
      <c r="AD1029" s="88"/>
    </row>
    <row r="1030" spans="1:53" ht="24" thickBot="1" x14ac:dyDescent="0.4">
      <c r="A1030" s="88"/>
      <c r="B1030" s="85" t="s">
        <v>354</v>
      </c>
      <c r="C1030" s="25"/>
      <c r="D1030" s="25"/>
      <c r="E1030" s="25"/>
      <c r="F1030" s="88"/>
      <c r="G1030" s="25"/>
      <c r="H1030" s="25"/>
      <c r="I1030" s="87"/>
      <c r="J1030" s="26"/>
      <c r="K1030" s="25"/>
      <c r="L1030" s="25"/>
      <c r="M1030" s="196" t="s">
        <v>210</v>
      </c>
      <c r="N1030" s="196" t="s">
        <v>211</v>
      </c>
      <c r="O1030" s="196" t="s">
        <v>212</v>
      </c>
      <c r="P1030" s="196" t="s">
        <v>213</v>
      </c>
      <c r="Q1030" s="196" t="s">
        <v>214</v>
      </c>
      <c r="R1030" s="196" t="s">
        <v>215</v>
      </c>
      <c r="S1030" s="196" t="s">
        <v>216</v>
      </c>
      <c r="T1030" s="196" t="s">
        <v>217</v>
      </c>
      <c r="U1030" s="196" t="s">
        <v>218</v>
      </c>
      <c r="V1030" s="196" t="s">
        <v>219</v>
      </c>
      <c r="W1030" s="113" t="s">
        <v>220</v>
      </c>
      <c r="X1030" s="196" t="s">
        <v>221</v>
      </c>
      <c r="Y1030" s="25"/>
      <c r="Z1030" s="25"/>
      <c r="AA1030" s="25"/>
      <c r="AB1030" s="25"/>
      <c r="AC1030" s="25"/>
      <c r="AD1030" s="25"/>
      <c r="BA1030" s="226"/>
    </row>
    <row r="1031" spans="1:53" ht="16.5" thickTop="1" thickBot="1" x14ac:dyDescent="0.3">
      <c r="A1031" s="88"/>
      <c r="B1031" s="284" t="s">
        <v>222</v>
      </c>
      <c r="C1031" s="285"/>
      <c r="D1031" s="286" t="s">
        <v>223</v>
      </c>
      <c r="E1031" s="287"/>
      <c r="F1031" s="88"/>
      <c r="G1031" s="288" t="s">
        <v>224</v>
      </c>
      <c r="H1031" s="289"/>
      <c r="I1031" s="28">
        <f>SUM(E1042:E1066)</f>
        <v>0</v>
      </c>
      <c r="J1031" s="290" t="s">
        <v>225</v>
      </c>
      <c r="K1031" s="291"/>
      <c r="L1031" s="287"/>
      <c r="M1031" s="196">
        <v>2</v>
      </c>
      <c r="N1031" s="35">
        <f>SUM(AI1031,AI1042)</f>
        <v>0</v>
      </c>
      <c r="O1031" s="35">
        <v>0</v>
      </c>
      <c r="P1031" s="35">
        <f>SUM(AJ1031,AJ1042)</f>
        <v>0</v>
      </c>
      <c r="Q1031" s="35">
        <v>0</v>
      </c>
      <c r="R1031" s="35">
        <f>COUNTIFS($E1042:$E1066,"2",$F1042:$F1066,"Pole",$C1042:$C1066,"FST")</f>
        <v>0</v>
      </c>
      <c r="S1031" s="35">
        <f>SUM(AL1031,AK1042)</f>
        <v>0</v>
      </c>
      <c r="T1031" s="35">
        <v>0</v>
      </c>
      <c r="U1031" s="35">
        <f>SUM(AK1031,AL1042)</f>
        <v>0</v>
      </c>
      <c r="V1031" s="35">
        <v>0</v>
      </c>
      <c r="W1031" s="34">
        <f>COUNTIFS($E1042:$E1066,"2",$F1042:$F1066,"HH",$C1042:$C1066,"FST")</f>
        <v>0</v>
      </c>
      <c r="X1031" s="35">
        <f>COUNTIFS($E1042:$E1066,"2",$F1042:$F1066,"Ped",$C1042:$C1066,"FST")</f>
        <v>0</v>
      </c>
      <c r="Y1031" s="25"/>
      <c r="Z1031" s="297" t="s">
        <v>226</v>
      </c>
      <c r="AA1031" s="298"/>
      <c r="AB1031" s="299"/>
      <c r="AC1031" s="25"/>
      <c r="AD1031" s="25"/>
      <c r="AH1031" s="109">
        <v>2</v>
      </c>
      <c r="AI1031" s="109" t="str">
        <f>IF($E1032="SS",COUNTIFS($C1042:$C1066,"FST",$E1042:$E1066,"2"),"0")</f>
        <v>0</v>
      </c>
      <c r="AJ1031" s="109" t="str">
        <f>IF($E1032="RPX",COUNTIFS($C1042:$C1066,"FST",$E1042:$E1066,"2"),"0")</f>
        <v>0</v>
      </c>
      <c r="AK1031" s="109" t="str">
        <f>IF($E1032="EUC",COUNTIFS($C1042:$C1066,"FST",$E1042:$E1066,"2"),"0")</f>
        <v>0</v>
      </c>
      <c r="AL1031" s="109" t="str">
        <f>IF($E1032="RPX-T",COUNTIFS($C1042:$C1066,"FST",$E1042:$E1066,"2"),"0")</f>
        <v>0</v>
      </c>
      <c r="AT1031" s="110" t="s">
        <v>227</v>
      </c>
      <c r="AU1031" s="108">
        <f>IF(OR($AS1032="Y",$AS1033="Y",$AS1034="Y"),"",COUNTIFS($E1032,"SS",$E1037,"Y"))</f>
        <v>0</v>
      </c>
      <c r="AV1031" s="111">
        <f>IF(OR($AS1032="Y",$AS1033="Y",$AS1034="Y"),"",COUNTIFS($E1032,"RPX",$E1037,"Y"))</f>
        <v>0</v>
      </c>
      <c r="AW1031" s="111">
        <f>IF(OR($AS1032="Y",$AS1033="Y",$AS1034="Y"),"",COUNTIFS($E1032,"EUC",$E1037,"Y"))</f>
        <v>0</v>
      </c>
      <c r="AX1031" s="109">
        <f>IF(OR($AS1032="Y",$AS1033="Y",$AS1034="Y"),"",COUNTIFS($E1032,"RPX-T",$E1037,"Y"))</f>
        <v>0</v>
      </c>
      <c r="BA1031" s="226"/>
    </row>
    <row r="1032" spans="1:53" ht="16.5" customHeight="1" thickTop="1" thickBot="1" x14ac:dyDescent="0.3">
      <c r="A1032" s="88"/>
      <c r="B1032" s="29" t="s">
        <v>228</v>
      </c>
      <c r="C1032" s="30">
        <v>0</v>
      </c>
      <c r="D1032" s="31" t="s">
        <v>229</v>
      </c>
      <c r="E1032" s="66" t="str">
        <f>TEXT(IF('Cable Calculator'!DY7="","",'Cable Calculator'!DY7),)</f>
        <v/>
      </c>
      <c r="F1032" s="88"/>
      <c r="G1032" s="300" t="s">
        <v>230</v>
      </c>
      <c r="H1032" s="287"/>
      <c r="I1032" s="33">
        <f>E1033-I1031</f>
        <v>0</v>
      </c>
      <c r="J1032" s="301" t="s">
        <v>231</v>
      </c>
      <c r="K1032" s="302"/>
      <c r="L1032" s="34">
        <f>I1036</f>
        <v>0</v>
      </c>
      <c r="M1032" s="196">
        <v>4</v>
      </c>
      <c r="N1032" s="35">
        <f>SUM(AI1032,AI1043)</f>
        <v>0</v>
      </c>
      <c r="O1032" s="35">
        <v>0</v>
      </c>
      <c r="P1032" s="35">
        <f>SUM(AJ1032,AJ1043)</f>
        <v>0</v>
      </c>
      <c r="Q1032" s="35">
        <v>0</v>
      </c>
      <c r="R1032" s="35">
        <f>COUNTIFS($E1042:$E1066,"4",$F1042:$F1066,"Pole",$C1042:$C1066,"FST")</f>
        <v>0</v>
      </c>
      <c r="S1032" s="35">
        <f>SUM(AL1032,AK1043)</f>
        <v>0</v>
      </c>
      <c r="T1032" s="35">
        <v>0</v>
      </c>
      <c r="U1032" s="35">
        <f>SUM(AK1032,AL1043)</f>
        <v>0</v>
      </c>
      <c r="V1032" s="35">
        <v>0</v>
      </c>
      <c r="W1032" s="34">
        <f>COUNTIFS($E1042:$E1066,"4",$F1042:$F1066,"HH",$C1042:$C1066,"FST")</f>
        <v>0</v>
      </c>
      <c r="X1032" s="35">
        <f>COUNTIFS($E1042:$E1066,"4",$F1042:$F1066,"Ped",$C1042:$C1066,"FST")</f>
        <v>0</v>
      </c>
      <c r="Y1032" s="25"/>
      <c r="Z1032" s="303" t="s">
        <v>232</v>
      </c>
      <c r="AA1032" s="305" t="s">
        <v>233</v>
      </c>
      <c r="AB1032" s="306"/>
      <c r="AC1032" s="25"/>
      <c r="AD1032" s="25"/>
      <c r="AH1032" s="109">
        <v>4</v>
      </c>
      <c r="AI1032" s="109" t="str">
        <f>IF($E1032="SS",COUNTIFS($C1042:$C1066,"FST",$E1042:$E1066,"4"),"0")</f>
        <v>0</v>
      </c>
      <c r="AJ1032" s="109" t="str">
        <f>IF($E1032="RPX",COUNTIFS($C1042:$C1066,"FST",$E1042:$E1066,"4"),"0")</f>
        <v>0</v>
      </c>
      <c r="AK1032" s="109" t="str">
        <f>IF($E1032="EUC",COUNTIFS($C1042:$C1066,"FST",$E1042:$E1066,"4"),"0")</f>
        <v>0</v>
      </c>
      <c r="AL1032" s="109" t="str">
        <f>IF($E1032="RPX-T",COUNTIFS($C1042:$C1066,"FST",$E1042:$E1066,"4"),"0")</f>
        <v>0</v>
      </c>
      <c r="AS1032" s="109" t="str">
        <f>IF(AND(E1037="Y",E1033=24,E1034=0),"Y","N")</f>
        <v>N</v>
      </c>
      <c r="AT1032" s="110" t="s">
        <v>234</v>
      </c>
      <c r="AU1032" s="109">
        <f>COUNTIFS($E1032,"SS",$AS1032,"Y")</f>
        <v>0</v>
      </c>
      <c r="AV1032" s="111">
        <f>COUNTIFS($E1032,"RPX",$AS1032,"Y")</f>
        <v>0</v>
      </c>
      <c r="AW1032" s="111">
        <f>COUNTIFS($E1032,"EUC",$AS1032,"Y")</f>
        <v>0</v>
      </c>
      <c r="AX1032" s="109">
        <f>COUNTIFS($E1032,"RPX-T",$AS1032,"Y")</f>
        <v>0</v>
      </c>
      <c r="BA1032" s="227"/>
    </row>
    <row r="1033" spans="1:53" ht="16.5" thickTop="1" thickBot="1" x14ac:dyDescent="0.3">
      <c r="A1033" s="88"/>
      <c r="B1033" s="36" t="s">
        <v>235</v>
      </c>
      <c r="C1033" s="37">
        <v>0</v>
      </c>
      <c r="D1033" s="38" t="s">
        <v>236</v>
      </c>
      <c r="E1033" s="32"/>
      <c r="F1033" s="88"/>
      <c r="G1033" s="309" t="s">
        <v>237</v>
      </c>
      <c r="H1033" s="310"/>
      <c r="I1033" s="35">
        <f>IF(E1033=0,0,12-(MOD(I1031,12)))</f>
        <v>0</v>
      </c>
      <c r="J1033" s="301" t="s">
        <v>238</v>
      </c>
      <c r="K1033" s="302"/>
      <c r="L1033" s="39">
        <f>I1037-I1031</f>
        <v>0</v>
      </c>
      <c r="M1033" s="196">
        <v>6</v>
      </c>
      <c r="N1033" s="35">
        <f>SUM(AI1033,AI1044)</f>
        <v>0</v>
      </c>
      <c r="O1033" s="35">
        <v>0</v>
      </c>
      <c r="P1033" s="35">
        <f>SUM(AJ1033,AJ1044)</f>
        <v>0</v>
      </c>
      <c r="Q1033" s="35">
        <v>0</v>
      </c>
      <c r="R1033" s="35">
        <f>COUNTIFS($E1042:$E1066,"6",$F1042:$F1066,"Pole",$C1042:$C1066,"FST")</f>
        <v>0</v>
      </c>
      <c r="S1033" s="35">
        <f>SUM(AL1033,AK1044)</f>
        <v>0</v>
      </c>
      <c r="T1033" s="35">
        <v>0</v>
      </c>
      <c r="U1033" s="35">
        <f>SUM(AK1033,AL1044)</f>
        <v>0</v>
      </c>
      <c r="V1033" s="35">
        <v>0</v>
      </c>
      <c r="W1033" s="34">
        <f>COUNTIFS($E1042:$E1066,"6",$F1042:$F1066,"HH",$C1042:$C1066,"FST")</f>
        <v>0</v>
      </c>
      <c r="X1033" s="35">
        <f>COUNTIFS($E1042:$E1066,"6",$F1042:$F1066,"Ped",$C1042:$C1066,"FST")</f>
        <v>0</v>
      </c>
      <c r="Y1033" s="25"/>
      <c r="Z1033" s="304"/>
      <c r="AA1033" s="307"/>
      <c r="AB1033" s="308"/>
      <c r="AC1033" s="25"/>
      <c r="AD1033" s="25"/>
      <c r="AH1033" s="109">
        <v>6</v>
      </c>
      <c r="AI1033" s="109" t="str">
        <f>IF($E1032="SS",COUNTIFS($C1042:$C1066,"FST",$E1042:$E1066,"6"),"0")</f>
        <v>0</v>
      </c>
      <c r="AJ1033" s="109" t="str">
        <f>IF($E1032="RPX",COUNTIFS($C1042:$C1066,"FST",$E1042:$E1066,"6"),"0")</f>
        <v>0</v>
      </c>
      <c r="AK1033" s="109" t="str">
        <f>IF($E1032="EUC",COUNTIFS($C1042:$C1066,"FST",$E1042:$E1066,"6"),"0")</f>
        <v>0</v>
      </c>
      <c r="AL1033" s="109" t="str">
        <f>IF($E1032="RPX-T",COUNTIFS($C1042:$C1066,"FST",$E1042:$E1066,"6"),"0")</f>
        <v>0</v>
      </c>
      <c r="AS1033" s="109" t="str">
        <f>IF(AND(E1037="Y",E1033=48,E1034=12),"Y","N")</f>
        <v>N</v>
      </c>
      <c r="AT1033" s="110" t="s">
        <v>239</v>
      </c>
      <c r="AU1033" s="109">
        <f>COUNTIFS($E1032,"SS",$AS1033,"Y")</f>
        <v>0</v>
      </c>
      <c r="AV1033" s="108">
        <f>COUNTIFS($E1032,"RPX",$AS1033,"Y")</f>
        <v>0</v>
      </c>
      <c r="AW1033" s="108">
        <f>COUNTIFS($E1032,"EUC",$AS1033,"Y")</f>
        <v>0</v>
      </c>
      <c r="AX1033" s="109">
        <f>COUNTIFS($E1032,"RPX-T",$AS1033,"Y")</f>
        <v>0</v>
      </c>
      <c r="BA1033" s="227"/>
    </row>
    <row r="1034" spans="1:53" ht="16.5" customHeight="1" thickTop="1" thickBot="1" x14ac:dyDescent="0.3">
      <c r="A1034" s="88"/>
      <c r="B1034" s="40" t="s">
        <v>240</v>
      </c>
      <c r="C1034" s="30">
        <v>0</v>
      </c>
      <c r="D1034" s="41" t="s">
        <v>241</v>
      </c>
      <c r="E1034" s="42"/>
      <c r="F1034" s="88"/>
      <c r="G1034" s="277" t="s">
        <v>242</v>
      </c>
      <c r="H1034" s="43" t="s">
        <v>243</v>
      </c>
      <c r="I1034" s="35">
        <f>IF(E1034&lt;&gt;0,1,0)</f>
        <v>0</v>
      </c>
      <c r="J1034" s="309" t="s">
        <v>244</v>
      </c>
      <c r="K1034" s="310"/>
      <c r="L1034" s="44" t="str">
        <f>'Cable Calculator'!DY3</f>
        <v/>
      </c>
      <c r="M1034" s="196">
        <v>8</v>
      </c>
      <c r="N1034" s="35">
        <f>SUM(AI1034,AI1045)</f>
        <v>0</v>
      </c>
      <c r="O1034" s="35">
        <v>0</v>
      </c>
      <c r="P1034" s="35">
        <f>SUM(AJ1034,AJ1045)</f>
        <v>0</v>
      </c>
      <c r="Q1034" s="35">
        <v>0</v>
      </c>
      <c r="R1034" s="35">
        <f>COUNTIFS($E1042:$E1066,"8",$F1042:$F1066,"Pole",$C1042:$C1066,"FST")</f>
        <v>0</v>
      </c>
      <c r="S1034" s="35">
        <f>SUM(AL1034,AK1045)</f>
        <v>0</v>
      </c>
      <c r="T1034" s="35">
        <v>0</v>
      </c>
      <c r="U1034" s="35">
        <f>SUM(AK1034,AL1045)</f>
        <v>0</v>
      </c>
      <c r="V1034" s="35">
        <v>0</v>
      </c>
      <c r="W1034" s="34">
        <f>COUNTIFS($E1042:$E1066,"8",$F1042:$F1066,"HH",$C1042:$C1066,"FST")</f>
        <v>0</v>
      </c>
      <c r="X1034" s="35">
        <f>COUNTIFS($E1042:$E1066,"8",$F1042:$F1066,"Ped",$C1042:$C1066,"FST")</f>
        <v>0</v>
      </c>
      <c r="Y1034" s="25"/>
      <c r="Z1034" s="45">
        <v>1</v>
      </c>
      <c r="AA1034" s="46">
        <v>1</v>
      </c>
      <c r="AB1034" s="46">
        <v>12</v>
      </c>
      <c r="AC1034" s="25"/>
      <c r="AD1034" s="25"/>
      <c r="AH1034" s="109">
        <v>8</v>
      </c>
      <c r="AI1034" s="109" t="str">
        <f>IF($E1032="SS",COUNTIFS($C1042:$C1066,"FST",$E1042:$E1066,"8"),"0")</f>
        <v>0</v>
      </c>
      <c r="AJ1034" s="109" t="str">
        <f>IF($E1032="RPX",COUNTIFS($C1042:$C1066,"FST",$E1042:$E1066,"8"),"0")</f>
        <v>0</v>
      </c>
      <c r="AK1034" s="109" t="str">
        <f>IF($E1032="EUC",COUNTIFS($C1042:$C1066,"FST",$E1042:$E1066,"8"),"0")</f>
        <v>0</v>
      </c>
      <c r="AL1034" s="109" t="str">
        <f>IF($E1032="RPX-T",COUNTIFS($C1042:$C1066,"FST",$E1042:$E1066,"8"),"0")</f>
        <v>0</v>
      </c>
      <c r="AS1034" s="109" t="str">
        <f>IF(AND(E1037="Y",E1033=48,E1034=0),"Y","N")</f>
        <v>N</v>
      </c>
      <c r="AT1034" s="110" t="s">
        <v>245</v>
      </c>
      <c r="AU1034" s="109">
        <f>COUNTIFS($E1032,"SS",$AS1034,"Y")</f>
        <v>0</v>
      </c>
      <c r="AV1034" s="108">
        <f>COUNTIFS($E1032,"RPX",$AS1034,"Y")</f>
        <v>0</v>
      </c>
      <c r="AW1034" s="108">
        <f>COUNTIFS($E1032,"EUC",$AS1034,"Y")</f>
        <v>0</v>
      </c>
      <c r="AX1034" s="109">
        <f>COUNTIFS($E1032,"RPX-T",$AS1034,"Y")</f>
        <v>0</v>
      </c>
      <c r="BA1034" s="227"/>
    </row>
    <row r="1035" spans="1:53" ht="16.5" thickTop="1" thickBot="1" x14ac:dyDescent="0.3">
      <c r="A1035" s="88"/>
      <c r="B1035" s="29" t="s">
        <v>246</v>
      </c>
      <c r="C1035" s="37">
        <v>0</v>
      </c>
      <c r="D1035" s="41" t="s">
        <v>247</v>
      </c>
      <c r="E1035" s="42"/>
      <c r="F1035" s="88"/>
      <c r="G1035" s="278"/>
      <c r="H1035" s="47" t="s">
        <v>248</v>
      </c>
      <c r="I1035" s="35">
        <f>IF(E1034&lt;&gt;0,E1034,0)</f>
        <v>0</v>
      </c>
      <c r="J1035" s="194"/>
      <c r="K1035" s="195"/>
      <c r="L1035" s="48"/>
      <c r="M1035" s="196">
        <v>12</v>
      </c>
      <c r="N1035" s="35" t="str">
        <f>IF($E1032="SS",SUM(AI1035,AJ1046,AM1067,AO1067,AQ1067),"0")</f>
        <v>0</v>
      </c>
      <c r="O1035" s="35" t="str">
        <f>IF($E1032="SS",SUM(AN1067,AP1067,AR1067),"0")</f>
        <v>0</v>
      </c>
      <c r="P1035" s="35" t="str">
        <f>IF($E1032="RPX",SUM(AJ1035,AJ1046,AM1067,AO1067,AQ1067),"0")</f>
        <v>0</v>
      </c>
      <c r="Q1035" s="35" t="str">
        <f>IF($E1032="RPX",SUM(AN1067,AP1067,AR1067),"0")</f>
        <v>0</v>
      </c>
      <c r="R1035" s="35">
        <f>COUNTIFS($E1042:$E1066,"12",$F1042:$F1066,"Pole",$C1042:$C1066,"FST")</f>
        <v>0</v>
      </c>
      <c r="S1035" s="35" t="str">
        <f>IF($E1032="RPX-T",SUM(AL1035,AK1046,AM1067,AO1067,AQ1067),"0")</f>
        <v>0</v>
      </c>
      <c r="T1035" s="35" t="str">
        <f>IF($E1032="RPX-T",SUM(AN1067,AP1067,AR1067),"0")</f>
        <v>0</v>
      </c>
      <c r="U1035" s="35" t="str">
        <f>IF($E1032="EUC",SUM(AK1035,AL1046,AM1067,AO1067,AQ1067),"0")</f>
        <v>0</v>
      </c>
      <c r="V1035" s="35" t="str">
        <f>IF($E1032="EUC",SUM($AN1067,AP1067,AR1067),"0")</f>
        <v>0</v>
      </c>
      <c r="W1035" s="34">
        <f>COUNTIFS($E1042:$E1066,"12",$F1042:$F1066,"HH",$C1042:$C1066,"FST")</f>
        <v>0</v>
      </c>
      <c r="X1035" s="35">
        <f>COUNTIFS($E1042:$E1066,"12",$F1042:$F1066,"Ped",$C1042:$C1066,"FST")</f>
        <v>0</v>
      </c>
      <c r="Y1035" s="25"/>
      <c r="Z1035" s="45">
        <v>2</v>
      </c>
      <c r="AA1035" s="46">
        <v>13</v>
      </c>
      <c r="AB1035" s="46">
        <v>24</v>
      </c>
      <c r="AC1035" s="25"/>
      <c r="AD1035" s="25"/>
      <c r="AH1035" s="109">
        <v>12</v>
      </c>
      <c r="AI1035" s="109" t="str">
        <f>IF($E1032="SS",COUNTIFS($C1042:$C1066,"FST",$E1042:$E1066,"12"),"0")</f>
        <v>0</v>
      </c>
      <c r="AJ1035" s="109" t="str">
        <f>IF($E1032="RPX",COUNTIFS($C1042:$C1066,"FST",$E1042:$E1066,"12"),"0")</f>
        <v>0</v>
      </c>
      <c r="AK1035" s="109" t="str">
        <f>IF($E1032="EUC",COUNTIFS($C1042:$C1066,"FST",$E1042:$E1066,"12"),"0")</f>
        <v>0</v>
      </c>
      <c r="AL1035" s="109" t="str">
        <f>IF($E1032="RPX-T",COUNTIFS($C1042:$C1066,"FST",$E1042:$E1066,"12"),"0")</f>
        <v>0</v>
      </c>
      <c r="BA1035" s="227"/>
    </row>
    <row r="1036" spans="1:53" ht="16.5" customHeight="1" thickTop="1" thickBot="1" x14ac:dyDescent="0.3">
      <c r="A1036" s="88"/>
      <c r="B1036" s="36" t="s">
        <v>249</v>
      </c>
      <c r="C1036" s="30">
        <v>0</v>
      </c>
      <c r="D1036" s="49" t="s">
        <v>250</v>
      </c>
      <c r="E1036" s="50">
        <f>E1033/12</f>
        <v>0</v>
      </c>
      <c r="F1036" s="88"/>
      <c r="G1036" s="277" t="s">
        <v>251</v>
      </c>
      <c r="H1036" s="51" t="s">
        <v>252</v>
      </c>
      <c r="I1036" s="112">
        <f>E1035</f>
        <v>0</v>
      </c>
      <c r="J1036" s="311" t="s">
        <v>253</v>
      </c>
      <c r="K1036" s="312"/>
      <c r="L1036" s="313"/>
      <c r="M1036" s="52" t="s">
        <v>254</v>
      </c>
      <c r="N1036" s="106"/>
      <c r="O1036" s="106"/>
      <c r="P1036" s="192"/>
      <c r="Q1036" s="192"/>
      <c r="R1036" s="192"/>
      <c r="S1036" s="192"/>
      <c r="T1036" s="192"/>
      <c r="U1036" s="192"/>
      <c r="V1036" s="192"/>
      <c r="W1036" s="53">
        <f>SUM(P1036:U1036)</f>
        <v>0</v>
      </c>
      <c r="X1036" s="54"/>
      <c r="Y1036" s="25"/>
      <c r="Z1036" s="45">
        <v>3</v>
      </c>
      <c r="AA1036" s="46">
        <v>25</v>
      </c>
      <c r="AB1036" s="46">
        <v>36</v>
      </c>
      <c r="AC1036" s="25"/>
      <c r="AD1036" s="25"/>
      <c r="BA1036" s="227"/>
    </row>
    <row r="1037" spans="1:53" ht="16.5" thickTop="1" thickBot="1" x14ac:dyDescent="0.3">
      <c r="A1037" s="88"/>
      <c r="B1037" s="36" t="s">
        <v>255</v>
      </c>
      <c r="C1037" s="30">
        <v>0</v>
      </c>
      <c r="D1037" s="31" t="s">
        <v>256</v>
      </c>
      <c r="E1037" s="101" t="str">
        <f>IF('Cable Calculator'!DY5="","",'Cable Calculator'!DY5)</f>
        <v/>
      </c>
      <c r="F1037" s="88"/>
      <c r="G1037" s="278"/>
      <c r="H1037" s="47" t="s">
        <v>257</v>
      </c>
      <c r="I1037" s="35" t="str">
        <f>IF(E1035="","0",IF(AND(E1032="EUC",E1033=432), I1036+(203-E1034),IF(E1035=0,0,(E1035+(E1033-E1034)-1))))</f>
        <v>0</v>
      </c>
      <c r="J1037" s="292" t="str">
        <f>IFERROR(IF(OR(E1032="EUC",E1032="SS"),"---",IF(OR(P1031,S1031),"NO 2F Tethers for RPX!",IF(OR(P1033,S1033),"NO 6F Tethers for RPX!","---"))),"---")</f>
        <v>---</v>
      </c>
      <c r="K1037" s="293"/>
      <c r="L1037" s="294"/>
      <c r="M1037" s="292" t="str">
        <f>IF(E1034&gt;60,"Dead Count &gt;60: Consider Downsize","---")</f>
        <v>---</v>
      </c>
      <c r="N1037" s="293"/>
      <c r="O1037" s="293"/>
      <c r="P1037" s="293"/>
      <c r="Q1037" s="293"/>
      <c r="R1037" s="293"/>
      <c r="S1037" s="293"/>
      <c r="T1037" s="293"/>
      <c r="U1037" s="294"/>
      <c r="V1037" s="100"/>
      <c r="W1037" s="54">
        <f>SUM(P1037:U1037)</f>
        <v>0</v>
      </c>
      <c r="X1037" s="54"/>
      <c r="Y1037" s="25"/>
      <c r="Z1037" s="45">
        <v>4</v>
      </c>
      <c r="AA1037" s="46">
        <v>37</v>
      </c>
      <c r="AB1037" s="46">
        <v>48</v>
      </c>
      <c r="AC1037" s="25"/>
      <c r="AD1037" s="25"/>
      <c r="BA1037" s="227"/>
    </row>
    <row r="1038" spans="1:53" ht="16.5" thickTop="1" thickBot="1" x14ac:dyDescent="0.3">
      <c r="A1038" s="88"/>
      <c r="B1038" s="55" t="s">
        <v>258</v>
      </c>
      <c r="C1038" s="56">
        <f>SUM(C1032:C1037)+I1031</f>
        <v>0</v>
      </c>
      <c r="D1038" s="31" t="s">
        <v>259</v>
      </c>
      <c r="E1038" s="101" t="str">
        <f>IF(AS1032="Y","DBL",IF(AS1033="Y","TRPL",IF(AS1034="Y","QUAD","")))</f>
        <v/>
      </c>
      <c r="F1038" s="88"/>
      <c r="G1038" s="192"/>
      <c r="H1038" s="57"/>
      <c r="I1038" s="192"/>
      <c r="J1038" s="292" t="str">
        <f>IF(AND(E1033=216,(OR(Z1054="error",Z1055="error",Z1056="error",Z1057="error",Z1058="error",Z1059="error",Z1060="error",Z1061="error",Z1062="error",Z1063="error",Z1064="error",Z1065="error",Z1066="error",AA1056="error",AA1057="error",AA1058="error",AA1059="error",AA1060="error",AA1061="error",AA1062="error",AA1063="error",AA1064="error",AA1065="error",AA1066="error",AA1067="error",AA1068="error"))),"You cannot cross Tube 6 and 7","---")</f>
        <v>---</v>
      </c>
      <c r="K1038" s="293"/>
      <c r="L1038" s="294"/>
      <c r="M1038" s="292" t="str">
        <f>IF(AND(OR(E1032="SS",E1032="RPX",E1032="EUC",E1032="RPX-T"),(OR(C1042="",C1042="Field SPL"))),"Cannot have FlexNap cables without tethers","---")</f>
        <v>---</v>
      </c>
      <c r="N1038" s="293"/>
      <c r="O1038" s="293"/>
      <c r="P1038" s="293"/>
      <c r="Q1038" s="293"/>
      <c r="R1038" s="293"/>
      <c r="S1038" s="293"/>
      <c r="T1038" s="293"/>
      <c r="U1038" s="294"/>
      <c r="V1038" s="25"/>
      <c r="W1038" s="58"/>
      <c r="X1038" s="58"/>
      <c r="Y1038" s="25"/>
      <c r="Z1038" s="45">
        <v>5</v>
      </c>
      <c r="AA1038" s="46">
        <v>49</v>
      </c>
      <c r="AB1038" s="46">
        <v>60</v>
      </c>
      <c r="AC1038" s="25"/>
      <c r="AD1038" s="25"/>
      <c r="BA1038" s="227"/>
    </row>
    <row r="1039" spans="1:53" ht="16.5" thickTop="1" thickBot="1" x14ac:dyDescent="0.3">
      <c r="A1039" s="88"/>
      <c r="B1039" s="59"/>
      <c r="C1039" s="60"/>
      <c r="D1039" s="61"/>
      <c r="E1039" s="62"/>
      <c r="F1039" s="88"/>
      <c r="G1039" s="63"/>
      <c r="H1039" s="64"/>
      <c r="I1039" s="63"/>
      <c r="J1039" s="292" t="str">
        <f>IF(AND(OR(E1032="RPX", E1032="RPX-T", E1032="SS"),E1033=216),"NO 216 For RPX, RPX-T, OR SS CABLE","---")</f>
        <v>---</v>
      </c>
      <c r="K1039" s="293"/>
      <c r="L1039" s="294"/>
      <c r="M1039" s="292" t="str" cm="1">
        <f t="array" ref="M1039">IF(AND(E1032="",OR(C1042:C1066="FST",C1042:C1066="REV T",C1042:C1066="DBL REV",C1042:C1066="TPL REV", C1042:C1066="QD REV")),"Non-FlexNap cables cannot have tethers","---")</f>
        <v>---</v>
      </c>
      <c r="N1039" s="293"/>
      <c r="O1039" s="293"/>
      <c r="P1039" s="293"/>
      <c r="Q1039" s="293"/>
      <c r="R1039" s="293"/>
      <c r="S1039" s="293"/>
      <c r="T1039" s="293"/>
      <c r="U1039" s="294"/>
      <c r="V1039" s="25"/>
      <c r="W1039" s="58"/>
      <c r="X1039" s="58"/>
      <c r="Y1039" s="25"/>
      <c r="Z1039" s="45">
        <v>6</v>
      </c>
      <c r="AA1039" s="65">
        <v>61</v>
      </c>
      <c r="AB1039" s="65">
        <v>72</v>
      </c>
      <c r="AC1039" s="25"/>
      <c r="AD1039" s="25"/>
      <c r="BA1039" s="226"/>
    </row>
    <row r="1040" spans="1:53" ht="15.75" customHeight="1" thickBot="1" x14ac:dyDescent="0.3">
      <c r="A1040" s="88"/>
      <c r="B1040" s="277" t="s">
        <v>260</v>
      </c>
      <c r="C1040" s="314" t="s">
        <v>261</v>
      </c>
      <c r="D1040" s="314" t="s">
        <v>262</v>
      </c>
      <c r="E1040" s="316" t="s">
        <v>263</v>
      </c>
      <c r="F1040" s="314" t="s">
        <v>264</v>
      </c>
      <c r="G1040" s="279" t="s">
        <v>265</v>
      </c>
      <c r="H1040" s="279" t="s">
        <v>266</v>
      </c>
      <c r="I1040" s="279" t="s">
        <v>267</v>
      </c>
      <c r="J1040" s="318" t="s">
        <v>268</v>
      </c>
      <c r="K1040" s="314" t="s">
        <v>269</v>
      </c>
      <c r="L1040" s="320" t="s">
        <v>270</v>
      </c>
      <c r="M1040" s="322" t="s">
        <v>271</v>
      </c>
      <c r="N1040" s="322"/>
      <c r="O1040" s="322"/>
      <c r="P1040" s="322"/>
      <c r="Q1040" s="322"/>
      <c r="R1040" s="322"/>
      <c r="S1040" s="322"/>
      <c r="T1040" s="322"/>
      <c r="U1040" s="323"/>
      <c r="V1040" s="107"/>
      <c r="W1040" s="72"/>
      <c r="X1040" s="72"/>
      <c r="Y1040" s="72"/>
      <c r="Z1040" s="45">
        <v>7</v>
      </c>
      <c r="AA1040" s="65">
        <v>73</v>
      </c>
      <c r="AB1040" s="65">
        <v>84</v>
      </c>
      <c r="AC1040" s="25"/>
      <c r="AD1040" s="25"/>
      <c r="BA1040" s="228"/>
    </row>
    <row r="1041" spans="1:53" ht="15.75" thickBot="1" x14ac:dyDescent="0.3">
      <c r="A1041" s="88"/>
      <c r="B1041" s="278"/>
      <c r="C1041" s="315"/>
      <c r="D1041" s="315"/>
      <c r="E1041" s="317"/>
      <c r="F1041" s="315"/>
      <c r="G1041" s="280"/>
      <c r="H1041" s="280"/>
      <c r="I1041" s="280"/>
      <c r="J1041" s="319"/>
      <c r="K1041" s="315"/>
      <c r="L1041" s="321"/>
      <c r="M1041" s="324"/>
      <c r="N1041" s="324"/>
      <c r="O1041" s="324"/>
      <c r="P1041" s="324"/>
      <c r="Q1041" s="324"/>
      <c r="R1041" s="324"/>
      <c r="S1041" s="324"/>
      <c r="T1041" s="324"/>
      <c r="U1041" s="325"/>
      <c r="V1041" s="107"/>
      <c r="W1041" s="72"/>
      <c r="X1041" s="72"/>
      <c r="Y1041" s="72"/>
      <c r="Z1041" s="45">
        <v>8</v>
      </c>
      <c r="AA1041" s="46">
        <v>85</v>
      </c>
      <c r="AB1041" s="46">
        <v>96</v>
      </c>
      <c r="AC1041" s="25"/>
      <c r="AD1041" s="25"/>
      <c r="AI1041" s="109" t="s">
        <v>272</v>
      </c>
      <c r="AJ1041" s="109" t="s">
        <v>273</v>
      </c>
      <c r="AK1041" s="109" t="s">
        <v>274</v>
      </c>
      <c r="AL1041" s="109" t="s">
        <v>275</v>
      </c>
      <c r="BA1041" s="228"/>
    </row>
    <row r="1042" spans="1:53" ht="15.75" thickBot="1" x14ac:dyDescent="0.3">
      <c r="A1042" s="88"/>
      <c r="B1042" s="66" t="s">
        <v>276</v>
      </c>
      <c r="C1042" s="67"/>
      <c r="D1042" s="102"/>
      <c r="E1042" s="32"/>
      <c r="F1042" s="32"/>
      <c r="G1042" s="68" t="s">
        <v>277</v>
      </c>
      <c r="H1042" s="69">
        <f>IF(I1042=0,0,I1042-(E1042-1))</f>
        <v>0</v>
      </c>
      <c r="I1042" s="70">
        <f>IF(E1042=0,0,I1037)</f>
        <v>0</v>
      </c>
      <c r="J1042" s="71" t="s">
        <v>278</v>
      </c>
      <c r="K1042" s="32"/>
      <c r="L1042" s="233"/>
      <c r="M1042" s="295"/>
      <c r="N1042" s="295"/>
      <c r="O1042" s="295"/>
      <c r="P1042" s="295"/>
      <c r="Q1042" s="295"/>
      <c r="R1042" s="295"/>
      <c r="S1042" s="295"/>
      <c r="T1042" s="295"/>
      <c r="U1042" s="296"/>
      <c r="V1042" s="103"/>
      <c r="W1042" s="72"/>
      <c r="X1042" s="72"/>
      <c r="Y1042" s="72"/>
      <c r="Z1042" s="45">
        <v>9</v>
      </c>
      <c r="AA1042" s="46">
        <v>97</v>
      </c>
      <c r="AB1042" s="46">
        <v>108</v>
      </c>
      <c r="AC1042" s="72">
        <f t="shared" ref="AC1042:AC1066" si="425">IF(B1042&lt;&gt;"FST",1,0)</f>
        <v>1</v>
      </c>
      <c r="AD1042" s="72">
        <f t="shared" ref="AD1042:AD1066" si="426">IF(C1042&lt;&gt;"FST",1,0)</f>
        <v>1</v>
      </c>
      <c r="AE1042" s="109" t="str">
        <f t="shared" ref="AE1042:AE1066" si="427">CONCATENATE(H1042,"-",I1042)</f>
        <v>0-0</v>
      </c>
      <c r="AF1042" s="109" t="str">
        <f t="shared" ref="AF1042:AF1066" si="428">IF(C1042="Field SPL","N","Y")</f>
        <v>Y</v>
      </c>
      <c r="AG1042" s="109" t="str">
        <f t="shared" ref="AG1042:AG1066" si="429">IF(OR(E$1032="RPX",E$1032="SS"),"A","B")</f>
        <v>B</v>
      </c>
      <c r="AH1042" s="109">
        <v>2</v>
      </c>
      <c r="AI1042" s="109" t="str">
        <f>IF(E1032="SS",COUNTIFS(C1042:C1066,"TCF",E1042:E1066,"2"),"")</f>
        <v/>
      </c>
      <c r="AJ1042" s="109" t="str">
        <f>IF(E1032="RPX",COUNTIFS(C1042:C1066,"TCF",E1042:E1066,"2"),"")</f>
        <v/>
      </c>
      <c r="AK1042" s="109" t="str">
        <f>IF(E1032="RPX-T",COUNTIFS(C1042:C1066,"TCF",E1042:E1066,"2"),"")</f>
        <v/>
      </c>
      <c r="AL1042" s="109" t="str">
        <f>IF(E1032="EUC",COUNTIFS(C1042:C1066,"TCF",E1042:E1066,"2"),"")</f>
        <v/>
      </c>
      <c r="AM1042" s="109">
        <f t="shared" ref="AM1042:AM1066" si="430">VALUE(IF(C1042="FST","0",IF(C1042="REV T","1",IF(C1042="DBL REV",".5","0"))))</f>
        <v>0</v>
      </c>
      <c r="AN1042" s="109">
        <f t="shared" ref="AN1042:AN1066" si="431">VALUE(IF(C1042="FST","0",IF(C1042="REV T","0",IF(C1042="DBL REV",".5","0"))))</f>
        <v>0</v>
      </c>
      <c r="AO1042" s="109" t="str">
        <f t="shared" ref="AO1042:AO1066" si="432">IF(C1042="TPL REV","Y","")</f>
        <v/>
      </c>
      <c r="AQ1042" s="109" t="str">
        <f t="shared" ref="AQ1042:AQ1066" si="433">IF(C1042="QD REV","Y","")</f>
        <v/>
      </c>
      <c r="BA1042" s="229">
        <f>MOD(E1042,12)</f>
        <v>0</v>
      </c>
    </row>
    <row r="1043" spans="1:53" ht="15.75" thickBot="1" x14ac:dyDescent="0.3">
      <c r="A1043" s="88"/>
      <c r="B1043" s="66" t="s">
        <v>279</v>
      </c>
      <c r="C1043" s="67"/>
      <c r="D1043" s="102"/>
      <c r="E1043" s="32"/>
      <c r="F1043" s="32"/>
      <c r="G1043" s="68" t="s">
        <v>277</v>
      </c>
      <c r="H1043" s="69">
        <f t="shared" ref="H1043:H1066" si="434">IF(E1043=0,0,I1043-(E1043-1))</f>
        <v>0</v>
      </c>
      <c r="I1043" s="70">
        <f t="shared" ref="I1043:I1066" si="435">IF(E1043=0,0,H1042-1)</f>
        <v>0</v>
      </c>
      <c r="J1043" s="73" t="str">
        <f>IF(C1043="","--",IF(AND(C1043&lt;&gt;"FST",C1043&lt;&gt;"TCF",BA1042&lt;&gt;0),BA1042,"--"))</f>
        <v>--</v>
      </c>
      <c r="K1043" s="32"/>
      <c r="L1043" s="233"/>
      <c r="M1043" s="295"/>
      <c r="N1043" s="295"/>
      <c r="O1043" s="295"/>
      <c r="P1043" s="295"/>
      <c r="Q1043" s="295"/>
      <c r="R1043" s="295"/>
      <c r="S1043" s="295"/>
      <c r="T1043" s="295"/>
      <c r="U1043" s="296"/>
      <c r="V1043" s="103"/>
      <c r="W1043" s="72"/>
      <c r="X1043" s="72"/>
      <c r="Y1043" s="72"/>
      <c r="Z1043" s="45">
        <v>10</v>
      </c>
      <c r="AA1043" s="46">
        <v>109</v>
      </c>
      <c r="AB1043" s="46">
        <v>120</v>
      </c>
      <c r="AC1043" s="72">
        <f t="shared" si="425"/>
        <v>1</v>
      </c>
      <c r="AD1043" s="72">
        <f t="shared" si="426"/>
        <v>1</v>
      </c>
      <c r="AE1043" s="109" t="str">
        <f t="shared" si="427"/>
        <v>0-0</v>
      </c>
      <c r="AF1043" s="109" t="str">
        <f t="shared" si="428"/>
        <v>Y</v>
      </c>
      <c r="AG1043" s="109" t="str">
        <f t="shared" si="429"/>
        <v>B</v>
      </c>
      <c r="AH1043" s="109">
        <v>4</v>
      </c>
      <c r="AI1043" s="109" t="str">
        <f>IF(E1032="SS",COUNTIFS(C1042:C1066,"TCF",E1042:E1066,"4"),"")</f>
        <v/>
      </c>
      <c r="AJ1043" s="109" t="str">
        <f>IF(E1032="RPX",COUNTIFS(C1042:C1066,"TCF",E1042:E1066,"4"),"")</f>
        <v/>
      </c>
      <c r="AK1043" s="109" t="str">
        <f>IF(E1032="RPX-T",COUNTIFS(C1042:C1066,"TCF",E1042:E1066,"4"),"")</f>
        <v/>
      </c>
      <c r="AL1043" s="109" t="str">
        <f>IF(E1032="EUC",COUNTIFS(C1042:C1066,"TCF",E1042:E1066,"4"),"")</f>
        <v/>
      </c>
      <c r="AM1043" s="109">
        <f t="shared" si="430"/>
        <v>0</v>
      </c>
      <c r="AN1043" s="109">
        <f t="shared" si="431"/>
        <v>0</v>
      </c>
      <c r="AO1043" s="109" t="str">
        <f t="shared" si="432"/>
        <v/>
      </c>
      <c r="AQ1043" s="109" t="str">
        <f t="shared" si="433"/>
        <v/>
      </c>
      <c r="BA1043" s="229">
        <f>MOD(SUM(E1042:E1043),12)</f>
        <v>0</v>
      </c>
    </row>
    <row r="1044" spans="1:53" ht="15.75" thickBot="1" x14ac:dyDescent="0.3">
      <c r="A1044" s="88"/>
      <c r="B1044" s="74" t="s">
        <v>280</v>
      </c>
      <c r="C1044" s="67"/>
      <c r="D1044" s="102"/>
      <c r="E1044" s="32"/>
      <c r="F1044" s="32"/>
      <c r="G1044" s="75" t="s">
        <v>277</v>
      </c>
      <c r="H1044" s="69">
        <f t="shared" si="434"/>
        <v>0</v>
      </c>
      <c r="I1044" s="70">
        <f t="shared" si="435"/>
        <v>0</v>
      </c>
      <c r="J1044" s="73" t="str">
        <f t="shared" ref="J1044:J1066" si="436">IF(C1044="","--",IF(AND(C1044&lt;&gt;"FST",C1044&lt;&gt;"TCF",BA1043&lt;&gt;0),BA1043,"--"))</f>
        <v>--</v>
      </c>
      <c r="K1044" s="32"/>
      <c r="L1044" s="233"/>
      <c r="M1044" s="295"/>
      <c r="N1044" s="295"/>
      <c r="O1044" s="295"/>
      <c r="P1044" s="295"/>
      <c r="Q1044" s="295"/>
      <c r="R1044" s="295"/>
      <c r="S1044" s="295"/>
      <c r="T1044" s="295"/>
      <c r="U1044" s="296"/>
      <c r="V1044" s="103"/>
      <c r="W1044" s="72"/>
      <c r="X1044" s="72"/>
      <c r="Y1044" s="72"/>
      <c r="Z1044" s="45">
        <v>11</v>
      </c>
      <c r="AA1044" s="46">
        <v>121</v>
      </c>
      <c r="AB1044" s="46">
        <v>132</v>
      </c>
      <c r="AC1044" s="72">
        <f t="shared" si="425"/>
        <v>1</v>
      </c>
      <c r="AD1044" s="72">
        <f t="shared" si="426"/>
        <v>1</v>
      </c>
      <c r="AE1044" s="109" t="str">
        <f t="shared" si="427"/>
        <v>0-0</v>
      </c>
      <c r="AF1044" s="109" t="str">
        <f t="shared" si="428"/>
        <v>Y</v>
      </c>
      <c r="AG1044" s="109" t="str">
        <f t="shared" si="429"/>
        <v>B</v>
      </c>
      <c r="AH1044" s="109">
        <v>6</v>
      </c>
      <c r="AI1044" s="109" t="str">
        <f>IF(E1032="SS",COUNTIFS(C1042:C1066,"TCF",E1042:E1066,"6"),"")</f>
        <v/>
      </c>
      <c r="AJ1044" s="109" t="str">
        <f>IF(E1032="RPX",COUNTIFS(C1042:C1066,"TCF",E1042:E1066,"6"),"")</f>
        <v/>
      </c>
      <c r="AK1044" s="109" t="str">
        <f>IF(E1032="RPX-T",COUNTIFS(C1042:C1066,"TCF",E1042:E1066,"6"),"")</f>
        <v/>
      </c>
      <c r="AL1044" s="109" t="str">
        <f>IF(E1032="EUC",COUNTIFS(C1042:C1066,"TCF",E1042:E1066,"6"),"")</f>
        <v/>
      </c>
      <c r="AM1044" s="109">
        <f t="shared" si="430"/>
        <v>0</v>
      </c>
      <c r="AN1044" s="109">
        <f t="shared" si="431"/>
        <v>0</v>
      </c>
      <c r="AO1044" s="109" t="str">
        <f t="shared" si="432"/>
        <v/>
      </c>
      <c r="AQ1044" s="109" t="str">
        <f t="shared" si="433"/>
        <v/>
      </c>
      <c r="BA1044" s="229">
        <f>MOD(SUM(E1042:E1045),12)</f>
        <v>0</v>
      </c>
    </row>
    <row r="1045" spans="1:53" ht="15.75" thickBot="1" x14ac:dyDescent="0.3">
      <c r="A1045" s="88"/>
      <c r="B1045" s="66" t="s">
        <v>281</v>
      </c>
      <c r="C1045" s="67"/>
      <c r="D1045" s="102"/>
      <c r="E1045" s="32"/>
      <c r="F1045" s="32"/>
      <c r="G1045" s="68" t="s">
        <v>277</v>
      </c>
      <c r="H1045" s="69">
        <f t="shared" si="434"/>
        <v>0</v>
      </c>
      <c r="I1045" s="70">
        <f t="shared" si="435"/>
        <v>0</v>
      </c>
      <c r="J1045" s="73" t="str">
        <f t="shared" si="436"/>
        <v>--</v>
      </c>
      <c r="K1045" s="32"/>
      <c r="L1045" s="233"/>
      <c r="M1045" s="295"/>
      <c r="N1045" s="295"/>
      <c r="O1045" s="295"/>
      <c r="P1045" s="295"/>
      <c r="Q1045" s="295"/>
      <c r="R1045" s="295"/>
      <c r="S1045" s="295"/>
      <c r="T1045" s="295"/>
      <c r="U1045" s="296"/>
      <c r="V1045" s="103"/>
      <c r="W1045" s="72"/>
      <c r="X1045" s="72"/>
      <c r="Y1045" s="72"/>
      <c r="Z1045" s="45">
        <v>12</v>
      </c>
      <c r="AA1045" s="76">
        <v>133</v>
      </c>
      <c r="AB1045" s="76">
        <v>144</v>
      </c>
      <c r="AC1045" s="72">
        <f t="shared" si="425"/>
        <v>1</v>
      </c>
      <c r="AD1045" s="72">
        <f t="shared" si="426"/>
        <v>1</v>
      </c>
      <c r="AE1045" s="109" t="str">
        <f t="shared" si="427"/>
        <v>0-0</v>
      </c>
      <c r="AF1045" s="109" t="str">
        <f t="shared" si="428"/>
        <v>Y</v>
      </c>
      <c r="AG1045" s="109" t="str">
        <f t="shared" si="429"/>
        <v>B</v>
      </c>
      <c r="AH1045" s="109">
        <v>8</v>
      </c>
      <c r="AI1045" s="109" t="str">
        <f>IF(E1032="SS",COUNTIFS(C1042:C1066,"TCF",E1042:E1066,"8"),"")</f>
        <v/>
      </c>
      <c r="AJ1045" s="109" t="str">
        <f>IF(E1032="RPX",COUNTIFS(C1042:C1066,"TCF",E1042:E1066,"8"),"")</f>
        <v/>
      </c>
      <c r="AK1045" s="109" t="str">
        <f>IF(E1032="RPX-T",COUNTIFS(C1042:C1066,"TCF",E1042:E1066,"8"),"")</f>
        <v/>
      </c>
      <c r="AL1045" s="109" t="str">
        <f>IF(E1032="EUC",COUNTIFS(C1042:C1066,"TCF",E1042:E1066,"8"),"")</f>
        <v/>
      </c>
      <c r="AM1045" s="109">
        <f t="shared" si="430"/>
        <v>0</v>
      </c>
      <c r="AN1045" s="109">
        <f t="shared" si="431"/>
        <v>0</v>
      </c>
      <c r="AO1045" s="109" t="str">
        <f t="shared" si="432"/>
        <v/>
      </c>
      <c r="AQ1045" s="109" t="str">
        <f t="shared" si="433"/>
        <v/>
      </c>
      <c r="BA1045" s="229">
        <f>MOD(SUM(E1042:E1046),12)</f>
        <v>0</v>
      </c>
    </row>
    <row r="1046" spans="1:53" ht="15.75" thickBot="1" x14ac:dyDescent="0.3">
      <c r="A1046" s="88"/>
      <c r="B1046" s="66" t="s">
        <v>282</v>
      </c>
      <c r="C1046" s="67"/>
      <c r="D1046" s="102"/>
      <c r="E1046" s="32"/>
      <c r="F1046" s="32"/>
      <c r="G1046" s="68" t="s">
        <v>277</v>
      </c>
      <c r="H1046" s="69">
        <f t="shared" si="434"/>
        <v>0</v>
      </c>
      <c r="I1046" s="70">
        <f t="shared" si="435"/>
        <v>0</v>
      </c>
      <c r="J1046" s="73" t="str">
        <f t="shared" si="436"/>
        <v>--</v>
      </c>
      <c r="K1046" s="32"/>
      <c r="L1046" s="233"/>
      <c r="M1046" s="295"/>
      <c r="N1046" s="295"/>
      <c r="O1046" s="295"/>
      <c r="P1046" s="295"/>
      <c r="Q1046" s="295"/>
      <c r="R1046" s="295"/>
      <c r="S1046" s="295"/>
      <c r="T1046" s="295"/>
      <c r="U1046" s="296"/>
      <c r="V1046" s="103"/>
      <c r="W1046" s="72"/>
      <c r="X1046" s="72"/>
      <c r="Y1046" s="72"/>
      <c r="Z1046" s="45">
        <v>13</v>
      </c>
      <c r="AA1046" s="77">
        <f t="shared" ref="AA1046:AA1051" si="437">AB1045+1</f>
        <v>145</v>
      </c>
      <c r="AB1046" s="77">
        <f t="shared" ref="AB1046:AB1051" si="438">AB1045+12</f>
        <v>156</v>
      </c>
      <c r="AC1046" s="72">
        <f t="shared" si="425"/>
        <v>1</v>
      </c>
      <c r="AD1046" s="72">
        <f t="shared" si="426"/>
        <v>1</v>
      </c>
      <c r="AE1046" s="109" t="str">
        <f t="shared" si="427"/>
        <v>0-0</v>
      </c>
      <c r="AF1046" s="109" t="str">
        <f t="shared" si="428"/>
        <v>Y</v>
      </c>
      <c r="AG1046" s="109" t="str">
        <f t="shared" si="429"/>
        <v>B</v>
      </c>
      <c r="AH1046" s="109">
        <v>12</v>
      </c>
      <c r="AI1046" s="109" t="str">
        <f>IF(E1032="SS",COUNTIFS(C1042:C1066,"TCF",E1042:E1066,"12"),"")</f>
        <v/>
      </c>
      <c r="AJ1046" s="109" t="str">
        <f>IF(E1032="RPX",COUNTIFS(C1042:C1066,"TCF",E1042:E1066,"12"),"")</f>
        <v/>
      </c>
      <c r="AK1046" s="109" t="str">
        <f>IF(E1032="RPX-T",COUNTIFS(C1042:C1066,"TCF",E1042:E1066,"12"),"")</f>
        <v/>
      </c>
      <c r="AL1046" s="109" t="str">
        <f>IF(E1032="EUC",COUNTIFS(C1042:C1066,"TCF",E1042:E1066,"12"),"")</f>
        <v/>
      </c>
      <c r="AM1046" s="109">
        <f t="shared" si="430"/>
        <v>0</v>
      </c>
      <c r="AN1046" s="109">
        <f t="shared" si="431"/>
        <v>0</v>
      </c>
      <c r="AO1046" s="109" t="str">
        <f t="shared" si="432"/>
        <v/>
      </c>
      <c r="AQ1046" s="109" t="str">
        <f t="shared" si="433"/>
        <v/>
      </c>
      <c r="BA1046" s="229">
        <f>MOD(SUM(E1042:E1047),12)</f>
        <v>0</v>
      </c>
    </row>
    <row r="1047" spans="1:53" ht="15.75" thickBot="1" x14ac:dyDescent="0.3">
      <c r="A1047" s="88"/>
      <c r="B1047" s="66" t="s">
        <v>283</v>
      </c>
      <c r="C1047" s="67"/>
      <c r="D1047" s="102"/>
      <c r="E1047" s="32"/>
      <c r="F1047" s="32"/>
      <c r="G1047" s="68" t="s">
        <v>277</v>
      </c>
      <c r="H1047" s="69">
        <f t="shared" si="434"/>
        <v>0</v>
      </c>
      <c r="I1047" s="70">
        <f t="shared" si="435"/>
        <v>0</v>
      </c>
      <c r="J1047" s="73" t="str">
        <f t="shared" si="436"/>
        <v>--</v>
      </c>
      <c r="K1047" s="32"/>
      <c r="L1047" s="233"/>
      <c r="M1047" s="295"/>
      <c r="N1047" s="295"/>
      <c r="O1047" s="295"/>
      <c r="P1047" s="295"/>
      <c r="Q1047" s="295"/>
      <c r="R1047" s="295"/>
      <c r="S1047" s="295"/>
      <c r="T1047" s="295"/>
      <c r="U1047" s="296"/>
      <c r="V1047" s="103"/>
      <c r="W1047" s="72"/>
      <c r="X1047" s="72"/>
      <c r="Y1047" s="72"/>
      <c r="Z1047" s="45">
        <v>14</v>
      </c>
      <c r="AA1047" s="77">
        <f t="shared" si="437"/>
        <v>157</v>
      </c>
      <c r="AB1047" s="77">
        <f t="shared" si="438"/>
        <v>168</v>
      </c>
      <c r="AC1047" s="72">
        <f t="shared" si="425"/>
        <v>1</v>
      </c>
      <c r="AD1047" s="72">
        <f t="shared" si="426"/>
        <v>1</v>
      </c>
      <c r="AE1047" s="109" t="str">
        <f t="shared" si="427"/>
        <v>0-0</v>
      </c>
      <c r="AF1047" s="109" t="str">
        <f t="shared" si="428"/>
        <v>Y</v>
      </c>
      <c r="AG1047" s="109" t="str">
        <f t="shared" si="429"/>
        <v>B</v>
      </c>
      <c r="AM1047" s="109">
        <f t="shared" si="430"/>
        <v>0</v>
      </c>
      <c r="AN1047" s="109">
        <f t="shared" si="431"/>
        <v>0</v>
      </c>
      <c r="AO1047" s="109" t="str">
        <f t="shared" si="432"/>
        <v/>
      </c>
      <c r="AQ1047" s="109" t="str">
        <f t="shared" si="433"/>
        <v/>
      </c>
      <c r="BA1047" s="229">
        <f>MOD(SUM(E1042:E1048),12)</f>
        <v>0</v>
      </c>
    </row>
    <row r="1048" spans="1:53" ht="15.75" thickBot="1" x14ac:dyDescent="0.3">
      <c r="A1048" s="88"/>
      <c r="B1048" s="66" t="s">
        <v>284</v>
      </c>
      <c r="C1048" s="67"/>
      <c r="D1048" s="102"/>
      <c r="E1048" s="32"/>
      <c r="F1048" s="32"/>
      <c r="G1048" s="68" t="s">
        <v>277</v>
      </c>
      <c r="H1048" s="69">
        <f t="shared" si="434"/>
        <v>0</v>
      </c>
      <c r="I1048" s="70">
        <f t="shared" si="435"/>
        <v>0</v>
      </c>
      <c r="J1048" s="73" t="str">
        <f t="shared" si="436"/>
        <v>--</v>
      </c>
      <c r="K1048" s="32"/>
      <c r="L1048" s="233"/>
      <c r="M1048" s="295"/>
      <c r="N1048" s="295"/>
      <c r="O1048" s="295"/>
      <c r="P1048" s="295"/>
      <c r="Q1048" s="295"/>
      <c r="R1048" s="295"/>
      <c r="S1048" s="295"/>
      <c r="T1048" s="295"/>
      <c r="U1048" s="296"/>
      <c r="V1048" s="103"/>
      <c r="W1048" s="72"/>
      <c r="X1048" s="72"/>
      <c r="Y1048" s="72"/>
      <c r="Z1048" s="45">
        <v>15</v>
      </c>
      <c r="AA1048" s="77">
        <f t="shared" si="437"/>
        <v>169</v>
      </c>
      <c r="AB1048" s="77">
        <f t="shared" si="438"/>
        <v>180</v>
      </c>
      <c r="AC1048" s="72">
        <f t="shared" si="425"/>
        <v>1</v>
      </c>
      <c r="AD1048" s="72">
        <f t="shared" si="426"/>
        <v>1</v>
      </c>
      <c r="AE1048" s="109" t="str">
        <f t="shared" si="427"/>
        <v>0-0</v>
      </c>
      <c r="AF1048" s="109" t="str">
        <f t="shared" si="428"/>
        <v>Y</v>
      </c>
      <c r="AG1048" s="109" t="str">
        <f t="shared" si="429"/>
        <v>B</v>
      </c>
      <c r="AM1048" s="109">
        <f t="shared" si="430"/>
        <v>0</v>
      </c>
      <c r="AN1048" s="109">
        <f t="shared" si="431"/>
        <v>0</v>
      </c>
      <c r="AO1048" s="109" t="str">
        <f t="shared" si="432"/>
        <v/>
      </c>
      <c r="AQ1048" s="109" t="str">
        <f t="shared" si="433"/>
        <v/>
      </c>
      <c r="BA1048" s="229">
        <f>MOD(SUM(E1042:E1049),12)</f>
        <v>0</v>
      </c>
    </row>
    <row r="1049" spans="1:53" ht="15.75" thickBot="1" x14ac:dyDescent="0.3">
      <c r="A1049" s="88"/>
      <c r="B1049" s="66" t="s">
        <v>285</v>
      </c>
      <c r="C1049" s="67"/>
      <c r="D1049" s="102"/>
      <c r="E1049" s="32"/>
      <c r="F1049" s="32"/>
      <c r="G1049" s="68" t="s">
        <v>277</v>
      </c>
      <c r="H1049" s="69">
        <f t="shared" si="434"/>
        <v>0</v>
      </c>
      <c r="I1049" s="70">
        <f t="shared" si="435"/>
        <v>0</v>
      </c>
      <c r="J1049" s="73" t="str">
        <f t="shared" si="436"/>
        <v>--</v>
      </c>
      <c r="K1049" s="32"/>
      <c r="L1049" s="233"/>
      <c r="M1049" s="295"/>
      <c r="N1049" s="295"/>
      <c r="O1049" s="295"/>
      <c r="P1049" s="295"/>
      <c r="Q1049" s="295"/>
      <c r="R1049" s="295"/>
      <c r="S1049" s="295"/>
      <c r="T1049" s="295"/>
      <c r="U1049" s="296"/>
      <c r="V1049" s="103"/>
      <c r="W1049" s="72"/>
      <c r="X1049" s="72"/>
      <c r="Y1049" s="72"/>
      <c r="Z1049" s="45">
        <f>Z1048+1</f>
        <v>16</v>
      </c>
      <c r="AA1049" s="77">
        <f t="shared" si="437"/>
        <v>181</v>
      </c>
      <c r="AB1049" s="77">
        <f t="shared" si="438"/>
        <v>192</v>
      </c>
      <c r="AC1049" s="72">
        <f t="shared" si="425"/>
        <v>1</v>
      </c>
      <c r="AD1049" s="72">
        <f t="shared" si="426"/>
        <v>1</v>
      </c>
      <c r="AE1049" s="109" t="str">
        <f t="shared" si="427"/>
        <v>0-0</v>
      </c>
      <c r="AF1049" s="109" t="str">
        <f t="shared" si="428"/>
        <v>Y</v>
      </c>
      <c r="AG1049" s="109" t="str">
        <f t="shared" si="429"/>
        <v>B</v>
      </c>
      <c r="AM1049" s="109">
        <f t="shared" si="430"/>
        <v>0</v>
      </c>
      <c r="AN1049" s="109">
        <f t="shared" si="431"/>
        <v>0</v>
      </c>
      <c r="AO1049" s="109" t="str">
        <f t="shared" si="432"/>
        <v/>
      </c>
      <c r="AQ1049" s="109" t="str">
        <f t="shared" si="433"/>
        <v/>
      </c>
      <c r="BA1049" s="229">
        <f>MOD(SUM(E1042:E1050),12)</f>
        <v>0</v>
      </c>
    </row>
    <row r="1050" spans="1:53" ht="15.75" thickBot="1" x14ac:dyDescent="0.3">
      <c r="A1050" s="88"/>
      <c r="B1050" s="66" t="s">
        <v>286</v>
      </c>
      <c r="C1050" s="67"/>
      <c r="D1050" s="102"/>
      <c r="E1050" s="32"/>
      <c r="F1050" s="32"/>
      <c r="G1050" s="68" t="s">
        <v>277</v>
      </c>
      <c r="H1050" s="69">
        <f t="shared" si="434"/>
        <v>0</v>
      </c>
      <c r="I1050" s="70">
        <f t="shared" si="435"/>
        <v>0</v>
      </c>
      <c r="J1050" s="73" t="str">
        <f t="shared" si="436"/>
        <v>--</v>
      </c>
      <c r="K1050" s="32"/>
      <c r="L1050" s="233"/>
      <c r="M1050" s="295"/>
      <c r="N1050" s="295"/>
      <c r="O1050" s="295"/>
      <c r="P1050" s="295"/>
      <c r="Q1050" s="295"/>
      <c r="R1050" s="295"/>
      <c r="S1050" s="295"/>
      <c r="T1050" s="295"/>
      <c r="U1050" s="296"/>
      <c r="V1050" s="103"/>
      <c r="W1050" s="72"/>
      <c r="X1050" s="72"/>
      <c r="Y1050" s="72"/>
      <c r="Z1050" s="45">
        <f>Z1049+1</f>
        <v>17</v>
      </c>
      <c r="AA1050" s="77">
        <f t="shared" si="437"/>
        <v>193</v>
      </c>
      <c r="AB1050" s="77">
        <f t="shared" si="438"/>
        <v>204</v>
      </c>
      <c r="AC1050" s="72">
        <f t="shared" si="425"/>
        <v>1</v>
      </c>
      <c r="AD1050" s="72">
        <f t="shared" si="426"/>
        <v>1</v>
      </c>
      <c r="AE1050" s="109" t="str">
        <f t="shared" si="427"/>
        <v>0-0</v>
      </c>
      <c r="AF1050" s="109" t="str">
        <f t="shared" si="428"/>
        <v>Y</v>
      </c>
      <c r="AG1050" s="109" t="str">
        <f t="shared" si="429"/>
        <v>B</v>
      </c>
      <c r="AM1050" s="109">
        <f t="shared" si="430"/>
        <v>0</v>
      </c>
      <c r="AN1050" s="109">
        <f t="shared" si="431"/>
        <v>0</v>
      </c>
      <c r="AO1050" s="109" t="str">
        <f t="shared" si="432"/>
        <v/>
      </c>
      <c r="AQ1050" s="109" t="str">
        <f t="shared" si="433"/>
        <v/>
      </c>
      <c r="BA1050" s="229">
        <f>MOD(SUM(E1042:E1051),12)</f>
        <v>0</v>
      </c>
    </row>
    <row r="1051" spans="1:53" ht="15.75" thickBot="1" x14ac:dyDescent="0.3">
      <c r="A1051" s="88"/>
      <c r="B1051" s="66" t="s">
        <v>287</v>
      </c>
      <c r="C1051" s="67"/>
      <c r="D1051" s="102"/>
      <c r="E1051" s="32"/>
      <c r="F1051" s="32"/>
      <c r="G1051" s="68" t="s">
        <v>277</v>
      </c>
      <c r="H1051" s="69">
        <f t="shared" si="434"/>
        <v>0</v>
      </c>
      <c r="I1051" s="70">
        <f t="shared" si="435"/>
        <v>0</v>
      </c>
      <c r="J1051" s="73" t="str">
        <f t="shared" si="436"/>
        <v>--</v>
      </c>
      <c r="K1051" s="32"/>
      <c r="L1051" s="233"/>
      <c r="M1051" s="295"/>
      <c r="N1051" s="295"/>
      <c r="O1051" s="295"/>
      <c r="P1051" s="295"/>
      <c r="Q1051" s="295"/>
      <c r="R1051" s="295"/>
      <c r="S1051" s="295"/>
      <c r="T1051" s="295"/>
      <c r="U1051" s="296"/>
      <c r="V1051" s="103"/>
      <c r="W1051" s="72"/>
      <c r="X1051" s="72"/>
      <c r="Y1051" s="72"/>
      <c r="Z1051" s="45">
        <f>Z1050+1</f>
        <v>18</v>
      </c>
      <c r="AA1051" s="77">
        <f t="shared" si="437"/>
        <v>205</v>
      </c>
      <c r="AB1051" s="77">
        <f t="shared" si="438"/>
        <v>216</v>
      </c>
      <c r="AC1051" s="72">
        <f t="shared" si="425"/>
        <v>1</v>
      </c>
      <c r="AD1051" s="72">
        <f t="shared" si="426"/>
        <v>1</v>
      </c>
      <c r="AE1051" s="109" t="str">
        <f t="shared" si="427"/>
        <v>0-0</v>
      </c>
      <c r="AF1051" s="109" t="str">
        <f t="shared" si="428"/>
        <v>Y</v>
      </c>
      <c r="AG1051" s="109" t="str">
        <f t="shared" si="429"/>
        <v>B</v>
      </c>
      <c r="AM1051" s="109">
        <f t="shared" si="430"/>
        <v>0</v>
      </c>
      <c r="AN1051" s="109">
        <f t="shared" si="431"/>
        <v>0</v>
      </c>
      <c r="AO1051" s="109" t="str">
        <f t="shared" si="432"/>
        <v/>
      </c>
      <c r="AQ1051" s="109" t="str">
        <f t="shared" si="433"/>
        <v/>
      </c>
      <c r="BA1051" s="229">
        <f>MOD(SUM(E1042:E1052),12)</f>
        <v>0</v>
      </c>
    </row>
    <row r="1052" spans="1:53" ht="15.75" thickBot="1" x14ac:dyDescent="0.3">
      <c r="A1052" s="88"/>
      <c r="B1052" s="66" t="s">
        <v>288</v>
      </c>
      <c r="C1052" s="67"/>
      <c r="D1052" s="102"/>
      <c r="E1052" s="32"/>
      <c r="F1052" s="32"/>
      <c r="G1052" s="68" t="s">
        <v>277</v>
      </c>
      <c r="H1052" s="69">
        <f t="shared" si="434"/>
        <v>0</v>
      </c>
      <c r="I1052" s="70">
        <f t="shared" si="435"/>
        <v>0</v>
      </c>
      <c r="J1052" s="73" t="str">
        <f t="shared" si="436"/>
        <v>--</v>
      </c>
      <c r="K1052" s="32"/>
      <c r="L1052" s="233"/>
      <c r="M1052" s="295"/>
      <c r="N1052" s="295"/>
      <c r="O1052" s="295"/>
      <c r="P1052" s="295"/>
      <c r="Q1052" s="295"/>
      <c r="R1052" s="295"/>
      <c r="S1052" s="295"/>
      <c r="T1052" s="295"/>
      <c r="U1052" s="296"/>
      <c r="V1052" s="103"/>
      <c r="W1052" s="84"/>
      <c r="X1052" s="84"/>
      <c r="Y1052" s="72"/>
      <c r="Z1052" s="72"/>
      <c r="AA1052" s="72"/>
      <c r="AB1052" s="72"/>
      <c r="AC1052" s="72">
        <f t="shared" si="425"/>
        <v>1</v>
      </c>
      <c r="AD1052" s="72">
        <f t="shared" si="426"/>
        <v>1</v>
      </c>
      <c r="AE1052" s="109" t="str">
        <f t="shared" si="427"/>
        <v>0-0</v>
      </c>
      <c r="AF1052" s="109" t="str">
        <f t="shared" si="428"/>
        <v>Y</v>
      </c>
      <c r="AG1052" s="109" t="str">
        <f t="shared" si="429"/>
        <v>B</v>
      </c>
      <c r="AM1052" s="109">
        <f t="shared" si="430"/>
        <v>0</v>
      </c>
      <c r="AN1052" s="109">
        <f t="shared" si="431"/>
        <v>0</v>
      </c>
      <c r="AO1052" s="109" t="str">
        <f t="shared" si="432"/>
        <v/>
      </c>
      <c r="AQ1052" s="109" t="str">
        <f t="shared" si="433"/>
        <v/>
      </c>
      <c r="BA1052" s="229">
        <f>MOD(SUM(E1042:E1053),12)</f>
        <v>0</v>
      </c>
    </row>
    <row r="1053" spans="1:53" ht="15.75" thickBot="1" x14ac:dyDescent="0.3">
      <c r="A1053" s="88"/>
      <c r="B1053" s="66" t="s">
        <v>289</v>
      </c>
      <c r="C1053" s="67"/>
      <c r="D1053" s="102"/>
      <c r="E1053" s="32"/>
      <c r="F1053" s="32"/>
      <c r="G1053" s="68" t="s">
        <v>277</v>
      </c>
      <c r="H1053" s="69">
        <f t="shared" si="434"/>
        <v>0</v>
      </c>
      <c r="I1053" s="70">
        <f t="shared" si="435"/>
        <v>0</v>
      </c>
      <c r="J1053" s="73" t="str">
        <f t="shared" si="436"/>
        <v>--</v>
      </c>
      <c r="K1053" s="32"/>
      <c r="L1053" s="233"/>
      <c r="M1053" s="295"/>
      <c r="N1053" s="295"/>
      <c r="O1053" s="295"/>
      <c r="P1053" s="295"/>
      <c r="Q1053" s="295"/>
      <c r="R1053" s="295"/>
      <c r="S1053" s="295"/>
      <c r="T1053" s="295"/>
      <c r="U1053" s="296"/>
      <c r="V1053" s="103"/>
      <c r="W1053" s="84">
        <f>Y1053+1</f>
        <v>1</v>
      </c>
      <c r="X1053" s="84"/>
      <c r="Y1053" s="78">
        <f>SUM(E1042:E1053)</f>
        <v>0</v>
      </c>
      <c r="Z1053" s="72"/>
      <c r="AA1053" s="72"/>
      <c r="AB1053" s="72"/>
      <c r="AC1053" s="72">
        <f t="shared" si="425"/>
        <v>1</v>
      </c>
      <c r="AD1053" s="72">
        <f t="shared" si="426"/>
        <v>1</v>
      </c>
      <c r="AE1053" s="109" t="str">
        <f t="shared" si="427"/>
        <v>0-0</v>
      </c>
      <c r="AF1053" s="109" t="str">
        <f t="shared" si="428"/>
        <v>Y</v>
      </c>
      <c r="AG1053" s="109" t="str">
        <f t="shared" si="429"/>
        <v>B</v>
      </c>
      <c r="AM1053" s="109">
        <f t="shared" si="430"/>
        <v>0</v>
      </c>
      <c r="AN1053" s="109">
        <f t="shared" si="431"/>
        <v>0</v>
      </c>
      <c r="AO1053" s="109" t="str">
        <f t="shared" si="432"/>
        <v/>
      </c>
      <c r="AQ1053" s="109" t="str">
        <f t="shared" si="433"/>
        <v/>
      </c>
      <c r="BA1053" s="229">
        <f>MOD(SUM(E1042:E1054),12)</f>
        <v>0</v>
      </c>
    </row>
    <row r="1054" spans="1:53" ht="15.75" thickBot="1" x14ac:dyDescent="0.3">
      <c r="A1054" s="88"/>
      <c r="B1054" s="66" t="s">
        <v>290</v>
      </c>
      <c r="C1054" s="67"/>
      <c r="D1054" s="102"/>
      <c r="E1054" s="32"/>
      <c r="F1054" s="32"/>
      <c r="G1054" s="68" t="s">
        <v>277</v>
      </c>
      <c r="H1054" s="69">
        <f t="shared" si="434"/>
        <v>0</v>
      </c>
      <c r="I1054" s="70">
        <f t="shared" si="435"/>
        <v>0</v>
      </c>
      <c r="J1054" s="73" t="str">
        <f t="shared" si="436"/>
        <v>--</v>
      </c>
      <c r="K1054" s="32"/>
      <c r="L1054" s="233"/>
      <c r="M1054" s="295"/>
      <c r="N1054" s="295"/>
      <c r="O1054" s="295"/>
      <c r="P1054" s="295"/>
      <c r="Q1054" s="295"/>
      <c r="R1054" s="295"/>
      <c r="S1054" s="295"/>
      <c r="T1054" s="295"/>
      <c r="U1054" s="296"/>
      <c r="V1054" s="103"/>
      <c r="W1054" s="84">
        <f>Y1054+1</f>
        <v>1</v>
      </c>
      <c r="X1054" s="84"/>
      <c r="Y1054" s="78">
        <f>SUM(E1042:E1054)</f>
        <v>0</v>
      </c>
      <c r="Z1054" s="72" t="str">
        <f t="shared" ref="Z1054:Z1066" si="439">IF(OR(AND(E$8=216,C1053="DBL REV",C1054="DBL REV",Y1053&lt;=144,Y1054&gt;144),AND(E$8=216,C1053="TPL REV",C1054="TPL REV",Y1053&lt;=144,Y1054&gt;144),AND(E$8=216,C1053="QD REV",C1054="QD REV",Y1053&lt;=144,Y1054&gt;144)),"ERROR","")</f>
        <v/>
      </c>
      <c r="AA1054" s="72"/>
      <c r="AB1054" s="72"/>
      <c r="AC1054" s="72">
        <f t="shared" si="425"/>
        <v>1</v>
      </c>
      <c r="AD1054" s="72">
        <f t="shared" si="426"/>
        <v>1</v>
      </c>
      <c r="AE1054" s="109" t="str">
        <f t="shared" si="427"/>
        <v>0-0</v>
      </c>
      <c r="AF1054" s="109" t="str">
        <f t="shared" si="428"/>
        <v>Y</v>
      </c>
      <c r="AG1054" s="109" t="str">
        <f t="shared" si="429"/>
        <v>B</v>
      </c>
      <c r="AM1054" s="109">
        <f t="shared" si="430"/>
        <v>0</v>
      </c>
      <c r="AN1054" s="109">
        <f t="shared" si="431"/>
        <v>0</v>
      </c>
      <c r="AO1054" s="109" t="str">
        <f t="shared" si="432"/>
        <v/>
      </c>
      <c r="AQ1054" s="109" t="str">
        <f t="shared" si="433"/>
        <v/>
      </c>
      <c r="BA1054" s="229">
        <f>MOD(SUM(E1042:E1055),12)</f>
        <v>0</v>
      </c>
    </row>
    <row r="1055" spans="1:53" ht="15.75" thickBot="1" x14ac:dyDescent="0.3">
      <c r="A1055" s="88"/>
      <c r="B1055" s="66" t="s">
        <v>291</v>
      </c>
      <c r="C1055" s="67"/>
      <c r="D1055" s="102"/>
      <c r="E1055" s="32"/>
      <c r="F1055" s="32"/>
      <c r="G1055" s="68" t="s">
        <v>277</v>
      </c>
      <c r="H1055" s="69">
        <f t="shared" si="434"/>
        <v>0</v>
      </c>
      <c r="I1055" s="70">
        <f t="shared" si="435"/>
        <v>0</v>
      </c>
      <c r="J1055" s="73" t="str">
        <f t="shared" si="436"/>
        <v>--</v>
      </c>
      <c r="K1055" s="32"/>
      <c r="L1055" s="233"/>
      <c r="M1055" s="295"/>
      <c r="N1055" s="295"/>
      <c r="O1055" s="295"/>
      <c r="P1055" s="295"/>
      <c r="Q1055" s="295"/>
      <c r="R1055" s="295"/>
      <c r="S1055" s="295"/>
      <c r="T1055" s="295"/>
      <c r="U1055" s="296"/>
      <c r="V1055" s="103"/>
      <c r="W1055" s="84">
        <f>Y1055+1</f>
        <v>1</v>
      </c>
      <c r="X1055" s="84"/>
      <c r="Y1055" s="78">
        <f>SUM(E1042:E1055)</f>
        <v>0</v>
      </c>
      <c r="Z1055" s="72" t="str">
        <f t="shared" si="439"/>
        <v/>
      </c>
      <c r="AA1055" s="72"/>
      <c r="AB1055" s="72"/>
      <c r="AC1055" s="72">
        <f t="shared" si="425"/>
        <v>1</v>
      </c>
      <c r="AD1055" s="72">
        <f t="shared" si="426"/>
        <v>1</v>
      </c>
      <c r="AE1055" s="109" t="str">
        <f t="shared" si="427"/>
        <v>0-0</v>
      </c>
      <c r="AF1055" s="109" t="str">
        <f t="shared" si="428"/>
        <v>Y</v>
      </c>
      <c r="AG1055" s="109" t="str">
        <f t="shared" si="429"/>
        <v>B</v>
      </c>
      <c r="AM1055" s="109">
        <f t="shared" si="430"/>
        <v>0</v>
      </c>
      <c r="AN1055" s="109">
        <f t="shared" si="431"/>
        <v>0</v>
      </c>
      <c r="AO1055" s="109" t="str">
        <f t="shared" si="432"/>
        <v/>
      </c>
      <c r="AQ1055" s="109" t="str">
        <f t="shared" si="433"/>
        <v/>
      </c>
      <c r="BA1055" s="229">
        <f>MOD(SUM(E1042:E1056),12)</f>
        <v>0</v>
      </c>
    </row>
    <row r="1056" spans="1:53" ht="15.75" thickBot="1" x14ac:dyDescent="0.3">
      <c r="A1056" s="88"/>
      <c r="B1056" s="66" t="s">
        <v>292</v>
      </c>
      <c r="C1056" s="67"/>
      <c r="D1056" s="102"/>
      <c r="E1056" s="32"/>
      <c r="F1056" s="32"/>
      <c r="G1056" s="68" t="s">
        <v>277</v>
      </c>
      <c r="H1056" s="69">
        <f t="shared" si="434"/>
        <v>0</v>
      </c>
      <c r="I1056" s="70">
        <f t="shared" si="435"/>
        <v>0</v>
      </c>
      <c r="J1056" s="73" t="str">
        <f t="shared" si="436"/>
        <v>--</v>
      </c>
      <c r="K1056" s="32"/>
      <c r="L1056" s="233"/>
      <c r="M1056" s="295"/>
      <c r="N1056" s="295"/>
      <c r="O1056" s="295"/>
      <c r="P1056" s="295"/>
      <c r="Q1056" s="295"/>
      <c r="R1056" s="295"/>
      <c r="S1056" s="295"/>
      <c r="T1056" s="295"/>
      <c r="U1056" s="296"/>
      <c r="V1056" s="103"/>
      <c r="W1056" s="84">
        <f>Y1056+1</f>
        <v>1</v>
      </c>
      <c r="X1056" s="84"/>
      <c r="Y1056" s="78">
        <f>SUM(E1042:E1056)</f>
        <v>0</v>
      </c>
      <c r="Z1056" s="72" t="str">
        <f t="shared" si="439"/>
        <v/>
      </c>
      <c r="AA1056" s="72" t="str">
        <f t="shared" ref="AA1056:AA1068" si="440">IF(AND(C1054&lt;&gt;"Field SPL",W1053&lt;=144,Y1054&gt;144),"ERROR","")</f>
        <v/>
      </c>
      <c r="AB1056" s="72"/>
      <c r="AC1056" s="72">
        <f t="shared" si="425"/>
        <v>1</v>
      </c>
      <c r="AD1056" s="72">
        <f t="shared" si="426"/>
        <v>1</v>
      </c>
      <c r="AE1056" s="109" t="str">
        <f t="shared" si="427"/>
        <v>0-0</v>
      </c>
      <c r="AF1056" s="109" t="str">
        <f t="shared" si="428"/>
        <v>Y</v>
      </c>
      <c r="AG1056" s="109" t="str">
        <f t="shared" si="429"/>
        <v>B</v>
      </c>
      <c r="AM1056" s="109">
        <f t="shared" si="430"/>
        <v>0</v>
      </c>
      <c r="AN1056" s="109">
        <f t="shared" si="431"/>
        <v>0</v>
      </c>
      <c r="AO1056" s="109" t="str">
        <f t="shared" si="432"/>
        <v/>
      </c>
      <c r="AQ1056" s="109" t="str">
        <f t="shared" si="433"/>
        <v/>
      </c>
      <c r="BA1056" s="229">
        <f>MOD(SUM(E1042:E1057),12)</f>
        <v>0</v>
      </c>
    </row>
    <row r="1057" spans="1:53" ht="15.75" thickBot="1" x14ac:dyDescent="0.3">
      <c r="A1057" s="88"/>
      <c r="B1057" s="66" t="s">
        <v>293</v>
      </c>
      <c r="C1057" s="67"/>
      <c r="D1057" s="102"/>
      <c r="E1057" s="32"/>
      <c r="F1057" s="32"/>
      <c r="G1057" s="68" t="s">
        <v>277</v>
      </c>
      <c r="H1057" s="69">
        <f t="shared" si="434"/>
        <v>0</v>
      </c>
      <c r="I1057" s="70">
        <f t="shared" si="435"/>
        <v>0</v>
      </c>
      <c r="J1057" s="73" t="str">
        <f t="shared" si="436"/>
        <v>--</v>
      </c>
      <c r="K1057" s="32"/>
      <c r="L1057" s="233"/>
      <c r="M1057" s="295"/>
      <c r="N1057" s="295"/>
      <c r="O1057" s="295"/>
      <c r="P1057" s="295"/>
      <c r="Q1057" s="295"/>
      <c r="R1057" s="295"/>
      <c r="S1057" s="295"/>
      <c r="T1057" s="295"/>
      <c r="U1057" s="296"/>
      <c r="V1057" s="103"/>
      <c r="W1057" s="84">
        <f t="shared" ref="W1057:W1065" si="441">Y1057+1</f>
        <v>1</v>
      </c>
      <c r="X1057" s="84"/>
      <c r="Y1057" s="78">
        <f>SUM(E1042:E1057)</f>
        <v>0</v>
      </c>
      <c r="Z1057" s="72" t="str">
        <f t="shared" si="439"/>
        <v/>
      </c>
      <c r="AA1057" s="72" t="str">
        <f t="shared" si="440"/>
        <v/>
      </c>
      <c r="AB1057" s="72"/>
      <c r="AC1057" s="72">
        <f t="shared" si="425"/>
        <v>1</v>
      </c>
      <c r="AD1057" s="72">
        <f t="shared" si="426"/>
        <v>1</v>
      </c>
      <c r="AE1057" s="109" t="str">
        <f t="shared" si="427"/>
        <v>0-0</v>
      </c>
      <c r="AF1057" s="109" t="str">
        <f t="shared" si="428"/>
        <v>Y</v>
      </c>
      <c r="AG1057" s="109" t="str">
        <f t="shared" si="429"/>
        <v>B</v>
      </c>
      <c r="AM1057" s="109">
        <f t="shared" si="430"/>
        <v>0</v>
      </c>
      <c r="AN1057" s="109">
        <f t="shared" si="431"/>
        <v>0</v>
      </c>
      <c r="AO1057" s="109" t="str">
        <f t="shared" si="432"/>
        <v/>
      </c>
      <c r="AQ1057" s="109" t="str">
        <f t="shared" si="433"/>
        <v/>
      </c>
      <c r="BA1057" s="229">
        <f>MOD(SUM(E1042:E1058),12)</f>
        <v>0</v>
      </c>
    </row>
    <row r="1058" spans="1:53" ht="15.75" thickBot="1" x14ac:dyDescent="0.3">
      <c r="A1058" s="88"/>
      <c r="B1058" s="66" t="s">
        <v>294</v>
      </c>
      <c r="C1058" s="67"/>
      <c r="D1058" s="102"/>
      <c r="E1058" s="32"/>
      <c r="F1058" s="32"/>
      <c r="G1058" s="68" t="s">
        <v>277</v>
      </c>
      <c r="H1058" s="69">
        <f t="shared" si="434"/>
        <v>0</v>
      </c>
      <c r="I1058" s="70">
        <f t="shared" si="435"/>
        <v>0</v>
      </c>
      <c r="J1058" s="73" t="str">
        <f t="shared" si="436"/>
        <v>--</v>
      </c>
      <c r="K1058" s="32"/>
      <c r="L1058" s="233"/>
      <c r="M1058" s="295"/>
      <c r="N1058" s="295"/>
      <c r="O1058" s="295"/>
      <c r="P1058" s="295"/>
      <c r="Q1058" s="295"/>
      <c r="R1058" s="295"/>
      <c r="S1058" s="295"/>
      <c r="T1058" s="295"/>
      <c r="U1058" s="296"/>
      <c r="V1058" s="103"/>
      <c r="W1058" s="84">
        <f t="shared" si="441"/>
        <v>1</v>
      </c>
      <c r="X1058" s="84"/>
      <c r="Y1058" s="78">
        <f>SUM(E1042:E1058)</f>
        <v>0</v>
      </c>
      <c r="Z1058" s="72" t="str">
        <f t="shared" si="439"/>
        <v/>
      </c>
      <c r="AA1058" s="72" t="str">
        <f t="shared" si="440"/>
        <v/>
      </c>
      <c r="AB1058" s="72"/>
      <c r="AC1058" s="72">
        <f t="shared" si="425"/>
        <v>1</v>
      </c>
      <c r="AD1058" s="72">
        <f t="shared" si="426"/>
        <v>1</v>
      </c>
      <c r="AE1058" s="109" t="str">
        <f t="shared" si="427"/>
        <v>0-0</v>
      </c>
      <c r="AF1058" s="109" t="str">
        <f t="shared" si="428"/>
        <v>Y</v>
      </c>
      <c r="AG1058" s="109" t="str">
        <f t="shared" si="429"/>
        <v>B</v>
      </c>
      <c r="AM1058" s="109">
        <f t="shared" si="430"/>
        <v>0</v>
      </c>
      <c r="AN1058" s="109">
        <f t="shared" si="431"/>
        <v>0</v>
      </c>
      <c r="AO1058" s="109" t="str">
        <f t="shared" si="432"/>
        <v/>
      </c>
      <c r="AQ1058" s="109" t="str">
        <f t="shared" si="433"/>
        <v/>
      </c>
      <c r="BA1058" s="229">
        <f>MOD(SUM(E1042:E1059),12)</f>
        <v>0</v>
      </c>
    </row>
    <row r="1059" spans="1:53" ht="15.75" thickBot="1" x14ac:dyDescent="0.3">
      <c r="A1059" s="88"/>
      <c r="B1059" s="66" t="s">
        <v>295</v>
      </c>
      <c r="C1059" s="67"/>
      <c r="D1059" s="102"/>
      <c r="E1059" s="32"/>
      <c r="F1059" s="32"/>
      <c r="G1059" s="68" t="s">
        <v>277</v>
      </c>
      <c r="H1059" s="69">
        <f t="shared" si="434"/>
        <v>0</v>
      </c>
      <c r="I1059" s="70">
        <f t="shared" si="435"/>
        <v>0</v>
      </c>
      <c r="J1059" s="73" t="str">
        <f t="shared" si="436"/>
        <v>--</v>
      </c>
      <c r="K1059" s="32"/>
      <c r="L1059" s="233"/>
      <c r="M1059" s="295"/>
      <c r="N1059" s="295"/>
      <c r="O1059" s="295"/>
      <c r="P1059" s="295"/>
      <c r="Q1059" s="295"/>
      <c r="R1059" s="295"/>
      <c r="S1059" s="295"/>
      <c r="T1059" s="295"/>
      <c r="U1059" s="296"/>
      <c r="V1059" s="103"/>
      <c r="W1059" s="84">
        <f t="shared" si="441"/>
        <v>1</v>
      </c>
      <c r="X1059" s="84"/>
      <c r="Y1059" s="78">
        <f>SUM(E1042:E1059)</f>
        <v>0</v>
      </c>
      <c r="Z1059" s="72" t="str">
        <f t="shared" si="439"/>
        <v/>
      </c>
      <c r="AA1059" s="72" t="str">
        <f t="shared" si="440"/>
        <v/>
      </c>
      <c r="AB1059" s="72"/>
      <c r="AC1059" s="72">
        <f t="shared" si="425"/>
        <v>1</v>
      </c>
      <c r="AD1059" s="72">
        <f t="shared" si="426"/>
        <v>1</v>
      </c>
      <c r="AE1059" s="109" t="str">
        <f t="shared" si="427"/>
        <v>0-0</v>
      </c>
      <c r="AF1059" s="109" t="str">
        <f t="shared" si="428"/>
        <v>Y</v>
      </c>
      <c r="AG1059" s="109" t="str">
        <f t="shared" si="429"/>
        <v>B</v>
      </c>
      <c r="AM1059" s="109">
        <f t="shared" si="430"/>
        <v>0</v>
      </c>
      <c r="AN1059" s="109">
        <f t="shared" si="431"/>
        <v>0</v>
      </c>
      <c r="AO1059" s="109" t="str">
        <f t="shared" si="432"/>
        <v/>
      </c>
      <c r="AQ1059" s="109" t="str">
        <f t="shared" si="433"/>
        <v/>
      </c>
      <c r="BA1059" s="229">
        <f>MOD(SUM(E1042:E1060),12)</f>
        <v>0</v>
      </c>
    </row>
    <row r="1060" spans="1:53" ht="15.75" thickBot="1" x14ac:dyDescent="0.3">
      <c r="A1060" s="88"/>
      <c r="B1060" s="66" t="s">
        <v>296</v>
      </c>
      <c r="C1060" s="67"/>
      <c r="D1060" s="102"/>
      <c r="E1060" s="32"/>
      <c r="F1060" s="32"/>
      <c r="G1060" s="68" t="s">
        <v>277</v>
      </c>
      <c r="H1060" s="69">
        <f t="shared" si="434"/>
        <v>0</v>
      </c>
      <c r="I1060" s="70">
        <f t="shared" si="435"/>
        <v>0</v>
      </c>
      <c r="J1060" s="73" t="str">
        <f t="shared" si="436"/>
        <v>--</v>
      </c>
      <c r="K1060" s="32"/>
      <c r="L1060" s="233"/>
      <c r="M1060" s="295"/>
      <c r="N1060" s="295"/>
      <c r="O1060" s="295"/>
      <c r="P1060" s="295"/>
      <c r="Q1060" s="295"/>
      <c r="R1060" s="295"/>
      <c r="S1060" s="295"/>
      <c r="T1060" s="295"/>
      <c r="U1060" s="296"/>
      <c r="V1060" s="103"/>
      <c r="W1060" s="84">
        <f t="shared" si="441"/>
        <v>1</v>
      </c>
      <c r="X1060" s="84"/>
      <c r="Y1060" s="78">
        <f>SUM(E1042:E1060)</f>
        <v>0</v>
      </c>
      <c r="Z1060" s="72" t="str">
        <f t="shared" si="439"/>
        <v/>
      </c>
      <c r="AA1060" s="72" t="str">
        <f t="shared" si="440"/>
        <v/>
      </c>
      <c r="AB1060" s="72"/>
      <c r="AC1060" s="72">
        <f t="shared" si="425"/>
        <v>1</v>
      </c>
      <c r="AD1060" s="72">
        <f t="shared" si="426"/>
        <v>1</v>
      </c>
      <c r="AE1060" s="109" t="str">
        <f t="shared" si="427"/>
        <v>0-0</v>
      </c>
      <c r="AF1060" s="109" t="str">
        <f t="shared" si="428"/>
        <v>Y</v>
      </c>
      <c r="AG1060" s="109" t="str">
        <f t="shared" si="429"/>
        <v>B</v>
      </c>
      <c r="AM1060" s="109">
        <f t="shared" si="430"/>
        <v>0</v>
      </c>
      <c r="AN1060" s="109">
        <f t="shared" si="431"/>
        <v>0</v>
      </c>
      <c r="AO1060" s="109" t="str">
        <f t="shared" si="432"/>
        <v/>
      </c>
      <c r="AQ1060" s="109" t="str">
        <f t="shared" si="433"/>
        <v/>
      </c>
      <c r="BA1060" s="229">
        <f>MOD(SUM(E1042:E1061),12)</f>
        <v>0</v>
      </c>
    </row>
    <row r="1061" spans="1:53" ht="15.75" thickBot="1" x14ac:dyDescent="0.3">
      <c r="A1061" s="88"/>
      <c r="B1061" s="66" t="s">
        <v>297</v>
      </c>
      <c r="C1061" s="67"/>
      <c r="D1061" s="102"/>
      <c r="E1061" s="32"/>
      <c r="F1061" s="32"/>
      <c r="G1061" s="68" t="s">
        <v>277</v>
      </c>
      <c r="H1061" s="69">
        <f t="shared" si="434"/>
        <v>0</v>
      </c>
      <c r="I1061" s="70">
        <f t="shared" si="435"/>
        <v>0</v>
      </c>
      <c r="J1061" s="73" t="str">
        <f t="shared" si="436"/>
        <v>--</v>
      </c>
      <c r="K1061" s="32"/>
      <c r="L1061" s="233"/>
      <c r="M1061" s="295"/>
      <c r="N1061" s="295"/>
      <c r="O1061" s="295"/>
      <c r="P1061" s="295"/>
      <c r="Q1061" s="295"/>
      <c r="R1061" s="295"/>
      <c r="S1061" s="295"/>
      <c r="T1061" s="295"/>
      <c r="U1061" s="296"/>
      <c r="V1061" s="103"/>
      <c r="W1061" s="84">
        <f t="shared" si="441"/>
        <v>1</v>
      </c>
      <c r="X1061" s="84"/>
      <c r="Y1061" s="78">
        <f>SUM(E1042:E1061)</f>
        <v>0</v>
      </c>
      <c r="Z1061" s="72" t="str">
        <f t="shared" si="439"/>
        <v/>
      </c>
      <c r="AA1061" s="72" t="str">
        <f t="shared" si="440"/>
        <v/>
      </c>
      <c r="AB1061" s="72"/>
      <c r="AC1061" s="72">
        <f t="shared" si="425"/>
        <v>1</v>
      </c>
      <c r="AD1061" s="72">
        <f t="shared" si="426"/>
        <v>1</v>
      </c>
      <c r="AE1061" s="109" t="str">
        <f t="shared" si="427"/>
        <v>0-0</v>
      </c>
      <c r="AF1061" s="109" t="str">
        <f t="shared" si="428"/>
        <v>Y</v>
      </c>
      <c r="AG1061" s="109" t="str">
        <f t="shared" si="429"/>
        <v>B</v>
      </c>
      <c r="AM1061" s="109">
        <f t="shared" si="430"/>
        <v>0</v>
      </c>
      <c r="AN1061" s="109">
        <f t="shared" si="431"/>
        <v>0</v>
      </c>
      <c r="AO1061" s="109" t="str">
        <f t="shared" si="432"/>
        <v/>
      </c>
      <c r="AQ1061" s="109" t="str">
        <f t="shared" si="433"/>
        <v/>
      </c>
      <c r="BA1061" s="229">
        <f>MOD(SUM(E1042:E1062),12)</f>
        <v>0</v>
      </c>
    </row>
    <row r="1062" spans="1:53" ht="15.75" thickBot="1" x14ac:dyDescent="0.3">
      <c r="A1062" s="88"/>
      <c r="B1062" s="66" t="s">
        <v>298</v>
      </c>
      <c r="C1062" s="67"/>
      <c r="D1062" s="102"/>
      <c r="E1062" s="32"/>
      <c r="F1062" s="32"/>
      <c r="G1062" s="68" t="s">
        <v>277</v>
      </c>
      <c r="H1062" s="69">
        <f t="shared" si="434"/>
        <v>0</v>
      </c>
      <c r="I1062" s="70">
        <f t="shared" si="435"/>
        <v>0</v>
      </c>
      <c r="J1062" s="73" t="str">
        <f t="shared" si="436"/>
        <v>--</v>
      </c>
      <c r="K1062" s="32"/>
      <c r="L1062" s="233"/>
      <c r="M1062" s="295"/>
      <c r="N1062" s="295"/>
      <c r="O1062" s="295"/>
      <c r="P1062" s="295"/>
      <c r="Q1062" s="295"/>
      <c r="R1062" s="295"/>
      <c r="S1062" s="295"/>
      <c r="T1062" s="295"/>
      <c r="U1062" s="296"/>
      <c r="V1062" s="103"/>
      <c r="W1062" s="84">
        <f t="shared" si="441"/>
        <v>1</v>
      </c>
      <c r="X1062" s="84"/>
      <c r="Y1062" s="78">
        <f>SUM(E1042:E1062)</f>
        <v>0</v>
      </c>
      <c r="Z1062" s="72" t="str">
        <f t="shared" si="439"/>
        <v/>
      </c>
      <c r="AA1062" s="72" t="str">
        <f t="shared" si="440"/>
        <v/>
      </c>
      <c r="AB1062" s="72"/>
      <c r="AC1062" s="72">
        <f t="shared" si="425"/>
        <v>1</v>
      </c>
      <c r="AD1062" s="72">
        <f t="shared" si="426"/>
        <v>1</v>
      </c>
      <c r="AE1062" s="109" t="str">
        <f t="shared" si="427"/>
        <v>0-0</v>
      </c>
      <c r="AF1062" s="109" t="str">
        <f t="shared" si="428"/>
        <v>Y</v>
      </c>
      <c r="AG1062" s="109" t="str">
        <f t="shared" si="429"/>
        <v>B</v>
      </c>
      <c r="AM1062" s="109">
        <f t="shared" si="430"/>
        <v>0</v>
      </c>
      <c r="AN1062" s="109">
        <f t="shared" si="431"/>
        <v>0</v>
      </c>
      <c r="AO1062" s="109" t="str">
        <f t="shared" si="432"/>
        <v/>
      </c>
      <c r="AQ1062" s="109" t="str">
        <f t="shared" si="433"/>
        <v/>
      </c>
      <c r="BA1062" s="229">
        <f>MOD(SUM(E1042:E1063),12)</f>
        <v>0</v>
      </c>
    </row>
    <row r="1063" spans="1:53" ht="15.75" thickBot="1" x14ac:dyDescent="0.3">
      <c r="A1063" s="88"/>
      <c r="B1063" s="66" t="s">
        <v>299</v>
      </c>
      <c r="C1063" s="67"/>
      <c r="D1063" s="102"/>
      <c r="E1063" s="32"/>
      <c r="F1063" s="32"/>
      <c r="G1063" s="68" t="s">
        <v>277</v>
      </c>
      <c r="H1063" s="69">
        <f t="shared" si="434"/>
        <v>0</v>
      </c>
      <c r="I1063" s="70">
        <f t="shared" si="435"/>
        <v>0</v>
      </c>
      <c r="J1063" s="73" t="str">
        <f t="shared" si="436"/>
        <v>--</v>
      </c>
      <c r="K1063" s="32"/>
      <c r="L1063" s="233"/>
      <c r="M1063" s="295"/>
      <c r="N1063" s="295"/>
      <c r="O1063" s="295"/>
      <c r="P1063" s="295"/>
      <c r="Q1063" s="295"/>
      <c r="R1063" s="295"/>
      <c r="S1063" s="295"/>
      <c r="T1063" s="295"/>
      <c r="U1063" s="296"/>
      <c r="V1063" s="103"/>
      <c r="W1063" s="84">
        <f t="shared" si="441"/>
        <v>1</v>
      </c>
      <c r="X1063" s="84"/>
      <c r="Y1063" s="78">
        <f>SUM(E1042:E1063)</f>
        <v>0</v>
      </c>
      <c r="Z1063" s="72" t="str">
        <f t="shared" si="439"/>
        <v/>
      </c>
      <c r="AA1063" s="72" t="str">
        <f t="shared" si="440"/>
        <v/>
      </c>
      <c r="AB1063" s="72"/>
      <c r="AC1063" s="72">
        <f t="shared" si="425"/>
        <v>1</v>
      </c>
      <c r="AD1063" s="72">
        <f t="shared" si="426"/>
        <v>1</v>
      </c>
      <c r="AE1063" s="109" t="str">
        <f t="shared" si="427"/>
        <v>0-0</v>
      </c>
      <c r="AF1063" s="109" t="str">
        <f t="shared" si="428"/>
        <v>Y</v>
      </c>
      <c r="AG1063" s="109" t="str">
        <f t="shared" si="429"/>
        <v>B</v>
      </c>
      <c r="AM1063" s="109">
        <f t="shared" si="430"/>
        <v>0</v>
      </c>
      <c r="AN1063" s="109">
        <f t="shared" si="431"/>
        <v>0</v>
      </c>
      <c r="AO1063" s="109" t="str">
        <f t="shared" si="432"/>
        <v/>
      </c>
      <c r="AQ1063" s="109" t="str">
        <f t="shared" si="433"/>
        <v/>
      </c>
      <c r="BA1063" s="229">
        <f>MOD(SUM(E1042:E1064),12)</f>
        <v>0</v>
      </c>
    </row>
    <row r="1064" spans="1:53" ht="15.75" thickBot="1" x14ac:dyDescent="0.3">
      <c r="A1064" s="88"/>
      <c r="B1064" s="66" t="s">
        <v>300</v>
      </c>
      <c r="C1064" s="67"/>
      <c r="D1064" s="102"/>
      <c r="E1064" s="32"/>
      <c r="F1064" s="32"/>
      <c r="G1064" s="68" t="s">
        <v>277</v>
      </c>
      <c r="H1064" s="69">
        <f t="shared" si="434"/>
        <v>0</v>
      </c>
      <c r="I1064" s="70">
        <f t="shared" si="435"/>
        <v>0</v>
      </c>
      <c r="J1064" s="73" t="str">
        <f t="shared" si="436"/>
        <v>--</v>
      </c>
      <c r="K1064" s="32"/>
      <c r="L1064" s="233"/>
      <c r="M1064" s="295"/>
      <c r="N1064" s="295"/>
      <c r="O1064" s="295"/>
      <c r="P1064" s="295"/>
      <c r="Q1064" s="295"/>
      <c r="R1064" s="295"/>
      <c r="S1064" s="295"/>
      <c r="T1064" s="295"/>
      <c r="U1064" s="296"/>
      <c r="V1064" s="103"/>
      <c r="W1064" s="84">
        <f t="shared" si="441"/>
        <v>1</v>
      </c>
      <c r="X1064" s="84"/>
      <c r="Y1064" s="78">
        <f>SUM(E1042:E1064)</f>
        <v>0</v>
      </c>
      <c r="Z1064" s="72" t="str">
        <f t="shared" si="439"/>
        <v/>
      </c>
      <c r="AA1064" s="72" t="str">
        <f t="shared" si="440"/>
        <v/>
      </c>
      <c r="AB1064" s="72"/>
      <c r="AC1064" s="72">
        <f t="shared" si="425"/>
        <v>1</v>
      </c>
      <c r="AD1064" s="72">
        <f t="shared" si="426"/>
        <v>1</v>
      </c>
      <c r="AE1064" s="109" t="str">
        <f t="shared" si="427"/>
        <v>0-0</v>
      </c>
      <c r="AF1064" s="109" t="str">
        <f t="shared" si="428"/>
        <v>Y</v>
      </c>
      <c r="AG1064" s="109" t="str">
        <f t="shared" si="429"/>
        <v>B</v>
      </c>
      <c r="AM1064" s="109">
        <f t="shared" si="430"/>
        <v>0</v>
      </c>
      <c r="AN1064" s="109">
        <f t="shared" si="431"/>
        <v>0</v>
      </c>
      <c r="AO1064" s="109" t="str">
        <f t="shared" si="432"/>
        <v/>
      </c>
      <c r="AQ1064" s="109" t="str">
        <f t="shared" si="433"/>
        <v/>
      </c>
      <c r="BA1064" s="229">
        <f>MOD(SUM(E1042:E1065),12)</f>
        <v>0</v>
      </c>
    </row>
    <row r="1065" spans="1:53" ht="15.75" thickBot="1" x14ac:dyDescent="0.3">
      <c r="A1065" s="88"/>
      <c r="B1065" s="66" t="s">
        <v>301</v>
      </c>
      <c r="C1065" s="67"/>
      <c r="D1065" s="102"/>
      <c r="E1065" s="32"/>
      <c r="F1065" s="32"/>
      <c r="G1065" s="68" t="s">
        <v>277</v>
      </c>
      <c r="H1065" s="69">
        <f t="shared" si="434"/>
        <v>0</v>
      </c>
      <c r="I1065" s="70">
        <f t="shared" si="435"/>
        <v>0</v>
      </c>
      <c r="J1065" s="73" t="str">
        <f t="shared" si="436"/>
        <v>--</v>
      </c>
      <c r="K1065" s="32"/>
      <c r="L1065" s="233"/>
      <c r="M1065" s="295"/>
      <c r="N1065" s="295"/>
      <c r="O1065" s="295"/>
      <c r="P1065" s="295"/>
      <c r="Q1065" s="295"/>
      <c r="R1065" s="295"/>
      <c r="S1065" s="295"/>
      <c r="T1065" s="295"/>
      <c r="U1065" s="296"/>
      <c r="V1065" s="103"/>
      <c r="W1065" s="84">
        <f t="shared" si="441"/>
        <v>1</v>
      </c>
      <c r="X1065" s="84"/>
      <c r="Y1065" s="78">
        <f>SUM(E1042:E1065)</f>
        <v>0</v>
      </c>
      <c r="Z1065" s="72" t="str">
        <f t="shared" si="439"/>
        <v/>
      </c>
      <c r="AA1065" s="72" t="str">
        <f t="shared" si="440"/>
        <v/>
      </c>
      <c r="AB1065" s="72"/>
      <c r="AC1065" s="72">
        <f t="shared" si="425"/>
        <v>1</v>
      </c>
      <c r="AD1065" s="72">
        <f t="shared" si="426"/>
        <v>1</v>
      </c>
      <c r="AE1065" s="109" t="str">
        <f t="shared" si="427"/>
        <v>0-0</v>
      </c>
      <c r="AF1065" s="109" t="str">
        <f t="shared" si="428"/>
        <v>Y</v>
      </c>
      <c r="AG1065" s="109" t="str">
        <f t="shared" si="429"/>
        <v>B</v>
      </c>
      <c r="AM1065" s="109">
        <f t="shared" si="430"/>
        <v>0</v>
      </c>
      <c r="AN1065" s="109">
        <f t="shared" si="431"/>
        <v>0</v>
      </c>
      <c r="AO1065" s="109" t="str">
        <f t="shared" si="432"/>
        <v/>
      </c>
      <c r="AQ1065" s="109" t="str">
        <f t="shared" si="433"/>
        <v/>
      </c>
      <c r="BA1065" s="229">
        <f>MOD(SUM(E1042:E1066),12)</f>
        <v>0</v>
      </c>
    </row>
    <row r="1066" spans="1:53" ht="15.75" thickBot="1" x14ac:dyDescent="0.3">
      <c r="A1066" s="88"/>
      <c r="B1066" s="66" t="s">
        <v>302</v>
      </c>
      <c r="C1066" s="67"/>
      <c r="D1066" s="102"/>
      <c r="E1066" s="32"/>
      <c r="F1066" s="32"/>
      <c r="G1066" s="68" t="s">
        <v>277</v>
      </c>
      <c r="H1066" s="69">
        <f t="shared" si="434"/>
        <v>0</v>
      </c>
      <c r="I1066" s="70">
        <f t="shared" si="435"/>
        <v>0</v>
      </c>
      <c r="J1066" s="73" t="str">
        <f t="shared" si="436"/>
        <v>--</v>
      </c>
      <c r="K1066" s="32"/>
      <c r="L1066" s="234"/>
      <c r="M1066" s="295"/>
      <c r="N1066" s="295"/>
      <c r="O1066" s="295"/>
      <c r="P1066" s="295"/>
      <c r="Q1066" s="295"/>
      <c r="R1066" s="295"/>
      <c r="S1066" s="295"/>
      <c r="T1066" s="295"/>
      <c r="U1066" s="296"/>
      <c r="V1066" s="103"/>
      <c r="W1066" s="72"/>
      <c r="X1066" s="72"/>
      <c r="Y1066" s="78">
        <f>SUM(E1042:E1066)</f>
        <v>0</v>
      </c>
      <c r="Z1066" s="72" t="str">
        <f t="shared" si="439"/>
        <v/>
      </c>
      <c r="AA1066" s="72" t="str">
        <f t="shared" si="440"/>
        <v/>
      </c>
      <c r="AB1066" s="72"/>
      <c r="AC1066" s="72">
        <f t="shared" si="425"/>
        <v>1</v>
      </c>
      <c r="AD1066" s="72">
        <f t="shared" si="426"/>
        <v>1</v>
      </c>
      <c r="AE1066" s="109" t="str">
        <f t="shared" si="427"/>
        <v>0-0</v>
      </c>
      <c r="AF1066" s="109" t="str">
        <f t="shared" si="428"/>
        <v>Y</v>
      </c>
      <c r="AG1066" s="109" t="str">
        <f t="shared" si="429"/>
        <v>B</v>
      </c>
      <c r="AM1066" s="109">
        <f t="shared" si="430"/>
        <v>0</v>
      </c>
      <c r="AN1066" s="109">
        <f t="shared" si="431"/>
        <v>0</v>
      </c>
      <c r="AO1066" s="109" t="str">
        <f t="shared" si="432"/>
        <v/>
      </c>
      <c r="AQ1066" s="109" t="str">
        <f t="shared" si="433"/>
        <v/>
      </c>
      <c r="BA1066" s="228"/>
    </row>
    <row r="1067" spans="1:53" ht="16.5" thickBot="1" x14ac:dyDescent="0.3">
      <c r="A1067" s="88"/>
      <c r="B1067" s="281" t="s">
        <v>355</v>
      </c>
      <c r="C1067" s="283"/>
      <c r="D1067" s="79"/>
      <c r="E1067" s="80"/>
      <c r="F1067" s="80"/>
      <c r="G1067" s="81"/>
      <c r="H1067" s="192"/>
      <c r="I1067" s="192"/>
      <c r="J1067" s="192"/>
      <c r="K1067" s="82"/>
      <c r="L1067" s="281" t="s">
        <v>306</v>
      </c>
      <c r="M1067" s="282"/>
      <c r="N1067" s="282"/>
      <c r="O1067" s="282"/>
      <c r="P1067" s="282"/>
      <c r="Q1067" s="282"/>
      <c r="R1067" s="282"/>
      <c r="S1067" s="282"/>
      <c r="T1067" s="282"/>
      <c r="U1067" s="283"/>
      <c r="V1067" s="104"/>
      <c r="W1067" s="72"/>
      <c r="X1067" s="72"/>
      <c r="Y1067" s="72"/>
      <c r="Z1067" s="72"/>
      <c r="AA1067" s="72" t="str">
        <f t="shared" si="440"/>
        <v/>
      </c>
      <c r="AB1067" s="72"/>
      <c r="AC1067" s="72">
        <f>SUM(AC1042:AC1066)</f>
        <v>25</v>
      </c>
      <c r="AD1067" s="72">
        <f>SUM(AD1042:AD1066)</f>
        <v>25</v>
      </c>
      <c r="AM1067" s="109">
        <f>SUM(AM1042:AM1066)</f>
        <v>0</v>
      </c>
      <c r="AN1067" s="109">
        <f>SUM(AN1042:AN1066)</f>
        <v>0</v>
      </c>
      <c r="AO1067" s="109">
        <f>((COUNTIF(AO1042:AO1066,"Y")/3)*2)</f>
        <v>0</v>
      </c>
      <c r="AP1067" s="109">
        <f>(COUNTIF(AO1042:AO1066,"Y")/3)</f>
        <v>0</v>
      </c>
      <c r="AQ1067" s="109">
        <f>(COUNTIF(AQ1042:AQ1066,"Y")/2)</f>
        <v>0</v>
      </c>
      <c r="AR1067" s="109">
        <f>(COUNTIF(AQ1042:AQ1066,"Y")/2)</f>
        <v>0</v>
      </c>
      <c r="BA1067" s="228"/>
    </row>
    <row r="1068" spans="1:53" ht="16.5" thickBot="1" x14ac:dyDescent="0.3">
      <c r="A1068" s="88"/>
      <c r="B1068" s="281" t="s">
        <v>307</v>
      </c>
      <c r="C1068" s="283"/>
      <c r="D1068" s="25"/>
      <c r="E1068" s="25"/>
      <c r="F1068" s="25"/>
      <c r="G1068" s="83"/>
      <c r="H1068" s="25"/>
      <c r="I1068" s="26"/>
      <c r="J1068" s="26"/>
      <c r="K1068" s="25"/>
      <c r="L1068" s="25"/>
      <c r="M1068" s="25"/>
      <c r="N1068" s="25"/>
      <c r="O1068" s="25"/>
      <c r="P1068" s="26"/>
      <c r="Q1068" s="26"/>
      <c r="R1068" s="26"/>
      <c r="S1068" s="26"/>
      <c r="T1068" s="26"/>
      <c r="U1068" s="26"/>
      <c r="V1068" s="54"/>
      <c r="W1068" s="72"/>
      <c r="X1068" s="72"/>
      <c r="Y1068" s="72"/>
      <c r="Z1068" s="72"/>
      <c r="AA1068" s="72" t="str">
        <f t="shared" si="440"/>
        <v/>
      </c>
      <c r="AB1068" s="72"/>
      <c r="AC1068" s="72"/>
      <c r="AD1068" s="72"/>
      <c r="BA1068" s="226"/>
    </row>
    <row r="1069" spans="1:53" x14ac:dyDescent="0.25">
      <c r="A1069" s="88"/>
      <c r="B1069" s="88"/>
      <c r="C1069" s="88"/>
      <c r="D1069" s="88"/>
      <c r="E1069" s="88"/>
      <c r="F1069" s="88"/>
      <c r="G1069" s="88"/>
      <c r="H1069" s="88"/>
      <c r="I1069" s="88"/>
      <c r="J1069" s="88"/>
      <c r="K1069" s="88"/>
      <c r="L1069" s="88"/>
      <c r="M1069" s="88"/>
      <c r="N1069" s="88"/>
      <c r="O1069" s="88"/>
      <c r="P1069" s="88"/>
      <c r="Q1069" s="88"/>
      <c r="R1069" s="88"/>
      <c r="S1069" s="88"/>
      <c r="T1069" s="88"/>
      <c r="U1069" s="88"/>
      <c r="V1069" s="88"/>
      <c r="W1069" s="88"/>
      <c r="X1069" s="88"/>
      <c r="Y1069" s="88"/>
      <c r="Z1069" s="88"/>
      <c r="AA1069" s="88"/>
      <c r="AB1069" s="88"/>
      <c r="AC1069" s="88"/>
      <c r="AD1069" s="88"/>
    </row>
    <row r="1070" spans="1:53" ht="15.75" thickBot="1" x14ac:dyDescent="0.3">
      <c r="A1070" s="88"/>
      <c r="B1070" s="88"/>
      <c r="C1070" s="88"/>
      <c r="D1070" s="88"/>
      <c r="E1070" s="88"/>
      <c r="F1070" s="88"/>
      <c r="G1070" s="88"/>
      <c r="H1070" s="88"/>
      <c r="I1070" s="88"/>
      <c r="J1070" s="88"/>
      <c r="K1070" s="88"/>
      <c r="L1070" s="88"/>
      <c r="M1070" s="88"/>
      <c r="N1070" s="88"/>
      <c r="O1070" s="88"/>
      <c r="P1070" s="88"/>
      <c r="Q1070" s="88"/>
      <c r="R1070" s="88"/>
      <c r="S1070" s="88"/>
      <c r="T1070" s="88"/>
      <c r="U1070" s="88"/>
      <c r="V1070" s="88"/>
      <c r="W1070" s="88"/>
      <c r="X1070" s="88"/>
      <c r="Y1070" s="88"/>
      <c r="Z1070" s="88"/>
      <c r="AA1070" s="88"/>
      <c r="AB1070" s="88"/>
      <c r="AC1070" s="88"/>
      <c r="AD1070" s="88"/>
    </row>
    <row r="1071" spans="1:53" ht="24" thickBot="1" x14ac:dyDescent="0.4">
      <c r="A1071" s="88"/>
      <c r="B1071" s="85" t="s">
        <v>356</v>
      </c>
      <c r="C1071" s="25"/>
      <c r="D1071" s="25"/>
      <c r="E1071" s="25"/>
      <c r="F1071" s="88"/>
      <c r="G1071" s="25"/>
      <c r="H1071" s="25"/>
      <c r="I1071" s="87"/>
      <c r="J1071" s="26"/>
      <c r="K1071" s="25"/>
      <c r="L1071" s="25"/>
      <c r="M1071" s="196" t="s">
        <v>210</v>
      </c>
      <c r="N1071" s="196" t="s">
        <v>211</v>
      </c>
      <c r="O1071" s="196" t="s">
        <v>212</v>
      </c>
      <c r="P1071" s="196" t="s">
        <v>213</v>
      </c>
      <c r="Q1071" s="196" t="s">
        <v>214</v>
      </c>
      <c r="R1071" s="196" t="s">
        <v>215</v>
      </c>
      <c r="S1071" s="196" t="s">
        <v>216</v>
      </c>
      <c r="T1071" s="196" t="s">
        <v>217</v>
      </c>
      <c r="U1071" s="196" t="s">
        <v>218</v>
      </c>
      <c r="V1071" s="196" t="s">
        <v>219</v>
      </c>
      <c r="W1071" s="113" t="s">
        <v>220</v>
      </c>
      <c r="X1071" s="196" t="s">
        <v>221</v>
      </c>
      <c r="Y1071" s="25"/>
      <c r="Z1071" s="25"/>
      <c r="AA1071" s="25"/>
      <c r="AB1071" s="25"/>
      <c r="AC1071" s="25"/>
      <c r="AD1071" s="25"/>
      <c r="BA1071" s="226"/>
    </row>
    <row r="1072" spans="1:53" ht="16.5" thickTop="1" thickBot="1" x14ac:dyDescent="0.3">
      <c r="A1072" s="88"/>
      <c r="B1072" s="284" t="s">
        <v>222</v>
      </c>
      <c r="C1072" s="285"/>
      <c r="D1072" s="286" t="s">
        <v>223</v>
      </c>
      <c r="E1072" s="287"/>
      <c r="F1072" s="88"/>
      <c r="G1072" s="288" t="s">
        <v>224</v>
      </c>
      <c r="H1072" s="289"/>
      <c r="I1072" s="28">
        <f>SUM(E1083:E1107)</f>
        <v>0</v>
      </c>
      <c r="J1072" s="290" t="s">
        <v>225</v>
      </c>
      <c r="K1072" s="291"/>
      <c r="L1072" s="287"/>
      <c r="M1072" s="196">
        <v>2</v>
      </c>
      <c r="N1072" s="35">
        <f>SUM(AI1072,AI1083)</f>
        <v>0</v>
      </c>
      <c r="O1072" s="35">
        <v>0</v>
      </c>
      <c r="P1072" s="35">
        <f>SUM(AJ1072,AJ1083)</f>
        <v>0</v>
      </c>
      <c r="Q1072" s="35">
        <v>0</v>
      </c>
      <c r="R1072" s="35">
        <f>COUNTIFS($E1083:$E1107,"2",$F1083:$F1107,"Pole",$C1083:$C1107,"FST")</f>
        <v>0</v>
      </c>
      <c r="S1072" s="35">
        <f>SUM(AL1072,AK1083)</f>
        <v>0</v>
      </c>
      <c r="T1072" s="35">
        <v>0</v>
      </c>
      <c r="U1072" s="35">
        <f>SUM(AK1072,AL1083)</f>
        <v>0</v>
      </c>
      <c r="V1072" s="35">
        <v>0</v>
      </c>
      <c r="W1072" s="34">
        <f>COUNTIFS($E1083:$E1107,"2",$F1083:$F1107,"HH",$C1083:$C1107,"FST")</f>
        <v>0</v>
      </c>
      <c r="X1072" s="35">
        <f>COUNTIFS($E1083:$E1107,"2",$F1083:$F1107,"Ped",$C1083:$C1107,"FST")</f>
        <v>0</v>
      </c>
      <c r="Y1072" s="25"/>
      <c r="Z1072" s="297" t="s">
        <v>226</v>
      </c>
      <c r="AA1072" s="298"/>
      <c r="AB1072" s="299"/>
      <c r="AC1072" s="25"/>
      <c r="AD1072" s="25"/>
      <c r="AH1072" s="109">
        <v>2</v>
      </c>
      <c r="AI1072" s="109" t="str">
        <f>IF($E1073="SS",COUNTIFS($C1083:$C1107,"FST",$E1083:$E1107,"2"),"0")</f>
        <v>0</v>
      </c>
      <c r="AJ1072" s="109" t="str">
        <f>IF($E1073="RPX",COUNTIFS($C1083:$C1107,"FST",$E1083:$E1107,"2"),"0")</f>
        <v>0</v>
      </c>
      <c r="AK1072" s="109" t="str">
        <f>IF($E1073="EUC",COUNTIFS($C1083:$C1107,"FST",$E1083:$E1107,"2"),"0")</f>
        <v>0</v>
      </c>
      <c r="AL1072" s="109" t="str">
        <f>IF($E1073="RPX-T",COUNTIFS($C1083:$C1107,"FST",$E1083:$E1107,"2"),"0")</f>
        <v>0</v>
      </c>
      <c r="AT1072" s="110" t="s">
        <v>227</v>
      </c>
      <c r="AU1072" s="108">
        <f>IF(OR($AS1073="Y",$AS1074="Y",$AS1075="Y"),"",COUNTIFS($E1073,"SS",$E1078,"Y"))</f>
        <v>0</v>
      </c>
      <c r="AV1072" s="111">
        <f>IF(OR($AS1073="Y",$AS1074="Y",$AS1075="Y"),"",COUNTIFS($E1073,"RPX",$E1078,"Y"))</f>
        <v>0</v>
      </c>
      <c r="AW1072" s="111">
        <f>IF(OR($AS1073="Y",$AS1074="Y",$AS1075="Y"),"",COUNTIFS($E1073,"EUC",$E1078,"Y"))</f>
        <v>0</v>
      </c>
      <c r="AX1072" s="109">
        <f>IF(OR($AS1073="Y",$AS1074="Y",$AS1075="Y"),"",COUNTIFS($E1073,"RPX-T",$E1078,"Y"))</f>
        <v>0</v>
      </c>
      <c r="BA1072" s="226"/>
    </row>
    <row r="1073" spans="1:53" ht="16.5" customHeight="1" thickTop="1" thickBot="1" x14ac:dyDescent="0.3">
      <c r="A1073" s="88"/>
      <c r="B1073" s="29" t="s">
        <v>228</v>
      </c>
      <c r="C1073" s="30">
        <v>0</v>
      </c>
      <c r="D1073" s="31" t="s">
        <v>229</v>
      </c>
      <c r="E1073" s="66" t="str">
        <f>TEXT(IF('Cable Calculator'!ED7="","",'Cable Calculator'!ED7),)</f>
        <v/>
      </c>
      <c r="F1073" s="88"/>
      <c r="G1073" s="300" t="s">
        <v>230</v>
      </c>
      <c r="H1073" s="287"/>
      <c r="I1073" s="33">
        <f>E1074-I1072</f>
        <v>0</v>
      </c>
      <c r="J1073" s="301" t="s">
        <v>231</v>
      </c>
      <c r="K1073" s="302"/>
      <c r="L1073" s="34">
        <f>I1077</f>
        <v>0</v>
      </c>
      <c r="M1073" s="196">
        <v>4</v>
      </c>
      <c r="N1073" s="35">
        <f>SUM(AI1073,AI1084)</f>
        <v>0</v>
      </c>
      <c r="O1073" s="35">
        <v>0</v>
      </c>
      <c r="P1073" s="35">
        <f>SUM(AJ1073,AJ1084)</f>
        <v>0</v>
      </c>
      <c r="Q1073" s="35">
        <v>0</v>
      </c>
      <c r="R1073" s="35">
        <f>COUNTIFS($E1083:$E1107,"4",$F1083:$F1107,"Pole",$C1083:$C1107,"FST")</f>
        <v>0</v>
      </c>
      <c r="S1073" s="35">
        <f>SUM(AL1073,AK1084)</f>
        <v>0</v>
      </c>
      <c r="T1073" s="35">
        <v>0</v>
      </c>
      <c r="U1073" s="35">
        <f>SUM(AK1073,AL1084)</f>
        <v>0</v>
      </c>
      <c r="V1073" s="35">
        <v>0</v>
      </c>
      <c r="W1073" s="34">
        <f>COUNTIFS($E1083:$E1107,"4",$F1083:$F1107,"HH",$C1083:$C1107,"FST")</f>
        <v>0</v>
      </c>
      <c r="X1073" s="35">
        <f>COUNTIFS($E1083:$E1107,"4",$F1083:$F1107,"Ped",$C1083:$C1107,"FST")</f>
        <v>0</v>
      </c>
      <c r="Y1073" s="25"/>
      <c r="Z1073" s="303" t="s">
        <v>232</v>
      </c>
      <c r="AA1073" s="305" t="s">
        <v>233</v>
      </c>
      <c r="AB1073" s="306"/>
      <c r="AC1073" s="25"/>
      <c r="AD1073" s="25"/>
      <c r="AH1073" s="109">
        <v>4</v>
      </c>
      <c r="AI1073" s="109" t="str">
        <f>IF($E1073="SS",COUNTIFS($C1083:$C1107,"FST",$E1083:$E1107,"4"),"0")</f>
        <v>0</v>
      </c>
      <c r="AJ1073" s="109" t="str">
        <f>IF($E1073="RPX",COUNTIFS($C1083:$C1107,"FST",$E1083:$E1107,"4"),"0")</f>
        <v>0</v>
      </c>
      <c r="AK1073" s="109" t="str">
        <f>IF($E1073="EUC",COUNTIFS($C1083:$C1107,"FST",$E1083:$E1107,"4"),"0")</f>
        <v>0</v>
      </c>
      <c r="AL1073" s="109" t="str">
        <f>IF($E1073="RPX-T",COUNTIFS($C1083:$C1107,"FST",$E1083:$E1107,"4"),"0")</f>
        <v>0</v>
      </c>
      <c r="AS1073" s="109" t="str">
        <f>IF(AND(E1078="Y",E1074=24,E1075=0),"Y","N")</f>
        <v>N</v>
      </c>
      <c r="AT1073" s="110" t="s">
        <v>234</v>
      </c>
      <c r="AU1073" s="109">
        <f>COUNTIFS($E1073,"SS",$AS1073,"Y")</f>
        <v>0</v>
      </c>
      <c r="AV1073" s="111">
        <f>COUNTIFS($E1073,"RPX",$AS1073,"Y")</f>
        <v>0</v>
      </c>
      <c r="AW1073" s="111">
        <f>COUNTIFS($E1073,"EUC",$AS1073,"Y")</f>
        <v>0</v>
      </c>
      <c r="AX1073" s="109">
        <f>COUNTIFS($E1073,"RPX-T",$AS1073,"Y")</f>
        <v>0</v>
      </c>
      <c r="BA1073" s="227"/>
    </row>
    <row r="1074" spans="1:53" ht="16.5" thickTop="1" thickBot="1" x14ac:dyDescent="0.3">
      <c r="A1074" s="88"/>
      <c r="B1074" s="36" t="s">
        <v>235</v>
      </c>
      <c r="C1074" s="37">
        <v>0</v>
      </c>
      <c r="D1074" s="38" t="s">
        <v>236</v>
      </c>
      <c r="E1074" s="32"/>
      <c r="F1074" s="88"/>
      <c r="G1074" s="309" t="s">
        <v>237</v>
      </c>
      <c r="H1074" s="310"/>
      <c r="I1074" s="35">
        <f>IF(E1074=0,0,12-(MOD(I1072,12)))</f>
        <v>0</v>
      </c>
      <c r="J1074" s="301" t="s">
        <v>238</v>
      </c>
      <c r="K1074" s="302"/>
      <c r="L1074" s="39">
        <f>I1078-I1072</f>
        <v>0</v>
      </c>
      <c r="M1074" s="196">
        <v>6</v>
      </c>
      <c r="N1074" s="35">
        <f>SUM(AI1074,AI1085)</f>
        <v>0</v>
      </c>
      <c r="O1074" s="35">
        <v>0</v>
      </c>
      <c r="P1074" s="35">
        <f>SUM(AJ1074,AJ1085)</f>
        <v>0</v>
      </c>
      <c r="Q1074" s="35">
        <v>0</v>
      </c>
      <c r="R1074" s="35">
        <f>COUNTIFS($E1083:$E1107,"6",$F1083:$F1107,"Pole",$C1083:$C1107,"FST")</f>
        <v>0</v>
      </c>
      <c r="S1074" s="35">
        <f>SUM(AL1074,AK1085)</f>
        <v>0</v>
      </c>
      <c r="T1074" s="35">
        <v>0</v>
      </c>
      <c r="U1074" s="35">
        <f>SUM(AK1074,AL1085)</f>
        <v>0</v>
      </c>
      <c r="V1074" s="35">
        <v>0</v>
      </c>
      <c r="W1074" s="34">
        <f>COUNTIFS($E1083:$E1107,"6",$F1083:$F1107,"HH",$C1083:$C1107,"FST")</f>
        <v>0</v>
      </c>
      <c r="X1074" s="35">
        <f>COUNTIFS($E1083:$E1107,"6",$F1083:$F1107,"Ped",$C1083:$C1107,"FST")</f>
        <v>0</v>
      </c>
      <c r="Y1074" s="25"/>
      <c r="Z1074" s="304"/>
      <c r="AA1074" s="307"/>
      <c r="AB1074" s="308"/>
      <c r="AC1074" s="25"/>
      <c r="AD1074" s="25"/>
      <c r="AH1074" s="109">
        <v>6</v>
      </c>
      <c r="AI1074" s="109" t="str">
        <f>IF($E1073="SS",COUNTIFS($C1083:$C1107,"FST",$E1083:$E1107,"6"),"0")</f>
        <v>0</v>
      </c>
      <c r="AJ1074" s="109" t="str">
        <f>IF($E1073="RPX",COUNTIFS($C1083:$C1107,"FST",$E1083:$E1107,"6"),"0")</f>
        <v>0</v>
      </c>
      <c r="AK1074" s="109" t="str">
        <f>IF($E1073="EUC",COUNTIFS($C1083:$C1107,"FST",$E1083:$E1107,"6"),"0")</f>
        <v>0</v>
      </c>
      <c r="AL1074" s="109" t="str">
        <f>IF($E1073="RPX-T",COUNTIFS($C1083:$C1107,"FST",$E1083:$E1107,"6"),"0")</f>
        <v>0</v>
      </c>
      <c r="AS1074" s="109" t="str">
        <f>IF(AND(E1078="Y",E1074=48,E1075=12),"Y","N")</f>
        <v>N</v>
      </c>
      <c r="AT1074" s="110" t="s">
        <v>239</v>
      </c>
      <c r="AU1074" s="109">
        <f>COUNTIFS($E1073,"SS",$AS1074,"Y")</f>
        <v>0</v>
      </c>
      <c r="AV1074" s="108">
        <f>COUNTIFS($E1073,"RPX",$AS1074,"Y")</f>
        <v>0</v>
      </c>
      <c r="AW1074" s="108">
        <f>COUNTIFS($E1073,"EUC",$AS1074,"Y")</f>
        <v>0</v>
      </c>
      <c r="AX1074" s="109">
        <f>COUNTIFS($E1073,"RPX-T",$AS1074,"Y")</f>
        <v>0</v>
      </c>
      <c r="BA1074" s="227"/>
    </row>
    <row r="1075" spans="1:53" ht="16.5" customHeight="1" thickTop="1" thickBot="1" x14ac:dyDescent="0.3">
      <c r="A1075" s="88"/>
      <c r="B1075" s="40" t="s">
        <v>240</v>
      </c>
      <c r="C1075" s="30">
        <v>0</v>
      </c>
      <c r="D1075" s="41" t="s">
        <v>241</v>
      </c>
      <c r="E1075" s="42"/>
      <c r="F1075" s="88"/>
      <c r="G1075" s="277" t="s">
        <v>242</v>
      </c>
      <c r="H1075" s="43" t="s">
        <v>243</v>
      </c>
      <c r="I1075" s="35">
        <f>IF(E1075&lt;&gt;0,1,0)</f>
        <v>0</v>
      </c>
      <c r="J1075" s="309" t="s">
        <v>244</v>
      </c>
      <c r="K1075" s="310"/>
      <c r="L1075" s="44" t="str">
        <f>'Cable Calculator'!ED3</f>
        <v/>
      </c>
      <c r="M1075" s="196">
        <v>8</v>
      </c>
      <c r="N1075" s="35">
        <f>SUM(AI1075,AI1086)</f>
        <v>0</v>
      </c>
      <c r="O1075" s="35">
        <v>0</v>
      </c>
      <c r="P1075" s="35">
        <f>SUM(AJ1075,AJ1086)</f>
        <v>0</v>
      </c>
      <c r="Q1075" s="35">
        <v>0</v>
      </c>
      <c r="R1075" s="35">
        <f>COUNTIFS($E1083:$E1107,"8",$F1083:$F1107,"Pole",$C1083:$C1107,"FST")</f>
        <v>0</v>
      </c>
      <c r="S1075" s="35">
        <f>SUM(AL1075,AK1086)</f>
        <v>0</v>
      </c>
      <c r="T1075" s="35">
        <v>0</v>
      </c>
      <c r="U1075" s="35">
        <f>SUM(AK1075,AL1086)</f>
        <v>0</v>
      </c>
      <c r="V1075" s="35">
        <v>0</v>
      </c>
      <c r="W1075" s="34">
        <f>COUNTIFS($E1083:$E1107,"8",$F1083:$F1107,"HH",$C1083:$C1107,"FST")</f>
        <v>0</v>
      </c>
      <c r="X1075" s="35">
        <f>COUNTIFS($E1083:$E1107,"8",$F1083:$F1107,"Ped",$C1083:$C1107,"FST")</f>
        <v>0</v>
      </c>
      <c r="Y1075" s="25"/>
      <c r="Z1075" s="45">
        <v>1</v>
      </c>
      <c r="AA1075" s="46">
        <v>1</v>
      </c>
      <c r="AB1075" s="46">
        <v>12</v>
      </c>
      <c r="AC1075" s="25"/>
      <c r="AD1075" s="25"/>
      <c r="AH1075" s="109">
        <v>8</v>
      </c>
      <c r="AI1075" s="109" t="str">
        <f>IF($E1073="SS",COUNTIFS($C1083:$C1107,"FST",$E1083:$E1107,"8"),"0")</f>
        <v>0</v>
      </c>
      <c r="AJ1075" s="109" t="str">
        <f>IF($E1073="RPX",COUNTIFS($C1083:$C1107,"FST",$E1083:$E1107,"8"),"0")</f>
        <v>0</v>
      </c>
      <c r="AK1075" s="109" t="str">
        <f>IF($E1073="EUC",COUNTIFS($C1083:$C1107,"FST",$E1083:$E1107,"8"),"0")</f>
        <v>0</v>
      </c>
      <c r="AL1075" s="109" t="str">
        <f>IF($E1073="RPX-T",COUNTIFS($C1083:$C1107,"FST",$E1083:$E1107,"8"),"0")</f>
        <v>0</v>
      </c>
      <c r="AS1075" s="109" t="str">
        <f>IF(AND(E1078="Y",E1074=48,E1075=0),"Y","N")</f>
        <v>N</v>
      </c>
      <c r="AT1075" s="110" t="s">
        <v>245</v>
      </c>
      <c r="AU1075" s="109">
        <f>COUNTIFS($E1073,"SS",$AS1075,"Y")</f>
        <v>0</v>
      </c>
      <c r="AV1075" s="108">
        <f>COUNTIFS($E1073,"RPX",$AS1075,"Y")</f>
        <v>0</v>
      </c>
      <c r="AW1075" s="108">
        <f>COUNTIFS($E1073,"EUC",$AS1075,"Y")</f>
        <v>0</v>
      </c>
      <c r="AX1075" s="109">
        <f>COUNTIFS($E1073,"RPX-T",$AS1075,"Y")</f>
        <v>0</v>
      </c>
      <c r="BA1075" s="227"/>
    </row>
    <row r="1076" spans="1:53" ht="16.5" thickTop="1" thickBot="1" x14ac:dyDescent="0.3">
      <c r="A1076" s="88"/>
      <c r="B1076" s="29" t="s">
        <v>246</v>
      </c>
      <c r="C1076" s="37">
        <v>0</v>
      </c>
      <c r="D1076" s="41" t="s">
        <v>247</v>
      </c>
      <c r="E1076" s="42"/>
      <c r="F1076" s="88"/>
      <c r="G1076" s="278"/>
      <c r="H1076" s="47" t="s">
        <v>248</v>
      </c>
      <c r="I1076" s="35">
        <f>IF(E1075&lt;&gt;0,E1075,0)</f>
        <v>0</v>
      </c>
      <c r="J1076" s="194"/>
      <c r="K1076" s="195"/>
      <c r="L1076" s="48"/>
      <c r="M1076" s="196">
        <v>12</v>
      </c>
      <c r="N1076" s="35" t="str">
        <f>IF($E1073="SS",SUM(AI1076,AJ1087,AM1108,AO1108,AQ1108),"0")</f>
        <v>0</v>
      </c>
      <c r="O1076" s="35" t="str">
        <f>IF($E1073="SS",SUM(AN1108,AP1108,AR1108),"0")</f>
        <v>0</v>
      </c>
      <c r="P1076" s="35" t="str">
        <f>IF($E1073="RPX",SUM(AJ1076,AJ1087,AM1108,AO1108,AQ1108),"0")</f>
        <v>0</v>
      </c>
      <c r="Q1076" s="35" t="str">
        <f>IF($E1073="RPX",SUM(AN1108,AP1108,AR1108),"0")</f>
        <v>0</v>
      </c>
      <c r="R1076" s="35">
        <f>COUNTIFS($E1083:$E1107,"12",$F1083:$F1107,"Pole",$C1083:$C1107,"FST")</f>
        <v>0</v>
      </c>
      <c r="S1076" s="35" t="str">
        <f>IF($E1073="RPX-T",SUM(AL1076,AK1087,AM1108,AO1108,AQ1108),"0")</f>
        <v>0</v>
      </c>
      <c r="T1076" s="35" t="str">
        <f>IF($E1073="RPX-T",SUM(AN1108,AP1108,AR1108),"0")</f>
        <v>0</v>
      </c>
      <c r="U1076" s="35" t="str">
        <f>IF($E1073="EUC",SUM(AK1076,AL1087,AM1108,AO1108,AQ1108),"0")</f>
        <v>0</v>
      </c>
      <c r="V1076" s="35" t="str">
        <f>IF($E1073="EUC",SUM($AN1108,AP1108,AR1108),"0")</f>
        <v>0</v>
      </c>
      <c r="W1076" s="34">
        <f>COUNTIFS($E1083:$E1107,"12",$F1083:$F1107,"HH",$C1083:$C1107,"FST")</f>
        <v>0</v>
      </c>
      <c r="X1076" s="35">
        <f>COUNTIFS($E1083:$E1107,"12",$F1083:$F1107,"Ped",$C1083:$C1107,"FST")</f>
        <v>0</v>
      </c>
      <c r="Y1076" s="25"/>
      <c r="Z1076" s="45">
        <v>2</v>
      </c>
      <c r="AA1076" s="46">
        <v>13</v>
      </c>
      <c r="AB1076" s="46">
        <v>24</v>
      </c>
      <c r="AC1076" s="25"/>
      <c r="AD1076" s="25"/>
      <c r="AH1076" s="109">
        <v>12</v>
      </c>
      <c r="AI1076" s="109" t="str">
        <f>IF($E1073="SS",COUNTIFS($C1083:$C1107,"FST",$E1083:$E1107,"12"),"0")</f>
        <v>0</v>
      </c>
      <c r="AJ1076" s="109" t="str">
        <f>IF($E1073="RPX",COUNTIFS($C1083:$C1107,"FST",$E1083:$E1107,"12"),"0")</f>
        <v>0</v>
      </c>
      <c r="AK1076" s="109" t="str">
        <f>IF($E1073="EUC",COUNTIFS($C1083:$C1107,"FST",$E1083:$E1107,"12"),"0")</f>
        <v>0</v>
      </c>
      <c r="AL1076" s="109" t="str">
        <f>IF($E1073="RPX-T",COUNTIFS($C1083:$C1107,"FST",$E1083:$E1107,"12"),"0")</f>
        <v>0</v>
      </c>
      <c r="BA1076" s="227"/>
    </row>
    <row r="1077" spans="1:53" ht="16.5" customHeight="1" thickTop="1" thickBot="1" x14ac:dyDescent="0.3">
      <c r="A1077" s="88"/>
      <c r="B1077" s="36" t="s">
        <v>249</v>
      </c>
      <c r="C1077" s="30">
        <v>0</v>
      </c>
      <c r="D1077" s="49" t="s">
        <v>250</v>
      </c>
      <c r="E1077" s="50">
        <f>E1074/12</f>
        <v>0</v>
      </c>
      <c r="F1077" s="88"/>
      <c r="G1077" s="277" t="s">
        <v>251</v>
      </c>
      <c r="H1077" s="51" t="s">
        <v>252</v>
      </c>
      <c r="I1077" s="112">
        <f>E1076</f>
        <v>0</v>
      </c>
      <c r="J1077" s="311" t="s">
        <v>253</v>
      </c>
      <c r="K1077" s="312"/>
      <c r="L1077" s="313"/>
      <c r="M1077" s="52" t="s">
        <v>254</v>
      </c>
      <c r="N1077" s="106"/>
      <c r="O1077" s="106"/>
      <c r="P1077" s="192"/>
      <c r="Q1077" s="192"/>
      <c r="R1077" s="192"/>
      <c r="S1077" s="192"/>
      <c r="T1077" s="192"/>
      <c r="U1077" s="192"/>
      <c r="V1077" s="192"/>
      <c r="W1077" s="53">
        <f>SUM(P1077:U1077)</f>
        <v>0</v>
      </c>
      <c r="X1077" s="54"/>
      <c r="Y1077" s="25"/>
      <c r="Z1077" s="45">
        <v>3</v>
      </c>
      <c r="AA1077" s="46">
        <v>25</v>
      </c>
      <c r="AB1077" s="46">
        <v>36</v>
      </c>
      <c r="AC1077" s="25"/>
      <c r="AD1077" s="25"/>
      <c r="BA1077" s="227"/>
    </row>
    <row r="1078" spans="1:53" ht="16.5" thickTop="1" thickBot="1" x14ac:dyDescent="0.3">
      <c r="A1078" s="88"/>
      <c r="B1078" s="36" t="s">
        <v>255</v>
      </c>
      <c r="C1078" s="30">
        <v>0</v>
      </c>
      <c r="D1078" s="31" t="s">
        <v>256</v>
      </c>
      <c r="E1078" s="101" t="str">
        <f>IF('Cable Calculator'!ED5="","",'Cable Calculator'!ED5)</f>
        <v/>
      </c>
      <c r="F1078" s="88"/>
      <c r="G1078" s="278"/>
      <c r="H1078" s="47" t="s">
        <v>257</v>
      </c>
      <c r="I1078" s="35" t="str">
        <f>IF(E1076="","0",IF(AND(E1073="EUC",E1074=432), I1077+(203-E1075),IF(E1076=0,0,(E1076+(E1074-E1075)-1))))</f>
        <v>0</v>
      </c>
      <c r="J1078" s="292" t="str">
        <f>IFERROR(IF(OR(E1073="EUC",E1073="SS"),"---",IF(OR(P1072,S1072),"NO 2F Tethers for RPX!",IF(OR(P1074,S1074),"NO 6F Tethers for RPX!","---"))),"---")</f>
        <v>---</v>
      </c>
      <c r="K1078" s="293"/>
      <c r="L1078" s="294"/>
      <c r="M1078" s="292" t="str">
        <f>IF(E1075&gt;60,"Dead Count &gt;60: Consider Downsize","---")</f>
        <v>---</v>
      </c>
      <c r="N1078" s="293"/>
      <c r="O1078" s="293"/>
      <c r="P1078" s="293"/>
      <c r="Q1078" s="293"/>
      <c r="R1078" s="293"/>
      <c r="S1078" s="293"/>
      <c r="T1078" s="293"/>
      <c r="U1078" s="294"/>
      <c r="V1078" s="100"/>
      <c r="W1078" s="54">
        <f>SUM(P1078:U1078)</f>
        <v>0</v>
      </c>
      <c r="X1078" s="54"/>
      <c r="Y1078" s="25"/>
      <c r="Z1078" s="45">
        <v>4</v>
      </c>
      <c r="AA1078" s="46">
        <v>37</v>
      </c>
      <c r="AB1078" s="46">
        <v>48</v>
      </c>
      <c r="AC1078" s="25"/>
      <c r="AD1078" s="25"/>
      <c r="BA1078" s="227"/>
    </row>
    <row r="1079" spans="1:53" ht="16.5" thickTop="1" thickBot="1" x14ac:dyDescent="0.3">
      <c r="A1079" s="88"/>
      <c r="B1079" s="55" t="s">
        <v>258</v>
      </c>
      <c r="C1079" s="56">
        <f>SUM(C1073:C1078)+I1072</f>
        <v>0</v>
      </c>
      <c r="D1079" s="31" t="s">
        <v>259</v>
      </c>
      <c r="E1079" s="101" t="str">
        <f>IF(AS1073="Y","DBL",IF(AS1074="Y","TRPL",IF(AS1075="Y","QUAD","")))</f>
        <v/>
      </c>
      <c r="F1079" s="88"/>
      <c r="G1079" s="192"/>
      <c r="H1079" s="57"/>
      <c r="I1079" s="192"/>
      <c r="J1079" s="292" t="str">
        <f>IF(AND(E1074=216,(OR(Z1095="error",Z1096="error",Z1097="error",Z1098="error",Z1099="error",Z1100="error",Z1101="error",Z1102="error",Z1103="error",Z1104="error",Z1105="error",Z1106="error",Z1107="error",AA1097="error",AA1098="error",AA1099="error",AA1100="error",AA1101="error",AA1102="error",AA1103="error",AA1104="error",AA1105="error",AA1106="error",AA1107="error",AA1108="error",AA1109="error"))),"You cannot cross Tube 6 and 7","---")</f>
        <v>---</v>
      </c>
      <c r="K1079" s="293"/>
      <c r="L1079" s="294"/>
      <c r="M1079" s="292" t="str">
        <f>IF(AND(OR(E1073="SS",E1073="RPX",E1073="EUC",E1073="RPX-T"),(OR(C1083="",C1083="Field SPL"))),"Cannot have FlexNap cables without tethers","---")</f>
        <v>---</v>
      </c>
      <c r="N1079" s="293"/>
      <c r="O1079" s="293"/>
      <c r="P1079" s="293"/>
      <c r="Q1079" s="293"/>
      <c r="R1079" s="293"/>
      <c r="S1079" s="293"/>
      <c r="T1079" s="293"/>
      <c r="U1079" s="294"/>
      <c r="V1079" s="25"/>
      <c r="W1079" s="58"/>
      <c r="X1079" s="58"/>
      <c r="Y1079" s="25"/>
      <c r="Z1079" s="45">
        <v>5</v>
      </c>
      <c r="AA1079" s="46">
        <v>49</v>
      </c>
      <c r="AB1079" s="46">
        <v>60</v>
      </c>
      <c r="AC1079" s="25"/>
      <c r="AD1079" s="25"/>
      <c r="BA1079" s="227"/>
    </row>
    <row r="1080" spans="1:53" ht="16.5" thickTop="1" thickBot="1" x14ac:dyDescent="0.3">
      <c r="A1080" s="88"/>
      <c r="B1080" s="59"/>
      <c r="C1080" s="60"/>
      <c r="D1080" s="61"/>
      <c r="E1080" s="62"/>
      <c r="F1080" s="88"/>
      <c r="G1080" s="63"/>
      <c r="H1080" s="64"/>
      <c r="I1080" s="63"/>
      <c r="J1080" s="292" t="str">
        <f>IF(AND(OR(E1073="RPX", E1073="RPX-T", E1073="SS"),E1074=216),"NO 216 For RPX, RPX-T, OR SS CABLE","---")</f>
        <v>---</v>
      </c>
      <c r="K1080" s="293"/>
      <c r="L1080" s="294"/>
      <c r="M1080" s="292" t="str" cm="1">
        <f t="array" ref="M1080">IF(AND(E1073="",OR(C1083:C1107="FST",C1083:C1107="REV T",C1083:C1107="DBL REV",C1083:C1107="TPL REV", C1083:C1107="QD REV")),"Non-FlexNap cables cannot have tethers","---")</f>
        <v>---</v>
      </c>
      <c r="N1080" s="293"/>
      <c r="O1080" s="293"/>
      <c r="P1080" s="293"/>
      <c r="Q1080" s="293"/>
      <c r="R1080" s="293"/>
      <c r="S1080" s="293"/>
      <c r="T1080" s="293"/>
      <c r="U1080" s="294"/>
      <c r="V1080" s="25"/>
      <c r="W1080" s="58"/>
      <c r="X1080" s="58"/>
      <c r="Y1080" s="25"/>
      <c r="Z1080" s="45">
        <v>6</v>
      </c>
      <c r="AA1080" s="65">
        <v>61</v>
      </c>
      <c r="AB1080" s="65">
        <v>72</v>
      </c>
      <c r="AC1080" s="25"/>
      <c r="AD1080" s="25"/>
      <c r="BA1080" s="226"/>
    </row>
    <row r="1081" spans="1:53" ht="15.75" customHeight="1" thickBot="1" x14ac:dyDescent="0.3">
      <c r="A1081" s="88"/>
      <c r="B1081" s="277" t="s">
        <v>260</v>
      </c>
      <c r="C1081" s="314" t="s">
        <v>261</v>
      </c>
      <c r="D1081" s="314" t="s">
        <v>262</v>
      </c>
      <c r="E1081" s="316" t="s">
        <v>263</v>
      </c>
      <c r="F1081" s="314" t="s">
        <v>264</v>
      </c>
      <c r="G1081" s="279" t="s">
        <v>265</v>
      </c>
      <c r="H1081" s="279" t="s">
        <v>266</v>
      </c>
      <c r="I1081" s="279" t="s">
        <v>267</v>
      </c>
      <c r="J1081" s="318" t="s">
        <v>268</v>
      </c>
      <c r="K1081" s="314" t="s">
        <v>269</v>
      </c>
      <c r="L1081" s="320" t="s">
        <v>270</v>
      </c>
      <c r="M1081" s="322" t="s">
        <v>271</v>
      </c>
      <c r="N1081" s="322"/>
      <c r="O1081" s="322"/>
      <c r="P1081" s="322"/>
      <c r="Q1081" s="322"/>
      <c r="R1081" s="322"/>
      <c r="S1081" s="322"/>
      <c r="T1081" s="322"/>
      <c r="U1081" s="323"/>
      <c r="V1081" s="107"/>
      <c r="W1081" s="72"/>
      <c r="X1081" s="72"/>
      <c r="Y1081" s="72"/>
      <c r="Z1081" s="45">
        <v>7</v>
      </c>
      <c r="AA1081" s="65">
        <v>73</v>
      </c>
      <c r="AB1081" s="65">
        <v>84</v>
      </c>
      <c r="AC1081" s="25"/>
      <c r="AD1081" s="25"/>
      <c r="BA1081" s="228"/>
    </row>
    <row r="1082" spans="1:53" ht="15.75" thickBot="1" x14ac:dyDescent="0.3">
      <c r="A1082" s="88"/>
      <c r="B1082" s="278"/>
      <c r="C1082" s="315"/>
      <c r="D1082" s="315"/>
      <c r="E1082" s="317"/>
      <c r="F1082" s="315"/>
      <c r="G1082" s="280"/>
      <c r="H1082" s="280"/>
      <c r="I1082" s="280"/>
      <c r="J1082" s="319"/>
      <c r="K1082" s="315"/>
      <c r="L1082" s="321"/>
      <c r="M1082" s="324"/>
      <c r="N1082" s="324"/>
      <c r="O1082" s="324"/>
      <c r="P1082" s="324"/>
      <c r="Q1082" s="324"/>
      <c r="R1082" s="324"/>
      <c r="S1082" s="324"/>
      <c r="T1082" s="324"/>
      <c r="U1082" s="325"/>
      <c r="V1082" s="107"/>
      <c r="W1082" s="72"/>
      <c r="X1082" s="72"/>
      <c r="Y1082" s="72"/>
      <c r="Z1082" s="45">
        <v>8</v>
      </c>
      <c r="AA1082" s="46">
        <v>85</v>
      </c>
      <c r="AB1082" s="46">
        <v>96</v>
      </c>
      <c r="AC1082" s="25"/>
      <c r="AD1082" s="25"/>
      <c r="AI1082" s="109" t="s">
        <v>272</v>
      </c>
      <c r="AJ1082" s="109" t="s">
        <v>273</v>
      </c>
      <c r="AK1082" s="109" t="s">
        <v>274</v>
      </c>
      <c r="AL1082" s="109" t="s">
        <v>275</v>
      </c>
      <c r="BA1082" s="228"/>
    </row>
    <row r="1083" spans="1:53" ht="15.75" thickBot="1" x14ac:dyDescent="0.3">
      <c r="A1083" s="88"/>
      <c r="B1083" s="66" t="s">
        <v>276</v>
      </c>
      <c r="C1083" s="67"/>
      <c r="D1083" s="102"/>
      <c r="E1083" s="32"/>
      <c r="F1083" s="32"/>
      <c r="G1083" s="68" t="s">
        <v>277</v>
      </c>
      <c r="H1083" s="69">
        <f>IF(I1083=0,0,I1083-(E1083-1))</f>
        <v>0</v>
      </c>
      <c r="I1083" s="70">
        <f>IF(E1083=0,0,I1078)</f>
        <v>0</v>
      </c>
      <c r="J1083" s="71" t="s">
        <v>278</v>
      </c>
      <c r="K1083" s="32"/>
      <c r="L1083" s="233"/>
      <c r="M1083" s="295"/>
      <c r="N1083" s="295"/>
      <c r="O1083" s="295"/>
      <c r="P1083" s="295"/>
      <c r="Q1083" s="295"/>
      <c r="R1083" s="295"/>
      <c r="S1083" s="295"/>
      <c r="T1083" s="295"/>
      <c r="U1083" s="296"/>
      <c r="V1083" s="103"/>
      <c r="W1083" s="72"/>
      <c r="X1083" s="72"/>
      <c r="Y1083" s="72"/>
      <c r="Z1083" s="45">
        <v>9</v>
      </c>
      <c r="AA1083" s="46">
        <v>97</v>
      </c>
      <c r="AB1083" s="46">
        <v>108</v>
      </c>
      <c r="AC1083" s="72">
        <f t="shared" ref="AC1083:AC1107" si="442">IF(B1083&lt;&gt;"FST",1,0)</f>
        <v>1</v>
      </c>
      <c r="AD1083" s="72">
        <f t="shared" ref="AD1083:AD1107" si="443">IF(C1083&lt;&gt;"FST",1,0)</f>
        <v>1</v>
      </c>
      <c r="AE1083" s="109" t="str">
        <f t="shared" ref="AE1083:AE1107" si="444">CONCATENATE(H1083,"-",I1083)</f>
        <v>0-0</v>
      </c>
      <c r="AF1083" s="109" t="str">
        <f t="shared" ref="AF1083:AF1107" si="445">IF(C1083="Field SPL","N","Y")</f>
        <v>Y</v>
      </c>
      <c r="AG1083" s="109" t="str">
        <f t="shared" ref="AG1083:AG1107" si="446">IF(OR(E$1073="RPX",E$1073="SS"),"A","B")</f>
        <v>B</v>
      </c>
      <c r="AH1083" s="109">
        <v>2</v>
      </c>
      <c r="AI1083" s="109" t="str">
        <f>IF(E1073="SS",COUNTIFS(C1083:C1107,"TCF",E1083:E1107,"2"),"")</f>
        <v/>
      </c>
      <c r="AJ1083" s="109" t="str">
        <f>IF(E1073="RPX",COUNTIFS(C1083:C1107,"TCF",E1083:E1107,"2"),"")</f>
        <v/>
      </c>
      <c r="AK1083" s="109" t="str">
        <f>IF(E1073="RPX-T",COUNTIFS(C1083:C1107,"TCF",E1083:E1107,"2"),"")</f>
        <v/>
      </c>
      <c r="AL1083" s="109" t="str">
        <f>IF(E1073="EUC",COUNTIFS(C1083:C1107,"TCF",E1083:E1107,"2"),"")</f>
        <v/>
      </c>
      <c r="AM1083" s="109">
        <f t="shared" ref="AM1083:AM1107" si="447">VALUE(IF(C1083="FST","0",IF(C1083="REV T","1",IF(C1083="DBL REV",".5","0"))))</f>
        <v>0</v>
      </c>
      <c r="AN1083" s="109">
        <f t="shared" ref="AN1083:AN1107" si="448">VALUE(IF(C1083="FST","0",IF(C1083="REV T","0",IF(C1083="DBL REV",".5","0"))))</f>
        <v>0</v>
      </c>
      <c r="AO1083" s="109" t="str">
        <f t="shared" ref="AO1083:AO1107" si="449">IF(C1083="TPL REV","Y","")</f>
        <v/>
      </c>
      <c r="AQ1083" s="109" t="str">
        <f t="shared" ref="AQ1083:AQ1107" si="450">IF(C1083="QD REV","Y","")</f>
        <v/>
      </c>
      <c r="BA1083" s="229">
        <f>MOD(E1083,12)</f>
        <v>0</v>
      </c>
    </row>
    <row r="1084" spans="1:53" ht="15.75" thickBot="1" x14ac:dyDescent="0.3">
      <c r="A1084" s="88"/>
      <c r="B1084" s="66" t="s">
        <v>279</v>
      </c>
      <c r="C1084" s="67"/>
      <c r="D1084" s="102"/>
      <c r="E1084" s="32"/>
      <c r="F1084" s="32"/>
      <c r="G1084" s="68" t="s">
        <v>277</v>
      </c>
      <c r="H1084" s="69">
        <f t="shared" ref="H1084:H1107" si="451">IF(E1084=0,0,I1084-(E1084-1))</f>
        <v>0</v>
      </c>
      <c r="I1084" s="70">
        <f t="shared" ref="I1084:I1107" si="452">IF(E1084=0,0,H1083-1)</f>
        <v>0</v>
      </c>
      <c r="J1084" s="73" t="str">
        <f>IF(C1084="","--",IF(AND(C1084&lt;&gt;"FST",C1084&lt;&gt;"TCF",BA1083&lt;&gt;0),BA1083,"--"))</f>
        <v>--</v>
      </c>
      <c r="K1084" s="32"/>
      <c r="L1084" s="233"/>
      <c r="M1084" s="295"/>
      <c r="N1084" s="295"/>
      <c r="O1084" s="295"/>
      <c r="P1084" s="295"/>
      <c r="Q1084" s="295"/>
      <c r="R1084" s="295"/>
      <c r="S1084" s="295"/>
      <c r="T1084" s="295"/>
      <c r="U1084" s="296"/>
      <c r="V1084" s="103"/>
      <c r="W1084" s="72"/>
      <c r="X1084" s="72"/>
      <c r="Y1084" s="72"/>
      <c r="Z1084" s="45">
        <v>10</v>
      </c>
      <c r="AA1084" s="46">
        <v>109</v>
      </c>
      <c r="AB1084" s="46">
        <v>120</v>
      </c>
      <c r="AC1084" s="72">
        <f t="shared" si="442"/>
        <v>1</v>
      </c>
      <c r="AD1084" s="72">
        <f t="shared" si="443"/>
        <v>1</v>
      </c>
      <c r="AE1084" s="109" t="str">
        <f t="shared" si="444"/>
        <v>0-0</v>
      </c>
      <c r="AF1084" s="109" t="str">
        <f t="shared" si="445"/>
        <v>Y</v>
      </c>
      <c r="AG1084" s="109" t="str">
        <f t="shared" si="446"/>
        <v>B</v>
      </c>
      <c r="AH1084" s="109">
        <v>4</v>
      </c>
      <c r="AI1084" s="109" t="str">
        <f>IF(E1073="SS",COUNTIFS(C1083:C1107,"TCF",E1083:E1107,"4"),"")</f>
        <v/>
      </c>
      <c r="AJ1084" s="109" t="str">
        <f>IF(E1073="RPX",COUNTIFS(C1083:C1107,"TCF",E1083:E1107,"4"),"")</f>
        <v/>
      </c>
      <c r="AK1084" s="109" t="str">
        <f>IF(E1073="RPX-T",COUNTIFS(C1083:C1107,"TCF",E1083:E1107,"4"),"")</f>
        <v/>
      </c>
      <c r="AL1084" s="109" t="str">
        <f>IF(E1073="EUC",COUNTIFS(C1083:C1107,"TCF",E1083:E1107,"4"),"")</f>
        <v/>
      </c>
      <c r="AM1084" s="109">
        <f t="shared" si="447"/>
        <v>0</v>
      </c>
      <c r="AN1084" s="109">
        <f t="shared" si="448"/>
        <v>0</v>
      </c>
      <c r="AO1084" s="109" t="str">
        <f t="shared" si="449"/>
        <v/>
      </c>
      <c r="AQ1084" s="109" t="str">
        <f t="shared" si="450"/>
        <v/>
      </c>
      <c r="BA1084" s="229">
        <f>MOD(SUM(E1083:E1084),12)</f>
        <v>0</v>
      </c>
    </row>
    <row r="1085" spans="1:53" ht="15.75" thickBot="1" x14ac:dyDescent="0.3">
      <c r="A1085" s="88"/>
      <c r="B1085" s="74" t="s">
        <v>280</v>
      </c>
      <c r="C1085" s="67"/>
      <c r="D1085" s="102"/>
      <c r="E1085" s="32"/>
      <c r="F1085" s="32"/>
      <c r="G1085" s="75" t="s">
        <v>277</v>
      </c>
      <c r="H1085" s="69">
        <f t="shared" si="451"/>
        <v>0</v>
      </c>
      <c r="I1085" s="70">
        <f t="shared" si="452"/>
        <v>0</v>
      </c>
      <c r="J1085" s="73" t="str">
        <f t="shared" ref="J1085:J1107" si="453">IF(C1085="","--",IF(AND(C1085&lt;&gt;"FST",C1085&lt;&gt;"TCF",BA1084&lt;&gt;0),BA1084,"--"))</f>
        <v>--</v>
      </c>
      <c r="K1085" s="32"/>
      <c r="L1085" s="233"/>
      <c r="M1085" s="295"/>
      <c r="N1085" s="295"/>
      <c r="O1085" s="295"/>
      <c r="P1085" s="295"/>
      <c r="Q1085" s="295"/>
      <c r="R1085" s="295"/>
      <c r="S1085" s="295"/>
      <c r="T1085" s="295"/>
      <c r="U1085" s="296"/>
      <c r="V1085" s="103"/>
      <c r="W1085" s="72"/>
      <c r="X1085" s="72"/>
      <c r="Y1085" s="72"/>
      <c r="Z1085" s="45">
        <v>11</v>
      </c>
      <c r="AA1085" s="46">
        <v>121</v>
      </c>
      <c r="AB1085" s="46">
        <v>132</v>
      </c>
      <c r="AC1085" s="72">
        <f t="shared" si="442"/>
        <v>1</v>
      </c>
      <c r="AD1085" s="72">
        <f t="shared" si="443"/>
        <v>1</v>
      </c>
      <c r="AE1085" s="109" t="str">
        <f t="shared" si="444"/>
        <v>0-0</v>
      </c>
      <c r="AF1085" s="109" t="str">
        <f t="shared" si="445"/>
        <v>Y</v>
      </c>
      <c r="AG1085" s="109" t="str">
        <f t="shared" si="446"/>
        <v>B</v>
      </c>
      <c r="AH1085" s="109">
        <v>6</v>
      </c>
      <c r="AI1085" s="109" t="str">
        <f>IF(E1073="SS",COUNTIFS(C1083:C1107,"TCF",E1083:E1107,"6"),"")</f>
        <v/>
      </c>
      <c r="AJ1085" s="109" t="str">
        <f>IF(E1073="RPX",COUNTIFS(C1083:C1107,"TCF",E1083:E1107,"6"),"")</f>
        <v/>
      </c>
      <c r="AK1085" s="109" t="str">
        <f>IF(E1073="RPX-T",COUNTIFS(C1083:C1107,"TCF",E1083:E1107,"6"),"")</f>
        <v/>
      </c>
      <c r="AL1085" s="109" t="str">
        <f>IF(E1073="EUC",COUNTIFS(C1083:C1107,"TCF",E1083:E1107,"6"),"")</f>
        <v/>
      </c>
      <c r="AM1085" s="109">
        <f t="shared" si="447"/>
        <v>0</v>
      </c>
      <c r="AN1085" s="109">
        <f t="shared" si="448"/>
        <v>0</v>
      </c>
      <c r="AO1085" s="109" t="str">
        <f t="shared" si="449"/>
        <v/>
      </c>
      <c r="AQ1085" s="109" t="str">
        <f t="shared" si="450"/>
        <v/>
      </c>
      <c r="BA1085" s="229">
        <f>MOD(SUM(E1083:E1086),12)</f>
        <v>0</v>
      </c>
    </row>
    <row r="1086" spans="1:53" ht="15.75" thickBot="1" x14ac:dyDescent="0.3">
      <c r="A1086" s="88"/>
      <c r="B1086" s="66" t="s">
        <v>281</v>
      </c>
      <c r="C1086" s="67"/>
      <c r="D1086" s="102"/>
      <c r="E1086" s="32"/>
      <c r="F1086" s="32"/>
      <c r="G1086" s="68" t="s">
        <v>277</v>
      </c>
      <c r="H1086" s="69">
        <f t="shared" si="451"/>
        <v>0</v>
      </c>
      <c r="I1086" s="70">
        <f t="shared" si="452"/>
        <v>0</v>
      </c>
      <c r="J1086" s="73" t="str">
        <f t="shared" si="453"/>
        <v>--</v>
      </c>
      <c r="K1086" s="32"/>
      <c r="L1086" s="233"/>
      <c r="M1086" s="295"/>
      <c r="N1086" s="295"/>
      <c r="O1086" s="295"/>
      <c r="P1086" s="295"/>
      <c r="Q1086" s="295"/>
      <c r="R1086" s="295"/>
      <c r="S1086" s="295"/>
      <c r="T1086" s="295"/>
      <c r="U1086" s="296"/>
      <c r="V1086" s="103"/>
      <c r="W1086" s="72"/>
      <c r="X1086" s="72"/>
      <c r="Y1086" s="72"/>
      <c r="Z1086" s="45">
        <v>12</v>
      </c>
      <c r="AA1086" s="76">
        <v>133</v>
      </c>
      <c r="AB1086" s="76">
        <v>144</v>
      </c>
      <c r="AC1086" s="72">
        <f t="shared" si="442"/>
        <v>1</v>
      </c>
      <c r="AD1086" s="72">
        <f t="shared" si="443"/>
        <v>1</v>
      </c>
      <c r="AE1086" s="109" t="str">
        <f t="shared" si="444"/>
        <v>0-0</v>
      </c>
      <c r="AF1086" s="109" t="str">
        <f t="shared" si="445"/>
        <v>Y</v>
      </c>
      <c r="AG1086" s="109" t="str">
        <f t="shared" si="446"/>
        <v>B</v>
      </c>
      <c r="AH1086" s="109">
        <v>8</v>
      </c>
      <c r="AI1086" s="109" t="str">
        <f>IF(E1073="SS",COUNTIFS(C1083:C1107,"TCF",E1083:E1107,"8"),"")</f>
        <v/>
      </c>
      <c r="AJ1086" s="109" t="str">
        <f>IF(E1073="RPX",COUNTIFS(C1083:C1107,"TCF",E1083:E1107,"8"),"")</f>
        <v/>
      </c>
      <c r="AK1086" s="109" t="str">
        <f>IF(E1073="RPX-T",COUNTIFS(C1083:C1107,"TCF",E1083:E1107,"8"),"")</f>
        <v/>
      </c>
      <c r="AL1086" s="109" t="str">
        <f>IF(E1073="EUC",COUNTIFS(C1083:C1107,"TCF",E1083:E1107,"8"),"")</f>
        <v/>
      </c>
      <c r="AM1086" s="109">
        <f t="shared" si="447"/>
        <v>0</v>
      </c>
      <c r="AN1086" s="109">
        <f t="shared" si="448"/>
        <v>0</v>
      </c>
      <c r="AO1086" s="109" t="str">
        <f t="shared" si="449"/>
        <v/>
      </c>
      <c r="AQ1086" s="109" t="str">
        <f t="shared" si="450"/>
        <v/>
      </c>
      <c r="BA1086" s="229">
        <f>MOD(SUM(E1083:E1087),12)</f>
        <v>0</v>
      </c>
    </row>
    <row r="1087" spans="1:53" ht="15.75" thickBot="1" x14ac:dyDescent="0.3">
      <c r="A1087" s="88"/>
      <c r="B1087" s="66" t="s">
        <v>282</v>
      </c>
      <c r="C1087" s="67"/>
      <c r="D1087" s="102"/>
      <c r="E1087" s="32"/>
      <c r="F1087" s="32"/>
      <c r="G1087" s="68" t="s">
        <v>277</v>
      </c>
      <c r="H1087" s="69">
        <f t="shared" si="451"/>
        <v>0</v>
      </c>
      <c r="I1087" s="70">
        <f t="shared" si="452"/>
        <v>0</v>
      </c>
      <c r="J1087" s="73" t="str">
        <f t="shared" si="453"/>
        <v>--</v>
      </c>
      <c r="K1087" s="32"/>
      <c r="L1087" s="233"/>
      <c r="M1087" s="295"/>
      <c r="N1087" s="295"/>
      <c r="O1087" s="295"/>
      <c r="P1087" s="295"/>
      <c r="Q1087" s="295"/>
      <c r="R1087" s="295"/>
      <c r="S1087" s="295"/>
      <c r="T1087" s="295"/>
      <c r="U1087" s="296"/>
      <c r="V1087" s="103"/>
      <c r="W1087" s="72"/>
      <c r="X1087" s="72"/>
      <c r="Y1087" s="72"/>
      <c r="Z1087" s="45">
        <v>13</v>
      </c>
      <c r="AA1087" s="77">
        <f t="shared" ref="AA1087:AA1092" si="454">AB1086+1</f>
        <v>145</v>
      </c>
      <c r="AB1087" s="77">
        <f t="shared" ref="AB1087:AB1092" si="455">AB1086+12</f>
        <v>156</v>
      </c>
      <c r="AC1087" s="72">
        <f t="shared" si="442"/>
        <v>1</v>
      </c>
      <c r="AD1087" s="72">
        <f t="shared" si="443"/>
        <v>1</v>
      </c>
      <c r="AE1087" s="109" t="str">
        <f t="shared" si="444"/>
        <v>0-0</v>
      </c>
      <c r="AF1087" s="109" t="str">
        <f t="shared" si="445"/>
        <v>Y</v>
      </c>
      <c r="AG1087" s="109" t="str">
        <f t="shared" si="446"/>
        <v>B</v>
      </c>
      <c r="AH1087" s="109">
        <v>12</v>
      </c>
      <c r="AI1087" s="109" t="str">
        <f>IF(E1073="SS",COUNTIFS(C1083:C1107,"TCF",E1083:E1107,"12"),"")</f>
        <v/>
      </c>
      <c r="AJ1087" s="109" t="str">
        <f>IF(E1073="RPX",COUNTIFS(C1083:C1107,"TCF",E1083:E1107,"12"),"")</f>
        <v/>
      </c>
      <c r="AK1087" s="109" t="str">
        <f>IF(E1073="RPX-T",COUNTIFS(C1083:C1107,"TCF",E1083:E1107,"12"),"")</f>
        <v/>
      </c>
      <c r="AL1087" s="109" t="str">
        <f>IF(E1073="EUC",COUNTIFS(C1083:C1107,"TCF",E1083:E1107,"12"),"")</f>
        <v/>
      </c>
      <c r="AM1087" s="109">
        <f t="shared" si="447"/>
        <v>0</v>
      </c>
      <c r="AN1087" s="109">
        <f t="shared" si="448"/>
        <v>0</v>
      </c>
      <c r="AO1087" s="109" t="str">
        <f t="shared" si="449"/>
        <v/>
      </c>
      <c r="AQ1087" s="109" t="str">
        <f t="shared" si="450"/>
        <v/>
      </c>
      <c r="BA1087" s="229">
        <f>MOD(SUM(E1083:E1088),12)</f>
        <v>0</v>
      </c>
    </row>
    <row r="1088" spans="1:53" ht="15.75" thickBot="1" x14ac:dyDescent="0.3">
      <c r="A1088" s="88"/>
      <c r="B1088" s="66" t="s">
        <v>283</v>
      </c>
      <c r="C1088" s="67"/>
      <c r="D1088" s="102"/>
      <c r="E1088" s="32"/>
      <c r="F1088" s="32"/>
      <c r="G1088" s="68" t="s">
        <v>277</v>
      </c>
      <c r="H1088" s="69">
        <f t="shared" si="451"/>
        <v>0</v>
      </c>
      <c r="I1088" s="70">
        <f t="shared" si="452"/>
        <v>0</v>
      </c>
      <c r="J1088" s="73" t="str">
        <f t="shared" si="453"/>
        <v>--</v>
      </c>
      <c r="K1088" s="32"/>
      <c r="L1088" s="233"/>
      <c r="M1088" s="295"/>
      <c r="N1088" s="295"/>
      <c r="O1088" s="295"/>
      <c r="P1088" s="295"/>
      <c r="Q1088" s="295"/>
      <c r="R1088" s="295"/>
      <c r="S1088" s="295"/>
      <c r="T1088" s="295"/>
      <c r="U1088" s="296"/>
      <c r="V1088" s="103"/>
      <c r="W1088" s="72"/>
      <c r="X1088" s="72"/>
      <c r="Y1088" s="72"/>
      <c r="Z1088" s="45">
        <v>14</v>
      </c>
      <c r="AA1088" s="77">
        <f t="shared" si="454"/>
        <v>157</v>
      </c>
      <c r="AB1088" s="77">
        <f t="shared" si="455"/>
        <v>168</v>
      </c>
      <c r="AC1088" s="72">
        <f t="shared" si="442"/>
        <v>1</v>
      </c>
      <c r="AD1088" s="72">
        <f t="shared" si="443"/>
        <v>1</v>
      </c>
      <c r="AE1088" s="109" t="str">
        <f t="shared" si="444"/>
        <v>0-0</v>
      </c>
      <c r="AF1088" s="109" t="str">
        <f t="shared" si="445"/>
        <v>Y</v>
      </c>
      <c r="AG1088" s="109" t="str">
        <f t="shared" si="446"/>
        <v>B</v>
      </c>
      <c r="AM1088" s="109">
        <f t="shared" si="447"/>
        <v>0</v>
      </c>
      <c r="AN1088" s="109">
        <f t="shared" si="448"/>
        <v>0</v>
      </c>
      <c r="AO1088" s="109" t="str">
        <f t="shared" si="449"/>
        <v/>
      </c>
      <c r="AQ1088" s="109" t="str">
        <f t="shared" si="450"/>
        <v/>
      </c>
      <c r="BA1088" s="229">
        <f>MOD(SUM(E1083:E1089),12)</f>
        <v>0</v>
      </c>
    </row>
    <row r="1089" spans="1:53" ht="15.75" thickBot="1" x14ac:dyDescent="0.3">
      <c r="A1089" s="88"/>
      <c r="B1089" s="66" t="s">
        <v>284</v>
      </c>
      <c r="C1089" s="67"/>
      <c r="D1089" s="102"/>
      <c r="E1089" s="32"/>
      <c r="F1089" s="32"/>
      <c r="G1089" s="68" t="s">
        <v>277</v>
      </c>
      <c r="H1089" s="69">
        <f t="shared" si="451"/>
        <v>0</v>
      </c>
      <c r="I1089" s="70">
        <f t="shared" si="452"/>
        <v>0</v>
      </c>
      <c r="J1089" s="73" t="str">
        <f t="shared" si="453"/>
        <v>--</v>
      </c>
      <c r="K1089" s="32"/>
      <c r="L1089" s="233"/>
      <c r="M1089" s="295"/>
      <c r="N1089" s="295"/>
      <c r="O1089" s="295"/>
      <c r="P1089" s="295"/>
      <c r="Q1089" s="295"/>
      <c r="R1089" s="295"/>
      <c r="S1089" s="295"/>
      <c r="T1089" s="295"/>
      <c r="U1089" s="296"/>
      <c r="V1089" s="103"/>
      <c r="W1089" s="72"/>
      <c r="X1089" s="72"/>
      <c r="Y1089" s="72"/>
      <c r="Z1089" s="45">
        <v>15</v>
      </c>
      <c r="AA1089" s="77">
        <f t="shared" si="454"/>
        <v>169</v>
      </c>
      <c r="AB1089" s="77">
        <f t="shared" si="455"/>
        <v>180</v>
      </c>
      <c r="AC1089" s="72">
        <f t="shared" si="442"/>
        <v>1</v>
      </c>
      <c r="AD1089" s="72">
        <f t="shared" si="443"/>
        <v>1</v>
      </c>
      <c r="AE1089" s="109" t="str">
        <f t="shared" si="444"/>
        <v>0-0</v>
      </c>
      <c r="AF1089" s="109" t="str">
        <f t="shared" si="445"/>
        <v>Y</v>
      </c>
      <c r="AG1089" s="109" t="str">
        <f t="shared" si="446"/>
        <v>B</v>
      </c>
      <c r="AM1089" s="109">
        <f t="shared" si="447"/>
        <v>0</v>
      </c>
      <c r="AN1089" s="109">
        <f t="shared" si="448"/>
        <v>0</v>
      </c>
      <c r="AO1089" s="109" t="str">
        <f t="shared" si="449"/>
        <v/>
      </c>
      <c r="AQ1089" s="109" t="str">
        <f t="shared" si="450"/>
        <v/>
      </c>
      <c r="BA1089" s="229">
        <f>MOD(SUM(E1083:E1090),12)</f>
        <v>0</v>
      </c>
    </row>
    <row r="1090" spans="1:53" ht="15.75" thickBot="1" x14ac:dyDescent="0.3">
      <c r="A1090" s="88"/>
      <c r="B1090" s="66" t="s">
        <v>285</v>
      </c>
      <c r="C1090" s="67"/>
      <c r="D1090" s="102"/>
      <c r="E1090" s="32"/>
      <c r="F1090" s="32"/>
      <c r="G1090" s="68" t="s">
        <v>277</v>
      </c>
      <c r="H1090" s="69">
        <f t="shared" si="451"/>
        <v>0</v>
      </c>
      <c r="I1090" s="70">
        <f t="shared" si="452"/>
        <v>0</v>
      </c>
      <c r="J1090" s="73" t="str">
        <f t="shared" si="453"/>
        <v>--</v>
      </c>
      <c r="K1090" s="32"/>
      <c r="L1090" s="233"/>
      <c r="M1090" s="295"/>
      <c r="N1090" s="295"/>
      <c r="O1090" s="295"/>
      <c r="P1090" s="295"/>
      <c r="Q1090" s="295"/>
      <c r="R1090" s="295"/>
      <c r="S1090" s="295"/>
      <c r="T1090" s="295"/>
      <c r="U1090" s="296"/>
      <c r="V1090" s="103"/>
      <c r="W1090" s="72"/>
      <c r="X1090" s="72"/>
      <c r="Y1090" s="72"/>
      <c r="Z1090" s="45">
        <f>Z1089+1</f>
        <v>16</v>
      </c>
      <c r="AA1090" s="77">
        <f t="shared" si="454"/>
        <v>181</v>
      </c>
      <c r="AB1090" s="77">
        <f t="shared" si="455"/>
        <v>192</v>
      </c>
      <c r="AC1090" s="72">
        <f t="shared" si="442"/>
        <v>1</v>
      </c>
      <c r="AD1090" s="72">
        <f t="shared" si="443"/>
        <v>1</v>
      </c>
      <c r="AE1090" s="109" t="str">
        <f t="shared" si="444"/>
        <v>0-0</v>
      </c>
      <c r="AF1090" s="109" t="str">
        <f t="shared" si="445"/>
        <v>Y</v>
      </c>
      <c r="AG1090" s="109" t="str">
        <f t="shared" si="446"/>
        <v>B</v>
      </c>
      <c r="AM1090" s="109">
        <f t="shared" si="447"/>
        <v>0</v>
      </c>
      <c r="AN1090" s="109">
        <f t="shared" si="448"/>
        <v>0</v>
      </c>
      <c r="AO1090" s="109" t="str">
        <f t="shared" si="449"/>
        <v/>
      </c>
      <c r="AQ1090" s="109" t="str">
        <f t="shared" si="450"/>
        <v/>
      </c>
      <c r="BA1090" s="229">
        <f>MOD(SUM(E1083:E1091),12)</f>
        <v>0</v>
      </c>
    </row>
    <row r="1091" spans="1:53" ht="15.75" thickBot="1" x14ac:dyDescent="0.3">
      <c r="A1091" s="88"/>
      <c r="B1091" s="66" t="s">
        <v>286</v>
      </c>
      <c r="C1091" s="67"/>
      <c r="D1091" s="102"/>
      <c r="E1091" s="32"/>
      <c r="F1091" s="32"/>
      <c r="G1091" s="68" t="s">
        <v>277</v>
      </c>
      <c r="H1091" s="69">
        <f t="shared" si="451"/>
        <v>0</v>
      </c>
      <c r="I1091" s="70">
        <f t="shared" si="452"/>
        <v>0</v>
      </c>
      <c r="J1091" s="73" t="str">
        <f t="shared" si="453"/>
        <v>--</v>
      </c>
      <c r="K1091" s="32"/>
      <c r="L1091" s="233"/>
      <c r="M1091" s="295"/>
      <c r="N1091" s="295"/>
      <c r="O1091" s="295"/>
      <c r="P1091" s="295"/>
      <c r="Q1091" s="295"/>
      <c r="R1091" s="295"/>
      <c r="S1091" s="295"/>
      <c r="T1091" s="295"/>
      <c r="U1091" s="296"/>
      <c r="V1091" s="103"/>
      <c r="W1091" s="72"/>
      <c r="X1091" s="72"/>
      <c r="Y1091" s="72"/>
      <c r="Z1091" s="45">
        <f>Z1090+1</f>
        <v>17</v>
      </c>
      <c r="AA1091" s="77">
        <f t="shared" si="454"/>
        <v>193</v>
      </c>
      <c r="AB1091" s="77">
        <f t="shared" si="455"/>
        <v>204</v>
      </c>
      <c r="AC1091" s="72">
        <f t="shared" si="442"/>
        <v>1</v>
      </c>
      <c r="AD1091" s="72">
        <f t="shared" si="443"/>
        <v>1</v>
      </c>
      <c r="AE1091" s="109" t="str">
        <f t="shared" si="444"/>
        <v>0-0</v>
      </c>
      <c r="AF1091" s="109" t="str">
        <f t="shared" si="445"/>
        <v>Y</v>
      </c>
      <c r="AG1091" s="109" t="str">
        <f t="shared" si="446"/>
        <v>B</v>
      </c>
      <c r="AM1091" s="109">
        <f t="shared" si="447"/>
        <v>0</v>
      </c>
      <c r="AN1091" s="109">
        <f t="shared" si="448"/>
        <v>0</v>
      </c>
      <c r="AO1091" s="109" t="str">
        <f t="shared" si="449"/>
        <v/>
      </c>
      <c r="AQ1091" s="109" t="str">
        <f t="shared" si="450"/>
        <v/>
      </c>
      <c r="BA1091" s="229">
        <f>MOD(SUM(E1083:E1092),12)</f>
        <v>0</v>
      </c>
    </row>
    <row r="1092" spans="1:53" ht="15.75" thickBot="1" x14ac:dyDescent="0.3">
      <c r="A1092" s="88"/>
      <c r="B1092" s="66" t="s">
        <v>287</v>
      </c>
      <c r="C1092" s="67"/>
      <c r="D1092" s="102"/>
      <c r="E1092" s="32"/>
      <c r="F1092" s="32"/>
      <c r="G1092" s="68" t="s">
        <v>277</v>
      </c>
      <c r="H1092" s="69">
        <f t="shared" si="451"/>
        <v>0</v>
      </c>
      <c r="I1092" s="70">
        <f t="shared" si="452"/>
        <v>0</v>
      </c>
      <c r="J1092" s="73" t="str">
        <f t="shared" si="453"/>
        <v>--</v>
      </c>
      <c r="K1092" s="32"/>
      <c r="L1092" s="233"/>
      <c r="M1092" s="295"/>
      <c r="N1092" s="295"/>
      <c r="O1092" s="295"/>
      <c r="P1092" s="295"/>
      <c r="Q1092" s="295"/>
      <c r="R1092" s="295"/>
      <c r="S1092" s="295"/>
      <c r="T1092" s="295"/>
      <c r="U1092" s="296"/>
      <c r="V1092" s="103"/>
      <c r="W1092" s="72"/>
      <c r="X1092" s="72"/>
      <c r="Y1092" s="72"/>
      <c r="Z1092" s="45">
        <f>Z1091+1</f>
        <v>18</v>
      </c>
      <c r="AA1092" s="77">
        <f t="shared" si="454"/>
        <v>205</v>
      </c>
      <c r="AB1092" s="77">
        <f t="shared" si="455"/>
        <v>216</v>
      </c>
      <c r="AC1092" s="72">
        <f t="shared" si="442"/>
        <v>1</v>
      </c>
      <c r="AD1092" s="72">
        <f t="shared" si="443"/>
        <v>1</v>
      </c>
      <c r="AE1092" s="109" t="str">
        <f t="shared" si="444"/>
        <v>0-0</v>
      </c>
      <c r="AF1092" s="109" t="str">
        <f t="shared" si="445"/>
        <v>Y</v>
      </c>
      <c r="AG1092" s="109" t="str">
        <f t="shared" si="446"/>
        <v>B</v>
      </c>
      <c r="AM1092" s="109">
        <f t="shared" si="447"/>
        <v>0</v>
      </c>
      <c r="AN1092" s="109">
        <f t="shared" si="448"/>
        <v>0</v>
      </c>
      <c r="AO1092" s="109" t="str">
        <f t="shared" si="449"/>
        <v/>
      </c>
      <c r="AQ1092" s="109" t="str">
        <f t="shared" si="450"/>
        <v/>
      </c>
      <c r="BA1092" s="229">
        <f>MOD(SUM(E1083:E1093),12)</f>
        <v>0</v>
      </c>
    </row>
    <row r="1093" spans="1:53" ht="15.75" thickBot="1" x14ac:dyDescent="0.3">
      <c r="A1093" s="88"/>
      <c r="B1093" s="66" t="s">
        <v>288</v>
      </c>
      <c r="C1093" s="67"/>
      <c r="D1093" s="102"/>
      <c r="E1093" s="32"/>
      <c r="F1093" s="32"/>
      <c r="G1093" s="68" t="s">
        <v>277</v>
      </c>
      <c r="H1093" s="69">
        <f t="shared" si="451"/>
        <v>0</v>
      </c>
      <c r="I1093" s="70">
        <f t="shared" si="452"/>
        <v>0</v>
      </c>
      <c r="J1093" s="73" t="str">
        <f t="shared" si="453"/>
        <v>--</v>
      </c>
      <c r="K1093" s="32"/>
      <c r="L1093" s="233"/>
      <c r="M1093" s="295"/>
      <c r="N1093" s="295"/>
      <c r="O1093" s="295"/>
      <c r="P1093" s="295"/>
      <c r="Q1093" s="295"/>
      <c r="R1093" s="295"/>
      <c r="S1093" s="295"/>
      <c r="T1093" s="295"/>
      <c r="U1093" s="296"/>
      <c r="V1093" s="103"/>
      <c r="W1093" s="84"/>
      <c r="X1093" s="84"/>
      <c r="Y1093" s="72"/>
      <c r="Z1093" s="72"/>
      <c r="AA1093" s="72"/>
      <c r="AB1093" s="72"/>
      <c r="AC1093" s="72">
        <f t="shared" si="442"/>
        <v>1</v>
      </c>
      <c r="AD1093" s="72">
        <f t="shared" si="443"/>
        <v>1</v>
      </c>
      <c r="AE1093" s="109" t="str">
        <f t="shared" si="444"/>
        <v>0-0</v>
      </c>
      <c r="AF1093" s="109" t="str">
        <f t="shared" si="445"/>
        <v>Y</v>
      </c>
      <c r="AG1093" s="109" t="str">
        <f t="shared" si="446"/>
        <v>B</v>
      </c>
      <c r="AM1093" s="109">
        <f t="shared" si="447"/>
        <v>0</v>
      </c>
      <c r="AN1093" s="109">
        <f t="shared" si="448"/>
        <v>0</v>
      </c>
      <c r="AO1093" s="109" t="str">
        <f t="shared" si="449"/>
        <v/>
      </c>
      <c r="AQ1093" s="109" t="str">
        <f t="shared" si="450"/>
        <v/>
      </c>
      <c r="BA1093" s="229">
        <f>MOD(SUM(E1083:E1094),12)</f>
        <v>0</v>
      </c>
    </row>
    <row r="1094" spans="1:53" ht="15.75" thickBot="1" x14ac:dyDescent="0.3">
      <c r="A1094" s="88"/>
      <c r="B1094" s="66" t="s">
        <v>289</v>
      </c>
      <c r="C1094" s="67"/>
      <c r="D1094" s="102"/>
      <c r="E1094" s="32"/>
      <c r="F1094" s="32"/>
      <c r="G1094" s="68" t="s">
        <v>277</v>
      </c>
      <c r="H1094" s="69">
        <f t="shared" si="451"/>
        <v>0</v>
      </c>
      <c r="I1094" s="70">
        <f t="shared" si="452"/>
        <v>0</v>
      </c>
      <c r="J1094" s="73" t="str">
        <f t="shared" si="453"/>
        <v>--</v>
      </c>
      <c r="K1094" s="32"/>
      <c r="L1094" s="233"/>
      <c r="M1094" s="295"/>
      <c r="N1094" s="295"/>
      <c r="O1094" s="295"/>
      <c r="P1094" s="295"/>
      <c r="Q1094" s="295"/>
      <c r="R1094" s="295"/>
      <c r="S1094" s="295"/>
      <c r="T1094" s="295"/>
      <c r="U1094" s="296"/>
      <c r="V1094" s="103"/>
      <c r="W1094" s="84">
        <f>Y1094+1</f>
        <v>1</v>
      </c>
      <c r="X1094" s="84"/>
      <c r="Y1094" s="78">
        <f>SUM(E1083:E1094)</f>
        <v>0</v>
      </c>
      <c r="Z1094" s="72"/>
      <c r="AA1094" s="72"/>
      <c r="AB1094" s="72"/>
      <c r="AC1094" s="72">
        <f t="shared" si="442"/>
        <v>1</v>
      </c>
      <c r="AD1094" s="72">
        <f t="shared" si="443"/>
        <v>1</v>
      </c>
      <c r="AE1094" s="109" t="str">
        <f t="shared" si="444"/>
        <v>0-0</v>
      </c>
      <c r="AF1094" s="109" t="str">
        <f t="shared" si="445"/>
        <v>Y</v>
      </c>
      <c r="AG1094" s="109" t="str">
        <f t="shared" si="446"/>
        <v>B</v>
      </c>
      <c r="AM1094" s="109">
        <f t="shared" si="447"/>
        <v>0</v>
      </c>
      <c r="AN1094" s="109">
        <f t="shared" si="448"/>
        <v>0</v>
      </c>
      <c r="AO1094" s="109" t="str">
        <f t="shared" si="449"/>
        <v/>
      </c>
      <c r="AQ1094" s="109" t="str">
        <f t="shared" si="450"/>
        <v/>
      </c>
      <c r="BA1094" s="229">
        <f>MOD(SUM(E1083:E1095),12)</f>
        <v>0</v>
      </c>
    </row>
    <row r="1095" spans="1:53" ht="15.75" thickBot="1" x14ac:dyDescent="0.3">
      <c r="A1095" s="88"/>
      <c r="B1095" s="66" t="s">
        <v>290</v>
      </c>
      <c r="C1095" s="67"/>
      <c r="D1095" s="102"/>
      <c r="E1095" s="32"/>
      <c r="F1095" s="32"/>
      <c r="G1095" s="68" t="s">
        <v>277</v>
      </c>
      <c r="H1095" s="69">
        <f t="shared" si="451"/>
        <v>0</v>
      </c>
      <c r="I1095" s="70">
        <f t="shared" si="452"/>
        <v>0</v>
      </c>
      <c r="J1095" s="73" t="str">
        <f t="shared" si="453"/>
        <v>--</v>
      </c>
      <c r="K1095" s="32"/>
      <c r="L1095" s="233"/>
      <c r="M1095" s="295"/>
      <c r="N1095" s="295"/>
      <c r="O1095" s="295"/>
      <c r="P1095" s="295"/>
      <c r="Q1095" s="295"/>
      <c r="R1095" s="295"/>
      <c r="S1095" s="295"/>
      <c r="T1095" s="295"/>
      <c r="U1095" s="296"/>
      <c r="V1095" s="103"/>
      <c r="W1095" s="84">
        <f>Y1095+1</f>
        <v>1</v>
      </c>
      <c r="X1095" s="84"/>
      <c r="Y1095" s="78">
        <f>SUM(E1083:E1095)</f>
        <v>0</v>
      </c>
      <c r="Z1095" s="72" t="str">
        <f t="shared" ref="Z1095:Z1107" si="456">IF(OR(AND(E$8=216,C1094="DBL REV",C1095="DBL REV",Y1094&lt;=144,Y1095&gt;144),AND(E$8=216,C1094="TPL REV",C1095="TPL REV",Y1094&lt;=144,Y1095&gt;144),AND(E$8=216,C1094="QD REV",C1095="QD REV",Y1094&lt;=144,Y1095&gt;144)),"ERROR","")</f>
        <v/>
      </c>
      <c r="AA1095" s="72"/>
      <c r="AB1095" s="72"/>
      <c r="AC1095" s="72">
        <f t="shared" si="442"/>
        <v>1</v>
      </c>
      <c r="AD1095" s="72">
        <f t="shared" si="443"/>
        <v>1</v>
      </c>
      <c r="AE1095" s="109" t="str">
        <f t="shared" si="444"/>
        <v>0-0</v>
      </c>
      <c r="AF1095" s="109" t="str">
        <f t="shared" si="445"/>
        <v>Y</v>
      </c>
      <c r="AG1095" s="109" t="str">
        <f t="shared" si="446"/>
        <v>B</v>
      </c>
      <c r="AM1095" s="109">
        <f t="shared" si="447"/>
        <v>0</v>
      </c>
      <c r="AN1095" s="109">
        <f t="shared" si="448"/>
        <v>0</v>
      </c>
      <c r="AO1095" s="109" t="str">
        <f t="shared" si="449"/>
        <v/>
      </c>
      <c r="AQ1095" s="109" t="str">
        <f t="shared" si="450"/>
        <v/>
      </c>
      <c r="BA1095" s="229">
        <f>MOD(SUM(E1083:E1096),12)</f>
        <v>0</v>
      </c>
    </row>
    <row r="1096" spans="1:53" ht="15.75" thickBot="1" x14ac:dyDescent="0.3">
      <c r="A1096" s="88"/>
      <c r="B1096" s="66" t="s">
        <v>291</v>
      </c>
      <c r="C1096" s="67"/>
      <c r="D1096" s="102"/>
      <c r="E1096" s="32"/>
      <c r="F1096" s="32"/>
      <c r="G1096" s="68" t="s">
        <v>277</v>
      </c>
      <c r="H1096" s="69">
        <f t="shared" si="451"/>
        <v>0</v>
      </c>
      <c r="I1096" s="70">
        <f t="shared" si="452"/>
        <v>0</v>
      </c>
      <c r="J1096" s="73" t="str">
        <f t="shared" si="453"/>
        <v>--</v>
      </c>
      <c r="K1096" s="32"/>
      <c r="L1096" s="233"/>
      <c r="M1096" s="295"/>
      <c r="N1096" s="295"/>
      <c r="O1096" s="295"/>
      <c r="P1096" s="295"/>
      <c r="Q1096" s="295"/>
      <c r="R1096" s="295"/>
      <c r="S1096" s="295"/>
      <c r="T1096" s="295"/>
      <c r="U1096" s="296"/>
      <c r="V1096" s="103"/>
      <c r="W1096" s="84">
        <f>Y1096+1</f>
        <v>1</v>
      </c>
      <c r="X1096" s="84"/>
      <c r="Y1096" s="78">
        <f>SUM(E1083:E1096)</f>
        <v>0</v>
      </c>
      <c r="Z1096" s="72" t="str">
        <f t="shared" si="456"/>
        <v/>
      </c>
      <c r="AA1096" s="72"/>
      <c r="AB1096" s="72"/>
      <c r="AC1096" s="72">
        <f t="shared" si="442"/>
        <v>1</v>
      </c>
      <c r="AD1096" s="72">
        <f t="shared" si="443"/>
        <v>1</v>
      </c>
      <c r="AE1096" s="109" t="str">
        <f t="shared" si="444"/>
        <v>0-0</v>
      </c>
      <c r="AF1096" s="109" t="str">
        <f t="shared" si="445"/>
        <v>Y</v>
      </c>
      <c r="AG1096" s="109" t="str">
        <f t="shared" si="446"/>
        <v>B</v>
      </c>
      <c r="AM1096" s="109">
        <f t="shared" si="447"/>
        <v>0</v>
      </c>
      <c r="AN1096" s="109">
        <f t="shared" si="448"/>
        <v>0</v>
      </c>
      <c r="AO1096" s="109" t="str">
        <f t="shared" si="449"/>
        <v/>
      </c>
      <c r="AQ1096" s="109" t="str">
        <f t="shared" si="450"/>
        <v/>
      </c>
      <c r="BA1096" s="229">
        <f>MOD(SUM(E1083:E1097),12)</f>
        <v>0</v>
      </c>
    </row>
    <row r="1097" spans="1:53" ht="15.75" thickBot="1" x14ac:dyDescent="0.3">
      <c r="A1097" s="88"/>
      <c r="B1097" s="66" t="s">
        <v>292</v>
      </c>
      <c r="C1097" s="67"/>
      <c r="D1097" s="102"/>
      <c r="E1097" s="32"/>
      <c r="F1097" s="32"/>
      <c r="G1097" s="68" t="s">
        <v>277</v>
      </c>
      <c r="H1097" s="69">
        <f t="shared" si="451"/>
        <v>0</v>
      </c>
      <c r="I1097" s="70">
        <f t="shared" si="452"/>
        <v>0</v>
      </c>
      <c r="J1097" s="73" t="str">
        <f t="shared" si="453"/>
        <v>--</v>
      </c>
      <c r="K1097" s="32"/>
      <c r="L1097" s="233"/>
      <c r="M1097" s="295"/>
      <c r="N1097" s="295"/>
      <c r="O1097" s="295"/>
      <c r="P1097" s="295"/>
      <c r="Q1097" s="295"/>
      <c r="R1097" s="295"/>
      <c r="S1097" s="295"/>
      <c r="T1097" s="295"/>
      <c r="U1097" s="296"/>
      <c r="V1097" s="103"/>
      <c r="W1097" s="84">
        <f>Y1097+1</f>
        <v>1</v>
      </c>
      <c r="X1097" s="84"/>
      <c r="Y1097" s="78">
        <f>SUM(E1083:E1097)</f>
        <v>0</v>
      </c>
      <c r="Z1097" s="72" t="str">
        <f t="shared" si="456"/>
        <v/>
      </c>
      <c r="AA1097" s="72" t="str">
        <f t="shared" ref="AA1097:AA1109" si="457">IF(AND(C1095&lt;&gt;"Field SPL",W1094&lt;=144,Y1095&gt;144),"ERROR","")</f>
        <v/>
      </c>
      <c r="AB1097" s="72"/>
      <c r="AC1097" s="72">
        <f t="shared" si="442"/>
        <v>1</v>
      </c>
      <c r="AD1097" s="72">
        <f t="shared" si="443"/>
        <v>1</v>
      </c>
      <c r="AE1097" s="109" t="str">
        <f t="shared" si="444"/>
        <v>0-0</v>
      </c>
      <c r="AF1097" s="109" t="str">
        <f t="shared" si="445"/>
        <v>Y</v>
      </c>
      <c r="AG1097" s="109" t="str">
        <f t="shared" si="446"/>
        <v>B</v>
      </c>
      <c r="AM1097" s="109">
        <f t="shared" si="447"/>
        <v>0</v>
      </c>
      <c r="AN1097" s="109">
        <f t="shared" si="448"/>
        <v>0</v>
      </c>
      <c r="AO1097" s="109" t="str">
        <f t="shared" si="449"/>
        <v/>
      </c>
      <c r="AQ1097" s="109" t="str">
        <f t="shared" si="450"/>
        <v/>
      </c>
      <c r="BA1097" s="229">
        <f>MOD(SUM(E1083:E1098),12)</f>
        <v>0</v>
      </c>
    </row>
    <row r="1098" spans="1:53" ht="15.75" thickBot="1" x14ac:dyDescent="0.3">
      <c r="A1098" s="88"/>
      <c r="B1098" s="66" t="s">
        <v>293</v>
      </c>
      <c r="C1098" s="67"/>
      <c r="D1098" s="102"/>
      <c r="E1098" s="32"/>
      <c r="F1098" s="32"/>
      <c r="G1098" s="68" t="s">
        <v>277</v>
      </c>
      <c r="H1098" s="69">
        <f t="shared" si="451"/>
        <v>0</v>
      </c>
      <c r="I1098" s="70">
        <f t="shared" si="452"/>
        <v>0</v>
      </c>
      <c r="J1098" s="73" t="str">
        <f t="shared" si="453"/>
        <v>--</v>
      </c>
      <c r="K1098" s="32"/>
      <c r="L1098" s="233"/>
      <c r="M1098" s="295"/>
      <c r="N1098" s="295"/>
      <c r="O1098" s="295"/>
      <c r="P1098" s="295"/>
      <c r="Q1098" s="295"/>
      <c r="R1098" s="295"/>
      <c r="S1098" s="295"/>
      <c r="T1098" s="295"/>
      <c r="U1098" s="296"/>
      <c r="V1098" s="103"/>
      <c r="W1098" s="84">
        <f t="shared" ref="W1098:W1106" si="458">Y1098+1</f>
        <v>1</v>
      </c>
      <c r="X1098" s="84"/>
      <c r="Y1098" s="78">
        <f>SUM(E1083:E1098)</f>
        <v>0</v>
      </c>
      <c r="Z1098" s="72" t="str">
        <f t="shared" si="456"/>
        <v/>
      </c>
      <c r="AA1098" s="72" t="str">
        <f t="shared" si="457"/>
        <v/>
      </c>
      <c r="AB1098" s="72"/>
      <c r="AC1098" s="72">
        <f t="shared" si="442"/>
        <v>1</v>
      </c>
      <c r="AD1098" s="72">
        <f t="shared" si="443"/>
        <v>1</v>
      </c>
      <c r="AE1098" s="109" t="str">
        <f t="shared" si="444"/>
        <v>0-0</v>
      </c>
      <c r="AF1098" s="109" t="str">
        <f t="shared" si="445"/>
        <v>Y</v>
      </c>
      <c r="AG1098" s="109" t="str">
        <f t="shared" si="446"/>
        <v>B</v>
      </c>
      <c r="AM1098" s="109">
        <f t="shared" si="447"/>
        <v>0</v>
      </c>
      <c r="AN1098" s="109">
        <f t="shared" si="448"/>
        <v>0</v>
      </c>
      <c r="AO1098" s="109" t="str">
        <f t="shared" si="449"/>
        <v/>
      </c>
      <c r="AQ1098" s="109" t="str">
        <f t="shared" si="450"/>
        <v/>
      </c>
      <c r="BA1098" s="229">
        <f>MOD(SUM(E1083:E1099),12)</f>
        <v>0</v>
      </c>
    </row>
    <row r="1099" spans="1:53" ht="15.75" thickBot="1" x14ac:dyDescent="0.3">
      <c r="A1099" s="88"/>
      <c r="B1099" s="66" t="s">
        <v>294</v>
      </c>
      <c r="C1099" s="67"/>
      <c r="D1099" s="102"/>
      <c r="E1099" s="32"/>
      <c r="F1099" s="32"/>
      <c r="G1099" s="68" t="s">
        <v>277</v>
      </c>
      <c r="H1099" s="69">
        <f t="shared" si="451"/>
        <v>0</v>
      </c>
      <c r="I1099" s="70">
        <f t="shared" si="452"/>
        <v>0</v>
      </c>
      <c r="J1099" s="73" t="str">
        <f t="shared" si="453"/>
        <v>--</v>
      </c>
      <c r="K1099" s="32"/>
      <c r="L1099" s="233"/>
      <c r="M1099" s="295"/>
      <c r="N1099" s="295"/>
      <c r="O1099" s="295"/>
      <c r="P1099" s="295"/>
      <c r="Q1099" s="295"/>
      <c r="R1099" s="295"/>
      <c r="S1099" s="295"/>
      <c r="T1099" s="295"/>
      <c r="U1099" s="296"/>
      <c r="V1099" s="103"/>
      <c r="W1099" s="84">
        <f t="shared" si="458"/>
        <v>1</v>
      </c>
      <c r="X1099" s="84"/>
      <c r="Y1099" s="78">
        <f>SUM(E1083:E1099)</f>
        <v>0</v>
      </c>
      <c r="Z1099" s="72" t="str">
        <f t="shared" si="456"/>
        <v/>
      </c>
      <c r="AA1099" s="72" t="str">
        <f t="shared" si="457"/>
        <v/>
      </c>
      <c r="AB1099" s="72"/>
      <c r="AC1099" s="72">
        <f t="shared" si="442"/>
        <v>1</v>
      </c>
      <c r="AD1099" s="72">
        <f t="shared" si="443"/>
        <v>1</v>
      </c>
      <c r="AE1099" s="109" t="str">
        <f t="shared" si="444"/>
        <v>0-0</v>
      </c>
      <c r="AF1099" s="109" t="str">
        <f t="shared" si="445"/>
        <v>Y</v>
      </c>
      <c r="AG1099" s="109" t="str">
        <f t="shared" si="446"/>
        <v>B</v>
      </c>
      <c r="AM1099" s="109">
        <f t="shared" si="447"/>
        <v>0</v>
      </c>
      <c r="AN1099" s="109">
        <f t="shared" si="448"/>
        <v>0</v>
      </c>
      <c r="AO1099" s="109" t="str">
        <f t="shared" si="449"/>
        <v/>
      </c>
      <c r="AQ1099" s="109" t="str">
        <f t="shared" si="450"/>
        <v/>
      </c>
      <c r="BA1099" s="229">
        <f>MOD(SUM(E1083:E1100),12)</f>
        <v>0</v>
      </c>
    </row>
    <row r="1100" spans="1:53" ht="15.75" thickBot="1" x14ac:dyDescent="0.3">
      <c r="A1100" s="88"/>
      <c r="B1100" s="66" t="s">
        <v>295</v>
      </c>
      <c r="C1100" s="67"/>
      <c r="D1100" s="102"/>
      <c r="E1100" s="32"/>
      <c r="F1100" s="32"/>
      <c r="G1100" s="68" t="s">
        <v>277</v>
      </c>
      <c r="H1100" s="69">
        <f t="shared" si="451"/>
        <v>0</v>
      </c>
      <c r="I1100" s="70">
        <f t="shared" si="452"/>
        <v>0</v>
      </c>
      <c r="J1100" s="73" t="str">
        <f t="shared" si="453"/>
        <v>--</v>
      </c>
      <c r="K1100" s="32"/>
      <c r="L1100" s="233"/>
      <c r="M1100" s="295"/>
      <c r="N1100" s="295"/>
      <c r="O1100" s="295"/>
      <c r="P1100" s="295"/>
      <c r="Q1100" s="295"/>
      <c r="R1100" s="295"/>
      <c r="S1100" s="295"/>
      <c r="T1100" s="295"/>
      <c r="U1100" s="296"/>
      <c r="V1100" s="103"/>
      <c r="W1100" s="84">
        <f t="shared" si="458"/>
        <v>1</v>
      </c>
      <c r="X1100" s="84"/>
      <c r="Y1100" s="78">
        <f>SUM(E1083:E1100)</f>
        <v>0</v>
      </c>
      <c r="Z1100" s="72" t="str">
        <f t="shared" si="456"/>
        <v/>
      </c>
      <c r="AA1100" s="72" t="str">
        <f t="shared" si="457"/>
        <v/>
      </c>
      <c r="AB1100" s="72"/>
      <c r="AC1100" s="72">
        <f t="shared" si="442"/>
        <v>1</v>
      </c>
      <c r="AD1100" s="72">
        <f t="shared" si="443"/>
        <v>1</v>
      </c>
      <c r="AE1100" s="109" t="str">
        <f t="shared" si="444"/>
        <v>0-0</v>
      </c>
      <c r="AF1100" s="109" t="str">
        <f t="shared" si="445"/>
        <v>Y</v>
      </c>
      <c r="AG1100" s="109" t="str">
        <f t="shared" si="446"/>
        <v>B</v>
      </c>
      <c r="AM1100" s="109">
        <f t="shared" si="447"/>
        <v>0</v>
      </c>
      <c r="AN1100" s="109">
        <f t="shared" si="448"/>
        <v>0</v>
      </c>
      <c r="AO1100" s="109" t="str">
        <f t="shared" si="449"/>
        <v/>
      </c>
      <c r="AQ1100" s="109" t="str">
        <f t="shared" si="450"/>
        <v/>
      </c>
      <c r="BA1100" s="229">
        <f>MOD(SUM(E1083:E1101),12)</f>
        <v>0</v>
      </c>
    </row>
    <row r="1101" spans="1:53" ht="15.75" thickBot="1" x14ac:dyDescent="0.3">
      <c r="A1101" s="88"/>
      <c r="B1101" s="66" t="s">
        <v>296</v>
      </c>
      <c r="C1101" s="67"/>
      <c r="D1101" s="102"/>
      <c r="E1101" s="32"/>
      <c r="F1101" s="32"/>
      <c r="G1101" s="68" t="s">
        <v>277</v>
      </c>
      <c r="H1101" s="69">
        <f t="shared" si="451"/>
        <v>0</v>
      </c>
      <c r="I1101" s="70">
        <f t="shared" si="452"/>
        <v>0</v>
      </c>
      <c r="J1101" s="73" t="str">
        <f t="shared" si="453"/>
        <v>--</v>
      </c>
      <c r="K1101" s="32"/>
      <c r="L1101" s="233"/>
      <c r="M1101" s="295"/>
      <c r="N1101" s="295"/>
      <c r="O1101" s="295"/>
      <c r="P1101" s="295"/>
      <c r="Q1101" s="295"/>
      <c r="R1101" s="295"/>
      <c r="S1101" s="295"/>
      <c r="T1101" s="295"/>
      <c r="U1101" s="296"/>
      <c r="V1101" s="103"/>
      <c r="W1101" s="84">
        <f t="shared" si="458"/>
        <v>1</v>
      </c>
      <c r="X1101" s="84"/>
      <c r="Y1101" s="78">
        <f>SUM(E1083:E1101)</f>
        <v>0</v>
      </c>
      <c r="Z1101" s="72" t="str">
        <f t="shared" si="456"/>
        <v/>
      </c>
      <c r="AA1101" s="72" t="str">
        <f t="shared" si="457"/>
        <v/>
      </c>
      <c r="AB1101" s="72"/>
      <c r="AC1101" s="72">
        <f t="shared" si="442"/>
        <v>1</v>
      </c>
      <c r="AD1101" s="72">
        <f t="shared" si="443"/>
        <v>1</v>
      </c>
      <c r="AE1101" s="109" t="str">
        <f t="shared" si="444"/>
        <v>0-0</v>
      </c>
      <c r="AF1101" s="109" t="str">
        <f t="shared" si="445"/>
        <v>Y</v>
      </c>
      <c r="AG1101" s="109" t="str">
        <f t="shared" si="446"/>
        <v>B</v>
      </c>
      <c r="AM1101" s="109">
        <f t="shared" si="447"/>
        <v>0</v>
      </c>
      <c r="AN1101" s="109">
        <f t="shared" si="448"/>
        <v>0</v>
      </c>
      <c r="AO1101" s="109" t="str">
        <f t="shared" si="449"/>
        <v/>
      </c>
      <c r="AQ1101" s="109" t="str">
        <f t="shared" si="450"/>
        <v/>
      </c>
      <c r="BA1101" s="229">
        <f>MOD(SUM(E1083:E1102),12)</f>
        <v>0</v>
      </c>
    </row>
    <row r="1102" spans="1:53" ht="15.75" thickBot="1" x14ac:dyDescent="0.3">
      <c r="A1102" s="88"/>
      <c r="B1102" s="66" t="s">
        <v>297</v>
      </c>
      <c r="C1102" s="67"/>
      <c r="D1102" s="102"/>
      <c r="E1102" s="32"/>
      <c r="F1102" s="32"/>
      <c r="G1102" s="68" t="s">
        <v>277</v>
      </c>
      <c r="H1102" s="69">
        <f t="shared" si="451"/>
        <v>0</v>
      </c>
      <c r="I1102" s="70">
        <f t="shared" si="452"/>
        <v>0</v>
      </c>
      <c r="J1102" s="73" t="str">
        <f t="shared" si="453"/>
        <v>--</v>
      </c>
      <c r="K1102" s="32"/>
      <c r="L1102" s="233"/>
      <c r="M1102" s="295"/>
      <c r="N1102" s="295"/>
      <c r="O1102" s="295"/>
      <c r="P1102" s="295"/>
      <c r="Q1102" s="295"/>
      <c r="R1102" s="295"/>
      <c r="S1102" s="295"/>
      <c r="T1102" s="295"/>
      <c r="U1102" s="296"/>
      <c r="V1102" s="103"/>
      <c r="W1102" s="84">
        <f t="shared" si="458"/>
        <v>1</v>
      </c>
      <c r="X1102" s="84"/>
      <c r="Y1102" s="78">
        <f>SUM(E1083:E1102)</f>
        <v>0</v>
      </c>
      <c r="Z1102" s="72" t="str">
        <f t="shared" si="456"/>
        <v/>
      </c>
      <c r="AA1102" s="72" t="str">
        <f t="shared" si="457"/>
        <v/>
      </c>
      <c r="AB1102" s="72"/>
      <c r="AC1102" s="72">
        <f t="shared" si="442"/>
        <v>1</v>
      </c>
      <c r="AD1102" s="72">
        <f t="shared" si="443"/>
        <v>1</v>
      </c>
      <c r="AE1102" s="109" t="str">
        <f t="shared" si="444"/>
        <v>0-0</v>
      </c>
      <c r="AF1102" s="109" t="str">
        <f t="shared" si="445"/>
        <v>Y</v>
      </c>
      <c r="AG1102" s="109" t="str">
        <f t="shared" si="446"/>
        <v>B</v>
      </c>
      <c r="AM1102" s="109">
        <f t="shared" si="447"/>
        <v>0</v>
      </c>
      <c r="AN1102" s="109">
        <f t="shared" si="448"/>
        <v>0</v>
      </c>
      <c r="AO1102" s="109" t="str">
        <f t="shared" si="449"/>
        <v/>
      </c>
      <c r="AQ1102" s="109" t="str">
        <f t="shared" si="450"/>
        <v/>
      </c>
      <c r="BA1102" s="229">
        <f>MOD(SUM(E1083:E1103),12)</f>
        <v>0</v>
      </c>
    </row>
    <row r="1103" spans="1:53" ht="15.75" thickBot="1" x14ac:dyDescent="0.3">
      <c r="A1103" s="88"/>
      <c r="B1103" s="66" t="s">
        <v>298</v>
      </c>
      <c r="C1103" s="67"/>
      <c r="D1103" s="102"/>
      <c r="E1103" s="32"/>
      <c r="F1103" s="32"/>
      <c r="G1103" s="68" t="s">
        <v>277</v>
      </c>
      <c r="H1103" s="69">
        <f t="shared" si="451"/>
        <v>0</v>
      </c>
      <c r="I1103" s="70">
        <f t="shared" si="452"/>
        <v>0</v>
      </c>
      <c r="J1103" s="73" t="str">
        <f t="shared" si="453"/>
        <v>--</v>
      </c>
      <c r="K1103" s="32"/>
      <c r="L1103" s="233"/>
      <c r="M1103" s="295"/>
      <c r="N1103" s="295"/>
      <c r="O1103" s="295"/>
      <c r="P1103" s="295"/>
      <c r="Q1103" s="295"/>
      <c r="R1103" s="295"/>
      <c r="S1103" s="295"/>
      <c r="T1103" s="295"/>
      <c r="U1103" s="296"/>
      <c r="V1103" s="103"/>
      <c r="W1103" s="84">
        <f t="shared" si="458"/>
        <v>1</v>
      </c>
      <c r="X1103" s="84"/>
      <c r="Y1103" s="78">
        <f>SUM(E1083:E1103)</f>
        <v>0</v>
      </c>
      <c r="Z1103" s="72" t="str">
        <f t="shared" si="456"/>
        <v/>
      </c>
      <c r="AA1103" s="72" t="str">
        <f t="shared" si="457"/>
        <v/>
      </c>
      <c r="AB1103" s="72"/>
      <c r="AC1103" s="72">
        <f t="shared" si="442"/>
        <v>1</v>
      </c>
      <c r="AD1103" s="72">
        <f t="shared" si="443"/>
        <v>1</v>
      </c>
      <c r="AE1103" s="109" t="str">
        <f t="shared" si="444"/>
        <v>0-0</v>
      </c>
      <c r="AF1103" s="109" t="str">
        <f t="shared" si="445"/>
        <v>Y</v>
      </c>
      <c r="AG1103" s="109" t="str">
        <f t="shared" si="446"/>
        <v>B</v>
      </c>
      <c r="AM1103" s="109">
        <f t="shared" si="447"/>
        <v>0</v>
      </c>
      <c r="AN1103" s="109">
        <f t="shared" si="448"/>
        <v>0</v>
      </c>
      <c r="AO1103" s="109" t="str">
        <f t="shared" si="449"/>
        <v/>
      </c>
      <c r="AQ1103" s="109" t="str">
        <f t="shared" si="450"/>
        <v/>
      </c>
      <c r="BA1103" s="229">
        <f>MOD(SUM(E1083:E1104),12)</f>
        <v>0</v>
      </c>
    </row>
    <row r="1104" spans="1:53" ht="15.75" thickBot="1" x14ac:dyDescent="0.3">
      <c r="A1104" s="88"/>
      <c r="B1104" s="66" t="s">
        <v>299</v>
      </c>
      <c r="C1104" s="67"/>
      <c r="D1104" s="102"/>
      <c r="E1104" s="32"/>
      <c r="F1104" s="32"/>
      <c r="G1104" s="68" t="s">
        <v>277</v>
      </c>
      <c r="H1104" s="69">
        <f t="shared" si="451"/>
        <v>0</v>
      </c>
      <c r="I1104" s="70">
        <f t="shared" si="452"/>
        <v>0</v>
      </c>
      <c r="J1104" s="73" t="str">
        <f t="shared" si="453"/>
        <v>--</v>
      </c>
      <c r="K1104" s="32"/>
      <c r="L1104" s="233"/>
      <c r="M1104" s="295"/>
      <c r="N1104" s="295"/>
      <c r="O1104" s="295"/>
      <c r="P1104" s="295"/>
      <c r="Q1104" s="295"/>
      <c r="R1104" s="295"/>
      <c r="S1104" s="295"/>
      <c r="T1104" s="295"/>
      <c r="U1104" s="296"/>
      <c r="V1104" s="103"/>
      <c r="W1104" s="84">
        <f t="shared" si="458"/>
        <v>1</v>
      </c>
      <c r="X1104" s="84"/>
      <c r="Y1104" s="78">
        <f>SUM(E1083:E1104)</f>
        <v>0</v>
      </c>
      <c r="Z1104" s="72" t="str">
        <f t="shared" si="456"/>
        <v/>
      </c>
      <c r="AA1104" s="72" t="str">
        <f t="shared" si="457"/>
        <v/>
      </c>
      <c r="AB1104" s="72"/>
      <c r="AC1104" s="72">
        <f t="shared" si="442"/>
        <v>1</v>
      </c>
      <c r="AD1104" s="72">
        <f t="shared" si="443"/>
        <v>1</v>
      </c>
      <c r="AE1104" s="109" t="str">
        <f t="shared" si="444"/>
        <v>0-0</v>
      </c>
      <c r="AF1104" s="109" t="str">
        <f t="shared" si="445"/>
        <v>Y</v>
      </c>
      <c r="AG1104" s="109" t="str">
        <f t="shared" si="446"/>
        <v>B</v>
      </c>
      <c r="AM1104" s="109">
        <f t="shared" si="447"/>
        <v>0</v>
      </c>
      <c r="AN1104" s="109">
        <f t="shared" si="448"/>
        <v>0</v>
      </c>
      <c r="AO1104" s="109" t="str">
        <f t="shared" si="449"/>
        <v/>
      </c>
      <c r="AQ1104" s="109" t="str">
        <f t="shared" si="450"/>
        <v/>
      </c>
      <c r="BA1104" s="229">
        <f>MOD(SUM(E1083:E1105),12)</f>
        <v>0</v>
      </c>
    </row>
    <row r="1105" spans="1:53" ht="15.75" thickBot="1" x14ac:dyDescent="0.3">
      <c r="A1105" s="88"/>
      <c r="B1105" s="66" t="s">
        <v>300</v>
      </c>
      <c r="C1105" s="67"/>
      <c r="D1105" s="102"/>
      <c r="E1105" s="32"/>
      <c r="F1105" s="32"/>
      <c r="G1105" s="68" t="s">
        <v>277</v>
      </c>
      <c r="H1105" s="69">
        <f t="shared" si="451"/>
        <v>0</v>
      </c>
      <c r="I1105" s="70">
        <f t="shared" si="452"/>
        <v>0</v>
      </c>
      <c r="J1105" s="73" t="str">
        <f t="shared" si="453"/>
        <v>--</v>
      </c>
      <c r="K1105" s="32"/>
      <c r="L1105" s="233"/>
      <c r="M1105" s="295"/>
      <c r="N1105" s="295"/>
      <c r="O1105" s="295"/>
      <c r="P1105" s="295"/>
      <c r="Q1105" s="295"/>
      <c r="R1105" s="295"/>
      <c r="S1105" s="295"/>
      <c r="T1105" s="295"/>
      <c r="U1105" s="296"/>
      <c r="V1105" s="103"/>
      <c r="W1105" s="84">
        <f t="shared" si="458"/>
        <v>1</v>
      </c>
      <c r="X1105" s="84"/>
      <c r="Y1105" s="78">
        <f>SUM(E1083:E1105)</f>
        <v>0</v>
      </c>
      <c r="Z1105" s="72" t="str">
        <f t="shared" si="456"/>
        <v/>
      </c>
      <c r="AA1105" s="72" t="str">
        <f t="shared" si="457"/>
        <v/>
      </c>
      <c r="AB1105" s="72"/>
      <c r="AC1105" s="72">
        <f t="shared" si="442"/>
        <v>1</v>
      </c>
      <c r="AD1105" s="72">
        <f t="shared" si="443"/>
        <v>1</v>
      </c>
      <c r="AE1105" s="109" t="str">
        <f t="shared" si="444"/>
        <v>0-0</v>
      </c>
      <c r="AF1105" s="109" t="str">
        <f t="shared" si="445"/>
        <v>Y</v>
      </c>
      <c r="AG1105" s="109" t="str">
        <f t="shared" si="446"/>
        <v>B</v>
      </c>
      <c r="AM1105" s="109">
        <f t="shared" si="447"/>
        <v>0</v>
      </c>
      <c r="AN1105" s="109">
        <f t="shared" si="448"/>
        <v>0</v>
      </c>
      <c r="AO1105" s="109" t="str">
        <f t="shared" si="449"/>
        <v/>
      </c>
      <c r="AQ1105" s="109" t="str">
        <f t="shared" si="450"/>
        <v/>
      </c>
      <c r="BA1105" s="229">
        <f>MOD(SUM(E1083:E1106),12)</f>
        <v>0</v>
      </c>
    </row>
    <row r="1106" spans="1:53" ht="15.75" thickBot="1" x14ac:dyDescent="0.3">
      <c r="A1106" s="88"/>
      <c r="B1106" s="66" t="s">
        <v>301</v>
      </c>
      <c r="C1106" s="67"/>
      <c r="D1106" s="102"/>
      <c r="E1106" s="32"/>
      <c r="F1106" s="32"/>
      <c r="G1106" s="68" t="s">
        <v>277</v>
      </c>
      <c r="H1106" s="69">
        <f t="shared" si="451"/>
        <v>0</v>
      </c>
      <c r="I1106" s="70">
        <f t="shared" si="452"/>
        <v>0</v>
      </c>
      <c r="J1106" s="73" t="str">
        <f t="shared" si="453"/>
        <v>--</v>
      </c>
      <c r="K1106" s="32"/>
      <c r="L1106" s="233"/>
      <c r="M1106" s="295"/>
      <c r="N1106" s="295"/>
      <c r="O1106" s="295"/>
      <c r="P1106" s="295"/>
      <c r="Q1106" s="295"/>
      <c r="R1106" s="295"/>
      <c r="S1106" s="295"/>
      <c r="T1106" s="295"/>
      <c r="U1106" s="296"/>
      <c r="V1106" s="103"/>
      <c r="W1106" s="84">
        <f t="shared" si="458"/>
        <v>1</v>
      </c>
      <c r="X1106" s="84"/>
      <c r="Y1106" s="78">
        <f>SUM(E1083:E1106)</f>
        <v>0</v>
      </c>
      <c r="Z1106" s="72" t="str">
        <f t="shared" si="456"/>
        <v/>
      </c>
      <c r="AA1106" s="72" t="str">
        <f t="shared" si="457"/>
        <v/>
      </c>
      <c r="AB1106" s="72"/>
      <c r="AC1106" s="72">
        <f t="shared" si="442"/>
        <v>1</v>
      </c>
      <c r="AD1106" s="72">
        <f t="shared" si="443"/>
        <v>1</v>
      </c>
      <c r="AE1106" s="109" t="str">
        <f t="shared" si="444"/>
        <v>0-0</v>
      </c>
      <c r="AF1106" s="109" t="str">
        <f t="shared" si="445"/>
        <v>Y</v>
      </c>
      <c r="AG1106" s="109" t="str">
        <f t="shared" si="446"/>
        <v>B</v>
      </c>
      <c r="AM1106" s="109">
        <f t="shared" si="447"/>
        <v>0</v>
      </c>
      <c r="AN1106" s="109">
        <f t="shared" si="448"/>
        <v>0</v>
      </c>
      <c r="AO1106" s="109" t="str">
        <f t="shared" si="449"/>
        <v/>
      </c>
      <c r="AQ1106" s="109" t="str">
        <f t="shared" si="450"/>
        <v/>
      </c>
      <c r="BA1106" s="229">
        <f>MOD(SUM(E1083:E1107),12)</f>
        <v>0</v>
      </c>
    </row>
    <row r="1107" spans="1:53" ht="15.75" thickBot="1" x14ac:dyDescent="0.3">
      <c r="A1107" s="88"/>
      <c r="B1107" s="66" t="s">
        <v>302</v>
      </c>
      <c r="C1107" s="67"/>
      <c r="D1107" s="102"/>
      <c r="E1107" s="32"/>
      <c r="F1107" s="32"/>
      <c r="G1107" s="68" t="s">
        <v>277</v>
      </c>
      <c r="H1107" s="69">
        <f t="shared" si="451"/>
        <v>0</v>
      </c>
      <c r="I1107" s="70">
        <f t="shared" si="452"/>
        <v>0</v>
      </c>
      <c r="J1107" s="73" t="str">
        <f t="shared" si="453"/>
        <v>--</v>
      </c>
      <c r="K1107" s="32"/>
      <c r="L1107" s="234"/>
      <c r="M1107" s="295"/>
      <c r="N1107" s="295"/>
      <c r="O1107" s="295"/>
      <c r="P1107" s="295"/>
      <c r="Q1107" s="295"/>
      <c r="R1107" s="295"/>
      <c r="S1107" s="295"/>
      <c r="T1107" s="295"/>
      <c r="U1107" s="296"/>
      <c r="V1107" s="103"/>
      <c r="W1107" s="72"/>
      <c r="X1107" s="72"/>
      <c r="Y1107" s="78">
        <f>SUM(E1083:E1107)</f>
        <v>0</v>
      </c>
      <c r="Z1107" s="72" t="str">
        <f t="shared" si="456"/>
        <v/>
      </c>
      <c r="AA1107" s="72" t="str">
        <f t="shared" si="457"/>
        <v/>
      </c>
      <c r="AB1107" s="72"/>
      <c r="AC1107" s="72">
        <f t="shared" si="442"/>
        <v>1</v>
      </c>
      <c r="AD1107" s="72">
        <f t="shared" si="443"/>
        <v>1</v>
      </c>
      <c r="AE1107" s="109" t="str">
        <f t="shared" si="444"/>
        <v>0-0</v>
      </c>
      <c r="AF1107" s="109" t="str">
        <f t="shared" si="445"/>
        <v>Y</v>
      </c>
      <c r="AG1107" s="109" t="str">
        <f t="shared" si="446"/>
        <v>B</v>
      </c>
      <c r="AM1107" s="109">
        <f t="shared" si="447"/>
        <v>0</v>
      </c>
      <c r="AN1107" s="109">
        <f t="shared" si="448"/>
        <v>0</v>
      </c>
      <c r="AO1107" s="109" t="str">
        <f t="shared" si="449"/>
        <v/>
      </c>
      <c r="AQ1107" s="109" t="str">
        <f t="shared" si="450"/>
        <v/>
      </c>
      <c r="BA1107" s="228"/>
    </row>
    <row r="1108" spans="1:53" ht="16.5" thickBot="1" x14ac:dyDescent="0.3">
      <c r="A1108" s="88"/>
      <c r="B1108" s="281" t="s">
        <v>357</v>
      </c>
      <c r="C1108" s="283"/>
      <c r="D1108" s="79"/>
      <c r="E1108" s="80"/>
      <c r="F1108" s="80"/>
      <c r="G1108" s="81"/>
      <c r="H1108" s="192"/>
      <c r="I1108" s="192"/>
      <c r="J1108" s="192"/>
      <c r="K1108" s="82"/>
      <c r="L1108" s="281" t="s">
        <v>306</v>
      </c>
      <c r="M1108" s="282"/>
      <c r="N1108" s="282"/>
      <c r="O1108" s="282"/>
      <c r="P1108" s="282"/>
      <c r="Q1108" s="282"/>
      <c r="R1108" s="282"/>
      <c r="S1108" s="282"/>
      <c r="T1108" s="282"/>
      <c r="U1108" s="283"/>
      <c r="V1108" s="104"/>
      <c r="W1108" s="72"/>
      <c r="X1108" s="72"/>
      <c r="Y1108" s="72"/>
      <c r="Z1108" s="72"/>
      <c r="AA1108" s="72" t="str">
        <f t="shared" si="457"/>
        <v/>
      </c>
      <c r="AB1108" s="72"/>
      <c r="AC1108" s="72">
        <f>SUM(AC1083:AC1107)</f>
        <v>25</v>
      </c>
      <c r="AD1108" s="72">
        <f>SUM(AD1083:AD1107)</f>
        <v>25</v>
      </c>
      <c r="AM1108" s="109">
        <f>SUM(AM1083:AM1107)</f>
        <v>0</v>
      </c>
      <c r="AN1108" s="109">
        <f>SUM(AN1083:AN1107)</f>
        <v>0</v>
      </c>
      <c r="AO1108" s="109">
        <f>((COUNTIF(AO1083:AO1107,"Y")/3)*2)</f>
        <v>0</v>
      </c>
      <c r="AP1108" s="109">
        <f>(COUNTIF(AO1083:AO1107,"Y")/3)</f>
        <v>0</v>
      </c>
      <c r="AQ1108" s="109">
        <f>(COUNTIF(AQ1083:AQ1107,"Y")/2)</f>
        <v>0</v>
      </c>
      <c r="AR1108" s="109">
        <f>(COUNTIF(AQ1083:AQ1107,"Y")/2)</f>
        <v>0</v>
      </c>
      <c r="BA1108" s="228"/>
    </row>
    <row r="1109" spans="1:53" ht="16.5" thickBot="1" x14ac:dyDescent="0.3">
      <c r="A1109" s="88"/>
      <c r="B1109" s="281" t="s">
        <v>307</v>
      </c>
      <c r="C1109" s="283"/>
      <c r="D1109" s="25"/>
      <c r="E1109" s="25"/>
      <c r="F1109" s="25"/>
      <c r="G1109" s="83"/>
      <c r="H1109" s="25"/>
      <c r="I1109" s="26"/>
      <c r="J1109" s="26"/>
      <c r="K1109" s="25"/>
      <c r="L1109" s="25"/>
      <c r="M1109" s="25"/>
      <c r="N1109" s="25"/>
      <c r="O1109" s="25"/>
      <c r="P1109" s="26"/>
      <c r="Q1109" s="26"/>
      <c r="R1109" s="26"/>
      <c r="S1109" s="26"/>
      <c r="T1109" s="26"/>
      <c r="U1109" s="26"/>
      <c r="V1109" s="54"/>
      <c r="W1109" s="72"/>
      <c r="X1109" s="72"/>
      <c r="Y1109" s="72"/>
      <c r="Z1109" s="72"/>
      <c r="AA1109" s="72" t="str">
        <f t="shared" si="457"/>
        <v/>
      </c>
      <c r="AB1109" s="72"/>
      <c r="AC1109" s="72"/>
      <c r="AD1109" s="72"/>
      <c r="BA1109" s="226"/>
    </row>
    <row r="1110" spans="1:53" x14ac:dyDescent="0.25">
      <c r="A1110" s="88"/>
      <c r="B1110" s="88"/>
      <c r="C1110" s="88"/>
      <c r="D1110" s="88"/>
      <c r="E1110" s="88"/>
      <c r="F1110" s="88"/>
      <c r="G1110" s="88"/>
      <c r="H1110" s="88"/>
      <c r="I1110" s="88"/>
      <c r="J1110" s="88"/>
      <c r="K1110" s="88"/>
      <c r="L1110" s="88"/>
      <c r="M1110" s="88"/>
      <c r="N1110" s="88"/>
      <c r="O1110" s="88"/>
      <c r="P1110" s="88"/>
      <c r="Q1110" s="88"/>
      <c r="R1110" s="88"/>
      <c r="S1110" s="88"/>
      <c r="T1110" s="88"/>
      <c r="U1110" s="88"/>
      <c r="V1110" s="88"/>
      <c r="W1110" s="88"/>
      <c r="X1110" s="88"/>
      <c r="Y1110" s="88"/>
      <c r="Z1110" s="88"/>
      <c r="AA1110" s="88"/>
      <c r="AB1110" s="88"/>
      <c r="AC1110" s="88"/>
      <c r="AD1110" s="88"/>
    </row>
    <row r="1111" spans="1:53" ht="15.75" thickBot="1" x14ac:dyDescent="0.3">
      <c r="A1111" s="88"/>
      <c r="B1111" s="88"/>
      <c r="C1111" s="88"/>
      <c r="D1111" s="88"/>
      <c r="E1111" s="88"/>
      <c r="F1111" s="88"/>
      <c r="G1111" s="88"/>
      <c r="H1111" s="88"/>
      <c r="I1111" s="88"/>
      <c r="J1111" s="88"/>
      <c r="K1111" s="88"/>
      <c r="L1111" s="88"/>
      <c r="M1111" s="88"/>
      <c r="N1111" s="88"/>
      <c r="O1111" s="88"/>
      <c r="P1111" s="88"/>
      <c r="Q1111" s="88"/>
      <c r="R1111" s="88"/>
      <c r="S1111" s="88"/>
      <c r="T1111" s="88"/>
      <c r="U1111" s="88"/>
      <c r="V1111" s="88"/>
      <c r="W1111" s="88"/>
      <c r="X1111" s="88"/>
      <c r="Y1111" s="88"/>
      <c r="Z1111" s="88"/>
      <c r="AA1111" s="88"/>
      <c r="AB1111" s="88"/>
      <c r="AC1111" s="88"/>
      <c r="AD1111" s="88"/>
    </row>
    <row r="1112" spans="1:53" ht="24" thickBot="1" x14ac:dyDescent="0.4">
      <c r="A1112" s="88"/>
      <c r="B1112" s="85" t="s">
        <v>358</v>
      </c>
      <c r="C1112" s="25"/>
      <c r="D1112" s="25"/>
      <c r="E1112" s="25"/>
      <c r="F1112" s="88"/>
      <c r="G1112" s="25"/>
      <c r="H1112" s="25"/>
      <c r="I1112" s="87"/>
      <c r="J1112" s="26"/>
      <c r="K1112" s="25"/>
      <c r="L1112" s="25"/>
      <c r="M1112" s="196" t="s">
        <v>210</v>
      </c>
      <c r="N1112" s="196" t="s">
        <v>211</v>
      </c>
      <c r="O1112" s="196" t="s">
        <v>212</v>
      </c>
      <c r="P1112" s="196" t="s">
        <v>213</v>
      </c>
      <c r="Q1112" s="196" t="s">
        <v>214</v>
      </c>
      <c r="R1112" s="196" t="s">
        <v>215</v>
      </c>
      <c r="S1112" s="196" t="s">
        <v>216</v>
      </c>
      <c r="T1112" s="196" t="s">
        <v>217</v>
      </c>
      <c r="U1112" s="196" t="s">
        <v>218</v>
      </c>
      <c r="V1112" s="196" t="s">
        <v>219</v>
      </c>
      <c r="W1112" s="113" t="s">
        <v>220</v>
      </c>
      <c r="X1112" s="196" t="s">
        <v>221</v>
      </c>
      <c r="Y1112" s="25"/>
      <c r="Z1112" s="25"/>
      <c r="AA1112" s="25"/>
      <c r="AB1112" s="25"/>
      <c r="AC1112" s="25"/>
      <c r="AD1112" s="25"/>
      <c r="BA1112" s="226"/>
    </row>
    <row r="1113" spans="1:53" ht="16.5" thickTop="1" thickBot="1" x14ac:dyDescent="0.3">
      <c r="A1113" s="88"/>
      <c r="B1113" s="284" t="s">
        <v>222</v>
      </c>
      <c r="C1113" s="285"/>
      <c r="D1113" s="286" t="s">
        <v>223</v>
      </c>
      <c r="E1113" s="287"/>
      <c r="F1113" s="88"/>
      <c r="G1113" s="288" t="s">
        <v>224</v>
      </c>
      <c r="H1113" s="289"/>
      <c r="I1113" s="28">
        <f>SUM(E1124:E1148)</f>
        <v>0</v>
      </c>
      <c r="J1113" s="290" t="s">
        <v>225</v>
      </c>
      <c r="K1113" s="291"/>
      <c r="L1113" s="287"/>
      <c r="M1113" s="196">
        <v>2</v>
      </c>
      <c r="N1113" s="35">
        <f>SUM(AI1113,AI1124)</f>
        <v>0</v>
      </c>
      <c r="O1113" s="35">
        <v>0</v>
      </c>
      <c r="P1113" s="35">
        <f>SUM(AJ1113,AJ1124)</f>
        <v>0</v>
      </c>
      <c r="Q1113" s="35">
        <v>0</v>
      </c>
      <c r="R1113" s="35">
        <f>COUNTIFS($E1124:$E1148,"2",$F1124:$F1148,"Pole",$C1124:$C1148,"FST")</f>
        <v>0</v>
      </c>
      <c r="S1113" s="35">
        <f>SUM(AL1113,AK1124)</f>
        <v>0</v>
      </c>
      <c r="T1113" s="35">
        <v>0</v>
      </c>
      <c r="U1113" s="35">
        <f>SUM(AK1113,AL1124)</f>
        <v>0</v>
      </c>
      <c r="V1113" s="35">
        <v>0</v>
      </c>
      <c r="W1113" s="34">
        <f>COUNTIFS($E1124:$E1148,"2",$F1124:$F1148,"HH",$C1124:$C1148,"FST")</f>
        <v>0</v>
      </c>
      <c r="X1113" s="35">
        <f>COUNTIFS($E1124:$E1148,"2",$F1124:$F1148,"Ped",$C1124:$C1148,"FST")</f>
        <v>0</v>
      </c>
      <c r="Y1113" s="25"/>
      <c r="Z1113" s="297" t="s">
        <v>226</v>
      </c>
      <c r="AA1113" s="298"/>
      <c r="AB1113" s="299"/>
      <c r="AC1113" s="25"/>
      <c r="AD1113" s="25"/>
      <c r="AH1113" s="109">
        <v>2</v>
      </c>
      <c r="AI1113" s="109" t="str">
        <f>IF($E1114="SS",COUNTIFS($C1124:$C1148,"FST",$E1124:$E1148,"2"),"0")</f>
        <v>0</v>
      </c>
      <c r="AJ1113" s="109" t="str">
        <f>IF($E1114="RPX",COUNTIFS($C1124:$C1148,"FST",$E1124:$E1148,"2"),"0")</f>
        <v>0</v>
      </c>
      <c r="AK1113" s="109" t="str">
        <f>IF($E1114="EUC",COUNTIFS($C1124:$C1148,"FST",$E1124:$E1148,"2"),"0")</f>
        <v>0</v>
      </c>
      <c r="AL1113" s="109" t="str">
        <f>IF($E1114="RPX-T",COUNTIFS($C1124:$C1148,"FST",$E1124:$E1148,"2"),"0")</f>
        <v>0</v>
      </c>
      <c r="AT1113" s="110" t="s">
        <v>227</v>
      </c>
      <c r="AU1113" s="108">
        <f>IF(OR($AS1114="Y",$AS1115="Y",$AS1116="Y"),"",COUNTIFS($E1114,"SS",$E1119,"Y"))</f>
        <v>0</v>
      </c>
      <c r="AV1113" s="111">
        <f>IF(OR($AS1114="Y",$AS1115="Y",$AS1116="Y"),"",COUNTIFS($E1114,"RPX",$E1119,"Y"))</f>
        <v>0</v>
      </c>
      <c r="AW1113" s="111">
        <f>IF(OR($AS1114="Y",$AS1115="Y",$AS1116="Y"),"",COUNTIFS($E1114,"EUC",$E1119,"Y"))</f>
        <v>0</v>
      </c>
      <c r="AX1113" s="109">
        <f>IF(OR($AS1114="Y",$AS1115="Y",$AS1116="Y"),"",COUNTIFS($E1114,"RPX-T",$E1119,"Y"))</f>
        <v>0</v>
      </c>
      <c r="BA1113" s="226"/>
    </row>
    <row r="1114" spans="1:53" ht="16.5" customHeight="1" thickTop="1" thickBot="1" x14ac:dyDescent="0.3">
      <c r="A1114" s="88"/>
      <c r="B1114" s="29" t="s">
        <v>228</v>
      </c>
      <c r="C1114" s="30">
        <v>0</v>
      </c>
      <c r="D1114" s="31" t="s">
        <v>229</v>
      </c>
      <c r="E1114" s="66" t="str">
        <f>TEXT(IF('Cable Calculator'!EI7="","",'Cable Calculator'!EI7),)</f>
        <v/>
      </c>
      <c r="F1114" s="88"/>
      <c r="G1114" s="300" t="s">
        <v>230</v>
      </c>
      <c r="H1114" s="287"/>
      <c r="I1114" s="33">
        <f>E1115-I1113</f>
        <v>0</v>
      </c>
      <c r="J1114" s="301" t="s">
        <v>231</v>
      </c>
      <c r="K1114" s="302"/>
      <c r="L1114" s="34">
        <f>I1118</f>
        <v>0</v>
      </c>
      <c r="M1114" s="196">
        <v>4</v>
      </c>
      <c r="N1114" s="35">
        <f>SUM(AI1114,AI1125)</f>
        <v>0</v>
      </c>
      <c r="O1114" s="35">
        <v>0</v>
      </c>
      <c r="P1114" s="35">
        <f>SUM(AJ1114,AJ1125)</f>
        <v>0</v>
      </c>
      <c r="Q1114" s="35">
        <v>0</v>
      </c>
      <c r="R1114" s="35">
        <f>COUNTIFS($E1124:$E1148,"4",$F1124:$F1148,"Pole",$C1124:$C1148,"FST")</f>
        <v>0</v>
      </c>
      <c r="S1114" s="35">
        <f>SUM(AL1114,AK1125)</f>
        <v>0</v>
      </c>
      <c r="T1114" s="35">
        <v>0</v>
      </c>
      <c r="U1114" s="35">
        <f>SUM(AK1114,AL1125)</f>
        <v>0</v>
      </c>
      <c r="V1114" s="35">
        <v>0</v>
      </c>
      <c r="W1114" s="34">
        <f>COUNTIFS($E1124:$E1148,"4",$F1124:$F1148,"HH",$C1124:$C1148,"FST")</f>
        <v>0</v>
      </c>
      <c r="X1114" s="35">
        <f>COUNTIFS($E1124:$E1148,"4",$F1124:$F1148,"Ped",$C1124:$C1148,"FST")</f>
        <v>0</v>
      </c>
      <c r="Y1114" s="25"/>
      <c r="Z1114" s="303" t="s">
        <v>232</v>
      </c>
      <c r="AA1114" s="305" t="s">
        <v>233</v>
      </c>
      <c r="AB1114" s="306"/>
      <c r="AC1114" s="25"/>
      <c r="AD1114" s="25"/>
      <c r="AH1114" s="109">
        <v>4</v>
      </c>
      <c r="AI1114" s="109" t="str">
        <f>IF($E1114="SS",COUNTIFS($C1124:$C1148,"FST",$E1124:$E1148,"4"),"0")</f>
        <v>0</v>
      </c>
      <c r="AJ1114" s="109" t="str">
        <f>IF($E1114="RPX",COUNTIFS($C1124:$C1148,"FST",$E1124:$E1148,"4"),"0")</f>
        <v>0</v>
      </c>
      <c r="AK1114" s="109" t="str">
        <f>IF($E1114="EUC",COUNTIFS($C1124:$C1148,"FST",$E1124:$E1148,"4"),"0")</f>
        <v>0</v>
      </c>
      <c r="AL1114" s="109" t="str">
        <f>IF($E1114="RPX-T",COUNTIFS($C1124:$C1148,"FST",$E1124:$E1148,"4"),"0")</f>
        <v>0</v>
      </c>
      <c r="AS1114" s="109" t="str">
        <f>IF(AND(E1119="Y",E1115=24,E1116=0),"Y","N")</f>
        <v>N</v>
      </c>
      <c r="AT1114" s="110" t="s">
        <v>234</v>
      </c>
      <c r="AU1114" s="109">
        <f>COUNTIFS($E1114,"SS",$AS1114,"Y")</f>
        <v>0</v>
      </c>
      <c r="AV1114" s="111">
        <f>COUNTIFS($E1114,"RPX",$AS1114,"Y")</f>
        <v>0</v>
      </c>
      <c r="AW1114" s="111">
        <f>COUNTIFS($E1114,"EUC",$AS1114,"Y")</f>
        <v>0</v>
      </c>
      <c r="AX1114" s="109">
        <f>COUNTIFS($E1114,"RPX-T",$AS1114,"Y")</f>
        <v>0</v>
      </c>
      <c r="BA1114" s="227"/>
    </row>
    <row r="1115" spans="1:53" ht="16.5" thickTop="1" thickBot="1" x14ac:dyDescent="0.3">
      <c r="A1115" s="88"/>
      <c r="B1115" s="36" t="s">
        <v>235</v>
      </c>
      <c r="C1115" s="37">
        <v>0</v>
      </c>
      <c r="D1115" s="38" t="s">
        <v>236</v>
      </c>
      <c r="E1115" s="32"/>
      <c r="F1115" s="88"/>
      <c r="G1115" s="309" t="s">
        <v>237</v>
      </c>
      <c r="H1115" s="310"/>
      <c r="I1115" s="35">
        <f>IF(E1115=0,0,12-(MOD(I1113,12)))</f>
        <v>0</v>
      </c>
      <c r="J1115" s="301" t="s">
        <v>238</v>
      </c>
      <c r="K1115" s="302"/>
      <c r="L1115" s="39">
        <f>I1119-I1113</f>
        <v>0</v>
      </c>
      <c r="M1115" s="196">
        <v>6</v>
      </c>
      <c r="N1115" s="35">
        <f>SUM(AI1115,AI1126)</f>
        <v>0</v>
      </c>
      <c r="O1115" s="35">
        <v>0</v>
      </c>
      <c r="P1115" s="35">
        <f>SUM(AJ1115,AJ1126)</f>
        <v>0</v>
      </c>
      <c r="Q1115" s="35">
        <v>0</v>
      </c>
      <c r="R1115" s="35">
        <f>COUNTIFS($E1124:$E1148,"6",$F1124:$F1148,"Pole",$C1124:$C1148,"FST")</f>
        <v>0</v>
      </c>
      <c r="S1115" s="35">
        <f>SUM(AL1115,AK1126)</f>
        <v>0</v>
      </c>
      <c r="T1115" s="35">
        <v>0</v>
      </c>
      <c r="U1115" s="35">
        <f>SUM(AK1115,AL1126)</f>
        <v>0</v>
      </c>
      <c r="V1115" s="35">
        <v>0</v>
      </c>
      <c r="W1115" s="34">
        <f>COUNTIFS($E1124:$E1148,"6",$F1124:$F1148,"HH",$C1124:$C1148,"FST")</f>
        <v>0</v>
      </c>
      <c r="X1115" s="35">
        <f>COUNTIFS($E1124:$E1148,"6",$F1124:$F1148,"Ped",$C1124:$C1148,"FST")</f>
        <v>0</v>
      </c>
      <c r="Y1115" s="25"/>
      <c r="Z1115" s="304"/>
      <c r="AA1115" s="307"/>
      <c r="AB1115" s="308"/>
      <c r="AC1115" s="25"/>
      <c r="AD1115" s="25"/>
      <c r="AH1115" s="109">
        <v>6</v>
      </c>
      <c r="AI1115" s="109" t="str">
        <f>IF($E1114="SS",COUNTIFS($C1124:$C1148,"FST",$E1124:$E1148,"6"),"0")</f>
        <v>0</v>
      </c>
      <c r="AJ1115" s="109" t="str">
        <f>IF($E1114="RPX",COUNTIFS($C1124:$C1148,"FST",$E1124:$E1148,"6"),"0")</f>
        <v>0</v>
      </c>
      <c r="AK1115" s="109" t="str">
        <f>IF($E1114="EUC",COUNTIFS($C1124:$C1148,"FST",$E1124:$E1148,"6"),"0")</f>
        <v>0</v>
      </c>
      <c r="AL1115" s="109" t="str">
        <f>IF($E1114="RPX-T",COUNTIFS($C1124:$C1148,"FST",$E1124:$E1148,"6"),"0")</f>
        <v>0</v>
      </c>
      <c r="AS1115" s="109" t="str">
        <f>IF(AND(E1119="Y",E1115=48,E1116=12),"Y","N")</f>
        <v>N</v>
      </c>
      <c r="AT1115" s="110" t="s">
        <v>239</v>
      </c>
      <c r="AU1115" s="109">
        <f>COUNTIFS($E1114,"SS",$AS1115,"Y")</f>
        <v>0</v>
      </c>
      <c r="AV1115" s="108">
        <f>COUNTIFS($E1114,"RPX",$AS1115,"Y")</f>
        <v>0</v>
      </c>
      <c r="AW1115" s="108">
        <f>COUNTIFS($E1114,"EUC",$AS1115,"Y")</f>
        <v>0</v>
      </c>
      <c r="AX1115" s="109">
        <f>COUNTIFS($E1114,"RPX-T",$AS1115,"Y")</f>
        <v>0</v>
      </c>
      <c r="BA1115" s="227"/>
    </row>
    <row r="1116" spans="1:53" ht="16.5" customHeight="1" thickTop="1" thickBot="1" x14ac:dyDescent="0.3">
      <c r="A1116" s="88"/>
      <c r="B1116" s="40" t="s">
        <v>240</v>
      </c>
      <c r="C1116" s="30">
        <v>0</v>
      </c>
      <c r="D1116" s="41" t="s">
        <v>241</v>
      </c>
      <c r="E1116" s="42"/>
      <c r="F1116" s="88"/>
      <c r="G1116" s="277" t="s">
        <v>242</v>
      </c>
      <c r="H1116" s="43" t="s">
        <v>243</v>
      </c>
      <c r="I1116" s="35">
        <f>IF(E1116&lt;&gt;0,1,0)</f>
        <v>0</v>
      </c>
      <c r="J1116" s="309" t="s">
        <v>244</v>
      </c>
      <c r="K1116" s="310"/>
      <c r="L1116" s="44" t="str">
        <f>'Cable Calculator'!EI3</f>
        <v/>
      </c>
      <c r="M1116" s="196">
        <v>8</v>
      </c>
      <c r="N1116" s="35">
        <f>SUM(AI1116,AI1127)</f>
        <v>0</v>
      </c>
      <c r="O1116" s="35">
        <v>0</v>
      </c>
      <c r="P1116" s="35">
        <f>SUM(AJ1116,AJ1127)</f>
        <v>0</v>
      </c>
      <c r="Q1116" s="35">
        <v>0</v>
      </c>
      <c r="R1116" s="35">
        <f>COUNTIFS($E1124:$E1148,"8",$F1124:$F1148,"Pole",$C1124:$C1148,"FST")</f>
        <v>0</v>
      </c>
      <c r="S1116" s="35">
        <f>SUM(AL1116,AK1127)</f>
        <v>0</v>
      </c>
      <c r="T1116" s="35">
        <v>0</v>
      </c>
      <c r="U1116" s="35">
        <f>SUM(AK1116,AL1127)</f>
        <v>0</v>
      </c>
      <c r="V1116" s="35">
        <v>0</v>
      </c>
      <c r="W1116" s="34">
        <f>COUNTIFS($E1124:$E1148,"8",$F1124:$F1148,"HH",$C1124:$C1148,"FST")</f>
        <v>0</v>
      </c>
      <c r="X1116" s="35">
        <f>COUNTIFS($E1124:$E1148,"8",$F1124:$F1148,"Ped",$C1124:$C1148,"FST")</f>
        <v>0</v>
      </c>
      <c r="Y1116" s="25"/>
      <c r="Z1116" s="45">
        <v>1</v>
      </c>
      <c r="AA1116" s="46">
        <v>1</v>
      </c>
      <c r="AB1116" s="46">
        <v>12</v>
      </c>
      <c r="AC1116" s="25"/>
      <c r="AD1116" s="25"/>
      <c r="AH1116" s="109">
        <v>8</v>
      </c>
      <c r="AI1116" s="109" t="str">
        <f>IF($E1114="SS",COUNTIFS($C1124:$C1148,"FST",$E1124:$E1148,"8"),"0")</f>
        <v>0</v>
      </c>
      <c r="AJ1116" s="109" t="str">
        <f>IF($E1114="RPX",COUNTIFS($C1124:$C1148,"FST",$E1124:$E1148,"8"),"0")</f>
        <v>0</v>
      </c>
      <c r="AK1116" s="109" t="str">
        <f>IF($E1114="EUC",COUNTIFS($C1124:$C1148,"FST",$E1124:$E1148,"8"),"0")</f>
        <v>0</v>
      </c>
      <c r="AL1116" s="109" t="str">
        <f>IF($E1114="RPX-T",COUNTIFS($C1124:$C1148,"FST",$E1124:$E1148,"8"),"0")</f>
        <v>0</v>
      </c>
      <c r="AS1116" s="109" t="str">
        <f>IF(AND(E1119="Y",E1115=48,E1116=0),"Y","N")</f>
        <v>N</v>
      </c>
      <c r="AT1116" s="110" t="s">
        <v>245</v>
      </c>
      <c r="AU1116" s="109">
        <f>COUNTIFS($E1114,"SS",$AS1116,"Y")</f>
        <v>0</v>
      </c>
      <c r="AV1116" s="108">
        <f>COUNTIFS($E1114,"RPX",$AS1116,"Y")</f>
        <v>0</v>
      </c>
      <c r="AW1116" s="108">
        <f>COUNTIFS($E1114,"EUC",$AS1116,"Y")</f>
        <v>0</v>
      </c>
      <c r="AX1116" s="109">
        <f>COUNTIFS($E1114,"RPX-T",$AS1116,"Y")</f>
        <v>0</v>
      </c>
      <c r="BA1116" s="227"/>
    </row>
    <row r="1117" spans="1:53" ht="16.5" thickTop="1" thickBot="1" x14ac:dyDescent="0.3">
      <c r="A1117" s="88"/>
      <c r="B1117" s="29" t="s">
        <v>246</v>
      </c>
      <c r="C1117" s="37">
        <v>0</v>
      </c>
      <c r="D1117" s="41" t="s">
        <v>247</v>
      </c>
      <c r="E1117" s="42"/>
      <c r="F1117" s="88"/>
      <c r="G1117" s="278"/>
      <c r="H1117" s="47" t="s">
        <v>248</v>
      </c>
      <c r="I1117" s="35">
        <f>IF(E1116&lt;&gt;0,E1116,0)</f>
        <v>0</v>
      </c>
      <c r="J1117" s="194"/>
      <c r="K1117" s="195"/>
      <c r="L1117" s="48"/>
      <c r="M1117" s="196">
        <v>12</v>
      </c>
      <c r="N1117" s="35" t="str">
        <f>IF($E1114="SS",SUM(AI1117,AJ1128,AM1149,AO1149,AQ1149),"0")</f>
        <v>0</v>
      </c>
      <c r="O1117" s="35" t="str">
        <f>IF($E1114="SS",SUM(AN1149,AP1149,AR1149),"0")</f>
        <v>0</v>
      </c>
      <c r="P1117" s="35" t="str">
        <f>IF($E1114="RPX",SUM(AJ1117,AJ1128,AM1149,AO1149,AQ1149),"0")</f>
        <v>0</v>
      </c>
      <c r="Q1117" s="35" t="str">
        <f>IF($E1114="RPX",SUM(AN1149,AP1149,AR1149),"0")</f>
        <v>0</v>
      </c>
      <c r="R1117" s="35">
        <f>COUNTIFS($E1124:$E1148,"12",$F1124:$F1148,"Pole",$C1124:$C1148,"FST")</f>
        <v>0</v>
      </c>
      <c r="S1117" s="35" t="str">
        <f>IF($E1114="RPX-T",SUM(AL1117,AK1128,AM1149,AO1149,AQ1149),"0")</f>
        <v>0</v>
      </c>
      <c r="T1117" s="35" t="str">
        <f>IF($E1114="RPX-T",SUM(AN1149,AP1149,AR1149),"0")</f>
        <v>0</v>
      </c>
      <c r="U1117" s="35" t="str">
        <f>IF($E1114="EUC",SUM(AK1117,AL1128,AM1149,AO1149,AQ1149),"0")</f>
        <v>0</v>
      </c>
      <c r="V1117" s="35" t="str">
        <f>IF($E1114="EUC",SUM($AN1149,AP1149,AR1149),"0")</f>
        <v>0</v>
      </c>
      <c r="W1117" s="34">
        <f>COUNTIFS($E1124:$E1148,"12",$F1124:$F1148,"HH",$C1124:$C1148,"FST")</f>
        <v>0</v>
      </c>
      <c r="X1117" s="35">
        <f>COUNTIFS($E1124:$E1148,"12",$F1124:$F1148,"Ped",$C1124:$C1148,"FST")</f>
        <v>0</v>
      </c>
      <c r="Y1117" s="25"/>
      <c r="Z1117" s="45">
        <v>2</v>
      </c>
      <c r="AA1117" s="46">
        <v>13</v>
      </c>
      <c r="AB1117" s="46">
        <v>24</v>
      </c>
      <c r="AC1117" s="25"/>
      <c r="AD1117" s="25"/>
      <c r="AH1117" s="109">
        <v>12</v>
      </c>
      <c r="AI1117" s="109" t="str">
        <f>IF($E1114="SS",COUNTIFS($C1124:$C1148,"FST",$E1124:$E1148,"12"),"0")</f>
        <v>0</v>
      </c>
      <c r="AJ1117" s="109" t="str">
        <f>IF($E1114="RPX",COUNTIFS($C1124:$C1148,"FST",$E1124:$E1148,"12"),"0")</f>
        <v>0</v>
      </c>
      <c r="AK1117" s="109" t="str">
        <f>IF($E1114="EUC",COUNTIFS($C1124:$C1148,"FST",$E1124:$E1148,"12"),"0")</f>
        <v>0</v>
      </c>
      <c r="AL1117" s="109" t="str">
        <f>IF($E1114="RPX-T",COUNTIFS($C1124:$C1148,"FST",$E1124:$E1148,"12"),"0")</f>
        <v>0</v>
      </c>
      <c r="BA1117" s="227"/>
    </row>
    <row r="1118" spans="1:53" ht="16.5" customHeight="1" thickTop="1" thickBot="1" x14ac:dyDescent="0.3">
      <c r="A1118" s="88"/>
      <c r="B1118" s="36" t="s">
        <v>249</v>
      </c>
      <c r="C1118" s="30">
        <v>0</v>
      </c>
      <c r="D1118" s="49" t="s">
        <v>250</v>
      </c>
      <c r="E1118" s="50">
        <f>E1115/12</f>
        <v>0</v>
      </c>
      <c r="F1118" s="88"/>
      <c r="G1118" s="277" t="s">
        <v>251</v>
      </c>
      <c r="H1118" s="51" t="s">
        <v>252</v>
      </c>
      <c r="I1118" s="112">
        <f>E1117</f>
        <v>0</v>
      </c>
      <c r="J1118" s="311" t="s">
        <v>253</v>
      </c>
      <c r="K1118" s="312"/>
      <c r="L1118" s="313"/>
      <c r="M1118" s="52" t="s">
        <v>254</v>
      </c>
      <c r="N1118" s="106"/>
      <c r="O1118" s="106"/>
      <c r="P1118" s="192"/>
      <c r="Q1118" s="192"/>
      <c r="R1118" s="192"/>
      <c r="S1118" s="192"/>
      <c r="T1118" s="192"/>
      <c r="U1118" s="192"/>
      <c r="V1118" s="192"/>
      <c r="W1118" s="53">
        <f>SUM(P1118:U1118)</f>
        <v>0</v>
      </c>
      <c r="X1118" s="54"/>
      <c r="Y1118" s="25"/>
      <c r="Z1118" s="45">
        <v>3</v>
      </c>
      <c r="AA1118" s="46">
        <v>25</v>
      </c>
      <c r="AB1118" s="46">
        <v>36</v>
      </c>
      <c r="AC1118" s="25"/>
      <c r="AD1118" s="25"/>
      <c r="BA1118" s="227"/>
    </row>
    <row r="1119" spans="1:53" ht="16.5" thickTop="1" thickBot="1" x14ac:dyDescent="0.3">
      <c r="A1119" s="88"/>
      <c r="B1119" s="36" t="s">
        <v>255</v>
      </c>
      <c r="C1119" s="30">
        <v>0</v>
      </c>
      <c r="D1119" s="31" t="s">
        <v>256</v>
      </c>
      <c r="E1119" s="101" t="str">
        <f>IF('Cable Calculator'!EI5="","",'Cable Calculator'!EI5)</f>
        <v/>
      </c>
      <c r="F1119" s="88"/>
      <c r="G1119" s="278"/>
      <c r="H1119" s="47" t="s">
        <v>257</v>
      </c>
      <c r="I1119" s="35" t="str">
        <f>IF(E1117="","0",IF(AND(E1114="EUC",E1115=432), I1118+(203-E1116),IF(E1117=0,0,(E1117+(E1115-E1116)-1))))</f>
        <v>0</v>
      </c>
      <c r="J1119" s="292" t="str">
        <f>IFERROR(IF(OR(E1114="EUC",E1114="SS"),"---",IF(OR(P1113,S1113),"NO 2F Tethers for RPX!",IF(OR(P1115,S1115),"NO 6F Tethers for RPX!","---"))),"---")</f>
        <v>---</v>
      </c>
      <c r="K1119" s="293"/>
      <c r="L1119" s="294"/>
      <c r="M1119" s="292" t="str">
        <f>IF(E1116&gt;60,"Dead Count &gt;60: Consider Downsize","---")</f>
        <v>---</v>
      </c>
      <c r="N1119" s="293"/>
      <c r="O1119" s="293"/>
      <c r="P1119" s="293"/>
      <c r="Q1119" s="293"/>
      <c r="R1119" s="293"/>
      <c r="S1119" s="293"/>
      <c r="T1119" s="293"/>
      <c r="U1119" s="294"/>
      <c r="V1119" s="100"/>
      <c r="W1119" s="54">
        <f>SUM(P1119:U1119)</f>
        <v>0</v>
      </c>
      <c r="X1119" s="54"/>
      <c r="Y1119" s="25"/>
      <c r="Z1119" s="45">
        <v>4</v>
      </c>
      <c r="AA1119" s="46">
        <v>37</v>
      </c>
      <c r="AB1119" s="46">
        <v>48</v>
      </c>
      <c r="AC1119" s="25"/>
      <c r="AD1119" s="25"/>
      <c r="BA1119" s="227"/>
    </row>
    <row r="1120" spans="1:53" ht="16.5" thickTop="1" thickBot="1" x14ac:dyDescent="0.3">
      <c r="A1120" s="88"/>
      <c r="B1120" s="55" t="s">
        <v>258</v>
      </c>
      <c r="C1120" s="56">
        <f>SUM(C1114:C1119)+I1113</f>
        <v>0</v>
      </c>
      <c r="D1120" s="31" t="s">
        <v>259</v>
      </c>
      <c r="E1120" s="101" t="str">
        <f>IF(AS1114="Y","DBL",IF(AS1115="Y","TRPL",IF(AS1116="Y","QUAD","")))</f>
        <v/>
      </c>
      <c r="F1120" s="88"/>
      <c r="G1120" s="192"/>
      <c r="H1120" s="57"/>
      <c r="I1120" s="192"/>
      <c r="J1120" s="292" t="str">
        <f>IF(AND(E1115=216,(OR(Z1136="error",Z1137="error",Z1138="error",Z1139="error",Z1140="error",Z1141="error",Z1142="error",Z1143="error",Z1144="error",Z1145="error",Z1146="error",Z1147="error",Z1148="error",AA1138="error",AA1139="error",AA1140="error",AA1141="error",AA1142="error",AA1143="error",AA1144="error",AA1145="error",AA1146="error",AA1147="error",AA1148="error",AA1149="error",AA1150="error"))),"You cannot cross Tube 6 and 7","---")</f>
        <v>---</v>
      </c>
      <c r="K1120" s="293"/>
      <c r="L1120" s="294"/>
      <c r="M1120" s="292" t="str">
        <f>IF(AND(OR(E1114="SS",E1114="RPX",E1114="EUC",E1114="RPX-T"),(OR(C1124="",C1124="Field SPL"))),"Cannot have FlexNap cables without tethers","---")</f>
        <v>---</v>
      </c>
      <c r="N1120" s="293"/>
      <c r="O1120" s="293"/>
      <c r="P1120" s="293"/>
      <c r="Q1120" s="293"/>
      <c r="R1120" s="293"/>
      <c r="S1120" s="293"/>
      <c r="T1120" s="293"/>
      <c r="U1120" s="294"/>
      <c r="V1120" s="25"/>
      <c r="W1120" s="58"/>
      <c r="X1120" s="58"/>
      <c r="Y1120" s="25"/>
      <c r="Z1120" s="45">
        <v>5</v>
      </c>
      <c r="AA1120" s="46">
        <v>49</v>
      </c>
      <c r="AB1120" s="46">
        <v>60</v>
      </c>
      <c r="AC1120" s="25"/>
      <c r="AD1120" s="25"/>
      <c r="BA1120" s="227"/>
    </row>
    <row r="1121" spans="1:53" ht="16.5" thickTop="1" thickBot="1" x14ac:dyDescent="0.3">
      <c r="A1121" s="88"/>
      <c r="B1121" s="59"/>
      <c r="C1121" s="60"/>
      <c r="D1121" s="61"/>
      <c r="E1121" s="62"/>
      <c r="F1121" s="88"/>
      <c r="G1121" s="63"/>
      <c r="H1121" s="64"/>
      <c r="I1121" s="63"/>
      <c r="J1121" s="292" t="str">
        <f>IF(AND(OR(E1114="RPX", E1114="RPX-T", E1114="SS"),E1115=216),"NO 216 For RPX, RPX-T, OR SS CABLE","---")</f>
        <v>---</v>
      </c>
      <c r="K1121" s="293"/>
      <c r="L1121" s="294"/>
      <c r="M1121" s="292" t="str" cm="1">
        <f t="array" ref="M1121">IF(AND(E1114="",OR(C1124:C1148="FST",C1124:C1148="REV T",C1124:C1148="DBL REV",C1124:C1148="TPL REV", C1124:C1148="QD REV")),"Non-FlexNap cables cannot have tethers","---")</f>
        <v>---</v>
      </c>
      <c r="N1121" s="293"/>
      <c r="O1121" s="293"/>
      <c r="P1121" s="293"/>
      <c r="Q1121" s="293"/>
      <c r="R1121" s="293"/>
      <c r="S1121" s="293"/>
      <c r="T1121" s="293"/>
      <c r="U1121" s="294"/>
      <c r="V1121" s="25"/>
      <c r="W1121" s="58"/>
      <c r="X1121" s="58"/>
      <c r="Y1121" s="25"/>
      <c r="Z1121" s="45">
        <v>6</v>
      </c>
      <c r="AA1121" s="65">
        <v>61</v>
      </c>
      <c r="AB1121" s="65">
        <v>72</v>
      </c>
      <c r="AC1121" s="25"/>
      <c r="AD1121" s="25"/>
      <c r="BA1121" s="226"/>
    </row>
    <row r="1122" spans="1:53" ht="15.75" customHeight="1" thickBot="1" x14ac:dyDescent="0.3">
      <c r="A1122" s="88"/>
      <c r="B1122" s="277" t="s">
        <v>260</v>
      </c>
      <c r="C1122" s="314" t="s">
        <v>261</v>
      </c>
      <c r="D1122" s="314" t="s">
        <v>262</v>
      </c>
      <c r="E1122" s="316" t="s">
        <v>263</v>
      </c>
      <c r="F1122" s="314" t="s">
        <v>264</v>
      </c>
      <c r="G1122" s="279" t="s">
        <v>265</v>
      </c>
      <c r="H1122" s="279" t="s">
        <v>266</v>
      </c>
      <c r="I1122" s="279" t="s">
        <v>267</v>
      </c>
      <c r="J1122" s="318" t="s">
        <v>268</v>
      </c>
      <c r="K1122" s="314" t="s">
        <v>269</v>
      </c>
      <c r="L1122" s="320" t="s">
        <v>270</v>
      </c>
      <c r="M1122" s="322" t="s">
        <v>271</v>
      </c>
      <c r="N1122" s="322"/>
      <c r="O1122" s="322"/>
      <c r="P1122" s="322"/>
      <c r="Q1122" s="322"/>
      <c r="R1122" s="322"/>
      <c r="S1122" s="322"/>
      <c r="T1122" s="322"/>
      <c r="U1122" s="323"/>
      <c r="V1122" s="107"/>
      <c r="W1122" s="72"/>
      <c r="X1122" s="72"/>
      <c r="Y1122" s="72"/>
      <c r="Z1122" s="45">
        <v>7</v>
      </c>
      <c r="AA1122" s="65">
        <v>73</v>
      </c>
      <c r="AB1122" s="65">
        <v>84</v>
      </c>
      <c r="AC1122" s="25"/>
      <c r="AD1122" s="25"/>
      <c r="BA1122" s="228"/>
    </row>
    <row r="1123" spans="1:53" ht="15.75" thickBot="1" x14ac:dyDescent="0.3">
      <c r="A1123" s="88"/>
      <c r="B1123" s="278"/>
      <c r="C1123" s="315"/>
      <c r="D1123" s="315"/>
      <c r="E1123" s="317"/>
      <c r="F1123" s="315"/>
      <c r="G1123" s="280"/>
      <c r="H1123" s="280"/>
      <c r="I1123" s="280"/>
      <c r="J1123" s="319"/>
      <c r="K1123" s="315"/>
      <c r="L1123" s="321"/>
      <c r="M1123" s="324"/>
      <c r="N1123" s="324"/>
      <c r="O1123" s="324"/>
      <c r="P1123" s="324"/>
      <c r="Q1123" s="324"/>
      <c r="R1123" s="324"/>
      <c r="S1123" s="324"/>
      <c r="T1123" s="324"/>
      <c r="U1123" s="325"/>
      <c r="V1123" s="107"/>
      <c r="W1123" s="72"/>
      <c r="X1123" s="72"/>
      <c r="Y1123" s="72"/>
      <c r="Z1123" s="45">
        <v>8</v>
      </c>
      <c r="AA1123" s="46">
        <v>85</v>
      </c>
      <c r="AB1123" s="46">
        <v>96</v>
      </c>
      <c r="AC1123" s="25"/>
      <c r="AD1123" s="25"/>
      <c r="AI1123" s="109" t="s">
        <v>272</v>
      </c>
      <c r="AJ1123" s="109" t="s">
        <v>273</v>
      </c>
      <c r="AK1123" s="109" t="s">
        <v>274</v>
      </c>
      <c r="AL1123" s="109" t="s">
        <v>275</v>
      </c>
      <c r="BA1123" s="228"/>
    </row>
    <row r="1124" spans="1:53" ht="15.75" thickBot="1" x14ac:dyDescent="0.3">
      <c r="A1124" s="88"/>
      <c r="B1124" s="66" t="s">
        <v>276</v>
      </c>
      <c r="C1124" s="67"/>
      <c r="D1124" s="102"/>
      <c r="E1124" s="32"/>
      <c r="F1124" s="32"/>
      <c r="G1124" s="68" t="s">
        <v>277</v>
      </c>
      <c r="H1124" s="69">
        <f>IF(I1124=0,0,I1124-(E1124-1))</f>
        <v>0</v>
      </c>
      <c r="I1124" s="70">
        <f>IF(E1124=0,0,I1119)</f>
        <v>0</v>
      </c>
      <c r="J1124" s="71" t="s">
        <v>278</v>
      </c>
      <c r="K1124" s="32"/>
      <c r="L1124" s="233"/>
      <c r="M1124" s="295"/>
      <c r="N1124" s="295"/>
      <c r="O1124" s="295"/>
      <c r="P1124" s="295"/>
      <c r="Q1124" s="295"/>
      <c r="R1124" s="295"/>
      <c r="S1124" s="295"/>
      <c r="T1124" s="295"/>
      <c r="U1124" s="296"/>
      <c r="V1124" s="103"/>
      <c r="W1124" s="72"/>
      <c r="X1124" s="72"/>
      <c r="Y1124" s="72"/>
      <c r="Z1124" s="45">
        <v>9</v>
      </c>
      <c r="AA1124" s="46">
        <v>97</v>
      </c>
      <c r="AB1124" s="46">
        <v>108</v>
      </c>
      <c r="AC1124" s="72">
        <f t="shared" ref="AC1124:AC1148" si="459">IF(B1124&lt;&gt;"FST",1,0)</f>
        <v>1</v>
      </c>
      <c r="AD1124" s="72">
        <f t="shared" ref="AD1124:AD1148" si="460">IF(C1124&lt;&gt;"FST",1,0)</f>
        <v>1</v>
      </c>
      <c r="AE1124" s="109" t="str">
        <f t="shared" ref="AE1124:AE1148" si="461">CONCATENATE(H1124,"-",I1124)</f>
        <v>0-0</v>
      </c>
      <c r="AF1124" s="109" t="str">
        <f t="shared" ref="AF1124:AF1148" si="462">IF(C1124="Field SPL","N","Y")</f>
        <v>Y</v>
      </c>
      <c r="AG1124" s="109" t="str">
        <f t="shared" ref="AG1124:AG1148" si="463">IF(OR(E$1114="RPX",E$1114="SS"),"A","B")</f>
        <v>B</v>
      </c>
      <c r="AH1124" s="109">
        <v>2</v>
      </c>
      <c r="AI1124" s="109" t="str">
        <f>IF(E1114="SS",COUNTIFS(C1124:C1148,"TCF",E1124:E1148,"2"),"")</f>
        <v/>
      </c>
      <c r="AJ1124" s="109" t="str">
        <f>IF(E1114="RPX",COUNTIFS(C1124:C1148,"TCF",E1124:E1148,"2"),"")</f>
        <v/>
      </c>
      <c r="AK1124" s="109" t="str">
        <f>IF(E1114="RPX-T",COUNTIFS(C1124:C1148,"TCF",E1124:E1148,"2"),"")</f>
        <v/>
      </c>
      <c r="AL1124" s="109" t="str">
        <f>IF(E1114="EUC",COUNTIFS(C1124:C1148,"TCF",E1124:E1148,"2"),"")</f>
        <v/>
      </c>
      <c r="AM1124" s="109">
        <f t="shared" ref="AM1124:AM1148" si="464">VALUE(IF(C1124="FST","0",IF(C1124="REV T","1",IF(C1124="DBL REV",".5","0"))))</f>
        <v>0</v>
      </c>
      <c r="AN1124" s="109">
        <f t="shared" ref="AN1124:AN1148" si="465">VALUE(IF(C1124="FST","0",IF(C1124="REV T","0",IF(C1124="DBL REV",".5","0"))))</f>
        <v>0</v>
      </c>
      <c r="AO1124" s="109" t="str">
        <f t="shared" ref="AO1124:AO1148" si="466">IF(C1124="TPL REV","Y","")</f>
        <v/>
      </c>
      <c r="AQ1124" s="109" t="str">
        <f t="shared" ref="AQ1124:AQ1148" si="467">IF(C1124="QD REV","Y","")</f>
        <v/>
      </c>
      <c r="BA1124" s="229">
        <f>MOD(E1124,12)</f>
        <v>0</v>
      </c>
    </row>
    <row r="1125" spans="1:53" ht="15.75" thickBot="1" x14ac:dyDescent="0.3">
      <c r="A1125" s="88"/>
      <c r="B1125" s="66" t="s">
        <v>279</v>
      </c>
      <c r="C1125" s="67"/>
      <c r="D1125" s="102"/>
      <c r="E1125" s="32"/>
      <c r="F1125" s="32"/>
      <c r="G1125" s="68" t="s">
        <v>277</v>
      </c>
      <c r="H1125" s="69">
        <f t="shared" ref="H1125:H1148" si="468">IF(E1125=0,0,I1125-(E1125-1))</f>
        <v>0</v>
      </c>
      <c r="I1125" s="70">
        <f t="shared" ref="I1125:I1148" si="469">IF(E1125=0,0,H1124-1)</f>
        <v>0</v>
      </c>
      <c r="J1125" s="73" t="str">
        <f>IF(C1125="","--",IF(AND(C1125&lt;&gt;"FST",C1125&lt;&gt;"TCF",BA1124&lt;&gt;0),BA1124,"--"))</f>
        <v>--</v>
      </c>
      <c r="K1125" s="32"/>
      <c r="L1125" s="233"/>
      <c r="M1125" s="295"/>
      <c r="N1125" s="295"/>
      <c r="O1125" s="295"/>
      <c r="P1125" s="295"/>
      <c r="Q1125" s="295"/>
      <c r="R1125" s="295"/>
      <c r="S1125" s="295"/>
      <c r="T1125" s="295"/>
      <c r="U1125" s="296"/>
      <c r="V1125" s="103"/>
      <c r="W1125" s="72"/>
      <c r="X1125" s="72"/>
      <c r="Y1125" s="72"/>
      <c r="Z1125" s="45">
        <v>10</v>
      </c>
      <c r="AA1125" s="46">
        <v>109</v>
      </c>
      <c r="AB1125" s="46">
        <v>120</v>
      </c>
      <c r="AC1125" s="72">
        <f t="shared" si="459"/>
        <v>1</v>
      </c>
      <c r="AD1125" s="72">
        <f t="shared" si="460"/>
        <v>1</v>
      </c>
      <c r="AE1125" s="109" t="str">
        <f t="shared" si="461"/>
        <v>0-0</v>
      </c>
      <c r="AF1125" s="109" t="str">
        <f t="shared" si="462"/>
        <v>Y</v>
      </c>
      <c r="AG1125" s="109" t="str">
        <f t="shared" si="463"/>
        <v>B</v>
      </c>
      <c r="AH1125" s="109">
        <v>4</v>
      </c>
      <c r="AI1125" s="109" t="str">
        <f>IF(E1114="SS",COUNTIFS(C1124:C1148,"TCF",E1124:E1148,"4"),"")</f>
        <v/>
      </c>
      <c r="AJ1125" s="109" t="str">
        <f>IF(E1114="RPX",COUNTIFS(C1124:C1148,"TCF",E1124:E1148,"4"),"")</f>
        <v/>
      </c>
      <c r="AK1125" s="109" t="str">
        <f>IF(E1114="RPX-T",COUNTIFS(C1124:C1148,"TCF",E1124:E1148,"4"),"")</f>
        <v/>
      </c>
      <c r="AL1125" s="109" t="str">
        <f>IF(E1114="EUC",COUNTIFS(C1124:C1148,"TCF",E1124:E1148,"4"),"")</f>
        <v/>
      </c>
      <c r="AM1125" s="109">
        <f t="shared" si="464"/>
        <v>0</v>
      </c>
      <c r="AN1125" s="109">
        <f t="shared" si="465"/>
        <v>0</v>
      </c>
      <c r="AO1125" s="109" t="str">
        <f t="shared" si="466"/>
        <v/>
      </c>
      <c r="AQ1125" s="109" t="str">
        <f t="shared" si="467"/>
        <v/>
      </c>
      <c r="BA1125" s="229">
        <f>MOD(SUM(E1124:E1125),12)</f>
        <v>0</v>
      </c>
    </row>
    <row r="1126" spans="1:53" ht="15.75" thickBot="1" x14ac:dyDescent="0.3">
      <c r="A1126" s="88"/>
      <c r="B1126" s="74" t="s">
        <v>280</v>
      </c>
      <c r="C1126" s="67"/>
      <c r="D1126" s="102"/>
      <c r="E1126" s="32"/>
      <c r="F1126" s="32"/>
      <c r="G1126" s="75" t="s">
        <v>277</v>
      </c>
      <c r="H1126" s="69">
        <f t="shared" si="468"/>
        <v>0</v>
      </c>
      <c r="I1126" s="70">
        <f t="shared" si="469"/>
        <v>0</v>
      </c>
      <c r="J1126" s="73" t="str">
        <f t="shared" ref="J1126:J1148" si="470">IF(C1126="","--",IF(AND(C1126&lt;&gt;"FST",C1126&lt;&gt;"TCF",BA1125&lt;&gt;0),BA1125,"--"))</f>
        <v>--</v>
      </c>
      <c r="K1126" s="32"/>
      <c r="L1126" s="233"/>
      <c r="M1126" s="295"/>
      <c r="N1126" s="295"/>
      <c r="O1126" s="295"/>
      <c r="P1126" s="295"/>
      <c r="Q1126" s="295"/>
      <c r="R1126" s="295"/>
      <c r="S1126" s="295"/>
      <c r="T1126" s="295"/>
      <c r="U1126" s="296"/>
      <c r="V1126" s="103"/>
      <c r="W1126" s="72"/>
      <c r="X1126" s="72"/>
      <c r="Y1126" s="72"/>
      <c r="Z1126" s="45">
        <v>11</v>
      </c>
      <c r="AA1126" s="46">
        <v>121</v>
      </c>
      <c r="AB1126" s="46">
        <v>132</v>
      </c>
      <c r="AC1126" s="72">
        <f t="shared" si="459"/>
        <v>1</v>
      </c>
      <c r="AD1126" s="72">
        <f t="shared" si="460"/>
        <v>1</v>
      </c>
      <c r="AE1126" s="109" t="str">
        <f t="shared" si="461"/>
        <v>0-0</v>
      </c>
      <c r="AF1126" s="109" t="str">
        <f t="shared" si="462"/>
        <v>Y</v>
      </c>
      <c r="AG1126" s="109" t="str">
        <f t="shared" si="463"/>
        <v>B</v>
      </c>
      <c r="AH1126" s="109">
        <v>6</v>
      </c>
      <c r="AI1126" s="109" t="str">
        <f>IF(E1114="SS",COUNTIFS(C1124:C1148,"TCF",E1124:E1148,"6"),"")</f>
        <v/>
      </c>
      <c r="AJ1126" s="109" t="str">
        <f>IF(E1114="RPX",COUNTIFS(C1124:C1148,"TCF",E1124:E1148,"6"),"")</f>
        <v/>
      </c>
      <c r="AK1126" s="109" t="str">
        <f>IF(E1114="RPX-T",COUNTIFS(C1124:C1148,"TCF",E1124:E1148,"6"),"")</f>
        <v/>
      </c>
      <c r="AL1126" s="109" t="str">
        <f>IF(E1114="EUC",COUNTIFS(C1124:C1148,"TCF",E1124:E1148,"6"),"")</f>
        <v/>
      </c>
      <c r="AM1126" s="109">
        <f t="shared" si="464"/>
        <v>0</v>
      </c>
      <c r="AN1126" s="109">
        <f t="shared" si="465"/>
        <v>0</v>
      </c>
      <c r="AO1126" s="109" t="str">
        <f t="shared" si="466"/>
        <v/>
      </c>
      <c r="AQ1126" s="109" t="str">
        <f t="shared" si="467"/>
        <v/>
      </c>
      <c r="BA1126" s="229">
        <f>MOD(SUM(E1124:E1127),12)</f>
        <v>0</v>
      </c>
    </row>
    <row r="1127" spans="1:53" ht="15.75" thickBot="1" x14ac:dyDescent="0.3">
      <c r="A1127" s="88"/>
      <c r="B1127" s="66" t="s">
        <v>281</v>
      </c>
      <c r="C1127" s="67"/>
      <c r="D1127" s="102"/>
      <c r="E1127" s="32"/>
      <c r="F1127" s="32"/>
      <c r="G1127" s="68" t="s">
        <v>277</v>
      </c>
      <c r="H1127" s="69">
        <f t="shared" si="468"/>
        <v>0</v>
      </c>
      <c r="I1127" s="70">
        <f t="shared" si="469"/>
        <v>0</v>
      </c>
      <c r="J1127" s="73" t="str">
        <f t="shared" si="470"/>
        <v>--</v>
      </c>
      <c r="K1127" s="32"/>
      <c r="L1127" s="233"/>
      <c r="M1127" s="295"/>
      <c r="N1127" s="295"/>
      <c r="O1127" s="295"/>
      <c r="P1127" s="295"/>
      <c r="Q1127" s="295"/>
      <c r="R1127" s="295"/>
      <c r="S1127" s="295"/>
      <c r="T1127" s="295"/>
      <c r="U1127" s="296"/>
      <c r="V1127" s="103"/>
      <c r="W1127" s="72"/>
      <c r="X1127" s="72"/>
      <c r="Y1127" s="72"/>
      <c r="Z1127" s="45">
        <v>12</v>
      </c>
      <c r="AA1127" s="76">
        <v>133</v>
      </c>
      <c r="AB1127" s="76">
        <v>144</v>
      </c>
      <c r="AC1127" s="72">
        <f t="shared" si="459"/>
        <v>1</v>
      </c>
      <c r="AD1127" s="72">
        <f t="shared" si="460"/>
        <v>1</v>
      </c>
      <c r="AE1127" s="109" t="str">
        <f t="shared" si="461"/>
        <v>0-0</v>
      </c>
      <c r="AF1127" s="109" t="str">
        <f t="shared" si="462"/>
        <v>Y</v>
      </c>
      <c r="AG1127" s="109" t="str">
        <f t="shared" si="463"/>
        <v>B</v>
      </c>
      <c r="AH1127" s="109">
        <v>8</v>
      </c>
      <c r="AI1127" s="109" t="str">
        <f>IF(E1114="SS",COUNTIFS(C1124:C1148,"TCF",E1124:E1148,"8"),"")</f>
        <v/>
      </c>
      <c r="AJ1127" s="109" t="str">
        <f>IF(E1114="RPX",COUNTIFS(C1124:C1148,"TCF",E1124:E1148,"8"),"")</f>
        <v/>
      </c>
      <c r="AK1127" s="109" t="str">
        <f>IF(E1114="RPX-T",COUNTIFS(C1124:C1148,"TCF",E1124:E1148,"8"),"")</f>
        <v/>
      </c>
      <c r="AL1127" s="109" t="str">
        <f>IF(E1114="EUC",COUNTIFS(C1124:C1148,"TCF",E1124:E1148,"8"),"")</f>
        <v/>
      </c>
      <c r="AM1127" s="109">
        <f t="shared" si="464"/>
        <v>0</v>
      </c>
      <c r="AN1127" s="109">
        <f t="shared" si="465"/>
        <v>0</v>
      </c>
      <c r="AO1127" s="109" t="str">
        <f t="shared" si="466"/>
        <v/>
      </c>
      <c r="AQ1127" s="109" t="str">
        <f t="shared" si="467"/>
        <v/>
      </c>
      <c r="BA1127" s="229">
        <f>MOD(SUM(E1124:E1128),12)</f>
        <v>0</v>
      </c>
    </row>
    <row r="1128" spans="1:53" ht="15.75" thickBot="1" x14ac:dyDescent="0.3">
      <c r="A1128" s="88"/>
      <c r="B1128" s="66" t="s">
        <v>282</v>
      </c>
      <c r="C1128" s="67"/>
      <c r="D1128" s="102"/>
      <c r="E1128" s="32"/>
      <c r="F1128" s="32"/>
      <c r="G1128" s="68" t="s">
        <v>277</v>
      </c>
      <c r="H1128" s="69">
        <f t="shared" si="468"/>
        <v>0</v>
      </c>
      <c r="I1128" s="70">
        <f t="shared" si="469"/>
        <v>0</v>
      </c>
      <c r="J1128" s="73" t="str">
        <f t="shared" si="470"/>
        <v>--</v>
      </c>
      <c r="K1128" s="32"/>
      <c r="L1128" s="233"/>
      <c r="M1128" s="295"/>
      <c r="N1128" s="295"/>
      <c r="O1128" s="295"/>
      <c r="P1128" s="295"/>
      <c r="Q1128" s="295"/>
      <c r="R1128" s="295"/>
      <c r="S1128" s="295"/>
      <c r="T1128" s="295"/>
      <c r="U1128" s="296"/>
      <c r="V1128" s="103"/>
      <c r="W1128" s="72"/>
      <c r="X1128" s="72"/>
      <c r="Y1128" s="72"/>
      <c r="Z1128" s="45">
        <v>13</v>
      </c>
      <c r="AA1128" s="77">
        <f t="shared" ref="AA1128:AA1133" si="471">AB1127+1</f>
        <v>145</v>
      </c>
      <c r="AB1128" s="77">
        <f t="shared" ref="AB1128:AB1133" si="472">AB1127+12</f>
        <v>156</v>
      </c>
      <c r="AC1128" s="72">
        <f t="shared" si="459"/>
        <v>1</v>
      </c>
      <c r="AD1128" s="72">
        <f t="shared" si="460"/>
        <v>1</v>
      </c>
      <c r="AE1128" s="109" t="str">
        <f t="shared" si="461"/>
        <v>0-0</v>
      </c>
      <c r="AF1128" s="109" t="str">
        <f t="shared" si="462"/>
        <v>Y</v>
      </c>
      <c r="AG1128" s="109" t="str">
        <f t="shared" si="463"/>
        <v>B</v>
      </c>
      <c r="AH1128" s="109">
        <v>12</v>
      </c>
      <c r="AI1128" s="109" t="str">
        <f>IF(E1114="SS",COUNTIFS(C1124:C1148,"TCF",E1124:E1148,"12"),"")</f>
        <v/>
      </c>
      <c r="AJ1128" s="109" t="str">
        <f>IF(E1114="RPX",COUNTIFS(C1124:C1148,"TCF",E1124:E1148,"12"),"")</f>
        <v/>
      </c>
      <c r="AK1128" s="109" t="str">
        <f>IF(E1114="RPX-T",COUNTIFS(C1124:C1148,"TCF",E1124:E1148,"12"),"")</f>
        <v/>
      </c>
      <c r="AL1128" s="109" t="str">
        <f>IF(E1114="EUC",COUNTIFS(C1124:C1148,"TCF",E1124:E1148,"12"),"")</f>
        <v/>
      </c>
      <c r="AM1128" s="109">
        <f t="shared" si="464"/>
        <v>0</v>
      </c>
      <c r="AN1128" s="109">
        <f t="shared" si="465"/>
        <v>0</v>
      </c>
      <c r="AO1128" s="109" t="str">
        <f t="shared" si="466"/>
        <v/>
      </c>
      <c r="AQ1128" s="109" t="str">
        <f t="shared" si="467"/>
        <v/>
      </c>
      <c r="BA1128" s="229">
        <f>MOD(SUM(E1124:E1129),12)</f>
        <v>0</v>
      </c>
    </row>
    <row r="1129" spans="1:53" ht="15.75" thickBot="1" x14ac:dyDescent="0.3">
      <c r="A1129" s="88"/>
      <c r="B1129" s="66" t="s">
        <v>283</v>
      </c>
      <c r="C1129" s="67"/>
      <c r="D1129" s="102"/>
      <c r="E1129" s="32"/>
      <c r="F1129" s="32"/>
      <c r="G1129" s="68" t="s">
        <v>277</v>
      </c>
      <c r="H1129" s="69">
        <f t="shared" si="468"/>
        <v>0</v>
      </c>
      <c r="I1129" s="70">
        <f t="shared" si="469"/>
        <v>0</v>
      </c>
      <c r="J1129" s="73" t="str">
        <f t="shared" si="470"/>
        <v>--</v>
      </c>
      <c r="K1129" s="32"/>
      <c r="L1129" s="233"/>
      <c r="M1129" s="295"/>
      <c r="N1129" s="295"/>
      <c r="O1129" s="295"/>
      <c r="P1129" s="295"/>
      <c r="Q1129" s="295"/>
      <c r="R1129" s="295"/>
      <c r="S1129" s="295"/>
      <c r="T1129" s="295"/>
      <c r="U1129" s="296"/>
      <c r="V1129" s="103"/>
      <c r="W1129" s="72"/>
      <c r="X1129" s="72"/>
      <c r="Y1129" s="72"/>
      <c r="Z1129" s="45">
        <v>14</v>
      </c>
      <c r="AA1129" s="77">
        <f t="shared" si="471"/>
        <v>157</v>
      </c>
      <c r="AB1129" s="77">
        <f t="shared" si="472"/>
        <v>168</v>
      </c>
      <c r="AC1129" s="72">
        <f t="shared" si="459"/>
        <v>1</v>
      </c>
      <c r="AD1129" s="72">
        <f t="shared" si="460"/>
        <v>1</v>
      </c>
      <c r="AE1129" s="109" t="str">
        <f t="shared" si="461"/>
        <v>0-0</v>
      </c>
      <c r="AF1129" s="109" t="str">
        <f t="shared" si="462"/>
        <v>Y</v>
      </c>
      <c r="AG1129" s="109" t="str">
        <f t="shared" si="463"/>
        <v>B</v>
      </c>
      <c r="AM1129" s="109">
        <f t="shared" si="464"/>
        <v>0</v>
      </c>
      <c r="AN1129" s="109">
        <f t="shared" si="465"/>
        <v>0</v>
      </c>
      <c r="AO1129" s="109" t="str">
        <f t="shared" si="466"/>
        <v/>
      </c>
      <c r="AQ1129" s="109" t="str">
        <f t="shared" si="467"/>
        <v/>
      </c>
      <c r="BA1129" s="229">
        <f>MOD(SUM(E1124:E1130),12)</f>
        <v>0</v>
      </c>
    </row>
    <row r="1130" spans="1:53" ht="15.75" thickBot="1" x14ac:dyDescent="0.3">
      <c r="A1130" s="88"/>
      <c r="B1130" s="66" t="s">
        <v>284</v>
      </c>
      <c r="C1130" s="67"/>
      <c r="D1130" s="102"/>
      <c r="E1130" s="32"/>
      <c r="F1130" s="32"/>
      <c r="G1130" s="68" t="s">
        <v>277</v>
      </c>
      <c r="H1130" s="69">
        <f t="shared" si="468"/>
        <v>0</v>
      </c>
      <c r="I1130" s="70">
        <f t="shared" si="469"/>
        <v>0</v>
      </c>
      <c r="J1130" s="73" t="str">
        <f t="shared" si="470"/>
        <v>--</v>
      </c>
      <c r="K1130" s="32"/>
      <c r="L1130" s="233"/>
      <c r="M1130" s="295"/>
      <c r="N1130" s="295"/>
      <c r="O1130" s="295"/>
      <c r="P1130" s="295"/>
      <c r="Q1130" s="295"/>
      <c r="R1130" s="295"/>
      <c r="S1130" s="295"/>
      <c r="T1130" s="295"/>
      <c r="U1130" s="296"/>
      <c r="V1130" s="103"/>
      <c r="W1130" s="72"/>
      <c r="X1130" s="72"/>
      <c r="Y1130" s="72"/>
      <c r="Z1130" s="45">
        <v>15</v>
      </c>
      <c r="AA1130" s="77">
        <f t="shared" si="471"/>
        <v>169</v>
      </c>
      <c r="AB1130" s="77">
        <f t="shared" si="472"/>
        <v>180</v>
      </c>
      <c r="AC1130" s="72">
        <f t="shared" si="459"/>
        <v>1</v>
      </c>
      <c r="AD1130" s="72">
        <f t="shared" si="460"/>
        <v>1</v>
      </c>
      <c r="AE1130" s="109" t="str">
        <f t="shared" si="461"/>
        <v>0-0</v>
      </c>
      <c r="AF1130" s="109" t="str">
        <f t="shared" si="462"/>
        <v>Y</v>
      </c>
      <c r="AG1130" s="109" t="str">
        <f t="shared" si="463"/>
        <v>B</v>
      </c>
      <c r="AM1130" s="109">
        <f t="shared" si="464"/>
        <v>0</v>
      </c>
      <c r="AN1130" s="109">
        <f t="shared" si="465"/>
        <v>0</v>
      </c>
      <c r="AO1130" s="109" t="str">
        <f t="shared" si="466"/>
        <v/>
      </c>
      <c r="AQ1130" s="109" t="str">
        <f t="shared" si="467"/>
        <v/>
      </c>
      <c r="BA1130" s="229">
        <f>MOD(SUM(E1124:E1131),12)</f>
        <v>0</v>
      </c>
    </row>
    <row r="1131" spans="1:53" ht="15.75" thickBot="1" x14ac:dyDescent="0.3">
      <c r="A1131" s="88"/>
      <c r="B1131" s="66" t="s">
        <v>285</v>
      </c>
      <c r="C1131" s="67"/>
      <c r="D1131" s="102"/>
      <c r="E1131" s="32"/>
      <c r="F1131" s="32"/>
      <c r="G1131" s="68" t="s">
        <v>277</v>
      </c>
      <c r="H1131" s="69">
        <f t="shared" si="468"/>
        <v>0</v>
      </c>
      <c r="I1131" s="70">
        <f t="shared" si="469"/>
        <v>0</v>
      </c>
      <c r="J1131" s="73" t="str">
        <f t="shared" si="470"/>
        <v>--</v>
      </c>
      <c r="K1131" s="32"/>
      <c r="L1131" s="233"/>
      <c r="M1131" s="295"/>
      <c r="N1131" s="295"/>
      <c r="O1131" s="295"/>
      <c r="P1131" s="295"/>
      <c r="Q1131" s="295"/>
      <c r="R1131" s="295"/>
      <c r="S1131" s="295"/>
      <c r="T1131" s="295"/>
      <c r="U1131" s="296"/>
      <c r="V1131" s="103"/>
      <c r="W1131" s="72"/>
      <c r="X1131" s="72"/>
      <c r="Y1131" s="72"/>
      <c r="Z1131" s="45">
        <f>Z1130+1</f>
        <v>16</v>
      </c>
      <c r="AA1131" s="77">
        <f t="shared" si="471"/>
        <v>181</v>
      </c>
      <c r="AB1131" s="77">
        <f t="shared" si="472"/>
        <v>192</v>
      </c>
      <c r="AC1131" s="72">
        <f t="shared" si="459"/>
        <v>1</v>
      </c>
      <c r="AD1131" s="72">
        <f t="shared" si="460"/>
        <v>1</v>
      </c>
      <c r="AE1131" s="109" t="str">
        <f t="shared" si="461"/>
        <v>0-0</v>
      </c>
      <c r="AF1131" s="109" t="str">
        <f t="shared" si="462"/>
        <v>Y</v>
      </c>
      <c r="AG1131" s="109" t="str">
        <f t="shared" si="463"/>
        <v>B</v>
      </c>
      <c r="AM1131" s="109">
        <f t="shared" si="464"/>
        <v>0</v>
      </c>
      <c r="AN1131" s="109">
        <f t="shared" si="465"/>
        <v>0</v>
      </c>
      <c r="AO1131" s="109" t="str">
        <f t="shared" si="466"/>
        <v/>
      </c>
      <c r="AQ1131" s="109" t="str">
        <f t="shared" si="467"/>
        <v/>
      </c>
      <c r="BA1131" s="229">
        <f>MOD(SUM(E1124:E1132),12)</f>
        <v>0</v>
      </c>
    </row>
    <row r="1132" spans="1:53" ht="15.75" thickBot="1" x14ac:dyDescent="0.3">
      <c r="A1132" s="88"/>
      <c r="B1132" s="66" t="s">
        <v>286</v>
      </c>
      <c r="C1132" s="67"/>
      <c r="D1132" s="102"/>
      <c r="E1132" s="32"/>
      <c r="F1132" s="32"/>
      <c r="G1132" s="68" t="s">
        <v>277</v>
      </c>
      <c r="H1132" s="69">
        <f t="shared" si="468"/>
        <v>0</v>
      </c>
      <c r="I1132" s="70">
        <f t="shared" si="469"/>
        <v>0</v>
      </c>
      <c r="J1132" s="73" t="str">
        <f t="shared" si="470"/>
        <v>--</v>
      </c>
      <c r="K1132" s="32"/>
      <c r="L1132" s="233"/>
      <c r="M1132" s="295"/>
      <c r="N1132" s="295"/>
      <c r="O1132" s="295"/>
      <c r="P1132" s="295"/>
      <c r="Q1132" s="295"/>
      <c r="R1132" s="295"/>
      <c r="S1132" s="295"/>
      <c r="T1132" s="295"/>
      <c r="U1132" s="296"/>
      <c r="V1132" s="103"/>
      <c r="W1132" s="72"/>
      <c r="X1132" s="72"/>
      <c r="Y1132" s="72"/>
      <c r="Z1132" s="45">
        <f>Z1131+1</f>
        <v>17</v>
      </c>
      <c r="AA1132" s="77">
        <f t="shared" si="471"/>
        <v>193</v>
      </c>
      <c r="AB1132" s="77">
        <f t="shared" si="472"/>
        <v>204</v>
      </c>
      <c r="AC1132" s="72">
        <f t="shared" si="459"/>
        <v>1</v>
      </c>
      <c r="AD1132" s="72">
        <f t="shared" si="460"/>
        <v>1</v>
      </c>
      <c r="AE1132" s="109" t="str">
        <f t="shared" si="461"/>
        <v>0-0</v>
      </c>
      <c r="AF1132" s="109" t="str">
        <f t="shared" si="462"/>
        <v>Y</v>
      </c>
      <c r="AG1132" s="109" t="str">
        <f t="shared" si="463"/>
        <v>B</v>
      </c>
      <c r="AM1132" s="109">
        <f t="shared" si="464"/>
        <v>0</v>
      </c>
      <c r="AN1132" s="109">
        <f t="shared" si="465"/>
        <v>0</v>
      </c>
      <c r="AO1132" s="109" t="str">
        <f t="shared" si="466"/>
        <v/>
      </c>
      <c r="AQ1132" s="109" t="str">
        <f t="shared" si="467"/>
        <v/>
      </c>
      <c r="BA1132" s="229">
        <f>MOD(SUM(E1124:E1133),12)</f>
        <v>0</v>
      </c>
    </row>
    <row r="1133" spans="1:53" ht="15.75" thickBot="1" x14ac:dyDescent="0.3">
      <c r="A1133" s="88"/>
      <c r="B1133" s="66" t="s">
        <v>287</v>
      </c>
      <c r="C1133" s="67"/>
      <c r="D1133" s="102"/>
      <c r="E1133" s="32"/>
      <c r="F1133" s="32"/>
      <c r="G1133" s="68" t="s">
        <v>277</v>
      </c>
      <c r="H1133" s="69">
        <f t="shared" si="468"/>
        <v>0</v>
      </c>
      <c r="I1133" s="70">
        <f t="shared" si="469"/>
        <v>0</v>
      </c>
      <c r="J1133" s="73" t="str">
        <f t="shared" si="470"/>
        <v>--</v>
      </c>
      <c r="K1133" s="32"/>
      <c r="L1133" s="233"/>
      <c r="M1133" s="295"/>
      <c r="N1133" s="295"/>
      <c r="O1133" s="295"/>
      <c r="P1133" s="295"/>
      <c r="Q1133" s="295"/>
      <c r="R1133" s="295"/>
      <c r="S1133" s="295"/>
      <c r="T1133" s="295"/>
      <c r="U1133" s="296"/>
      <c r="V1133" s="103"/>
      <c r="W1133" s="72"/>
      <c r="X1133" s="72"/>
      <c r="Y1133" s="72"/>
      <c r="Z1133" s="45">
        <f>Z1132+1</f>
        <v>18</v>
      </c>
      <c r="AA1133" s="77">
        <f t="shared" si="471"/>
        <v>205</v>
      </c>
      <c r="AB1133" s="77">
        <f t="shared" si="472"/>
        <v>216</v>
      </c>
      <c r="AC1133" s="72">
        <f t="shared" si="459"/>
        <v>1</v>
      </c>
      <c r="AD1133" s="72">
        <f t="shared" si="460"/>
        <v>1</v>
      </c>
      <c r="AE1133" s="109" t="str">
        <f t="shared" si="461"/>
        <v>0-0</v>
      </c>
      <c r="AF1133" s="109" t="str">
        <f t="shared" si="462"/>
        <v>Y</v>
      </c>
      <c r="AG1133" s="109" t="str">
        <f t="shared" si="463"/>
        <v>B</v>
      </c>
      <c r="AM1133" s="109">
        <f t="shared" si="464"/>
        <v>0</v>
      </c>
      <c r="AN1133" s="109">
        <f t="shared" si="465"/>
        <v>0</v>
      </c>
      <c r="AO1133" s="109" t="str">
        <f t="shared" si="466"/>
        <v/>
      </c>
      <c r="AQ1133" s="109" t="str">
        <f t="shared" si="467"/>
        <v/>
      </c>
      <c r="BA1133" s="229">
        <f>MOD(SUM(E1124:E1134),12)</f>
        <v>0</v>
      </c>
    </row>
    <row r="1134" spans="1:53" ht="15.75" thickBot="1" x14ac:dyDescent="0.3">
      <c r="A1134" s="88"/>
      <c r="B1134" s="66" t="s">
        <v>288</v>
      </c>
      <c r="C1134" s="67"/>
      <c r="D1134" s="102"/>
      <c r="E1134" s="32"/>
      <c r="F1134" s="32"/>
      <c r="G1134" s="68" t="s">
        <v>277</v>
      </c>
      <c r="H1134" s="69">
        <f t="shared" si="468"/>
        <v>0</v>
      </c>
      <c r="I1134" s="70">
        <f t="shared" si="469"/>
        <v>0</v>
      </c>
      <c r="J1134" s="73" t="str">
        <f t="shared" si="470"/>
        <v>--</v>
      </c>
      <c r="K1134" s="32"/>
      <c r="L1134" s="233"/>
      <c r="M1134" s="295"/>
      <c r="N1134" s="295"/>
      <c r="O1134" s="295"/>
      <c r="P1134" s="295"/>
      <c r="Q1134" s="295"/>
      <c r="R1134" s="295"/>
      <c r="S1134" s="295"/>
      <c r="T1134" s="295"/>
      <c r="U1134" s="296"/>
      <c r="V1134" s="103"/>
      <c r="W1134" s="84"/>
      <c r="X1134" s="84"/>
      <c r="Y1134" s="72"/>
      <c r="Z1134" s="72"/>
      <c r="AA1134" s="72"/>
      <c r="AB1134" s="72"/>
      <c r="AC1134" s="72">
        <f t="shared" si="459"/>
        <v>1</v>
      </c>
      <c r="AD1134" s="72">
        <f t="shared" si="460"/>
        <v>1</v>
      </c>
      <c r="AE1134" s="109" t="str">
        <f t="shared" si="461"/>
        <v>0-0</v>
      </c>
      <c r="AF1134" s="109" t="str">
        <f t="shared" si="462"/>
        <v>Y</v>
      </c>
      <c r="AG1134" s="109" t="str">
        <f t="shared" si="463"/>
        <v>B</v>
      </c>
      <c r="AM1134" s="109">
        <f t="shared" si="464"/>
        <v>0</v>
      </c>
      <c r="AN1134" s="109">
        <f t="shared" si="465"/>
        <v>0</v>
      </c>
      <c r="AO1134" s="109" t="str">
        <f t="shared" si="466"/>
        <v/>
      </c>
      <c r="AQ1134" s="109" t="str">
        <f t="shared" si="467"/>
        <v/>
      </c>
      <c r="BA1134" s="229">
        <f>MOD(SUM(E1124:E1135),12)</f>
        <v>0</v>
      </c>
    </row>
    <row r="1135" spans="1:53" ht="15.75" thickBot="1" x14ac:dyDescent="0.3">
      <c r="A1135" s="88"/>
      <c r="B1135" s="66" t="s">
        <v>289</v>
      </c>
      <c r="C1135" s="67"/>
      <c r="D1135" s="102"/>
      <c r="E1135" s="32"/>
      <c r="F1135" s="32"/>
      <c r="G1135" s="68" t="s">
        <v>277</v>
      </c>
      <c r="H1135" s="69">
        <f t="shared" si="468"/>
        <v>0</v>
      </c>
      <c r="I1135" s="70">
        <f t="shared" si="469"/>
        <v>0</v>
      </c>
      <c r="J1135" s="73" t="str">
        <f t="shared" si="470"/>
        <v>--</v>
      </c>
      <c r="K1135" s="32"/>
      <c r="L1135" s="233"/>
      <c r="M1135" s="295"/>
      <c r="N1135" s="295"/>
      <c r="O1135" s="295"/>
      <c r="P1135" s="295"/>
      <c r="Q1135" s="295"/>
      <c r="R1135" s="295"/>
      <c r="S1135" s="295"/>
      <c r="T1135" s="295"/>
      <c r="U1135" s="296"/>
      <c r="V1135" s="103"/>
      <c r="W1135" s="84">
        <f>Y1135+1</f>
        <v>1</v>
      </c>
      <c r="X1135" s="84"/>
      <c r="Y1135" s="78">
        <f>SUM(E1124:E1135)</f>
        <v>0</v>
      </c>
      <c r="Z1135" s="72"/>
      <c r="AA1135" s="72"/>
      <c r="AB1135" s="72"/>
      <c r="AC1135" s="72">
        <f t="shared" si="459"/>
        <v>1</v>
      </c>
      <c r="AD1135" s="72">
        <f t="shared" si="460"/>
        <v>1</v>
      </c>
      <c r="AE1135" s="109" t="str">
        <f t="shared" si="461"/>
        <v>0-0</v>
      </c>
      <c r="AF1135" s="109" t="str">
        <f t="shared" si="462"/>
        <v>Y</v>
      </c>
      <c r="AG1135" s="109" t="str">
        <f t="shared" si="463"/>
        <v>B</v>
      </c>
      <c r="AM1135" s="109">
        <f t="shared" si="464"/>
        <v>0</v>
      </c>
      <c r="AN1135" s="109">
        <f t="shared" si="465"/>
        <v>0</v>
      </c>
      <c r="AO1135" s="109" t="str">
        <f t="shared" si="466"/>
        <v/>
      </c>
      <c r="AQ1135" s="109" t="str">
        <f t="shared" si="467"/>
        <v/>
      </c>
      <c r="BA1135" s="229">
        <f>MOD(SUM(E1124:E1136),12)</f>
        <v>0</v>
      </c>
    </row>
    <row r="1136" spans="1:53" ht="15.75" thickBot="1" x14ac:dyDescent="0.3">
      <c r="A1136" s="88"/>
      <c r="B1136" s="66" t="s">
        <v>290</v>
      </c>
      <c r="C1136" s="67"/>
      <c r="D1136" s="102"/>
      <c r="E1136" s="32"/>
      <c r="F1136" s="32"/>
      <c r="G1136" s="68" t="s">
        <v>277</v>
      </c>
      <c r="H1136" s="69">
        <f t="shared" si="468"/>
        <v>0</v>
      </c>
      <c r="I1136" s="70">
        <f t="shared" si="469"/>
        <v>0</v>
      </c>
      <c r="J1136" s="73" t="str">
        <f t="shared" si="470"/>
        <v>--</v>
      </c>
      <c r="K1136" s="32"/>
      <c r="L1136" s="233"/>
      <c r="M1136" s="295"/>
      <c r="N1136" s="295"/>
      <c r="O1136" s="295"/>
      <c r="P1136" s="295"/>
      <c r="Q1136" s="295"/>
      <c r="R1136" s="295"/>
      <c r="S1136" s="295"/>
      <c r="T1136" s="295"/>
      <c r="U1136" s="296"/>
      <c r="V1136" s="103"/>
      <c r="W1136" s="84">
        <f>Y1136+1</f>
        <v>1</v>
      </c>
      <c r="X1136" s="84"/>
      <c r="Y1136" s="78">
        <f>SUM(E1124:E1136)</f>
        <v>0</v>
      </c>
      <c r="Z1136" s="72" t="str">
        <f t="shared" ref="Z1136:Z1148" si="473">IF(OR(AND(E$8=216,C1135="DBL REV",C1136="DBL REV",Y1135&lt;=144,Y1136&gt;144),AND(E$8=216,C1135="TPL REV",C1136="TPL REV",Y1135&lt;=144,Y1136&gt;144),AND(E$8=216,C1135="QD REV",C1136="QD REV",Y1135&lt;=144,Y1136&gt;144)),"ERROR","")</f>
        <v/>
      </c>
      <c r="AA1136" s="72"/>
      <c r="AB1136" s="72"/>
      <c r="AC1136" s="72">
        <f t="shared" si="459"/>
        <v>1</v>
      </c>
      <c r="AD1136" s="72">
        <f t="shared" si="460"/>
        <v>1</v>
      </c>
      <c r="AE1136" s="109" t="str">
        <f t="shared" si="461"/>
        <v>0-0</v>
      </c>
      <c r="AF1136" s="109" t="str">
        <f t="shared" si="462"/>
        <v>Y</v>
      </c>
      <c r="AG1136" s="109" t="str">
        <f t="shared" si="463"/>
        <v>B</v>
      </c>
      <c r="AM1136" s="109">
        <f t="shared" si="464"/>
        <v>0</v>
      </c>
      <c r="AN1136" s="109">
        <f t="shared" si="465"/>
        <v>0</v>
      </c>
      <c r="AO1136" s="109" t="str">
        <f t="shared" si="466"/>
        <v/>
      </c>
      <c r="AQ1136" s="109" t="str">
        <f t="shared" si="467"/>
        <v/>
      </c>
      <c r="BA1136" s="229">
        <f>MOD(SUM(E1124:E1137),12)</f>
        <v>0</v>
      </c>
    </row>
    <row r="1137" spans="1:53" ht="15.75" thickBot="1" x14ac:dyDescent="0.3">
      <c r="A1137" s="88"/>
      <c r="B1137" s="66" t="s">
        <v>291</v>
      </c>
      <c r="C1137" s="67"/>
      <c r="D1137" s="102"/>
      <c r="E1137" s="32"/>
      <c r="F1137" s="32"/>
      <c r="G1137" s="68" t="s">
        <v>277</v>
      </c>
      <c r="H1137" s="69">
        <f t="shared" si="468"/>
        <v>0</v>
      </c>
      <c r="I1137" s="70">
        <f t="shared" si="469"/>
        <v>0</v>
      </c>
      <c r="J1137" s="73" t="str">
        <f t="shared" si="470"/>
        <v>--</v>
      </c>
      <c r="K1137" s="32"/>
      <c r="L1137" s="233"/>
      <c r="M1137" s="295"/>
      <c r="N1137" s="295"/>
      <c r="O1137" s="295"/>
      <c r="P1137" s="295"/>
      <c r="Q1137" s="295"/>
      <c r="R1137" s="295"/>
      <c r="S1137" s="295"/>
      <c r="T1137" s="295"/>
      <c r="U1137" s="296"/>
      <c r="V1137" s="103"/>
      <c r="W1137" s="84">
        <f>Y1137+1</f>
        <v>1</v>
      </c>
      <c r="X1137" s="84"/>
      <c r="Y1137" s="78">
        <f>SUM(E1124:E1137)</f>
        <v>0</v>
      </c>
      <c r="Z1137" s="72" t="str">
        <f t="shared" si="473"/>
        <v/>
      </c>
      <c r="AA1137" s="72"/>
      <c r="AB1137" s="72"/>
      <c r="AC1137" s="72">
        <f t="shared" si="459"/>
        <v>1</v>
      </c>
      <c r="AD1137" s="72">
        <f t="shared" si="460"/>
        <v>1</v>
      </c>
      <c r="AE1137" s="109" t="str">
        <f t="shared" si="461"/>
        <v>0-0</v>
      </c>
      <c r="AF1137" s="109" t="str">
        <f t="shared" si="462"/>
        <v>Y</v>
      </c>
      <c r="AG1137" s="109" t="str">
        <f t="shared" si="463"/>
        <v>B</v>
      </c>
      <c r="AM1137" s="109">
        <f t="shared" si="464"/>
        <v>0</v>
      </c>
      <c r="AN1137" s="109">
        <f t="shared" si="465"/>
        <v>0</v>
      </c>
      <c r="AO1137" s="109" t="str">
        <f t="shared" si="466"/>
        <v/>
      </c>
      <c r="AQ1137" s="109" t="str">
        <f t="shared" si="467"/>
        <v/>
      </c>
      <c r="BA1137" s="229">
        <f>MOD(SUM(E1124:E1138),12)</f>
        <v>0</v>
      </c>
    </row>
    <row r="1138" spans="1:53" ht="15.75" thickBot="1" x14ac:dyDescent="0.3">
      <c r="A1138" s="88"/>
      <c r="B1138" s="66" t="s">
        <v>292</v>
      </c>
      <c r="C1138" s="67"/>
      <c r="D1138" s="102"/>
      <c r="E1138" s="32"/>
      <c r="F1138" s="32"/>
      <c r="G1138" s="68" t="s">
        <v>277</v>
      </c>
      <c r="H1138" s="69">
        <f t="shared" si="468"/>
        <v>0</v>
      </c>
      <c r="I1138" s="70">
        <f t="shared" si="469"/>
        <v>0</v>
      </c>
      <c r="J1138" s="73" t="str">
        <f t="shared" si="470"/>
        <v>--</v>
      </c>
      <c r="K1138" s="32"/>
      <c r="L1138" s="233"/>
      <c r="M1138" s="295"/>
      <c r="N1138" s="295"/>
      <c r="O1138" s="295"/>
      <c r="P1138" s="295"/>
      <c r="Q1138" s="295"/>
      <c r="R1138" s="295"/>
      <c r="S1138" s="295"/>
      <c r="T1138" s="295"/>
      <c r="U1138" s="296"/>
      <c r="V1138" s="103"/>
      <c r="W1138" s="84">
        <f>Y1138+1</f>
        <v>1</v>
      </c>
      <c r="X1138" s="84"/>
      <c r="Y1138" s="78">
        <f>SUM(E1124:E1138)</f>
        <v>0</v>
      </c>
      <c r="Z1138" s="72" t="str">
        <f t="shared" si="473"/>
        <v/>
      </c>
      <c r="AA1138" s="72" t="str">
        <f t="shared" ref="AA1138:AA1150" si="474">IF(AND(C1136&lt;&gt;"Field SPL",W1135&lt;=144,Y1136&gt;144),"ERROR","")</f>
        <v/>
      </c>
      <c r="AB1138" s="72"/>
      <c r="AC1138" s="72">
        <f t="shared" si="459"/>
        <v>1</v>
      </c>
      <c r="AD1138" s="72">
        <f t="shared" si="460"/>
        <v>1</v>
      </c>
      <c r="AE1138" s="109" t="str">
        <f t="shared" si="461"/>
        <v>0-0</v>
      </c>
      <c r="AF1138" s="109" t="str">
        <f t="shared" si="462"/>
        <v>Y</v>
      </c>
      <c r="AG1138" s="109" t="str">
        <f t="shared" si="463"/>
        <v>B</v>
      </c>
      <c r="AM1138" s="109">
        <f t="shared" si="464"/>
        <v>0</v>
      </c>
      <c r="AN1138" s="109">
        <f t="shared" si="465"/>
        <v>0</v>
      </c>
      <c r="AO1138" s="109" t="str">
        <f t="shared" si="466"/>
        <v/>
      </c>
      <c r="AQ1138" s="109" t="str">
        <f t="shared" si="467"/>
        <v/>
      </c>
      <c r="BA1138" s="229">
        <f>MOD(SUM(E1124:E1139),12)</f>
        <v>0</v>
      </c>
    </row>
    <row r="1139" spans="1:53" ht="15.75" thickBot="1" x14ac:dyDescent="0.3">
      <c r="A1139" s="88"/>
      <c r="B1139" s="66" t="s">
        <v>293</v>
      </c>
      <c r="C1139" s="67"/>
      <c r="D1139" s="102"/>
      <c r="E1139" s="32"/>
      <c r="F1139" s="32"/>
      <c r="G1139" s="68" t="s">
        <v>277</v>
      </c>
      <c r="H1139" s="69">
        <f t="shared" si="468"/>
        <v>0</v>
      </c>
      <c r="I1139" s="70">
        <f t="shared" si="469"/>
        <v>0</v>
      </c>
      <c r="J1139" s="73" t="str">
        <f t="shared" si="470"/>
        <v>--</v>
      </c>
      <c r="K1139" s="32"/>
      <c r="L1139" s="233"/>
      <c r="M1139" s="295"/>
      <c r="N1139" s="295"/>
      <c r="O1139" s="295"/>
      <c r="P1139" s="295"/>
      <c r="Q1139" s="295"/>
      <c r="R1139" s="295"/>
      <c r="S1139" s="295"/>
      <c r="T1139" s="295"/>
      <c r="U1139" s="296"/>
      <c r="V1139" s="103"/>
      <c r="W1139" s="84">
        <f t="shared" ref="W1139:W1147" si="475">Y1139+1</f>
        <v>1</v>
      </c>
      <c r="X1139" s="84"/>
      <c r="Y1139" s="78">
        <f>SUM(E1124:E1139)</f>
        <v>0</v>
      </c>
      <c r="Z1139" s="72" t="str">
        <f t="shared" si="473"/>
        <v/>
      </c>
      <c r="AA1139" s="72" t="str">
        <f t="shared" si="474"/>
        <v/>
      </c>
      <c r="AB1139" s="72"/>
      <c r="AC1139" s="72">
        <f t="shared" si="459"/>
        <v>1</v>
      </c>
      <c r="AD1139" s="72">
        <f t="shared" si="460"/>
        <v>1</v>
      </c>
      <c r="AE1139" s="109" t="str">
        <f t="shared" si="461"/>
        <v>0-0</v>
      </c>
      <c r="AF1139" s="109" t="str">
        <f t="shared" si="462"/>
        <v>Y</v>
      </c>
      <c r="AG1139" s="109" t="str">
        <f t="shared" si="463"/>
        <v>B</v>
      </c>
      <c r="AM1139" s="109">
        <f t="shared" si="464"/>
        <v>0</v>
      </c>
      <c r="AN1139" s="109">
        <f t="shared" si="465"/>
        <v>0</v>
      </c>
      <c r="AO1139" s="109" t="str">
        <f t="shared" si="466"/>
        <v/>
      </c>
      <c r="AQ1139" s="109" t="str">
        <f t="shared" si="467"/>
        <v/>
      </c>
      <c r="BA1139" s="229">
        <f>MOD(SUM(E1124:E1140),12)</f>
        <v>0</v>
      </c>
    </row>
    <row r="1140" spans="1:53" ht="15.75" thickBot="1" x14ac:dyDescent="0.3">
      <c r="A1140" s="88"/>
      <c r="B1140" s="66" t="s">
        <v>294</v>
      </c>
      <c r="C1140" s="67"/>
      <c r="D1140" s="102"/>
      <c r="E1140" s="32"/>
      <c r="F1140" s="32"/>
      <c r="G1140" s="68" t="s">
        <v>277</v>
      </c>
      <c r="H1140" s="69">
        <f t="shared" si="468"/>
        <v>0</v>
      </c>
      <c r="I1140" s="70">
        <f t="shared" si="469"/>
        <v>0</v>
      </c>
      <c r="J1140" s="73" t="str">
        <f t="shared" si="470"/>
        <v>--</v>
      </c>
      <c r="K1140" s="32"/>
      <c r="L1140" s="233"/>
      <c r="M1140" s="295"/>
      <c r="N1140" s="295"/>
      <c r="O1140" s="295"/>
      <c r="P1140" s="295"/>
      <c r="Q1140" s="295"/>
      <c r="R1140" s="295"/>
      <c r="S1140" s="295"/>
      <c r="T1140" s="295"/>
      <c r="U1140" s="296"/>
      <c r="V1140" s="103"/>
      <c r="W1140" s="84">
        <f t="shared" si="475"/>
        <v>1</v>
      </c>
      <c r="X1140" s="84"/>
      <c r="Y1140" s="78">
        <f>SUM(E1124:E1140)</f>
        <v>0</v>
      </c>
      <c r="Z1140" s="72" t="str">
        <f t="shared" si="473"/>
        <v/>
      </c>
      <c r="AA1140" s="72" t="str">
        <f t="shared" si="474"/>
        <v/>
      </c>
      <c r="AB1140" s="72"/>
      <c r="AC1140" s="72">
        <f t="shared" si="459"/>
        <v>1</v>
      </c>
      <c r="AD1140" s="72">
        <f t="shared" si="460"/>
        <v>1</v>
      </c>
      <c r="AE1140" s="109" t="str">
        <f t="shared" si="461"/>
        <v>0-0</v>
      </c>
      <c r="AF1140" s="109" t="str">
        <f t="shared" si="462"/>
        <v>Y</v>
      </c>
      <c r="AG1140" s="109" t="str">
        <f t="shared" si="463"/>
        <v>B</v>
      </c>
      <c r="AM1140" s="109">
        <f t="shared" si="464"/>
        <v>0</v>
      </c>
      <c r="AN1140" s="109">
        <f t="shared" si="465"/>
        <v>0</v>
      </c>
      <c r="AO1140" s="109" t="str">
        <f t="shared" si="466"/>
        <v/>
      </c>
      <c r="AQ1140" s="109" t="str">
        <f t="shared" si="467"/>
        <v/>
      </c>
      <c r="BA1140" s="229">
        <f>MOD(SUM(E1124:E1141),12)</f>
        <v>0</v>
      </c>
    </row>
    <row r="1141" spans="1:53" ht="15.75" thickBot="1" x14ac:dyDescent="0.3">
      <c r="A1141" s="88"/>
      <c r="B1141" s="66" t="s">
        <v>295</v>
      </c>
      <c r="C1141" s="67"/>
      <c r="D1141" s="102"/>
      <c r="E1141" s="32"/>
      <c r="F1141" s="32"/>
      <c r="G1141" s="68" t="s">
        <v>277</v>
      </c>
      <c r="H1141" s="69">
        <f t="shared" si="468"/>
        <v>0</v>
      </c>
      <c r="I1141" s="70">
        <f t="shared" si="469"/>
        <v>0</v>
      </c>
      <c r="J1141" s="73" t="str">
        <f t="shared" si="470"/>
        <v>--</v>
      </c>
      <c r="K1141" s="32"/>
      <c r="L1141" s="233"/>
      <c r="M1141" s="295"/>
      <c r="N1141" s="295"/>
      <c r="O1141" s="295"/>
      <c r="P1141" s="295"/>
      <c r="Q1141" s="295"/>
      <c r="R1141" s="295"/>
      <c r="S1141" s="295"/>
      <c r="T1141" s="295"/>
      <c r="U1141" s="296"/>
      <c r="V1141" s="103"/>
      <c r="W1141" s="84">
        <f t="shared" si="475"/>
        <v>1</v>
      </c>
      <c r="X1141" s="84"/>
      <c r="Y1141" s="78">
        <f>SUM(E1124:E1141)</f>
        <v>0</v>
      </c>
      <c r="Z1141" s="72" t="str">
        <f t="shared" si="473"/>
        <v/>
      </c>
      <c r="AA1141" s="72" t="str">
        <f t="shared" si="474"/>
        <v/>
      </c>
      <c r="AB1141" s="72"/>
      <c r="AC1141" s="72">
        <f t="shared" si="459"/>
        <v>1</v>
      </c>
      <c r="AD1141" s="72">
        <f t="shared" si="460"/>
        <v>1</v>
      </c>
      <c r="AE1141" s="109" t="str">
        <f t="shared" si="461"/>
        <v>0-0</v>
      </c>
      <c r="AF1141" s="109" t="str">
        <f t="shared" si="462"/>
        <v>Y</v>
      </c>
      <c r="AG1141" s="109" t="str">
        <f t="shared" si="463"/>
        <v>B</v>
      </c>
      <c r="AM1141" s="109">
        <f t="shared" si="464"/>
        <v>0</v>
      </c>
      <c r="AN1141" s="109">
        <f t="shared" si="465"/>
        <v>0</v>
      </c>
      <c r="AO1141" s="109" t="str">
        <f t="shared" si="466"/>
        <v/>
      </c>
      <c r="AQ1141" s="109" t="str">
        <f t="shared" si="467"/>
        <v/>
      </c>
      <c r="BA1141" s="229">
        <f>MOD(SUM(E1124:E1142),12)</f>
        <v>0</v>
      </c>
    </row>
    <row r="1142" spans="1:53" ht="15.75" thickBot="1" x14ac:dyDescent="0.3">
      <c r="A1142" s="88"/>
      <c r="B1142" s="66" t="s">
        <v>296</v>
      </c>
      <c r="C1142" s="67"/>
      <c r="D1142" s="102"/>
      <c r="E1142" s="32"/>
      <c r="F1142" s="32"/>
      <c r="G1142" s="68" t="s">
        <v>277</v>
      </c>
      <c r="H1142" s="69">
        <f t="shared" si="468"/>
        <v>0</v>
      </c>
      <c r="I1142" s="70">
        <f t="shared" si="469"/>
        <v>0</v>
      </c>
      <c r="J1142" s="73" t="str">
        <f t="shared" si="470"/>
        <v>--</v>
      </c>
      <c r="K1142" s="32"/>
      <c r="L1142" s="233"/>
      <c r="M1142" s="295"/>
      <c r="N1142" s="295"/>
      <c r="O1142" s="295"/>
      <c r="P1142" s="295"/>
      <c r="Q1142" s="295"/>
      <c r="R1142" s="295"/>
      <c r="S1142" s="295"/>
      <c r="T1142" s="295"/>
      <c r="U1142" s="296"/>
      <c r="V1142" s="103"/>
      <c r="W1142" s="84">
        <f t="shared" si="475"/>
        <v>1</v>
      </c>
      <c r="X1142" s="84"/>
      <c r="Y1142" s="78">
        <f>SUM(E1124:E1142)</f>
        <v>0</v>
      </c>
      <c r="Z1142" s="72" t="str">
        <f t="shared" si="473"/>
        <v/>
      </c>
      <c r="AA1142" s="72" t="str">
        <f t="shared" si="474"/>
        <v/>
      </c>
      <c r="AB1142" s="72"/>
      <c r="AC1142" s="72">
        <f t="shared" si="459"/>
        <v>1</v>
      </c>
      <c r="AD1142" s="72">
        <f t="shared" si="460"/>
        <v>1</v>
      </c>
      <c r="AE1142" s="109" t="str">
        <f t="shared" si="461"/>
        <v>0-0</v>
      </c>
      <c r="AF1142" s="109" t="str">
        <f t="shared" si="462"/>
        <v>Y</v>
      </c>
      <c r="AG1142" s="109" t="str">
        <f t="shared" si="463"/>
        <v>B</v>
      </c>
      <c r="AM1142" s="109">
        <f t="shared" si="464"/>
        <v>0</v>
      </c>
      <c r="AN1142" s="109">
        <f t="shared" si="465"/>
        <v>0</v>
      </c>
      <c r="AO1142" s="109" t="str">
        <f t="shared" si="466"/>
        <v/>
      </c>
      <c r="AQ1142" s="109" t="str">
        <f t="shared" si="467"/>
        <v/>
      </c>
      <c r="BA1142" s="229">
        <f>MOD(SUM(E1124:E1143),12)</f>
        <v>0</v>
      </c>
    </row>
    <row r="1143" spans="1:53" ht="15.75" thickBot="1" x14ac:dyDescent="0.3">
      <c r="A1143" s="88"/>
      <c r="B1143" s="66" t="s">
        <v>297</v>
      </c>
      <c r="C1143" s="67"/>
      <c r="D1143" s="102"/>
      <c r="E1143" s="32"/>
      <c r="F1143" s="32"/>
      <c r="G1143" s="68" t="s">
        <v>277</v>
      </c>
      <c r="H1143" s="69">
        <f t="shared" si="468"/>
        <v>0</v>
      </c>
      <c r="I1143" s="70">
        <f t="shared" si="469"/>
        <v>0</v>
      </c>
      <c r="J1143" s="73" t="str">
        <f t="shared" si="470"/>
        <v>--</v>
      </c>
      <c r="K1143" s="32"/>
      <c r="L1143" s="233"/>
      <c r="M1143" s="295"/>
      <c r="N1143" s="295"/>
      <c r="O1143" s="295"/>
      <c r="P1143" s="295"/>
      <c r="Q1143" s="295"/>
      <c r="R1143" s="295"/>
      <c r="S1143" s="295"/>
      <c r="T1143" s="295"/>
      <c r="U1143" s="296"/>
      <c r="V1143" s="103"/>
      <c r="W1143" s="84">
        <f t="shared" si="475"/>
        <v>1</v>
      </c>
      <c r="X1143" s="84"/>
      <c r="Y1143" s="78">
        <f>SUM(E1124:E1143)</f>
        <v>0</v>
      </c>
      <c r="Z1143" s="72" t="str">
        <f t="shared" si="473"/>
        <v/>
      </c>
      <c r="AA1143" s="72" t="str">
        <f t="shared" si="474"/>
        <v/>
      </c>
      <c r="AB1143" s="72"/>
      <c r="AC1143" s="72">
        <f t="shared" si="459"/>
        <v>1</v>
      </c>
      <c r="AD1143" s="72">
        <f t="shared" si="460"/>
        <v>1</v>
      </c>
      <c r="AE1143" s="109" t="str">
        <f t="shared" si="461"/>
        <v>0-0</v>
      </c>
      <c r="AF1143" s="109" t="str">
        <f t="shared" si="462"/>
        <v>Y</v>
      </c>
      <c r="AG1143" s="109" t="str">
        <f t="shared" si="463"/>
        <v>B</v>
      </c>
      <c r="AM1143" s="109">
        <f t="shared" si="464"/>
        <v>0</v>
      </c>
      <c r="AN1143" s="109">
        <f t="shared" si="465"/>
        <v>0</v>
      </c>
      <c r="AO1143" s="109" t="str">
        <f t="shared" si="466"/>
        <v/>
      </c>
      <c r="AQ1143" s="109" t="str">
        <f t="shared" si="467"/>
        <v/>
      </c>
      <c r="BA1143" s="229">
        <f>MOD(SUM(E1124:E1144),12)</f>
        <v>0</v>
      </c>
    </row>
    <row r="1144" spans="1:53" ht="15.75" thickBot="1" x14ac:dyDescent="0.3">
      <c r="A1144" s="88"/>
      <c r="B1144" s="66" t="s">
        <v>298</v>
      </c>
      <c r="C1144" s="67"/>
      <c r="D1144" s="102"/>
      <c r="E1144" s="32"/>
      <c r="F1144" s="32"/>
      <c r="G1144" s="68" t="s">
        <v>277</v>
      </c>
      <c r="H1144" s="69">
        <f t="shared" si="468"/>
        <v>0</v>
      </c>
      <c r="I1144" s="70">
        <f t="shared" si="469"/>
        <v>0</v>
      </c>
      <c r="J1144" s="73" t="str">
        <f t="shared" si="470"/>
        <v>--</v>
      </c>
      <c r="K1144" s="32"/>
      <c r="L1144" s="233"/>
      <c r="M1144" s="295"/>
      <c r="N1144" s="295"/>
      <c r="O1144" s="295"/>
      <c r="P1144" s="295"/>
      <c r="Q1144" s="295"/>
      <c r="R1144" s="295"/>
      <c r="S1144" s="295"/>
      <c r="T1144" s="295"/>
      <c r="U1144" s="296"/>
      <c r="V1144" s="103"/>
      <c r="W1144" s="84">
        <f t="shared" si="475"/>
        <v>1</v>
      </c>
      <c r="X1144" s="84"/>
      <c r="Y1144" s="78">
        <f>SUM(E1124:E1144)</f>
        <v>0</v>
      </c>
      <c r="Z1144" s="72" t="str">
        <f t="shared" si="473"/>
        <v/>
      </c>
      <c r="AA1144" s="72" t="str">
        <f t="shared" si="474"/>
        <v/>
      </c>
      <c r="AB1144" s="72"/>
      <c r="AC1144" s="72">
        <f t="shared" si="459"/>
        <v>1</v>
      </c>
      <c r="AD1144" s="72">
        <f t="shared" si="460"/>
        <v>1</v>
      </c>
      <c r="AE1144" s="109" t="str">
        <f t="shared" si="461"/>
        <v>0-0</v>
      </c>
      <c r="AF1144" s="109" t="str">
        <f t="shared" si="462"/>
        <v>Y</v>
      </c>
      <c r="AG1144" s="109" t="str">
        <f t="shared" si="463"/>
        <v>B</v>
      </c>
      <c r="AM1144" s="109">
        <f t="shared" si="464"/>
        <v>0</v>
      </c>
      <c r="AN1144" s="109">
        <f t="shared" si="465"/>
        <v>0</v>
      </c>
      <c r="AO1144" s="109" t="str">
        <f t="shared" si="466"/>
        <v/>
      </c>
      <c r="AQ1144" s="109" t="str">
        <f t="shared" si="467"/>
        <v/>
      </c>
      <c r="BA1144" s="229">
        <f>MOD(SUM(E1124:E1145),12)</f>
        <v>0</v>
      </c>
    </row>
    <row r="1145" spans="1:53" ht="15.75" thickBot="1" x14ac:dyDescent="0.3">
      <c r="A1145" s="88"/>
      <c r="B1145" s="66" t="s">
        <v>299</v>
      </c>
      <c r="C1145" s="67"/>
      <c r="D1145" s="102"/>
      <c r="E1145" s="32"/>
      <c r="F1145" s="32"/>
      <c r="G1145" s="68" t="s">
        <v>277</v>
      </c>
      <c r="H1145" s="69">
        <f t="shared" si="468"/>
        <v>0</v>
      </c>
      <c r="I1145" s="70">
        <f t="shared" si="469"/>
        <v>0</v>
      </c>
      <c r="J1145" s="73" t="str">
        <f t="shared" si="470"/>
        <v>--</v>
      </c>
      <c r="K1145" s="32"/>
      <c r="L1145" s="233"/>
      <c r="M1145" s="295"/>
      <c r="N1145" s="295"/>
      <c r="O1145" s="295"/>
      <c r="P1145" s="295"/>
      <c r="Q1145" s="295"/>
      <c r="R1145" s="295"/>
      <c r="S1145" s="295"/>
      <c r="T1145" s="295"/>
      <c r="U1145" s="296"/>
      <c r="V1145" s="103"/>
      <c r="W1145" s="84">
        <f t="shared" si="475"/>
        <v>1</v>
      </c>
      <c r="X1145" s="84"/>
      <c r="Y1145" s="78">
        <f>SUM(E1124:E1145)</f>
        <v>0</v>
      </c>
      <c r="Z1145" s="72" t="str">
        <f t="shared" si="473"/>
        <v/>
      </c>
      <c r="AA1145" s="72" t="str">
        <f t="shared" si="474"/>
        <v/>
      </c>
      <c r="AB1145" s="72"/>
      <c r="AC1145" s="72">
        <f t="shared" si="459"/>
        <v>1</v>
      </c>
      <c r="AD1145" s="72">
        <f t="shared" si="460"/>
        <v>1</v>
      </c>
      <c r="AE1145" s="109" t="str">
        <f t="shared" si="461"/>
        <v>0-0</v>
      </c>
      <c r="AF1145" s="109" t="str">
        <f t="shared" si="462"/>
        <v>Y</v>
      </c>
      <c r="AG1145" s="109" t="str">
        <f t="shared" si="463"/>
        <v>B</v>
      </c>
      <c r="AM1145" s="109">
        <f t="shared" si="464"/>
        <v>0</v>
      </c>
      <c r="AN1145" s="109">
        <f t="shared" si="465"/>
        <v>0</v>
      </c>
      <c r="AO1145" s="109" t="str">
        <f t="shared" si="466"/>
        <v/>
      </c>
      <c r="AQ1145" s="109" t="str">
        <f t="shared" si="467"/>
        <v/>
      </c>
      <c r="BA1145" s="229">
        <f>MOD(SUM(E1124:E1146),12)</f>
        <v>0</v>
      </c>
    </row>
    <row r="1146" spans="1:53" ht="15.75" thickBot="1" x14ac:dyDescent="0.3">
      <c r="A1146" s="88"/>
      <c r="B1146" s="66" t="s">
        <v>300</v>
      </c>
      <c r="C1146" s="67"/>
      <c r="D1146" s="102"/>
      <c r="E1146" s="32"/>
      <c r="F1146" s="32"/>
      <c r="G1146" s="68" t="s">
        <v>277</v>
      </c>
      <c r="H1146" s="69">
        <f t="shared" si="468"/>
        <v>0</v>
      </c>
      <c r="I1146" s="70">
        <f t="shared" si="469"/>
        <v>0</v>
      </c>
      <c r="J1146" s="73" t="str">
        <f t="shared" si="470"/>
        <v>--</v>
      </c>
      <c r="K1146" s="32"/>
      <c r="L1146" s="233"/>
      <c r="M1146" s="295"/>
      <c r="N1146" s="295"/>
      <c r="O1146" s="295"/>
      <c r="P1146" s="295"/>
      <c r="Q1146" s="295"/>
      <c r="R1146" s="295"/>
      <c r="S1146" s="295"/>
      <c r="T1146" s="295"/>
      <c r="U1146" s="296"/>
      <c r="V1146" s="103"/>
      <c r="W1146" s="84">
        <f t="shared" si="475"/>
        <v>1</v>
      </c>
      <c r="X1146" s="84"/>
      <c r="Y1146" s="78">
        <f>SUM(E1124:E1146)</f>
        <v>0</v>
      </c>
      <c r="Z1146" s="72" t="str">
        <f t="shared" si="473"/>
        <v/>
      </c>
      <c r="AA1146" s="72" t="str">
        <f t="shared" si="474"/>
        <v/>
      </c>
      <c r="AB1146" s="72"/>
      <c r="AC1146" s="72">
        <f t="shared" si="459"/>
        <v>1</v>
      </c>
      <c r="AD1146" s="72">
        <f t="shared" si="460"/>
        <v>1</v>
      </c>
      <c r="AE1146" s="109" t="str">
        <f t="shared" si="461"/>
        <v>0-0</v>
      </c>
      <c r="AF1146" s="109" t="str">
        <f t="shared" si="462"/>
        <v>Y</v>
      </c>
      <c r="AG1146" s="109" t="str">
        <f t="shared" si="463"/>
        <v>B</v>
      </c>
      <c r="AM1146" s="109">
        <f t="shared" si="464"/>
        <v>0</v>
      </c>
      <c r="AN1146" s="109">
        <f t="shared" si="465"/>
        <v>0</v>
      </c>
      <c r="AO1146" s="109" t="str">
        <f t="shared" si="466"/>
        <v/>
      </c>
      <c r="AQ1146" s="109" t="str">
        <f t="shared" si="467"/>
        <v/>
      </c>
      <c r="BA1146" s="229">
        <f>MOD(SUM(E1124:E1147),12)</f>
        <v>0</v>
      </c>
    </row>
    <row r="1147" spans="1:53" ht="15.75" thickBot="1" x14ac:dyDescent="0.3">
      <c r="A1147" s="88"/>
      <c r="B1147" s="66" t="s">
        <v>301</v>
      </c>
      <c r="C1147" s="67"/>
      <c r="D1147" s="102"/>
      <c r="E1147" s="32"/>
      <c r="F1147" s="32"/>
      <c r="G1147" s="68" t="s">
        <v>277</v>
      </c>
      <c r="H1147" s="69">
        <f t="shared" si="468"/>
        <v>0</v>
      </c>
      <c r="I1147" s="70">
        <f t="shared" si="469"/>
        <v>0</v>
      </c>
      <c r="J1147" s="73" t="str">
        <f t="shared" si="470"/>
        <v>--</v>
      </c>
      <c r="K1147" s="32"/>
      <c r="L1147" s="233"/>
      <c r="M1147" s="295"/>
      <c r="N1147" s="295"/>
      <c r="O1147" s="295"/>
      <c r="P1147" s="295"/>
      <c r="Q1147" s="295"/>
      <c r="R1147" s="295"/>
      <c r="S1147" s="295"/>
      <c r="T1147" s="295"/>
      <c r="U1147" s="296"/>
      <c r="V1147" s="103"/>
      <c r="W1147" s="84">
        <f t="shared" si="475"/>
        <v>1</v>
      </c>
      <c r="X1147" s="84"/>
      <c r="Y1147" s="78">
        <f>SUM(E1124:E1147)</f>
        <v>0</v>
      </c>
      <c r="Z1147" s="72" t="str">
        <f t="shared" si="473"/>
        <v/>
      </c>
      <c r="AA1147" s="72" t="str">
        <f t="shared" si="474"/>
        <v/>
      </c>
      <c r="AB1147" s="72"/>
      <c r="AC1147" s="72">
        <f t="shared" si="459"/>
        <v>1</v>
      </c>
      <c r="AD1147" s="72">
        <f t="shared" si="460"/>
        <v>1</v>
      </c>
      <c r="AE1147" s="109" t="str">
        <f t="shared" si="461"/>
        <v>0-0</v>
      </c>
      <c r="AF1147" s="109" t="str">
        <f t="shared" si="462"/>
        <v>Y</v>
      </c>
      <c r="AG1147" s="109" t="str">
        <f t="shared" si="463"/>
        <v>B</v>
      </c>
      <c r="AM1147" s="109">
        <f t="shared" si="464"/>
        <v>0</v>
      </c>
      <c r="AN1147" s="109">
        <f t="shared" si="465"/>
        <v>0</v>
      </c>
      <c r="AO1147" s="109" t="str">
        <f t="shared" si="466"/>
        <v/>
      </c>
      <c r="AQ1147" s="109" t="str">
        <f t="shared" si="467"/>
        <v/>
      </c>
      <c r="BA1147" s="229">
        <f>MOD(SUM(E1124:E1148),12)</f>
        <v>0</v>
      </c>
    </row>
    <row r="1148" spans="1:53" ht="15.75" thickBot="1" x14ac:dyDescent="0.3">
      <c r="A1148" s="88"/>
      <c r="B1148" s="66" t="s">
        <v>302</v>
      </c>
      <c r="C1148" s="67"/>
      <c r="D1148" s="102"/>
      <c r="E1148" s="32"/>
      <c r="F1148" s="32"/>
      <c r="G1148" s="68" t="s">
        <v>277</v>
      </c>
      <c r="H1148" s="69">
        <f t="shared" si="468"/>
        <v>0</v>
      </c>
      <c r="I1148" s="70">
        <f t="shared" si="469"/>
        <v>0</v>
      </c>
      <c r="J1148" s="73" t="str">
        <f t="shared" si="470"/>
        <v>--</v>
      </c>
      <c r="K1148" s="32"/>
      <c r="L1148" s="234"/>
      <c r="M1148" s="295"/>
      <c r="N1148" s="295"/>
      <c r="O1148" s="295"/>
      <c r="P1148" s="295"/>
      <c r="Q1148" s="295"/>
      <c r="R1148" s="295"/>
      <c r="S1148" s="295"/>
      <c r="T1148" s="295"/>
      <c r="U1148" s="296"/>
      <c r="V1148" s="103"/>
      <c r="W1148" s="72"/>
      <c r="X1148" s="72"/>
      <c r="Y1148" s="78">
        <f>SUM(E1124:E1148)</f>
        <v>0</v>
      </c>
      <c r="Z1148" s="72" t="str">
        <f t="shared" si="473"/>
        <v/>
      </c>
      <c r="AA1148" s="72" t="str">
        <f t="shared" si="474"/>
        <v/>
      </c>
      <c r="AB1148" s="72"/>
      <c r="AC1148" s="72">
        <f t="shared" si="459"/>
        <v>1</v>
      </c>
      <c r="AD1148" s="72">
        <f t="shared" si="460"/>
        <v>1</v>
      </c>
      <c r="AE1148" s="109" t="str">
        <f t="shared" si="461"/>
        <v>0-0</v>
      </c>
      <c r="AF1148" s="109" t="str">
        <f t="shared" si="462"/>
        <v>Y</v>
      </c>
      <c r="AG1148" s="109" t="str">
        <f t="shared" si="463"/>
        <v>B</v>
      </c>
      <c r="AM1148" s="109">
        <f t="shared" si="464"/>
        <v>0</v>
      </c>
      <c r="AN1148" s="109">
        <f t="shared" si="465"/>
        <v>0</v>
      </c>
      <c r="AO1148" s="109" t="str">
        <f t="shared" si="466"/>
        <v/>
      </c>
      <c r="AQ1148" s="109" t="str">
        <f t="shared" si="467"/>
        <v/>
      </c>
      <c r="BA1148" s="228"/>
    </row>
    <row r="1149" spans="1:53" ht="16.5" thickBot="1" x14ac:dyDescent="0.3">
      <c r="A1149" s="88"/>
      <c r="B1149" s="281" t="s">
        <v>359</v>
      </c>
      <c r="C1149" s="283"/>
      <c r="D1149" s="79"/>
      <c r="E1149" s="80"/>
      <c r="F1149" s="80"/>
      <c r="G1149" s="81"/>
      <c r="H1149" s="192"/>
      <c r="I1149" s="192"/>
      <c r="J1149" s="192"/>
      <c r="K1149" s="82"/>
      <c r="L1149" s="281" t="s">
        <v>306</v>
      </c>
      <c r="M1149" s="282"/>
      <c r="N1149" s="282"/>
      <c r="O1149" s="282"/>
      <c r="P1149" s="282"/>
      <c r="Q1149" s="282"/>
      <c r="R1149" s="282"/>
      <c r="S1149" s="282"/>
      <c r="T1149" s="282"/>
      <c r="U1149" s="283"/>
      <c r="V1149" s="104"/>
      <c r="W1149" s="72"/>
      <c r="X1149" s="72"/>
      <c r="Y1149" s="72"/>
      <c r="Z1149" s="72"/>
      <c r="AA1149" s="72" t="str">
        <f t="shared" si="474"/>
        <v/>
      </c>
      <c r="AB1149" s="72"/>
      <c r="AC1149" s="72">
        <f>SUM(AC1124:AC1148)</f>
        <v>25</v>
      </c>
      <c r="AD1149" s="72">
        <f>SUM(AD1124:AD1148)</f>
        <v>25</v>
      </c>
      <c r="AM1149" s="109">
        <f>SUM(AM1124:AM1148)</f>
        <v>0</v>
      </c>
      <c r="AN1149" s="109">
        <f>SUM(AN1124:AN1148)</f>
        <v>0</v>
      </c>
      <c r="AO1149" s="109">
        <f>((COUNTIF(AO1124:AO1148,"Y")/3)*2)</f>
        <v>0</v>
      </c>
      <c r="AP1149" s="109">
        <f>(COUNTIF(AO1124:AO1148,"Y")/3)</f>
        <v>0</v>
      </c>
      <c r="AQ1149" s="109">
        <f>(COUNTIF(AQ1124:AQ1148,"Y")/2)</f>
        <v>0</v>
      </c>
      <c r="AR1149" s="109">
        <f>(COUNTIF(AQ1124:AQ1148,"Y")/2)</f>
        <v>0</v>
      </c>
      <c r="BA1149" s="228"/>
    </row>
    <row r="1150" spans="1:53" ht="16.5" thickBot="1" x14ac:dyDescent="0.3">
      <c r="A1150" s="88"/>
      <c r="B1150" s="281" t="s">
        <v>307</v>
      </c>
      <c r="C1150" s="283"/>
      <c r="D1150" s="25"/>
      <c r="E1150" s="25"/>
      <c r="F1150" s="25"/>
      <c r="G1150" s="83"/>
      <c r="H1150" s="25"/>
      <c r="I1150" s="26"/>
      <c r="J1150" s="26"/>
      <c r="K1150" s="25"/>
      <c r="L1150" s="25"/>
      <c r="M1150" s="25"/>
      <c r="N1150" s="25"/>
      <c r="O1150" s="25"/>
      <c r="P1150" s="26"/>
      <c r="Q1150" s="26"/>
      <c r="R1150" s="26"/>
      <c r="S1150" s="26"/>
      <c r="T1150" s="26"/>
      <c r="U1150" s="26"/>
      <c r="V1150" s="54"/>
      <c r="W1150" s="72"/>
      <c r="X1150" s="72"/>
      <c r="Y1150" s="72"/>
      <c r="Z1150" s="72"/>
      <c r="AA1150" s="72" t="str">
        <f t="shared" si="474"/>
        <v/>
      </c>
      <c r="AB1150" s="72"/>
      <c r="AC1150" s="72"/>
      <c r="AD1150" s="72"/>
      <c r="BA1150" s="226"/>
    </row>
    <row r="1151" spans="1:53" x14ac:dyDescent="0.25">
      <c r="A1151" s="88"/>
      <c r="B1151" s="88"/>
      <c r="C1151" s="88"/>
      <c r="D1151" s="88"/>
      <c r="E1151" s="88"/>
      <c r="F1151" s="88"/>
      <c r="G1151" s="88"/>
      <c r="H1151" s="88"/>
      <c r="I1151" s="88"/>
      <c r="J1151" s="88"/>
      <c r="K1151" s="88"/>
      <c r="L1151" s="88"/>
      <c r="M1151" s="88"/>
      <c r="N1151" s="88"/>
      <c r="O1151" s="88"/>
      <c r="P1151" s="88"/>
      <c r="Q1151" s="88"/>
      <c r="R1151" s="88"/>
      <c r="S1151" s="88"/>
      <c r="T1151" s="88"/>
      <c r="U1151" s="88"/>
      <c r="V1151" s="88"/>
      <c r="W1151" s="88"/>
      <c r="X1151" s="88"/>
      <c r="Y1151" s="88"/>
      <c r="Z1151" s="88"/>
      <c r="AA1151" s="88"/>
      <c r="AB1151" s="88"/>
      <c r="AC1151" s="88"/>
      <c r="AD1151" s="88"/>
    </row>
    <row r="1152" spans="1:53" ht="15.75" thickBot="1" x14ac:dyDescent="0.3">
      <c r="A1152" s="88"/>
      <c r="B1152" s="88"/>
      <c r="C1152" s="88"/>
      <c r="D1152" s="88"/>
      <c r="E1152" s="88"/>
      <c r="F1152" s="88"/>
      <c r="G1152" s="88"/>
      <c r="H1152" s="88"/>
      <c r="I1152" s="88"/>
      <c r="J1152" s="88"/>
      <c r="K1152" s="88"/>
      <c r="L1152" s="88"/>
      <c r="M1152" s="88"/>
      <c r="N1152" s="88"/>
      <c r="O1152" s="88"/>
      <c r="P1152" s="88"/>
      <c r="Q1152" s="88"/>
      <c r="R1152" s="88"/>
      <c r="S1152" s="88"/>
      <c r="T1152" s="88"/>
      <c r="U1152" s="88"/>
      <c r="V1152" s="88"/>
      <c r="W1152" s="88"/>
      <c r="X1152" s="88"/>
      <c r="Y1152" s="88"/>
      <c r="Z1152" s="88"/>
      <c r="AA1152" s="88"/>
      <c r="AB1152" s="88"/>
      <c r="AC1152" s="88"/>
      <c r="AD1152" s="88"/>
    </row>
    <row r="1153" spans="1:53" ht="24" thickBot="1" x14ac:dyDescent="0.4">
      <c r="A1153" s="88"/>
      <c r="B1153" s="85" t="s">
        <v>360</v>
      </c>
      <c r="C1153" s="25"/>
      <c r="D1153" s="25"/>
      <c r="E1153" s="25"/>
      <c r="F1153" s="88"/>
      <c r="G1153" s="25"/>
      <c r="H1153" s="25"/>
      <c r="I1153" s="87"/>
      <c r="J1153" s="26"/>
      <c r="K1153" s="25"/>
      <c r="L1153" s="25"/>
      <c r="M1153" s="196" t="s">
        <v>210</v>
      </c>
      <c r="N1153" s="196" t="s">
        <v>211</v>
      </c>
      <c r="O1153" s="196" t="s">
        <v>212</v>
      </c>
      <c r="P1153" s="196" t="s">
        <v>213</v>
      </c>
      <c r="Q1153" s="196" t="s">
        <v>214</v>
      </c>
      <c r="R1153" s="196" t="s">
        <v>215</v>
      </c>
      <c r="S1153" s="196" t="s">
        <v>216</v>
      </c>
      <c r="T1153" s="196" t="s">
        <v>217</v>
      </c>
      <c r="U1153" s="196" t="s">
        <v>218</v>
      </c>
      <c r="V1153" s="196" t="s">
        <v>219</v>
      </c>
      <c r="W1153" s="113" t="s">
        <v>220</v>
      </c>
      <c r="X1153" s="196" t="s">
        <v>221</v>
      </c>
      <c r="Y1153" s="25"/>
      <c r="Z1153" s="25"/>
      <c r="AA1153" s="25"/>
      <c r="AB1153" s="25"/>
      <c r="AC1153" s="25"/>
      <c r="AD1153" s="25"/>
      <c r="BA1153" s="226"/>
    </row>
    <row r="1154" spans="1:53" ht="16.5" thickTop="1" thickBot="1" x14ac:dyDescent="0.3">
      <c r="A1154" s="88"/>
      <c r="B1154" s="284" t="s">
        <v>222</v>
      </c>
      <c r="C1154" s="285"/>
      <c r="D1154" s="286" t="s">
        <v>223</v>
      </c>
      <c r="E1154" s="287"/>
      <c r="F1154" s="88"/>
      <c r="G1154" s="288" t="s">
        <v>224</v>
      </c>
      <c r="H1154" s="289"/>
      <c r="I1154" s="28">
        <f>SUM(E1165:E1189)</f>
        <v>0</v>
      </c>
      <c r="J1154" s="290" t="s">
        <v>225</v>
      </c>
      <c r="K1154" s="291"/>
      <c r="L1154" s="287"/>
      <c r="M1154" s="196">
        <v>2</v>
      </c>
      <c r="N1154" s="35">
        <f>SUM(AI1154,AI1165)</f>
        <v>0</v>
      </c>
      <c r="O1154" s="35">
        <v>0</v>
      </c>
      <c r="P1154" s="35">
        <f>SUM(AJ1154,AJ1165)</f>
        <v>0</v>
      </c>
      <c r="Q1154" s="35">
        <v>0</v>
      </c>
      <c r="R1154" s="35">
        <f>COUNTIFS($E1165:$E1189,"2",$F1165:$F1189,"Pole",$C1165:$C1189,"FST")</f>
        <v>0</v>
      </c>
      <c r="S1154" s="35">
        <f>SUM(AL1154,AK1165)</f>
        <v>0</v>
      </c>
      <c r="T1154" s="35">
        <v>0</v>
      </c>
      <c r="U1154" s="35">
        <f>SUM(AK1154,AL1165)</f>
        <v>0</v>
      </c>
      <c r="V1154" s="35">
        <v>0</v>
      </c>
      <c r="W1154" s="34">
        <f>COUNTIFS($E1165:$E1189,"2",$F1165:$F1189,"HH",$C1165:$C1189,"FST")</f>
        <v>0</v>
      </c>
      <c r="X1154" s="35">
        <f>COUNTIFS($E1165:$E1189,"2",$F1165:$F1189,"Ped",$C1165:$C1189,"FST")</f>
        <v>0</v>
      </c>
      <c r="Y1154" s="25"/>
      <c r="Z1154" s="297" t="s">
        <v>226</v>
      </c>
      <c r="AA1154" s="298"/>
      <c r="AB1154" s="299"/>
      <c r="AC1154" s="25"/>
      <c r="AD1154" s="25"/>
      <c r="AH1154" s="109">
        <v>2</v>
      </c>
      <c r="AI1154" s="109" t="str">
        <f>IF($E1155="SS",COUNTIFS($C1165:$C1189,"FST",$E1165:$E1189,"2"),"0")</f>
        <v>0</v>
      </c>
      <c r="AJ1154" s="109" t="str">
        <f>IF($E1155="RPX",COUNTIFS($C1165:$C1189,"FST",$E1165:$E1189,"2"),"0")</f>
        <v>0</v>
      </c>
      <c r="AK1154" s="109" t="str">
        <f>IF($E1155="EUC",COUNTIFS($C1165:$C1189,"FST",$E1165:$E1189,"2"),"0")</f>
        <v>0</v>
      </c>
      <c r="AL1154" s="109" t="str">
        <f>IF($E1155="RPX-T",COUNTIFS($C1165:$C1189,"FST",$E1165:$E1189,"2"),"0")</f>
        <v>0</v>
      </c>
      <c r="AT1154" s="110" t="s">
        <v>227</v>
      </c>
      <c r="AU1154" s="108">
        <f>IF(OR($AS1155="Y",$AS1156="Y",$AS1157="Y"),"",COUNTIFS($E1155,"SS",$E1160,"Y"))</f>
        <v>0</v>
      </c>
      <c r="AV1154" s="111">
        <f>IF(OR($AS1155="Y",$AS1156="Y",$AS1157="Y"),"",COUNTIFS($E1155,"RPX",$E1160,"Y"))</f>
        <v>0</v>
      </c>
      <c r="AW1154" s="111">
        <f>IF(OR($AS1155="Y",$AS1156="Y",$AS1157="Y"),"",COUNTIFS($E1155,"EUC",$E1160,"Y"))</f>
        <v>0</v>
      </c>
      <c r="AX1154" s="109">
        <f>IF(OR($AS1155="Y",$AS1156="Y",$AS1157="Y"),"",COUNTIFS($E1155,"RPX-T",$E1160,"Y"))</f>
        <v>0</v>
      </c>
      <c r="BA1154" s="226"/>
    </row>
    <row r="1155" spans="1:53" ht="16.5" customHeight="1" thickTop="1" thickBot="1" x14ac:dyDescent="0.3">
      <c r="A1155" s="88"/>
      <c r="B1155" s="29" t="s">
        <v>228</v>
      </c>
      <c r="C1155" s="30">
        <v>0</v>
      </c>
      <c r="D1155" s="31" t="s">
        <v>229</v>
      </c>
      <c r="E1155" s="66" t="str">
        <f>TEXT(IF('Cable Calculator'!EN7="","",'Cable Calculator'!EN7),)</f>
        <v/>
      </c>
      <c r="F1155" s="88"/>
      <c r="G1155" s="300" t="s">
        <v>230</v>
      </c>
      <c r="H1155" s="287"/>
      <c r="I1155" s="33">
        <f>E1156-I1154</f>
        <v>0</v>
      </c>
      <c r="J1155" s="301" t="s">
        <v>231</v>
      </c>
      <c r="K1155" s="302"/>
      <c r="L1155" s="34">
        <f>I1159</f>
        <v>0</v>
      </c>
      <c r="M1155" s="196">
        <v>4</v>
      </c>
      <c r="N1155" s="35">
        <f>SUM(AI1155,AI1166)</f>
        <v>0</v>
      </c>
      <c r="O1155" s="35">
        <v>0</v>
      </c>
      <c r="P1155" s="35">
        <f>SUM(AJ1155,AJ1166)</f>
        <v>0</v>
      </c>
      <c r="Q1155" s="35">
        <v>0</v>
      </c>
      <c r="R1155" s="35">
        <f>COUNTIFS($E1165:$E1189,"4",$F1165:$F1189,"Pole",$C1165:$C1189,"FST")</f>
        <v>0</v>
      </c>
      <c r="S1155" s="35">
        <f>SUM(AL1155,AK1166)</f>
        <v>0</v>
      </c>
      <c r="T1155" s="35">
        <v>0</v>
      </c>
      <c r="U1155" s="35">
        <f>SUM(AK1155,AL1166)</f>
        <v>0</v>
      </c>
      <c r="V1155" s="35">
        <v>0</v>
      </c>
      <c r="W1155" s="34">
        <f>COUNTIFS($E1165:$E1189,"4",$F1165:$F1189,"HH",$C1165:$C1189,"FST")</f>
        <v>0</v>
      </c>
      <c r="X1155" s="35">
        <f>COUNTIFS($E1165:$E1189,"4",$F1165:$F1189,"Ped",$C1165:$C1189,"FST")</f>
        <v>0</v>
      </c>
      <c r="Y1155" s="25"/>
      <c r="Z1155" s="303" t="s">
        <v>232</v>
      </c>
      <c r="AA1155" s="305" t="s">
        <v>233</v>
      </c>
      <c r="AB1155" s="306"/>
      <c r="AC1155" s="25"/>
      <c r="AD1155" s="25"/>
      <c r="AH1155" s="109">
        <v>4</v>
      </c>
      <c r="AI1155" s="109" t="str">
        <f>IF($E1155="SS",COUNTIFS($C1165:$C1189,"FST",$E1165:$E1189,"4"),"0")</f>
        <v>0</v>
      </c>
      <c r="AJ1155" s="109" t="str">
        <f>IF($E1155="RPX",COUNTIFS($C1165:$C1189,"FST",$E1165:$E1189,"4"),"0")</f>
        <v>0</v>
      </c>
      <c r="AK1155" s="109" t="str">
        <f>IF($E1155="EUC",COUNTIFS($C1165:$C1189,"FST",$E1165:$E1189,"4"),"0")</f>
        <v>0</v>
      </c>
      <c r="AL1155" s="109" t="str">
        <f>IF($E1155="RPX-T",COUNTIFS($C1165:$C1189,"FST",$E1165:$E1189,"4"),"0")</f>
        <v>0</v>
      </c>
      <c r="AS1155" s="109" t="str">
        <f>IF(AND(E1160="Y",E1156=24,E1157=0),"Y","N")</f>
        <v>N</v>
      </c>
      <c r="AT1155" s="110" t="s">
        <v>234</v>
      </c>
      <c r="AU1155" s="109">
        <f>COUNTIFS($E1155,"SS",$AS1155,"Y")</f>
        <v>0</v>
      </c>
      <c r="AV1155" s="111">
        <f>COUNTIFS($E1155,"RPX",$AS1155,"Y")</f>
        <v>0</v>
      </c>
      <c r="AW1155" s="111">
        <f>COUNTIFS($E1155,"EUC",$AS1155,"Y")</f>
        <v>0</v>
      </c>
      <c r="AX1155" s="109">
        <f>COUNTIFS($E1155,"RPX-T",$AS1155,"Y")</f>
        <v>0</v>
      </c>
      <c r="BA1155" s="227"/>
    </row>
    <row r="1156" spans="1:53" ht="16.5" thickTop="1" thickBot="1" x14ac:dyDescent="0.3">
      <c r="A1156" s="88"/>
      <c r="B1156" s="36" t="s">
        <v>235</v>
      </c>
      <c r="C1156" s="37">
        <v>0</v>
      </c>
      <c r="D1156" s="38" t="s">
        <v>236</v>
      </c>
      <c r="E1156" s="32"/>
      <c r="F1156" s="88"/>
      <c r="G1156" s="309" t="s">
        <v>237</v>
      </c>
      <c r="H1156" s="310"/>
      <c r="I1156" s="35">
        <f>IF(E1156=0,0,12-(MOD(I1154,12)))</f>
        <v>0</v>
      </c>
      <c r="J1156" s="301" t="s">
        <v>238</v>
      </c>
      <c r="K1156" s="302"/>
      <c r="L1156" s="39">
        <f>I1160-I1154</f>
        <v>0</v>
      </c>
      <c r="M1156" s="196">
        <v>6</v>
      </c>
      <c r="N1156" s="35">
        <f>SUM(AI1156,AI1167)</f>
        <v>0</v>
      </c>
      <c r="O1156" s="35">
        <v>0</v>
      </c>
      <c r="P1156" s="35">
        <f>SUM(AJ1156,AJ1167)</f>
        <v>0</v>
      </c>
      <c r="Q1156" s="35">
        <v>0</v>
      </c>
      <c r="R1156" s="35">
        <f>COUNTIFS($E1165:$E1189,"6",$F1165:$F1189,"Pole",$C1165:$C1189,"FST")</f>
        <v>0</v>
      </c>
      <c r="S1156" s="35">
        <f>SUM(AL1156,AK1167)</f>
        <v>0</v>
      </c>
      <c r="T1156" s="35">
        <v>0</v>
      </c>
      <c r="U1156" s="35">
        <f>SUM(AK1156,AL1167)</f>
        <v>0</v>
      </c>
      <c r="V1156" s="35">
        <v>0</v>
      </c>
      <c r="W1156" s="34">
        <f>COUNTIFS($E1165:$E1189,"6",$F1165:$F1189,"HH",$C1165:$C1189,"FST")</f>
        <v>0</v>
      </c>
      <c r="X1156" s="35">
        <f>COUNTIFS($E1165:$E1189,"6",$F1165:$F1189,"Ped",$C1165:$C1189,"FST")</f>
        <v>0</v>
      </c>
      <c r="Y1156" s="25"/>
      <c r="Z1156" s="304"/>
      <c r="AA1156" s="307"/>
      <c r="AB1156" s="308"/>
      <c r="AC1156" s="25"/>
      <c r="AD1156" s="25"/>
      <c r="AH1156" s="109">
        <v>6</v>
      </c>
      <c r="AI1156" s="109" t="str">
        <f>IF($E1155="SS",COUNTIFS($C1165:$C1189,"FST",$E1165:$E1189,"6"),"0")</f>
        <v>0</v>
      </c>
      <c r="AJ1156" s="109" t="str">
        <f>IF($E1155="RPX",COUNTIFS($C1165:$C1189,"FST",$E1165:$E1189,"6"),"0")</f>
        <v>0</v>
      </c>
      <c r="AK1156" s="109" t="str">
        <f>IF($E1155="EUC",COUNTIFS($C1165:$C1189,"FST",$E1165:$E1189,"6"),"0")</f>
        <v>0</v>
      </c>
      <c r="AL1156" s="109" t="str">
        <f>IF($E1155="RPX-T",COUNTIFS($C1165:$C1189,"FST",$E1165:$E1189,"6"),"0")</f>
        <v>0</v>
      </c>
      <c r="AS1156" s="109" t="str">
        <f>IF(AND(E1160="Y",E1156=48,E1157=12),"Y","N")</f>
        <v>N</v>
      </c>
      <c r="AT1156" s="110" t="s">
        <v>239</v>
      </c>
      <c r="AU1156" s="109">
        <f>COUNTIFS($E1155,"SS",$AS1156,"Y")</f>
        <v>0</v>
      </c>
      <c r="AV1156" s="108">
        <f>COUNTIFS($E1155,"RPX",$AS1156,"Y")</f>
        <v>0</v>
      </c>
      <c r="AW1156" s="108">
        <f>COUNTIFS($E1155,"EUC",$AS1156,"Y")</f>
        <v>0</v>
      </c>
      <c r="AX1156" s="109">
        <f>COUNTIFS($E1155,"RPX-T",$AS1156,"Y")</f>
        <v>0</v>
      </c>
      <c r="BA1156" s="227"/>
    </row>
    <row r="1157" spans="1:53" ht="16.5" customHeight="1" thickTop="1" thickBot="1" x14ac:dyDescent="0.3">
      <c r="A1157" s="88"/>
      <c r="B1157" s="40" t="s">
        <v>240</v>
      </c>
      <c r="C1157" s="30">
        <v>0</v>
      </c>
      <c r="D1157" s="41" t="s">
        <v>241</v>
      </c>
      <c r="E1157" s="42"/>
      <c r="F1157" s="88"/>
      <c r="G1157" s="277" t="s">
        <v>242</v>
      </c>
      <c r="H1157" s="43" t="s">
        <v>243</v>
      </c>
      <c r="I1157" s="35">
        <f>IF(E1157&lt;&gt;0,1,0)</f>
        <v>0</v>
      </c>
      <c r="J1157" s="309" t="s">
        <v>244</v>
      </c>
      <c r="K1157" s="310"/>
      <c r="L1157" s="44" t="str">
        <f>'Cable Calculator'!EN3</f>
        <v/>
      </c>
      <c r="M1157" s="196">
        <v>8</v>
      </c>
      <c r="N1157" s="35">
        <f>SUM(AI1157,AI1168)</f>
        <v>0</v>
      </c>
      <c r="O1157" s="35">
        <v>0</v>
      </c>
      <c r="P1157" s="35">
        <f>SUM(AJ1157,AJ1168)</f>
        <v>0</v>
      </c>
      <c r="Q1157" s="35">
        <v>0</v>
      </c>
      <c r="R1157" s="35">
        <f>COUNTIFS($E1165:$E1189,"8",$F1165:$F1189,"Pole",$C1165:$C1189,"FST")</f>
        <v>0</v>
      </c>
      <c r="S1157" s="35">
        <f>SUM(AL1157,AK1168)</f>
        <v>0</v>
      </c>
      <c r="T1157" s="35">
        <v>0</v>
      </c>
      <c r="U1157" s="35">
        <f>SUM(AK1157,AL1168)</f>
        <v>0</v>
      </c>
      <c r="V1157" s="35">
        <v>0</v>
      </c>
      <c r="W1157" s="34">
        <f>COUNTIFS($E1165:$E1189,"8",$F1165:$F1189,"HH",$C1165:$C1189,"FST")</f>
        <v>0</v>
      </c>
      <c r="X1157" s="35">
        <f>COUNTIFS($E1165:$E1189,"8",$F1165:$F1189,"Ped",$C1165:$C1189,"FST")</f>
        <v>0</v>
      </c>
      <c r="Y1157" s="25"/>
      <c r="Z1157" s="45">
        <v>1</v>
      </c>
      <c r="AA1157" s="46">
        <v>1</v>
      </c>
      <c r="AB1157" s="46">
        <v>12</v>
      </c>
      <c r="AC1157" s="25"/>
      <c r="AD1157" s="25"/>
      <c r="AH1157" s="109">
        <v>8</v>
      </c>
      <c r="AI1157" s="109" t="str">
        <f>IF($E1155="SS",COUNTIFS($C1165:$C1189,"FST",$E1165:$E1189,"8"),"0")</f>
        <v>0</v>
      </c>
      <c r="AJ1157" s="109" t="str">
        <f>IF($E1155="RPX",COUNTIFS($C1165:$C1189,"FST",$E1165:$E1189,"8"),"0")</f>
        <v>0</v>
      </c>
      <c r="AK1157" s="109" t="str">
        <f>IF($E1155="EUC",COUNTIFS($C1165:$C1189,"FST",$E1165:$E1189,"8"),"0")</f>
        <v>0</v>
      </c>
      <c r="AL1157" s="109" t="str">
        <f>IF($E1155="RPX-T",COUNTIFS($C1165:$C1189,"FST",$E1165:$E1189,"8"),"0")</f>
        <v>0</v>
      </c>
      <c r="AS1157" s="109" t="str">
        <f>IF(AND(E1160="Y",E1156=48,E1157=0),"Y","N")</f>
        <v>N</v>
      </c>
      <c r="AT1157" s="110" t="s">
        <v>245</v>
      </c>
      <c r="AU1157" s="109">
        <f>COUNTIFS($E1155,"SS",$AS1157,"Y")</f>
        <v>0</v>
      </c>
      <c r="AV1157" s="108">
        <f>COUNTIFS($E1155,"RPX",$AS1157,"Y")</f>
        <v>0</v>
      </c>
      <c r="AW1157" s="108">
        <f>COUNTIFS($E1155,"EUC",$AS1157,"Y")</f>
        <v>0</v>
      </c>
      <c r="AX1157" s="109">
        <f>COUNTIFS($E1155,"RPX-T",$AS1157,"Y")</f>
        <v>0</v>
      </c>
      <c r="BA1157" s="227"/>
    </row>
    <row r="1158" spans="1:53" ht="16.5" thickTop="1" thickBot="1" x14ac:dyDescent="0.3">
      <c r="A1158" s="88"/>
      <c r="B1158" s="29" t="s">
        <v>246</v>
      </c>
      <c r="C1158" s="37">
        <v>0</v>
      </c>
      <c r="D1158" s="41" t="s">
        <v>247</v>
      </c>
      <c r="E1158" s="42"/>
      <c r="F1158" s="88"/>
      <c r="G1158" s="278"/>
      <c r="H1158" s="47" t="s">
        <v>248</v>
      </c>
      <c r="I1158" s="35">
        <f>IF(E1157&lt;&gt;0,E1157,0)</f>
        <v>0</v>
      </c>
      <c r="J1158" s="194"/>
      <c r="K1158" s="195"/>
      <c r="L1158" s="48"/>
      <c r="M1158" s="196">
        <v>12</v>
      </c>
      <c r="N1158" s="35" t="str">
        <f>IF($E1155="SS",SUM(AI1158,AJ1169,AM1190,AO1190,AQ1190),"0")</f>
        <v>0</v>
      </c>
      <c r="O1158" s="35" t="str">
        <f>IF($E1155="SS",SUM(AN1190,AP1190,AR1190),"0")</f>
        <v>0</v>
      </c>
      <c r="P1158" s="35" t="str">
        <f>IF($E1155="RPX",SUM(AJ1158,AJ1169,AM1190,AO1190,AQ1190),"0")</f>
        <v>0</v>
      </c>
      <c r="Q1158" s="35" t="str">
        <f>IF($E1155="RPX",SUM(AN1190,AP1190,AR1190),"0")</f>
        <v>0</v>
      </c>
      <c r="R1158" s="35">
        <f>COUNTIFS($E1165:$E1189,"12",$F1165:$F1189,"Pole",$C1165:$C1189,"FST")</f>
        <v>0</v>
      </c>
      <c r="S1158" s="35" t="str">
        <f>IF($E1155="RPX-T",SUM(AL1158,AK1169,AM1190,AO1190,AQ1190),"0")</f>
        <v>0</v>
      </c>
      <c r="T1158" s="35" t="str">
        <f>IF($E1155="RPX-T",SUM(AN1190,AP1190,AR1190),"0")</f>
        <v>0</v>
      </c>
      <c r="U1158" s="35" t="str">
        <f>IF($E1155="EUC",SUM(AK1158,AL1169,AM1190,AO1190,AQ1190),"0")</f>
        <v>0</v>
      </c>
      <c r="V1158" s="35" t="str">
        <f>IF($E1155="EUC",SUM($AN1190,AP1190,AR1190),"0")</f>
        <v>0</v>
      </c>
      <c r="W1158" s="34">
        <f>COUNTIFS($E1165:$E1189,"12",$F1165:$F1189,"HH",$C1165:$C1189,"FST")</f>
        <v>0</v>
      </c>
      <c r="X1158" s="35">
        <f>COUNTIFS($E1165:$E1189,"12",$F1165:$F1189,"Ped",$C1165:$C1189,"FST")</f>
        <v>0</v>
      </c>
      <c r="Y1158" s="25"/>
      <c r="Z1158" s="45">
        <v>2</v>
      </c>
      <c r="AA1158" s="46">
        <v>13</v>
      </c>
      <c r="AB1158" s="46">
        <v>24</v>
      </c>
      <c r="AC1158" s="25"/>
      <c r="AD1158" s="25"/>
      <c r="AH1158" s="109">
        <v>12</v>
      </c>
      <c r="AI1158" s="109" t="str">
        <f>IF($E1155="SS",COUNTIFS($C1165:$C1189,"FST",$E1165:$E1189,"12"),"0")</f>
        <v>0</v>
      </c>
      <c r="AJ1158" s="109" t="str">
        <f>IF($E1155="RPX",COUNTIFS($C1165:$C1189,"FST",$E1165:$E1189,"12"),"0")</f>
        <v>0</v>
      </c>
      <c r="AK1158" s="109" t="str">
        <f>IF($E1155="EUC",COUNTIFS($C1165:$C1189,"FST",$E1165:$E1189,"12"),"0")</f>
        <v>0</v>
      </c>
      <c r="AL1158" s="109" t="str">
        <f>IF($E1155="RPX-T",COUNTIFS($C1165:$C1189,"FST",$E1165:$E1189,"12"),"0")</f>
        <v>0</v>
      </c>
      <c r="BA1158" s="227"/>
    </row>
    <row r="1159" spans="1:53" ht="16.5" customHeight="1" thickTop="1" thickBot="1" x14ac:dyDescent="0.3">
      <c r="A1159" s="88"/>
      <c r="B1159" s="36" t="s">
        <v>249</v>
      </c>
      <c r="C1159" s="30">
        <v>0</v>
      </c>
      <c r="D1159" s="49" t="s">
        <v>250</v>
      </c>
      <c r="E1159" s="50">
        <f>E1156/12</f>
        <v>0</v>
      </c>
      <c r="F1159" s="88"/>
      <c r="G1159" s="277" t="s">
        <v>251</v>
      </c>
      <c r="H1159" s="51" t="s">
        <v>252</v>
      </c>
      <c r="I1159" s="112">
        <f>E1158</f>
        <v>0</v>
      </c>
      <c r="J1159" s="311" t="s">
        <v>253</v>
      </c>
      <c r="K1159" s="312"/>
      <c r="L1159" s="313"/>
      <c r="M1159" s="52" t="s">
        <v>254</v>
      </c>
      <c r="N1159" s="106"/>
      <c r="O1159" s="106"/>
      <c r="P1159" s="192"/>
      <c r="Q1159" s="192"/>
      <c r="R1159" s="192"/>
      <c r="S1159" s="192"/>
      <c r="T1159" s="192"/>
      <c r="U1159" s="192"/>
      <c r="V1159" s="192"/>
      <c r="W1159" s="53">
        <f>SUM(P1159:U1159)</f>
        <v>0</v>
      </c>
      <c r="X1159" s="54"/>
      <c r="Y1159" s="25"/>
      <c r="Z1159" s="45">
        <v>3</v>
      </c>
      <c r="AA1159" s="46">
        <v>25</v>
      </c>
      <c r="AB1159" s="46">
        <v>36</v>
      </c>
      <c r="AC1159" s="25"/>
      <c r="AD1159" s="25"/>
      <c r="BA1159" s="227"/>
    </row>
    <row r="1160" spans="1:53" ht="16.5" thickTop="1" thickBot="1" x14ac:dyDescent="0.3">
      <c r="A1160" s="88"/>
      <c r="B1160" s="36" t="s">
        <v>255</v>
      </c>
      <c r="C1160" s="30">
        <v>0</v>
      </c>
      <c r="D1160" s="31" t="s">
        <v>256</v>
      </c>
      <c r="E1160" s="101" t="str">
        <f>IF('Cable Calculator'!EN5="","",'Cable Calculator'!EN5)</f>
        <v/>
      </c>
      <c r="F1160" s="88"/>
      <c r="G1160" s="278"/>
      <c r="H1160" s="47" t="s">
        <v>257</v>
      </c>
      <c r="I1160" s="35" t="str">
        <f>IF(E1158="","0",IF(AND(E1155="EUC",E1156=432), I1159+(203-E1157),IF(E1158=0,0,(E1158+(E1156-E1157)-1))))</f>
        <v>0</v>
      </c>
      <c r="J1160" s="292" t="str">
        <f>IFERROR(IF(OR(E1155="EUC",E1155="SS"),"---",IF(OR(P1154,S1154),"NO 2F Tethers for RPX!",IF(OR(P1156,S1156),"NO 6F Tethers for RPX!","---"))),"---")</f>
        <v>---</v>
      </c>
      <c r="K1160" s="293"/>
      <c r="L1160" s="294"/>
      <c r="M1160" s="292" t="str">
        <f>IF(E1157&gt;60,"Dead Count &gt;60: Consider Downsize","---")</f>
        <v>---</v>
      </c>
      <c r="N1160" s="293"/>
      <c r="O1160" s="293"/>
      <c r="P1160" s="293"/>
      <c r="Q1160" s="293"/>
      <c r="R1160" s="293"/>
      <c r="S1160" s="293"/>
      <c r="T1160" s="293"/>
      <c r="U1160" s="294"/>
      <c r="V1160" s="100"/>
      <c r="W1160" s="54">
        <f>SUM(P1160:U1160)</f>
        <v>0</v>
      </c>
      <c r="X1160" s="54"/>
      <c r="Y1160" s="25"/>
      <c r="Z1160" s="45">
        <v>4</v>
      </c>
      <c r="AA1160" s="46">
        <v>37</v>
      </c>
      <c r="AB1160" s="46">
        <v>48</v>
      </c>
      <c r="AC1160" s="25"/>
      <c r="AD1160" s="25"/>
      <c r="BA1160" s="227"/>
    </row>
    <row r="1161" spans="1:53" ht="16.5" thickTop="1" thickBot="1" x14ac:dyDescent="0.3">
      <c r="A1161" s="88"/>
      <c r="B1161" s="55" t="s">
        <v>258</v>
      </c>
      <c r="C1161" s="56">
        <f>SUM(C1155:C1160)+I1154</f>
        <v>0</v>
      </c>
      <c r="D1161" s="31" t="s">
        <v>259</v>
      </c>
      <c r="E1161" s="101" t="str">
        <f>IF(AS1155="Y","DBL",IF(AS1156="Y","TRPL",IF(AS1157="Y","QUAD","")))</f>
        <v/>
      </c>
      <c r="F1161" s="88"/>
      <c r="G1161" s="192"/>
      <c r="H1161" s="57"/>
      <c r="I1161" s="192"/>
      <c r="J1161" s="292" t="str">
        <f>IF(AND(E1156=216,(OR(Z1177="error",Z1178="error",Z1179="error",Z1180="error",Z1181="error",Z1182="error",Z1183="error",Z1184="error",Z1185="error",Z1186="error",Z1187="error",Z1188="error",Z1189="error",AA1179="error",AA1180="error",AA1181="error",AA1182="error",AA1183="error",AA1184="error",AA1185="error",AA1186="error",AA1187="error",AA1188="error",AA1189="error",AA1190="error",AA1191="error"))),"You cannot cross Tube 6 and 7","---")</f>
        <v>---</v>
      </c>
      <c r="K1161" s="293"/>
      <c r="L1161" s="294"/>
      <c r="M1161" s="292" t="str">
        <f>IF(AND(OR(E1155="SS",E1155="RPX",E1155="EUC",E1155="RPX-T"),(OR(C1165="",C1165="Field SPL"))),"Cannot have FlexNap cables without tethers","---")</f>
        <v>---</v>
      </c>
      <c r="N1161" s="293"/>
      <c r="O1161" s="293"/>
      <c r="P1161" s="293"/>
      <c r="Q1161" s="293"/>
      <c r="R1161" s="293"/>
      <c r="S1161" s="293"/>
      <c r="T1161" s="293"/>
      <c r="U1161" s="294"/>
      <c r="V1161" s="25"/>
      <c r="W1161" s="58"/>
      <c r="X1161" s="58"/>
      <c r="Y1161" s="25"/>
      <c r="Z1161" s="45">
        <v>5</v>
      </c>
      <c r="AA1161" s="46">
        <v>49</v>
      </c>
      <c r="AB1161" s="46">
        <v>60</v>
      </c>
      <c r="AC1161" s="25"/>
      <c r="AD1161" s="25"/>
      <c r="BA1161" s="227"/>
    </row>
    <row r="1162" spans="1:53" ht="16.5" thickTop="1" thickBot="1" x14ac:dyDescent="0.3">
      <c r="A1162" s="88"/>
      <c r="B1162" s="59"/>
      <c r="C1162" s="60"/>
      <c r="D1162" s="61"/>
      <c r="E1162" s="62"/>
      <c r="F1162" s="88"/>
      <c r="G1162" s="63"/>
      <c r="H1162" s="64"/>
      <c r="I1162" s="63"/>
      <c r="J1162" s="292" t="str">
        <f>IF(AND(OR(E1155="RPX", E1155="RPX-T", E1155="SS"),E1156=216),"NO 216 For RPX, RPX-T, OR SS CABLE","---")</f>
        <v>---</v>
      </c>
      <c r="K1162" s="293"/>
      <c r="L1162" s="294"/>
      <c r="M1162" s="292" t="str" cm="1">
        <f t="array" ref="M1162">IF(AND(E1155="",OR(C1165:C1189="FST",C1165:C1189="REV T",C1165:C1189="DBL REV",C1165:C1189="TPL REV", C1165:C1189="QD REV")),"Non-FlexNap cables cannot have tethers","---")</f>
        <v>---</v>
      </c>
      <c r="N1162" s="293"/>
      <c r="O1162" s="293"/>
      <c r="P1162" s="293"/>
      <c r="Q1162" s="293"/>
      <c r="R1162" s="293"/>
      <c r="S1162" s="293"/>
      <c r="T1162" s="293"/>
      <c r="U1162" s="294"/>
      <c r="V1162" s="25"/>
      <c r="W1162" s="58"/>
      <c r="X1162" s="58"/>
      <c r="Y1162" s="25"/>
      <c r="Z1162" s="45">
        <v>6</v>
      </c>
      <c r="AA1162" s="65">
        <v>61</v>
      </c>
      <c r="AB1162" s="65">
        <v>72</v>
      </c>
      <c r="AC1162" s="25"/>
      <c r="AD1162" s="25"/>
      <c r="BA1162" s="226"/>
    </row>
    <row r="1163" spans="1:53" ht="15.75" customHeight="1" thickBot="1" x14ac:dyDescent="0.3">
      <c r="A1163" s="88"/>
      <c r="B1163" s="277" t="s">
        <v>260</v>
      </c>
      <c r="C1163" s="314" t="s">
        <v>261</v>
      </c>
      <c r="D1163" s="314" t="s">
        <v>262</v>
      </c>
      <c r="E1163" s="316" t="s">
        <v>263</v>
      </c>
      <c r="F1163" s="314" t="s">
        <v>264</v>
      </c>
      <c r="G1163" s="279" t="s">
        <v>265</v>
      </c>
      <c r="H1163" s="279" t="s">
        <v>266</v>
      </c>
      <c r="I1163" s="279" t="s">
        <v>267</v>
      </c>
      <c r="J1163" s="318" t="s">
        <v>268</v>
      </c>
      <c r="K1163" s="314" t="s">
        <v>269</v>
      </c>
      <c r="L1163" s="320" t="s">
        <v>270</v>
      </c>
      <c r="M1163" s="322" t="s">
        <v>271</v>
      </c>
      <c r="N1163" s="322"/>
      <c r="O1163" s="322"/>
      <c r="P1163" s="322"/>
      <c r="Q1163" s="322"/>
      <c r="R1163" s="322"/>
      <c r="S1163" s="322"/>
      <c r="T1163" s="322"/>
      <c r="U1163" s="323"/>
      <c r="V1163" s="107"/>
      <c r="W1163" s="72"/>
      <c r="X1163" s="72"/>
      <c r="Y1163" s="72"/>
      <c r="Z1163" s="45">
        <v>7</v>
      </c>
      <c r="AA1163" s="65">
        <v>73</v>
      </c>
      <c r="AB1163" s="65">
        <v>84</v>
      </c>
      <c r="AC1163" s="25"/>
      <c r="AD1163" s="25"/>
      <c r="BA1163" s="228"/>
    </row>
    <row r="1164" spans="1:53" ht="15.75" thickBot="1" x14ac:dyDescent="0.3">
      <c r="A1164" s="88"/>
      <c r="B1164" s="278"/>
      <c r="C1164" s="315"/>
      <c r="D1164" s="315"/>
      <c r="E1164" s="317"/>
      <c r="F1164" s="315"/>
      <c r="G1164" s="280"/>
      <c r="H1164" s="280"/>
      <c r="I1164" s="280"/>
      <c r="J1164" s="319"/>
      <c r="K1164" s="315"/>
      <c r="L1164" s="321"/>
      <c r="M1164" s="324"/>
      <c r="N1164" s="324"/>
      <c r="O1164" s="324"/>
      <c r="P1164" s="324"/>
      <c r="Q1164" s="324"/>
      <c r="R1164" s="324"/>
      <c r="S1164" s="324"/>
      <c r="T1164" s="324"/>
      <c r="U1164" s="325"/>
      <c r="V1164" s="107"/>
      <c r="W1164" s="72"/>
      <c r="X1164" s="72"/>
      <c r="Y1164" s="72"/>
      <c r="Z1164" s="45">
        <v>8</v>
      </c>
      <c r="AA1164" s="46">
        <v>85</v>
      </c>
      <c r="AB1164" s="46">
        <v>96</v>
      </c>
      <c r="AC1164" s="25"/>
      <c r="AD1164" s="25"/>
      <c r="AI1164" s="109" t="s">
        <v>272</v>
      </c>
      <c r="AJ1164" s="109" t="s">
        <v>273</v>
      </c>
      <c r="AK1164" s="109" t="s">
        <v>274</v>
      </c>
      <c r="AL1164" s="109" t="s">
        <v>275</v>
      </c>
      <c r="BA1164" s="228"/>
    </row>
    <row r="1165" spans="1:53" ht="15.75" thickBot="1" x14ac:dyDescent="0.3">
      <c r="A1165" s="88"/>
      <c r="B1165" s="66" t="s">
        <v>276</v>
      </c>
      <c r="C1165" s="67"/>
      <c r="D1165" s="102"/>
      <c r="E1165" s="32"/>
      <c r="F1165" s="32"/>
      <c r="G1165" s="68" t="s">
        <v>277</v>
      </c>
      <c r="H1165" s="69">
        <f>IF(I1165=0,0,I1165-(E1165-1))</f>
        <v>0</v>
      </c>
      <c r="I1165" s="70">
        <f>IF(E1165=0,0,I1160)</f>
        <v>0</v>
      </c>
      <c r="J1165" s="71" t="s">
        <v>278</v>
      </c>
      <c r="K1165" s="32"/>
      <c r="L1165" s="233"/>
      <c r="M1165" s="295"/>
      <c r="N1165" s="295"/>
      <c r="O1165" s="295"/>
      <c r="P1165" s="295"/>
      <c r="Q1165" s="295"/>
      <c r="R1165" s="295"/>
      <c r="S1165" s="295"/>
      <c r="T1165" s="295"/>
      <c r="U1165" s="296"/>
      <c r="V1165" s="103"/>
      <c r="W1165" s="72"/>
      <c r="X1165" s="72"/>
      <c r="Y1165" s="72"/>
      <c r="Z1165" s="45">
        <v>9</v>
      </c>
      <c r="AA1165" s="46">
        <v>97</v>
      </c>
      <c r="AB1165" s="46">
        <v>108</v>
      </c>
      <c r="AC1165" s="72">
        <f t="shared" ref="AC1165:AC1189" si="476">IF(B1165&lt;&gt;"FST",1,0)</f>
        <v>1</v>
      </c>
      <c r="AD1165" s="72">
        <f t="shared" ref="AD1165:AD1189" si="477">IF(C1165&lt;&gt;"FST",1,0)</f>
        <v>1</v>
      </c>
      <c r="AE1165" s="109" t="str">
        <f t="shared" ref="AE1165:AE1189" si="478">CONCATENATE(H1165,"-",I1165)</f>
        <v>0-0</v>
      </c>
      <c r="AF1165" s="109" t="str">
        <f t="shared" ref="AF1165:AF1189" si="479">IF(C1165="Field SPL","N","Y")</f>
        <v>Y</v>
      </c>
      <c r="AG1165" s="109" t="str">
        <f t="shared" ref="AG1165:AG1189" si="480">IF(OR(E$1155="RPX",E$1155="SS"),"A","B")</f>
        <v>B</v>
      </c>
      <c r="AH1165" s="109">
        <v>2</v>
      </c>
      <c r="AI1165" s="109" t="str">
        <f>IF(E1155="SS",COUNTIFS(C1165:C1189,"TCF",E1165:E1189,"2"),"")</f>
        <v/>
      </c>
      <c r="AJ1165" s="109" t="str">
        <f>IF(E1155="RPX",COUNTIFS(C1165:C1189,"TCF",E1165:E1189,"2"),"")</f>
        <v/>
      </c>
      <c r="AK1165" s="109" t="str">
        <f>IF(E1155="RPX-T",COUNTIFS(C1165:C1189,"TCF",E1165:E1189,"2"),"")</f>
        <v/>
      </c>
      <c r="AL1165" s="109" t="str">
        <f>IF(E1155="EUC",COUNTIFS(C1165:C1189,"TCF",E1165:E1189,"2"),"")</f>
        <v/>
      </c>
      <c r="AM1165" s="109">
        <f t="shared" ref="AM1165:AM1189" si="481">VALUE(IF(C1165="FST","0",IF(C1165="REV T","1",IF(C1165="DBL REV",".5","0"))))</f>
        <v>0</v>
      </c>
      <c r="AN1165" s="109">
        <f t="shared" ref="AN1165:AN1189" si="482">VALUE(IF(C1165="FST","0",IF(C1165="REV T","0",IF(C1165="DBL REV",".5","0"))))</f>
        <v>0</v>
      </c>
      <c r="AO1165" s="109" t="str">
        <f t="shared" ref="AO1165:AO1189" si="483">IF(C1165="TPL REV","Y","")</f>
        <v/>
      </c>
      <c r="AQ1165" s="109" t="str">
        <f t="shared" ref="AQ1165:AQ1189" si="484">IF(C1165="QD REV","Y","")</f>
        <v/>
      </c>
      <c r="BA1165" s="229">
        <f>MOD(E1165,12)</f>
        <v>0</v>
      </c>
    </row>
    <row r="1166" spans="1:53" ht="15.75" thickBot="1" x14ac:dyDescent="0.3">
      <c r="A1166" s="88"/>
      <c r="B1166" s="66" t="s">
        <v>279</v>
      </c>
      <c r="C1166" s="67"/>
      <c r="D1166" s="102"/>
      <c r="E1166" s="32"/>
      <c r="F1166" s="32"/>
      <c r="G1166" s="68" t="s">
        <v>277</v>
      </c>
      <c r="H1166" s="69">
        <f t="shared" ref="H1166:H1189" si="485">IF(E1166=0,0,I1166-(E1166-1))</f>
        <v>0</v>
      </c>
      <c r="I1166" s="70">
        <f t="shared" ref="I1166:I1189" si="486">IF(E1166=0,0,H1165-1)</f>
        <v>0</v>
      </c>
      <c r="J1166" s="73" t="str">
        <f>IF(C1166="","--",IF(AND(C1166&lt;&gt;"FST",C1166&lt;&gt;"TCF",BA1165&lt;&gt;0),BA1165,"--"))</f>
        <v>--</v>
      </c>
      <c r="K1166" s="32"/>
      <c r="L1166" s="233"/>
      <c r="M1166" s="295"/>
      <c r="N1166" s="295"/>
      <c r="O1166" s="295"/>
      <c r="P1166" s="295"/>
      <c r="Q1166" s="295"/>
      <c r="R1166" s="295"/>
      <c r="S1166" s="295"/>
      <c r="T1166" s="295"/>
      <c r="U1166" s="296"/>
      <c r="V1166" s="103"/>
      <c r="W1166" s="72"/>
      <c r="X1166" s="72"/>
      <c r="Y1166" s="72"/>
      <c r="Z1166" s="45">
        <v>10</v>
      </c>
      <c r="AA1166" s="46">
        <v>109</v>
      </c>
      <c r="AB1166" s="46">
        <v>120</v>
      </c>
      <c r="AC1166" s="72">
        <f t="shared" si="476"/>
        <v>1</v>
      </c>
      <c r="AD1166" s="72">
        <f t="shared" si="477"/>
        <v>1</v>
      </c>
      <c r="AE1166" s="109" t="str">
        <f t="shared" si="478"/>
        <v>0-0</v>
      </c>
      <c r="AF1166" s="109" t="str">
        <f t="shared" si="479"/>
        <v>Y</v>
      </c>
      <c r="AG1166" s="109" t="str">
        <f t="shared" si="480"/>
        <v>B</v>
      </c>
      <c r="AH1166" s="109">
        <v>4</v>
      </c>
      <c r="AI1166" s="109" t="str">
        <f>IF(E1155="SS",COUNTIFS(C1165:C1189,"TCF",E1165:E1189,"4"),"")</f>
        <v/>
      </c>
      <c r="AJ1166" s="109" t="str">
        <f>IF(E1155="RPX",COUNTIFS(C1165:C1189,"TCF",E1165:E1189,"4"),"")</f>
        <v/>
      </c>
      <c r="AK1166" s="109" t="str">
        <f>IF(E1155="RPX-T",COUNTIFS(C1165:C1189,"TCF",E1165:E1189,"4"),"")</f>
        <v/>
      </c>
      <c r="AL1166" s="109" t="str">
        <f>IF(E1155="EUC",COUNTIFS(C1165:C1189,"TCF",E1165:E1189,"4"),"")</f>
        <v/>
      </c>
      <c r="AM1166" s="109">
        <f t="shared" si="481"/>
        <v>0</v>
      </c>
      <c r="AN1166" s="109">
        <f t="shared" si="482"/>
        <v>0</v>
      </c>
      <c r="AO1166" s="109" t="str">
        <f t="shared" si="483"/>
        <v/>
      </c>
      <c r="AQ1166" s="109" t="str">
        <f t="shared" si="484"/>
        <v/>
      </c>
      <c r="BA1166" s="229">
        <f>MOD(SUM(E1165:E1166),12)</f>
        <v>0</v>
      </c>
    </row>
    <row r="1167" spans="1:53" ht="15.75" thickBot="1" x14ac:dyDescent="0.3">
      <c r="A1167" s="88"/>
      <c r="B1167" s="74" t="s">
        <v>280</v>
      </c>
      <c r="C1167" s="67"/>
      <c r="D1167" s="102"/>
      <c r="E1167" s="32"/>
      <c r="F1167" s="32"/>
      <c r="G1167" s="75" t="s">
        <v>277</v>
      </c>
      <c r="H1167" s="69">
        <f t="shared" si="485"/>
        <v>0</v>
      </c>
      <c r="I1167" s="70">
        <f t="shared" si="486"/>
        <v>0</v>
      </c>
      <c r="J1167" s="73" t="str">
        <f t="shared" ref="J1167:J1189" si="487">IF(C1167="","--",IF(AND(C1167&lt;&gt;"FST",C1167&lt;&gt;"TCF",BA1166&lt;&gt;0),BA1166,"--"))</f>
        <v>--</v>
      </c>
      <c r="K1167" s="32"/>
      <c r="L1167" s="233"/>
      <c r="M1167" s="295"/>
      <c r="N1167" s="295"/>
      <c r="O1167" s="295"/>
      <c r="P1167" s="295"/>
      <c r="Q1167" s="295"/>
      <c r="R1167" s="295"/>
      <c r="S1167" s="295"/>
      <c r="T1167" s="295"/>
      <c r="U1167" s="296"/>
      <c r="V1167" s="103"/>
      <c r="W1167" s="72"/>
      <c r="X1167" s="72"/>
      <c r="Y1167" s="72"/>
      <c r="Z1167" s="45">
        <v>11</v>
      </c>
      <c r="AA1167" s="46">
        <v>121</v>
      </c>
      <c r="AB1167" s="46">
        <v>132</v>
      </c>
      <c r="AC1167" s="72">
        <f t="shared" si="476"/>
        <v>1</v>
      </c>
      <c r="AD1167" s="72">
        <f t="shared" si="477"/>
        <v>1</v>
      </c>
      <c r="AE1167" s="109" t="str">
        <f t="shared" si="478"/>
        <v>0-0</v>
      </c>
      <c r="AF1167" s="109" t="str">
        <f t="shared" si="479"/>
        <v>Y</v>
      </c>
      <c r="AG1167" s="109" t="str">
        <f t="shared" si="480"/>
        <v>B</v>
      </c>
      <c r="AH1167" s="109">
        <v>6</v>
      </c>
      <c r="AI1167" s="109" t="str">
        <f>IF(E1155="SS",COUNTIFS(C1165:C1189,"TCF",E1165:E1189,"6"),"")</f>
        <v/>
      </c>
      <c r="AJ1167" s="109" t="str">
        <f>IF(E1155="RPX",COUNTIFS(C1165:C1189,"TCF",E1165:E1189,"6"),"")</f>
        <v/>
      </c>
      <c r="AK1167" s="109" t="str">
        <f>IF(E1155="RPX-T",COUNTIFS(C1165:C1189,"TCF",E1165:E1189,"6"),"")</f>
        <v/>
      </c>
      <c r="AL1167" s="109" t="str">
        <f>IF(E1155="EUC",COUNTIFS(C1165:C1189,"TCF",E1165:E1189,"6"),"")</f>
        <v/>
      </c>
      <c r="AM1167" s="109">
        <f t="shared" si="481"/>
        <v>0</v>
      </c>
      <c r="AN1167" s="109">
        <f t="shared" si="482"/>
        <v>0</v>
      </c>
      <c r="AO1167" s="109" t="str">
        <f t="shared" si="483"/>
        <v/>
      </c>
      <c r="AQ1167" s="109" t="str">
        <f t="shared" si="484"/>
        <v/>
      </c>
      <c r="BA1167" s="229">
        <f>MOD(SUM(E1165:E1168),12)</f>
        <v>0</v>
      </c>
    </row>
    <row r="1168" spans="1:53" ht="15.75" thickBot="1" x14ac:dyDescent="0.3">
      <c r="A1168" s="88"/>
      <c r="B1168" s="66" t="s">
        <v>281</v>
      </c>
      <c r="C1168" s="67"/>
      <c r="D1168" s="102"/>
      <c r="E1168" s="32"/>
      <c r="F1168" s="32"/>
      <c r="G1168" s="68" t="s">
        <v>277</v>
      </c>
      <c r="H1168" s="69">
        <f t="shared" si="485"/>
        <v>0</v>
      </c>
      <c r="I1168" s="70">
        <f t="shared" si="486"/>
        <v>0</v>
      </c>
      <c r="J1168" s="73" t="str">
        <f t="shared" si="487"/>
        <v>--</v>
      </c>
      <c r="K1168" s="32"/>
      <c r="L1168" s="233"/>
      <c r="M1168" s="295"/>
      <c r="N1168" s="295"/>
      <c r="O1168" s="295"/>
      <c r="P1168" s="295"/>
      <c r="Q1168" s="295"/>
      <c r="R1168" s="295"/>
      <c r="S1168" s="295"/>
      <c r="T1168" s="295"/>
      <c r="U1168" s="296"/>
      <c r="V1168" s="103"/>
      <c r="W1168" s="72"/>
      <c r="X1168" s="72"/>
      <c r="Y1168" s="72"/>
      <c r="Z1168" s="45">
        <v>12</v>
      </c>
      <c r="AA1168" s="76">
        <v>133</v>
      </c>
      <c r="AB1168" s="76">
        <v>144</v>
      </c>
      <c r="AC1168" s="72">
        <f t="shared" si="476"/>
        <v>1</v>
      </c>
      <c r="AD1168" s="72">
        <f t="shared" si="477"/>
        <v>1</v>
      </c>
      <c r="AE1168" s="109" t="str">
        <f t="shared" si="478"/>
        <v>0-0</v>
      </c>
      <c r="AF1168" s="109" t="str">
        <f t="shared" si="479"/>
        <v>Y</v>
      </c>
      <c r="AG1168" s="109" t="str">
        <f t="shared" si="480"/>
        <v>B</v>
      </c>
      <c r="AH1168" s="109">
        <v>8</v>
      </c>
      <c r="AI1168" s="109" t="str">
        <f>IF(E1155="SS",COUNTIFS(C1165:C1189,"TCF",E1165:E1189,"8"),"")</f>
        <v/>
      </c>
      <c r="AJ1168" s="109" t="str">
        <f>IF(E1155="RPX",COUNTIFS(C1165:C1189,"TCF",E1165:E1189,"8"),"")</f>
        <v/>
      </c>
      <c r="AK1168" s="109" t="str">
        <f>IF(E1155="RPX-T",COUNTIFS(C1165:C1189,"TCF",E1165:E1189,"8"),"")</f>
        <v/>
      </c>
      <c r="AL1168" s="109" t="str">
        <f>IF(E1155="EUC",COUNTIFS(C1165:C1189,"TCF",E1165:E1189,"8"),"")</f>
        <v/>
      </c>
      <c r="AM1168" s="109">
        <f t="shared" si="481"/>
        <v>0</v>
      </c>
      <c r="AN1168" s="109">
        <f t="shared" si="482"/>
        <v>0</v>
      </c>
      <c r="AO1168" s="109" t="str">
        <f t="shared" si="483"/>
        <v/>
      </c>
      <c r="AQ1168" s="109" t="str">
        <f t="shared" si="484"/>
        <v/>
      </c>
      <c r="BA1168" s="229">
        <f>MOD(SUM(E1165:E1169),12)</f>
        <v>0</v>
      </c>
    </row>
    <row r="1169" spans="1:53" ht="15.75" thickBot="1" x14ac:dyDescent="0.3">
      <c r="A1169" s="88"/>
      <c r="B1169" s="66" t="s">
        <v>282</v>
      </c>
      <c r="C1169" s="67"/>
      <c r="D1169" s="102"/>
      <c r="E1169" s="32"/>
      <c r="F1169" s="32"/>
      <c r="G1169" s="68" t="s">
        <v>277</v>
      </c>
      <c r="H1169" s="69">
        <f t="shared" si="485"/>
        <v>0</v>
      </c>
      <c r="I1169" s="70">
        <f t="shared" si="486"/>
        <v>0</v>
      </c>
      <c r="J1169" s="73" t="str">
        <f t="shared" si="487"/>
        <v>--</v>
      </c>
      <c r="K1169" s="32"/>
      <c r="L1169" s="233"/>
      <c r="M1169" s="295"/>
      <c r="N1169" s="295"/>
      <c r="O1169" s="295"/>
      <c r="P1169" s="295"/>
      <c r="Q1169" s="295"/>
      <c r="R1169" s="295"/>
      <c r="S1169" s="295"/>
      <c r="T1169" s="295"/>
      <c r="U1169" s="296"/>
      <c r="V1169" s="103"/>
      <c r="W1169" s="72"/>
      <c r="X1169" s="72"/>
      <c r="Y1169" s="72"/>
      <c r="Z1169" s="45">
        <v>13</v>
      </c>
      <c r="AA1169" s="77">
        <f t="shared" ref="AA1169:AA1174" si="488">AB1168+1</f>
        <v>145</v>
      </c>
      <c r="AB1169" s="77">
        <f t="shared" ref="AB1169:AB1174" si="489">AB1168+12</f>
        <v>156</v>
      </c>
      <c r="AC1169" s="72">
        <f t="shared" si="476"/>
        <v>1</v>
      </c>
      <c r="AD1169" s="72">
        <f t="shared" si="477"/>
        <v>1</v>
      </c>
      <c r="AE1169" s="109" t="str">
        <f t="shared" si="478"/>
        <v>0-0</v>
      </c>
      <c r="AF1169" s="109" t="str">
        <f t="shared" si="479"/>
        <v>Y</v>
      </c>
      <c r="AG1169" s="109" t="str">
        <f t="shared" si="480"/>
        <v>B</v>
      </c>
      <c r="AH1169" s="109">
        <v>12</v>
      </c>
      <c r="AI1169" s="109" t="str">
        <f>IF(E1155="SS",COUNTIFS(C1165:C1189,"TCF",E1165:E1189,"12"),"")</f>
        <v/>
      </c>
      <c r="AJ1169" s="109" t="str">
        <f>IF(E1155="RPX",COUNTIFS(C1165:C1189,"TCF",E1165:E1189,"12"),"")</f>
        <v/>
      </c>
      <c r="AK1169" s="109" t="str">
        <f>IF(E1155="RPX-T",COUNTIFS(C1165:C1189,"TCF",E1165:E1189,"12"),"")</f>
        <v/>
      </c>
      <c r="AL1169" s="109" t="str">
        <f>IF(E1155="EUC",COUNTIFS(C1165:C1189,"TCF",E1165:E1189,"12"),"")</f>
        <v/>
      </c>
      <c r="AM1169" s="109">
        <f t="shared" si="481"/>
        <v>0</v>
      </c>
      <c r="AN1169" s="109">
        <f t="shared" si="482"/>
        <v>0</v>
      </c>
      <c r="AO1169" s="109" t="str">
        <f t="shared" si="483"/>
        <v/>
      </c>
      <c r="AQ1169" s="109" t="str">
        <f t="shared" si="484"/>
        <v/>
      </c>
      <c r="BA1169" s="229">
        <f>MOD(SUM(E1165:E1170),12)</f>
        <v>0</v>
      </c>
    </row>
    <row r="1170" spans="1:53" ht="15.75" thickBot="1" x14ac:dyDescent="0.3">
      <c r="A1170" s="88"/>
      <c r="B1170" s="66" t="s">
        <v>283</v>
      </c>
      <c r="C1170" s="67"/>
      <c r="D1170" s="102"/>
      <c r="E1170" s="32"/>
      <c r="F1170" s="32"/>
      <c r="G1170" s="68" t="s">
        <v>277</v>
      </c>
      <c r="H1170" s="69">
        <f t="shared" si="485"/>
        <v>0</v>
      </c>
      <c r="I1170" s="70">
        <f t="shared" si="486"/>
        <v>0</v>
      </c>
      <c r="J1170" s="73" t="str">
        <f t="shared" si="487"/>
        <v>--</v>
      </c>
      <c r="K1170" s="32"/>
      <c r="L1170" s="233"/>
      <c r="M1170" s="295"/>
      <c r="N1170" s="295"/>
      <c r="O1170" s="295"/>
      <c r="P1170" s="295"/>
      <c r="Q1170" s="295"/>
      <c r="R1170" s="295"/>
      <c r="S1170" s="295"/>
      <c r="T1170" s="295"/>
      <c r="U1170" s="296"/>
      <c r="V1170" s="103"/>
      <c r="W1170" s="72"/>
      <c r="X1170" s="72"/>
      <c r="Y1170" s="72"/>
      <c r="Z1170" s="45">
        <v>14</v>
      </c>
      <c r="AA1170" s="77">
        <f t="shared" si="488"/>
        <v>157</v>
      </c>
      <c r="AB1170" s="77">
        <f t="shared" si="489"/>
        <v>168</v>
      </c>
      <c r="AC1170" s="72">
        <f t="shared" si="476"/>
        <v>1</v>
      </c>
      <c r="AD1170" s="72">
        <f t="shared" si="477"/>
        <v>1</v>
      </c>
      <c r="AE1170" s="109" t="str">
        <f t="shared" si="478"/>
        <v>0-0</v>
      </c>
      <c r="AF1170" s="109" t="str">
        <f t="shared" si="479"/>
        <v>Y</v>
      </c>
      <c r="AG1170" s="109" t="str">
        <f t="shared" si="480"/>
        <v>B</v>
      </c>
      <c r="AM1170" s="109">
        <f t="shared" si="481"/>
        <v>0</v>
      </c>
      <c r="AN1170" s="109">
        <f t="shared" si="482"/>
        <v>0</v>
      </c>
      <c r="AO1170" s="109" t="str">
        <f t="shared" si="483"/>
        <v/>
      </c>
      <c r="AQ1170" s="109" t="str">
        <f t="shared" si="484"/>
        <v/>
      </c>
      <c r="BA1170" s="229">
        <f>MOD(SUM(E1165:E1171),12)</f>
        <v>0</v>
      </c>
    </row>
    <row r="1171" spans="1:53" ht="15.75" thickBot="1" x14ac:dyDescent="0.3">
      <c r="A1171" s="88"/>
      <c r="B1171" s="66" t="s">
        <v>284</v>
      </c>
      <c r="C1171" s="67"/>
      <c r="D1171" s="102"/>
      <c r="E1171" s="32"/>
      <c r="F1171" s="32"/>
      <c r="G1171" s="68" t="s">
        <v>277</v>
      </c>
      <c r="H1171" s="69">
        <f t="shared" si="485"/>
        <v>0</v>
      </c>
      <c r="I1171" s="70">
        <f t="shared" si="486"/>
        <v>0</v>
      </c>
      <c r="J1171" s="73" t="str">
        <f t="shared" si="487"/>
        <v>--</v>
      </c>
      <c r="K1171" s="32"/>
      <c r="L1171" s="233"/>
      <c r="M1171" s="295"/>
      <c r="N1171" s="295"/>
      <c r="O1171" s="295"/>
      <c r="P1171" s="295"/>
      <c r="Q1171" s="295"/>
      <c r="R1171" s="295"/>
      <c r="S1171" s="295"/>
      <c r="T1171" s="295"/>
      <c r="U1171" s="296"/>
      <c r="V1171" s="103"/>
      <c r="W1171" s="72"/>
      <c r="X1171" s="72"/>
      <c r="Y1171" s="72"/>
      <c r="Z1171" s="45">
        <v>15</v>
      </c>
      <c r="AA1171" s="77">
        <f t="shared" si="488"/>
        <v>169</v>
      </c>
      <c r="AB1171" s="77">
        <f t="shared" si="489"/>
        <v>180</v>
      </c>
      <c r="AC1171" s="72">
        <f t="shared" si="476"/>
        <v>1</v>
      </c>
      <c r="AD1171" s="72">
        <f t="shared" si="477"/>
        <v>1</v>
      </c>
      <c r="AE1171" s="109" t="str">
        <f t="shared" si="478"/>
        <v>0-0</v>
      </c>
      <c r="AF1171" s="109" t="str">
        <f t="shared" si="479"/>
        <v>Y</v>
      </c>
      <c r="AG1171" s="109" t="str">
        <f t="shared" si="480"/>
        <v>B</v>
      </c>
      <c r="AM1171" s="109">
        <f t="shared" si="481"/>
        <v>0</v>
      </c>
      <c r="AN1171" s="109">
        <f t="shared" si="482"/>
        <v>0</v>
      </c>
      <c r="AO1171" s="109" t="str">
        <f t="shared" si="483"/>
        <v/>
      </c>
      <c r="AQ1171" s="109" t="str">
        <f t="shared" si="484"/>
        <v/>
      </c>
      <c r="BA1171" s="229">
        <f>MOD(SUM(E1165:E1172),12)</f>
        <v>0</v>
      </c>
    </row>
    <row r="1172" spans="1:53" ht="15.75" thickBot="1" x14ac:dyDescent="0.3">
      <c r="A1172" s="88"/>
      <c r="B1172" s="66" t="s">
        <v>285</v>
      </c>
      <c r="C1172" s="67"/>
      <c r="D1172" s="102"/>
      <c r="E1172" s="32"/>
      <c r="F1172" s="32"/>
      <c r="G1172" s="68" t="s">
        <v>277</v>
      </c>
      <c r="H1172" s="69">
        <f t="shared" si="485"/>
        <v>0</v>
      </c>
      <c r="I1172" s="70">
        <f t="shared" si="486"/>
        <v>0</v>
      </c>
      <c r="J1172" s="73" t="str">
        <f t="shared" si="487"/>
        <v>--</v>
      </c>
      <c r="K1172" s="32"/>
      <c r="L1172" s="233"/>
      <c r="M1172" s="295"/>
      <c r="N1172" s="295"/>
      <c r="O1172" s="295"/>
      <c r="P1172" s="295"/>
      <c r="Q1172" s="295"/>
      <c r="R1172" s="295"/>
      <c r="S1172" s="295"/>
      <c r="T1172" s="295"/>
      <c r="U1172" s="296"/>
      <c r="V1172" s="103"/>
      <c r="W1172" s="72"/>
      <c r="X1172" s="72"/>
      <c r="Y1172" s="72"/>
      <c r="Z1172" s="45">
        <f>Z1171+1</f>
        <v>16</v>
      </c>
      <c r="AA1172" s="77">
        <f t="shared" si="488"/>
        <v>181</v>
      </c>
      <c r="AB1172" s="77">
        <f t="shared" si="489"/>
        <v>192</v>
      </c>
      <c r="AC1172" s="72">
        <f t="shared" si="476"/>
        <v>1</v>
      </c>
      <c r="AD1172" s="72">
        <f t="shared" si="477"/>
        <v>1</v>
      </c>
      <c r="AE1172" s="109" t="str">
        <f t="shared" si="478"/>
        <v>0-0</v>
      </c>
      <c r="AF1172" s="109" t="str">
        <f t="shared" si="479"/>
        <v>Y</v>
      </c>
      <c r="AG1172" s="109" t="str">
        <f t="shared" si="480"/>
        <v>B</v>
      </c>
      <c r="AM1172" s="109">
        <f t="shared" si="481"/>
        <v>0</v>
      </c>
      <c r="AN1172" s="109">
        <f t="shared" si="482"/>
        <v>0</v>
      </c>
      <c r="AO1172" s="109" t="str">
        <f t="shared" si="483"/>
        <v/>
      </c>
      <c r="AQ1172" s="109" t="str">
        <f t="shared" si="484"/>
        <v/>
      </c>
      <c r="BA1172" s="229">
        <f>MOD(SUM(E1165:E1173),12)</f>
        <v>0</v>
      </c>
    </row>
    <row r="1173" spans="1:53" ht="15.75" thickBot="1" x14ac:dyDescent="0.3">
      <c r="A1173" s="88"/>
      <c r="B1173" s="66" t="s">
        <v>286</v>
      </c>
      <c r="C1173" s="67"/>
      <c r="D1173" s="102"/>
      <c r="E1173" s="32"/>
      <c r="F1173" s="32"/>
      <c r="G1173" s="68" t="s">
        <v>277</v>
      </c>
      <c r="H1173" s="69">
        <f t="shared" si="485"/>
        <v>0</v>
      </c>
      <c r="I1173" s="70">
        <f t="shared" si="486"/>
        <v>0</v>
      </c>
      <c r="J1173" s="73" t="str">
        <f t="shared" si="487"/>
        <v>--</v>
      </c>
      <c r="K1173" s="32"/>
      <c r="L1173" s="233"/>
      <c r="M1173" s="295"/>
      <c r="N1173" s="295"/>
      <c r="O1173" s="295"/>
      <c r="P1173" s="295"/>
      <c r="Q1173" s="295"/>
      <c r="R1173" s="295"/>
      <c r="S1173" s="295"/>
      <c r="T1173" s="295"/>
      <c r="U1173" s="296"/>
      <c r="V1173" s="103"/>
      <c r="W1173" s="72"/>
      <c r="X1173" s="72"/>
      <c r="Y1173" s="72"/>
      <c r="Z1173" s="45">
        <f>Z1172+1</f>
        <v>17</v>
      </c>
      <c r="AA1173" s="77">
        <f t="shared" si="488"/>
        <v>193</v>
      </c>
      <c r="AB1173" s="77">
        <f t="shared" si="489"/>
        <v>204</v>
      </c>
      <c r="AC1173" s="72">
        <f t="shared" si="476"/>
        <v>1</v>
      </c>
      <c r="AD1173" s="72">
        <f t="shared" si="477"/>
        <v>1</v>
      </c>
      <c r="AE1173" s="109" t="str">
        <f t="shared" si="478"/>
        <v>0-0</v>
      </c>
      <c r="AF1173" s="109" t="str">
        <f t="shared" si="479"/>
        <v>Y</v>
      </c>
      <c r="AG1173" s="109" t="str">
        <f t="shared" si="480"/>
        <v>B</v>
      </c>
      <c r="AM1173" s="109">
        <f t="shared" si="481"/>
        <v>0</v>
      </c>
      <c r="AN1173" s="109">
        <f t="shared" si="482"/>
        <v>0</v>
      </c>
      <c r="AO1173" s="109" t="str">
        <f t="shared" si="483"/>
        <v/>
      </c>
      <c r="AQ1173" s="109" t="str">
        <f t="shared" si="484"/>
        <v/>
      </c>
      <c r="BA1173" s="229">
        <f>MOD(SUM(E1165:E1174),12)</f>
        <v>0</v>
      </c>
    </row>
    <row r="1174" spans="1:53" ht="15.75" thickBot="1" x14ac:dyDescent="0.3">
      <c r="A1174" s="88"/>
      <c r="B1174" s="66" t="s">
        <v>287</v>
      </c>
      <c r="C1174" s="67"/>
      <c r="D1174" s="102"/>
      <c r="E1174" s="32"/>
      <c r="F1174" s="32"/>
      <c r="G1174" s="68" t="s">
        <v>277</v>
      </c>
      <c r="H1174" s="69">
        <f t="shared" si="485"/>
        <v>0</v>
      </c>
      <c r="I1174" s="70">
        <f t="shared" si="486"/>
        <v>0</v>
      </c>
      <c r="J1174" s="73" t="str">
        <f t="shared" si="487"/>
        <v>--</v>
      </c>
      <c r="K1174" s="32"/>
      <c r="L1174" s="233"/>
      <c r="M1174" s="295"/>
      <c r="N1174" s="295"/>
      <c r="O1174" s="295"/>
      <c r="P1174" s="295"/>
      <c r="Q1174" s="295"/>
      <c r="R1174" s="295"/>
      <c r="S1174" s="295"/>
      <c r="T1174" s="295"/>
      <c r="U1174" s="296"/>
      <c r="V1174" s="103"/>
      <c r="W1174" s="72"/>
      <c r="X1174" s="72"/>
      <c r="Y1174" s="72"/>
      <c r="Z1174" s="45">
        <f>Z1173+1</f>
        <v>18</v>
      </c>
      <c r="AA1174" s="77">
        <f t="shared" si="488"/>
        <v>205</v>
      </c>
      <c r="AB1174" s="77">
        <f t="shared" si="489"/>
        <v>216</v>
      </c>
      <c r="AC1174" s="72">
        <f t="shared" si="476"/>
        <v>1</v>
      </c>
      <c r="AD1174" s="72">
        <f t="shared" si="477"/>
        <v>1</v>
      </c>
      <c r="AE1174" s="109" t="str">
        <f t="shared" si="478"/>
        <v>0-0</v>
      </c>
      <c r="AF1174" s="109" t="str">
        <f t="shared" si="479"/>
        <v>Y</v>
      </c>
      <c r="AG1174" s="109" t="str">
        <f t="shared" si="480"/>
        <v>B</v>
      </c>
      <c r="AM1174" s="109">
        <f t="shared" si="481"/>
        <v>0</v>
      </c>
      <c r="AN1174" s="109">
        <f t="shared" si="482"/>
        <v>0</v>
      </c>
      <c r="AO1174" s="109" t="str">
        <f t="shared" si="483"/>
        <v/>
      </c>
      <c r="AQ1174" s="109" t="str">
        <f t="shared" si="484"/>
        <v/>
      </c>
      <c r="BA1174" s="229">
        <f>MOD(SUM(E1165:E1175),12)</f>
        <v>0</v>
      </c>
    </row>
    <row r="1175" spans="1:53" ht="15.75" thickBot="1" x14ac:dyDescent="0.3">
      <c r="A1175" s="88"/>
      <c r="B1175" s="66" t="s">
        <v>288</v>
      </c>
      <c r="C1175" s="67"/>
      <c r="D1175" s="102"/>
      <c r="E1175" s="32"/>
      <c r="F1175" s="32"/>
      <c r="G1175" s="68" t="s">
        <v>277</v>
      </c>
      <c r="H1175" s="69">
        <f t="shared" si="485"/>
        <v>0</v>
      </c>
      <c r="I1175" s="70">
        <f t="shared" si="486"/>
        <v>0</v>
      </c>
      <c r="J1175" s="73" t="str">
        <f t="shared" si="487"/>
        <v>--</v>
      </c>
      <c r="K1175" s="32"/>
      <c r="L1175" s="233"/>
      <c r="M1175" s="295"/>
      <c r="N1175" s="295"/>
      <c r="O1175" s="295"/>
      <c r="P1175" s="295"/>
      <c r="Q1175" s="295"/>
      <c r="R1175" s="295"/>
      <c r="S1175" s="295"/>
      <c r="T1175" s="295"/>
      <c r="U1175" s="296"/>
      <c r="V1175" s="103"/>
      <c r="W1175" s="84"/>
      <c r="X1175" s="84"/>
      <c r="Y1175" s="72"/>
      <c r="Z1175" s="72"/>
      <c r="AA1175" s="72"/>
      <c r="AB1175" s="72"/>
      <c r="AC1175" s="72">
        <f t="shared" si="476"/>
        <v>1</v>
      </c>
      <c r="AD1175" s="72">
        <f t="shared" si="477"/>
        <v>1</v>
      </c>
      <c r="AE1175" s="109" t="str">
        <f t="shared" si="478"/>
        <v>0-0</v>
      </c>
      <c r="AF1175" s="109" t="str">
        <f t="shared" si="479"/>
        <v>Y</v>
      </c>
      <c r="AG1175" s="109" t="str">
        <f t="shared" si="480"/>
        <v>B</v>
      </c>
      <c r="AM1175" s="109">
        <f t="shared" si="481"/>
        <v>0</v>
      </c>
      <c r="AN1175" s="109">
        <f t="shared" si="482"/>
        <v>0</v>
      </c>
      <c r="AO1175" s="109" t="str">
        <f t="shared" si="483"/>
        <v/>
      </c>
      <c r="AQ1175" s="109" t="str">
        <f t="shared" si="484"/>
        <v/>
      </c>
      <c r="BA1175" s="229">
        <f>MOD(SUM(E1165:E1176),12)</f>
        <v>0</v>
      </c>
    </row>
    <row r="1176" spans="1:53" ht="15.75" thickBot="1" x14ac:dyDescent="0.3">
      <c r="A1176" s="88"/>
      <c r="B1176" s="66" t="s">
        <v>289</v>
      </c>
      <c r="C1176" s="67"/>
      <c r="D1176" s="102"/>
      <c r="E1176" s="32"/>
      <c r="F1176" s="32"/>
      <c r="G1176" s="68" t="s">
        <v>277</v>
      </c>
      <c r="H1176" s="69">
        <f t="shared" si="485"/>
        <v>0</v>
      </c>
      <c r="I1176" s="70">
        <f t="shared" si="486"/>
        <v>0</v>
      </c>
      <c r="J1176" s="73" t="str">
        <f t="shared" si="487"/>
        <v>--</v>
      </c>
      <c r="K1176" s="32"/>
      <c r="L1176" s="233"/>
      <c r="M1176" s="295"/>
      <c r="N1176" s="295"/>
      <c r="O1176" s="295"/>
      <c r="P1176" s="295"/>
      <c r="Q1176" s="295"/>
      <c r="R1176" s="295"/>
      <c r="S1176" s="295"/>
      <c r="T1176" s="295"/>
      <c r="U1176" s="296"/>
      <c r="V1176" s="103"/>
      <c r="W1176" s="84">
        <f>Y1176+1</f>
        <v>1</v>
      </c>
      <c r="X1176" s="84"/>
      <c r="Y1176" s="78">
        <f>SUM(E1165:E1176)</f>
        <v>0</v>
      </c>
      <c r="Z1176" s="72"/>
      <c r="AA1176" s="72"/>
      <c r="AB1176" s="72"/>
      <c r="AC1176" s="72">
        <f t="shared" si="476"/>
        <v>1</v>
      </c>
      <c r="AD1176" s="72">
        <f t="shared" si="477"/>
        <v>1</v>
      </c>
      <c r="AE1176" s="109" t="str">
        <f t="shared" si="478"/>
        <v>0-0</v>
      </c>
      <c r="AF1176" s="109" t="str">
        <f t="shared" si="479"/>
        <v>Y</v>
      </c>
      <c r="AG1176" s="109" t="str">
        <f t="shared" si="480"/>
        <v>B</v>
      </c>
      <c r="AM1176" s="109">
        <f t="shared" si="481"/>
        <v>0</v>
      </c>
      <c r="AN1176" s="109">
        <f t="shared" si="482"/>
        <v>0</v>
      </c>
      <c r="AO1176" s="109" t="str">
        <f t="shared" si="483"/>
        <v/>
      </c>
      <c r="AQ1176" s="109" t="str">
        <f t="shared" si="484"/>
        <v/>
      </c>
      <c r="BA1176" s="229">
        <f>MOD(SUM(E1165:E1177),12)</f>
        <v>0</v>
      </c>
    </row>
    <row r="1177" spans="1:53" ht="15.75" thickBot="1" x14ac:dyDescent="0.3">
      <c r="A1177" s="88"/>
      <c r="B1177" s="66" t="s">
        <v>290</v>
      </c>
      <c r="C1177" s="67"/>
      <c r="D1177" s="102"/>
      <c r="E1177" s="32"/>
      <c r="F1177" s="32"/>
      <c r="G1177" s="68" t="s">
        <v>277</v>
      </c>
      <c r="H1177" s="69">
        <f t="shared" si="485"/>
        <v>0</v>
      </c>
      <c r="I1177" s="70">
        <f t="shared" si="486"/>
        <v>0</v>
      </c>
      <c r="J1177" s="73" t="str">
        <f t="shared" si="487"/>
        <v>--</v>
      </c>
      <c r="K1177" s="32"/>
      <c r="L1177" s="233"/>
      <c r="M1177" s="295"/>
      <c r="N1177" s="295"/>
      <c r="O1177" s="295"/>
      <c r="P1177" s="295"/>
      <c r="Q1177" s="295"/>
      <c r="R1177" s="295"/>
      <c r="S1177" s="295"/>
      <c r="T1177" s="295"/>
      <c r="U1177" s="296"/>
      <c r="V1177" s="103"/>
      <c r="W1177" s="84">
        <f>Y1177+1</f>
        <v>1</v>
      </c>
      <c r="X1177" s="84"/>
      <c r="Y1177" s="78">
        <f>SUM(E1165:E1177)</f>
        <v>0</v>
      </c>
      <c r="Z1177" s="72" t="str">
        <f t="shared" ref="Z1177:Z1189" si="490">IF(OR(AND(E$8=216,C1176="DBL REV",C1177="DBL REV",Y1176&lt;=144,Y1177&gt;144),AND(E$8=216,C1176="TPL REV",C1177="TPL REV",Y1176&lt;=144,Y1177&gt;144),AND(E$8=216,C1176="QD REV",C1177="QD REV",Y1176&lt;=144,Y1177&gt;144)),"ERROR","")</f>
        <v/>
      </c>
      <c r="AA1177" s="72"/>
      <c r="AB1177" s="72"/>
      <c r="AC1177" s="72">
        <f t="shared" si="476"/>
        <v>1</v>
      </c>
      <c r="AD1177" s="72">
        <f t="shared" si="477"/>
        <v>1</v>
      </c>
      <c r="AE1177" s="109" t="str">
        <f t="shared" si="478"/>
        <v>0-0</v>
      </c>
      <c r="AF1177" s="109" t="str">
        <f t="shared" si="479"/>
        <v>Y</v>
      </c>
      <c r="AG1177" s="109" t="str">
        <f t="shared" si="480"/>
        <v>B</v>
      </c>
      <c r="AM1177" s="109">
        <f t="shared" si="481"/>
        <v>0</v>
      </c>
      <c r="AN1177" s="109">
        <f t="shared" si="482"/>
        <v>0</v>
      </c>
      <c r="AO1177" s="109" t="str">
        <f t="shared" si="483"/>
        <v/>
      </c>
      <c r="AQ1177" s="109" t="str">
        <f t="shared" si="484"/>
        <v/>
      </c>
      <c r="BA1177" s="229">
        <f>MOD(SUM(E1165:E1178),12)</f>
        <v>0</v>
      </c>
    </row>
    <row r="1178" spans="1:53" ht="15.75" thickBot="1" x14ac:dyDescent="0.3">
      <c r="A1178" s="88"/>
      <c r="B1178" s="66" t="s">
        <v>291</v>
      </c>
      <c r="C1178" s="67"/>
      <c r="D1178" s="102"/>
      <c r="E1178" s="32"/>
      <c r="F1178" s="32"/>
      <c r="G1178" s="68" t="s">
        <v>277</v>
      </c>
      <c r="H1178" s="69">
        <f t="shared" si="485"/>
        <v>0</v>
      </c>
      <c r="I1178" s="70">
        <f t="shared" si="486"/>
        <v>0</v>
      </c>
      <c r="J1178" s="73" t="str">
        <f t="shared" si="487"/>
        <v>--</v>
      </c>
      <c r="K1178" s="32"/>
      <c r="L1178" s="233"/>
      <c r="M1178" s="295"/>
      <c r="N1178" s="295"/>
      <c r="O1178" s="295"/>
      <c r="P1178" s="295"/>
      <c r="Q1178" s="295"/>
      <c r="R1178" s="295"/>
      <c r="S1178" s="295"/>
      <c r="T1178" s="295"/>
      <c r="U1178" s="296"/>
      <c r="V1178" s="103"/>
      <c r="W1178" s="84">
        <f>Y1178+1</f>
        <v>1</v>
      </c>
      <c r="X1178" s="84"/>
      <c r="Y1178" s="78">
        <f>SUM(E1165:E1178)</f>
        <v>0</v>
      </c>
      <c r="Z1178" s="72" t="str">
        <f t="shared" si="490"/>
        <v/>
      </c>
      <c r="AA1178" s="72"/>
      <c r="AB1178" s="72"/>
      <c r="AC1178" s="72">
        <f t="shared" si="476"/>
        <v>1</v>
      </c>
      <c r="AD1178" s="72">
        <f t="shared" si="477"/>
        <v>1</v>
      </c>
      <c r="AE1178" s="109" t="str">
        <f t="shared" si="478"/>
        <v>0-0</v>
      </c>
      <c r="AF1178" s="109" t="str">
        <f t="shared" si="479"/>
        <v>Y</v>
      </c>
      <c r="AG1178" s="109" t="str">
        <f t="shared" si="480"/>
        <v>B</v>
      </c>
      <c r="AM1178" s="109">
        <f t="shared" si="481"/>
        <v>0</v>
      </c>
      <c r="AN1178" s="109">
        <f t="shared" si="482"/>
        <v>0</v>
      </c>
      <c r="AO1178" s="109" t="str">
        <f t="shared" si="483"/>
        <v/>
      </c>
      <c r="AQ1178" s="109" t="str">
        <f t="shared" si="484"/>
        <v/>
      </c>
      <c r="BA1178" s="229">
        <f>MOD(SUM(E1165:E1179),12)</f>
        <v>0</v>
      </c>
    </row>
    <row r="1179" spans="1:53" ht="15.75" thickBot="1" x14ac:dyDescent="0.3">
      <c r="A1179" s="88"/>
      <c r="B1179" s="66" t="s">
        <v>292</v>
      </c>
      <c r="C1179" s="67"/>
      <c r="D1179" s="102"/>
      <c r="E1179" s="32"/>
      <c r="F1179" s="32"/>
      <c r="G1179" s="68" t="s">
        <v>277</v>
      </c>
      <c r="H1179" s="69">
        <f t="shared" si="485"/>
        <v>0</v>
      </c>
      <c r="I1179" s="70">
        <f t="shared" si="486"/>
        <v>0</v>
      </c>
      <c r="J1179" s="73" t="str">
        <f t="shared" si="487"/>
        <v>--</v>
      </c>
      <c r="K1179" s="32"/>
      <c r="L1179" s="233"/>
      <c r="M1179" s="295"/>
      <c r="N1179" s="295"/>
      <c r="O1179" s="295"/>
      <c r="P1179" s="295"/>
      <c r="Q1179" s="295"/>
      <c r="R1179" s="295"/>
      <c r="S1179" s="295"/>
      <c r="T1179" s="295"/>
      <c r="U1179" s="296"/>
      <c r="V1179" s="103"/>
      <c r="W1179" s="84">
        <f>Y1179+1</f>
        <v>1</v>
      </c>
      <c r="X1179" s="84"/>
      <c r="Y1179" s="78">
        <f>SUM(E1165:E1179)</f>
        <v>0</v>
      </c>
      <c r="Z1179" s="72" t="str">
        <f t="shared" si="490"/>
        <v/>
      </c>
      <c r="AA1179" s="72" t="str">
        <f t="shared" ref="AA1179:AA1191" si="491">IF(AND(C1177&lt;&gt;"Field SPL",W1176&lt;=144,Y1177&gt;144),"ERROR","")</f>
        <v/>
      </c>
      <c r="AB1179" s="72"/>
      <c r="AC1179" s="72">
        <f t="shared" si="476"/>
        <v>1</v>
      </c>
      <c r="AD1179" s="72">
        <f t="shared" si="477"/>
        <v>1</v>
      </c>
      <c r="AE1179" s="109" t="str">
        <f t="shared" si="478"/>
        <v>0-0</v>
      </c>
      <c r="AF1179" s="109" t="str">
        <f t="shared" si="479"/>
        <v>Y</v>
      </c>
      <c r="AG1179" s="109" t="str">
        <f t="shared" si="480"/>
        <v>B</v>
      </c>
      <c r="AM1179" s="109">
        <f t="shared" si="481"/>
        <v>0</v>
      </c>
      <c r="AN1179" s="109">
        <f t="shared" si="482"/>
        <v>0</v>
      </c>
      <c r="AO1179" s="109" t="str">
        <f t="shared" si="483"/>
        <v/>
      </c>
      <c r="AQ1179" s="109" t="str">
        <f t="shared" si="484"/>
        <v/>
      </c>
      <c r="BA1179" s="229">
        <f>MOD(SUM(E1165:E1180),12)</f>
        <v>0</v>
      </c>
    </row>
    <row r="1180" spans="1:53" ht="15.75" thickBot="1" x14ac:dyDescent="0.3">
      <c r="A1180" s="88"/>
      <c r="B1180" s="66" t="s">
        <v>293</v>
      </c>
      <c r="C1180" s="67"/>
      <c r="D1180" s="102"/>
      <c r="E1180" s="32"/>
      <c r="F1180" s="32"/>
      <c r="G1180" s="68" t="s">
        <v>277</v>
      </c>
      <c r="H1180" s="69">
        <f t="shared" si="485"/>
        <v>0</v>
      </c>
      <c r="I1180" s="70">
        <f t="shared" si="486"/>
        <v>0</v>
      </c>
      <c r="J1180" s="73" t="str">
        <f t="shared" si="487"/>
        <v>--</v>
      </c>
      <c r="K1180" s="32"/>
      <c r="L1180" s="233"/>
      <c r="M1180" s="295"/>
      <c r="N1180" s="295"/>
      <c r="O1180" s="295"/>
      <c r="P1180" s="295"/>
      <c r="Q1180" s="295"/>
      <c r="R1180" s="295"/>
      <c r="S1180" s="295"/>
      <c r="T1180" s="295"/>
      <c r="U1180" s="296"/>
      <c r="V1180" s="103"/>
      <c r="W1180" s="84">
        <f t="shared" ref="W1180:W1188" si="492">Y1180+1</f>
        <v>1</v>
      </c>
      <c r="X1180" s="84"/>
      <c r="Y1180" s="78">
        <f>SUM(E1165:E1180)</f>
        <v>0</v>
      </c>
      <c r="Z1180" s="72" t="str">
        <f t="shared" si="490"/>
        <v/>
      </c>
      <c r="AA1180" s="72" t="str">
        <f t="shared" si="491"/>
        <v/>
      </c>
      <c r="AB1180" s="72"/>
      <c r="AC1180" s="72">
        <f t="shared" si="476"/>
        <v>1</v>
      </c>
      <c r="AD1180" s="72">
        <f t="shared" si="477"/>
        <v>1</v>
      </c>
      <c r="AE1180" s="109" t="str">
        <f t="shared" si="478"/>
        <v>0-0</v>
      </c>
      <c r="AF1180" s="109" t="str">
        <f t="shared" si="479"/>
        <v>Y</v>
      </c>
      <c r="AG1180" s="109" t="str">
        <f t="shared" si="480"/>
        <v>B</v>
      </c>
      <c r="AM1180" s="109">
        <f t="shared" si="481"/>
        <v>0</v>
      </c>
      <c r="AN1180" s="109">
        <f t="shared" si="482"/>
        <v>0</v>
      </c>
      <c r="AO1180" s="109" t="str">
        <f t="shared" si="483"/>
        <v/>
      </c>
      <c r="AQ1180" s="109" t="str">
        <f t="shared" si="484"/>
        <v/>
      </c>
      <c r="BA1180" s="229">
        <f>MOD(SUM(E1165:E1181),12)</f>
        <v>0</v>
      </c>
    </row>
    <row r="1181" spans="1:53" ht="15.75" thickBot="1" x14ac:dyDescent="0.3">
      <c r="A1181" s="88"/>
      <c r="B1181" s="66" t="s">
        <v>294</v>
      </c>
      <c r="C1181" s="67"/>
      <c r="D1181" s="102"/>
      <c r="E1181" s="32"/>
      <c r="F1181" s="32"/>
      <c r="G1181" s="68" t="s">
        <v>277</v>
      </c>
      <c r="H1181" s="69">
        <f t="shared" si="485"/>
        <v>0</v>
      </c>
      <c r="I1181" s="70">
        <f t="shared" si="486"/>
        <v>0</v>
      </c>
      <c r="J1181" s="73" t="str">
        <f t="shared" si="487"/>
        <v>--</v>
      </c>
      <c r="K1181" s="32"/>
      <c r="L1181" s="233"/>
      <c r="M1181" s="295"/>
      <c r="N1181" s="295"/>
      <c r="O1181" s="295"/>
      <c r="P1181" s="295"/>
      <c r="Q1181" s="295"/>
      <c r="R1181" s="295"/>
      <c r="S1181" s="295"/>
      <c r="T1181" s="295"/>
      <c r="U1181" s="296"/>
      <c r="V1181" s="103"/>
      <c r="W1181" s="84">
        <f t="shared" si="492"/>
        <v>1</v>
      </c>
      <c r="X1181" s="84"/>
      <c r="Y1181" s="78">
        <f>SUM(E1165:E1181)</f>
        <v>0</v>
      </c>
      <c r="Z1181" s="72" t="str">
        <f t="shared" si="490"/>
        <v/>
      </c>
      <c r="AA1181" s="72" t="str">
        <f t="shared" si="491"/>
        <v/>
      </c>
      <c r="AB1181" s="72"/>
      <c r="AC1181" s="72">
        <f t="shared" si="476"/>
        <v>1</v>
      </c>
      <c r="AD1181" s="72">
        <f t="shared" si="477"/>
        <v>1</v>
      </c>
      <c r="AE1181" s="109" t="str">
        <f t="shared" si="478"/>
        <v>0-0</v>
      </c>
      <c r="AF1181" s="109" t="str">
        <f t="shared" si="479"/>
        <v>Y</v>
      </c>
      <c r="AG1181" s="109" t="str">
        <f t="shared" si="480"/>
        <v>B</v>
      </c>
      <c r="AM1181" s="109">
        <f t="shared" si="481"/>
        <v>0</v>
      </c>
      <c r="AN1181" s="109">
        <f t="shared" si="482"/>
        <v>0</v>
      </c>
      <c r="AO1181" s="109" t="str">
        <f t="shared" si="483"/>
        <v/>
      </c>
      <c r="AQ1181" s="109" t="str">
        <f t="shared" si="484"/>
        <v/>
      </c>
      <c r="BA1181" s="229">
        <f>MOD(SUM(E1165:E1182),12)</f>
        <v>0</v>
      </c>
    </row>
    <row r="1182" spans="1:53" ht="15.75" thickBot="1" x14ac:dyDescent="0.3">
      <c r="A1182" s="88"/>
      <c r="B1182" s="66" t="s">
        <v>295</v>
      </c>
      <c r="C1182" s="67"/>
      <c r="D1182" s="102"/>
      <c r="E1182" s="32"/>
      <c r="F1182" s="32"/>
      <c r="G1182" s="68" t="s">
        <v>277</v>
      </c>
      <c r="H1182" s="69">
        <f t="shared" si="485"/>
        <v>0</v>
      </c>
      <c r="I1182" s="70">
        <f t="shared" si="486"/>
        <v>0</v>
      </c>
      <c r="J1182" s="73" t="str">
        <f t="shared" si="487"/>
        <v>--</v>
      </c>
      <c r="K1182" s="32"/>
      <c r="L1182" s="233"/>
      <c r="M1182" s="295"/>
      <c r="N1182" s="295"/>
      <c r="O1182" s="295"/>
      <c r="P1182" s="295"/>
      <c r="Q1182" s="295"/>
      <c r="R1182" s="295"/>
      <c r="S1182" s="295"/>
      <c r="T1182" s="295"/>
      <c r="U1182" s="296"/>
      <c r="V1182" s="103"/>
      <c r="W1182" s="84">
        <f t="shared" si="492"/>
        <v>1</v>
      </c>
      <c r="X1182" s="84"/>
      <c r="Y1182" s="78">
        <f>SUM(E1165:E1182)</f>
        <v>0</v>
      </c>
      <c r="Z1182" s="72" t="str">
        <f t="shared" si="490"/>
        <v/>
      </c>
      <c r="AA1182" s="72" t="str">
        <f t="shared" si="491"/>
        <v/>
      </c>
      <c r="AB1182" s="72"/>
      <c r="AC1182" s="72">
        <f t="shared" si="476"/>
        <v>1</v>
      </c>
      <c r="AD1182" s="72">
        <f t="shared" si="477"/>
        <v>1</v>
      </c>
      <c r="AE1182" s="109" t="str">
        <f t="shared" si="478"/>
        <v>0-0</v>
      </c>
      <c r="AF1182" s="109" t="str">
        <f t="shared" si="479"/>
        <v>Y</v>
      </c>
      <c r="AG1182" s="109" t="str">
        <f t="shared" si="480"/>
        <v>B</v>
      </c>
      <c r="AM1182" s="109">
        <f t="shared" si="481"/>
        <v>0</v>
      </c>
      <c r="AN1182" s="109">
        <f t="shared" si="482"/>
        <v>0</v>
      </c>
      <c r="AO1182" s="109" t="str">
        <f t="shared" si="483"/>
        <v/>
      </c>
      <c r="AQ1182" s="109" t="str">
        <f t="shared" si="484"/>
        <v/>
      </c>
      <c r="BA1182" s="229">
        <f>MOD(SUM(E1165:E1183),12)</f>
        <v>0</v>
      </c>
    </row>
    <row r="1183" spans="1:53" ht="15.75" thickBot="1" x14ac:dyDescent="0.3">
      <c r="A1183" s="88"/>
      <c r="B1183" s="66" t="s">
        <v>296</v>
      </c>
      <c r="C1183" s="67"/>
      <c r="D1183" s="102"/>
      <c r="E1183" s="32"/>
      <c r="F1183" s="32"/>
      <c r="G1183" s="68" t="s">
        <v>277</v>
      </c>
      <c r="H1183" s="69">
        <f t="shared" si="485"/>
        <v>0</v>
      </c>
      <c r="I1183" s="70">
        <f t="shared" si="486"/>
        <v>0</v>
      </c>
      <c r="J1183" s="73" t="str">
        <f t="shared" si="487"/>
        <v>--</v>
      </c>
      <c r="K1183" s="32"/>
      <c r="L1183" s="233"/>
      <c r="M1183" s="295"/>
      <c r="N1183" s="295"/>
      <c r="O1183" s="295"/>
      <c r="P1183" s="295"/>
      <c r="Q1183" s="295"/>
      <c r="R1183" s="295"/>
      <c r="S1183" s="295"/>
      <c r="T1183" s="295"/>
      <c r="U1183" s="296"/>
      <c r="V1183" s="103"/>
      <c r="W1183" s="84">
        <f t="shared" si="492"/>
        <v>1</v>
      </c>
      <c r="X1183" s="84"/>
      <c r="Y1183" s="78">
        <f>SUM(E1165:E1183)</f>
        <v>0</v>
      </c>
      <c r="Z1183" s="72" t="str">
        <f t="shared" si="490"/>
        <v/>
      </c>
      <c r="AA1183" s="72" t="str">
        <f t="shared" si="491"/>
        <v/>
      </c>
      <c r="AB1183" s="72"/>
      <c r="AC1183" s="72">
        <f t="shared" si="476"/>
        <v>1</v>
      </c>
      <c r="AD1183" s="72">
        <f t="shared" si="477"/>
        <v>1</v>
      </c>
      <c r="AE1183" s="109" t="str">
        <f t="shared" si="478"/>
        <v>0-0</v>
      </c>
      <c r="AF1183" s="109" t="str">
        <f t="shared" si="479"/>
        <v>Y</v>
      </c>
      <c r="AG1183" s="109" t="str">
        <f t="shared" si="480"/>
        <v>B</v>
      </c>
      <c r="AM1183" s="109">
        <f t="shared" si="481"/>
        <v>0</v>
      </c>
      <c r="AN1183" s="109">
        <f t="shared" si="482"/>
        <v>0</v>
      </c>
      <c r="AO1183" s="109" t="str">
        <f t="shared" si="483"/>
        <v/>
      </c>
      <c r="AQ1183" s="109" t="str">
        <f t="shared" si="484"/>
        <v/>
      </c>
      <c r="BA1183" s="229">
        <f>MOD(SUM(E1165:E1184),12)</f>
        <v>0</v>
      </c>
    </row>
    <row r="1184" spans="1:53" ht="15.75" thickBot="1" x14ac:dyDescent="0.3">
      <c r="A1184" s="88"/>
      <c r="B1184" s="66" t="s">
        <v>297</v>
      </c>
      <c r="C1184" s="67"/>
      <c r="D1184" s="102"/>
      <c r="E1184" s="32"/>
      <c r="F1184" s="32"/>
      <c r="G1184" s="68" t="s">
        <v>277</v>
      </c>
      <c r="H1184" s="69">
        <f t="shared" si="485"/>
        <v>0</v>
      </c>
      <c r="I1184" s="70">
        <f t="shared" si="486"/>
        <v>0</v>
      </c>
      <c r="J1184" s="73" t="str">
        <f t="shared" si="487"/>
        <v>--</v>
      </c>
      <c r="K1184" s="32"/>
      <c r="L1184" s="233"/>
      <c r="M1184" s="295"/>
      <c r="N1184" s="295"/>
      <c r="O1184" s="295"/>
      <c r="P1184" s="295"/>
      <c r="Q1184" s="295"/>
      <c r="R1184" s="295"/>
      <c r="S1184" s="295"/>
      <c r="T1184" s="295"/>
      <c r="U1184" s="296"/>
      <c r="V1184" s="103"/>
      <c r="W1184" s="84">
        <f t="shared" si="492"/>
        <v>1</v>
      </c>
      <c r="X1184" s="84"/>
      <c r="Y1184" s="78">
        <f>SUM(E1165:E1184)</f>
        <v>0</v>
      </c>
      <c r="Z1184" s="72" t="str">
        <f t="shared" si="490"/>
        <v/>
      </c>
      <c r="AA1184" s="72" t="str">
        <f t="shared" si="491"/>
        <v/>
      </c>
      <c r="AB1184" s="72"/>
      <c r="AC1184" s="72">
        <f t="shared" si="476"/>
        <v>1</v>
      </c>
      <c r="AD1184" s="72">
        <f t="shared" si="477"/>
        <v>1</v>
      </c>
      <c r="AE1184" s="109" t="str">
        <f t="shared" si="478"/>
        <v>0-0</v>
      </c>
      <c r="AF1184" s="109" t="str">
        <f t="shared" si="479"/>
        <v>Y</v>
      </c>
      <c r="AG1184" s="109" t="str">
        <f t="shared" si="480"/>
        <v>B</v>
      </c>
      <c r="AM1184" s="109">
        <f t="shared" si="481"/>
        <v>0</v>
      </c>
      <c r="AN1184" s="109">
        <f t="shared" si="482"/>
        <v>0</v>
      </c>
      <c r="AO1184" s="109" t="str">
        <f t="shared" si="483"/>
        <v/>
      </c>
      <c r="AQ1184" s="109" t="str">
        <f t="shared" si="484"/>
        <v/>
      </c>
      <c r="BA1184" s="229">
        <f>MOD(SUM(E1165:E1185),12)</f>
        <v>0</v>
      </c>
    </row>
    <row r="1185" spans="1:53" ht="15.75" thickBot="1" x14ac:dyDescent="0.3">
      <c r="A1185" s="88"/>
      <c r="B1185" s="66" t="s">
        <v>298</v>
      </c>
      <c r="C1185" s="67"/>
      <c r="D1185" s="102"/>
      <c r="E1185" s="32"/>
      <c r="F1185" s="32"/>
      <c r="G1185" s="68" t="s">
        <v>277</v>
      </c>
      <c r="H1185" s="69">
        <f t="shared" si="485"/>
        <v>0</v>
      </c>
      <c r="I1185" s="70">
        <f t="shared" si="486"/>
        <v>0</v>
      </c>
      <c r="J1185" s="73" t="str">
        <f t="shared" si="487"/>
        <v>--</v>
      </c>
      <c r="K1185" s="32"/>
      <c r="L1185" s="233"/>
      <c r="M1185" s="295"/>
      <c r="N1185" s="295"/>
      <c r="O1185" s="295"/>
      <c r="P1185" s="295"/>
      <c r="Q1185" s="295"/>
      <c r="R1185" s="295"/>
      <c r="S1185" s="295"/>
      <c r="T1185" s="295"/>
      <c r="U1185" s="296"/>
      <c r="V1185" s="103"/>
      <c r="W1185" s="84">
        <f t="shared" si="492"/>
        <v>1</v>
      </c>
      <c r="X1185" s="84"/>
      <c r="Y1185" s="78">
        <f>SUM(E1165:E1185)</f>
        <v>0</v>
      </c>
      <c r="Z1185" s="72" t="str">
        <f t="shared" si="490"/>
        <v/>
      </c>
      <c r="AA1185" s="72" t="str">
        <f t="shared" si="491"/>
        <v/>
      </c>
      <c r="AB1185" s="72"/>
      <c r="AC1185" s="72">
        <f t="shared" si="476"/>
        <v>1</v>
      </c>
      <c r="AD1185" s="72">
        <f t="shared" si="477"/>
        <v>1</v>
      </c>
      <c r="AE1185" s="109" t="str">
        <f t="shared" si="478"/>
        <v>0-0</v>
      </c>
      <c r="AF1185" s="109" t="str">
        <f t="shared" si="479"/>
        <v>Y</v>
      </c>
      <c r="AG1185" s="109" t="str">
        <f t="shared" si="480"/>
        <v>B</v>
      </c>
      <c r="AM1185" s="109">
        <f t="shared" si="481"/>
        <v>0</v>
      </c>
      <c r="AN1185" s="109">
        <f t="shared" si="482"/>
        <v>0</v>
      </c>
      <c r="AO1185" s="109" t="str">
        <f t="shared" si="483"/>
        <v/>
      </c>
      <c r="AQ1185" s="109" t="str">
        <f t="shared" si="484"/>
        <v/>
      </c>
      <c r="BA1185" s="229">
        <f>MOD(SUM(E1165:E1186),12)</f>
        <v>0</v>
      </c>
    </row>
    <row r="1186" spans="1:53" ht="15.75" thickBot="1" x14ac:dyDescent="0.3">
      <c r="A1186" s="88"/>
      <c r="B1186" s="66" t="s">
        <v>299</v>
      </c>
      <c r="C1186" s="67"/>
      <c r="D1186" s="102"/>
      <c r="E1186" s="32"/>
      <c r="F1186" s="32"/>
      <c r="G1186" s="68" t="s">
        <v>277</v>
      </c>
      <c r="H1186" s="69">
        <f t="shared" si="485"/>
        <v>0</v>
      </c>
      <c r="I1186" s="70">
        <f t="shared" si="486"/>
        <v>0</v>
      </c>
      <c r="J1186" s="73" t="str">
        <f t="shared" si="487"/>
        <v>--</v>
      </c>
      <c r="K1186" s="32"/>
      <c r="L1186" s="233"/>
      <c r="M1186" s="295"/>
      <c r="N1186" s="295"/>
      <c r="O1186" s="295"/>
      <c r="P1186" s="295"/>
      <c r="Q1186" s="295"/>
      <c r="R1186" s="295"/>
      <c r="S1186" s="295"/>
      <c r="T1186" s="295"/>
      <c r="U1186" s="296"/>
      <c r="V1186" s="103"/>
      <c r="W1186" s="84">
        <f t="shared" si="492"/>
        <v>1</v>
      </c>
      <c r="X1186" s="84"/>
      <c r="Y1186" s="78">
        <f>SUM(E1165:E1186)</f>
        <v>0</v>
      </c>
      <c r="Z1186" s="72" t="str">
        <f t="shared" si="490"/>
        <v/>
      </c>
      <c r="AA1186" s="72" t="str">
        <f t="shared" si="491"/>
        <v/>
      </c>
      <c r="AB1186" s="72"/>
      <c r="AC1186" s="72">
        <f t="shared" si="476"/>
        <v>1</v>
      </c>
      <c r="AD1186" s="72">
        <f t="shared" si="477"/>
        <v>1</v>
      </c>
      <c r="AE1186" s="109" t="str">
        <f t="shared" si="478"/>
        <v>0-0</v>
      </c>
      <c r="AF1186" s="109" t="str">
        <f t="shared" si="479"/>
        <v>Y</v>
      </c>
      <c r="AG1186" s="109" t="str">
        <f t="shared" si="480"/>
        <v>B</v>
      </c>
      <c r="AM1186" s="109">
        <f t="shared" si="481"/>
        <v>0</v>
      </c>
      <c r="AN1186" s="109">
        <f t="shared" si="482"/>
        <v>0</v>
      </c>
      <c r="AO1186" s="109" t="str">
        <f t="shared" si="483"/>
        <v/>
      </c>
      <c r="AQ1186" s="109" t="str">
        <f t="shared" si="484"/>
        <v/>
      </c>
      <c r="BA1186" s="229">
        <f>MOD(SUM(E1165:E1187),12)</f>
        <v>0</v>
      </c>
    </row>
    <row r="1187" spans="1:53" ht="15.75" thickBot="1" x14ac:dyDescent="0.3">
      <c r="A1187" s="88"/>
      <c r="B1187" s="66" t="s">
        <v>300</v>
      </c>
      <c r="C1187" s="67"/>
      <c r="D1187" s="102"/>
      <c r="E1187" s="32"/>
      <c r="F1187" s="32"/>
      <c r="G1187" s="68" t="s">
        <v>277</v>
      </c>
      <c r="H1187" s="69">
        <f t="shared" si="485"/>
        <v>0</v>
      </c>
      <c r="I1187" s="70">
        <f t="shared" si="486"/>
        <v>0</v>
      </c>
      <c r="J1187" s="73" t="str">
        <f t="shared" si="487"/>
        <v>--</v>
      </c>
      <c r="K1187" s="32"/>
      <c r="L1187" s="233"/>
      <c r="M1187" s="295"/>
      <c r="N1187" s="295"/>
      <c r="O1187" s="295"/>
      <c r="P1187" s="295"/>
      <c r="Q1187" s="295"/>
      <c r="R1187" s="295"/>
      <c r="S1187" s="295"/>
      <c r="T1187" s="295"/>
      <c r="U1187" s="296"/>
      <c r="V1187" s="103"/>
      <c r="W1187" s="84">
        <f t="shared" si="492"/>
        <v>1</v>
      </c>
      <c r="X1187" s="84"/>
      <c r="Y1187" s="78">
        <f>SUM(E1165:E1187)</f>
        <v>0</v>
      </c>
      <c r="Z1187" s="72" t="str">
        <f t="shared" si="490"/>
        <v/>
      </c>
      <c r="AA1187" s="72" t="str">
        <f t="shared" si="491"/>
        <v/>
      </c>
      <c r="AB1187" s="72"/>
      <c r="AC1187" s="72">
        <f t="shared" si="476"/>
        <v>1</v>
      </c>
      <c r="AD1187" s="72">
        <f t="shared" si="477"/>
        <v>1</v>
      </c>
      <c r="AE1187" s="109" t="str">
        <f t="shared" si="478"/>
        <v>0-0</v>
      </c>
      <c r="AF1187" s="109" t="str">
        <f t="shared" si="479"/>
        <v>Y</v>
      </c>
      <c r="AG1187" s="109" t="str">
        <f t="shared" si="480"/>
        <v>B</v>
      </c>
      <c r="AM1187" s="109">
        <f t="shared" si="481"/>
        <v>0</v>
      </c>
      <c r="AN1187" s="109">
        <f t="shared" si="482"/>
        <v>0</v>
      </c>
      <c r="AO1187" s="109" t="str">
        <f t="shared" si="483"/>
        <v/>
      </c>
      <c r="AQ1187" s="109" t="str">
        <f t="shared" si="484"/>
        <v/>
      </c>
      <c r="BA1187" s="229">
        <f>MOD(SUM(E1165:E1188),12)</f>
        <v>0</v>
      </c>
    </row>
    <row r="1188" spans="1:53" ht="15.75" thickBot="1" x14ac:dyDescent="0.3">
      <c r="A1188" s="88"/>
      <c r="B1188" s="66" t="s">
        <v>301</v>
      </c>
      <c r="C1188" s="67"/>
      <c r="D1188" s="102"/>
      <c r="E1188" s="32"/>
      <c r="F1188" s="32"/>
      <c r="G1188" s="68" t="s">
        <v>277</v>
      </c>
      <c r="H1188" s="69">
        <f t="shared" si="485"/>
        <v>0</v>
      </c>
      <c r="I1188" s="70">
        <f t="shared" si="486"/>
        <v>0</v>
      </c>
      <c r="J1188" s="73" t="str">
        <f t="shared" si="487"/>
        <v>--</v>
      </c>
      <c r="K1188" s="32"/>
      <c r="L1188" s="233"/>
      <c r="M1188" s="295"/>
      <c r="N1188" s="295"/>
      <c r="O1188" s="295"/>
      <c r="P1188" s="295"/>
      <c r="Q1188" s="295"/>
      <c r="R1188" s="295"/>
      <c r="S1188" s="295"/>
      <c r="T1188" s="295"/>
      <c r="U1188" s="296"/>
      <c r="V1188" s="103"/>
      <c r="W1188" s="84">
        <f t="shared" si="492"/>
        <v>1</v>
      </c>
      <c r="X1188" s="84"/>
      <c r="Y1188" s="78">
        <f>SUM(E1165:E1188)</f>
        <v>0</v>
      </c>
      <c r="Z1188" s="72" t="str">
        <f t="shared" si="490"/>
        <v/>
      </c>
      <c r="AA1188" s="72" t="str">
        <f t="shared" si="491"/>
        <v/>
      </c>
      <c r="AB1188" s="72"/>
      <c r="AC1188" s="72">
        <f t="shared" si="476"/>
        <v>1</v>
      </c>
      <c r="AD1188" s="72">
        <f t="shared" si="477"/>
        <v>1</v>
      </c>
      <c r="AE1188" s="109" t="str">
        <f t="shared" si="478"/>
        <v>0-0</v>
      </c>
      <c r="AF1188" s="109" t="str">
        <f t="shared" si="479"/>
        <v>Y</v>
      </c>
      <c r="AG1188" s="109" t="str">
        <f t="shared" si="480"/>
        <v>B</v>
      </c>
      <c r="AM1188" s="109">
        <f t="shared" si="481"/>
        <v>0</v>
      </c>
      <c r="AN1188" s="109">
        <f t="shared" si="482"/>
        <v>0</v>
      </c>
      <c r="AO1188" s="109" t="str">
        <f t="shared" si="483"/>
        <v/>
      </c>
      <c r="AQ1188" s="109" t="str">
        <f t="shared" si="484"/>
        <v/>
      </c>
      <c r="BA1188" s="229">
        <f>MOD(SUM(E1165:E1189),12)</f>
        <v>0</v>
      </c>
    </row>
    <row r="1189" spans="1:53" ht="15.75" thickBot="1" x14ac:dyDescent="0.3">
      <c r="A1189" s="88"/>
      <c r="B1189" s="66" t="s">
        <v>302</v>
      </c>
      <c r="C1189" s="67"/>
      <c r="D1189" s="102"/>
      <c r="E1189" s="32"/>
      <c r="F1189" s="32"/>
      <c r="G1189" s="68" t="s">
        <v>277</v>
      </c>
      <c r="H1189" s="69">
        <f t="shared" si="485"/>
        <v>0</v>
      </c>
      <c r="I1189" s="70">
        <f t="shared" si="486"/>
        <v>0</v>
      </c>
      <c r="J1189" s="73" t="str">
        <f t="shared" si="487"/>
        <v>--</v>
      </c>
      <c r="K1189" s="32"/>
      <c r="L1189" s="234"/>
      <c r="M1189" s="295"/>
      <c r="N1189" s="295"/>
      <c r="O1189" s="295"/>
      <c r="P1189" s="295"/>
      <c r="Q1189" s="295"/>
      <c r="R1189" s="295"/>
      <c r="S1189" s="295"/>
      <c r="T1189" s="295"/>
      <c r="U1189" s="296"/>
      <c r="V1189" s="103"/>
      <c r="W1189" s="72"/>
      <c r="X1189" s="72"/>
      <c r="Y1189" s="78">
        <f>SUM(E1165:E1189)</f>
        <v>0</v>
      </c>
      <c r="Z1189" s="72" t="str">
        <f t="shared" si="490"/>
        <v/>
      </c>
      <c r="AA1189" s="72" t="str">
        <f t="shared" si="491"/>
        <v/>
      </c>
      <c r="AB1189" s="72"/>
      <c r="AC1189" s="72">
        <f t="shared" si="476"/>
        <v>1</v>
      </c>
      <c r="AD1189" s="72">
        <f t="shared" si="477"/>
        <v>1</v>
      </c>
      <c r="AE1189" s="109" t="str">
        <f t="shared" si="478"/>
        <v>0-0</v>
      </c>
      <c r="AF1189" s="109" t="str">
        <f t="shared" si="479"/>
        <v>Y</v>
      </c>
      <c r="AG1189" s="109" t="str">
        <f t="shared" si="480"/>
        <v>B</v>
      </c>
      <c r="AM1189" s="109">
        <f t="shared" si="481"/>
        <v>0</v>
      </c>
      <c r="AN1189" s="109">
        <f t="shared" si="482"/>
        <v>0</v>
      </c>
      <c r="AO1189" s="109" t="str">
        <f t="shared" si="483"/>
        <v/>
      </c>
      <c r="AQ1189" s="109" t="str">
        <f t="shared" si="484"/>
        <v/>
      </c>
      <c r="BA1189" s="228"/>
    </row>
    <row r="1190" spans="1:53" ht="16.5" thickBot="1" x14ac:dyDescent="0.3">
      <c r="A1190" s="88"/>
      <c r="B1190" s="281" t="s">
        <v>361</v>
      </c>
      <c r="C1190" s="283"/>
      <c r="D1190" s="79"/>
      <c r="E1190" s="80"/>
      <c r="F1190" s="80"/>
      <c r="G1190" s="81"/>
      <c r="H1190" s="192"/>
      <c r="I1190" s="192"/>
      <c r="J1190" s="192"/>
      <c r="K1190" s="82"/>
      <c r="L1190" s="281" t="s">
        <v>306</v>
      </c>
      <c r="M1190" s="282"/>
      <c r="N1190" s="282"/>
      <c r="O1190" s="282"/>
      <c r="P1190" s="282"/>
      <c r="Q1190" s="282"/>
      <c r="R1190" s="282"/>
      <c r="S1190" s="282"/>
      <c r="T1190" s="282"/>
      <c r="U1190" s="283"/>
      <c r="V1190" s="104"/>
      <c r="W1190" s="72"/>
      <c r="X1190" s="72"/>
      <c r="Y1190" s="72"/>
      <c r="Z1190" s="72"/>
      <c r="AA1190" s="72" t="str">
        <f t="shared" si="491"/>
        <v/>
      </c>
      <c r="AB1190" s="72"/>
      <c r="AC1190" s="72">
        <f>SUM(AC1165:AC1189)</f>
        <v>25</v>
      </c>
      <c r="AD1190" s="72">
        <f>SUM(AD1165:AD1189)</f>
        <v>25</v>
      </c>
      <c r="AM1190" s="109">
        <f>SUM(AM1165:AM1189)</f>
        <v>0</v>
      </c>
      <c r="AN1190" s="109">
        <f>SUM(AN1165:AN1189)</f>
        <v>0</v>
      </c>
      <c r="AO1190" s="109">
        <f>((COUNTIF(AO1165:AO1189,"Y")/3)*2)</f>
        <v>0</v>
      </c>
      <c r="AP1190" s="109">
        <f>(COUNTIF(AO1165:AO1189,"Y")/3)</f>
        <v>0</v>
      </c>
      <c r="AQ1190" s="109">
        <f>(COUNTIF(AQ1165:AQ1189,"Y")/2)</f>
        <v>0</v>
      </c>
      <c r="AR1190" s="109">
        <f>(COUNTIF(AQ1165:AQ1189,"Y")/2)</f>
        <v>0</v>
      </c>
      <c r="BA1190" s="228"/>
    </row>
    <row r="1191" spans="1:53" ht="16.5" thickBot="1" x14ac:dyDescent="0.3">
      <c r="A1191" s="88"/>
      <c r="B1191" s="281" t="s">
        <v>307</v>
      </c>
      <c r="C1191" s="283"/>
      <c r="D1191" s="25"/>
      <c r="E1191" s="25"/>
      <c r="F1191" s="25"/>
      <c r="G1191" s="83"/>
      <c r="H1191" s="25"/>
      <c r="I1191" s="26"/>
      <c r="J1191" s="26"/>
      <c r="K1191" s="25"/>
      <c r="L1191" s="25"/>
      <c r="M1191" s="25"/>
      <c r="N1191" s="25"/>
      <c r="O1191" s="25"/>
      <c r="P1191" s="26"/>
      <c r="Q1191" s="26"/>
      <c r="R1191" s="26"/>
      <c r="S1191" s="26"/>
      <c r="T1191" s="26"/>
      <c r="U1191" s="26"/>
      <c r="V1191" s="54"/>
      <c r="W1191" s="72"/>
      <c r="X1191" s="72"/>
      <c r="Y1191" s="72"/>
      <c r="Z1191" s="72"/>
      <c r="AA1191" s="72" t="str">
        <f t="shared" si="491"/>
        <v/>
      </c>
      <c r="AB1191" s="72"/>
      <c r="AC1191" s="72"/>
      <c r="AD1191" s="72"/>
      <c r="BA1191" s="226"/>
    </row>
    <row r="1192" spans="1:53" x14ac:dyDescent="0.25">
      <c r="A1192" s="88"/>
      <c r="B1192" s="88"/>
      <c r="C1192" s="88"/>
      <c r="D1192" s="88"/>
      <c r="E1192" s="88"/>
      <c r="F1192" s="88"/>
      <c r="G1192" s="88"/>
      <c r="H1192" s="88"/>
      <c r="I1192" s="88"/>
      <c r="J1192" s="88"/>
      <c r="K1192" s="88"/>
      <c r="L1192" s="88"/>
      <c r="M1192" s="88"/>
      <c r="N1192" s="88"/>
      <c r="O1192" s="88"/>
      <c r="P1192" s="88"/>
      <c r="Q1192" s="88"/>
      <c r="R1192" s="88"/>
      <c r="S1192" s="88"/>
      <c r="T1192" s="88"/>
      <c r="U1192" s="88"/>
      <c r="V1192" s="88"/>
      <c r="W1192" s="88"/>
      <c r="X1192" s="88"/>
      <c r="Y1192" s="88"/>
      <c r="Z1192" s="88"/>
      <c r="AA1192" s="88"/>
      <c r="AB1192" s="88"/>
      <c r="AC1192" s="88"/>
      <c r="AD1192" s="88"/>
    </row>
    <row r="1193" spans="1:53" ht="15.75" thickBot="1" x14ac:dyDescent="0.3">
      <c r="A1193" s="88"/>
      <c r="B1193" s="88"/>
      <c r="C1193" s="88"/>
      <c r="D1193" s="88"/>
      <c r="E1193" s="88"/>
      <c r="F1193" s="88"/>
      <c r="G1193" s="88"/>
      <c r="H1193" s="88"/>
      <c r="I1193" s="88"/>
      <c r="J1193" s="88"/>
      <c r="K1193" s="88"/>
      <c r="L1193" s="88"/>
      <c r="M1193" s="88"/>
      <c r="N1193" s="88"/>
      <c r="O1193" s="88"/>
      <c r="P1193" s="88"/>
      <c r="Q1193" s="88"/>
      <c r="R1193" s="88"/>
      <c r="S1193" s="88"/>
      <c r="T1193" s="88"/>
      <c r="U1193" s="88"/>
      <c r="V1193" s="88"/>
      <c r="W1193" s="88"/>
      <c r="X1193" s="88"/>
      <c r="Y1193" s="88"/>
      <c r="Z1193" s="88"/>
      <c r="AA1193" s="88"/>
      <c r="AB1193" s="88"/>
      <c r="AC1193" s="88"/>
      <c r="AD1193" s="88"/>
    </row>
    <row r="1194" spans="1:53" ht="24" thickBot="1" x14ac:dyDescent="0.4">
      <c r="A1194" s="88"/>
      <c r="B1194" s="85" t="s">
        <v>362</v>
      </c>
      <c r="C1194" s="25"/>
      <c r="D1194" s="25"/>
      <c r="E1194" s="25"/>
      <c r="F1194" s="88"/>
      <c r="G1194" s="25"/>
      <c r="H1194" s="25"/>
      <c r="I1194" s="87"/>
      <c r="J1194" s="26"/>
      <c r="K1194" s="25"/>
      <c r="L1194" s="25"/>
      <c r="M1194" s="196" t="s">
        <v>210</v>
      </c>
      <c r="N1194" s="196" t="s">
        <v>211</v>
      </c>
      <c r="O1194" s="196" t="s">
        <v>212</v>
      </c>
      <c r="P1194" s="196" t="s">
        <v>213</v>
      </c>
      <c r="Q1194" s="196" t="s">
        <v>214</v>
      </c>
      <c r="R1194" s="196" t="s">
        <v>215</v>
      </c>
      <c r="S1194" s="196" t="s">
        <v>216</v>
      </c>
      <c r="T1194" s="196" t="s">
        <v>217</v>
      </c>
      <c r="U1194" s="196" t="s">
        <v>218</v>
      </c>
      <c r="V1194" s="196" t="s">
        <v>219</v>
      </c>
      <c r="W1194" s="113" t="s">
        <v>220</v>
      </c>
      <c r="X1194" s="196" t="s">
        <v>221</v>
      </c>
      <c r="Y1194" s="25"/>
      <c r="Z1194" s="25"/>
      <c r="AA1194" s="25"/>
      <c r="AB1194" s="25"/>
      <c r="AC1194" s="25"/>
      <c r="AD1194" s="25"/>
      <c r="BA1194" s="226"/>
    </row>
    <row r="1195" spans="1:53" ht="16.5" thickTop="1" thickBot="1" x14ac:dyDescent="0.3">
      <c r="A1195" s="88"/>
      <c r="B1195" s="284" t="s">
        <v>222</v>
      </c>
      <c r="C1195" s="285"/>
      <c r="D1195" s="286" t="s">
        <v>223</v>
      </c>
      <c r="E1195" s="287"/>
      <c r="F1195" s="88"/>
      <c r="G1195" s="288" t="s">
        <v>224</v>
      </c>
      <c r="H1195" s="289"/>
      <c r="I1195" s="28">
        <f>SUM(E1206:E1230)</f>
        <v>0</v>
      </c>
      <c r="J1195" s="290" t="s">
        <v>225</v>
      </c>
      <c r="K1195" s="291"/>
      <c r="L1195" s="287"/>
      <c r="M1195" s="196">
        <v>2</v>
      </c>
      <c r="N1195" s="35">
        <f>SUM(AI1195,AI1206)</f>
        <v>0</v>
      </c>
      <c r="O1195" s="35">
        <v>0</v>
      </c>
      <c r="P1195" s="35">
        <f>SUM(AJ1195,AJ1206)</f>
        <v>0</v>
      </c>
      <c r="Q1195" s="35">
        <v>0</v>
      </c>
      <c r="R1195" s="35">
        <f>COUNTIFS($E1206:$E1230,"2",$F1206:$F1230,"Pole",$C1206:$C1230,"FST")</f>
        <v>0</v>
      </c>
      <c r="S1195" s="35">
        <f>SUM(AL1195,AK1206)</f>
        <v>0</v>
      </c>
      <c r="T1195" s="35">
        <v>0</v>
      </c>
      <c r="U1195" s="35">
        <f>SUM(AK1195,AL1206)</f>
        <v>0</v>
      </c>
      <c r="V1195" s="35">
        <v>0</v>
      </c>
      <c r="W1195" s="34">
        <f>COUNTIFS($E1206:$E1230,"2",$F1206:$F1230,"HH",$C1206:$C1230,"FST")</f>
        <v>0</v>
      </c>
      <c r="X1195" s="35">
        <f>COUNTIFS($E1206:$E1230,"2",$F1206:$F1230,"Ped",$C1206:$C1230,"FST")</f>
        <v>0</v>
      </c>
      <c r="Y1195" s="25"/>
      <c r="Z1195" s="297" t="s">
        <v>226</v>
      </c>
      <c r="AA1195" s="298"/>
      <c r="AB1195" s="299"/>
      <c r="AC1195" s="25"/>
      <c r="AD1195" s="25"/>
      <c r="AH1195" s="109">
        <v>2</v>
      </c>
      <c r="AI1195" s="109" t="str">
        <f>IF($E1196="SS",COUNTIFS($C1206:$C1230,"FST",$E1206:$E1230,"2"),"0")</f>
        <v>0</v>
      </c>
      <c r="AJ1195" s="109" t="str">
        <f>IF($E1196="RPX",COUNTIFS($C1206:$C1230,"FST",$E1206:$E1230,"2"),"0")</f>
        <v>0</v>
      </c>
      <c r="AK1195" s="109" t="str">
        <f>IF($E1196="EUC",COUNTIFS($C1206:$C1230,"FST",$E1206:$E1230,"2"),"0")</f>
        <v>0</v>
      </c>
      <c r="AL1195" s="109" t="str">
        <f>IF($E1196="RPX-T",COUNTIFS($C1206:$C1230,"FST",$E1206:$E1230,"2"),"0")</f>
        <v>0</v>
      </c>
      <c r="AT1195" s="110" t="s">
        <v>227</v>
      </c>
      <c r="AU1195" s="108">
        <f>IF(OR($AS1196="Y",$AS1197="Y",$AS1198="Y"),"",COUNTIFS($E1196,"SS",$E1201,"Y"))</f>
        <v>0</v>
      </c>
      <c r="AV1195" s="111">
        <f>IF(OR($AS1196="Y",$AS1197="Y",$AS1198="Y"),"",COUNTIFS($E1196,"RPX",$E1201,"Y"))</f>
        <v>0</v>
      </c>
      <c r="AW1195" s="111">
        <f>IF(OR($AS1196="Y",$AS1197="Y",$AS1198="Y"),"",COUNTIFS($E1196,"EUC",$E1201,"Y"))</f>
        <v>0</v>
      </c>
      <c r="AX1195" s="109">
        <f>IF(OR($AS1196="Y",$AS1197="Y",$AS1198="Y"),"",COUNTIFS($E1196,"RPX-T",$E1201,"Y"))</f>
        <v>0</v>
      </c>
      <c r="BA1195" s="226"/>
    </row>
    <row r="1196" spans="1:53" ht="16.5" customHeight="1" thickTop="1" thickBot="1" x14ac:dyDescent="0.3">
      <c r="A1196" s="88"/>
      <c r="B1196" s="29" t="s">
        <v>228</v>
      </c>
      <c r="C1196" s="30">
        <v>0</v>
      </c>
      <c r="D1196" s="31" t="s">
        <v>229</v>
      </c>
      <c r="E1196" s="66" t="str">
        <f>TEXT(IF('Cable Calculator'!ES7="","",'Cable Calculator'!ES7),)</f>
        <v/>
      </c>
      <c r="F1196" s="88"/>
      <c r="G1196" s="300" t="s">
        <v>230</v>
      </c>
      <c r="H1196" s="287"/>
      <c r="I1196" s="33">
        <f>E1197-I1195</f>
        <v>0</v>
      </c>
      <c r="J1196" s="301" t="s">
        <v>231</v>
      </c>
      <c r="K1196" s="302"/>
      <c r="L1196" s="34">
        <f>I1200</f>
        <v>0</v>
      </c>
      <c r="M1196" s="196">
        <v>4</v>
      </c>
      <c r="N1196" s="35">
        <f>SUM(AI1196,AI1207)</f>
        <v>0</v>
      </c>
      <c r="O1196" s="35">
        <v>0</v>
      </c>
      <c r="P1196" s="35">
        <f>SUM(AJ1196,AJ1207)</f>
        <v>0</v>
      </c>
      <c r="Q1196" s="35">
        <v>0</v>
      </c>
      <c r="R1196" s="35">
        <f>COUNTIFS($E1206:$E1230,"4",$F1206:$F1230,"Pole",$C1206:$C1230,"FST")</f>
        <v>0</v>
      </c>
      <c r="S1196" s="35">
        <f>SUM(AL1196,AK1207)</f>
        <v>0</v>
      </c>
      <c r="T1196" s="35">
        <v>0</v>
      </c>
      <c r="U1196" s="35">
        <f>SUM(AK1196,AL1207)</f>
        <v>0</v>
      </c>
      <c r="V1196" s="35">
        <v>0</v>
      </c>
      <c r="W1196" s="34">
        <f>COUNTIFS($E1206:$E1230,"4",$F1206:$F1230,"HH",$C1206:$C1230,"FST")</f>
        <v>0</v>
      </c>
      <c r="X1196" s="35">
        <f>COUNTIFS($E1206:$E1230,"4",$F1206:$F1230,"Ped",$C1206:$C1230,"FST")</f>
        <v>0</v>
      </c>
      <c r="Y1196" s="25"/>
      <c r="Z1196" s="303" t="s">
        <v>232</v>
      </c>
      <c r="AA1196" s="305" t="s">
        <v>233</v>
      </c>
      <c r="AB1196" s="306"/>
      <c r="AC1196" s="25"/>
      <c r="AD1196" s="25"/>
      <c r="AH1196" s="109">
        <v>4</v>
      </c>
      <c r="AI1196" s="109" t="str">
        <f>IF($E1196="SS",COUNTIFS($C1206:$C1230,"FST",$E1206:$E1230,"4"),"0")</f>
        <v>0</v>
      </c>
      <c r="AJ1196" s="109" t="str">
        <f>IF($E1196="RPX",COUNTIFS($C1206:$C1230,"FST",$E1206:$E1230,"4"),"0")</f>
        <v>0</v>
      </c>
      <c r="AK1196" s="109" t="str">
        <f>IF($E1196="EUC",COUNTIFS($C1206:$C1230,"FST",$E1206:$E1230,"4"),"0")</f>
        <v>0</v>
      </c>
      <c r="AL1196" s="109" t="str">
        <f>IF($E1196="RPX-T",COUNTIFS($C1206:$C1230,"FST",$E1206:$E1230,"4"),"0")</f>
        <v>0</v>
      </c>
      <c r="AS1196" s="109" t="str">
        <f>IF(AND(E1201="Y",E1197=24,E1198=0),"Y","N")</f>
        <v>N</v>
      </c>
      <c r="AT1196" s="110" t="s">
        <v>234</v>
      </c>
      <c r="AU1196" s="109">
        <f>COUNTIFS($E1196,"SS",$AS1196,"Y")</f>
        <v>0</v>
      </c>
      <c r="AV1196" s="111">
        <f>COUNTIFS($E1196,"RPX",$AS1196,"Y")</f>
        <v>0</v>
      </c>
      <c r="AW1196" s="111">
        <f>COUNTIFS($E1196,"EUC",$AS1196,"Y")</f>
        <v>0</v>
      </c>
      <c r="AX1196" s="109">
        <f>COUNTIFS($E1196,"RPX-T",$AS1196,"Y")</f>
        <v>0</v>
      </c>
      <c r="BA1196" s="227"/>
    </row>
    <row r="1197" spans="1:53" ht="16.5" thickTop="1" thickBot="1" x14ac:dyDescent="0.3">
      <c r="A1197" s="88"/>
      <c r="B1197" s="36" t="s">
        <v>235</v>
      </c>
      <c r="C1197" s="37">
        <v>0</v>
      </c>
      <c r="D1197" s="38" t="s">
        <v>236</v>
      </c>
      <c r="E1197" s="32"/>
      <c r="F1197" s="88"/>
      <c r="G1197" s="309" t="s">
        <v>237</v>
      </c>
      <c r="H1197" s="310"/>
      <c r="I1197" s="35">
        <f>IF(E1197=0,0,12-(MOD(I1195,12)))</f>
        <v>0</v>
      </c>
      <c r="J1197" s="301" t="s">
        <v>238</v>
      </c>
      <c r="K1197" s="302"/>
      <c r="L1197" s="39">
        <f>I1201-I1195</f>
        <v>0</v>
      </c>
      <c r="M1197" s="196">
        <v>6</v>
      </c>
      <c r="N1197" s="35">
        <f>SUM(AI1197,AI1208)</f>
        <v>0</v>
      </c>
      <c r="O1197" s="35">
        <v>0</v>
      </c>
      <c r="P1197" s="35">
        <f>SUM(AJ1197,AJ1208)</f>
        <v>0</v>
      </c>
      <c r="Q1197" s="35">
        <v>0</v>
      </c>
      <c r="R1197" s="35">
        <f>COUNTIFS($E1206:$E1230,"6",$F1206:$F1230,"Pole",$C1206:$C1230,"FST")</f>
        <v>0</v>
      </c>
      <c r="S1197" s="35">
        <f>SUM(AL1197,AK1208)</f>
        <v>0</v>
      </c>
      <c r="T1197" s="35">
        <v>0</v>
      </c>
      <c r="U1197" s="35">
        <f>SUM(AK1197,AL1208)</f>
        <v>0</v>
      </c>
      <c r="V1197" s="35">
        <v>0</v>
      </c>
      <c r="W1197" s="34">
        <f>COUNTIFS($E1206:$E1230,"6",$F1206:$F1230,"HH",$C1206:$C1230,"FST")</f>
        <v>0</v>
      </c>
      <c r="X1197" s="35">
        <f>COUNTIFS($E1206:$E1230,"6",$F1206:$F1230,"Ped",$C1206:$C1230,"FST")</f>
        <v>0</v>
      </c>
      <c r="Y1197" s="25"/>
      <c r="Z1197" s="304"/>
      <c r="AA1197" s="307"/>
      <c r="AB1197" s="308"/>
      <c r="AC1197" s="25"/>
      <c r="AD1197" s="25"/>
      <c r="AH1197" s="109">
        <v>6</v>
      </c>
      <c r="AI1197" s="109" t="str">
        <f>IF($E1196="SS",COUNTIFS($C1206:$C1230,"FST",$E1206:$E1230,"6"),"0")</f>
        <v>0</v>
      </c>
      <c r="AJ1197" s="109" t="str">
        <f>IF($E1196="RPX",COUNTIFS($C1206:$C1230,"FST",$E1206:$E1230,"6"),"0")</f>
        <v>0</v>
      </c>
      <c r="AK1197" s="109" t="str">
        <f>IF($E1196="EUC",COUNTIFS($C1206:$C1230,"FST",$E1206:$E1230,"6"),"0")</f>
        <v>0</v>
      </c>
      <c r="AL1197" s="109" t="str">
        <f>IF($E1196="RPX-T",COUNTIFS($C1206:$C1230,"FST",$E1206:$E1230,"6"),"0")</f>
        <v>0</v>
      </c>
      <c r="AS1197" s="109" t="str">
        <f>IF(AND(E1201="Y",E1197=48,E1198=12),"Y","N")</f>
        <v>N</v>
      </c>
      <c r="AT1197" s="110" t="s">
        <v>239</v>
      </c>
      <c r="AU1197" s="109">
        <f>COUNTIFS($E1196,"SS",$AS1197,"Y")</f>
        <v>0</v>
      </c>
      <c r="AV1197" s="108">
        <f>COUNTIFS($E1196,"RPX",$AS1197,"Y")</f>
        <v>0</v>
      </c>
      <c r="AW1197" s="108">
        <f>COUNTIFS($E1196,"EUC",$AS1197,"Y")</f>
        <v>0</v>
      </c>
      <c r="AX1197" s="109">
        <f>COUNTIFS($E1196,"RPX-T",$AS1197,"Y")</f>
        <v>0</v>
      </c>
      <c r="BA1197" s="227"/>
    </row>
    <row r="1198" spans="1:53" ht="16.5" customHeight="1" thickTop="1" thickBot="1" x14ac:dyDescent="0.3">
      <c r="A1198" s="88"/>
      <c r="B1198" s="40" t="s">
        <v>240</v>
      </c>
      <c r="C1198" s="30">
        <v>0</v>
      </c>
      <c r="D1198" s="41" t="s">
        <v>241</v>
      </c>
      <c r="E1198" s="42"/>
      <c r="F1198" s="88"/>
      <c r="G1198" s="277" t="s">
        <v>242</v>
      </c>
      <c r="H1198" s="43" t="s">
        <v>243</v>
      </c>
      <c r="I1198" s="35">
        <f>IF(E1198&lt;&gt;0,1,0)</f>
        <v>0</v>
      </c>
      <c r="J1198" s="309" t="s">
        <v>244</v>
      </c>
      <c r="K1198" s="310"/>
      <c r="L1198" s="44" t="str">
        <f>'Cable Calculator'!ES3</f>
        <v/>
      </c>
      <c r="M1198" s="196">
        <v>8</v>
      </c>
      <c r="N1198" s="35">
        <f>SUM(AI1198,AI1209)</f>
        <v>0</v>
      </c>
      <c r="O1198" s="35">
        <v>0</v>
      </c>
      <c r="P1198" s="35">
        <f>SUM(AJ1198,AJ1209)</f>
        <v>0</v>
      </c>
      <c r="Q1198" s="35">
        <v>0</v>
      </c>
      <c r="R1198" s="35">
        <f>COUNTIFS($E1206:$E1230,"8",$F1206:$F1230,"Pole",$C1206:$C1230,"FST")</f>
        <v>0</v>
      </c>
      <c r="S1198" s="35">
        <f>SUM(AL1198,AK1209)</f>
        <v>0</v>
      </c>
      <c r="T1198" s="35">
        <v>0</v>
      </c>
      <c r="U1198" s="35">
        <f>SUM(AK1198,AL1209)</f>
        <v>0</v>
      </c>
      <c r="V1198" s="35">
        <v>0</v>
      </c>
      <c r="W1198" s="34">
        <f>COUNTIFS($E1206:$E1230,"8",$F1206:$F1230,"HH",$C1206:$C1230,"FST")</f>
        <v>0</v>
      </c>
      <c r="X1198" s="35">
        <f>COUNTIFS($E1206:$E1230,"8",$F1206:$F1230,"Ped",$C1206:$C1230,"FST")</f>
        <v>0</v>
      </c>
      <c r="Y1198" s="25"/>
      <c r="Z1198" s="45">
        <v>1</v>
      </c>
      <c r="AA1198" s="46">
        <v>1</v>
      </c>
      <c r="AB1198" s="46">
        <v>12</v>
      </c>
      <c r="AC1198" s="25"/>
      <c r="AD1198" s="25"/>
      <c r="AH1198" s="109">
        <v>8</v>
      </c>
      <c r="AI1198" s="109" t="str">
        <f>IF($E1196="SS",COUNTIFS($C1206:$C1230,"FST",$E1206:$E1230,"8"),"0")</f>
        <v>0</v>
      </c>
      <c r="AJ1198" s="109" t="str">
        <f>IF($E1196="RPX",COUNTIFS($C1206:$C1230,"FST",$E1206:$E1230,"8"),"0")</f>
        <v>0</v>
      </c>
      <c r="AK1198" s="109" t="str">
        <f>IF($E1196="EUC",COUNTIFS($C1206:$C1230,"FST",$E1206:$E1230,"8"),"0")</f>
        <v>0</v>
      </c>
      <c r="AL1198" s="109" t="str">
        <f>IF($E1196="RPX-T",COUNTIFS($C1206:$C1230,"FST",$E1206:$E1230,"8"),"0")</f>
        <v>0</v>
      </c>
      <c r="AS1198" s="109" t="str">
        <f>IF(AND(E1201="Y",E1197=48,E1198=0),"Y","N")</f>
        <v>N</v>
      </c>
      <c r="AT1198" s="110" t="s">
        <v>245</v>
      </c>
      <c r="AU1198" s="109">
        <f>COUNTIFS($E1196,"SS",$AS1198,"Y")</f>
        <v>0</v>
      </c>
      <c r="AV1198" s="108">
        <f>COUNTIFS($E1196,"RPX",$AS1198,"Y")</f>
        <v>0</v>
      </c>
      <c r="AW1198" s="108">
        <f>COUNTIFS($E1196,"EUC",$AS1198,"Y")</f>
        <v>0</v>
      </c>
      <c r="AX1198" s="109">
        <f>COUNTIFS($E1196,"RPX-T",$AS1198,"Y")</f>
        <v>0</v>
      </c>
      <c r="BA1198" s="227"/>
    </row>
    <row r="1199" spans="1:53" ht="16.5" thickTop="1" thickBot="1" x14ac:dyDescent="0.3">
      <c r="A1199" s="88"/>
      <c r="B1199" s="29" t="s">
        <v>246</v>
      </c>
      <c r="C1199" s="37">
        <v>0</v>
      </c>
      <c r="D1199" s="41" t="s">
        <v>247</v>
      </c>
      <c r="E1199" s="42"/>
      <c r="F1199" s="88"/>
      <c r="G1199" s="278"/>
      <c r="H1199" s="47" t="s">
        <v>248</v>
      </c>
      <c r="I1199" s="35">
        <f>IF(E1198&lt;&gt;0,E1198,0)</f>
        <v>0</v>
      </c>
      <c r="J1199" s="194"/>
      <c r="K1199" s="195"/>
      <c r="L1199" s="48"/>
      <c r="M1199" s="196">
        <v>12</v>
      </c>
      <c r="N1199" s="35" t="str">
        <f>IF($E1196="SS",SUM(AI1199,AJ1210,AM1231,AO1231,AQ1231),"0")</f>
        <v>0</v>
      </c>
      <c r="O1199" s="35" t="str">
        <f>IF($E1196="SS",SUM(AN1231,AP1231,AR1231),"0")</f>
        <v>0</v>
      </c>
      <c r="P1199" s="35" t="str">
        <f>IF($E1196="RPX",SUM(AJ1199,AJ1210,AM1231,AO1231,AQ1231),"0")</f>
        <v>0</v>
      </c>
      <c r="Q1199" s="35" t="str">
        <f>IF($E1196="RPX",SUM(AN1231,AP1231,AR1231),"0")</f>
        <v>0</v>
      </c>
      <c r="R1199" s="35">
        <f>COUNTIFS($E1206:$E1230,"12",$F1206:$F1230,"Pole",$C1206:$C1230,"FST")</f>
        <v>0</v>
      </c>
      <c r="S1199" s="35" t="str">
        <f>IF($E1196="RPX-T",SUM(AL1199,AK1210,AM1231,AO1231,AQ1231),"0")</f>
        <v>0</v>
      </c>
      <c r="T1199" s="35" t="str">
        <f>IF($E1196="RPX-T",SUM(AN1231,AP1231,AR1231),"0")</f>
        <v>0</v>
      </c>
      <c r="U1199" s="35" t="str">
        <f>IF($E1196="EUC",SUM(AK1199,AL1210,AM1231,AO1231,AQ1231),"0")</f>
        <v>0</v>
      </c>
      <c r="V1199" s="35" t="str">
        <f>IF($E1196="EUC",SUM($AN1231,AP1231,AR1231),"0")</f>
        <v>0</v>
      </c>
      <c r="W1199" s="34">
        <f>COUNTIFS($E1206:$E1230,"12",$F1206:$F1230,"HH",$C1206:$C1230,"FST")</f>
        <v>0</v>
      </c>
      <c r="X1199" s="35">
        <f>COUNTIFS($E1206:$E1230,"12",$F1206:$F1230,"Ped",$C1206:$C1230,"FST")</f>
        <v>0</v>
      </c>
      <c r="Y1199" s="25"/>
      <c r="Z1199" s="45">
        <v>2</v>
      </c>
      <c r="AA1199" s="46">
        <v>13</v>
      </c>
      <c r="AB1199" s="46">
        <v>24</v>
      </c>
      <c r="AC1199" s="25"/>
      <c r="AD1199" s="25"/>
      <c r="AH1199" s="109">
        <v>12</v>
      </c>
      <c r="AI1199" s="109" t="str">
        <f>IF($E1196="SS",COUNTIFS($C1206:$C1230,"FST",$E1206:$E1230,"12"),"0")</f>
        <v>0</v>
      </c>
      <c r="AJ1199" s="109" t="str">
        <f>IF($E1196="RPX",COUNTIFS($C1206:$C1230,"FST",$E1206:$E1230,"12"),"0")</f>
        <v>0</v>
      </c>
      <c r="AK1199" s="109" t="str">
        <f>IF($E1196="EUC",COUNTIFS($C1206:$C1230,"FST",$E1206:$E1230,"12"),"0")</f>
        <v>0</v>
      </c>
      <c r="AL1199" s="109" t="str">
        <f>IF($E1196="RPX-T",COUNTIFS($C1206:$C1230,"FST",$E1206:$E1230,"12"),"0")</f>
        <v>0</v>
      </c>
      <c r="BA1199" s="227"/>
    </row>
    <row r="1200" spans="1:53" ht="16.5" customHeight="1" thickTop="1" thickBot="1" x14ac:dyDescent="0.3">
      <c r="A1200" s="88"/>
      <c r="B1200" s="36" t="s">
        <v>249</v>
      </c>
      <c r="C1200" s="30">
        <v>0</v>
      </c>
      <c r="D1200" s="49" t="s">
        <v>250</v>
      </c>
      <c r="E1200" s="50">
        <f>E1197/12</f>
        <v>0</v>
      </c>
      <c r="F1200" s="88"/>
      <c r="G1200" s="277" t="s">
        <v>251</v>
      </c>
      <c r="H1200" s="51" t="s">
        <v>252</v>
      </c>
      <c r="I1200" s="112">
        <f>E1199</f>
        <v>0</v>
      </c>
      <c r="J1200" s="311" t="s">
        <v>253</v>
      </c>
      <c r="K1200" s="312"/>
      <c r="L1200" s="313"/>
      <c r="M1200" s="52" t="s">
        <v>254</v>
      </c>
      <c r="N1200" s="106"/>
      <c r="O1200" s="106"/>
      <c r="P1200" s="192"/>
      <c r="Q1200" s="192"/>
      <c r="R1200" s="192"/>
      <c r="S1200" s="192"/>
      <c r="T1200" s="192"/>
      <c r="U1200" s="192"/>
      <c r="V1200" s="192"/>
      <c r="W1200" s="53">
        <f>SUM(P1200:U1200)</f>
        <v>0</v>
      </c>
      <c r="X1200" s="54"/>
      <c r="Y1200" s="25"/>
      <c r="Z1200" s="45">
        <v>3</v>
      </c>
      <c r="AA1200" s="46">
        <v>25</v>
      </c>
      <c r="AB1200" s="46">
        <v>36</v>
      </c>
      <c r="AC1200" s="25"/>
      <c r="AD1200" s="25"/>
      <c r="BA1200" s="227"/>
    </row>
    <row r="1201" spans="1:53" ht="16.5" thickTop="1" thickBot="1" x14ac:dyDescent="0.3">
      <c r="A1201" s="88"/>
      <c r="B1201" s="36" t="s">
        <v>255</v>
      </c>
      <c r="C1201" s="30">
        <v>0</v>
      </c>
      <c r="D1201" s="31" t="s">
        <v>256</v>
      </c>
      <c r="E1201" s="101" t="str">
        <f>IF('Cable Calculator'!ES5="","",'Cable Calculator'!ES5)</f>
        <v/>
      </c>
      <c r="F1201" s="88"/>
      <c r="G1201" s="278"/>
      <c r="H1201" s="47" t="s">
        <v>257</v>
      </c>
      <c r="I1201" s="35" t="str">
        <f>IF(E1199="","0",IF(AND(E1196="EUC",E1197=432), I1200+(203-E1198),IF(E1199=0,0,(E1199+(E1197-E1198)-1))))</f>
        <v>0</v>
      </c>
      <c r="J1201" s="292" t="str">
        <f>IFERROR(IF(OR(E1196="EUC",E1196="SS"),"---",IF(OR(P1195,S1195),"NO 2F Tethers for RPX!",IF(OR(P1197,S1197),"NO 6F Tethers for RPX!","---"))),"---")</f>
        <v>---</v>
      </c>
      <c r="K1201" s="293"/>
      <c r="L1201" s="294"/>
      <c r="M1201" s="292" t="str">
        <f>IF(E1198&gt;60,"Dead Count &gt;60: Consider Downsize","---")</f>
        <v>---</v>
      </c>
      <c r="N1201" s="293"/>
      <c r="O1201" s="293"/>
      <c r="P1201" s="293"/>
      <c r="Q1201" s="293"/>
      <c r="R1201" s="293"/>
      <c r="S1201" s="293"/>
      <c r="T1201" s="293"/>
      <c r="U1201" s="294"/>
      <c r="V1201" s="100"/>
      <c r="W1201" s="54">
        <f>SUM(P1201:U1201)</f>
        <v>0</v>
      </c>
      <c r="X1201" s="54"/>
      <c r="Y1201" s="25"/>
      <c r="Z1201" s="45">
        <v>4</v>
      </c>
      <c r="AA1201" s="46">
        <v>37</v>
      </c>
      <c r="AB1201" s="46">
        <v>48</v>
      </c>
      <c r="AC1201" s="25"/>
      <c r="AD1201" s="25"/>
      <c r="BA1201" s="227"/>
    </row>
    <row r="1202" spans="1:53" ht="16.5" thickTop="1" thickBot="1" x14ac:dyDescent="0.3">
      <c r="A1202" s="88"/>
      <c r="B1202" s="55" t="s">
        <v>258</v>
      </c>
      <c r="C1202" s="56">
        <f>SUM(C1196:C1201)+I1195</f>
        <v>0</v>
      </c>
      <c r="D1202" s="31" t="s">
        <v>259</v>
      </c>
      <c r="E1202" s="101" t="str">
        <f>IF(AS1196="Y","DBL",IF(AS1197="Y","TRPL",IF(AS1198="Y","QUAD","")))</f>
        <v/>
      </c>
      <c r="F1202" s="88"/>
      <c r="G1202" s="192"/>
      <c r="H1202" s="57"/>
      <c r="I1202" s="192"/>
      <c r="J1202" s="292" t="str">
        <f>IF(AND(E1197=216,(OR(Z1218="error",Z1219="error",Z1220="error",Z1221="error",Z1222="error",Z1223="error",Z1224="error",Z1225="error",Z1226="error",Z1227="error",Z1228="error",Z1229="error",Z1230="error",AA1220="error",AA1221="error",AA1222="error",AA1223="error",AA1224="error",AA1225="error",AA1226="error",AA1227="error",AA1228="error",AA1229="error",AA1230="error",AA1231="error",AA1232="error"))),"You cannot cross Tube 6 and 7","---")</f>
        <v>---</v>
      </c>
      <c r="K1202" s="293"/>
      <c r="L1202" s="294"/>
      <c r="M1202" s="292" t="str">
        <f>IF(AND(OR(E1196="SS",E1196="RPX",E1196="EUC",E1196="RPX-T"),(OR(C1206="",C1206="Field SPL"))),"Cannot have FlexNap cables without tethers","---")</f>
        <v>---</v>
      </c>
      <c r="N1202" s="293"/>
      <c r="O1202" s="293"/>
      <c r="P1202" s="293"/>
      <c r="Q1202" s="293"/>
      <c r="R1202" s="293"/>
      <c r="S1202" s="293"/>
      <c r="T1202" s="293"/>
      <c r="U1202" s="294"/>
      <c r="V1202" s="25"/>
      <c r="W1202" s="58"/>
      <c r="X1202" s="58"/>
      <c r="Y1202" s="25"/>
      <c r="Z1202" s="45">
        <v>5</v>
      </c>
      <c r="AA1202" s="46">
        <v>49</v>
      </c>
      <c r="AB1202" s="46">
        <v>60</v>
      </c>
      <c r="AC1202" s="25"/>
      <c r="AD1202" s="25"/>
      <c r="BA1202" s="227"/>
    </row>
    <row r="1203" spans="1:53" ht="16.5" thickTop="1" thickBot="1" x14ac:dyDescent="0.3">
      <c r="A1203" s="88"/>
      <c r="B1203" s="59"/>
      <c r="C1203" s="60"/>
      <c r="D1203" s="61"/>
      <c r="E1203" s="62"/>
      <c r="F1203" s="88"/>
      <c r="G1203" s="63"/>
      <c r="H1203" s="64"/>
      <c r="I1203" s="63"/>
      <c r="J1203" s="292" t="str">
        <f>IF(AND(OR(E1196="RPX", E1196="RPX-T", E1196="SS"),E1197=216),"NO 216 For RPX, RPX-T, OR SS CABLE","---")</f>
        <v>---</v>
      </c>
      <c r="K1203" s="293"/>
      <c r="L1203" s="294"/>
      <c r="M1203" s="292" t="str" cm="1">
        <f t="array" ref="M1203">IF(AND(E1196="",OR(C1206:C1230="FST",C1206:C1230="REV T",C1206:C1230="DBL REV",C1206:C1230="TPL REV", C1206:C1230="QD REV")),"Non-FlexNap cables cannot have tethers","---")</f>
        <v>---</v>
      </c>
      <c r="N1203" s="293"/>
      <c r="O1203" s="293"/>
      <c r="P1203" s="293"/>
      <c r="Q1203" s="293"/>
      <c r="R1203" s="293"/>
      <c r="S1203" s="293"/>
      <c r="T1203" s="293"/>
      <c r="U1203" s="294"/>
      <c r="V1203" s="25"/>
      <c r="W1203" s="58"/>
      <c r="X1203" s="58"/>
      <c r="Y1203" s="25"/>
      <c r="Z1203" s="45">
        <v>6</v>
      </c>
      <c r="AA1203" s="65">
        <v>61</v>
      </c>
      <c r="AB1203" s="65">
        <v>72</v>
      </c>
      <c r="AC1203" s="25"/>
      <c r="AD1203" s="25"/>
      <c r="BA1203" s="226"/>
    </row>
    <row r="1204" spans="1:53" ht="15.75" customHeight="1" thickBot="1" x14ac:dyDescent="0.3">
      <c r="A1204" s="88"/>
      <c r="B1204" s="277" t="s">
        <v>260</v>
      </c>
      <c r="C1204" s="314" t="s">
        <v>261</v>
      </c>
      <c r="D1204" s="314" t="s">
        <v>262</v>
      </c>
      <c r="E1204" s="316" t="s">
        <v>263</v>
      </c>
      <c r="F1204" s="314" t="s">
        <v>264</v>
      </c>
      <c r="G1204" s="279" t="s">
        <v>265</v>
      </c>
      <c r="H1204" s="279" t="s">
        <v>266</v>
      </c>
      <c r="I1204" s="279" t="s">
        <v>267</v>
      </c>
      <c r="J1204" s="318" t="s">
        <v>268</v>
      </c>
      <c r="K1204" s="314" t="s">
        <v>269</v>
      </c>
      <c r="L1204" s="320" t="s">
        <v>270</v>
      </c>
      <c r="M1204" s="322" t="s">
        <v>271</v>
      </c>
      <c r="N1204" s="322"/>
      <c r="O1204" s="322"/>
      <c r="P1204" s="322"/>
      <c r="Q1204" s="322"/>
      <c r="R1204" s="322"/>
      <c r="S1204" s="322"/>
      <c r="T1204" s="322"/>
      <c r="U1204" s="323"/>
      <c r="V1204" s="107"/>
      <c r="W1204" s="72"/>
      <c r="X1204" s="72"/>
      <c r="Y1204" s="72"/>
      <c r="Z1204" s="45">
        <v>7</v>
      </c>
      <c r="AA1204" s="65">
        <v>73</v>
      </c>
      <c r="AB1204" s="65">
        <v>84</v>
      </c>
      <c r="AC1204" s="25"/>
      <c r="AD1204" s="25"/>
      <c r="BA1204" s="228"/>
    </row>
    <row r="1205" spans="1:53" ht="15.75" thickBot="1" x14ac:dyDescent="0.3">
      <c r="A1205" s="88"/>
      <c r="B1205" s="278"/>
      <c r="C1205" s="315"/>
      <c r="D1205" s="315"/>
      <c r="E1205" s="317"/>
      <c r="F1205" s="315"/>
      <c r="G1205" s="280"/>
      <c r="H1205" s="280"/>
      <c r="I1205" s="280"/>
      <c r="J1205" s="319"/>
      <c r="K1205" s="315"/>
      <c r="L1205" s="321"/>
      <c r="M1205" s="324"/>
      <c r="N1205" s="324"/>
      <c r="O1205" s="324"/>
      <c r="P1205" s="324"/>
      <c r="Q1205" s="324"/>
      <c r="R1205" s="324"/>
      <c r="S1205" s="324"/>
      <c r="T1205" s="324"/>
      <c r="U1205" s="325"/>
      <c r="V1205" s="107"/>
      <c r="W1205" s="72"/>
      <c r="X1205" s="72"/>
      <c r="Y1205" s="72"/>
      <c r="Z1205" s="45">
        <v>8</v>
      </c>
      <c r="AA1205" s="46">
        <v>85</v>
      </c>
      <c r="AB1205" s="46">
        <v>96</v>
      </c>
      <c r="AC1205" s="25"/>
      <c r="AD1205" s="25"/>
      <c r="AI1205" s="109" t="s">
        <v>272</v>
      </c>
      <c r="AJ1205" s="109" t="s">
        <v>273</v>
      </c>
      <c r="AK1205" s="109" t="s">
        <v>274</v>
      </c>
      <c r="AL1205" s="109" t="s">
        <v>275</v>
      </c>
      <c r="BA1205" s="228"/>
    </row>
    <row r="1206" spans="1:53" ht="15.75" thickBot="1" x14ac:dyDescent="0.3">
      <c r="A1206" s="88"/>
      <c r="B1206" s="66" t="s">
        <v>276</v>
      </c>
      <c r="C1206" s="67"/>
      <c r="D1206" s="102"/>
      <c r="E1206" s="32"/>
      <c r="F1206" s="32"/>
      <c r="G1206" s="68" t="s">
        <v>277</v>
      </c>
      <c r="H1206" s="69">
        <f>IF(I1206=0,0,I1206-(E1206-1))</f>
        <v>0</v>
      </c>
      <c r="I1206" s="70">
        <f>IF(E1206=0,0,I1201)</f>
        <v>0</v>
      </c>
      <c r="J1206" s="71" t="s">
        <v>278</v>
      </c>
      <c r="K1206" s="32"/>
      <c r="L1206" s="233"/>
      <c r="M1206" s="295"/>
      <c r="N1206" s="295"/>
      <c r="O1206" s="295"/>
      <c r="P1206" s="295"/>
      <c r="Q1206" s="295"/>
      <c r="R1206" s="295"/>
      <c r="S1206" s="295"/>
      <c r="T1206" s="295"/>
      <c r="U1206" s="296"/>
      <c r="V1206" s="103"/>
      <c r="W1206" s="72"/>
      <c r="X1206" s="72"/>
      <c r="Y1206" s="72"/>
      <c r="Z1206" s="45">
        <v>9</v>
      </c>
      <c r="AA1206" s="46">
        <v>97</v>
      </c>
      <c r="AB1206" s="46">
        <v>108</v>
      </c>
      <c r="AC1206" s="72">
        <f t="shared" ref="AC1206:AC1230" si="493">IF(B1206&lt;&gt;"FST",1,0)</f>
        <v>1</v>
      </c>
      <c r="AD1206" s="72">
        <f t="shared" ref="AD1206:AD1230" si="494">IF(C1206&lt;&gt;"FST",1,0)</f>
        <v>1</v>
      </c>
      <c r="AE1206" s="109" t="str">
        <f t="shared" ref="AE1206:AE1230" si="495">CONCATENATE(H1206,"-",I1206)</f>
        <v>0-0</v>
      </c>
      <c r="AF1206" s="109" t="str">
        <f t="shared" ref="AF1206:AF1230" si="496">IF(C1206="Field SPL","N","Y")</f>
        <v>Y</v>
      </c>
      <c r="AG1206" s="109" t="str">
        <f t="shared" ref="AG1206:AG1230" si="497">IF(OR(E$1196="RPX",E$1196="SS"),"A","B")</f>
        <v>B</v>
      </c>
      <c r="AH1206" s="109">
        <v>2</v>
      </c>
      <c r="AI1206" s="109" t="str">
        <f>IF(E1196="SS",COUNTIFS(C1206:C1230,"TCF",E1206:E1230,"2"),"")</f>
        <v/>
      </c>
      <c r="AJ1206" s="109" t="str">
        <f>IF(E1196="RPX",COUNTIFS(C1206:C1230,"TCF",E1206:E1230,"2"),"")</f>
        <v/>
      </c>
      <c r="AK1206" s="109" t="str">
        <f>IF(E1196="RPX-T",COUNTIFS(C1206:C1230,"TCF",E1206:E1230,"2"),"")</f>
        <v/>
      </c>
      <c r="AL1206" s="109" t="str">
        <f>IF(E1196="EUC",COUNTIFS(C1206:C1230,"TCF",E1206:E1230,"2"),"")</f>
        <v/>
      </c>
      <c r="AM1206" s="109">
        <f t="shared" ref="AM1206:AM1230" si="498">VALUE(IF(C1206="FST","0",IF(C1206="REV T","1",IF(C1206="DBL REV",".5","0"))))</f>
        <v>0</v>
      </c>
      <c r="AN1206" s="109">
        <f t="shared" ref="AN1206:AN1230" si="499">VALUE(IF(C1206="FST","0",IF(C1206="REV T","0",IF(C1206="DBL REV",".5","0"))))</f>
        <v>0</v>
      </c>
      <c r="AO1206" s="109" t="str">
        <f t="shared" ref="AO1206:AO1230" si="500">IF(C1206="TPL REV","Y","")</f>
        <v/>
      </c>
      <c r="AQ1206" s="109" t="str">
        <f t="shared" ref="AQ1206:AQ1230" si="501">IF(C1206="QD REV","Y","")</f>
        <v/>
      </c>
      <c r="BA1206" s="229">
        <f>MOD(E1206,12)</f>
        <v>0</v>
      </c>
    </row>
    <row r="1207" spans="1:53" ht="15.75" thickBot="1" x14ac:dyDescent="0.3">
      <c r="A1207" s="88"/>
      <c r="B1207" s="66" t="s">
        <v>279</v>
      </c>
      <c r="C1207" s="67"/>
      <c r="D1207" s="102"/>
      <c r="E1207" s="32"/>
      <c r="F1207" s="32"/>
      <c r="G1207" s="68" t="s">
        <v>277</v>
      </c>
      <c r="H1207" s="69">
        <f t="shared" ref="H1207:H1230" si="502">IF(E1207=0,0,I1207-(E1207-1))</f>
        <v>0</v>
      </c>
      <c r="I1207" s="70">
        <f t="shared" ref="I1207:I1230" si="503">IF(E1207=0,0,H1206-1)</f>
        <v>0</v>
      </c>
      <c r="J1207" s="73" t="str">
        <f>IF(C1207="","--",IF(AND(C1207&lt;&gt;"FST",C1207&lt;&gt;"TCF",BA1206&lt;&gt;0),BA1206,"--"))</f>
        <v>--</v>
      </c>
      <c r="K1207" s="32"/>
      <c r="L1207" s="233"/>
      <c r="M1207" s="295"/>
      <c r="N1207" s="295"/>
      <c r="O1207" s="295"/>
      <c r="P1207" s="295"/>
      <c r="Q1207" s="295"/>
      <c r="R1207" s="295"/>
      <c r="S1207" s="295"/>
      <c r="T1207" s="295"/>
      <c r="U1207" s="296"/>
      <c r="V1207" s="103"/>
      <c r="W1207" s="72"/>
      <c r="X1207" s="72"/>
      <c r="Y1207" s="72"/>
      <c r="Z1207" s="45">
        <v>10</v>
      </c>
      <c r="AA1207" s="46">
        <v>109</v>
      </c>
      <c r="AB1207" s="46">
        <v>120</v>
      </c>
      <c r="AC1207" s="72">
        <f t="shared" si="493"/>
        <v>1</v>
      </c>
      <c r="AD1207" s="72">
        <f t="shared" si="494"/>
        <v>1</v>
      </c>
      <c r="AE1207" s="109" t="str">
        <f t="shared" si="495"/>
        <v>0-0</v>
      </c>
      <c r="AF1207" s="109" t="str">
        <f t="shared" si="496"/>
        <v>Y</v>
      </c>
      <c r="AG1207" s="109" t="str">
        <f t="shared" si="497"/>
        <v>B</v>
      </c>
      <c r="AH1207" s="109">
        <v>4</v>
      </c>
      <c r="AI1207" s="109" t="str">
        <f>IF(E1196="SS",COUNTIFS(C1206:C1230,"TCF",E1206:E1230,"4"),"")</f>
        <v/>
      </c>
      <c r="AJ1207" s="109" t="str">
        <f>IF(E1196="RPX",COUNTIFS(C1206:C1230,"TCF",E1206:E1230,"4"),"")</f>
        <v/>
      </c>
      <c r="AK1207" s="109" t="str">
        <f>IF(E1196="RPX-T",COUNTIFS(C1206:C1230,"TCF",E1206:E1230,"4"),"")</f>
        <v/>
      </c>
      <c r="AL1207" s="109" t="str">
        <f>IF(E1196="EUC",COUNTIFS(C1206:C1230,"TCF",E1206:E1230,"4"),"")</f>
        <v/>
      </c>
      <c r="AM1207" s="109">
        <f t="shared" si="498"/>
        <v>0</v>
      </c>
      <c r="AN1207" s="109">
        <f t="shared" si="499"/>
        <v>0</v>
      </c>
      <c r="AO1207" s="109" t="str">
        <f t="shared" si="500"/>
        <v/>
      </c>
      <c r="AQ1207" s="109" t="str">
        <f t="shared" si="501"/>
        <v/>
      </c>
      <c r="BA1207" s="229">
        <f>MOD(SUM(E1206:E1207),12)</f>
        <v>0</v>
      </c>
    </row>
    <row r="1208" spans="1:53" ht="15.75" thickBot="1" x14ac:dyDescent="0.3">
      <c r="A1208" s="88"/>
      <c r="B1208" s="74" t="s">
        <v>280</v>
      </c>
      <c r="C1208" s="67"/>
      <c r="D1208" s="102"/>
      <c r="E1208" s="32"/>
      <c r="F1208" s="32"/>
      <c r="G1208" s="75" t="s">
        <v>277</v>
      </c>
      <c r="H1208" s="69">
        <f t="shared" si="502"/>
        <v>0</v>
      </c>
      <c r="I1208" s="70">
        <f t="shared" si="503"/>
        <v>0</v>
      </c>
      <c r="J1208" s="73" t="str">
        <f t="shared" ref="J1208:J1230" si="504">IF(C1208="","--",IF(AND(C1208&lt;&gt;"FST",C1208&lt;&gt;"TCF",BA1207&lt;&gt;0),BA1207,"--"))</f>
        <v>--</v>
      </c>
      <c r="K1208" s="32"/>
      <c r="L1208" s="233"/>
      <c r="M1208" s="295"/>
      <c r="N1208" s="295"/>
      <c r="O1208" s="295"/>
      <c r="P1208" s="295"/>
      <c r="Q1208" s="295"/>
      <c r="R1208" s="295"/>
      <c r="S1208" s="295"/>
      <c r="T1208" s="295"/>
      <c r="U1208" s="296"/>
      <c r="V1208" s="103"/>
      <c r="W1208" s="72"/>
      <c r="X1208" s="72"/>
      <c r="Y1208" s="72"/>
      <c r="Z1208" s="45">
        <v>11</v>
      </c>
      <c r="AA1208" s="46">
        <v>121</v>
      </c>
      <c r="AB1208" s="46">
        <v>132</v>
      </c>
      <c r="AC1208" s="72">
        <f t="shared" si="493"/>
        <v>1</v>
      </c>
      <c r="AD1208" s="72">
        <f t="shared" si="494"/>
        <v>1</v>
      </c>
      <c r="AE1208" s="109" t="str">
        <f t="shared" si="495"/>
        <v>0-0</v>
      </c>
      <c r="AF1208" s="109" t="str">
        <f t="shared" si="496"/>
        <v>Y</v>
      </c>
      <c r="AG1208" s="109" t="str">
        <f t="shared" si="497"/>
        <v>B</v>
      </c>
      <c r="AH1208" s="109">
        <v>6</v>
      </c>
      <c r="AI1208" s="109" t="str">
        <f>IF(E1196="SS",COUNTIFS(C1206:C1230,"TCF",E1206:E1230,"6"),"")</f>
        <v/>
      </c>
      <c r="AJ1208" s="109" t="str">
        <f>IF(E1196="RPX",COUNTIFS(C1206:C1230,"TCF",E1206:E1230,"6"),"")</f>
        <v/>
      </c>
      <c r="AK1208" s="109" t="str">
        <f>IF(E1196="RPX-T",COUNTIFS(C1206:C1230,"TCF",E1206:E1230,"6"),"")</f>
        <v/>
      </c>
      <c r="AL1208" s="109" t="str">
        <f>IF(E1196="EUC",COUNTIFS(C1206:C1230,"TCF",E1206:E1230,"6"),"")</f>
        <v/>
      </c>
      <c r="AM1208" s="109">
        <f t="shared" si="498"/>
        <v>0</v>
      </c>
      <c r="AN1208" s="109">
        <f t="shared" si="499"/>
        <v>0</v>
      </c>
      <c r="AO1208" s="109" t="str">
        <f t="shared" si="500"/>
        <v/>
      </c>
      <c r="AQ1208" s="109" t="str">
        <f t="shared" si="501"/>
        <v/>
      </c>
      <c r="BA1208" s="229">
        <f>MOD(SUM(E1206:E1209),12)</f>
        <v>0</v>
      </c>
    </row>
    <row r="1209" spans="1:53" ht="15.75" thickBot="1" x14ac:dyDescent="0.3">
      <c r="A1209" s="88"/>
      <c r="B1209" s="66" t="s">
        <v>281</v>
      </c>
      <c r="C1209" s="67"/>
      <c r="D1209" s="102"/>
      <c r="E1209" s="32"/>
      <c r="F1209" s="32"/>
      <c r="G1209" s="68" t="s">
        <v>277</v>
      </c>
      <c r="H1209" s="69">
        <f t="shared" si="502"/>
        <v>0</v>
      </c>
      <c r="I1209" s="70">
        <f t="shared" si="503"/>
        <v>0</v>
      </c>
      <c r="J1209" s="73" t="str">
        <f t="shared" si="504"/>
        <v>--</v>
      </c>
      <c r="K1209" s="32"/>
      <c r="L1209" s="233"/>
      <c r="M1209" s="295"/>
      <c r="N1209" s="295"/>
      <c r="O1209" s="295"/>
      <c r="P1209" s="295"/>
      <c r="Q1209" s="295"/>
      <c r="R1209" s="295"/>
      <c r="S1209" s="295"/>
      <c r="T1209" s="295"/>
      <c r="U1209" s="296"/>
      <c r="V1209" s="103"/>
      <c r="W1209" s="72"/>
      <c r="X1209" s="72"/>
      <c r="Y1209" s="72"/>
      <c r="Z1209" s="45">
        <v>12</v>
      </c>
      <c r="AA1209" s="76">
        <v>133</v>
      </c>
      <c r="AB1209" s="76">
        <v>144</v>
      </c>
      <c r="AC1209" s="72">
        <f t="shared" si="493"/>
        <v>1</v>
      </c>
      <c r="AD1209" s="72">
        <f t="shared" si="494"/>
        <v>1</v>
      </c>
      <c r="AE1209" s="109" t="str">
        <f t="shared" si="495"/>
        <v>0-0</v>
      </c>
      <c r="AF1209" s="109" t="str">
        <f t="shared" si="496"/>
        <v>Y</v>
      </c>
      <c r="AG1209" s="109" t="str">
        <f t="shared" si="497"/>
        <v>B</v>
      </c>
      <c r="AH1209" s="109">
        <v>8</v>
      </c>
      <c r="AI1209" s="109" t="str">
        <f>IF(E1196="SS",COUNTIFS(C1206:C1230,"TCF",E1206:E1230,"8"),"")</f>
        <v/>
      </c>
      <c r="AJ1209" s="109" t="str">
        <f>IF(E1196="RPX",COUNTIFS(C1206:C1230,"TCF",E1206:E1230,"8"),"")</f>
        <v/>
      </c>
      <c r="AK1209" s="109" t="str">
        <f>IF(E1196="RPX-T",COUNTIFS(C1206:C1230,"TCF",E1206:E1230,"8"),"")</f>
        <v/>
      </c>
      <c r="AL1209" s="109" t="str">
        <f>IF(E1196="EUC",COUNTIFS(C1206:C1230,"TCF",E1206:E1230,"8"),"")</f>
        <v/>
      </c>
      <c r="AM1209" s="109">
        <f t="shared" si="498"/>
        <v>0</v>
      </c>
      <c r="AN1209" s="109">
        <f t="shared" si="499"/>
        <v>0</v>
      </c>
      <c r="AO1209" s="109" t="str">
        <f t="shared" si="500"/>
        <v/>
      </c>
      <c r="AQ1209" s="109" t="str">
        <f t="shared" si="501"/>
        <v/>
      </c>
      <c r="BA1209" s="229">
        <f>MOD(SUM(E1206:E1210),12)</f>
        <v>0</v>
      </c>
    </row>
    <row r="1210" spans="1:53" ht="15.75" thickBot="1" x14ac:dyDescent="0.3">
      <c r="A1210" s="88"/>
      <c r="B1210" s="66" t="s">
        <v>282</v>
      </c>
      <c r="C1210" s="67"/>
      <c r="D1210" s="102"/>
      <c r="E1210" s="32"/>
      <c r="F1210" s="32"/>
      <c r="G1210" s="68" t="s">
        <v>277</v>
      </c>
      <c r="H1210" s="69">
        <f t="shared" si="502"/>
        <v>0</v>
      </c>
      <c r="I1210" s="70">
        <f t="shared" si="503"/>
        <v>0</v>
      </c>
      <c r="J1210" s="73" t="str">
        <f t="shared" si="504"/>
        <v>--</v>
      </c>
      <c r="K1210" s="32"/>
      <c r="L1210" s="233"/>
      <c r="M1210" s="295"/>
      <c r="N1210" s="295"/>
      <c r="O1210" s="295"/>
      <c r="P1210" s="295"/>
      <c r="Q1210" s="295"/>
      <c r="R1210" s="295"/>
      <c r="S1210" s="295"/>
      <c r="T1210" s="295"/>
      <c r="U1210" s="296"/>
      <c r="V1210" s="103"/>
      <c r="W1210" s="72"/>
      <c r="X1210" s="72"/>
      <c r="Y1210" s="72"/>
      <c r="Z1210" s="45">
        <v>13</v>
      </c>
      <c r="AA1210" s="77">
        <f t="shared" ref="AA1210:AA1215" si="505">AB1209+1</f>
        <v>145</v>
      </c>
      <c r="AB1210" s="77">
        <f t="shared" ref="AB1210:AB1215" si="506">AB1209+12</f>
        <v>156</v>
      </c>
      <c r="AC1210" s="72">
        <f t="shared" si="493"/>
        <v>1</v>
      </c>
      <c r="AD1210" s="72">
        <f t="shared" si="494"/>
        <v>1</v>
      </c>
      <c r="AE1210" s="109" t="str">
        <f t="shared" si="495"/>
        <v>0-0</v>
      </c>
      <c r="AF1210" s="109" t="str">
        <f t="shared" si="496"/>
        <v>Y</v>
      </c>
      <c r="AG1210" s="109" t="str">
        <f t="shared" si="497"/>
        <v>B</v>
      </c>
      <c r="AH1210" s="109">
        <v>12</v>
      </c>
      <c r="AI1210" s="109" t="str">
        <f>IF(E1196="SS",COUNTIFS(C1206:C1230,"TCF",E1206:E1230,"12"),"")</f>
        <v/>
      </c>
      <c r="AJ1210" s="109" t="str">
        <f>IF(E1196="RPX",COUNTIFS(C1206:C1230,"TCF",E1206:E1230,"12"),"")</f>
        <v/>
      </c>
      <c r="AK1210" s="109" t="str">
        <f>IF(E1196="RPX-T",COUNTIFS(C1206:C1230,"TCF",E1206:E1230,"12"),"")</f>
        <v/>
      </c>
      <c r="AL1210" s="109" t="str">
        <f>IF(E1196="EUC",COUNTIFS(C1206:C1230,"TCF",E1206:E1230,"12"),"")</f>
        <v/>
      </c>
      <c r="AM1210" s="109">
        <f t="shared" si="498"/>
        <v>0</v>
      </c>
      <c r="AN1210" s="109">
        <f t="shared" si="499"/>
        <v>0</v>
      </c>
      <c r="AO1210" s="109" t="str">
        <f t="shared" si="500"/>
        <v/>
      </c>
      <c r="AQ1210" s="109" t="str">
        <f t="shared" si="501"/>
        <v/>
      </c>
      <c r="BA1210" s="229">
        <f>MOD(SUM(E1206:E1211),12)</f>
        <v>0</v>
      </c>
    </row>
    <row r="1211" spans="1:53" ht="15.75" thickBot="1" x14ac:dyDescent="0.3">
      <c r="A1211" s="88"/>
      <c r="B1211" s="66" t="s">
        <v>283</v>
      </c>
      <c r="C1211" s="67"/>
      <c r="D1211" s="102"/>
      <c r="E1211" s="32"/>
      <c r="F1211" s="32"/>
      <c r="G1211" s="68" t="s">
        <v>277</v>
      </c>
      <c r="H1211" s="69">
        <f t="shared" si="502"/>
        <v>0</v>
      </c>
      <c r="I1211" s="70">
        <f t="shared" si="503"/>
        <v>0</v>
      </c>
      <c r="J1211" s="73" t="str">
        <f t="shared" si="504"/>
        <v>--</v>
      </c>
      <c r="K1211" s="32"/>
      <c r="L1211" s="233"/>
      <c r="M1211" s="295"/>
      <c r="N1211" s="295"/>
      <c r="O1211" s="295"/>
      <c r="P1211" s="295"/>
      <c r="Q1211" s="295"/>
      <c r="R1211" s="295"/>
      <c r="S1211" s="295"/>
      <c r="T1211" s="295"/>
      <c r="U1211" s="296"/>
      <c r="V1211" s="103"/>
      <c r="W1211" s="72"/>
      <c r="X1211" s="72"/>
      <c r="Y1211" s="72"/>
      <c r="Z1211" s="45">
        <v>14</v>
      </c>
      <c r="AA1211" s="77">
        <f t="shared" si="505"/>
        <v>157</v>
      </c>
      <c r="AB1211" s="77">
        <f t="shared" si="506"/>
        <v>168</v>
      </c>
      <c r="AC1211" s="72">
        <f t="shared" si="493"/>
        <v>1</v>
      </c>
      <c r="AD1211" s="72">
        <f t="shared" si="494"/>
        <v>1</v>
      </c>
      <c r="AE1211" s="109" t="str">
        <f t="shared" si="495"/>
        <v>0-0</v>
      </c>
      <c r="AF1211" s="109" t="str">
        <f t="shared" si="496"/>
        <v>Y</v>
      </c>
      <c r="AG1211" s="109" t="str">
        <f t="shared" si="497"/>
        <v>B</v>
      </c>
      <c r="AM1211" s="109">
        <f t="shared" si="498"/>
        <v>0</v>
      </c>
      <c r="AN1211" s="109">
        <f t="shared" si="499"/>
        <v>0</v>
      </c>
      <c r="AO1211" s="109" t="str">
        <f t="shared" si="500"/>
        <v/>
      </c>
      <c r="AQ1211" s="109" t="str">
        <f t="shared" si="501"/>
        <v/>
      </c>
      <c r="BA1211" s="229">
        <f>MOD(SUM(E1206:E1212),12)</f>
        <v>0</v>
      </c>
    </row>
    <row r="1212" spans="1:53" ht="15.75" thickBot="1" x14ac:dyDescent="0.3">
      <c r="A1212" s="88"/>
      <c r="B1212" s="66" t="s">
        <v>284</v>
      </c>
      <c r="C1212" s="67"/>
      <c r="D1212" s="102"/>
      <c r="E1212" s="32"/>
      <c r="F1212" s="32"/>
      <c r="G1212" s="68" t="s">
        <v>277</v>
      </c>
      <c r="H1212" s="69">
        <f t="shared" si="502"/>
        <v>0</v>
      </c>
      <c r="I1212" s="70">
        <f t="shared" si="503"/>
        <v>0</v>
      </c>
      <c r="J1212" s="73" t="str">
        <f t="shared" si="504"/>
        <v>--</v>
      </c>
      <c r="K1212" s="32"/>
      <c r="L1212" s="233"/>
      <c r="M1212" s="295"/>
      <c r="N1212" s="295"/>
      <c r="O1212" s="295"/>
      <c r="P1212" s="295"/>
      <c r="Q1212" s="295"/>
      <c r="R1212" s="295"/>
      <c r="S1212" s="295"/>
      <c r="T1212" s="295"/>
      <c r="U1212" s="296"/>
      <c r="V1212" s="103"/>
      <c r="W1212" s="72"/>
      <c r="X1212" s="72"/>
      <c r="Y1212" s="72"/>
      <c r="Z1212" s="45">
        <v>15</v>
      </c>
      <c r="AA1212" s="77">
        <f t="shared" si="505"/>
        <v>169</v>
      </c>
      <c r="AB1212" s="77">
        <f t="shared" si="506"/>
        <v>180</v>
      </c>
      <c r="AC1212" s="72">
        <f t="shared" si="493"/>
        <v>1</v>
      </c>
      <c r="AD1212" s="72">
        <f t="shared" si="494"/>
        <v>1</v>
      </c>
      <c r="AE1212" s="109" t="str">
        <f t="shared" si="495"/>
        <v>0-0</v>
      </c>
      <c r="AF1212" s="109" t="str">
        <f t="shared" si="496"/>
        <v>Y</v>
      </c>
      <c r="AG1212" s="109" t="str">
        <f t="shared" si="497"/>
        <v>B</v>
      </c>
      <c r="AM1212" s="109">
        <f t="shared" si="498"/>
        <v>0</v>
      </c>
      <c r="AN1212" s="109">
        <f t="shared" si="499"/>
        <v>0</v>
      </c>
      <c r="AO1212" s="109" t="str">
        <f t="shared" si="500"/>
        <v/>
      </c>
      <c r="AQ1212" s="109" t="str">
        <f t="shared" si="501"/>
        <v/>
      </c>
      <c r="BA1212" s="229">
        <f>MOD(SUM(E1206:E1213),12)</f>
        <v>0</v>
      </c>
    </row>
    <row r="1213" spans="1:53" ht="15.75" thickBot="1" x14ac:dyDescent="0.3">
      <c r="A1213" s="88"/>
      <c r="B1213" s="66" t="s">
        <v>285</v>
      </c>
      <c r="C1213" s="67"/>
      <c r="D1213" s="102"/>
      <c r="E1213" s="32"/>
      <c r="F1213" s="32"/>
      <c r="G1213" s="68" t="s">
        <v>277</v>
      </c>
      <c r="H1213" s="69">
        <f t="shared" si="502"/>
        <v>0</v>
      </c>
      <c r="I1213" s="70">
        <f t="shared" si="503"/>
        <v>0</v>
      </c>
      <c r="J1213" s="73" t="str">
        <f t="shared" si="504"/>
        <v>--</v>
      </c>
      <c r="K1213" s="32"/>
      <c r="L1213" s="233"/>
      <c r="M1213" s="295"/>
      <c r="N1213" s="295"/>
      <c r="O1213" s="295"/>
      <c r="P1213" s="295"/>
      <c r="Q1213" s="295"/>
      <c r="R1213" s="295"/>
      <c r="S1213" s="295"/>
      <c r="T1213" s="295"/>
      <c r="U1213" s="296"/>
      <c r="V1213" s="103"/>
      <c r="W1213" s="72"/>
      <c r="X1213" s="72"/>
      <c r="Y1213" s="72"/>
      <c r="Z1213" s="45">
        <f>Z1212+1</f>
        <v>16</v>
      </c>
      <c r="AA1213" s="77">
        <f t="shared" si="505"/>
        <v>181</v>
      </c>
      <c r="AB1213" s="77">
        <f t="shared" si="506"/>
        <v>192</v>
      </c>
      <c r="AC1213" s="72">
        <f t="shared" si="493"/>
        <v>1</v>
      </c>
      <c r="AD1213" s="72">
        <f t="shared" si="494"/>
        <v>1</v>
      </c>
      <c r="AE1213" s="109" t="str">
        <f t="shared" si="495"/>
        <v>0-0</v>
      </c>
      <c r="AF1213" s="109" t="str">
        <f t="shared" si="496"/>
        <v>Y</v>
      </c>
      <c r="AG1213" s="109" t="str">
        <f t="shared" si="497"/>
        <v>B</v>
      </c>
      <c r="AM1213" s="109">
        <f t="shared" si="498"/>
        <v>0</v>
      </c>
      <c r="AN1213" s="109">
        <f t="shared" si="499"/>
        <v>0</v>
      </c>
      <c r="AO1213" s="109" t="str">
        <f t="shared" si="500"/>
        <v/>
      </c>
      <c r="AQ1213" s="109" t="str">
        <f t="shared" si="501"/>
        <v/>
      </c>
      <c r="BA1213" s="229">
        <f>MOD(SUM(E1206:E1214),12)</f>
        <v>0</v>
      </c>
    </row>
    <row r="1214" spans="1:53" ht="15.75" thickBot="1" x14ac:dyDescent="0.3">
      <c r="A1214" s="88"/>
      <c r="B1214" s="66" t="s">
        <v>286</v>
      </c>
      <c r="C1214" s="67"/>
      <c r="D1214" s="102"/>
      <c r="E1214" s="32"/>
      <c r="F1214" s="32"/>
      <c r="G1214" s="68" t="s">
        <v>277</v>
      </c>
      <c r="H1214" s="69">
        <f t="shared" si="502"/>
        <v>0</v>
      </c>
      <c r="I1214" s="70">
        <f t="shared" si="503"/>
        <v>0</v>
      </c>
      <c r="J1214" s="73" t="str">
        <f t="shared" si="504"/>
        <v>--</v>
      </c>
      <c r="K1214" s="32"/>
      <c r="L1214" s="233"/>
      <c r="M1214" s="295"/>
      <c r="N1214" s="295"/>
      <c r="O1214" s="295"/>
      <c r="P1214" s="295"/>
      <c r="Q1214" s="295"/>
      <c r="R1214" s="295"/>
      <c r="S1214" s="295"/>
      <c r="T1214" s="295"/>
      <c r="U1214" s="296"/>
      <c r="V1214" s="103"/>
      <c r="W1214" s="72"/>
      <c r="X1214" s="72"/>
      <c r="Y1214" s="72"/>
      <c r="Z1214" s="45">
        <f>Z1213+1</f>
        <v>17</v>
      </c>
      <c r="AA1214" s="77">
        <f t="shared" si="505"/>
        <v>193</v>
      </c>
      <c r="AB1214" s="77">
        <f t="shared" si="506"/>
        <v>204</v>
      </c>
      <c r="AC1214" s="72">
        <f t="shared" si="493"/>
        <v>1</v>
      </c>
      <c r="AD1214" s="72">
        <f t="shared" si="494"/>
        <v>1</v>
      </c>
      <c r="AE1214" s="109" t="str">
        <f t="shared" si="495"/>
        <v>0-0</v>
      </c>
      <c r="AF1214" s="109" t="str">
        <f t="shared" si="496"/>
        <v>Y</v>
      </c>
      <c r="AG1214" s="109" t="str">
        <f t="shared" si="497"/>
        <v>B</v>
      </c>
      <c r="AM1214" s="109">
        <f t="shared" si="498"/>
        <v>0</v>
      </c>
      <c r="AN1214" s="109">
        <f t="shared" si="499"/>
        <v>0</v>
      </c>
      <c r="AO1214" s="109" t="str">
        <f t="shared" si="500"/>
        <v/>
      </c>
      <c r="AQ1214" s="109" t="str">
        <f t="shared" si="501"/>
        <v/>
      </c>
      <c r="BA1214" s="229">
        <f>MOD(SUM(E1206:E1215),12)</f>
        <v>0</v>
      </c>
    </row>
    <row r="1215" spans="1:53" ht="15.75" thickBot="1" x14ac:dyDescent="0.3">
      <c r="A1215" s="88"/>
      <c r="B1215" s="66" t="s">
        <v>287</v>
      </c>
      <c r="C1215" s="67"/>
      <c r="D1215" s="102"/>
      <c r="E1215" s="32"/>
      <c r="F1215" s="32"/>
      <c r="G1215" s="68" t="s">
        <v>277</v>
      </c>
      <c r="H1215" s="69">
        <f t="shared" si="502"/>
        <v>0</v>
      </c>
      <c r="I1215" s="70">
        <f t="shared" si="503"/>
        <v>0</v>
      </c>
      <c r="J1215" s="73" t="str">
        <f t="shared" si="504"/>
        <v>--</v>
      </c>
      <c r="K1215" s="32"/>
      <c r="L1215" s="233"/>
      <c r="M1215" s="295"/>
      <c r="N1215" s="295"/>
      <c r="O1215" s="295"/>
      <c r="P1215" s="295"/>
      <c r="Q1215" s="295"/>
      <c r="R1215" s="295"/>
      <c r="S1215" s="295"/>
      <c r="T1215" s="295"/>
      <c r="U1215" s="296"/>
      <c r="V1215" s="103"/>
      <c r="W1215" s="72"/>
      <c r="X1215" s="72"/>
      <c r="Y1215" s="72"/>
      <c r="Z1215" s="45">
        <f>Z1214+1</f>
        <v>18</v>
      </c>
      <c r="AA1215" s="77">
        <f t="shared" si="505"/>
        <v>205</v>
      </c>
      <c r="AB1215" s="77">
        <f t="shared" si="506"/>
        <v>216</v>
      </c>
      <c r="AC1215" s="72">
        <f t="shared" si="493"/>
        <v>1</v>
      </c>
      <c r="AD1215" s="72">
        <f t="shared" si="494"/>
        <v>1</v>
      </c>
      <c r="AE1215" s="109" t="str">
        <f t="shared" si="495"/>
        <v>0-0</v>
      </c>
      <c r="AF1215" s="109" t="str">
        <f t="shared" si="496"/>
        <v>Y</v>
      </c>
      <c r="AG1215" s="109" t="str">
        <f t="shared" si="497"/>
        <v>B</v>
      </c>
      <c r="AM1215" s="109">
        <f t="shared" si="498"/>
        <v>0</v>
      </c>
      <c r="AN1215" s="109">
        <f t="shared" si="499"/>
        <v>0</v>
      </c>
      <c r="AO1215" s="109" t="str">
        <f t="shared" si="500"/>
        <v/>
      </c>
      <c r="AQ1215" s="109" t="str">
        <f t="shared" si="501"/>
        <v/>
      </c>
      <c r="BA1215" s="229">
        <f>MOD(SUM(E1206:E1216),12)</f>
        <v>0</v>
      </c>
    </row>
    <row r="1216" spans="1:53" ht="15.75" thickBot="1" x14ac:dyDescent="0.3">
      <c r="A1216" s="88"/>
      <c r="B1216" s="66" t="s">
        <v>288</v>
      </c>
      <c r="C1216" s="67"/>
      <c r="D1216" s="102"/>
      <c r="E1216" s="32"/>
      <c r="F1216" s="32"/>
      <c r="G1216" s="68" t="s">
        <v>277</v>
      </c>
      <c r="H1216" s="69">
        <f t="shared" si="502"/>
        <v>0</v>
      </c>
      <c r="I1216" s="70">
        <f t="shared" si="503"/>
        <v>0</v>
      </c>
      <c r="J1216" s="73" t="str">
        <f t="shared" si="504"/>
        <v>--</v>
      </c>
      <c r="K1216" s="32"/>
      <c r="L1216" s="233"/>
      <c r="M1216" s="295"/>
      <c r="N1216" s="295"/>
      <c r="O1216" s="295"/>
      <c r="P1216" s="295"/>
      <c r="Q1216" s="295"/>
      <c r="R1216" s="295"/>
      <c r="S1216" s="295"/>
      <c r="T1216" s="295"/>
      <c r="U1216" s="296"/>
      <c r="V1216" s="103"/>
      <c r="W1216" s="84"/>
      <c r="X1216" s="84"/>
      <c r="Y1216" s="72"/>
      <c r="Z1216" s="72"/>
      <c r="AA1216" s="72"/>
      <c r="AB1216" s="72"/>
      <c r="AC1216" s="72">
        <f t="shared" si="493"/>
        <v>1</v>
      </c>
      <c r="AD1216" s="72">
        <f t="shared" si="494"/>
        <v>1</v>
      </c>
      <c r="AE1216" s="109" t="str">
        <f t="shared" si="495"/>
        <v>0-0</v>
      </c>
      <c r="AF1216" s="109" t="str">
        <f t="shared" si="496"/>
        <v>Y</v>
      </c>
      <c r="AG1216" s="109" t="str">
        <f t="shared" si="497"/>
        <v>B</v>
      </c>
      <c r="AM1216" s="109">
        <f t="shared" si="498"/>
        <v>0</v>
      </c>
      <c r="AN1216" s="109">
        <f t="shared" si="499"/>
        <v>0</v>
      </c>
      <c r="AO1216" s="109" t="str">
        <f t="shared" si="500"/>
        <v/>
      </c>
      <c r="AQ1216" s="109" t="str">
        <f t="shared" si="501"/>
        <v/>
      </c>
      <c r="BA1216" s="229">
        <f>MOD(SUM(E1206:E1217),12)</f>
        <v>0</v>
      </c>
    </row>
    <row r="1217" spans="1:53" ht="15.75" thickBot="1" x14ac:dyDescent="0.3">
      <c r="A1217" s="88"/>
      <c r="B1217" s="66" t="s">
        <v>289</v>
      </c>
      <c r="C1217" s="67"/>
      <c r="D1217" s="102"/>
      <c r="E1217" s="32"/>
      <c r="F1217" s="32"/>
      <c r="G1217" s="68" t="s">
        <v>277</v>
      </c>
      <c r="H1217" s="69">
        <f t="shared" si="502"/>
        <v>0</v>
      </c>
      <c r="I1217" s="70">
        <f t="shared" si="503"/>
        <v>0</v>
      </c>
      <c r="J1217" s="73" t="str">
        <f t="shared" si="504"/>
        <v>--</v>
      </c>
      <c r="K1217" s="32"/>
      <c r="L1217" s="233"/>
      <c r="M1217" s="295"/>
      <c r="N1217" s="295"/>
      <c r="O1217" s="295"/>
      <c r="P1217" s="295"/>
      <c r="Q1217" s="295"/>
      <c r="R1217" s="295"/>
      <c r="S1217" s="295"/>
      <c r="T1217" s="295"/>
      <c r="U1217" s="296"/>
      <c r="V1217" s="103"/>
      <c r="W1217" s="84">
        <f>Y1217+1</f>
        <v>1</v>
      </c>
      <c r="X1217" s="84"/>
      <c r="Y1217" s="78">
        <f>SUM(E1206:E1217)</f>
        <v>0</v>
      </c>
      <c r="Z1217" s="72"/>
      <c r="AA1217" s="72"/>
      <c r="AB1217" s="72"/>
      <c r="AC1217" s="72">
        <f t="shared" si="493"/>
        <v>1</v>
      </c>
      <c r="AD1217" s="72">
        <f t="shared" si="494"/>
        <v>1</v>
      </c>
      <c r="AE1217" s="109" t="str">
        <f t="shared" si="495"/>
        <v>0-0</v>
      </c>
      <c r="AF1217" s="109" t="str">
        <f t="shared" si="496"/>
        <v>Y</v>
      </c>
      <c r="AG1217" s="109" t="str">
        <f t="shared" si="497"/>
        <v>B</v>
      </c>
      <c r="AM1217" s="109">
        <f t="shared" si="498"/>
        <v>0</v>
      </c>
      <c r="AN1217" s="109">
        <f t="shared" si="499"/>
        <v>0</v>
      </c>
      <c r="AO1217" s="109" t="str">
        <f t="shared" si="500"/>
        <v/>
      </c>
      <c r="AQ1217" s="109" t="str">
        <f t="shared" si="501"/>
        <v/>
      </c>
      <c r="BA1217" s="229">
        <f>MOD(SUM(E1206:E1218),12)</f>
        <v>0</v>
      </c>
    </row>
    <row r="1218" spans="1:53" ht="15.75" thickBot="1" x14ac:dyDescent="0.3">
      <c r="A1218" s="88"/>
      <c r="B1218" s="66" t="s">
        <v>290</v>
      </c>
      <c r="C1218" s="67"/>
      <c r="D1218" s="102"/>
      <c r="E1218" s="32"/>
      <c r="F1218" s="32"/>
      <c r="G1218" s="68" t="s">
        <v>277</v>
      </c>
      <c r="H1218" s="69">
        <f t="shared" si="502"/>
        <v>0</v>
      </c>
      <c r="I1218" s="70">
        <f t="shared" si="503"/>
        <v>0</v>
      </c>
      <c r="J1218" s="73" t="str">
        <f t="shared" si="504"/>
        <v>--</v>
      </c>
      <c r="K1218" s="32"/>
      <c r="L1218" s="233"/>
      <c r="M1218" s="295"/>
      <c r="N1218" s="295"/>
      <c r="O1218" s="295"/>
      <c r="P1218" s="295"/>
      <c r="Q1218" s="295"/>
      <c r="R1218" s="295"/>
      <c r="S1218" s="295"/>
      <c r="T1218" s="295"/>
      <c r="U1218" s="296"/>
      <c r="V1218" s="103"/>
      <c r="W1218" s="84">
        <f>Y1218+1</f>
        <v>1</v>
      </c>
      <c r="X1218" s="84"/>
      <c r="Y1218" s="78">
        <f>SUM(E1206:E1218)</f>
        <v>0</v>
      </c>
      <c r="Z1218" s="72" t="str">
        <f t="shared" ref="Z1218:Z1230" si="507">IF(OR(AND(E$8=216,C1217="DBL REV",C1218="DBL REV",Y1217&lt;=144,Y1218&gt;144),AND(E$8=216,C1217="TPL REV",C1218="TPL REV",Y1217&lt;=144,Y1218&gt;144),AND(E$8=216,C1217="QD REV",C1218="QD REV",Y1217&lt;=144,Y1218&gt;144)),"ERROR","")</f>
        <v/>
      </c>
      <c r="AA1218" s="72"/>
      <c r="AB1218" s="72"/>
      <c r="AC1218" s="72">
        <f t="shared" si="493"/>
        <v>1</v>
      </c>
      <c r="AD1218" s="72">
        <f t="shared" si="494"/>
        <v>1</v>
      </c>
      <c r="AE1218" s="109" t="str">
        <f t="shared" si="495"/>
        <v>0-0</v>
      </c>
      <c r="AF1218" s="109" t="str">
        <f t="shared" si="496"/>
        <v>Y</v>
      </c>
      <c r="AG1218" s="109" t="str">
        <f t="shared" si="497"/>
        <v>B</v>
      </c>
      <c r="AM1218" s="109">
        <f t="shared" si="498"/>
        <v>0</v>
      </c>
      <c r="AN1218" s="109">
        <f t="shared" si="499"/>
        <v>0</v>
      </c>
      <c r="AO1218" s="109" t="str">
        <f t="shared" si="500"/>
        <v/>
      </c>
      <c r="AQ1218" s="109" t="str">
        <f t="shared" si="501"/>
        <v/>
      </c>
      <c r="BA1218" s="229">
        <f>MOD(SUM(E1206:E1219),12)</f>
        <v>0</v>
      </c>
    </row>
    <row r="1219" spans="1:53" ht="15.75" thickBot="1" x14ac:dyDescent="0.3">
      <c r="A1219" s="88"/>
      <c r="B1219" s="66" t="s">
        <v>291</v>
      </c>
      <c r="C1219" s="67"/>
      <c r="D1219" s="102"/>
      <c r="E1219" s="32"/>
      <c r="F1219" s="32"/>
      <c r="G1219" s="68" t="s">
        <v>277</v>
      </c>
      <c r="H1219" s="69">
        <f t="shared" si="502"/>
        <v>0</v>
      </c>
      <c r="I1219" s="70">
        <f t="shared" si="503"/>
        <v>0</v>
      </c>
      <c r="J1219" s="73" t="str">
        <f t="shared" si="504"/>
        <v>--</v>
      </c>
      <c r="K1219" s="32"/>
      <c r="L1219" s="233"/>
      <c r="M1219" s="295"/>
      <c r="N1219" s="295"/>
      <c r="O1219" s="295"/>
      <c r="P1219" s="295"/>
      <c r="Q1219" s="295"/>
      <c r="R1219" s="295"/>
      <c r="S1219" s="295"/>
      <c r="T1219" s="295"/>
      <c r="U1219" s="296"/>
      <c r="V1219" s="103"/>
      <c r="W1219" s="84">
        <f>Y1219+1</f>
        <v>1</v>
      </c>
      <c r="X1219" s="84"/>
      <c r="Y1219" s="78">
        <f>SUM(E1206:E1219)</f>
        <v>0</v>
      </c>
      <c r="Z1219" s="72" t="str">
        <f t="shared" si="507"/>
        <v/>
      </c>
      <c r="AA1219" s="72"/>
      <c r="AB1219" s="72"/>
      <c r="AC1219" s="72">
        <f t="shared" si="493"/>
        <v>1</v>
      </c>
      <c r="AD1219" s="72">
        <f t="shared" si="494"/>
        <v>1</v>
      </c>
      <c r="AE1219" s="109" t="str">
        <f t="shared" si="495"/>
        <v>0-0</v>
      </c>
      <c r="AF1219" s="109" t="str">
        <f t="shared" si="496"/>
        <v>Y</v>
      </c>
      <c r="AG1219" s="109" t="str">
        <f t="shared" si="497"/>
        <v>B</v>
      </c>
      <c r="AM1219" s="109">
        <f t="shared" si="498"/>
        <v>0</v>
      </c>
      <c r="AN1219" s="109">
        <f t="shared" si="499"/>
        <v>0</v>
      </c>
      <c r="AO1219" s="109" t="str">
        <f t="shared" si="500"/>
        <v/>
      </c>
      <c r="AQ1219" s="109" t="str">
        <f t="shared" si="501"/>
        <v/>
      </c>
      <c r="BA1219" s="229">
        <f>MOD(SUM(E1206:E1220),12)</f>
        <v>0</v>
      </c>
    </row>
    <row r="1220" spans="1:53" ht="15.75" thickBot="1" x14ac:dyDescent="0.3">
      <c r="A1220" s="88"/>
      <c r="B1220" s="66" t="s">
        <v>292</v>
      </c>
      <c r="C1220" s="67"/>
      <c r="D1220" s="102"/>
      <c r="E1220" s="32"/>
      <c r="F1220" s="32"/>
      <c r="G1220" s="68" t="s">
        <v>277</v>
      </c>
      <c r="H1220" s="69">
        <f t="shared" si="502"/>
        <v>0</v>
      </c>
      <c r="I1220" s="70">
        <f t="shared" si="503"/>
        <v>0</v>
      </c>
      <c r="J1220" s="73" t="str">
        <f t="shared" si="504"/>
        <v>--</v>
      </c>
      <c r="K1220" s="32"/>
      <c r="L1220" s="233"/>
      <c r="M1220" s="295"/>
      <c r="N1220" s="295"/>
      <c r="O1220" s="295"/>
      <c r="P1220" s="295"/>
      <c r="Q1220" s="295"/>
      <c r="R1220" s="295"/>
      <c r="S1220" s="295"/>
      <c r="T1220" s="295"/>
      <c r="U1220" s="296"/>
      <c r="V1220" s="103"/>
      <c r="W1220" s="84">
        <f>Y1220+1</f>
        <v>1</v>
      </c>
      <c r="X1220" s="84"/>
      <c r="Y1220" s="78">
        <f>SUM(E1206:E1220)</f>
        <v>0</v>
      </c>
      <c r="Z1220" s="72" t="str">
        <f t="shared" si="507"/>
        <v/>
      </c>
      <c r="AA1220" s="72" t="str">
        <f t="shared" ref="AA1220:AA1232" si="508">IF(AND(C1218&lt;&gt;"Field SPL",W1217&lt;=144,Y1218&gt;144),"ERROR","")</f>
        <v/>
      </c>
      <c r="AB1220" s="72"/>
      <c r="AC1220" s="72">
        <f t="shared" si="493"/>
        <v>1</v>
      </c>
      <c r="AD1220" s="72">
        <f t="shared" si="494"/>
        <v>1</v>
      </c>
      <c r="AE1220" s="109" t="str">
        <f t="shared" si="495"/>
        <v>0-0</v>
      </c>
      <c r="AF1220" s="109" t="str">
        <f t="shared" si="496"/>
        <v>Y</v>
      </c>
      <c r="AG1220" s="109" t="str">
        <f t="shared" si="497"/>
        <v>B</v>
      </c>
      <c r="AM1220" s="109">
        <f t="shared" si="498"/>
        <v>0</v>
      </c>
      <c r="AN1220" s="109">
        <f t="shared" si="499"/>
        <v>0</v>
      </c>
      <c r="AO1220" s="109" t="str">
        <f t="shared" si="500"/>
        <v/>
      </c>
      <c r="AQ1220" s="109" t="str">
        <f t="shared" si="501"/>
        <v/>
      </c>
      <c r="BA1220" s="229">
        <f>MOD(SUM(E1206:E1221),12)</f>
        <v>0</v>
      </c>
    </row>
    <row r="1221" spans="1:53" ht="15.75" thickBot="1" x14ac:dyDescent="0.3">
      <c r="A1221" s="88"/>
      <c r="B1221" s="66" t="s">
        <v>293</v>
      </c>
      <c r="C1221" s="67"/>
      <c r="D1221" s="102"/>
      <c r="E1221" s="32"/>
      <c r="F1221" s="32"/>
      <c r="G1221" s="68" t="s">
        <v>277</v>
      </c>
      <c r="H1221" s="69">
        <f t="shared" si="502"/>
        <v>0</v>
      </c>
      <c r="I1221" s="70">
        <f t="shared" si="503"/>
        <v>0</v>
      </c>
      <c r="J1221" s="73" t="str">
        <f t="shared" si="504"/>
        <v>--</v>
      </c>
      <c r="K1221" s="32"/>
      <c r="L1221" s="233"/>
      <c r="M1221" s="295"/>
      <c r="N1221" s="295"/>
      <c r="O1221" s="295"/>
      <c r="P1221" s="295"/>
      <c r="Q1221" s="295"/>
      <c r="R1221" s="295"/>
      <c r="S1221" s="295"/>
      <c r="T1221" s="295"/>
      <c r="U1221" s="296"/>
      <c r="V1221" s="103"/>
      <c r="W1221" s="84">
        <f t="shared" ref="W1221:W1229" si="509">Y1221+1</f>
        <v>1</v>
      </c>
      <c r="X1221" s="84"/>
      <c r="Y1221" s="78">
        <f>SUM(E1206:E1221)</f>
        <v>0</v>
      </c>
      <c r="Z1221" s="72" t="str">
        <f t="shared" si="507"/>
        <v/>
      </c>
      <c r="AA1221" s="72" t="str">
        <f t="shared" si="508"/>
        <v/>
      </c>
      <c r="AB1221" s="72"/>
      <c r="AC1221" s="72">
        <f t="shared" si="493"/>
        <v>1</v>
      </c>
      <c r="AD1221" s="72">
        <f t="shared" si="494"/>
        <v>1</v>
      </c>
      <c r="AE1221" s="109" t="str">
        <f t="shared" si="495"/>
        <v>0-0</v>
      </c>
      <c r="AF1221" s="109" t="str">
        <f t="shared" si="496"/>
        <v>Y</v>
      </c>
      <c r="AG1221" s="109" t="str">
        <f t="shared" si="497"/>
        <v>B</v>
      </c>
      <c r="AM1221" s="109">
        <f t="shared" si="498"/>
        <v>0</v>
      </c>
      <c r="AN1221" s="109">
        <f t="shared" si="499"/>
        <v>0</v>
      </c>
      <c r="AO1221" s="109" t="str">
        <f t="shared" si="500"/>
        <v/>
      </c>
      <c r="AQ1221" s="109" t="str">
        <f t="shared" si="501"/>
        <v/>
      </c>
      <c r="BA1221" s="229">
        <f>MOD(SUM(E1206:E1222),12)</f>
        <v>0</v>
      </c>
    </row>
    <row r="1222" spans="1:53" ht="15.75" thickBot="1" x14ac:dyDescent="0.3">
      <c r="A1222" s="88"/>
      <c r="B1222" s="66" t="s">
        <v>294</v>
      </c>
      <c r="C1222" s="67"/>
      <c r="D1222" s="102"/>
      <c r="E1222" s="32"/>
      <c r="F1222" s="32"/>
      <c r="G1222" s="68" t="s">
        <v>277</v>
      </c>
      <c r="H1222" s="69">
        <f t="shared" si="502"/>
        <v>0</v>
      </c>
      <c r="I1222" s="70">
        <f t="shared" si="503"/>
        <v>0</v>
      </c>
      <c r="J1222" s="73" t="str">
        <f t="shared" si="504"/>
        <v>--</v>
      </c>
      <c r="K1222" s="32"/>
      <c r="L1222" s="233"/>
      <c r="M1222" s="295"/>
      <c r="N1222" s="295"/>
      <c r="O1222" s="295"/>
      <c r="P1222" s="295"/>
      <c r="Q1222" s="295"/>
      <c r="R1222" s="295"/>
      <c r="S1222" s="295"/>
      <c r="T1222" s="295"/>
      <c r="U1222" s="296"/>
      <c r="V1222" s="103"/>
      <c r="W1222" s="84">
        <f t="shared" si="509"/>
        <v>1</v>
      </c>
      <c r="X1222" s="84"/>
      <c r="Y1222" s="78">
        <f>SUM(E1206:E1222)</f>
        <v>0</v>
      </c>
      <c r="Z1222" s="72" t="str">
        <f t="shared" si="507"/>
        <v/>
      </c>
      <c r="AA1222" s="72" t="str">
        <f t="shared" si="508"/>
        <v/>
      </c>
      <c r="AB1222" s="72"/>
      <c r="AC1222" s="72">
        <f t="shared" si="493"/>
        <v>1</v>
      </c>
      <c r="AD1222" s="72">
        <f t="shared" si="494"/>
        <v>1</v>
      </c>
      <c r="AE1222" s="109" t="str">
        <f t="shared" si="495"/>
        <v>0-0</v>
      </c>
      <c r="AF1222" s="109" t="str">
        <f t="shared" si="496"/>
        <v>Y</v>
      </c>
      <c r="AG1222" s="109" t="str">
        <f t="shared" si="497"/>
        <v>B</v>
      </c>
      <c r="AM1222" s="109">
        <f t="shared" si="498"/>
        <v>0</v>
      </c>
      <c r="AN1222" s="109">
        <f t="shared" si="499"/>
        <v>0</v>
      </c>
      <c r="AO1222" s="109" t="str">
        <f t="shared" si="500"/>
        <v/>
      </c>
      <c r="AQ1222" s="109" t="str">
        <f t="shared" si="501"/>
        <v/>
      </c>
      <c r="BA1222" s="229">
        <f>MOD(SUM(E1206:E1223),12)</f>
        <v>0</v>
      </c>
    </row>
    <row r="1223" spans="1:53" ht="15.75" thickBot="1" x14ac:dyDescent="0.3">
      <c r="A1223" s="88"/>
      <c r="B1223" s="66" t="s">
        <v>295</v>
      </c>
      <c r="C1223" s="67"/>
      <c r="D1223" s="102"/>
      <c r="E1223" s="32"/>
      <c r="F1223" s="32"/>
      <c r="G1223" s="68" t="s">
        <v>277</v>
      </c>
      <c r="H1223" s="69">
        <f t="shared" si="502"/>
        <v>0</v>
      </c>
      <c r="I1223" s="70">
        <f t="shared" si="503"/>
        <v>0</v>
      </c>
      <c r="J1223" s="73" t="str">
        <f t="shared" si="504"/>
        <v>--</v>
      </c>
      <c r="K1223" s="32"/>
      <c r="L1223" s="233"/>
      <c r="M1223" s="295"/>
      <c r="N1223" s="295"/>
      <c r="O1223" s="295"/>
      <c r="P1223" s="295"/>
      <c r="Q1223" s="295"/>
      <c r="R1223" s="295"/>
      <c r="S1223" s="295"/>
      <c r="T1223" s="295"/>
      <c r="U1223" s="296"/>
      <c r="V1223" s="103"/>
      <c r="W1223" s="84">
        <f t="shared" si="509"/>
        <v>1</v>
      </c>
      <c r="X1223" s="84"/>
      <c r="Y1223" s="78">
        <f>SUM(E1206:E1223)</f>
        <v>0</v>
      </c>
      <c r="Z1223" s="72" t="str">
        <f t="shared" si="507"/>
        <v/>
      </c>
      <c r="AA1223" s="72" t="str">
        <f t="shared" si="508"/>
        <v/>
      </c>
      <c r="AB1223" s="72"/>
      <c r="AC1223" s="72">
        <f t="shared" si="493"/>
        <v>1</v>
      </c>
      <c r="AD1223" s="72">
        <f t="shared" si="494"/>
        <v>1</v>
      </c>
      <c r="AE1223" s="109" t="str">
        <f t="shared" si="495"/>
        <v>0-0</v>
      </c>
      <c r="AF1223" s="109" t="str">
        <f t="shared" si="496"/>
        <v>Y</v>
      </c>
      <c r="AG1223" s="109" t="str">
        <f t="shared" si="497"/>
        <v>B</v>
      </c>
      <c r="AM1223" s="109">
        <f t="shared" si="498"/>
        <v>0</v>
      </c>
      <c r="AN1223" s="109">
        <f t="shared" si="499"/>
        <v>0</v>
      </c>
      <c r="AO1223" s="109" t="str">
        <f t="shared" si="500"/>
        <v/>
      </c>
      <c r="AQ1223" s="109" t="str">
        <f t="shared" si="501"/>
        <v/>
      </c>
      <c r="BA1223" s="229">
        <f>MOD(SUM(E1206:E1224),12)</f>
        <v>0</v>
      </c>
    </row>
    <row r="1224" spans="1:53" ht="15.75" thickBot="1" x14ac:dyDescent="0.3">
      <c r="A1224" s="88"/>
      <c r="B1224" s="66" t="s">
        <v>296</v>
      </c>
      <c r="C1224" s="67"/>
      <c r="D1224" s="102"/>
      <c r="E1224" s="32"/>
      <c r="F1224" s="32"/>
      <c r="G1224" s="68" t="s">
        <v>277</v>
      </c>
      <c r="H1224" s="69">
        <f t="shared" si="502"/>
        <v>0</v>
      </c>
      <c r="I1224" s="70">
        <f t="shared" si="503"/>
        <v>0</v>
      </c>
      <c r="J1224" s="73" t="str">
        <f t="shared" si="504"/>
        <v>--</v>
      </c>
      <c r="K1224" s="32"/>
      <c r="L1224" s="233"/>
      <c r="M1224" s="295"/>
      <c r="N1224" s="295"/>
      <c r="O1224" s="295"/>
      <c r="P1224" s="295"/>
      <c r="Q1224" s="295"/>
      <c r="R1224" s="295"/>
      <c r="S1224" s="295"/>
      <c r="T1224" s="295"/>
      <c r="U1224" s="296"/>
      <c r="V1224" s="103"/>
      <c r="W1224" s="84">
        <f t="shared" si="509"/>
        <v>1</v>
      </c>
      <c r="X1224" s="84"/>
      <c r="Y1224" s="78">
        <f>SUM(E1206:E1224)</f>
        <v>0</v>
      </c>
      <c r="Z1224" s="72" t="str">
        <f t="shared" si="507"/>
        <v/>
      </c>
      <c r="AA1224" s="72" t="str">
        <f t="shared" si="508"/>
        <v/>
      </c>
      <c r="AB1224" s="72"/>
      <c r="AC1224" s="72">
        <f t="shared" si="493"/>
        <v>1</v>
      </c>
      <c r="AD1224" s="72">
        <f t="shared" si="494"/>
        <v>1</v>
      </c>
      <c r="AE1224" s="109" t="str">
        <f t="shared" si="495"/>
        <v>0-0</v>
      </c>
      <c r="AF1224" s="109" t="str">
        <f t="shared" si="496"/>
        <v>Y</v>
      </c>
      <c r="AG1224" s="109" t="str">
        <f t="shared" si="497"/>
        <v>B</v>
      </c>
      <c r="AM1224" s="109">
        <f t="shared" si="498"/>
        <v>0</v>
      </c>
      <c r="AN1224" s="109">
        <f t="shared" si="499"/>
        <v>0</v>
      </c>
      <c r="AO1224" s="109" t="str">
        <f t="shared" si="500"/>
        <v/>
      </c>
      <c r="AQ1224" s="109" t="str">
        <f t="shared" si="501"/>
        <v/>
      </c>
      <c r="BA1224" s="229">
        <f>MOD(SUM(E1206:E1225),12)</f>
        <v>0</v>
      </c>
    </row>
    <row r="1225" spans="1:53" ht="15.75" thickBot="1" x14ac:dyDescent="0.3">
      <c r="A1225" s="88"/>
      <c r="B1225" s="66" t="s">
        <v>297</v>
      </c>
      <c r="C1225" s="67"/>
      <c r="D1225" s="102"/>
      <c r="E1225" s="32"/>
      <c r="F1225" s="32"/>
      <c r="G1225" s="68" t="s">
        <v>277</v>
      </c>
      <c r="H1225" s="69">
        <f t="shared" si="502"/>
        <v>0</v>
      </c>
      <c r="I1225" s="70">
        <f t="shared" si="503"/>
        <v>0</v>
      </c>
      <c r="J1225" s="73" t="str">
        <f t="shared" si="504"/>
        <v>--</v>
      </c>
      <c r="K1225" s="32"/>
      <c r="L1225" s="233"/>
      <c r="M1225" s="295"/>
      <c r="N1225" s="295"/>
      <c r="O1225" s="295"/>
      <c r="P1225" s="295"/>
      <c r="Q1225" s="295"/>
      <c r="R1225" s="295"/>
      <c r="S1225" s="295"/>
      <c r="T1225" s="295"/>
      <c r="U1225" s="296"/>
      <c r="V1225" s="103"/>
      <c r="W1225" s="84">
        <f t="shared" si="509"/>
        <v>1</v>
      </c>
      <c r="X1225" s="84"/>
      <c r="Y1225" s="78">
        <f>SUM(E1206:E1225)</f>
        <v>0</v>
      </c>
      <c r="Z1225" s="72" t="str">
        <f t="shared" si="507"/>
        <v/>
      </c>
      <c r="AA1225" s="72" t="str">
        <f t="shared" si="508"/>
        <v/>
      </c>
      <c r="AB1225" s="72"/>
      <c r="AC1225" s="72">
        <f t="shared" si="493"/>
        <v>1</v>
      </c>
      <c r="AD1225" s="72">
        <f t="shared" si="494"/>
        <v>1</v>
      </c>
      <c r="AE1225" s="109" t="str">
        <f t="shared" si="495"/>
        <v>0-0</v>
      </c>
      <c r="AF1225" s="109" t="str">
        <f t="shared" si="496"/>
        <v>Y</v>
      </c>
      <c r="AG1225" s="109" t="str">
        <f t="shared" si="497"/>
        <v>B</v>
      </c>
      <c r="AM1225" s="109">
        <f t="shared" si="498"/>
        <v>0</v>
      </c>
      <c r="AN1225" s="109">
        <f t="shared" si="499"/>
        <v>0</v>
      </c>
      <c r="AO1225" s="109" t="str">
        <f t="shared" si="500"/>
        <v/>
      </c>
      <c r="AQ1225" s="109" t="str">
        <f t="shared" si="501"/>
        <v/>
      </c>
      <c r="BA1225" s="229">
        <f>MOD(SUM(E1206:E1226),12)</f>
        <v>0</v>
      </c>
    </row>
    <row r="1226" spans="1:53" ht="15.75" thickBot="1" x14ac:dyDescent="0.3">
      <c r="A1226" s="88"/>
      <c r="B1226" s="66" t="s">
        <v>298</v>
      </c>
      <c r="C1226" s="67"/>
      <c r="D1226" s="102"/>
      <c r="E1226" s="32"/>
      <c r="F1226" s="32"/>
      <c r="G1226" s="68" t="s">
        <v>277</v>
      </c>
      <c r="H1226" s="69">
        <f t="shared" si="502"/>
        <v>0</v>
      </c>
      <c r="I1226" s="70">
        <f t="shared" si="503"/>
        <v>0</v>
      </c>
      <c r="J1226" s="73" t="str">
        <f t="shared" si="504"/>
        <v>--</v>
      </c>
      <c r="K1226" s="32"/>
      <c r="L1226" s="233"/>
      <c r="M1226" s="295"/>
      <c r="N1226" s="295"/>
      <c r="O1226" s="295"/>
      <c r="P1226" s="295"/>
      <c r="Q1226" s="295"/>
      <c r="R1226" s="295"/>
      <c r="S1226" s="295"/>
      <c r="T1226" s="295"/>
      <c r="U1226" s="296"/>
      <c r="V1226" s="103"/>
      <c r="W1226" s="84">
        <f t="shared" si="509"/>
        <v>1</v>
      </c>
      <c r="X1226" s="84"/>
      <c r="Y1226" s="78">
        <f>SUM(E1206:E1226)</f>
        <v>0</v>
      </c>
      <c r="Z1226" s="72" t="str">
        <f t="shared" si="507"/>
        <v/>
      </c>
      <c r="AA1226" s="72" t="str">
        <f t="shared" si="508"/>
        <v/>
      </c>
      <c r="AB1226" s="72"/>
      <c r="AC1226" s="72">
        <f t="shared" si="493"/>
        <v>1</v>
      </c>
      <c r="AD1226" s="72">
        <f t="shared" si="494"/>
        <v>1</v>
      </c>
      <c r="AE1226" s="109" t="str">
        <f t="shared" si="495"/>
        <v>0-0</v>
      </c>
      <c r="AF1226" s="109" t="str">
        <f t="shared" si="496"/>
        <v>Y</v>
      </c>
      <c r="AG1226" s="109" t="str">
        <f t="shared" si="497"/>
        <v>B</v>
      </c>
      <c r="AM1226" s="109">
        <f t="shared" si="498"/>
        <v>0</v>
      </c>
      <c r="AN1226" s="109">
        <f t="shared" si="499"/>
        <v>0</v>
      </c>
      <c r="AO1226" s="109" t="str">
        <f t="shared" si="500"/>
        <v/>
      </c>
      <c r="AQ1226" s="109" t="str">
        <f t="shared" si="501"/>
        <v/>
      </c>
      <c r="BA1226" s="229">
        <f>MOD(SUM(E1206:E1227),12)</f>
        <v>0</v>
      </c>
    </row>
    <row r="1227" spans="1:53" ht="15.75" thickBot="1" x14ac:dyDescent="0.3">
      <c r="A1227" s="88"/>
      <c r="B1227" s="66" t="s">
        <v>299</v>
      </c>
      <c r="C1227" s="67"/>
      <c r="D1227" s="102"/>
      <c r="E1227" s="32"/>
      <c r="F1227" s="32"/>
      <c r="G1227" s="68" t="s">
        <v>277</v>
      </c>
      <c r="H1227" s="69">
        <f t="shared" si="502"/>
        <v>0</v>
      </c>
      <c r="I1227" s="70">
        <f t="shared" si="503"/>
        <v>0</v>
      </c>
      <c r="J1227" s="73" t="str">
        <f t="shared" si="504"/>
        <v>--</v>
      </c>
      <c r="K1227" s="32"/>
      <c r="L1227" s="233"/>
      <c r="M1227" s="295"/>
      <c r="N1227" s="295"/>
      <c r="O1227" s="295"/>
      <c r="P1227" s="295"/>
      <c r="Q1227" s="295"/>
      <c r="R1227" s="295"/>
      <c r="S1227" s="295"/>
      <c r="T1227" s="295"/>
      <c r="U1227" s="296"/>
      <c r="V1227" s="103"/>
      <c r="W1227" s="84">
        <f t="shared" si="509"/>
        <v>1</v>
      </c>
      <c r="X1227" s="84"/>
      <c r="Y1227" s="78">
        <f>SUM(E1206:E1227)</f>
        <v>0</v>
      </c>
      <c r="Z1227" s="72" t="str">
        <f t="shared" si="507"/>
        <v/>
      </c>
      <c r="AA1227" s="72" t="str">
        <f t="shared" si="508"/>
        <v/>
      </c>
      <c r="AB1227" s="72"/>
      <c r="AC1227" s="72">
        <f t="shared" si="493"/>
        <v>1</v>
      </c>
      <c r="AD1227" s="72">
        <f t="shared" si="494"/>
        <v>1</v>
      </c>
      <c r="AE1227" s="109" t="str">
        <f t="shared" si="495"/>
        <v>0-0</v>
      </c>
      <c r="AF1227" s="109" t="str">
        <f t="shared" si="496"/>
        <v>Y</v>
      </c>
      <c r="AG1227" s="109" t="str">
        <f t="shared" si="497"/>
        <v>B</v>
      </c>
      <c r="AM1227" s="109">
        <f t="shared" si="498"/>
        <v>0</v>
      </c>
      <c r="AN1227" s="109">
        <f t="shared" si="499"/>
        <v>0</v>
      </c>
      <c r="AO1227" s="109" t="str">
        <f t="shared" si="500"/>
        <v/>
      </c>
      <c r="AQ1227" s="109" t="str">
        <f t="shared" si="501"/>
        <v/>
      </c>
      <c r="BA1227" s="229">
        <f>MOD(SUM(E1206:E1228),12)</f>
        <v>0</v>
      </c>
    </row>
    <row r="1228" spans="1:53" ht="15.75" thickBot="1" x14ac:dyDescent="0.3">
      <c r="A1228" s="88"/>
      <c r="B1228" s="66" t="s">
        <v>300</v>
      </c>
      <c r="C1228" s="67"/>
      <c r="D1228" s="102"/>
      <c r="E1228" s="32"/>
      <c r="F1228" s="32"/>
      <c r="G1228" s="68" t="s">
        <v>277</v>
      </c>
      <c r="H1228" s="69">
        <f t="shared" si="502"/>
        <v>0</v>
      </c>
      <c r="I1228" s="70">
        <f t="shared" si="503"/>
        <v>0</v>
      </c>
      <c r="J1228" s="73" t="str">
        <f t="shared" si="504"/>
        <v>--</v>
      </c>
      <c r="K1228" s="32"/>
      <c r="L1228" s="233"/>
      <c r="M1228" s="295"/>
      <c r="N1228" s="295"/>
      <c r="O1228" s="295"/>
      <c r="P1228" s="295"/>
      <c r="Q1228" s="295"/>
      <c r="R1228" s="295"/>
      <c r="S1228" s="295"/>
      <c r="T1228" s="295"/>
      <c r="U1228" s="296"/>
      <c r="V1228" s="103"/>
      <c r="W1228" s="84">
        <f t="shared" si="509"/>
        <v>1</v>
      </c>
      <c r="X1228" s="84"/>
      <c r="Y1228" s="78">
        <f>SUM(E1206:E1228)</f>
        <v>0</v>
      </c>
      <c r="Z1228" s="72" t="str">
        <f t="shared" si="507"/>
        <v/>
      </c>
      <c r="AA1228" s="72" t="str">
        <f t="shared" si="508"/>
        <v/>
      </c>
      <c r="AB1228" s="72"/>
      <c r="AC1228" s="72">
        <f t="shared" si="493"/>
        <v>1</v>
      </c>
      <c r="AD1228" s="72">
        <f t="shared" si="494"/>
        <v>1</v>
      </c>
      <c r="AE1228" s="109" t="str">
        <f t="shared" si="495"/>
        <v>0-0</v>
      </c>
      <c r="AF1228" s="109" t="str">
        <f t="shared" si="496"/>
        <v>Y</v>
      </c>
      <c r="AG1228" s="109" t="str">
        <f t="shared" si="497"/>
        <v>B</v>
      </c>
      <c r="AM1228" s="109">
        <f t="shared" si="498"/>
        <v>0</v>
      </c>
      <c r="AN1228" s="109">
        <f t="shared" si="499"/>
        <v>0</v>
      </c>
      <c r="AO1228" s="109" t="str">
        <f t="shared" si="500"/>
        <v/>
      </c>
      <c r="AQ1228" s="109" t="str">
        <f t="shared" si="501"/>
        <v/>
      </c>
      <c r="BA1228" s="229">
        <f>MOD(SUM(E1206:E1229),12)</f>
        <v>0</v>
      </c>
    </row>
    <row r="1229" spans="1:53" ht="15.75" thickBot="1" x14ac:dyDescent="0.3">
      <c r="A1229" s="88"/>
      <c r="B1229" s="66" t="s">
        <v>301</v>
      </c>
      <c r="C1229" s="67"/>
      <c r="D1229" s="102"/>
      <c r="E1229" s="32"/>
      <c r="F1229" s="32"/>
      <c r="G1229" s="68" t="s">
        <v>277</v>
      </c>
      <c r="H1229" s="69">
        <f t="shared" si="502"/>
        <v>0</v>
      </c>
      <c r="I1229" s="70">
        <f t="shared" si="503"/>
        <v>0</v>
      </c>
      <c r="J1229" s="73" t="str">
        <f t="shared" si="504"/>
        <v>--</v>
      </c>
      <c r="K1229" s="32"/>
      <c r="L1229" s="233"/>
      <c r="M1229" s="295"/>
      <c r="N1229" s="295"/>
      <c r="O1229" s="295"/>
      <c r="P1229" s="295"/>
      <c r="Q1229" s="295"/>
      <c r="R1229" s="295"/>
      <c r="S1229" s="295"/>
      <c r="T1229" s="295"/>
      <c r="U1229" s="296"/>
      <c r="V1229" s="103"/>
      <c r="W1229" s="84">
        <f t="shared" si="509"/>
        <v>1</v>
      </c>
      <c r="X1229" s="84"/>
      <c r="Y1229" s="78">
        <f>SUM(E1206:E1229)</f>
        <v>0</v>
      </c>
      <c r="Z1229" s="72" t="str">
        <f t="shared" si="507"/>
        <v/>
      </c>
      <c r="AA1229" s="72" t="str">
        <f t="shared" si="508"/>
        <v/>
      </c>
      <c r="AB1229" s="72"/>
      <c r="AC1229" s="72">
        <f t="shared" si="493"/>
        <v>1</v>
      </c>
      <c r="AD1229" s="72">
        <f t="shared" si="494"/>
        <v>1</v>
      </c>
      <c r="AE1229" s="109" t="str">
        <f t="shared" si="495"/>
        <v>0-0</v>
      </c>
      <c r="AF1229" s="109" t="str">
        <f t="shared" si="496"/>
        <v>Y</v>
      </c>
      <c r="AG1229" s="109" t="str">
        <f t="shared" si="497"/>
        <v>B</v>
      </c>
      <c r="AM1229" s="109">
        <f t="shared" si="498"/>
        <v>0</v>
      </c>
      <c r="AN1229" s="109">
        <f t="shared" si="499"/>
        <v>0</v>
      </c>
      <c r="AO1229" s="109" t="str">
        <f t="shared" si="500"/>
        <v/>
      </c>
      <c r="AQ1229" s="109" t="str">
        <f t="shared" si="501"/>
        <v/>
      </c>
      <c r="BA1229" s="229">
        <f>MOD(SUM(E1206:E1230),12)</f>
        <v>0</v>
      </c>
    </row>
    <row r="1230" spans="1:53" ht="15.75" thickBot="1" x14ac:dyDescent="0.3">
      <c r="A1230" s="88"/>
      <c r="B1230" s="66" t="s">
        <v>302</v>
      </c>
      <c r="C1230" s="67"/>
      <c r="D1230" s="102"/>
      <c r="E1230" s="32"/>
      <c r="F1230" s="32"/>
      <c r="G1230" s="68" t="s">
        <v>277</v>
      </c>
      <c r="H1230" s="69">
        <f t="shared" si="502"/>
        <v>0</v>
      </c>
      <c r="I1230" s="70">
        <f t="shared" si="503"/>
        <v>0</v>
      </c>
      <c r="J1230" s="73" t="str">
        <f t="shared" si="504"/>
        <v>--</v>
      </c>
      <c r="K1230" s="32"/>
      <c r="L1230" s="234"/>
      <c r="M1230" s="295"/>
      <c r="N1230" s="295"/>
      <c r="O1230" s="295"/>
      <c r="P1230" s="295"/>
      <c r="Q1230" s="295"/>
      <c r="R1230" s="295"/>
      <c r="S1230" s="295"/>
      <c r="T1230" s="295"/>
      <c r="U1230" s="296"/>
      <c r="V1230" s="103"/>
      <c r="W1230" s="72"/>
      <c r="X1230" s="72"/>
      <c r="Y1230" s="78">
        <f>SUM(E1206:E1230)</f>
        <v>0</v>
      </c>
      <c r="Z1230" s="72" t="str">
        <f t="shared" si="507"/>
        <v/>
      </c>
      <c r="AA1230" s="72" t="str">
        <f t="shared" si="508"/>
        <v/>
      </c>
      <c r="AB1230" s="72"/>
      <c r="AC1230" s="72">
        <f t="shared" si="493"/>
        <v>1</v>
      </c>
      <c r="AD1230" s="72">
        <f t="shared" si="494"/>
        <v>1</v>
      </c>
      <c r="AE1230" s="109" t="str">
        <f t="shared" si="495"/>
        <v>0-0</v>
      </c>
      <c r="AF1230" s="109" t="str">
        <f t="shared" si="496"/>
        <v>Y</v>
      </c>
      <c r="AG1230" s="109" t="str">
        <f t="shared" si="497"/>
        <v>B</v>
      </c>
      <c r="AM1230" s="109">
        <f t="shared" si="498"/>
        <v>0</v>
      </c>
      <c r="AN1230" s="109">
        <f t="shared" si="499"/>
        <v>0</v>
      </c>
      <c r="AO1230" s="109" t="str">
        <f t="shared" si="500"/>
        <v/>
      </c>
      <c r="AQ1230" s="109" t="str">
        <f t="shared" si="501"/>
        <v/>
      </c>
      <c r="BA1230" s="228"/>
    </row>
    <row r="1231" spans="1:53" ht="16.5" thickBot="1" x14ac:dyDescent="0.3">
      <c r="A1231" s="88"/>
      <c r="B1231" s="281" t="s">
        <v>363</v>
      </c>
      <c r="C1231" s="283"/>
      <c r="D1231" s="79"/>
      <c r="E1231" s="80"/>
      <c r="F1231" s="80"/>
      <c r="G1231" s="81"/>
      <c r="H1231" s="192"/>
      <c r="I1231" s="192"/>
      <c r="J1231" s="192"/>
      <c r="K1231" s="82"/>
      <c r="L1231" s="281" t="s">
        <v>306</v>
      </c>
      <c r="M1231" s="282"/>
      <c r="N1231" s="282"/>
      <c r="O1231" s="282"/>
      <c r="P1231" s="282"/>
      <c r="Q1231" s="282"/>
      <c r="R1231" s="282"/>
      <c r="S1231" s="282"/>
      <c r="T1231" s="282"/>
      <c r="U1231" s="283"/>
      <c r="V1231" s="104"/>
      <c r="W1231" s="72"/>
      <c r="X1231" s="72"/>
      <c r="Y1231" s="72"/>
      <c r="Z1231" s="72"/>
      <c r="AA1231" s="72" t="str">
        <f t="shared" si="508"/>
        <v/>
      </c>
      <c r="AB1231" s="72"/>
      <c r="AC1231" s="72">
        <f>SUM(AC1206:AC1230)</f>
        <v>25</v>
      </c>
      <c r="AD1231" s="72">
        <f>SUM(AD1206:AD1230)</f>
        <v>25</v>
      </c>
      <c r="AM1231" s="109">
        <f>SUM(AM1206:AM1230)</f>
        <v>0</v>
      </c>
      <c r="AN1231" s="109">
        <f>SUM(AN1206:AN1230)</f>
        <v>0</v>
      </c>
      <c r="AO1231" s="109">
        <f>((COUNTIF(AO1206:AO1230,"Y")/3)*2)</f>
        <v>0</v>
      </c>
      <c r="AP1231" s="109">
        <f>(COUNTIF(AO1206:AO1230,"Y")/3)</f>
        <v>0</v>
      </c>
      <c r="AQ1231" s="109">
        <f>(COUNTIF(AQ1206:AQ1230,"Y")/2)</f>
        <v>0</v>
      </c>
      <c r="AR1231" s="109">
        <f>(COUNTIF(AQ1206:AQ1230,"Y")/2)</f>
        <v>0</v>
      </c>
      <c r="BA1231" s="228"/>
    </row>
    <row r="1232" spans="1:53" ht="16.5" thickBot="1" x14ac:dyDescent="0.3">
      <c r="A1232" s="88"/>
      <c r="B1232" s="281" t="s">
        <v>307</v>
      </c>
      <c r="C1232" s="283"/>
      <c r="D1232" s="25"/>
      <c r="E1232" s="25"/>
      <c r="F1232" s="25"/>
      <c r="G1232" s="83"/>
      <c r="H1232" s="25"/>
      <c r="I1232" s="26"/>
      <c r="J1232" s="26"/>
      <c r="K1232" s="25"/>
      <c r="L1232" s="25"/>
      <c r="M1232" s="25"/>
      <c r="N1232" s="25"/>
      <c r="O1232" s="25"/>
      <c r="P1232" s="26"/>
      <c r="Q1232" s="26"/>
      <c r="R1232" s="26"/>
      <c r="S1232" s="26"/>
      <c r="T1232" s="26"/>
      <c r="U1232" s="26"/>
      <c r="V1232" s="54"/>
      <c r="W1232" s="72"/>
      <c r="X1232" s="72"/>
      <c r="Y1232" s="72"/>
      <c r="Z1232" s="72"/>
      <c r="AA1232" s="72" t="str">
        <f t="shared" si="508"/>
        <v/>
      </c>
      <c r="AB1232" s="72"/>
      <c r="AC1232" s="72"/>
      <c r="AD1232" s="72"/>
      <c r="BA1232" s="226"/>
    </row>
    <row r="1233" spans="1:53" x14ac:dyDescent="0.25">
      <c r="A1233" s="88"/>
      <c r="B1233" s="88"/>
      <c r="C1233" s="88"/>
      <c r="D1233" s="88"/>
      <c r="E1233" s="88"/>
      <c r="F1233" s="88"/>
      <c r="G1233" s="88"/>
      <c r="H1233" s="88"/>
      <c r="I1233" s="88"/>
      <c r="J1233" s="88"/>
      <c r="K1233" s="88"/>
      <c r="L1233" s="88"/>
      <c r="M1233" s="88"/>
      <c r="N1233" s="88"/>
      <c r="O1233" s="88"/>
      <c r="P1233" s="88"/>
      <c r="Q1233" s="88"/>
      <c r="R1233" s="88"/>
      <c r="S1233" s="88"/>
      <c r="T1233" s="88"/>
      <c r="U1233" s="88"/>
      <c r="V1233" s="88"/>
      <c r="W1233" s="88"/>
      <c r="X1233" s="88"/>
      <c r="Y1233" s="88"/>
      <c r="Z1233" s="88"/>
      <c r="AA1233" s="88"/>
      <c r="AB1233" s="88"/>
      <c r="AC1233" s="88"/>
      <c r="AD1233" s="88"/>
    </row>
    <row r="1234" spans="1:53" ht="15.75" thickBot="1" x14ac:dyDescent="0.3">
      <c r="A1234" s="88"/>
      <c r="B1234" s="88"/>
      <c r="C1234" s="88"/>
      <c r="D1234" s="88"/>
      <c r="E1234" s="88"/>
      <c r="F1234" s="88"/>
      <c r="G1234" s="88"/>
      <c r="H1234" s="88"/>
      <c r="I1234" s="88"/>
      <c r="J1234" s="88"/>
      <c r="K1234" s="88"/>
      <c r="L1234" s="88"/>
      <c r="M1234" s="88"/>
      <c r="N1234" s="88"/>
      <c r="O1234" s="88"/>
      <c r="P1234" s="88"/>
      <c r="Q1234" s="88"/>
      <c r="R1234" s="88"/>
      <c r="S1234" s="88"/>
      <c r="T1234" s="88"/>
      <c r="U1234" s="88"/>
      <c r="V1234" s="88"/>
      <c r="W1234" s="88"/>
      <c r="X1234" s="88"/>
      <c r="Y1234" s="88"/>
      <c r="Z1234" s="88"/>
      <c r="AA1234" s="88"/>
      <c r="AB1234" s="88"/>
      <c r="AC1234" s="88"/>
      <c r="AD1234" s="88"/>
    </row>
    <row r="1235" spans="1:53" ht="24" thickBot="1" x14ac:dyDescent="0.4">
      <c r="A1235" s="88"/>
      <c r="B1235" s="85" t="s">
        <v>364</v>
      </c>
      <c r="C1235" s="25"/>
      <c r="D1235" s="25"/>
      <c r="E1235" s="25"/>
      <c r="F1235" s="88"/>
      <c r="G1235" s="25"/>
      <c r="H1235" s="25"/>
      <c r="I1235" s="87"/>
      <c r="J1235" s="26"/>
      <c r="K1235" s="25"/>
      <c r="L1235" s="25"/>
      <c r="M1235" s="196" t="s">
        <v>210</v>
      </c>
      <c r="N1235" s="196" t="s">
        <v>211</v>
      </c>
      <c r="O1235" s="196" t="s">
        <v>212</v>
      </c>
      <c r="P1235" s="196" t="s">
        <v>213</v>
      </c>
      <c r="Q1235" s="196" t="s">
        <v>214</v>
      </c>
      <c r="R1235" s="196" t="s">
        <v>215</v>
      </c>
      <c r="S1235" s="196" t="s">
        <v>216</v>
      </c>
      <c r="T1235" s="196" t="s">
        <v>217</v>
      </c>
      <c r="U1235" s="196" t="s">
        <v>218</v>
      </c>
      <c r="V1235" s="196" t="s">
        <v>219</v>
      </c>
      <c r="W1235" s="113" t="s">
        <v>220</v>
      </c>
      <c r="X1235" s="196" t="s">
        <v>221</v>
      </c>
      <c r="Y1235" s="25"/>
      <c r="Z1235" s="25"/>
      <c r="AA1235" s="25"/>
      <c r="AB1235" s="25"/>
      <c r="AC1235" s="25"/>
      <c r="AD1235" s="25"/>
      <c r="BA1235" s="226"/>
    </row>
    <row r="1236" spans="1:53" ht="16.5" thickTop="1" thickBot="1" x14ac:dyDescent="0.3">
      <c r="A1236" s="88"/>
      <c r="B1236" s="284" t="s">
        <v>222</v>
      </c>
      <c r="C1236" s="285"/>
      <c r="D1236" s="286" t="s">
        <v>223</v>
      </c>
      <c r="E1236" s="287"/>
      <c r="F1236" s="88"/>
      <c r="G1236" s="288" t="s">
        <v>224</v>
      </c>
      <c r="H1236" s="289"/>
      <c r="I1236" s="28">
        <f>SUM(E1247:E1271)</f>
        <v>0</v>
      </c>
      <c r="J1236" s="290" t="s">
        <v>225</v>
      </c>
      <c r="K1236" s="291"/>
      <c r="L1236" s="287"/>
      <c r="M1236" s="196">
        <v>2</v>
      </c>
      <c r="N1236" s="35">
        <f>SUM(AI1236,AI1247)</f>
        <v>0</v>
      </c>
      <c r="O1236" s="35">
        <v>0</v>
      </c>
      <c r="P1236" s="35">
        <f>SUM(AJ1236,AJ1247)</f>
        <v>0</v>
      </c>
      <c r="Q1236" s="35">
        <v>0</v>
      </c>
      <c r="R1236" s="35">
        <f>COUNTIFS($E1247:$E1271,"2",$F1247:$F1271,"Pole",$C1247:$C1271,"FST")</f>
        <v>0</v>
      </c>
      <c r="S1236" s="35">
        <f>SUM(AL1236,AK1247)</f>
        <v>0</v>
      </c>
      <c r="T1236" s="35">
        <v>0</v>
      </c>
      <c r="U1236" s="35">
        <f>SUM(AK1236,AL1247)</f>
        <v>0</v>
      </c>
      <c r="V1236" s="35">
        <v>0</v>
      </c>
      <c r="W1236" s="34">
        <f>COUNTIFS($E1247:$E1271,"2",$F1247:$F1271,"HH",$C1247:$C1271,"FST")</f>
        <v>0</v>
      </c>
      <c r="X1236" s="35">
        <f>COUNTIFS($E1247:$E1271,"2",$F1247:$F1271,"Ped",$C1247:$C1271,"FST")</f>
        <v>0</v>
      </c>
      <c r="Y1236" s="25"/>
      <c r="Z1236" s="297" t="s">
        <v>226</v>
      </c>
      <c r="AA1236" s="298"/>
      <c r="AB1236" s="299"/>
      <c r="AC1236" s="25"/>
      <c r="AD1236" s="25"/>
      <c r="AH1236" s="109">
        <v>2</v>
      </c>
      <c r="AI1236" s="109" t="str">
        <f>IF($E1237="SS",COUNTIFS($C1247:$C1271,"FST",$E1247:$E1271,"2"),"0")</f>
        <v>0</v>
      </c>
      <c r="AJ1236" s="109" t="str">
        <f>IF($E1237="RPX",COUNTIFS($C1247:$C1271,"FST",$E1247:$E1271,"2"),"0")</f>
        <v>0</v>
      </c>
      <c r="AK1236" s="109" t="str">
        <f>IF($E1237="EUC",COUNTIFS($C1247:$C1271,"FST",$E1247:$E1271,"2"),"0")</f>
        <v>0</v>
      </c>
      <c r="AL1236" s="109" t="str">
        <f>IF($E1237="RPX-T",COUNTIFS($C1247:$C1271,"FST",$E1247:$E1271,"2"),"0")</f>
        <v>0</v>
      </c>
      <c r="AT1236" s="110" t="s">
        <v>227</v>
      </c>
      <c r="AU1236" s="108">
        <f>IF(OR($AS1237="Y",$AS1238="Y",$AS1239="Y"),"",COUNTIFS($E1237,"SS",$E1242,"Y"))</f>
        <v>0</v>
      </c>
      <c r="AV1236" s="111">
        <f>IF(OR($AS1237="Y",$AS1238="Y",$AS1239="Y"),"",COUNTIFS($E1237,"RPX",$E1242,"Y"))</f>
        <v>0</v>
      </c>
      <c r="AW1236" s="111">
        <f>IF(OR($AS1237="Y",$AS1238="Y",$AS1239="Y"),"",COUNTIFS($E1237,"EUC",$E1242,"Y"))</f>
        <v>0</v>
      </c>
      <c r="AX1236" s="109">
        <f>IF(OR($AS1237="Y",$AS1238="Y",$AS1239="Y"),"",COUNTIFS($E1237,"RPX-T",$E1242,"Y"))</f>
        <v>0</v>
      </c>
      <c r="BA1236" s="226"/>
    </row>
    <row r="1237" spans="1:53" ht="16.5" customHeight="1" thickTop="1" thickBot="1" x14ac:dyDescent="0.3">
      <c r="A1237" s="88"/>
      <c r="B1237" s="29" t="s">
        <v>228</v>
      </c>
      <c r="C1237" s="30">
        <v>0</v>
      </c>
      <c r="D1237" s="31" t="s">
        <v>229</v>
      </c>
      <c r="E1237" s="66" t="str">
        <f>TEXT(IF('Cable Calculator'!EX7="","",'Cable Calculator'!EX7),)</f>
        <v/>
      </c>
      <c r="F1237" s="88"/>
      <c r="G1237" s="300" t="s">
        <v>230</v>
      </c>
      <c r="H1237" s="287"/>
      <c r="I1237" s="33">
        <f>E1238-I1236</f>
        <v>0</v>
      </c>
      <c r="J1237" s="301" t="s">
        <v>231</v>
      </c>
      <c r="K1237" s="302"/>
      <c r="L1237" s="34">
        <f>I1241</f>
        <v>0</v>
      </c>
      <c r="M1237" s="196">
        <v>4</v>
      </c>
      <c r="N1237" s="35">
        <f>SUM(AI1237,AI1248)</f>
        <v>0</v>
      </c>
      <c r="O1237" s="35">
        <v>0</v>
      </c>
      <c r="P1237" s="35">
        <f>SUM(AJ1237,AJ1248)</f>
        <v>0</v>
      </c>
      <c r="Q1237" s="35">
        <v>0</v>
      </c>
      <c r="R1237" s="35">
        <f>COUNTIFS($E1247:$E1271,"4",$F1247:$F1271,"Pole",$C1247:$C1271,"FST")</f>
        <v>0</v>
      </c>
      <c r="S1237" s="35">
        <f>SUM(AL1237,AK1248)</f>
        <v>0</v>
      </c>
      <c r="T1237" s="35">
        <v>0</v>
      </c>
      <c r="U1237" s="35">
        <f>SUM(AK1237,AL1248)</f>
        <v>0</v>
      </c>
      <c r="V1237" s="35">
        <v>0</v>
      </c>
      <c r="W1237" s="34">
        <f>COUNTIFS($E1247:$E1271,"4",$F1247:$F1271,"HH",$C1247:$C1271,"FST")</f>
        <v>0</v>
      </c>
      <c r="X1237" s="35">
        <f>COUNTIFS($E1247:$E1271,"4",$F1247:$F1271,"Ped",$C1247:$C1271,"FST")</f>
        <v>0</v>
      </c>
      <c r="Y1237" s="25"/>
      <c r="Z1237" s="303" t="s">
        <v>232</v>
      </c>
      <c r="AA1237" s="305" t="s">
        <v>233</v>
      </c>
      <c r="AB1237" s="306"/>
      <c r="AC1237" s="25"/>
      <c r="AD1237" s="25"/>
      <c r="AH1237" s="109">
        <v>4</v>
      </c>
      <c r="AI1237" s="109" t="str">
        <f>IF($E1237="SS",COUNTIFS($C1247:$C1271,"FST",$E1247:$E1271,"4"),"0")</f>
        <v>0</v>
      </c>
      <c r="AJ1237" s="109" t="str">
        <f>IF($E1237="RPX",COUNTIFS($C1247:$C1271,"FST",$E1247:$E1271,"4"),"0")</f>
        <v>0</v>
      </c>
      <c r="AK1237" s="109" t="str">
        <f>IF($E1237="EUC",COUNTIFS($C1247:$C1271,"FST",$E1247:$E1271,"4"),"0")</f>
        <v>0</v>
      </c>
      <c r="AL1237" s="109" t="str">
        <f>IF($E1237="RPX-T",COUNTIFS($C1247:$C1271,"FST",$E1247:$E1271,"4"),"0")</f>
        <v>0</v>
      </c>
      <c r="AS1237" s="109" t="str">
        <f>IF(AND(E1242="Y",E1238=24,E1239=0),"Y","N")</f>
        <v>N</v>
      </c>
      <c r="AT1237" s="110" t="s">
        <v>234</v>
      </c>
      <c r="AU1237" s="109">
        <f>COUNTIFS($E1237,"SS",$AS1237,"Y")</f>
        <v>0</v>
      </c>
      <c r="AV1237" s="111">
        <f>COUNTIFS($E1237,"RPX",$AS1237,"Y")</f>
        <v>0</v>
      </c>
      <c r="AW1237" s="111">
        <f>COUNTIFS($E1237,"EUC",$AS1237,"Y")</f>
        <v>0</v>
      </c>
      <c r="AX1237" s="109">
        <f>COUNTIFS($E1237,"RPX-T",$AS1237,"Y")</f>
        <v>0</v>
      </c>
      <c r="BA1237" s="227"/>
    </row>
    <row r="1238" spans="1:53" ht="16.5" thickTop="1" thickBot="1" x14ac:dyDescent="0.3">
      <c r="A1238" s="88"/>
      <c r="B1238" s="36" t="s">
        <v>235</v>
      </c>
      <c r="C1238" s="37">
        <v>0</v>
      </c>
      <c r="D1238" s="38" t="s">
        <v>236</v>
      </c>
      <c r="E1238" s="32"/>
      <c r="F1238" s="88"/>
      <c r="G1238" s="309" t="s">
        <v>237</v>
      </c>
      <c r="H1238" s="310"/>
      <c r="I1238" s="35">
        <f>IF(E1238=0,0,12-(MOD(I1236,12)))</f>
        <v>0</v>
      </c>
      <c r="J1238" s="301" t="s">
        <v>238</v>
      </c>
      <c r="K1238" s="302"/>
      <c r="L1238" s="39">
        <f>I1242-I1236</f>
        <v>0</v>
      </c>
      <c r="M1238" s="196">
        <v>6</v>
      </c>
      <c r="N1238" s="35">
        <f>SUM(AI1238,AI1249)</f>
        <v>0</v>
      </c>
      <c r="O1238" s="35">
        <v>0</v>
      </c>
      <c r="P1238" s="35">
        <f>SUM(AJ1238,AJ1249)</f>
        <v>0</v>
      </c>
      <c r="Q1238" s="35">
        <v>0</v>
      </c>
      <c r="R1238" s="35">
        <f>COUNTIFS($E1247:$E1271,"6",$F1247:$F1271,"Pole",$C1247:$C1271,"FST")</f>
        <v>0</v>
      </c>
      <c r="S1238" s="35">
        <f>SUM(AL1238,AK1249)</f>
        <v>0</v>
      </c>
      <c r="T1238" s="35">
        <v>0</v>
      </c>
      <c r="U1238" s="35">
        <f>SUM(AK1238,AL1249)</f>
        <v>0</v>
      </c>
      <c r="V1238" s="35">
        <v>0</v>
      </c>
      <c r="W1238" s="34">
        <f>COUNTIFS($E1247:$E1271,"6",$F1247:$F1271,"HH",$C1247:$C1271,"FST")</f>
        <v>0</v>
      </c>
      <c r="X1238" s="35">
        <f>COUNTIFS($E1247:$E1271,"6",$F1247:$F1271,"Ped",$C1247:$C1271,"FST")</f>
        <v>0</v>
      </c>
      <c r="Y1238" s="25"/>
      <c r="Z1238" s="304"/>
      <c r="AA1238" s="307"/>
      <c r="AB1238" s="308"/>
      <c r="AC1238" s="25"/>
      <c r="AD1238" s="25"/>
      <c r="AH1238" s="109">
        <v>6</v>
      </c>
      <c r="AI1238" s="109" t="str">
        <f>IF($E1237="SS",COUNTIFS($C1247:$C1271,"FST",$E1247:$E1271,"6"),"0")</f>
        <v>0</v>
      </c>
      <c r="AJ1238" s="109" t="str">
        <f>IF($E1237="RPX",COUNTIFS($C1247:$C1271,"FST",$E1247:$E1271,"6"),"0")</f>
        <v>0</v>
      </c>
      <c r="AK1238" s="109" t="str">
        <f>IF($E1237="EUC",COUNTIFS($C1247:$C1271,"FST",$E1247:$E1271,"6"),"0")</f>
        <v>0</v>
      </c>
      <c r="AL1238" s="109" t="str">
        <f>IF($E1237="RPX-T",COUNTIFS($C1247:$C1271,"FST",$E1247:$E1271,"6"),"0")</f>
        <v>0</v>
      </c>
      <c r="AS1238" s="109" t="str">
        <f>IF(AND(E1242="Y",E1238=48,E1239=12),"Y","N")</f>
        <v>N</v>
      </c>
      <c r="AT1238" s="110" t="s">
        <v>239</v>
      </c>
      <c r="AU1238" s="109">
        <f>COUNTIFS($E1237,"SS",$AS1238,"Y")</f>
        <v>0</v>
      </c>
      <c r="AV1238" s="108">
        <f>COUNTIFS($E1237,"RPX",$AS1238,"Y")</f>
        <v>0</v>
      </c>
      <c r="AW1238" s="108">
        <f>COUNTIFS($E1237,"EUC",$AS1238,"Y")</f>
        <v>0</v>
      </c>
      <c r="AX1238" s="109">
        <f>COUNTIFS($E1237,"RPX-T",$AS1238,"Y")</f>
        <v>0</v>
      </c>
      <c r="BA1238" s="227"/>
    </row>
    <row r="1239" spans="1:53" ht="16.5" customHeight="1" thickTop="1" thickBot="1" x14ac:dyDescent="0.3">
      <c r="A1239" s="88"/>
      <c r="B1239" s="40" t="s">
        <v>240</v>
      </c>
      <c r="C1239" s="30">
        <v>0</v>
      </c>
      <c r="D1239" s="41" t="s">
        <v>241</v>
      </c>
      <c r="E1239" s="42"/>
      <c r="F1239" s="88"/>
      <c r="G1239" s="277" t="s">
        <v>242</v>
      </c>
      <c r="H1239" s="43" t="s">
        <v>243</v>
      </c>
      <c r="I1239" s="35">
        <f>IF(E1239&lt;&gt;0,1,0)</f>
        <v>0</v>
      </c>
      <c r="J1239" s="309" t="s">
        <v>244</v>
      </c>
      <c r="K1239" s="310"/>
      <c r="L1239" s="44" t="str">
        <f>'Cable Calculator'!EX3</f>
        <v/>
      </c>
      <c r="M1239" s="196">
        <v>8</v>
      </c>
      <c r="N1239" s="35">
        <f>SUM(AI1239,AI1250)</f>
        <v>0</v>
      </c>
      <c r="O1239" s="35">
        <v>0</v>
      </c>
      <c r="P1239" s="35">
        <f>SUM(AJ1239,AJ1250)</f>
        <v>0</v>
      </c>
      <c r="Q1239" s="35">
        <v>0</v>
      </c>
      <c r="R1239" s="35">
        <f>COUNTIFS($E1247:$E1271,"8",$F1247:$F1271,"Pole",$C1247:$C1271,"FST")</f>
        <v>0</v>
      </c>
      <c r="S1239" s="35">
        <f>SUM(AL1239,AK1250)</f>
        <v>0</v>
      </c>
      <c r="T1239" s="35">
        <v>0</v>
      </c>
      <c r="U1239" s="35">
        <f>SUM(AK1239,AL1250)</f>
        <v>0</v>
      </c>
      <c r="V1239" s="35">
        <v>0</v>
      </c>
      <c r="W1239" s="34">
        <f>COUNTIFS($E1247:$E1271,"8",$F1247:$F1271,"HH",$C1247:$C1271,"FST")</f>
        <v>0</v>
      </c>
      <c r="X1239" s="35">
        <f>COUNTIFS($E1247:$E1271,"8",$F1247:$F1271,"Ped",$C1247:$C1271,"FST")</f>
        <v>0</v>
      </c>
      <c r="Y1239" s="25"/>
      <c r="Z1239" s="45">
        <v>1</v>
      </c>
      <c r="AA1239" s="46">
        <v>1</v>
      </c>
      <c r="AB1239" s="46">
        <v>12</v>
      </c>
      <c r="AC1239" s="25"/>
      <c r="AD1239" s="25"/>
      <c r="AH1239" s="109">
        <v>8</v>
      </c>
      <c r="AI1239" s="109" t="str">
        <f>IF($E1237="SS",COUNTIFS($C1247:$C1271,"FST",$E1247:$E1271,"8"),"0")</f>
        <v>0</v>
      </c>
      <c r="AJ1239" s="109" t="str">
        <f>IF($E1237="RPX",COUNTIFS($C1247:$C1271,"FST",$E1247:$E1271,"8"),"0")</f>
        <v>0</v>
      </c>
      <c r="AK1239" s="109" t="str">
        <f>IF($E1237="EUC",COUNTIFS($C1247:$C1271,"FST",$E1247:$E1271,"8"),"0")</f>
        <v>0</v>
      </c>
      <c r="AL1239" s="109" t="str">
        <f>IF($E1237="RPX-T",COUNTIFS($C1247:$C1271,"FST",$E1247:$E1271,"8"),"0")</f>
        <v>0</v>
      </c>
      <c r="AS1239" s="109" t="str">
        <f>IF(AND(E1242="Y",E1238=48,E1239=0),"Y","N")</f>
        <v>N</v>
      </c>
      <c r="AT1239" s="110" t="s">
        <v>245</v>
      </c>
      <c r="AU1239" s="109">
        <f>COUNTIFS($E1237,"SS",$AS1239,"Y")</f>
        <v>0</v>
      </c>
      <c r="AV1239" s="108">
        <f>COUNTIFS($E1237,"RPX",$AS1239,"Y")</f>
        <v>0</v>
      </c>
      <c r="AW1239" s="108">
        <f>COUNTIFS($E1237,"EUC",$AS1239,"Y")</f>
        <v>0</v>
      </c>
      <c r="AX1239" s="109">
        <f>COUNTIFS($E1237,"RPX-T",$AS1239,"Y")</f>
        <v>0</v>
      </c>
      <c r="BA1239" s="227"/>
    </row>
    <row r="1240" spans="1:53" ht="16.5" thickTop="1" thickBot="1" x14ac:dyDescent="0.3">
      <c r="A1240" s="88"/>
      <c r="B1240" s="29" t="s">
        <v>246</v>
      </c>
      <c r="C1240" s="37">
        <v>0</v>
      </c>
      <c r="D1240" s="41" t="s">
        <v>247</v>
      </c>
      <c r="E1240" s="42"/>
      <c r="F1240" s="88"/>
      <c r="G1240" s="278"/>
      <c r="H1240" s="47" t="s">
        <v>248</v>
      </c>
      <c r="I1240" s="35">
        <f>IF(E1239&lt;&gt;0,E1239,0)</f>
        <v>0</v>
      </c>
      <c r="J1240" s="194"/>
      <c r="K1240" s="195"/>
      <c r="L1240" s="48"/>
      <c r="M1240" s="196">
        <v>12</v>
      </c>
      <c r="N1240" s="35" t="str">
        <f>IF($E1237="SS",SUM(AI1240,AJ1251,AM1272,AO1272,AQ1272),"0")</f>
        <v>0</v>
      </c>
      <c r="O1240" s="35" t="str">
        <f>IF($E1237="SS",SUM(AN1272,AP1272,AR1272),"0")</f>
        <v>0</v>
      </c>
      <c r="P1240" s="35" t="str">
        <f>IF($E1237="RPX",SUM(AJ1240,AJ1251,AM1272,AO1272,AQ1272),"0")</f>
        <v>0</v>
      </c>
      <c r="Q1240" s="35" t="str">
        <f>IF($E1237="RPX",SUM(AN1272,AP1272,AR1272),"0")</f>
        <v>0</v>
      </c>
      <c r="R1240" s="35">
        <f>COUNTIFS($E1247:$E1271,"12",$F1247:$F1271,"Pole",$C1247:$C1271,"FST")</f>
        <v>0</v>
      </c>
      <c r="S1240" s="35" t="str">
        <f>IF($E1237="RPX-T",SUM(AL1240,AK1251,AM1272,AO1272,AQ1272),"0")</f>
        <v>0</v>
      </c>
      <c r="T1240" s="35" t="str">
        <f>IF($E1237="RPX-T",SUM(AN1272,AP1272,AR1272),"0")</f>
        <v>0</v>
      </c>
      <c r="U1240" s="35" t="str">
        <f>IF($E1237="EUC",SUM(AK1240,AL1251,AM1272,AO1272,AQ1272),"0")</f>
        <v>0</v>
      </c>
      <c r="V1240" s="35" t="str">
        <f>IF($E1237="EUC",SUM($AN1272,AP1272,AR1272),"0")</f>
        <v>0</v>
      </c>
      <c r="W1240" s="34">
        <f>COUNTIFS($E1247:$E1271,"12",$F1247:$F1271,"HH",$C1247:$C1271,"FST")</f>
        <v>0</v>
      </c>
      <c r="X1240" s="35">
        <f>COUNTIFS($E1247:$E1271,"12",$F1247:$F1271,"Ped",$C1247:$C1271,"FST")</f>
        <v>0</v>
      </c>
      <c r="Y1240" s="25"/>
      <c r="Z1240" s="45">
        <v>2</v>
      </c>
      <c r="AA1240" s="46">
        <v>13</v>
      </c>
      <c r="AB1240" s="46">
        <v>24</v>
      </c>
      <c r="AC1240" s="25"/>
      <c r="AD1240" s="25"/>
      <c r="AH1240" s="109">
        <v>12</v>
      </c>
      <c r="AI1240" s="109" t="str">
        <f>IF($E1237="SS",COUNTIFS($C1247:$C1271,"FST",$E1247:$E1271,"12"),"0")</f>
        <v>0</v>
      </c>
      <c r="AJ1240" s="109" t="str">
        <f>IF($E1237="RPX",COUNTIFS($C1247:$C1271,"FST",$E1247:$E1271,"12"),"0")</f>
        <v>0</v>
      </c>
      <c r="AK1240" s="109" t="str">
        <f>IF($E1237="EUC",COUNTIFS($C1247:$C1271,"FST",$E1247:$E1271,"12"),"0")</f>
        <v>0</v>
      </c>
      <c r="AL1240" s="109" t="str">
        <f>IF($E1237="RPX-T",COUNTIFS($C1247:$C1271,"FST",$E1247:$E1271,"12"),"0")</f>
        <v>0</v>
      </c>
      <c r="BA1240" s="227"/>
    </row>
    <row r="1241" spans="1:53" ht="16.5" customHeight="1" thickTop="1" thickBot="1" x14ac:dyDescent="0.3">
      <c r="A1241" s="88"/>
      <c r="B1241" s="36" t="s">
        <v>249</v>
      </c>
      <c r="C1241" s="30">
        <v>0</v>
      </c>
      <c r="D1241" s="49" t="s">
        <v>250</v>
      </c>
      <c r="E1241" s="50">
        <f>E1238/12</f>
        <v>0</v>
      </c>
      <c r="F1241" s="88"/>
      <c r="G1241" s="277" t="s">
        <v>251</v>
      </c>
      <c r="H1241" s="51" t="s">
        <v>252</v>
      </c>
      <c r="I1241" s="112">
        <f>E1240</f>
        <v>0</v>
      </c>
      <c r="J1241" s="311" t="s">
        <v>253</v>
      </c>
      <c r="K1241" s="312"/>
      <c r="L1241" s="313"/>
      <c r="M1241" s="52" t="s">
        <v>254</v>
      </c>
      <c r="N1241" s="106"/>
      <c r="O1241" s="106"/>
      <c r="P1241" s="192"/>
      <c r="Q1241" s="192"/>
      <c r="R1241" s="192"/>
      <c r="S1241" s="192"/>
      <c r="T1241" s="192"/>
      <c r="U1241" s="192"/>
      <c r="V1241" s="192"/>
      <c r="W1241" s="53">
        <f>SUM(P1241:U1241)</f>
        <v>0</v>
      </c>
      <c r="X1241" s="54"/>
      <c r="Y1241" s="25"/>
      <c r="Z1241" s="45">
        <v>3</v>
      </c>
      <c r="AA1241" s="46">
        <v>25</v>
      </c>
      <c r="AB1241" s="46">
        <v>36</v>
      </c>
      <c r="AC1241" s="25"/>
      <c r="AD1241" s="25"/>
      <c r="BA1241" s="227"/>
    </row>
    <row r="1242" spans="1:53" ht="16.5" thickTop="1" thickBot="1" x14ac:dyDescent="0.3">
      <c r="A1242" s="88"/>
      <c r="B1242" s="36" t="s">
        <v>255</v>
      </c>
      <c r="C1242" s="30">
        <v>0</v>
      </c>
      <c r="D1242" s="31" t="s">
        <v>256</v>
      </c>
      <c r="E1242" s="101" t="str">
        <f>IF('Cable Calculator'!EX5="","",'Cable Calculator'!EX5)</f>
        <v/>
      </c>
      <c r="F1242" s="88"/>
      <c r="G1242" s="278"/>
      <c r="H1242" s="47" t="s">
        <v>257</v>
      </c>
      <c r="I1242" s="35" t="str">
        <f>IF(E1240="","0",IF(AND(E1237="EUC",E1238=432), I1241+(203-E1239),IF(E1240=0,0,(E1240+(E1238-E1239)-1))))</f>
        <v>0</v>
      </c>
      <c r="J1242" s="292" t="str">
        <f>IFERROR(IF(OR(E1237="EUC",E1237="SS"),"---",IF(OR(P1236,S1236),"NO 2F Tethers for RPX!",IF(OR(P1238,S1238),"NO 6F Tethers for RPX!","---"))),"---")</f>
        <v>---</v>
      </c>
      <c r="K1242" s="293"/>
      <c r="L1242" s="294"/>
      <c r="M1242" s="292" t="str">
        <f>IF(E1239&gt;60,"Dead Count &gt;60: Consider Downsize","---")</f>
        <v>---</v>
      </c>
      <c r="N1242" s="293"/>
      <c r="O1242" s="293"/>
      <c r="P1242" s="293"/>
      <c r="Q1242" s="293"/>
      <c r="R1242" s="293"/>
      <c r="S1242" s="293"/>
      <c r="T1242" s="293"/>
      <c r="U1242" s="294"/>
      <c r="V1242" s="100"/>
      <c r="W1242" s="54">
        <f>SUM(P1242:U1242)</f>
        <v>0</v>
      </c>
      <c r="X1242" s="54"/>
      <c r="Y1242" s="25"/>
      <c r="Z1242" s="45">
        <v>4</v>
      </c>
      <c r="AA1242" s="46">
        <v>37</v>
      </c>
      <c r="AB1242" s="46">
        <v>48</v>
      </c>
      <c r="AC1242" s="25"/>
      <c r="AD1242" s="25"/>
      <c r="BA1242" s="227"/>
    </row>
    <row r="1243" spans="1:53" ht="16.5" thickTop="1" thickBot="1" x14ac:dyDescent="0.3">
      <c r="A1243" s="88"/>
      <c r="B1243" s="55" t="s">
        <v>258</v>
      </c>
      <c r="C1243" s="56">
        <f>SUM(C1237:C1242)+I1236</f>
        <v>0</v>
      </c>
      <c r="D1243" s="31" t="s">
        <v>259</v>
      </c>
      <c r="E1243" s="101" t="str">
        <f>IF(AS1237="Y","DBL",IF(AS1238="Y","TRPL",IF(AS1239="Y","QUAD","")))</f>
        <v/>
      </c>
      <c r="F1243" s="88"/>
      <c r="G1243" s="192"/>
      <c r="H1243" s="57"/>
      <c r="I1243" s="192"/>
      <c r="J1243" s="292" t="str">
        <f>IF(AND(E1238=216,(OR(Z1259="error",Z1260="error",Z1261="error",Z1262="error",Z1263="error",Z1264="error",Z1265="error",Z1266="error",Z1267="error",Z1268="error",Z1269="error",Z1270="error",Z1271="error",AA1261="error",AA1262="error",AA1263="error",AA1264="error",AA1265="error",AA1266="error",AA1267="error",AA1268="error",AA1269="error",AA1270="error",AA1271="error",AA1272="error",AA1273="error"))),"You cannot cross Tube 6 and 7","---")</f>
        <v>---</v>
      </c>
      <c r="K1243" s="293"/>
      <c r="L1243" s="294"/>
      <c r="M1243" s="292" t="str">
        <f>IF(AND(OR(E1237="SS",E1237="RPX",E1237="EUC",E1237="RPX-T"),(OR(C1247="",C1247="Field SPL"))),"Cannot have FlexNap cables without tethers","---")</f>
        <v>---</v>
      </c>
      <c r="N1243" s="293"/>
      <c r="O1243" s="293"/>
      <c r="P1243" s="293"/>
      <c r="Q1243" s="293"/>
      <c r="R1243" s="293"/>
      <c r="S1243" s="293"/>
      <c r="T1243" s="293"/>
      <c r="U1243" s="294"/>
      <c r="V1243" s="25"/>
      <c r="W1243" s="58"/>
      <c r="X1243" s="58"/>
      <c r="Y1243" s="25"/>
      <c r="Z1243" s="45">
        <v>5</v>
      </c>
      <c r="AA1243" s="46">
        <v>49</v>
      </c>
      <c r="AB1243" s="46">
        <v>60</v>
      </c>
      <c r="AC1243" s="25"/>
      <c r="AD1243" s="25"/>
      <c r="BA1243" s="227"/>
    </row>
    <row r="1244" spans="1:53" ht="16.5" thickTop="1" thickBot="1" x14ac:dyDescent="0.3">
      <c r="A1244" s="88"/>
      <c r="B1244" s="59"/>
      <c r="C1244" s="60"/>
      <c r="D1244" s="61"/>
      <c r="E1244" s="62"/>
      <c r="F1244" s="88"/>
      <c r="G1244" s="63"/>
      <c r="H1244" s="64"/>
      <c r="I1244" s="63"/>
      <c r="J1244" s="292" t="str">
        <f>IF(AND(OR(E1237="RPX", E1237="RPX-T", E1237="SS"),E1238=216),"NO 216 For RPX, RPX-T, OR SS CABLE","---")</f>
        <v>---</v>
      </c>
      <c r="K1244" s="293"/>
      <c r="L1244" s="294"/>
      <c r="M1244" s="292" t="str" cm="1">
        <f t="array" ref="M1244">IF(AND(E1237="",OR(C1247:C1271="FST",C1247:C1271="REV T",C1247:C1271="DBL REV",C1247:C1271="TPL REV", C1247:C1271="QD REV")),"Non-FlexNap cables cannot have tethers","---")</f>
        <v>---</v>
      </c>
      <c r="N1244" s="293"/>
      <c r="O1244" s="293"/>
      <c r="P1244" s="293"/>
      <c r="Q1244" s="293"/>
      <c r="R1244" s="293"/>
      <c r="S1244" s="293"/>
      <c r="T1244" s="293"/>
      <c r="U1244" s="294"/>
      <c r="V1244" s="25"/>
      <c r="W1244" s="58"/>
      <c r="X1244" s="58"/>
      <c r="Y1244" s="25"/>
      <c r="Z1244" s="45">
        <v>6</v>
      </c>
      <c r="AA1244" s="65">
        <v>61</v>
      </c>
      <c r="AB1244" s="65">
        <v>72</v>
      </c>
      <c r="AC1244" s="25"/>
      <c r="AD1244" s="25"/>
      <c r="BA1244" s="226"/>
    </row>
    <row r="1245" spans="1:53" ht="15.75" customHeight="1" thickBot="1" x14ac:dyDescent="0.3">
      <c r="A1245" s="88"/>
      <c r="B1245" s="277" t="s">
        <v>260</v>
      </c>
      <c r="C1245" s="314" t="s">
        <v>261</v>
      </c>
      <c r="D1245" s="314" t="s">
        <v>262</v>
      </c>
      <c r="E1245" s="316" t="s">
        <v>263</v>
      </c>
      <c r="F1245" s="314" t="s">
        <v>264</v>
      </c>
      <c r="G1245" s="279" t="s">
        <v>265</v>
      </c>
      <c r="H1245" s="279" t="s">
        <v>266</v>
      </c>
      <c r="I1245" s="279" t="s">
        <v>267</v>
      </c>
      <c r="J1245" s="318" t="s">
        <v>268</v>
      </c>
      <c r="K1245" s="314" t="s">
        <v>269</v>
      </c>
      <c r="L1245" s="320" t="s">
        <v>270</v>
      </c>
      <c r="M1245" s="322" t="s">
        <v>271</v>
      </c>
      <c r="N1245" s="322"/>
      <c r="O1245" s="322"/>
      <c r="P1245" s="322"/>
      <c r="Q1245" s="322"/>
      <c r="R1245" s="322"/>
      <c r="S1245" s="322"/>
      <c r="T1245" s="322"/>
      <c r="U1245" s="323"/>
      <c r="V1245" s="107"/>
      <c r="W1245" s="72"/>
      <c r="X1245" s="72"/>
      <c r="Y1245" s="72"/>
      <c r="Z1245" s="45">
        <v>7</v>
      </c>
      <c r="AA1245" s="65">
        <v>73</v>
      </c>
      <c r="AB1245" s="65">
        <v>84</v>
      </c>
      <c r="AC1245" s="25"/>
      <c r="AD1245" s="25"/>
      <c r="BA1245" s="228"/>
    </row>
    <row r="1246" spans="1:53" ht="15.75" thickBot="1" x14ac:dyDescent="0.3">
      <c r="A1246" s="88"/>
      <c r="B1246" s="278"/>
      <c r="C1246" s="315"/>
      <c r="D1246" s="315"/>
      <c r="E1246" s="317"/>
      <c r="F1246" s="315"/>
      <c r="G1246" s="280"/>
      <c r="H1246" s="280"/>
      <c r="I1246" s="280"/>
      <c r="J1246" s="319"/>
      <c r="K1246" s="315"/>
      <c r="L1246" s="321"/>
      <c r="M1246" s="324"/>
      <c r="N1246" s="324"/>
      <c r="O1246" s="324"/>
      <c r="P1246" s="324"/>
      <c r="Q1246" s="324"/>
      <c r="R1246" s="324"/>
      <c r="S1246" s="324"/>
      <c r="T1246" s="324"/>
      <c r="U1246" s="325"/>
      <c r="V1246" s="107"/>
      <c r="W1246" s="72"/>
      <c r="X1246" s="72"/>
      <c r="Y1246" s="72"/>
      <c r="Z1246" s="45">
        <v>8</v>
      </c>
      <c r="AA1246" s="46">
        <v>85</v>
      </c>
      <c r="AB1246" s="46">
        <v>96</v>
      </c>
      <c r="AC1246" s="25"/>
      <c r="AD1246" s="25"/>
      <c r="AI1246" s="109" t="s">
        <v>272</v>
      </c>
      <c r="AJ1246" s="109" t="s">
        <v>273</v>
      </c>
      <c r="AK1246" s="109" t="s">
        <v>274</v>
      </c>
      <c r="AL1246" s="109" t="s">
        <v>275</v>
      </c>
      <c r="BA1246" s="228"/>
    </row>
    <row r="1247" spans="1:53" ht="15.75" thickBot="1" x14ac:dyDescent="0.3">
      <c r="A1247" s="88"/>
      <c r="B1247" s="66" t="s">
        <v>276</v>
      </c>
      <c r="C1247" s="67"/>
      <c r="D1247" s="102"/>
      <c r="E1247" s="32"/>
      <c r="F1247" s="32"/>
      <c r="G1247" s="68" t="s">
        <v>277</v>
      </c>
      <c r="H1247" s="69">
        <f>IF(I1247=0,0,I1247-(E1247-1))</f>
        <v>0</v>
      </c>
      <c r="I1247" s="70">
        <f>IF(E1247=0,0,I1242)</f>
        <v>0</v>
      </c>
      <c r="J1247" s="71" t="s">
        <v>278</v>
      </c>
      <c r="K1247" s="32"/>
      <c r="L1247" s="233"/>
      <c r="M1247" s="295"/>
      <c r="N1247" s="295"/>
      <c r="O1247" s="295"/>
      <c r="P1247" s="295"/>
      <c r="Q1247" s="295"/>
      <c r="R1247" s="295"/>
      <c r="S1247" s="295"/>
      <c r="T1247" s="295"/>
      <c r="U1247" s="296"/>
      <c r="V1247" s="103"/>
      <c r="W1247" s="72"/>
      <c r="X1247" s="72"/>
      <c r="Y1247" s="72"/>
      <c r="Z1247" s="45">
        <v>9</v>
      </c>
      <c r="AA1247" s="46">
        <v>97</v>
      </c>
      <c r="AB1247" s="46">
        <v>108</v>
      </c>
      <c r="AC1247" s="72">
        <f t="shared" ref="AC1247:AC1271" si="510">IF(B1247&lt;&gt;"FST",1,0)</f>
        <v>1</v>
      </c>
      <c r="AD1247" s="72">
        <f t="shared" ref="AD1247:AD1271" si="511">IF(C1247&lt;&gt;"FST",1,0)</f>
        <v>1</v>
      </c>
      <c r="AE1247" s="109" t="str">
        <f t="shared" ref="AE1247:AE1271" si="512">CONCATENATE(H1247,"-",I1247)</f>
        <v>0-0</v>
      </c>
      <c r="AF1247" s="109" t="str">
        <f t="shared" ref="AF1247:AF1271" si="513">IF(C1247="Field SPL","N","Y")</f>
        <v>Y</v>
      </c>
      <c r="AG1247" s="109" t="str">
        <f t="shared" ref="AG1247:AG1271" si="514">IF(OR(E$1237="RPX",E$1237="SS"),"A","B")</f>
        <v>B</v>
      </c>
      <c r="AH1247" s="109">
        <v>2</v>
      </c>
      <c r="AI1247" s="109" t="str">
        <f>IF(E1237="SS",COUNTIFS(C1247:C1271,"TCF",E1247:E1271,"2"),"")</f>
        <v/>
      </c>
      <c r="AJ1247" s="109" t="str">
        <f>IF(E1237="RPX",COUNTIFS(C1247:C1271,"TCF",E1247:E1271,"2"),"")</f>
        <v/>
      </c>
      <c r="AK1247" s="109" t="str">
        <f>IF(E1237="RPX-T",COUNTIFS(C1247:C1271,"TCF",E1247:E1271,"2"),"")</f>
        <v/>
      </c>
      <c r="AL1247" s="109" t="str">
        <f>IF(E1237="EUC",COUNTIFS(C1247:C1271,"TCF",E1247:E1271,"2"),"")</f>
        <v/>
      </c>
      <c r="AM1247" s="109">
        <f t="shared" ref="AM1247:AM1271" si="515">VALUE(IF(C1247="FST","0",IF(C1247="REV T","1",IF(C1247="DBL REV",".5","0"))))</f>
        <v>0</v>
      </c>
      <c r="AN1247" s="109">
        <f t="shared" ref="AN1247:AN1271" si="516">VALUE(IF(C1247="FST","0",IF(C1247="REV T","0",IF(C1247="DBL REV",".5","0"))))</f>
        <v>0</v>
      </c>
      <c r="AO1247" s="109" t="str">
        <f t="shared" ref="AO1247:AO1271" si="517">IF(C1247="TPL REV","Y","")</f>
        <v/>
      </c>
      <c r="AQ1247" s="109" t="str">
        <f t="shared" ref="AQ1247:AQ1271" si="518">IF(C1247="QD REV","Y","")</f>
        <v/>
      </c>
      <c r="BA1247" s="229">
        <f>MOD(E1247,12)</f>
        <v>0</v>
      </c>
    </row>
    <row r="1248" spans="1:53" ht="15.75" thickBot="1" x14ac:dyDescent="0.3">
      <c r="A1248" s="88"/>
      <c r="B1248" s="66" t="s">
        <v>279</v>
      </c>
      <c r="C1248" s="67"/>
      <c r="D1248" s="102"/>
      <c r="E1248" s="32"/>
      <c r="F1248" s="32"/>
      <c r="G1248" s="68" t="s">
        <v>277</v>
      </c>
      <c r="H1248" s="69">
        <f t="shared" ref="H1248:H1271" si="519">IF(E1248=0,0,I1248-(E1248-1))</f>
        <v>0</v>
      </c>
      <c r="I1248" s="70">
        <f t="shared" ref="I1248:I1271" si="520">IF(E1248=0,0,H1247-1)</f>
        <v>0</v>
      </c>
      <c r="J1248" s="73" t="str">
        <f>IF(C1248="","--",IF(AND(C1248&lt;&gt;"FST",C1248&lt;&gt;"TCF",BA1247&lt;&gt;0),BA1247,"--"))</f>
        <v>--</v>
      </c>
      <c r="K1248" s="32"/>
      <c r="L1248" s="233"/>
      <c r="M1248" s="295"/>
      <c r="N1248" s="295"/>
      <c r="O1248" s="295"/>
      <c r="P1248" s="295"/>
      <c r="Q1248" s="295"/>
      <c r="R1248" s="295"/>
      <c r="S1248" s="295"/>
      <c r="T1248" s="295"/>
      <c r="U1248" s="296"/>
      <c r="V1248" s="103"/>
      <c r="W1248" s="72"/>
      <c r="X1248" s="72"/>
      <c r="Y1248" s="72"/>
      <c r="Z1248" s="45">
        <v>10</v>
      </c>
      <c r="AA1248" s="46">
        <v>109</v>
      </c>
      <c r="AB1248" s="46">
        <v>120</v>
      </c>
      <c r="AC1248" s="72">
        <f t="shared" si="510"/>
        <v>1</v>
      </c>
      <c r="AD1248" s="72">
        <f t="shared" si="511"/>
        <v>1</v>
      </c>
      <c r="AE1248" s="109" t="str">
        <f t="shared" si="512"/>
        <v>0-0</v>
      </c>
      <c r="AF1248" s="109" t="str">
        <f t="shared" si="513"/>
        <v>Y</v>
      </c>
      <c r="AG1248" s="109" t="str">
        <f t="shared" si="514"/>
        <v>B</v>
      </c>
      <c r="AH1248" s="109">
        <v>4</v>
      </c>
      <c r="AI1248" s="109" t="str">
        <f>IF(E1237="SS",COUNTIFS(C1247:C1271,"TCF",E1247:E1271,"4"),"")</f>
        <v/>
      </c>
      <c r="AJ1248" s="109" t="str">
        <f>IF(E1237="RPX",COUNTIFS(C1247:C1271,"TCF",E1247:E1271,"4"),"")</f>
        <v/>
      </c>
      <c r="AK1248" s="109" t="str">
        <f>IF(E1237="RPX-T",COUNTIFS(C1247:C1271,"TCF",E1247:E1271,"4"),"")</f>
        <v/>
      </c>
      <c r="AL1248" s="109" t="str">
        <f>IF(E1237="EUC",COUNTIFS(C1247:C1271,"TCF",E1247:E1271,"4"),"")</f>
        <v/>
      </c>
      <c r="AM1248" s="109">
        <f t="shared" si="515"/>
        <v>0</v>
      </c>
      <c r="AN1248" s="109">
        <f t="shared" si="516"/>
        <v>0</v>
      </c>
      <c r="AO1248" s="109" t="str">
        <f t="shared" si="517"/>
        <v/>
      </c>
      <c r="AQ1248" s="109" t="str">
        <f t="shared" si="518"/>
        <v/>
      </c>
      <c r="BA1248" s="229">
        <f>MOD(SUM(E1247:E1248),12)</f>
        <v>0</v>
      </c>
    </row>
    <row r="1249" spans="1:53" ht="15.75" thickBot="1" x14ac:dyDescent="0.3">
      <c r="A1249" s="88"/>
      <c r="B1249" s="74" t="s">
        <v>280</v>
      </c>
      <c r="C1249" s="67"/>
      <c r="D1249" s="102"/>
      <c r="E1249" s="32"/>
      <c r="F1249" s="32"/>
      <c r="G1249" s="75" t="s">
        <v>277</v>
      </c>
      <c r="H1249" s="69">
        <f t="shared" si="519"/>
        <v>0</v>
      </c>
      <c r="I1249" s="70">
        <f t="shared" si="520"/>
        <v>0</v>
      </c>
      <c r="J1249" s="73" t="str">
        <f t="shared" ref="J1249:J1271" si="521">IF(C1249="","--",IF(AND(C1249&lt;&gt;"FST",C1249&lt;&gt;"TCF",BA1248&lt;&gt;0),BA1248,"--"))</f>
        <v>--</v>
      </c>
      <c r="K1249" s="32"/>
      <c r="L1249" s="233"/>
      <c r="M1249" s="295"/>
      <c r="N1249" s="295"/>
      <c r="O1249" s="295"/>
      <c r="P1249" s="295"/>
      <c r="Q1249" s="295"/>
      <c r="R1249" s="295"/>
      <c r="S1249" s="295"/>
      <c r="T1249" s="295"/>
      <c r="U1249" s="296"/>
      <c r="V1249" s="103"/>
      <c r="W1249" s="72"/>
      <c r="X1249" s="72"/>
      <c r="Y1249" s="72"/>
      <c r="Z1249" s="45">
        <v>11</v>
      </c>
      <c r="AA1249" s="46">
        <v>121</v>
      </c>
      <c r="AB1249" s="46">
        <v>132</v>
      </c>
      <c r="AC1249" s="72">
        <f t="shared" si="510"/>
        <v>1</v>
      </c>
      <c r="AD1249" s="72">
        <f t="shared" si="511"/>
        <v>1</v>
      </c>
      <c r="AE1249" s="109" t="str">
        <f t="shared" si="512"/>
        <v>0-0</v>
      </c>
      <c r="AF1249" s="109" t="str">
        <f t="shared" si="513"/>
        <v>Y</v>
      </c>
      <c r="AG1249" s="109" t="str">
        <f t="shared" si="514"/>
        <v>B</v>
      </c>
      <c r="AH1249" s="109">
        <v>6</v>
      </c>
      <c r="AI1249" s="109" t="str">
        <f>IF(E1237="SS",COUNTIFS(C1247:C1271,"TCF",E1247:E1271,"6"),"")</f>
        <v/>
      </c>
      <c r="AJ1249" s="109" t="str">
        <f>IF(E1237="RPX",COUNTIFS(C1247:C1271,"TCF",E1247:E1271,"6"),"")</f>
        <v/>
      </c>
      <c r="AK1249" s="109" t="str">
        <f>IF(E1237="RPX-T",COUNTIFS(C1247:C1271,"TCF",E1247:E1271,"6"),"")</f>
        <v/>
      </c>
      <c r="AL1249" s="109" t="str">
        <f>IF(E1237="EUC",COUNTIFS(C1247:C1271,"TCF",E1247:E1271,"6"),"")</f>
        <v/>
      </c>
      <c r="AM1249" s="109">
        <f t="shared" si="515"/>
        <v>0</v>
      </c>
      <c r="AN1249" s="109">
        <f t="shared" si="516"/>
        <v>0</v>
      </c>
      <c r="AO1249" s="109" t="str">
        <f t="shared" si="517"/>
        <v/>
      </c>
      <c r="AQ1249" s="109" t="str">
        <f t="shared" si="518"/>
        <v/>
      </c>
      <c r="BA1249" s="229">
        <f>MOD(SUM(E1247:E1250),12)</f>
        <v>0</v>
      </c>
    </row>
    <row r="1250" spans="1:53" ht="15.75" thickBot="1" x14ac:dyDescent="0.3">
      <c r="A1250" s="88"/>
      <c r="B1250" s="66" t="s">
        <v>281</v>
      </c>
      <c r="C1250" s="67"/>
      <c r="D1250" s="102"/>
      <c r="E1250" s="32"/>
      <c r="F1250" s="32"/>
      <c r="G1250" s="68" t="s">
        <v>277</v>
      </c>
      <c r="H1250" s="69">
        <f t="shared" si="519"/>
        <v>0</v>
      </c>
      <c r="I1250" s="70">
        <f t="shared" si="520"/>
        <v>0</v>
      </c>
      <c r="J1250" s="73" t="str">
        <f t="shared" si="521"/>
        <v>--</v>
      </c>
      <c r="K1250" s="32"/>
      <c r="L1250" s="233"/>
      <c r="M1250" s="295"/>
      <c r="N1250" s="295"/>
      <c r="O1250" s="295"/>
      <c r="P1250" s="295"/>
      <c r="Q1250" s="295"/>
      <c r="R1250" s="295"/>
      <c r="S1250" s="295"/>
      <c r="T1250" s="295"/>
      <c r="U1250" s="296"/>
      <c r="V1250" s="103"/>
      <c r="W1250" s="72"/>
      <c r="X1250" s="72"/>
      <c r="Y1250" s="72"/>
      <c r="Z1250" s="45">
        <v>12</v>
      </c>
      <c r="AA1250" s="76">
        <v>133</v>
      </c>
      <c r="AB1250" s="76">
        <v>144</v>
      </c>
      <c r="AC1250" s="72">
        <f t="shared" si="510"/>
        <v>1</v>
      </c>
      <c r="AD1250" s="72">
        <f t="shared" si="511"/>
        <v>1</v>
      </c>
      <c r="AE1250" s="109" t="str">
        <f t="shared" si="512"/>
        <v>0-0</v>
      </c>
      <c r="AF1250" s="109" t="str">
        <f t="shared" si="513"/>
        <v>Y</v>
      </c>
      <c r="AG1250" s="109" t="str">
        <f t="shared" si="514"/>
        <v>B</v>
      </c>
      <c r="AH1250" s="109">
        <v>8</v>
      </c>
      <c r="AI1250" s="109" t="str">
        <f>IF(E1237="SS",COUNTIFS(C1247:C1271,"TCF",E1247:E1271,"8"),"")</f>
        <v/>
      </c>
      <c r="AJ1250" s="109" t="str">
        <f>IF(E1237="RPX",COUNTIFS(C1247:C1271,"TCF",E1247:E1271,"8"),"")</f>
        <v/>
      </c>
      <c r="AK1250" s="109" t="str">
        <f>IF(E1237="RPX-T",COUNTIFS(C1247:C1271,"TCF",E1247:E1271,"8"),"")</f>
        <v/>
      </c>
      <c r="AL1250" s="109" t="str">
        <f>IF(E1237="EUC",COUNTIFS(C1247:C1271,"TCF",E1247:E1271,"8"),"")</f>
        <v/>
      </c>
      <c r="AM1250" s="109">
        <f t="shared" si="515"/>
        <v>0</v>
      </c>
      <c r="AN1250" s="109">
        <f t="shared" si="516"/>
        <v>0</v>
      </c>
      <c r="AO1250" s="109" t="str">
        <f t="shared" si="517"/>
        <v/>
      </c>
      <c r="AQ1250" s="109" t="str">
        <f t="shared" si="518"/>
        <v/>
      </c>
      <c r="BA1250" s="229">
        <f>MOD(SUM(E1247:E1251),12)</f>
        <v>0</v>
      </c>
    </row>
    <row r="1251" spans="1:53" ht="15.75" thickBot="1" x14ac:dyDescent="0.3">
      <c r="A1251" s="88"/>
      <c r="B1251" s="66" t="s">
        <v>282</v>
      </c>
      <c r="C1251" s="67"/>
      <c r="D1251" s="102"/>
      <c r="E1251" s="32"/>
      <c r="F1251" s="32"/>
      <c r="G1251" s="68" t="s">
        <v>277</v>
      </c>
      <c r="H1251" s="69">
        <f t="shared" si="519"/>
        <v>0</v>
      </c>
      <c r="I1251" s="70">
        <f t="shared" si="520"/>
        <v>0</v>
      </c>
      <c r="J1251" s="73" t="str">
        <f t="shared" si="521"/>
        <v>--</v>
      </c>
      <c r="K1251" s="32"/>
      <c r="L1251" s="233"/>
      <c r="M1251" s="295"/>
      <c r="N1251" s="295"/>
      <c r="O1251" s="295"/>
      <c r="P1251" s="295"/>
      <c r="Q1251" s="295"/>
      <c r="R1251" s="295"/>
      <c r="S1251" s="295"/>
      <c r="T1251" s="295"/>
      <c r="U1251" s="296"/>
      <c r="V1251" s="103"/>
      <c r="W1251" s="72"/>
      <c r="X1251" s="72"/>
      <c r="Y1251" s="72"/>
      <c r="Z1251" s="45">
        <v>13</v>
      </c>
      <c r="AA1251" s="77">
        <f t="shared" ref="AA1251:AA1256" si="522">AB1250+1</f>
        <v>145</v>
      </c>
      <c r="AB1251" s="77">
        <f t="shared" ref="AB1251:AB1256" si="523">AB1250+12</f>
        <v>156</v>
      </c>
      <c r="AC1251" s="72">
        <f t="shared" si="510"/>
        <v>1</v>
      </c>
      <c r="AD1251" s="72">
        <f t="shared" si="511"/>
        <v>1</v>
      </c>
      <c r="AE1251" s="109" t="str">
        <f t="shared" si="512"/>
        <v>0-0</v>
      </c>
      <c r="AF1251" s="109" t="str">
        <f t="shared" si="513"/>
        <v>Y</v>
      </c>
      <c r="AG1251" s="109" t="str">
        <f t="shared" si="514"/>
        <v>B</v>
      </c>
      <c r="AH1251" s="109">
        <v>12</v>
      </c>
      <c r="AI1251" s="109" t="str">
        <f>IF(E1237="SS",COUNTIFS(C1247:C1271,"TCF",E1247:E1271,"12"),"")</f>
        <v/>
      </c>
      <c r="AJ1251" s="109" t="str">
        <f>IF(E1237="RPX",COUNTIFS(C1247:C1271,"TCF",E1247:E1271,"12"),"")</f>
        <v/>
      </c>
      <c r="AK1251" s="109" t="str">
        <f>IF(E1237="RPX-T",COUNTIFS(C1247:C1271,"TCF",E1247:E1271,"12"),"")</f>
        <v/>
      </c>
      <c r="AL1251" s="109" t="str">
        <f>IF(E1237="EUC",COUNTIFS(C1247:C1271,"TCF",E1247:E1271,"12"),"")</f>
        <v/>
      </c>
      <c r="AM1251" s="109">
        <f t="shared" si="515"/>
        <v>0</v>
      </c>
      <c r="AN1251" s="109">
        <f t="shared" si="516"/>
        <v>0</v>
      </c>
      <c r="AO1251" s="109" t="str">
        <f t="shared" si="517"/>
        <v/>
      </c>
      <c r="AQ1251" s="109" t="str">
        <f t="shared" si="518"/>
        <v/>
      </c>
      <c r="BA1251" s="229">
        <f>MOD(SUM(E1247:E1252),12)</f>
        <v>0</v>
      </c>
    </row>
    <row r="1252" spans="1:53" ht="15.75" thickBot="1" x14ac:dyDescent="0.3">
      <c r="A1252" s="88"/>
      <c r="B1252" s="66" t="s">
        <v>283</v>
      </c>
      <c r="C1252" s="67"/>
      <c r="D1252" s="102"/>
      <c r="E1252" s="32"/>
      <c r="F1252" s="32"/>
      <c r="G1252" s="68" t="s">
        <v>277</v>
      </c>
      <c r="H1252" s="69">
        <f t="shared" si="519"/>
        <v>0</v>
      </c>
      <c r="I1252" s="70">
        <f t="shared" si="520"/>
        <v>0</v>
      </c>
      <c r="J1252" s="73" t="str">
        <f t="shared" si="521"/>
        <v>--</v>
      </c>
      <c r="K1252" s="32"/>
      <c r="L1252" s="233"/>
      <c r="M1252" s="295"/>
      <c r="N1252" s="295"/>
      <c r="O1252" s="295"/>
      <c r="P1252" s="295"/>
      <c r="Q1252" s="295"/>
      <c r="R1252" s="295"/>
      <c r="S1252" s="295"/>
      <c r="T1252" s="295"/>
      <c r="U1252" s="296"/>
      <c r="V1252" s="103"/>
      <c r="W1252" s="72"/>
      <c r="X1252" s="72"/>
      <c r="Y1252" s="72"/>
      <c r="Z1252" s="45">
        <v>14</v>
      </c>
      <c r="AA1252" s="77">
        <f t="shared" si="522"/>
        <v>157</v>
      </c>
      <c r="AB1252" s="77">
        <f t="shared" si="523"/>
        <v>168</v>
      </c>
      <c r="AC1252" s="72">
        <f t="shared" si="510"/>
        <v>1</v>
      </c>
      <c r="AD1252" s="72">
        <f t="shared" si="511"/>
        <v>1</v>
      </c>
      <c r="AE1252" s="109" t="str">
        <f t="shared" si="512"/>
        <v>0-0</v>
      </c>
      <c r="AF1252" s="109" t="str">
        <f t="shared" si="513"/>
        <v>Y</v>
      </c>
      <c r="AG1252" s="109" t="str">
        <f t="shared" si="514"/>
        <v>B</v>
      </c>
      <c r="AM1252" s="109">
        <f t="shared" si="515"/>
        <v>0</v>
      </c>
      <c r="AN1252" s="109">
        <f t="shared" si="516"/>
        <v>0</v>
      </c>
      <c r="AO1252" s="109" t="str">
        <f t="shared" si="517"/>
        <v/>
      </c>
      <c r="AQ1252" s="109" t="str">
        <f t="shared" si="518"/>
        <v/>
      </c>
      <c r="BA1252" s="229">
        <f>MOD(SUM(E1247:E1253),12)</f>
        <v>0</v>
      </c>
    </row>
    <row r="1253" spans="1:53" ht="15.75" thickBot="1" x14ac:dyDescent="0.3">
      <c r="A1253" s="88"/>
      <c r="B1253" s="66" t="s">
        <v>284</v>
      </c>
      <c r="C1253" s="67"/>
      <c r="D1253" s="102"/>
      <c r="E1253" s="32"/>
      <c r="F1253" s="32"/>
      <c r="G1253" s="68" t="s">
        <v>277</v>
      </c>
      <c r="H1253" s="69">
        <f t="shared" si="519"/>
        <v>0</v>
      </c>
      <c r="I1253" s="70">
        <f t="shared" si="520"/>
        <v>0</v>
      </c>
      <c r="J1253" s="73" t="str">
        <f t="shared" si="521"/>
        <v>--</v>
      </c>
      <c r="K1253" s="32"/>
      <c r="L1253" s="233"/>
      <c r="M1253" s="295"/>
      <c r="N1253" s="295"/>
      <c r="O1253" s="295"/>
      <c r="P1253" s="295"/>
      <c r="Q1253" s="295"/>
      <c r="R1253" s="295"/>
      <c r="S1253" s="295"/>
      <c r="T1253" s="295"/>
      <c r="U1253" s="296"/>
      <c r="V1253" s="103"/>
      <c r="W1253" s="72"/>
      <c r="X1253" s="72"/>
      <c r="Y1253" s="72"/>
      <c r="Z1253" s="45">
        <v>15</v>
      </c>
      <c r="AA1253" s="77">
        <f t="shared" si="522"/>
        <v>169</v>
      </c>
      <c r="AB1253" s="77">
        <f t="shared" si="523"/>
        <v>180</v>
      </c>
      <c r="AC1253" s="72">
        <f t="shared" si="510"/>
        <v>1</v>
      </c>
      <c r="AD1253" s="72">
        <f t="shared" si="511"/>
        <v>1</v>
      </c>
      <c r="AE1253" s="109" t="str">
        <f t="shared" si="512"/>
        <v>0-0</v>
      </c>
      <c r="AF1253" s="109" t="str">
        <f t="shared" si="513"/>
        <v>Y</v>
      </c>
      <c r="AG1253" s="109" t="str">
        <f t="shared" si="514"/>
        <v>B</v>
      </c>
      <c r="AM1253" s="109">
        <f t="shared" si="515"/>
        <v>0</v>
      </c>
      <c r="AN1253" s="109">
        <f t="shared" si="516"/>
        <v>0</v>
      </c>
      <c r="AO1253" s="109" t="str">
        <f t="shared" si="517"/>
        <v/>
      </c>
      <c r="AQ1253" s="109" t="str">
        <f t="shared" si="518"/>
        <v/>
      </c>
      <c r="BA1253" s="229">
        <f>MOD(SUM(E1247:E1254),12)</f>
        <v>0</v>
      </c>
    </row>
    <row r="1254" spans="1:53" ht="15.75" thickBot="1" x14ac:dyDescent="0.3">
      <c r="A1254" s="88"/>
      <c r="B1254" s="66" t="s">
        <v>285</v>
      </c>
      <c r="C1254" s="67"/>
      <c r="D1254" s="102"/>
      <c r="E1254" s="32"/>
      <c r="F1254" s="32"/>
      <c r="G1254" s="68" t="s">
        <v>277</v>
      </c>
      <c r="H1254" s="69">
        <f t="shared" si="519"/>
        <v>0</v>
      </c>
      <c r="I1254" s="70">
        <f t="shared" si="520"/>
        <v>0</v>
      </c>
      <c r="J1254" s="73" t="str">
        <f t="shared" si="521"/>
        <v>--</v>
      </c>
      <c r="K1254" s="32"/>
      <c r="L1254" s="233"/>
      <c r="M1254" s="295"/>
      <c r="N1254" s="295"/>
      <c r="O1254" s="295"/>
      <c r="P1254" s="295"/>
      <c r="Q1254" s="295"/>
      <c r="R1254" s="295"/>
      <c r="S1254" s="295"/>
      <c r="T1254" s="295"/>
      <c r="U1254" s="296"/>
      <c r="V1254" s="103"/>
      <c r="W1254" s="72"/>
      <c r="X1254" s="72"/>
      <c r="Y1254" s="72"/>
      <c r="Z1254" s="45">
        <f>Z1253+1</f>
        <v>16</v>
      </c>
      <c r="AA1254" s="77">
        <f t="shared" si="522"/>
        <v>181</v>
      </c>
      <c r="AB1254" s="77">
        <f t="shared" si="523"/>
        <v>192</v>
      </c>
      <c r="AC1254" s="72">
        <f t="shared" si="510"/>
        <v>1</v>
      </c>
      <c r="AD1254" s="72">
        <f t="shared" si="511"/>
        <v>1</v>
      </c>
      <c r="AE1254" s="109" t="str">
        <f t="shared" si="512"/>
        <v>0-0</v>
      </c>
      <c r="AF1254" s="109" t="str">
        <f t="shared" si="513"/>
        <v>Y</v>
      </c>
      <c r="AG1254" s="109" t="str">
        <f t="shared" si="514"/>
        <v>B</v>
      </c>
      <c r="AM1254" s="109">
        <f t="shared" si="515"/>
        <v>0</v>
      </c>
      <c r="AN1254" s="109">
        <f t="shared" si="516"/>
        <v>0</v>
      </c>
      <c r="AO1254" s="109" t="str">
        <f t="shared" si="517"/>
        <v/>
      </c>
      <c r="AQ1254" s="109" t="str">
        <f t="shared" si="518"/>
        <v/>
      </c>
      <c r="BA1254" s="229">
        <f>MOD(SUM(E1247:E1255),12)</f>
        <v>0</v>
      </c>
    </row>
    <row r="1255" spans="1:53" ht="15.75" thickBot="1" x14ac:dyDescent="0.3">
      <c r="A1255" s="88"/>
      <c r="B1255" s="66" t="s">
        <v>286</v>
      </c>
      <c r="C1255" s="67"/>
      <c r="D1255" s="102"/>
      <c r="E1255" s="32"/>
      <c r="F1255" s="32"/>
      <c r="G1255" s="68" t="s">
        <v>277</v>
      </c>
      <c r="H1255" s="69">
        <f t="shared" si="519"/>
        <v>0</v>
      </c>
      <c r="I1255" s="70">
        <f t="shared" si="520"/>
        <v>0</v>
      </c>
      <c r="J1255" s="73" t="str">
        <f t="shared" si="521"/>
        <v>--</v>
      </c>
      <c r="K1255" s="32"/>
      <c r="L1255" s="233"/>
      <c r="M1255" s="295"/>
      <c r="N1255" s="295"/>
      <c r="O1255" s="295"/>
      <c r="P1255" s="295"/>
      <c r="Q1255" s="295"/>
      <c r="R1255" s="295"/>
      <c r="S1255" s="295"/>
      <c r="T1255" s="295"/>
      <c r="U1255" s="296"/>
      <c r="V1255" s="103"/>
      <c r="W1255" s="72"/>
      <c r="X1255" s="72"/>
      <c r="Y1255" s="72"/>
      <c r="Z1255" s="45">
        <f>Z1254+1</f>
        <v>17</v>
      </c>
      <c r="AA1255" s="77">
        <f t="shared" si="522"/>
        <v>193</v>
      </c>
      <c r="AB1255" s="77">
        <f t="shared" si="523"/>
        <v>204</v>
      </c>
      <c r="AC1255" s="72">
        <f t="shared" si="510"/>
        <v>1</v>
      </c>
      <c r="AD1255" s="72">
        <f t="shared" si="511"/>
        <v>1</v>
      </c>
      <c r="AE1255" s="109" t="str">
        <f t="shared" si="512"/>
        <v>0-0</v>
      </c>
      <c r="AF1255" s="109" t="str">
        <f t="shared" si="513"/>
        <v>Y</v>
      </c>
      <c r="AG1255" s="109" t="str">
        <f t="shared" si="514"/>
        <v>B</v>
      </c>
      <c r="AM1255" s="109">
        <f t="shared" si="515"/>
        <v>0</v>
      </c>
      <c r="AN1255" s="109">
        <f t="shared" si="516"/>
        <v>0</v>
      </c>
      <c r="AO1255" s="109" t="str">
        <f t="shared" si="517"/>
        <v/>
      </c>
      <c r="AQ1255" s="109" t="str">
        <f t="shared" si="518"/>
        <v/>
      </c>
      <c r="BA1255" s="229">
        <f>MOD(SUM(E1247:E1256),12)</f>
        <v>0</v>
      </c>
    </row>
    <row r="1256" spans="1:53" ht="15.75" thickBot="1" x14ac:dyDescent="0.3">
      <c r="A1256" s="88"/>
      <c r="B1256" s="66" t="s">
        <v>287</v>
      </c>
      <c r="C1256" s="67"/>
      <c r="D1256" s="102"/>
      <c r="E1256" s="32"/>
      <c r="F1256" s="32"/>
      <c r="G1256" s="68" t="s">
        <v>277</v>
      </c>
      <c r="H1256" s="69">
        <f t="shared" si="519"/>
        <v>0</v>
      </c>
      <c r="I1256" s="70">
        <f t="shared" si="520"/>
        <v>0</v>
      </c>
      <c r="J1256" s="73" t="str">
        <f t="shared" si="521"/>
        <v>--</v>
      </c>
      <c r="K1256" s="32"/>
      <c r="L1256" s="233"/>
      <c r="M1256" s="295"/>
      <c r="N1256" s="295"/>
      <c r="O1256" s="295"/>
      <c r="P1256" s="295"/>
      <c r="Q1256" s="295"/>
      <c r="R1256" s="295"/>
      <c r="S1256" s="295"/>
      <c r="T1256" s="295"/>
      <c r="U1256" s="296"/>
      <c r="V1256" s="103"/>
      <c r="W1256" s="72"/>
      <c r="X1256" s="72"/>
      <c r="Y1256" s="72"/>
      <c r="Z1256" s="45">
        <f>Z1255+1</f>
        <v>18</v>
      </c>
      <c r="AA1256" s="77">
        <f t="shared" si="522"/>
        <v>205</v>
      </c>
      <c r="AB1256" s="77">
        <f t="shared" si="523"/>
        <v>216</v>
      </c>
      <c r="AC1256" s="72">
        <f t="shared" si="510"/>
        <v>1</v>
      </c>
      <c r="AD1256" s="72">
        <f t="shared" si="511"/>
        <v>1</v>
      </c>
      <c r="AE1256" s="109" t="str">
        <f t="shared" si="512"/>
        <v>0-0</v>
      </c>
      <c r="AF1256" s="109" t="str">
        <f t="shared" si="513"/>
        <v>Y</v>
      </c>
      <c r="AG1256" s="109" t="str">
        <f t="shared" si="514"/>
        <v>B</v>
      </c>
      <c r="AM1256" s="109">
        <f t="shared" si="515"/>
        <v>0</v>
      </c>
      <c r="AN1256" s="109">
        <f t="shared" si="516"/>
        <v>0</v>
      </c>
      <c r="AO1256" s="109" t="str">
        <f t="shared" si="517"/>
        <v/>
      </c>
      <c r="AQ1256" s="109" t="str">
        <f t="shared" si="518"/>
        <v/>
      </c>
      <c r="BA1256" s="229">
        <f>MOD(SUM(E1247:E1257),12)</f>
        <v>0</v>
      </c>
    </row>
    <row r="1257" spans="1:53" ht="15.75" thickBot="1" x14ac:dyDescent="0.3">
      <c r="A1257" s="88"/>
      <c r="B1257" s="66" t="s">
        <v>288</v>
      </c>
      <c r="C1257" s="67"/>
      <c r="D1257" s="102"/>
      <c r="E1257" s="32"/>
      <c r="F1257" s="32"/>
      <c r="G1257" s="68" t="s">
        <v>277</v>
      </c>
      <c r="H1257" s="69">
        <f t="shared" si="519"/>
        <v>0</v>
      </c>
      <c r="I1257" s="70">
        <f t="shared" si="520"/>
        <v>0</v>
      </c>
      <c r="J1257" s="73" t="str">
        <f t="shared" si="521"/>
        <v>--</v>
      </c>
      <c r="K1257" s="32"/>
      <c r="L1257" s="233"/>
      <c r="M1257" s="295"/>
      <c r="N1257" s="295"/>
      <c r="O1257" s="295"/>
      <c r="P1257" s="295"/>
      <c r="Q1257" s="295"/>
      <c r="R1257" s="295"/>
      <c r="S1257" s="295"/>
      <c r="T1257" s="295"/>
      <c r="U1257" s="296"/>
      <c r="V1257" s="103"/>
      <c r="W1257" s="84"/>
      <c r="X1257" s="84"/>
      <c r="Y1257" s="72"/>
      <c r="Z1257" s="72"/>
      <c r="AA1257" s="72"/>
      <c r="AB1257" s="72"/>
      <c r="AC1257" s="72">
        <f t="shared" si="510"/>
        <v>1</v>
      </c>
      <c r="AD1257" s="72">
        <f t="shared" si="511"/>
        <v>1</v>
      </c>
      <c r="AE1257" s="109" t="str">
        <f t="shared" si="512"/>
        <v>0-0</v>
      </c>
      <c r="AF1257" s="109" t="str">
        <f t="shared" si="513"/>
        <v>Y</v>
      </c>
      <c r="AG1257" s="109" t="str">
        <f t="shared" si="514"/>
        <v>B</v>
      </c>
      <c r="AM1257" s="109">
        <f t="shared" si="515"/>
        <v>0</v>
      </c>
      <c r="AN1257" s="109">
        <f t="shared" si="516"/>
        <v>0</v>
      </c>
      <c r="AO1257" s="109" t="str">
        <f t="shared" si="517"/>
        <v/>
      </c>
      <c r="AQ1257" s="109" t="str">
        <f t="shared" si="518"/>
        <v/>
      </c>
      <c r="BA1257" s="229">
        <f>MOD(SUM(E1247:E1258),12)</f>
        <v>0</v>
      </c>
    </row>
    <row r="1258" spans="1:53" ht="15.75" thickBot="1" x14ac:dyDescent="0.3">
      <c r="A1258" s="88"/>
      <c r="B1258" s="66" t="s">
        <v>289</v>
      </c>
      <c r="C1258" s="67"/>
      <c r="D1258" s="102"/>
      <c r="E1258" s="32"/>
      <c r="F1258" s="32"/>
      <c r="G1258" s="68" t="s">
        <v>277</v>
      </c>
      <c r="H1258" s="69">
        <f t="shared" si="519"/>
        <v>0</v>
      </c>
      <c r="I1258" s="70">
        <f t="shared" si="520"/>
        <v>0</v>
      </c>
      <c r="J1258" s="73" t="str">
        <f t="shared" si="521"/>
        <v>--</v>
      </c>
      <c r="K1258" s="32"/>
      <c r="L1258" s="233"/>
      <c r="M1258" s="295"/>
      <c r="N1258" s="295"/>
      <c r="O1258" s="295"/>
      <c r="P1258" s="295"/>
      <c r="Q1258" s="295"/>
      <c r="R1258" s="295"/>
      <c r="S1258" s="295"/>
      <c r="T1258" s="295"/>
      <c r="U1258" s="296"/>
      <c r="V1258" s="103"/>
      <c r="W1258" s="84">
        <f>Y1258+1</f>
        <v>1</v>
      </c>
      <c r="X1258" s="84"/>
      <c r="Y1258" s="78">
        <f>SUM(E1247:E1258)</f>
        <v>0</v>
      </c>
      <c r="Z1258" s="72"/>
      <c r="AA1258" s="72"/>
      <c r="AB1258" s="72"/>
      <c r="AC1258" s="72">
        <f t="shared" si="510"/>
        <v>1</v>
      </c>
      <c r="AD1258" s="72">
        <f t="shared" si="511"/>
        <v>1</v>
      </c>
      <c r="AE1258" s="109" t="str">
        <f t="shared" si="512"/>
        <v>0-0</v>
      </c>
      <c r="AF1258" s="109" t="str">
        <f t="shared" si="513"/>
        <v>Y</v>
      </c>
      <c r="AG1258" s="109" t="str">
        <f t="shared" si="514"/>
        <v>B</v>
      </c>
      <c r="AM1258" s="109">
        <f t="shared" si="515"/>
        <v>0</v>
      </c>
      <c r="AN1258" s="109">
        <f t="shared" si="516"/>
        <v>0</v>
      </c>
      <c r="AO1258" s="109" t="str">
        <f t="shared" si="517"/>
        <v/>
      </c>
      <c r="AQ1258" s="109" t="str">
        <f t="shared" si="518"/>
        <v/>
      </c>
      <c r="BA1258" s="229">
        <f>MOD(SUM(E1247:E1259),12)</f>
        <v>0</v>
      </c>
    </row>
    <row r="1259" spans="1:53" ht="15.75" thickBot="1" x14ac:dyDescent="0.3">
      <c r="A1259" s="88"/>
      <c r="B1259" s="66" t="s">
        <v>290</v>
      </c>
      <c r="C1259" s="67"/>
      <c r="D1259" s="102"/>
      <c r="E1259" s="32"/>
      <c r="F1259" s="32"/>
      <c r="G1259" s="68" t="s">
        <v>277</v>
      </c>
      <c r="H1259" s="69">
        <f t="shared" si="519"/>
        <v>0</v>
      </c>
      <c r="I1259" s="70">
        <f t="shared" si="520"/>
        <v>0</v>
      </c>
      <c r="J1259" s="73" t="str">
        <f t="shared" si="521"/>
        <v>--</v>
      </c>
      <c r="K1259" s="32"/>
      <c r="L1259" s="233"/>
      <c r="M1259" s="295"/>
      <c r="N1259" s="295"/>
      <c r="O1259" s="295"/>
      <c r="P1259" s="295"/>
      <c r="Q1259" s="295"/>
      <c r="R1259" s="295"/>
      <c r="S1259" s="295"/>
      <c r="T1259" s="295"/>
      <c r="U1259" s="296"/>
      <c r="V1259" s="103"/>
      <c r="W1259" s="84">
        <f>Y1259+1</f>
        <v>1</v>
      </c>
      <c r="X1259" s="84"/>
      <c r="Y1259" s="78">
        <f>SUM(E1247:E1259)</f>
        <v>0</v>
      </c>
      <c r="Z1259" s="72" t="str">
        <f t="shared" ref="Z1259:Z1271" si="524">IF(OR(AND(E$8=216,C1258="DBL REV",C1259="DBL REV",Y1258&lt;=144,Y1259&gt;144),AND(E$8=216,C1258="TPL REV",C1259="TPL REV",Y1258&lt;=144,Y1259&gt;144),AND(E$8=216,C1258="QD REV",C1259="QD REV",Y1258&lt;=144,Y1259&gt;144)),"ERROR","")</f>
        <v/>
      </c>
      <c r="AA1259" s="72"/>
      <c r="AB1259" s="72"/>
      <c r="AC1259" s="72">
        <f t="shared" si="510"/>
        <v>1</v>
      </c>
      <c r="AD1259" s="72">
        <f t="shared" si="511"/>
        <v>1</v>
      </c>
      <c r="AE1259" s="109" t="str">
        <f t="shared" si="512"/>
        <v>0-0</v>
      </c>
      <c r="AF1259" s="109" t="str">
        <f t="shared" si="513"/>
        <v>Y</v>
      </c>
      <c r="AG1259" s="109" t="str">
        <f t="shared" si="514"/>
        <v>B</v>
      </c>
      <c r="AM1259" s="109">
        <f t="shared" si="515"/>
        <v>0</v>
      </c>
      <c r="AN1259" s="109">
        <f t="shared" si="516"/>
        <v>0</v>
      </c>
      <c r="AO1259" s="109" t="str">
        <f t="shared" si="517"/>
        <v/>
      </c>
      <c r="AQ1259" s="109" t="str">
        <f t="shared" si="518"/>
        <v/>
      </c>
      <c r="BA1259" s="229">
        <f>MOD(SUM(E1247:E1260),12)</f>
        <v>0</v>
      </c>
    </row>
    <row r="1260" spans="1:53" ht="15.75" thickBot="1" x14ac:dyDescent="0.3">
      <c r="A1260" s="88"/>
      <c r="B1260" s="66" t="s">
        <v>291</v>
      </c>
      <c r="C1260" s="67"/>
      <c r="D1260" s="102"/>
      <c r="E1260" s="32"/>
      <c r="F1260" s="32"/>
      <c r="G1260" s="68" t="s">
        <v>277</v>
      </c>
      <c r="H1260" s="69">
        <f t="shared" si="519"/>
        <v>0</v>
      </c>
      <c r="I1260" s="70">
        <f t="shared" si="520"/>
        <v>0</v>
      </c>
      <c r="J1260" s="73" t="str">
        <f t="shared" si="521"/>
        <v>--</v>
      </c>
      <c r="K1260" s="32"/>
      <c r="L1260" s="233"/>
      <c r="M1260" s="295"/>
      <c r="N1260" s="295"/>
      <c r="O1260" s="295"/>
      <c r="P1260" s="295"/>
      <c r="Q1260" s="295"/>
      <c r="R1260" s="295"/>
      <c r="S1260" s="295"/>
      <c r="T1260" s="295"/>
      <c r="U1260" s="296"/>
      <c r="V1260" s="103"/>
      <c r="W1260" s="84">
        <f>Y1260+1</f>
        <v>1</v>
      </c>
      <c r="X1260" s="84"/>
      <c r="Y1260" s="78">
        <f>SUM(E1247:E1260)</f>
        <v>0</v>
      </c>
      <c r="Z1260" s="72" t="str">
        <f t="shared" si="524"/>
        <v/>
      </c>
      <c r="AA1260" s="72"/>
      <c r="AB1260" s="72"/>
      <c r="AC1260" s="72">
        <f t="shared" si="510"/>
        <v>1</v>
      </c>
      <c r="AD1260" s="72">
        <f t="shared" si="511"/>
        <v>1</v>
      </c>
      <c r="AE1260" s="109" t="str">
        <f t="shared" si="512"/>
        <v>0-0</v>
      </c>
      <c r="AF1260" s="109" t="str">
        <f t="shared" si="513"/>
        <v>Y</v>
      </c>
      <c r="AG1260" s="109" t="str">
        <f t="shared" si="514"/>
        <v>B</v>
      </c>
      <c r="AM1260" s="109">
        <f t="shared" si="515"/>
        <v>0</v>
      </c>
      <c r="AN1260" s="109">
        <f t="shared" si="516"/>
        <v>0</v>
      </c>
      <c r="AO1260" s="109" t="str">
        <f t="shared" si="517"/>
        <v/>
      </c>
      <c r="AQ1260" s="109" t="str">
        <f t="shared" si="518"/>
        <v/>
      </c>
      <c r="BA1260" s="229">
        <f>MOD(SUM(E1247:E1261),12)</f>
        <v>0</v>
      </c>
    </row>
    <row r="1261" spans="1:53" ht="15.75" thickBot="1" x14ac:dyDescent="0.3">
      <c r="A1261" s="88"/>
      <c r="B1261" s="66" t="s">
        <v>292</v>
      </c>
      <c r="C1261" s="67"/>
      <c r="D1261" s="102"/>
      <c r="E1261" s="32"/>
      <c r="F1261" s="32"/>
      <c r="G1261" s="68" t="s">
        <v>277</v>
      </c>
      <c r="H1261" s="69">
        <f t="shared" si="519"/>
        <v>0</v>
      </c>
      <c r="I1261" s="70">
        <f t="shared" si="520"/>
        <v>0</v>
      </c>
      <c r="J1261" s="73" t="str">
        <f t="shared" si="521"/>
        <v>--</v>
      </c>
      <c r="K1261" s="32"/>
      <c r="L1261" s="233"/>
      <c r="M1261" s="295"/>
      <c r="N1261" s="295"/>
      <c r="O1261" s="295"/>
      <c r="P1261" s="295"/>
      <c r="Q1261" s="295"/>
      <c r="R1261" s="295"/>
      <c r="S1261" s="295"/>
      <c r="T1261" s="295"/>
      <c r="U1261" s="296"/>
      <c r="V1261" s="103"/>
      <c r="W1261" s="84">
        <f>Y1261+1</f>
        <v>1</v>
      </c>
      <c r="X1261" s="84"/>
      <c r="Y1261" s="78">
        <f>SUM(E1247:E1261)</f>
        <v>0</v>
      </c>
      <c r="Z1261" s="72" t="str">
        <f t="shared" si="524"/>
        <v/>
      </c>
      <c r="AA1261" s="72" t="str">
        <f t="shared" ref="AA1261:AA1273" si="525">IF(AND(C1259&lt;&gt;"Field SPL",W1258&lt;=144,Y1259&gt;144),"ERROR","")</f>
        <v/>
      </c>
      <c r="AB1261" s="72"/>
      <c r="AC1261" s="72">
        <f t="shared" si="510"/>
        <v>1</v>
      </c>
      <c r="AD1261" s="72">
        <f t="shared" si="511"/>
        <v>1</v>
      </c>
      <c r="AE1261" s="109" t="str">
        <f t="shared" si="512"/>
        <v>0-0</v>
      </c>
      <c r="AF1261" s="109" t="str">
        <f t="shared" si="513"/>
        <v>Y</v>
      </c>
      <c r="AG1261" s="109" t="str">
        <f t="shared" si="514"/>
        <v>B</v>
      </c>
      <c r="AM1261" s="109">
        <f t="shared" si="515"/>
        <v>0</v>
      </c>
      <c r="AN1261" s="109">
        <f t="shared" si="516"/>
        <v>0</v>
      </c>
      <c r="AO1261" s="109" t="str">
        <f t="shared" si="517"/>
        <v/>
      </c>
      <c r="AQ1261" s="109" t="str">
        <f t="shared" si="518"/>
        <v/>
      </c>
      <c r="BA1261" s="229">
        <f>MOD(SUM(E1247:E1262),12)</f>
        <v>0</v>
      </c>
    </row>
    <row r="1262" spans="1:53" ht="15.75" thickBot="1" x14ac:dyDescent="0.3">
      <c r="A1262" s="88"/>
      <c r="B1262" s="66" t="s">
        <v>293</v>
      </c>
      <c r="C1262" s="67"/>
      <c r="D1262" s="102"/>
      <c r="E1262" s="32"/>
      <c r="F1262" s="32"/>
      <c r="G1262" s="68" t="s">
        <v>277</v>
      </c>
      <c r="H1262" s="69">
        <f t="shared" si="519"/>
        <v>0</v>
      </c>
      <c r="I1262" s="70">
        <f t="shared" si="520"/>
        <v>0</v>
      </c>
      <c r="J1262" s="73" t="str">
        <f t="shared" si="521"/>
        <v>--</v>
      </c>
      <c r="K1262" s="32"/>
      <c r="L1262" s="233"/>
      <c r="M1262" s="295"/>
      <c r="N1262" s="295"/>
      <c r="O1262" s="295"/>
      <c r="P1262" s="295"/>
      <c r="Q1262" s="295"/>
      <c r="R1262" s="295"/>
      <c r="S1262" s="295"/>
      <c r="T1262" s="295"/>
      <c r="U1262" s="296"/>
      <c r="V1262" s="103"/>
      <c r="W1262" s="84">
        <f t="shared" ref="W1262:W1270" si="526">Y1262+1</f>
        <v>1</v>
      </c>
      <c r="X1262" s="84"/>
      <c r="Y1262" s="78">
        <f>SUM(E1247:E1262)</f>
        <v>0</v>
      </c>
      <c r="Z1262" s="72" t="str">
        <f t="shared" si="524"/>
        <v/>
      </c>
      <c r="AA1262" s="72" t="str">
        <f t="shared" si="525"/>
        <v/>
      </c>
      <c r="AB1262" s="72"/>
      <c r="AC1262" s="72">
        <f t="shared" si="510"/>
        <v>1</v>
      </c>
      <c r="AD1262" s="72">
        <f t="shared" si="511"/>
        <v>1</v>
      </c>
      <c r="AE1262" s="109" t="str">
        <f t="shared" si="512"/>
        <v>0-0</v>
      </c>
      <c r="AF1262" s="109" t="str">
        <f t="shared" si="513"/>
        <v>Y</v>
      </c>
      <c r="AG1262" s="109" t="str">
        <f t="shared" si="514"/>
        <v>B</v>
      </c>
      <c r="AM1262" s="109">
        <f t="shared" si="515"/>
        <v>0</v>
      </c>
      <c r="AN1262" s="109">
        <f t="shared" si="516"/>
        <v>0</v>
      </c>
      <c r="AO1262" s="109" t="str">
        <f t="shared" si="517"/>
        <v/>
      </c>
      <c r="AQ1262" s="109" t="str">
        <f t="shared" si="518"/>
        <v/>
      </c>
      <c r="BA1262" s="229">
        <f>MOD(SUM(E1247:E1263),12)</f>
        <v>0</v>
      </c>
    </row>
    <row r="1263" spans="1:53" ht="15.75" thickBot="1" x14ac:dyDescent="0.3">
      <c r="A1263" s="88"/>
      <c r="B1263" s="66" t="s">
        <v>294</v>
      </c>
      <c r="C1263" s="67"/>
      <c r="D1263" s="102"/>
      <c r="E1263" s="32"/>
      <c r="F1263" s="32"/>
      <c r="G1263" s="68" t="s">
        <v>277</v>
      </c>
      <c r="H1263" s="69">
        <f t="shared" si="519"/>
        <v>0</v>
      </c>
      <c r="I1263" s="70">
        <f t="shared" si="520"/>
        <v>0</v>
      </c>
      <c r="J1263" s="73" t="str">
        <f t="shared" si="521"/>
        <v>--</v>
      </c>
      <c r="K1263" s="32"/>
      <c r="L1263" s="233"/>
      <c r="M1263" s="295"/>
      <c r="N1263" s="295"/>
      <c r="O1263" s="295"/>
      <c r="P1263" s="295"/>
      <c r="Q1263" s="295"/>
      <c r="R1263" s="295"/>
      <c r="S1263" s="295"/>
      <c r="T1263" s="295"/>
      <c r="U1263" s="296"/>
      <c r="V1263" s="103"/>
      <c r="W1263" s="84">
        <f t="shared" si="526"/>
        <v>1</v>
      </c>
      <c r="X1263" s="84"/>
      <c r="Y1263" s="78">
        <f>SUM(E1247:E1263)</f>
        <v>0</v>
      </c>
      <c r="Z1263" s="72" t="str">
        <f t="shared" si="524"/>
        <v/>
      </c>
      <c r="AA1263" s="72" t="str">
        <f t="shared" si="525"/>
        <v/>
      </c>
      <c r="AB1263" s="72"/>
      <c r="AC1263" s="72">
        <f t="shared" si="510"/>
        <v>1</v>
      </c>
      <c r="AD1263" s="72">
        <f t="shared" si="511"/>
        <v>1</v>
      </c>
      <c r="AE1263" s="109" t="str">
        <f t="shared" si="512"/>
        <v>0-0</v>
      </c>
      <c r="AF1263" s="109" t="str">
        <f t="shared" si="513"/>
        <v>Y</v>
      </c>
      <c r="AG1263" s="109" t="str">
        <f t="shared" si="514"/>
        <v>B</v>
      </c>
      <c r="AM1263" s="109">
        <f t="shared" si="515"/>
        <v>0</v>
      </c>
      <c r="AN1263" s="109">
        <f t="shared" si="516"/>
        <v>0</v>
      </c>
      <c r="AO1263" s="109" t="str">
        <f t="shared" si="517"/>
        <v/>
      </c>
      <c r="AQ1263" s="109" t="str">
        <f t="shared" si="518"/>
        <v/>
      </c>
      <c r="BA1263" s="229">
        <f>MOD(SUM(E1247:E1264),12)</f>
        <v>0</v>
      </c>
    </row>
    <row r="1264" spans="1:53" ht="15.75" thickBot="1" x14ac:dyDescent="0.3">
      <c r="A1264" s="88"/>
      <c r="B1264" s="66" t="s">
        <v>295</v>
      </c>
      <c r="C1264" s="67"/>
      <c r="D1264" s="102"/>
      <c r="E1264" s="32"/>
      <c r="F1264" s="32"/>
      <c r="G1264" s="68" t="s">
        <v>277</v>
      </c>
      <c r="H1264" s="69">
        <f t="shared" si="519"/>
        <v>0</v>
      </c>
      <c r="I1264" s="70">
        <f t="shared" si="520"/>
        <v>0</v>
      </c>
      <c r="J1264" s="73" t="str">
        <f t="shared" si="521"/>
        <v>--</v>
      </c>
      <c r="K1264" s="32"/>
      <c r="L1264" s="233"/>
      <c r="M1264" s="295"/>
      <c r="N1264" s="295"/>
      <c r="O1264" s="295"/>
      <c r="P1264" s="295"/>
      <c r="Q1264" s="295"/>
      <c r="R1264" s="295"/>
      <c r="S1264" s="295"/>
      <c r="T1264" s="295"/>
      <c r="U1264" s="296"/>
      <c r="V1264" s="103"/>
      <c r="W1264" s="84">
        <f t="shared" si="526"/>
        <v>1</v>
      </c>
      <c r="X1264" s="84"/>
      <c r="Y1264" s="78">
        <f>SUM(E1247:E1264)</f>
        <v>0</v>
      </c>
      <c r="Z1264" s="72" t="str">
        <f t="shared" si="524"/>
        <v/>
      </c>
      <c r="AA1264" s="72" t="str">
        <f t="shared" si="525"/>
        <v/>
      </c>
      <c r="AB1264" s="72"/>
      <c r="AC1264" s="72">
        <f t="shared" si="510"/>
        <v>1</v>
      </c>
      <c r="AD1264" s="72">
        <f t="shared" si="511"/>
        <v>1</v>
      </c>
      <c r="AE1264" s="109" t="str">
        <f t="shared" si="512"/>
        <v>0-0</v>
      </c>
      <c r="AF1264" s="109" t="str">
        <f t="shared" si="513"/>
        <v>Y</v>
      </c>
      <c r="AG1264" s="109" t="str">
        <f t="shared" si="514"/>
        <v>B</v>
      </c>
      <c r="AM1264" s="109">
        <f t="shared" si="515"/>
        <v>0</v>
      </c>
      <c r="AN1264" s="109">
        <f t="shared" si="516"/>
        <v>0</v>
      </c>
      <c r="AO1264" s="109" t="str">
        <f t="shared" si="517"/>
        <v/>
      </c>
      <c r="AQ1264" s="109" t="str">
        <f t="shared" si="518"/>
        <v/>
      </c>
      <c r="BA1264" s="229">
        <f>MOD(SUM(E1247:E1265),12)</f>
        <v>0</v>
      </c>
    </row>
    <row r="1265" spans="1:53" ht="15.75" thickBot="1" x14ac:dyDescent="0.3">
      <c r="A1265" s="88"/>
      <c r="B1265" s="66" t="s">
        <v>296</v>
      </c>
      <c r="C1265" s="67"/>
      <c r="D1265" s="102"/>
      <c r="E1265" s="32"/>
      <c r="F1265" s="32"/>
      <c r="G1265" s="68" t="s">
        <v>277</v>
      </c>
      <c r="H1265" s="69">
        <f t="shared" si="519"/>
        <v>0</v>
      </c>
      <c r="I1265" s="70">
        <f t="shared" si="520"/>
        <v>0</v>
      </c>
      <c r="J1265" s="73" t="str">
        <f t="shared" si="521"/>
        <v>--</v>
      </c>
      <c r="K1265" s="32"/>
      <c r="L1265" s="233"/>
      <c r="M1265" s="295"/>
      <c r="N1265" s="295"/>
      <c r="O1265" s="295"/>
      <c r="P1265" s="295"/>
      <c r="Q1265" s="295"/>
      <c r="R1265" s="295"/>
      <c r="S1265" s="295"/>
      <c r="T1265" s="295"/>
      <c r="U1265" s="296"/>
      <c r="V1265" s="103"/>
      <c r="W1265" s="84">
        <f t="shared" si="526"/>
        <v>1</v>
      </c>
      <c r="X1265" s="84"/>
      <c r="Y1265" s="78">
        <f>SUM(E1247:E1265)</f>
        <v>0</v>
      </c>
      <c r="Z1265" s="72" t="str">
        <f t="shared" si="524"/>
        <v/>
      </c>
      <c r="AA1265" s="72" t="str">
        <f t="shared" si="525"/>
        <v/>
      </c>
      <c r="AB1265" s="72"/>
      <c r="AC1265" s="72">
        <f t="shared" si="510"/>
        <v>1</v>
      </c>
      <c r="AD1265" s="72">
        <f t="shared" si="511"/>
        <v>1</v>
      </c>
      <c r="AE1265" s="109" t="str">
        <f t="shared" si="512"/>
        <v>0-0</v>
      </c>
      <c r="AF1265" s="109" t="str">
        <f t="shared" si="513"/>
        <v>Y</v>
      </c>
      <c r="AG1265" s="109" t="str">
        <f t="shared" si="514"/>
        <v>B</v>
      </c>
      <c r="AM1265" s="109">
        <f t="shared" si="515"/>
        <v>0</v>
      </c>
      <c r="AN1265" s="109">
        <f t="shared" si="516"/>
        <v>0</v>
      </c>
      <c r="AO1265" s="109" t="str">
        <f t="shared" si="517"/>
        <v/>
      </c>
      <c r="AQ1265" s="109" t="str">
        <f t="shared" si="518"/>
        <v/>
      </c>
      <c r="BA1265" s="229">
        <f>MOD(SUM(E1247:E1266),12)</f>
        <v>0</v>
      </c>
    </row>
    <row r="1266" spans="1:53" ht="15.75" thickBot="1" x14ac:dyDescent="0.3">
      <c r="A1266" s="88"/>
      <c r="B1266" s="66" t="s">
        <v>297</v>
      </c>
      <c r="C1266" s="67"/>
      <c r="D1266" s="102"/>
      <c r="E1266" s="32"/>
      <c r="F1266" s="32"/>
      <c r="G1266" s="68" t="s">
        <v>277</v>
      </c>
      <c r="H1266" s="69">
        <f t="shared" si="519"/>
        <v>0</v>
      </c>
      <c r="I1266" s="70">
        <f t="shared" si="520"/>
        <v>0</v>
      </c>
      <c r="J1266" s="73" t="str">
        <f t="shared" si="521"/>
        <v>--</v>
      </c>
      <c r="K1266" s="32"/>
      <c r="L1266" s="233"/>
      <c r="M1266" s="295"/>
      <c r="N1266" s="295"/>
      <c r="O1266" s="295"/>
      <c r="P1266" s="295"/>
      <c r="Q1266" s="295"/>
      <c r="R1266" s="295"/>
      <c r="S1266" s="295"/>
      <c r="T1266" s="295"/>
      <c r="U1266" s="296"/>
      <c r="V1266" s="103"/>
      <c r="W1266" s="84">
        <f t="shared" si="526"/>
        <v>1</v>
      </c>
      <c r="X1266" s="84"/>
      <c r="Y1266" s="78">
        <f>SUM(E1247:E1266)</f>
        <v>0</v>
      </c>
      <c r="Z1266" s="72" t="str">
        <f t="shared" si="524"/>
        <v/>
      </c>
      <c r="AA1266" s="72" t="str">
        <f t="shared" si="525"/>
        <v/>
      </c>
      <c r="AB1266" s="72"/>
      <c r="AC1266" s="72">
        <f t="shared" si="510"/>
        <v>1</v>
      </c>
      <c r="AD1266" s="72">
        <f t="shared" si="511"/>
        <v>1</v>
      </c>
      <c r="AE1266" s="109" t="str">
        <f t="shared" si="512"/>
        <v>0-0</v>
      </c>
      <c r="AF1266" s="109" t="str">
        <f t="shared" si="513"/>
        <v>Y</v>
      </c>
      <c r="AG1266" s="109" t="str">
        <f t="shared" si="514"/>
        <v>B</v>
      </c>
      <c r="AM1266" s="109">
        <f t="shared" si="515"/>
        <v>0</v>
      </c>
      <c r="AN1266" s="109">
        <f t="shared" si="516"/>
        <v>0</v>
      </c>
      <c r="AO1266" s="109" t="str">
        <f t="shared" si="517"/>
        <v/>
      </c>
      <c r="AQ1266" s="109" t="str">
        <f t="shared" si="518"/>
        <v/>
      </c>
      <c r="BA1266" s="229">
        <f>MOD(SUM(E1247:E1267),12)</f>
        <v>0</v>
      </c>
    </row>
    <row r="1267" spans="1:53" ht="15.75" thickBot="1" x14ac:dyDescent="0.3">
      <c r="A1267" s="88"/>
      <c r="B1267" s="66" t="s">
        <v>298</v>
      </c>
      <c r="C1267" s="67"/>
      <c r="D1267" s="102"/>
      <c r="E1267" s="32"/>
      <c r="F1267" s="32"/>
      <c r="G1267" s="68" t="s">
        <v>277</v>
      </c>
      <c r="H1267" s="69">
        <f t="shared" si="519"/>
        <v>0</v>
      </c>
      <c r="I1267" s="70">
        <f t="shared" si="520"/>
        <v>0</v>
      </c>
      <c r="J1267" s="73" t="str">
        <f t="shared" si="521"/>
        <v>--</v>
      </c>
      <c r="K1267" s="32"/>
      <c r="L1267" s="233"/>
      <c r="M1267" s="295"/>
      <c r="N1267" s="295"/>
      <c r="O1267" s="295"/>
      <c r="P1267" s="295"/>
      <c r="Q1267" s="295"/>
      <c r="R1267" s="295"/>
      <c r="S1267" s="295"/>
      <c r="T1267" s="295"/>
      <c r="U1267" s="296"/>
      <c r="V1267" s="103"/>
      <c r="W1267" s="84">
        <f t="shared" si="526"/>
        <v>1</v>
      </c>
      <c r="X1267" s="84"/>
      <c r="Y1267" s="78">
        <f>SUM(E1247:E1267)</f>
        <v>0</v>
      </c>
      <c r="Z1267" s="72" t="str">
        <f t="shared" si="524"/>
        <v/>
      </c>
      <c r="AA1267" s="72" t="str">
        <f t="shared" si="525"/>
        <v/>
      </c>
      <c r="AB1267" s="72"/>
      <c r="AC1267" s="72">
        <f t="shared" si="510"/>
        <v>1</v>
      </c>
      <c r="AD1267" s="72">
        <f t="shared" si="511"/>
        <v>1</v>
      </c>
      <c r="AE1267" s="109" t="str">
        <f t="shared" si="512"/>
        <v>0-0</v>
      </c>
      <c r="AF1267" s="109" t="str">
        <f t="shared" si="513"/>
        <v>Y</v>
      </c>
      <c r="AG1267" s="109" t="str">
        <f t="shared" si="514"/>
        <v>B</v>
      </c>
      <c r="AM1267" s="109">
        <f t="shared" si="515"/>
        <v>0</v>
      </c>
      <c r="AN1267" s="109">
        <f t="shared" si="516"/>
        <v>0</v>
      </c>
      <c r="AO1267" s="109" t="str">
        <f t="shared" si="517"/>
        <v/>
      </c>
      <c r="AQ1267" s="109" t="str">
        <f t="shared" si="518"/>
        <v/>
      </c>
      <c r="BA1267" s="229">
        <f>MOD(SUM(E1247:E1268),12)</f>
        <v>0</v>
      </c>
    </row>
    <row r="1268" spans="1:53" ht="15.75" thickBot="1" x14ac:dyDescent="0.3">
      <c r="A1268" s="88"/>
      <c r="B1268" s="66" t="s">
        <v>299</v>
      </c>
      <c r="C1268" s="67"/>
      <c r="D1268" s="102"/>
      <c r="E1268" s="32"/>
      <c r="F1268" s="32"/>
      <c r="G1268" s="68" t="s">
        <v>277</v>
      </c>
      <c r="H1268" s="69">
        <f t="shared" si="519"/>
        <v>0</v>
      </c>
      <c r="I1268" s="70">
        <f t="shared" si="520"/>
        <v>0</v>
      </c>
      <c r="J1268" s="73" t="str">
        <f t="shared" si="521"/>
        <v>--</v>
      </c>
      <c r="K1268" s="32"/>
      <c r="L1268" s="233"/>
      <c r="M1268" s="295"/>
      <c r="N1268" s="295"/>
      <c r="O1268" s="295"/>
      <c r="P1268" s="295"/>
      <c r="Q1268" s="295"/>
      <c r="R1268" s="295"/>
      <c r="S1268" s="295"/>
      <c r="T1268" s="295"/>
      <c r="U1268" s="296"/>
      <c r="V1268" s="103"/>
      <c r="W1268" s="84">
        <f t="shared" si="526"/>
        <v>1</v>
      </c>
      <c r="X1268" s="84"/>
      <c r="Y1268" s="78">
        <f>SUM(E1247:E1268)</f>
        <v>0</v>
      </c>
      <c r="Z1268" s="72" t="str">
        <f t="shared" si="524"/>
        <v/>
      </c>
      <c r="AA1268" s="72" t="str">
        <f t="shared" si="525"/>
        <v/>
      </c>
      <c r="AB1268" s="72"/>
      <c r="AC1268" s="72">
        <f t="shared" si="510"/>
        <v>1</v>
      </c>
      <c r="AD1268" s="72">
        <f t="shared" si="511"/>
        <v>1</v>
      </c>
      <c r="AE1268" s="109" t="str">
        <f t="shared" si="512"/>
        <v>0-0</v>
      </c>
      <c r="AF1268" s="109" t="str">
        <f t="shared" si="513"/>
        <v>Y</v>
      </c>
      <c r="AG1268" s="109" t="str">
        <f t="shared" si="514"/>
        <v>B</v>
      </c>
      <c r="AM1268" s="109">
        <f t="shared" si="515"/>
        <v>0</v>
      </c>
      <c r="AN1268" s="109">
        <f t="shared" si="516"/>
        <v>0</v>
      </c>
      <c r="AO1268" s="109" t="str">
        <f t="shared" si="517"/>
        <v/>
      </c>
      <c r="AQ1268" s="109" t="str">
        <f t="shared" si="518"/>
        <v/>
      </c>
      <c r="BA1268" s="229">
        <f>MOD(SUM(E1247:E1269),12)</f>
        <v>0</v>
      </c>
    </row>
    <row r="1269" spans="1:53" ht="15.75" thickBot="1" x14ac:dyDescent="0.3">
      <c r="A1269" s="88"/>
      <c r="B1269" s="66" t="s">
        <v>300</v>
      </c>
      <c r="C1269" s="67"/>
      <c r="D1269" s="102"/>
      <c r="E1269" s="32"/>
      <c r="F1269" s="32"/>
      <c r="G1269" s="68" t="s">
        <v>277</v>
      </c>
      <c r="H1269" s="69">
        <f t="shared" si="519"/>
        <v>0</v>
      </c>
      <c r="I1269" s="70">
        <f t="shared" si="520"/>
        <v>0</v>
      </c>
      <c r="J1269" s="73" t="str">
        <f t="shared" si="521"/>
        <v>--</v>
      </c>
      <c r="K1269" s="32"/>
      <c r="L1269" s="233"/>
      <c r="M1269" s="295"/>
      <c r="N1269" s="295"/>
      <c r="O1269" s="295"/>
      <c r="P1269" s="295"/>
      <c r="Q1269" s="295"/>
      <c r="R1269" s="295"/>
      <c r="S1269" s="295"/>
      <c r="T1269" s="295"/>
      <c r="U1269" s="296"/>
      <c r="V1269" s="103"/>
      <c r="W1269" s="84">
        <f t="shared" si="526"/>
        <v>1</v>
      </c>
      <c r="X1269" s="84"/>
      <c r="Y1269" s="78">
        <f>SUM(E1247:E1269)</f>
        <v>0</v>
      </c>
      <c r="Z1269" s="72" t="str">
        <f t="shared" si="524"/>
        <v/>
      </c>
      <c r="AA1269" s="72" t="str">
        <f t="shared" si="525"/>
        <v/>
      </c>
      <c r="AB1269" s="72"/>
      <c r="AC1269" s="72">
        <f t="shared" si="510"/>
        <v>1</v>
      </c>
      <c r="AD1269" s="72">
        <f t="shared" si="511"/>
        <v>1</v>
      </c>
      <c r="AE1269" s="109" t="str">
        <f t="shared" si="512"/>
        <v>0-0</v>
      </c>
      <c r="AF1269" s="109" t="str">
        <f t="shared" si="513"/>
        <v>Y</v>
      </c>
      <c r="AG1269" s="109" t="str">
        <f t="shared" si="514"/>
        <v>B</v>
      </c>
      <c r="AM1269" s="109">
        <f t="shared" si="515"/>
        <v>0</v>
      </c>
      <c r="AN1269" s="109">
        <f t="shared" si="516"/>
        <v>0</v>
      </c>
      <c r="AO1269" s="109" t="str">
        <f t="shared" si="517"/>
        <v/>
      </c>
      <c r="AQ1269" s="109" t="str">
        <f t="shared" si="518"/>
        <v/>
      </c>
      <c r="BA1269" s="229">
        <f>MOD(SUM(E1247:E1270),12)</f>
        <v>0</v>
      </c>
    </row>
    <row r="1270" spans="1:53" ht="15.75" thickBot="1" x14ac:dyDescent="0.3">
      <c r="A1270" s="88"/>
      <c r="B1270" s="66" t="s">
        <v>301</v>
      </c>
      <c r="C1270" s="67"/>
      <c r="D1270" s="102"/>
      <c r="E1270" s="32"/>
      <c r="F1270" s="32"/>
      <c r="G1270" s="68" t="s">
        <v>277</v>
      </c>
      <c r="H1270" s="69">
        <f t="shared" si="519"/>
        <v>0</v>
      </c>
      <c r="I1270" s="70">
        <f t="shared" si="520"/>
        <v>0</v>
      </c>
      <c r="J1270" s="73" t="str">
        <f t="shared" si="521"/>
        <v>--</v>
      </c>
      <c r="K1270" s="32"/>
      <c r="L1270" s="233"/>
      <c r="M1270" s="295"/>
      <c r="N1270" s="295"/>
      <c r="O1270" s="295"/>
      <c r="P1270" s="295"/>
      <c r="Q1270" s="295"/>
      <c r="R1270" s="295"/>
      <c r="S1270" s="295"/>
      <c r="T1270" s="295"/>
      <c r="U1270" s="296"/>
      <c r="V1270" s="103"/>
      <c r="W1270" s="84">
        <f t="shared" si="526"/>
        <v>1</v>
      </c>
      <c r="X1270" s="84"/>
      <c r="Y1270" s="78">
        <f>SUM(E1247:E1270)</f>
        <v>0</v>
      </c>
      <c r="Z1270" s="72" t="str">
        <f t="shared" si="524"/>
        <v/>
      </c>
      <c r="AA1270" s="72" t="str">
        <f t="shared" si="525"/>
        <v/>
      </c>
      <c r="AB1270" s="72"/>
      <c r="AC1270" s="72">
        <f t="shared" si="510"/>
        <v>1</v>
      </c>
      <c r="AD1270" s="72">
        <f t="shared" si="511"/>
        <v>1</v>
      </c>
      <c r="AE1270" s="109" t="str">
        <f t="shared" si="512"/>
        <v>0-0</v>
      </c>
      <c r="AF1270" s="109" t="str">
        <f t="shared" si="513"/>
        <v>Y</v>
      </c>
      <c r="AG1270" s="109" t="str">
        <f t="shared" si="514"/>
        <v>B</v>
      </c>
      <c r="AM1270" s="109">
        <f t="shared" si="515"/>
        <v>0</v>
      </c>
      <c r="AN1270" s="109">
        <f t="shared" si="516"/>
        <v>0</v>
      </c>
      <c r="AO1270" s="109" t="str">
        <f t="shared" si="517"/>
        <v/>
      </c>
      <c r="AQ1270" s="109" t="str">
        <f t="shared" si="518"/>
        <v/>
      </c>
      <c r="BA1270" s="229">
        <f>MOD(SUM(E1247:E1271),12)</f>
        <v>0</v>
      </c>
    </row>
    <row r="1271" spans="1:53" ht="15.75" thickBot="1" x14ac:dyDescent="0.3">
      <c r="A1271" s="88"/>
      <c r="B1271" s="66" t="s">
        <v>302</v>
      </c>
      <c r="C1271" s="67"/>
      <c r="D1271" s="102"/>
      <c r="E1271" s="32"/>
      <c r="F1271" s="32"/>
      <c r="G1271" s="68" t="s">
        <v>277</v>
      </c>
      <c r="H1271" s="69">
        <f t="shared" si="519"/>
        <v>0</v>
      </c>
      <c r="I1271" s="70">
        <f t="shared" si="520"/>
        <v>0</v>
      </c>
      <c r="J1271" s="73" t="str">
        <f t="shared" si="521"/>
        <v>--</v>
      </c>
      <c r="K1271" s="32"/>
      <c r="L1271" s="234"/>
      <c r="M1271" s="295"/>
      <c r="N1271" s="295"/>
      <c r="O1271" s="295"/>
      <c r="P1271" s="295"/>
      <c r="Q1271" s="295"/>
      <c r="R1271" s="295"/>
      <c r="S1271" s="295"/>
      <c r="T1271" s="295"/>
      <c r="U1271" s="296"/>
      <c r="V1271" s="103"/>
      <c r="W1271" s="72"/>
      <c r="X1271" s="72"/>
      <c r="Y1271" s="78">
        <f>SUM(E1247:E1271)</f>
        <v>0</v>
      </c>
      <c r="Z1271" s="72" t="str">
        <f t="shared" si="524"/>
        <v/>
      </c>
      <c r="AA1271" s="72" t="str">
        <f t="shared" si="525"/>
        <v/>
      </c>
      <c r="AB1271" s="72"/>
      <c r="AC1271" s="72">
        <f t="shared" si="510"/>
        <v>1</v>
      </c>
      <c r="AD1271" s="72">
        <f t="shared" si="511"/>
        <v>1</v>
      </c>
      <c r="AE1271" s="109" t="str">
        <f t="shared" si="512"/>
        <v>0-0</v>
      </c>
      <c r="AF1271" s="109" t="str">
        <f t="shared" si="513"/>
        <v>Y</v>
      </c>
      <c r="AG1271" s="109" t="str">
        <f t="shared" si="514"/>
        <v>B</v>
      </c>
      <c r="AM1271" s="109">
        <f t="shared" si="515"/>
        <v>0</v>
      </c>
      <c r="AN1271" s="109">
        <f t="shared" si="516"/>
        <v>0</v>
      </c>
      <c r="AO1271" s="109" t="str">
        <f t="shared" si="517"/>
        <v/>
      </c>
      <c r="AQ1271" s="109" t="str">
        <f t="shared" si="518"/>
        <v/>
      </c>
      <c r="BA1271" s="228"/>
    </row>
    <row r="1272" spans="1:53" ht="16.5" thickBot="1" x14ac:dyDescent="0.3">
      <c r="A1272" s="88"/>
      <c r="B1272" s="281" t="s">
        <v>365</v>
      </c>
      <c r="C1272" s="283"/>
      <c r="D1272" s="79"/>
      <c r="E1272" s="80"/>
      <c r="F1272" s="80"/>
      <c r="G1272" s="81"/>
      <c r="H1272" s="192"/>
      <c r="I1272" s="192"/>
      <c r="J1272" s="192"/>
      <c r="K1272" s="82"/>
      <c r="L1272" s="281" t="s">
        <v>306</v>
      </c>
      <c r="M1272" s="282"/>
      <c r="N1272" s="282"/>
      <c r="O1272" s="282"/>
      <c r="P1272" s="282"/>
      <c r="Q1272" s="282"/>
      <c r="R1272" s="282"/>
      <c r="S1272" s="282"/>
      <c r="T1272" s="282"/>
      <c r="U1272" s="283"/>
      <c r="V1272" s="104"/>
      <c r="W1272" s="72"/>
      <c r="X1272" s="72"/>
      <c r="Y1272" s="72"/>
      <c r="Z1272" s="72"/>
      <c r="AA1272" s="72" t="str">
        <f t="shared" si="525"/>
        <v/>
      </c>
      <c r="AB1272" s="72"/>
      <c r="AC1272" s="72">
        <f>SUM(AC1247:AC1271)</f>
        <v>25</v>
      </c>
      <c r="AD1272" s="72">
        <f>SUM(AD1247:AD1271)</f>
        <v>25</v>
      </c>
      <c r="AM1272" s="109">
        <f>SUM(AM1247:AM1271)</f>
        <v>0</v>
      </c>
      <c r="AN1272" s="109">
        <f>SUM(AN1247:AN1271)</f>
        <v>0</v>
      </c>
      <c r="AO1272" s="109">
        <f>((COUNTIF(AO1247:AO1271,"Y")/3)*2)</f>
        <v>0</v>
      </c>
      <c r="AP1272" s="109">
        <f>(COUNTIF(AO1247:AO1271,"Y")/3)</f>
        <v>0</v>
      </c>
      <c r="AQ1272" s="109">
        <f>(COUNTIF(AQ1247:AQ1271,"Y")/2)</f>
        <v>0</v>
      </c>
      <c r="AR1272" s="109">
        <f>(COUNTIF(AQ1247:AQ1271,"Y")/2)</f>
        <v>0</v>
      </c>
      <c r="BA1272" s="228"/>
    </row>
    <row r="1273" spans="1:53" ht="16.5" thickBot="1" x14ac:dyDescent="0.3">
      <c r="A1273" s="88"/>
      <c r="B1273" s="281" t="s">
        <v>307</v>
      </c>
      <c r="C1273" s="283"/>
      <c r="D1273" s="25"/>
      <c r="E1273" s="25"/>
      <c r="F1273" s="25"/>
      <c r="G1273" s="83"/>
      <c r="H1273" s="25"/>
      <c r="I1273" s="26"/>
      <c r="J1273" s="26"/>
      <c r="K1273" s="25"/>
      <c r="L1273" s="25"/>
      <c r="M1273" s="25"/>
      <c r="N1273" s="25"/>
      <c r="O1273" s="25"/>
      <c r="P1273" s="26"/>
      <c r="Q1273" s="26"/>
      <c r="R1273" s="26"/>
      <c r="S1273" s="26"/>
      <c r="T1273" s="26"/>
      <c r="U1273" s="26"/>
      <c r="V1273" s="54"/>
      <c r="W1273" s="72"/>
      <c r="X1273" s="72"/>
      <c r="Y1273" s="72"/>
      <c r="Z1273" s="72"/>
      <c r="AA1273" s="72" t="str">
        <f t="shared" si="525"/>
        <v/>
      </c>
      <c r="AB1273" s="72"/>
      <c r="AC1273" s="72"/>
      <c r="AD1273" s="72"/>
      <c r="BA1273" s="226"/>
    </row>
    <row r="1274" spans="1:53" x14ac:dyDescent="0.25">
      <c r="A1274" s="88"/>
      <c r="B1274" s="88"/>
      <c r="C1274" s="88"/>
      <c r="D1274" s="88"/>
      <c r="E1274" s="88"/>
      <c r="F1274" s="88"/>
      <c r="G1274" s="88"/>
      <c r="H1274" s="88"/>
      <c r="I1274" s="88"/>
      <c r="J1274" s="88"/>
      <c r="K1274" s="88"/>
      <c r="L1274" s="88"/>
      <c r="M1274" s="88"/>
      <c r="N1274" s="88"/>
      <c r="O1274" s="88"/>
      <c r="P1274" s="88"/>
      <c r="Q1274" s="88"/>
      <c r="R1274" s="88"/>
      <c r="S1274" s="88"/>
      <c r="T1274" s="88"/>
      <c r="U1274" s="88"/>
      <c r="V1274" s="88"/>
      <c r="W1274" s="88"/>
      <c r="X1274" s="88"/>
      <c r="Y1274" s="88"/>
      <c r="Z1274" s="88"/>
      <c r="AA1274" s="88"/>
      <c r="AB1274" s="88"/>
      <c r="AC1274" s="88"/>
      <c r="AD1274" s="88"/>
    </row>
    <row r="1275" spans="1:53" ht="15.75" thickBot="1" x14ac:dyDescent="0.3">
      <c r="A1275" s="88"/>
      <c r="B1275" s="88"/>
      <c r="C1275" s="88"/>
      <c r="D1275" s="88"/>
      <c r="E1275" s="88"/>
      <c r="F1275" s="88"/>
      <c r="G1275" s="88"/>
      <c r="H1275" s="88"/>
      <c r="I1275" s="88"/>
      <c r="J1275" s="88"/>
      <c r="K1275" s="88"/>
      <c r="L1275" s="88"/>
      <c r="M1275" s="88"/>
      <c r="N1275" s="88"/>
      <c r="O1275" s="88"/>
      <c r="P1275" s="88"/>
      <c r="Q1275" s="88"/>
      <c r="R1275" s="88"/>
      <c r="S1275" s="88"/>
      <c r="T1275" s="88"/>
      <c r="U1275" s="88"/>
      <c r="V1275" s="88"/>
      <c r="W1275" s="88"/>
      <c r="X1275" s="88"/>
      <c r="Y1275" s="88"/>
      <c r="Z1275" s="88"/>
      <c r="AA1275" s="88"/>
      <c r="AB1275" s="88"/>
      <c r="AC1275" s="88"/>
      <c r="AD1275" s="88"/>
    </row>
    <row r="1276" spans="1:53" ht="24" thickBot="1" x14ac:dyDescent="0.4">
      <c r="A1276" s="88"/>
      <c r="B1276" s="85" t="s">
        <v>366</v>
      </c>
      <c r="C1276" s="25"/>
      <c r="D1276" s="25"/>
      <c r="E1276" s="25"/>
      <c r="F1276" s="88"/>
      <c r="G1276" s="25"/>
      <c r="H1276" s="25"/>
      <c r="I1276" s="87"/>
      <c r="J1276" s="26"/>
      <c r="K1276" s="25"/>
      <c r="L1276" s="25"/>
      <c r="M1276" s="196" t="s">
        <v>210</v>
      </c>
      <c r="N1276" s="196" t="s">
        <v>211</v>
      </c>
      <c r="O1276" s="196" t="s">
        <v>212</v>
      </c>
      <c r="P1276" s="196" t="s">
        <v>213</v>
      </c>
      <c r="Q1276" s="196" t="s">
        <v>214</v>
      </c>
      <c r="R1276" s="196" t="s">
        <v>215</v>
      </c>
      <c r="S1276" s="196" t="s">
        <v>216</v>
      </c>
      <c r="T1276" s="196" t="s">
        <v>217</v>
      </c>
      <c r="U1276" s="196" t="s">
        <v>218</v>
      </c>
      <c r="V1276" s="196" t="s">
        <v>219</v>
      </c>
      <c r="W1276" s="113" t="s">
        <v>220</v>
      </c>
      <c r="X1276" s="196" t="s">
        <v>221</v>
      </c>
      <c r="Y1276" s="25"/>
      <c r="Z1276" s="25"/>
      <c r="AA1276" s="25"/>
      <c r="AB1276" s="25"/>
      <c r="AC1276" s="25"/>
      <c r="AD1276" s="25"/>
      <c r="BA1276" s="226"/>
    </row>
    <row r="1277" spans="1:53" ht="16.5" thickTop="1" thickBot="1" x14ac:dyDescent="0.3">
      <c r="A1277" s="88"/>
      <c r="B1277" s="284" t="s">
        <v>222</v>
      </c>
      <c r="C1277" s="285"/>
      <c r="D1277" s="286" t="s">
        <v>223</v>
      </c>
      <c r="E1277" s="287"/>
      <c r="F1277" s="88"/>
      <c r="G1277" s="288" t="s">
        <v>224</v>
      </c>
      <c r="H1277" s="289"/>
      <c r="I1277" s="28">
        <f>SUM(E1288:E1312)</f>
        <v>0</v>
      </c>
      <c r="J1277" s="290" t="s">
        <v>225</v>
      </c>
      <c r="K1277" s="291"/>
      <c r="L1277" s="287"/>
      <c r="M1277" s="196">
        <v>2</v>
      </c>
      <c r="N1277" s="35">
        <f>SUM(AI1277,AI1288)</f>
        <v>0</v>
      </c>
      <c r="O1277" s="35">
        <v>0</v>
      </c>
      <c r="P1277" s="35">
        <f>SUM(AJ1277,AJ1288)</f>
        <v>0</v>
      </c>
      <c r="Q1277" s="35">
        <v>0</v>
      </c>
      <c r="R1277" s="35">
        <f>COUNTIFS($E1288:$E1312,"2",$F1288:$F1312,"Pole",$C1288:$C1312,"FST")</f>
        <v>0</v>
      </c>
      <c r="S1277" s="35">
        <f>SUM(AL1277,AK1288)</f>
        <v>0</v>
      </c>
      <c r="T1277" s="35">
        <v>0</v>
      </c>
      <c r="U1277" s="35">
        <f>SUM(AK1277,AL1288)</f>
        <v>0</v>
      </c>
      <c r="V1277" s="35">
        <v>0</v>
      </c>
      <c r="W1277" s="34">
        <f>COUNTIFS($E1288:$E1312,"2",$F1288:$F1312,"HH",$C1288:$C1312,"FST")</f>
        <v>0</v>
      </c>
      <c r="X1277" s="35">
        <f>COUNTIFS($E1288:$E1312,"2",$F1288:$F1312,"Ped",$C1288:$C1312,"FST")</f>
        <v>0</v>
      </c>
      <c r="Y1277" s="25"/>
      <c r="Z1277" s="297" t="s">
        <v>226</v>
      </c>
      <c r="AA1277" s="298"/>
      <c r="AB1277" s="299"/>
      <c r="AC1277" s="25"/>
      <c r="AD1277" s="25"/>
      <c r="AH1277" s="109">
        <v>2</v>
      </c>
      <c r="AI1277" s="109" t="str">
        <f>IF($E1278="SS",COUNTIFS($C1288:$C1312,"FST",$E1288:$E1312,"2"),"0")</f>
        <v>0</v>
      </c>
      <c r="AJ1277" s="109" t="str">
        <f>IF($E1278="RPX",COUNTIFS($C1288:$C1312,"FST",$E1288:$E1312,"2"),"0")</f>
        <v>0</v>
      </c>
      <c r="AK1277" s="109" t="str">
        <f>IF($E1278="EUC",COUNTIFS($C1288:$C1312,"FST",$E1288:$E1312,"2"),"0")</f>
        <v>0</v>
      </c>
      <c r="AL1277" s="109" t="str">
        <f>IF($E1278="RPX-T",COUNTIFS($C1288:$C1312,"FST",$E1288:$E1312,"2"),"0")</f>
        <v>0</v>
      </c>
      <c r="AT1277" s="110" t="s">
        <v>227</v>
      </c>
      <c r="AU1277" s="108">
        <f>IF(OR($AS1278="Y",$AS1279="Y",$AS1280="Y"),"",COUNTIFS($E1278,"SS",$E1283,"Y"))</f>
        <v>0</v>
      </c>
      <c r="AV1277" s="111">
        <f>IF(OR($AS1278="Y",$AS1279="Y",$AS1280="Y"),"",COUNTIFS($E1278,"RPX",$E1283,"Y"))</f>
        <v>0</v>
      </c>
      <c r="AW1277" s="111">
        <f>IF(OR($AS1278="Y",$AS1279="Y",$AS1280="Y"),"",COUNTIFS($E1278,"EUC",$E1283,"Y"))</f>
        <v>0</v>
      </c>
      <c r="AX1277" s="109">
        <f>IF(OR($AS1278="Y",$AS1279="Y",$AS1280="Y"),"",COUNTIFS($E1278,"RPX-T",$E1283,"Y"))</f>
        <v>0</v>
      </c>
      <c r="BA1277" s="226"/>
    </row>
    <row r="1278" spans="1:53" ht="16.5" customHeight="1" thickTop="1" thickBot="1" x14ac:dyDescent="0.3">
      <c r="A1278" s="88"/>
      <c r="B1278" s="29" t="s">
        <v>228</v>
      </c>
      <c r="C1278" s="30">
        <v>0</v>
      </c>
      <c r="D1278" s="31" t="s">
        <v>229</v>
      </c>
      <c r="E1278" s="66" t="str">
        <f>TEXT(IF('Cable Calculator'!FC7="","",'Cable Calculator'!FC7),)</f>
        <v/>
      </c>
      <c r="F1278" s="88"/>
      <c r="G1278" s="300" t="s">
        <v>230</v>
      </c>
      <c r="H1278" s="287"/>
      <c r="I1278" s="33">
        <f>E1279-I1277</f>
        <v>0</v>
      </c>
      <c r="J1278" s="301" t="s">
        <v>231</v>
      </c>
      <c r="K1278" s="302"/>
      <c r="L1278" s="34">
        <f>I1282</f>
        <v>0</v>
      </c>
      <c r="M1278" s="196">
        <v>4</v>
      </c>
      <c r="N1278" s="35">
        <f>SUM(AI1278,AI1289)</f>
        <v>0</v>
      </c>
      <c r="O1278" s="35">
        <v>0</v>
      </c>
      <c r="P1278" s="35">
        <f>SUM(AJ1278,AJ1289)</f>
        <v>0</v>
      </c>
      <c r="Q1278" s="35">
        <v>0</v>
      </c>
      <c r="R1278" s="35">
        <f>COUNTIFS($E1288:$E1312,"4",$F1288:$F1312,"Pole",$C1288:$C1312,"FST")</f>
        <v>0</v>
      </c>
      <c r="S1278" s="35">
        <f>SUM(AL1278,AK1289)</f>
        <v>0</v>
      </c>
      <c r="T1278" s="35">
        <v>0</v>
      </c>
      <c r="U1278" s="35">
        <f>SUM(AK1278,AL1289)</f>
        <v>0</v>
      </c>
      <c r="V1278" s="35">
        <v>0</v>
      </c>
      <c r="W1278" s="34">
        <f>COUNTIFS($E1288:$E1312,"4",$F1288:$F1312,"HH",$C1288:$C1312,"FST")</f>
        <v>0</v>
      </c>
      <c r="X1278" s="35">
        <f>COUNTIFS($E1288:$E1312,"4",$F1288:$F1312,"Ped",$C1288:$C1312,"FST")</f>
        <v>0</v>
      </c>
      <c r="Y1278" s="25"/>
      <c r="Z1278" s="303" t="s">
        <v>232</v>
      </c>
      <c r="AA1278" s="305" t="s">
        <v>233</v>
      </c>
      <c r="AB1278" s="306"/>
      <c r="AC1278" s="25"/>
      <c r="AD1278" s="25"/>
      <c r="AH1278" s="109">
        <v>4</v>
      </c>
      <c r="AI1278" s="109" t="str">
        <f>IF($E1278="SS",COUNTIFS($C1288:$C1312,"FST",$E1288:$E1312,"4"),"0")</f>
        <v>0</v>
      </c>
      <c r="AJ1278" s="109" t="str">
        <f>IF($E1278="RPX",COUNTIFS($C1288:$C1312,"FST",$E1288:$E1312,"4"),"0")</f>
        <v>0</v>
      </c>
      <c r="AK1278" s="109" t="str">
        <f>IF($E1278="EUC",COUNTIFS($C1288:$C1312,"FST",$E1288:$E1312,"4"),"0")</f>
        <v>0</v>
      </c>
      <c r="AL1278" s="109" t="str">
        <f>IF($E1278="RPX-T",COUNTIFS($C1288:$C1312,"FST",$E1288:$E1312,"4"),"0")</f>
        <v>0</v>
      </c>
      <c r="AS1278" s="109" t="str">
        <f>IF(AND(E1283="Y",E1279=24,E1280=0),"Y","N")</f>
        <v>N</v>
      </c>
      <c r="AT1278" s="110" t="s">
        <v>234</v>
      </c>
      <c r="AU1278" s="109">
        <f>COUNTIFS($E1278,"SS",$AS1278,"Y")</f>
        <v>0</v>
      </c>
      <c r="AV1278" s="111">
        <f>COUNTIFS($E1278,"RPX",$AS1278,"Y")</f>
        <v>0</v>
      </c>
      <c r="AW1278" s="111">
        <f>COUNTIFS($E1278,"EUC",$AS1278,"Y")</f>
        <v>0</v>
      </c>
      <c r="AX1278" s="109">
        <f>COUNTIFS($E1278,"RPX-T",$AS1278,"Y")</f>
        <v>0</v>
      </c>
      <c r="BA1278" s="227"/>
    </row>
    <row r="1279" spans="1:53" ht="16.5" thickTop="1" thickBot="1" x14ac:dyDescent="0.3">
      <c r="A1279" s="88"/>
      <c r="B1279" s="36" t="s">
        <v>235</v>
      </c>
      <c r="C1279" s="37">
        <v>0</v>
      </c>
      <c r="D1279" s="38" t="s">
        <v>236</v>
      </c>
      <c r="E1279" s="32"/>
      <c r="F1279" s="88"/>
      <c r="G1279" s="309" t="s">
        <v>237</v>
      </c>
      <c r="H1279" s="310"/>
      <c r="I1279" s="35">
        <f>IF(E1279=0,0,12-(MOD(I1277,12)))</f>
        <v>0</v>
      </c>
      <c r="J1279" s="301" t="s">
        <v>238</v>
      </c>
      <c r="K1279" s="302"/>
      <c r="L1279" s="39">
        <f>I1283-I1277</f>
        <v>0</v>
      </c>
      <c r="M1279" s="196">
        <v>6</v>
      </c>
      <c r="N1279" s="35">
        <f>SUM(AI1279,AI1290)</f>
        <v>0</v>
      </c>
      <c r="O1279" s="35">
        <v>0</v>
      </c>
      <c r="P1279" s="35">
        <f>SUM(AJ1279,AJ1290)</f>
        <v>0</v>
      </c>
      <c r="Q1279" s="35">
        <v>0</v>
      </c>
      <c r="R1279" s="35">
        <f>COUNTIFS($E1288:$E1312,"6",$F1288:$F1312,"Pole",$C1288:$C1312,"FST")</f>
        <v>0</v>
      </c>
      <c r="S1279" s="35">
        <f>SUM(AL1279,AK1290)</f>
        <v>0</v>
      </c>
      <c r="T1279" s="35">
        <v>0</v>
      </c>
      <c r="U1279" s="35">
        <f>SUM(AK1279,AL1290)</f>
        <v>0</v>
      </c>
      <c r="V1279" s="35">
        <v>0</v>
      </c>
      <c r="W1279" s="34">
        <f>COUNTIFS($E1288:$E1312,"6",$F1288:$F1312,"HH",$C1288:$C1312,"FST")</f>
        <v>0</v>
      </c>
      <c r="X1279" s="35">
        <f>COUNTIFS($E1288:$E1312,"6",$F1288:$F1312,"Ped",$C1288:$C1312,"FST")</f>
        <v>0</v>
      </c>
      <c r="Y1279" s="25"/>
      <c r="Z1279" s="304"/>
      <c r="AA1279" s="307"/>
      <c r="AB1279" s="308"/>
      <c r="AC1279" s="25"/>
      <c r="AD1279" s="25"/>
      <c r="AH1279" s="109">
        <v>6</v>
      </c>
      <c r="AI1279" s="109" t="str">
        <f>IF($E1278="SS",COUNTIFS($C1288:$C1312,"FST",$E1288:$E1312,"6"),"0")</f>
        <v>0</v>
      </c>
      <c r="AJ1279" s="109" t="str">
        <f>IF($E1278="RPX",COUNTIFS($C1288:$C1312,"FST",$E1288:$E1312,"6"),"0")</f>
        <v>0</v>
      </c>
      <c r="AK1279" s="109" t="str">
        <f>IF($E1278="EUC",COUNTIFS($C1288:$C1312,"FST",$E1288:$E1312,"6"),"0")</f>
        <v>0</v>
      </c>
      <c r="AL1279" s="109" t="str">
        <f>IF($E1278="RPX-T",COUNTIFS($C1288:$C1312,"FST",$E1288:$E1312,"6"),"0")</f>
        <v>0</v>
      </c>
      <c r="AS1279" s="109" t="str">
        <f>IF(AND(E1283="Y",E1279=48,E1280=12),"Y","N")</f>
        <v>N</v>
      </c>
      <c r="AT1279" s="110" t="s">
        <v>239</v>
      </c>
      <c r="AU1279" s="109">
        <f>COUNTIFS($E1278,"SS",$AS1279,"Y")</f>
        <v>0</v>
      </c>
      <c r="AV1279" s="108">
        <f>COUNTIFS($E1278,"RPX",$AS1279,"Y")</f>
        <v>0</v>
      </c>
      <c r="AW1279" s="108">
        <f>COUNTIFS($E1278,"EUC",$AS1279,"Y")</f>
        <v>0</v>
      </c>
      <c r="AX1279" s="109">
        <f>COUNTIFS($E1278,"RPX-T",$AS1279,"Y")</f>
        <v>0</v>
      </c>
      <c r="BA1279" s="227"/>
    </row>
    <row r="1280" spans="1:53" ht="16.5" customHeight="1" thickTop="1" thickBot="1" x14ac:dyDescent="0.3">
      <c r="A1280" s="88"/>
      <c r="B1280" s="40" t="s">
        <v>240</v>
      </c>
      <c r="C1280" s="30">
        <v>0</v>
      </c>
      <c r="D1280" s="41" t="s">
        <v>241</v>
      </c>
      <c r="E1280" s="42"/>
      <c r="F1280" s="88"/>
      <c r="G1280" s="277" t="s">
        <v>242</v>
      </c>
      <c r="H1280" s="43" t="s">
        <v>243</v>
      </c>
      <c r="I1280" s="35">
        <f>IF(E1280&lt;&gt;0,1,0)</f>
        <v>0</v>
      </c>
      <c r="J1280" s="309" t="s">
        <v>244</v>
      </c>
      <c r="K1280" s="310"/>
      <c r="L1280" s="44" t="str">
        <f>'Cable Calculator'!FC3</f>
        <v/>
      </c>
      <c r="M1280" s="196">
        <v>8</v>
      </c>
      <c r="N1280" s="35">
        <f>SUM(AI1280,AI1291)</f>
        <v>0</v>
      </c>
      <c r="O1280" s="35">
        <v>0</v>
      </c>
      <c r="P1280" s="35">
        <f>SUM(AJ1280,AJ1291)</f>
        <v>0</v>
      </c>
      <c r="Q1280" s="35">
        <v>0</v>
      </c>
      <c r="R1280" s="35">
        <f>COUNTIFS($E1288:$E1312,"8",$F1288:$F1312,"Pole",$C1288:$C1312,"FST")</f>
        <v>0</v>
      </c>
      <c r="S1280" s="35">
        <f>SUM(AL1280,AK1291)</f>
        <v>0</v>
      </c>
      <c r="T1280" s="35">
        <v>0</v>
      </c>
      <c r="U1280" s="35">
        <f>SUM(AK1280,AL1291)</f>
        <v>0</v>
      </c>
      <c r="V1280" s="35">
        <v>0</v>
      </c>
      <c r="W1280" s="34">
        <f>COUNTIFS($E1288:$E1312,"8",$F1288:$F1312,"HH",$C1288:$C1312,"FST")</f>
        <v>0</v>
      </c>
      <c r="X1280" s="35">
        <f>COUNTIFS($E1288:$E1312,"8",$F1288:$F1312,"Ped",$C1288:$C1312,"FST")</f>
        <v>0</v>
      </c>
      <c r="Y1280" s="25"/>
      <c r="Z1280" s="45">
        <v>1</v>
      </c>
      <c r="AA1280" s="46">
        <v>1</v>
      </c>
      <c r="AB1280" s="46">
        <v>12</v>
      </c>
      <c r="AC1280" s="25"/>
      <c r="AD1280" s="25"/>
      <c r="AH1280" s="109">
        <v>8</v>
      </c>
      <c r="AI1280" s="109" t="str">
        <f>IF($E1278="SS",COUNTIFS($C1288:$C1312,"FST",$E1288:$E1312,"8"),"0")</f>
        <v>0</v>
      </c>
      <c r="AJ1280" s="109" t="str">
        <f>IF($E1278="RPX",COUNTIFS($C1288:$C1312,"FST",$E1288:$E1312,"8"),"0")</f>
        <v>0</v>
      </c>
      <c r="AK1280" s="109" t="str">
        <f>IF($E1278="EUC",COUNTIFS($C1288:$C1312,"FST",$E1288:$E1312,"8"),"0")</f>
        <v>0</v>
      </c>
      <c r="AL1280" s="109" t="str">
        <f>IF($E1278="RPX-T",COUNTIFS($C1288:$C1312,"FST",$E1288:$E1312,"8"),"0")</f>
        <v>0</v>
      </c>
      <c r="AS1280" s="109" t="str">
        <f>IF(AND(E1283="Y",E1279=48,E1280=0),"Y","N")</f>
        <v>N</v>
      </c>
      <c r="AT1280" s="110" t="s">
        <v>245</v>
      </c>
      <c r="AU1280" s="109">
        <f>COUNTIFS($E1278,"SS",$AS1280,"Y")</f>
        <v>0</v>
      </c>
      <c r="AV1280" s="108">
        <f>COUNTIFS($E1278,"RPX",$AS1280,"Y")</f>
        <v>0</v>
      </c>
      <c r="AW1280" s="108">
        <f>COUNTIFS($E1278,"EUC",$AS1280,"Y")</f>
        <v>0</v>
      </c>
      <c r="AX1280" s="109">
        <f>COUNTIFS($E1278,"RPX-T",$AS1280,"Y")</f>
        <v>0</v>
      </c>
      <c r="BA1280" s="227"/>
    </row>
    <row r="1281" spans="1:53" ht="16.5" thickTop="1" thickBot="1" x14ac:dyDescent="0.3">
      <c r="A1281" s="88"/>
      <c r="B1281" s="29" t="s">
        <v>246</v>
      </c>
      <c r="C1281" s="37">
        <v>0</v>
      </c>
      <c r="D1281" s="41" t="s">
        <v>247</v>
      </c>
      <c r="E1281" s="42"/>
      <c r="F1281" s="88"/>
      <c r="G1281" s="278"/>
      <c r="H1281" s="47" t="s">
        <v>248</v>
      </c>
      <c r="I1281" s="35">
        <f>IF(E1280&lt;&gt;0,E1280,0)</f>
        <v>0</v>
      </c>
      <c r="J1281" s="194"/>
      <c r="K1281" s="195"/>
      <c r="L1281" s="48"/>
      <c r="M1281" s="196">
        <v>12</v>
      </c>
      <c r="N1281" s="35" t="str">
        <f>IF($E1278="SS",SUM(AI1281,AJ1292,AM1313,AO1313,AQ1313),"0")</f>
        <v>0</v>
      </c>
      <c r="O1281" s="35" t="str">
        <f>IF($E1278="SS",SUM(AN1313,AP1313,AR1313),"0")</f>
        <v>0</v>
      </c>
      <c r="P1281" s="35" t="str">
        <f>IF($E1278="RPX",SUM(AJ1281,AJ1292,AM1313,AO1313,AQ1313),"0")</f>
        <v>0</v>
      </c>
      <c r="Q1281" s="35" t="str">
        <f>IF($E1278="RPX",SUM(AN1313,AP1313,AR1313),"0")</f>
        <v>0</v>
      </c>
      <c r="R1281" s="35">
        <f>COUNTIFS($E1288:$E1312,"12",$F1288:$F1312,"Pole",$C1288:$C1312,"FST")</f>
        <v>0</v>
      </c>
      <c r="S1281" s="35" t="str">
        <f>IF($E1278="RPX-T",SUM(AL1281,AK1292,AM1313,AO1313,AQ1313),"0")</f>
        <v>0</v>
      </c>
      <c r="T1281" s="35" t="str">
        <f>IF($E1278="RPX-T",SUM(AN1313,AP1313,AR1313),"0")</f>
        <v>0</v>
      </c>
      <c r="U1281" s="35" t="str">
        <f>IF($E1278="EUC",SUM(AK1281,AL1292,AM1313,AO1313,AQ1313),"0")</f>
        <v>0</v>
      </c>
      <c r="V1281" s="35" t="str">
        <f>IF($E1278="EUC",SUM($AN1313,AP1313,AR1313),"0")</f>
        <v>0</v>
      </c>
      <c r="W1281" s="34">
        <f>COUNTIFS($E1288:$E1312,"12",$F1288:$F1312,"HH",$C1288:$C1312,"FST")</f>
        <v>0</v>
      </c>
      <c r="X1281" s="35">
        <f>COUNTIFS($E1288:$E1312,"12",$F1288:$F1312,"Ped",$C1288:$C1312,"FST")</f>
        <v>0</v>
      </c>
      <c r="Y1281" s="25"/>
      <c r="Z1281" s="45">
        <v>2</v>
      </c>
      <c r="AA1281" s="46">
        <v>13</v>
      </c>
      <c r="AB1281" s="46">
        <v>24</v>
      </c>
      <c r="AC1281" s="25"/>
      <c r="AD1281" s="25"/>
      <c r="AH1281" s="109">
        <v>12</v>
      </c>
      <c r="AI1281" s="109" t="str">
        <f>IF($E1278="SS",COUNTIFS($C1288:$C1312,"FST",$E1288:$E1312,"12"),"0")</f>
        <v>0</v>
      </c>
      <c r="AJ1281" s="109" t="str">
        <f>IF($E1278="RPX",COUNTIFS($C1288:$C1312,"FST",$E1288:$E1312,"12"),"0")</f>
        <v>0</v>
      </c>
      <c r="AK1281" s="109" t="str">
        <f>IF($E1278="EUC",COUNTIFS($C1288:$C1312,"FST",$E1288:$E1312,"12"),"0")</f>
        <v>0</v>
      </c>
      <c r="AL1281" s="109" t="str">
        <f>IF($E1278="RPX-T",COUNTIFS($C1288:$C1312,"FST",$E1288:$E1312,"12"),"0")</f>
        <v>0</v>
      </c>
      <c r="BA1281" s="227"/>
    </row>
    <row r="1282" spans="1:53" ht="16.5" customHeight="1" thickTop="1" thickBot="1" x14ac:dyDescent="0.3">
      <c r="A1282" s="88"/>
      <c r="B1282" s="36" t="s">
        <v>249</v>
      </c>
      <c r="C1282" s="30">
        <v>0</v>
      </c>
      <c r="D1282" s="49" t="s">
        <v>250</v>
      </c>
      <c r="E1282" s="50">
        <f>E1279/12</f>
        <v>0</v>
      </c>
      <c r="F1282" s="88"/>
      <c r="G1282" s="277" t="s">
        <v>251</v>
      </c>
      <c r="H1282" s="51" t="s">
        <v>252</v>
      </c>
      <c r="I1282" s="112">
        <f>E1281</f>
        <v>0</v>
      </c>
      <c r="J1282" s="311" t="s">
        <v>253</v>
      </c>
      <c r="K1282" s="312"/>
      <c r="L1282" s="313"/>
      <c r="M1282" s="52" t="s">
        <v>254</v>
      </c>
      <c r="N1282" s="106"/>
      <c r="O1282" s="106"/>
      <c r="P1282" s="192"/>
      <c r="Q1282" s="192"/>
      <c r="R1282" s="192"/>
      <c r="S1282" s="192"/>
      <c r="T1282" s="192"/>
      <c r="U1282" s="192"/>
      <c r="V1282" s="192"/>
      <c r="W1282" s="53">
        <f>SUM(P1282:U1282)</f>
        <v>0</v>
      </c>
      <c r="X1282" s="54"/>
      <c r="Y1282" s="25"/>
      <c r="Z1282" s="45">
        <v>3</v>
      </c>
      <c r="AA1282" s="46">
        <v>25</v>
      </c>
      <c r="AB1282" s="46">
        <v>36</v>
      </c>
      <c r="AC1282" s="25"/>
      <c r="AD1282" s="25"/>
      <c r="BA1282" s="227"/>
    </row>
    <row r="1283" spans="1:53" ht="16.5" thickTop="1" thickBot="1" x14ac:dyDescent="0.3">
      <c r="A1283" s="88"/>
      <c r="B1283" s="36" t="s">
        <v>255</v>
      </c>
      <c r="C1283" s="30">
        <v>0</v>
      </c>
      <c r="D1283" s="31" t="s">
        <v>256</v>
      </c>
      <c r="E1283" s="101" t="str">
        <f>IF('Cable Calculator'!FC5="","",'Cable Calculator'!FC5)</f>
        <v/>
      </c>
      <c r="F1283" s="88"/>
      <c r="G1283" s="278"/>
      <c r="H1283" s="47" t="s">
        <v>257</v>
      </c>
      <c r="I1283" s="35" t="str">
        <f>IF(E1281="","0",IF(AND(E1278="EUC",E1279=432), I1282+(203-E1280),IF(E1281=0,0,(E1281+(E1279-E1280)-1))))</f>
        <v>0</v>
      </c>
      <c r="J1283" s="292" t="str">
        <f>IFERROR(IF(OR(E1278="EUC",E1278="SS"),"---",IF(OR(P1277,S1277),"NO 2F Tethers for RPX!",IF(OR(P1279,S1279),"NO 6F Tethers for RPX!","---"))),"---")</f>
        <v>---</v>
      </c>
      <c r="K1283" s="293"/>
      <c r="L1283" s="294"/>
      <c r="M1283" s="292" t="str">
        <f>IF(E1280&gt;60,"Dead Count &gt;60: Consider Downsize","---")</f>
        <v>---</v>
      </c>
      <c r="N1283" s="293"/>
      <c r="O1283" s="293"/>
      <c r="P1283" s="293"/>
      <c r="Q1283" s="293"/>
      <c r="R1283" s="293"/>
      <c r="S1283" s="293"/>
      <c r="T1283" s="293"/>
      <c r="U1283" s="294"/>
      <c r="V1283" s="100"/>
      <c r="W1283" s="54">
        <f>SUM(P1283:U1283)</f>
        <v>0</v>
      </c>
      <c r="X1283" s="54"/>
      <c r="Y1283" s="25"/>
      <c r="Z1283" s="45">
        <v>4</v>
      </c>
      <c r="AA1283" s="46">
        <v>37</v>
      </c>
      <c r="AB1283" s="46">
        <v>48</v>
      </c>
      <c r="AC1283" s="25"/>
      <c r="AD1283" s="25"/>
      <c r="BA1283" s="227"/>
    </row>
    <row r="1284" spans="1:53" ht="16.5" thickTop="1" thickBot="1" x14ac:dyDescent="0.3">
      <c r="A1284" s="88"/>
      <c r="B1284" s="55" t="s">
        <v>258</v>
      </c>
      <c r="C1284" s="56">
        <f>SUM(C1278:C1283)+I1277</f>
        <v>0</v>
      </c>
      <c r="D1284" s="31" t="s">
        <v>259</v>
      </c>
      <c r="E1284" s="101" t="str">
        <f>IF(AS1278="Y","DBL",IF(AS1279="Y","TRPL",IF(AS1280="Y","QUAD","")))</f>
        <v/>
      </c>
      <c r="F1284" s="88"/>
      <c r="G1284" s="192"/>
      <c r="H1284" s="57"/>
      <c r="I1284" s="192"/>
      <c r="J1284" s="292" t="str">
        <f>IF(AND(E1279=216,(OR(Z1300="error",Z1301="error",Z1302="error",Z1303="error",Z1304="error",Z1305="error",Z1306="error",Z1307="error",Z1308="error",Z1309="error",Z1310="error",Z1311="error",Z1312="error",AA1302="error",AA1303="error",AA1304="error",AA1305="error",AA1306="error",AA1307="error",AA1308="error",AA1309="error",AA1310="error",AA1311="error",AA1312="error",AA1313="error",AA1314="error"))),"You cannot cross Tube 6 and 7","---")</f>
        <v>---</v>
      </c>
      <c r="K1284" s="293"/>
      <c r="L1284" s="294"/>
      <c r="M1284" s="292" t="str">
        <f>IF(AND(OR(E1278="SS",E1278="RPX",E1278="EUC",E1278="RPX-T"),(OR(C1288="",C1288="Field SPL"))),"Cannot have FlexNap cables without tethers","---")</f>
        <v>---</v>
      </c>
      <c r="N1284" s="293"/>
      <c r="O1284" s="293"/>
      <c r="P1284" s="293"/>
      <c r="Q1284" s="293"/>
      <c r="R1284" s="293"/>
      <c r="S1284" s="293"/>
      <c r="T1284" s="293"/>
      <c r="U1284" s="294"/>
      <c r="V1284" s="25"/>
      <c r="W1284" s="58"/>
      <c r="X1284" s="58"/>
      <c r="Y1284" s="25"/>
      <c r="Z1284" s="45">
        <v>5</v>
      </c>
      <c r="AA1284" s="46">
        <v>49</v>
      </c>
      <c r="AB1284" s="46">
        <v>60</v>
      </c>
      <c r="AC1284" s="25"/>
      <c r="AD1284" s="25"/>
      <c r="BA1284" s="227"/>
    </row>
    <row r="1285" spans="1:53" ht="16.5" thickTop="1" thickBot="1" x14ac:dyDescent="0.3">
      <c r="A1285" s="88"/>
      <c r="B1285" s="59"/>
      <c r="C1285" s="60"/>
      <c r="D1285" s="61"/>
      <c r="E1285" s="62"/>
      <c r="F1285" s="88"/>
      <c r="G1285" s="63"/>
      <c r="H1285" s="64"/>
      <c r="I1285" s="63"/>
      <c r="J1285" s="292" t="str">
        <f>IF(AND(OR(E1278="RPX", E1278="RPX-T", E1278="SS"),E1279=216),"NO 216 For RPX, RPX-T, OR SS CABLE","---")</f>
        <v>---</v>
      </c>
      <c r="K1285" s="293"/>
      <c r="L1285" s="294"/>
      <c r="M1285" s="292" t="str" cm="1">
        <f t="array" ref="M1285">IF(AND(E1278="",OR(C1288:C1312="FST",C1288:C1312="REV T",C1288:C1312="DBL REV",C1288:C1312="TPL REV", C1288:C1312="QD REV")),"Non-FlexNap cables cannot have tethers","---")</f>
        <v>---</v>
      </c>
      <c r="N1285" s="293"/>
      <c r="O1285" s="293"/>
      <c r="P1285" s="293"/>
      <c r="Q1285" s="293"/>
      <c r="R1285" s="293"/>
      <c r="S1285" s="293"/>
      <c r="T1285" s="293"/>
      <c r="U1285" s="294"/>
      <c r="V1285" s="25"/>
      <c r="W1285" s="58"/>
      <c r="X1285" s="58"/>
      <c r="Y1285" s="25"/>
      <c r="Z1285" s="45">
        <v>6</v>
      </c>
      <c r="AA1285" s="65">
        <v>61</v>
      </c>
      <c r="AB1285" s="65">
        <v>72</v>
      </c>
      <c r="AC1285" s="25"/>
      <c r="AD1285" s="25"/>
      <c r="BA1285" s="226"/>
    </row>
    <row r="1286" spans="1:53" ht="15.75" customHeight="1" thickBot="1" x14ac:dyDescent="0.3">
      <c r="A1286" s="88"/>
      <c r="B1286" s="277" t="s">
        <v>260</v>
      </c>
      <c r="C1286" s="314" t="s">
        <v>261</v>
      </c>
      <c r="D1286" s="314" t="s">
        <v>262</v>
      </c>
      <c r="E1286" s="316" t="s">
        <v>263</v>
      </c>
      <c r="F1286" s="314" t="s">
        <v>264</v>
      </c>
      <c r="G1286" s="279" t="s">
        <v>265</v>
      </c>
      <c r="H1286" s="279" t="s">
        <v>266</v>
      </c>
      <c r="I1286" s="279" t="s">
        <v>267</v>
      </c>
      <c r="J1286" s="318" t="s">
        <v>268</v>
      </c>
      <c r="K1286" s="314" t="s">
        <v>269</v>
      </c>
      <c r="L1286" s="320" t="s">
        <v>270</v>
      </c>
      <c r="M1286" s="322" t="s">
        <v>271</v>
      </c>
      <c r="N1286" s="322"/>
      <c r="O1286" s="322"/>
      <c r="P1286" s="322"/>
      <c r="Q1286" s="322"/>
      <c r="R1286" s="322"/>
      <c r="S1286" s="322"/>
      <c r="T1286" s="322"/>
      <c r="U1286" s="323"/>
      <c r="V1286" s="107"/>
      <c r="W1286" s="72"/>
      <c r="X1286" s="72"/>
      <c r="Y1286" s="72"/>
      <c r="Z1286" s="45">
        <v>7</v>
      </c>
      <c r="AA1286" s="65">
        <v>73</v>
      </c>
      <c r="AB1286" s="65">
        <v>84</v>
      </c>
      <c r="AC1286" s="25"/>
      <c r="AD1286" s="25"/>
      <c r="BA1286" s="228"/>
    </row>
    <row r="1287" spans="1:53" ht="15.75" thickBot="1" x14ac:dyDescent="0.3">
      <c r="A1287" s="88"/>
      <c r="B1287" s="278"/>
      <c r="C1287" s="315"/>
      <c r="D1287" s="315"/>
      <c r="E1287" s="317"/>
      <c r="F1287" s="315"/>
      <c r="G1287" s="280"/>
      <c r="H1287" s="280"/>
      <c r="I1287" s="280"/>
      <c r="J1287" s="319"/>
      <c r="K1287" s="315"/>
      <c r="L1287" s="321"/>
      <c r="M1287" s="324"/>
      <c r="N1287" s="324"/>
      <c r="O1287" s="324"/>
      <c r="P1287" s="324"/>
      <c r="Q1287" s="324"/>
      <c r="R1287" s="324"/>
      <c r="S1287" s="324"/>
      <c r="T1287" s="324"/>
      <c r="U1287" s="325"/>
      <c r="V1287" s="107"/>
      <c r="W1287" s="72"/>
      <c r="X1287" s="72"/>
      <c r="Y1287" s="72"/>
      <c r="Z1287" s="45">
        <v>8</v>
      </c>
      <c r="AA1287" s="46">
        <v>85</v>
      </c>
      <c r="AB1287" s="46">
        <v>96</v>
      </c>
      <c r="AC1287" s="25"/>
      <c r="AD1287" s="25"/>
      <c r="AI1287" s="109" t="s">
        <v>272</v>
      </c>
      <c r="AJ1287" s="109" t="s">
        <v>273</v>
      </c>
      <c r="AK1287" s="109" t="s">
        <v>274</v>
      </c>
      <c r="AL1287" s="109" t="s">
        <v>275</v>
      </c>
      <c r="BA1287" s="228"/>
    </row>
    <row r="1288" spans="1:53" ht="15.75" thickBot="1" x14ac:dyDescent="0.3">
      <c r="A1288" s="88"/>
      <c r="B1288" s="66" t="s">
        <v>276</v>
      </c>
      <c r="C1288" s="67"/>
      <c r="D1288" s="102"/>
      <c r="E1288" s="32"/>
      <c r="F1288" s="32"/>
      <c r="G1288" s="68" t="s">
        <v>277</v>
      </c>
      <c r="H1288" s="69">
        <f>IF(I1288=0,0,I1288-(E1288-1))</f>
        <v>0</v>
      </c>
      <c r="I1288" s="70">
        <f>IF(E1288=0,0,I1283)</f>
        <v>0</v>
      </c>
      <c r="J1288" s="71" t="s">
        <v>278</v>
      </c>
      <c r="K1288" s="32"/>
      <c r="L1288" s="233"/>
      <c r="M1288" s="295"/>
      <c r="N1288" s="295"/>
      <c r="O1288" s="295"/>
      <c r="P1288" s="295"/>
      <c r="Q1288" s="295"/>
      <c r="R1288" s="295"/>
      <c r="S1288" s="295"/>
      <c r="T1288" s="295"/>
      <c r="U1288" s="296"/>
      <c r="V1288" s="103"/>
      <c r="W1288" s="72"/>
      <c r="X1288" s="72"/>
      <c r="Y1288" s="72"/>
      <c r="Z1288" s="45">
        <v>9</v>
      </c>
      <c r="AA1288" s="46">
        <v>97</v>
      </c>
      <c r="AB1288" s="46">
        <v>108</v>
      </c>
      <c r="AC1288" s="72">
        <f t="shared" ref="AC1288:AC1312" si="527">IF(B1288&lt;&gt;"FST",1,0)</f>
        <v>1</v>
      </c>
      <c r="AD1288" s="72">
        <f t="shared" ref="AD1288:AD1312" si="528">IF(C1288&lt;&gt;"FST",1,0)</f>
        <v>1</v>
      </c>
      <c r="AE1288" s="109" t="str">
        <f t="shared" ref="AE1288:AE1312" si="529">CONCATENATE(H1288,"-",I1288)</f>
        <v>0-0</v>
      </c>
      <c r="AF1288" s="109" t="str">
        <f t="shared" ref="AF1288:AF1312" si="530">IF(C1288="Field SPL","N","Y")</f>
        <v>Y</v>
      </c>
      <c r="AG1288" s="109" t="str">
        <f t="shared" ref="AG1288:AG1312" si="531">IF(OR(E$1278="RPX",E$1278="SS"),"A","B")</f>
        <v>B</v>
      </c>
      <c r="AH1288" s="109">
        <v>2</v>
      </c>
      <c r="AI1288" s="109" t="str">
        <f>IF(E1278="SS",COUNTIFS(C1288:C1312,"TCF",E1288:E1312,"2"),"")</f>
        <v/>
      </c>
      <c r="AJ1288" s="109" t="str">
        <f>IF(E1278="RPX",COUNTIFS(C1288:C1312,"TCF",E1288:E1312,"2"),"")</f>
        <v/>
      </c>
      <c r="AK1288" s="109" t="str">
        <f>IF(E1278="RPX-T",COUNTIFS(C1288:C1312,"TCF",E1288:E1312,"2"),"")</f>
        <v/>
      </c>
      <c r="AL1288" s="109" t="str">
        <f>IF(E1278="EUC",COUNTIFS(C1288:C1312,"TCF",E1288:E1312,"2"),"")</f>
        <v/>
      </c>
      <c r="AM1288" s="109">
        <f t="shared" ref="AM1288:AM1312" si="532">VALUE(IF(C1288="FST","0",IF(C1288="REV T","1",IF(C1288="DBL REV",".5","0"))))</f>
        <v>0</v>
      </c>
      <c r="AN1288" s="109">
        <f t="shared" ref="AN1288:AN1312" si="533">VALUE(IF(C1288="FST","0",IF(C1288="REV T","0",IF(C1288="DBL REV",".5","0"))))</f>
        <v>0</v>
      </c>
      <c r="AO1288" s="109" t="str">
        <f t="shared" ref="AO1288:AO1312" si="534">IF(C1288="TPL REV","Y","")</f>
        <v/>
      </c>
      <c r="AQ1288" s="109" t="str">
        <f t="shared" ref="AQ1288:AQ1312" si="535">IF(C1288="QD REV","Y","")</f>
        <v/>
      </c>
      <c r="BA1288" s="229">
        <f>MOD(E1288,12)</f>
        <v>0</v>
      </c>
    </row>
    <row r="1289" spans="1:53" ht="15.75" thickBot="1" x14ac:dyDescent="0.3">
      <c r="A1289" s="88"/>
      <c r="B1289" s="66" t="s">
        <v>279</v>
      </c>
      <c r="C1289" s="67"/>
      <c r="D1289" s="102"/>
      <c r="E1289" s="32"/>
      <c r="F1289" s="32"/>
      <c r="G1289" s="68" t="s">
        <v>277</v>
      </c>
      <c r="H1289" s="69">
        <f t="shared" ref="H1289:H1312" si="536">IF(E1289=0,0,I1289-(E1289-1))</f>
        <v>0</v>
      </c>
      <c r="I1289" s="70">
        <f t="shared" ref="I1289:I1312" si="537">IF(E1289=0,0,H1288-1)</f>
        <v>0</v>
      </c>
      <c r="J1289" s="73" t="str">
        <f>IF(C1289="","--",IF(AND(C1289&lt;&gt;"FST",C1289&lt;&gt;"TCF",BA1288&lt;&gt;0),BA1288,"--"))</f>
        <v>--</v>
      </c>
      <c r="K1289" s="32"/>
      <c r="L1289" s="233"/>
      <c r="M1289" s="295"/>
      <c r="N1289" s="295"/>
      <c r="O1289" s="295"/>
      <c r="P1289" s="295"/>
      <c r="Q1289" s="295"/>
      <c r="R1289" s="295"/>
      <c r="S1289" s="295"/>
      <c r="T1289" s="295"/>
      <c r="U1289" s="296"/>
      <c r="V1289" s="103"/>
      <c r="W1289" s="72"/>
      <c r="X1289" s="72"/>
      <c r="Y1289" s="72"/>
      <c r="Z1289" s="45">
        <v>10</v>
      </c>
      <c r="AA1289" s="46">
        <v>109</v>
      </c>
      <c r="AB1289" s="46">
        <v>120</v>
      </c>
      <c r="AC1289" s="72">
        <f t="shared" si="527"/>
        <v>1</v>
      </c>
      <c r="AD1289" s="72">
        <f t="shared" si="528"/>
        <v>1</v>
      </c>
      <c r="AE1289" s="109" t="str">
        <f t="shared" si="529"/>
        <v>0-0</v>
      </c>
      <c r="AF1289" s="109" t="str">
        <f t="shared" si="530"/>
        <v>Y</v>
      </c>
      <c r="AG1289" s="109" t="str">
        <f t="shared" si="531"/>
        <v>B</v>
      </c>
      <c r="AH1289" s="109">
        <v>4</v>
      </c>
      <c r="AI1289" s="109" t="str">
        <f>IF(E1278="SS",COUNTIFS(C1288:C1312,"TCF",E1288:E1312,"4"),"")</f>
        <v/>
      </c>
      <c r="AJ1289" s="109" t="str">
        <f>IF(E1278="RPX",COUNTIFS(C1288:C1312,"TCF",E1288:E1312,"4"),"")</f>
        <v/>
      </c>
      <c r="AK1289" s="109" t="str">
        <f>IF(E1278="RPX-T",COUNTIFS(C1288:C1312,"TCF",E1288:E1312,"4"),"")</f>
        <v/>
      </c>
      <c r="AL1289" s="109" t="str">
        <f>IF(E1278="EUC",COUNTIFS(C1288:C1312,"TCF",E1288:E1312,"4"),"")</f>
        <v/>
      </c>
      <c r="AM1289" s="109">
        <f t="shared" si="532"/>
        <v>0</v>
      </c>
      <c r="AN1289" s="109">
        <f t="shared" si="533"/>
        <v>0</v>
      </c>
      <c r="AO1289" s="109" t="str">
        <f t="shared" si="534"/>
        <v/>
      </c>
      <c r="AQ1289" s="109" t="str">
        <f t="shared" si="535"/>
        <v/>
      </c>
      <c r="BA1289" s="229">
        <f>MOD(SUM(E1288:E1289),12)</f>
        <v>0</v>
      </c>
    </row>
    <row r="1290" spans="1:53" ht="15.75" thickBot="1" x14ac:dyDescent="0.3">
      <c r="A1290" s="88"/>
      <c r="B1290" s="74" t="s">
        <v>280</v>
      </c>
      <c r="C1290" s="67"/>
      <c r="D1290" s="102"/>
      <c r="E1290" s="32"/>
      <c r="F1290" s="32"/>
      <c r="G1290" s="75" t="s">
        <v>277</v>
      </c>
      <c r="H1290" s="69">
        <f t="shared" si="536"/>
        <v>0</v>
      </c>
      <c r="I1290" s="70">
        <f t="shared" si="537"/>
        <v>0</v>
      </c>
      <c r="J1290" s="73" t="str">
        <f t="shared" ref="J1290:J1312" si="538">IF(C1290="","--",IF(AND(C1290&lt;&gt;"FST",C1290&lt;&gt;"TCF",BA1289&lt;&gt;0),BA1289,"--"))</f>
        <v>--</v>
      </c>
      <c r="K1290" s="32"/>
      <c r="L1290" s="233"/>
      <c r="M1290" s="295"/>
      <c r="N1290" s="295"/>
      <c r="O1290" s="295"/>
      <c r="P1290" s="295"/>
      <c r="Q1290" s="295"/>
      <c r="R1290" s="295"/>
      <c r="S1290" s="295"/>
      <c r="T1290" s="295"/>
      <c r="U1290" s="296"/>
      <c r="V1290" s="103"/>
      <c r="W1290" s="72"/>
      <c r="X1290" s="72"/>
      <c r="Y1290" s="72"/>
      <c r="Z1290" s="45">
        <v>11</v>
      </c>
      <c r="AA1290" s="46">
        <v>121</v>
      </c>
      <c r="AB1290" s="46">
        <v>132</v>
      </c>
      <c r="AC1290" s="72">
        <f t="shared" si="527"/>
        <v>1</v>
      </c>
      <c r="AD1290" s="72">
        <f t="shared" si="528"/>
        <v>1</v>
      </c>
      <c r="AE1290" s="109" t="str">
        <f t="shared" si="529"/>
        <v>0-0</v>
      </c>
      <c r="AF1290" s="109" t="str">
        <f t="shared" si="530"/>
        <v>Y</v>
      </c>
      <c r="AG1290" s="109" t="str">
        <f t="shared" si="531"/>
        <v>B</v>
      </c>
      <c r="AH1290" s="109">
        <v>6</v>
      </c>
      <c r="AI1290" s="109" t="str">
        <f>IF(E1278="SS",COUNTIFS(C1288:C1312,"TCF",E1288:E1312,"6"),"")</f>
        <v/>
      </c>
      <c r="AJ1290" s="109" t="str">
        <f>IF(E1278="RPX",COUNTIFS(C1288:C1312,"TCF",E1288:E1312,"6"),"")</f>
        <v/>
      </c>
      <c r="AK1290" s="109" t="str">
        <f>IF(E1278="RPX-T",COUNTIFS(C1288:C1312,"TCF",E1288:E1312,"6"),"")</f>
        <v/>
      </c>
      <c r="AL1290" s="109" t="str">
        <f>IF(E1278="EUC",COUNTIFS(C1288:C1312,"TCF",E1288:E1312,"6"),"")</f>
        <v/>
      </c>
      <c r="AM1290" s="109">
        <f t="shared" si="532"/>
        <v>0</v>
      </c>
      <c r="AN1290" s="109">
        <f t="shared" si="533"/>
        <v>0</v>
      </c>
      <c r="AO1290" s="109" t="str">
        <f t="shared" si="534"/>
        <v/>
      </c>
      <c r="AQ1290" s="109" t="str">
        <f t="shared" si="535"/>
        <v/>
      </c>
      <c r="BA1290" s="229">
        <f>MOD(SUM(E1288:E1291),12)</f>
        <v>0</v>
      </c>
    </row>
    <row r="1291" spans="1:53" ht="15.75" thickBot="1" x14ac:dyDescent="0.3">
      <c r="A1291" s="88"/>
      <c r="B1291" s="66" t="s">
        <v>281</v>
      </c>
      <c r="C1291" s="67"/>
      <c r="D1291" s="102"/>
      <c r="E1291" s="32"/>
      <c r="F1291" s="32"/>
      <c r="G1291" s="68" t="s">
        <v>277</v>
      </c>
      <c r="H1291" s="69">
        <f t="shared" si="536"/>
        <v>0</v>
      </c>
      <c r="I1291" s="70">
        <f t="shared" si="537"/>
        <v>0</v>
      </c>
      <c r="J1291" s="73" t="str">
        <f t="shared" si="538"/>
        <v>--</v>
      </c>
      <c r="K1291" s="32"/>
      <c r="L1291" s="233"/>
      <c r="M1291" s="295"/>
      <c r="N1291" s="295"/>
      <c r="O1291" s="295"/>
      <c r="P1291" s="295"/>
      <c r="Q1291" s="295"/>
      <c r="R1291" s="295"/>
      <c r="S1291" s="295"/>
      <c r="T1291" s="295"/>
      <c r="U1291" s="296"/>
      <c r="V1291" s="103"/>
      <c r="W1291" s="72"/>
      <c r="X1291" s="72"/>
      <c r="Y1291" s="72"/>
      <c r="Z1291" s="45">
        <v>12</v>
      </c>
      <c r="AA1291" s="76">
        <v>133</v>
      </c>
      <c r="AB1291" s="76">
        <v>144</v>
      </c>
      <c r="AC1291" s="72">
        <f t="shared" si="527"/>
        <v>1</v>
      </c>
      <c r="AD1291" s="72">
        <f t="shared" si="528"/>
        <v>1</v>
      </c>
      <c r="AE1291" s="109" t="str">
        <f t="shared" si="529"/>
        <v>0-0</v>
      </c>
      <c r="AF1291" s="109" t="str">
        <f t="shared" si="530"/>
        <v>Y</v>
      </c>
      <c r="AG1291" s="109" t="str">
        <f t="shared" si="531"/>
        <v>B</v>
      </c>
      <c r="AH1291" s="109">
        <v>8</v>
      </c>
      <c r="AI1291" s="109" t="str">
        <f>IF(E1278="SS",COUNTIFS(C1288:C1312,"TCF",E1288:E1312,"8"),"")</f>
        <v/>
      </c>
      <c r="AJ1291" s="109" t="str">
        <f>IF(E1278="RPX",COUNTIFS(C1288:C1312,"TCF",E1288:E1312,"8"),"")</f>
        <v/>
      </c>
      <c r="AK1291" s="109" t="str">
        <f>IF(E1278="RPX-T",COUNTIFS(C1288:C1312,"TCF",E1288:E1312,"8"),"")</f>
        <v/>
      </c>
      <c r="AL1291" s="109" t="str">
        <f>IF(E1278="EUC",COUNTIFS(C1288:C1312,"TCF",E1288:E1312,"8"),"")</f>
        <v/>
      </c>
      <c r="AM1291" s="109">
        <f t="shared" si="532"/>
        <v>0</v>
      </c>
      <c r="AN1291" s="109">
        <f t="shared" si="533"/>
        <v>0</v>
      </c>
      <c r="AO1291" s="109" t="str">
        <f t="shared" si="534"/>
        <v/>
      </c>
      <c r="AQ1291" s="109" t="str">
        <f t="shared" si="535"/>
        <v/>
      </c>
      <c r="BA1291" s="229">
        <f>MOD(SUM(E1288:E1292),12)</f>
        <v>0</v>
      </c>
    </row>
    <row r="1292" spans="1:53" ht="15.75" thickBot="1" x14ac:dyDescent="0.3">
      <c r="A1292" s="88"/>
      <c r="B1292" s="66" t="s">
        <v>282</v>
      </c>
      <c r="C1292" s="67"/>
      <c r="D1292" s="102"/>
      <c r="E1292" s="32"/>
      <c r="F1292" s="32"/>
      <c r="G1292" s="68" t="s">
        <v>277</v>
      </c>
      <c r="H1292" s="69">
        <f t="shared" si="536"/>
        <v>0</v>
      </c>
      <c r="I1292" s="70">
        <f t="shared" si="537"/>
        <v>0</v>
      </c>
      <c r="J1292" s="73" t="str">
        <f t="shared" si="538"/>
        <v>--</v>
      </c>
      <c r="K1292" s="32"/>
      <c r="L1292" s="233"/>
      <c r="M1292" s="295"/>
      <c r="N1292" s="295"/>
      <c r="O1292" s="295"/>
      <c r="P1292" s="295"/>
      <c r="Q1292" s="295"/>
      <c r="R1292" s="295"/>
      <c r="S1292" s="295"/>
      <c r="T1292" s="295"/>
      <c r="U1292" s="296"/>
      <c r="V1292" s="103"/>
      <c r="W1292" s="72"/>
      <c r="X1292" s="72"/>
      <c r="Y1292" s="72"/>
      <c r="Z1292" s="45">
        <v>13</v>
      </c>
      <c r="AA1292" s="77">
        <f t="shared" ref="AA1292:AA1297" si="539">AB1291+1</f>
        <v>145</v>
      </c>
      <c r="AB1292" s="77">
        <f t="shared" ref="AB1292:AB1297" si="540">AB1291+12</f>
        <v>156</v>
      </c>
      <c r="AC1292" s="72">
        <f t="shared" si="527"/>
        <v>1</v>
      </c>
      <c r="AD1292" s="72">
        <f t="shared" si="528"/>
        <v>1</v>
      </c>
      <c r="AE1292" s="109" t="str">
        <f t="shared" si="529"/>
        <v>0-0</v>
      </c>
      <c r="AF1292" s="109" t="str">
        <f t="shared" si="530"/>
        <v>Y</v>
      </c>
      <c r="AG1292" s="109" t="str">
        <f t="shared" si="531"/>
        <v>B</v>
      </c>
      <c r="AH1292" s="109">
        <v>12</v>
      </c>
      <c r="AI1292" s="109" t="str">
        <f>IF(E1278="SS",COUNTIFS(C1288:C1312,"TCF",E1288:E1312,"12"),"")</f>
        <v/>
      </c>
      <c r="AJ1292" s="109" t="str">
        <f>IF(E1278="RPX",COUNTIFS(C1288:C1312,"TCF",E1288:E1312,"12"),"")</f>
        <v/>
      </c>
      <c r="AK1292" s="109" t="str">
        <f>IF(E1278="RPX-T",COUNTIFS(C1288:C1312,"TCF",E1288:E1312,"12"),"")</f>
        <v/>
      </c>
      <c r="AL1292" s="109" t="str">
        <f>IF(E1278="EUC",COUNTIFS(C1288:C1312,"TCF",E1288:E1312,"12"),"")</f>
        <v/>
      </c>
      <c r="AM1292" s="109">
        <f t="shared" si="532"/>
        <v>0</v>
      </c>
      <c r="AN1292" s="109">
        <f t="shared" si="533"/>
        <v>0</v>
      </c>
      <c r="AO1292" s="109" t="str">
        <f t="shared" si="534"/>
        <v/>
      </c>
      <c r="AQ1292" s="109" t="str">
        <f t="shared" si="535"/>
        <v/>
      </c>
      <c r="BA1292" s="229">
        <f>MOD(SUM(E1288:E1293),12)</f>
        <v>0</v>
      </c>
    </row>
    <row r="1293" spans="1:53" ht="15.75" thickBot="1" x14ac:dyDescent="0.3">
      <c r="A1293" s="88"/>
      <c r="B1293" s="66" t="s">
        <v>283</v>
      </c>
      <c r="C1293" s="67"/>
      <c r="D1293" s="102"/>
      <c r="E1293" s="32"/>
      <c r="F1293" s="32"/>
      <c r="G1293" s="68" t="s">
        <v>277</v>
      </c>
      <c r="H1293" s="69">
        <f t="shared" si="536"/>
        <v>0</v>
      </c>
      <c r="I1293" s="70">
        <f t="shared" si="537"/>
        <v>0</v>
      </c>
      <c r="J1293" s="73" t="str">
        <f t="shared" si="538"/>
        <v>--</v>
      </c>
      <c r="K1293" s="32"/>
      <c r="L1293" s="233"/>
      <c r="M1293" s="295"/>
      <c r="N1293" s="295"/>
      <c r="O1293" s="295"/>
      <c r="P1293" s="295"/>
      <c r="Q1293" s="295"/>
      <c r="R1293" s="295"/>
      <c r="S1293" s="295"/>
      <c r="T1293" s="295"/>
      <c r="U1293" s="296"/>
      <c r="V1293" s="103"/>
      <c r="W1293" s="72"/>
      <c r="X1293" s="72"/>
      <c r="Y1293" s="72"/>
      <c r="Z1293" s="45">
        <v>14</v>
      </c>
      <c r="AA1293" s="77">
        <f t="shared" si="539"/>
        <v>157</v>
      </c>
      <c r="AB1293" s="77">
        <f t="shared" si="540"/>
        <v>168</v>
      </c>
      <c r="AC1293" s="72">
        <f t="shared" si="527"/>
        <v>1</v>
      </c>
      <c r="AD1293" s="72">
        <f t="shared" si="528"/>
        <v>1</v>
      </c>
      <c r="AE1293" s="109" t="str">
        <f t="shared" si="529"/>
        <v>0-0</v>
      </c>
      <c r="AF1293" s="109" t="str">
        <f t="shared" si="530"/>
        <v>Y</v>
      </c>
      <c r="AG1293" s="109" t="str">
        <f t="shared" si="531"/>
        <v>B</v>
      </c>
      <c r="AM1293" s="109">
        <f t="shared" si="532"/>
        <v>0</v>
      </c>
      <c r="AN1293" s="109">
        <f t="shared" si="533"/>
        <v>0</v>
      </c>
      <c r="AO1293" s="109" t="str">
        <f t="shared" si="534"/>
        <v/>
      </c>
      <c r="AQ1293" s="109" t="str">
        <f t="shared" si="535"/>
        <v/>
      </c>
      <c r="BA1293" s="229">
        <f>MOD(SUM(E1288:E1294),12)</f>
        <v>0</v>
      </c>
    </row>
    <row r="1294" spans="1:53" ht="15.75" thickBot="1" x14ac:dyDescent="0.3">
      <c r="A1294" s="88"/>
      <c r="B1294" s="66" t="s">
        <v>284</v>
      </c>
      <c r="C1294" s="67"/>
      <c r="D1294" s="102"/>
      <c r="E1294" s="32"/>
      <c r="F1294" s="32"/>
      <c r="G1294" s="68" t="s">
        <v>277</v>
      </c>
      <c r="H1294" s="69">
        <f t="shared" si="536"/>
        <v>0</v>
      </c>
      <c r="I1294" s="70">
        <f t="shared" si="537"/>
        <v>0</v>
      </c>
      <c r="J1294" s="73" t="str">
        <f t="shared" si="538"/>
        <v>--</v>
      </c>
      <c r="K1294" s="32"/>
      <c r="L1294" s="233"/>
      <c r="M1294" s="295"/>
      <c r="N1294" s="295"/>
      <c r="O1294" s="295"/>
      <c r="P1294" s="295"/>
      <c r="Q1294" s="295"/>
      <c r="R1294" s="295"/>
      <c r="S1294" s="295"/>
      <c r="T1294" s="295"/>
      <c r="U1294" s="296"/>
      <c r="V1294" s="103"/>
      <c r="W1294" s="72"/>
      <c r="X1294" s="72"/>
      <c r="Y1294" s="72"/>
      <c r="Z1294" s="45">
        <v>15</v>
      </c>
      <c r="AA1294" s="77">
        <f t="shared" si="539"/>
        <v>169</v>
      </c>
      <c r="AB1294" s="77">
        <f t="shared" si="540"/>
        <v>180</v>
      </c>
      <c r="AC1294" s="72">
        <f t="shared" si="527"/>
        <v>1</v>
      </c>
      <c r="AD1294" s="72">
        <f t="shared" si="528"/>
        <v>1</v>
      </c>
      <c r="AE1294" s="109" t="str">
        <f t="shared" si="529"/>
        <v>0-0</v>
      </c>
      <c r="AF1294" s="109" t="str">
        <f t="shared" si="530"/>
        <v>Y</v>
      </c>
      <c r="AG1294" s="109" t="str">
        <f t="shared" si="531"/>
        <v>B</v>
      </c>
      <c r="AM1294" s="109">
        <f t="shared" si="532"/>
        <v>0</v>
      </c>
      <c r="AN1294" s="109">
        <f t="shared" si="533"/>
        <v>0</v>
      </c>
      <c r="AO1294" s="109" t="str">
        <f t="shared" si="534"/>
        <v/>
      </c>
      <c r="AQ1294" s="109" t="str">
        <f t="shared" si="535"/>
        <v/>
      </c>
      <c r="BA1294" s="229">
        <f>MOD(SUM(E1288:E1295),12)</f>
        <v>0</v>
      </c>
    </row>
    <row r="1295" spans="1:53" ht="15.75" thickBot="1" x14ac:dyDescent="0.3">
      <c r="A1295" s="88"/>
      <c r="B1295" s="66" t="s">
        <v>285</v>
      </c>
      <c r="C1295" s="67"/>
      <c r="D1295" s="102"/>
      <c r="E1295" s="32"/>
      <c r="F1295" s="32"/>
      <c r="G1295" s="68" t="s">
        <v>277</v>
      </c>
      <c r="H1295" s="69">
        <f t="shared" si="536"/>
        <v>0</v>
      </c>
      <c r="I1295" s="70">
        <f t="shared" si="537"/>
        <v>0</v>
      </c>
      <c r="J1295" s="73" t="str">
        <f t="shared" si="538"/>
        <v>--</v>
      </c>
      <c r="K1295" s="32"/>
      <c r="L1295" s="233"/>
      <c r="M1295" s="295"/>
      <c r="N1295" s="295"/>
      <c r="O1295" s="295"/>
      <c r="P1295" s="295"/>
      <c r="Q1295" s="295"/>
      <c r="R1295" s="295"/>
      <c r="S1295" s="295"/>
      <c r="T1295" s="295"/>
      <c r="U1295" s="296"/>
      <c r="V1295" s="103"/>
      <c r="W1295" s="72"/>
      <c r="X1295" s="72"/>
      <c r="Y1295" s="72"/>
      <c r="Z1295" s="45">
        <f>Z1294+1</f>
        <v>16</v>
      </c>
      <c r="AA1295" s="77">
        <f t="shared" si="539"/>
        <v>181</v>
      </c>
      <c r="AB1295" s="77">
        <f t="shared" si="540"/>
        <v>192</v>
      </c>
      <c r="AC1295" s="72">
        <f t="shared" si="527"/>
        <v>1</v>
      </c>
      <c r="AD1295" s="72">
        <f t="shared" si="528"/>
        <v>1</v>
      </c>
      <c r="AE1295" s="109" t="str">
        <f t="shared" si="529"/>
        <v>0-0</v>
      </c>
      <c r="AF1295" s="109" t="str">
        <f t="shared" si="530"/>
        <v>Y</v>
      </c>
      <c r="AG1295" s="109" t="str">
        <f t="shared" si="531"/>
        <v>B</v>
      </c>
      <c r="AM1295" s="109">
        <f t="shared" si="532"/>
        <v>0</v>
      </c>
      <c r="AN1295" s="109">
        <f t="shared" si="533"/>
        <v>0</v>
      </c>
      <c r="AO1295" s="109" t="str">
        <f t="shared" si="534"/>
        <v/>
      </c>
      <c r="AQ1295" s="109" t="str">
        <f t="shared" si="535"/>
        <v/>
      </c>
      <c r="BA1295" s="229">
        <f>MOD(SUM(E1288:E1296),12)</f>
        <v>0</v>
      </c>
    </row>
    <row r="1296" spans="1:53" ht="15.75" thickBot="1" x14ac:dyDescent="0.3">
      <c r="A1296" s="88"/>
      <c r="B1296" s="66" t="s">
        <v>286</v>
      </c>
      <c r="C1296" s="67"/>
      <c r="D1296" s="102"/>
      <c r="E1296" s="32"/>
      <c r="F1296" s="32"/>
      <c r="G1296" s="68" t="s">
        <v>277</v>
      </c>
      <c r="H1296" s="69">
        <f t="shared" si="536"/>
        <v>0</v>
      </c>
      <c r="I1296" s="70">
        <f t="shared" si="537"/>
        <v>0</v>
      </c>
      <c r="J1296" s="73" t="str">
        <f t="shared" si="538"/>
        <v>--</v>
      </c>
      <c r="K1296" s="32"/>
      <c r="L1296" s="233"/>
      <c r="M1296" s="295"/>
      <c r="N1296" s="295"/>
      <c r="O1296" s="295"/>
      <c r="P1296" s="295"/>
      <c r="Q1296" s="295"/>
      <c r="R1296" s="295"/>
      <c r="S1296" s="295"/>
      <c r="T1296" s="295"/>
      <c r="U1296" s="296"/>
      <c r="V1296" s="103"/>
      <c r="W1296" s="72"/>
      <c r="X1296" s="72"/>
      <c r="Y1296" s="72"/>
      <c r="Z1296" s="45">
        <f>Z1295+1</f>
        <v>17</v>
      </c>
      <c r="AA1296" s="77">
        <f t="shared" si="539"/>
        <v>193</v>
      </c>
      <c r="AB1296" s="77">
        <f t="shared" si="540"/>
        <v>204</v>
      </c>
      <c r="AC1296" s="72">
        <f t="shared" si="527"/>
        <v>1</v>
      </c>
      <c r="AD1296" s="72">
        <f t="shared" si="528"/>
        <v>1</v>
      </c>
      <c r="AE1296" s="109" t="str">
        <f t="shared" si="529"/>
        <v>0-0</v>
      </c>
      <c r="AF1296" s="109" t="str">
        <f t="shared" si="530"/>
        <v>Y</v>
      </c>
      <c r="AG1296" s="109" t="str">
        <f t="shared" si="531"/>
        <v>B</v>
      </c>
      <c r="AM1296" s="109">
        <f t="shared" si="532"/>
        <v>0</v>
      </c>
      <c r="AN1296" s="109">
        <f t="shared" si="533"/>
        <v>0</v>
      </c>
      <c r="AO1296" s="109" t="str">
        <f t="shared" si="534"/>
        <v/>
      </c>
      <c r="AQ1296" s="109" t="str">
        <f t="shared" si="535"/>
        <v/>
      </c>
      <c r="BA1296" s="229">
        <f>MOD(SUM(E1288:E1297),12)</f>
        <v>0</v>
      </c>
    </row>
    <row r="1297" spans="1:53" ht="15.75" thickBot="1" x14ac:dyDescent="0.3">
      <c r="A1297" s="88"/>
      <c r="B1297" s="66" t="s">
        <v>287</v>
      </c>
      <c r="C1297" s="67"/>
      <c r="D1297" s="102"/>
      <c r="E1297" s="32"/>
      <c r="F1297" s="32"/>
      <c r="G1297" s="68" t="s">
        <v>277</v>
      </c>
      <c r="H1297" s="69">
        <f t="shared" si="536"/>
        <v>0</v>
      </c>
      <c r="I1297" s="70">
        <f t="shared" si="537"/>
        <v>0</v>
      </c>
      <c r="J1297" s="73" t="str">
        <f t="shared" si="538"/>
        <v>--</v>
      </c>
      <c r="K1297" s="32"/>
      <c r="L1297" s="233"/>
      <c r="M1297" s="295"/>
      <c r="N1297" s="295"/>
      <c r="O1297" s="295"/>
      <c r="P1297" s="295"/>
      <c r="Q1297" s="295"/>
      <c r="R1297" s="295"/>
      <c r="S1297" s="295"/>
      <c r="T1297" s="295"/>
      <c r="U1297" s="296"/>
      <c r="V1297" s="103"/>
      <c r="W1297" s="72"/>
      <c r="X1297" s="72"/>
      <c r="Y1297" s="72"/>
      <c r="Z1297" s="45">
        <f>Z1296+1</f>
        <v>18</v>
      </c>
      <c r="AA1297" s="77">
        <f t="shared" si="539"/>
        <v>205</v>
      </c>
      <c r="AB1297" s="77">
        <f t="shared" si="540"/>
        <v>216</v>
      </c>
      <c r="AC1297" s="72">
        <f t="shared" si="527"/>
        <v>1</v>
      </c>
      <c r="AD1297" s="72">
        <f t="shared" si="528"/>
        <v>1</v>
      </c>
      <c r="AE1297" s="109" t="str">
        <f t="shared" si="529"/>
        <v>0-0</v>
      </c>
      <c r="AF1297" s="109" t="str">
        <f t="shared" si="530"/>
        <v>Y</v>
      </c>
      <c r="AG1297" s="109" t="str">
        <f t="shared" si="531"/>
        <v>B</v>
      </c>
      <c r="AM1297" s="109">
        <f t="shared" si="532"/>
        <v>0</v>
      </c>
      <c r="AN1297" s="109">
        <f t="shared" si="533"/>
        <v>0</v>
      </c>
      <c r="AO1297" s="109" t="str">
        <f t="shared" si="534"/>
        <v/>
      </c>
      <c r="AQ1297" s="109" t="str">
        <f t="shared" si="535"/>
        <v/>
      </c>
      <c r="BA1297" s="229">
        <f>MOD(SUM(E1288:E1298),12)</f>
        <v>0</v>
      </c>
    </row>
    <row r="1298" spans="1:53" ht="15.75" thickBot="1" x14ac:dyDescent="0.3">
      <c r="A1298" s="88"/>
      <c r="B1298" s="66" t="s">
        <v>288</v>
      </c>
      <c r="C1298" s="67"/>
      <c r="D1298" s="102"/>
      <c r="E1298" s="32"/>
      <c r="F1298" s="32"/>
      <c r="G1298" s="68" t="s">
        <v>277</v>
      </c>
      <c r="H1298" s="69">
        <f t="shared" si="536"/>
        <v>0</v>
      </c>
      <c r="I1298" s="70">
        <f t="shared" si="537"/>
        <v>0</v>
      </c>
      <c r="J1298" s="73" t="str">
        <f t="shared" si="538"/>
        <v>--</v>
      </c>
      <c r="K1298" s="32"/>
      <c r="L1298" s="233"/>
      <c r="M1298" s="295"/>
      <c r="N1298" s="295"/>
      <c r="O1298" s="295"/>
      <c r="P1298" s="295"/>
      <c r="Q1298" s="295"/>
      <c r="R1298" s="295"/>
      <c r="S1298" s="295"/>
      <c r="T1298" s="295"/>
      <c r="U1298" s="296"/>
      <c r="V1298" s="103"/>
      <c r="W1298" s="84"/>
      <c r="X1298" s="84"/>
      <c r="Y1298" s="72"/>
      <c r="Z1298" s="72"/>
      <c r="AA1298" s="72"/>
      <c r="AB1298" s="72"/>
      <c r="AC1298" s="72">
        <f t="shared" si="527"/>
        <v>1</v>
      </c>
      <c r="AD1298" s="72">
        <f t="shared" si="528"/>
        <v>1</v>
      </c>
      <c r="AE1298" s="109" t="str">
        <f t="shared" si="529"/>
        <v>0-0</v>
      </c>
      <c r="AF1298" s="109" t="str">
        <f t="shared" si="530"/>
        <v>Y</v>
      </c>
      <c r="AG1298" s="109" t="str">
        <f t="shared" si="531"/>
        <v>B</v>
      </c>
      <c r="AM1298" s="109">
        <f t="shared" si="532"/>
        <v>0</v>
      </c>
      <c r="AN1298" s="109">
        <f t="shared" si="533"/>
        <v>0</v>
      </c>
      <c r="AO1298" s="109" t="str">
        <f t="shared" si="534"/>
        <v/>
      </c>
      <c r="AQ1298" s="109" t="str">
        <f t="shared" si="535"/>
        <v/>
      </c>
      <c r="BA1298" s="229">
        <f>MOD(SUM(E1288:E1299),12)</f>
        <v>0</v>
      </c>
    </row>
    <row r="1299" spans="1:53" ht="15.75" thickBot="1" x14ac:dyDescent="0.3">
      <c r="A1299" s="88"/>
      <c r="B1299" s="66" t="s">
        <v>289</v>
      </c>
      <c r="C1299" s="67"/>
      <c r="D1299" s="102"/>
      <c r="E1299" s="32"/>
      <c r="F1299" s="32"/>
      <c r="G1299" s="68" t="s">
        <v>277</v>
      </c>
      <c r="H1299" s="69">
        <f t="shared" si="536"/>
        <v>0</v>
      </c>
      <c r="I1299" s="70">
        <f t="shared" si="537"/>
        <v>0</v>
      </c>
      <c r="J1299" s="73" t="str">
        <f t="shared" si="538"/>
        <v>--</v>
      </c>
      <c r="K1299" s="32"/>
      <c r="L1299" s="233"/>
      <c r="M1299" s="295"/>
      <c r="N1299" s="295"/>
      <c r="O1299" s="295"/>
      <c r="P1299" s="295"/>
      <c r="Q1299" s="295"/>
      <c r="R1299" s="295"/>
      <c r="S1299" s="295"/>
      <c r="T1299" s="295"/>
      <c r="U1299" s="296"/>
      <c r="V1299" s="103"/>
      <c r="W1299" s="84">
        <f>Y1299+1</f>
        <v>1</v>
      </c>
      <c r="X1299" s="84"/>
      <c r="Y1299" s="78">
        <f>SUM(E1288:E1299)</f>
        <v>0</v>
      </c>
      <c r="Z1299" s="72"/>
      <c r="AA1299" s="72"/>
      <c r="AB1299" s="72"/>
      <c r="AC1299" s="72">
        <f t="shared" si="527"/>
        <v>1</v>
      </c>
      <c r="AD1299" s="72">
        <f t="shared" si="528"/>
        <v>1</v>
      </c>
      <c r="AE1299" s="109" t="str">
        <f t="shared" si="529"/>
        <v>0-0</v>
      </c>
      <c r="AF1299" s="109" t="str">
        <f t="shared" si="530"/>
        <v>Y</v>
      </c>
      <c r="AG1299" s="109" t="str">
        <f t="shared" si="531"/>
        <v>B</v>
      </c>
      <c r="AM1299" s="109">
        <f t="shared" si="532"/>
        <v>0</v>
      </c>
      <c r="AN1299" s="109">
        <f t="shared" si="533"/>
        <v>0</v>
      </c>
      <c r="AO1299" s="109" t="str">
        <f t="shared" si="534"/>
        <v/>
      </c>
      <c r="AQ1299" s="109" t="str">
        <f t="shared" si="535"/>
        <v/>
      </c>
      <c r="BA1299" s="229">
        <f>MOD(SUM(E1288:E1300),12)</f>
        <v>0</v>
      </c>
    </row>
    <row r="1300" spans="1:53" ht="15.75" thickBot="1" x14ac:dyDescent="0.3">
      <c r="A1300" s="88"/>
      <c r="B1300" s="66" t="s">
        <v>290</v>
      </c>
      <c r="C1300" s="67"/>
      <c r="D1300" s="102"/>
      <c r="E1300" s="32"/>
      <c r="F1300" s="32"/>
      <c r="G1300" s="68" t="s">
        <v>277</v>
      </c>
      <c r="H1300" s="69">
        <f t="shared" si="536"/>
        <v>0</v>
      </c>
      <c r="I1300" s="70">
        <f t="shared" si="537"/>
        <v>0</v>
      </c>
      <c r="J1300" s="73" t="str">
        <f t="shared" si="538"/>
        <v>--</v>
      </c>
      <c r="K1300" s="32"/>
      <c r="L1300" s="233"/>
      <c r="M1300" s="295"/>
      <c r="N1300" s="295"/>
      <c r="O1300" s="295"/>
      <c r="P1300" s="295"/>
      <c r="Q1300" s="295"/>
      <c r="R1300" s="295"/>
      <c r="S1300" s="295"/>
      <c r="T1300" s="295"/>
      <c r="U1300" s="296"/>
      <c r="V1300" s="103"/>
      <c r="W1300" s="84">
        <f>Y1300+1</f>
        <v>1</v>
      </c>
      <c r="X1300" s="84"/>
      <c r="Y1300" s="78">
        <f>SUM(E1288:E1300)</f>
        <v>0</v>
      </c>
      <c r="Z1300" s="72" t="str">
        <f t="shared" ref="Z1300:Z1312" si="541">IF(OR(AND(E$8=216,C1299="DBL REV",C1300="DBL REV",Y1299&lt;=144,Y1300&gt;144),AND(E$8=216,C1299="TPL REV",C1300="TPL REV",Y1299&lt;=144,Y1300&gt;144),AND(E$8=216,C1299="QD REV",C1300="QD REV",Y1299&lt;=144,Y1300&gt;144)),"ERROR","")</f>
        <v/>
      </c>
      <c r="AA1300" s="72"/>
      <c r="AB1300" s="72"/>
      <c r="AC1300" s="72">
        <f t="shared" si="527"/>
        <v>1</v>
      </c>
      <c r="AD1300" s="72">
        <f t="shared" si="528"/>
        <v>1</v>
      </c>
      <c r="AE1300" s="109" t="str">
        <f t="shared" si="529"/>
        <v>0-0</v>
      </c>
      <c r="AF1300" s="109" t="str">
        <f t="shared" si="530"/>
        <v>Y</v>
      </c>
      <c r="AG1300" s="109" t="str">
        <f t="shared" si="531"/>
        <v>B</v>
      </c>
      <c r="AM1300" s="109">
        <f t="shared" si="532"/>
        <v>0</v>
      </c>
      <c r="AN1300" s="109">
        <f t="shared" si="533"/>
        <v>0</v>
      </c>
      <c r="AO1300" s="109" t="str">
        <f t="shared" si="534"/>
        <v/>
      </c>
      <c r="AQ1300" s="109" t="str">
        <f t="shared" si="535"/>
        <v/>
      </c>
      <c r="BA1300" s="229">
        <f>MOD(SUM(E1288:E1301),12)</f>
        <v>0</v>
      </c>
    </row>
    <row r="1301" spans="1:53" ht="15.75" thickBot="1" x14ac:dyDescent="0.3">
      <c r="A1301" s="88"/>
      <c r="B1301" s="66" t="s">
        <v>291</v>
      </c>
      <c r="C1301" s="67"/>
      <c r="D1301" s="102"/>
      <c r="E1301" s="32"/>
      <c r="F1301" s="32"/>
      <c r="G1301" s="68" t="s">
        <v>277</v>
      </c>
      <c r="H1301" s="69">
        <f t="shared" si="536"/>
        <v>0</v>
      </c>
      <c r="I1301" s="70">
        <f t="shared" si="537"/>
        <v>0</v>
      </c>
      <c r="J1301" s="73" t="str">
        <f t="shared" si="538"/>
        <v>--</v>
      </c>
      <c r="K1301" s="32"/>
      <c r="L1301" s="233"/>
      <c r="M1301" s="295"/>
      <c r="N1301" s="295"/>
      <c r="O1301" s="295"/>
      <c r="P1301" s="295"/>
      <c r="Q1301" s="295"/>
      <c r="R1301" s="295"/>
      <c r="S1301" s="295"/>
      <c r="T1301" s="295"/>
      <c r="U1301" s="296"/>
      <c r="V1301" s="103"/>
      <c r="W1301" s="84">
        <f>Y1301+1</f>
        <v>1</v>
      </c>
      <c r="X1301" s="84"/>
      <c r="Y1301" s="78">
        <f>SUM(E1288:E1301)</f>
        <v>0</v>
      </c>
      <c r="Z1301" s="72" t="str">
        <f t="shared" si="541"/>
        <v/>
      </c>
      <c r="AA1301" s="72"/>
      <c r="AB1301" s="72"/>
      <c r="AC1301" s="72">
        <f t="shared" si="527"/>
        <v>1</v>
      </c>
      <c r="AD1301" s="72">
        <f t="shared" si="528"/>
        <v>1</v>
      </c>
      <c r="AE1301" s="109" t="str">
        <f t="shared" si="529"/>
        <v>0-0</v>
      </c>
      <c r="AF1301" s="109" t="str">
        <f t="shared" si="530"/>
        <v>Y</v>
      </c>
      <c r="AG1301" s="109" t="str">
        <f t="shared" si="531"/>
        <v>B</v>
      </c>
      <c r="AM1301" s="109">
        <f t="shared" si="532"/>
        <v>0</v>
      </c>
      <c r="AN1301" s="109">
        <f t="shared" si="533"/>
        <v>0</v>
      </c>
      <c r="AO1301" s="109" t="str">
        <f t="shared" si="534"/>
        <v/>
      </c>
      <c r="AQ1301" s="109" t="str">
        <f t="shared" si="535"/>
        <v/>
      </c>
      <c r="BA1301" s="229">
        <f>MOD(SUM(E1288:E1302),12)</f>
        <v>0</v>
      </c>
    </row>
    <row r="1302" spans="1:53" ht="15.75" thickBot="1" x14ac:dyDescent="0.3">
      <c r="A1302" s="88"/>
      <c r="B1302" s="66" t="s">
        <v>292</v>
      </c>
      <c r="C1302" s="67"/>
      <c r="D1302" s="102"/>
      <c r="E1302" s="32"/>
      <c r="F1302" s="32"/>
      <c r="G1302" s="68" t="s">
        <v>277</v>
      </c>
      <c r="H1302" s="69">
        <f t="shared" si="536"/>
        <v>0</v>
      </c>
      <c r="I1302" s="70">
        <f t="shared" si="537"/>
        <v>0</v>
      </c>
      <c r="J1302" s="73" t="str">
        <f t="shared" si="538"/>
        <v>--</v>
      </c>
      <c r="K1302" s="32"/>
      <c r="L1302" s="233"/>
      <c r="M1302" s="295"/>
      <c r="N1302" s="295"/>
      <c r="O1302" s="295"/>
      <c r="P1302" s="295"/>
      <c r="Q1302" s="295"/>
      <c r="R1302" s="295"/>
      <c r="S1302" s="295"/>
      <c r="T1302" s="295"/>
      <c r="U1302" s="296"/>
      <c r="V1302" s="103"/>
      <c r="W1302" s="84">
        <f>Y1302+1</f>
        <v>1</v>
      </c>
      <c r="X1302" s="84"/>
      <c r="Y1302" s="78">
        <f>SUM(E1288:E1302)</f>
        <v>0</v>
      </c>
      <c r="Z1302" s="72" t="str">
        <f t="shared" si="541"/>
        <v/>
      </c>
      <c r="AA1302" s="72" t="str">
        <f t="shared" ref="AA1302:AA1314" si="542">IF(AND(C1300&lt;&gt;"Field SPL",W1299&lt;=144,Y1300&gt;144),"ERROR","")</f>
        <v/>
      </c>
      <c r="AB1302" s="72"/>
      <c r="AC1302" s="72">
        <f t="shared" si="527"/>
        <v>1</v>
      </c>
      <c r="AD1302" s="72">
        <f t="shared" si="528"/>
        <v>1</v>
      </c>
      <c r="AE1302" s="109" t="str">
        <f t="shared" si="529"/>
        <v>0-0</v>
      </c>
      <c r="AF1302" s="109" t="str">
        <f t="shared" si="530"/>
        <v>Y</v>
      </c>
      <c r="AG1302" s="109" t="str">
        <f t="shared" si="531"/>
        <v>B</v>
      </c>
      <c r="AM1302" s="109">
        <f t="shared" si="532"/>
        <v>0</v>
      </c>
      <c r="AN1302" s="109">
        <f t="shared" si="533"/>
        <v>0</v>
      </c>
      <c r="AO1302" s="109" t="str">
        <f t="shared" si="534"/>
        <v/>
      </c>
      <c r="AQ1302" s="109" t="str">
        <f t="shared" si="535"/>
        <v/>
      </c>
      <c r="BA1302" s="229">
        <f>MOD(SUM(E1288:E1303),12)</f>
        <v>0</v>
      </c>
    </row>
    <row r="1303" spans="1:53" ht="15.75" thickBot="1" x14ac:dyDescent="0.3">
      <c r="A1303" s="88"/>
      <c r="B1303" s="66" t="s">
        <v>293</v>
      </c>
      <c r="C1303" s="67"/>
      <c r="D1303" s="102"/>
      <c r="E1303" s="32"/>
      <c r="F1303" s="32"/>
      <c r="G1303" s="68" t="s">
        <v>277</v>
      </c>
      <c r="H1303" s="69">
        <f t="shared" si="536"/>
        <v>0</v>
      </c>
      <c r="I1303" s="70">
        <f t="shared" si="537"/>
        <v>0</v>
      </c>
      <c r="J1303" s="73" t="str">
        <f t="shared" si="538"/>
        <v>--</v>
      </c>
      <c r="K1303" s="32"/>
      <c r="L1303" s="233"/>
      <c r="M1303" s="295"/>
      <c r="N1303" s="295"/>
      <c r="O1303" s="295"/>
      <c r="P1303" s="295"/>
      <c r="Q1303" s="295"/>
      <c r="R1303" s="295"/>
      <c r="S1303" s="295"/>
      <c r="T1303" s="295"/>
      <c r="U1303" s="296"/>
      <c r="V1303" s="103"/>
      <c r="W1303" s="84">
        <f t="shared" ref="W1303:W1311" si="543">Y1303+1</f>
        <v>1</v>
      </c>
      <c r="X1303" s="84"/>
      <c r="Y1303" s="78">
        <f>SUM(E1288:E1303)</f>
        <v>0</v>
      </c>
      <c r="Z1303" s="72" t="str">
        <f t="shared" si="541"/>
        <v/>
      </c>
      <c r="AA1303" s="72" t="str">
        <f t="shared" si="542"/>
        <v/>
      </c>
      <c r="AB1303" s="72"/>
      <c r="AC1303" s="72">
        <f t="shared" si="527"/>
        <v>1</v>
      </c>
      <c r="AD1303" s="72">
        <f t="shared" si="528"/>
        <v>1</v>
      </c>
      <c r="AE1303" s="109" t="str">
        <f t="shared" si="529"/>
        <v>0-0</v>
      </c>
      <c r="AF1303" s="109" t="str">
        <f t="shared" si="530"/>
        <v>Y</v>
      </c>
      <c r="AG1303" s="109" t="str">
        <f t="shared" si="531"/>
        <v>B</v>
      </c>
      <c r="AM1303" s="109">
        <f t="shared" si="532"/>
        <v>0</v>
      </c>
      <c r="AN1303" s="109">
        <f t="shared" si="533"/>
        <v>0</v>
      </c>
      <c r="AO1303" s="109" t="str">
        <f t="shared" si="534"/>
        <v/>
      </c>
      <c r="AQ1303" s="109" t="str">
        <f t="shared" si="535"/>
        <v/>
      </c>
      <c r="BA1303" s="229">
        <f>MOD(SUM(E1288:E1304),12)</f>
        <v>0</v>
      </c>
    </row>
    <row r="1304" spans="1:53" ht="15.75" thickBot="1" x14ac:dyDescent="0.3">
      <c r="A1304" s="88"/>
      <c r="B1304" s="66" t="s">
        <v>294</v>
      </c>
      <c r="C1304" s="67"/>
      <c r="D1304" s="102"/>
      <c r="E1304" s="32"/>
      <c r="F1304" s="32"/>
      <c r="G1304" s="68" t="s">
        <v>277</v>
      </c>
      <c r="H1304" s="69">
        <f t="shared" si="536"/>
        <v>0</v>
      </c>
      <c r="I1304" s="70">
        <f t="shared" si="537"/>
        <v>0</v>
      </c>
      <c r="J1304" s="73" t="str">
        <f t="shared" si="538"/>
        <v>--</v>
      </c>
      <c r="K1304" s="32"/>
      <c r="L1304" s="233"/>
      <c r="M1304" s="295"/>
      <c r="N1304" s="295"/>
      <c r="O1304" s="295"/>
      <c r="P1304" s="295"/>
      <c r="Q1304" s="295"/>
      <c r="R1304" s="295"/>
      <c r="S1304" s="295"/>
      <c r="T1304" s="295"/>
      <c r="U1304" s="296"/>
      <c r="V1304" s="103"/>
      <c r="W1304" s="84">
        <f t="shared" si="543"/>
        <v>1</v>
      </c>
      <c r="X1304" s="84"/>
      <c r="Y1304" s="78">
        <f>SUM(E1288:E1304)</f>
        <v>0</v>
      </c>
      <c r="Z1304" s="72" t="str">
        <f t="shared" si="541"/>
        <v/>
      </c>
      <c r="AA1304" s="72" t="str">
        <f t="shared" si="542"/>
        <v/>
      </c>
      <c r="AB1304" s="72"/>
      <c r="AC1304" s="72">
        <f t="shared" si="527"/>
        <v>1</v>
      </c>
      <c r="AD1304" s="72">
        <f t="shared" si="528"/>
        <v>1</v>
      </c>
      <c r="AE1304" s="109" t="str">
        <f t="shared" si="529"/>
        <v>0-0</v>
      </c>
      <c r="AF1304" s="109" t="str">
        <f t="shared" si="530"/>
        <v>Y</v>
      </c>
      <c r="AG1304" s="109" t="str">
        <f t="shared" si="531"/>
        <v>B</v>
      </c>
      <c r="AM1304" s="109">
        <f t="shared" si="532"/>
        <v>0</v>
      </c>
      <c r="AN1304" s="109">
        <f t="shared" si="533"/>
        <v>0</v>
      </c>
      <c r="AO1304" s="109" t="str">
        <f t="shared" si="534"/>
        <v/>
      </c>
      <c r="AQ1304" s="109" t="str">
        <f t="shared" si="535"/>
        <v/>
      </c>
      <c r="BA1304" s="229">
        <f>MOD(SUM(E1288:E1305),12)</f>
        <v>0</v>
      </c>
    </row>
    <row r="1305" spans="1:53" ht="15.75" thickBot="1" x14ac:dyDescent="0.3">
      <c r="A1305" s="88"/>
      <c r="B1305" s="66" t="s">
        <v>295</v>
      </c>
      <c r="C1305" s="67"/>
      <c r="D1305" s="102"/>
      <c r="E1305" s="32"/>
      <c r="F1305" s="32"/>
      <c r="G1305" s="68" t="s">
        <v>277</v>
      </c>
      <c r="H1305" s="69">
        <f t="shared" si="536"/>
        <v>0</v>
      </c>
      <c r="I1305" s="70">
        <f t="shared" si="537"/>
        <v>0</v>
      </c>
      <c r="J1305" s="73" t="str">
        <f t="shared" si="538"/>
        <v>--</v>
      </c>
      <c r="K1305" s="32"/>
      <c r="L1305" s="233"/>
      <c r="M1305" s="295"/>
      <c r="N1305" s="295"/>
      <c r="O1305" s="295"/>
      <c r="P1305" s="295"/>
      <c r="Q1305" s="295"/>
      <c r="R1305" s="295"/>
      <c r="S1305" s="295"/>
      <c r="T1305" s="295"/>
      <c r="U1305" s="296"/>
      <c r="V1305" s="103"/>
      <c r="W1305" s="84">
        <f t="shared" si="543"/>
        <v>1</v>
      </c>
      <c r="X1305" s="84"/>
      <c r="Y1305" s="78">
        <f>SUM(E1288:E1305)</f>
        <v>0</v>
      </c>
      <c r="Z1305" s="72" t="str">
        <f t="shared" si="541"/>
        <v/>
      </c>
      <c r="AA1305" s="72" t="str">
        <f t="shared" si="542"/>
        <v/>
      </c>
      <c r="AB1305" s="72"/>
      <c r="AC1305" s="72">
        <f t="shared" si="527"/>
        <v>1</v>
      </c>
      <c r="AD1305" s="72">
        <f t="shared" si="528"/>
        <v>1</v>
      </c>
      <c r="AE1305" s="109" t="str">
        <f t="shared" si="529"/>
        <v>0-0</v>
      </c>
      <c r="AF1305" s="109" t="str">
        <f t="shared" si="530"/>
        <v>Y</v>
      </c>
      <c r="AG1305" s="109" t="str">
        <f t="shared" si="531"/>
        <v>B</v>
      </c>
      <c r="AM1305" s="109">
        <f t="shared" si="532"/>
        <v>0</v>
      </c>
      <c r="AN1305" s="109">
        <f t="shared" si="533"/>
        <v>0</v>
      </c>
      <c r="AO1305" s="109" t="str">
        <f t="shared" si="534"/>
        <v/>
      </c>
      <c r="AQ1305" s="109" t="str">
        <f t="shared" si="535"/>
        <v/>
      </c>
      <c r="BA1305" s="229">
        <f>MOD(SUM(E1288:E1306),12)</f>
        <v>0</v>
      </c>
    </row>
    <row r="1306" spans="1:53" ht="15.75" thickBot="1" x14ac:dyDescent="0.3">
      <c r="A1306" s="88"/>
      <c r="B1306" s="66" t="s">
        <v>296</v>
      </c>
      <c r="C1306" s="67"/>
      <c r="D1306" s="102"/>
      <c r="E1306" s="32"/>
      <c r="F1306" s="32"/>
      <c r="G1306" s="68" t="s">
        <v>277</v>
      </c>
      <c r="H1306" s="69">
        <f t="shared" si="536"/>
        <v>0</v>
      </c>
      <c r="I1306" s="70">
        <f t="shared" si="537"/>
        <v>0</v>
      </c>
      <c r="J1306" s="73" t="str">
        <f t="shared" si="538"/>
        <v>--</v>
      </c>
      <c r="K1306" s="32"/>
      <c r="L1306" s="233"/>
      <c r="M1306" s="295"/>
      <c r="N1306" s="295"/>
      <c r="O1306" s="295"/>
      <c r="P1306" s="295"/>
      <c r="Q1306" s="295"/>
      <c r="R1306" s="295"/>
      <c r="S1306" s="295"/>
      <c r="T1306" s="295"/>
      <c r="U1306" s="296"/>
      <c r="V1306" s="103"/>
      <c r="W1306" s="84">
        <f t="shared" si="543"/>
        <v>1</v>
      </c>
      <c r="X1306" s="84"/>
      <c r="Y1306" s="78">
        <f>SUM(E1288:E1306)</f>
        <v>0</v>
      </c>
      <c r="Z1306" s="72" t="str">
        <f t="shared" si="541"/>
        <v/>
      </c>
      <c r="AA1306" s="72" t="str">
        <f t="shared" si="542"/>
        <v/>
      </c>
      <c r="AB1306" s="72"/>
      <c r="AC1306" s="72">
        <f t="shared" si="527"/>
        <v>1</v>
      </c>
      <c r="AD1306" s="72">
        <f t="shared" si="528"/>
        <v>1</v>
      </c>
      <c r="AE1306" s="109" t="str">
        <f t="shared" si="529"/>
        <v>0-0</v>
      </c>
      <c r="AF1306" s="109" t="str">
        <f t="shared" si="530"/>
        <v>Y</v>
      </c>
      <c r="AG1306" s="109" t="str">
        <f t="shared" si="531"/>
        <v>B</v>
      </c>
      <c r="AM1306" s="109">
        <f t="shared" si="532"/>
        <v>0</v>
      </c>
      <c r="AN1306" s="109">
        <f t="shared" si="533"/>
        <v>0</v>
      </c>
      <c r="AO1306" s="109" t="str">
        <f t="shared" si="534"/>
        <v/>
      </c>
      <c r="AQ1306" s="109" t="str">
        <f t="shared" si="535"/>
        <v/>
      </c>
      <c r="BA1306" s="229">
        <f>MOD(SUM(E1288:E1307),12)</f>
        <v>0</v>
      </c>
    </row>
    <row r="1307" spans="1:53" ht="15.75" thickBot="1" x14ac:dyDescent="0.3">
      <c r="A1307" s="88"/>
      <c r="B1307" s="66" t="s">
        <v>297</v>
      </c>
      <c r="C1307" s="67"/>
      <c r="D1307" s="102"/>
      <c r="E1307" s="32"/>
      <c r="F1307" s="32"/>
      <c r="G1307" s="68" t="s">
        <v>277</v>
      </c>
      <c r="H1307" s="69">
        <f t="shared" si="536"/>
        <v>0</v>
      </c>
      <c r="I1307" s="70">
        <f t="shared" si="537"/>
        <v>0</v>
      </c>
      <c r="J1307" s="73" t="str">
        <f t="shared" si="538"/>
        <v>--</v>
      </c>
      <c r="K1307" s="32"/>
      <c r="L1307" s="233"/>
      <c r="M1307" s="295"/>
      <c r="N1307" s="295"/>
      <c r="O1307" s="295"/>
      <c r="P1307" s="295"/>
      <c r="Q1307" s="295"/>
      <c r="R1307" s="295"/>
      <c r="S1307" s="295"/>
      <c r="T1307" s="295"/>
      <c r="U1307" s="296"/>
      <c r="V1307" s="103"/>
      <c r="W1307" s="84">
        <f t="shared" si="543"/>
        <v>1</v>
      </c>
      <c r="X1307" s="84"/>
      <c r="Y1307" s="78">
        <f>SUM(E1288:E1307)</f>
        <v>0</v>
      </c>
      <c r="Z1307" s="72" t="str">
        <f t="shared" si="541"/>
        <v/>
      </c>
      <c r="AA1307" s="72" t="str">
        <f t="shared" si="542"/>
        <v/>
      </c>
      <c r="AB1307" s="72"/>
      <c r="AC1307" s="72">
        <f t="shared" si="527"/>
        <v>1</v>
      </c>
      <c r="AD1307" s="72">
        <f t="shared" si="528"/>
        <v>1</v>
      </c>
      <c r="AE1307" s="109" t="str">
        <f t="shared" si="529"/>
        <v>0-0</v>
      </c>
      <c r="AF1307" s="109" t="str">
        <f t="shared" si="530"/>
        <v>Y</v>
      </c>
      <c r="AG1307" s="109" t="str">
        <f t="shared" si="531"/>
        <v>B</v>
      </c>
      <c r="AM1307" s="109">
        <f t="shared" si="532"/>
        <v>0</v>
      </c>
      <c r="AN1307" s="109">
        <f t="shared" si="533"/>
        <v>0</v>
      </c>
      <c r="AO1307" s="109" t="str">
        <f t="shared" si="534"/>
        <v/>
      </c>
      <c r="AQ1307" s="109" t="str">
        <f t="shared" si="535"/>
        <v/>
      </c>
      <c r="BA1307" s="229">
        <f>MOD(SUM(E1288:E1308),12)</f>
        <v>0</v>
      </c>
    </row>
    <row r="1308" spans="1:53" ht="15.75" thickBot="1" x14ac:dyDescent="0.3">
      <c r="A1308" s="88"/>
      <c r="B1308" s="66" t="s">
        <v>298</v>
      </c>
      <c r="C1308" s="67"/>
      <c r="D1308" s="102"/>
      <c r="E1308" s="32"/>
      <c r="F1308" s="32"/>
      <c r="G1308" s="68" t="s">
        <v>277</v>
      </c>
      <c r="H1308" s="69">
        <f t="shared" si="536"/>
        <v>0</v>
      </c>
      <c r="I1308" s="70">
        <f t="shared" si="537"/>
        <v>0</v>
      </c>
      <c r="J1308" s="73" t="str">
        <f t="shared" si="538"/>
        <v>--</v>
      </c>
      <c r="K1308" s="32"/>
      <c r="L1308" s="233"/>
      <c r="M1308" s="295"/>
      <c r="N1308" s="295"/>
      <c r="O1308" s="295"/>
      <c r="P1308" s="295"/>
      <c r="Q1308" s="295"/>
      <c r="R1308" s="295"/>
      <c r="S1308" s="295"/>
      <c r="T1308" s="295"/>
      <c r="U1308" s="296"/>
      <c r="V1308" s="103"/>
      <c r="W1308" s="84">
        <f t="shared" si="543"/>
        <v>1</v>
      </c>
      <c r="X1308" s="84"/>
      <c r="Y1308" s="78">
        <f>SUM(E1288:E1308)</f>
        <v>0</v>
      </c>
      <c r="Z1308" s="72" t="str">
        <f t="shared" si="541"/>
        <v/>
      </c>
      <c r="AA1308" s="72" t="str">
        <f t="shared" si="542"/>
        <v/>
      </c>
      <c r="AB1308" s="72"/>
      <c r="AC1308" s="72">
        <f t="shared" si="527"/>
        <v>1</v>
      </c>
      <c r="AD1308" s="72">
        <f t="shared" si="528"/>
        <v>1</v>
      </c>
      <c r="AE1308" s="109" t="str">
        <f t="shared" si="529"/>
        <v>0-0</v>
      </c>
      <c r="AF1308" s="109" t="str">
        <f t="shared" si="530"/>
        <v>Y</v>
      </c>
      <c r="AG1308" s="109" t="str">
        <f t="shared" si="531"/>
        <v>B</v>
      </c>
      <c r="AM1308" s="109">
        <f t="shared" si="532"/>
        <v>0</v>
      </c>
      <c r="AN1308" s="109">
        <f t="shared" si="533"/>
        <v>0</v>
      </c>
      <c r="AO1308" s="109" t="str">
        <f t="shared" si="534"/>
        <v/>
      </c>
      <c r="AQ1308" s="109" t="str">
        <f t="shared" si="535"/>
        <v/>
      </c>
      <c r="BA1308" s="229">
        <f>MOD(SUM(E1288:E1309),12)</f>
        <v>0</v>
      </c>
    </row>
    <row r="1309" spans="1:53" ht="15.75" thickBot="1" x14ac:dyDescent="0.3">
      <c r="A1309" s="88"/>
      <c r="B1309" s="66" t="s">
        <v>299</v>
      </c>
      <c r="C1309" s="67"/>
      <c r="D1309" s="102"/>
      <c r="E1309" s="32"/>
      <c r="F1309" s="32"/>
      <c r="G1309" s="68" t="s">
        <v>277</v>
      </c>
      <c r="H1309" s="69">
        <f t="shared" si="536"/>
        <v>0</v>
      </c>
      <c r="I1309" s="70">
        <f t="shared" si="537"/>
        <v>0</v>
      </c>
      <c r="J1309" s="73" t="str">
        <f t="shared" si="538"/>
        <v>--</v>
      </c>
      <c r="K1309" s="32"/>
      <c r="L1309" s="233"/>
      <c r="M1309" s="295"/>
      <c r="N1309" s="295"/>
      <c r="O1309" s="295"/>
      <c r="P1309" s="295"/>
      <c r="Q1309" s="295"/>
      <c r="R1309" s="295"/>
      <c r="S1309" s="295"/>
      <c r="T1309" s="295"/>
      <c r="U1309" s="296"/>
      <c r="V1309" s="103"/>
      <c r="W1309" s="84">
        <f t="shared" si="543"/>
        <v>1</v>
      </c>
      <c r="X1309" s="84"/>
      <c r="Y1309" s="78">
        <f>SUM(E1288:E1309)</f>
        <v>0</v>
      </c>
      <c r="Z1309" s="72" t="str">
        <f t="shared" si="541"/>
        <v/>
      </c>
      <c r="AA1309" s="72" t="str">
        <f t="shared" si="542"/>
        <v/>
      </c>
      <c r="AB1309" s="72"/>
      <c r="AC1309" s="72">
        <f t="shared" si="527"/>
        <v>1</v>
      </c>
      <c r="AD1309" s="72">
        <f t="shared" si="528"/>
        <v>1</v>
      </c>
      <c r="AE1309" s="109" t="str">
        <f t="shared" si="529"/>
        <v>0-0</v>
      </c>
      <c r="AF1309" s="109" t="str">
        <f t="shared" si="530"/>
        <v>Y</v>
      </c>
      <c r="AG1309" s="109" t="str">
        <f t="shared" si="531"/>
        <v>B</v>
      </c>
      <c r="AM1309" s="109">
        <f t="shared" si="532"/>
        <v>0</v>
      </c>
      <c r="AN1309" s="109">
        <f t="shared" si="533"/>
        <v>0</v>
      </c>
      <c r="AO1309" s="109" t="str">
        <f t="shared" si="534"/>
        <v/>
      </c>
      <c r="AQ1309" s="109" t="str">
        <f t="shared" si="535"/>
        <v/>
      </c>
      <c r="BA1309" s="229">
        <f>MOD(SUM(E1288:E1310),12)</f>
        <v>0</v>
      </c>
    </row>
    <row r="1310" spans="1:53" ht="15.75" thickBot="1" x14ac:dyDescent="0.3">
      <c r="A1310" s="88"/>
      <c r="B1310" s="66" t="s">
        <v>300</v>
      </c>
      <c r="C1310" s="67"/>
      <c r="D1310" s="102"/>
      <c r="E1310" s="32"/>
      <c r="F1310" s="32"/>
      <c r="G1310" s="68" t="s">
        <v>277</v>
      </c>
      <c r="H1310" s="69">
        <f t="shared" si="536"/>
        <v>0</v>
      </c>
      <c r="I1310" s="70">
        <f t="shared" si="537"/>
        <v>0</v>
      </c>
      <c r="J1310" s="73" t="str">
        <f t="shared" si="538"/>
        <v>--</v>
      </c>
      <c r="K1310" s="32"/>
      <c r="L1310" s="233"/>
      <c r="M1310" s="295"/>
      <c r="N1310" s="295"/>
      <c r="O1310" s="295"/>
      <c r="P1310" s="295"/>
      <c r="Q1310" s="295"/>
      <c r="R1310" s="295"/>
      <c r="S1310" s="295"/>
      <c r="T1310" s="295"/>
      <c r="U1310" s="296"/>
      <c r="V1310" s="103"/>
      <c r="W1310" s="84">
        <f t="shared" si="543"/>
        <v>1</v>
      </c>
      <c r="X1310" s="84"/>
      <c r="Y1310" s="78">
        <f>SUM(E1288:E1310)</f>
        <v>0</v>
      </c>
      <c r="Z1310" s="72" t="str">
        <f t="shared" si="541"/>
        <v/>
      </c>
      <c r="AA1310" s="72" t="str">
        <f t="shared" si="542"/>
        <v/>
      </c>
      <c r="AB1310" s="72"/>
      <c r="AC1310" s="72">
        <f t="shared" si="527"/>
        <v>1</v>
      </c>
      <c r="AD1310" s="72">
        <f t="shared" si="528"/>
        <v>1</v>
      </c>
      <c r="AE1310" s="109" t="str">
        <f t="shared" si="529"/>
        <v>0-0</v>
      </c>
      <c r="AF1310" s="109" t="str">
        <f t="shared" si="530"/>
        <v>Y</v>
      </c>
      <c r="AG1310" s="109" t="str">
        <f t="shared" si="531"/>
        <v>B</v>
      </c>
      <c r="AM1310" s="109">
        <f t="shared" si="532"/>
        <v>0</v>
      </c>
      <c r="AN1310" s="109">
        <f t="shared" si="533"/>
        <v>0</v>
      </c>
      <c r="AO1310" s="109" t="str">
        <f t="shared" si="534"/>
        <v/>
      </c>
      <c r="AQ1310" s="109" t="str">
        <f t="shared" si="535"/>
        <v/>
      </c>
      <c r="BA1310" s="229">
        <f>MOD(SUM(E1288:E1311),12)</f>
        <v>0</v>
      </c>
    </row>
    <row r="1311" spans="1:53" ht="15.75" thickBot="1" x14ac:dyDescent="0.3">
      <c r="A1311" s="88"/>
      <c r="B1311" s="66" t="s">
        <v>301</v>
      </c>
      <c r="C1311" s="67"/>
      <c r="D1311" s="102"/>
      <c r="E1311" s="32"/>
      <c r="F1311" s="32"/>
      <c r="G1311" s="68" t="s">
        <v>277</v>
      </c>
      <c r="H1311" s="69">
        <f t="shared" si="536"/>
        <v>0</v>
      </c>
      <c r="I1311" s="70">
        <f t="shared" si="537"/>
        <v>0</v>
      </c>
      <c r="J1311" s="73" t="str">
        <f t="shared" si="538"/>
        <v>--</v>
      </c>
      <c r="K1311" s="32"/>
      <c r="L1311" s="233"/>
      <c r="M1311" s="295"/>
      <c r="N1311" s="295"/>
      <c r="O1311" s="295"/>
      <c r="P1311" s="295"/>
      <c r="Q1311" s="295"/>
      <c r="R1311" s="295"/>
      <c r="S1311" s="295"/>
      <c r="T1311" s="295"/>
      <c r="U1311" s="296"/>
      <c r="V1311" s="103"/>
      <c r="W1311" s="84">
        <f t="shared" si="543"/>
        <v>1</v>
      </c>
      <c r="X1311" s="84"/>
      <c r="Y1311" s="78">
        <f>SUM(E1288:E1311)</f>
        <v>0</v>
      </c>
      <c r="Z1311" s="72" t="str">
        <f t="shared" si="541"/>
        <v/>
      </c>
      <c r="AA1311" s="72" t="str">
        <f t="shared" si="542"/>
        <v/>
      </c>
      <c r="AB1311" s="72"/>
      <c r="AC1311" s="72">
        <f t="shared" si="527"/>
        <v>1</v>
      </c>
      <c r="AD1311" s="72">
        <f t="shared" si="528"/>
        <v>1</v>
      </c>
      <c r="AE1311" s="109" t="str">
        <f t="shared" si="529"/>
        <v>0-0</v>
      </c>
      <c r="AF1311" s="109" t="str">
        <f t="shared" si="530"/>
        <v>Y</v>
      </c>
      <c r="AG1311" s="109" t="str">
        <f t="shared" si="531"/>
        <v>B</v>
      </c>
      <c r="AM1311" s="109">
        <f t="shared" si="532"/>
        <v>0</v>
      </c>
      <c r="AN1311" s="109">
        <f t="shared" si="533"/>
        <v>0</v>
      </c>
      <c r="AO1311" s="109" t="str">
        <f t="shared" si="534"/>
        <v/>
      </c>
      <c r="AQ1311" s="109" t="str">
        <f t="shared" si="535"/>
        <v/>
      </c>
      <c r="BA1311" s="229">
        <f>MOD(SUM(E1288:E1312),12)</f>
        <v>0</v>
      </c>
    </row>
    <row r="1312" spans="1:53" ht="15.75" thickBot="1" x14ac:dyDescent="0.3">
      <c r="A1312" s="88"/>
      <c r="B1312" s="66" t="s">
        <v>302</v>
      </c>
      <c r="C1312" s="67"/>
      <c r="D1312" s="102"/>
      <c r="E1312" s="32"/>
      <c r="F1312" s="32"/>
      <c r="G1312" s="68" t="s">
        <v>277</v>
      </c>
      <c r="H1312" s="69">
        <f t="shared" si="536"/>
        <v>0</v>
      </c>
      <c r="I1312" s="70">
        <f t="shared" si="537"/>
        <v>0</v>
      </c>
      <c r="J1312" s="73" t="str">
        <f t="shared" si="538"/>
        <v>--</v>
      </c>
      <c r="K1312" s="32"/>
      <c r="L1312" s="234"/>
      <c r="M1312" s="295"/>
      <c r="N1312" s="295"/>
      <c r="O1312" s="295"/>
      <c r="P1312" s="295"/>
      <c r="Q1312" s="295"/>
      <c r="R1312" s="295"/>
      <c r="S1312" s="295"/>
      <c r="T1312" s="295"/>
      <c r="U1312" s="296"/>
      <c r="V1312" s="103"/>
      <c r="W1312" s="72"/>
      <c r="X1312" s="72"/>
      <c r="Y1312" s="78">
        <f>SUM(E1288:E1312)</f>
        <v>0</v>
      </c>
      <c r="Z1312" s="72" t="str">
        <f t="shared" si="541"/>
        <v/>
      </c>
      <c r="AA1312" s="72" t="str">
        <f t="shared" si="542"/>
        <v/>
      </c>
      <c r="AB1312" s="72"/>
      <c r="AC1312" s="72">
        <f t="shared" si="527"/>
        <v>1</v>
      </c>
      <c r="AD1312" s="72">
        <f t="shared" si="528"/>
        <v>1</v>
      </c>
      <c r="AE1312" s="109" t="str">
        <f t="shared" si="529"/>
        <v>0-0</v>
      </c>
      <c r="AF1312" s="109" t="str">
        <f t="shared" si="530"/>
        <v>Y</v>
      </c>
      <c r="AG1312" s="109" t="str">
        <f t="shared" si="531"/>
        <v>B</v>
      </c>
      <c r="AM1312" s="109">
        <f t="shared" si="532"/>
        <v>0</v>
      </c>
      <c r="AN1312" s="109">
        <f t="shared" si="533"/>
        <v>0</v>
      </c>
      <c r="AO1312" s="109" t="str">
        <f t="shared" si="534"/>
        <v/>
      </c>
      <c r="AQ1312" s="109" t="str">
        <f t="shared" si="535"/>
        <v/>
      </c>
      <c r="BA1312" s="228"/>
    </row>
    <row r="1313" spans="1:53" ht="16.5" thickBot="1" x14ac:dyDescent="0.3">
      <c r="A1313" s="88"/>
      <c r="B1313" s="281" t="s">
        <v>367</v>
      </c>
      <c r="C1313" s="283"/>
      <c r="D1313" s="79"/>
      <c r="E1313" s="80"/>
      <c r="F1313" s="80"/>
      <c r="G1313" s="81"/>
      <c r="H1313" s="192"/>
      <c r="I1313" s="192"/>
      <c r="J1313" s="192"/>
      <c r="K1313" s="82"/>
      <c r="L1313" s="281" t="s">
        <v>306</v>
      </c>
      <c r="M1313" s="282"/>
      <c r="N1313" s="282"/>
      <c r="O1313" s="282"/>
      <c r="P1313" s="282"/>
      <c r="Q1313" s="282"/>
      <c r="R1313" s="282"/>
      <c r="S1313" s="282"/>
      <c r="T1313" s="282"/>
      <c r="U1313" s="283"/>
      <c r="V1313" s="104"/>
      <c r="W1313" s="72"/>
      <c r="X1313" s="72"/>
      <c r="Y1313" s="72"/>
      <c r="Z1313" s="72"/>
      <c r="AA1313" s="72" t="str">
        <f t="shared" si="542"/>
        <v/>
      </c>
      <c r="AB1313" s="72"/>
      <c r="AC1313" s="72">
        <f>SUM(AC1288:AC1312)</f>
        <v>25</v>
      </c>
      <c r="AD1313" s="72">
        <f>SUM(AD1288:AD1312)</f>
        <v>25</v>
      </c>
      <c r="AM1313" s="109">
        <f>SUM(AM1288:AM1312)</f>
        <v>0</v>
      </c>
      <c r="AN1313" s="109">
        <f>SUM(AN1288:AN1312)</f>
        <v>0</v>
      </c>
      <c r="AO1313" s="109">
        <f>((COUNTIF(AO1288:AO1312,"Y")/3)*2)</f>
        <v>0</v>
      </c>
      <c r="AP1313" s="109">
        <f>(COUNTIF(AO1288:AO1312,"Y")/3)</f>
        <v>0</v>
      </c>
      <c r="AQ1313" s="109">
        <f>(COUNTIF(AQ1288:AQ1312,"Y")/2)</f>
        <v>0</v>
      </c>
      <c r="AR1313" s="109">
        <f>(COUNTIF(AQ1288:AQ1312,"Y")/2)</f>
        <v>0</v>
      </c>
      <c r="BA1313" s="228"/>
    </row>
    <row r="1314" spans="1:53" ht="16.5" thickBot="1" x14ac:dyDescent="0.3">
      <c r="A1314" s="88"/>
      <c r="B1314" s="281" t="s">
        <v>307</v>
      </c>
      <c r="C1314" s="283"/>
      <c r="D1314" s="25"/>
      <c r="E1314" s="25"/>
      <c r="F1314" s="25"/>
      <c r="G1314" s="83"/>
      <c r="H1314" s="25"/>
      <c r="I1314" s="26"/>
      <c r="J1314" s="26"/>
      <c r="K1314" s="25"/>
      <c r="L1314" s="25"/>
      <c r="M1314" s="25"/>
      <c r="N1314" s="25"/>
      <c r="O1314" s="25"/>
      <c r="P1314" s="26"/>
      <c r="Q1314" s="26"/>
      <c r="R1314" s="26"/>
      <c r="S1314" s="26"/>
      <c r="T1314" s="26"/>
      <c r="U1314" s="26"/>
      <c r="V1314" s="54"/>
      <c r="W1314" s="72"/>
      <c r="X1314" s="72"/>
      <c r="Y1314" s="72"/>
      <c r="Z1314" s="72"/>
      <c r="AA1314" s="72" t="str">
        <f t="shared" si="542"/>
        <v/>
      </c>
      <c r="AB1314" s="72"/>
      <c r="AC1314" s="72"/>
      <c r="AD1314" s="72"/>
      <c r="BA1314" s="226"/>
    </row>
    <row r="1315" spans="1:53" x14ac:dyDescent="0.25">
      <c r="A1315" s="88"/>
      <c r="B1315" s="88"/>
      <c r="C1315" s="88"/>
      <c r="D1315" s="88"/>
      <c r="E1315" s="88"/>
      <c r="F1315" s="88"/>
      <c r="G1315" s="88"/>
      <c r="H1315" s="88"/>
      <c r="I1315" s="88"/>
      <c r="J1315" s="88"/>
      <c r="K1315" s="88"/>
      <c r="L1315" s="88"/>
      <c r="M1315" s="88"/>
      <c r="N1315" s="88"/>
      <c r="O1315" s="88"/>
      <c r="P1315" s="88"/>
      <c r="Q1315" s="88"/>
      <c r="R1315" s="88"/>
      <c r="S1315" s="88"/>
      <c r="T1315" s="88"/>
      <c r="U1315" s="88"/>
      <c r="V1315" s="88"/>
      <c r="W1315" s="88"/>
      <c r="X1315" s="88"/>
      <c r="Y1315" s="88"/>
      <c r="Z1315" s="88"/>
      <c r="AA1315" s="88"/>
      <c r="AB1315" s="88"/>
      <c r="AC1315" s="88"/>
      <c r="AD1315" s="88"/>
    </row>
    <row r="1316" spans="1:53" ht="15.75" thickBot="1" x14ac:dyDescent="0.3">
      <c r="A1316" s="88"/>
      <c r="B1316" s="88"/>
      <c r="C1316" s="88"/>
      <c r="D1316" s="88"/>
      <c r="E1316" s="88"/>
      <c r="F1316" s="88"/>
      <c r="G1316" s="88"/>
      <c r="H1316" s="88"/>
      <c r="I1316" s="88"/>
      <c r="J1316" s="88"/>
      <c r="K1316" s="88"/>
      <c r="L1316" s="88"/>
      <c r="M1316" s="88"/>
      <c r="N1316" s="88"/>
      <c r="O1316" s="88"/>
      <c r="P1316" s="88"/>
      <c r="Q1316" s="88"/>
      <c r="R1316" s="88"/>
      <c r="S1316" s="88"/>
      <c r="T1316" s="88"/>
      <c r="U1316" s="88"/>
      <c r="V1316" s="88"/>
      <c r="W1316" s="88"/>
      <c r="X1316" s="88"/>
      <c r="Y1316" s="88"/>
      <c r="Z1316" s="88"/>
      <c r="AA1316" s="88"/>
      <c r="AB1316" s="88"/>
      <c r="AC1316" s="88"/>
      <c r="AD1316" s="88"/>
    </row>
    <row r="1317" spans="1:53" ht="24" thickBot="1" x14ac:dyDescent="0.4">
      <c r="A1317" s="88"/>
      <c r="B1317" s="85" t="s">
        <v>368</v>
      </c>
      <c r="C1317" s="25"/>
      <c r="D1317" s="25"/>
      <c r="E1317" s="25"/>
      <c r="F1317" s="88"/>
      <c r="G1317" s="25"/>
      <c r="H1317" s="25"/>
      <c r="I1317" s="87"/>
      <c r="J1317" s="26"/>
      <c r="K1317" s="25"/>
      <c r="L1317" s="25"/>
      <c r="M1317" s="196" t="s">
        <v>210</v>
      </c>
      <c r="N1317" s="196" t="s">
        <v>211</v>
      </c>
      <c r="O1317" s="196" t="s">
        <v>212</v>
      </c>
      <c r="P1317" s="196" t="s">
        <v>213</v>
      </c>
      <c r="Q1317" s="196" t="s">
        <v>214</v>
      </c>
      <c r="R1317" s="196" t="s">
        <v>215</v>
      </c>
      <c r="S1317" s="196" t="s">
        <v>216</v>
      </c>
      <c r="T1317" s="196" t="s">
        <v>217</v>
      </c>
      <c r="U1317" s="196" t="s">
        <v>218</v>
      </c>
      <c r="V1317" s="196" t="s">
        <v>219</v>
      </c>
      <c r="W1317" s="113" t="s">
        <v>220</v>
      </c>
      <c r="X1317" s="196" t="s">
        <v>221</v>
      </c>
      <c r="Y1317" s="25"/>
      <c r="Z1317" s="25"/>
      <c r="AA1317" s="25"/>
      <c r="AB1317" s="25"/>
      <c r="AC1317" s="25"/>
      <c r="AD1317" s="25"/>
      <c r="BA1317" s="226"/>
    </row>
    <row r="1318" spans="1:53" ht="16.5" thickTop="1" thickBot="1" x14ac:dyDescent="0.3">
      <c r="A1318" s="88"/>
      <c r="B1318" s="284" t="s">
        <v>222</v>
      </c>
      <c r="C1318" s="285"/>
      <c r="D1318" s="286" t="s">
        <v>223</v>
      </c>
      <c r="E1318" s="287"/>
      <c r="F1318" s="88"/>
      <c r="G1318" s="288" t="s">
        <v>224</v>
      </c>
      <c r="H1318" s="289"/>
      <c r="I1318" s="28">
        <f>SUM(E1329:E1353)</f>
        <v>0</v>
      </c>
      <c r="J1318" s="290" t="s">
        <v>225</v>
      </c>
      <c r="K1318" s="291"/>
      <c r="L1318" s="287"/>
      <c r="M1318" s="196">
        <v>2</v>
      </c>
      <c r="N1318" s="35">
        <f>SUM(AI1318,AI1329)</f>
        <v>0</v>
      </c>
      <c r="O1318" s="35">
        <v>0</v>
      </c>
      <c r="P1318" s="35">
        <f>SUM(AJ1318,AJ1329)</f>
        <v>0</v>
      </c>
      <c r="Q1318" s="35">
        <v>0</v>
      </c>
      <c r="R1318" s="35">
        <f>COUNTIFS($E1329:$E1353,"2",$F1329:$F1353,"Pole",$C1329:$C1353,"FST")</f>
        <v>0</v>
      </c>
      <c r="S1318" s="35">
        <f>SUM(AL1318,AK1329)</f>
        <v>0</v>
      </c>
      <c r="T1318" s="35">
        <v>0</v>
      </c>
      <c r="U1318" s="35">
        <f>SUM(AK1318,AL1329)</f>
        <v>0</v>
      </c>
      <c r="V1318" s="35">
        <v>0</v>
      </c>
      <c r="W1318" s="34">
        <f>COUNTIFS($E1329:$E1353,"2",$F1329:$F1353,"HH",$C1329:$C1353,"FST")</f>
        <v>0</v>
      </c>
      <c r="X1318" s="35">
        <f>COUNTIFS($E1329:$E1353,"2",$F1329:$F1353,"Ped",$C1329:$C1353,"FST")</f>
        <v>0</v>
      </c>
      <c r="Y1318" s="25"/>
      <c r="Z1318" s="297" t="s">
        <v>226</v>
      </c>
      <c r="AA1318" s="298"/>
      <c r="AB1318" s="299"/>
      <c r="AC1318" s="25"/>
      <c r="AD1318" s="25"/>
      <c r="AH1318" s="109">
        <v>2</v>
      </c>
      <c r="AI1318" s="109" t="str">
        <f>IF($E1319="SS",COUNTIFS($C1329:$C1353,"FST",$E1329:$E1353,"2"),"0")</f>
        <v>0</v>
      </c>
      <c r="AJ1318" s="109" t="str">
        <f>IF($E1319="RPX",COUNTIFS($C1329:$C1353,"FST",$E1329:$E1353,"2"),"0")</f>
        <v>0</v>
      </c>
      <c r="AK1318" s="109" t="str">
        <f>IF($E1319="EUC",COUNTIFS($C1329:$C1353,"FST",$E1329:$E1353,"2"),"0")</f>
        <v>0</v>
      </c>
      <c r="AL1318" s="109" t="str">
        <f>IF($E1319="RPX-T",COUNTIFS($C1329:$C1353,"FST",$E1329:$E1353,"2"),"0")</f>
        <v>0</v>
      </c>
      <c r="AT1318" s="110" t="s">
        <v>227</v>
      </c>
      <c r="AU1318" s="108">
        <f>IF(OR($AS1319="Y",$AS1320="Y",$AS1321="Y"),"",COUNTIFS($E1319,"SS",$E1324,"Y"))</f>
        <v>0</v>
      </c>
      <c r="AV1318" s="111">
        <f>IF(OR($AS1319="Y",$AS1320="Y",$AS1321="Y"),"",COUNTIFS($E1319,"RPX",$E1324,"Y"))</f>
        <v>0</v>
      </c>
      <c r="AW1318" s="111">
        <f>IF(OR($AS1319="Y",$AS1320="Y",$AS1321="Y"),"",COUNTIFS($E1319,"EUC",$E1324,"Y"))</f>
        <v>0</v>
      </c>
      <c r="AX1318" s="109">
        <f>IF(OR($AS1319="Y",$AS1320="Y",$AS1321="Y"),"",COUNTIFS($E1319,"RPX-T",$E1324,"Y"))</f>
        <v>0</v>
      </c>
      <c r="BA1318" s="226"/>
    </row>
    <row r="1319" spans="1:53" ht="16.5" customHeight="1" thickTop="1" thickBot="1" x14ac:dyDescent="0.3">
      <c r="A1319" s="88"/>
      <c r="B1319" s="29" t="s">
        <v>228</v>
      </c>
      <c r="C1319" s="30">
        <v>0</v>
      </c>
      <c r="D1319" s="31" t="s">
        <v>229</v>
      </c>
      <c r="E1319" s="66" t="str">
        <f>TEXT(IF('Cable Calculator'!FH7="","",'Cable Calculator'!FH7),)</f>
        <v/>
      </c>
      <c r="F1319" s="88"/>
      <c r="G1319" s="300" t="s">
        <v>230</v>
      </c>
      <c r="H1319" s="287"/>
      <c r="I1319" s="33">
        <f>E1320-I1318</f>
        <v>0</v>
      </c>
      <c r="J1319" s="301" t="s">
        <v>231</v>
      </c>
      <c r="K1319" s="302"/>
      <c r="L1319" s="34">
        <f>I1323</f>
        <v>0</v>
      </c>
      <c r="M1319" s="196">
        <v>4</v>
      </c>
      <c r="N1319" s="35">
        <f>SUM(AI1319,AI1330)</f>
        <v>0</v>
      </c>
      <c r="O1319" s="35">
        <v>0</v>
      </c>
      <c r="P1319" s="35">
        <f>SUM(AJ1319,AJ1330)</f>
        <v>0</v>
      </c>
      <c r="Q1319" s="35">
        <v>0</v>
      </c>
      <c r="R1319" s="35">
        <f>COUNTIFS($E1329:$E1353,"4",$F1329:$F1353,"Pole",$C1329:$C1353,"FST")</f>
        <v>0</v>
      </c>
      <c r="S1319" s="35">
        <f>SUM(AL1319,AK1330)</f>
        <v>0</v>
      </c>
      <c r="T1319" s="35">
        <v>0</v>
      </c>
      <c r="U1319" s="35">
        <f>SUM(AK1319,AL1330)</f>
        <v>0</v>
      </c>
      <c r="V1319" s="35">
        <v>0</v>
      </c>
      <c r="W1319" s="34">
        <f>COUNTIFS($E1329:$E1353,"4",$F1329:$F1353,"HH",$C1329:$C1353,"FST")</f>
        <v>0</v>
      </c>
      <c r="X1319" s="35">
        <f>COUNTIFS($E1329:$E1353,"4",$F1329:$F1353,"Ped",$C1329:$C1353,"FST")</f>
        <v>0</v>
      </c>
      <c r="Y1319" s="25"/>
      <c r="Z1319" s="303" t="s">
        <v>232</v>
      </c>
      <c r="AA1319" s="305" t="s">
        <v>233</v>
      </c>
      <c r="AB1319" s="306"/>
      <c r="AC1319" s="25"/>
      <c r="AD1319" s="25"/>
      <c r="AH1319" s="109">
        <v>4</v>
      </c>
      <c r="AI1319" s="109" t="str">
        <f>IF($E1319="SS",COUNTIFS($C1329:$C1353,"FST",$E1329:$E1353,"4"),"0")</f>
        <v>0</v>
      </c>
      <c r="AJ1319" s="109" t="str">
        <f>IF($E1319="RPX",COUNTIFS($C1329:$C1353,"FST",$E1329:$E1353,"4"),"0")</f>
        <v>0</v>
      </c>
      <c r="AK1319" s="109" t="str">
        <f>IF($E1319="EUC",COUNTIFS($C1329:$C1353,"FST",$E1329:$E1353,"4"),"0")</f>
        <v>0</v>
      </c>
      <c r="AL1319" s="109" t="str">
        <f>IF($E1319="RPX-T",COUNTIFS($C1329:$C1353,"FST",$E1329:$E1353,"4"),"0")</f>
        <v>0</v>
      </c>
      <c r="AS1319" s="109" t="str">
        <f>IF(AND(E1324="Y",E1320=24,E1321=0),"Y","N")</f>
        <v>N</v>
      </c>
      <c r="AT1319" s="110" t="s">
        <v>234</v>
      </c>
      <c r="AU1319" s="109">
        <f>COUNTIFS($E1319,"SS",$AS1319,"Y")</f>
        <v>0</v>
      </c>
      <c r="AV1319" s="111">
        <f>COUNTIFS($E1319,"RPX",$AS1319,"Y")</f>
        <v>0</v>
      </c>
      <c r="AW1319" s="111">
        <f>COUNTIFS($E1319,"EUC",$AS1319,"Y")</f>
        <v>0</v>
      </c>
      <c r="AX1319" s="109">
        <f>COUNTIFS($E1319,"RPX-T",$AS1319,"Y")</f>
        <v>0</v>
      </c>
      <c r="BA1319" s="227"/>
    </row>
    <row r="1320" spans="1:53" ht="16.5" thickTop="1" thickBot="1" x14ac:dyDescent="0.3">
      <c r="A1320" s="88"/>
      <c r="B1320" s="36" t="s">
        <v>235</v>
      </c>
      <c r="C1320" s="37">
        <v>0</v>
      </c>
      <c r="D1320" s="38" t="s">
        <v>236</v>
      </c>
      <c r="E1320" s="32"/>
      <c r="F1320" s="88"/>
      <c r="G1320" s="309" t="s">
        <v>237</v>
      </c>
      <c r="H1320" s="310"/>
      <c r="I1320" s="35">
        <f>IF(E1320=0,0,12-(MOD(I1318,12)))</f>
        <v>0</v>
      </c>
      <c r="J1320" s="301" t="s">
        <v>238</v>
      </c>
      <c r="K1320" s="302"/>
      <c r="L1320" s="39">
        <f>I1324-I1318</f>
        <v>0</v>
      </c>
      <c r="M1320" s="196">
        <v>6</v>
      </c>
      <c r="N1320" s="35">
        <f>SUM(AI1320,AI1331)</f>
        <v>0</v>
      </c>
      <c r="O1320" s="35">
        <v>0</v>
      </c>
      <c r="P1320" s="35">
        <f>SUM(AJ1320,AJ1331)</f>
        <v>0</v>
      </c>
      <c r="Q1320" s="35">
        <v>0</v>
      </c>
      <c r="R1320" s="35">
        <f>COUNTIFS($E1329:$E1353,"6",$F1329:$F1353,"Pole",$C1329:$C1353,"FST")</f>
        <v>0</v>
      </c>
      <c r="S1320" s="35">
        <f>SUM(AL1320,AK1331)</f>
        <v>0</v>
      </c>
      <c r="T1320" s="35">
        <v>0</v>
      </c>
      <c r="U1320" s="35">
        <f>SUM(AK1320,AL1331)</f>
        <v>0</v>
      </c>
      <c r="V1320" s="35">
        <v>0</v>
      </c>
      <c r="W1320" s="34">
        <f>COUNTIFS($E1329:$E1353,"6",$F1329:$F1353,"HH",$C1329:$C1353,"FST")</f>
        <v>0</v>
      </c>
      <c r="X1320" s="35">
        <f>COUNTIFS($E1329:$E1353,"6",$F1329:$F1353,"Ped",$C1329:$C1353,"FST")</f>
        <v>0</v>
      </c>
      <c r="Y1320" s="25"/>
      <c r="Z1320" s="304"/>
      <c r="AA1320" s="307"/>
      <c r="AB1320" s="308"/>
      <c r="AC1320" s="25"/>
      <c r="AD1320" s="25"/>
      <c r="AH1320" s="109">
        <v>6</v>
      </c>
      <c r="AI1320" s="109" t="str">
        <f>IF($E1319="SS",COUNTIFS($C1329:$C1353,"FST",$E1329:$E1353,"6"),"0")</f>
        <v>0</v>
      </c>
      <c r="AJ1320" s="109" t="str">
        <f>IF($E1319="RPX",COUNTIFS($C1329:$C1353,"FST",$E1329:$E1353,"6"),"0")</f>
        <v>0</v>
      </c>
      <c r="AK1320" s="109" t="str">
        <f>IF($E1319="EUC",COUNTIFS($C1329:$C1353,"FST",$E1329:$E1353,"6"),"0")</f>
        <v>0</v>
      </c>
      <c r="AL1320" s="109" t="str">
        <f>IF($E1319="RPX-T",COUNTIFS($C1329:$C1353,"FST",$E1329:$E1353,"6"),"0")</f>
        <v>0</v>
      </c>
      <c r="AS1320" s="109" t="str">
        <f>IF(AND(E1324="Y",E1320=48,E1321=12),"Y","N")</f>
        <v>N</v>
      </c>
      <c r="AT1320" s="110" t="s">
        <v>239</v>
      </c>
      <c r="AU1320" s="109">
        <f>COUNTIFS($E1319,"SS",$AS1320,"Y")</f>
        <v>0</v>
      </c>
      <c r="AV1320" s="108">
        <f>COUNTIFS($E1319,"RPX",$AS1320,"Y")</f>
        <v>0</v>
      </c>
      <c r="AW1320" s="108">
        <f>COUNTIFS($E1319,"EUC",$AS1320,"Y")</f>
        <v>0</v>
      </c>
      <c r="AX1320" s="109">
        <f>COUNTIFS($E1319,"RPX-T",$AS1320,"Y")</f>
        <v>0</v>
      </c>
      <c r="BA1320" s="227"/>
    </row>
    <row r="1321" spans="1:53" ht="16.5" customHeight="1" thickTop="1" thickBot="1" x14ac:dyDescent="0.3">
      <c r="A1321" s="88"/>
      <c r="B1321" s="40" t="s">
        <v>240</v>
      </c>
      <c r="C1321" s="30">
        <v>0</v>
      </c>
      <c r="D1321" s="41" t="s">
        <v>241</v>
      </c>
      <c r="E1321" s="42"/>
      <c r="F1321" s="88"/>
      <c r="G1321" s="277" t="s">
        <v>242</v>
      </c>
      <c r="H1321" s="43" t="s">
        <v>243</v>
      </c>
      <c r="I1321" s="35">
        <f>IF(E1321&lt;&gt;0,1,0)</f>
        <v>0</v>
      </c>
      <c r="J1321" s="309" t="s">
        <v>244</v>
      </c>
      <c r="K1321" s="310"/>
      <c r="L1321" s="44" t="str">
        <f>'Cable Calculator'!FH3</f>
        <v/>
      </c>
      <c r="M1321" s="196">
        <v>8</v>
      </c>
      <c r="N1321" s="35">
        <f>SUM(AI1321,AI1332)</f>
        <v>0</v>
      </c>
      <c r="O1321" s="35">
        <v>0</v>
      </c>
      <c r="P1321" s="35">
        <f>SUM(AJ1321,AJ1332)</f>
        <v>0</v>
      </c>
      <c r="Q1321" s="35">
        <v>0</v>
      </c>
      <c r="R1321" s="35">
        <f>COUNTIFS($E1329:$E1353,"8",$F1329:$F1353,"Pole",$C1329:$C1353,"FST")</f>
        <v>0</v>
      </c>
      <c r="S1321" s="35">
        <f>SUM(AL1321,AK1332)</f>
        <v>0</v>
      </c>
      <c r="T1321" s="35">
        <v>0</v>
      </c>
      <c r="U1321" s="35">
        <f>SUM(AK1321,AL1332)</f>
        <v>0</v>
      </c>
      <c r="V1321" s="35">
        <v>0</v>
      </c>
      <c r="W1321" s="34">
        <f>COUNTIFS($E1329:$E1353,"8",$F1329:$F1353,"HH",$C1329:$C1353,"FST")</f>
        <v>0</v>
      </c>
      <c r="X1321" s="35">
        <f>COUNTIFS($E1329:$E1353,"8",$F1329:$F1353,"Ped",$C1329:$C1353,"FST")</f>
        <v>0</v>
      </c>
      <c r="Y1321" s="25"/>
      <c r="Z1321" s="45">
        <v>1</v>
      </c>
      <c r="AA1321" s="46">
        <v>1</v>
      </c>
      <c r="AB1321" s="46">
        <v>12</v>
      </c>
      <c r="AC1321" s="25"/>
      <c r="AD1321" s="25"/>
      <c r="AH1321" s="109">
        <v>8</v>
      </c>
      <c r="AI1321" s="109" t="str">
        <f>IF($E1319="SS",COUNTIFS($C1329:$C1353,"FST",$E1329:$E1353,"8"),"0")</f>
        <v>0</v>
      </c>
      <c r="AJ1321" s="109" t="str">
        <f>IF($E1319="RPX",COUNTIFS($C1329:$C1353,"FST",$E1329:$E1353,"8"),"0")</f>
        <v>0</v>
      </c>
      <c r="AK1321" s="109" t="str">
        <f>IF($E1319="EUC",COUNTIFS($C1329:$C1353,"FST",$E1329:$E1353,"8"),"0")</f>
        <v>0</v>
      </c>
      <c r="AL1321" s="109" t="str">
        <f>IF($E1319="RPX-T",COUNTIFS($C1329:$C1353,"FST",$E1329:$E1353,"8"),"0")</f>
        <v>0</v>
      </c>
      <c r="AS1321" s="109" t="str">
        <f>IF(AND(E1324="Y",E1320=48,E1321=0),"Y","N")</f>
        <v>N</v>
      </c>
      <c r="AT1321" s="110" t="s">
        <v>245</v>
      </c>
      <c r="AU1321" s="109">
        <f>COUNTIFS($E1319,"SS",$AS1321,"Y")</f>
        <v>0</v>
      </c>
      <c r="AV1321" s="108">
        <f>COUNTIFS($E1319,"RPX",$AS1321,"Y")</f>
        <v>0</v>
      </c>
      <c r="AW1321" s="108">
        <f>COUNTIFS($E1319,"EUC",$AS1321,"Y")</f>
        <v>0</v>
      </c>
      <c r="AX1321" s="109">
        <f>COUNTIFS($E1319,"RPX-T",$AS1321,"Y")</f>
        <v>0</v>
      </c>
      <c r="BA1321" s="227"/>
    </row>
    <row r="1322" spans="1:53" ht="16.5" thickTop="1" thickBot="1" x14ac:dyDescent="0.3">
      <c r="A1322" s="88"/>
      <c r="B1322" s="29" t="s">
        <v>246</v>
      </c>
      <c r="C1322" s="37">
        <v>0</v>
      </c>
      <c r="D1322" s="41" t="s">
        <v>247</v>
      </c>
      <c r="E1322" s="42"/>
      <c r="F1322" s="88"/>
      <c r="G1322" s="278"/>
      <c r="H1322" s="47" t="s">
        <v>248</v>
      </c>
      <c r="I1322" s="35">
        <f>IF(E1321&lt;&gt;0,E1321,0)</f>
        <v>0</v>
      </c>
      <c r="J1322" s="194"/>
      <c r="K1322" s="195"/>
      <c r="L1322" s="48"/>
      <c r="M1322" s="196">
        <v>12</v>
      </c>
      <c r="N1322" s="35" t="str">
        <f>IF($E1319="SS",SUM(AI1322,AJ1333,AM1354,AO1354,AQ1354),"0")</f>
        <v>0</v>
      </c>
      <c r="O1322" s="35" t="str">
        <f>IF($E1319="SS",SUM(AN1354,AP1354,AR1354),"0")</f>
        <v>0</v>
      </c>
      <c r="P1322" s="35" t="str">
        <f>IF($E1319="RPX",SUM(AJ1322,AJ1333,AM1354,AO1354,AQ1354),"0")</f>
        <v>0</v>
      </c>
      <c r="Q1322" s="35" t="str">
        <f>IF($E1319="RPX",SUM(AN1354,AP1354,AR1354),"0")</f>
        <v>0</v>
      </c>
      <c r="R1322" s="35">
        <f>COUNTIFS($E1329:$E1353,"12",$F1329:$F1353,"Pole",$C1329:$C1353,"FST")</f>
        <v>0</v>
      </c>
      <c r="S1322" s="35" t="str">
        <f>IF($E1319="RPX-T",SUM(AL1322,AK1333,AM1354,AO1354,AQ1354),"0")</f>
        <v>0</v>
      </c>
      <c r="T1322" s="35" t="str">
        <f>IF($E1319="RPX-T",SUM(AN1354,AP1354,AR1354),"0")</f>
        <v>0</v>
      </c>
      <c r="U1322" s="35" t="str">
        <f>IF($E1319="EUC",SUM(AK1322,AL1333,AM1354,AO1354,AQ1354),"0")</f>
        <v>0</v>
      </c>
      <c r="V1322" s="35" t="str">
        <f>IF($E1319="EUC",SUM($AN1354,AP1354,AR1354),"0")</f>
        <v>0</v>
      </c>
      <c r="W1322" s="34">
        <f>COUNTIFS($E1329:$E1353,"12",$F1329:$F1353,"HH",$C1329:$C1353,"FST")</f>
        <v>0</v>
      </c>
      <c r="X1322" s="35">
        <f>COUNTIFS($E1329:$E1353,"12",$F1329:$F1353,"Ped",$C1329:$C1353,"FST")</f>
        <v>0</v>
      </c>
      <c r="Y1322" s="25"/>
      <c r="Z1322" s="45">
        <v>2</v>
      </c>
      <c r="AA1322" s="46">
        <v>13</v>
      </c>
      <c r="AB1322" s="46">
        <v>24</v>
      </c>
      <c r="AC1322" s="25"/>
      <c r="AD1322" s="25"/>
      <c r="AH1322" s="109">
        <v>12</v>
      </c>
      <c r="AI1322" s="109" t="str">
        <f>IF($E1319="SS",COUNTIFS($C1329:$C1353,"FST",$E1329:$E1353,"12"),"0")</f>
        <v>0</v>
      </c>
      <c r="AJ1322" s="109" t="str">
        <f>IF($E1319="RPX",COUNTIFS($C1329:$C1353,"FST",$E1329:$E1353,"12"),"0")</f>
        <v>0</v>
      </c>
      <c r="AK1322" s="109" t="str">
        <f>IF($E1319="EUC",COUNTIFS($C1329:$C1353,"FST",$E1329:$E1353,"12"),"0")</f>
        <v>0</v>
      </c>
      <c r="AL1322" s="109" t="str">
        <f>IF($E1319="RPX-T",COUNTIFS($C1329:$C1353,"FST",$E1329:$E1353,"12"),"0")</f>
        <v>0</v>
      </c>
      <c r="BA1322" s="227"/>
    </row>
    <row r="1323" spans="1:53" ht="16.5" customHeight="1" thickTop="1" thickBot="1" x14ac:dyDescent="0.3">
      <c r="A1323" s="88"/>
      <c r="B1323" s="36" t="s">
        <v>249</v>
      </c>
      <c r="C1323" s="30">
        <v>0</v>
      </c>
      <c r="D1323" s="49" t="s">
        <v>250</v>
      </c>
      <c r="E1323" s="50">
        <f>E1320/12</f>
        <v>0</v>
      </c>
      <c r="F1323" s="88"/>
      <c r="G1323" s="277" t="s">
        <v>251</v>
      </c>
      <c r="H1323" s="51" t="s">
        <v>252</v>
      </c>
      <c r="I1323" s="112">
        <f>E1322</f>
        <v>0</v>
      </c>
      <c r="J1323" s="311" t="s">
        <v>253</v>
      </c>
      <c r="K1323" s="312"/>
      <c r="L1323" s="313"/>
      <c r="M1323" s="52" t="s">
        <v>254</v>
      </c>
      <c r="N1323" s="106"/>
      <c r="O1323" s="106"/>
      <c r="P1323" s="192"/>
      <c r="Q1323" s="192"/>
      <c r="R1323" s="192"/>
      <c r="S1323" s="192"/>
      <c r="T1323" s="192"/>
      <c r="U1323" s="192"/>
      <c r="V1323" s="192"/>
      <c r="W1323" s="53">
        <f>SUM(P1323:U1323)</f>
        <v>0</v>
      </c>
      <c r="X1323" s="54"/>
      <c r="Y1323" s="25"/>
      <c r="Z1323" s="45">
        <v>3</v>
      </c>
      <c r="AA1323" s="46">
        <v>25</v>
      </c>
      <c r="AB1323" s="46">
        <v>36</v>
      </c>
      <c r="AC1323" s="25"/>
      <c r="AD1323" s="25"/>
      <c r="BA1323" s="227"/>
    </row>
    <row r="1324" spans="1:53" ht="16.5" thickTop="1" thickBot="1" x14ac:dyDescent="0.3">
      <c r="A1324" s="88"/>
      <c r="B1324" s="36" t="s">
        <v>255</v>
      </c>
      <c r="C1324" s="30">
        <v>0</v>
      </c>
      <c r="D1324" s="31" t="s">
        <v>256</v>
      </c>
      <c r="E1324" s="101" t="str">
        <f>IF('Cable Calculator'!FH5="","",'Cable Calculator'!FH5)</f>
        <v/>
      </c>
      <c r="F1324" s="88"/>
      <c r="G1324" s="278"/>
      <c r="H1324" s="47" t="s">
        <v>257</v>
      </c>
      <c r="I1324" s="35" t="str">
        <f>IF(E1322="","0",IF(AND(E1319="EUC",E1320=432), I1323+(203-E1321),IF(E1322=0,0,(E1322+(E1320-E1321)-1))))</f>
        <v>0</v>
      </c>
      <c r="J1324" s="292" t="str">
        <f>IFERROR(IF(OR(E1319="EUC",E1319="SS"),"---",IF(OR(P1318,S1318),"NO 2F Tethers for RPX!",IF(OR(P1320,S1320),"NO 6F Tethers for RPX!","---"))),"---")</f>
        <v>---</v>
      </c>
      <c r="K1324" s="293"/>
      <c r="L1324" s="294"/>
      <c r="M1324" s="292" t="str">
        <f>IF(E1321&gt;60,"Dead Count &gt;60: Consider Downsize","---")</f>
        <v>---</v>
      </c>
      <c r="N1324" s="293"/>
      <c r="O1324" s="293"/>
      <c r="P1324" s="293"/>
      <c r="Q1324" s="293"/>
      <c r="R1324" s="293"/>
      <c r="S1324" s="293"/>
      <c r="T1324" s="293"/>
      <c r="U1324" s="294"/>
      <c r="V1324" s="100"/>
      <c r="W1324" s="54">
        <f>SUM(P1324:U1324)</f>
        <v>0</v>
      </c>
      <c r="X1324" s="54"/>
      <c r="Y1324" s="25"/>
      <c r="Z1324" s="45">
        <v>4</v>
      </c>
      <c r="AA1324" s="46">
        <v>37</v>
      </c>
      <c r="AB1324" s="46">
        <v>48</v>
      </c>
      <c r="AC1324" s="25"/>
      <c r="AD1324" s="25"/>
      <c r="BA1324" s="227"/>
    </row>
    <row r="1325" spans="1:53" ht="16.5" thickTop="1" thickBot="1" x14ac:dyDescent="0.3">
      <c r="A1325" s="88"/>
      <c r="B1325" s="55" t="s">
        <v>258</v>
      </c>
      <c r="C1325" s="56">
        <f>SUM(C1319:C1324)+I1318</f>
        <v>0</v>
      </c>
      <c r="D1325" s="31" t="s">
        <v>259</v>
      </c>
      <c r="E1325" s="101" t="str">
        <f>IF(AS1319="Y","DBL",IF(AS1320="Y","TRPL",IF(AS1321="Y","QUAD","")))</f>
        <v/>
      </c>
      <c r="F1325" s="88"/>
      <c r="G1325" s="192"/>
      <c r="H1325" s="57"/>
      <c r="I1325" s="192"/>
      <c r="J1325" s="292" t="str">
        <f>IF(AND(E1320=216,(OR(Z1341="error",Z1342="error",Z1343="error",Z1344="error",Z1345="error",Z1346="error",Z1347="error",Z1348="error",Z1349="error",Z1350="error",Z1351="error",Z1352="error",Z1353="error",AA1343="error",AA1344="error",AA1345="error",AA1346="error",AA1347="error",AA1348="error",AA1349="error",AA1350="error",AA1351="error",AA1352="error",AA1353="error",AA1354="error",AA1355="error"))),"You cannot cross Tube 6 and 7","---")</f>
        <v>---</v>
      </c>
      <c r="K1325" s="293"/>
      <c r="L1325" s="294"/>
      <c r="M1325" s="292" t="str">
        <f>IF(AND(OR(E1319="SS",E1319="RPX",E1319="EUC",E1319="RPX-T"),(OR(C1329="",C1329="Field SPL"))),"Cannot have FlexNap cables without tethers","---")</f>
        <v>---</v>
      </c>
      <c r="N1325" s="293"/>
      <c r="O1325" s="293"/>
      <c r="P1325" s="293"/>
      <c r="Q1325" s="293"/>
      <c r="R1325" s="293"/>
      <c r="S1325" s="293"/>
      <c r="T1325" s="293"/>
      <c r="U1325" s="294"/>
      <c r="V1325" s="25"/>
      <c r="W1325" s="58"/>
      <c r="X1325" s="58"/>
      <c r="Y1325" s="25"/>
      <c r="Z1325" s="45">
        <v>5</v>
      </c>
      <c r="AA1325" s="46">
        <v>49</v>
      </c>
      <c r="AB1325" s="46">
        <v>60</v>
      </c>
      <c r="AC1325" s="25"/>
      <c r="AD1325" s="25"/>
      <c r="BA1325" s="227"/>
    </row>
    <row r="1326" spans="1:53" ht="16.5" thickTop="1" thickBot="1" x14ac:dyDescent="0.3">
      <c r="A1326" s="88"/>
      <c r="B1326" s="59"/>
      <c r="C1326" s="60"/>
      <c r="D1326" s="61"/>
      <c r="E1326" s="62"/>
      <c r="F1326" s="88"/>
      <c r="G1326" s="63"/>
      <c r="H1326" s="64"/>
      <c r="I1326" s="63"/>
      <c r="J1326" s="292" t="str">
        <f>IF(AND(OR(E1319="RPX", E1319="RPX-T", E1319="SS"),E1320=216),"NO 216 For RPX, RPX-T, OR SS CABLE","---")</f>
        <v>---</v>
      </c>
      <c r="K1326" s="293"/>
      <c r="L1326" s="294"/>
      <c r="M1326" s="292" t="str" cm="1">
        <f t="array" ref="M1326">IF(AND(E1319="",OR(C1329:C1353="FST",C1329:C1353="REV T",C1329:C1353="DBL REV",C1329:C1353="TPL REV", C1329:C1353="QD REV")),"Non-FlexNap cables cannot have tethers","---")</f>
        <v>---</v>
      </c>
      <c r="N1326" s="293"/>
      <c r="O1326" s="293"/>
      <c r="P1326" s="293"/>
      <c r="Q1326" s="293"/>
      <c r="R1326" s="293"/>
      <c r="S1326" s="293"/>
      <c r="T1326" s="293"/>
      <c r="U1326" s="294"/>
      <c r="V1326" s="25"/>
      <c r="W1326" s="58"/>
      <c r="X1326" s="58"/>
      <c r="Y1326" s="25"/>
      <c r="Z1326" s="45">
        <v>6</v>
      </c>
      <c r="AA1326" s="65">
        <v>61</v>
      </c>
      <c r="AB1326" s="65">
        <v>72</v>
      </c>
      <c r="AC1326" s="25"/>
      <c r="AD1326" s="25"/>
      <c r="BA1326" s="226"/>
    </row>
    <row r="1327" spans="1:53" ht="15.75" customHeight="1" thickBot="1" x14ac:dyDescent="0.3">
      <c r="A1327" s="88"/>
      <c r="B1327" s="277" t="s">
        <v>260</v>
      </c>
      <c r="C1327" s="314" t="s">
        <v>261</v>
      </c>
      <c r="D1327" s="314" t="s">
        <v>262</v>
      </c>
      <c r="E1327" s="316" t="s">
        <v>263</v>
      </c>
      <c r="F1327" s="314" t="s">
        <v>264</v>
      </c>
      <c r="G1327" s="279" t="s">
        <v>265</v>
      </c>
      <c r="H1327" s="279" t="s">
        <v>266</v>
      </c>
      <c r="I1327" s="279" t="s">
        <v>267</v>
      </c>
      <c r="J1327" s="318" t="s">
        <v>268</v>
      </c>
      <c r="K1327" s="314" t="s">
        <v>269</v>
      </c>
      <c r="L1327" s="320" t="s">
        <v>270</v>
      </c>
      <c r="M1327" s="322" t="s">
        <v>271</v>
      </c>
      <c r="N1327" s="322"/>
      <c r="O1327" s="322"/>
      <c r="P1327" s="322"/>
      <c r="Q1327" s="322"/>
      <c r="R1327" s="322"/>
      <c r="S1327" s="322"/>
      <c r="T1327" s="322"/>
      <c r="U1327" s="323"/>
      <c r="V1327" s="107"/>
      <c r="W1327" s="72"/>
      <c r="X1327" s="72"/>
      <c r="Y1327" s="72"/>
      <c r="Z1327" s="45">
        <v>7</v>
      </c>
      <c r="AA1327" s="65">
        <v>73</v>
      </c>
      <c r="AB1327" s="65">
        <v>84</v>
      </c>
      <c r="AC1327" s="25"/>
      <c r="AD1327" s="25"/>
      <c r="BA1327" s="228"/>
    </row>
    <row r="1328" spans="1:53" ht="15.75" thickBot="1" x14ac:dyDescent="0.3">
      <c r="A1328" s="88"/>
      <c r="B1328" s="278"/>
      <c r="C1328" s="315"/>
      <c r="D1328" s="315"/>
      <c r="E1328" s="317"/>
      <c r="F1328" s="315"/>
      <c r="G1328" s="280"/>
      <c r="H1328" s="280"/>
      <c r="I1328" s="280"/>
      <c r="J1328" s="319"/>
      <c r="K1328" s="315"/>
      <c r="L1328" s="321"/>
      <c r="M1328" s="324"/>
      <c r="N1328" s="324"/>
      <c r="O1328" s="324"/>
      <c r="P1328" s="324"/>
      <c r="Q1328" s="324"/>
      <c r="R1328" s="324"/>
      <c r="S1328" s="324"/>
      <c r="T1328" s="324"/>
      <c r="U1328" s="325"/>
      <c r="V1328" s="107"/>
      <c r="W1328" s="72"/>
      <c r="X1328" s="72"/>
      <c r="Y1328" s="72"/>
      <c r="Z1328" s="45">
        <v>8</v>
      </c>
      <c r="AA1328" s="46">
        <v>85</v>
      </c>
      <c r="AB1328" s="46">
        <v>96</v>
      </c>
      <c r="AC1328" s="25"/>
      <c r="AD1328" s="25"/>
      <c r="AI1328" s="109" t="s">
        <v>272</v>
      </c>
      <c r="AJ1328" s="109" t="s">
        <v>273</v>
      </c>
      <c r="AK1328" s="109" t="s">
        <v>274</v>
      </c>
      <c r="AL1328" s="109" t="s">
        <v>275</v>
      </c>
      <c r="BA1328" s="228"/>
    </row>
    <row r="1329" spans="1:53" ht="15.75" thickBot="1" x14ac:dyDescent="0.3">
      <c r="A1329" s="88"/>
      <c r="B1329" s="66" t="s">
        <v>276</v>
      </c>
      <c r="C1329" s="67"/>
      <c r="D1329" s="102"/>
      <c r="E1329" s="32"/>
      <c r="F1329" s="32"/>
      <c r="G1329" s="68" t="s">
        <v>277</v>
      </c>
      <c r="H1329" s="69">
        <f>IF(I1329=0,0,I1329-(E1329-1))</f>
        <v>0</v>
      </c>
      <c r="I1329" s="70">
        <f>IF(E1329=0,0,I1324)</f>
        <v>0</v>
      </c>
      <c r="J1329" s="71" t="s">
        <v>278</v>
      </c>
      <c r="K1329" s="32"/>
      <c r="L1329" s="233"/>
      <c r="M1329" s="295"/>
      <c r="N1329" s="295"/>
      <c r="O1329" s="295"/>
      <c r="P1329" s="295"/>
      <c r="Q1329" s="295"/>
      <c r="R1329" s="295"/>
      <c r="S1329" s="295"/>
      <c r="T1329" s="295"/>
      <c r="U1329" s="296"/>
      <c r="V1329" s="103"/>
      <c r="W1329" s="72"/>
      <c r="X1329" s="72"/>
      <c r="Y1329" s="72"/>
      <c r="Z1329" s="45">
        <v>9</v>
      </c>
      <c r="AA1329" s="46">
        <v>97</v>
      </c>
      <c r="AB1329" s="46">
        <v>108</v>
      </c>
      <c r="AC1329" s="72">
        <f t="shared" ref="AC1329:AC1353" si="544">IF(B1329&lt;&gt;"FST",1,0)</f>
        <v>1</v>
      </c>
      <c r="AD1329" s="72">
        <f t="shared" ref="AD1329:AD1353" si="545">IF(C1329&lt;&gt;"FST",1,0)</f>
        <v>1</v>
      </c>
      <c r="AE1329" s="109" t="str">
        <f t="shared" ref="AE1329:AE1353" si="546">CONCATENATE(H1329,"-",I1329)</f>
        <v>0-0</v>
      </c>
      <c r="AF1329" s="109" t="str">
        <f t="shared" ref="AF1329:AF1353" si="547">IF(C1329="Field SPL","N","Y")</f>
        <v>Y</v>
      </c>
      <c r="AG1329" s="109" t="str">
        <f t="shared" ref="AG1329:AG1353" si="548">IF(OR(E$1319="RPX",E$1319="SS"),"A","B")</f>
        <v>B</v>
      </c>
      <c r="AH1329" s="109">
        <v>2</v>
      </c>
      <c r="AI1329" s="109" t="str">
        <f>IF(E1319="SS",COUNTIFS(C1329:C1353,"TCF",E1329:E1353,"2"),"")</f>
        <v/>
      </c>
      <c r="AJ1329" s="109" t="str">
        <f>IF(E1319="RPX",COUNTIFS(C1329:C1353,"TCF",E1329:E1353,"2"),"")</f>
        <v/>
      </c>
      <c r="AK1329" s="109" t="str">
        <f>IF(E1319="RPX-T",COUNTIFS(C1329:C1353,"TCF",E1329:E1353,"2"),"")</f>
        <v/>
      </c>
      <c r="AL1329" s="109" t="str">
        <f>IF(E1319="EUC",COUNTIFS(C1329:C1353,"TCF",E1329:E1353,"2"),"")</f>
        <v/>
      </c>
      <c r="AM1329" s="109">
        <f t="shared" ref="AM1329:AM1353" si="549">VALUE(IF(C1329="FST","0",IF(C1329="REV T","1",IF(C1329="DBL REV",".5","0"))))</f>
        <v>0</v>
      </c>
      <c r="AN1329" s="109">
        <f t="shared" ref="AN1329:AN1353" si="550">VALUE(IF(C1329="FST","0",IF(C1329="REV T","0",IF(C1329="DBL REV",".5","0"))))</f>
        <v>0</v>
      </c>
      <c r="AO1329" s="109" t="str">
        <f t="shared" ref="AO1329:AO1353" si="551">IF(C1329="TPL REV","Y","")</f>
        <v/>
      </c>
      <c r="AQ1329" s="109" t="str">
        <f t="shared" ref="AQ1329:AQ1353" si="552">IF(C1329="QD REV","Y","")</f>
        <v/>
      </c>
      <c r="BA1329" s="229">
        <f>MOD(E1329,12)</f>
        <v>0</v>
      </c>
    </row>
    <row r="1330" spans="1:53" ht="15.75" thickBot="1" x14ac:dyDescent="0.3">
      <c r="A1330" s="88"/>
      <c r="B1330" s="66" t="s">
        <v>279</v>
      </c>
      <c r="C1330" s="67"/>
      <c r="D1330" s="102"/>
      <c r="E1330" s="32"/>
      <c r="F1330" s="32"/>
      <c r="G1330" s="68" t="s">
        <v>277</v>
      </c>
      <c r="H1330" s="69">
        <f t="shared" ref="H1330:H1353" si="553">IF(E1330=0,0,I1330-(E1330-1))</f>
        <v>0</v>
      </c>
      <c r="I1330" s="70">
        <f t="shared" ref="I1330:I1353" si="554">IF(E1330=0,0,H1329-1)</f>
        <v>0</v>
      </c>
      <c r="J1330" s="73" t="str">
        <f>IF(C1330="","--",IF(AND(C1330&lt;&gt;"FST",C1330&lt;&gt;"TCF",BA1329&lt;&gt;0),BA1329,"--"))</f>
        <v>--</v>
      </c>
      <c r="K1330" s="32"/>
      <c r="L1330" s="233"/>
      <c r="M1330" s="295"/>
      <c r="N1330" s="295"/>
      <c r="O1330" s="295"/>
      <c r="P1330" s="295"/>
      <c r="Q1330" s="295"/>
      <c r="R1330" s="295"/>
      <c r="S1330" s="295"/>
      <c r="T1330" s="295"/>
      <c r="U1330" s="296"/>
      <c r="V1330" s="103"/>
      <c r="W1330" s="72"/>
      <c r="X1330" s="72"/>
      <c r="Y1330" s="72"/>
      <c r="Z1330" s="45">
        <v>10</v>
      </c>
      <c r="AA1330" s="46">
        <v>109</v>
      </c>
      <c r="AB1330" s="46">
        <v>120</v>
      </c>
      <c r="AC1330" s="72">
        <f t="shared" si="544"/>
        <v>1</v>
      </c>
      <c r="AD1330" s="72">
        <f t="shared" si="545"/>
        <v>1</v>
      </c>
      <c r="AE1330" s="109" t="str">
        <f t="shared" si="546"/>
        <v>0-0</v>
      </c>
      <c r="AF1330" s="109" t="str">
        <f t="shared" si="547"/>
        <v>Y</v>
      </c>
      <c r="AG1330" s="109" t="str">
        <f t="shared" si="548"/>
        <v>B</v>
      </c>
      <c r="AH1330" s="109">
        <v>4</v>
      </c>
      <c r="AI1330" s="109" t="str">
        <f>IF(E1319="SS",COUNTIFS(C1329:C1353,"TCF",E1329:E1353,"4"),"")</f>
        <v/>
      </c>
      <c r="AJ1330" s="109" t="str">
        <f>IF(E1319="RPX",COUNTIFS(C1329:C1353,"TCF",E1329:E1353,"4"),"")</f>
        <v/>
      </c>
      <c r="AK1330" s="109" t="str">
        <f>IF(E1319="RPX-T",COUNTIFS(C1329:C1353,"TCF",E1329:E1353,"4"),"")</f>
        <v/>
      </c>
      <c r="AL1330" s="109" t="str">
        <f>IF(E1319="EUC",COUNTIFS(C1329:C1353,"TCF",E1329:E1353,"4"),"")</f>
        <v/>
      </c>
      <c r="AM1330" s="109">
        <f t="shared" si="549"/>
        <v>0</v>
      </c>
      <c r="AN1330" s="109">
        <f t="shared" si="550"/>
        <v>0</v>
      </c>
      <c r="AO1330" s="109" t="str">
        <f t="shared" si="551"/>
        <v/>
      </c>
      <c r="AQ1330" s="109" t="str">
        <f t="shared" si="552"/>
        <v/>
      </c>
      <c r="BA1330" s="229">
        <f>MOD(SUM(E1329:E1330),12)</f>
        <v>0</v>
      </c>
    </row>
    <row r="1331" spans="1:53" ht="15.75" thickBot="1" x14ac:dyDescent="0.3">
      <c r="A1331" s="88"/>
      <c r="B1331" s="74" t="s">
        <v>280</v>
      </c>
      <c r="C1331" s="67"/>
      <c r="D1331" s="102"/>
      <c r="E1331" s="32"/>
      <c r="F1331" s="32"/>
      <c r="G1331" s="75" t="s">
        <v>277</v>
      </c>
      <c r="H1331" s="69">
        <f t="shared" si="553"/>
        <v>0</v>
      </c>
      <c r="I1331" s="70">
        <f t="shared" si="554"/>
        <v>0</v>
      </c>
      <c r="J1331" s="73" t="str">
        <f t="shared" ref="J1331:J1353" si="555">IF(C1331="","--",IF(AND(C1331&lt;&gt;"FST",C1331&lt;&gt;"TCF",BA1330&lt;&gt;0),BA1330,"--"))</f>
        <v>--</v>
      </c>
      <c r="K1331" s="32"/>
      <c r="L1331" s="233"/>
      <c r="M1331" s="295"/>
      <c r="N1331" s="295"/>
      <c r="O1331" s="295"/>
      <c r="P1331" s="295"/>
      <c r="Q1331" s="295"/>
      <c r="R1331" s="295"/>
      <c r="S1331" s="295"/>
      <c r="T1331" s="295"/>
      <c r="U1331" s="296"/>
      <c r="V1331" s="103"/>
      <c r="W1331" s="72"/>
      <c r="X1331" s="72"/>
      <c r="Y1331" s="72"/>
      <c r="Z1331" s="45">
        <v>11</v>
      </c>
      <c r="AA1331" s="46">
        <v>121</v>
      </c>
      <c r="AB1331" s="46">
        <v>132</v>
      </c>
      <c r="AC1331" s="72">
        <f t="shared" si="544"/>
        <v>1</v>
      </c>
      <c r="AD1331" s="72">
        <f t="shared" si="545"/>
        <v>1</v>
      </c>
      <c r="AE1331" s="109" t="str">
        <f t="shared" si="546"/>
        <v>0-0</v>
      </c>
      <c r="AF1331" s="109" t="str">
        <f t="shared" si="547"/>
        <v>Y</v>
      </c>
      <c r="AG1331" s="109" t="str">
        <f t="shared" si="548"/>
        <v>B</v>
      </c>
      <c r="AH1331" s="109">
        <v>6</v>
      </c>
      <c r="AI1331" s="109" t="str">
        <f>IF(E1319="SS",COUNTIFS(C1329:C1353,"TCF",E1329:E1353,"6"),"")</f>
        <v/>
      </c>
      <c r="AJ1331" s="109" t="str">
        <f>IF(E1319="RPX",COUNTIFS(C1329:C1353,"TCF",E1329:E1353,"6"),"")</f>
        <v/>
      </c>
      <c r="AK1331" s="109" t="str">
        <f>IF(E1319="RPX-T",COUNTIFS(C1329:C1353,"TCF",E1329:E1353,"6"),"")</f>
        <v/>
      </c>
      <c r="AL1331" s="109" t="str">
        <f>IF(E1319="EUC",COUNTIFS(C1329:C1353,"TCF",E1329:E1353,"6"),"")</f>
        <v/>
      </c>
      <c r="AM1331" s="109">
        <f t="shared" si="549"/>
        <v>0</v>
      </c>
      <c r="AN1331" s="109">
        <f t="shared" si="550"/>
        <v>0</v>
      </c>
      <c r="AO1331" s="109" t="str">
        <f t="shared" si="551"/>
        <v/>
      </c>
      <c r="AQ1331" s="109" t="str">
        <f t="shared" si="552"/>
        <v/>
      </c>
      <c r="BA1331" s="229">
        <f>MOD(SUM(E1329:E1332),12)</f>
        <v>0</v>
      </c>
    </row>
    <row r="1332" spans="1:53" ht="15.75" thickBot="1" x14ac:dyDescent="0.3">
      <c r="A1332" s="88"/>
      <c r="B1332" s="66" t="s">
        <v>281</v>
      </c>
      <c r="C1332" s="67"/>
      <c r="D1332" s="102"/>
      <c r="E1332" s="32"/>
      <c r="F1332" s="32"/>
      <c r="G1332" s="68" t="s">
        <v>277</v>
      </c>
      <c r="H1332" s="69">
        <f t="shared" si="553"/>
        <v>0</v>
      </c>
      <c r="I1332" s="70">
        <f t="shared" si="554"/>
        <v>0</v>
      </c>
      <c r="J1332" s="73" t="str">
        <f t="shared" si="555"/>
        <v>--</v>
      </c>
      <c r="K1332" s="32"/>
      <c r="L1332" s="233"/>
      <c r="M1332" s="295"/>
      <c r="N1332" s="295"/>
      <c r="O1332" s="295"/>
      <c r="P1332" s="295"/>
      <c r="Q1332" s="295"/>
      <c r="R1332" s="295"/>
      <c r="S1332" s="295"/>
      <c r="T1332" s="295"/>
      <c r="U1332" s="296"/>
      <c r="V1332" s="103"/>
      <c r="W1332" s="72"/>
      <c r="X1332" s="72"/>
      <c r="Y1332" s="72"/>
      <c r="Z1332" s="45">
        <v>12</v>
      </c>
      <c r="AA1332" s="76">
        <v>133</v>
      </c>
      <c r="AB1332" s="76">
        <v>144</v>
      </c>
      <c r="AC1332" s="72">
        <f t="shared" si="544"/>
        <v>1</v>
      </c>
      <c r="AD1332" s="72">
        <f t="shared" si="545"/>
        <v>1</v>
      </c>
      <c r="AE1332" s="109" t="str">
        <f t="shared" si="546"/>
        <v>0-0</v>
      </c>
      <c r="AF1332" s="109" t="str">
        <f t="shared" si="547"/>
        <v>Y</v>
      </c>
      <c r="AG1332" s="109" t="str">
        <f t="shared" si="548"/>
        <v>B</v>
      </c>
      <c r="AH1332" s="109">
        <v>8</v>
      </c>
      <c r="AI1332" s="109" t="str">
        <f>IF(E1319="SS",COUNTIFS(C1329:C1353,"TCF",E1329:E1353,"8"),"")</f>
        <v/>
      </c>
      <c r="AJ1332" s="109" t="str">
        <f>IF(E1319="RPX",COUNTIFS(C1329:C1353,"TCF",E1329:E1353,"8"),"")</f>
        <v/>
      </c>
      <c r="AK1332" s="109" t="str">
        <f>IF(E1319="RPX-T",COUNTIFS(C1329:C1353,"TCF",E1329:E1353,"8"),"")</f>
        <v/>
      </c>
      <c r="AL1332" s="109" t="str">
        <f>IF(E1319="EUC",COUNTIFS(C1329:C1353,"TCF",E1329:E1353,"8"),"")</f>
        <v/>
      </c>
      <c r="AM1332" s="109">
        <f t="shared" si="549"/>
        <v>0</v>
      </c>
      <c r="AN1332" s="109">
        <f t="shared" si="550"/>
        <v>0</v>
      </c>
      <c r="AO1332" s="109" t="str">
        <f t="shared" si="551"/>
        <v/>
      </c>
      <c r="AQ1332" s="109" t="str">
        <f t="shared" si="552"/>
        <v/>
      </c>
      <c r="BA1332" s="229">
        <f>MOD(SUM(E1329:E1333),12)</f>
        <v>0</v>
      </c>
    </row>
    <row r="1333" spans="1:53" ht="15.75" thickBot="1" x14ac:dyDescent="0.3">
      <c r="A1333" s="88"/>
      <c r="B1333" s="66" t="s">
        <v>282</v>
      </c>
      <c r="C1333" s="67"/>
      <c r="D1333" s="102"/>
      <c r="E1333" s="32"/>
      <c r="F1333" s="32"/>
      <c r="G1333" s="68" t="s">
        <v>277</v>
      </c>
      <c r="H1333" s="69">
        <f t="shared" si="553"/>
        <v>0</v>
      </c>
      <c r="I1333" s="70">
        <f t="shared" si="554"/>
        <v>0</v>
      </c>
      <c r="J1333" s="73" t="str">
        <f t="shared" si="555"/>
        <v>--</v>
      </c>
      <c r="K1333" s="32"/>
      <c r="L1333" s="233"/>
      <c r="M1333" s="295"/>
      <c r="N1333" s="295"/>
      <c r="O1333" s="295"/>
      <c r="P1333" s="295"/>
      <c r="Q1333" s="295"/>
      <c r="R1333" s="295"/>
      <c r="S1333" s="295"/>
      <c r="T1333" s="295"/>
      <c r="U1333" s="296"/>
      <c r="V1333" s="103"/>
      <c r="W1333" s="72"/>
      <c r="X1333" s="72"/>
      <c r="Y1333" s="72"/>
      <c r="Z1333" s="45">
        <v>13</v>
      </c>
      <c r="AA1333" s="77">
        <f t="shared" ref="AA1333:AA1338" si="556">AB1332+1</f>
        <v>145</v>
      </c>
      <c r="AB1333" s="77">
        <f t="shared" ref="AB1333:AB1338" si="557">AB1332+12</f>
        <v>156</v>
      </c>
      <c r="AC1333" s="72">
        <f t="shared" si="544"/>
        <v>1</v>
      </c>
      <c r="AD1333" s="72">
        <f t="shared" si="545"/>
        <v>1</v>
      </c>
      <c r="AE1333" s="109" t="str">
        <f t="shared" si="546"/>
        <v>0-0</v>
      </c>
      <c r="AF1333" s="109" t="str">
        <f t="shared" si="547"/>
        <v>Y</v>
      </c>
      <c r="AG1333" s="109" t="str">
        <f t="shared" si="548"/>
        <v>B</v>
      </c>
      <c r="AH1333" s="109">
        <v>12</v>
      </c>
      <c r="AI1333" s="109" t="str">
        <f>IF(E1319="SS",COUNTIFS(C1329:C1353,"TCF",E1329:E1353,"12"),"")</f>
        <v/>
      </c>
      <c r="AJ1333" s="109" t="str">
        <f>IF(E1319="RPX",COUNTIFS(C1329:C1353,"TCF",E1329:E1353,"12"),"")</f>
        <v/>
      </c>
      <c r="AK1333" s="109" t="str">
        <f>IF(E1319="RPX-T",COUNTIFS(C1329:C1353,"TCF",E1329:E1353,"12"),"")</f>
        <v/>
      </c>
      <c r="AL1333" s="109" t="str">
        <f>IF(E1319="EUC",COUNTIFS(C1329:C1353,"TCF",E1329:E1353,"12"),"")</f>
        <v/>
      </c>
      <c r="AM1333" s="109">
        <f t="shared" si="549"/>
        <v>0</v>
      </c>
      <c r="AN1333" s="109">
        <f t="shared" si="550"/>
        <v>0</v>
      </c>
      <c r="AO1333" s="109" t="str">
        <f t="shared" si="551"/>
        <v/>
      </c>
      <c r="AQ1333" s="109" t="str">
        <f t="shared" si="552"/>
        <v/>
      </c>
      <c r="BA1333" s="229">
        <f>MOD(SUM(E1329:E1334),12)</f>
        <v>0</v>
      </c>
    </row>
    <row r="1334" spans="1:53" ht="15.75" thickBot="1" x14ac:dyDescent="0.3">
      <c r="A1334" s="88"/>
      <c r="B1334" s="66" t="s">
        <v>283</v>
      </c>
      <c r="C1334" s="67"/>
      <c r="D1334" s="102"/>
      <c r="E1334" s="32"/>
      <c r="F1334" s="32"/>
      <c r="G1334" s="68" t="s">
        <v>277</v>
      </c>
      <c r="H1334" s="69">
        <f t="shared" si="553"/>
        <v>0</v>
      </c>
      <c r="I1334" s="70">
        <f t="shared" si="554"/>
        <v>0</v>
      </c>
      <c r="J1334" s="73" t="str">
        <f t="shared" si="555"/>
        <v>--</v>
      </c>
      <c r="K1334" s="32"/>
      <c r="L1334" s="233"/>
      <c r="M1334" s="295"/>
      <c r="N1334" s="295"/>
      <c r="O1334" s="295"/>
      <c r="P1334" s="295"/>
      <c r="Q1334" s="295"/>
      <c r="R1334" s="295"/>
      <c r="S1334" s="295"/>
      <c r="T1334" s="295"/>
      <c r="U1334" s="296"/>
      <c r="V1334" s="103"/>
      <c r="W1334" s="72"/>
      <c r="X1334" s="72"/>
      <c r="Y1334" s="72"/>
      <c r="Z1334" s="45">
        <v>14</v>
      </c>
      <c r="AA1334" s="77">
        <f t="shared" si="556"/>
        <v>157</v>
      </c>
      <c r="AB1334" s="77">
        <f t="shared" si="557"/>
        <v>168</v>
      </c>
      <c r="AC1334" s="72">
        <f t="shared" si="544"/>
        <v>1</v>
      </c>
      <c r="AD1334" s="72">
        <f t="shared" si="545"/>
        <v>1</v>
      </c>
      <c r="AE1334" s="109" t="str">
        <f t="shared" si="546"/>
        <v>0-0</v>
      </c>
      <c r="AF1334" s="109" t="str">
        <f t="shared" si="547"/>
        <v>Y</v>
      </c>
      <c r="AG1334" s="109" t="str">
        <f t="shared" si="548"/>
        <v>B</v>
      </c>
      <c r="AM1334" s="109">
        <f t="shared" si="549"/>
        <v>0</v>
      </c>
      <c r="AN1334" s="109">
        <f t="shared" si="550"/>
        <v>0</v>
      </c>
      <c r="AO1334" s="109" t="str">
        <f t="shared" si="551"/>
        <v/>
      </c>
      <c r="AQ1334" s="109" t="str">
        <f t="shared" si="552"/>
        <v/>
      </c>
      <c r="BA1334" s="229">
        <f>MOD(SUM(E1329:E1335),12)</f>
        <v>0</v>
      </c>
    </row>
    <row r="1335" spans="1:53" ht="15.75" thickBot="1" x14ac:dyDescent="0.3">
      <c r="A1335" s="88"/>
      <c r="B1335" s="66" t="s">
        <v>284</v>
      </c>
      <c r="C1335" s="67"/>
      <c r="D1335" s="102"/>
      <c r="E1335" s="32"/>
      <c r="F1335" s="32"/>
      <c r="G1335" s="68" t="s">
        <v>277</v>
      </c>
      <c r="H1335" s="69">
        <f t="shared" si="553"/>
        <v>0</v>
      </c>
      <c r="I1335" s="70">
        <f t="shared" si="554"/>
        <v>0</v>
      </c>
      <c r="J1335" s="73" t="str">
        <f t="shared" si="555"/>
        <v>--</v>
      </c>
      <c r="K1335" s="32"/>
      <c r="L1335" s="233"/>
      <c r="M1335" s="295"/>
      <c r="N1335" s="295"/>
      <c r="O1335" s="295"/>
      <c r="P1335" s="295"/>
      <c r="Q1335" s="295"/>
      <c r="R1335" s="295"/>
      <c r="S1335" s="295"/>
      <c r="T1335" s="295"/>
      <c r="U1335" s="296"/>
      <c r="V1335" s="103"/>
      <c r="W1335" s="72"/>
      <c r="X1335" s="72"/>
      <c r="Y1335" s="72"/>
      <c r="Z1335" s="45">
        <v>15</v>
      </c>
      <c r="AA1335" s="77">
        <f t="shared" si="556"/>
        <v>169</v>
      </c>
      <c r="AB1335" s="77">
        <f t="shared" si="557"/>
        <v>180</v>
      </c>
      <c r="AC1335" s="72">
        <f t="shared" si="544"/>
        <v>1</v>
      </c>
      <c r="AD1335" s="72">
        <f t="shared" si="545"/>
        <v>1</v>
      </c>
      <c r="AE1335" s="109" t="str">
        <f t="shared" si="546"/>
        <v>0-0</v>
      </c>
      <c r="AF1335" s="109" t="str">
        <f t="shared" si="547"/>
        <v>Y</v>
      </c>
      <c r="AG1335" s="109" t="str">
        <f t="shared" si="548"/>
        <v>B</v>
      </c>
      <c r="AM1335" s="109">
        <f t="shared" si="549"/>
        <v>0</v>
      </c>
      <c r="AN1335" s="109">
        <f t="shared" si="550"/>
        <v>0</v>
      </c>
      <c r="AO1335" s="109" t="str">
        <f t="shared" si="551"/>
        <v/>
      </c>
      <c r="AQ1335" s="109" t="str">
        <f t="shared" si="552"/>
        <v/>
      </c>
      <c r="BA1335" s="229">
        <f>MOD(SUM(E1329:E1336),12)</f>
        <v>0</v>
      </c>
    </row>
    <row r="1336" spans="1:53" ht="15.75" thickBot="1" x14ac:dyDescent="0.3">
      <c r="A1336" s="88"/>
      <c r="B1336" s="66" t="s">
        <v>285</v>
      </c>
      <c r="C1336" s="67"/>
      <c r="D1336" s="102"/>
      <c r="E1336" s="32"/>
      <c r="F1336" s="32"/>
      <c r="G1336" s="68" t="s">
        <v>277</v>
      </c>
      <c r="H1336" s="69">
        <f t="shared" si="553"/>
        <v>0</v>
      </c>
      <c r="I1336" s="70">
        <f t="shared" si="554"/>
        <v>0</v>
      </c>
      <c r="J1336" s="73" t="str">
        <f t="shared" si="555"/>
        <v>--</v>
      </c>
      <c r="K1336" s="32"/>
      <c r="L1336" s="233"/>
      <c r="M1336" s="295"/>
      <c r="N1336" s="295"/>
      <c r="O1336" s="295"/>
      <c r="P1336" s="295"/>
      <c r="Q1336" s="295"/>
      <c r="R1336" s="295"/>
      <c r="S1336" s="295"/>
      <c r="T1336" s="295"/>
      <c r="U1336" s="296"/>
      <c r="V1336" s="103"/>
      <c r="W1336" s="72"/>
      <c r="X1336" s="72"/>
      <c r="Y1336" s="72"/>
      <c r="Z1336" s="45">
        <f>Z1335+1</f>
        <v>16</v>
      </c>
      <c r="AA1336" s="77">
        <f t="shared" si="556"/>
        <v>181</v>
      </c>
      <c r="AB1336" s="77">
        <f t="shared" si="557"/>
        <v>192</v>
      </c>
      <c r="AC1336" s="72">
        <f t="shared" si="544"/>
        <v>1</v>
      </c>
      <c r="AD1336" s="72">
        <f t="shared" si="545"/>
        <v>1</v>
      </c>
      <c r="AE1336" s="109" t="str">
        <f t="shared" si="546"/>
        <v>0-0</v>
      </c>
      <c r="AF1336" s="109" t="str">
        <f t="shared" si="547"/>
        <v>Y</v>
      </c>
      <c r="AG1336" s="109" t="str">
        <f t="shared" si="548"/>
        <v>B</v>
      </c>
      <c r="AM1336" s="109">
        <f t="shared" si="549"/>
        <v>0</v>
      </c>
      <c r="AN1336" s="109">
        <f t="shared" si="550"/>
        <v>0</v>
      </c>
      <c r="AO1336" s="109" t="str">
        <f t="shared" si="551"/>
        <v/>
      </c>
      <c r="AQ1336" s="109" t="str">
        <f t="shared" si="552"/>
        <v/>
      </c>
      <c r="BA1336" s="229">
        <f>MOD(SUM(E1329:E1337),12)</f>
        <v>0</v>
      </c>
    </row>
    <row r="1337" spans="1:53" ht="15.75" thickBot="1" x14ac:dyDescent="0.3">
      <c r="A1337" s="88"/>
      <c r="B1337" s="66" t="s">
        <v>286</v>
      </c>
      <c r="C1337" s="67"/>
      <c r="D1337" s="102"/>
      <c r="E1337" s="32"/>
      <c r="F1337" s="32"/>
      <c r="G1337" s="68" t="s">
        <v>277</v>
      </c>
      <c r="H1337" s="69">
        <f t="shared" si="553"/>
        <v>0</v>
      </c>
      <c r="I1337" s="70">
        <f t="shared" si="554"/>
        <v>0</v>
      </c>
      <c r="J1337" s="73" t="str">
        <f t="shared" si="555"/>
        <v>--</v>
      </c>
      <c r="K1337" s="32"/>
      <c r="L1337" s="233"/>
      <c r="M1337" s="295"/>
      <c r="N1337" s="295"/>
      <c r="O1337" s="295"/>
      <c r="P1337" s="295"/>
      <c r="Q1337" s="295"/>
      <c r="R1337" s="295"/>
      <c r="S1337" s="295"/>
      <c r="T1337" s="295"/>
      <c r="U1337" s="296"/>
      <c r="V1337" s="103"/>
      <c r="W1337" s="72"/>
      <c r="X1337" s="72"/>
      <c r="Y1337" s="72"/>
      <c r="Z1337" s="45">
        <f>Z1336+1</f>
        <v>17</v>
      </c>
      <c r="AA1337" s="77">
        <f t="shared" si="556"/>
        <v>193</v>
      </c>
      <c r="AB1337" s="77">
        <f t="shared" si="557"/>
        <v>204</v>
      </c>
      <c r="AC1337" s="72">
        <f t="shared" si="544"/>
        <v>1</v>
      </c>
      <c r="AD1337" s="72">
        <f t="shared" si="545"/>
        <v>1</v>
      </c>
      <c r="AE1337" s="109" t="str">
        <f t="shared" si="546"/>
        <v>0-0</v>
      </c>
      <c r="AF1337" s="109" t="str">
        <f t="shared" si="547"/>
        <v>Y</v>
      </c>
      <c r="AG1337" s="109" t="str">
        <f t="shared" si="548"/>
        <v>B</v>
      </c>
      <c r="AM1337" s="109">
        <f t="shared" si="549"/>
        <v>0</v>
      </c>
      <c r="AN1337" s="109">
        <f t="shared" si="550"/>
        <v>0</v>
      </c>
      <c r="AO1337" s="109" t="str">
        <f t="shared" si="551"/>
        <v/>
      </c>
      <c r="AQ1337" s="109" t="str">
        <f t="shared" si="552"/>
        <v/>
      </c>
      <c r="BA1337" s="229">
        <f>MOD(SUM(E1329:E1338),12)</f>
        <v>0</v>
      </c>
    </row>
    <row r="1338" spans="1:53" ht="15.75" thickBot="1" x14ac:dyDescent="0.3">
      <c r="A1338" s="88"/>
      <c r="B1338" s="66" t="s">
        <v>287</v>
      </c>
      <c r="C1338" s="67"/>
      <c r="D1338" s="102"/>
      <c r="E1338" s="32"/>
      <c r="F1338" s="32"/>
      <c r="G1338" s="68" t="s">
        <v>277</v>
      </c>
      <c r="H1338" s="69">
        <f t="shared" si="553"/>
        <v>0</v>
      </c>
      <c r="I1338" s="70">
        <f t="shared" si="554"/>
        <v>0</v>
      </c>
      <c r="J1338" s="73" t="str">
        <f t="shared" si="555"/>
        <v>--</v>
      </c>
      <c r="K1338" s="32"/>
      <c r="L1338" s="233"/>
      <c r="M1338" s="295"/>
      <c r="N1338" s="295"/>
      <c r="O1338" s="295"/>
      <c r="P1338" s="295"/>
      <c r="Q1338" s="295"/>
      <c r="R1338" s="295"/>
      <c r="S1338" s="295"/>
      <c r="T1338" s="295"/>
      <c r="U1338" s="296"/>
      <c r="V1338" s="103"/>
      <c r="W1338" s="72"/>
      <c r="X1338" s="72"/>
      <c r="Y1338" s="72"/>
      <c r="Z1338" s="45">
        <f>Z1337+1</f>
        <v>18</v>
      </c>
      <c r="AA1338" s="77">
        <f t="shared" si="556"/>
        <v>205</v>
      </c>
      <c r="AB1338" s="77">
        <f t="shared" si="557"/>
        <v>216</v>
      </c>
      <c r="AC1338" s="72">
        <f t="shared" si="544"/>
        <v>1</v>
      </c>
      <c r="AD1338" s="72">
        <f t="shared" si="545"/>
        <v>1</v>
      </c>
      <c r="AE1338" s="109" t="str">
        <f t="shared" si="546"/>
        <v>0-0</v>
      </c>
      <c r="AF1338" s="109" t="str">
        <f t="shared" si="547"/>
        <v>Y</v>
      </c>
      <c r="AG1338" s="109" t="str">
        <f t="shared" si="548"/>
        <v>B</v>
      </c>
      <c r="AM1338" s="109">
        <f t="shared" si="549"/>
        <v>0</v>
      </c>
      <c r="AN1338" s="109">
        <f t="shared" si="550"/>
        <v>0</v>
      </c>
      <c r="AO1338" s="109" t="str">
        <f t="shared" si="551"/>
        <v/>
      </c>
      <c r="AQ1338" s="109" t="str">
        <f t="shared" si="552"/>
        <v/>
      </c>
      <c r="BA1338" s="229">
        <f>MOD(SUM(E1329:E1339),12)</f>
        <v>0</v>
      </c>
    </row>
    <row r="1339" spans="1:53" ht="15.75" thickBot="1" x14ac:dyDescent="0.3">
      <c r="A1339" s="88"/>
      <c r="B1339" s="66" t="s">
        <v>288</v>
      </c>
      <c r="C1339" s="67"/>
      <c r="D1339" s="102"/>
      <c r="E1339" s="32"/>
      <c r="F1339" s="32"/>
      <c r="G1339" s="68" t="s">
        <v>277</v>
      </c>
      <c r="H1339" s="69">
        <f t="shared" si="553"/>
        <v>0</v>
      </c>
      <c r="I1339" s="70">
        <f t="shared" si="554"/>
        <v>0</v>
      </c>
      <c r="J1339" s="73" t="str">
        <f t="shared" si="555"/>
        <v>--</v>
      </c>
      <c r="K1339" s="32"/>
      <c r="L1339" s="233"/>
      <c r="M1339" s="295"/>
      <c r="N1339" s="295"/>
      <c r="O1339" s="295"/>
      <c r="P1339" s="295"/>
      <c r="Q1339" s="295"/>
      <c r="R1339" s="295"/>
      <c r="S1339" s="295"/>
      <c r="T1339" s="295"/>
      <c r="U1339" s="296"/>
      <c r="V1339" s="103"/>
      <c r="W1339" s="84"/>
      <c r="X1339" s="84"/>
      <c r="Y1339" s="72"/>
      <c r="Z1339" s="72"/>
      <c r="AA1339" s="72"/>
      <c r="AB1339" s="72"/>
      <c r="AC1339" s="72">
        <f t="shared" si="544"/>
        <v>1</v>
      </c>
      <c r="AD1339" s="72">
        <f t="shared" si="545"/>
        <v>1</v>
      </c>
      <c r="AE1339" s="109" t="str">
        <f t="shared" si="546"/>
        <v>0-0</v>
      </c>
      <c r="AF1339" s="109" t="str">
        <f t="shared" si="547"/>
        <v>Y</v>
      </c>
      <c r="AG1339" s="109" t="str">
        <f t="shared" si="548"/>
        <v>B</v>
      </c>
      <c r="AM1339" s="109">
        <f t="shared" si="549"/>
        <v>0</v>
      </c>
      <c r="AN1339" s="109">
        <f t="shared" si="550"/>
        <v>0</v>
      </c>
      <c r="AO1339" s="109" t="str">
        <f t="shared" si="551"/>
        <v/>
      </c>
      <c r="AQ1339" s="109" t="str">
        <f t="shared" si="552"/>
        <v/>
      </c>
      <c r="BA1339" s="229">
        <f>MOD(SUM(E1329:E1340),12)</f>
        <v>0</v>
      </c>
    </row>
    <row r="1340" spans="1:53" ht="15.75" thickBot="1" x14ac:dyDescent="0.3">
      <c r="A1340" s="88"/>
      <c r="B1340" s="66" t="s">
        <v>289</v>
      </c>
      <c r="C1340" s="67"/>
      <c r="D1340" s="102"/>
      <c r="E1340" s="32"/>
      <c r="F1340" s="32"/>
      <c r="G1340" s="68" t="s">
        <v>277</v>
      </c>
      <c r="H1340" s="69">
        <f t="shared" si="553"/>
        <v>0</v>
      </c>
      <c r="I1340" s="70">
        <f t="shared" si="554"/>
        <v>0</v>
      </c>
      <c r="J1340" s="73" t="str">
        <f t="shared" si="555"/>
        <v>--</v>
      </c>
      <c r="K1340" s="32"/>
      <c r="L1340" s="233"/>
      <c r="M1340" s="295"/>
      <c r="N1340" s="295"/>
      <c r="O1340" s="295"/>
      <c r="P1340" s="295"/>
      <c r="Q1340" s="295"/>
      <c r="R1340" s="295"/>
      <c r="S1340" s="295"/>
      <c r="T1340" s="295"/>
      <c r="U1340" s="296"/>
      <c r="V1340" s="103"/>
      <c r="W1340" s="84">
        <f>Y1340+1</f>
        <v>1</v>
      </c>
      <c r="X1340" s="84"/>
      <c r="Y1340" s="78">
        <f>SUM(E1329:E1340)</f>
        <v>0</v>
      </c>
      <c r="Z1340" s="72"/>
      <c r="AA1340" s="72"/>
      <c r="AB1340" s="72"/>
      <c r="AC1340" s="72">
        <f t="shared" si="544"/>
        <v>1</v>
      </c>
      <c r="AD1340" s="72">
        <f t="shared" si="545"/>
        <v>1</v>
      </c>
      <c r="AE1340" s="109" t="str">
        <f t="shared" si="546"/>
        <v>0-0</v>
      </c>
      <c r="AF1340" s="109" t="str">
        <f t="shared" si="547"/>
        <v>Y</v>
      </c>
      <c r="AG1340" s="109" t="str">
        <f t="shared" si="548"/>
        <v>B</v>
      </c>
      <c r="AM1340" s="109">
        <f t="shared" si="549"/>
        <v>0</v>
      </c>
      <c r="AN1340" s="109">
        <f t="shared" si="550"/>
        <v>0</v>
      </c>
      <c r="AO1340" s="109" t="str">
        <f t="shared" si="551"/>
        <v/>
      </c>
      <c r="AQ1340" s="109" t="str">
        <f t="shared" si="552"/>
        <v/>
      </c>
      <c r="BA1340" s="229">
        <f>MOD(SUM(E1329:E1341),12)</f>
        <v>0</v>
      </c>
    </row>
    <row r="1341" spans="1:53" ht="15.75" thickBot="1" x14ac:dyDescent="0.3">
      <c r="A1341" s="88"/>
      <c r="B1341" s="66" t="s">
        <v>290</v>
      </c>
      <c r="C1341" s="67"/>
      <c r="D1341" s="102"/>
      <c r="E1341" s="32"/>
      <c r="F1341" s="32"/>
      <c r="G1341" s="68" t="s">
        <v>277</v>
      </c>
      <c r="H1341" s="69">
        <f t="shared" si="553"/>
        <v>0</v>
      </c>
      <c r="I1341" s="70">
        <f t="shared" si="554"/>
        <v>0</v>
      </c>
      <c r="J1341" s="73" t="str">
        <f t="shared" si="555"/>
        <v>--</v>
      </c>
      <c r="K1341" s="32"/>
      <c r="L1341" s="233"/>
      <c r="M1341" s="295"/>
      <c r="N1341" s="295"/>
      <c r="O1341" s="295"/>
      <c r="P1341" s="295"/>
      <c r="Q1341" s="295"/>
      <c r="R1341" s="295"/>
      <c r="S1341" s="295"/>
      <c r="T1341" s="295"/>
      <c r="U1341" s="296"/>
      <c r="V1341" s="103"/>
      <c r="W1341" s="84">
        <f>Y1341+1</f>
        <v>1</v>
      </c>
      <c r="X1341" s="84"/>
      <c r="Y1341" s="78">
        <f>SUM(E1329:E1341)</f>
        <v>0</v>
      </c>
      <c r="Z1341" s="72" t="str">
        <f t="shared" ref="Z1341:Z1353" si="558">IF(OR(AND(E$8=216,C1340="DBL REV",C1341="DBL REV",Y1340&lt;=144,Y1341&gt;144),AND(E$8=216,C1340="TPL REV",C1341="TPL REV",Y1340&lt;=144,Y1341&gt;144),AND(E$8=216,C1340="QD REV",C1341="QD REV",Y1340&lt;=144,Y1341&gt;144)),"ERROR","")</f>
        <v/>
      </c>
      <c r="AA1341" s="72"/>
      <c r="AB1341" s="72"/>
      <c r="AC1341" s="72">
        <f t="shared" si="544"/>
        <v>1</v>
      </c>
      <c r="AD1341" s="72">
        <f t="shared" si="545"/>
        <v>1</v>
      </c>
      <c r="AE1341" s="109" t="str">
        <f t="shared" si="546"/>
        <v>0-0</v>
      </c>
      <c r="AF1341" s="109" t="str">
        <f t="shared" si="547"/>
        <v>Y</v>
      </c>
      <c r="AG1341" s="109" t="str">
        <f t="shared" si="548"/>
        <v>B</v>
      </c>
      <c r="AM1341" s="109">
        <f t="shared" si="549"/>
        <v>0</v>
      </c>
      <c r="AN1341" s="109">
        <f t="shared" si="550"/>
        <v>0</v>
      </c>
      <c r="AO1341" s="109" t="str">
        <f t="shared" si="551"/>
        <v/>
      </c>
      <c r="AQ1341" s="109" t="str">
        <f t="shared" si="552"/>
        <v/>
      </c>
      <c r="BA1341" s="229">
        <f>MOD(SUM(E1329:E1342),12)</f>
        <v>0</v>
      </c>
    </row>
    <row r="1342" spans="1:53" ht="15.75" thickBot="1" x14ac:dyDescent="0.3">
      <c r="A1342" s="88"/>
      <c r="B1342" s="66" t="s">
        <v>291</v>
      </c>
      <c r="C1342" s="67"/>
      <c r="D1342" s="102"/>
      <c r="E1342" s="32"/>
      <c r="F1342" s="32"/>
      <c r="G1342" s="68" t="s">
        <v>277</v>
      </c>
      <c r="H1342" s="69">
        <f t="shared" si="553"/>
        <v>0</v>
      </c>
      <c r="I1342" s="70">
        <f t="shared" si="554"/>
        <v>0</v>
      </c>
      <c r="J1342" s="73" t="str">
        <f t="shared" si="555"/>
        <v>--</v>
      </c>
      <c r="K1342" s="32"/>
      <c r="L1342" s="233"/>
      <c r="M1342" s="295"/>
      <c r="N1342" s="295"/>
      <c r="O1342" s="295"/>
      <c r="P1342" s="295"/>
      <c r="Q1342" s="295"/>
      <c r="R1342" s="295"/>
      <c r="S1342" s="295"/>
      <c r="T1342" s="295"/>
      <c r="U1342" s="296"/>
      <c r="V1342" s="103"/>
      <c r="W1342" s="84">
        <f>Y1342+1</f>
        <v>1</v>
      </c>
      <c r="X1342" s="84"/>
      <c r="Y1342" s="78">
        <f>SUM(E1329:E1342)</f>
        <v>0</v>
      </c>
      <c r="Z1342" s="72" t="str">
        <f t="shared" si="558"/>
        <v/>
      </c>
      <c r="AA1342" s="72"/>
      <c r="AB1342" s="72"/>
      <c r="AC1342" s="72">
        <f t="shared" si="544"/>
        <v>1</v>
      </c>
      <c r="AD1342" s="72">
        <f t="shared" si="545"/>
        <v>1</v>
      </c>
      <c r="AE1342" s="109" t="str">
        <f t="shared" si="546"/>
        <v>0-0</v>
      </c>
      <c r="AF1342" s="109" t="str">
        <f t="shared" si="547"/>
        <v>Y</v>
      </c>
      <c r="AG1342" s="109" t="str">
        <f t="shared" si="548"/>
        <v>B</v>
      </c>
      <c r="AM1342" s="109">
        <f t="shared" si="549"/>
        <v>0</v>
      </c>
      <c r="AN1342" s="109">
        <f t="shared" si="550"/>
        <v>0</v>
      </c>
      <c r="AO1342" s="109" t="str">
        <f t="shared" si="551"/>
        <v/>
      </c>
      <c r="AQ1342" s="109" t="str">
        <f t="shared" si="552"/>
        <v/>
      </c>
      <c r="BA1342" s="229">
        <f>MOD(SUM(E1329:E1343),12)</f>
        <v>0</v>
      </c>
    </row>
    <row r="1343" spans="1:53" ht="15.75" thickBot="1" x14ac:dyDescent="0.3">
      <c r="A1343" s="88"/>
      <c r="B1343" s="66" t="s">
        <v>292</v>
      </c>
      <c r="C1343" s="67"/>
      <c r="D1343" s="102"/>
      <c r="E1343" s="32"/>
      <c r="F1343" s="32"/>
      <c r="G1343" s="68" t="s">
        <v>277</v>
      </c>
      <c r="H1343" s="69">
        <f t="shared" si="553"/>
        <v>0</v>
      </c>
      <c r="I1343" s="70">
        <f t="shared" si="554"/>
        <v>0</v>
      </c>
      <c r="J1343" s="73" t="str">
        <f t="shared" si="555"/>
        <v>--</v>
      </c>
      <c r="K1343" s="32"/>
      <c r="L1343" s="233"/>
      <c r="M1343" s="295"/>
      <c r="N1343" s="295"/>
      <c r="O1343" s="295"/>
      <c r="P1343" s="295"/>
      <c r="Q1343" s="295"/>
      <c r="R1343" s="295"/>
      <c r="S1343" s="295"/>
      <c r="T1343" s="295"/>
      <c r="U1343" s="296"/>
      <c r="V1343" s="103"/>
      <c r="W1343" s="84">
        <f>Y1343+1</f>
        <v>1</v>
      </c>
      <c r="X1343" s="84"/>
      <c r="Y1343" s="78">
        <f>SUM(E1329:E1343)</f>
        <v>0</v>
      </c>
      <c r="Z1343" s="72" t="str">
        <f t="shared" si="558"/>
        <v/>
      </c>
      <c r="AA1343" s="72" t="str">
        <f t="shared" ref="AA1343:AA1355" si="559">IF(AND(C1341&lt;&gt;"Field SPL",W1340&lt;=144,Y1341&gt;144),"ERROR","")</f>
        <v/>
      </c>
      <c r="AB1343" s="72"/>
      <c r="AC1343" s="72">
        <f t="shared" si="544"/>
        <v>1</v>
      </c>
      <c r="AD1343" s="72">
        <f t="shared" si="545"/>
        <v>1</v>
      </c>
      <c r="AE1343" s="109" t="str">
        <f t="shared" si="546"/>
        <v>0-0</v>
      </c>
      <c r="AF1343" s="109" t="str">
        <f t="shared" si="547"/>
        <v>Y</v>
      </c>
      <c r="AG1343" s="109" t="str">
        <f t="shared" si="548"/>
        <v>B</v>
      </c>
      <c r="AM1343" s="109">
        <f t="shared" si="549"/>
        <v>0</v>
      </c>
      <c r="AN1343" s="109">
        <f t="shared" si="550"/>
        <v>0</v>
      </c>
      <c r="AO1343" s="109" t="str">
        <f t="shared" si="551"/>
        <v/>
      </c>
      <c r="AQ1343" s="109" t="str">
        <f t="shared" si="552"/>
        <v/>
      </c>
      <c r="BA1343" s="229">
        <f>MOD(SUM(E1329:E1344),12)</f>
        <v>0</v>
      </c>
    </row>
    <row r="1344" spans="1:53" ht="15.75" thickBot="1" x14ac:dyDescent="0.3">
      <c r="A1344" s="88"/>
      <c r="B1344" s="66" t="s">
        <v>293</v>
      </c>
      <c r="C1344" s="67"/>
      <c r="D1344" s="102"/>
      <c r="E1344" s="32"/>
      <c r="F1344" s="32"/>
      <c r="G1344" s="68" t="s">
        <v>277</v>
      </c>
      <c r="H1344" s="69">
        <f t="shared" si="553"/>
        <v>0</v>
      </c>
      <c r="I1344" s="70">
        <f t="shared" si="554"/>
        <v>0</v>
      </c>
      <c r="J1344" s="73" t="str">
        <f t="shared" si="555"/>
        <v>--</v>
      </c>
      <c r="K1344" s="32"/>
      <c r="L1344" s="233"/>
      <c r="M1344" s="295"/>
      <c r="N1344" s="295"/>
      <c r="O1344" s="295"/>
      <c r="P1344" s="295"/>
      <c r="Q1344" s="295"/>
      <c r="R1344" s="295"/>
      <c r="S1344" s="295"/>
      <c r="T1344" s="295"/>
      <c r="U1344" s="296"/>
      <c r="V1344" s="103"/>
      <c r="W1344" s="84">
        <f t="shared" ref="W1344:W1352" si="560">Y1344+1</f>
        <v>1</v>
      </c>
      <c r="X1344" s="84"/>
      <c r="Y1344" s="78">
        <f>SUM(E1329:E1344)</f>
        <v>0</v>
      </c>
      <c r="Z1344" s="72" t="str">
        <f t="shared" si="558"/>
        <v/>
      </c>
      <c r="AA1344" s="72" t="str">
        <f t="shared" si="559"/>
        <v/>
      </c>
      <c r="AB1344" s="72"/>
      <c r="AC1344" s="72">
        <f t="shared" si="544"/>
        <v>1</v>
      </c>
      <c r="AD1344" s="72">
        <f t="shared" si="545"/>
        <v>1</v>
      </c>
      <c r="AE1344" s="109" t="str">
        <f t="shared" si="546"/>
        <v>0-0</v>
      </c>
      <c r="AF1344" s="109" t="str">
        <f t="shared" si="547"/>
        <v>Y</v>
      </c>
      <c r="AG1344" s="109" t="str">
        <f t="shared" si="548"/>
        <v>B</v>
      </c>
      <c r="AM1344" s="109">
        <f t="shared" si="549"/>
        <v>0</v>
      </c>
      <c r="AN1344" s="109">
        <f t="shared" si="550"/>
        <v>0</v>
      </c>
      <c r="AO1344" s="109" t="str">
        <f t="shared" si="551"/>
        <v/>
      </c>
      <c r="AQ1344" s="109" t="str">
        <f t="shared" si="552"/>
        <v/>
      </c>
      <c r="BA1344" s="229">
        <f>MOD(SUM(E1329:E1345),12)</f>
        <v>0</v>
      </c>
    </row>
    <row r="1345" spans="1:53" ht="15.75" thickBot="1" x14ac:dyDescent="0.3">
      <c r="A1345" s="88"/>
      <c r="B1345" s="66" t="s">
        <v>294</v>
      </c>
      <c r="C1345" s="67"/>
      <c r="D1345" s="102"/>
      <c r="E1345" s="32"/>
      <c r="F1345" s="32"/>
      <c r="G1345" s="68" t="s">
        <v>277</v>
      </c>
      <c r="H1345" s="69">
        <f t="shared" si="553"/>
        <v>0</v>
      </c>
      <c r="I1345" s="70">
        <f t="shared" si="554"/>
        <v>0</v>
      </c>
      <c r="J1345" s="73" t="str">
        <f t="shared" si="555"/>
        <v>--</v>
      </c>
      <c r="K1345" s="32"/>
      <c r="L1345" s="233"/>
      <c r="M1345" s="295"/>
      <c r="N1345" s="295"/>
      <c r="O1345" s="295"/>
      <c r="P1345" s="295"/>
      <c r="Q1345" s="295"/>
      <c r="R1345" s="295"/>
      <c r="S1345" s="295"/>
      <c r="T1345" s="295"/>
      <c r="U1345" s="296"/>
      <c r="V1345" s="103"/>
      <c r="W1345" s="84">
        <f t="shared" si="560"/>
        <v>1</v>
      </c>
      <c r="X1345" s="84"/>
      <c r="Y1345" s="78">
        <f>SUM(E1329:E1345)</f>
        <v>0</v>
      </c>
      <c r="Z1345" s="72" t="str">
        <f t="shared" si="558"/>
        <v/>
      </c>
      <c r="AA1345" s="72" t="str">
        <f t="shared" si="559"/>
        <v/>
      </c>
      <c r="AB1345" s="72"/>
      <c r="AC1345" s="72">
        <f t="shared" si="544"/>
        <v>1</v>
      </c>
      <c r="AD1345" s="72">
        <f t="shared" si="545"/>
        <v>1</v>
      </c>
      <c r="AE1345" s="109" t="str">
        <f t="shared" si="546"/>
        <v>0-0</v>
      </c>
      <c r="AF1345" s="109" t="str">
        <f t="shared" si="547"/>
        <v>Y</v>
      </c>
      <c r="AG1345" s="109" t="str">
        <f t="shared" si="548"/>
        <v>B</v>
      </c>
      <c r="AM1345" s="109">
        <f t="shared" si="549"/>
        <v>0</v>
      </c>
      <c r="AN1345" s="109">
        <f t="shared" si="550"/>
        <v>0</v>
      </c>
      <c r="AO1345" s="109" t="str">
        <f t="shared" si="551"/>
        <v/>
      </c>
      <c r="AQ1345" s="109" t="str">
        <f t="shared" si="552"/>
        <v/>
      </c>
      <c r="BA1345" s="229">
        <f>MOD(SUM(E1329:E1346),12)</f>
        <v>0</v>
      </c>
    </row>
    <row r="1346" spans="1:53" ht="15.75" thickBot="1" x14ac:dyDescent="0.3">
      <c r="A1346" s="88"/>
      <c r="B1346" s="66" t="s">
        <v>295</v>
      </c>
      <c r="C1346" s="67"/>
      <c r="D1346" s="102"/>
      <c r="E1346" s="32"/>
      <c r="F1346" s="32"/>
      <c r="G1346" s="68" t="s">
        <v>277</v>
      </c>
      <c r="H1346" s="69">
        <f t="shared" si="553"/>
        <v>0</v>
      </c>
      <c r="I1346" s="70">
        <f t="shared" si="554"/>
        <v>0</v>
      </c>
      <c r="J1346" s="73" t="str">
        <f t="shared" si="555"/>
        <v>--</v>
      </c>
      <c r="K1346" s="32"/>
      <c r="L1346" s="233"/>
      <c r="M1346" s="295"/>
      <c r="N1346" s="295"/>
      <c r="O1346" s="295"/>
      <c r="P1346" s="295"/>
      <c r="Q1346" s="295"/>
      <c r="R1346" s="295"/>
      <c r="S1346" s="295"/>
      <c r="T1346" s="295"/>
      <c r="U1346" s="296"/>
      <c r="V1346" s="103"/>
      <c r="W1346" s="84">
        <f t="shared" si="560"/>
        <v>1</v>
      </c>
      <c r="X1346" s="84"/>
      <c r="Y1346" s="78">
        <f>SUM(E1329:E1346)</f>
        <v>0</v>
      </c>
      <c r="Z1346" s="72" t="str">
        <f t="shared" si="558"/>
        <v/>
      </c>
      <c r="AA1346" s="72" t="str">
        <f t="shared" si="559"/>
        <v/>
      </c>
      <c r="AB1346" s="72"/>
      <c r="AC1346" s="72">
        <f t="shared" si="544"/>
        <v>1</v>
      </c>
      <c r="AD1346" s="72">
        <f t="shared" si="545"/>
        <v>1</v>
      </c>
      <c r="AE1346" s="109" t="str">
        <f t="shared" si="546"/>
        <v>0-0</v>
      </c>
      <c r="AF1346" s="109" t="str">
        <f t="shared" si="547"/>
        <v>Y</v>
      </c>
      <c r="AG1346" s="109" t="str">
        <f t="shared" si="548"/>
        <v>B</v>
      </c>
      <c r="AM1346" s="109">
        <f t="shared" si="549"/>
        <v>0</v>
      </c>
      <c r="AN1346" s="109">
        <f t="shared" si="550"/>
        <v>0</v>
      </c>
      <c r="AO1346" s="109" t="str">
        <f t="shared" si="551"/>
        <v/>
      </c>
      <c r="AQ1346" s="109" t="str">
        <f t="shared" si="552"/>
        <v/>
      </c>
      <c r="BA1346" s="229">
        <f>MOD(SUM(E1329:E1347),12)</f>
        <v>0</v>
      </c>
    </row>
    <row r="1347" spans="1:53" ht="15.75" thickBot="1" x14ac:dyDescent="0.3">
      <c r="A1347" s="88"/>
      <c r="B1347" s="66" t="s">
        <v>296</v>
      </c>
      <c r="C1347" s="67"/>
      <c r="D1347" s="102"/>
      <c r="E1347" s="32"/>
      <c r="F1347" s="32"/>
      <c r="G1347" s="68" t="s">
        <v>277</v>
      </c>
      <c r="H1347" s="69">
        <f t="shared" si="553"/>
        <v>0</v>
      </c>
      <c r="I1347" s="70">
        <f t="shared" si="554"/>
        <v>0</v>
      </c>
      <c r="J1347" s="73" t="str">
        <f t="shared" si="555"/>
        <v>--</v>
      </c>
      <c r="K1347" s="32"/>
      <c r="L1347" s="233"/>
      <c r="M1347" s="295"/>
      <c r="N1347" s="295"/>
      <c r="O1347" s="295"/>
      <c r="P1347" s="295"/>
      <c r="Q1347" s="295"/>
      <c r="R1347" s="295"/>
      <c r="S1347" s="295"/>
      <c r="T1347" s="295"/>
      <c r="U1347" s="296"/>
      <c r="V1347" s="103"/>
      <c r="W1347" s="84">
        <f t="shared" si="560"/>
        <v>1</v>
      </c>
      <c r="X1347" s="84"/>
      <c r="Y1347" s="78">
        <f>SUM(E1329:E1347)</f>
        <v>0</v>
      </c>
      <c r="Z1347" s="72" t="str">
        <f t="shared" si="558"/>
        <v/>
      </c>
      <c r="AA1347" s="72" t="str">
        <f t="shared" si="559"/>
        <v/>
      </c>
      <c r="AB1347" s="72"/>
      <c r="AC1347" s="72">
        <f t="shared" si="544"/>
        <v>1</v>
      </c>
      <c r="AD1347" s="72">
        <f t="shared" si="545"/>
        <v>1</v>
      </c>
      <c r="AE1347" s="109" t="str">
        <f t="shared" si="546"/>
        <v>0-0</v>
      </c>
      <c r="AF1347" s="109" t="str">
        <f t="shared" si="547"/>
        <v>Y</v>
      </c>
      <c r="AG1347" s="109" t="str">
        <f t="shared" si="548"/>
        <v>B</v>
      </c>
      <c r="AM1347" s="109">
        <f t="shared" si="549"/>
        <v>0</v>
      </c>
      <c r="AN1347" s="109">
        <f t="shared" si="550"/>
        <v>0</v>
      </c>
      <c r="AO1347" s="109" t="str">
        <f t="shared" si="551"/>
        <v/>
      </c>
      <c r="AQ1347" s="109" t="str">
        <f t="shared" si="552"/>
        <v/>
      </c>
      <c r="BA1347" s="229">
        <f>MOD(SUM(E1329:E1348),12)</f>
        <v>0</v>
      </c>
    </row>
    <row r="1348" spans="1:53" ht="15.75" thickBot="1" x14ac:dyDescent="0.3">
      <c r="A1348" s="88"/>
      <c r="B1348" s="66" t="s">
        <v>297</v>
      </c>
      <c r="C1348" s="67"/>
      <c r="D1348" s="102"/>
      <c r="E1348" s="32"/>
      <c r="F1348" s="32"/>
      <c r="G1348" s="68" t="s">
        <v>277</v>
      </c>
      <c r="H1348" s="69">
        <f t="shared" si="553"/>
        <v>0</v>
      </c>
      <c r="I1348" s="70">
        <f t="shared" si="554"/>
        <v>0</v>
      </c>
      <c r="J1348" s="73" t="str">
        <f t="shared" si="555"/>
        <v>--</v>
      </c>
      <c r="K1348" s="32"/>
      <c r="L1348" s="233"/>
      <c r="M1348" s="295"/>
      <c r="N1348" s="295"/>
      <c r="O1348" s="295"/>
      <c r="P1348" s="295"/>
      <c r="Q1348" s="295"/>
      <c r="R1348" s="295"/>
      <c r="S1348" s="295"/>
      <c r="T1348" s="295"/>
      <c r="U1348" s="296"/>
      <c r="V1348" s="103"/>
      <c r="W1348" s="84">
        <f t="shared" si="560"/>
        <v>1</v>
      </c>
      <c r="X1348" s="84"/>
      <c r="Y1348" s="78">
        <f>SUM(E1329:E1348)</f>
        <v>0</v>
      </c>
      <c r="Z1348" s="72" t="str">
        <f t="shared" si="558"/>
        <v/>
      </c>
      <c r="AA1348" s="72" t="str">
        <f t="shared" si="559"/>
        <v/>
      </c>
      <c r="AB1348" s="72"/>
      <c r="AC1348" s="72">
        <f t="shared" si="544"/>
        <v>1</v>
      </c>
      <c r="AD1348" s="72">
        <f t="shared" si="545"/>
        <v>1</v>
      </c>
      <c r="AE1348" s="109" t="str">
        <f t="shared" si="546"/>
        <v>0-0</v>
      </c>
      <c r="AF1348" s="109" t="str">
        <f t="shared" si="547"/>
        <v>Y</v>
      </c>
      <c r="AG1348" s="109" t="str">
        <f t="shared" si="548"/>
        <v>B</v>
      </c>
      <c r="AM1348" s="109">
        <f t="shared" si="549"/>
        <v>0</v>
      </c>
      <c r="AN1348" s="109">
        <f t="shared" si="550"/>
        <v>0</v>
      </c>
      <c r="AO1348" s="109" t="str">
        <f t="shared" si="551"/>
        <v/>
      </c>
      <c r="AQ1348" s="109" t="str">
        <f t="shared" si="552"/>
        <v/>
      </c>
      <c r="BA1348" s="229">
        <f>MOD(SUM(E1329:E1349),12)</f>
        <v>0</v>
      </c>
    </row>
    <row r="1349" spans="1:53" ht="15.75" thickBot="1" x14ac:dyDescent="0.3">
      <c r="A1349" s="88"/>
      <c r="B1349" s="66" t="s">
        <v>298</v>
      </c>
      <c r="C1349" s="67"/>
      <c r="D1349" s="102"/>
      <c r="E1349" s="32"/>
      <c r="F1349" s="32"/>
      <c r="G1349" s="68" t="s">
        <v>277</v>
      </c>
      <c r="H1349" s="69">
        <f t="shared" si="553"/>
        <v>0</v>
      </c>
      <c r="I1349" s="70">
        <f t="shared" si="554"/>
        <v>0</v>
      </c>
      <c r="J1349" s="73" t="str">
        <f t="shared" si="555"/>
        <v>--</v>
      </c>
      <c r="K1349" s="32"/>
      <c r="L1349" s="233"/>
      <c r="M1349" s="295"/>
      <c r="N1349" s="295"/>
      <c r="O1349" s="295"/>
      <c r="P1349" s="295"/>
      <c r="Q1349" s="295"/>
      <c r="R1349" s="295"/>
      <c r="S1349" s="295"/>
      <c r="T1349" s="295"/>
      <c r="U1349" s="296"/>
      <c r="V1349" s="103"/>
      <c r="W1349" s="84">
        <f t="shared" si="560"/>
        <v>1</v>
      </c>
      <c r="X1349" s="84"/>
      <c r="Y1349" s="78">
        <f>SUM(E1329:E1349)</f>
        <v>0</v>
      </c>
      <c r="Z1349" s="72" t="str">
        <f t="shared" si="558"/>
        <v/>
      </c>
      <c r="AA1349" s="72" t="str">
        <f t="shared" si="559"/>
        <v/>
      </c>
      <c r="AB1349" s="72"/>
      <c r="AC1349" s="72">
        <f t="shared" si="544"/>
        <v>1</v>
      </c>
      <c r="AD1349" s="72">
        <f t="shared" si="545"/>
        <v>1</v>
      </c>
      <c r="AE1349" s="109" t="str">
        <f t="shared" si="546"/>
        <v>0-0</v>
      </c>
      <c r="AF1349" s="109" t="str">
        <f t="shared" si="547"/>
        <v>Y</v>
      </c>
      <c r="AG1349" s="109" t="str">
        <f t="shared" si="548"/>
        <v>B</v>
      </c>
      <c r="AM1349" s="109">
        <f t="shared" si="549"/>
        <v>0</v>
      </c>
      <c r="AN1349" s="109">
        <f t="shared" si="550"/>
        <v>0</v>
      </c>
      <c r="AO1349" s="109" t="str">
        <f t="shared" si="551"/>
        <v/>
      </c>
      <c r="AQ1349" s="109" t="str">
        <f t="shared" si="552"/>
        <v/>
      </c>
      <c r="BA1349" s="229">
        <f>MOD(SUM(E1329:E1350),12)</f>
        <v>0</v>
      </c>
    </row>
    <row r="1350" spans="1:53" ht="15.75" thickBot="1" x14ac:dyDescent="0.3">
      <c r="A1350" s="88"/>
      <c r="B1350" s="66" t="s">
        <v>299</v>
      </c>
      <c r="C1350" s="67"/>
      <c r="D1350" s="102"/>
      <c r="E1350" s="32"/>
      <c r="F1350" s="32"/>
      <c r="G1350" s="68" t="s">
        <v>277</v>
      </c>
      <c r="H1350" s="69">
        <f t="shared" si="553"/>
        <v>0</v>
      </c>
      <c r="I1350" s="70">
        <f t="shared" si="554"/>
        <v>0</v>
      </c>
      <c r="J1350" s="73" t="str">
        <f t="shared" si="555"/>
        <v>--</v>
      </c>
      <c r="K1350" s="32"/>
      <c r="L1350" s="233"/>
      <c r="M1350" s="295"/>
      <c r="N1350" s="295"/>
      <c r="O1350" s="295"/>
      <c r="P1350" s="295"/>
      <c r="Q1350" s="295"/>
      <c r="R1350" s="295"/>
      <c r="S1350" s="295"/>
      <c r="T1350" s="295"/>
      <c r="U1350" s="296"/>
      <c r="V1350" s="103"/>
      <c r="W1350" s="84">
        <f t="shared" si="560"/>
        <v>1</v>
      </c>
      <c r="X1350" s="84"/>
      <c r="Y1350" s="78">
        <f>SUM(E1329:E1350)</f>
        <v>0</v>
      </c>
      <c r="Z1350" s="72" t="str">
        <f t="shared" si="558"/>
        <v/>
      </c>
      <c r="AA1350" s="72" t="str">
        <f t="shared" si="559"/>
        <v/>
      </c>
      <c r="AB1350" s="72"/>
      <c r="AC1350" s="72">
        <f t="shared" si="544"/>
        <v>1</v>
      </c>
      <c r="AD1350" s="72">
        <f t="shared" si="545"/>
        <v>1</v>
      </c>
      <c r="AE1350" s="109" t="str">
        <f t="shared" si="546"/>
        <v>0-0</v>
      </c>
      <c r="AF1350" s="109" t="str">
        <f t="shared" si="547"/>
        <v>Y</v>
      </c>
      <c r="AG1350" s="109" t="str">
        <f t="shared" si="548"/>
        <v>B</v>
      </c>
      <c r="AM1350" s="109">
        <f t="shared" si="549"/>
        <v>0</v>
      </c>
      <c r="AN1350" s="109">
        <f t="shared" si="550"/>
        <v>0</v>
      </c>
      <c r="AO1350" s="109" t="str">
        <f t="shared" si="551"/>
        <v/>
      </c>
      <c r="AQ1350" s="109" t="str">
        <f t="shared" si="552"/>
        <v/>
      </c>
      <c r="BA1350" s="229">
        <f>MOD(SUM(E1329:E1351),12)</f>
        <v>0</v>
      </c>
    </row>
    <row r="1351" spans="1:53" ht="15.75" thickBot="1" x14ac:dyDescent="0.3">
      <c r="A1351" s="88"/>
      <c r="B1351" s="66" t="s">
        <v>300</v>
      </c>
      <c r="C1351" s="67"/>
      <c r="D1351" s="102"/>
      <c r="E1351" s="32"/>
      <c r="F1351" s="32"/>
      <c r="G1351" s="68" t="s">
        <v>277</v>
      </c>
      <c r="H1351" s="69">
        <f t="shared" si="553"/>
        <v>0</v>
      </c>
      <c r="I1351" s="70">
        <f t="shared" si="554"/>
        <v>0</v>
      </c>
      <c r="J1351" s="73" t="str">
        <f t="shared" si="555"/>
        <v>--</v>
      </c>
      <c r="K1351" s="32"/>
      <c r="L1351" s="233"/>
      <c r="M1351" s="295"/>
      <c r="N1351" s="295"/>
      <c r="O1351" s="295"/>
      <c r="P1351" s="295"/>
      <c r="Q1351" s="295"/>
      <c r="R1351" s="295"/>
      <c r="S1351" s="295"/>
      <c r="T1351" s="295"/>
      <c r="U1351" s="296"/>
      <c r="V1351" s="103"/>
      <c r="W1351" s="84">
        <f t="shared" si="560"/>
        <v>1</v>
      </c>
      <c r="X1351" s="84"/>
      <c r="Y1351" s="78">
        <f>SUM(E1329:E1351)</f>
        <v>0</v>
      </c>
      <c r="Z1351" s="72" t="str">
        <f t="shared" si="558"/>
        <v/>
      </c>
      <c r="AA1351" s="72" t="str">
        <f t="shared" si="559"/>
        <v/>
      </c>
      <c r="AB1351" s="72"/>
      <c r="AC1351" s="72">
        <f t="shared" si="544"/>
        <v>1</v>
      </c>
      <c r="AD1351" s="72">
        <f t="shared" si="545"/>
        <v>1</v>
      </c>
      <c r="AE1351" s="109" t="str">
        <f t="shared" si="546"/>
        <v>0-0</v>
      </c>
      <c r="AF1351" s="109" t="str">
        <f t="shared" si="547"/>
        <v>Y</v>
      </c>
      <c r="AG1351" s="109" t="str">
        <f t="shared" si="548"/>
        <v>B</v>
      </c>
      <c r="AM1351" s="109">
        <f t="shared" si="549"/>
        <v>0</v>
      </c>
      <c r="AN1351" s="109">
        <f t="shared" si="550"/>
        <v>0</v>
      </c>
      <c r="AO1351" s="109" t="str">
        <f t="shared" si="551"/>
        <v/>
      </c>
      <c r="AQ1351" s="109" t="str">
        <f t="shared" si="552"/>
        <v/>
      </c>
      <c r="BA1351" s="229">
        <f>MOD(SUM(E1329:E1352),12)</f>
        <v>0</v>
      </c>
    </row>
    <row r="1352" spans="1:53" ht="15.75" thickBot="1" x14ac:dyDescent="0.3">
      <c r="A1352" s="88"/>
      <c r="B1352" s="66" t="s">
        <v>301</v>
      </c>
      <c r="C1352" s="67"/>
      <c r="D1352" s="102"/>
      <c r="E1352" s="32"/>
      <c r="F1352" s="32"/>
      <c r="G1352" s="68" t="s">
        <v>277</v>
      </c>
      <c r="H1352" s="69">
        <f t="shared" si="553"/>
        <v>0</v>
      </c>
      <c r="I1352" s="70">
        <f t="shared" si="554"/>
        <v>0</v>
      </c>
      <c r="J1352" s="73" t="str">
        <f t="shared" si="555"/>
        <v>--</v>
      </c>
      <c r="K1352" s="32"/>
      <c r="L1352" s="233"/>
      <c r="M1352" s="295"/>
      <c r="N1352" s="295"/>
      <c r="O1352" s="295"/>
      <c r="P1352" s="295"/>
      <c r="Q1352" s="295"/>
      <c r="R1352" s="295"/>
      <c r="S1352" s="295"/>
      <c r="T1352" s="295"/>
      <c r="U1352" s="296"/>
      <c r="V1352" s="103"/>
      <c r="W1352" s="84">
        <f t="shared" si="560"/>
        <v>1</v>
      </c>
      <c r="X1352" s="84"/>
      <c r="Y1352" s="78">
        <f>SUM(E1329:E1352)</f>
        <v>0</v>
      </c>
      <c r="Z1352" s="72" t="str">
        <f t="shared" si="558"/>
        <v/>
      </c>
      <c r="AA1352" s="72" t="str">
        <f t="shared" si="559"/>
        <v/>
      </c>
      <c r="AB1352" s="72"/>
      <c r="AC1352" s="72">
        <f t="shared" si="544"/>
        <v>1</v>
      </c>
      <c r="AD1352" s="72">
        <f t="shared" si="545"/>
        <v>1</v>
      </c>
      <c r="AE1352" s="109" t="str">
        <f t="shared" si="546"/>
        <v>0-0</v>
      </c>
      <c r="AF1352" s="109" t="str">
        <f t="shared" si="547"/>
        <v>Y</v>
      </c>
      <c r="AG1352" s="109" t="str">
        <f t="shared" si="548"/>
        <v>B</v>
      </c>
      <c r="AM1352" s="109">
        <f t="shared" si="549"/>
        <v>0</v>
      </c>
      <c r="AN1352" s="109">
        <f t="shared" si="550"/>
        <v>0</v>
      </c>
      <c r="AO1352" s="109" t="str">
        <f t="shared" si="551"/>
        <v/>
      </c>
      <c r="AQ1352" s="109" t="str">
        <f t="shared" si="552"/>
        <v/>
      </c>
      <c r="BA1352" s="229">
        <f>MOD(SUM(E1329:E1353),12)</f>
        <v>0</v>
      </c>
    </row>
    <row r="1353" spans="1:53" ht="15.75" thickBot="1" x14ac:dyDescent="0.3">
      <c r="A1353" s="88"/>
      <c r="B1353" s="66" t="s">
        <v>302</v>
      </c>
      <c r="C1353" s="67"/>
      <c r="D1353" s="102"/>
      <c r="E1353" s="32"/>
      <c r="F1353" s="32"/>
      <c r="G1353" s="68" t="s">
        <v>277</v>
      </c>
      <c r="H1353" s="69">
        <f t="shared" si="553"/>
        <v>0</v>
      </c>
      <c r="I1353" s="70">
        <f t="shared" si="554"/>
        <v>0</v>
      </c>
      <c r="J1353" s="73" t="str">
        <f t="shared" si="555"/>
        <v>--</v>
      </c>
      <c r="K1353" s="32"/>
      <c r="L1353" s="234"/>
      <c r="M1353" s="295"/>
      <c r="N1353" s="295"/>
      <c r="O1353" s="295"/>
      <c r="P1353" s="295"/>
      <c r="Q1353" s="295"/>
      <c r="R1353" s="295"/>
      <c r="S1353" s="295"/>
      <c r="T1353" s="295"/>
      <c r="U1353" s="296"/>
      <c r="V1353" s="103"/>
      <c r="W1353" s="72"/>
      <c r="X1353" s="72"/>
      <c r="Y1353" s="78">
        <f>SUM(E1329:E1353)</f>
        <v>0</v>
      </c>
      <c r="Z1353" s="72" t="str">
        <f t="shared" si="558"/>
        <v/>
      </c>
      <c r="AA1353" s="72" t="str">
        <f t="shared" si="559"/>
        <v/>
      </c>
      <c r="AB1353" s="72"/>
      <c r="AC1353" s="72">
        <f t="shared" si="544"/>
        <v>1</v>
      </c>
      <c r="AD1353" s="72">
        <f t="shared" si="545"/>
        <v>1</v>
      </c>
      <c r="AE1353" s="109" t="str">
        <f t="shared" si="546"/>
        <v>0-0</v>
      </c>
      <c r="AF1353" s="109" t="str">
        <f t="shared" si="547"/>
        <v>Y</v>
      </c>
      <c r="AG1353" s="109" t="str">
        <f t="shared" si="548"/>
        <v>B</v>
      </c>
      <c r="AM1353" s="109">
        <f t="shared" si="549"/>
        <v>0</v>
      </c>
      <c r="AN1353" s="109">
        <f t="shared" si="550"/>
        <v>0</v>
      </c>
      <c r="AO1353" s="109" t="str">
        <f t="shared" si="551"/>
        <v/>
      </c>
      <c r="AQ1353" s="109" t="str">
        <f t="shared" si="552"/>
        <v/>
      </c>
      <c r="BA1353" s="228"/>
    </row>
    <row r="1354" spans="1:53" ht="16.5" thickBot="1" x14ac:dyDescent="0.3">
      <c r="A1354" s="88"/>
      <c r="B1354" s="281" t="s">
        <v>369</v>
      </c>
      <c r="C1354" s="283"/>
      <c r="D1354" s="79"/>
      <c r="E1354" s="80"/>
      <c r="F1354" s="80"/>
      <c r="G1354" s="81"/>
      <c r="H1354" s="192"/>
      <c r="I1354" s="192"/>
      <c r="J1354" s="192"/>
      <c r="K1354" s="82"/>
      <c r="L1354" s="281" t="s">
        <v>306</v>
      </c>
      <c r="M1354" s="282"/>
      <c r="N1354" s="282"/>
      <c r="O1354" s="282"/>
      <c r="P1354" s="282"/>
      <c r="Q1354" s="282"/>
      <c r="R1354" s="282"/>
      <c r="S1354" s="282"/>
      <c r="T1354" s="282"/>
      <c r="U1354" s="283"/>
      <c r="V1354" s="104"/>
      <c r="W1354" s="72"/>
      <c r="X1354" s="72"/>
      <c r="Y1354" s="72"/>
      <c r="Z1354" s="72"/>
      <c r="AA1354" s="72" t="str">
        <f t="shared" si="559"/>
        <v/>
      </c>
      <c r="AB1354" s="72"/>
      <c r="AC1354" s="72">
        <f>SUM(AC1329:AC1353)</f>
        <v>25</v>
      </c>
      <c r="AD1354" s="72">
        <f>SUM(AD1329:AD1353)</f>
        <v>25</v>
      </c>
      <c r="AM1354" s="109">
        <f>SUM(AM1329:AM1353)</f>
        <v>0</v>
      </c>
      <c r="AN1354" s="109">
        <f>SUM(AN1329:AN1353)</f>
        <v>0</v>
      </c>
      <c r="AO1354" s="109">
        <f>((COUNTIF(AO1329:AO1353,"Y")/3)*2)</f>
        <v>0</v>
      </c>
      <c r="AP1354" s="109">
        <f>(COUNTIF(AO1329:AO1353,"Y")/3)</f>
        <v>0</v>
      </c>
      <c r="AQ1354" s="109">
        <f>(COUNTIF(AQ1329:AQ1353,"Y")/2)</f>
        <v>0</v>
      </c>
      <c r="AR1354" s="109">
        <f>(COUNTIF(AQ1329:AQ1353,"Y")/2)</f>
        <v>0</v>
      </c>
      <c r="BA1354" s="228"/>
    </row>
    <row r="1355" spans="1:53" ht="16.5" thickBot="1" x14ac:dyDescent="0.3">
      <c r="A1355" s="88"/>
      <c r="B1355" s="281" t="s">
        <v>307</v>
      </c>
      <c r="C1355" s="283"/>
      <c r="D1355" s="25"/>
      <c r="E1355" s="25"/>
      <c r="F1355" s="25"/>
      <c r="G1355" s="83"/>
      <c r="H1355" s="25"/>
      <c r="I1355" s="26"/>
      <c r="J1355" s="26"/>
      <c r="K1355" s="25"/>
      <c r="L1355" s="25"/>
      <c r="M1355" s="25"/>
      <c r="N1355" s="25"/>
      <c r="O1355" s="25"/>
      <c r="P1355" s="26"/>
      <c r="Q1355" s="26"/>
      <c r="R1355" s="26"/>
      <c r="S1355" s="26"/>
      <c r="T1355" s="26"/>
      <c r="U1355" s="26"/>
      <c r="V1355" s="54"/>
      <c r="W1355" s="72"/>
      <c r="X1355" s="72"/>
      <c r="Y1355" s="72"/>
      <c r="Z1355" s="72"/>
      <c r="AA1355" s="72" t="str">
        <f t="shared" si="559"/>
        <v/>
      </c>
      <c r="AB1355" s="72"/>
      <c r="AC1355" s="72"/>
      <c r="AD1355" s="72"/>
      <c r="BA1355" s="226"/>
    </row>
    <row r="1356" spans="1:53" x14ac:dyDescent="0.25">
      <c r="A1356" s="88"/>
      <c r="B1356" s="88"/>
      <c r="C1356" s="88"/>
      <c r="D1356" s="88"/>
      <c r="E1356" s="88"/>
      <c r="F1356" s="88"/>
      <c r="G1356" s="88"/>
      <c r="H1356" s="88"/>
      <c r="I1356" s="88"/>
      <c r="J1356" s="88"/>
      <c r="K1356" s="88"/>
      <c r="L1356" s="88"/>
      <c r="M1356" s="88"/>
      <c r="N1356" s="88"/>
      <c r="O1356" s="88"/>
      <c r="P1356" s="88"/>
      <c r="Q1356" s="88"/>
      <c r="R1356" s="88"/>
      <c r="S1356" s="88"/>
      <c r="T1356" s="88"/>
      <c r="U1356" s="88"/>
      <c r="V1356" s="88"/>
      <c r="W1356" s="88"/>
      <c r="X1356" s="88"/>
      <c r="Y1356" s="88"/>
      <c r="Z1356" s="88"/>
      <c r="AA1356" s="88"/>
      <c r="AB1356" s="88"/>
      <c r="AC1356" s="88"/>
      <c r="AD1356" s="88"/>
    </row>
    <row r="1357" spans="1:53" ht="15.75" thickBot="1" x14ac:dyDescent="0.3">
      <c r="A1357" s="88"/>
      <c r="B1357" s="88"/>
      <c r="C1357" s="88"/>
      <c r="D1357" s="88"/>
      <c r="E1357" s="88"/>
      <c r="F1357" s="88"/>
      <c r="G1357" s="88"/>
      <c r="H1357" s="88"/>
      <c r="I1357" s="88"/>
      <c r="J1357" s="88"/>
      <c r="K1357" s="88"/>
      <c r="L1357" s="88"/>
      <c r="M1357" s="88"/>
      <c r="N1357" s="88"/>
      <c r="O1357" s="88"/>
      <c r="P1357" s="88"/>
      <c r="Q1357" s="88"/>
      <c r="R1357" s="88"/>
      <c r="S1357" s="88"/>
      <c r="T1357" s="88"/>
      <c r="U1357" s="88"/>
      <c r="V1357" s="88"/>
      <c r="W1357" s="88"/>
      <c r="X1357" s="88"/>
      <c r="Y1357" s="88"/>
      <c r="Z1357" s="88"/>
      <c r="AA1357" s="88"/>
      <c r="AB1357" s="88"/>
      <c r="AC1357" s="88"/>
      <c r="AD1357" s="88"/>
    </row>
    <row r="1358" spans="1:53" ht="24" thickBot="1" x14ac:dyDescent="0.4">
      <c r="A1358" s="88"/>
      <c r="B1358" s="85" t="s">
        <v>370</v>
      </c>
      <c r="C1358" s="25"/>
      <c r="D1358" s="25"/>
      <c r="E1358" s="25"/>
      <c r="F1358" s="88"/>
      <c r="G1358" s="25"/>
      <c r="H1358" s="25"/>
      <c r="I1358" s="87"/>
      <c r="J1358" s="26"/>
      <c r="K1358" s="25"/>
      <c r="L1358" s="25"/>
      <c r="M1358" s="196" t="s">
        <v>210</v>
      </c>
      <c r="N1358" s="196" t="s">
        <v>211</v>
      </c>
      <c r="O1358" s="196" t="s">
        <v>212</v>
      </c>
      <c r="P1358" s="196" t="s">
        <v>213</v>
      </c>
      <c r="Q1358" s="196" t="s">
        <v>214</v>
      </c>
      <c r="R1358" s="196" t="s">
        <v>215</v>
      </c>
      <c r="S1358" s="196" t="s">
        <v>216</v>
      </c>
      <c r="T1358" s="196" t="s">
        <v>217</v>
      </c>
      <c r="U1358" s="196" t="s">
        <v>218</v>
      </c>
      <c r="V1358" s="196" t="s">
        <v>219</v>
      </c>
      <c r="W1358" s="113" t="s">
        <v>220</v>
      </c>
      <c r="X1358" s="196" t="s">
        <v>221</v>
      </c>
      <c r="Y1358" s="25"/>
      <c r="Z1358" s="25"/>
      <c r="AA1358" s="25"/>
      <c r="AB1358" s="25"/>
      <c r="AC1358" s="25"/>
      <c r="AD1358" s="25"/>
      <c r="BA1358" s="226"/>
    </row>
    <row r="1359" spans="1:53" ht="16.5" thickTop="1" thickBot="1" x14ac:dyDescent="0.3">
      <c r="A1359" s="88"/>
      <c r="B1359" s="284" t="s">
        <v>222</v>
      </c>
      <c r="C1359" s="285"/>
      <c r="D1359" s="286" t="s">
        <v>223</v>
      </c>
      <c r="E1359" s="287"/>
      <c r="F1359" s="88"/>
      <c r="G1359" s="288" t="s">
        <v>224</v>
      </c>
      <c r="H1359" s="289"/>
      <c r="I1359" s="28">
        <f>SUM(E1370:E1394)</f>
        <v>0</v>
      </c>
      <c r="J1359" s="290" t="s">
        <v>225</v>
      </c>
      <c r="K1359" s="291"/>
      <c r="L1359" s="287"/>
      <c r="M1359" s="196">
        <v>2</v>
      </c>
      <c r="N1359" s="35">
        <f>SUM(AI1359,AI1370)</f>
        <v>0</v>
      </c>
      <c r="O1359" s="35">
        <v>0</v>
      </c>
      <c r="P1359" s="35">
        <f>SUM(AJ1359,AJ1370)</f>
        <v>0</v>
      </c>
      <c r="Q1359" s="35">
        <v>0</v>
      </c>
      <c r="R1359" s="35">
        <f>COUNTIFS($E1370:$E1394,"2",$F1370:$F1394,"Pole",$C1370:$C1394,"FST")</f>
        <v>0</v>
      </c>
      <c r="S1359" s="35">
        <f>SUM(AL1359,AK1370)</f>
        <v>0</v>
      </c>
      <c r="T1359" s="35">
        <v>0</v>
      </c>
      <c r="U1359" s="35">
        <f>SUM(AK1359,AL1370)</f>
        <v>0</v>
      </c>
      <c r="V1359" s="35">
        <v>0</v>
      </c>
      <c r="W1359" s="34">
        <f>COUNTIFS($E1370:$E1394,"2",$F1370:$F1394,"HH",$C1370:$C1394,"FST")</f>
        <v>0</v>
      </c>
      <c r="X1359" s="35">
        <f>COUNTIFS($E1370:$E1394,"2",$F1370:$F1394,"Ped",$C1370:$C1394,"FST")</f>
        <v>0</v>
      </c>
      <c r="Y1359" s="25"/>
      <c r="Z1359" s="297" t="s">
        <v>226</v>
      </c>
      <c r="AA1359" s="298"/>
      <c r="AB1359" s="299"/>
      <c r="AC1359" s="25"/>
      <c r="AD1359" s="25"/>
      <c r="AH1359" s="109">
        <v>2</v>
      </c>
      <c r="AI1359" s="109" t="str">
        <f>IF($E1360="SS",COUNTIFS($C1370:$C1394,"FST",$E1370:$E1394,"2"),"0")</f>
        <v>0</v>
      </c>
      <c r="AJ1359" s="109" t="str">
        <f>IF($E1360="RPX",COUNTIFS($C1370:$C1394,"FST",$E1370:$E1394,"2"),"0")</f>
        <v>0</v>
      </c>
      <c r="AK1359" s="109" t="str">
        <f>IF($E1360="EUC",COUNTIFS($C1370:$C1394,"FST",$E1370:$E1394,"2"),"0")</f>
        <v>0</v>
      </c>
      <c r="AL1359" s="109" t="str">
        <f>IF($E1360="RPX-T",COUNTIFS($C1370:$C1394,"FST",$E1370:$E1394,"2"),"0")</f>
        <v>0</v>
      </c>
      <c r="AT1359" s="110" t="s">
        <v>227</v>
      </c>
      <c r="AU1359" s="108">
        <f>IF(OR($AS1360="Y",$AS1361="Y",$AS1362="Y"),"",COUNTIFS($E1360,"SS",$E1365,"Y"))</f>
        <v>0</v>
      </c>
      <c r="AV1359" s="111">
        <f>IF(OR($AS1360="Y",$AS1361="Y",$AS1362="Y"),"",COUNTIFS($E1360,"RPX",$E1365,"Y"))</f>
        <v>0</v>
      </c>
      <c r="AW1359" s="111">
        <f>IF(OR($AS1360="Y",$AS1361="Y",$AS1362="Y"),"",COUNTIFS($E1360,"EUC",$E1365,"Y"))</f>
        <v>0</v>
      </c>
      <c r="AX1359" s="109">
        <f>IF(OR($AS1360="Y",$AS1361="Y",$AS1362="Y"),"",COUNTIFS($E1360,"RPX-T",$E1365,"Y"))</f>
        <v>0</v>
      </c>
      <c r="BA1359" s="226"/>
    </row>
    <row r="1360" spans="1:53" ht="16.5" customHeight="1" thickTop="1" thickBot="1" x14ac:dyDescent="0.3">
      <c r="A1360" s="88"/>
      <c r="B1360" s="29" t="s">
        <v>228</v>
      </c>
      <c r="C1360" s="30">
        <v>0</v>
      </c>
      <c r="D1360" s="31" t="s">
        <v>229</v>
      </c>
      <c r="E1360" s="66" t="str">
        <f>TEXT(IF('Cable Calculator'!FM7="","",'Cable Calculator'!FM7),)</f>
        <v/>
      </c>
      <c r="F1360" s="88"/>
      <c r="G1360" s="300" t="s">
        <v>230</v>
      </c>
      <c r="H1360" s="287"/>
      <c r="I1360" s="33">
        <f>E1361-I1359</f>
        <v>0</v>
      </c>
      <c r="J1360" s="301" t="s">
        <v>231</v>
      </c>
      <c r="K1360" s="302"/>
      <c r="L1360" s="34">
        <f>I1364</f>
        <v>0</v>
      </c>
      <c r="M1360" s="196">
        <v>4</v>
      </c>
      <c r="N1360" s="35">
        <f>SUM(AI1360,AI1371)</f>
        <v>0</v>
      </c>
      <c r="O1360" s="35">
        <v>0</v>
      </c>
      <c r="P1360" s="35">
        <f>SUM(AJ1360,AJ1371)</f>
        <v>0</v>
      </c>
      <c r="Q1360" s="35">
        <v>0</v>
      </c>
      <c r="R1360" s="35">
        <f>COUNTIFS($E1370:$E1394,"4",$F1370:$F1394,"Pole",$C1370:$C1394,"FST")</f>
        <v>0</v>
      </c>
      <c r="S1360" s="35">
        <f>SUM(AL1360,AK1371)</f>
        <v>0</v>
      </c>
      <c r="T1360" s="35">
        <v>0</v>
      </c>
      <c r="U1360" s="35">
        <f>SUM(AK1360,AL1371)</f>
        <v>0</v>
      </c>
      <c r="V1360" s="35">
        <v>0</v>
      </c>
      <c r="W1360" s="34">
        <f>COUNTIFS($E1370:$E1394,"4",$F1370:$F1394,"HH",$C1370:$C1394,"FST")</f>
        <v>0</v>
      </c>
      <c r="X1360" s="35">
        <f>COUNTIFS($E1370:$E1394,"4",$F1370:$F1394,"Ped",$C1370:$C1394,"FST")</f>
        <v>0</v>
      </c>
      <c r="Y1360" s="25"/>
      <c r="Z1360" s="303" t="s">
        <v>232</v>
      </c>
      <c r="AA1360" s="305" t="s">
        <v>233</v>
      </c>
      <c r="AB1360" s="306"/>
      <c r="AC1360" s="25"/>
      <c r="AD1360" s="25"/>
      <c r="AH1360" s="109">
        <v>4</v>
      </c>
      <c r="AI1360" s="109" t="str">
        <f>IF($E1360="SS",COUNTIFS($C1370:$C1394,"FST",$E1370:$E1394,"4"),"0")</f>
        <v>0</v>
      </c>
      <c r="AJ1360" s="109" t="str">
        <f>IF($E1360="RPX",COUNTIFS($C1370:$C1394,"FST",$E1370:$E1394,"4"),"0")</f>
        <v>0</v>
      </c>
      <c r="AK1360" s="109" t="str">
        <f>IF($E1360="EUC",COUNTIFS($C1370:$C1394,"FST",$E1370:$E1394,"4"),"0")</f>
        <v>0</v>
      </c>
      <c r="AL1360" s="109" t="str">
        <f>IF($E1360="RPX-T",COUNTIFS($C1370:$C1394,"FST",$E1370:$E1394,"4"),"0")</f>
        <v>0</v>
      </c>
      <c r="AS1360" s="109" t="str">
        <f>IF(AND(E1365="Y",E1361=24,E1362=0),"Y","N")</f>
        <v>N</v>
      </c>
      <c r="AT1360" s="110" t="s">
        <v>234</v>
      </c>
      <c r="AU1360" s="109">
        <f>COUNTIFS($E1360,"SS",$AS1360,"Y")</f>
        <v>0</v>
      </c>
      <c r="AV1360" s="111">
        <f>COUNTIFS($E1360,"RPX",$AS1360,"Y")</f>
        <v>0</v>
      </c>
      <c r="AW1360" s="111">
        <f>COUNTIFS($E1360,"EUC",$AS1360,"Y")</f>
        <v>0</v>
      </c>
      <c r="AX1360" s="109">
        <f>COUNTIFS($E1360,"RPX-T",$AS1360,"Y")</f>
        <v>0</v>
      </c>
      <c r="BA1360" s="227"/>
    </row>
    <row r="1361" spans="1:53" ht="16.5" thickTop="1" thickBot="1" x14ac:dyDescent="0.3">
      <c r="A1361" s="88"/>
      <c r="B1361" s="36" t="s">
        <v>235</v>
      </c>
      <c r="C1361" s="37">
        <v>0</v>
      </c>
      <c r="D1361" s="38" t="s">
        <v>236</v>
      </c>
      <c r="E1361" s="32"/>
      <c r="F1361" s="88"/>
      <c r="G1361" s="309" t="s">
        <v>237</v>
      </c>
      <c r="H1361" s="310"/>
      <c r="I1361" s="35">
        <f>IF(E1361=0,0,12-(MOD(I1359,12)))</f>
        <v>0</v>
      </c>
      <c r="J1361" s="301" t="s">
        <v>238</v>
      </c>
      <c r="K1361" s="302"/>
      <c r="L1361" s="39">
        <f>I1365-I1359</f>
        <v>0</v>
      </c>
      <c r="M1361" s="196">
        <v>6</v>
      </c>
      <c r="N1361" s="35">
        <f>SUM(AI1361,AI1372)</f>
        <v>0</v>
      </c>
      <c r="O1361" s="35">
        <v>0</v>
      </c>
      <c r="P1361" s="35">
        <f>SUM(AJ1361,AJ1372)</f>
        <v>0</v>
      </c>
      <c r="Q1361" s="35">
        <v>0</v>
      </c>
      <c r="R1361" s="35">
        <f>COUNTIFS($E1370:$E1394,"6",$F1370:$F1394,"Pole",$C1370:$C1394,"FST")</f>
        <v>0</v>
      </c>
      <c r="S1361" s="35">
        <f>SUM(AL1361,AK1372)</f>
        <v>0</v>
      </c>
      <c r="T1361" s="35">
        <v>0</v>
      </c>
      <c r="U1361" s="35">
        <f>SUM(AK1361,AL1372)</f>
        <v>0</v>
      </c>
      <c r="V1361" s="35">
        <v>0</v>
      </c>
      <c r="W1361" s="34">
        <f>COUNTIFS($E1370:$E1394,"6",$F1370:$F1394,"HH",$C1370:$C1394,"FST")</f>
        <v>0</v>
      </c>
      <c r="X1361" s="35">
        <f>COUNTIFS($E1370:$E1394,"6",$F1370:$F1394,"Ped",$C1370:$C1394,"FST")</f>
        <v>0</v>
      </c>
      <c r="Y1361" s="25"/>
      <c r="Z1361" s="304"/>
      <c r="AA1361" s="307"/>
      <c r="AB1361" s="308"/>
      <c r="AC1361" s="25"/>
      <c r="AD1361" s="25"/>
      <c r="AH1361" s="109">
        <v>6</v>
      </c>
      <c r="AI1361" s="109" t="str">
        <f>IF($E1360="SS",COUNTIFS($C1370:$C1394,"FST",$E1370:$E1394,"6"),"0")</f>
        <v>0</v>
      </c>
      <c r="AJ1361" s="109" t="str">
        <f>IF($E1360="RPX",COUNTIFS($C1370:$C1394,"FST",$E1370:$E1394,"6"),"0")</f>
        <v>0</v>
      </c>
      <c r="AK1361" s="109" t="str">
        <f>IF($E1360="EUC",COUNTIFS($C1370:$C1394,"FST",$E1370:$E1394,"6"),"0")</f>
        <v>0</v>
      </c>
      <c r="AL1361" s="109" t="str">
        <f>IF($E1360="RPX-T",COUNTIFS($C1370:$C1394,"FST",$E1370:$E1394,"6"),"0")</f>
        <v>0</v>
      </c>
      <c r="AS1361" s="109" t="str">
        <f>IF(AND(E1365="Y",E1361=48,E1362=12),"Y","N")</f>
        <v>N</v>
      </c>
      <c r="AT1361" s="110" t="s">
        <v>239</v>
      </c>
      <c r="AU1361" s="109">
        <f>COUNTIFS($E1360,"SS",$AS1361,"Y")</f>
        <v>0</v>
      </c>
      <c r="AV1361" s="108">
        <f>COUNTIFS($E1360,"RPX",$AS1361,"Y")</f>
        <v>0</v>
      </c>
      <c r="AW1361" s="108">
        <f>COUNTIFS($E1360,"EUC",$AS1361,"Y")</f>
        <v>0</v>
      </c>
      <c r="AX1361" s="109">
        <f>COUNTIFS($E1360,"RPX-T",$AS1361,"Y")</f>
        <v>0</v>
      </c>
      <c r="BA1361" s="227"/>
    </row>
    <row r="1362" spans="1:53" ht="16.5" customHeight="1" thickTop="1" thickBot="1" x14ac:dyDescent="0.3">
      <c r="A1362" s="88"/>
      <c r="B1362" s="40" t="s">
        <v>240</v>
      </c>
      <c r="C1362" s="30">
        <v>0</v>
      </c>
      <c r="D1362" s="41" t="s">
        <v>241</v>
      </c>
      <c r="E1362" s="42"/>
      <c r="F1362" s="88"/>
      <c r="G1362" s="277" t="s">
        <v>242</v>
      </c>
      <c r="H1362" s="43" t="s">
        <v>243</v>
      </c>
      <c r="I1362" s="35">
        <f>IF(E1362&lt;&gt;0,1,0)</f>
        <v>0</v>
      </c>
      <c r="J1362" s="309" t="s">
        <v>244</v>
      </c>
      <c r="K1362" s="310"/>
      <c r="L1362" s="44" t="str">
        <f>'Cable Calculator'!FM3</f>
        <v/>
      </c>
      <c r="M1362" s="196">
        <v>8</v>
      </c>
      <c r="N1362" s="35">
        <f>SUM(AI1362,AI1373)</f>
        <v>0</v>
      </c>
      <c r="O1362" s="35">
        <v>0</v>
      </c>
      <c r="P1362" s="35">
        <f>SUM(AJ1362,AJ1373)</f>
        <v>0</v>
      </c>
      <c r="Q1362" s="35">
        <v>0</v>
      </c>
      <c r="R1362" s="35">
        <f>COUNTIFS($E1370:$E1394,"8",$F1370:$F1394,"Pole",$C1370:$C1394,"FST")</f>
        <v>0</v>
      </c>
      <c r="S1362" s="35">
        <f>SUM(AL1362,AK1373)</f>
        <v>0</v>
      </c>
      <c r="T1362" s="35">
        <v>0</v>
      </c>
      <c r="U1362" s="35">
        <f>SUM(AK1362,AL1373)</f>
        <v>0</v>
      </c>
      <c r="V1362" s="35">
        <v>0</v>
      </c>
      <c r="W1362" s="34">
        <f>COUNTIFS($E1370:$E1394,"8",$F1370:$F1394,"HH",$C1370:$C1394,"FST")</f>
        <v>0</v>
      </c>
      <c r="X1362" s="35">
        <f>COUNTIFS($E1370:$E1394,"8",$F1370:$F1394,"Ped",$C1370:$C1394,"FST")</f>
        <v>0</v>
      </c>
      <c r="Y1362" s="25"/>
      <c r="Z1362" s="45">
        <v>1</v>
      </c>
      <c r="AA1362" s="46">
        <v>1</v>
      </c>
      <c r="AB1362" s="46">
        <v>12</v>
      </c>
      <c r="AC1362" s="25"/>
      <c r="AD1362" s="25"/>
      <c r="AH1362" s="109">
        <v>8</v>
      </c>
      <c r="AI1362" s="109" t="str">
        <f>IF($E1360="SS",COUNTIFS($C1370:$C1394,"FST",$E1370:$E1394,"8"),"0")</f>
        <v>0</v>
      </c>
      <c r="AJ1362" s="109" t="str">
        <f>IF($E1360="RPX",COUNTIFS($C1370:$C1394,"FST",$E1370:$E1394,"8"),"0")</f>
        <v>0</v>
      </c>
      <c r="AK1362" s="109" t="str">
        <f>IF($E1360="EUC",COUNTIFS($C1370:$C1394,"FST",$E1370:$E1394,"8"),"0")</f>
        <v>0</v>
      </c>
      <c r="AL1362" s="109" t="str">
        <f>IF($E1360="RPX-T",COUNTIFS($C1370:$C1394,"FST",$E1370:$E1394,"8"),"0")</f>
        <v>0</v>
      </c>
      <c r="AS1362" s="109" t="str">
        <f>IF(AND(E1365="Y",E1361=48,E1362=0),"Y","N")</f>
        <v>N</v>
      </c>
      <c r="AT1362" s="110" t="s">
        <v>245</v>
      </c>
      <c r="AU1362" s="109">
        <f>COUNTIFS($E1360,"SS",$AS1362,"Y")</f>
        <v>0</v>
      </c>
      <c r="AV1362" s="108">
        <f>COUNTIFS($E1360,"RPX",$AS1362,"Y")</f>
        <v>0</v>
      </c>
      <c r="AW1362" s="108">
        <f>COUNTIFS($E1360,"EUC",$AS1362,"Y")</f>
        <v>0</v>
      </c>
      <c r="AX1362" s="109">
        <f>COUNTIFS($E1360,"RPX-T",$AS1362,"Y")</f>
        <v>0</v>
      </c>
      <c r="BA1362" s="227"/>
    </row>
    <row r="1363" spans="1:53" ht="16.5" thickTop="1" thickBot="1" x14ac:dyDescent="0.3">
      <c r="A1363" s="88"/>
      <c r="B1363" s="29" t="s">
        <v>246</v>
      </c>
      <c r="C1363" s="37">
        <v>0</v>
      </c>
      <c r="D1363" s="41" t="s">
        <v>247</v>
      </c>
      <c r="E1363" s="42"/>
      <c r="F1363" s="88"/>
      <c r="G1363" s="278"/>
      <c r="H1363" s="47" t="s">
        <v>248</v>
      </c>
      <c r="I1363" s="35">
        <f>IF(E1362&lt;&gt;0,E1362,0)</f>
        <v>0</v>
      </c>
      <c r="J1363" s="194"/>
      <c r="K1363" s="195"/>
      <c r="L1363" s="48"/>
      <c r="M1363" s="196">
        <v>12</v>
      </c>
      <c r="N1363" s="35" t="str">
        <f>IF($E1360="SS",SUM(AI1363,AJ1374,AM1395,AO1395,AQ1395),"0")</f>
        <v>0</v>
      </c>
      <c r="O1363" s="35" t="str">
        <f>IF($E1360="SS",SUM(AN1395,AP1395,AR1395),"0")</f>
        <v>0</v>
      </c>
      <c r="P1363" s="35" t="str">
        <f>IF($E1360="RPX",SUM(AJ1363,AJ1374,AM1395,AO1395,AQ1395),"0")</f>
        <v>0</v>
      </c>
      <c r="Q1363" s="35" t="str">
        <f>IF($E1360="RPX",SUM(AN1395,AP1395,AR1395),"0")</f>
        <v>0</v>
      </c>
      <c r="R1363" s="35">
        <f>COUNTIFS($E1370:$E1394,"12",$F1370:$F1394,"Pole",$C1370:$C1394,"FST")</f>
        <v>0</v>
      </c>
      <c r="S1363" s="35" t="str">
        <f>IF($E1360="RPX-T",SUM(AL1363,AK1374,AM1395,AO1395,AQ1395),"0")</f>
        <v>0</v>
      </c>
      <c r="T1363" s="35" t="str">
        <f>IF($E1360="RPX-T",SUM(AN1395,AP1395,AR1395),"0")</f>
        <v>0</v>
      </c>
      <c r="U1363" s="35" t="str">
        <f>IF($E1360="EUC",SUM(AK1363,AL1374,AM1395,AO1395,AQ1395),"0")</f>
        <v>0</v>
      </c>
      <c r="V1363" s="35" t="str">
        <f>IF($E1360="EUC",SUM($AN1395,AP1395,AR1395),"0")</f>
        <v>0</v>
      </c>
      <c r="W1363" s="34">
        <f>COUNTIFS($E1370:$E1394,"12",$F1370:$F1394,"HH",$C1370:$C1394,"FST")</f>
        <v>0</v>
      </c>
      <c r="X1363" s="35">
        <f>COUNTIFS($E1370:$E1394,"12",$F1370:$F1394,"Ped",$C1370:$C1394,"FST")</f>
        <v>0</v>
      </c>
      <c r="Y1363" s="25"/>
      <c r="Z1363" s="45">
        <v>2</v>
      </c>
      <c r="AA1363" s="46">
        <v>13</v>
      </c>
      <c r="AB1363" s="46">
        <v>24</v>
      </c>
      <c r="AC1363" s="25"/>
      <c r="AD1363" s="25"/>
      <c r="AH1363" s="109">
        <v>12</v>
      </c>
      <c r="AI1363" s="109" t="str">
        <f>IF($E1360="SS",COUNTIFS($C1370:$C1394,"FST",$E1370:$E1394,"12"),"0")</f>
        <v>0</v>
      </c>
      <c r="AJ1363" s="109" t="str">
        <f>IF($E1360="RPX",COUNTIFS($C1370:$C1394,"FST",$E1370:$E1394,"12"),"0")</f>
        <v>0</v>
      </c>
      <c r="AK1363" s="109" t="str">
        <f>IF($E1360="EUC",COUNTIFS($C1370:$C1394,"FST",$E1370:$E1394,"12"),"0")</f>
        <v>0</v>
      </c>
      <c r="AL1363" s="109" t="str">
        <f>IF($E1360="RPX-T",COUNTIFS($C1370:$C1394,"FST",$E1370:$E1394,"12"),"0")</f>
        <v>0</v>
      </c>
      <c r="BA1363" s="227"/>
    </row>
    <row r="1364" spans="1:53" ht="16.5" customHeight="1" thickTop="1" thickBot="1" x14ac:dyDescent="0.3">
      <c r="A1364" s="88"/>
      <c r="B1364" s="36" t="s">
        <v>249</v>
      </c>
      <c r="C1364" s="30">
        <v>0</v>
      </c>
      <c r="D1364" s="49" t="s">
        <v>250</v>
      </c>
      <c r="E1364" s="50">
        <f>E1361/12</f>
        <v>0</v>
      </c>
      <c r="F1364" s="88"/>
      <c r="G1364" s="277" t="s">
        <v>251</v>
      </c>
      <c r="H1364" s="51" t="s">
        <v>252</v>
      </c>
      <c r="I1364" s="112">
        <f>E1363</f>
        <v>0</v>
      </c>
      <c r="J1364" s="311" t="s">
        <v>253</v>
      </c>
      <c r="K1364" s="312"/>
      <c r="L1364" s="313"/>
      <c r="M1364" s="52" t="s">
        <v>254</v>
      </c>
      <c r="N1364" s="106"/>
      <c r="O1364" s="106"/>
      <c r="P1364" s="192"/>
      <c r="Q1364" s="192"/>
      <c r="R1364" s="192"/>
      <c r="S1364" s="192"/>
      <c r="T1364" s="192"/>
      <c r="U1364" s="192"/>
      <c r="V1364" s="192"/>
      <c r="W1364" s="53">
        <f>SUM(P1364:U1364)</f>
        <v>0</v>
      </c>
      <c r="X1364" s="54"/>
      <c r="Y1364" s="25"/>
      <c r="Z1364" s="45">
        <v>3</v>
      </c>
      <c r="AA1364" s="46">
        <v>25</v>
      </c>
      <c r="AB1364" s="46">
        <v>36</v>
      </c>
      <c r="AC1364" s="25"/>
      <c r="AD1364" s="25"/>
      <c r="BA1364" s="227"/>
    </row>
    <row r="1365" spans="1:53" ht="16.5" thickTop="1" thickBot="1" x14ac:dyDescent="0.3">
      <c r="A1365" s="88"/>
      <c r="B1365" s="36" t="s">
        <v>255</v>
      </c>
      <c r="C1365" s="30">
        <v>0</v>
      </c>
      <c r="D1365" s="31" t="s">
        <v>256</v>
      </c>
      <c r="E1365" s="101" t="str">
        <f>IF('Cable Calculator'!FM5="","",'Cable Calculator'!FM5)</f>
        <v/>
      </c>
      <c r="F1365" s="88"/>
      <c r="G1365" s="278"/>
      <c r="H1365" s="47" t="s">
        <v>257</v>
      </c>
      <c r="I1365" s="35" t="str">
        <f>IF(E1363="","0",IF(AND(E1360="EUC",E1361=432), I1364+(203-E1362),IF(E1363=0,0,(E1363+(E1361-E1362)-1))))</f>
        <v>0</v>
      </c>
      <c r="J1365" s="292" t="str">
        <f>IFERROR(IF(OR(E1360="EUC",E1360="SS"),"---",IF(OR(P1359,S1359),"NO 2F Tethers for RPX!",IF(OR(P1361,S1361),"NO 6F Tethers for RPX!","---"))),"---")</f>
        <v>---</v>
      </c>
      <c r="K1365" s="293"/>
      <c r="L1365" s="294"/>
      <c r="M1365" s="292" t="str">
        <f>IF(E1362&gt;60,"Dead Count &gt;60: Consider Downsize","---")</f>
        <v>---</v>
      </c>
      <c r="N1365" s="293"/>
      <c r="O1365" s="293"/>
      <c r="P1365" s="293"/>
      <c r="Q1365" s="293"/>
      <c r="R1365" s="293"/>
      <c r="S1365" s="293"/>
      <c r="T1365" s="293"/>
      <c r="U1365" s="294"/>
      <c r="V1365" s="100"/>
      <c r="W1365" s="54">
        <f>SUM(P1365:U1365)</f>
        <v>0</v>
      </c>
      <c r="X1365" s="54"/>
      <c r="Y1365" s="25"/>
      <c r="Z1365" s="45">
        <v>4</v>
      </c>
      <c r="AA1365" s="46">
        <v>37</v>
      </c>
      <c r="AB1365" s="46">
        <v>48</v>
      </c>
      <c r="AC1365" s="25"/>
      <c r="AD1365" s="25"/>
      <c r="BA1365" s="227"/>
    </row>
    <row r="1366" spans="1:53" ht="16.5" thickTop="1" thickBot="1" x14ac:dyDescent="0.3">
      <c r="A1366" s="88"/>
      <c r="B1366" s="55" t="s">
        <v>258</v>
      </c>
      <c r="C1366" s="56">
        <f>SUM(C1360:C1365)+I1359</f>
        <v>0</v>
      </c>
      <c r="D1366" s="31" t="s">
        <v>259</v>
      </c>
      <c r="E1366" s="101" t="str">
        <f>IF(AS1360="Y","DBL",IF(AS1361="Y","TRPL",IF(AS1362="Y","QUAD","")))</f>
        <v/>
      </c>
      <c r="F1366" s="88"/>
      <c r="G1366" s="192"/>
      <c r="H1366" s="57"/>
      <c r="I1366" s="192"/>
      <c r="J1366" s="292" t="str">
        <f>IF(AND(E1361=216,(OR(Z1382="error",Z1383="error",Z1384="error",Z1385="error",Z1386="error",Z1387="error",Z1388="error",Z1389="error",Z1390="error",Z1391="error",Z1392="error",Z1393="error",Z1394="error",AA1384="error",AA1385="error",AA1386="error",AA1387="error",AA1388="error",AA1389="error",AA1390="error",AA1391="error",AA1392="error",AA1393="error",AA1394="error",AA1395="error",AA1396="error"))),"You cannot cross Tube 6 and 7","---")</f>
        <v>---</v>
      </c>
      <c r="K1366" s="293"/>
      <c r="L1366" s="294"/>
      <c r="M1366" s="292" t="str">
        <f>IF(AND(OR(E1360="SS",E1360="RPX",E1360="EUC",E1360="RPX-T"),(OR(C1370="",C1370="Field SPL"))),"Cannot have FlexNap cables without tethers","---")</f>
        <v>---</v>
      </c>
      <c r="N1366" s="293"/>
      <c r="O1366" s="293"/>
      <c r="P1366" s="293"/>
      <c r="Q1366" s="293"/>
      <c r="R1366" s="293"/>
      <c r="S1366" s="293"/>
      <c r="T1366" s="293"/>
      <c r="U1366" s="294"/>
      <c r="V1366" s="25"/>
      <c r="W1366" s="58"/>
      <c r="X1366" s="58"/>
      <c r="Y1366" s="25"/>
      <c r="Z1366" s="45">
        <v>5</v>
      </c>
      <c r="AA1366" s="46">
        <v>49</v>
      </c>
      <c r="AB1366" s="46">
        <v>60</v>
      </c>
      <c r="AC1366" s="25"/>
      <c r="AD1366" s="25"/>
      <c r="BA1366" s="227"/>
    </row>
    <row r="1367" spans="1:53" ht="16.5" thickTop="1" thickBot="1" x14ac:dyDescent="0.3">
      <c r="A1367" s="88"/>
      <c r="B1367" s="59"/>
      <c r="C1367" s="60"/>
      <c r="D1367" s="61"/>
      <c r="E1367" s="62"/>
      <c r="F1367" s="88"/>
      <c r="G1367" s="63"/>
      <c r="H1367" s="64"/>
      <c r="I1367" s="63"/>
      <c r="J1367" s="292" t="str">
        <f>IF(AND(OR(E1360="RPX", E1360="RPX-T", E1360="SS"),E1361=216),"NO 216 For RPX, RPX-T, OR SS CABLE","---")</f>
        <v>---</v>
      </c>
      <c r="K1367" s="293"/>
      <c r="L1367" s="294"/>
      <c r="M1367" s="292" t="str" cm="1">
        <f t="array" ref="M1367">IF(AND(E1360="",OR(C1370:C1394="FST",C1370:C1394="REV T",C1370:C1394="DBL REV",C1370:C1394="TPL REV", C1370:C1394="QD REV")),"Non-FlexNap cables cannot have tethers","---")</f>
        <v>---</v>
      </c>
      <c r="N1367" s="293"/>
      <c r="O1367" s="293"/>
      <c r="P1367" s="293"/>
      <c r="Q1367" s="293"/>
      <c r="R1367" s="293"/>
      <c r="S1367" s="293"/>
      <c r="T1367" s="293"/>
      <c r="U1367" s="294"/>
      <c r="V1367" s="25"/>
      <c r="W1367" s="58"/>
      <c r="X1367" s="58"/>
      <c r="Y1367" s="25"/>
      <c r="Z1367" s="45">
        <v>6</v>
      </c>
      <c r="AA1367" s="65">
        <v>61</v>
      </c>
      <c r="AB1367" s="65">
        <v>72</v>
      </c>
      <c r="AC1367" s="25"/>
      <c r="AD1367" s="25"/>
      <c r="BA1367" s="226"/>
    </row>
    <row r="1368" spans="1:53" ht="15.75" customHeight="1" thickBot="1" x14ac:dyDescent="0.3">
      <c r="A1368" s="88"/>
      <c r="B1368" s="277" t="s">
        <v>260</v>
      </c>
      <c r="C1368" s="314" t="s">
        <v>261</v>
      </c>
      <c r="D1368" s="314" t="s">
        <v>262</v>
      </c>
      <c r="E1368" s="316" t="s">
        <v>263</v>
      </c>
      <c r="F1368" s="314" t="s">
        <v>264</v>
      </c>
      <c r="G1368" s="279" t="s">
        <v>265</v>
      </c>
      <c r="H1368" s="279" t="s">
        <v>266</v>
      </c>
      <c r="I1368" s="279" t="s">
        <v>267</v>
      </c>
      <c r="J1368" s="318" t="s">
        <v>268</v>
      </c>
      <c r="K1368" s="314" t="s">
        <v>269</v>
      </c>
      <c r="L1368" s="320" t="s">
        <v>270</v>
      </c>
      <c r="M1368" s="322" t="s">
        <v>271</v>
      </c>
      <c r="N1368" s="322"/>
      <c r="O1368" s="322"/>
      <c r="P1368" s="322"/>
      <c r="Q1368" s="322"/>
      <c r="R1368" s="322"/>
      <c r="S1368" s="322"/>
      <c r="T1368" s="322"/>
      <c r="U1368" s="323"/>
      <c r="V1368" s="107"/>
      <c r="W1368" s="72"/>
      <c r="X1368" s="72"/>
      <c r="Y1368" s="72"/>
      <c r="Z1368" s="45">
        <v>7</v>
      </c>
      <c r="AA1368" s="65">
        <v>73</v>
      </c>
      <c r="AB1368" s="65">
        <v>84</v>
      </c>
      <c r="AC1368" s="25"/>
      <c r="AD1368" s="25"/>
      <c r="BA1368" s="228"/>
    </row>
    <row r="1369" spans="1:53" ht="15.75" thickBot="1" x14ac:dyDescent="0.3">
      <c r="A1369" s="88"/>
      <c r="B1369" s="278"/>
      <c r="C1369" s="315"/>
      <c r="D1369" s="315"/>
      <c r="E1369" s="317"/>
      <c r="F1369" s="315"/>
      <c r="G1369" s="280"/>
      <c r="H1369" s="280"/>
      <c r="I1369" s="280"/>
      <c r="J1369" s="319"/>
      <c r="K1369" s="315"/>
      <c r="L1369" s="321"/>
      <c r="M1369" s="324"/>
      <c r="N1369" s="324"/>
      <c r="O1369" s="324"/>
      <c r="P1369" s="324"/>
      <c r="Q1369" s="324"/>
      <c r="R1369" s="324"/>
      <c r="S1369" s="324"/>
      <c r="T1369" s="324"/>
      <c r="U1369" s="325"/>
      <c r="V1369" s="107"/>
      <c r="W1369" s="72"/>
      <c r="X1369" s="72"/>
      <c r="Y1369" s="72"/>
      <c r="Z1369" s="45">
        <v>8</v>
      </c>
      <c r="AA1369" s="46">
        <v>85</v>
      </c>
      <c r="AB1369" s="46">
        <v>96</v>
      </c>
      <c r="AC1369" s="25"/>
      <c r="AD1369" s="25"/>
      <c r="AI1369" s="109" t="s">
        <v>272</v>
      </c>
      <c r="AJ1369" s="109" t="s">
        <v>273</v>
      </c>
      <c r="AK1369" s="109" t="s">
        <v>274</v>
      </c>
      <c r="AL1369" s="109" t="s">
        <v>275</v>
      </c>
      <c r="BA1369" s="228"/>
    </row>
    <row r="1370" spans="1:53" ht="15.75" thickBot="1" x14ac:dyDescent="0.3">
      <c r="A1370" s="88"/>
      <c r="B1370" s="66" t="s">
        <v>276</v>
      </c>
      <c r="C1370" s="67"/>
      <c r="D1370" s="102"/>
      <c r="E1370" s="32"/>
      <c r="F1370" s="32"/>
      <c r="G1370" s="68" t="s">
        <v>277</v>
      </c>
      <c r="H1370" s="69">
        <f>IF(I1370=0,0,I1370-(E1370-1))</f>
        <v>0</v>
      </c>
      <c r="I1370" s="70">
        <f>IF(E1370=0,0,I1365)</f>
        <v>0</v>
      </c>
      <c r="J1370" s="71" t="s">
        <v>278</v>
      </c>
      <c r="K1370" s="32"/>
      <c r="L1370" s="233"/>
      <c r="M1370" s="295"/>
      <c r="N1370" s="295"/>
      <c r="O1370" s="295"/>
      <c r="P1370" s="295"/>
      <c r="Q1370" s="295"/>
      <c r="R1370" s="295"/>
      <c r="S1370" s="295"/>
      <c r="T1370" s="295"/>
      <c r="U1370" s="296"/>
      <c r="V1370" s="103"/>
      <c r="W1370" s="72"/>
      <c r="X1370" s="72"/>
      <c r="Y1370" s="72"/>
      <c r="Z1370" s="45">
        <v>9</v>
      </c>
      <c r="AA1370" s="46">
        <v>97</v>
      </c>
      <c r="AB1370" s="46">
        <v>108</v>
      </c>
      <c r="AC1370" s="72">
        <f t="shared" ref="AC1370:AC1394" si="561">IF(B1370&lt;&gt;"FST",1,0)</f>
        <v>1</v>
      </c>
      <c r="AD1370" s="72">
        <f t="shared" ref="AD1370:AD1394" si="562">IF(C1370&lt;&gt;"FST",1,0)</f>
        <v>1</v>
      </c>
      <c r="AE1370" s="109" t="str">
        <f t="shared" ref="AE1370:AE1394" si="563">CONCATENATE(H1370,"-",I1370)</f>
        <v>0-0</v>
      </c>
      <c r="AF1370" s="109" t="str">
        <f t="shared" ref="AF1370:AF1394" si="564">IF(C1370="Field SPL","N","Y")</f>
        <v>Y</v>
      </c>
      <c r="AG1370" s="109" t="str">
        <f t="shared" ref="AG1370:AG1394" si="565">IF(OR(E$1360="RPX",E$1360="SS"),"A","B")</f>
        <v>B</v>
      </c>
      <c r="AH1370" s="109">
        <v>2</v>
      </c>
      <c r="AI1370" s="109" t="str">
        <f>IF(E1360="SS",COUNTIFS(C1370:C1394,"TCF",E1370:E1394,"2"),"")</f>
        <v/>
      </c>
      <c r="AJ1370" s="109" t="str">
        <f>IF(E1360="RPX",COUNTIFS(C1370:C1394,"TCF",E1370:E1394,"2"),"")</f>
        <v/>
      </c>
      <c r="AK1370" s="109" t="str">
        <f>IF(E1360="RPX-T",COUNTIFS(C1370:C1394,"TCF",E1370:E1394,"2"),"")</f>
        <v/>
      </c>
      <c r="AL1370" s="109" t="str">
        <f>IF(E1360="EUC",COUNTIFS(C1370:C1394,"TCF",E1370:E1394,"2"),"")</f>
        <v/>
      </c>
      <c r="AM1370" s="109">
        <f t="shared" ref="AM1370:AM1394" si="566">VALUE(IF(C1370="FST","0",IF(C1370="REV T","1",IF(C1370="DBL REV",".5","0"))))</f>
        <v>0</v>
      </c>
      <c r="AN1370" s="109">
        <f t="shared" ref="AN1370:AN1394" si="567">VALUE(IF(C1370="FST","0",IF(C1370="REV T","0",IF(C1370="DBL REV",".5","0"))))</f>
        <v>0</v>
      </c>
      <c r="AO1370" s="109" t="str">
        <f t="shared" ref="AO1370:AO1394" si="568">IF(C1370="TPL REV","Y","")</f>
        <v/>
      </c>
      <c r="AQ1370" s="109" t="str">
        <f t="shared" ref="AQ1370:AQ1394" si="569">IF(C1370="QD REV","Y","")</f>
        <v/>
      </c>
      <c r="BA1370" s="229">
        <f>MOD(E1370,12)</f>
        <v>0</v>
      </c>
    </row>
    <row r="1371" spans="1:53" ht="15.75" thickBot="1" x14ac:dyDescent="0.3">
      <c r="A1371" s="88"/>
      <c r="B1371" s="66" t="s">
        <v>279</v>
      </c>
      <c r="C1371" s="67"/>
      <c r="D1371" s="102"/>
      <c r="E1371" s="32"/>
      <c r="F1371" s="32"/>
      <c r="G1371" s="68" t="s">
        <v>277</v>
      </c>
      <c r="H1371" s="69">
        <f t="shared" ref="H1371:H1394" si="570">IF(E1371=0,0,I1371-(E1371-1))</f>
        <v>0</v>
      </c>
      <c r="I1371" s="70">
        <f t="shared" ref="I1371:I1394" si="571">IF(E1371=0,0,H1370-1)</f>
        <v>0</v>
      </c>
      <c r="J1371" s="73" t="str">
        <f>IF(C1371="","--",IF(AND(C1371&lt;&gt;"FST",C1371&lt;&gt;"TCF",BA1370&lt;&gt;0),BA1370,"--"))</f>
        <v>--</v>
      </c>
      <c r="K1371" s="32"/>
      <c r="L1371" s="233"/>
      <c r="M1371" s="295"/>
      <c r="N1371" s="295"/>
      <c r="O1371" s="295"/>
      <c r="P1371" s="295"/>
      <c r="Q1371" s="295"/>
      <c r="R1371" s="295"/>
      <c r="S1371" s="295"/>
      <c r="T1371" s="295"/>
      <c r="U1371" s="296"/>
      <c r="V1371" s="103"/>
      <c r="W1371" s="72"/>
      <c r="X1371" s="72"/>
      <c r="Y1371" s="72"/>
      <c r="Z1371" s="45">
        <v>10</v>
      </c>
      <c r="AA1371" s="46">
        <v>109</v>
      </c>
      <c r="AB1371" s="46">
        <v>120</v>
      </c>
      <c r="AC1371" s="72">
        <f t="shared" si="561"/>
        <v>1</v>
      </c>
      <c r="AD1371" s="72">
        <f t="shared" si="562"/>
        <v>1</v>
      </c>
      <c r="AE1371" s="109" t="str">
        <f t="shared" si="563"/>
        <v>0-0</v>
      </c>
      <c r="AF1371" s="109" t="str">
        <f t="shared" si="564"/>
        <v>Y</v>
      </c>
      <c r="AG1371" s="109" t="str">
        <f t="shared" si="565"/>
        <v>B</v>
      </c>
      <c r="AH1371" s="109">
        <v>4</v>
      </c>
      <c r="AI1371" s="109" t="str">
        <f>IF(E1360="SS",COUNTIFS(C1370:C1394,"TCF",E1370:E1394,"4"),"")</f>
        <v/>
      </c>
      <c r="AJ1371" s="109" t="str">
        <f>IF(E1360="RPX",COUNTIFS(C1370:C1394,"TCF",E1370:E1394,"4"),"")</f>
        <v/>
      </c>
      <c r="AK1371" s="109" t="str">
        <f>IF(E1360="RPX-T",COUNTIFS(C1370:C1394,"TCF",E1370:E1394,"4"),"")</f>
        <v/>
      </c>
      <c r="AL1371" s="109" t="str">
        <f>IF(E1360="EUC",COUNTIFS(C1370:C1394,"TCF",E1370:E1394,"4"),"")</f>
        <v/>
      </c>
      <c r="AM1371" s="109">
        <f t="shared" si="566"/>
        <v>0</v>
      </c>
      <c r="AN1371" s="109">
        <f t="shared" si="567"/>
        <v>0</v>
      </c>
      <c r="AO1371" s="109" t="str">
        <f t="shared" si="568"/>
        <v/>
      </c>
      <c r="AQ1371" s="109" t="str">
        <f t="shared" si="569"/>
        <v/>
      </c>
      <c r="BA1371" s="229">
        <f>MOD(SUM(E1370:E1371),12)</f>
        <v>0</v>
      </c>
    </row>
    <row r="1372" spans="1:53" ht="15.75" thickBot="1" x14ac:dyDescent="0.3">
      <c r="A1372" s="88"/>
      <c r="B1372" s="74" t="s">
        <v>280</v>
      </c>
      <c r="C1372" s="67"/>
      <c r="D1372" s="102"/>
      <c r="E1372" s="32"/>
      <c r="F1372" s="32"/>
      <c r="G1372" s="75" t="s">
        <v>277</v>
      </c>
      <c r="H1372" s="69">
        <f t="shared" si="570"/>
        <v>0</v>
      </c>
      <c r="I1372" s="70">
        <f t="shared" si="571"/>
        <v>0</v>
      </c>
      <c r="J1372" s="73" t="str">
        <f t="shared" ref="J1372:J1394" si="572">IF(C1372="","--",IF(AND(C1372&lt;&gt;"FST",C1372&lt;&gt;"TCF",BA1371&lt;&gt;0),BA1371,"--"))</f>
        <v>--</v>
      </c>
      <c r="K1372" s="32"/>
      <c r="L1372" s="233"/>
      <c r="M1372" s="295"/>
      <c r="N1372" s="295"/>
      <c r="O1372" s="295"/>
      <c r="P1372" s="295"/>
      <c r="Q1372" s="295"/>
      <c r="R1372" s="295"/>
      <c r="S1372" s="295"/>
      <c r="T1372" s="295"/>
      <c r="U1372" s="296"/>
      <c r="V1372" s="103"/>
      <c r="W1372" s="72"/>
      <c r="X1372" s="72"/>
      <c r="Y1372" s="72"/>
      <c r="Z1372" s="45">
        <v>11</v>
      </c>
      <c r="AA1372" s="46">
        <v>121</v>
      </c>
      <c r="AB1372" s="46">
        <v>132</v>
      </c>
      <c r="AC1372" s="72">
        <f t="shared" si="561"/>
        <v>1</v>
      </c>
      <c r="AD1372" s="72">
        <f t="shared" si="562"/>
        <v>1</v>
      </c>
      <c r="AE1372" s="109" t="str">
        <f t="shared" si="563"/>
        <v>0-0</v>
      </c>
      <c r="AF1372" s="109" t="str">
        <f t="shared" si="564"/>
        <v>Y</v>
      </c>
      <c r="AG1372" s="109" t="str">
        <f t="shared" si="565"/>
        <v>B</v>
      </c>
      <c r="AH1372" s="109">
        <v>6</v>
      </c>
      <c r="AI1372" s="109" t="str">
        <f>IF(E1360="SS",COUNTIFS(C1370:C1394,"TCF",E1370:E1394,"6"),"")</f>
        <v/>
      </c>
      <c r="AJ1372" s="109" t="str">
        <f>IF(E1360="RPX",COUNTIFS(C1370:C1394,"TCF",E1370:E1394,"6"),"")</f>
        <v/>
      </c>
      <c r="AK1372" s="109" t="str">
        <f>IF(E1360="RPX-T",COUNTIFS(C1370:C1394,"TCF",E1370:E1394,"6"),"")</f>
        <v/>
      </c>
      <c r="AL1372" s="109" t="str">
        <f>IF(E1360="EUC",COUNTIFS(C1370:C1394,"TCF",E1370:E1394,"6"),"")</f>
        <v/>
      </c>
      <c r="AM1372" s="109">
        <f t="shared" si="566"/>
        <v>0</v>
      </c>
      <c r="AN1372" s="109">
        <f t="shared" si="567"/>
        <v>0</v>
      </c>
      <c r="AO1372" s="109" t="str">
        <f t="shared" si="568"/>
        <v/>
      </c>
      <c r="AQ1372" s="109" t="str">
        <f t="shared" si="569"/>
        <v/>
      </c>
      <c r="BA1372" s="229">
        <f>MOD(SUM(E1370:E1373),12)</f>
        <v>0</v>
      </c>
    </row>
    <row r="1373" spans="1:53" ht="15.75" thickBot="1" x14ac:dyDescent="0.3">
      <c r="A1373" s="88"/>
      <c r="B1373" s="66" t="s">
        <v>281</v>
      </c>
      <c r="C1373" s="67"/>
      <c r="D1373" s="102"/>
      <c r="E1373" s="32"/>
      <c r="F1373" s="32"/>
      <c r="G1373" s="68" t="s">
        <v>277</v>
      </c>
      <c r="H1373" s="69">
        <f t="shared" si="570"/>
        <v>0</v>
      </c>
      <c r="I1373" s="70">
        <f t="shared" si="571"/>
        <v>0</v>
      </c>
      <c r="J1373" s="73" t="str">
        <f t="shared" si="572"/>
        <v>--</v>
      </c>
      <c r="K1373" s="32"/>
      <c r="L1373" s="233"/>
      <c r="M1373" s="295"/>
      <c r="N1373" s="295"/>
      <c r="O1373" s="295"/>
      <c r="P1373" s="295"/>
      <c r="Q1373" s="295"/>
      <c r="R1373" s="295"/>
      <c r="S1373" s="295"/>
      <c r="T1373" s="295"/>
      <c r="U1373" s="296"/>
      <c r="V1373" s="103"/>
      <c r="W1373" s="72"/>
      <c r="X1373" s="72"/>
      <c r="Y1373" s="72"/>
      <c r="Z1373" s="45">
        <v>12</v>
      </c>
      <c r="AA1373" s="76">
        <v>133</v>
      </c>
      <c r="AB1373" s="76">
        <v>144</v>
      </c>
      <c r="AC1373" s="72">
        <f t="shared" si="561"/>
        <v>1</v>
      </c>
      <c r="AD1373" s="72">
        <f t="shared" si="562"/>
        <v>1</v>
      </c>
      <c r="AE1373" s="109" t="str">
        <f t="shared" si="563"/>
        <v>0-0</v>
      </c>
      <c r="AF1373" s="109" t="str">
        <f t="shared" si="564"/>
        <v>Y</v>
      </c>
      <c r="AG1373" s="109" t="str">
        <f t="shared" si="565"/>
        <v>B</v>
      </c>
      <c r="AH1373" s="109">
        <v>8</v>
      </c>
      <c r="AI1373" s="109" t="str">
        <f>IF(E1360="SS",COUNTIFS(C1370:C1394,"TCF",E1370:E1394,"8"),"")</f>
        <v/>
      </c>
      <c r="AJ1373" s="109" t="str">
        <f>IF(E1360="RPX",COUNTIFS(C1370:C1394,"TCF",E1370:E1394,"8"),"")</f>
        <v/>
      </c>
      <c r="AK1373" s="109" t="str">
        <f>IF(E1360="RPX-T",COUNTIFS(C1370:C1394,"TCF",E1370:E1394,"8"),"")</f>
        <v/>
      </c>
      <c r="AL1373" s="109" t="str">
        <f>IF(E1360="EUC",COUNTIFS(C1370:C1394,"TCF",E1370:E1394,"8"),"")</f>
        <v/>
      </c>
      <c r="AM1373" s="109">
        <f t="shared" si="566"/>
        <v>0</v>
      </c>
      <c r="AN1373" s="109">
        <f t="shared" si="567"/>
        <v>0</v>
      </c>
      <c r="AO1373" s="109" t="str">
        <f t="shared" si="568"/>
        <v/>
      </c>
      <c r="AQ1373" s="109" t="str">
        <f t="shared" si="569"/>
        <v/>
      </c>
      <c r="BA1373" s="229">
        <f>MOD(SUM(E1370:E1374),12)</f>
        <v>0</v>
      </c>
    </row>
    <row r="1374" spans="1:53" ht="15.75" thickBot="1" x14ac:dyDescent="0.3">
      <c r="A1374" s="88"/>
      <c r="B1374" s="66" t="s">
        <v>282</v>
      </c>
      <c r="C1374" s="67"/>
      <c r="D1374" s="102"/>
      <c r="E1374" s="32"/>
      <c r="F1374" s="32"/>
      <c r="G1374" s="68" t="s">
        <v>277</v>
      </c>
      <c r="H1374" s="69">
        <f t="shared" si="570"/>
        <v>0</v>
      </c>
      <c r="I1374" s="70">
        <f t="shared" si="571"/>
        <v>0</v>
      </c>
      <c r="J1374" s="73" t="str">
        <f t="shared" si="572"/>
        <v>--</v>
      </c>
      <c r="K1374" s="32"/>
      <c r="L1374" s="233"/>
      <c r="M1374" s="295"/>
      <c r="N1374" s="295"/>
      <c r="O1374" s="295"/>
      <c r="P1374" s="295"/>
      <c r="Q1374" s="295"/>
      <c r="R1374" s="295"/>
      <c r="S1374" s="295"/>
      <c r="T1374" s="295"/>
      <c r="U1374" s="296"/>
      <c r="V1374" s="103"/>
      <c r="W1374" s="72"/>
      <c r="X1374" s="72"/>
      <c r="Y1374" s="72"/>
      <c r="Z1374" s="45">
        <v>13</v>
      </c>
      <c r="AA1374" s="77">
        <f t="shared" ref="AA1374:AA1379" si="573">AB1373+1</f>
        <v>145</v>
      </c>
      <c r="AB1374" s="77">
        <f t="shared" ref="AB1374:AB1379" si="574">AB1373+12</f>
        <v>156</v>
      </c>
      <c r="AC1374" s="72">
        <f t="shared" si="561"/>
        <v>1</v>
      </c>
      <c r="AD1374" s="72">
        <f t="shared" si="562"/>
        <v>1</v>
      </c>
      <c r="AE1374" s="109" t="str">
        <f t="shared" si="563"/>
        <v>0-0</v>
      </c>
      <c r="AF1374" s="109" t="str">
        <f t="shared" si="564"/>
        <v>Y</v>
      </c>
      <c r="AG1374" s="109" t="str">
        <f t="shared" si="565"/>
        <v>B</v>
      </c>
      <c r="AH1374" s="109">
        <v>12</v>
      </c>
      <c r="AI1374" s="109" t="str">
        <f>IF(E1360="SS",COUNTIFS(C1370:C1394,"TCF",E1370:E1394,"12"),"")</f>
        <v/>
      </c>
      <c r="AJ1374" s="109" t="str">
        <f>IF(E1360="RPX",COUNTIFS(C1370:C1394,"TCF",E1370:E1394,"12"),"")</f>
        <v/>
      </c>
      <c r="AK1374" s="109" t="str">
        <f>IF(E1360="RPX-T",COUNTIFS(C1370:C1394,"TCF",E1370:E1394,"12"),"")</f>
        <v/>
      </c>
      <c r="AL1374" s="109" t="str">
        <f>IF(E1360="EUC",COUNTIFS(C1370:C1394,"TCF",E1370:E1394,"12"),"")</f>
        <v/>
      </c>
      <c r="AM1374" s="109">
        <f t="shared" si="566"/>
        <v>0</v>
      </c>
      <c r="AN1374" s="109">
        <f t="shared" si="567"/>
        <v>0</v>
      </c>
      <c r="AO1374" s="109" t="str">
        <f t="shared" si="568"/>
        <v/>
      </c>
      <c r="AQ1374" s="109" t="str">
        <f t="shared" si="569"/>
        <v/>
      </c>
      <c r="BA1374" s="229">
        <f>MOD(SUM(E1370:E1375),12)</f>
        <v>0</v>
      </c>
    </row>
    <row r="1375" spans="1:53" ht="15.75" thickBot="1" x14ac:dyDescent="0.3">
      <c r="A1375" s="88"/>
      <c r="B1375" s="66" t="s">
        <v>283</v>
      </c>
      <c r="C1375" s="67"/>
      <c r="D1375" s="102"/>
      <c r="E1375" s="32"/>
      <c r="F1375" s="32"/>
      <c r="G1375" s="68" t="s">
        <v>277</v>
      </c>
      <c r="H1375" s="69">
        <f t="shared" si="570"/>
        <v>0</v>
      </c>
      <c r="I1375" s="70">
        <f t="shared" si="571"/>
        <v>0</v>
      </c>
      <c r="J1375" s="73" t="str">
        <f t="shared" si="572"/>
        <v>--</v>
      </c>
      <c r="K1375" s="32"/>
      <c r="L1375" s="233"/>
      <c r="M1375" s="295"/>
      <c r="N1375" s="295"/>
      <c r="O1375" s="295"/>
      <c r="P1375" s="295"/>
      <c r="Q1375" s="295"/>
      <c r="R1375" s="295"/>
      <c r="S1375" s="295"/>
      <c r="T1375" s="295"/>
      <c r="U1375" s="296"/>
      <c r="V1375" s="103"/>
      <c r="W1375" s="72"/>
      <c r="X1375" s="72"/>
      <c r="Y1375" s="72"/>
      <c r="Z1375" s="45">
        <v>14</v>
      </c>
      <c r="AA1375" s="77">
        <f t="shared" si="573"/>
        <v>157</v>
      </c>
      <c r="AB1375" s="77">
        <f t="shared" si="574"/>
        <v>168</v>
      </c>
      <c r="AC1375" s="72">
        <f t="shared" si="561"/>
        <v>1</v>
      </c>
      <c r="AD1375" s="72">
        <f t="shared" si="562"/>
        <v>1</v>
      </c>
      <c r="AE1375" s="109" t="str">
        <f t="shared" si="563"/>
        <v>0-0</v>
      </c>
      <c r="AF1375" s="109" t="str">
        <f t="shared" si="564"/>
        <v>Y</v>
      </c>
      <c r="AG1375" s="109" t="str">
        <f t="shared" si="565"/>
        <v>B</v>
      </c>
      <c r="AM1375" s="109">
        <f t="shared" si="566"/>
        <v>0</v>
      </c>
      <c r="AN1375" s="109">
        <f t="shared" si="567"/>
        <v>0</v>
      </c>
      <c r="AO1375" s="109" t="str">
        <f t="shared" si="568"/>
        <v/>
      </c>
      <c r="AQ1375" s="109" t="str">
        <f t="shared" si="569"/>
        <v/>
      </c>
      <c r="BA1375" s="229">
        <f>MOD(SUM(E1370:E1376),12)</f>
        <v>0</v>
      </c>
    </row>
    <row r="1376" spans="1:53" ht="15.75" thickBot="1" x14ac:dyDescent="0.3">
      <c r="A1376" s="88"/>
      <c r="B1376" s="66" t="s">
        <v>284</v>
      </c>
      <c r="C1376" s="67"/>
      <c r="D1376" s="102"/>
      <c r="E1376" s="32"/>
      <c r="F1376" s="32"/>
      <c r="G1376" s="68" t="s">
        <v>277</v>
      </c>
      <c r="H1376" s="69">
        <f t="shared" si="570"/>
        <v>0</v>
      </c>
      <c r="I1376" s="70">
        <f t="shared" si="571"/>
        <v>0</v>
      </c>
      <c r="J1376" s="73" t="str">
        <f t="shared" si="572"/>
        <v>--</v>
      </c>
      <c r="K1376" s="32"/>
      <c r="L1376" s="233"/>
      <c r="M1376" s="295"/>
      <c r="N1376" s="295"/>
      <c r="O1376" s="295"/>
      <c r="P1376" s="295"/>
      <c r="Q1376" s="295"/>
      <c r="R1376" s="295"/>
      <c r="S1376" s="295"/>
      <c r="T1376" s="295"/>
      <c r="U1376" s="296"/>
      <c r="V1376" s="103"/>
      <c r="W1376" s="72"/>
      <c r="X1376" s="72"/>
      <c r="Y1376" s="72"/>
      <c r="Z1376" s="45">
        <v>15</v>
      </c>
      <c r="AA1376" s="77">
        <f t="shared" si="573"/>
        <v>169</v>
      </c>
      <c r="AB1376" s="77">
        <f t="shared" si="574"/>
        <v>180</v>
      </c>
      <c r="AC1376" s="72">
        <f t="shared" si="561"/>
        <v>1</v>
      </c>
      <c r="AD1376" s="72">
        <f t="shared" si="562"/>
        <v>1</v>
      </c>
      <c r="AE1376" s="109" t="str">
        <f t="shared" si="563"/>
        <v>0-0</v>
      </c>
      <c r="AF1376" s="109" t="str">
        <f t="shared" si="564"/>
        <v>Y</v>
      </c>
      <c r="AG1376" s="109" t="str">
        <f t="shared" si="565"/>
        <v>B</v>
      </c>
      <c r="AM1376" s="109">
        <f t="shared" si="566"/>
        <v>0</v>
      </c>
      <c r="AN1376" s="109">
        <f t="shared" si="567"/>
        <v>0</v>
      </c>
      <c r="AO1376" s="109" t="str">
        <f t="shared" si="568"/>
        <v/>
      </c>
      <c r="AQ1376" s="109" t="str">
        <f t="shared" si="569"/>
        <v/>
      </c>
      <c r="BA1376" s="229">
        <f>MOD(SUM(E1370:E1377),12)</f>
        <v>0</v>
      </c>
    </row>
    <row r="1377" spans="1:53" ht="15.75" thickBot="1" x14ac:dyDescent="0.3">
      <c r="A1377" s="88"/>
      <c r="B1377" s="66" t="s">
        <v>285</v>
      </c>
      <c r="C1377" s="67"/>
      <c r="D1377" s="102"/>
      <c r="E1377" s="32"/>
      <c r="F1377" s="32"/>
      <c r="G1377" s="68" t="s">
        <v>277</v>
      </c>
      <c r="H1377" s="69">
        <f t="shared" si="570"/>
        <v>0</v>
      </c>
      <c r="I1377" s="70">
        <f t="shared" si="571"/>
        <v>0</v>
      </c>
      <c r="J1377" s="73" t="str">
        <f t="shared" si="572"/>
        <v>--</v>
      </c>
      <c r="K1377" s="32"/>
      <c r="L1377" s="233"/>
      <c r="M1377" s="295"/>
      <c r="N1377" s="295"/>
      <c r="O1377" s="295"/>
      <c r="P1377" s="295"/>
      <c r="Q1377" s="295"/>
      <c r="R1377" s="295"/>
      <c r="S1377" s="295"/>
      <c r="T1377" s="295"/>
      <c r="U1377" s="296"/>
      <c r="V1377" s="103"/>
      <c r="W1377" s="72"/>
      <c r="X1377" s="72"/>
      <c r="Y1377" s="72"/>
      <c r="Z1377" s="45">
        <f>Z1376+1</f>
        <v>16</v>
      </c>
      <c r="AA1377" s="77">
        <f t="shared" si="573"/>
        <v>181</v>
      </c>
      <c r="AB1377" s="77">
        <f t="shared" si="574"/>
        <v>192</v>
      </c>
      <c r="AC1377" s="72">
        <f t="shared" si="561"/>
        <v>1</v>
      </c>
      <c r="AD1377" s="72">
        <f t="shared" si="562"/>
        <v>1</v>
      </c>
      <c r="AE1377" s="109" t="str">
        <f t="shared" si="563"/>
        <v>0-0</v>
      </c>
      <c r="AF1377" s="109" t="str">
        <f t="shared" si="564"/>
        <v>Y</v>
      </c>
      <c r="AG1377" s="109" t="str">
        <f t="shared" si="565"/>
        <v>B</v>
      </c>
      <c r="AM1377" s="109">
        <f t="shared" si="566"/>
        <v>0</v>
      </c>
      <c r="AN1377" s="109">
        <f t="shared" si="567"/>
        <v>0</v>
      </c>
      <c r="AO1377" s="109" t="str">
        <f t="shared" si="568"/>
        <v/>
      </c>
      <c r="AQ1377" s="109" t="str">
        <f t="shared" si="569"/>
        <v/>
      </c>
      <c r="BA1377" s="229">
        <f>MOD(SUM(E1370:E1378),12)</f>
        <v>0</v>
      </c>
    </row>
    <row r="1378" spans="1:53" ht="15.75" thickBot="1" x14ac:dyDescent="0.3">
      <c r="A1378" s="88"/>
      <c r="B1378" s="66" t="s">
        <v>286</v>
      </c>
      <c r="C1378" s="67"/>
      <c r="D1378" s="102"/>
      <c r="E1378" s="32"/>
      <c r="F1378" s="32"/>
      <c r="G1378" s="68" t="s">
        <v>277</v>
      </c>
      <c r="H1378" s="69">
        <f t="shared" si="570"/>
        <v>0</v>
      </c>
      <c r="I1378" s="70">
        <f t="shared" si="571"/>
        <v>0</v>
      </c>
      <c r="J1378" s="73" t="str">
        <f t="shared" si="572"/>
        <v>--</v>
      </c>
      <c r="K1378" s="32"/>
      <c r="L1378" s="233"/>
      <c r="M1378" s="295"/>
      <c r="N1378" s="295"/>
      <c r="O1378" s="295"/>
      <c r="P1378" s="295"/>
      <c r="Q1378" s="295"/>
      <c r="R1378" s="295"/>
      <c r="S1378" s="295"/>
      <c r="T1378" s="295"/>
      <c r="U1378" s="296"/>
      <c r="V1378" s="103"/>
      <c r="W1378" s="72"/>
      <c r="X1378" s="72"/>
      <c r="Y1378" s="72"/>
      <c r="Z1378" s="45">
        <f>Z1377+1</f>
        <v>17</v>
      </c>
      <c r="AA1378" s="77">
        <f t="shared" si="573"/>
        <v>193</v>
      </c>
      <c r="AB1378" s="77">
        <f t="shared" si="574"/>
        <v>204</v>
      </c>
      <c r="AC1378" s="72">
        <f t="shared" si="561"/>
        <v>1</v>
      </c>
      <c r="AD1378" s="72">
        <f t="shared" si="562"/>
        <v>1</v>
      </c>
      <c r="AE1378" s="109" t="str">
        <f t="shared" si="563"/>
        <v>0-0</v>
      </c>
      <c r="AF1378" s="109" t="str">
        <f t="shared" si="564"/>
        <v>Y</v>
      </c>
      <c r="AG1378" s="109" t="str">
        <f t="shared" si="565"/>
        <v>B</v>
      </c>
      <c r="AM1378" s="109">
        <f t="shared" si="566"/>
        <v>0</v>
      </c>
      <c r="AN1378" s="109">
        <f t="shared" si="567"/>
        <v>0</v>
      </c>
      <c r="AO1378" s="109" t="str">
        <f t="shared" si="568"/>
        <v/>
      </c>
      <c r="AQ1378" s="109" t="str">
        <f t="shared" si="569"/>
        <v/>
      </c>
      <c r="BA1378" s="229">
        <f>MOD(SUM(E1370:E1379),12)</f>
        <v>0</v>
      </c>
    </row>
    <row r="1379" spans="1:53" ht="15.75" thickBot="1" x14ac:dyDescent="0.3">
      <c r="A1379" s="88"/>
      <c r="B1379" s="66" t="s">
        <v>287</v>
      </c>
      <c r="C1379" s="67"/>
      <c r="D1379" s="102"/>
      <c r="E1379" s="32"/>
      <c r="F1379" s="32"/>
      <c r="G1379" s="68" t="s">
        <v>277</v>
      </c>
      <c r="H1379" s="69">
        <f t="shared" si="570"/>
        <v>0</v>
      </c>
      <c r="I1379" s="70">
        <f t="shared" si="571"/>
        <v>0</v>
      </c>
      <c r="J1379" s="73" t="str">
        <f t="shared" si="572"/>
        <v>--</v>
      </c>
      <c r="K1379" s="32"/>
      <c r="L1379" s="233"/>
      <c r="M1379" s="295"/>
      <c r="N1379" s="295"/>
      <c r="O1379" s="295"/>
      <c r="P1379" s="295"/>
      <c r="Q1379" s="295"/>
      <c r="R1379" s="295"/>
      <c r="S1379" s="295"/>
      <c r="T1379" s="295"/>
      <c r="U1379" s="296"/>
      <c r="V1379" s="103"/>
      <c r="W1379" s="72"/>
      <c r="X1379" s="72"/>
      <c r="Y1379" s="72"/>
      <c r="Z1379" s="45">
        <f>Z1378+1</f>
        <v>18</v>
      </c>
      <c r="AA1379" s="77">
        <f t="shared" si="573"/>
        <v>205</v>
      </c>
      <c r="AB1379" s="77">
        <f t="shared" si="574"/>
        <v>216</v>
      </c>
      <c r="AC1379" s="72">
        <f t="shared" si="561"/>
        <v>1</v>
      </c>
      <c r="AD1379" s="72">
        <f t="shared" si="562"/>
        <v>1</v>
      </c>
      <c r="AE1379" s="109" t="str">
        <f t="shared" si="563"/>
        <v>0-0</v>
      </c>
      <c r="AF1379" s="109" t="str">
        <f t="shared" si="564"/>
        <v>Y</v>
      </c>
      <c r="AG1379" s="109" t="str">
        <f t="shared" si="565"/>
        <v>B</v>
      </c>
      <c r="AM1379" s="109">
        <f t="shared" si="566"/>
        <v>0</v>
      </c>
      <c r="AN1379" s="109">
        <f t="shared" si="567"/>
        <v>0</v>
      </c>
      <c r="AO1379" s="109" t="str">
        <f t="shared" si="568"/>
        <v/>
      </c>
      <c r="AQ1379" s="109" t="str">
        <f t="shared" si="569"/>
        <v/>
      </c>
      <c r="BA1379" s="229">
        <f>MOD(SUM(E1370:E1380),12)</f>
        <v>0</v>
      </c>
    </row>
    <row r="1380" spans="1:53" ht="15.75" thickBot="1" x14ac:dyDescent="0.3">
      <c r="A1380" s="88"/>
      <c r="B1380" s="66" t="s">
        <v>288</v>
      </c>
      <c r="C1380" s="67"/>
      <c r="D1380" s="102"/>
      <c r="E1380" s="32"/>
      <c r="F1380" s="32"/>
      <c r="G1380" s="68" t="s">
        <v>277</v>
      </c>
      <c r="H1380" s="69">
        <f t="shared" si="570"/>
        <v>0</v>
      </c>
      <c r="I1380" s="70">
        <f t="shared" si="571"/>
        <v>0</v>
      </c>
      <c r="J1380" s="73" t="str">
        <f t="shared" si="572"/>
        <v>--</v>
      </c>
      <c r="K1380" s="32"/>
      <c r="L1380" s="233"/>
      <c r="M1380" s="295"/>
      <c r="N1380" s="295"/>
      <c r="O1380" s="295"/>
      <c r="P1380" s="295"/>
      <c r="Q1380" s="295"/>
      <c r="R1380" s="295"/>
      <c r="S1380" s="295"/>
      <c r="T1380" s="295"/>
      <c r="U1380" s="296"/>
      <c r="V1380" s="103"/>
      <c r="W1380" s="84"/>
      <c r="X1380" s="84"/>
      <c r="Y1380" s="72"/>
      <c r="Z1380" s="72"/>
      <c r="AA1380" s="72"/>
      <c r="AB1380" s="72"/>
      <c r="AC1380" s="72">
        <f t="shared" si="561"/>
        <v>1</v>
      </c>
      <c r="AD1380" s="72">
        <f t="shared" si="562"/>
        <v>1</v>
      </c>
      <c r="AE1380" s="109" t="str">
        <f t="shared" si="563"/>
        <v>0-0</v>
      </c>
      <c r="AF1380" s="109" t="str">
        <f t="shared" si="564"/>
        <v>Y</v>
      </c>
      <c r="AG1380" s="109" t="str">
        <f t="shared" si="565"/>
        <v>B</v>
      </c>
      <c r="AM1380" s="109">
        <f t="shared" si="566"/>
        <v>0</v>
      </c>
      <c r="AN1380" s="109">
        <f t="shared" si="567"/>
        <v>0</v>
      </c>
      <c r="AO1380" s="109" t="str">
        <f t="shared" si="568"/>
        <v/>
      </c>
      <c r="AQ1380" s="109" t="str">
        <f t="shared" si="569"/>
        <v/>
      </c>
      <c r="BA1380" s="229">
        <f>MOD(SUM(E1370:E1381),12)</f>
        <v>0</v>
      </c>
    </row>
    <row r="1381" spans="1:53" ht="15.75" thickBot="1" x14ac:dyDescent="0.3">
      <c r="A1381" s="88"/>
      <c r="B1381" s="66" t="s">
        <v>289</v>
      </c>
      <c r="C1381" s="67"/>
      <c r="D1381" s="102"/>
      <c r="E1381" s="32"/>
      <c r="F1381" s="32"/>
      <c r="G1381" s="68" t="s">
        <v>277</v>
      </c>
      <c r="H1381" s="69">
        <f t="shared" si="570"/>
        <v>0</v>
      </c>
      <c r="I1381" s="70">
        <f t="shared" si="571"/>
        <v>0</v>
      </c>
      <c r="J1381" s="73" t="str">
        <f t="shared" si="572"/>
        <v>--</v>
      </c>
      <c r="K1381" s="32"/>
      <c r="L1381" s="233"/>
      <c r="M1381" s="295"/>
      <c r="N1381" s="295"/>
      <c r="O1381" s="295"/>
      <c r="P1381" s="295"/>
      <c r="Q1381" s="295"/>
      <c r="R1381" s="295"/>
      <c r="S1381" s="295"/>
      <c r="T1381" s="295"/>
      <c r="U1381" s="296"/>
      <c r="V1381" s="103"/>
      <c r="W1381" s="84">
        <f>Y1381+1</f>
        <v>1</v>
      </c>
      <c r="X1381" s="84"/>
      <c r="Y1381" s="78">
        <f>SUM(E1370:E1381)</f>
        <v>0</v>
      </c>
      <c r="Z1381" s="72"/>
      <c r="AA1381" s="72"/>
      <c r="AB1381" s="72"/>
      <c r="AC1381" s="72">
        <f t="shared" si="561"/>
        <v>1</v>
      </c>
      <c r="AD1381" s="72">
        <f t="shared" si="562"/>
        <v>1</v>
      </c>
      <c r="AE1381" s="109" t="str">
        <f t="shared" si="563"/>
        <v>0-0</v>
      </c>
      <c r="AF1381" s="109" t="str">
        <f t="shared" si="564"/>
        <v>Y</v>
      </c>
      <c r="AG1381" s="109" t="str">
        <f t="shared" si="565"/>
        <v>B</v>
      </c>
      <c r="AM1381" s="109">
        <f t="shared" si="566"/>
        <v>0</v>
      </c>
      <c r="AN1381" s="109">
        <f t="shared" si="567"/>
        <v>0</v>
      </c>
      <c r="AO1381" s="109" t="str">
        <f t="shared" si="568"/>
        <v/>
      </c>
      <c r="AQ1381" s="109" t="str">
        <f t="shared" si="569"/>
        <v/>
      </c>
      <c r="BA1381" s="229">
        <f>MOD(SUM(E1370:E1382),12)</f>
        <v>0</v>
      </c>
    </row>
    <row r="1382" spans="1:53" ht="15.75" thickBot="1" x14ac:dyDescent="0.3">
      <c r="A1382" s="88"/>
      <c r="B1382" s="66" t="s">
        <v>290</v>
      </c>
      <c r="C1382" s="67"/>
      <c r="D1382" s="102"/>
      <c r="E1382" s="32"/>
      <c r="F1382" s="32"/>
      <c r="G1382" s="68" t="s">
        <v>277</v>
      </c>
      <c r="H1382" s="69">
        <f t="shared" si="570"/>
        <v>0</v>
      </c>
      <c r="I1382" s="70">
        <f t="shared" si="571"/>
        <v>0</v>
      </c>
      <c r="J1382" s="73" t="str">
        <f t="shared" si="572"/>
        <v>--</v>
      </c>
      <c r="K1382" s="32"/>
      <c r="L1382" s="233"/>
      <c r="M1382" s="295"/>
      <c r="N1382" s="295"/>
      <c r="O1382" s="295"/>
      <c r="P1382" s="295"/>
      <c r="Q1382" s="295"/>
      <c r="R1382" s="295"/>
      <c r="S1382" s="295"/>
      <c r="T1382" s="295"/>
      <c r="U1382" s="296"/>
      <c r="V1382" s="103"/>
      <c r="W1382" s="84">
        <f>Y1382+1</f>
        <v>1</v>
      </c>
      <c r="X1382" s="84"/>
      <c r="Y1382" s="78">
        <f>SUM(E1370:E1382)</f>
        <v>0</v>
      </c>
      <c r="Z1382" s="72" t="str">
        <f t="shared" ref="Z1382:Z1394" si="575">IF(OR(AND(E$8=216,C1381="DBL REV",C1382="DBL REV",Y1381&lt;=144,Y1382&gt;144),AND(E$8=216,C1381="TPL REV",C1382="TPL REV",Y1381&lt;=144,Y1382&gt;144),AND(E$8=216,C1381="QD REV",C1382="QD REV",Y1381&lt;=144,Y1382&gt;144)),"ERROR","")</f>
        <v/>
      </c>
      <c r="AA1382" s="72"/>
      <c r="AB1382" s="72"/>
      <c r="AC1382" s="72">
        <f t="shared" si="561"/>
        <v>1</v>
      </c>
      <c r="AD1382" s="72">
        <f t="shared" si="562"/>
        <v>1</v>
      </c>
      <c r="AE1382" s="109" t="str">
        <f t="shared" si="563"/>
        <v>0-0</v>
      </c>
      <c r="AF1382" s="109" t="str">
        <f t="shared" si="564"/>
        <v>Y</v>
      </c>
      <c r="AG1382" s="109" t="str">
        <f t="shared" si="565"/>
        <v>B</v>
      </c>
      <c r="AM1382" s="109">
        <f t="shared" si="566"/>
        <v>0</v>
      </c>
      <c r="AN1382" s="109">
        <f t="shared" si="567"/>
        <v>0</v>
      </c>
      <c r="AO1382" s="109" t="str">
        <f t="shared" si="568"/>
        <v/>
      </c>
      <c r="AQ1382" s="109" t="str">
        <f t="shared" si="569"/>
        <v/>
      </c>
      <c r="BA1382" s="229">
        <f>MOD(SUM(E1370:E1383),12)</f>
        <v>0</v>
      </c>
    </row>
    <row r="1383" spans="1:53" ht="15.75" thickBot="1" x14ac:dyDescent="0.3">
      <c r="A1383" s="88"/>
      <c r="B1383" s="66" t="s">
        <v>291</v>
      </c>
      <c r="C1383" s="67"/>
      <c r="D1383" s="102"/>
      <c r="E1383" s="32"/>
      <c r="F1383" s="32"/>
      <c r="G1383" s="68" t="s">
        <v>277</v>
      </c>
      <c r="H1383" s="69">
        <f t="shared" si="570"/>
        <v>0</v>
      </c>
      <c r="I1383" s="70">
        <f t="shared" si="571"/>
        <v>0</v>
      </c>
      <c r="J1383" s="73" t="str">
        <f t="shared" si="572"/>
        <v>--</v>
      </c>
      <c r="K1383" s="32"/>
      <c r="L1383" s="233"/>
      <c r="M1383" s="295"/>
      <c r="N1383" s="295"/>
      <c r="O1383" s="295"/>
      <c r="P1383" s="295"/>
      <c r="Q1383" s="295"/>
      <c r="R1383" s="295"/>
      <c r="S1383" s="295"/>
      <c r="T1383" s="295"/>
      <c r="U1383" s="296"/>
      <c r="V1383" s="103"/>
      <c r="W1383" s="84">
        <f>Y1383+1</f>
        <v>1</v>
      </c>
      <c r="X1383" s="84"/>
      <c r="Y1383" s="78">
        <f>SUM(E1370:E1383)</f>
        <v>0</v>
      </c>
      <c r="Z1383" s="72" t="str">
        <f t="shared" si="575"/>
        <v/>
      </c>
      <c r="AA1383" s="72"/>
      <c r="AB1383" s="72"/>
      <c r="AC1383" s="72">
        <f t="shared" si="561"/>
        <v>1</v>
      </c>
      <c r="AD1383" s="72">
        <f t="shared" si="562"/>
        <v>1</v>
      </c>
      <c r="AE1383" s="109" t="str">
        <f t="shared" si="563"/>
        <v>0-0</v>
      </c>
      <c r="AF1383" s="109" t="str">
        <f t="shared" si="564"/>
        <v>Y</v>
      </c>
      <c r="AG1383" s="109" t="str">
        <f t="shared" si="565"/>
        <v>B</v>
      </c>
      <c r="AM1383" s="109">
        <f t="shared" si="566"/>
        <v>0</v>
      </c>
      <c r="AN1383" s="109">
        <f t="shared" si="567"/>
        <v>0</v>
      </c>
      <c r="AO1383" s="109" t="str">
        <f t="shared" si="568"/>
        <v/>
      </c>
      <c r="AQ1383" s="109" t="str">
        <f t="shared" si="569"/>
        <v/>
      </c>
      <c r="BA1383" s="229">
        <f>MOD(SUM(E1370:E1384),12)</f>
        <v>0</v>
      </c>
    </row>
    <row r="1384" spans="1:53" ht="15.75" thickBot="1" x14ac:dyDescent="0.3">
      <c r="A1384" s="88"/>
      <c r="B1384" s="66" t="s">
        <v>292</v>
      </c>
      <c r="C1384" s="67"/>
      <c r="D1384" s="102"/>
      <c r="E1384" s="32"/>
      <c r="F1384" s="32"/>
      <c r="G1384" s="68" t="s">
        <v>277</v>
      </c>
      <c r="H1384" s="69">
        <f t="shared" si="570"/>
        <v>0</v>
      </c>
      <c r="I1384" s="70">
        <f t="shared" si="571"/>
        <v>0</v>
      </c>
      <c r="J1384" s="73" t="str">
        <f t="shared" si="572"/>
        <v>--</v>
      </c>
      <c r="K1384" s="32"/>
      <c r="L1384" s="233"/>
      <c r="M1384" s="295"/>
      <c r="N1384" s="295"/>
      <c r="O1384" s="295"/>
      <c r="P1384" s="295"/>
      <c r="Q1384" s="295"/>
      <c r="R1384" s="295"/>
      <c r="S1384" s="295"/>
      <c r="T1384" s="295"/>
      <c r="U1384" s="296"/>
      <c r="V1384" s="103"/>
      <c r="W1384" s="84">
        <f>Y1384+1</f>
        <v>1</v>
      </c>
      <c r="X1384" s="84"/>
      <c r="Y1384" s="78">
        <f>SUM(E1370:E1384)</f>
        <v>0</v>
      </c>
      <c r="Z1384" s="72" t="str">
        <f t="shared" si="575"/>
        <v/>
      </c>
      <c r="AA1384" s="72" t="str">
        <f t="shared" ref="AA1384:AA1396" si="576">IF(AND(C1382&lt;&gt;"Field SPL",W1381&lt;=144,Y1382&gt;144),"ERROR","")</f>
        <v/>
      </c>
      <c r="AB1384" s="72"/>
      <c r="AC1384" s="72">
        <f t="shared" si="561"/>
        <v>1</v>
      </c>
      <c r="AD1384" s="72">
        <f t="shared" si="562"/>
        <v>1</v>
      </c>
      <c r="AE1384" s="109" t="str">
        <f t="shared" si="563"/>
        <v>0-0</v>
      </c>
      <c r="AF1384" s="109" t="str">
        <f t="shared" si="564"/>
        <v>Y</v>
      </c>
      <c r="AG1384" s="109" t="str">
        <f t="shared" si="565"/>
        <v>B</v>
      </c>
      <c r="AM1384" s="109">
        <f t="shared" si="566"/>
        <v>0</v>
      </c>
      <c r="AN1384" s="109">
        <f t="shared" si="567"/>
        <v>0</v>
      </c>
      <c r="AO1384" s="109" t="str">
        <f t="shared" si="568"/>
        <v/>
      </c>
      <c r="AQ1384" s="109" t="str">
        <f t="shared" si="569"/>
        <v/>
      </c>
      <c r="BA1384" s="229">
        <f>MOD(SUM(E1370:E1385),12)</f>
        <v>0</v>
      </c>
    </row>
    <row r="1385" spans="1:53" ht="15.75" thickBot="1" x14ac:dyDescent="0.3">
      <c r="A1385" s="88"/>
      <c r="B1385" s="66" t="s">
        <v>293</v>
      </c>
      <c r="C1385" s="67"/>
      <c r="D1385" s="102"/>
      <c r="E1385" s="32"/>
      <c r="F1385" s="32"/>
      <c r="G1385" s="68" t="s">
        <v>277</v>
      </c>
      <c r="H1385" s="69">
        <f t="shared" si="570"/>
        <v>0</v>
      </c>
      <c r="I1385" s="70">
        <f t="shared" si="571"/>
        <v>0</v>
      </c>
      <c r="J1385" s="73" t="str">
        <f t="shared" si="572"/>
        <v>--</v>
      </c>
      <c r="K1385" s="32"/>
      <c r="L1385" s="233"/>
      <c r="M1385" s="295"/>
      <c r="N1385" s="295"/>
      <c r="O1385" s="295"/>
      <c r="P1385" s="295"/>
      <c r="Q1385" s="295"/>
      <c r="R1385" s="295"/>
      <c r="S1385" s="295"/>
      <c r="T1385" s="295"/>
      <c r="U1385" s="296"/>
      <c r="V1385" s="103"/>
      <c r="W1385" s="84">
        <f t="shared" ref="W1385:W1393" si="577">Y1385+1</f>
        <v>1</v>
      </c>
      <c r="X1385" s="84"/>
      <c r="Y1385" s="78">
        <f>SUM(E1370:E1385)</f>
        <v>0</v>
      </c>
      <c r="Z1385" s="72" t="str">
        <f t="shared" si="575"/>
        <v/>
      </c>
      <c r="AA1385" s="72" t="str">
        <f t="shared" si="576"/>
        <v/>
      </c>
      <c r="AB1385" s="72"/>
      <c r="AC1385" s="72">
        <f t="shared" si="561"/>
        <v>1</v>
      </c>
      <c r="AD1385" s="72">
        <f t="shared" si="562"/>
        <v>1</v>
      </c>
      <c r="AE1385" s="109" t="str">
        <f t="shared" si="563"/>
        <v>0-0</v>
      </c>
      <c r="AF1385" s="109" t="str">
        <f t="shared" si="564"/>
        <v>Y</v>
      </c>
      <c r="AG1385" s="109" t="str">
        <f t="shared" si="565"/>
        <v>B</v>
      </c>
      <c r="AM1385" s="109">
        <f t="shared" si="566"/>
        <v>0</v>
      </c>
      <c r="AN1385" s="109">
        <f t="shared" si="567"/>
        <v>0</v>
      </c>
      <c r="AO1385" s="109" t="str">
        <f t="shared" si="568"/>
        <v/>
      </c>
      <c r="AQ1385" s="109" t="str">
        <f t="shared" si="569"/>
        <v/>
      </c>
      <c r="BA1385" s="229">
        <f>MOD(SUM(E1370:E1386),12)</f>
        <v>0</v>
      </c>
    </row>
    <row r="1386" spans="1:53" ht="15.75" thickBot="1" x14ac:dyDescent="0.3">
      <c r="A1386" s="88"/>
      <c r="B1386" s="66" t="s">
        <v>294</v>
      </c>
      <c r="C1386" s="67"/>
      <c r="D1386" s="102"/>
      <c r="E1386" s="32"/>
      <c r="F1386" s="32"/>
      <c r="G1386" s="68" t="s">
        <v>277</v>
      </c>
      <c r="H1386" s="69">
        <f t="shared" si="570"/>
        <v>0</v>
      </c>
      <c r="I1386" s="70">
        <f t="shared" si="571"/>
        <v>0</v>
      </c>
      <c r="J1386" s="73" t="str">
        <f t="shared" si="572"/>
        <v>--</v>
      </c>
      <c r="K1386" s="32"/>
      <c r="L1386" s="233"/>
      <c r="M1386" s="295"/>
      <c r="N1386" s="295"/>
      <c r="O1386" s="295"/>
      <c r="P1386" s="295"/>
      <c r="Q1386" s="295"/>
      <c r="R1386" s="295"/>
      <c r="S1386" s="295"/>
      <c r="T1386" s="295"/>
      <c r="U1386" s="296"/>
      <c r="V1386" s="103"/>
      <c r="W1386" s="84">
        <f t="shared" si="577"/>
        <v>1</v>
      </c>
      <c r="X1386" s="84"/>
      <c r="Y1386" s="78">
        <f>SUM(E1370:E1386)</f>
        <v>0</v>
      </c>
      <c r="Z1386" s="72" t="str">
        <f t="shared" si="575"/>
        <v/>
      </c>
      <c r="AA1386" s="72" t="str">
        <f t="shared" si="576"/>
        <v/>
      </c>
      <c r="AB1386" s="72"/>
      <c r="AC1386" s="72">
        <f t="shared" si="561"/>
        <v>1</v>
      </c>
      <c r="AD1386" s="72">
        <f t="shared" si="562"/>
        <v>1</v>
      </c>
      <c r="AE1386" s="109" t="str">
        <f t="shared" si="563"/>
        <v>0-0</v>
      </c>
      <c r="AF1386" s="109" t="str">
        <f t="shared" si="564"/>
        <v>Y</v>
      </c>
      <c r="AG1386" s="109" t="str">
        <f t="shared" si="565"/>
        <v>B</v>
      </c>
      <c r="AM1386" s="109">
        <f t="shared" si="566"/>
        <v>0</v>
      </c>
      <c r="AN1386" s="109">
        <f t="shared" si="567"/>
        <v>0</v>
      </c>
      <c r="AO1386" s="109" t="str">
        <f t="shared" si="568"/>
        <v/>
      </c>
      <c r="AQ1386" s="109" t="str">
        <f t="shared" si="569"/>
        <v/>
      </c>
      <c r="BA1386" s="229">
        <f>MOD(SUM(E1370:E1387),12)</f>
        <v>0</v>
      </c>
    </row>
    <row r="1387" spans="1:53" ht="15.75" thickBot="1" x14ac:dyDescent="0.3">
      <c r="A1387" s="88"/>
      <c r="B1387" s="66" t="s">
        <v>295</v>
      </c>
      <c r="C1387" s="67"/>
      <c r="D1387" s="102"/>
      <c r="E1387" s="32"/>
      <c r="F1387" s="32"/>
      <c r="G1387" s="68" t="s">
        <v>277</v>
      </c>
      <c r="H1387" s="69">
        <f t="shared" si="570"/>
        <v>0</v>
      </c>
      <c r="I1387" s="70">
        <f t="shared" si="571"/>
        <v>0</v>
      </c>
      <c r="J1387" s="73" t="str">
        <f t="shared" si="572"/>
        <v>--</v>
      </c>
      <c r="K1387" s="32"/>
      <c r="L1387" s="233"/>
      <c r="M1387" s="295"/>
      <c r="N1387" s="295"/>
      <c r="O1387" s="295"/>
      <c r="P1387" s="295"/>
      <c r="Q1387" s="295"/>
      <c r="R1387" s="295"/>
      <c r="S1387" s="295"/>
      <c r="T1387" s="295"/>
      <c r="U1387" s="296"/>
      <c r="V1387" s="103"/>
      <c r="W1387" s="84">
        <f t="shared" si="577"/>
        <v>1</v>
      </c>
      <c r="X1387" s="84"/>
      <c r="Y1387" s="78">
        <f>SUM(E1370:E1387)</f>
        <v>0</v>
      </c>
      <c r="Z1387" s="72" t="str">
        <f t="shared" si="575"/>
        <v/>
      </c>
      <c r="AA1387" s="72" t="str">
        <f t="shared" si="576"/>
        <v/>
      </c>
      <c r="AB1387" s="72"/>
      <c r="AC1387" s="72">
        <f t="shared" si="561"/>
        <v>1</v>
      </c>
      <c r="AD1387" s="72">
        <f t="shared" si="562"/>
        <v>1</v>
      </c>
      <c r="AE1387" s="109" t="str">
        <f t="shared" si="563"/>
        <v>0-0</v>
      </c>
      <c r="AF1387" s="109" t="str">
        <f t="shared" si="564"/>
        <v>Y</v>
      </c>
      <c r="AG1387" s="109" t="str">
        <f t="shared" si="565"/>
        <v>B</v>
      </c>
      <c r="AM1387" s="109">
        <f t="shared" si="566"/>
        <v>0</v>
      </c>
      <c r="AN1387" s="109">
        <f t="shared" si="567"/>
        <v>0</v>
      </c>
      <c r="AO1387" s="109" t="str">
        <f t="shared" si="568"/>
        <v/>
      </c>
      <c r="AQ1387" s="109" t="str">
        <f t="shared" si="569"/>
        <v/>
      </c>
      <c r="BA1387" s="229">
        <f>MOD(SUM(E1370:E1388),12)</f>
        <v>0</v>
      </c>
    </row>
    <row r="1388" spans="1:53" ht="15.75" thickBot="1" x14ac:dyDescent="0.3">
      <c r="A1388" s="88"/>
      <c r="B1388" s="66" t="s">
        <v>296</v>
      </c>
      <c r="C1388" s="67"/>
      <c r="D1388" s="102"/>
      <c r="E1388" s="32"/>
      <c r="F1388" s="32"/>
      <c r="G1388" s="68" t="s">
        <v>277</v>
      </c>
      <c r="H1388" s="69">
        <f t="shared" si="570"/>
        <v>0</v>
      </c>
      <c r="I1388" s="70">
        <f t="shared" si="571"/>
        <v>0</v>
      </c>
      <c r="J1388" s="73" t="str">
        <f t="shared" si="572"/>
        <v>--</v>
      </c>
      <c r="K1388" s="32"/>
      <c r="L1388" s="233"/>
      <c r="M1388" s="295"/>
      <c r="N1388" s="295"/>
      <c r="O1388" s="295"/>
      <c r="P1388" s="295"/>
      <c r="Q1388" s="295"/>
      <c r="R1388" s="295"/>
      <c r="S1388" s="295"/>
      <c r="T1388" s="295"/>
      <c r="U1388" s="296"/>
      <c r="V1388" s="103"/>
      <c r="W1388" s="84">
        <f t="shared" si="577"/>
        <v>1</v>
      </c>
      <c r="X1388" s="84"/>
      <c r="Y1388" s="78">
        <f>SUM(E1370:E1388)</f>
        <v>0</v>
      </c>
      <c r="Z1388" s="72" t="str">
        <f t="shared" si="575"/>
        <v/>
      </c>
      <c r="AA1388" s="72" t="str">
        <f t="shared" si="576"/>
        <v/>
      </c>
      <c r="AB1388" s="72"/>
      <c r="AC1388" s="72">
        <f t="shared" si="561"/>
        <v>1</v>
      </c>
      <c r="AD1388" s="72">
        <f t="shared" si="562"/>
        <v>1</v>
      </c>
      <c r="AE1388" s="109" t="str">
        <f t="shared" si="563"/>
        <v>0-0</v>
      </c>
      <c r="AF1388" s="109" t="str">
        <f t="shared" si="564"/>
        <v>Y</v>
      </c>
      <c r="AG1388" s="109" t="str">
        <f t="shared" si="565"/>
        <v>B</v>
      </c>
      <c r="AM1388" s="109">
        <f t="shared" si="566"/>
        <v>0</v>
      </c>
      <c r="AN1388" s="109">
        <f t="shared" si="567"/>
        <v>0</v>
      </c>
      <c r="AO1388" s="109" t="str">
        <f t="shared" si="568"/>
        <v/>
      </c>
      <c r="AQ1388" s="109" t="str">
        <f t="shared" si="569"/>
        <v/>
      </c>
      <c r="BA1388" s="229">
        <f>MOD(SUM(E1370:E1389),12)</f>
        <v>0</v>
      </c>
    </row>
    <row r="1389" spans="1:53" ht="15.75" thickBot="1" x14ac:dyDescent="0.3">
      <c r="A1389" s="88"/>
      <c r="B1389" s="66" t="s">
        <v>297</v>
      </c>
      <c r="C1389" s="67"/>
      <c r="D1389" s="102"/>
      <c r="E1389" s="32"/>
      <c r="F1389" s="32"/>
      <c r="G1389" s="68" t="s">
        <v>277</v>
      </c>
      <c r="H1389" s="69">
        <f t="shared" si="570"/>
        <v>0</v>
      </c>
      <c r="I1389" s="70">
        <f t="shared" si="571"/>
        <v>0</v>
      </c>
      <c r="J1389" s="73" t="str">
        <f t="shared" si="572"/>
        <v>--</v>
      </c>
      <c r="K1389" s="32"/>
      <c r="L1389" s="233"/>
      <c r="M1389" s="295"/>
      <c r="N1389" s="295"/>
      <c r="O1389" s="295"/>
      <c r="P1389" s="295"/>
      <c r="Q1389" s="295"/>
      <c r="R1389" s="295"/>
      <c r="S1389" s="295"/>
      <c r="T1389" s="295"/>
      <c r="U1389" s="296"/>
      <c r="V1389" s="103"/>
      <c r="W1389" s="84">
        <f t="shared" si="577"/>
        <v>1</v>
      </c>
      <c r="X1389" s="84"/>
      <c r="Y1389" s="78">
        <f>SUM(E1370:E1389)</f>
        <v>0</v>
      </c>
      <c r="Z1389" s="72" t="str">
        <f t="shared" si="575"/>
        <v/>
      </c>
      <c r="AA1389" s="72" t="str">
        <f t="shared" si="576"/>
        <v/>
      </c>
      <c r="AB1389" s="72"/>
      <c r="AC1389" s="72">
        <f t="shared" si="561"/>
        <v>1</v>
      </c>
      <c r="AD1389" s="72">
        <f t="shared" si="562"/>
        <v>1</v>
      </c>
      <c r="AE1389" s="109" t="str">
        <f t="shared" si="563"/>
        <v>0-0</v>
      </c>
      <c r="AF1389" s="109" t="str">
        <f t="shared" si="564"/>
        <v>Y</v>
      </c>
      <c r="AG1389" s="109" t="str">
        <f t="shared" si="565"/>
        <v>B</v>
      </c>
      <c r="AM1389" s="109">
        <f t="shared" si="566"/>
        <v>0</v>
      </c>
      <c r="AN1389" s="109">
        <f t="shared" si="567"/>
        <v>0</v>
      </c>
      <c r="AO1389" s="109" t="str">
        <f t="shared" si="568"/>
        <v/>
      </c>
      <c r="AQ1389" s="109" t="str">
        <f t="shared" si="569"/>
        <v/>
      </c>
      <c r="BA1389" s="229">
        <f>MOD(SUM(E1370:E1390),12)</f>
        <v>0</v>
      </c>
    </row>
    <row r="1390" spans="1:53" ht="15.75" thickBot="1" x14ac:dyDescent="0.3">
      <c r="A1390" s="88"/>
      <c r="B1390" s="66" t="s">
        <v>298</v>
      </c>
      <c r="C1390" s="67"/>
      <c r="D1390" s="102"/>
      <c r="E1390" s="32"/>
      <c r="F1390" s="32"/>
      <c r="G1390" s="68" t="s">
        <v>277</v>
      </c>
      <c r="H1390" s="69">
        <f t="shared" si="570"/>
        <v>0</v>
      </c>
      <c r="I1390" s="70">
        <f t="shared" si="571"/>
        <v>0</v>
      </c>
      <c r="J1390" s="73" t="str">
        <f t="shared" si="572"/>
        <v>--</v>
      </c>
      <c r="K1390" s="32"/>
      <c r="L1390" s="233"/>
      <c r="M1390" s="295"/>
      <c r="N1390" s="295"/>
      <c r="O1390" s="295"/>
      <c r="P1390" s="295"/>
      <c r="Q1390" s="295"/>
      <c r="R1390" s="295"/>
      <c r="S1390" s="295"/>
      <c r="T1390" s="295"/>
      <c r="U1390" s="296"/>
      <c r="V1390" s="103"/>
      <c r="W1390" s="84">
        <f t="shared" si="577"/>
        <v>1</v>
      </c>
      <c r="X1390" s="84"/>
      <c r="Y1390" s="78">
        <f>SUM(E1370:E1390)</f>
        <v>0</v>
      </c>
      <c r="Z1390" s="72" t="str">
        <f t="shared" si="575"/>
        <v/>
      </c>
      <c r="AA1390" s="72" t="str">
        <f t="shared" si="576"/>
        <v/>
      </c>
      <c r="AB1390" s="72"/>
      <c r="AC1390" s="72">
        <f t="shared" si="561"/>
        <v>1</v>
      </c>
      <c r="AD1390" s="72">
        <f t="shared" si="562"/>
        <v>1</v>
      </c>
      <c r="AE1390" s="109" t="str">
        <f t="shared" si="563"/>
        <v>0-0</v>
      </c>
      <c r="AF1390" s="109" t="str">
        <f t="shared" si="564"/>
        <v>Y</v>
      </c>
      <c r="AG1390" s="109" t="str">
        <f t="shared" si="565"/>
        <v>B</v>
      </c>
      <c r="AM1390" s="109">
        <f t="shared" si="566"/>
        <v>0</v>
      </c>
      <c r="AN1390" s="109">
        <f t="shared" si="567"/>
        <v>0</v>
      </c>
      <c r="AO1390" s="109" t="str">
        <f t="shared" si="568"/>
        <v/>
      </c>
      <c r="AQ1390" s="109" t="str">
        <f t="shared" si="569"/>
        <v/>
      </c>
      <c r="BA1390" s="229">
        <f>MOD(SUM(E1370:E1391),12)</f>
        <v>0</v>
      </c>
    </row>
    <row r="1391" spans="1:53" ht="15.75" thickBot="1" x14ac:dyDescent="0.3">
      <c r="A1391" s="88"/>
      <c r="B1391" s="66" t="s">
        <v>299</v>
      </c>
      <c r="C1391" s="67"/>
      <c r="D1391" s="102"/>
      <c r="E1391" s="32"/>
      <c r="F1391" s="32"/>
      <c r="G1391" s="68" t="s">
        <v>277</v>
      </c>
      <c r="H1391" s="69">
        <f t="shared" si="570"/>
        <v>0</v>
      </c>
      <c r="I1391" s="70">
        <f t="shared" si="571"/>
        <v>0</v>
      </c>
      <c r="J1391" s="73" t="str">
        <f t="shared" si="572"/>
        <v>--</v>
      </c>
      <c r="K1391" s="32"/>
      <c r="L1391" s="233"/>
      <c r="M1391" s="295"/>
      <c r="N1391" s="295"/>
      <c r="O1391" s="295"/>
      <c r="P1391" s="295"/>
      <c r="Q1391" s="295"/>
      <c r="R1391" s="295"/>
      <c r="S1391" s="295"/>
      <c r="T1391" s="295"/>
      <c r="U1391" s="296"/>
      <c r="V1391" s="103"/>
      <c r="W1391" s="84">
        <f t="shared" si="577"/>
        <v>1</v>
      </c>
      <c r="X1391" s="84"/>
      <c r="Y1391" s="78">
        <f>SUM(E1370:E1391)</f>
        <v>0</v>
      </c>
      <c r="Z1391" s="72" t="str">
        <f t="shared" si="575"/>
        <v/>
      </c>
      <c r="AA1391" s="72" t="str">
        <f t="shared" si="576"/>
        <v/>
      </c>
      <c r="AB1391" s="72"/>
      <c r="AC1391" s="72">
        <f t="shared" si="561"/>
        <v>1</v>
      </c>
      <c r="AD1391" s="72">
        <f t="shared" si="562"/>
        <v>1</v>
      </c>
      <c r="AE1391" s="109" t="str">
        <f t="shared" si="563"/>
        <v>0-0</v>
      </c>
      <c r="AF1391" s="109" t="str">
        <f t="shared" si="564"/>
        <v>Y</v>
      </c>
      <c r="AG1391" s="109" t="str">
        <f t="shared" si="565"/>
        <v>B</v>
      </c>
      <c r="AM1391" s="109">
        <f t="shared" si="566"/>
        <v>0</v>
      </c>
      <c r="AN1391" s="109">
        <f t="shared" si="567"/>
        <v>0</v>
      </c>
      <c r="AO1391" s="109" t="str">
        <f t="shared" si="568"/>
        <v/>
      </c>
      <c r="AQ1391" s="109" t="str">
        <f t="shared" si="569"/>
        <v/>
      </c>
      <c r="BA1391" s="229">
        <f>MOD(SUM(E1370:E1392),12)</f>
        <v>0</v>
      </c>
    </row>
    <row r="1392" spans="1:53" ht="15.75" thickBot="1" x14ac:dyDescent="0.3">
      <c r="A1392" s="88"/>
      <c r="B1392" s="66" t="s">
        <v>300</v>
      </c>
      <c r="C1392" s="67"/>
      <c r="D1392" s="102"/>
      <c r="E1392" s="32"/>
      <c r="F1392" s="32"/>
      <c r="G1392" s="68" t="s">
        <v>277</v>
      </c>
      <c r="H1392" s="69">
        <f t="shared" si="570"/>
        <v>0</v>
      </c>
      <c r="I1392" s="70">
        <f t="shared" si="571"/>
        <v>0</v>
      </c>
      <c r="J1392" s="73" t="str">
        <f t="shared" si="572"/>
        <v>--</v>
      </c>
      <c r="K1392" s="32"/>
      <c r="L1392" s="233"/>
      <c r="M1392" s="295"/>
      <c r="N1392" s="295"/>
      <c r="O1392" s="295"/>
      <c r="P1392" s="295"/>
      <c r="Q1392" s="295"/>
      <c r="R1392" s="295"/>
      <c r="S1392" s="295"/>
      <c r="T1392" s="295"/>
      <c r="U1392" s="296"/>
      <c r="V1392" s="103"/>
      <c r="W1392" s="84">
        <f t="shared" si="577"/>
        <v>1</v>
      </c>
      <c r="X1392" s="84"/>
      <c r="Y1392" s="78">
        <f>SUM(E1370:E1392)</f>
        <v>0</v>
      </c>
      <c r="Z1392" s="72" t="str">
        <f t="shared" si="575"/>
        <v/>
      </c>
      <c r="AA1392" s="72" t="str">
        <f t="shared" si="576"/>
        <v/>
      </c>
      <c r="AB1392" s="72"/>
      <c r="AC1392" s="72">
        <f t="shared" si="561"/>
        <v>1</v>
      </c>
      <c r="AD1392" s="72">
        <f t="shared" si="562"/>
        <v>1</v>
      </c>
      <c r="AE1392" s="109" t="str">
        <f t="shared" si="563"/>
        <v>0-0</v>
      </c>
      <c r="AF1392" s="109" t="str">
        <f t="shared" si="564"/>
        <v>Y</v>
      </c>
      <c r="AG1392" s="109" t="str">
        <f t="shared" si="565"/>
        <v>B</v>
      </c>
      <c r="AM1392" s="109">
        <f t="shared" si="566"/>
        <v>0</v>
      </c>
      <c r="AN1392" s="109">
        <f t="shared" si="567"/>
        <v>0</v>
      </c>
      <c r="AO1392" s="109" t="str">
        <f t="shared" si="568"/>
        <v/>
      </c>
      <c r="AQ1392" s="109" t="str">
        <f t="shared" si="569"/>
        <v/>
      </c>
      <c r="BA1392" s="229">
        <f>MOD(SUM(E1370:E1393),12)</f>
        <v>0</v>
      </c>
    </row>
    <row r="1393" spans="1:53" ht="15.75" thickBot="1" x14ac:dyDescent="0.3">
      <c r="A1393" s="88"/>
      <c r="B1393" s="66" t="s">
        <v>301</v>
      </c>
      <c r="C1393" s="67"/>
      <c r="D1393" s="102"/>
      <c r="E1393" s="32"/>
      <c r="F1393" s="32"/>
      <c r="G1393" s="68" t="s">
        <v>277</v>
      </c>
      <c r="H1393" s="69">
        <f t="shared" si="570"/>
        <v>0</v>
      </c>
      <c r="I1393" s="70">
        <f t="shared" si="571"/>
        <v>0</v>
      </c>
      <c r="J1393" s="73" t="str">
        <f t="shared" si="572"/>
        <v>--</v>
      </c>
      <c r="K1393" s="32"/>
      <c r="L1393" s="233"/>
      <c r="M1393" s="295"/>
      <c r="N1393" s="295"/>
      <c r="O1393" s="295"/>
      <c r="P1393" s="295"/>
      <c r="Q1393" s="295"/>
      <c r="R1393" s="295"/>
      <c r="S1393" s="295"/>
      <c r="T1393" s="295"/>
      <c r="U1393" s="296"/>
      <c r="V1393" s="103"/>
      <c r="W1393" s="84">
        <f t="shared" si="577"/>
        <v>1</v>
      </c>
      <c r="X1393" s="84"/>
      <c r="Y1393" s="78">
        <f>SUM(E1370:E1393)</f>
        <v>0</v>
      </c>
      <c r="Z1393" s="72" t="str">
        <f t="shared" si="575"/>
        <v/>
      </c>
      <c r="AA1393" s="72" t="str">
        <f t="shared" si="576"/>
        <v/>
      </c>
      <c r="AB1393" s="72"/>
      <c r="AC1393" s="72">
        <f t="shared" si="561"/>
        <v>1</v>
      </c>
      <c r="AD1393" s="72">
        <f t="shared" si="562"/>
        <v>1</v>
      </c>
      <c r="AE1393" s="109" t="str">
        <f t="shared" si="563"/>
        <v>0-0</v>
      </c>
      <c r="AF1393" s="109" t="str">
        <f t="shared" si="564"/>
        <v>Y</v>
      </c>
      <c r="AG1393" s="109" t="str">
        <f t="shared" si="565"/>
        <v>B</v>
      </c>
      <c r="AM1393" s="109">
        <f t="shared" si="566"/>
        <v>0</v>
      </c>
      <c r="AN1393" s="109">
        <f t="shared" si="567"/>
        <v>0</v>
      </c>
      <c r="AO1393" s="109" t="str">
        <f t="shared" si="568"/>
        <v/>
      </c>
      <c r="AQ1393" s="109" t="str">
        <f t="shared" si="569"/>
        <v/>
      </c>
      <c r="BA1393" s="229">
        <f>MOD(SUM(E1370:E1394),12)</f>
        <v>0</v>
      </c>
    </row>
    <row r="1394" spans="1:53" ht="15.75" thickBot="1" x14ac:dyDescent="0.3">
      <c r="A1394" s="88"/>
      <c r="B1394" s="66" t="s">
        <v>302</v>
      </c>
      <c r="C1394" s="67"/>
      <c r="D1394" s="102"/>
      <c r="E1394" s="32"/>
      <c r="F1394" s="32"/>
      <c r="G1394" s="68" t="s">
        <v>277</v>
      </c>
      <c r="H1394" s="69">
        <f t="shared" si="570"/>
        <v>0</v>
      </c>
      <c r="I1394" s="70">
        <f t="shared" si="571"/>
        <v>0</v>
      </c>
      <c r="J1394" s="73" t="str">
        <f t="shared" si="572"/>
        <v>--</v>
      </c>
      <c r="K1394" s="32"/>
      <c r="L1394" s="234"/>
      <c r="M1394" s="295"/>
      <c r="N1394" s="295"/>
      <c r="O1394" s="295"/>
      <c r="P1394" s="295"/>
      <c r="Q1394" s="295"/>
      <c r="R1394" s="295"/>
      <c r="S1394" s="295"/>
      <c r="T1394" s="295"/>
      <c r="U1394" s="296"/>
      <c r="V1394" s="103"/>
      <c r="W1394" s="72"/>
      <c r="X1394" s="72"/>
      <c r="Y1394" s="78">
        <f>SUM(E1370:E1394)</f>
        <v>0</v>
      </c>
      <c r="Z1394" s="72" t="str">
        <f t="shared" si="575"/>
        <v/>
      </c>
      <c r="AA1394" s="72" t="str">
        <f t="shared" si="576"/>
        <v/>
      </c>
      <c r="AB1394" s="72"/>
      <c r="AC1394" s="72">
        <f t="shared" si="561"/>
        <v>1</v>
      </c>
      <c r="AD1394" s="72">
        <f t="shared" si="562"/>
        <v>1</v>
      </c>
      <c r="AE1394" s="109" t="str">
        <f t="shared" si="563"/>
        <v>0-0</v>
      </c>
      <c r="AF1394" s="109" t="str">
        <f t="shared" si="564"/>
        <v>Y</v>
      </c>
      <c r="AG1394" s="109" t="str">
        <f t="shared" si="565"/>
        <v>B</v>
      </c>
      <c r="AM1394" s="109">
        <f t="shared" si="566"/>
        <v>0</v>
      </c>
      <c r="AN1394" s="109">
        <f t="shared" si="567"/>
        <v>0</v>
      </c>
      <c r="AO1394" s="109" t="str">
        <f t="shared" si="568"/>
        <v/>
      </c>
      <c r="AQ1394" s="109" t="str">
        <f t="shared" si="569"/>
        <v/>
      </c>
      <c r="BA1394" s="228"/>
    </row>
    <row r="1395" spans="1:53" ht="16.5" thickBot="1" x14ac:dyDescent="0.3">
      <c r="A1395" s="88"/>
      <c r="B1395" s="281" t="s">
        <v>371</v>
      </c>
      <c r="C1395" s="283"/>
      <c r="D1395" s="79"/>
      <c r="E1395" s="80"/>
      <c r="F1395" s="80"/>
      <c r="G1395" s="81"/>
      <c r="H1395" s="192"/>
      <c r="I1395" s="192"/>
      <c r="J1395" s="192"/>
      <c r="K1395" s="82"/>
      <c r="L1395" s="281" t="s">
        <v>306</v>
      </c>
      <c r="M1395" s="282"/>
      <c r="N1395" s="282"/>
      <c r="O1395" s="282"/>
      <c r="P1395" s="282"/>
      <c r="Q1395" s="282"/>
      <c r="R1395" s="282"/>
      <c r="S1395" s="282"/>
      <c r="T1395" s="282"/>
      <c r="U1395" s="283"/>
      <c r="V1395" s="104"/>
      <c r="W1395" s="72"/>
      <c r="X1395" s="72"/>
      <c r="Y1395" s="72"/>
      <c r="Z1395" s="72"/>
      <c r="AA1395" s="72" t="str">
        <f t="shared" si="576"/>
        <v/>
      </c>
      <c r="AB1395" s="72"/>
      <c r="AC1395" s="72">
        <f>SUM(AC1370:AC1394)</f>
        <v>25</v>
      </c>
      <c r="AD1395" s="72">
        <f>SUM(AD1370:AD1394)</f>
        <v>25</v>
      </c>
      <c r="AM1395" s="109">
        <f>SUM(AM1370:AM1394)</f>
        <v>0</v>
      </c>
      <c r="AN1395" s="109">
        <f>SUM(AN1370:AN1394)</f>
        <v>0</v>
      </c>
      <c r="AO1395" s="109">
        <f>((COUNTIF(AO1370:AO1394,"Y")/3)*2)</f>
        <v>0</v>
      </c>
      <c r="AP1395" s="109">
        <f>(COUNTIF(AO1370:AO1394,"Y")/3)</f>
        <v>0</v>
      </c>
      <c r="AQ1395" s="109">
        <f>(COUNTIF(AQ1370:AQ1394,"Y")/2)</f>
        <v>0</v>
      </c>
      <c r="AR1395" s="109">
        <f>(COUNTIF(AQ1370:AQ1394,"Y")/2)</f>
        <v>0</v>
      </c>
      <c r="BA1395" s="228"/>
    </row>
    <row r="1396" spans="1:53" ht="16.5" thickBot="1" x14ac:dyDescent="0.3">
      <c r="A1396" s="88"/>
      <c r="B1396" s="281" t="s">
        <v>307</v>
      </c>
      <c r="C1396" s="283"/>
      <c r="D1396" s="25"/>
      <c r="E1396" s="25"/>
      <c r="F1396" s="25"/>
      <c r="G1396" s="83"/>
      <c r="H1396" s="25"/>
      <c r="I1396" s="26"/>
      <c r="J1396" s="26"/>
      <c r="K1396" s="25"/>
      <c r="L1396" s="25"/>
      <c r="M1396" s="25"/>
      <c r="N1396" s="25"/>
      <c r="O1396" s="25"/>
      <c r="P1396" s="26"/>
      <c r="Q1396" s="26"/>
      <c r="R1396" s="26"/>
      <c r="S1396" s="26"/>
      <c r="T1396" s="26"/>
      <c r="U1396" s="26"/>
      <c r="V1396" s="54"/>
      <c r="W1396" s="72"/>
      <c r="X1396" s="72"/>
      <c r="Y1396" s="72"/>
      <c r="Z1396" s="72"/>
      <c r="AA1396" s="72" t="str">
        <f t="shared" si="576"/>
        <v/>
      </c>
      <c r="AB1396" s="72"/>
      <c r="AC1396" s="72"/>
      <c r="AD1396" s="72"/>
      <c r="BA1396" s="226"/>
    </row>
    <row r="1397" spans="1:53" x14ac:dyDescent="0.25">
      <c r="A1397" s="88"/>
      <c r="B1397" s="88"/>
      <c r="C1397" s="88"/>
      <c r="D1397" s="88"/>
      <c r="E1397" s="88"/>
      <c r="F1397" s="88"/>
      <c r="G1397" s="88"/>
      <c r="H1397" s="88"/>
      <c r="I1397" s="88"/>
      <c r="J1397" s="88"/>
      <c r="K1397" s="88"/>
      <c r="L1397" s="88"/>
      <c r="M1397" s="88"/>
      <c r="N1397" s="88"/>
      <c r="O1397" s="88"/>
      <c r="P1397" s="88"/>
      <c r="Q1397" s="88"/>
      <c r="R1397" s="88"/>
      <c r="S1397" s="88"/>
      <c r="T1397" s="88"/>
      <c r="U1397" s="88"/>
      <c r="V1397" s="88"/>
      <c r="W1397" s="88"/>
      <c r="X1397" s="88"/>
      <c r="Y1397" s="88"/>
      <c r="Z1397" s="88"/>
      <c r="AA1397" s="88"/>
      <c r="AB1397" s="88"/>
      <c r="AC1397" s="88"/>
      <c r="AD1397" s="88"/>
    </row>
    <row r="1398" spans="1:53" ht="15.75" thickBot="1" x14ac:dyDescent="0.3">
      <c r="A1398" s="88"/>
      <c r="B1398" s="88"/>
      <c r="C1398" s="88"/>
      <c r="D1398" s="88"/>
      <c r="E1398" s="88"/>
      <c r="F1398" s="88"/>
      <c r="G1398" s="88"/>
      <c r="H1398" s="88"/>
      <c r="I1398" s="88"/>
      <c r="J1398" s="88"/>
      <c r="K1398" s="88"/>
      <c r="L1398" s="88"/>
      <c r="M1398" s="88"/>
      <c r="N1398" s="88"/>
      <c r="O1398" s="88"/>
      <c r="P1398" s="88"/>
      <c r="Q1398" s="88"/>
      <c r="R1398" s="88"/>
      <c r="S1398" s="88"/>
      <c r="T1398" s="88"/>
      <c r="U1398" s="88"/>
      <c r="V1398" s="88"/>
      <c r="W1398" s="88"/>
      <c r="X1398" s="88"/>
      <c r="Y1398" s="88"/>
      <c r="Z1398" s="88"/>
      <c r="AA1398" s="88"/>
      <c r="AB1398" s="88"/>
      <c r="AC1398" s="88"/>
      <c r="AD1398" s="88"/>
    </row>
    <row r="1399" spans="1:53" ht="24" thickBot="1" x14ac:dyDescent="0.4">
      <c r="A1399" s="88"/>
      <c r="B1399" s="85" t="s">
        <v>372</v>
      </c>
      <c r="C1399" s="25"/>
      <c r="D1399" s="25"/>
      <c r="E1399" s="25"/>
      <c r="F1399" s="88"/>
      <c r="G1399" s="25"/>
      <c r="H1399" s="25"/>
      <c r="I1399" s="87"/>
      <c r="J1399" s="26"/>
      <c r="K1399" s="25"/>
      <c r="L1399" s="25"/>
      <c r="M1399" s="196" t="s">
        <v>210</v>
      </c>
      <c r="N1399" s="196" t="s">
        <v>211</v>
      </c>
      <c r="O1399" s="196" t="s">
        <v>212</v>
      </c>
      <c r="P1399" s="196" t="s">
        <v>213</v>
      </c>
      <c r="Q1399" s="196" t="s">
        <v>214</v>
      </c>
      <c r="R1399" s="196" t="s">
        <v>215</v>
      </c>
      <c r="S1399" s="196" t="s">
        <v>216</v>
      </c>
      <c r="T1399" s="196" t="s">
        <v>217</v>
      </c>
      <c r="U1399" s="196" t="s">
        <v>218</v>
      </c>
      <c r="V1399" s="196" t="s">
        <v>219</v>
      </c>
      <c r="W1399" s="113" t="s">
        <v>220</v>
      </c>
      <c r="X1399" s="196" t="s">
        <v>221</v>
      </c>
      <c r="Y1399" s="25"/>
      <c r="Z1399" s="25"/>
      <c r="AA1399" s="25"/>
      <c r="AB1399" s="25"/>
      <c r="AC1399" s="25"/>
      <c r="AD1399" s="25"/>
      <c r="BA1399" s="226"/>
    </row>
    <row r="1400" spans="1:53" ht="16.5" thickTop="1" thickBot="1" x14ac:dyDescent="0.3">
      <c r="A1400" s="88"/>
      <c r="B1400" s="284" t="s">
        <v>222</v>
      </c>
      <c r="C1400" s="285"/>
      <c r="D1400" s="286" t="s">
        <v>223</v>
      </c>
      <c r="E1400" s="287"/>
      <c r="F1400" s="88"/>
      <c r="G1400" s="288" t="s">
        <v>224</v>
      </c>
      <c r="H1400" s="289"/>
      <c r="I1400" s="28">
        <f>SUM(E1411:E1435)</f>
        <v>0</v>
      </c>
      <c r="J1400" s="290" t="s">
        <v>225</v>
      </c>
      <c r="K1400" s="291"/>
      <c r="L1400" s="287"/>
      <c r="M1400" s="196">
        <v>2</v>
      </c>
      <c r="N1400" s="35">
        <f>SUM(AI1400,AI1411)</f>
        <v>0</v>
      </c>
      <c r="O1400" s="35">
        <v>0</v>
      </c>
      <c r="P1400" s="35">
        <f>SUM(AJ1400,AJ1411)</f>
        <v>0</v>
      </c>
      <c r="Q1400" s="35">
        <v>0</v>
      </c>
      <c r="R1400" s="35">
        <f>COUNTIFS($E1411:$E1435,"2",$F1411:$F1435,"Pole",$C1411:$C1435,"FST")</f>
        <v>0</v>
      </c>
      <c r="S1400" s="35">
        <f>SUM(AL1400,AK1411)</f>
        <v>0</v>
      </c>
      <c r="T1400" s="35">
        <v>0</v>
      </c>
      <c r="U1400" s="35">
        <f>SUM(AK1400,AL1411)</f>
        <v>0</v>
      </c>
      <c r="V1400" s="35">
        <v>0</v>
      </c>
      <c r="W1400" s="34">
        <f>COUNTIFS($E1411:$E1435,"2",$F1411:$F1435,"HH",$C1411:$C1435,"FST")</f>
        <v>0</v>
      </c>
      <c r="X1400" s="35">
        <f>COUNTIFS($E1411:$E1435,"2",$F1411:$F1435,"Ped",$C1411:$C1435,"FST")</f>
        <v>0</v>
      </c>
      <c r="Y1400" s="25"/>
      <c r="Z1400" s="297" t="s">
        <v>226</v>
      </c>
      <c r="AA1400" s="298"/>
      <c r="AB1400" s="299"/>
      <c r="AC1400" s="25"/>
      <c r="AD1400" s="25"/>
      <c r="AH1400" s="109">
        <v>2</v>
      </c>
      <c r="AI1400" s="109" t="str">
        <f>IF($E1401="SS",COUNTIFS($C1411:$C1435,"FST",$E1411:$E1435,"2"),"0")</f>
        <v>0</v>
      </c>
      <c r="AJ1400" s="109" t="str">
        <f>IF($E1401="RPX",COUNTIFS($C1411:$C1435,"FST",$E1411:$E1435,"2"),"0")</f>
        <v>0</v>
      </c>
      <c r="AK1400" s="109" t="str">
        <f>IF($E1401="EUC",COUNTIFS($C1411:$C1435,"FST",$E1411:$E1435,"2"),"0")</f>
        <v>0</v>
      </c>
      <c r="AL1400" s="109" t="str">
        <f>IF($E1401="RPX-T",COUNTIFS($C1411:$C1435,"FST",$E1411:$E1435,"2"),"0")</f>
        <v>0</v>
      </c>
      <c r="AT1400" s="110" t="s">
        <v>227</v>
      </c>
      <c r="AU1400" s="108">
        <f>IF(OR($AS1401="Y",$AS1402="Y",$AS1403="Y"),"",COUNTIFS($E1401,"SS",$E1406,"Y"))</f>
        <v>0</v>
      </c>
      <c r="AV1400" s="111">
        <f>IF(OR($AS1401="Y",$AS1402="Y",$AS1403="Y"),"",COUNTIFS($E1401,"RPX",$E1406,"Y"))</f>
        <v>0</v>
      </c>
      <c r="AW1400" s="111">
        <f>IF(OR($AS1401="Y",$AS1402="Y",$AS1403="Y"),"",COUNTIFS($E1401,"EUC",$E1406,"Y"))</f>
        <v>0</v>
      </c>
      <c r="AX1400" s="109">
        <f>IF(OR($AS1401="Y",$AS1402="Y",$AS1403="Y"),"",COUNTIFS($E1401,"RPX-T",$E1406,"Y"))</f>
        <v>0</v>
      </c>
      <c r="BA1400" s="226"/>
    </row>
    <row r="1401" spans="1:53" ht="16.5" customHeight="1" thickTop="1" thickBot="1" x14ac:dyDescent="0.3">
      <c r="A1401" s="88"/>
      <c r="B1401" s="29" t="s">
        <v>228</v>
      </c>
      <c r="C1401" s="30">
        <v>0</v>
      </c>
      <c r="D1401" s="31" t="s">
        <v>229</v>
      </c>
      <c r="E1401" s="66" t="str">
        <f>TEXT(IF('Cable Calculator'!FR7="","",'Cable Calculator'!FR7),)</f>
        <v/>
      </c>
      <c r="F1401" s="88"/>
      <c r="G1401" s="300" t="s">
        <v>230</v>
      </c>
      <c r="H1401" s="287"/>
      <c r="I1401" s="33">
        <f>E1402-I1400</f>
        <v>0</v>
      </c>
      <c r="J1401" s="301" t="s">
        <v>231</v>
      </c>
      <c r="K1401" s="302"/>
      <c r="L1401" s="34">
        <f>I1405</f>
        <v>0</v>
      </c>
      <c r="M1401" s="196">
        <v>4</v>
      </c>
      <c r="N1401" s="35">
        <f>SUM(AI1401,AI1412)</f>
        <v>0</v>
      </c>
      <c r="O1401" s="35">
        <v>0</v>
      </c>
      <c r="P1401" s="35">
        <f>SUM(AJ1401,AJ1412)</f>
        <v>0</v>
      </c>
      <c r="Q1401" s="35">
        <v>0</v>
      </c>
      <c r="R1401" s="35">
        <f>COUNTIFS($E1411:$E1435,"4",$F1411:$F1435,"Pole",$C1411:$C1435,"FST")</f>
        <v>0</v>
      </c>
      <c r="S1401" s="35">
        <f>SUM(AL1401,AK1412)</f>
        <v>0</v>
      </c>
      <c r="T1401" s="35">
        <v>0</v>
      </c>
      <c r="U1401" s="35">
        <f>SUM(AK1401,AL1412)</f>
        <v>0</v>
      </c>
      <c r="V1401" s="35">
        <v>0</v>
      </c>
      <c r="W1401" s="34">
        <f>COUNTIFS($E1411:$E1435,"4",$F1411:$F1435,"HH",$C1411:$C1435,"FST")</f>
        <v>0</v>
      </c>
      <c r="X1401" s="35">
        <f>COUNTIFS($E1411:$E1435,"4",$F1411:$F1435,"Ped",$C1411:$C1435,"FST")</f>
        <v>0</v>
      </c>
      <c r="Y1401" s="25"/>
      <c r="Z1401" s="303" t="s">
        <v>232</v>
      </c>
      <c r="AA1401" s="305" t="s">
        <v>233</v>
      </c>
      <c r="AB1401" s="306"/>
      <c r="AC1401" s="25"/>
      <c r="AD1401" s="25"/>
      <c r="AH1401" s="109">
        <v>4</v>
      </c>
      <c r="AI1401" s="109" t="str">
        <f>IF($E1401="SS",COUNTIFS($C1411:$C1435,"FST",$E1411:$E1435,"4"),"0")</f>
        <v>0</v>
      </c>
      <c r="AJ1401" s="109" t="str">
        <f>IF($E1401="RPX",COUNTIFS($C1411:$C1435,"FST",$E1411:$E1435,"4"),"0")</f>
        <v>0</v>
      </c>
      <c r="AK1401" s="109" t="str">
        <f>IF($E1401="EUC",COUNTIFS($C1411:$C1435,"FST",$E1411:$E1435,"4"),"0")</f>
        <v>0</v>
      </c>
      <c r="AL1401" s="109" t="str">
        <f>IF($E1401="RPX-T",COUNTIFS($C1411:$C1435,"FST",$E1411:$E1435,"4"),"0")</f>
        <v>0</v>
      </c>
      <c r="AS1401" s="109" t="str">
        <f>IF(AND(E1406="Y",E1402=24,E1403=0),"Y","N")</f>
        <v>N</v>
      </c>
      <c r="AT1401" s="110" t="s">
        <v>234</v>
      </c>
      <c r="AU1401" s="109">
        <f>COUNTIFS($E1401,"SS",$AS1401,"Y")</f>
        <v>0</v>
      </c>
      <c r="AV1401" s="111">
        <f>COUNTIFS($E1401,"RPX",$AS1401,"Y")</f>
        <v>0</v>
      </c>
      <c r="AW1401" s="111">
        <f>COUNTIFS($E1401,"EUC",$AS1401,"Y")</f>
        <v>0</v>
      </c>
      <c r="AX1401" s="109">
        <f>COUNTIFS($E1401,"RPX-T",$AS1401,"Y")</f>
        <v>0</v>
      </c>
      <c r="BA1401" s="227"/>
    </row>
    <row r="1402" spans="1:53" ht="16.5" thickTop="1" thickBot="1" x14ac:dyDescent="0.3">
      <c r="A1402" s="88"/>
      <c r="B1402" s="36" t="s">
        <v>235</v>
      </c>
      <c r="C1402" s="37">
        <v>0</v>
      </c>
      <c r="D1402" s="38" t="s">
        <v>236</v>
      </c>
      <c r="E1402" s="32"/>
      <c r="F1402" s="88"/>
      <c r="G1402" s="309" t="s">
        <v>237</v>
      </c>
      <c r="H1402" s="310"/>
      <c r="I1402" s="35">
        <f>IF(E1402=0,0,12-(MOD(I1400,12)))</f>
        <v>0</v>
      </c>
      <c r="J1402" s="301" t="s">
        <v>238</v>
      </c>
      <c r="K1402" s="302"/>
      <c r="L1402" s="39">
        <f>I1406-I1400</f>
        <v>0</v>
      </c>
      <c r="M1402" s="196">
        <v>6</v>
      </c>
      <c r="N1402" s="35">
        <f>SUM(AI1402,AI1413)</f>
        <v>0</v>
      </c>
      <c r="O1402" s="35">
        <v>0</v>
      </c>
      <c r="P1402" s="35">
        <f>SUM(AJ1402,AJ1413)</f>
        <v>0</v>
      </c>
      <c r="Q1402" s="35">
        <v>0</v>
      </c>
      <c r="R1402" s="35">
        <f>COUNTIFS($E1411:$E1435,"6",$F1411:$F1435,"Pole",$C1411:$C1435,"FST")</f>
        <v>0</v>
      </c>
      <c r="S1402" s="35">
        <f>SUM(AL1402,AK1413)</f>
        <v>0</v>
      </c>
      <c r="T1402" s="35">
        <v>0</v>
      </c>
      <c r="U1402" s="35">
        <f>SUM(AK1402,AL1413)</f>
        <v>0</v>
      </c>
      <c r="V1402" s="35">
        <v>0</v>
      </c>
      <c r="W1402" s="34">
        <f>COUNTIFS($E1411:$E1435,"6",$F1411:$F1435,"HH",$C1411:$C1435,"FST")</f>
        <v>0</v>
      </c>
      <c r="X1402" s="35">
        <f>COUNTIFS($E1411:$E1435,"6",$F1411:$F1435,"Ped",$C1411:$C1435,"FST")</f>
        <v>0</v>
      </c>
      <c r="Y1402" s="25"/>
      <c r="Z1402" s="304"/>
      <c r="AA1402" s="307"/>
      <c r="AB1402" s="308"/>
      <c r="AC1402" s="25"/>
      <c r="AD1402" s="25"/>
      <c r="AH1402" s="109">
        <v>6</v>
      </c>
      <c r="AI1402" s="109" t="str">
        <f>IF($E1401="SS",COUNTIFS($C1411:$C1435,"FST",$E1411:$E1435,"6"),"0")</f>
        <v>0</v>
      </c>
      <c r="AJ1402" s="109" t="str">
        <f>IF($E1401="RPX",COUNTIFS($C1411:$C1435,"FST",$E1411:$E1435,"6"),"0")</f>
        <v>0</v>
      </c>
      <c r="AK1402" s="109" t="str">
        <f>IF($E1401="EUC",COUNTIFS($C1411:$C1435,"FST",$E1411:$E1435,"6"),"0")</f>
        <v>0</v>
      </c>
      <c r="AL1402" s="109" t="str">
        <f>IF($E1401="RPX-T",COUNTIFS($C1411:$C1435,"FST",$E1411:$E1435,"6"),"0")</f>
        <v>0</v>
      </c>
      <c r="AS1402" s="109" t="str">
        <f>IF(AND(E1406="Y",E1402=48,E1403=12),"Y","N")</f>
        <v>N</v>
      </c>
      <c r="AT1402" s="110" t="s">
        <v>239</v>
      </c>
      <c r="AU1402" s="109">
        <f>COUNTIFS($E1401,"SS",$AS1402,"Y")</f>
        <v>0</v>
      </c>
      <c r="AV1402" s="108">
        <f>COUNTIFS($E1401,"RPX",$AS1402,"Y")</f>
        <v>0</v>
      </c>
      <c r="AW1402" s="108">
        <f>COUNTIFS($E1401,"EUC",$AS1402,"Y")</f>
        <v>0</v>
      </c>
      <c r="AX1402" s="109">
        <f>COUNTIFS($E1401,"RPX-T",$AS1402,"Y")</f>
        <v>0</v>
      </c>
      <c r="BA1402" s="227"/>
    </row>
    <row r="1403" spans="1:53" ht="16.5" customHeight="1" thickTop="1" thickBot="1" x14ac:dyDescent="0.3">
      <c r="A1403" s="88"/>
      <c r="B1403" s="40" t="s">
        <v>240</v>
      </c>
      <c r="C1403" s="30">
        <v>0</v>
      </c>
      <c r="D1403" s="41" t="s">
        <v>241</v>
      </c>
      <c r="E1403" s="42"/>
      <c r="F1403" s="88"/>
      <c r="G1403" s="277" t="s">
        <v>242</v>
      </c>
      <c r="H1403" s="43" t="s">
        <v>243</v>
      </c>
      <c r="I1403" s="35">
        <f>IF(E1403&lt;&gt;0,1,0)</f>
        <v>0</v>
      </c>
      <c r="J1403" s="309" t="s">
        <v>244</v>
      </c>
      <c r="K1403" s="310"/>
      <c r="L1403" s="44" t="str">
        <f>'Cable Calculator'!FR3</f>
        <v/>
      </c>
      <c r="M1403" s="196">
        <v>8</v>
      </c>
      <c r="N1403" s="35">
        <f>SUM(AI1403,AI1414)</f>
        <v>0</v>
      </c>
      <c r="O1403" s="35">
        <v>0</v>
      </c>
      <c r="P1403" s="35">
        <f>SUM(AJ1403,AJ1414)</f>
        <v>0</v>
      </c>
      <c r="Q1403" s="35">
        <v>0</v>
      </c>
      <c r="R1403" s="35">
        <f>COUNTIFS($E1411:$E1435,"8",$F1411:$F1435,"Pole",$C1411:$C1435,"FST")</f>
        <v>0</v>
      </c>
      <c r="S1403" s="35">
        <f>SUM(AL1403,AK1414)</f>
        <v>0</v>
      </c>
      <c r="T1403" s="35">
        <v>0</v>
      </c>
      <c r="U1403" s="35">
        <f>SUM(AK1403,AL1414)</f>
        <v>0</v>
      </c>
      <c r="V1403" s="35">
        <v>0</v>
      </c>
      <c r="W1403" s="34">
        <f>COUNTIFS($E1411:$E1435,"8",$F1411:$F1435,"HH",$C1411:$C1435,"FST")</f>
        <v>0</v>
      </c>
      <c r="X1403" s="35">
        <f>COUNTIFS($E1411:$E1435,"8",$F1411:$F1435,"Ped",$C1411:$C1435,"FST")</f>
        <v>0</v>
      </c>
      <c r="Y1403" s="25"/>
      <c r="Z1403" s="45">
        <v>1</v>
      </c>
      <c r="AA1403" s="46">
        <v>1</v>
      </c>
      <c r="AB1403" s="46">
        <v>12</v>
      </c>
      <c r="AC1403" s="25"/>
      <c r="AD1403" s="25"/>
      <c r="AH1403" s="109">
        <v>8</v>
      </c>
      <c r="AI1403" s="109" t="str">
        <f>IF($E1401="SS",COUNTIFS($C1411:$C1435,"FST",$E1411:$E1435,"8"),"0")</f>
        <v>0</v>
      </c>
      <c r="AJ1403" s="109" t="str">
        <f>IF($E1401="RPX",COUNTIFS($C1411:$C1435,"FST",$E1411:$E1435,"8"),"0")</f>
        <v>0</v>
      </c>
      <c r="AK1403" s="109" t="str">
        <f>IF($E1401="EUC",COUNTIFS($C1411:$C1435,"FST",$E1411:$E1435,"8"),"0")</f>
        <v>0</v>
      </c>
      <c r="AL1403" s="109" t="str">
        <f>IF($E1401="RPX-T",COUNTIFS($C1411:$C1435,"FST",$E1411:$E1435,"8"),"0")</f>
        <v>0</v>
      </c>
      <c r="AS1403" s="109" t="str">
        <f>IF(AND(E1406="Y",E1402=48,E1403=0),"Y","N")</f>
        <v>N</v>
      </c>
      <c r="AT1403" s="110" t="s">
        <v>245</v>
      </c>
      <c r="AU1403" s="109">
        <f>COUNTIFS($E1401,"SS",$AS1403,"Y")</f>
        <v>0</v>
      </c>
      <c r="AV1403" s="108">
        <f>COUNTIFS($E1401,"RPX",$AS1403,"Y")</f>
        <v>0</v>
      </c>
      <c r="AW1403" s="108">
        <f>COUNTIFS($E1401,"EUC",$AS1403,"Y")</f>
        <v>0</v>
      </c>
      <c r="AX1403" s="109">
        <f>COUNTIFS($E1401,"RPX-T",$AS1403,"Y")</f>
        <v>0</v>
      </c>
      <c r="BA1403" s="227"/>
    </row>
    <row r="1404" spans="1:53" ht="16.5" thickTop="1" thickBot="1" x14ac:dyDescent="0.3">
      <c r="A1404" s="88"/>
      <c r="B1404" s="29" t="s">
        <v>246</v>
      </c>
      <c r="C1404" s="37">
        <v>0</v>
      </c>
      <c r="D1404" s="41" t="s">
        <v>247</v>
      </c>
      <c r="E1404" s="42"/>
      <c r="F1404" s="88"/>
      <c r="G1404" s="278"/>
      <c r="H1404" s="47" t="s">
        <v>248</v>
      </c>
      <c r="I1404" s="35">
        <f>IF(E1403&lt;&gt;0,E1403,0)</f>
        <v>0</v>
      </c>
      <c r="J1404" s="194"/>
      <c r="K1404" s="195"/>
      <c r="L1404" s="48"/>
      <c r="M1404" s="196">
        <v>12</v>
      </c>
      <c r="N1404" s="35" t="str">
        <f>IF($E1401="SS",SUM(AI1404,AJ1415,AM1436,AO1436,AQ1436),"0")</f>
        <v>0</v>
      </c>
      <c r="O1404" s="35" t="str">
        <f>IF($E1401="SS",SUM(AN1436,AP1436,AR1436),"0")</f>
        <v>0</v>
      </c>
      <c r="P1404" s="35" t="str">
        <f>IF($E1401="RPX",SUM(AJ1404,AJ1415,AM1436,AO1436,AQ1436),"0")</f>
        <v>0</v>
      </c>
      <c r="Q1404" s="35" t="str">
        <f>IF($E1401="RPX",SUM(AN1436,AP1436,AR1436),"0")</f>
        <v>0</v>
      </c>
      <c r="R1404" s="35">
        <f>COUNTIFS($E1411:$E1435,"12",$F1411:$F1435,"Pole",$C1411:$C1435,"FST")</f>
        <v>0</v>
      </c>
      <c r="S1404" s="35" t="str">
        <f>IF($E1401="RPX-T",SUM(AL1404,AK1415,AM1436,AO1436,AQ1436),"0")</f>
        <v>0</v>
      </c>
      <c r="T1404" s="35" t="str">
        <f>IF($E1401="RPX-T",SUM(AN1436,AP1436,AR1436),"0")</f>
        <v>0</v>
      </c>
      <c r="U1404" s="35" t="str">
        <f>IF($E1401="EUC",SUM(AK1404,AL1415,AM1436,AO1436,AQ1436),"0")</f>
        <v>0</v>
      </c>
      <c r="V1404" s="35" t="str">
        <f>IF($E1401="EUC",SUM($AN1436,AP1436,AR1436),"0")</f>
        <v>0</v>
      </c>
      <c r="W1404" s="34">
        <f>COUNTIFS($E1411:$E1435,"12",$F1411:$F1435,"HH",$C1411:$C1435,"FST")</f>
        <v>0</v>
      </c>
      <c r="X1404" s="35">
        <f>COUNTIFS($E1411:$E1435,"12",$F1411:$F1435,"Ped",$C1411:$C1435,"FST")</f>
        <v>0</v>
      </c>
      <c r="Y1404" s="25"/>
      <c r="Z1404" s="45">
        <v>2</v>
      </c>
      <c r="AA1404" s="46">
        <v>13</v>
      </c>
      <c r="AB1404" s="46">
        <v>24</v>
      </c>
      <c r="AC1404" s="25"/>
      <c r="AD1404" s="25"/>
      <c r="AH1404" s="109">
        <v>12</v>
      </c>
      <c r="AI1404" s="109" t="str">
        <f>IF($E1401="SS",COUNTIFS($C1411:$C1435,"FST",$E1411:$E1435,"12"),"0")</f>
        <v>0</v>
      </c>
      <c r="AJ1404" s="109" t="str">
        <f>IF($E1401="RPX",COUNTIFS($C1411:$C1435,"FST",$E1411:$E1435,"12"),"0")</f>
        <v>0</v>
      </c>
      <c r="AK1404" s="109" t="str">
        <f>IF($E1401="EUC",COUNTIFS($C1411:$C1435,"FST",$E1411:$E1435,"12"),"0")</f>
        <v>0</v>
      </c>
      <c r="AL1404" s="109" t="str">
        <f>IF($E1401="RPX-T",COUNTIFS($C1411:$C1435,"FST",$E1411:$E1435,"12"),"0")</f>
        <v>0</v>
      </c>
      <c r="BA1404" s="227"/>
    </row>
    <row r="1405" spans="1:53" ht="16.5" customHeight="1" thickTop="1" thickBot="1" x14ac:dyDescent="0.3">
      <c r="A1405" s="88"/>
      <c r="B1405" s="36" t="s">
        <v>249</v>
      </c>
      <c r="C1405" s="30">
        <v>0</v>
      </c>
      <c r="D1405" s="49" t="s">
        <v>250</v>
      </c>
      <c r="E1405" s="50">
        <f>E1402/12</f>
        <v>0</v>
      </c>
      <c r="F1405" s="88"/>
      <c r="G1405" s="277" t="s">
        <v>251</v>
      </c>
      <c r="H1405" s="51" t="s">
        <v>252</v>
      </c>
      <c r="I1405" s="112">
        <f>E1404</f>
        <v>0</v>
      </c>
      <c r="J1405" s="311" t="s">
        <v>253</v>
      </c>
      <c r="K1405" s="312"/>
      <c r="L1405" s="313"/>
      <c r="M1405" s="52" t="s">
        <v>254</v>
      </c>
      <c r="N1405" s="106"/>
      <c r="O1405" s="106"/>
      <c r="P1405" s="192"/>
      <c r="Q1405" s="192"/>
      <c r="R1405" s="192"/>
      <c r="S1405" s="192"/>
      <c r="T1405" s="192"/>
      <c r="U1405" s="192"/>
      <c r="V1405" s="192"/>
      <c r="W1405" s="53">
        <f>SUM(P1405:U1405)</f>
        <v>0</v>
      </c>
      <c r="X1405" s="54"/>
      <c r="Y1405" s="25"/>
      <c r="Z1405" s="45">
        <v>3</v>
      </c>
      <c r="AA1405" s="46">
        <v>25</v>
      </c>
      <c r="AB1405" s="46">
        <v>36</v>
      </c>
      <c r="AC1405" s="25"/>
      <c r="AD1405" s="25"/>
      <c r="BA1405" s="227"/>
    </row>
    <row r="1406" spans="1:53" ht="16.5" thickTop="1" thickBot="1" x14ac:dyDescent="0.3">
      <c r="A1406" s="88"/>
      <c r="B1406" s="36" t="s">
        <v>255</v>
      </c>
      <c r="C1406" s="30">
        <v>0</v>
      </c>
      <c r="D1406" s="31" t="s">
        <v>256</v>
      </c>
      <c r="E1406" s="101" t="str">
        <f>IF('Cable Calculator'!FR5="","",'Cable Calculator'!FR5)</f>
        <v/>
      </c>
      <c r="F1406" s="88"/>
      <c r="G1406" s="278"/>
      <c r="H1406" s="47" t="s">
        <v>257</v>
      </c>
      <c r="I1406" s="35" t="str">
        <f>IF(E1404="","0",IF(AND(E1401="EUC",E1402=432), I1405+(203-E1403),IF(E1404=0,0,(E1404+(E1402-E1403)-1))))</f>
        <v>0</v>
      </c>
      <c r="J1406" s="292" t="str">
        <f>IFERROR(IF(OR(E1401="EUC",E1401="SS"),"---",IF(OR(P1400,S1400),"NO 2F Tethers for RPX!",IF(OR(P1402,S1402),"NO 6F Tethers for RPX!","---"))),"---")</f>
        <v>---</v>
      </c>
      <c r="K1406" s="293"/>
      <c r="L1406" s="294"/>
      <c r="M1406" s="292" t="str">
        <f>IF(E1403&gt;60,"Dead Count &gt;60: Consider Downsize","---")</f>
        <v>---</v>
      </c>
      <c r="N1406" s="293"/>
      <c r="O1406" s="293"/>
      <c r="P1406" s="293"/>
      <c r="Q1406" s="293"/>
      <c r="R1406" s="293"/>
      <c r="S1406" s="293"/>
      <c r="T1406" s="293"/>
      <c r="U1406" s="294"/>
      <c r="V1406" s="100"/>
      <c r="W1406" s="54">
        <f>SUM(P1406:U1406)</f>
        <v>0</v>
      </c>
      <c r="X1406" s="54"/>
      <c r="Y1406" s="25"/>
      <c r="Z1406" s="45">
        <v>4</v>
      </c>
      <c r="AA1406" s="46">
        <v>37</v>
      </c>
      <c r="AB1406" s="46">
        <v>48</v>
      </c>
      <c r="AC1406" s="25"/>
      <c r="AD1406" s="25"/>
      <c r="BA1406" s="227"/>
    </row>
    <row r="1407" spans="1:53" ht="16.5" thickTop="1" thickBot="1" x14ac:dyDescent="0.3">
      <c r="A1407" s="88"/>
      <c r="B1407" s="55" t="s">
        <v>258</v>
      </c>
      <c r="C1407" s="56">
        <f>SUM(C1401:C1406)+I1400</f>
        <v>0</v>
      </c>
      <c r="D1407" s="31" t="s">
        <v>259</v>
      </c>
      <c r="E1407" s="101" t="str">
        <f>IF(AS1401="Y","DBL",IF(AS1402="Y","TRPL",IF(AS1403="Y","QUAD","")))</f>
        <v/>
      </c>
      <c r="F1407" s="88"/>
      <c r="G1407" s="192"/>
      <c r="H1407" s="57"/>
      <c r="I1407" s="192"/>
      <c r="J1407" s="292" t="str">
        <f>IF(AND(E1402=216,(OR(Z1423="error",Z1424="error",Z1425="error",Z1426="error",Z1427="error",Z1428="error",Z1429="error",Z1430="error",Z1431="error",Z1432="error",Z1433="error",Z1434="error",Z1435="error",AA1425="error",AA1426="error",AA1427="error",AA1428="error",AA1429="error",AA1430="error",AA1431="error",AA1432="error",AA1433="error",AA1434="error",AA1435="error",AA1436="error",AA1437="error"))),"You cannot cross Tube 6 and 7","---")</f>
        <v>---</v>
      </c>
      <c r="K1407" s="293"/>
      <c r="L1407" s="294"/>
      <c r="M1407" s="292" t="str">
        <f>IF(AND(OR(E1401="SS",E1401="RPX",E1401="EUC",E1401="RPX-T"),(OR(C1411="",C1411="Field SPL"))),"Cannot have FlexNap cables without tethers","---")</f>
        <v>---</v>
      </c>
      <c r="N1407" s="293"/>
      <c r="O1407" s="293"/>
      <c r="P1407" s="293"/>
      <c r="Q1407" s="293"/>
      <c r="R1407" s="293"/>
      <c r="S1407" s="293"/>
      <c r="T1407" s="293"/>
      <c r="U1407" s="294"/>
      <c r="V1407" s="25"/>
      <c r="W1407" s="58"/>
      <c r="X1407" s="58"/>
      <c r="Y1407" s="25"/>
      <c r="Z1407" s="45">
        <v>5</v>
      </c>
      <c r="AA1407" s="46">
        <v>49</v>
      </c>
      <c r="AB1407" s="46">
        <v>60</v>
      </c>
      <c r="AC1407" s="25"/>
      <c r="AD1407" s="25"/>
      <c r="BA1407" s="227"/>
    </row>
    <row r="1408" spans="1:53" ht="16.5" thickTop="1" thickBot="1" x14ac:dyDescent="0.3">
      <c r="A1408" s="88"/>
      <c r="B1408" s="59"/>
      <c r="C1408" s="60"/>
      <c r="D1408" s="61"/>
      <c r="E1408" s="62"/>
      <c r="F1408" s="88"/>
      <c r="G1408" s="63"/>
      <c r="H1408" s="64"/>
      <c r="I1408" s="63"/>
      <c r="J1408" s="292" t="str">
        <f>IF(AND(OR(E1401="RPX", E1401="RPX-T", E1401="SS"),E1402=216),"NO 216 For RPX, RPX-T, OR SS CABLE","---")</f>
        <v>---</v>
      </c>
      <c r="K1408" s="293"/>
      <c r="L1408" s="294"/>
      <c r="M1408" s="292" t="str" cm="1">
        <f t="array" ref="M1408">IF(AND(E1401="",OR(C1411:C1435="FST",C1411:C1435="REV T",C1411:C1435="DBL REV",C1411:C1435="TPL REV", C1411:C1435="QD REV")),"Non-FlexNap cables cannot have tethers","---")</f>
        <v>---</v>
      </c>
      <c r="N1408" s="293"/>
      <c r="O1408" s="293"/>
      <c r="P1408" s="293"/>
      <c r="Q1408" s="293"/>
      <c r="R1408" s="293"/>
      <c r="S1408" s="293"/>
      <c r="T1408" s="293"/>
      <c r="U1408" s="294"/>
      <c r="V1408" s="25"/>
      <c r="W1408" s="58"/>
      <c r="X1408" s="58"/>
      <c r="Y1408" s="25"/>
      <c r="Z1408" s="45">
        <v>6</v>
      </c>
      <c r="AA1408" s="65">
        <v>61</v>
      </c>
      <c r="AB1408" s="65">
        <v>72</v>
      </c>
      <c r="AC1408" s="25"/>
      <c r="AD1408" s="25"/>
      <c r="BA1408" s="226"/>
    </row>
    <row r="1409" spans="1:53" ht="15.75" customHeight="1" thickBot="1" x14ac:dyDescent="0.3">
      <c r="A1409" s="88"/>
      <c r="B1409" s="277" t="s">
        <v>260</v>
      </c>
      <c r="C1409" s="314" t="s">
        <v>261</v>
      </c>
      <c r="D1409" s="314" t="s">
        <v>262</v>
      </c>
      <c r="E1409" s="316" t="s">
        <v>263</v>
      </c>
      <c r="F1409" s="314" t="s">
        <v>264</v>
      </c>
      <c r="G1409" s="279" t="s">
        <v>265</v>
      </c>
      <c r="H1409" s="279" t="s">
        <v>266</v>
      </c>
      <c r="I1409" s="279" t="s">
        <v>267</v>
      </c>
      <c r="J1409" s="318" t="s">
        <v>268</v>
      </c>
      <c r="K1409" s="314" t="s">
        <v>269</v>
      </c>
      <c r="L1409" s="320" t="s">
        <v>270</v>
      </c>
      <c r="M1409" s="322" t="s">
        <v>271</v>
      </c>
      <c r="N1409" s="322"/>
      <c r="O1409" s="322"/>
      <c r="P1409" s="322"/>
      <c r="Q1409" s="322"/>
      <c r="R1409" s="322"/>
      <c r="S1409" s="322"/>
      <c r="T1409" s="322"/>
      <c r="U1409" s="323"/>
      <c r="V1409" s="107"/>
      <c r="W1409" s="72"/>
      <c r="X1409" s="72"/>
      <c r="Y1409" s="72"/>
      <c r="Z1409" s="45">
        <v>7</v>
      </c>
      <c r="AA1409" s="65">
        <v>73</v>
      </c>
      <c r="AB1409" s="65">
        <v>84</v>
      </c>
      <c r="AC1409" s="25"/>
      <c r="AD1409" s="25"/>
      <c r="BA1409" s="228"/>
    </row>
    <row r="1410" spans="1:53" ht="15.75" thickBot="1" x14ac:dyDescent="0.3">
      <c r="A1410" s="88"/>
      <c r="B1410" s="278"/>
      <c r="C1410" s="315"/>
      <c r="D1410" s="315"/>
      <c r="E1410" s="317"/>
      <c r="F1410" s="315"/>
      <c r="G1410" s="280"/>
      <c r="H1410" s="280"/>
      <c r="I1410" s="280"/>
      <c r="J1410" s="319"/>
      <c r="K1410" s="315"/>
      <c r="L1410" s="321"/>
      <c r="M1410" s="324"/>
      <c r="N1410" s="324"/>
      <c r="O1410" s="324"/>
      <c r="P1410" s="324"/>
      <c r="Q1410" s="324"/>
      <c r="R1410" s="324"/>
      <c r="S1410" s="324"/>
      <c r="T1410" s="324"/>
      <c r="U1410" s="325"/>
      <c r="V1410" s="107"/>
      <c r="W1410" s="72"/>
      <c r="X1410" s="72"/>
      <c r="Y1410" s="72"/>
      <c r="Z1410" s="45">
        <v>8</v>
      </c>
      <c r="AA1410" s="46">
        <v>85</v>
      </c>
      <c r="AB1410" s="46">
        <v>96</v>
      </c>
      <c r="AC1410" s="25"/>
      <c r="AD1410" s="25"/>
      <c r="AI1410" s="109" t="s">
        <v>272</v>
      </c>
      <c r="AJ1410" s="109" t="s">
        <v>273</v>
      </c>
      <c r="AK1410" s="109" t="s">
        <v>274</v>
      </c>
      <c r="AL1410" s="109" t="s">
        <v>275</v>
      </c>
      <c r="BA1410" s="228"/>
    </row>
    <row r="1411" spans="1:53" ht="15.75" thickBot="1" x14ac:dyDescent="0.3">
      <c r="A1411" s="88"/>
      <c r="B1411" s="66" t="s">
        <v>276</v>
      </c>
      <c r="C1411" s="67"/>
      <c r="D1411" s="102"/>
      <c r="E1411" s="32"/>
      <c r="F1411" s="32"/>
      <c r="G1411" s="68" t="s">
        <v>277</v>
      </c>
      <c r="H1411" s="69">
        <f>IF(I1411=0,0,I1411-(E1411-1))</f>
        <v>0</v>
      </c>
      <c r="I1411" s="70">
        <f>IF(E1411=0,0,I1406)</f>
        <v>0</v>
      </c>
      <c r="J1411" s="71" t="s">
        <v>278</v>
      </c>
      <c r="K1411" s="32"/>
      <c r="L1411" s="233"/>
      <c r="M1411" s="295"/>
      <c r="N1411" s="295"/>
      <c r="O1411" s="295"/>
      <c r="P1411" s="295"/>
      <c r="Q1411" s="295"/>
      <c r="R1411" s="295"/>
      <c r="S1411" s="295"/>
      <c r="T1411" s="295"/>
      <c r="U1411" s="296"/>
      <c r="V1411" s="103"/>
      <c r="W1411" s="72"/>
      <c r="X1411" s="72"/>
      <c r="Y1411" s="72"/>
      <c r="Z1411" s="45">
        <v>9</v>
      </c>
      <c r="AA1411" s="46">
        <v>97</v>
      </c>
      <c r="AB1411" s="46">
        <v>108</v>
      </c>
      <c r="AC1411" s="72">
        <f t="shared" ref="AC1411:AC1435" si="578">IF(B1411&lt;&gt;"FST",1,0)</f>
        <v>1</v>
      </c>
      <c r="AD1411" s="72">
        <f t="shared" ref="AD1411:AD1435" si="579">IF(C1411&lt;&gt;"FST",1,0)</f>
        <v>1</v>
      </c>
      <c r="AE1411" s="109" t="str">
        <f t="shared" ref="AE1411:AE1435" si="580">CONCATENATE(H1411,"-",I1411)</f>
        <v>0-0</v>
      </c>
      <c r="AF1411" s="109" t="str">
        <f t="shared" ref="AF1411:AF1435" si="581">IF(C1411="Field SPL","N","Y")</f>
        <v>Y</v>
      </c>
      <c r="AG1411" s="109" t="str">
        <f t="shared" ref="AG1411:AG1435" si="582">IF(OR(E$1401="RPX",E$1401="SS"),"A","B")</f>
        <v>B</v>
      </c>
      <c r="AH1411" s="109">
        <v>2</v>
      </c>
      <c r="AI1411" s="109" t="str">
        <f>IF(E1401="SS",COUNTIFS(C1411:C1435,"TCF",E1411:E1435,"2"),"")</f>
        <v/>
      </c>
      <c r="AJ1411" s="109" t="str">
        <f>IF(E1401="RPX",COUNTIFS(C1411:C1435,"TCF",E1411:E1435,"2"),"")</f>
        <v/>
      </c>
      <c r="AK1411" s="109" t="str">
        <f>IF(E1401="RPX-T",COUNTIFS(C1411:C1435,"TCF",E1411:E1435,"2"),"")</f>
        <v/>
      </c>
      <c r="AL1411" s="109" t="str">
        <f>IF(E1401="EUC",COUNTIFS(C1411:C1435,"TCF",E1411:E1435,"2"),"")</f>
        <v/>
      </c>
      <c r="AM1411" s="109">
        <f t="shared" ref="AM1411:AM1435" si="583">VALUE(IF(C1411="FST","0",IF(C1411="REV T","1",IF(C1411="DBL REV",".5","0"))))</f>
        <v>0</v>
      </c>
      <c r="AN1411" s="109">
        <f t="shared" ref="AN1411:AN1435" si="584">VALUE(IF(C1411="FST","0",IF(C1411="REV T","0",IF(C1411="DBL REV",".5","0"))))</f>
        <v>0</v>
      </c>
      <c r="AO1411" s="109" t="str">
        <f t="shared" ref="AO1411:AO1435" si="585">IF(C1411="TPL REV","Y","")</f>
        <v/>
      </c>
      <c r="AQ1411" s="109" t="str">
        <f t="shared" ref="AQ1411:AQ1435" si="586">IF(C1411="QD REV","Y","")</f>
        <v/>
      </c>
      <c r="BA1411" s="229">
        <f>MOD(E1411,12)</f>
        <v>0</v>
      </c>
    </row>
    <row r="1412" spans="1:53" ht="15.75" thickBot="1" x14ac:dyDescent="0.3">
      <c r="A1412" s="88"/>
      <c r="B1412" s="66" t="s">
        <v>279</v>
      </c>
      <c r="C1412" s="67"/>
      <c r="D1412" s="102"/>
      <c r="E1412" s="32"/>
      <c r="F1412" s="32"/>
      <c r="G1412" s="68" t="s">
        <v>277</v>
      </c>
      <c r="H1412" s="69">
        <f t="shared" ref="H1412:H1435" si="587">IF(E1412=0,0,I1412-(E1412-1))</f>
        <v>0</v>
      </c>
      <c r="I1412" s="70">
        <f t="shared" ref="I1412:I1435" si="588">IF(E1412=0,0,H1411-1)</f>
        <v>0</v>
      </c>
      <c r="J1412" s="73" t="str">
        <f>IF(C1412="","--",IF(AND(C1412&lt;&gt;"FST",C1412&lt;&gt;"TCF",BA1411&lt;&gt;0),BA1411,"--"))</f>
        <v>--</v>
      </c>
      <c r="K1412" s="32"/>
      <c r="L1412" s="233"/>
      <c r="M1412" s="295"/>
      <c r="N1412" s="295"/>
      <c r="O1412" s="295"/>
      <c r="P1412" s="295"/>
      <c r="Q1412" s="295"/>
      <c r="R1412" s="295"/>
      <c r="S1412" s="295"/>
      <c r="T1412" s="295"/>
      <c r="U1412" s="296"/>
      <c r="V1412" s="103"/>
      <c r="W1412" s="72"/>
      <c r="X1412" s="72"/>
      <c r="Y1412" s="72"/>
      <c r="Z1412" s="45">
        <v>10</v>
      </c>
      <c r="AA1412" s="46">
        <v>109</v>
      </c>
      <c r="AB1412" s="46">
        <v>120</v>
      </c>
      <c r="AC1412" s="72">
        <f t="shared" si="578"/>
        <v>1</v>
      </c>
      <c r="AD1412" s="72">
        <f t="shared" si="579"/>
        <v>1</v>
      </c>
      <c r="AE1412" s="109" t="str">
        <f t="shared" si="580"/>
        <v>0-0</v>
      </c>
      <c r="AF1412" s="109" t="str">
        <f t="shared" si="581"/>
        <v>Y</v>
      </c>
      <c r="AG1412" s="109" t="str">
        <f t="shared" si="582"/>
        <v>B</v>
      </c>
      <c r="AH1412" s="109">
        <v>4</v>
      </c>
      <c r="AI1412" s="109" t="str">
        <f>IF(E1401="SS",COUNTIFS(C1411:C1435,"TCF",E1411:E1435,"4"),"")</f>
        <v/>
      </c>
      <c r="AJ1412" s="109" t="str">
        <f>IF(E1401="RPX",COUNTIFS(C1411:C1435,"TCF",E1411:E1435,"4"),"")</f>
        <v/>
      </c>
      <c r="AK1412" s="109" t="str">
        <f>IF(E1401="RPX-T",COUNTIFS(C1411:C1435,"TCF",E1411:E1435,"4"),"")</f>
        <v/>
      </c>
      <c r="AL1412" s="109" t="str">
        <f>IF(E1401="EUC",COUNTIFS(C1411:C1435,"TCF",E1411:E1435,"4"),"")</f>
        <v/>
      </c>
      <c r="AM1412" s="109">
        <f t="shared" si="583"/>
        <v>0</v>
      </c>
      <c r="AN1412" s="109">
        <f t="shared" si="584"/>
        <v>0</v>
      </c>
      <c r="AO1412" s="109" t="str">
        <f t="shared" si="585"/>
        <v/>
      </c>
      <c r="AQ1412" s="109" t="str">
        <f t="shared" si="586"/>
        <v/>
      </c>
      <c r="BA1412" s="229">
        <f>MOD(SUM(E1411:E1412),12)</f>
        <v>0</v>
      </c>
    </row>
    <row r="1413" spans="1:53" ht="15.75" thickBot="1" x14ac:dyDescent="0.3">
      <c r="A1413" s="88"/>
      <c r="B1413" s="74" t="s">
        <v>280</v>
      </c>
      <c r="C1413" s="67"/>
      <c r="D1413" s="102"/>
      <c r="E1413" s="32"/>
      <c r="F1413" s="32"/>
      <c r="G1413" s="75" t="s">
        <v>277</v>
      </c>
      <c r="H1413" s="69">
        <f t="shared" si="587"/>
        <v>0</v>
      </c>
      <c r="I1413" s="70">
        <f t="shared" si="588"/>
        <v>0</v>
      </c>
      <c r="J1413" s="73" t="str">
        <f t="shared" ref="J1413:J1435" si="589">IF(C1413="","--",IF(AND(C1413&lt;&gt;"FST",C1413&lt;&gt;"TCF",BA1412&lt;&gt;0),BA1412,"--"))</f>
        <v>--</v>
      </c>
      <c r="K1413" s="32"/>
      <c r="L1413" s="233"/>
      <c r="M1413" s="295"/>
      <c r="N1413" s="295"/>
      <c r="O1413" s="295"/>
      <c r="P1413" s="295"/>
      <c r="Q1413" s="295"/>
      <c r="R1413" s="295"/>
      <c r="S1413" s="295"/>
      <c r="T1413" s="295"/>
      <c r="U1413" s="296"/>
      <c r="V1413" s="103"/>
      <c r="W1413" s="72"/>
      <c r="X1413" s="72"/>
      <c r="Y1413" s="72"/>
      <c r="Z1413" s="45">
        <v>11</v>
      </c>
      <c r="AA1413" s="46">
        <v>121</v>
      </c>
      <c r="AB1413" s="46">
        <v>132</v>
      </c>
      <c r="AC1413" s="72">
        <f t="shared" si="578"/>
        <v>1</v>
      </c>
      <c r="AD1413" s="72">
        <f t="shared" si="579"/>
        <v>1</v>
      </c>
      <c r="AE1413" s="109" t="str">
        <f t="shared" si="580"/>
        <v>0-0</v>
      </c>
      <c r="AF1413" s="109" t="str">
        <f t="shared" si="581"/>
        <v>Y</v>
      </c>
      <c r="AG1413" s="109" t="str">
        <f t="shared" si="582"/>
        <v>B</v>
      </c>
      <c r="AH1413" s="109">
        <v>6</v>
      </c>
      <c r="AI1413" s="109" t="str">
        <f>IF(E1401="SS",COUNTIFS(C1411:C1435,"TCF",E1411:E1435,"6"),"")</f>
        <v/>
      </c>
      <c r="AJ1413" s="109" t="str">
        <f>IF(E1401="RPX",COUNTIFS(C1411:C1435,"TCF",E1411:E1435,"6"),"")</f>
        <v/>
      </c>
      <c r="AK1413" s="109" t="str">
        <f>IF(E1401="RPX-T",COUNTIFS(C1411:C1435,"TCF",E1411:E1435,"6"),"")</f>
        <v/>
      </c>
      <c r="AL1413" s="109" t="str">
        <f>IF(E1401="EUC",COUNTIFS(C1411:C1435,"TCF",E1411:E1435,"6"),"")</f>
        <v/>
      </c>
      <c r="AM1413" s="109">
        <f t="shared" si="583"/>
        <v>0</v>
      </c>
      <c r="AN1413" s="109">
        <f t="shared" si="584"/>
        <v>0</v>
      </c>
      <c r="AO1413" s="109" t="str">
        <f t="shared" si="585"/>
        <v/>
      </c>
      <c r="AQ1413" s="109" t="str">
        <f t="shared" si="586"/>
        <v/>
      </c>
      <c r="BA1413" s="229">
        <f>MOD(SUM(E1411:E1414),12)</f>
        <v>0</v>
      </c>
    </row>
    <row r="1414" spans="1:53" ht="15.75" thickBot="1" x14ac:dyDescent="0.3">
      <c r="A1414" s="88"/>
      <c r="B1414" s="66" t="s">
        <v>281</v>
      </c>
      <c r="C1414" s="67"/>
      <c r="D1414" s="102"/>
      <c r="E1414" s="32"/>
      <c r="F1414" s="32"/>
      <c r="G1414" s="68" t="s">
        <v>277</v>
      </c>
      <c r="H1414" s="69">
        <f t="shared" si="587"/>
        <v>0</v>
      </c>
      <c r="I1414" s="70">
        <f t="shared" si="588"/>
        <v>0</v>
      </c>
      <c r="J1414" s="73" t="str">
        <f t="shared" si="589"/>
        <v>--</v>
      </c>
      <c r="K1414" s="32"/>
      <c r="L1414" s="233"/>
      <c r="M1414" s="295"/>
      <c r="N1414" s="295"/>
      <c r="O1414" s="295"/>
      <c r="P1414" s="295"/>
      <c r="Q1414" s="295"/>
      <c r="R1414" s="295"/>
      <c r="S1414" s="295"/>
      <c r="T1414" s="295"/>
      <c r="U1414" s="296"/>
      <c r="V1414" s="103"/>
      <c r="W1414" s="72"/>
      <c r="X1414" s="72"/>
      <c r="Y1414" s="72"/>
      <c r="Z1414" s="45">
        <v>12</v>
      </c>
      <c r="AA1414" s="76">
        <v>133</v>
      </c>
      <c r="AB1414" s="76">
        <v>144</v>
      </c>
      <c r="AC1414" s="72">
        <f t="shared" si="578"/>
        <v>1</v>
      </c>
      <c r="AD1414" s="72">
        <f t="shared" si="579"/>
        <v>1</v>
      </c>
      <c r="AE1414" s="109" t="str">
        <f t="shared" si="580"/>
        <v>0-0</v>
      </c>
      <c r="AF1414" s="109" t="str">
        <f t="shared" si="581"/>
        <v>Y</v>
      </c>
      <c r="AG1414" s="109" t="str">
        <f t="shared" si="582"/>
        <v>B</v>
      </c>
      <c r="AH1414" s="109">
        <v>8</v>
      </c>
      <c r="AI1414" s="109" t="str">
        <f>IF(E1401="SS",COUNTIFS(C1411:C1435,"TCF",E1411:E1435,"8"),"")</f>
        <v/>
      </c>
      <c r="AJ1414" s="109" t="str">
        <f>IF(E1401="RPX",COUNTIFS(C1411:C1435,"TCF",E1411:E1435,"8"),"")</f>
        <v/>
      </c>
      <c r="AK1414" s="109" t="str">
        <f>IF(E1401="RPX-T",COUNTIFS(C1411:C1435,"TCF",E1411:E1435,"8"),"")</f>
        <v/>
      </c>
      <c r="AL1414" s="109" t="str">
        <f>IF(E1401="EUC",COUNTIFS(C1411:C1435,"TCF",E1411:E1435,"8"),"")</f>
        <v/>
      </c>
      <c r="AM1414" s="109">
        <f t="shared" si="583"/>
        <v>0</v>
      </c>
      <c r="AN1414" s="109">
        <f t="shared" si="584"/>
        <v>0</v>
      </c>
      <c r="AO1414" s="109" t="str">
        <f t="shared" si="585"/>
        <v/>
      </c>
      <c r="AQ1414" s="109" t="str">
        <f t="shared" si="586"/>
        <v/>
      </c>
      <c r="BA1414" s="229">
        <f>MOD(SUM(E1411:E1415),12)</f>
        <v>0</v>
      </c>
    </row>
    <row r="1415" spans="1:53" ht="15.75" thickBot="1" x14ac:dyDescent="0.3">
      <c r="A1415" s="88"/>
      <c r="B1415" s="66" t="s">
        <v>282</v>
      </c>
      <c r="C1415" s="67"/>
      <c r="D1415" s="102"/>
      <c r="E1415" s="32"/>
      <c r="F1415" s="32"/>
      <c r="G1415" s="68" t="s">
        <v>277</v>
      </c>
      <c r="H1415" s="69">
        <f t="shared" si="587"/>
        <v>0</v>
      </c>
      <c r="I1415" s="70">
        <f t="shared" si="588"/>
        <v>0</v>
      </c>
      <c r="J1415" s="73" t="str">
        <f t="shared" si="589"/>
        <v>--</v>
      </c>
      <c r="K1415" s="32"/>
      <c r="L1415" s="233"/>
      <c r="M1415" s="295"/>
      <c r="N1415" s="295"/>
      <c r="O1415" s="295"/>
      <c r="P1415" s="295"/>
      <c r="Q1415" s="295"/>
      <c r="R1415" s="295"/>
      <c r="S1415" s="295"/>
      <c r="T1415" s="295"/>
      <c r="U1415" s="296"/>
      <c r="V1415" s="103"/>
      <c r="W1415" s="72"/>
      <c r="X1415" s="72"/>
      <c r="Y1415" s="72"/>
      <c r="Z1415" s="45">
        <v>13</v>
      </c>
      <c r="AA1415" s="77">
        <f t="shared" ref="AA1415:AA1420" si="590">AB1414+1</f>
        <v>145</v>
      </c>
      <c r="AB1415" s="77">
        <f t="shared" ref="AB1415:AB1420" si="591">AB1414+12</f>
        <v>156</v>
      </c>
      <c r="AC1415" s="72">
        <f t="shared" si="578"/>
        <v>1</v>
      </c>
      <c r="AD1415" s="72">
        <f t="shared" si="579"/>
        <v>1</v>
      </c>
      <c r="AE1415" s="109" t="str">
        <f t="shared" si="580"/>
        <v>0-0</v>
      </c>
      <c r="AF1415" s="109" t="str">
        <f t="shared" si="581"/>
        <v>Y</v>
      </c>
      <c r="AG1415" s="109" t="str">
        <f t="shared" si="582"/>
        <v>B</v>
      </c>
      <c r="AH1415" s="109">
        <v>12</v>
      </c>
      <c r="AI1415" s="109" t="str">
        <f>IF(E1401="SS",COUNTIFS(C1411:C1435,"TCF",E1411:E1435,"12"),"")</f>
        <v/>
      </c>
      <c r="AJ1415" s="109" t="str">
        <f>IF(E1401="RPX",COUNTIFS(C1411:C1435,"TCF",E1411:E1435,"12"),"")</f>
        <v/>
      </c>
      <c r="AK1415" s="109" t="str">
        <f>IF(E1401="RPX-T",COUNTIFS(C1411:C1435,"TCF",E1411:E1435,"12"),"")</f>
        <v/>
      </c>
      <c r="AL1415" s="109" t="str">
        <f>IF(E1401="EUC",COUNTIFS(C1411:C1435,"TCF",E1411:E1435,"12"),"")</f>
        <v/>
      </c>
      <c r="AM1415" s="109">
        <f t="shared" si="583"/>
        <v>0</v>
      </c>
      <c r="AN1415" s="109">
        <f t="shared" si="584"/>
        <v>0</v>
      </c>
      <c r="AO1415" s="109" t="str">
        <f t="shared" si="585"/>
        <v/>
      </c>
      <c r="AQ1415" s="109" t="str">
        <f t="shared" si="586"/>
        <v/>
      </c>
      <c r="BA1415" s="229">
        <f>MOD(SUM(E1411:E1416),12)</f>
        <v>0</v>
      </c>
    </row>
    <row r="1416" spans="1:53" ht="15.75" thickBot="1" x14ac:dyDescent="0.3">
      <c r="A1416" s="88"/>
      <c r="B1416" s="66" t="s">
        <v>283</v>
      </c>
      <c r="C1416" s="67"/>
      <c r="D1416" s="102"/>
      <c r="E1416" s="32"/>
      <c r="F1416" s="32"/>
      <c r="G1416" s="68" t="s">
        <v>277</v>
      </c>
      <c r="H1416" s="69">
        <f t="shared" si="587"/>
        <v>0</v>
      </c>
      <c r="I1416" s="70">
        <f t="shared" si="588"/>
        <v>0</v>
      </c>
      <c r="J1416" s="73" t="str">
        <f t="shared" si="589"/>
        <v>--</v>
      </c>
      <c r="K1416" s="32"/>
      <c r="L1416" s="233"/>
      <c r="M1416" s="295"/>
      <c r="N1416" s="295"/>
      <c r="O1416" s="295"/>
      <c r="P1416" s="295"/>
      <c r="Q1416" s="295"/>
      <c r="R1416" s="295"/>
      <c r="S1416" s="295"/>
      <c r="T1416" s="295"/>
      <c r="U1416" s="296"/>
      <c r="V1416" s="103"/>
      <c r="W1416" s="72"/>
      <c r="X1416" s="72"/>
      <c r="Y1416" s="72"/>
      <c r="Z1416" s="45">
        <v>14</v>
      </c>
      <c r="AA1416" s="77">
        <f t="shared" si="590"/>
        <v>157</v>
      </c>
      <c r="AB1416" s="77">
        <f t="shared" si="591"/>
        <v>168</v>
      </c>
      <c r="AC1416" s="72">
        <f t="shared" si="578"/>
        <v>1</v>
      </c>
      <c r="AD1416" s="72">
        <f t="shared" si="579"/>
        <v>1</v>
      </c>
      <c r="AE1416" s="109" t="str">
        <f t="shared" si="580"/>
        <v>0-0</v>
      </c>
      <c r="AF1416" s="109" t="str">
        <f t="shared" si="581"/>
        <v>Y</v>
      </c>
      <c r="AG1416" s="109" t="str">
        <f t="shared" si="582"/>
        <v>B</v>
      </c>
      <c r="AM1416" s="109">
        <f t="shared" si="583"/>
        <v>0</v>
      </c>
      <c r="AN1416" s="109">
        <f t="shared" si="584"/>
        <v>0</v>
      </c>
      <c r="AO1416" s="109" t="str">
        <f t="shared" si="585"/>
        <v/>
      </c>
      <c r="AQ1416" s="109" t="str">
        <f t="shared" si="586"/>
        <v/>
      </c>
      <c r="BA1416" s="229">
        <f>MOD(SUM(E1411:E1417),12)</f>
        <v>0</v>
      </c>
    </row>
    <row r="1417" spans="1:53" ht="15.75" thickBot="1" x14ac:dyDescent="0.3">
      <c r="A1417" s="88"/>
      <c r="B1417" s="66" t="s">
        <v>284</v>
      </c>
      <c r="C1417" s="67"/>
      <c r="D1417" s="102"/>
      <c r="E1417" s="32"/>
      <c r="F1417" s="32"/>
      <c r="G1417" s="68" t="s">
        <v>277</v>
      </c>
      <c r="H1417" s="69">
        <f t="shared" si="587"/>
        <v>0</v>
      </c>
      <c r="I1417" s="70">
        <f t="shared" si="588"/>
        <v>0</v>
      </c>
      <c r="J1417" s="73" t="str">
        <f t="shared" si="589"/>
        <v>--</v>
      </c>
      <c r="K1417" s="32"/>
      <c r="L1417" s="233"/>
      <c r="M1417" s="295"/>
      <c r="N1417" s="295"/>
      <c r="O1417" s="295"/>
      <c r="P1417" s="295"/>
      <c r="Q1417" s="295"/>
      <c r="R1417" s="295"/>
      <c r="S1417" s="295"/>
      <c r="T1417" s="295"/>
      <c r="U1417" s="296"/>
      <c r="V1417" s="103"/>
      <c r="W1417" s="72"/>
      <c r="X1417" s="72"/>
      <c r="Y1417" s="72"/>
      <c r="Z1417" s="45">
        <v>15</v>
      </c>
      <c r="AA1417" s="77">
        <f t="shared" si="590"/>
        <v>169</v>
      </c>
      <c r="AB1417" s="77">
        <f t="shared" si="591"/>
        <v>180</v>
      </c>
      <c r="AC1417" s="72">
        <f t="shared" si="578"/>
        <v>1</v>
      </c>
      <c r="AD1417" s="72">
        <f t="shared" si="579"/>
        <v>1</v>
      </c>
      <c r="AE1417" s="109" t="str">
        <f t="shared" si="580"/>
        <v>0-0</v>
      </c>
      <c r="AF1417" s="109" t="str">
        <f t="shared" si="581"/>
        <v>Y</v>
      </c>
      <c r="AG1417" s="109" t="str">
        <f t="shared" si="582"/>
        <v>B</v>
      </c>
      <c r="AM1417" s="109">
        <f t="shared" si="583"/>
        <v>0</v>
      </c>
      <c r="AN1417" s="109">
        <f t="shared" si="584"/>
        <v>0</v>
      </c>
      <c r="AO1417" s="109" t="str">
        <f t="shared" si="585"/>
        <v/>
      </c>
      <c r="AQ1417" s="109" t="str">
        <f t="shared" si="586"/>
        <v/>
      </c>
      <c r="BA1417" s="229">
        <f>MOD(SUM(E1411:E1418),12)</f>
        <v>0</v>
      </c>
    </row>
    <row r="1418" spans="1:53" ht="15.75" thickBot="1" x14ac:dyDescent="0.3">
      <c r="A1418" s="88"/>
      <c r="B1418" s="66" t="s">
        <v>285</v>
      </c>
      <c r="C1418" s="67"/>
      <c r="D1418" s="102"/>
      <c r="E1418" s="32"/>
      <c r="F1418" s="32"/>
      <c r="G1418" s="68" t="s">
        <v>277</v>
      </c>
      <c r="H1418" s="69">
        <f t="shared" si="587"/>
        <v>0</v>
      </c>
      <c r="I1418" s="70">
        <f t="shared" si="588"/>
        <v>0</v>
      </c>
      <c r="J1418" s="73" t="str">
        <f t="shared" si="589"/>
        <v>--</v>
      </c>
      <c r="K1418" s="32"/>
      <c r="L1418" s="233"/>
      <c r="M1418" s="295"/>
      <c r="N1418" s="295"/>
      <c r="O1418" s="295"/>
      <c r="P1418" s="295"/>
      <c r="Q1418" s="295"/>
      <c r="R1418" s="295"/>
      <c r="S1418" s="295"/>
      <c r="T1418" s="295"/>
      <c r="U1418" s="296"/>
      <c r="V1418" s="103"/>
      <c r="W1418" s="72"/>
      <c r="X1418" s="72"/>
      <c r="Y1418" s="72"/>
      <c r="Z1418" s="45">
        <f>Z1417+1</f>
        <v>16</v>
      </c>
      <c r="AA1418" s="77">
        <f t="shared" si="590"/>
        <v>181</v>
      </c>
      <c r="AB1418" s="77">
        <f t="shared" si="591"/>
        <v>192</v>
      </c>
      <c r="AC1418" s="72">
        <f t="shared" si="578"/>
        <v>1</v>
      </c>
      <c r="AD1418" s="72">
        <f t="shared" si="579"/>
        <v>1</v>
      </c>
      <c r="AE1418" s="109" t="str">
        <f t="shared" si="580"/>
        <v>0-0</v>
      </c>
      <c r="AF1418" s="109" t="str">
        <f t="shared" si="581"/>
        <v>Y</v>
      </c>
      <c r="AG1418" s="109" t="str">
        <f t="shared" si="582"/>
        <v>B</v>
      </c>
      <c r="AM1418" s="109">
        <f t="shared" si="583"/>
        <v>0</v>
      </c>
      <c r="AN1418" s="109">
        <f t="shared" si="584"/>
        <v>0</v>
      </c>
      <c r="AO1418" s="109" t="str">
        <f t="shared" si="585"/>
        <v/>
      </c>
      <c r="AQ1418" s="109" t="str">
        <f t="shared" si="586"/>
        <v/>
      </c>
      <c r="BA1418" s="229">
        <f>MOD(SUM(E1411:E1419),12)</f>
        <v>0</v>
      </c>
    </row>
    <row r="1419" spans="1:53" ht="15.75" thickBot="1" x14ac:dyDescent="0.3">
      <c r="A1419" s="88"/>
      <c r="B1419" s="66" t="s">
        <v>286</v>
      </c>
      <c r="C1419" s="67"/>
      <c r="D1419" s="102"/>
      <c r="E1419" s="32"/>
      <c r="F1419" s="32"/>
      <c r="G1419" s="68" t="s">
        <v>277</v>
      </c>
      <c r="H1419" s="69">
        <f t="shared" si="587"/>
        <v>0</v>
      </c>
      <c r="I1419" s="70">
        <f t="shared" si="588"/>
        <v>0</v>
      </c>
      <c r="J1419" s="73" t="str">
        <f t="shared" si="589"/>
        <v>--</v>
      </c>
      <c r="K1419" s="32"/>
      <c r="L1419" s="233"/>
      <c r="M1419" s="295"/>
      <c r="N1419" s="295"/>
      <c r="O1419" s="295"/>
      <c r="P1419" s="295"/>
      <c r="Q1419" s="295"/>
      <c r="R1419" s="295"/>
      <c r="S1419" s="295"/>
      <c r="T1419" s="295"/>
      <c r="U1419" s="296"/>
      <c r="V1419" s="103"/>
      <c r="W1419" s="72"/>
      <c r="X1419" s="72"/>
      <c r="Y1419" s="72"/>
      <c r="Z1419" s="45">
        <f>Z1418+1</f>
        <v>17</v>
      </c>
      <c r="AA1419" s="77">
        <f t="shared" si="590"/>
        <v>193</v>
      </c>
      <c r="AB1419" s="77">
        <f t="shared" si="591"/>
        <v>204</v>
      </c>
      <c r="AC1419" s="72">
        <f t="shared" si="578"/>
        <v>1</v>
      </c>
      <c r="AD1419" s="72">
        <f t="shared" si="579"/>
        <v>1</v>
      </c>
      <c r="AE1419" s="109" t="str">
        <f t="shared" si="580"/>
        <v>0-0</v>
      </c>
      <c r="AF1419" s="109" t="str">
        <f t="shared" si="581"/>
        <v>Y</v>
      </c>
      <c r="AG1419" s="109" t="str">
        <f t="shared" si="582"/>
        <v>B</v>
      </c>
      <c r="AM1419" s="109">
        <f t="shared" si="583"/>
        <v>0</v>
      </c>
      <c r="AN1419" s="109">
        <f t="shared" si="584"/>
        <v>0</v>
      </c>
      <c r="AO1419" s="109" t="str">
        <f t="shared" si="585"/>
        <v/>
      </c>
      <c r="AQ1419" s="109" t="str">
        <f t="shared" si="586"/>
        <v/>
      </c>
      <c r="BA1419" s="229">
        <f>MOD(SUM(E1411:E1420),12)</f>
        <v>0</v>
      </c>
    </row>
    <row r="1420" spans="1:53" ht="15.75" thickBot="1" x14ac:dyDescent="0.3">
      <c r="A1420" s="88"/>
      <c r="B1420" s="66" t="s">
        <v>287</v>
      </c>
      <c r="C1420" s="67"/>
      <c r="D1420" s="102"/>
      <c r="E1420" s="32"/>
      <c r="F1420" s="32"/>
      <c r="G1420" s="68" t="s">
        <v>277</v>
      </c>
      <c r="H1420" s="69">
        <f t="shared" si="587"/>
        <v>0</v>
      </c>
      <c r="I1420" s="70">
        <f t="shared" si="588"/>
        <v>0</v>
      </c>
      <c r="J1420" s="73" t="str">
        <f t="shared" si="589"/>
        <v>--</v>
      </c>
      <c r="K1420" s="32"/>
      <c r="L1420" s="233"/>
      <c r="M1420" s="295"/>
      <c r="N1420" s="295"/>
      <c r="O1420" s="295"/>
      <c r="P1420" s="295"/>
      <c r="Q1420" s="295"/>
      <c r="R1420" s="295"/>
      <c r="S1420" s="295"/>
      <c r="T1420" s="295"/>
      <c r="U1420" s="296"/>
      <c r="V1420" s="103"/>
      <c r="W1420" s="72"/>
      <c r="X1420" s="72"/>
      <c r="Y1420" s="72"/>
      <c r="Z1420" s="45">
        <f>Z1419+1</f>
        <v>18</v>
      </c>
      <c r="AA1420" s="77">
        <f t="shared" si="590"/>
        <v>205</v>
      </c>
      <c r="AB1420" s="77">
        <f t="shared" si="591"/>
        <v>216</v>
      </c>
      <c r="AC1420" s="72">
        <f t="shared" si="578"/>
        <v>1</v>
      </c>
      <c r="AD1420" s="72">
        <f t="shared" si="579"/>
        <v>1</v>
      </c>
      <c r="AE1420" s="109" t="str">
        <f t="shared" si="580"/>
        <v>0-0</v>
      </c>
      <c r="AF1420" s="109" t="str">
        <f t="shared" si="581"/>
        <v>Y</v>
      </c>
      <c r="AG1420" s="109" t="str">
        <f t="shared" si="582"/>
        <v>B</v>
      </c>
      <c r="AM1420" s="109">
        <f t="shared" si="583"/>
        <v>0</v>
      </c>
      <c r="AN1420" s="109">
        <f t="shared" si="584"/>
        <v>0</v>
      </c>
      <c r="AO1420" s="109" t="str">
        <f t="shared" si="585"/>
        <v/>
      </c>
      <c r="AQ1420" s="109" t="str">
        <f t="shared" si="586"/>
        <v/>
      </c>
      <c r="BA1420" s="229">
        <f>MOD(SUM(E1411:E1421),12)</f>
        <v>0</v>
      </c>
    </row>
    <row r="1421" spans="1:53" ht="15.75" thickBot="1" x14ac:dyDescent="0.3">
      <c r="A1421" s="88"/>
      <c r="B1421" s="66" t="s">
        <v>288</v>
      </c>
      <c r="C1421" s="67"/>
      <c r="D1421" s="102"/>
      <c r="E1421" s="32"/>
      <c r="F1421" s="32"/>
      <c r="G1421" s="68" t="s">
        <v>277</v>
      </c>
      <c r="H1421" s="69">
        <f t="shared" si="587"/>
        <v>0</v>
      </c>
      <c r="I1421" s="70">
        <f t="shared" si="588"/>
        <v>0</v>
      </c>
      <c r="J1421" s="73" t="str">
        <f t="shared" si="589"/>
        <v>--</v>
      </c>
      <c r="K1421" s="32"/>
      <c r="L1421" s="233"/>
      <c r="M1421" s="295"/>
      <c r="N1421" s="295"/>
      <c r="O1421" s="295"/>
      <c r="P1421" s="295"/>
      <c r="Q1421" s="295"/>
      <c r="R1421" s="295"/>
      <c r="S1421" s="295"/>
      <c r="T1421" s="295"/>
      <c r="U1421" s="296"/>
      <c r="V1421" s="103"/>
      <c r="W1421" s="84"/>
      <c r="X1421" s="84"/>
      <c r="Y1421" s="72"/>
      <c r="Z1421" s="72"/>
      <c r="AA1421" s="72"/>
      <c r="AB1421" s="72"/>
      <c r="AC1421" s="72">
        <f t="shared" si="578"/>
        <v>1</v>
      </c>
      <c r="AD1421" s="72">
        <f t="shared" si="579"/>
        <v>1</v>
      </c>
      <c r="AE1421" s="109" t="str">
        <f t="shared" si="580"/>
        <v>0-0</v>
      </c>
      <c r="AF1421" s="109" t="str">
        <f t="shared" si="581"/>
        <v>Y</v>
      </c>
      <c r="AG1421" s="109" t="str">
        <f t="shared" si="582"/>
        <v>B</v>
      </c>
      <c r="AM1421" s="109">
        <f t="shared" si="583"/>
        <v>0</v>
      </c>
      <c r="AN1421" s="109">
        <f t="shared" si="584"/>
        <v>0</v>
      </c>
      <c r="AO1421" s="109" t="str">
        <f t="shared" si="585"/>
        <v/>
      </c>
      <c r="AQ1421" s="109" t="str">
        <f t="shared" si="586"/>
        <v/>
      </c>
      <c r="BA1421" s="229">
        <f>MOD(SUM(E1411:E1422),12)</f>
        <v>0</v>
      </c>
    </row>
    <row r="1422" spans="1:53" ht="15.75" thickBot="1" x14ac:dyDescent="0.3">
      <c r="A1422" s="88"/>
      <c r="B1422" s="66" t="s">
        <v>289</v>
      </c>
      <c r="C1422" s="67"/>
      <c r="D1422" s="102"/>
      <c r="E1422" s="32"/>
      <c r="F1422" s="32"/>
      <c r="G1422" s="68" t="s">
        <v>277</v>
      </c>
      <c r="H1422" s="69">
        <f t="shared" si="587"/>
        <v>0</v>
      </c>
      <c r="I1422" s="70">
        <f t="shared" si="588"/>
        <v>0</v>
      </c>
      <c r="J1422" s="73" t="str">
        <f t="shared" si="589"/>
        <v>--</v>
      </c>
      <c r="K1422" s="32"/>
      <c r="L1422" s="233"/>
      <c r="M1422" s="295"/>
      <c r="N1422" s="295"/>
      <c r="O1422" s="295"/>
      <c r="P1422" s="295"/>
      <c r="Q1422" s="295"/>
      <c r="R1422" s="295"/>
      <c r="S1422" s="295"/>
      <c r="T1422" s="295"/>
      <c r="U1422" s="296"/>
      <c r="V1422" s="103"/>
      <c r="W1422" s="84">
        <f>Y1422+1</f>
        <v>1</v>
      </c>
      <c r="X1422" s="84"/>
      <c r="Y1422" s="78">
        <f>SUM(E1411:E1422)</f>
        <v>0</v>
      </c>
      <c r="Z1422" s="72"/>
      <c r="AA1422" s="72"/>
      <c r="AB1422" s="72"/>
      <c r="AC1422" s="72">
        <f t="shared" si="578"/>
        <v>1</v>
      </c>
      <c r="AD1422" s="72">
        <f t="shared" si="579"/>
        <v>1</v>
      </c>
      <c r="AE1422" s="109" t="str">
        <f t="shared" si="580"/>
        <v>0-0</v>
      </c>
      <c r="AF1422" s="109" t="str">
        <f t="shared" si="581"/>
        <v>Y</v>
      </c>
      <c r="AG1422" s="109" t="str">
        <f t="shared" si="582"/>
        <v>B</v>
      </c>
      <c r="AM1422" s="109">
        <f t="shared" si="583"/>
        <v>0</v>
      </c>
      <c r="AN1422" s="109">
        <f t="shared" si="584"/>
        <v>0</v>
      </c>
      <c r="AO1422" s="109" t="str">
        <f t="shared" si="585"/>
        <v/>
      </c>
      <c r="AQ1422" s="109" t="str">
        <f t="shared" si="586"/>
        <v/>
      </c>
      <c r="BA1422" s="229">
        <f>MOD(SUM(E1411:E1423),12)</f>
        <v>0</v>
      </c>
    </row>
    <row r="1423" spans="1:53" ht="15.75" thickBot="1" x14ac:dyDescent="0.3">
      <c r="A1423" s="88"/>
      <c r="B1423" s="66" t="s">
        <v>290</v>
      </c>
      <c r="C1423" s="67"/>
      <c r="D1423" s="102"/>
      <c r="E1423" s="32"/>
      <c r="F1423" s="32"/>
      <c r="G1423" s="68" t="s">
        <v>277</v>
      </c>
      <c r="H1423" s="69">
        <f t="shared" si="587"/>
        <v>0</v>
      </c>
      <c r="I1423" s="70">
        <f t="shared" si="588"/>
        <v>0</v>
      </c>
      <c r="J1423" s="73" t="str">
        <f t="shared" si="589"/>
        <v>--</v>
      </c>
      <c r="K1423" s="32"/>
      <c r="L1423" s="233"/>
      <c r="M1423" s="295"/>
      <c r="N1423" s="295"/>
      <c r="O1423" s="295"/>
      <c r="P1423" s="295"/>
      <c r="Q1423" s="295"/>
      <c r="R1423" s="295"/>
      <c r="S1423" s="295"/>
      <c r="T1423" s="295"/>
      <c r="U1423" s="296"/>
      <c r="V1423" s="103"/>
      <c r="W1423" s="84">
        <f>Y1423+1</f>
        <v>1</v>
      </c>
      <c r="X1423" s="84"/>
      <c r="Y1423" s="78">
        <f>SUM(E1411:E1423)</f>
        <v>0</v>
      </c>
      <c r="Z1423" s="72" t="str">
        <f t="shared" ref="Z1423:Z1435" si="592">IF(OR(AND(E$8=216,C1422="DBL REV",C1423="DBL REV",Y1422&lt;=144,Y1423&gt;144),AND(E$8=216,C1422="TPL REV",C1423="TPL REV",Y1422&lt;=144,Y1423&gt;144),AND(E$8=216,C1422="QD REV",C1423="QD REV",Y1422&lt;=144,Y1423&gt;144)),"ERROR","")</f>
        <v/>
      </c>
      <c r="AA1423" s="72"/>
      <c r="AB1423" s="72"/>
      <c r="AC1423" s="72">
        <f t="shared" si="578"/>
        <v>1</v>
      </c>
      <c r="AD1423" s="72">
        <f t="shared" si="579"/>
        <v>1</v>
      </c>
      <c r="AE1423" s="109" t="str">
        <f t="shared" si="580"/>
        <v>0-0</v>
      </c>
      <c r="AF1423" s="109" t="str">
        <f t="shared" si="581"/>
        <v>Y</v>
      </c>
      <c r="AG1423" s="109" t="str">
        <f t="shared" si="582"/>
        <v>B</v>
      </c>
      <c r="AM1423" s="109">
        <f t="shared" si="583"/>
        <v>0</v>
      </c>
      <c r="AN1423" s="109">
        <f t="shared" si="584"/>
        <v>0</v>
      </c>
      <c r="AO1423" s="109" t="str">
        <f t="shared" si="585"/>
        <v/>
      </c>
      <c r="AQ1423" s="109" t="str">
        <f t="shared" si="586"/>
        <v/>
      </c>
      <c r="BA1423" s="229">
        <f>MOD(SUM(E1411:E1424),12)</f>
        <v>0</v>
      </c>
    </row>
    <row r="1424" spans="1:53" ht="15.75" thickBot="1" x14ac:dyDescent="0.3">
      <c r="A1424" s="88"/>
      <c r="B1424" s="66" t="s">
        <v>291</v>
      </c>
      <c r="C1424" s="67"/>
      <c r="D1424" s="102"/>
      <c r="E1424" s="32"/>
      <c r="F1424" s="32"/>
      <c r="G1424" s="68" t="s">
        <v>277</v>
      </c>
      <c r="H1424" s="69">
        <f t="shared" si="587"/>
        <v>0</v>
      </c>
      <c r="I1424" s="70">
        <f t="shared" si="588"/>
        <v>0</v>
      </c>
      <c r="J1424" s="73" t="str">
        <f t="shared" si="589"/>
        <v>--</v>
      </c>
      <c r="K1424" s="32"/>
      <c r="L1424" s="233"/>
      <c r="M1424" s="295"/>
      <c r="N1424" s="295"/>
      <c r="O1424" s="295"/>
      <c r="P1424" s="295"/>
      <c r="Q1424" s="295"/>
      <c r="R1424" s="295"/>
      <c r="S1424" s="295"/>
      <c r="T1424" s="295"/>
      <c r="U1424" s="296"/>
      <c r="V1424" s="103"/>
      <c r="W1424" s="84">
        <f>Y1424+1</f>
        <v>1</v>
      </c>
      <c r="X1424" s="84"/>
      <c r="Y1424" s="78">
        <f>SUM(E1411:E1424)</f>
        <v>0</v>
      </c>
      <c r="Z1424" s="72" t="str">
        <f t="shared" si="592"/>
        <v/>
      </c>
      <c r="AA1424" s="72"/>
      <c r="AB1424" s="72"/>
      <c r="AC1424" s="72">
        <f t="shared" si="578"/>
        <v>1</v>
      </c>
      <c r="AD1424" s="72">
        <f t="shared" si="579"/>
        <v>1</v>
      </c>
      <c r="AE1424" s="109" t="str">
        <f t="shared" si="580"/>
        <v>0-0</v>
      </c>
      <c r="AF1424" s="109" t="str">
        <f t="shared" si="581"/>
        <v>Y</v>
      </c>
      <c r="AG1424" s="109" t="str">
        <f t="shared" si="582"/>
        <v>B</v>
      </c>
      <c r="AM1424" s="109">
        <f t="shared" si="583"/>
        <v>0</v>
      </c>
      <c r="AN1424" s="109">
        <f t="shared" si="584"/>
        <v>0</v>
      </c>
      <c r="AO1424" s="109" t="str">
        <f t="shared" si="585"/>
        <v/>
      </c>
      <c r="AQ1424" s="109" t="str">
        <f t="shared" si="586"/>
        <v/>
      </c>
      <c r="BA1424" s="229">
        <f>MOD(SUM(E1411:E1425),12)</f>
        <v>0</v>
      </c>
    </row>
    <row r="1425" spans="1:53" ht="15.75" thickBot="1" x14ac:dyDescent="0.3">
      <c r="A1425" s="88"/>
      <c r="B1425" s="66" t="s">
        <v>292</v>
      </c>
      <c r="C1425" s="67"/>
      <c r="D1425" s="102"/>
      <c r="E1425" s="32"/>
      <c r="F1425" s="32"/>
      <c r="G1425" s="68" t="s">
        <v>277</v>
      </c>
      <c r="H1425" s="69">
        <f t="shared" si="587"/>
        <v>0</v>
      </c>
      <c r="I1425" s="70">
        <f t="shared" si="588"/>
        <v>0</v>
      </c>
      <c r="J1425" s="73" t="str">
        <f t="shared" si="589"/>
        <v>--</v>
      </c>
      <c r="K1425" s="32"/>
      <c r="L1425" s="233"/>
      <c r="M1425" s="295"/>
      <c r="N1425" s="295"/>
      <c r="O1425" s="295"/>
      <c r="P1425" s="295"/>
      <c r="Q1425" s="295"/>
      <c r="R1425" s="295"/>
      <c r="S1425" s="295"/>
      <c r="T1425" s="295"/>
      <c r="U1425" s="296"/>
      <c r="V1425" s="103"/>
      <c r="W1425" s="84">
        <f>Y1425+1</f>
        <v>1</v>
      </c>
      <c r="X1425" s="84"/>
      <c r="Y1425" s="78">
        <f>SUM(E1411:E1425)</f>
        <v>0</v>
      </c>
      <c r="Z1425" s="72" t="str">
        <f t="shared" si="592"/>
        <v/>
      </c>
      <c r="AA1425" s="72" t="str">
        <f t="shared" ref="AA1425:AA1437" si="593">IF(AND(C1423&lt;&gt;"Field SPL",W1422&lt;=144,Y1423&gt;144),"ERROR","")</f>
        <v/>
      </c>
      <c r="AB1425" s="72"/>
      <c r="AC1425" s="72">
        <f t="shared" si="578"/>
        <v>1</v>
      </c>
      <c r="AD1425" s="72">
        <f t="shared" si="579"/>
        <v>1</v>
      </c>
      <c r="AE1425" s="109" t="str">
        <f t="shared" si="580"/>
        <v>0-0</v>
      </c>
      <c r="AF1425" s="109" t="str">
        <f t="shared" si="581"/>
        <v>Y</v>
      </c>
      <c r="AG1425" s="109" t="str">
        <f t="shared" si="582"/>
        <v>B</v>
      </c>
      <c r="AM1425" s="109">
        <f t="shared" si="583"/>
        <v>0</v>
      </c>
      <c r="AN1425" s="109">
        <f t="shared" si="584"/>
        <v>0</v>
      </c>
      <c r="AO1425" s="109" t="str">
        <f t="shared" si="585"/>
        <v/>
      </c>
      <c r="AQ1425" s="109" t="str">
        <f t="shared" si="586"/>
        <v/>
      </c>
      <c r="BA1425" s="229">
        <f>MOD(SUM(E1411:E1426),12)</f>
        <v>0</v>
      </c>
    </row>
    <row r="1426" spans="1:53" ht="15.75" thickBot="1" x14ac:dyDescent="0.3">
      <c r="A1426" s="88"/>
      <c r="B1426" s="66" t="s">
        <v>293</v>
      </c>
      <c r="C1426" s="67"/>
      <c r="D1426" s="102"/>
      <c r="E1426" s="32"/>
      <c r="F1426" s="32"/>
      <c r="G1426" s="68" t="s">
        <v>277</v>
      </c>
      <c r="H1426" s="69">
        <f t="shared" si="587"/>
        <v>0</v>
      </c>
      <c r="I1426" s="70">
        <f t="shared" si="588"/>
        <v>0</v>
      </c>
      <c r="J1426" s="73" t="str">
        <f t="shared" si="589"/>
        <v>--</v>
      </c>
      <c r="K1426" s="32"/>
      <c r="L1426" s="233"/>
      <c r="M1426" s="295"/>
      <c r="N1426" s="295"/>
      <c r="O1426" s="295"/>
      <c r="P1426" s="295"/>
      <c r="Q1426" s="295"/>
      <c r="R1426" s="295"/>
      <c r="S1426" s="295"/>
      <c r="T1426" s="295"/>
      <c r="U1426" s="296"/>
      <c r="V1426" s="103"/>
      <c r="W1426" s="84">
        <f t="shared" ref="W1426:W1434" si="594">Y1426+1</f>
        <v>1</v>
      </c>
      <c r="X1426" s="84"/>
      <c r="Y1426" s="78">
        <f>SUM(E1411:E1426)</f>
        <v>0</v>
      </c>
      <c r="Z1426" s="72" t="str">
        <f t="shared" si="592"/>
        <v/>
      </c>
      <c r="AA1426" s="72" t="str">
        <f t="shared" si="593"/>
        <v/>
      </c>
      <c r="AB1426" s="72"/>
      <c r="AC1426" s="72">
        <f t="shared" si="578"/>
        <v>1</v>
      </c>
      <c r="AD1426" s="72">
        <f t="shared" si="579"/>
        <v>1</v>
      </c>
      <c r="AE1426" s="109" t="str">
        <f t="shared" si="580"/>
        <v>0-0</v>
      </c>
      <c r="AF1426" s="109" t="str">
        <f t="shared" si="581"/>
        <v>Y</v>
      </c>
      <c r="AG1426" s="109" t="str">
        <f t="shared" si="582"/>
        <v>B</v>
      </c>
      <c r="AM1426" s="109">
        <f t="shared" si="583"/>
        <v>0</v>
      </c>
      <c r="AN1426" s="109">
        <f t="shared" si="584"/>
        <v>0</v>
      </c>
      <c r="AO1426" s="109" t="str">
        <f t="shared" si="585"/>
        <v/>
      </c>
      <c r="AQ1426" s="109" t="str">
        <f t="shared" si="586"/>
        <v/>
      </c>
      <c r="BA1426" s="229">
        <f>MOD(SUM(E1411:E1427),12)</f>
        <v>0</v>
      </c>
    </row>
    <row r="1427" spans="1:53" ht="15.75" thickBot="1" x14ac:dyDescent="0.3">
      <c r="A1427" s="88"/>
      <c r="B1427" s="66" t="s">
        <v>294</v>
      </c>
      <c r="C1427" s="67"/>
      <c r="D1427" s="102"/>
      <c r="E1427" s="32"/>
      <c r="F1427" s="32"/>
      <c r="G1427" s="68" t="s">
        <v>277</v>
      </c>
      <c r="H1427" s="69">
        <f t="shared" si="587"/>
        <v>0</v>
      </c>
      <c r="I1427" s="70">
        <f t="shared" si="588"/>
        <v>0</v>
      </c>
      <c r="J1427" s="73" t="str">
        <f t="shared" si="589"/>
        <v>--</v>
      </c>
      <c r="K1427" s="32"/>
      <c r="L1427" s="233"/>
      <c r="M1427" s="295"/>
      <c r="N1427" s="295"/>
      <c r="O1427" s="295"/>
      <c r="P1427" s="295"/>
      <c r="Q1427" s="295"/>
      <c r="R1427" s="295"/>
      <c r="S1427" s="295"/>
      <c r="T1427" s="295"/>
      <c r="U1427" s="296"/>
      <c r="V1427" s="103"/>
      <c r="W1427" s="84">
        <f t="shared" si="594"/>
        <v>1</v>
      </c>
      <c r="X1427" s="84"/>
      <c r="Y1427" s="78">
        <f>SUM(E1411:E1427)</f>
        <v>0</v>
      </c>
      <c r="Z1427" s="72" t="str">
        <f t="shared" si="592"/>
        <v/>
      </c>
      <c r="AA1427" s="72" t="str">
        <f t="shared" si="593"/>
        <v/>
      </c>
      <c r="AB1427" s="72"/>
      <c r="AC1427" s="72">
        <f t="shared" si="578"/>
        <v>1</v>
      </c>
      <c r="AD1427" s="72">
        <f t="shared" si="579"/>
        <v>1</v>
      </c>
      <c r="AE1427" s="109" t="str">
        <f t="shared" si="580"/>
        <v>0-0</v>
      </c>
      <c r="AF1427" s="109" t="str">
        <f t="shared" si="581"/>
        <v>Y</v>
      </c>
      <c r="AG1427" s="109" t="str">
        <f t="shared" si="582"/>
        <v>B</v>
      </c>
      <c r="AM1427" s="109">
        <f t="shared" si="583"/>
        <v>0</v>
      </c>
      <c r="AN1427" s="109">
        <f t="shared" si="584"/>
        <v>0</v>
      </c>
      <c r="AO1427" s="109" t="str">
        <f t="shared" si="585"/>
        <v/>
      </c>
      <c r="AQ1427" s="109" t="str">
        <f t="shared" si="586"/>
        <v/>
      </c>
      <c r="BA1427" s="229">
        <f>MOD(SUM(E1411:E1428),12)</f>
        <v>0</v>
      </c>
    </row>
    <row r="1428" spans="1:53" ht="15.75" thickBot="1" x14ac:dyDescent="0.3">
      <c r="A1428" s="88"/>
      <c r="B1428" s="66" t="s">
        <v>295</v>
      </c>
      <c r="C1428" s="67"/>
      <c r="D1428" s="102"/>
      <c r="E1428" s="32"/>
      <c r="F1428" s="32"/>
      <c r="G1428" s="68" t="s">
        <v>277</v>
      </c>
      <c r="H1428" s="69">
        <f t="shared" si="587"/>
        <v>0</v>
      </c>
      <c r="I1428" s="70">
        <f t="shared" si="588"/>
        <v>0</v>
      </c>
      <c r="J1428" s="73" t="str">
        <f t="shared" si="589"/>
        <v>--</v>
      </c>
      <c r="K1428" s="32"/>
      <c r="L1428" s="233"/>
      <c r="M1428" s="295"/>
      <c r="N1428" s="295"/>
      <c r="O1428" s="295"/>
      <c r="P1428" s="295"/>
      <c r="Q1428" s="295"/>
      <c r="R1428" s="295"/>
      <c r="S1428" s="295"/>
      <c r="T1428" s="295"/>
      <c r="U1428" s="296"/>
      <c r="V1428" s="103"/>
      <c r="W1428" s="84">
        <f t="shared" si="594"/>
        <v>1</v>
      </c>
      <c r="X1428" s="84"/>
      <c r="Y1428" s="78">
        <f>SUM(E1411:E1428)</f>
        <v>0</v>
      </c>
      <c r="Z1428" s="72" t="str">
        <f t="shared" si="592"/>
        <v/>
      </c>
      <c r="AA1428" s="72" t="str">
        <f t="shared" si="593"/>
        <v/>
      </c>
      <c r="AB1428" s="72"/>
      <c r="AC1428" s="72">
        <f t="shared" si="578"/>
        <v>1</v>
      </c>
      <c r="AD1428" s="72">
        <f t="shared" si="579"/>
        <v>1</v>
      </c>
      <c r="AE1428" s="109" t="str">
        <f t="shared" si="580"/>
        <v>0-0</v>
      </c>
      <c r="AF1428" s="109" t="str">
        <f t="shared" si="581"/>
        <v>Y</v>
      </c>
      <c r="AG1428" s="109" t="str">
        <f t="shared" si="582"/>
        <v>B</v>
      </c>
      <c r="AM1428" s="109">
        <f t="shared" si="583"/>
        <v>0</v>
      </c>
      <c r="AN1428" s="109">
        <f t="shared" si="584"/>
        <v>0</v>
      </c>
      <c r="AO1428" s="109" t="str">
        <f t="shared" si="585"/>
        <v/>
      </c>
      <c r="AQ1428" s="109" t="str">
        <f t="shared" si="586"/>
        <v/>
      </c>
      <c r="BA1428" s="229">
        <f>MOD(SUM(E1411:E1429),12)</f>
        <v>0</v>
      </c>
    </row>
    <row r="1429" spans="1:53" ht="15.75" thickBot="1" x14ac:dyDescent="0.3">
      <c r="A1429" s="88"/>
      <c r="B1429" s="66" t="s">
        <v>296</v>
      </c>
      <c r="C1429" s="67"/>
      <c r="D1429" s="102"/>
      <c r="E1429" s="32"/>
      <c r="F1429" s="32"/>
      <c r="G1429" s="68" t="s">
        <v>277</v>
      </c>
      <c r="H1429" s="69">
        <f t="shared" si="587"/>
        <v>0</v>
      </c>
      <c r="I1429" s="70">
        <f t="shared" si="588"/>
        <v>0</v>
      </c>
      <c r="J1429" s="73" t="str">
        <f t="shared" si="589"/>
        <v>--</v>
      </c>
      <c r="K1429" s="32"/>
      <c r="L1429" s="233"/>
      <c r="M1429" s="295"/>
      <c r="N1429" s="295"/>
      <c r="O1429" s="295"/>
      <c r="P1429" s="295"/>
      <c r="Q1429" s="295"/>
      <c r="R1429" s="295"/>
      <c r="S1429" s="295"/>
      <c r="T1429" s="295"/>
      <c r="U1429" s="296"/>
      <c r="V1429" s="103"/>
      <c r="W1429" s="84">
        <f t="shared" si="594"/>
        <v>1</v>
      </c>
      <c r="X1429" s="84"/>
      <c r="Y1429" s="78">
        <f>SUM(E1411:E1429)</f>
        <v>0</v>
      </c>
      <c r="Z1429" s="72" t="str">
        <f t="shared" si="592"/>
        <v/>
      </c>
      <c r="AA1429" s="72" t="str">
        <f t="shared" si="593"/>
        <v/>
      </c>
      <c r="AB1429" s="72"/>
      <c r="AC1429" s="72">
        <f t="shared" si="578"/>
        <v>1</v>
      </c>
      <c r="AD1429" s="72">
        <f t="shared" si="579"/>
        <v>1</v>
      </c>
      <c r="AE1429" s="109" t="str">
        <f t="shared" si="580"/>
        <v>0-0</v>
      </c>
      <c r="AF1429" s="109" t="str">
        <f t="shared" si="581"/>
        <v>Y</v>
      </c>
      <c r="AG1429" s="109" t="str">
        <f t="shared" si="582"/>
        <v>B</v>
      </c>
      <c r="AM1429" s="109">
        <f t="shared" si="583"/>
        <v>0</v>
      </c>
      <c r="AN1429" s="109">
        <f t="shared" si="584"/>
        <v>0</v>
      </c>
      <c r="AO1429" s="109" t="str">
        <f t="shared" si="585"/>
        <v/>
      </c>
      <c r="AQ1429" s="109" t="str">
        <f t="shared" si="586"/>
        <v/>
      </c>
      <c r="BA1429" s="229">
        <f>MOD(SUM(E1411:E1430),12)</f>
        <v>0</v>
      </c>
    </row>
    <row r="1430" spans="1:53" ht="15.75" thickBot="1" x14ac:dyDescent="0.3">
      <c r="A1430" s="88"/>
      <c r="B1430" s="66" t="s">
        <v>297</v>
      </c>
      <c r="C1430" s="67"/>
      <c r="D1430" s="102"/>
      <c r="E1430" s="32"/>
      <c r="F1430" s="32"/>
      <c r="G1430" s="68" t="s">
        <v>277</v>
      </c>
      <c r="H1430" s="69">
        <f t="shared" si="587"/>
        <v>0</v>
      </c>
      <c r="I1430" s="70">
        <f t="shared" si="588"/>
        <v>0</v>
      </c>
      <c r="J1430" s="73" t="str">
        <f t="shared" si="589"/>
        <v>--</v>
      </c>
      <c r="K1430" s="32"/>
      <c r="L1430" s="233"/>
      <c r="M1430" s="295"/>
      <c r="N1430" s="295"/>
      <c r="O1430" s="295"/>
      <c r="P1430" s="295"/>
      <c r="Q1430" s="295"/>
      <c r="R1430" s="295"/>
      <c r="S1430" s="295"/>
      <c r="T1430" s="295"/>
      <c r="U1430" s="296"/>
      <c r="V1430" s="103"/>
      <c r="W1430" s="84">
        <f t="shared" si="594"/>
        <v>1</v>
      </c>
      <c r="X1430" s="84"/>
      <c r="Y1430" s="78">
        <f>SUM(E1411:E1430)</f>
        <v>0</v>
      </c>
      <c r="Z1430" s="72" t="str">
        <f t="shared" si="592"/>
        <v/>
      </c>
      <c r="AA1430" s="72" t="str">
        <f t="shared" si="593"/>
        <v/>
      </c>
      <c r="AB1430" s="72"/>
      <c r="AC1430" s="72">
        <f t="shared" si="578"/>
        <v>1</v>
      </c>
      <c r="AD1430" s="72">
        <f t="shared" si="579"/>
        <v>1</v>
      </c>
      <c r="AE1430" s="109" t="str">
        <f t="shared" si="580"/>
        <v>0-0</v>
      </c>
      <c r="AF1430" s="109" t="str">
        <f t="shared" si="581"/>
        <v>Y</v>
      </c>
      <c r="AG1430" s="109" t="str">
        <f t="shared" si="582"/>
        <v>B</v>
      </c>
      <c r="AM1430" s="109">
        <f t="shared" si="583"/>
        <v>0</v>
      </c>
      <c r="AN1430" s="109">
        <f t="shared" si="584"/>
        <v>0</v>
      </c>
      <c r="AO1430" s="109" t="str">
        <f t="shared" si="585"/>
        <v/>
      </c>
      <c r="AQ1430" s="109" t="str">
        <f t="shared" si="586"/>
        <v/>
      </c>
      <c r="BA1430" s="229">
        <f>MOD(SUM(E1411:E1431),12)</f>
        <v>0</v>
      </c>
    </row>
    <row r="1431" spans="1:53" ht="15.75" thickBot="1" x14ac:dyDescent="0.3">
      <c r="A1431" s="88"/>
      <c r="B1431" s="66" t="s">
        <v>298</v>
      </c>
      <c r="C1431" s="67"/>
      <c r="D1431" s="102"/>
      <c r="E1431" s="32"/>
      <c r="F1431" s="32"/>
      <c r="G1431" s="68" t="s">
        <v>277</v>
      </c>
      <c r="H1431" s="69">
        <f t="shared" si="587"/>
        <v>0</v>
      </c>
      <c r="I1431" s="70">
        <f t="shared" si="588"/>
        <v>0</v>
      </c>
      <c r="J1431" s="73" t="str">
        <f t="shared" si="589"/>
        <v>--</v>
      </c>
      <c r="K1431" s="32"/>
      <c r="L1431" s="233"/>
      <c r="M1431" s="295"/>
      <c r="N1431" s="295"/>
      <c r="O1431" s="295"/>
      <c r="P1431" s="295"/>
      <c r="Q1431" s="295"/>
      <c r="R1431" s="295"/>
      <c r="S1431" s="295"/>
      <c r="T1431" s="295"/>
      <c r="U1431" s="296"/>
      <c r="V1431" s="103"/>
      <c r="W1431" s="84">
        <f t="shared" si="594"/>
        <v>1</v>
      </c>
      <c r="X1431" s="84"/>
      <c r="Y1431" s="78">
        <f>SUM(E1411:E1431)</f>
        <v>0</v>
      </c>
      <c r="Z1431" s="72" t="str">
        <f t="shared" si="592"/>
        <v/>
      </c>
      <c r="AA1431" s="72" t="str">
        <f t="shared" si="593"/>
        <v/>
      </c>
      <c r="AB1431" s="72"/>
      <c r="AC1431" s="72">
        <f t="shared" si="578"/>
        <v>1</v>
      </c>
      <c r="AD1431" s="72">
        <f t="shared" si="579"/>
        <v>1</v>
      </c>
      <c r="AE1431" s="109" t="str">
        <f t="shared" si="580"/>
        <v>0-0</v>
      </c>
      <c r="AF1431" s="109" t="str">
        <f t="shared" si="581"/>
        <v>Y</v>
      </c>
      <c r="AG1431" s="109" t="str">
        <f t="shared" si="582"/>
        <v>B</v>
      </c>
      <c r="AM1431" s="109">
        <f t="shared" si="583"/>
        <v>0</v>
      </c>
      <c r="AN1431" s="109">
        <f t="shared" si="584"/>
        <v>0</v>
      </c>
      <c r="AO1431" s="109" t="str">
        <f t="shared" si="585"/>
        <v/>
      </c>
      <c r="AQ1431" s="109" t="str">
        <f t="shared" si="586"/>
        <v/>
      </c>
      <c r="BA1431" s="229">
        <f>MOD(SUM(E1411:E1432),12)</f>
        <v>0</v>
      </c>
    </row>
    <row r="1432" spans="1:53" ht="15.75" thickBot="1" x14ac:dyDescent="0.3">
      <c r="A1432" s="88"/>
      <c r="B1432" s="66" t="s">
        <v>299</v>
      </c>
      <c r="C1432" s="67"/>
      <c r="D1432" s="102"/>
      <c r="E1432" s="32"/>
      <c r="F1432" s="32"/>
      <c r="G1432" s="68" t="s">
        <v>277</v>
      </c>
      <c r="H1432" s="69">
        <f t="shared" si="587"/>
        <v>0</v>
      </c>
      <c r="I1432" s="70">
        <f t="shared" si="588"/>
        <v>0</v>
      </c>
      <c r="J1432" s="73" t="str">
        <f t="shared" si="589"/>
        <v>--</v>
      </c>
      <c r="K1432" s="32"/>
      <c r="L1432" s="233"/>
      <c r="M1432" s="295"/>
      <c r="N1432" s="295"/>
      <c r="O1432" s="295"/>
      <c r="P1432" s="295"/>
      <c r="Q1432" s="295"/>
      <c r="R1432" s="295"/>
      <c r="S1432" s="295"/>
      <c r="T1432" s="295"/>
      <c r="U1432" s="296"/>
      <c r="V1432" s="103"/>
      <c r="W1432" s="84">
        <f t="shared" si="594"/>
        <v>1</v>
      </c>
      <c r="X1432" s="84"/>
      <c r="Y1432" s="78">
        <f>SUM(E1411:E1432)</f>
        <v>0</v>
      </c>
      <c r="Z1432" s="72" t="str">
        <f t="shared" si="592"/>
        <v/>
      </c>
      <c r="AA1432" s="72" t="str">
        <f t="shared" si="593"/>
        <v/>
      </c>
      <c r="AB1432" s="72"/>
      <c r="AC1432" s="72">
        <f t="shared" si="578"/>
        <v>1</v>
      </c>
      <c r="AD1432" s="72">
        <f t="shared" si="579"/>
        <v>1</v>
      </c>
      <c r="AE1432" s="109" t="str">
        <f t="shared" si="580"/>
        <v>0-0</v>
      </c>
      <c r="AF1432" s="109" t="str">
        <f t="shared" si="581"/>
        <v>Y</v>
      </c>
      <c r="AG1432" s="109" t="str">
        <f t="shared" si="582"/>
        <v>B</v>
      </c>
      <c r="AM1432" s="109">
        <f t="shared" si="583"/>
        <v>0</v>
      </c>
      <c r="AN1432" s="109">
        <f t="shared" si="584"/>
        <v>0</v>
      </c>
      <c r="AO1432" s="109" t="str">
        <f t="shared" si="585"/>
        <v/>
      </c>
      <c r="AQ1432" s="109" t="str">
        <f t="shared" si="586"/>
        <v/>
      </c>
      <c r="BA1432" s="229">
        <f>MOD(SUM(E1411:E1433),12)</f>
        <v>0</v>
      </c>
    </row>
    <row r="1433" spans="1:53" ht="15.75" thickBot="1" x14ac:dyDescent="0.3">
      <c r="A1433" s="88"/>
      <c r="B1433" s="66" t="s">
        <v>300</v>
      </c>
      <c r="C1433" s="67"/>
      <c r="D1433" s="102"/>
      <c r="E1433" s="32"/>
      <c r="F1433" s="32"/>
      <c r="G1433" s="68" t="s">
        <v>277</v>
      </c>
      <c r="H1433" s="69">
        <f t="shared" si="587"/>
        <v>0</v>
      </c>
      <c r="I1433" s="70">
        <f t="shared" si="588"/>
        <v>0</v>
      </c>
      <c r="J1433" s="73" t="str">
        <f t="shared" si="589"/>
        <v>--</v>
      </c>
      <c r="K1433" s="32"/>
      <c r="L1433" s="233"/>
      <c r="M1433" s="295"/>
      <c r="N1433" s="295"/>
      <c r="O1433" s="295"/>
      <c r="P1433" s="295"/>
      <c r="Q1433" s="295"/>
      <c r="R1433" s="295"/>
      <c r="S1433" s="295"/>
      <c r="T1433" s="295"/>
      <c r="U1433" s="296"/>
      <c r="V1433" s="103"/>
      <c r="W1433" s="84">
        <f t="shared" si="594"/>
        <v>1</v>
      </c>
      <c r="X1433" s="84"/>
      <c r="Y1433" s="78">
        <f>SUM(E1411:E1433)</f>
        <v>0</v>
      </c>
      <c r="Z1433" s="72" t="str">
        <f t="shared" si="592"/>
        <v/>
      </c>
      <c r="AA1433" s="72" t="str">
        <f t="shared" si="593"/>
        <v/>
      </c>
      <c r="AB1433" s="72"/>
      <c r="AC1433" s="72">
        <f t="shared" si="578"/>
        <v>1</v>
      </c>
      <c r="AD1433" s="72">
        <f t="shared" si="579"/>
        <v>1</v>
      </c>
      <c r="AE1433" s="109" t="str">
        <f t="shared" si="580"/>
        <v>0-0</v>
      </c>
      <c r="AF1433" s="109" t="str">
        <f t="shared" si="581"/>
        <v>Y</v>
      </c>
      <c r="AG1433" s="109" t="str">
        <f t="shared" si="582"/>
        <v>B</v>
      </c>
      <c r="AM1433" s="109">
        <f t="shared" si="583"/>
        <v>0</v>
      </c>
      <c r="AN1433" s="109">
        <f t="shared" si="584"/>
        <v>0</v>
      </c>
      <c r="AO1433" s="109" t="str">
        <f t="shared" si="585"/>
        <v/>
      </c>
      <c r="AQ1433" s="109" t="str">
        <f t="shared" si="586"/>
        <v/>
      </c>
      <c r="BA1433" s="229">
        <f>MOD(SUM(E1411:E1434),12)</f>
        <v>0</v>
      </c>
    </row>
    <row r="1434" spans="1:53" ht="15.75" thickBot="1" x14ac:dyDescent="0.3">
      <c r="A1434" s="88"/>
      <c r="B1434" s="66" t="s">
        <v>301</v>
      </c>
      <c r="C1434" s="67"/>
      <c r="D1434" s="102"/>
      <c r="E1434" s="32"/>
      <c r="F1434" s="32"/>
      <c r="G1434" s="68" t="s">
        <v>277</v>
      </c>
      <c r="H1434" s="69">
        <f t="shared" si="587"/>
        <v>0</v>
      </c>
      <c r="I1434" s="70">
        <f t="shared" si="588"/>
        <v>0</v>
      </c>
      <c r="J1434" s="73" t="str">
        <f t="shared" si="589"/>
        <v>--</v>
      </c>
      <c r="K1434" s="32"/>
      <c r="L1434" s="233"/>
      <c r="M1434" s="295"/>
      <c r="N1434" s="295"/>
      <c r="O1434" s="295"/>
      <c r="P1434" s="295"/>
      <c r="Q1434" s="295"/>
      <c r="R1434" s="295"/>
      <c r="S1434" s="295"/>
      <c r="T1434" s="295"/>
      <c r="U1434" s="296"/>
      <c r="V1434" s="103"/>
      <c r="W1434" s="84">
        <f t="shared" si="594"/>
        <v>1</v>
      </c>
      <c r="X1434" s="84"/>
      <c r="Y1434" s="78">
        <f>SUM(E1411:E1434)</f>
        <v>0</v>
      </c>
      <c r="Z1434" s="72" t="str">
        <f t="shared" si="592"/>
        <v/>
      </c>
      <c r="AA1434" s="72" t="str">
        <f t="shared" si="593"/>
        <v/>
      </c>
      <c r="AB1434" s="72"/>
      <c r="AC1434" s="72">
        <f t="shared" si="578"/>
        <v>1</v>
      </c>
      <c r="AD1434" s="72">
        <f t="shared" si="579"/>
        <v>1</v>
      </c>
      <c r="AE1434" s="109" t="str">
        <f t="shared" si="580"/>
        <v>0-0</v>
      </c>
      <c r="AF1434" s="109" t="str">
        <f t="shared" si="581"/>
        <v>Y</v>
      </c>
      <c r="AG1434" s="109" t="str">
        <f t="shared" si="582"/>
        <v>B</v>
      </c>
      <c r="AM1434" s="109">
        <f t="shared" si="583"/>
        <v>0</v>
      </c>
      <c r="AN1434" s="109">
        <f t="shared" si="584"/>
        <v>0</v>
      </c>
      <c r="AO1434" s="109" t="str">
        <f t="shared" si="585"/>
        <v/>
      </c>
      <c r="AQ1434" s="109" t="str">
        <f t="shared" si="586"/>
        <v/>
      </c>
      <c r="BA1434" s="229">
        <f>MOD(SUM(E1411:E1435),12)</f>
        <v>0</v>
      </c>
    </row>
    <row r="1435" spans="1:53" ht="15.75" thickBot="1" x14ac:dyDescent="0.3">
      <c r="A1435" s="88"/>
      <c r="B1435" s="66" t="s">
        <v>302</v>
      </c>
      <c r="C1435" s="67"/>
      <c r="D1435" s="102"/>
      <c r="E1435" s="32"/>
      <c r="F1435" s="32"/>
      <c r="G1435" s="68" t="s">
        <v>277</v>
      </c>
      <c r="H1435" s="69">
        <f t="shared" si="587"/>
        <v>0</v>
      </c>
      <c r="I1435" s="70">
        <f t="shared" si="588"/>
        <v>0</v>
      </c>
      <c r="J1435" s="73" t="str">
        <f t="shared" si="589"/>
        <v>--</v>
      </c>
      <c r="K1435" s="32"/>
      <c r="L1435" s="234"/>
      <c r="M1435" s="295"/>
      <c r="N1435" s="295"/>
      <c r="O1435" s="295"/>
      <c r="P1435" s="295"/>
      <c r="Q1435" s="295"/>
      <c r="R1435" s="295"/>
      <c r="S1435" s="295"/>
      <c r="T1435" s="295"/>
      <c r="U1435" s="296"/>
      <c r="V1435" s="103"/>
      <c r="W1435" s="72"/>
      <c r="X1435" s="72"/>
      <c r="Y1435" s="78">
        <f>SUM(E1411:E1435)</f>
        <v>0</v>
      </c>
      <c r="Z1435" s="72" t="str">
        <f t="shared" si="592"/>
        <v/>
      </c>
      <c r="AA1435" s="72" t="str">
        <f t="shared" si="593"/>
        <v/>
      </c>
      <c r="AB1435" s="72"/>
      <c r="AC1435" s="72">
        <f t="shared" si="578"/>
        <v>1</v>
      </c>
      <c r="AD1435" s="72">
        <f t="shared" si="579"/>
        <v>1</v>
      </c>
      <c r="AE1435" s="109" t="str">
        <f t="shared" si="580"/>
        <v>0-0</v>
      </c>
      <c r="AF1435" s="109" t="str">
        <f t="shared" si="581"/>
        <v>Y</v>
      </c>
      <c r="AG1435" s="109" t="str">
        <f t="shared" si="582"/>
        <v>B</v>
      </c>
      <c r="AM1435" s="109">
        <f t="shared" si="583"/>
        <v>0</v>
      </c>
      <c r="AN1435" s="109">
        <f t="shared" si="584"/>
        <v>0</v>
      </c>
      <c r="AO1435" s="109" t="str">
        <f t="shared" si="585"/>
        <v/>
      </c>
      <c r="AQ1435" s="109" t="str">
        <f t="shared" si="586"/>
        <v/>
      </c>
      <c r="BA1435" s="228"/>
    </row>
    <row r="1436" spans="1:53" ht="16.5" thickBot="1" x14ac:dyDescent="0.3">
      <c r="A1436" s="88"/>
      <c r="B1436" s="281" t="s">
        <v>373</v>
      </c>
      <c r="C1436" s="283"/>
      <c r="D1436" s="79"/>
      <c r="E1436" s="80"/>
      <c r="F1436" s="80"/>
      <c r="G1436" s="81"/>
      <c r="H1436" s="192"/>
      <c r="I1436" s="192"/>
      <c r="J1436" s="192"/>
      <c r="K1436" s="82"/>
      <c r="L1436" s="281" t="s">
        <v>306</v>
      </c>
      <c r="M1436" s="282"/>
      <c r="N1436" s="282"/>
      <c r="O1436" s="282"/>
      <c r="P1436" s="282"/>
      <c r="Q1436" s="282"/>
      <c r="R1436" s="282"/>
      <c r="S1436" s="282"/>
      <c r="T1436" s="282"/>
      <c r="U1436" s="283"/>
      <c r="V1436" s="104"/>
      <c r="W1436" s="72"/>
      <c r="X1436" s="72"/>
      <c r="Y1436" s="72"/>
      <c r="Z1436" s="72"/>
      <c r="AA1436" s="72" t="str">
        <f t="shared" si="593"/>
        <v/>
      </c>
      <c r="AB1436" s="72"/>
      <c r="AC1436" s="72">
        <f>SUM(AC1411:AC1435)</f>
        <v>25</v>
      </c>
      <c r="AD1436" s="72">
        <f>SUM(AD1411:AD1435)</f>
        <v>25</v>
      </c>
      <c r="AM1436" s="109">
        <f>SUM(AM1411:AM1435)</f>
        <v>0</v>
      </c>
      <c r="AN1436" s="109">
        <f>SUM(AN1411:AN1435)</f>
        <v>0</v>
      </c>
      <c r="AO1436" s="109">
        <f>((COUNTIF(AO1411:AO1435,"Y")/3)*2)</f>
        <v>0</v>
      </c>
      <c r="AP1436" s="109">
        <f>(COUNTIF(AO1411:AO1435,"Y")/3)</f>
        <v>0</v>
      </c>
      <c r="AQ1436" s="109">
        <f>(COUNTIF(AQ1411:AQ1435,"Y")/2)</f>
        <v>0</v>
      </c>
      <c r="AR1436" s="109">
        <f>(COUNTIF(AQ1411:AQ1435,"Y")/2)</f>
        <v>0</v>
      </c>
      <c r="BA1436" s="228"/>
    </row>
    <row r="1437" spans="1:53" ht="16.5" thickBot="1" x14ac:dyDescent="0.3">
      <c r="A1437" s="88"/>
      <c r="B1437" s="281" t="s">
        <v>307</v>
      </c>
      <c r="C1437" s="283"/>
      <c r="D1437" s="25"/>
      <c r="E1437" s="25"/>
      <c r="F1437" s="25"/>
      <c r="G1437" s="83"/>
      <c r="H1437" s="25"/>
      <c r="I1437" s="26"/>
      <c r="J1437" s="26"/>
      <c r="K1437" s="25"/>
      <c r="L1437" s="25"/>
      <c r="M1437" s="25"/>
      <c r="N1437" s="25"/>
      <c r="O1437" s="25"/>
      <c r="P1437" s="26"/>
      <c r="Q1437" s="26"/>
      <c r="R1437" s="26"/>
      <c r="S1437" s="26"/>
      <c r="T1437" s="26"/>
      <c r="U1437" s="26"/>
      <c r="V1437" s="54"/>
      <c r="W1437" s="72"/>
      <c r="X1437" s="72"/>
      <c r="Y1437" s="72"/>
      <c r="Z1437" s="72"/>
      <c r="AA1437" s="72" t="str">
        <f t="shared" si="593"/>
        <v/>
      </c>
      <c r="AB1437" s="72"/>
      <c r="AC1437" s="72"/>
      <c r="AD1437" s="72"/>
      <c r="BA1437" s="226"/>
    </row>
    <row r="1438" spans="1:53" x14ac:dyDescent="0.25">
      <c r="A1438" s="88"/>
      <c r="B1438" s="88"/>
      <c r="C1438" s="88"/>
      <c r="D1438" s="88"/>
      <c r="E1438" s="88"/>
      <c r="F1438" s="88"/>
      <c r="G1438" s="88"/>
      <c r="H1438" s="88"/>
      <c r="I1438" s="88"/>
      <c r="J1438" s="88"/>
      <c r="K1438" s="88"/>
      <c r="L1438" s="88"/>
      <c r="M1438" s="88"/>
      <c r="N1438" s="88"/>
      <c r="O1438" s="88"/>
      <c r="P1438" s="88"/>
      <c r="Q1438" s="88"/>
      <c r="R1438" s="88"/>
      <c r="S1438" s="88"/>
      <c r="T1438" s="88"/>
      <c r="U1438" s="88"/>
      <c r="V1438" s="88"/>
      <c r="W1438" s="88"/>
      <c r="X1438" s="88"/>
      <c r="Y1438" s="88"/>
      <c r="Z1438" s="88"/>
      <c r="AA1438" s="88"/>
      <c r="AB1438" s="88"/>
      <c r="AC1438" s="88"/>
      <c r="AD1438" s="88"/>
    </row>
    <row r="1439" spans="1:53" ht="15.75" thickBot="1" x14ac:dyDescent="0.3">
      <c r="A1439" s="88"/>
      <c r="B1439" s="88"/>
      <c r="C1439" s="88"/>
      <c r="D1439" s="88"/>
      <c r="E1439" s="88"/>
      <c r="F1439" s="88"/>
      <c r="G1439" s="88"/>
      <c r="H1439" s="88"/>
      <c r="I1439" s="88"/>
      <c r="J1439" s="88"/>
      <c r="K1439" s="88"/>
      <c r="L1439" s="88"/>
      <c r="M1439" s="88"/>
      <c r="N1439" s="88"/>
      <c r="O1439" s="88"/>
      <c r="P1439" s="88"/>
      <c r="Q1439" s="88"/>
      <c r="R1439" s="88"/>
      <c r="S1439" s="88"/>
      <c r="T1439" s="88"/>
      <c r="U1439" s="88"/>
      <c r="V1439" s="88"/>
      <c r="W1439" s="88"/>
      <c r="X1439" s="88"/>
      <c r="Y1439" s="88"/>
      <c r="Z1439" s="88"/>
      <c r="AA1439" s="88"/>
      <c r="AB1439" s="88"/>
      <c r="AC1439" s="88"/>
      <c r="AD1439" s="88"/>
    </row>
    <row r="1440" spans="1:53" ht="24" thickBot="1" x14ac:dyDescent="0.4">
      <c r="A1440" s="88"/>
      <c r="B1440" s="85" t="s">
        <v>374</v>
      </c>
      <c r="C1440" s="25"/>
      <c r="D1440" s="25"/>
      <c r="E1440" s="25"/>
      <c r="F1440" s="88"/>
      <c r="G1440" s="25"/>
      <c r="H1440" s="25"/>
      <c r="I1440" s="87"/>
      <c r="J1440" s="26"/>
      <c r="K1440" s="25"/>
      <c r="L1440" s="25"/>
      <c r="M1440" s="196" t="s">
        <v>210</v>
      </c>
      <c r="N1440" s="196" t="s">
        <v>211</v>
      </c>
      <c r="O1440" s="196" t="s">
        <v>212</v>
      </c>
      <c r="P1440" s="196" t="s">
        <v>213</v>
      </c>
      <c r="Q1440" s="196" t="s">
        <v>214</v>
      </c>
      <c r="R1440" s="196" t="s">
        <v>215</v>
      </c>
      <c r="S1440" s="196" t="s">
        <v>216</v>
      </c>
      <c r="T1440" s="196" t="s">
        <v>217</v>
      </c>
      <c r="U1440" s="196" t="s">
        <v>218</v>
      </c>
      <c r="V1440" s="196" t="s">
        <v>219</v>
      </c>
      <c r="W1440" s="113" t="s">
        <v>220</v>
      </c>
      <c r="X1440" s="196" t="s">
        <v>221</v>
      </c>
      <c r="Y1440" s="25"/>
      <c r="Z1440" s="25"/>
      <c r="AA1440" s="25"/>
      <c r="AB1440" s="25"/>
      <c r="AC1440" s="25"/>
      <c r="AD1440" s="25"/>
      <c r="BA1440" s="226"/>
    </row>
    <row r="1441" spans="1:53" ht="16.5" thickTop="1" thickBot="1" x14ac:dyDescent="0.3">
      <c r="A1441" s="88"/>
      <c r="B1441" s="284" t="s">
        <v>222</v>
      </c>
      <c r="C1441" s="285"/>
      <c r="D1441" s="286" t="s">
        <v>223</v>
      </c>
      <c r="E1441" s="287"/>
      <c r="F1441" s="88"/>
      <c r="G1441" s="288" t="s">
        <v>224</v>
      </c>
      <c r="H1441" s="289"/>
      <c r="I1441" s="28">
        <f>SUM(E1452:E1476)</f>
        <v>0</v>
      </c>
      <c r="J1441" s="290" t="s">
        <v>225</v>
      </c>
      <c r="K1441" s="291"/>
      <c r="L1441" s="287"/>
      <c r="M1441" s="196">
        <v>2</v>
      </c>
      <c r="N1441" s="35">
        <f>SUM(AI1441,AI1452)</f>
        <v>0</v>
      </c>
      <c r="O1441" s="35">
        <v>0</v>
      </c>
      <c r="P1441" s="35">
        <f>SUM(AJ1441,AJ1452)</f>
        <v>0</v>
      </c>
      <c r="Q1441" s="35">
        <v>0</v>
      </c>
      <c r="R1441" s="35">
        <f>COUNTIFS($E1452:$E1476,"2",$F1452:$F1476,"Pole",$C1452:$C1476,"FST")</f>
        <v>0</v>
      </c>
      <c r="S1441" s="35">
        <f>SUM(AL1441,AK1452)</f>
        <v>0</v>
      </c>
      <c r="T1441" s="35">
        <v>0</v>
      </c>
      <c r="U1441" s="35">
        <f>SUM(AK1441,AL1452)</f>
        <v>0</v>
      </c>
      <c r="V1441" s="35">
        <v>0</v>
      </c>
      <c r="W1441" s="34">
        <f>COUNTIFS($E1452:$E1476,"2",$F1452:$F1476,"HH",$C1452:$C1476,"FST")</f>
        <v>0</v>
      </c>
      <c r="X1441" s="35">
        <f>COUNTIFS($E1452:$E1476,"2",$F1452:$F1476,"Ped",$C1452:$C1476,"FST")</f>
        <v>0</v>
      </c>
      <c r="Y1441" s="25"/>
      <c r="Z1441" s="297" t="s">
        <v>226</v>
      </c>
      <c r="AA1441" s="298"/>
      <c r="AB1441" s="299"/>
      <c r="AC1441" s="25"/>
      <c r="AD1441" s="25"/>
      <c r="AH1441" s="109">
        <v>2</v>
      </c>
      <c r="AI1441" s="109" t="str">
        <f>IF($E1442="SS",COUNTIFS($C1452:$C1476,"FST",$E1452:$E1476,"2"),"0")</f>
        <v>0</v>
      </c>
      <c r="AJ1441" s="109" t="str">
        <f>IF($E1442="RPX",COUNTIFS($C1452:$C1476,"FST",$E1452:$E1476,"2"),"0")</f>
        <v>0</v>
      </c>
      <c r="AK1441" s="109" t="str">
        <f>IF($E1442="EUC",COUNTIFS($C1452:$C1476,"FST",$E1452:$E1476,"2"),"0")</f>
        <v>0</v>
      </c>
      <c r="AL1441" s="109" t="str">
        <f>IF($E1442="RPX-T",COUNTIFS($C1452:$C1476,"FST",$E1452:$E1476,"2"),"0")</f>
        <v>0</v>
      </c>
      <c r="AT1441" s="110" t="s">
        <v>227</v>
      </c>
      <c r="AU1441" s="108">
        <f>IF(OR($AS1442="Y",$AS1443="Y",$AS1444="Y"),"",COUNTIFS($E1442,"SS",$E1447,"Y"))</f>
        <v>0</v>
      </c>
      <c r="AV1441" s="111">
        <f>IF(OR($AS1442="Y",$AS1443="Y",$AS1444="Y"),"",COUNTIFS($E1442,"RPX",$E1447,"Y"))</f>
        <v>0</v>
      </c>
      <c r="AW1441" s="111">
        <f>IF(OR($AS1442="Y",$AS1443="Y",$AS1444="Y"),"",COUNTIFS($E1442,"EUC",$E1447,"Y"))</f>
        <v>0</v>
      </c>
      <c r="AX1441" s="109">
        <f>IF(OR($AS1442="Y",$AS1443="Y",$AS1444="Y"),"",COUNTIFS($E1442,"RPX-T",$E1447,"Y"))</f>
        <v>0</v>
      </c>
      <c r="BA1441" s="226"/>
    </row>
    <row r="1442" spans="1:53" ht="16.5" customHeight="1" thickTop="1" thickBot="1" x14ac:dyDescent="0.3">
      <c r="A1442" s="88"/>
      <c r="B1442" s="29" t="s">
        <v>228</v>
      </c>
      <c r="C1442" s="30">
        <v>0</v>
      </c>
      <c r="D1442" s="31" t="s">
        <v>229</v>
      </c>
      <c r="E1442" s="66" t="str">
        <f>TEXT(IF('Cable Calculator'!FW7="","",'Cable Calculator'!FW7),)</f>
        <v/>
      </c>
      <c r="F1442" s="88"/>
      <c r="G1442" s="300" t="s">
        <v>230</v>
      </c>
      <c r="H1442" s="287"/>
      <c r="I1442" s="33">
        <f>E1443-I1441</f>
        <v>0</v>
      </c>
      <c r="J1442" s="301" t="s">
        <v>231</v>
      </c>
      <c r="K1442" s="302"/>
      <c r="L1442" s="34">
        <f>I1446</f>
        <v>0</v>
      </c>
      <c r="M1442" s="196">
        <v>4</v>
      </c>
      <c r="N1442" s="35">
        <f>SUM(AI1442,AI1453)</f>
        <v>0</v>
      </c>
      <c r="O1442" s="35">
        <v>0</v>
      </c>
      <c r="P1442" s="35">
        <f>SUM(AJ1442,AJ1453)</f>
        <v>0</v>
      </c>
      <c r="Q1442" s="35">
        <v>0</v>
      </c>
      <c r="R1442" s="35">
        <f>COUNTIFS($E1452:$E1476,"4",$F1452:$F1476,"Pole",$C1452:$C1476,"FST")</f>
        <v>0</v>
      </c>
      <c r="S1442" s="35">
        <f>SUM(AL1442,AK1453)</f>
        <v>0</v>
      </c>
      <c r="T1442" s="35">
        <v>0</v>
      </c>
      <c r="U1442" s="35">
        <f>SUM(AK1442,AL1453)</f>
        <v>0</v>
      </c>
      <c r="V1442" s="35">
        <v>0</v>
      </c>
      <c r="W1442" s="34">
        <f>COUNTIFS($E1452:$E1476,"4",$F1452:$F1476,"HH",$C1452:$C1476,"FST")</f>
        <v>0</v>
      </c>
      <c r="X1442" s="35">
        <f>COUNTIFS($E1452:$E1476,"4",$F1452:$F1476,"Ped",$C1452:$C1476,"FST")</f>
        <v>0</v>
      </c>
      <c r="Y1442" s="25"/>
      <c r="Z1442" s="303" t="s">
        <v>232</v>
      </c>
      <c r="AA1442" s="305" t="s">
        <v>233</v>
      </c>
      <c r="AB1442" s="306"/>
      <c r="AC1442" s="25"/>
      <c r="AD1442" s="25"/>
      <c r="AH1442" s="109">
        <v>4</v>
      </c>
      <c r="AI1442" s="109" t="str">
        <f>IF($E1442="SS",COUNTIFS($C1452:$C1476,"FST",$E1452:$E1476,"4"),"0")</f>
        <v>0</v>
      </c>
      <c r="AJ1442" s="109" t="str">
        <f>IF($E1442="RPX",COUNTIFS($C1452:$C1476,"FST",$E1452:$E1476,"4"),"0")</f>
        <v>0</v>
      </c>
      <c r="AK1442" s="109" t="str">
        <f>IF($E1442="EUC",COUNTIFS($C1452:$C1476,"FST",$E1452:$E1476,"4"),"0")</f>
        <v>0</v>
      </c>
      <c r="AL1442" s="109" t="str">
        <f>IF($E1442="RPX-T",COUNTIFS($C1452:$C1476,"FST",$E1452:$E1476,"4"),"0")</f>
        <v>0</v>
      </c>
      <c r="AS1442" s="109" t="str">
        <f>IF(AND(E1447="Y",E1443=24,E1444=0),"Y","N")</f>
        <v>N</v>
      </c>
      <c r="AT1442" s="110" t="s">
        <v>234</v>
      </c>
      <c r="AU1442" s="109">
        <f>COUNTIFS($E1442,"SS",$AS1442,"Y")</f>
        <v>0</v>
      </c>
      <c r="AV1442" s="111">
        <f>COUNTIFS($E1442,"RPX",$AS1442,"Y")</f>
        <v>0</v>
      </c>
      <c r="AW1442" s="111">
        <f>COUNTIFS($E1442,"EUC",$AS1442,"Y")</f>
        <v>0</v>
      </c>
      <c r="AX1442" s="109">
        <f>COUNTIFS($E1442,"RPX-T",$AS1442,"Y")</f>
        <v>0</v>
      </c>
      <c r="BA1442" s="227"/>
    </row>
    <row r="1443" spans="1:53" ht="16.5" thickTop="1" thickBot="1" x14ac:dyDescent="0.3">
      <c r="A1443" s="88"/>
      <c r="B1443" s="36" t="s">
        <v>235</v>
      </c>
      <c r="C1443" s="37">
        <v>0</v>
      </c>
      <c r="D1443" s="38" t="s">
        <v>236</v>
      </c>
      <c r="E1443" s="32"/>
      <c r="F1443" s="88"/>
      <c r="G1443" s="309" t="s">
        <v>237</v>
      </c>
      <c r="H1443" s="310"/>
      <c r="I1443" s="35">
        <f>IF(E1443=0,0,12-(MOD(I1441,12)))</f>
        <v>0</v>
      </c>
      <c r="J1443" s="301" t="s">
        <v>238</v>
      </c>
      <c r="K1443" s="302"/>
      <c r="L1443" s="39">
        <f>I1447-I1441</f>
        <v>0</v>
      </c>
      <c r="M1443" s="196">
        <v>6</v>
      </c>
      <c r="N1443" s="35">
        <f>SUM(AI1443,AI1454)</f>
        <v>0</v>
      </c>
      <c r="O1443" s="35">
        <v>0</v>
      </c>
      <c r="P1443" s="35">
        <f>SUM(AJ1443,AJ1454)</f>
        <v>0</v>
      </c>
      <c r="Q1443" s="35">
        <v>0</v>
      </c>
      <c r="R1443" s="35">
        <f>COUNTIFS($E1452:$E1476,"6",$F1452:$F1476,"Pole",$C1452:$C1476,"FST")</f>
        <v>0</v>
      </c>
      <c r="S1443" s="35">
        <f>SUM(AL1443,AK1454)</f>
        <v>0</v>
      </c>
      <c r="T1443" s="35">
        <v>0</v>
      </c>
      <c r="U1443" s="35">
        <f>SUM(AK1443,AL1454)</f>
        <v>0</v>
      </c>
      <c r="V1443" s="35">
        <v>0</v>
      </c>
      <c r="W1443" s="34">
        <f>COUNTIFS($E1452:$E1476,"6",$F1452:$F1476,"HH",$C1452:$C1476,"FST")</f>
        <v>0</v>
      </c>
      <c r="X1443" s="35">
        <f>COUNTIFS($E1452:$E1476,"6",$F1452:$F1476,"Ped",$C1452:$C1476,"FST")</f>
        <v>0</v>
      </c>
      <c r="Y1443" s="25"/>
      <c r="Z1443" s="304"/>
      <c r="AA1443" s="307"/>
      <c r="AB1443" s="308"/>
      <c r="AC1443" s="25"/>
      <c r="AD1443" s="25"/>
      <c r="AH1443" s="109">
        <v>6</v>
      </c>
      <c r="AI1443" s="109" t="str">
        <f>IF($E1442="SS",COUNTIFS($C1452:$C1476,"FST",$E1452:$E1476,"6"),"0")</f>
        <v>0</v>
      </c>
      <c r="AJ1443" s="109" t="str">
        <f>IF($E1442="RPX",COUNTIFS($C1452:$C1476,"FST",$E1452:$E1476,"6"),"0")</f>
        <v>0</v>
      </c>
      <c r="AK1443" s="109" t="str">
        <f>IF($E1442="EUC",COUNTIFS($C1452:$C1476,"FST",$E1452:$E1476,"6"),"0")</f>
        <v>0</v>
      </c>
      <c r="AL1443" s="109" t="str">
        <f>IF($E1442="RPX-T",COUNTIFS($C1452:$C1476,"FST",$E1452:$E1476,"6"),"0")</f>
        <v>0</v>
      </c>
      <c r="AS1443" s="109" t="str">
        <f>IF(AND(E1447="Y",E1443=48,E1444=12),"Y","N")</f>
        <v>N</v>
      </c>
      <c r="AT1443" s="110" t="s">
        <v>239</v>
      </c>
      <c r="AU1443" s="109">
        <f>COUNTIFS($E1442,"SS",$AS1443,"Y")</f>
        <v>0</v>
      </c>
      <c r="AV1443" s="108">
        <f>COUNTIFS($E1442,"RPX",$AS1443,"Y")</f>
        <v>0</v>
      </c>
      <c r="AW1443" s="108">
        <f>COUNTIFS($E1442,"EUC",$AS1443,"Y")</f>
        <v>0</v>
      </c>
      <c r="AX1443" s="109">
        <f>COUNTIFS($E1442,"RPX-T",$AS1443,"Y")</f>
        <v>0</v>
      </c>
      <c r="BA1443" s="227"/>
    </row>
    <row r="1444" spans="1:53" ht="16.5" customHeight="1" thickTop="1" thickBot="1" x14ac:dyDescent="0.3">
      <c r="A1444" s="88"/>
      <c r="B1444" s="40" t="s">
        <v>240</v>
      </c>
      <c r="C1444" s="30">
        <v>0</v>
      </c>
      <c r="D1444" s="41" t="s">
        <v>241</v>
      </c>
      <c r="E1444" s="42"/>
      <c r="F1444" s="88"/>
      <c r="G1444" s="277" t="s">
        <v>242</v>
      </c>
      <c r="H1444" s="43" t="s">
        <v>243</v>
      </c>
      <c r="I1444" s="35">
        <f>IF(E1444&lt;&gt;0,1,0)</f>
        <v>0</v>
      </c>
      <c r="J1444" s="309" t="s">
        <v>244</v>
      </c>
      <c r="K1444" s="310"/>
      <c r="L1444" s="44" t="str">
        <f>'Cable Calculator'!FW3</f>
        <v/>
      </c>
      <c r="M1444" s="196">
        <v>8</v>
      </c>
      <c r="N1444" s="35">
        <f>SUM(AI1444,AI1455)</f>
        <v>0</v>
      </c>
      <c r="O1444" s="35">
        <v>0</v>
      </c>
      <c r="P1444" s="35">
        <f>SUM(AJ1444,AJ1455)</f>
        <v>0</v>
      </c>
      <c r="Q1444" s="35">
        <v>0</v>
      </c>
      <c r="R1444" s="35">
        <f>COUNTIFS($E1452:$E1476,"8",$F1452:$F1476,"Pole",$C1452:$C1476,"FST")</f>
        <v>0</v>
      </c>
      <c r="S1444" s="35">
        <f>SUM(AL1444,AK1455)</f>
        <v>0</v>
      </c>
      <c r="T1444" s="35">
        <v>0</v>
      </c>
      <c r="U1444" s="35">
        <f>SUM(AK1444,AL1455)</f>
        <v>0</v>
      </c>
      <c r="V1444" s="35">
        <v>0</v>
      </c>
      <c r="W1444" s="34">
        <f>COUNTIFS($E1452:$E1476,"8",$F1452:$F1476,"HH",$C1452:$C1476,"FST")</f>
        <v>0</v>
      </c>
      <c r="X1444" s="35">
        <f>COUNTIFS($E1452:$E1476,"8",$F1452:$F1476,"Ped",$C1452:$C1476,"FST")</f>
        <v>0</v>
      </c>
      <c r="Y1444" s="25"/>
      <c r="Z1444" s="45">
        <v>1</v>
      </c>
      <c r="AA1444" s="46">
        <v>1</v>
      </c>
      <c r="AB1444" s="46">
        <v>12</v>
      </c>
      <c r="AC1444" s="25"/>
      <c r="AD1444" s="25"/>
      <c r="AH1444" s="109">
        <v>8</v>
      </c>
      <c r="AI1444" s="109" t="str">
        <f>IF($E1442="SS",COUNTIFS($C1452:$C1476,"FST",$E1452:$E1476,"8"),"0")</f>
        <v>0</v>
      </c>
      <c r="AJ1444" s="109" t="str">
        <f>IF($E1442="RPX",COUNTIFS($C1452:$C1476,"FST",$E1452:$E1476,"8"),"0")</f>
        <v>0</v>
      </c>
      <c r="AK1444" s="109" t="str">
        <f>IF($E1442="EUC",COUNTIFS($C1452:$C1476,"FST",$E1452:$E1476,"8"),"0")</f>
        <v>0</v>
      </c>
      <c r="AL1444" s="109" t="str">
        <f>IF($E1442="RPX-T",COUNTIFS($C1452:$C1476,"FST",$E1452:$E1476,"8"),"0")</f>
        <v>0</v>
      </c>
      <c r="AS1444" s="109" t="str">
        <f>IF(AND(E1447="Y",E1443=48,E1444=0),"Y","N")</f>
        <v>N</v>
      </c>
      <c r="AT1444" s="110" t="s">
        <v>245</v>
      </c>
      <c r="AU1444" s="109">
        <f>COUNTIFS($E1442,"SS",$AS1444,"Y")</f>
        <v>0</v>
      </c>
      <c r="AV1444" s="108">
        <f>COUNTIFS($E1442,"RPX",$AS1444,"Y")</f>
        <v>0</v>
      </c>
      <c r="AW1444" s="108">
        <f>COUNTIFS($E1442,"EUC",$AS1444,"Y")</f>
        <v>0</v>
      </c>
      <c r="AX1444" s="109">
        <f>COUNTIFS($E1442,"RPX-T",$AS1444,"Y")</f>
        <v>0</v>
      </c>
      <c r="BA1444" s="227"/>
    </row>
    <row r="1445" spans="1:53" ht="16.5" thickTop="1" thickBot="1" x14ac:dyDescent="0.3">
      <c r="A1445" s="88"/>
      <c r="B1445" s="29" t="s">
        <v>246</v>
      </c>
      <c r="C1445" s="37">
        <v>0</v>
      </c>
      <c r="D1445" s="41" t="s">
        <v>247</v>
      </c>
      <c r="E1445" s="42"/>
      <c r="F1445" s="88"/>
      <c r="G1445" s="278"/>
      <c r="H1445" s="47" t="s">
        <v>248</v>
      </c>
      <c r="I1445" s="35">
        <f>IF(E1444&lt;&gt;0,E1444,0)</f>
        <v>0</v>
      </c>
      <c r="J1445" s="194"/>
      <c r="K1445" s="195"/>
      <c r="L1445" s="48"/>
      <c r="M1445" s="196">
        <v>12</v>
      </c>
      <c r="N1445" s="35" t="str">
        <f>IF($E1442="SS",SUM(AI1445,AJ1456,AM1477,AO1477,AQ1477),"0")</f>
        <v>0</v>
      </c>
      <c r="O1445" s="35" t="str">
        <f>IF($E1442="SS",SUM(AN1477,AP1477,AR1477),"0")</f>
        <v>0</v>
      </c>
      <c r="P1445" s="35" t="str">
        <f>IF($E1442="RPX",SUM(AJ1445,AJ1456,AM1477,AO1477,AQ1477),"0")</f>
        <v>0</v>
      </c>
      <c r="Q1445" s="35" t="str">
        <f>IF($E1442="RPX",SUM(AN1477,AP1477,AR1477),"0")</f>
        <v>0</v>
      </c>
      <c r="R1445" s="35">
        <f>COUNTIFS($E1452:$E1476,"12",$F1452:$F1476,"Pole",$C1452:$C1476,"FST")</f>
        <v>0</v>
      </c>
      <c r="S1445" s="35" t="str">
        <f>IF($E1442="RPX-T",SUM(AL1445,AK1456,AM1477,AO1477,AQ1477),"0")</f>
        <v>0</v>
      </c>
      <c r="T1445" s="35" t="str">
        <f>IF($E1442="RPX-T",SUM(AN1477,AP1477,AR1477),"0")</f>
        <v>0</v>
      </c>
      <c r="U1445" s="35" t="str">
        <f>IF($E1442="EUC",SUM(AK1445,AL1456,AM1477,AO1477,AQ1477),"0")</f>
        <v>0</v>
      </c>
      <c r="V1445" s="35" t="str">
        <f>IF($E1442="EUC",SUM($AN1477,AP1477,AR1477),"0")</f>
        <v>0</v>
      </c>
      <c r="W1445" s="34">
        <f>COUNTIFS($E1452:$E1476,"12",$F1452:$F1476,"HH",$C1452:$C1476,"FST")</f>
        <v>0</v>
      </c>
      <c r="X1445" s="35">
        <f>COUNTIFS($E1452:$E1476,"12",$F1452:$F1476,"Ped",$C1452:$C1476,"FST")</f>
        <v>0</v>
      </c>
      <c r="Y1445" s="25"/>
      <c r="Z1445" s="45">
        <v>2</v>
      </c>
      <c r="AA1445" s="46">
        <v>13</v>
      </c>
      <c r="AB1445" s="46">
        <v>24</v>
      </c>
      <c r="AC1445" s="25"/>
      <c r="AD1445" s="25"/>
      <c r="AH1445" s="109">
        <v>12</v>
      </c>
      <c r="AI1445" s="109" t="str">
        <f>IF($E1442="SS",COUNTIFS($C1452:$C1476,"FST",$E1452:$E1476,"12"),"0")</f>
        <v>0</v>
      </c>
      <c r="AJ1445" s="109" t="str">
        <f>IF($E1442="RPX",COUNTIFS($C1452:$C1476,"FST",$E1452:$E1476,"12"),"0")</f>
        <v>0</v>
      </c>
      <c r="AK1445" s="109" t="str">
        <f>IF($E1442="EUC",COUNTIFS($C1452:$C1476,"FST",$E1452:$E1476,"12"),"0")</f>
        <v>0</v>
      </c>
      <c r="AL1445" s="109" t="str">
        <f>IF($E1442="RPX-T",COUNTIFS($C1452:$C1476,"FST",$E1452:$E1476,"12"),"0")</f>
        <v>0</v>
      </c>
      <c r="BA1445" s="227"/>
    </row>
    <row r="1446" spans="1:53" ht="16.5" customHeight="1" thickTop="1" thickBot="1" x14ac:dyDescent="0.3">
      <c r="A1446" s="88"/>
      <c r="B1446" s="36" t="s">
        <v>249</v>
      </c>
      <c r="C1446" s="30">
        <v>0</v>
      </c>
      <c r="D1446" s="49" t="s">
        <v>250</v>
      </c>
      <c r="E1446" s="50">
        <f>E1443/12</f>
        <v>0</v>
      </c>
      <c r="F1446" s="88"/>
      <c r="G1446" s="277" t="s">
        <v>251</v>
      </c>
      <c r="H1446" s="51" t="s">
        <v>252</v>
      </c>
      <c r="I1446" s="112">
        <f>E1445</f>
        <v>0</v>
      </c>
      <c r="J1446" s="311" t="s">
        <v>253</v>
      </c>
      <c r="K1446" s="312"/>
      <c r="L1446" s="313"/>
      <c r="M1446" s="52" t="s">
        <v>254</v>
      </c>
      <c r="N1446" s="106"/>
      <c r="O1446" s="106"/>
      <c r="P1446" s="192"/>
      <c r="Q1446" s="192"/>
      <c r="R1446" s="192"/>
      <c r="S1446" s="192"/>
      <c r="T1446" s="192"/>
      <c r="U1446" s="192"/>
      <c r="V1446" s="192"/>
      <c r="W1446" s="53">
        <f>SUM(P1446:U1446)</f>
        <v>0</v>
      </c>
      <c r="X1446" s="54"/>
      <c r="Y1446" s="25"/>
      <c r="Z1446" s="45">
        <v>3</v>
      </c>
      <c r="AA1446" s="46">
        <v>25</v>
      </c>
      <c r="AB1446" s="46">
        <v>36</v>
      </c>
      <c r="AC1446" s="25"/>
      <c r="AD1446" s="25"/>
      <c r="BA1446" s="227"/>
    </row>
    <row r="1447" spans="1:53" ht="16.5" thickTop="1" thickBot="1" x14ac:dyDescent="0.3">
      <c r="A1447" s="88"/>
      <c r="B1447" s="36" t="s">
        <v>255</v>
      </c>
      <c r="C1447" s="30">
        <v>0</v>
      </c>
      <c r="D1447" s="31" t="s">
        <v>256</v>
      </c>
      <c r="E1447" s="101" t="str">
        <f>IF('Cable Calculator'!FW5="","",'Cable Calculator'!FW5)</f>
        <v/>
      </c>
      <c r="F1447" s="88"/>
      <c r="G1447" s="278"/>
      <c r="H1447" s="47" t="s">
        <v>257</v>
      </c>
      <c r="I1447" s="35" t="str">
        <f>IF(E1445="","0",IF(AND(E1442="EUC",E1443=432), I1446+(203-E1444),IF(E1445=0,0,(E1445+(E1443-E1444)-1))))</f>
        <v>0</v>
      </c>
      <c r="J1447" s="292" t="str">
        <f>IFERROR(IF(OR(E1442="EUC",E1442="SS"),"---",IF(OR(P1441,S1441),"NO 2F Tethers for RPX!",IF(OR(P1443,S1443),"NO 6F Tethers for RPX!","---"))),"---")</f>
        <v>---</v>
      </c>
      <c r="K1447" s="293"/>
      <c r="L1447" s="294"/>
      <c r="M1447" s="292" t="str">
        <f>IF(E1444&gt;60,"Dead Count &gt;60: Consider Downsize","---")</f>
        <v>---</v>
      </c>
      <c r="N1447" s="293"/>
      <c r="O1447" s="293"/>
      <c r="P1447" s="293"/>
      <c r="Q1447" s="293"/>
      <c r="R1447" s="293"/>
      <c r="S1447" s="293"/>
      <c r="T1447" s="293"/>
      <c r="U1447" s="294"/>
      <c r="V1447" s="100"/>
      <c r="W1447" s="54">
        <f>SUM(P1447:U1447)</f>
        <v>0</v>
      </c>
      <c r="X1447" s="54"/>
      <c r="Y1447" s="25"/>
      <c r="Z1447" s="45">
        <v>4</v>
      </c>
      <c r="AA1447" s="46">
        <v>37</v>
      </c>
      <c r="AB1447" s="46">
        <v>48</v>
      </c>
      <c r="AC1447" s="25"/>
      <c r="AD1447" s="25"/>
      <c r="BA1447" s="227"/>
    </row>
    <row r="1448" spans="1:53" ht="16.5" thickTop="1" thickBot="1" x14ac:dyDescent="0.3">
      <c r="A1448" s="88"/>
      <c r="B1448" s="55" t="s">
        <v>258</v>
      </c>
      <c r="C1448" s="56">
        <f>SUM(C1442:C1447)+I1441</f>
        <v>0</v>
      </c>
      <c r="D1448" s="31" t="s">
        <v>259</v>
      </c>
      <c r="E1448" s="101" t="str">
        <f>IF(AS1442="Y","DBL",IF(AS1443="Y","TRPL",IF(AS1444="Y","QUAD","")))</f>
        <v/>
      </c>
      <c r="F1448" s="88"/>
      <c r="G1448" s="192"/>
      <c r="H1448" s="57"/>
      <c r="I1448" s="192"/>
      <c r="J1448" s="292" t="str">
        <f>IF(AND(E1443=216,(OR(Z1464="error",Z1465="error",Z1466="error",Z1467="error",Z1468="error",Z1469="error",Z1470="error",Z1471="error",Z1472="error",Z1473="error",Z1474="error",Z1475="error",Z1476="error",AA1466="error",AA1467="error",AA1468="error",AA1469="error",AA1470="error",AA1471="error",AA1472="error",AA1473="error",AA1474="error",AA1475="error",AA1476="error",AA1477="error",AA1478="error"))),"You cannot cross Tube 6 and 7","---")</f>
        <v>---</v>
      </c>
      <c r="K1448" s="293"/>
      <c r="L1448" s="294"/>
      <c r="M1448" s="292" t="str">
        <f>IF(AND(OR(E1442="SS",E1442="RPX",E1442="EUC",E1442="RPX-T"),(OR(C1452="",C1452="Field SPL"))),"Cannot have FlexNap cables without tethers","---")</f>
        <v>---</v>
      </c>
      <c r="N1448" s="293"/>
      <c r="O1448" s="293"/>
      <c r="P1448" s="293"/>
      <c r="Q1448" s="293"/>
      <c r="R1448" s="293"/>
      <c r="S1448" s="293"/>
      <c r="T1448" s="293"/>
      <c r="U1448" s="294"/>
      <c r="V1448" s="25"/>
      <c r="W1448" s="58"/>
      <c r="X1448" s="58"/>
      <c r="Y1448" s="25"/>
      <c r="Z1448" s="45">
        <v>5</v>
      </c>
      <c r="AA1448" s="46">
        <v>49</v>
      </c>
      <c r="AB1448" s="46">
        <v>60</v>
      </c>
      <c r="AC1448" s="25"/>
      <c r="AD1448" s="25"/>
      <c r="BA1448" s="227"/>
    </row>
    <row r="1449" spans="1:53" ht="16.5" thickTop="1" thickBot="1" x14ac:dyDescent="0.3">
      <c r="A1449" s="88"/>
      <c r="B1449" s="59"/>
      <c r="C1449" s="60"/>
      <c r="D1449" s="61"/>
      <c r="E1449" s="62"/>
      <c r="F1449" s="88"/>
      <c r="G1449" s="63"/>
      <c r="H1449" s="64"/>
      <c r="I1449" s="63"/>
      <c r="J1449" s="292" t="str">
        <f>IF(AND(OR(E1442="RPX", E1442="RPX-T", E1442="SS"),E1443=216),"NO 216 For RPX, RPX-T, OR SS CABLE","---")</f>
        <v>---</v>
      </c>
      <c r="K1449" s="293"/>
      <c r="L1449" s="294"/>
      <c r="M1449" s="292" t="str" cm="1">
        <f t="array" ref="M1449">IF(AND(E1442="",OR(C1452:C1476="FST",C1452:C1476="REV T",C1452:C1476="DBL REV",C1452:C1476="TPL REV", C1452:C1476="QD REV")),"Non-FlexNap cables cannot have tethers","---")</f>
        <v>---</v>
      </c>
      <c r="N1449" s="293"/>
      <c r="O1449" s="293"/>
      <c r="P1449" s="293"/>
      <c r="Q1449" s="293"/>
      <c r="R1449" s="293"/>
      <c r="S1449" s="293"/>
      <c r="T1449" s="293"/>
      <c r="U1449" s="294"/>
      <c r="V1449" s="25"/>
      <c r="W1449" s="58"/>
      <c r="X1449" s="58"/>
      <c r="Y1449" s="25"/>
      <c r="Z1449" s="45">
        <v>6</v>
      </c>
      <c r="AA1449" s="65">
        <v>61</v>
      </c>
      <c r="AB1449" s="65">
        <v>72</v>
      </c>
      <c r="AC1449" s="25"/>
      <c r="AD1449" s="25"/>
      <c r="BA1449" s="226"/>
    </row>
    <row r="1450" spans="1:53" ht="15.75" customHeight="1" thickBot="1" x14ac:dyDescent="0.3">
      <c r="A1450" s="88"/>
      <c r="B1450" s="277" t="s">
        <v>260</v>
      </c>
      <c r="C1450" s="314" t="s">
        <v>261</v>
      </c>
      <c r="D1450" s="314" t="s">
        <v>262</v>
      </c>
      <c r="E1450" s="316" t="s">
        <v>263</v>
      </c>
      <c r="F1450" s="314" t="s">
        <v>264</v>
      </c>
      <c r="G1450" s="279" t="s">
        <v>265</v>
      </c>
      <c r="H1450" s="279" t="s">
        <v>266</v>
      </c>
      <c r="I1450" s="279" t="s">
        <v>267</v>
      </c>
      <c r="J1450" s="318" t="s">
        <v>268</v>
      </c>
      <c r="K1450" s="314" t="s">
        <v>269</v>
      </c>
      <c r="L1450" s="320" t="s">
        <v>270</v>
      </c>
      <c r="M1450" s="322" t="s">
        <v>271</v>
      </c>
      <c r="N1450" s="322"/>
      <c r="O1450" s="322"/>
      <c r="P1450" s="322"/>
      <c r="Q1450" s="322"/>
      <c r="R1450" s="322"/>
      <c r="S1450" s="322"/>
      <c r="T1450" s="322"/>
      <c r="U1450" s="323"/>
      <c r="V1450" s="107"/>
      <c r="W1450" s="72"/>
      <c r="X1450" s="72"/>
      <c r="Y1450" s="72"/>
      <c r="Z1450" s="45">
        <v>7</v>
      </c>
      <c r="AA1450" s="65">
        <v>73</v>
      </c>
      <c r="AB1450" s="65">
        <v>84</v>
      </c>
      <c r="AC1450" s="25"/>
      <c r="AD1450" s="25"/>
      <c r="BA1450" s="228"/>
    </row>
    <row r="1451" spans="1:53" ht="15.75" thickBot="1" x14ac:dyDescent="0.3">
      <c r="A1451" s="88"/>
      <c r="B1451" s="278"/>
      <c r="C1451" s="315"/>
      <c r="D1451" s="315"/>
      <c r="E1451" s="317"/>
      <c r="F1451" s="315"/>
      <c r="G1451" s="280"/>
      <c r="H1451" s="280"/>
      <c r="I1451" s="280"/>
      <c r="J1451" s="319"/>
      <c r="K1451" s="315"/>
      <c r="L1451" s="321"/>
      <c r="M1451" s="324"/>
      <c r="N1451" s="324"/>
      <c r="O1451" s="324"/>
      <c r="P1451" s="324"/>
      <c r="Q1451" s="324"/>
      <c r="R1451" s="324"/>
      <c r="S1451" s="324"/>
      <c r="T1451" s="324"/>
      <c r="U1451" s="325"/>
      <c r="V1451" s="107"/>
      <c r="W1451" s="72"/>
      <c r="X1451" s="72"/>
      <c r="Y1451" s="72"/>
      <c r="Z1451" s="45">
        <v>8</v>
      </c>
      <c r="AA1451" s="46">
        <v>85</v>
      </c>
      <c r="AB1451" s="46">
        <v>96</v>
      </c>
      <c r="AC1451" s="25"/>
      <c r="AD1451" s="25"/>
      <c r="AI1451" s="109" t="s">
        <v>272</v>
      </c>
      <c r="AJ1451" s="109" t="s">
        <v>273</v>
      </c>
      <c r="AK1451" s="109" t="s">
        <v>274</v>
      </c>
      <c r="AL1451" s="109" t="s">
        <v>275</v>
      </c>
      <c r="BA1451" s="228"/>
    </row>
    <row r="1452" spans="1:53" ht="15.75" thickBot="1" x14ac:dyDescent="0.3">
      <c r="A1452" s="88"/>
      <c r="B1452" s="66" t="s">
        <v>276</v>
      </c>
      <c r="C1452" s="67"/>
      <c r="D1452" s="102"/>
      <c r="E1452" s="32"/>
      <c r="F1452" s="32"/>
      <c r="G1452" s="68" t="s">
        <v>277</v>
      </c>
      <c r="H1452" s="69">
        <f>IF(I1452=0,0,I1452-(E1452-1))</f>
        <v>0</v>
      </c>
      <c r="I1452" s="70">
        <f>IF(E1452=0,0,I1447)</f>
        <v>0</v>
      </c>
      <c r="J1452" s="71" t="s">
        <v>278</v>
      </c>
      <c r="K1452" s="32"/>
      <c r="L1452" s="233"/>
      <c r="M1452" s="295"/>
      <c r="N1452" s="295"/>
      <c r="O1452" s="295"/>
      <c r="P1452" s="295"/>
      <c r="Q1452" s="295"/>
      <c r="R1452" s="295"/>
      <c r="S1452" s="295"/>
      <c r="T1452" s="295"/>
      <c r="U1452" s="296"/>
      <c r="V1452" s="103"/>
      <c r="W1452" s="72"/>
      <c r="X1452" s="72"/>
      <c r="Y1452" s="72"/>
      <c r="Z1452" s="45">
        <v>9</v>
      </c>
      <c r="AA1452" s="46">
        <v>97</v>
      </c>
      <c r="AB1452" s="46">
        <v>108</v>
      </c>
      <c r="AC1452" s="72">
        <f t="shared" ref="AC1452:AC1476" si="595">IF(B1452&lt;&gt;"FST",1,0)</f>
        <v>1</v>
      </c>
      <c r="AD1452" s="72">
        <f t="shared" ref="AD1452:AD1476" si="596">IF(C1452&lt;&gt;"FST",1,0)</f>
        <v>1</v>
      </c>
      <c r="AE1452" s="109" t="str">
        <f t="shared" ref="AE1452:AE1476" si="597">CONCATENATE(H1452,"-",I1452)</f>
        <v>0-0</v>
      </c>
      <c r="AF1452" s="109" t="str">
        <f t="shared" ref="AF1452:AF1476" si="598">IF(C1452="Field SPL","N","Y")</f>
        <v>Y</v>
      </c>
      <c r="AG1452" s="109" t="str">
        <f t="shared" ref="AG1452:AG1476" si="599">IF(OR(E$1442="RPX",E$1442="SS"),"A","B")</f>
        <v>B</v>
      </c>
      <c r="AH1452" s="109">
        <v>2</v>
      </c>
      <c r="AI1452" s="109" t="str">
        <f>IF(E1442="SS",COUNTIFS(C1452:C1476,"TCF",E1452:E1476,"2"),"")</f>
        <v/>
      </c>
      <c r="AJ1452" s="109" t="str">
        <f>IF(E1442="RPX",COUNTIFS(C1452:C1476,"TCF",E1452:E1476,"2"),"")</f>
        <v/>
      </c>
      <c r="AK1452" s="109" t="str">
        <f>IF(E1442="RPX-T",COUNTIFS(C1452:C1476,"TCF",E1452:E1476,"2"),"")</f>
        <v/>
      </c>
      <c r="AL1452" s="109" t="str">
        <f>IF(E1442="EUC",COUNTIFS(C1452:C1476,"TCF",E1452:E1476,"2"),"")</f>
        <v/>
      </c>
      <c r="AM1452" s="109">
        <f t="shared" ref="AM1452:AM1476" si="600">VALUE(IF(C1452="FST","0",IF(C1452="REV T","1",IF(C1452="DBL REV",".5","0"))))</f>
        <v>0</v>
      </c>
      <c r="AN1452" s="109">
        <f t="shared" ref="AN1452:AN1476" si="601">VALUE(IF(C1452="FST","0",IF(C1452="REV T","0",IF(C1452="DBL REV",".5","0"))))</f>
        <v>0</v>
      </c>
      <c r="AO1452" s="109" t="str">
        <f t="shared" ref="AO1452:AO1476" si="602">IF(C1452="TPL REV","Y","")</f>
        <v/>
      </c>
      <c r="AQ1452" s="109" t="str">
        <f t="shared" ref="AQ1452:AQ1476" si="603">IF(C1452="QD REV","Y","")</f>
        <v/>
      </c>
      <c r="BA1452" s="229">
        <f>MOD(E1452,12)</f>
        <v>0</v>
      </c>
    </row>
    <row r="1453" spans="1:53" ht="15.75" thickBot="1" x14ac:dyDescent="0.3">
      <c r="A1453" s="88"/>
      <c r="B1453" s="66" t="s">
        <v>279</v>
      </c>
      <c r="C1453" s="67"/>
      <c r="D1453" s="102"/>
      <c r="E1453" s="32"/>
      <c r="F1453" s="32"/>
      <c r="G1453" s="68" t="s">
        <v>277</v>
      </c>
      <c r="H1453" s="69">
        <f t="shared" ref="H1453:H1476" si="604">IF(E1453=0,0,I1453-(E1453-1))</f>
        <v>0</v>
      </c>
      <c r="I1453" s="70">
        <f t="shared" ref="I1453:I1476" si="605">IF(E1453=0,0,H1452-1)</f>
        <v>0</v>
      </c>
      <c r="J1453" s="73" t="str">
        <f>IF(C1453="","--",IF(AND(C1453&lt;&gt;"FST",C1453&lt;&gt;"TCF",BA1452&lt;&gt;0),BA1452,"--"))</f>
        <v>--</v>
      </c>
      <c r="K1453" s="32"/>
      <c r="L1453" s="233"/>
      <c r="M1453" s="295"/>
      <c r="N1453" s="295"/>
      <c r="O1453" s="295"/>
      <c r="P1453" s="295"/>
      <c r="Q1453" s="295"/>
      <c r="R1453" s="295"/>
      <c r="S1453" s="295"/>
      <c r="T1453" s="295"/>
      <c r="U1453" s="296"/>
      <c r="V1453" s="103"/>
      <c r="W1453" s="72"/>
      <c r="X1453" s="72"/>
      <c r="Y1453" s="72"/>
      <c r="Z1453" s="45">
        <v>10</v>
      </c>
      <c r="AA1453" s="46">
        <v>109</v>
      </c>
      <c r="AB1453" s="46">
        <v>120</v>
      </c>
      <c r="AC1453" s="72">
        <f t="shared" si="595"/>
        <v>1</v>
      </c>
      <c r="AD1453" s="72">
        <f t="shared" si="596"/>
        <v>1</v>
      </c>
      <c r="AE1453" s="109" t="str">
        <f t="shared" si="597"/>
        <v>0-0</v>
      </c>
      <c r="AF1453" s="109" t="str">
        <f t="shared" si="598"/>
        <v>Y</v>
      </c>
      <c r="AG1453" s="109" t="str">
        <f t="shared" si="599"/>
        <v>B</v>
      </c>
      <c r="AH1453" s="109">
        <v>4</v>
      </c>
      <c r="AI1453" s="109" t="str">
        <f>IF(E1442="SS",COUNTIFS(C1452:C1476,"TCF",E1452:E1476,"4"),"")</f>
        <v/>
      </c>
      <c r="AJ1453" s="109" t="str">
        <f>IF(E1442="RPX",COUNTIFS(C1452:C1476,"TCF",E1452:E1476,"4"),"")</f>
        <v/>
      </c>
      <c r="AK1453" s="109" t="str">
        <f>IF(E1442="RPX-T",COUNTIFS(C1452:C1476,"TCF",E1452:E1476,"4"),"")</f>
        <v/>
      </c>
      <c r="AL1453" s="109" t="str">
        <f>IF(E1442="EUC",COUNTIFS(C1452:C1476,"TCF",E1452:E1476,"4"),"")</f>
        <v/>
      </c>
      <c r="AM1453" s="109">
        <f t="shared" si="600"/>
        <v>0</v>
      </c>
      <c r="AN1453" s="109">
        <f t="shared" si="601"/>
        <v>0</v>
      </c>
      <c r="AO1453" s="109" t="str">
        <f t="shared" si="602"/>
        <v/>
      </c>
      <c r="AQ1453" s="109" t="str">
        <f t="shared" si="603"/>
        <v/>
      </c>
      <c r="BA1453" s="229">
        <f>MOD(SUM(E1452:E1453),12)</f>
        <v>0</v>
      </c>
    </row>
    <row r="1454" spans="1:53" ht="15.75" thickBot="1" x14ac:dyDescent="0.3">
      <c r="A1454" s="88"/>
      <c r="B1454" s="74" t="s">
        <v>280</v>
      </c>
      <c r="C1454" s="67"/>
      <c r="D1454" s="102"/>
      <c r="E1454" s="32"/>
      <c r="F1454" s="32"/>
      <c r="G1454" s="75" t="s">
        <v>277</v>
      </c>
      <c r="H1454" s="69">
        <f t="shared" si="604"/>
        <v>0</v>
      </c>
      <c r="I1454" s="70">
        <f t="shared" si="605"/>
        <v>0</v>
      </c>
      <c r="J1454" s="73" t="str">
        <f t="shared" ref="J1454:J1476" si="606">IF(C1454="","--",IF(AND(C1454&lt;&gt;"FST",C1454&lt;&gt;"TCF",BA1453&lt;&gt;0),BA1453,"--"))</f>
        <v>--</v>
      </c>
      <c r="K1454" s="32"/>
      <c r="L1454" s="233"/>
      <c r="M1454" s="295"/>
      <c r="N1454" s="295"/>
      <c r="O1454" s="295"/>
      <c r="P1454" s="295"/>
      <c r="Q1454" s="295"/>
      <c r="R1454" s="295"/>
      <c r="S1454" s="295"/>
      <c r="T1454" s="295"/>
      <c r="U1454" s="296"/>
      <c r="V1454" s="103"/>
      <c r="W1454" s="72"/>
      <c r="X1454" s="72"/>
      <c r="Y1454" s="72"/>
      <c r="Z1454" s="45">
        <v>11</v>
      </c>
      <c r="AA1454" s="46">
        <v>121</v>
      </c>
      <c r="AB1454" s="46">
        <v>132</v>
      </c>
      <c r="AC1454" s="72">
        <f t="shared" si="595"/>
        <v>1</v>
      </c>
      <c r="AD1454" s="72">
        <f t="shared" si="596"/>
        <v>1</v>
      </c>
      <c r="AE1454" s="109" t="str">
        <f t="shared" si="597"/>
        <v>0-0</v>
      </c>
      <c r="AF1454" s="109" t="str">
        <f t="shared" si="598"/>
        <v>Y</v>
      </c>
      <c r="AG1454" s="109" t="str">
        <f t="shared" si="599"/>
        <v>B</v>
      </c>
      <c r="AH1454" s="109">
        <v>6</v>
      </c>
      <c r="AI1454" s="109" t="str">
        <f>IF(E1442="SS",COUNTIFS(C1452:C1476,"TCF",E1452:E1476,"6"),"")</f>
        <v/>
      </c>
      <c r="AJ1454" s="109" t="str">
        <f>IF(E1442="RPX",COUNTIFS(C1452:C1476,"TCF",E1452:E1476,"6"),"")</f>
        <v/>
      </c>
      <c r="AK1454" s="109" t="str">
        <f>IF(E1442="RPX-T",COUNTIFS(C1452:C1476,"TCF",E1452:E1476,"6"),"")</f>
        <v/>
      </c>
      <c r="AL1454" s="109" t="str">
        <f>IF(E1442="EUC",COUNTIFS(C1452:C1476,"TCF",E1452:E1476,"6"),"")</f>
        <v/>
      </c>
      <c r="AM1454" s="109">
        <f t="shared" si="600"/>
        <v>0</v>
      </c>
      <c r="AN1454" s="109">
        <f t="shared" si="601"/>
        <v>0</v>
      </c>
      <c r="AO1454" s="109" t="str">
        <f t="shared" si="602"/>
        <v/>
      </c>
      <c r="AQ1454" s="109" t="str">
        <f t="shared" si="603"/>
        <v/>
      </c>
      <c r="BA1454" s="229">
        <f>MOD(SUM(E1452:E1455),12)</f>
        <v>0</v>
      </c>
    </row>
    <row r="1455" spans="1:53" ht="15.75" thickBot="1" x14ac:dyDescent="0.3">
      <c r="A1455" s="88"/>
      <c r="B1455" s="66" t="s">
        <v>281</v>
      </c>
      <c r="C1455" s="67"/>
      <c r="D1455" s="102"/>
      <c r="E1455" s="32"/>
      <c r="F1455" s="32"/>
      <c r="G1455" s="68" t="s">
        <v>277</v>
      </c>
      <c r="H1455" s="69">
        <f t="shared" si="604"/>
        <v>0</v>
      </c>
      <c r="I1455" s="70">
        <f t="shared" si="605"/>
        <v>0</v>
      </c>
      <c r="J1455" s="73" t="str">
        <f t="shared" si="606"/>
        <v>--</v>
      </c>
      <c r="K1455" s="32"/>
      <c r="L1455" s="233"/>
      <c r="M1455" s="295"/>
      <c r="N1455" s="295"/>
      <c r="O1455" s="295"/>
      <c r="P1455" s="295"/>
      <c r="Q1455" s="295"/>
      <c r="R1455" s="295"/>
      <c r="S1455" s="295"/>
      <c r="T1455" s="295"/>
      <c r="U1455" s="296"/>
      <c r="V1455" s="103"/>
      <c r="W1455" s="72"/>
      <c r="X1455" s="72"/>
      <c r="Y1455" s="72"/>
      <c r="Z1455" s="45">
        <v>12</v>
      </c>
      <c r="AA1455" s="76">
        <v>133</v>
      </c>
      <c r="AB1455" s="76">
        <v>144</v>
      </c>
      <c r="AC1455" s="72">
        <f t="shared" si="595"/>
        <v>1</v>
      </c>
      <c r="AD1455" s="72">
        <f t="shared" si="596"/>
        <v>1</v>
      </c>
      <c r="AE1455" s="109" t="str">
        <f t="shared" si="597"/>
        <v>0-0</v>
      </c>
      <c r="AF1455" s="109" t="str">
        <f t="shared" si="598"/>
        <v>Y</v>
      </c>
      <c r="AG1455" s="109" t="str">
        <f t="shared" si="599"/>
        <v>B</v>
      </c>
      <c r="AH1455" s="109">
        <v>8</v>
      </c>
      <c r="AI1455" s="109" t="str">
        <f>IF(E1442="SS",COUNTIFS(C1452:C1476,"TCF",E1452:E1476,"8"),"")</f>
        <v/>
      </c>
      <c r="AJ1455" s="109" t="str">
        <f>IF(E1442="RPX",COUNTIFS(C1452:C1476,"TCF",E1452:E1476,"8"),"")</f>
        <v/>
      </c>
      <c r="AK1455" s="109" t="str">
        <f>IF(E1442="RPX-T",COUNTIFS(C1452:C1476,"TCF",E1452:E1476,"8"),"")</f>
        <v/>
      </c>
      <c r="AL1455" s="109" t="str">
        <f>IF(E1442="EUC",COUNTIFS(C1452:C1476,"TCF",E1452:E1476,"8"),"")</f>
        <v/>
      </c>
      <c r="AM1455" s="109">
        <f t="shared" si="600"/>
        <v>0</v>
      </c>
      <c r="AN1455" s="109">
        <f t="shared" si="601"/>
        <v>0</v>
      </c>
      <c r="AO1455" s="109" t="str">
        <f t="shared" si="602"/>
        <v/>
      </c>
      <c r="AQ1455" s="109" t="str">
        <f t="shared" si="603"/>
        <v/>
      </c>
      <c r="BA1455" s="229">
        <f>MOD(SUM(E1452:E1456),12)</f>
        <v>0</v>
      </c>
    </row>
    <row r="1456" spans="1:53" ht="15.75" thickBot="1" x14ac:dyDescent="0.3">
      <c r="A1456" s="88"/>
      <c r="B1456" s="66" t="s">
        <v>282</v>
      </c>
      <c r="C1456" s="67"/>
      <c r="D1456" s="102"/>
      <c r="E1456" s="32"/>
      <c r="F1456" s="32"/>
      <c r="G1456" s="68" t="s">
        <v>277</v>
      </c>
      <c r="H1456" s="69">
        <f t="shared" si="604"/>
        <v>0</v>
      </c>
      <c r="I1456" s="70">
        <f t="shared" si="605"/>
        <v>0</v>
      </c>
      <c r="J1456" s="73" t="str">
        <f t="shared" si="606"/>
        <v>--</v>
      </c>
      <c r="K1456" s="32"/>
      <c r="L1456" s="233"/>
      <c r="M1456" s="295"/>
      <c r="N1456" s="295"/>
      <c r="O1456" s="295"/>
      <c r="P1456" s="295"/>
      <c r="Q1456" s="295"/>
      <c r="R1456" s="295"/>
      <c r="S1456" s="295"/>
      <c r="T1456" s="295"/>
      <c r="U1456" s="296"/>
      <c r="V1456" s="103"/>
      <c r="W1456" s="72"/>
      <c r="X1456" s="72"/>
      <c r="Y1456" s="72"/>
      <c r="Z1456" s="45">
        <v>13</v>
      </c>
      <c r="AA1456" s="77">
        <f t="shared" ref="AA1456:AA1461" si="607">AB1455+1</f>
        <v>145</v>
      </c>
      <c r="AB1456" s="77">
        <f t="shared" ref="AB1456:AB1461" si="608">AB1455+12</f>
        <v>156</v>
      </c>
      <c r="AC1456" s="72">
        <f t="shared" si="595"/>
        <v>1</v>
      </c>
      <c r="AD1456" s="72">
        <f t="shared" si="596"/>
        <v>1</v>
      </c>
      <c r="AE1456" s="109" t="str">
        <f t="shared" si="597"/>
        <v>0-0</v>
      </c>
      <c r="AF1456" s="109" t="str">
        <f t="shared" si="598"/>
        <v>Y</v>
      </c>
      <c r="AG1456" s="109" t="str">
        <f t="shared" si="599"/>
        <v>B</v>
      </c>
      <c r="AH1456" s="109">
        <v>12</v>
      </c>
      <c r="AI1456" s="109" t="str">
        <f>IF(E1442="SS",COUNTIFS(C1452:C1476,"TCF",E1452:E1476,"12"),"")</f>
        <v/>
      </c>
      <c r="AJ1456" s="109" t="str">
        <f>IF(E1442="RPX",COUNTIFS(C1452:C1476,"TCF",E1452:E1476,"12"),"")</f>
        <v/>
      </c>
      <c r="AK1456" s="109" t="str">
        <f>IF(E1442="RPX-T",COUNTIFS(C1452:C1476,"TCF",E1452:E1476,"12"),"")</f>
        <v/>
      </c>
      <c r="AL1456" s="109" t="str">
        <f>IF(E1442="EUC",COUNTIFS(C1452:C1476,"TCF",E1452:E1476,"12"),"")</f>
        <v/>
      </c>
      <c r="AM1456" s="109">
        <f t="shared" si="600"/>
        <v>0</v>
      </c>
      <c r="AN1456" s="109">
        <f t="shared" si="601"/>
        <v>0</v>
      </c>
      <c r="AO1456" s="109" t="str">
        <f t="shared" si="602"/>
        <v/>
      </c>
      <c r="AQ1456" s="109" t="str">
        <f t="shared" si="603"/>
        <v/>
      </c>
      <c r="BA1456" s="229">
        <f>MOD(SUM(E1452:E1457),12)</f>
        <v>0</v>
      </c>
    </row>
    <row r="1457" spans="1:53" ht="15.75" thickBot="1" x14ac:dyDescent="0.3">
      <c r="A1457" s="88"/>
      <c r="B1457" s="66" t="s">
        <v>283</v>
      </c>
      <c r="C1457" s="67"/>
      <c r="D1457" s="102"/>
      <c r="E1457" s="32"/>
      <c r="F1457" s="32"/>
      <c r="G1457" s="68" t="s">
        <v>277</v>
      </c>
      <c r="H1457" s="69">
        <f t="shared" si="604"/>
        <v>0</v>
      </c>
      <c r="I1457" s="70">
        <f t="shared" si="605"/>
        <v>0</v>
      </c>
      <c r="J1457" s="73" t="str">
        <f t="shared" si="606"/>
        <v>--</v>
      </c>
      <c r="K1457" s="32"/>
      <c r="L1457" s="233"/>
      <c r="M1457" s="295"/>
      <c r="N1457" s="295"/>
      <c r="O1457" s="295"/>
      <c r="P1457" s="295"/>
      <c r="Q1457" s="295"/>
      <c r="R1457" s="295"/>
      <c r="S1457" s="295"/>
      <c r="T1457" s="295"/>
      <c r="U1457" s="296"/>
      <c r="V1457" s="103"/>
      <c r="W1457" s="72"/>
      <c r="X1457" s="72"/>
      <c r="Y1457" s="72"/>
      <c r="Z1457" s="45">
        <v>14</v>
      </c>
      <c r="AA1457" s="77">
        <f t="shared" si="607"/>
        <v>157</v>
      </c>
      <c r="AB1457" s="77">
        <f t="shared" si="608"/>
        <v>168</v>
      </c>
      <c r="AC1457" s="72">
        <f t="shared" si="595"/>
        <v>1</v>
      </c>
      <c r="AD1457" s="72">
        <f t="shared" si="596"/>
        <v>1</v>
      </c>
      <c r="AE1457" s="109" t="str">
        <f t="shared" si="597"/>
        <v>0-0</v>
      </c>
      <c r="AF1457" s="109" t="str">
        <f t="shared" si="598"/>
        <v>Y</v>
      </c>
      <c r="AG1457" s="109" t="str">
        <f t="shared" si="599"/>
        <v>B</v>
      </c>
      <c r="AM1457" s="109">
        <f t="shared" si="600"/>
        <v>0</v>
      </c>
      <c r="AN1457" s="109">
        <f t="shared" si="601"/>
        <v>0</v>
      </c>
      <c r="AO1457" s="109" t="str">
        <f t="shared" si="602"/>
        <v/>
      </c>
      <c r="AQ1457" s="109" t="str">
        <f t="shared" si="603"/>
        <v/>
      </c>
      <c r="BA1457" s="229">
        <f>MOD(SUM(E1452:E1458),12)</f>
        <v>0</v>
      </c>
    </row>
    <row r="1458" spans="1:53" ht="15.75" thickBot="1" x14ac:dyDescent="0.3">
      <c r="A1458" s="88"/>
      <c r="B1458" s="66" t="s">
        <v>284</v>
      </c>
      <c r="C1458" s="67"/>
      <c r="D1458" s="102"/>
      <c r="E1458" s="32"/>
      <c r="F1458" s="32"/>
      <c r="G1458" s="68" t="s">
        <v>277</v>
      </c>
      <c r="H1458" s="69">
        <f t="shared" si="604"/>
        <v>0</v>
      </c>
      <c r="I1458" s="70">
        <f t="shared" si="605"/>
        <v>0</v>
      </c>
      <c r="J1458" s="73" t="str">
        <f t="shared" si="606"/>
        <v>--</v>
      </c>
      <c r="K1458" s="32"/>
      <c r="L1458" s="233"/>
      <c r="M1458" s="295"/>
      <c r="N1458" s="295"/>
      <c r="O1458" s="295"/>
      <c r="P1458" s="295"/>
      <c r="Q1458" s="295"/>
      <c r="R1458" s="295"/>
      <c r="S1458" s="295"/>
      <c r="T1458" s="295"/>
      <c r="U1458" s="296"/>
      <c r="V1458" s="103"/>
      <c r="W1458" s="72"/>
      <c r="X1458" s="72"/>
      <c r="Y1458" s="72"/>
      <c r="Z1458" s="45">
        <v>15</v>
      </c>
      <c r="AA1458" s="77">
        <f t="shared" si="607"/>
        <v>169</v>
      </c>
      <c r="AB1458" s="77">
        <f t="shared" si="608"/>
        <v>180</v>
      </c>
      <c r="AC1458" s="72">
        <f t="shared" si="595"/>
        <v>1</v>
      </c>
      <c r="AD1458" s="72">
        <f t="shared" si="596"/>
        <v>1</v>
      </c>
      <c r="AE1458" s="109" t="str">
        <f t="shared" si="597"/>
        <v>0-0</v>
      </c>
      <c r="AF1458" s="109" t="str">
        <f t="shared" si="598"/>
        <v>Y</v>
      </c>
      <c r="AG1458" s="109" t="str">
        <f t="shared" si="599"/>
        <v>B</v>
      </c>
      <c r="AM1458" s="109">
        <f t="shared" si="600"/>
        <v>0</v>
      </c>
      <c r="AN1458" s="109">
        <f t="shared" si="601"/>
        <v>0</v>
      </c>
      <c r="AO1458" s="109" t="str">
        <f t="shared" si="602"/>
        <v/>
      </c>
      <c r="AQ1458" s="109" t="str">
        <f t="shared" si="603"/>
        <v/>
      </c>
      <c r="BA1458" s="229">
        <f>MOD(SUM(E1452:E1459),12)</f>
        <v>0</v>
      </c>
    </row>
    <row r="1459" spans="1:53" ht="15.75" thickBot="1" x14ac:dyDescent="0.3">
      <c r="A1459" s="88"/>
      <c r="B1459" s="66" t="s">
        <v>285</v>
      </c>
      <c r="C1459" s="67"/>
      <c r="D1459" s="102"/>
      <c r="E1459" s="32"/>
      <c r="F1459" s="32"/>
      <c r="G1459" s="68" t="s">
        <v>277</v>
      </c>
      <c r="H1459" s="69">
        <f t="shared" si="604"/>
        <v>0</v>
      </c>
      <c r="I1459" s="70">
        <f t="shared" si="605"/>
        <v>0</v>
      </c>
      <c r="J1459" s="73" t="str">
        <f t="shared" si="606"/>
        <v>--</v>
      </c>
      <c r="K1459" s="32"/>
      <c r="L1459" s="233"/>
      <c r="M1459" s="295"/>
      <c r="N1459" s="295"/>
      <c r="O1459" s="295"/>
      <c r="P1459" s="295"/>
      <c r="Q1459" s="295"/>
      <c r="R1459" s="295"/>
      <c r="S1459" s="295"/>
      <c r="T1459" s="295"/>
      <c r="U1459" s="296"/>
      <c r="V1459" s="103"/>
      <c r="W1459" s="72"/>
      <c r="X1459" s="72"/>
      <c r="Y1459" s="72"/>
      <c r="Z1459" s="45">
        <f>Z1458+1</f>
        <v>16</v>
      </c>
      <c r="AA1459" s="77">
        <f t="shared" si="607"/>
        <v>181</v>
      </c>
      <c r="AB1459" s="77">
        <f t="shared" si="608"/>
        <v>192</v>
      </c>
      <c r="AC1459" s="72">
        <f t="shared" si="595"/>
        <v>1</v>
      </c>
      <c r="AD1459" s="72">
        <f t="shared" si="596"/>
        <v>1</v>
      </c>
      <c r="AE1459" s="109" t="str">
        <f t="shared" si="597"/>
        <v>0-0</v>
      </c>
      <c r="AF1459" s="109" t="str">
        <f t="shared" si="598"/>
        <v>Y</v>
      </c>
      <c r="AG1459" s="109" t="str">
        <f t="shared" si="599"/>
        <v>B</v>
      </c>
      <c r="AM1459" s="109">
        <f t="shared" si="600"/>
        <v>0</v>
      </c>
      <c r="AN1459" s="109">
        <f t="shared" si="601"/>
        <v>0</v>
      </c>
      <c r="AO1459" s="109" t="str">
        <f t="shared" si="602"/>
        <v/>
      </c>
      <c r="AQ1459" s="109" t="str">
        <f t="shared" si="603"/>
        <v/>
      </c>
      <c r="BA1459" s="229">
        <f>MOD(SUM(E1452:E1460),12)</f>
        <v>0</v>
      </c>
    </row>
    <row r="1460" spans="1:53" ht="15.75" thickBot="1" x14ac:dyDescent="0.3">
      <c r="A1460" s="88"/>
      <c r="B1460" s="66" t="s">
        <v>286</v>
      </c>
      <c r="C1460" s="67"/>
      <c r="D1460" s="102"/>
      <c r="E1460" s="32"/>
      <c r="F1460" s="32"/>
      <c r="G1460" s="68" t="s">
        <v>277</v>
      </c>
      <c r="H1460" s="69">
        <f t="shared" si="604"/>
        <v>0</v>
      </c>
      <c r="I1460" s="70">
        <f t="shared" si="605"/>
        <v>0</v>
      </c>
      <c r="J1460" s="73" t="str">
        <f t="shared" si="606"/>
        <v>--</v>
      </c>
      <c r="K1460" s="32"/>
      <c r="L1460" s="233"/>
      <c r="M1460" s="295"/>
      <c r="N1460" s="295"/>
      <c r="O1460" s="295"/>
      <c r="P1460" s="295"/>
      <c r="Q1460" s="295"/>
      <c r="R1460" s="295"/>
      <c r="S1460" s="295"/>
      <c r="T1460" s="295"/>
      <c r="U1460" s="296"/>
      <c r="V1460" s="103"/>
      <c r="W1460" s="72"/>
      <c r="X1460" s="72"/>
      <c r="Y1460" s="72"/>
      <c r="Z1460" s="45">
        <f>Z1459+1</f>
        <v>17</v>
      </c>
      <c r="AA1460" s="77">
        <f t="shared" si="607"/>
        <v>193</v>
      </c>
      <c r="AB1460" s="77">
        <f t="shared" si="608"/>
        <v>204</v>
      </c>
      <c r="AC1460" s="72">
        <f t="shared" si="595"/>
        <v>1</v>
      </c>
      <c r="AD1460" s="72">
        <f t="shared" si="596"/>
        <v>1</v>
      </c>
      <c r="AE1460" s="109" t="str">
        <f t="shared" si="597"/>
        <v>0-0</v>
      </c>
      <c r="AF1460" s="109" t="str">
        <f t="shared" si="598"/>
        <v>Y</v>
      </c>
      <c r="AG1460" s="109" t="str">
        <f t="shared" si="599"/>
        <v>B</v>
      </c>
      <c r="AM1460" s="109">
        <f t="shared" si="600"/>
        <v>0</v>
      </c>
      <c r="AN1460" s="109">
        <f t="shared" si="601"/>
        <v>0</v>
      </c>
      <c r="AO1460" s="109" t="str">
        <f t="shared" si="602"/>
        <v/>
      </c>
      <c r="AQ1460" s="109" t="str">
        <f t="shared" si="603"/>
        <v/>
      </c>
      <c r="BA1460" s="229">
        <f>MOD(SUM(E1452:E1461),12)</f>
        <v>0</v>
      </c>
    </row>
    <row r="1461" spans="1:53" ht="15.75" thickBot="1" x14ac:dyDescent="0.3">
      <c r="A1461" s="88"/>
      <c r="B1461" s="66" t="s">
        <v>287</v>
      </c>
      <c r="C1461" s="67"/>
      <c r="D1461" s="102"/>
      <c r="E1461" s="32"/>
      <c r="F1461" s="32"/>
      <c r="G1461" s="68" t="s">
        <v>277</v>
      </c>
      <c r="H1461" s="69">
        <f t="shared" si="604"/>
        <v>0</v>
      </c>
      <c r="I1461" s="70">
        <f t="shared" si="605"/>
        <v>0</v>
      </c>
      <c r="J1461" s="73" t="str">
        <f t="shared" si="606"/>
        <v>--</v>
      </c>
      <c r="K1461" s="32"/>
      <c r="L1461" s="233"/>
      <c r="M1461" s="295"/>
      <c r="N1461" s="295"/>
      <c r="O1461" s="295"/>
      <c r="P1461" s="295"/>
      <c r="Q1461" s="295"/>
      <c r="R1461" s="295"/>
      <c r="S1461" s="295"/>
      <c r="T1461" s="295"/>
      <c r="U1461" s="296"/>
      <c r="V1461" s="103"/>
      <c r="W1461" s="72"/>
      <c r="X1461" s="72"/>
      <c r="Y1461" s="72"/>
      <c r="Z1461" s="45">
        <f>Z1460+1</f>
        <v>18</v>
      </c>
      <c r="AA1461" s="77">
        <f t="shared" si="607"/>
        <v>205</v>
      </c>
      <c r="AB1461" s="77">
        <f t="shared" si="608"/>
        <v>216</v>
      </c>
      <c r="AC1461" s="72">
        <f t="shared" si="595"/>
        <v>1</v>
      </c>
      <c r="AD1461" s="72">
        <f t="shared" si="596"/>
        <v>1</v>
      </c>
      <c r="AE1461" s="109" t="str">
        <f t="shared" si="597"/>
        <v>0-0</v>
      </c>
      <c r="AF1461" s="109" t="str">
        <f t="shared" si="598"/>
        <v>Y</v>
      </c>
      <c r="AG1461" s="109" t="str">
        <f t="shared" si="599"/>
        <v>B</v>
      </c>
      <c r="AM1461" s="109">
        <f t="shared" si="600"/>
        <v>0</v>
      </c>
      <c r="AN1461" s="109">
        <f t="shared" si="601"/>
        <v>0</v>
      </c>
      <c r="AO1461" s="109" t="str">
        <f t="shared" si="602"/>
        <v/>
      </c>
      <c r="AQ1461" s="109" t="str">
        <f t="shared" si="603"/>
        <v/>
      </c>
      <c r="BA1461" s="229">
        <f>MOD(SUM(E1452:E1462),12)</f>
        <v>0</v>
      </c>
    </row>
    <row r="1462" spans="1:53" ht="15.75" thickBot="1" x14ac:dyDescent="0.3">
      <c r="A1462" s="88"/>
      <c r="B1462" s="66" t="s">
        <v>288</v>
      </c>
      <c r="C1462" s="67"/>
      <c r="D1462" s="102"/>
      <c r="E1462" s="32"/>
      <c r="F1462" s="32"/>
      <c r="G1462" s="68" t="s">
        <v>277</v>
      </c>
      <c r="H1462" s="69">
        <f t="shared" si="604"/>
        <v>0</v>
      </c>
      <c r="I1462" s="70">
        <f t="shared" si="605"/>
        <v>0</v>
      </c>
      <c r="J1462" s="73" t="str">
        <f t="shared" si="606"/>
        <v>--</v>
      </c>
      <c r="K1462" s="32"/>
      <c r="L1462" s="233"/>
      <c r="M1462" s="295"/>
      <c r="N1462" s="295"/>
      <c r="O1462" s="295"/>
      <c r="P1462" s="295"/>
      <c r="Q1462" s="295"/>
      <c r="R1462" s="295"/>
      <c r="S1462" s="295"/>
      <c r="T1462" s="295"/>
      <c r="U1462" s="296"/>
      <c r="V1462" s="103"/>
      <c r="W1462" s="84"/>
      <c r="X1462" s="84"/>
      <c r="Y1462" s="72"/>
      <c r="Z1462" s="72"/>
      <c r="AA1462" s="72"/>
      <c r="AB1462" s="72"/>
      <c r="AC1462" s="72">
        <f t="shared" si="595"/>
        <v>1</v>
      </c>
      <c r="AD1462" s="72">
        <f t="shared" si="596"/>
        <v>1</v>
      </c>
      <c r="AE1462" s="109" t="str">
        <f t="shared" si="597"/>
        <v>0-0</v>
      </c>
      <c r="AF1462" s="109" t="str">
        <f t="shared" si="598"/>
        <v>Y</v>
      </c>
      <c r="AG1462" s="109" t="str">
        <f t="shared" si="599"/>
        <v>B</v>
      </c>
      <c r="AM1462" s="109">
        <f t="shared" si="600"/>
        <v>0</v>
      </c>
      <c r="AN1462" s="109">
        <f t="shared" si="601"/>
        <v>0</v>
      </c>
      <c r="AO1462" s="109" t="str">
        <f t="shared" si="602"/>
        <v/>
      </c>
      <c r="AQ1462" s="109" t="str">
        <f t="shared" si="603"/>
        <v/>
      </c>
      <c r="BA1462" s="229">
        <f>MOD(SUM(E1452:E1463),12)</f>
        <v>0</v>
      </c>
    </row>
    <row r="1463" spans="1:53" ht="15.75" thickBot="1" x14ac:dyDescent="0.3">
      <c r="A1463" s="88"/>
      <c r="B1463" s="66" t="s">
        <v>289</v>
      </c>
      <c r="C1463" s="67"/>
      <c r="D1463" s="102"/>
      <c r="E1463" s="32"/>
      <c r="F1463" s="32"/>
      <c r="G1463" s="68" t="s">
        <v>277</v>
      </c>
      <c r="H1463" s="69">
        <f t="shared" si="604"/>
        <v>0</v>
      </c>
      <c r="I1463" s="70">
        <f t="shared" si="605"/>
        <v>0</v>
      </c>
      <c r="J1463" s="73" t="str">
        <f t="shared" si="606"/>
        <v>--</v>
      </c>
      <c r="K1463" s="32"/>
      <c r="L1463" s="233"/>
      <c r="M1463" s="295"/>
      <c r="N1463" s="295"/>
      <c r="O1463" s="295"/>
      <c r="P1463" s="295"/>
      <c r="Q1463" s="295"/>
      <c r="R1463" s="295"/>
      <c r="S1463" s="295"/>
      <c r="T1463" s="295"/>
      <c r="U1463" s="296"/>
      <c r="V1463" s="103"/>
      <c r="W1463" s="84">
        <f>Y1463+1</f>
        <v>1</v>
      </c>
      <c r="X1463" s="84"/>
      <c r="Y1463" s="78">
        <f>SUM(E1452:E1463)</f>
        <v>0</v>
      </c>
      <c r="Z1463" s="72"/>
      <c r="AA1463" s="72"/>
      <c r="AB1463" s="72"/>
      <c r="AC1463" s="72">
        <f t="shared" si="595"/>
        <v>1</v>
      </c>
      <c r="AD1463" s="72">
        <f t="shared" si="596"/>
        <v>1</v>
      </c>
      <c r="AE1463" s="109" t="str">
        <f t="shared" si="597"/>
        <v>0-0</v>
      </c>
      <c r="AF1463" s="109" t="str">
        <f t="shared" si="598"/>
        <v>Y</v>
      </c>
      <c r="AG1463" s="109" t="str">
        <f t="shared" si="599"/>
        <v>B</v>
      </c>
      <c r="AM1463" s="109">
        <f t="shared" si="600"/>
        <v>0</v>
      </c>
      <c r="AN1463" s="109">
        <f t="shared" si="601"/>
        <v>0</v>
      </c>
      <c r="AO1463" s="109" t="str">
        <f t="shared" si="602"/>
        <v/>
      </c>
      <c r="AQ1463" s="109" t="str">
        <f t="shared" si="603"/>
        <v/>
      </c>
      <c r="BA1463" s="229">
        <f>MOD(SUM(E1452:E1464),12)</f>
        <v>0</v>
      </c>
    </row>
    <row r="1464" spans="1:53" ht="15.75" thickBot="1" x14ac:dyDescent="0.3">
      <c r="A1464" s="88"/>
      <c r="B1464" s="66" t="s">
        <v>290</v>
      </c>
      <c r="C1464" s="67"/>
      <c r="D1464" s="102"/>
      <c r="E1464" s="32"/>
      <c r="F1464" s="32"/>
      <c r="G1464" s="68" t="s">
        <v>277</v>
      </c>
      <c r="H1464" s="69">
        <f t="shared" si="604"/>
        <v>0</v>
      </c>
      <c r="I1464" s="70">
        <f t="shared" si="605"/>
        <v>0</v>
      </c>
      <c r="J1464" s="73" t="str">
        <f t="shared" si="606"/>
        <v>--</v>
      </c>
      <c r="K1464" s="32"/>
      <c r="L1464" s="233"/>
      <c r="M1464" s="295"/>
      <c r="N1464" s="295"/>
      <c r="O1464" s="295"/>
      <c r="P1464" s="295"/>
      <c r="Q1464" s="295"/>
      <c r="R1464" s="295"/>
      <c r="S1464" s="295"/>
      <c r="T1464" s="295"/>
      <c r="U1464" s="296"/>
      <c r="V1464" s="103"/>
      <c r="W1464" s="84">
        <f>Y1464+1</f>
        <v>1</v>
      </c>
      <c r="X1464" s="84"/>
      <c r="Y1464" s="78">
        <f>SUM(E1452:E1464)</f>
        <v>0</v>
      </c>
      <c r="Z1464" s="72" t="str">
        <f t="shared" ref="Z1464:Z1476" si="609">IF(OR(AND(E$8=216,C1463="DBL REV",C1464="DBL REV",Y1463&lt;=144,Y1464&gt;144),AND(E$8=216,C1463="TPL REV",C1464="TPL REV",Y1463&lt;=144,Y1464&gt;144),AND(E$8=216,C1463="QD REV",C1464="QD REV",Y1463&lt;=144,Y1464&gt;144)),"ERROR","")</f>
        <v/>
      </c>
      <c r="AA1464" s="72"/>
      <c r="AB1464" s="72"/>
      <c r="AC1464" s="72">
        <f t="shared" si="595"/>
        <v>1</v>
      </c>
      <c r="AD1464" s="72">
        <f t="shared" si="596"/>
        <v>1</v>
      </c>
      <c r="AE1464" s="109" t="str">
        <f t="shared" si="597"/>
        <v>0-0</v>
      </c>
      <c r="AF1464" s="109" t="str">
        <f t="shared" si="598"/>
        <v>Y</v>
      </c>
      <c r="AG1464" s="109" t="str">
        <f t="shared" si="599"/>
        <v>B</v>
      </c>
      <c r="AM1464" s="109">
        <f t="shared" si="600"/>
        <v>0</v>
      </c>
      <c r="AN1464" s="109">
        <f t="shared" si="601"/>
        <v>0</v>
      </c>
      <c r="AO1464" s="109" t="str">
        <f t="shared" si="602"/>
        <v/>
      </c>
      <c r="AQ1464" s="109" t="str">
        <f t="shared" si="603"/>
        <v/>
      </c>
      <c r="BA1464" s="229">
        <f>MOD(SUM(E1452:E1465),12)</f>
        <v>0</v>
      </c>
    </row>
    <row r="1465" spans="1:53" ht="15.75" thickBot="1" x14ac:dyDescent="0.3">
      <c r="A1465" s="88"/>
      <c r="B1465" s="66" t="s">
        <v>291</v>
      </c>
      <c r="C1465" s="67"/>
      <c r="D1465" s="102"/>
      <c r="E1465" s="32"/>
      <c r="F1465" s="32"/>
      <c r="G1465" s="68" t="s">
        <v>277</v>
      </c>
      <c r="H1465" s="69">
        <f t="shared" si="604"/>
        <v>0</v>
      </c>
      <c r="I1465" s="70">
        <f t="shared" si="605"/>
        <v>0</v>
      </c>
      <c r="J1465" s="73" t="str">
        <f t="shared" si="606"/>
        <v>--</v>
      </c>
      <c r="K1465" s="32"/>
      <c r="L1465" s="233"/>
      <c r="M1465" s="295"/>
      <c r="N1465" s="295"/>
      <c r="O1465" s="295"/>
      <c r="P1465" s="295"/>
      <c r="Q1465" s="295"/>
      <c r="R1465" s="295"/>
      <c r="S1465" s="295"/>
      <c r="T1465" s="295"/>
      <c r="U1465" s="296"/>
      <c r="V1465" s="103"/>
      <c r="W1465" s="84">
        <f>Y1465+1</f>
        <v>1</v>
      </c>
      <c r="X1465" s="84"/>
      <c r="Y1465" s="78">
        <f>SUM(E1452:E1465)</f>
        <v>0</v>
      </c>
      <c r="Z1465" s="72" t="str">
        <f t="shared" si="609"/>
        <v/>
      </c>
      <c r="AA1465" s="72"/>
      <c r="AB1465" s="72"/>
      <c r="AC1465" s="72">
        <f t="shared" si="595"/>
        <v>1</v>
      </c>
      <c r="AD1465" s="72">
        <f t="shared" si="596"/>
        <v>1</v>
      </c>
      <c r="AE1465" s="109" t="str">
        <f t="shared" si="597"/>
        <v>0-0</v>
      </c>
      <c r="AF1465" s="109" t="str">
        <f t="shared" si="598"/>
        <v>Y</v>
      </c>
      <c r="AG1465" s="109" t="str">
        <f t="shared" si="599"/>
        <v>B</v>
      </c>
      <c r="AM1465" s="109">
        <f t="shared" si="600"/>
        <v>0</v>
      </c>
      <c r="AN1465" s="109">
        <f t="shared" si="601"/>
        <v>0</v>
      </c>
      <c r="AO1465" s="109" t="str">
        <f t="shared" si="602"/>
        <v/>
      </c>
      <c r="AQ1465" s="109" t="str">
        <f t="shared" si="603"/>
        <v/>
      </c>
      <c r="BA1465" s="229">
        <f>MOD(SUM(E1452:E1466),12)</f>
        <v>0</v>
      </c>
    </row>
    <row r="1466" spans="1:53" ht="15.75" thickBot="1" x14ac:dyDescent="0.3">
      <c r="A1466" s="88"/>
      <c r="B1466" s="66" t="s">
        <v>292</v>
      </c>
      <c r="C1466" s="67"/>
      <c r="D1466" s="102"/>
      <c r="E1466" s="32"/>
      <c r="F1466" s="32"/>
      <c r="G1466" s="68" t="s">
        <v>277</v>
      </c>
      <c r="H1466" s="69">
        <f t="shared" si="604"/>
        <v>0</v>
      </c>
      <c r="I1466" s="70">
        <f t="shared" si="605"/>
        <v>0</v>
      </c>
      <c r="J1466" s="73" t="str">
        <f t="shared" si="606"/>
        <v>--</v>
      </c>
      <c r="K1466" s="32"/>
      <c r="L1466" s="233"/>
      <c r="M1466" s="295"/>
      <c r="N1466" s="295"/>
      <c r="O1466" s="295"/>
      <c r="P1466" s="295"/>
      <c r="Q1466" s="295"/>
      <c r="R1466" s="295"/>
      <c r="S1466" s="295"/>
      <c r="T1466" s="295"/>
      <c r="U1466" s="296"/>
      <c r="V1466" s="103"/>
      <c r="W1466" s="84">
        <f>Y1466+1</f>
        <v>1</v>
      </c>
      <c r="X1466" s="84"/>
      <c r="Y1466" s="78">
        <f>SUM(E1452:E1466)</f>
        <v>0</v>
      </c>
      <c r="Z1466" s="72" t="str">
        <f t="shared" si="609"/>
        <v/>
      </c>
      <c r="AA1466" s="72" t="str">
        <f t="shared" ref="AA1466:AA1478" si="610">IF(AND(C1464&lt;&gt;"Field SPL",W1463&lt;=144,Y1464&gt;144),"ERROR","")</f>
        <v/>
      </c>
      <c r="AB1466" s="72"/>
      <c r="AC1466" s="72">
        <f t="shared" si="595"/>
        <v>1</v>
      </c>
      <c r="AD1466" s="72">
        <f t="shared" si="596"/>
        <v>1</v>
      </c>
      <c r="AE1466" s="109" t="str">
        <f t="shared" si="597"/>
        <v>0-0</v>
      </c>
      <c r="AF1466" s="109" t="str">
        <f t="shared" si="598"/>
        <v>Y</v>
      </c>
      <c r="AG1466" s="109" t="str">
        <f t="shared" si="599"/>
        <v>B</v>
      </c>
      <c r="AM1466" s="109">
        <f t="shared" si="600"/>
        <v>0</v>
      </c>
      <c r="AN1466" s="109">
        <f t="shared" si="601"/>
        <v>0</v>
      </c>
      <c r="AO1466" s="109" t="str">
        <f t="shared" si="602"/>
        <v/>
      </c>
      <c r="AQ1466" s="109" t="str">
        <f t="shared" si="603"/>
        <v/>
      </c>
      <c r="BA1466" s="229">
        <f>MOD(SUM(E1452:E1467),12)</f>
        <v>0</v>
      </c>
    </row>
    <row r="1467" spans="1:53" ht="15.75" thickBot="1" x14ac:dyDescent="0.3">
      <c r="A1467" s="88"/>
      <c r="B1467" s="66" t="s">
        <v>293</v>
      </c>
      <c r="C1467" s="67"/>
      <c r="D1467" s="102"/>
      <c r="E1467" s="32"/>
      <c r="F1467" s="32"/>
      <c r="G1467" s="68" t="s">
        <v>277</v>
      </c>
      <c r="H1467" s="69">
        <f t="shared" si="604"/>
        <v>0</v>
      </c>
      <c r="I1467" s="70">
        <f t="shared" si="605"/>
        <v>0</v>
      </c>
      <c r="J1467" s="73" t="str">
        <f t="shared" si="606"/>
        <v>--</v>
      </c>
      <c r="K1467" s="32"/>
      <c r="L1467" s="233"/>
      <c r="M1467" s="295"/>
      <c r="N1467" s="295"/>
      <c r="O1467" s="295"/>
      <c r="P1467" s="295"/>
      <c r="Q1467" s="295"/>
      <c r="R1467" s="295"/>
      <c r="S1467" s="295"/>
      <c r="T1467" s="295"/>
      <c r="U1467" s="296"/>
      <c r="V1467" s="103"/>
      <c r="W1467" s="84">
        <f t="shared" ref="W1467:W1475" si="611">Y1467+1</f>
        <v>1</v>
      </c>
      <c r="X1467" s="84"/>
      <c r="Y1467" s="78">
        <f>SUM(E1452:E1467)</f>
        <v>0</v>
      </c>
      <c r="Z1467" s="72" t="str">
        <f t="shared" si="609"/>
        <v/>
      </c>
      <c r="AA1467" s="72" t="str">
        <f t="shared" si="610"/>
        <v/>
      </c>
      <c r="AB1467" s="72"/>
      <c r="AC1467" s="72">
        <f t="shared" si="595"/>
        <v>1</v>
      </c>
      <c r="AD1467" s="72">
        <f t="shared" si="596"/>
        <v>1</v>
      </c>
      <c r="AE1467" s="109" t="str">
        <f t="shared" si="597"/>
        <v>0-0</v>
      </c>
      <c r="AF1467" s="109" t="str">
        <f t="shared" si="598"/>
        <v>Y</v>
      </c>
      <c r="AG1467" s="109" t="str">
        <f t="shared" si="599"/>
        <v>B</v>
      </c>
      <c r="AM1467" s="109">
        <f t="shared" si="600"/>
        <v>0</v>
      </c>
      <c r="AN1467" s="109">
        <f t="shared" si="601"/>
        <v>0</v>
      </c>
      <c r="AO1467" s="109" t="str">
        <f t="shared" si="602"/>
        <v/>
      </c>
      <c r="AQ1467" s="109" t="str">
        <f t="shared" si="603"/>
        <v/>
      </c>
      <c r="BA1467" s="229">
        <f>MOD(SUM(E1452:E1468),12)</f>
        <v>0</v>
      </c>
    </row>
    <row r="1468" spans="1:53" ht="15.75" thickBot="1" x14ac:dyDescent="0.3">
      <c r="A1468" s="88"/>
      <c r="B1468" s="66" t="s">
        <v>294</v>
      </c>
      <c r="C1468" s="67"/>
      <c r="D1468" s="102"/>
      <c r="E1468" s="32"/>
      <c r="F1468" s="32"/>
      <c r="G1468" s="68" t="s">
        <v>277</v>
      </c>
      <c r="H1468" s="69">
        <f t="shared" si="604"/>
        <v>0</v>
      </c>
      <c r="I1468" s="70">
        <f t="shared" si="605"/>
        <v>0</v>
      </c>
      <c r="J1468" s="73" t="str">
        <f t="shared" si="606"/>
        <v>--</v>
      </c>
      <c r="K1468" s="32"/>
      <c r="L1468" s="233"/>
      <c r="M1468" s="295"/>
      <c r="N1468" s="295"/>
      <c r="O1468" s="295"/>
      <c r="P1468" s="295"/>
      <c r="Q1468" s="295"/>
      <c r="R1468" s="295"/>
      <c r="S1468" s="295"/>
      <c r="T1468" s="295"/>
      <c r="U1468" s="296"/>
      <c r="V1468" s="103"/>
      <c r="W1468" s="84">
        <f t="shared" si="611"/>
        <v>1</v>
      </c>
      <c r="X1468" s="84"/>
      <c r="Y1468" s="78">
        <f>SUM(E1452:E1468)</f>
        <v>0</v>
      </c>
      <c r="Z1468" s="72" t="str">
        <f t="shared" si="609"/>
        <v/>
      </c>
      <c r="AA1468" s="72" t="str">
        <f t="shared" si="610"/>
        <v/>
      </c>
      <c r="AB1468" s="72"/>
      <c r="AC1468" s="72">
        <f t="shared" si="595"/>
        <v>1</v>
      </c>
      <c r="AD1468" s="72">
        <f t="shared" si="596"/>
        <v>1</v>
      </c>
      <c r="AE1468" s="109" t="str">
        <f t="shared" si="597"/>
        <v>0-0</v>
      </c>
      <c r="AF1468" s="109" t="str">
        <f t="shared" si="598"/>
        <v>Y</v>
      </c>
      <c r="AG1468" s="109" t="str">
        <f t="shared" si="599"/>
        <v>B</v>
      </c>
      <c r="AM1468" s="109">
        <f t="shared" si="600"/>
        <v>0</v>
      </c>
      <c r="AN1468" s="109">
        <f t="shared" si="601"/>
        <v>0</v>
      </c>
      <c r="AO1468" s="109" t="str">
        <f t="shared" si="602"/>
        <v/>
      </c>
      <c r="AQ1468" s="109" t="str">
        <f t="shared" si="603"/>
        <v/>
      </c>
      <c r="BA1468" s="229">
        <f>MOD(SUM(E1452:E1469),12)</f>
        <v>0</v>
      </c>
    </row>
    <row r="1469" spans="1:53" ht="15.75" thickBot="1" x14ac:dyDescent="0.3">
      <c r="A1469" s="88"/>
      <c r="B1469" s="66" t="s">
        <v>295</v>
      </c>
      <c r="C1469" s="67"/>
      <c r="D1469" s="102"/>
      <c r="E1469" s="32"/>
      <c r="F1469" s="32"/>
      <c r="G1469" s="68" t="s">
        <v>277</v>
      </c>
      <c r="H1469" s="69">
        <f t="shared" si="604"/>
        <v>0</v>
      </c>
      <c r="I1469" s="70">
        <f t="shared" si="605"/>
        <v>0</v>
      </c>
      <c r="J1469" s="73" t="str">
        <f t="shared" si="606"/>
        <v>--</v>
      </c>
      <c r="K1469" s="32"/>
      <c r="L1469" s="233"/>
      <c r="M1469" s="295"/>
      <c r="N1469" s="295"/>
      <c r="O1469" s="295"/>
      <c r="P1469" s="295"/>
      <c r="Q1469" s="295"/>
      <c r="R1469" s="295"/>
      <c r="S1469" s="295"/>
      <c r="T1469" s="295"/>
      <c r="U1469" s="296"/>
      <c r="V1469" s="103"/>
      <c r="W1469" s="84">
        <f t="shared" si="611"/>
        <v>1</v>
      </c>
      <c r="X1469" s="84"/>
      <c r="Y1469" s="78">
        <f>SUM(E1452:E1469)</f>
        <v>0</v>
      </c>
      <c r="Z1469" s="72" t="str">
        <f t="shared" si="609"/>
        <v/>
      </c>
      <c r="AA1469" s="72" t="str">
        <f t="shared" si="610"/>
        <v/>
      </c>
      <c r="AB1469" s="72"/>
      <c r="AC1469" s="72">
        <f t="shared" si="595"/>
        <v>1</v>
      </c>
      <c r="AD1469" s="72">
        <f t="shared" si="596"/>
        <v>1</v>
      </c>
      <c r="AE1469" s="109" t="str">
        <f t="shared" si="597"/>
        <v>0-0</v>
      </c>
      <c r="AF1469" s="109" t="str">
        <f t="shared" si="598"/>
        <v>Y</v>
      </c>
      <c r="AG1469" s="109" t="str">
        <f t="shared" si="599"/>
        <v>B</v>
      </c>
      <c r="AM1469" s="109">
        <f t="shared" si="600"/>
        <v>0</v>
      </c>
      <c r="AN1469" s="109">
        <f t="shared" si="601"/>
        <v>0</v>
      </c>
      <c r="AO1469" s="109" t="str">
        <f t="shared" si="602"/>
        <v/>
      </c>
      <c r="AQ1469" s="109" t="str">
        <f t="shared" si="603"/>
        <v/>
      </c>
      <c r="BA1469" s="229">
        <f>MOD(SUM(E1452:E1470),12)</f>
        <v>0</v>
      </c>
    </row>
    <row r="1470" spans="1:53" ht="15.75" thickBot="1" x14ac:dyDescent="0.3">
      <c r="A1470" s="88"/>
      <c r="B1470" s="66" t="s">
        <v>296</v>
      </c>
      <c r="C1470" s="67"/>
      <c r="D1470" s="102"/>
      <c r="E1470" s="32"/>
      <c r="F1470" s="32"/>
      <c r="G1470" s="68" t="s">
        <v>277</v>
      </c>
      <c r="H1470" s="69">
        <f t="shared" si="604"/>
        <v>0</v>
      </c>
      <c r="I1470" s="70">
        <f t="shared" si="605"/>
        <v>0</v>
      </c>
      <c r="J1470" s="73" t="str">
        <f t="shared" si="606"/>
        <v>--</v>
      </c>
      <c r="K1470" s="32"/>
      <c r="L1470" s="233"/>
      <c r="M1470" s="295"/>
      <c r="N1470" s="295"/>
      <c r="O1470" s="295"/>
      <c r="P1470" s="295"/>
      <c r="Q1470" s="295"/>
      <c r="R1470" s="295"/>
      <c r="S1470" s="295"/>
      <c r="T1470" s="295"/>
      <c r="U1470" s="296"/>
      <c r="V1470" s="103"/>
      <c r="W1470" s="84">
        <f t="shared" si="611"/>
        <v>1</v>
      </c>
      <c r="X1470" s="84"/>
      <c r="Y1470" s="78">
        <f>SUM(E1452:E1470)</f>
        <v>0</v>
      </c>
      <c r="Z1470" s="72" t="str">
        <f t="shared" si="609"/>
        <v/>
      </c>
      <c r="AA1470" s="72" t="str">
        <f t="shared" si="610"/>
        <v/>
      </c>
      <c r="AB1470" s="72"/>
      <c r="AC1470" s="72">
        <f t="shared" si="595"/>
        <v>1</v>
      </c>
      <c r="AD1470" s="72">
        <f t="shared" si="596"/>
        <v>1</v>
      </c>
      <c r="AE1470" s="109" t="str">
        <f t="shared" si="597"/>
        <v>0-0</v>
      </c>
      <c r="AF1470" s="109" t="str">
        <f t="shared" si="598"/>
        <v>Y</v>
      </c>
      <c r="AG1470" s="109" t="str">
        <f t="shared" si="599"/>
        <v>B</v>
      </c>
      <c r="AM1470" s="109">
        <f t="shared" si="600"/>
        <v>0</v>
      </c>
      <c r="AN1470" s="109">
        <f t="shared" si="601"/>
        <v>0</v>
      </c>
      <c r="AO1470" s="109" t="str">
        <f t="shared" si="602"/>
        <v/>
      </c>
      <c r="AQ1470" s="109" t="str">
        <f t="shared" si="603"/>
        <v/>
      </c>
      <c r="BA1470" s="229">
        <f>MOD(SUM(E1452:E1471),12)</f>
        <v>0</v>
      </c>
    </row>
    <row r="1471" spans="1:53" ht="15.75" thickBot="1" x14ac:dyDescent="0.3">
      <c r="A1471" s="88"/>
      <c r="B1471" s="66" t="s">
        <v>297</v>
      </c>
      <c r="C1471" s="67"/>
      <c r="D1471" s="102"/>
      <c r="E1471" s="32"/>
      <c r="F1471" s="32"/>
      <c r="G1471" s="68" t="s">
        <v>277</v>
      </c>
      <c r="H1471" s="69">
        <f t="shared" si="604"/>
        <v>0</v>
      </c>
      <c r="I1471" s="70">
        <f t="shared" si="605"/>
        <v>0</v>
      </c>
      <c r="J1471" s="73" t="str">
        <f t="shared" si="606"/>
        <v>--</v>
      </c>
      <c r="K1471" s="32"/>
      <c r="L1471" s="233"/>
      <c r="M1471" s="295"/>
      <c r="N1471" s="295"/>
      <c r="O1471" s="295"/>
      <c r="P1471" s="295"/>
      <c r="Q1471" s="295"/>
      <c r="R1471" s="295"/>
      <c r="S1471" s="295"/>
      <c r="T1471" s="295"/>
      <c r="U1471" s="296"/>
      <c r="V1471" s="103"/>
      <c r="W1471" s="84">
        <f t="shared" si="611"/>
        <v>1</v>
      </c>
      <c r="X1471" s="84"/>
      <c r="Y1471" s="78">
        <f>SUM(E1452:E1471)</f>
        <v>0</v>
      </c>
      <c r="Z1471" s="72" t="str">
        <f t="shared" si="609"/>
        <v/>
      </c>
      <c r="AA1471" s="72" t="str">
        <f t="shared" si="610"/>
        <v/>
      </c>
      <c r="AB1471" s="72"/>
      <c r="AC1471" s="72">
        <f t="shared" si="595"/>
        <v>1</v>
      </c>
      <c r="AD1471" s="72">
        <f t="shared" si="596"/>
        <v>1</v>
      </c>
      <c r="AE1471" s="109" t="str">
        <f t="shared" si="597"/>
        <v>0-0</v>
      </c>
      <c r="AF1471" s="109" t="str">
        <f t="shared" si="598"/>
        <v>Y</v>
      </c>
      <c r="AG1471" s="109" t="str">
        <f t="shared" si="599"/>
        <v>B</v>
      </c>
      <c r="AM1471" s="109">
        <f t="shared" si="600"/>
        <v>0</v>
      </c>
      <c r="AN1471" s="109">
        <f t="shared" si="601"/>
        <v>0</v>
      </c>
      <c r="AO1471" s="109" t="str">
        <f t="shared" si="602"/>
        <v/>
      </c>
      <c r="AQ1471" s="109" t="str">
        <f t="shared" si="603"/>
        <v/>
      </c>
      <c r="BA1471" s="229">
        <f>MOD(SUM(E1452:E1472),12)</f>
        <v>0</v>
      </c>
    </row>
    <row r="1472" spans="1:53" ht="15.75" thickBot="1" x14ac:dyDescent="0.3">
      <c r="A1472" s="88"/>
      <c r="B1472" s="66" t="s">
        <v>298</v>
      </c>
      <c r="C1472" s="67"/>
      <c r="D1472" s="102"/>
      <c r="E1472" s="32"/>
      <c r="F1472" s="32"/>
      <c r="G1472" s="68" t="s">
        <v>277</v>
      </c>
      <c r="H1472" s="69">
        <f t="shared" si="604"/>
        <v>0</v>
      </c>
      <c r="I1472" s="70">
        <f t="shared" si="605"/>
        <v>0</v>
      </c>
      <c r="J1472" s="73" t="str">
        <f t="shared" si="606"/>
        <v>--</v>
      </c>
      <c r="K1472" s="32"/>
      <c r="L1472" s="233"/>
      <c r="M1472" s="295"/>
      <c r="N1472" s="295"/>
      <c r="O1472" s="295"/>
      <c r="P1472" s="295"/>
      <c r="Q1472" s="295"/>
      <c r="R1472" s="295"/>
      <c r="S1472" s="295"/>
      <c r="T1472" s="295"/>
      <c r="U1472" s="296"/>
      <c r="V1472" s="103"/>
      <c r="W1472" s="84">
        <f t="shared" si="611"/>
        <v>1</v>
      </c>
      <c r="X1472" s="84"/>
      <c r="Y1472" s="78">
        <f>SUM(E1452:E1472)</f>
        <v>0</v>
      </c>
      <c r="Z1472" s="72" t="str">
        <f t="shared" si="609"/>
        <v/>
      </c>
      <c r="AA1472" s="72" t="str">
        <f t="shared" si="610"/>
        <v/>
      </c>
      <c r="AB1472" s="72"/>
      <c r="AC1472" s="72">
        <f t="shared" si="595"/>
        <v>1</v>
      </c>
      <c r="AD1472" s="72">
        <f t="shared" si="596"/>
        <v>1</v>
      </c>
      <c r="AE1472" s="109" t="str">
        <f t="shared" si="597"/>
        <v>0-0</v>
      </c>
      <c r="AF1472" s="109" t="str">
        <f t="shared" si="598"/>
        <v>Y</v>
      </c>
      <c r="AG1472" s="109" t="str">
        <f t="shared" si="599"/>
        <v>B</v>
      </c>
      <c r="AM1472" s="109">
        <f t="shared" si="600"/>
        <v>0</v>
      </c>
      <c r="AN1472" s="109">
        <f t="shared" si="601"/>
        <v>0</v>
      </c>
      <c r="AO1472" s="109" t="str">
        <f t="shared" si="602"/>
        <v/>
      </c>
      <c r="AQ1472" s="109" t="str">
        <f t="shared" si="603"/>
        <v/>
      </c>
      <c r="BA1472" s="229">
        <f>MOD(SUM(E1452:E1473),12)</f>
        <v>0</v>
      </c>
    </row>
    <row r="1473" spans="1:53" ht="15.75" thickBot="1" x14ac:dyDescent="0.3">
      <c r="A1473" s="88"/>
      <c r="B1473" s="66" t="s">
        <v>299</v>
      </c>
      <c r="C1473" s="67"/>
      <c r="D1473" s="102"/>
      <c r="E1473" s="32"/>
      <c r="F1473" s="32"/>
      <c r="G1473" s="68" t="s">
        <v>277</v>
      </c>
      <c r="H1473" s="69">
        <f t="shared" si="604"/>
        <v>0</v>
      </c>
      <c r="I1473" s="70">
        <f t="shared" si="605"/>
        <v>0</v>
      </c>
      <c r="J1473" s="73" t="str">
        <f t="shared" si="606"/>
        <v>--</v>
      </c>
      <c r="K1473" s="32"/>
      <c r="L1473" s="233"/>
      <c r="M1473" s="295"/>
      <c r="N1473" s="295"/>
      <c r="O1473" s="295"/>
      <c r="P1473" s="295"/>
      <c r="Q1473" s="295"/>
      <c r="R1473" s="295"/>
      <c r="S1473" s="295"/>
      <c r="T1473" s="295"/>
      <c r="U1473" s="296"/>
      <c r="V1473" s="103"/>
      <c r="W1473" s="84">
        <f t="shared" si="611"/>
        <v>1</v>
      </c>
      <c r="X1473" s="84"/>
      <c r="Y1473" s="78">
        <f>SUM(E1452:E1473)</f>
        <v>0</v>
      </c>
      <c r="Z1473" s="72" t="str">
        <f t="shared" si="609"/>
        <v/>
      </c>
      <c r="AA1473" s="72" t="str">
        <f t="shared" si="610"/>
        <v/>
      </c>
      <c r="AB1473" s="72"/>
      <c r="AC1473" s="72">
        <f t="shared" si="595"/>
        <v>1</v>
      </c>
      <c r="AD1473" s="72">
        <f t="shared" si="596"/>
        <v>1</v>
      </c>
      <c r="AE1473" s="109" t="str">
        <f t="shared" si="597"/>
        <v>0-0</v>
      </c>
      <c r="AF1473" s="109" t="str">
        <f t="shared" si="598"/>
        <v>Y</v>
      </c>
      <c r="AG1473" s="109" t="str">
        <f t="shared" si="599"/>
        <v>B</v>
      </c>
      <c r="AM1473" s="109">
        <f t="shared" si="600"/>
        <v>0</v>
      </c>
      <c r="AN1473" s="109">
        <f t="shared" si="601"/>
        <v>0</v>
      </c>
      <c r="AO1473" s="109" t="str">
        <f t="shared" si="602"/>
        <v/>
      </c>
      <c r="AQ1473" s="109" t="str">
        <f t="shared" si="603"/>
        <v/>
      </c>
      <c r="BA1473" s="229">
        <f>MOD(SUM(E1452:E1474),12)</f>
        <v>0</v>
      </c>
    </row>
    <row r="1474" spans="1:53" ht="15.75" thickBot="1" x14ac:dyDescent="0.3">
      <c r="A1474" s="88"/>
      <c r="B1474" s="66" t="s">
        <v>300</v>
      </c>
      <c r="C1474" s="67"/>
      <c r="D1474" s="102"/>
      <c r="E1474" s="32"/>
      <c r="F1474" s="32"/>
      <c r="G1474" s="68" t="s">
        <v>277</v>
      </c>
      <c r="H1474" s="69">
        <f t="shared" si="604"/>
        <v>0</v>
      </c>
      <c r="I1474" s="70">
        <f t="shared" si="605"/>
        <v>0</v>
      </c>
      <c r="J1474" s="73" t="str">
        <f t="shared" si="606"/>
        <v>--</v>
      </c>
      <c r="K1474" s="32"/>
      <c r="L1474" s="233"/>
      <c r="M1474" s="295"/>
      <c r="N1474" s="295"/>
      <c r="O1474" s="295"/>
      <c r="P1474" s="295"/>
      <c r="Q1474" s="295"/>
      <c r="R1474" s="295"/>
      <c r="S1474" s="295"/>
      <c r="T1474" s="295"/>
      <c r="U1474" s="296"/>
      <c r="V1474" s="103"/>
      <c r="W1474" s="84">
        <f t="shared" si="611"/>
        <v>1</v>
      </c>
      <c r="X1474" s="84"/>
      <c r="Y1474" s="78">
        <f>SUM(E1452:E1474)</f>
        <v>0</v>
      </c>
      <c r="Z1474" s="72" t="str">
        <f t="shared" si="609"/>
        <v/>
      </c>
      <c r="AA1474" s="72" t="str">
        <f t="shared" si="610"/>
        <v/>
      </c>
      <c r="AB1474" s="72"/>
      <c r="AC1474" s="72">
        <f t="shared" si="595"/>
        <v>1</v>
      </c>
      <c r="AD1474" s="72">
        <f t="shared" si="596"/>
        <v>1</v>
      </c>
      <c r="AE1474" s="109" t="str">
        <f t="shared" si="597"/>
        <v>0-0</v>
      </c>
      <c r="AF1474" s="109" t="str">
        <f t="shared" si="598"/>
        <v>Y</v>
      </c>
      <c r="AG1474" s="109" t="str">
        <f t="shared" si="599"/>
        <v>B</v>
      </c>
      <c r="AM1474" s="109">
        <f t="shared" si="600"/>
        <v>0</v>
      </c>
      <c r="AN1474" s="109">
        <f t="shared" si="601"/>
        <v>0</v>
      </c>
      <c r="AO1474" s="109" t="str">
        <f t="shared" si="602"/>
        <v/>
      </c>
      <c r="AQ1474" s="109" t="str">
        <f t="shared" si="603"/>
        <v/>
      </c>
      <c r="BA1474" s="229">
        <f>MOD(SUM(E1452:E1475),12)</f>
        <v>0</v>
      </c>
    </row>
    <row r="1475" spans="1:53" ht="15.75" thickBot="1" x14ac:dyDescent="0.3">
      <c r="A1475" s="88"/>
      <c r="B1475" s="66" t="s">
        <v>301</v>
      </c>
      <c r="C1475" s="67"/>
      <c r="D1475" s="102"/>
      <c r="E1475" s="32"/>
      <c r="F1475" s="32"/>
      <c r="G1475" s="68" t="s">
        <v>277</v>
      </c>
      <c r="H1475" s="69">
        <f t="shared" si="604"/>
        <v>0</v>
      </c>
      <c r="I1475" s="70">
        <f t="shared" si="605"/>
        <v>0</v>
      </c>
      <c r="J1475" s="73" t="str">
        <f t="shared" si="606"/>
        <v>--</v>
      </c>
      <c r="K1475" s="32"/>
      <c r="L1475" s="233"/>
      <c r="M1475" s="295"/>
      <c r="N1475" s="295"/>
      <c r="O1475" s="295"/>
      <c r="P1475" s="295"/>
      <c r="Q1475" s="295"/>
      <c r="R1475" s="295"/>
      <c r="S1475" s="295"/>
      <c r="T1475" s="295"/>
      <c r="U1475" s="296"/>
      <c r="V1475" s="103"/>
      <c r="W1475" s="84">
        <f t="shared" si="611"/>
        <v>1</v>
      </c>
      <c r="X1475" s="84"/>
      <c r="Y1475" s="78">
        <f>SUM(E1452:E1475)</f>
        <v>0</v>
      </c>
      <c r="Z1475" s="72" t="str">
        <f t="shared" si="609"/>
        <v/>
      </c>
      <c r="AA1475" s="72" t="str">
        <f t="shared" si="610"/>
        <v/>
      </c>
      <c r="AB1475" s="72"/>
      <c r="AC1475" s="72">
        <f t="shared" si="595"/>
        <v>1</v>
      </c>
      <c r="AD1475" s="72">
        <f t="shared" si="596"/>
        <v>1</v>
      </c>
      <c r="AE1475" s="109" t="str">
        <f t="shared" si="597"/>
        <v>0-0</v>
      </c>
      <c r="AF1475" s="109" t="str">
        <f t="shared" si="598"/>
        <v>Y</v>
      </c>
      <c r="AG1475" s="109" t="str">
        <f t="shared" si="599"/>
        <v>B</v>
      </c>
      <c r="AM1475" s="109">
        <f t="shared" si="600"/>
        <v>0</v>
      </c>
      <c r="AN1475" s="109">
        <f t="shared" si="601"/>
        <v>0</v>
      </c>
      <c r="AO1475" s="109" t="str">
        <f t="shared" si="602"/>
        <v/>
      </c>
      <c r="AQ1475" s="109" t="str">
        <f t="shared" si="603"/>
        <v/>
      </c>
      <c r="BA1475" s="229">
        <f>MOD(SUM(E1452:E1476),12)</f>
        <v>0</v>
      </c>
    </row>
    <row r="1476" spans="1:53" ht="15.75" thickBot="1" x14ac:dyDescent="0.3">
      <c r="A1476" s="88"/>
      <c r="B1476" s="66" t="s">
        <v>302</v>
      </c>
      <c r="C1476" s="67"/>
      <c r="D1476" s="102"/>
      <c r="E1476" s="32"/>
      <c r="F1476" s="32"/>
      <c r="G1476" s="68" t="s">
        <v>277</v>
      </c>
      <c r="H1476" s="69">
        <f t="shared" si="604"/>
        <v>0</v>
      </c>
      <c r="I1476" s="70">
        <f t="shared" si="605"/>
        <v>0</v>
      </c>
      <c r="J1476" s="73" t="str">
        <f t="shared" si="606"/>
        <v>--</v>
      </c>
      <c r="K1476" s="32"/>
      <c r="L1476" s="234"/>
      <c r="M1476" s="295"/>
      <c r="N1476" s="295"/>
      <c r="O1476" s="295"/>
      <c r="P1476" s="295"/>
      <c r="Q1476" s="295"/>
      <c r="R1476" s="295"/>
      <c r="S1476" s="295"/>
      <c r="T1476" s="295"/>
      <c r="U1476" s="296"/>
      <c r="V1476" s="103"/>
      <c r="W1476" s="72"/>
      <c r="X1476" s="72"/>
      <c r="Y1476" s="78">
        <f>SUM(E1452:E1476)</f>
        <v>0</v>
      </c>
      <c r="Z1476" s="72" t="str">
        <f t="shared" si="609"/>
        <v/>
      </c>
      <c r="AA1476" s="72" t="str">
        <f t="shared" si="610"/>
        <v/>
      </c>
      <c r="AB1476" s="72"/>
      <c r="AC1476" s="72">
        <f t="shared" si="595"/>
        <v>1</v>
      </c>
      <c r="AD1476" s="72">
        <f t="shared" si="596"/>
        <v>1</v>
      </c>
      <c r="AE1476" s="109" t="str">
        <f t="shared" si="597"/>
        <v>0-0</v>
      </c>
      <c r="AF1476" s="109" t="str">
        <f t="shared" si="598"/>
        <v>Y</v>
      </c>
      <c r="AG1476" s="109" t="str">
        <f t="shared" si="599"/>
        <v>B</v>
      </c>
      <c r="AM1476" s="109">
        <f t="shared" si="600"/>
        <v>0</v>
      </c>
      <c r="AN1476" s="109">
        <f t="shared" si="601"/>
        <v>0</v>
      </c>
      <c r="AO1476" s="109" t="str">
        <f t="shared" si="602"/>
        <v/>
      </c>
      <c r="AQ1476" s="109" t="str">
        <f t="shared" si="603"/>
        <v/>
      </c>
      <c r="BA1476" s="228"/>
    </row>
    <row r="1477" spans="1:53" ht="16.5" thickBot="1" x14ac:dyDescent="0.3">
      <c r="A1477" s="88"/>
      <c r="B1477" s="281" t="s">
        <v>375</v>
      </c>
      <c r="C1477" s="283"/>
      <c r="D1477" s="79"/>
      <c r="E1477" s="80"/>
      <c r="F1477" s="80"/>
      <c r="G1477" s="81"/>
      <c r="H1477" s="192"/>
      <c r="I1477" s="192"/>
      <c r="J1477" s="192"/>
      <c r="K1477" s="82"/>
      <c r="L1477" s="281" t="s">
        <v>306</v>
      </c>
      <c r="M1477" s="282"/>
      <c r="N1477" s="282"/>
      <c r="O1477" s="282"/>
      <c r="P1477" s="282"/>
      <c r="Q1477" s="282"/>
      <c r="R1477" s="282"/>
      <c r="S1477" s="282"/>
      <c r="T1477" s="282"/>
      <c r="U1477" s="283"/>
      <c r="V1477" s="104"/>
      <c r="W1477" s="72"/>
      <c r="X1477" s="72"/>
      <c r="Y1477" s="72"/>
      <c r="Z1477" s="72"/>
      <c r="AA1477" s="72" t="str">
        <f t="shared" si="610"/>
        <v/>
      </c>
      <c r="AB1477" s="72"/>
      <c r="AC1477" s="72">
        <f>SUM(AC1452:AC1476)</f>
        <v>25</v>
      </c>
      <c r="AD1477" s="72">
        <f>SUM(AD1452:AD1476)</f>
        <v>25</v>
      </c>
      <c r="AM1477" s="109">
        <f>SUM(AM1452:AM1476)</f>
        <v>0</v>
      </c>
      <c r="AN1477" s="109">
        <f>SUM(AN1452:AN1476)</f>
        <v>0</v>
      </c>
      <c r="AO1477" s="109">
        <f>((COUNTIF(AO1452:AO1476,"Y")/3)*2)</f>
        <v>0</v>
      </c>
      <c r="AP1477" s="109">
        <f>(COUNTIF(AO1452:AO1476,"Y")/3)</f>
        <v>0</v>
      </c>
      <c r="AQ1477" s="109">
        <f>(COUNTIF(AQ1452:AQ1476,"Y")/2)</f>
        <v>0</v>
      </c>
      <c r="AR1477" s="109">
        <f>(COUNTIF(AQ1452:AQ1476,"Y")/2)</f>
        <v>0</v>
      </c>
      <c r="BA1477" s="228"/>
    </row>
    <row r="1478" spans="1:53" ht="16.5" thickBot="1" x14ac:dyDescent="0.3">
      <c r="A1478" s="88"/>
      <c r="B1478" s="281" t="s">
        <v>307</v>
      </c>
      <c r="C1478" s="283"/>
      <c r="D1478" s="25"/>
      <c r="E1478" s="25"/>
      <c r="F1478" s="25"/>
      <c r="G1478" s="83"/>
      <c r="H1478" s="25"/>
      <c r="I1478" s="26"/>
      <c r="J1478" s="26"/>
      <c r="K1478" s="25"/>
      <c r="L1478" s="25"/>
      <c r="M1478" s="25"/>
      <c r="N1478" s="25"/>
      <c r="O1478" s="25"/>
      <c r="P1478" s="26"/>
      <c r="Q1478" s="26"/>
      <c r="R1478" s="26"/>
      <c r="S1478" s="26"/>
      <c r="T1478" s="26"/>
      <c r="U1478" s="26"/>
      <c r="V1478" s="54"/>
      <c r="W1478" s="72"/>
      <c r="X1478" s="72"/>
      <c r="Y1478" s="72"/>
      <c r="Z1478" s="72"/>
      <c r="AA1478" s="72" t="str">
        <f t="shared" si="610"/>
        <v/>
      </c>
      <c r="AB1478" s="72"/>
      <c r="AC1478" s="72"/>
      <c r="AD1478" s="72"/>
      <c r="BA1478" s="226"/>
    </row>
    <row r="1479" spans="1:53" x14ac:dyDescent="0.25">
      <c r="A1479" s="88"/>
      <c r="B1479" s="88"/>
      <c r="C1479" s="88"/>
      <c r="D1479" s="88"/>
      <c r="E1479" s="88"/>
      <c r="F1479" s="88"/>
      <c r="G1479" s="88"/>
      <c r="H1479" s="88"/>
      <c r="I1479" s="88"/>
      <c r="J1479" s="88"/>
      <c r="K1479" s="88"/>
      <c r="L1479" s="88"/>
      <c r="M1479" s="88"/>
      <c r="N1479" s="88"/>
      <c r="O1479" s="88"/>
      <c r="P1479" s="88"/>
      <c r="Q1479" s="88"/>
      <c r="R1479" s="88"/>
      <c r="S1479" s="88"/>
      <c r="T1479" s="88"/>
      <c r="U1479" s="88"/>
      <c r="V1479" s="88"/>
      <c r="W1479" s="88"/>
      <c r="X1479" s="88"/>
      <c r="Y1479" s="88"/>
      <c r="Z1479" s="88"/>
      <c r="AA1479" s="88"/>
      <c r="AB1479" s="88"/>
      <c r="AC1479" s="88"/>
      <c r="AD1479" s="88"/>
    </row>
    <row r="1480" spans="1:53" ht="15.75" thickBot="1" x14ac:dyDescent="0.3">
      <c r="A1480" s="88"/>
      <c r="B1480" s="88"/>
      <c r="C1480" s="88"/>
      <c r="D1480" s="88"/>
      <c r="E1480" s="88"/>
      <c r="F1480" s="88"/>
      <c r="G1480" s="88"/>
      <c r="H1480" s="88"/>
      <c r="I1480" s="88"/>
      <c r="J1480" s="88"/>
      <c r="K1480" s="88"/>
      <c r="L1480" s="88"/>
      <c r="M1480" s="88"/>
      <c r="N1480" s="88"/>
      <c r="O1480" s="88"/>
      <c r="P1480" s="88"/>
      <c r="Q1480" s="88"/>
      <c r="R1480" s="88"/>
      <c r="S1480" s="88"/>
      <c r="T1480" s="88"/>
      <c r="U1480" s="88"/>
      <c r="V1480" s="88"/>
      <c r="W1480" s="88"/>
      <c r="X1480" s="88"/>
      <c r="Y1480" s="88"/>
      <c r="Z1480" s="88"/>
      <c r="AA1480" s="88"/>
      <c r="AB1480" s="88"/>
      <c r="AC1480" s="88"/>
      <c r="AD1480" s="88"/>
    </row>
    <row r="1481" spans="1:53" ht="24" thickBot="1" x14ac:dyDescent="0.4">
      <c r="A1481" s="88"/>
      <c r="B1481" s="85" t="s">
        <v>376</v>
      </c>
      <c r="C1481" s="25"/>
      <c r="D1481" s="25"/>
      <c r="E1481" s="25"/>
      <c r="F1481" s="88"/>
      <c r="G1481" s="25"/>
      <c r="H1481" s="25"/>
      <c r="I1481" s="87"/>
      <c r="J1481" s="26"/>
      <c r="K1481" s="25"/>
      <c r="L1481" s="25"/>
      <c r="M1481" s="196" t="s">
        <v>210</v>
      </c>
      <c r="N1481" s="196" t="s">
        <v>211</v>
      </c>
      <c r="O1481" s="196" t="s">
        <v>212</v>
      </c>
      <c r="P1481" s="196" t="s">
        <v>213</v>
      </c>
      <c r="Q1481" s="196" t="s">
        <v>214</v>
      </c>
      <c r="R1481" s="196" t="s">
        <v>215</v>
      </c>
      <c r="S1481" s="196" t="s">
        <v>216</v>
      </c>
      <c r="T1481" s="196" t="s">
        <v>217</v>
      </c>
      <c r="U1481" s="196" t="s">
        <v>218</v>
      </c>
      <c r="V1481" s="196" t="s">
        <v>219</v>
      </c>
      <c r="W1481" s="113" t="s">
        <v>220</v>
      </c>
      <c r="X1481" s="196" t="s">
        <v>221</v>
      </c>
      <c r="Y1481" s="25"/>
      <c r="Z1481" s="25"/>
      <c r="AA1481" s="25"/>
      <c r="AB1481" s="25"/>
      <c r="AC1481" s="25"/>
      <c r="AD1481" s="25"/>
      <c r="BA1481" s="226"/>
    </row>
    <row r="1482" spans="1:53" ht="16.5" thickTop="1" thickBot="1" x14ac:dyDescent="0.3">
      <c r="A1482" s="88"/>
      <c r="B1482" s="284" t="s">
        <v>222</v>
      </c>
      <c r="C1482" s="285"/>
      <c r="D1482" s="286" t="s">
        <v>223</v>
      </c>
      <c r="E1482" s="287"/>
      <c r="F1482" s="88"/>
      <c r="G1482" s="288" t="s">
        <v>224</v>
      </c>
      <c r="H1482" s="289"/>
      <c r="I1482" s="28">
        <f>SUM(E1493:E1517)</f>
        <v>0</v>
      </c>
      <c r="J1482" s="290" t="s">
        <v>225</v>
      </c>
      <c r="K1482" s="291"/>
      <c r="L1482" s="287"/>
      <c r="M1482" s="196">
        <v>2</v>
      </c>
      <c r="N1482" s="35">
        <f>SUM(AI1482,AI1493)</f>
        <v>0</v>
      </c>
      <c r="O1482" s="35">
        <v>0</v>
      </c>
      <c r="P1482" s="35">
        <f>SUM(AJ1482,AJ1493)</f>
        <v>0</v>
      </c>
      <c r="Q1482" s="35">
        <v>0</v>
      </c>
      <c r="R1482" s="35">
        <f>COUNTIFS($E1493:$E1517,"2",$F1493:$F1517,"Pole",$C1493:$C1517,"FST")</f>
        <v>0</v>
      </c>
      <c r="S1482" s="35">
        <f>SUM(AL1482,AK1493)</f>
        <v>0</v>
      </c>
      <c r="T1482" s="35">
        <v>0</v>
      </c>
      <c r="U1482" s="35">
        <f>SUM(AK1482,AL1493)</f>
        <v>0</v>
      </c>
      <c r="V1482" s="35">
        <v>0</v>
      </c>
      <c r="W1482" s="34">
        <f>COUNTIFS($E1493:$E1517,"2",$F1493:$F1517,"HH",$C1493:$C1517,"FST")</f>
        <v>0</v>
      </c>
      <c r="X1482" s="35">
        <f>COUNTIFS($E1493:$E1517,"2",$F1493:$F1517,"Ped",$C1493:$C1517,"FST")</f>
        <v>0</v>
      </c>
      <c r="Y1482" s="25"/>
      <c r="Z1482" s="297" t="s">
        <v>226</v>
      </c>
      <c r="AA1482" s="298"/>
      <c r="AB1482" s="299"/>
      <c r="AC1482" s="25"/>
      <c r="AD1482" s="25"/>
      <c r="AH1482" s="109">
        <v>2</v>
      </c>
      <c r="AI1482" s="109" t="str">
        <f>IF($E1483="SS",COUNTIFS($C1493:$C1517,"FST",$E1493:$E1517,"2"),"0")</f>
        <v>0</v>
      </c>
      <c r="AJ1482" s="109" t="str">
        <f>IF($E1483="RPX",COUNTIFS($C1493:$C1517,"FST",$E1493:$E1517,"2"),"0")</f>
        <v>0</v>
      </c>
      <c r="AK1482" s="109" t="str">
        <f>IF($E1483="EUC",COUNTIFS($C1493:$C1517,"FST",$E1493:$E1517,"2"),"0")</f>
        <v>0</v>
      </c>
      <c r="AL1482" s="109" t="str">
        <f>IF($E1483="RPX-T",COUNTIFS($C1493:$C1517,"FST",$E1493:$E1517,"2"),"0")</f>
        <v>0</v>
      </c>
      <c r="AT1482" s="110" t="s">
        <v>227</v>
      </c>
      <c r="AU1482" s="108">
        <f>IF(OR($AS1483="Y",$AS1484="Y",$AS1485="Y"),"",COUNTIFS($E1483,"SS",$E1488,"Y"))</f>
        <v>0</v>
      </c>
      <c r="AV1482" s="111">
        <f>IF(OR($AS1483="Y",$AS1484="Y",$AS1485="Y"),"",COUNTIFS($E1483,"RPX",$E1488,"Y"))</f>
        <v>0</v>
      </c>
      <c r="AW1482" s="111">
        <f>IF(OR($AS1483="Y",$AS1484="Y",$AS1485="Y"),"",COUNTIFS($E1483,"EUC",$E1488,"Y"))</f>
        <v>0</v>
      </c>
      <c r="AX1482" s="109">
        <f>IF(OR($AS1483="Y",$AS1484="Y",$AS1485="Y"),"",COUNTIFS($E1483,"RPX-T",$E1488,"Y"))</f>
        <v>0</v>
      </c>
      <c r="BA1482" s="226"/>
    </row>
    <row r="1483" spans="1:53" ht="16.5" customHeight="1" thickTop="1" thickBot="1" x14ac:dyDescent="0.3">
      <c r="A1483" s="88"/>
      <c r="B1483" s="29" t="s">
        <v>228</v>
      </c>
      <c r="C1483" s="30">
        <v>0</v>
      </c>
      <c r="D1483" s="31" t="s">
        <v>229</v>
      </c>
      <c r="E1483" s="66" t="str">
        <f>TEXT(IF('Cable Calculator'!GB7="","",'Cable Calculator'!GB7),)</f>
        <v/>
      </c>
      <c r="F1483" s="88"/>
      <c r="G1483" s="300" t="s">
        <v>230</v>
      </c>
      <c r="H1483" s="287"/>
      <c r="I1483" s="33">
        <f>E1484-I1482</f>
        <v>0</v>
      </c>
      <c r="J1483" s="301" t="s">
        <v>231</v>
      </c>
      <c r="K1483" s="302"/>
      <c r="L1483" s="34">
        <f>I1487</f>
        <v>0</v>
      </c>
      <c r="M1483" s="196">
        <v>4</v>
      </c>
      <c r="N1483" s="35">
        <f>SUM(AI1483,AI1494)</f>
        <v>0</v>
      </c>
      <c r="O1483" s="35">
        <v>0</v>
      </c>
      <c r="P1483" s="35">
        <f>SUM(AJ1483,AJ1494)</f>
        <v>0</v>
      </c>
      <c r="Q1483" s="35">
        <v>0</v>
      </c>
      <c r="R1483" s="35">
        <f>COUNTIFS($E1493:$E1517,"4",$F1493:$F1517,"Pole",$C1493:$C1517,"FST")</f>
        <v>0</v>
      </c>
      <c r="S1483" s="35">
        <f>SUM(AL1483,AK1494)</f>
        <v>0</v>
      </c>
      <c r="T1483" s="35">
        <v>0</v>
      </c>
      <c r="U1483" s="35">
        <f>SUM(AK1483,AL1494)</f>
        <v>0</v>
      </c>
      <c r="V1483" s="35">
        <v>0</v>
      </c>
      <c r="W1483" s="34">
        <f>COUNTIFS($E1493:$E1517,"4",$F1493:$F1517,"HH",$C1493:$C1517,"FST")</f>
        <v>0</v>
      </c>
      <c r="X1483" s="35">
        <f>COUNTIFS($E1493:$E1517,"4",$F1493:$F1517,"Ped",$C1493:$C1517,"FST")</f>
        <v>0</v>
      </c>
      <c r="Y1483" s="25"/>
      <c r="Z1483" s="303" t="s">
        <v>232</v>
      </c>
      <c r="AA1483" s="305" t="s">
        <v>233</v>
      </c>
      <c r="AB1483" s="306"/>
      <c r="AC1483" s="25"/>
      <c r="AD1483" s="25"/>
      <c r="AH1483" s="109">
        <v>4</v>
      </c>
      <c r="AI1483" s="109" t="str">
        <f>IF($E1483="SS",COUNTIFS($C1493:$C1517,"FST",$E1493:$E1517,"4"),"0")</f>
        <v>0</v>
      </c>
      <c r="AJ1483" s="109" t="str">
        <f>IF($E1483="RPX",COUNTIFS($C1493:$C1517,"FST",$E1493:$E1517,"4"),"0")</f>
        <v>0</v>
      </c>
      <c r="AK1483" s="109" t="str">
        <f>IF($E1483="EUC",COUNTIFS($C1493:$C1517,"FST",$E1493:$E1517,"4"),"0")</f>
        <v>0</v>
      </c>
      <c r="AL1483" s="109" t="str">
        <f>IF($E1483="RPX-T",COUNTIFS($C1493:$C1517,"FST",$E1493:$E1517,"4"),"0")</f>
        <v>0</v>
      </c>
      <c r="AS1483" s="109" t="str">
        <f>IF(AND(E1488="Y",E1484=24,E1485=0),"Y","N")</f>
        <v>N</v>
      </c>
      <c r="AT1483" s="110" t="s">
        <v>234</v>
      </c>
      <c r="AU1483" s="109">
        <f>COUNTIFS($E1483,"SS",$AS1483,"Y")</f>
        <v>0</v>
      </c>
      <c r="AV1483" s="111">
        <f>COUNTIFS($E1483,"RPX",$AS1483,"Y")</f>
        <v>0</v>
      </c>
      <c r="AW1483" s="111">
        <f>COUNTIFS($E1483,"EUC",$AS1483,"Y")</f>
        <v>0</v>
      </c>
      <c r="AX1483" s="109">
        <f>COUNTIFS($E1483,"RPX-T",$AS1483,"Y")</f>
        <v>0</v>
      </c>
      <c r="BA1483" s="227"/>
    </row>
    <row r="1484" spans="1:53" ht="16.5" thickTop="1" thickBot="1" x14ac:dyDescent="0.3">
      <c r="A1484" s="88"/>
      <c r="B1484" s="36" t="s">
        <v>235</v>
      </c>
      <c r="C1484" s="37">
        <v>0</v>
      </c>
      <c r="D1484" s="38" t="s">
        <v>236</v>
      </c>
      <c r="E1484" s="32"/>
      <c r="F1484" s="88"/>
      <c r="G1484" s="309" t="s">
        <v>237</v>
      </c>
      <c r="H1484" s="310"/>
      <c r="I1484" s="35">
        <f>IF(E1484=0,0,12-(MOD(I1482,12)))</f>
        <v>0</v>
      </c>
      <c r="J1484" s="301" t="s">
        <v>238</v>
      </c>
      <c r="K1484" s="302"/>
      <c r="L1484" s="39">
        <f>I1488-I1482</f>
        <v>0</v>
      </c>
      <c r="M1484" s="196">
        <v>6</v>
      </c>
      <c r="N1484" s="35">
        <f>SUM(AI1484,AI1495)</f>
        <v>0</v>
      </c>
      <c r="O1484" s="35">
        <v>0</v>
      </c>
      <c r="P1484" s="35">
        <f>SUM(AJ1484,AJ1495)</f>
        <v>0</v>
      </c>
      <c r="Q1484" s="35">
        <v>0</v>
      </c>
      <c r="R1484" s="35">
        <f>COUNTIFS($E1493:$E1517,"6",$F1493:$F1517,"Pole",$C1493:$C1517,"FST")</f>
        <v>0</v>
      </c>
      <c r="S1484" s="35">
        <f>SUM(AL1484,AK1495)</f>
        <v>0</v>
      </c>
      <c r="T1484" s="35">
        <v>0</v>
      </c>
      <c r="U1484" s="35">
        <f>SUM(AK1484,AL1495)</f>
        <v>0</v>
      </c>
      <c r="V1484" s="35">
        <v>0</v>
      </c>
      <c r="W1484" s="34">
        <f>COUNTIFS($E1493:$E1517,"6",$F1493:$F1517,"HH",$C1493:$C1517,"FST")</f>
        <v>0</v>
      </c>
      <c r="X1484" s="35">
        <f>COUNTIFS($E1493:$E1517,"6",$F1493:$F1517,"Ped",$C1493:$C1517,"FST")</f>
        <v>0</v>
      </c>
      <c r="Y1484" s="25"/>
      <c r="Z1484" s="304"/>
      <c r="AA1484" s="307"/>
      <c r="AB1484" s="308"/>
      <c r="AC1484" s="25"/>
      <c r="AD1484" s="25"/>
      <c r="AH1484" s="109">
        <v>6</v>
      </c>
      <c r="AI1484" s="109" t="str">
        <f>IF($E1483="SS",COUNTIFS($C1493:$C1517,"FST",$E1493:$E1517,"6"),"0")</f>
        <v>0</v>
      </c>
      <c r="AJ1484" s="109" t="str">
        <f>IF($E1483="RPX",COUNTIFS($C1493:$C1517,"FST",$E1493:$E1517,"6"),"0")</f>
        <v>0</v>
      </c>
      <c r="AK1484" s="109" t="str">
        <f>IF($E1483="EUC",COUNTIFS($C1493:$C1517,"FST",$E1493:$E1517,"6"),"0")</f>
        <v>0</v>
      </c>
      <c r="AL1484" s="109" t="str">
        <f>IF($E1483="RPX-T",COUNTIFS($C1493:$C1517,"FST",$E1493:$E1517,"6"),"0")</f>
        <v>0</v>
      </c>
      <c r="AS1484" s="109" t="str">
        <f>IF(AND(E1488="Y",E1484=48,E1485=12),"Y","N")</f>
        <v>N</v>
      </c>
      <c r="AT1484" s="110" t="s">
        <v>239</v>
      </c>
      <c r="AU1484" s="109">
        <f>COUNTIFS($E1483,"SS",$AS1484,"Y")</f>
        <v>0</v>
      </c>
      <c r="AV1484" s="108">
        <f>COUNTIFS($E1483,"RPX",$AS1484,"Y")</f>
        <v>0</v>
      </c>
      <c r="AW1484" s="108">
        <f>COUNTIFS($E1483,"EUC",$AS1484,"Y")</f>
        <v>0</v>
      </c>
      <c r="AX1484" s="109">
        <f>COUNTIFS($E1483,"RPX-T",$AS1484,"Y")</f>
        <v>0</v>
      </c>
      <c r="BA1484" s="227"/>
    </row>
    <row r="1485" spans="1:53" ht="16.5" customHeight="1" thickTop="1" thickBot="1" x14ac:dyDescent="0.3">
      <c r="A1485" s="88"/>
      <c r="B1485" s="40" t="s">
        <v>240</v>
      </c>
      <c r="C1485" s="30">
        <v>0</v>
      </c>
      <c r="D1485" s="41" t="s">
        <v>241</v>
      </c>
      <c r="E1485" s="42"/>
      <c r="F1485" s="88"/>
      <c r="G1485" s="277" t="s">
        <v>242</v>
      </c>
      <c r="H1485" s="43" t="s">
        <v>243</v>
      </c>
      <c r="I1485" s="35">
        <f>IF(E1485&lt;&gt;0,1,0)</f>
        <v>0</v>
      </c>
      <c r="J1485" s="309" t="s">
        <v>244</v>
      </c>
      <c r="K1485" s="310"/>
      <c r="L1485" s="44" t="str">
        <f>'Cable Calculator'!GB3</f>
        <v/>
      </c>
      <c r="M1485" s="196">
        <v>8</v>
      </c>
      <c r="N1485" s="35">
        <f>SUM(AI1485,AI1496)</f>
        <v>0</v>
      </c>
      <c r="O1485" s="35">
        <v>0</v>
      </c>
      <c r="P1485" s="35">
        <f>SUM(AJ1485,AJ1496)</f>
        <v>0</v>
      </c>
      <c r="Q1485" s="35">
        <v>0</v>
      </c>
      <c r="R1485" s="35">
        <f>COUNTIFS($E1493:$E1517,"8",$F1493:$F1517,"Pole",$C1493:$C1517,"FST")</f>
        <v>0</v>
      </c>
      <c r="S1485" s="35">
        <f>SUM(AL1485,AK1496)</f>
        <v>0</v>
      </c>
      <c r="T1485" s="35">
        <v>0</v>
      </c>
      <c r="U1485" s="35">
        <f>SUM(AK1485,AL1496)</f>
        <v>0</v>
      </c>
      <c r="V1485" s="35">
        <v>0</v>
      </c>
      <c r="W1485" s="34">
        <f>COUNTIFS($E1493:$E1517,"8",$F1493:$F1517,"HH",$C1493:$C1517,"FST")</f>
        <v>0</v>
      </c>
      <c r="X1485" s="35">
        <f>COUNTIFS($E1493:$E1517,"8",$F1493:$F1517,"Ped",$C1493:$C1517,"FST")</f>
        <v>0</v>
      </c>
      <c r="Y1485" s="25"/>
      <c r="Z1485" s="45">
        <v>1</v>
      </c>
      <c r="AA1485" s="46">
        <v>1</v>
      </c>
      <c r="AB1485" s="46">
        <v>12</v>
      </c>
      <c r="AC1485" s="25"/>
      <c r="AD1485" s="25"/>
      <c r="AH1485" s="109">
        <v>8</v>
      </c>
      <c r="AI1485" s="109" t="str">
        <f>IF($E1483="SS",COUNTIFS($C1493:$C1517,"FST",$E1493:$E1517,"8"),"0")</f>
        <v>0</v>
      </c>
      <c r="AJ1485" s="109" t="str">
        <f>IF($E1483="RPX",COUNTIFS($C1493:$C1517,"FST",$E1493:$E1517,"8"),"0")</f>
        <v>0</v>
      </c>
      <c r="AK1485" s="109" t="str">
        <f>IF($E1483="EUC",COUNTIFS($C1493:$C1517,"FST",$E1493:$E1517,"8"),"0")</f>
        <v>0</v>
      </c>
      <c r="AL1485" s="109" t="str">
        <f>IF($E1483="RPX-T",COUNTIFS($C1493:$C1517,"FST",$E1493:$E1517,"8"),"0")</f>
        <v>0</v>
      </c>
      <c r="AS1485" s="109" t="str">
        <f>IF(AND(E1488="Y",E1484=48,E1485=0),"Y","N")</f>
        <v>N</v>
      </c>
      <c r="AT1485" s="110" t="s">
        <v>245</v>
      </c>
      <c r="AU1485" s="109">
        <f>COUNTIFS($E1483,"SS",$AS1485,"Y")</f>
        <v>0</v>
      </c>
      <c r="AV1485" s="108">
        <f>COUNTIFS($E1483,"RPX",$AS1485,"Y")</f>
        <v>0</v>
      </c>
      <c r="AW1485" s="108">
        <f>COUNTIFS($E1483,"EUC",$AS1485,"Y")</f>
        <v>0</v>
      </c>
      <c r="AX1485" s="109">
        <f>COUNTIFS($E1483,"RPX-T",$AS1485,"Y")</f>
        <v>0</v>
      </c>
      <c r="BA1485" s="227"/>
    </row>
    <row r="1486" spans="1:53" ht="16.5" thickTop="1" thickBot="1" x14ac:dyDescent="0.3">
      <c r="A1486" s="88"/>
      <c r="B1486" s="29" t="s">
        <v>246</v>
      </c>
      <c r="C1486" s="37">
        <v>0</v>
      </c>
      <c r="D1486" s="41" t="s">
        <v>247</v>
      </c>
      <c r="E1486" s="42"/>
      <c r="F1486" s="88"/>
      <c r="G1486" s="278"/>
      <c r="H1486" s="47" t="s">
        <v>248</v>
      </c>
      <c r="I1486" s="35">
        <f>IF(E1485&lt;&gt;0,E1485,0)</f>
        <v>0</v>
      </c>
      <c r="J1486" s="194"/>
      <c r="K1486" s="195"/>
      <c r="L1486" s="48"/>
      <c r="M1486" s="196">
        <v>12</v>
      </c>
      <c r="N1486" s="35" t="str">
        <f>IF($E1483="SS",SUM(AI1486,AJ1497,AM1518,AO1518,AQ1518),"0")</f>
        <v>0</v>
      </c>
      <c r="O1486" s="35" t="str">
        <f>IF($E1483="SS",SUM(AN1518,AP1518,AR1518),"0")</f>
        <v>0</v>
      </c>
      <c r="P1486" s="35" t="str">
        <f>IF($E1483="RPX",SUM(AJ1486,AJ1497,AM1518,AO1518,AQ1518),"0")</f>
        <v>0</v>
      </c>
      <c r="Q1486" s="35" t="str">
        <f>IF($E1483="RPX",SUM(AN1518,AP1518,AR1518),"0")</f>
        <v>0</v>
      </c>
      <c r="R1486" s="35">
        <f>COUNTIFS($E1493:$E1517,"12",$F1493:$F1517,"Pole",$C1493:$C1517,"FST")</f>
        <v>0</v>
      </c>
      <c r="S1486" s="35" t="str">
        <f>IF($E1483="RPX-T",SUM(AL1486,AK1497,AM1518,AO1518,AQ1518),"0")</f>
        <v>0</v>
      </c>
      <c r="T1486" s="35" t="str">
        <f>IF($E1483="RPX-T",SUM(AN1518,AP1518,AR1518),"0")</f>
        <v>0</v>
      </c>
      <c r="U1486" s="35" t="str">
        <f>IF($E1483="EUC",SUM(AK1486,AL1497,AM1518,AO1518,AQ1518),"0")</f>
        <v>0</v>
      </c>
      <c r="V1486" s="35" t="str">
        <f>IF($E1483="EUC",SUM($AN1518,AP1518,AR1518),"0")</f>
        <v>0</v>
      </c>
      <c r="W1486" s="34">
        <f>COUNTIFS($E1493:$E1517,"12",$F1493:$F1517,"HH",$C1493:$C1517,"FST")</f>
        <v>0</v>
      </c>
      <c r="X1486" s="35">
        <f>COUNTIFS($E1493:$E1517,"12",$F1493:$F1517,"Ped",$C1493:$C1517,"FST")</f>
        <v>0</v>
      </c>
      <c r="Y1486" s="25"/>
      <c r="Z1486" s="45">
        <v>2</v>
      </c>
      <c r="AA1486" s="46">
        <v>13</v>
      </c>
      <c r="AB1486" s="46">
        <v>24</v>
      </c>
      <c r="AC1486" s="25"/>
      <c r="AD1486" s="25"/>
      <c r="AH1486" s="109">
        <v>12</v>
      </c>
      <c r="AI1486" s="109" t="str">
        <f>IF($E1483="SS",COUNTIFS($C1493:$C1517,"FST",$E1493:$E1517,"12"),"0")</f>
        <v>0</v>
      </c>
      <c r="AJ1486" s="109" t="str">
        <f>IF($E1483="RPX",COUNTIFS($C1493:$C1517,"FST",$E1493:$E1517,"12"),"0")</f>
        <v>0</v>
      </c>
      <c r="AK1486" s="109" t="str">
        <f>IF($E1483="EUC",COUNTIFS($C1493:$C1517,"FST",$E1493:$E1517,"12"),"0")</f>
        <v>0</v>
      </c>
      <c r="AL1486" s="109" t="str">
        <f>IF($E1483="RPX-T",COUNTIFS($C1493:$C1517,"FST",$E1493:$E1517,"12"),"0")</f>
        <v>0</v>
      </c>
      <c r="BA1486" s="227"/>
    </row>
    <row r="1487" spans="1:53" ht="16.5" customHeight="1" thickTop="1" thickBot="1" x14ac:dyDescent="0.3">
      <c r="A1487" s="88"/>
      <c r="B1487" s="36" t="s">
        <v>249</v>
      </c>
      <c r="C1487" s="30">
        <v>0</v>
      </c>
      <c r="D1487" s="49" t="s">
        <v>250</v>
      </c>
      <c r="E1487" s="50">
        <f>E1484/12</f>
        <v>0</v>
      </c>
      <c r="F1487" s="88"/>
      <c r="G1487" s="277" t="s">
        <v>251</v>
      </c>
      <c r="H1487" s="51" t="s">
        <v>252</v>
      </c>
      <c r="I1487" s="112">
        <f>E1486</f>
        <v>0</v>
      </c>
      <c r="J1487" s="311" t="s">
        <v>253</v>
      </c>
      <c r="K1487" s="312"/>
      <c r="L1487" s="313"/>
      <c r="M1487" s="52" t="s">
        <v>254</v>
      </c>
      <c r="N1487" s="106"/>
      <c r="O1487" s="106"/>
      <c r="P1487" s="192"/>
      <c r="Q1487" s="192"/>
      <c r="R1487" s="192"/>
      <c r="S1487" s="192"/>
      <c r="T1487" s="192"/>
      <c r="U1487" s="192"/>
      <c r="V1487" s="192"/>
      <c r="W1487" s="53">
        <f>SUM(P1487:U1487)</f>
        <v>0</v>
      </c>
      <c r="X1487" s="54"/>
      <c r="Y1487" s="25"/>
      <c r="Z1487" s="45">
        <v>3</v>
      </c>
      <c r="AA1487" s="46">
        <v>25</v>
      </c>
      <c r="AB1487" s="46">
        <v>36</v>
      </c>
      <c r="AC1487" s="25"/>
      <c r="AD1487" s="25"/>
      <c r="BA1487" s="227"/>
    </row>
    <row r="1488" spans="1:53" ht="16.5" thickTop="1" thickBot="1" x14ac:dyDescent="0.3">
      <c r="A1488" s="88"/>
      <c r="B1488" s="36" t="s">
        <v>255</v>
      </c>
      <c r="C1488" s="30">
        <v>0</v>
      </c>
      <c r="D1488" s="31" t="s">
        <v>256</v>
      </c>
      <c r="E1488" s="101" t="str">
        <f>IF('Cable Calculator'!GB5="","",'Cable Calculator'!GB5)</f>
        <v/>
      </c>
      <c r="F1488" s="88"/>
      <c r="G1488" s="278"/>
      <c r="H1488" s="47" t="s">
        <v>257</v>
      </c>
      <c r="I1488" s="35" t="str">
        <f>IF(E1486="","0",IF(AND(E1483="EUC",E1484=432), I1487+(203-E1485),IF(E1486=0,0,(E1486+(E1484-E1485)-1))))</f>
        <v>0</v>
      </c>
      <c r="J1488" s="292" t="str">
        <f>IFERROR(IF(OR(E1483="EUC",E1483="SS"),"---",IF(OR(P1482,S1482),"NO 2F Tethers for RPX!",IF(OR(P1484,S1484),"NO 6F Tethers for RPX!","---"))),"---")</f>
        <v>---</v>
      </c>
      <c r="K1488" s="293"/>
      <c r="L1488" s="294"/>
      <c r="M1488" s="292" t="str">
        <f>IF(E1485&gt;60,"Dead Count &gt;60: Consider Downsize","---")</f>
        <v>---</v>
      </c>
      <c r="N1488" s="293"/>
      <c r="O1488" s="293"/>
      <c r="P1488" s="293"/>
      <c r="Q1488" s="293"/>
      <c r="R1488" s="293"/>
      <c r="S1488" s="293"/>
      <c r="T1488" s="293"/>
      <c r="U1488" s="294"/>
      <c r="V1488" s="100"/>
      <c r="W1488" s="54">
        <f>SUM(P1488:U1488)</f>
        <v>0</v>
      </c>
      <c r="X1488" s="54"/>
      <c r="Y1488" s="25"/>
      <c r="Z1488" s="45">
        <v>4</v>
      </c>
      <c r="AA1488" s="46">
        <v>37</v>
      </c>
      <c r="AB1488" s="46">
        <v>48</v>
      </c>
      <c r="AC1488" s="25"/>
      <c r="AD1488" s="25"/>
      <c r="BA1488" s="227"/>
    </row>
    <row r="1489" spans="1:53" ht="16.5" thickTop="1" thickBot="1" x14ac:dyDescent="0.3">
      <c r="A1489" s="88"/>
      <c r="B1489" s="55" t="s">
        <v>258</v>
      </c>
      <c r="C1489" s="56">
        <f>SUM(C1483:C1488)+I1482</f>
        <v>0</v>
      </c>
      <c r="D1489" s="31" t="s">
        <v>259</v>
      </c>
      <c r="E1489" s="101" t="str">
        <f>IF(AS1483="Y","DBL",IF(AS1484="Y","TRPL",IF(AS1485="Y","QUAD","")))</f>
        <v/>
      </c>
      <c r="F1489" s="88"/>
      <c r="G1489" s="192"/>
      <c r="H1489" s="57"/>
      <c r="I1489" s="192"/>
      <c r="J1489" s="292" t="str">
        <f>IF(AND(E1484=216,(OR(Z1505="error",Z1506="error",Z1507="error",Z1508="error",Z1509="error",Z1510="error",Z1511="error",Z1512="error",Z1513="error",Z1514="error",Z1515="error",Z1516="error",Z1517="error",AA1507="error",AA1508="error",AA1509="error",AA1510="error",AA1511="error",AA1512="error",AA1513="error",AA1514="error",AA1515="error",AA1516="error",AA1517="error",AA1518="error",AA1519="error"))),"You cannot cross Tube 6 and 7","---")</f>
        <v>---</v>
      </c>
      <c r="K1489" s="293"/>
      <c r="L1489" s="294"/>
      <c r="M1489" s="292" t="str">
        <f>IF(AND(OR(E1483="SS",E1483="RPX",E1483="EUC",E1483="RPX-T"),(OR(C1493="",C1493="Field SPL"))),"Cannot have FlexNap cables without tethers","---")</f>
        <v>---</v>
      </c>
      <c r="N1489" s="293"/>
      <c r="O1489" s="293"/>
      <c r="P1489" s="293"/>
      <c r="Q1489" s="293"/>
      <c r="R1489" s="293"/>
      <c r="S1489" s="293"/>
      <c r="T1489" s="293"/>
      <c r="U1489" s="294"/>
      <c r="V1489" s="25"/>
      <c r="W1489" s="58"/>
      <c r="X1489" s="58"/>
      <c r="Y1489" s="25"/>
      <c r="Z1489" s="45">
        <v>5</v>
      </c>
      <c r="AA1489" s="46">
        <v>49</v>
      </c>
      <c r="AB1489" s="46">
        <v>60</v>
      </c>
      <c r="AC1489" s="25"/>
      <c r="AD1489" s="25"/>
      <c r="BA1489" s="227"/>
    </row>
    <row r="1490" spans="1:53" ht="16.5" thickTop="1" thickBot="1" x14ac:dyDescent="0.3">
      <c r="A1490" s="88"/>
      <c r="B1490" s="59"/>
      <c r="C1490" s="60"/>
      <c r="D1490" s="61"/>
      <c r="E1490" s="62"/>
      <c r="F1490" s="88"/>
      <c r="G1490" s="63"/>
      <c r="H1490" s="64"/>
      <c r="I1490" s="63"/>
      <c r="J1490" s="292" t="str">
        <f>IF(AND(OR(E1483="RPX", E1483="RPX-T", E1483="SS"),E1484=216),"NO 216 For RPX, RPX-T, OR SS CABLE","---")</f>
        <v>---</v>
      </c>
      <c r="K1490" s="293"/>
      <c r="L1490" s="294"/>
      <c r="M1490" s="292" t="str" cm="1">
        <f t="array" ref="M1490">IF(AND(E1483="",OR(C1493:C1517="FST",C1493:C1517="REV T",C1493:C1517="DBL REV",C1493:C1517="TPL REV", C1493:C1517="QD REV")),"Non-FlexNap cables cannot have tethers","---")</f>
        <v>---</v>
      </c>
      <c r="N1490" s="293"/>
      <c r="O1490" s="293"/>
      <c r="P1490" s="293"/>
      <c r="Q1490" s="293"/>
      <c r="R1490" s="293"/>
      <c r="S1490" s="293"/>
      <c r="T1490" s="293"/>
      <c r="U1490" s="294"/>
      <c r="V1490" s="25"/>
      <c r="W1490" s="58"/>
      <c r="X1490" s="58"/>
      <c r="Y1490" s="25"/>
      <c r="Z1490" s="45">
        <v>6</v>
      </c>
      <c r="AA1490" s="65">
        <v>61</v>
      </c>
      <c r="AB1490" s="65">
        <v>72</v>
      </c>
      <c r="AC1490" s="25"/>
      <c r="AD1490" s="25"/>
      <c r="BA1490" s="226"/>
    </row>
    <row r="1491" spans="1:53" ht="15.75" customHeight="1" thickBot="1" x14ac:dyDescent="0.3">
      <c r="A1491" s="88"/>
      <c r="B1491" s="277" t="s">
        <v>260</v>
      </c>
      <c r="C1491" s="314" t="s">
        <v>261</v>
      </c>
      <c r="D1491" s="314" t="s">
        <v>262</v>
      </c>
      <c r="E1491" s="316" t="s">
        <v>263</v>
      </c>
      <c r="F1491" s="314" t="s">
        <v>264</v>
      </c>
      <c r="G1491" s="279" t="s">
        <v>265</v>
      </c>
      <c r="H1491" s="279" t="s">
        <v>266</v>
      </c>
      <c r="I1491" s="279" t="s">
        <v>267</v>
      </c>
      <c r="J1491" s="318" t="s">
        <v>268</v>
      </c>
      <c r="K1491" s="314" t="s">
        <v>269</v>
      </c>
      <c r="L1491" s="320" t="s">
        <v>270</v>
      </c>
      <c r="M1491" s="322" t="s">
        <v>271</v>
      </c>
      <c r="N1491" s="322"/>
      <c r="O1491" s="322"/>
      <c r="P1491" s="322"/>
      <c r="Q1491" s="322"/>
      <c r="R1491" s="322"/>
      <c r="S1491" s="322"/>
      <c r="T1491" s="322"/>
      <c r="U1491" s="323"/>
      <c r="V1491" s="107"/>
      <c r="W1491" s="72"/>
      <c r="X1491" s="72"/>
      <c r="Y1491" s="72"/>
      <c r="Z1491" s="45">
        <v>7</v>
      </c>
      <c r="AA1491" s="65">
        <v>73</v>
      </c>
      <c r="AB1491" s="65">
        <v>84</v>
      </c>
      <c r="AC1491" s="25"/>
      <c r="AD1491" s="25"/>
      <c r="BA1491" s="228"/>
    </row>
    <row r="1492" spans="1:53" ht="15.75" thickBot="1" x14ac:dyDescent="0.3">
      <c r="A1492" s="88"/>
      <c r="B1492" s="278"/>
      <c r="C1492" s="315"/>
      <c r="D1492" s="315"/>
      <c r="E1492" s="317"/>
      <c r="F1492" s="315"/>
      <c r="G1492" s="280"/>
      <c r="H1492" s="280"/>
      <c r="I1492" s="280"/>
      <c r="J1492" s="319"/>
      <c r="K1492" s="315"/>
      <c r="L1492" s="321"/>
      <c r="M1492" s="324"/>
      <c r="N1492" s="324"/>
      <c r="O1492" s="324"/>
      <c r="P1492" s="324"/>
      <c r="Q1492" s="324"/>
      <c r="R1492" s="324"/>
      <c r="S1492" s="324"/>
      <c r="T1492" s="324"/>
      <c r="U1492" s="325"/>
      <c r="V1492" s="107"/>
      <c r="W1492" s="72"/>
      <c r="X1492" s="72"/>
      <c r="Y1492" s="72"/>
      <c r="Z1492" s="45">
        <v>8</v>
      </c>
      <c r="AA1492" s="46">
        <v>85</v>
      </c>
      <c r="AB1492" s="46">
        <v>96</v>
      </c>
      <c r="AC1492" s="25"/>
      <c r="AD1492" s="25"/>
      <c r="AI1492" s="109" t="s">
        <v>272</v>
      </c>
      <c r="AJ1492" s="109" t="s">
        <v>273</v>
      </c>
      <c r="AK1492" s="109" t="s">
        <v>274</v>
      </c>
      <c r="AL1492" s="109" t="s">
        <v>275</v>
      </c>
      <c r="BA1492" s="228"/>
    </row>
    <row r="1493" spans="1:53" ht="15.75" thickBot="1" x14ac:dyDescent="0.3">
      <c r="A1493" s="88"/>
      <c r="B1493" s="66" t="s">
        <v>276</v>
      </c>
      <c r="C1493" s="67"/>
      <c r="D1493" s="102"/>
      <c r="E1493" s="32"/>
      <c r="F1493" s="32"/>
      <c r="G1493" s="68" t="s">
        <v>277</v>
      </c>
      <c r="H1493" s="69">
        <f>IF(I1493=0,0,I1493-(E1493-1))</f>
        <v>0</v>
      </c>
      <c r="I1493" s="70">
        <f>IF(E1493=0,0,I1488)</f>
        <v>0</v>
      </c>
      <c r="J1493" s="71" t="s">
        <v>278</v>
      </c>
      <c r="K1493" s="32"/>
      <c r="L1493" s="233"/>
      <c r="M1493" s="295"/>
      <c r="N1493" s="295"/>
      <c r="O1493" s="295"/>
      <c r="P1493" s="295"/>
      <c r="Q1493" s="295"/>
      <c r="R1493" s="295"/>
      <c r="S1493" s="295"/>
      <c r="T1493" s="295"/>
      <c r="U1493" s="296"/>
      <c r="V1493" s="103"/>
      <c r="W1493" s="72"/>
      <c r="X1493" s="72"/>
      <c r="Y1493" s="72"/>
      <c r="Z1493" s="45">
        <v>9</v>
      </c>
      <c r="AA1493" s="46">
        <v>97</v>
      </c>
      <c r="AB1493" s="46">
        <v>108</v>
      </c>
      <c r="AC1493" s="72">
        <f t="shared" ref="AC1493:AC1517" si="612">IF(B1493&lt;&gt;"FST",1,0)</f>
        <v>1</v>
      </c>
      <c r="AD1493" s="72">
        <f t="shared" ref="AD1493:AD1517" si="613">IF(C1493&lt;&gt;"FST",1,0)</f>
        <v>1</v>
      </c>
      <c r="AE1493" s="109" t="str">
        <f t="shared" ref="AE1493:AE1517" si="614">CONCATENATE(H1493,"-",I1493)</f>
        <v>0-0</v>
      </c>
      <c r="AF1493" s="109" t="str">
        <f t="shared" ref="AF1493:AF1517" si="615">IF(C1493="Field SPL","N","Y")</f>
        <v>Y</v>
      </c>
      <c r="AG1493" s="109" t="str">
        <f t="shared" ref="AG1493:AG1517" si="616">IF(OR(E$1483="RPX",E$1483="SS"),"A","B")</f>
        <v>B</v>
      </c>
      <c r="AH1493" s="109">
        <v>2</v>
      </c>
      <c r="AI1493" s="109" t="str">
        <f>IF(E1483="SS",COUNTIFS(C1493:C1517,"TCF",E1493:E1517,"2"),"")</f>
        <v/>
      </c>
      <c r="AJ1493" s="109" t="str">
        <f>IF(E1483="RPX",COUNTIFS(C1493:C1517,"TCF",E1493:E1517,"2"),"")</f>
        <v/>
      </c>
      <c r="AK1493" s="109" t="str">
        <f>IF(E1483="RPX-T",COUNTIFS(C1493:C1517,"TCF",E1493:E1517,"2"),"")</f>
        <v/>
      </c>
      <c r="AL1493" s="109" t="str">
        <f>IF(E1483="EUC",COUNTIFS(C1493:C1517,"TCF",E1493:E1517,"2"),"")</f>
        <v/>
      </c>
      <c r="AM1493" s="109">
        <f t="shared" ref="AM1493:AM1517" si="617">VALUE(IF(C1493="FST","0",IF(C1493="REV T","1",IF(C1493="DBL REV",".5","0"))))</f>
        <v>0</v>
      </c>
      <c r="AN1493" s="109">
        <f t="shared" ref="AN1493:AN1517" si="618">VALUE(IF(C1493="FST","0",IF(C1493="REV T","0",IF(C1493="DBL REV",".5","0"))))</f>
        <v>0</v>
      </c>
      <c r="AO1493" s="109" t="str">
        <f t="shared" ref="AO1493:AO1517" si="619">IF(C1493="TPL REV","Y","")</f>
        <v/>
      </c>
      <c r="AQ1493" s="109" t="str">
        <f t="shared" ref="AQ1493:AQ1517" si="620">IF(C1493="QD REV","Y","")</f>
        <v/>
      </c>
      <c r="BA1493" s="229">
        <f>MOD(E1493,12)</f>
        <v>0</v>
      </c>
    </row>
    <row r="1494" spans="1:53" ht="15.75" thickBot="1" x14ac:dyDescent="0.3">
      <c r="A1494" s="88"/>
      <c r="B1494" s="66" t="s">
        <v>279</v>
      </c>
      <c r="C1494" s="67"/>
      <c r="D1494" s="102"/>
      <c r="E1494" s="32"/>
      <c r="F1494" s="32"/>
      <c r="G1494" s="68" t="s">
        <v>277</v>
      </c>
      <c r="H1494" s="69">
        <f t="shared" ref="H1494:H1517" si="621">IF(E1494=0,0,I1494-(E1494-1))</f>
        <v>0</v>
      </c>
      <c r="I1494" s="70">
        <f t="shared" ref="I1494:I1517" si="622">IF(E1494=0,0,H1493-1)</f>
        <v>0</v>
      </c>
      <c r="J1494" s="73" t="str">
        <f>IF(C1494="","--",IF(AND(C1494&lt;&gt;"FST",C1494&lt;&gt;"TCF",BA1493&lt;&gt;0),BA1493,"--"))</f>
        <v>--</v>
      </c>
      <c r="K1494" s="32"/>
      <c r="L1494" s="233"/>
      <c r="M1494" s="295"/>
      <c r="N1494" s="295"/>
      <c r="O1494" s="295"/>
      <c r="P1494" s="295"/>
      <c r="Q1494" s="295"/>
      <c r="R1494" s="295"/>
      <c r="S1494" s="295"/>
      <c r="T1494" s="295"/>
      <c r="U1494" s="296"/>
      <c r="V1494" s="103"/>
      <c r="W1494" s="72"/>
      <c r="X1494" s="72"/>
      <c r="Y1494" s="72"/>
      <c r="Z1494" s="45">
        <v>10</v>
      </c>
      <c r="AA1494" s="46">
        <v>109</v>
      </c>
      <c r="AB1494" s="46">
        <v>120</v>
      </c>
      <c r="AC1494" s="72">
        <f t="shared" si="612"/>
        <v>1</v>
      </c>
      <c r="AD1494" s="72">
        <f t="shared" si="613"/>
        <v>1</v>
      </c>
      <c r="AE1494" s="109" t="str">
        <f t="shared" si="614"/>
        <v>0-0</v>
      </c>
      <c r="AF1494" s="109" t="str">
        <f t="shared" si="615"/>
        <v>Y</v>
      </c>
      <c r="AG1494" s="109" t="str">
        <f t="shared" si="616"/>
        <v>B</v>
      </c>
      <c r="AH1494" s="109">
        <v>4</v>
      </c>
      <c r="AI1494" s="109" t="str">
        <f>IF(E1483="SS",COUNTIFS(C1493:C1517,"TCF",E1493:E1517,"4"),"")</f>
        <v/>
      </c>
      <c r="AJ1494" s="109" t="str">
        <f>IF(E1483="RPX",COUNTIFS(C1493:C1517,"TCF",E1493:E1517,"4"),"")</f>
        <v/>
      </c>
      <c r="AK1494" s="109" t="str">
        <f>IF(E1483="RPX-T",COUNTIFS(C1493:C1517,"TCF",E1493:E1517,"4"),"")</f>
        <v/>
      </c>
      <c r="AL1494" s="109" t="str">
        <f>IF(E1483="EUC",COUNTIFS(C1493:C1517,"TCF",E1493:E1517,"4"),"")</f>
        <v/>
      </c>
      <c r="AM1494" s="109">
        <f t="shared" si="617"/>
        <v>0</v>
      </c>
      <c r="AN1494" s="109">
        <f t="shared" si="618"/>
        <v>0</v>
      </c>
      <c r="AO1494" s="109" t="str">
        <f t="shared" si="619"/>
        <v/>
      </c>
      <c r="AQ1494" s="109" t="str">
        <f t="shared" si="620"/>
        <v/>
      </c>
      <c r="BA1494" s="229">
        <f>MOD(SUM(E1493:E1494),12)</f>
        <v>0</v>
      </c>
    </row>
    <row r="1495" spans="1:53" ht="15.75" thickBot="1" x14ac:dyDescent="0.3">
      <c r="A1495" s="88"/>
      <c r="B1495" s="74" t="s">
        <v>280</v>
      </c>
      <c r="C1495" s="67"/>
      <c r="D1495" s="102"/>
      <c r="E1495" s="32"/>
      <c r="F1495" s="32"/>
      <c r="G1495" s="75" t="s">
        <v>277</v>
      </c>
      <c r="H1495" s="69">
        <f t="shared" si="621"/>
        <v>0</v>
      </c>
      <c r="I1495" s="70">
        <f t="shared" si="622"/>
        <v>0</v>
      </c>
      <c r="J1495" s="73" t="str">
        <f t="shared" ref="J1495:J1517" si="623">IF(C1495="","--",IF(AND(C1495&lt;&gt;"FST",C1495&lt;&gt;"TCF",BA1494&lt;&gt;0),BA1494,"--"))</f>
        <v>--</v>
      </c>
      <c r="K1495" s="32"/>
      <c r="L1495" s="233"/>
      <c r="M1495" s="295"/>
      <c r="N1495" s="295"/>
      <c r="O1495" s="295"/>
      <c r="P1495" s="295"/>
      <c r="Q1495" s="295"/>
      <c r="R1495" s="295"/>
      <c r="S1495" s="295"/>
      <c r="T1495" s="295"/>
      <c r="U1495" s="296"/>
      <c r="V1495" s="103"/>
      <c r="W1495" s="72"/>
      <c r="X1495" s="72"/>
      <c r="Y1495" s="72"/>
      <c r="Z1495" s="45">
        <v>11</v>
      </c>
      <c r="AA1495" s="46">
        <v>121</v>
      </c>
      <c r="AB1495" s="46">
        <v>132</v>
      </c>
      <c r="AC1495" s="72">
        <f t="shared" si="612"/>
        <v>1</v>
      </c>
      <c r="AD1495" s="72">
        <f t="shared" si="613"/>
        <v>1</v>
      </c>
      <c r="AE1495" s="109" t="str">
        <f t="shared" si="614"/>
        <v>0-0</v>
      </c>
      <c r="AF1495" s="109" t="str">
        <f t="shared" si="615"/>
        <v>Y</v>
      </c>
      <c r="AG1495" s="109" t="str">
        <f t="shared" si="616"/>
        <v>B</v>
      </c>
      <c r="AH1495" s="109">
        <v>6</v>
      </c>
      <c r="AI1495" s="109" t="str">
        <f>IF(E1483="SS",COUNTIFS(C1493:C1517,"TCF",E1493:E1517,"6"),"")</f>
        <v/>
      </c>
      <c r="AJ1495" s="109" t="str">
        <f>IF(E1483="RPX",COUNTIFS(C1493:C1517,"TCF",E1493:E1517,"6"),"")</f>
        <v/>
      </c>
      <c r="AK1495" s="109" t="str">
        <f>IF(E1483="RPX-T",COUNTIFS(C1493:C1517,"TCF",E1493:E1517,"6"),"")</f>
        <v/>
      </c>
      <c r="AL1495" s="109" t="str">
        <f>IF(E1483="EUC",COUNTIFS(C1493:C1517,"TCF",E1493:E1517,"6"),"")</f>
        <v/>
      </c>
      <c r="AM1495" s="109">
        <f t="shared" si="617"/>
        <v>0</v>
      </c>
      <c r="AN1495" s="109">
        <f t="shared" si="618"/>
        <v>0</v>
      </c>
      <c r="AO1495" s="109" t="str">
        <f t="shared" si="619"/>
        <v/>
      </c>
      <c r="AQ1495" s="109" t="str">
        <f t="shared" si="620"/>
        <v/>
      </c>
      <c r="BA1495" s="229">
        <f>MOD(SUM(E1493:E1496),12)</f>
        <v>0</v>
      </c>
    </row>
    <row r="1496" spans="1:53" ht="15.75" thickBot="1" x14ac:dyDescent="0.3">
      <c r="A1496" s="88"/>
      <c r="B1496" s="66" t="s">
        <v>281</v>
      </c>
      <c r="C1496" s="67"/>
      <c r="D1496" s="102"/>
      <c r="E1496" s="32"/>
      <c r="F1496" s="32"/>
      <c r="G1496" s="68" t="s">
        <v>277</v>
      </c>
      <c r="H1496" s="69">
        <f t="shared" si="621"/>
        <v>0</v>
      </c>
      <c r="I1496" s="70">
        <f t="shared" si="622"/>
        <v>0</v>
      </c>
      <c r="J1496" s="73" t="str">
        <f t="shared" si="623"/>
        <v>--</v>
      </c>
      <c r="K1496" s="32"/>
      <c r="L1496" s="233"/>
      <c r="M1496" s="295"/>
      <c r="N1496" s="295"/>
      <c r="O1496" s="295"/>
      <c r="P1496" s="295"/>
      <c r="Q1496" s="295"/>
      <c r="R1496" s="295"/>
      <c r="S1496" s="295"/>
      <c r="T1496" s="295"/>
      <c r="U1496" s="296"/>
      <c r="V1496" s="103"/>
      <c r="W1496" s="72"/>
      <c r="X1496" s="72"/>
      <c r="Y1496" s="72"/>
      <c r="Z1496" s="45">
        <v>12</v>
      </c>
      <c r="AA1496" s="76">
        <v>133</v>
      </c>
      <c r="AB1496" s="76">
        <v>144</v>
      </c>
      <c r="AC1496" s="72">
        <f t="shared" si="612"/>
        <v>1</v>
      </c>
      <c r="AD1496" s="72">
        <f t="shared" si="613"/>
        <v>1</v>
      </c>
      <c r="AE1496" s="109" t="str">
        <f t="shared" si="614"/>
        <v>0-0</v>
      </c>
      <c r="AF1496" s="109" t="str">
        <f t="shared" si="615"/>
        <v>Y</v>
      </c>
      <c r="AG1496" s="109" t="str">
        <f t="shared" si="616"/>
        <v>B</v>
      </c>
      <c r="AH1496" s="109">
        <v>8</v>
      </c>
      <c r="AI1496" s="109" t="str">
        <f>IF(E1483="SS",COUNTIFS(C1493:C1517,"TCF",E1493:E1517,"8"),"")</f>
        <v/>
      </c>
      <c r="AJ1496" s="109" t="str">
        <f>IF(E1483="RPX",COUNTIFS(C1493:C1517,"TCF",E1493:E1517,"8"),"")</f>
        <v/>
      </c>
      <c r="AK1496" s="109" t="str">
        <f>IF(E1483="RPX-T",COUNTIFS(C1493:C1517,"TCF",E1493:E1517,"8"),"")</f>
        <v/>
      </c>
      <c r="AL1496" s="109" t="str">
        <f>IF(E1483="EUC",COUNTIFS(C1493:C1517,"TCF",E1493:E1517,"8"),"")</f>
        <v/>
      </c>
      <c r="AM1496" s="109">
        <f t="shared" si="617"/>
        <v>0</v>
      </c>
      <c r="AN1496" s="109">
        <f t="shared" si="618"/>
        <v>0</v>
      </c>
      <c r="AO1496" s="109" t="str">
        <f t="shared" si="619"/>
        <v/>
      </c>
      <c r="AQ1496" s="109" t="str">
        <f t="shared" si="620"/>
        <v/>
      </c>
      <c r="BA1496" s="229">
        <f>MOD(SUM(E1493:E1497),12)</f>
        <v>0</v>
      </c>
    </row>
    <row r="1497" spans="1:53" ht="15.75" thickBot="1" x14ac:dyDescent="0.3">
      <c r="A1497" s="88"/>
      <c r="B1497" s="66" t="s">
        <v>282</v>
      </c>
      <c r="C1497" s="67"/>
      <c r="D1497" s="102"/>
      <c r="E1497" s="32"/>
      <c r="F1497" s="32"/>
      <c r="G1497" s="68" t="s">
        <v>277</v>
      </c>
      <c r="H1497" s="69">
        <f t="shared" si="621"/>
        <v>0</v>
      </c>
      <c r="I1497" s="70">
        <f t="shared" si="622"/>
        <v>0</v>
      </c>
      <c r="J1497" s="73" t="str">
        <f t="shared" si="623"/>
        <v>--</v>
      </c>
      <c r="K1497" s="32"/>
      <c r="L1497" s="233"/>
      <c r="M1497" s="295"/>
      <c r="N1497" s="295"/>
      <c r="O1497" s="295"/>
      <c r="P1497" s="295"/>
      <c r="Q1497" s="295"/>
      <c r="R1497" s="295"/>
      <c r="S1497" s="295"/>
      <c r="T1497" s="295"/>
      <c r="U1497" s="296"/>
      <c r="V1497" s="103"/>
      <c r="W1497" s="72"/>
      <c r="X1497" s="72"/>
      <c r="Y1497" s="72"/>
      <c r="Z1497" s="45">
        <v>13</v>
      </c>
      <c r="AA1497" s="77">
        <f t="shared" ref="AA1497:AA1502" si="624">AB1496+1</f>
        <v>145</v>
      </c>
      <c r="AB1497" s="77">
        <f t="shared" ref="AB1497:AB1502" si="625">AB1496+12</f>
        <v>156</v>
      </c>
      <c r="AC1497" s="72">
        <f t="shared" si="612"/>
        <v>1</v>
      </c>
      <c r="AD1497" s="72">
        <f t="shared" si="613"/>
        <v>1</v>
      </c>
      <c r="AE1497" s="109" t="str">
        <f t="shared" si="614"/>
        <v>0-0</v>
      </c>
      <c r="AF1497" s="109" t="str">
        <f t="shared" si="615"/>
        <v>Y</v>
      </c>
      <c r="AG1497" s="109" t="str">
        <f t="shared" si="616"/>
        <v>B</v>
      </c>
      <c r="AH1497" s="109">
        <v>12</v>
      </c>
      <c r="AI1497" s="109" t="str">
        <f>IF(E1483="SS",COUNTIFS(C1493:C1517,"TCF",E1493:E1517,"12"),"")</f>
        <v/>
      </c>
      <c r="AJ1497" s="109" t="str">
        <f>IF(E1483="RPX",COUNTIFS(C1493:C1517,"TCF",E1493:E1517,"12"),"")</f>
        <v/>
      </c>
      <c r="AK1497" s="109" t="str">
        <f>IF(E1483="RPX-T",COUNTIFS(C1493:C1517,"TCF",E1493:E1517,"12"),"")</f>
        <v/>
      </c>
      <c r="AL1497" s="109" t="str">
        <f>IF(E1483="EUC",COUNTIFS(C1493:C1517,"TCF",E1493:E1517,"12"),"")</f>
        <v/>
      </c>
      <c r="AM1497" s="109">
        <f t="shared" si="617"/>
        <v>0</v>
      </c>
      <c r="AN1497" s="109">
        <f t="shared" si="618"/>
        <v>0</v>
      </c>
      <c r="AO1497" s="109" t="str">
        <f t="shared" si="619"/>
        <v/>
      </c>
      <c r="AQ1497" s="109" t="str">
        <f t="shared" si="620"/>
        <v/>
      </c>
      <c r="BA1497" s="229">
        <f>MOD(SUM(E1493:E1498),12)</f>
        <v>0</v>
      </c>
    </row>
    <row r="1498" spans="1:53" ht="15.75" thickBot="1" x14ac:dyDescent="0.3">
      <c r="A1498" s="88"/>
      <c r="B1498" s="66" t="s">
        <v>283</v>
      </c>
      <c r="C1498" s="67"/>
      <c r="D1498" s="102"/>
      <c r="E1498" s="32"/>
      <c r="F1498" s="32"/>
      <c r="G1498" s="68" t="s">
        <v>277</v>
      </c>
      <c r="H1498" s="69">
        <f t="shared" si="621"/>
        <v>0</v>
      </c>
      <c r="I1498" s="70">
        <f t="shared" si="622"/>
        <v>0</v>
      </c>
      <c r="J1498" s="73" t="str">
        <f t="shared" si="623"/>
        <v>--</v>
      </c>
      <c r="K1498" s="32"/>
      <c r="L1498" s="233"/>
      <c r="M1498" s="295"/>
      <c r="N1498" s="295"/>
      <c r="O1498" s="295"/>
      <c r="P1498" s="295"/>
      <c r="Q1498" s="295"/>
      <c r="R1498" s="295"/>
      <c r="S1498" s="295"/>
      <c r="T1498" s="295"/>
      <c r="U1498" s="296"/>
      <c r="V1498" s="103"/>
      <c r="W1498" s="72"/>
      <c r="X1498" s="72"/>
      <c r="Y1498" s="72"/>
      <c r="Z1498" s="45">
        <v>14</v>
      </c>
      <c r="AA1498" s="77">
        <f t="shared" si="624"/>
        <v>157</v>
      </c>
      <c r="AB1498" s="77">
        <f t="shared" si="625"/>
        <v>168</v>
      </c>
      <c r="AC1498" s="72">
        <f t="shared" si="612"/>
        <v>1</v>
      </c>
      <c r="AD1498" s="72">
        <f t="shared" si="613"/>
        <v>1</v>
      </c>
      <c r="AE1498" s="109" t="str">
        <f t="shared" si="614"/>
        <v>0-0</v>
      </c>
      <c r="AF1498" s="109" t="str">
        <f t="shared" si="615"/>
        <v>Y</v>
      </c>
      <c r="AG1498" s="109" t="str">
        <f t="shared" si="616"/>
        <v>B</v>
      </c>
      <c r="AM1498" s="109">
        <f t="shared" si="617"/>
        <v>0</v>
      </c>
      <c r="AN1498" s="109">
        <f t="shared" si="618"/>
        <v>0</v>
      </c>
      <c r="AO1498" s="109" t="str">
        <f t="shared" si="619"/>
        <v/>
      </c>
      <c r="AQ1498" s="109" t="str">
        <f t="shared" si="620"/>
        <v/>
      </c>
      <c r="BA1498" s="229">
        <f>MOD(SUM(E1493:E1499),12)</f>
        <v>0</v>
      </c>
    </row>
    <row r="1499" spans="1:53" ht="15.75" thickBot="1" x14ac:dyDescent="0.3">
      <c r="A1499" s="88"/>
      <c r="B1499" s="66" t="s">
        <v>284</v>
      </c>
      <c r="C1499" s="67"/>
      <c r="D1499" s="102"/>
      <c r="E1499" s="32"/>
      <c r="F1499" s="32"/>
      <c r="G1499" s="68" t="s">
        <v>277</v>
      </c>
      <c r="H1499" s="69">
        <f t="shared" si="621"/>
        <v>0</v>
      </c>
      <c r="I1499" s="70">
        <f t="shared" si="622"/>
        <v>0</v>
      </c>
      <c r="J1499" s="73" t="str">
        <f t="shared" si="623"/>
        <v>--</v>
      </c>
      <c r="K1499" s="32"/>
      <c r="L1499" s="233"/>
      <c r="M1499" s="295"/>
      <c r="N1499" s="295"/>
      <c r="O1499" s="295"/>
      <c r="P1499" s="295"/>
      <c r="Q1499" s="295"/>
      <c r="R1499" s="295"/>
      <c r="S1499" s="295"/>
      <c r="T1499" s="295"/>
      <c r="U1499" s="296"/>
      <c r="V1499" s="103"/>
      <c r="W1499" s="72"/>
      <c r="X1499" s="72"/>
      <c r="Y1499" s="72"/>
      <c r="Z1499" s="45">
        <v>15</v>
      </c>
      <c r="AA1499" s="77">
        <f t="shared" si="624"/>
        <v>169</v>
      </c>
      <c r="AB1499" s="77">
        <f t="shared" si="625"/>
        <v>180</v>
      </c>
      <c r="AC1499" s="72">
        <f t="shared" si="612"/>
        <v>1</v>
      </c>
      <c r="AD1499" s="72">
        <f t="shared" si="613"/>
        <v>1</v>
      </c>
      <c r="AE1499" s="109" t="str">
        <f t="shared" si="614"/>
        <v>0-0</v>
      </c>
      <c r="AF1499" s="109" t="str">
        <f t="shared" si="615"/>
        <v>Y</v>
      </c>
      <c r="AG1499" s="109" t="str">
        <f t="shared" si="616"/>
        <v>B</v>
      </c>
      <c r="AM1499" s="109">
        <f t="shared" si="617"/>
        <v>0</v>
      </c>
      <c r="AN1499" s="109">
        <f t="shared" si="618"/>
        <v>0</v>
      </c>
      <c r="AO1499" s="109" t="str">
        <f t="shared" si="619"/>
        <v/>
      </c>
      <c r="AQ1499" s="109" t="str">
        <f t="shared" si="620"/>
        <v/>
      </c>
      <c r="BA1499" s="229">
        <f>MOD(SUM(E1493:E1500),12)</f>
        <v>0</v>
      </c>
    </row>
    <row r="1500" spans="1:53" ht="15.75" thickBot="1" x14ac:dyDescent="0.3">
      <c r="A1500" s="88"/>
      <c r="B1500" s="66" t="s">
        <v>285</v>
      </c>
      <c r="C1500" s="67"/>
      <c r="D1500" s="102"/>
      <c r="E1500" s="32"/>
      <c r="F1500" s="32"/>
      <c r="G1500" s="68" t="s">
        <v>277</v>
      </c>
      <c r="H1500" s="69">
        <f t="shared" si="621"/>
        <v>0</v>
      </c>
      <c r="I1500" s="70">
        <f t="shared" si="622"/>
        <v>0</v>
      </c>
      <c r="J1500" s="73" t="str">
        <f t="shared" si="623"/>
        <v>--</v>
      </c>
      <c r="K1500" s="32"/>
      <c r="L1500" s="233"/>
      <c r="M1500" s="295"/>
      <c r="N1500" s="295"/>
      <c r="O1500" s="295"/>
      <c r="P1500" s="295"/>
      <c r="Q1500" s="295"/>
      <c r="R1500" s="295"/>
      <c r="S1500" s="295"/>
      <c r="T1500" s="295"/>
      <c r="U1500" s="296"/>
      <c r="V1500" s="103"/>
      <c r="W1500" s="72"/>
      <c r="X1500" s="72"/>
      <c r="Y1500" s="72"/>
      <c r="Z1500" s="45">
        <f>Z1499+1</f>
        <v>16</v>
      </c>
      <c r="AA1500" s="77">
        <f t="shared" si="624"/>
        <v>181</v>
      </c>
      <c r="AB1500" s="77">
        <f t="shared" si="625"/>
        <v>192</v>
      </c>
      <c r="AC1500" s="72">
        <f t="shared" si="612"/>
        <v>1</v>
      </c>
      <c r="AD1500" s="72">
        <f t="shared" si="613"/>
        <v>1</v>
      </c>
      <c r="AE1500" s="109" t="str">
        <f t="shared" si="614"/>
        <v>0-0</v>
      </c>
      <c r="AF1500" s="109" t="str">
        <f t="shared" si="615"/>
        <v>Y</v>
      </c>
      <c r="AG1500" s="109" t="str">
        <f t="shared" si="616"/>
        <v>B</v>
      </c>
      <c r="AM1500" s="109">
        <f t="shared" si="617"/>
        <v>0</v>
      </c>
      <c r="AN1500" s="109">
        <f t="shared" si="618"/>
        <v>0</v>
      </c>
      <c r="AO1500" s="109" t="str">
        <f t="shared" si="619"/>
        <v/>
      </c>
      <c r="AQ1500" s="109" t="str">
        <f t="shared" si="620"/>
        <v/>
      </c>
      <c r="BA1500" s="229">
        <f>MOD(SUM(E1493:E1501),12)</f>
        <v>0</v>
      </c>
    </row>
    <row r="1501" spans="1:53" ht="15.75" thickBot="1" x14ac:dyDescent="0.3">
      <c r="A1501" s="88"/>
      <c r="B1501" s="66" t="s">
        <v>286</v>
      </c>
      <c r="C1501" s="67"/>
      <c r="D1501" s="102"/>
      <c r="E1501" s="32"/>
      <c r="F1501" s="32"/>
      <c r="G1501" s="68" t="s">
        <v>277</v>
      </c>
      <c r="H1501" s="69">
        <f t="shared" si="621"/>
        <v>0</v>
      </c>
      <c r="I1501" s="70">
        <f t="shared" si="622"/>
        <v>0</v>
      </c>
      <c r="J1501" s="73" t="str">
        <f t="shared" si="623"/>
        <v>--</v>
      </c>
      <c r="K1501" s="32"/>
      <c r="L1501" s="233"/>
      <c r="M1501" s="295"/>
      <c r="N1501" s="295"/>
      <c r="O1501" s="295"/>
      <c r="P1501" s="295"/>
      <c r="Q1501" s="295"/>
      <c r="R1501" s="295"/>
      <c r="S1501" s="295"/>
      <c r="T1501" s="295"/>
      <c r="U1501" s="296"/>
      <c r="V1501" s="103"/>
      <c r="W1501" s="72"/>
      <c r="X1501" s="72"/>
      <c r="Y1501" s="72"/>
      <c r="Z1501" s="45">
        <f>Z1500+1</f>
        <v>17</v>
      </c>
      <c r="AA1501" s="77">
        <f t="shared" si="624"/>
        <v>193</v>
      </c>
      <c r="AB1501" s="77">
        <f t="shared" si="625"/>
        <v>204</v>
      </c>
      <c r="AC1501" s="72">
        <f t="shared" si="612"/>
        <v>1</v>
      </c>
      <c r="AD1501" s="72">
        <f t="shared" si="613"/>
        <v>1</v>
      </c>
      <c r="AE1501" s="109" t="str">
        <f t="shared" si="614"/>
        <v>0-0</v>
      </c>
      <c r="AF1501" s="109" t="str">
        <f t="shared" si="615"/>
        <v>Y</v>
      </c>
      <c r="AG1501" s="109" t="str">
        <f t="shared" si="616"/>
        <v>B</v>
      </c>
      <c r="AM1501" s="109">
        <f t="shared" si="617"/>
        <v>0</v>
      </c>
      <c r="AN1501" s="109">
        <f t="shared" si="618"/>
        <v>0</v>
      </c>
      <c r="AO1501" s="109" t="str">
        <f t="shared" si="619"/>
        <v/>
      </c>
      <c r="AQ1501" s="109" t="str">
        <f t="shared" si="620"/>
        <v/>
      </c>
      <c r="BA1501" s="229">
        <f>MOD(SUM(E1493:E1502),12)</f>
        <v>0</v>
      </c>
    </row>
    <row r="1502" spans="1:53" ht="15.75" thickBot="1" x14ac:dyDescent="0.3">
      <c r="A1502" s="88"/>
      <c r="B1502" s="66" t="s">
        <v>287</v>
      </c>
      <c r="C1502" s="67"/>
      <c r="D1502" s="102"/>
      <c r="E1502" s="32"/>
      <c r="F1502" s="32"/>
      <c r="G1502" s="68" t="s">
        <v>277</v>
      </c>
      <c r="H1502" s="69">
        <f t="shared" si="621"/>
        <v>0</v>
      </c>
      <c r="I1502" s="70">
        <f t="shared" si="622"/>
        <v>0</v>
      </c>
      <c r="J1502" s="73" t="str">
        <f t="shared" si="623"/>
        <v>--</v>
      </c>
      <c r="K1502" s="32"/>
      <c r="L1502" s="233"/>
      <c r="M1502" s="295"/>
      <c r="N1502" s="295"/>
      <c r="O1502" s="295"/>
      <c r="P1502" s="295"/>
      <c r="Q1502" s="295"/>
      <c r="R1502" s="295"/>
      <c r="S1502" s="295"/>
      <c r="T1502" s="295"/>
      <c r="U1502" s="296"/>
      <c r="V1502" s="103"/>
      <c r="W1502" s="72"/>
      <c r="X1502" s="72"/>
      <c r="Y1502" s="72"/>
      <c r="Z1502" s="45">
        <f>Z1501+1</f>
        <v>18</v>
      </c>
      <c r="AA1502" s="77">
        <f t="shared" si="624"/>
        <v>205</v>
      </c>
      <c r="AB1502" s="77">
        <f t="shared" si="625"/>
        <v>216</v>
      </c>
      <c r="AC1502" s="72">
        <f t="shared" si="612"/>
        <v>1</v>
      </c>
      <c r="AD1502" s="72">
        <f t="shared" si="613"/>
        <v>1</v>
      </c>
      <c r="AE1502" s="109" t="str">
        <f t="shared" si="614"/>
        <v>0-0</v>
      </c>
      <c r="AF1502" s="109" t="str">
        <f t="shared" si="615"/>
        <v>Y</v>
      </c>
      <c r="AG1502" s="109" t="str">
        <f t="shared" si="616"/>
        <v>B</v>
      </c>
      <c r="AM1502" s="109">
        <f t="shared" si="617"/>
        <v>0</v>
      </c>
      <c r="AN1502" s="109">
        <f t="shared" si="618"/>
        <v>0</v>
      </c>
      <c r="AO1502" s="109" t="str">
        <f t="shared" si="619"/>
        <v/>
      </c>
      <c r="AQ1502" s="109" t="str">
        <f t="shared" si="620"/>
        <v/>
      </c>
      <c r="BA1502" s="229">
        <f>MOD(SUM(E1493:E1503),12)</f>
        <v>0</v>
      </c>
    </row>
    <row r="1503" spans="1:53" ht="15.75" thickBot="1" x14ac:dyDescent="0.3">
      <c r="A1503" s="88"/>
      <c r="B1503" s="66" t="s">
        <v>288</v>
      </c>
      <c r="C1503" s="67"/>
      <c r="D1503" s="102"/>
      <c r="E1503" s="32"/>
      <c r="F1503" s="32"/>
      <c r="G1503" s="68" t="s">
        <v>277</v>
      </c>
      <c r="H1503" s="69">
        <f t="shared" si="621"/>
        <v>0</v>
      </c>
      <c r="I1503" s="70">
        <f t="shared" si="622"/>
        <v>0</v>
      </c>
      <c r="J1503" s="73" t="str">
        <f t="shared" si="623"/>
        <v>--</v>
      </c>
      <c r="K1503" s="32"/>
      <c r="L1503" s="233"/>
      <c r="M1503" s="295"/>
      <c r="N1503" s="295"/>
      <c r="O1503" s="295"/>
      <c r="P1503" s="295"/>
      <c r="Q1503" s="295"/>
      <c r="R1503" s="295"/>
      <c r="S1503" s="295"/>
      <c r="T1503" s="295"/>
      <c r="U1503" s="296"/>
      <c r="V1503" s="103"/>
      <c r="W1503" s="84"/>
      <c r="X1503" s="84"/>
      <c r="Y1503" s="72"/>
      <c r="Z1503" s="72"/>
      <c r="AA1503" s="72"/>
      <c r="AB1503" s="72"/>
      <c r="AC1503" s="72">
        <f t="shared" si="612"/>
        <v>1</v>
      </c>
      <c r="AD1503" s="72">
        <f t="shared" si="613"/>
        <v>1</v>
      </c>
      <c r="AE1503" s="109" t="str">
        <f t="shared" si="614"/>
        <v>0-0</v>
      </c>
      <c r="AF1503" s="109" t="str">
        <f t="shared" si="615"/>
        <v>Y</v>
      </c>
      <c r="AG1503" s="109" t="str">
        <f t="shared" si="616"/>
        <v>B</v>
      </c>
      <c r="AM1503" s="109">
        <f t="shared" si="617"/>
        <v>0</v>
      </c>
      <c r="AN1503" s="109">
        <f t="shared" si="618"/>
        <v>0</v>
      </c>
      <c r="AO1503" s="109" t="str">
        <f t="shared" si="619"/>
        <v/>
      </c>
      <c r="AQ1503" s="109" t="str">
        <f t="shared" si="620"/>
        <v/>
      </c>
      <c r="BA1503" s="229">
        <f>MOD(SUM(E1493:E1504),12)</f>
        <v>0</v>
      </c>
    </row>
    <row r="1504" spans="1:53" ht="15.75" thickBot="1" x14ac:dyDescent="0.3">
      <c r="A1504" s="88"/>
      <c r="B1504" s="66" t="s">
        <v>289</v>
      </c>
      <c r="C1504" s="67"/>
      <c r="D1504" s="102"/>
      <c r="E1504" s="32"/>
      <c r="F1504" s="32"/>
      <c r="G1504" s="68" t="s">
        <v>277</v>
      </c>
      <c r="H1504" s="69">
        <f t="shared" si="621"/>
        <v>0</v>
      </c>
      <c r="I1504" s="70">
        <f t="shared" si="622"/>
        <v>0</v>
      </c>
      <c r="J1504" s="73" t="str">
        <f t="shared" si="623"/>
        <v>--</v>
      </c>
      <c r="K1504" s="32"/>
      <c r="L1504" s="233"/>
      <c r="M1504" s="295"/>
      <c r="N1504" s="295"/>
      <c r="O1504" s="295"/>
      <c r="P1504" s="295"/>
      <c r="Q1504" s="295"/>
      <c r="R1504" s="295"/>
      <c r="S1504" s="295"/>
      <c r="T1504" s="295"/>
      <c r="U1504" s="296"/>
      <c r="V1504" s="103"/>
      <c r="W1504" s="84">
        <f>Y1504+1</f>
        <v>1</v>
      </c>
      <c r="X1504" s="84"/>
      <c r="Y1504" s="78">
        <f>SUM(E1493:E1504)</f>
        <v>0</v>
      </c>
      <c r="Z1504" s="72"/>
      <c r="AA1504" s="72"/>
      <c r="AB1504" s="72"/>
      <c r="AC1504" s="72">
        <f t="shared" si="612"/>
        <v>1</v>
      </c>
      <c r="AD1504" s="72">
        <f t="shared" si="613"/>
        <v>1</v>
      </c>
      <c r="AE1504" s="109" t="str">
        <f t="shared" si="614"/>
        <v>0-0</v>
      </c>
      <c r="AF1504" s="109" t="str">
        <f t="shared" si="615"/>
        <v>Y</v>
      </c>
      <c r="AG1504" s="109" t="str">
        <f t="shared" si="616"/>
        <v>B</v>
      </c>
      <c r="AM1504" s="109">
        <f t="shared" si="617"/>
        <v>0</v>
      </c>
      <c r="AN1504" s="109">
        <f t="shared" si="618"/>
        <v>0</v>
      </c>
      <c r="AO1504" s="109" t="str">
        <f t="shared" si="619"/>
        <v/>
      </c>
      <c r="AQ1504" s="109" t="str">
        <f t="shared" si="620"/>
        <v/>
      </c>
      <c r="BA1504" s="229">
        <f>MOD(SUM(E1493:E1505),12)</f>
        <v>0</v>
      </c>
    </row>
    <row r="1505" spans="1:53" ht="15.75" thickBot="1" x14ac:dyDescent="0.3">
      <c r="A1505" s="88"/>
      <c r="B1505" s="66" t="s">
        <v>290</v>
      </c>
      <c r="C1505" s="67"/>
      <c r="D1505" s="102"/>
      <c r="E1505" s="32"/>
      <c r="F1505" s="32"/>
      <c r="G1505" s="68" t="s">
        <v>277</v>
      </c>
      <c r="H1505" s="69">
        <f t="shared" si="621"/>
        <v>0</v>
      </c>
      <c r="I1505" s="70">
        <f t="shared" si="622"/>
        <v>0</v>
      </c>
      <c r="J1505" s="73" t="str">
        <f t="shared" si="623"/>
        <v>--</v>
      </c>
      <c r="K1505" s="32"/>
      <c r="L1505" s="233"/>
      <c r="M1505" s="295"/>
      <c r="N1505" s="295"/>
      <c r="O1505" s="295"/>
      <c r="P1505" s="295"/>
      <c r="Q1505" s="295"/>
      <c r="R1505" s="295"/>
      <c r="S1505" s="295"/>
      <c r="T1505" s="295"/>
      <c r="U1505" s="296"/>
      <c r="V1505" s="103"/>
      <c r="W1505" s="84">
        <f>Y1505+1</f>
        <v>1</v>
      </c>
      <c r="X1505" s="84"/>
      <c r="Y1505" s="78">
        <f>SUM(E1493:E1505)</f>
        <v>0</v>
      </c>
      <c r="Z1505" s="72" t="str">
        <f t="shared" ref="Z1505:Z1517" si="626">IF(OR(AND(E$8=216,C1504="DBL REV",C1505="DBL REV",Y1504&lt;=144,Y1505&gt;144),AND(E$8=216,C1504="TPL REV",C1505="TPL REV",Y1504&lt;=144,Y1505&gt;144),AND(E$8=216,C1504="QD REV",C1505="QD REV",Y1504&lt;=144,Y1505&gt;144)),"ERROR","")</f>
        <v/>
      </c>
      <c r="AA1505" s="72"/>
      <c r="AB1505" s="72"/>
      <c r="AC1505" s="72">
        <f t="shared" si="612"/>
        <v>1</v>
      </c>
      <c r="AD1505" s="72">
        <f t="shared" si="613"/>
        <v>1</v>
      </c>
      <c r="AE1505" s="109" t="str">
        <f t="shared" si="614"/>
        <v>0-0</v>
      </c>
      <c r="AF1505" s="109" t="str">
        <f t="shared" si="615"/>
        <v>Y</v>
      </c>
      <c r="AG1505" s="109" t="str">
        <f t="shared" si="616"/>
        <v>B</v>
      </c>
      <c r="AM1505" s="109">
        <f t="shared" si="617"/>
        <v>0</v>
      </c>
      <c r="AN1505" s="109">
        <f t="shared" si="618"/>
        <v>0</v>
      </c>
      <c r="AO1505" s="109" t="str">
        <f t="shared" si="619"/>
        <v/>
      </c>
      <c r="AQ1505" s="109" t="str">
        <f t="shared" si="620"/>
        <v/>
      </c>
      <c r="BA1505" s="229">
        <f>MOD(SUM(E1493:E1506),12)</f>
        <v>0</v>
      </c>
    </row>
    <row r="1506" spans="1:53" ht="15.75" thickBot="1" x14ac:dyDescent="0.3">
      <c r="A1506" s="88"/>
      <c r="B1506" s="66" t="s">
        <v>291</v>
      </c>
      <c r="C1506" s="67"/>
      <c r="D1506" s="102"/>
      <c r="E1506" s="32"/>
      <c r="F1506" s="32"/>
      <c r="G1506" s="68" t="s">
        <v>277</v>
      </c>
      <c r="H1506" s="69">
        <f t="shared" si="621"/>
        <v>0</v>
      </c>
      <c r="I1506" s="70">
        <f t="shared" si="622"/>
        <v>0</v>
      </c>
      <c r="J1506" s="73" t="str">
        <f t="shared" si="623"/>
        <v>--</v>
      </c>
      <c r="K1506" s="32"/>
      <c r="L1506" s="233"/>
      <c r="M1506" s="295"/>
      <c r="N1506" s="295"/>
      <c r="O1506" s="295"/>
      <c r="P1506" s="295"/>
      <c r="Q1506" s="295"/>
      <c r="R1506" s="295"/>
      <c r="S1506" s="295"/>
      <c r="T1506" s="295"/>
      <c r="U1506" s="296"/>
      <c r="V1506" s="103"/>
      <c r="W1506" s="84">
        <f>Y1506+1</f>
        <v>1</v>
      </c>
      <c r="X1506" s="84"/>
      <c r="Y1506" s="78">
        <f>SUM(E1493:E1506)</f>
        <v>0</v>
      </c>
      <c r="Z1506" s="72" t="str">
        <f t="shared" si="626"/>
        <v/>
      </c>
      <c r="AA1506" s="72"/>
      <c r="AB1506" s="72"/>
      <c r="AC1506" s="72">
        <f t="shared" si="612"/>
        <v>1</v>
      </c>
      <c r="AD1506" s="72">
        <f t="shared" si="613"/>
        <v>1</v>
      </c>
      <c r="AE1506" s="109" t="str">
        <f t="shared" si="614"/>
        <v>0-0</v>
      </c>
      <c r="AF1506" s="109" t="str">
        <f t="shared" si="615"/>
        <v>Y</v>
      </c>
      <c r="AG1506" s="109" t="str">
        <f t="shared" si="616"/>
        <v>B</v>
      </c>
      <c r="AM1506" s="109">
        <f t="shared" si="617"/>
        <v>0</v>
      </c>
      <c r="AN1506" s="109">
        <f t="shared" si="618"/>
        <v>0</v>
      </c>
      <c r="AO1506" s="109" t="str">
        <f t="shared" si="619"/>
        <v/>
      </c>
      <c r="AQ1506" s="109" t="str">
        <f t="shared" si="620"/>
        <v/>
      </c>
      <c r="BA1506" s="229">
        <f>MOD(SUM(E1493:E1507),12)</f>
        <v>0</v>
      </c>
    </row>
    <row r="1507" spans="1:53" ht="15.75" thickBot="1" x14ac:dyDescent="0.3">
      <c r="A1507" s="88"/>
      <c r="B1507" s="66" t="s">
        <v>292</v>
      </c>
      <c r="C1507" s="67"/>
      <c r="D1507" s="102"/>
      <c r="E1507" s="32"/>
      <c r="F1507" s="32"/>
      <c r="G1507" s="68" t="s">
        <v>277</v>
      </c>
      <c r="H1507" s="69">
        <f t="shared" si="621"/>
        <v>0</v>
      </c>
      <c r="I1507" s="70">
        <f t="shared" si="622"/>
        <v>0</v>
      </c>
      <c r="J1507" s="73" t="str">
        <f t="shared" si="623"/>
        <v>--</v>
      </c>
      <c r="K1507" s="32"/>
      <c r="L1507" s="233"/>
      <c r="M1507" s="295"/>
      <c r="N1507" s="295"/>
      <c r="O1507" s="295"/>
      <c r="P1507" s="295"/>
      <c r="Q1507" s="295"/>
      <c r="R1507" s="295"/>
      <c r="S1507" s="295"/>
      <c r="T1507" s="295"/>
      <c r="U1507" s="296"/>
      <c r="V1507" s="103"/>
      <c r="W1507" s="84">
        <f>Y1507+1</f>
        <v>1</v>
      </c>
      <c r="X1507" s="84"/>
      <c r="Y1507" s="78">
        <f>SUM(E1493:E1507)</f>
        <v>0</v>
      </c>
      <c r="Z1507" s="72" t="str">
        <f t="shared" si="626"/>
        <v/>
      </c>
      <c r="AA1507" s="72" t="str">
        <f t="shared" ref="AA1507:AA1519" si="627">IF(AND(C1505&lt;&gt;"Field SPL",W1504&lt;=144,Y1505&gt;144),"ERROR","")</f>
        <v/>
      </c>
      <c r="AB1507" s="72"/>
      <c r="AC1507" s="72">
        <f t="shared" si="612"/>
        <v>1</v>
      </c>
      <c r="AD1507" s="72">
        <f t="shared" si="613"/>
        <v>1</v>
      </c>
      <c r="AE1507" s="109" t="str">
        <f t="shared" si="614"/>
        <v>0-0</v>
      </c>
      <c r="AF1507" s="109" t="str">
        <f t="shared" si="615"/>
        <v>Y</v>
      </c>
      <c r="AG1507" s="109" t="str">
        <f t="shared" si="616"/>
        <v>B</v>
      </c>
      <c r="AM1507" s="109">
        <f t="shared" si="617"/>
        <v>0</v>
      </c>
      <c r="AN1507" s="109">
        <f t="shared" si="618"/>
        <v>0</v>
      </c>
      <c r="AO1507" s="109" t="str">
        <f t="shared" si="619"/>
        <v/>
      </c>
      <c r="AQ1507" s="109" t="str">
        <f t="shared" si="620"/>
        <v/>
      </c>
      <c r="BA1507" s="229">
        <f>MOD(SUM(E1493:E1508),12)</f>
        <v>0</v>
      </c>
    </row>
    <row r="1508" spans="1:53" ht="15.75" thickBot="1" x14ac:dyDescent="0.3">
      <c r="A1508" s="88"/>
      <c r="B1508" s="66" t="s">
        <v>293</v>
      </c>
      <c r="C1508" s="67"/>
      <c r="D1508" s="102"/>
      <c r="E1508" s="32"/>
      <c r="F1508" s="32"/>
      <c r="G1508" s="68" t="s">
        <v>277</v>
      </c>
      <c r="H1508" s="69">
        <f t="shared" si="621"/>
        <v>0</v>
      </c>
      <c r="I1508" s="70">
        <f t="shared" si="622"/>
        <v>0</v>
      </c>
      <c r="J1508" s="73" t="str">
        <f t="shared" si="623"/>
        <v>--</v>
      </c>
      <c r="K1508" s="32"/>
      <c r="L1508" s="233"/>
      <c r="M1508" s="295"/>
      <c r="N1508" s="295"/>
      <c r="O1508" s="295"/>
      <c r="P1508" s="295"/>
      <c r="Q1508" s="295"/>
      <c r="R1508" s="295"/>
      <c r="S1508" s="295"/>
      <c r="T1508" s="295"/>
      <c r="U1508" s="296"/>
      <c r="V1508" s="103"/>
      <c r="W1508" s="84">
        <f t="shared" ref="W1508:W1516" si="628">Y1508+1</f>
        <v>1</v>
      </c>
      <c r="X1508" s="84"/>
      <c r="Y1508" s="78">
        <f>SUM(E1493:E1508)</f>
        <v>0</v>
      </c>
      <c r="Z1508" s="72" t="str">
        <f t="shared" si="626"/>
        <v/>
      </c>
      <c r="AA1508" s="72" t="str">
        <f t="shared" si="627"/>
        <v/>
      </c>
      <c r="AB1508" s="72"/>
      <c r="AC1508" s="72">
        <f t="shared" si="612"/>
        <v>1</v>
      </c>
      <c r="AD1508" s="72">
        <f t="shared" si="613"/>
        <v>1</v>
      </c>
      <c r="AE1508" s="109" t="str">
        <f t="shared" si="614"/>
        <v>0-0</v>
      </c>
      <c r="AF1508" s="109" t="str">
        <f t="shared" si="615"/>
        <v>Y</v>
      </c>
      <c r="AG1508" s="109" t="str">
        <f t="shared" si="616"/>
        <v>B</v>
      </c>
      <c r="AM1508" s="109">
        <f t="shared" si="617"/>
        <v>0</v>
      </c>
      <c r="AN1508" s="109">
        <f t="shared" si="618"/>
        <v>0</v>
      </c>
      <c r="AO1508" s="109" t="str">
        <f t="shared" si="619"/>
        <v/>
      </c>
      <c r="AQ1508" s="109" t="str">
        <f t="shared" si="620"/>
        <v/>
      </c>
      <c r="BA1508" s="229">
        <f>MOD(SUM(E1493:E1509),12)</f>
        <v>0</v>
      </c>
    </row>
    <row r="1509" spans="1:53" ht="15.75" thickBot="1" x14ac:dyDescent="0.3">
      <c r="A1509" s="88"/>
      <c r="B1509" s="66" t="s">
        <v>294</v>
      </c>
      <c r="C1509" s="67"/>
      <c r="D1509" s="102"/>
      <c r="E1509" s="32"/>
      <c r="F1509" s="32"/>
      <c r="G1509" s="68" t="s">
        <v>277</v>
      </c>
      <c r="H1509" s="69">
        <f t="shared" si="621"/>
        <v>0</v>
      </c>
      <c r="I1509" s="70">
        <f t="shared" si="622"/>
        <v>0</v>
      </c>
      <c r="J1509" s="73" t="str">
        <f t="shared" si="623"/>
        <v>--</v>
      </c>
      <c r="K1509" s="32"/>
      <c r="L1509" s="233"/>
      <c r="M1509" s="295"/>
      <c r="N1509" s="295"/>
      <c r="O1509" s="295"/>
      <c r="P1509" s="295"/>
      <c r="Q1509" s="295"/>
      <c r="R1509" s="295"/>
      <c r="S1509" s="295"/>
      <c r="T1509" s="295"/>
      <c r="U1509" s="296"/>
      <c r="V1509" s="103"/>
      <c r="W1509" s="84">
        <f t="shared" si="628"/>
        <v>1</v>
      </c>
      <c r="X1509" s="84"/>
      <c r="Y1509" s="78">
        <f>SUM(E1493:E1509)</f>
        <v>0</v>
      </c>
      <c r="Z1509" s="72" t="str">
        <f t="shared" si="626"/>
        <v/>
      </c>
      <c r="AA1509" s="72" t="str">
        <f t="shared" si="627"/>
        <v/>
      </c>
      <c r="AB1509" s="72"/>
      <c r="AC1509" s="72">
        <f t="shared" si="612"/>
        <v>1</v>
      </c>
      <c r="AD1509" s="72">
        <f t="shared" si="613"/>
        <v>1</v>
      </c>
      <c r="AE1509" s="109" t="str">
        <f t="shared" si="614"/>
        <v>0-0</v>
      </c>
      <c r="AF1509" s="109" t="str">
        <f t="shared" si="615"/>
        <v>Y</v>
      </c>
      <c r="AG1509" s="109" t="str">
        <f t="shared" si="616"/>
        <v>B</v>
      </c>
      <c r="AM1509" s="109">
        <f t="shared" si="617"/>
        <v>0</v>
      </c>
      <c r="AN1509" s="109">
        <f t="shared" si="618"/>
        <v>0</v>
      </c>
      <c r="AO1509" s="109" t="str">
        <f t="shared" si="619"/>
        <v/>
      </c>
      <c r="AQ1509" s="109" t="str">
        <f t="shared" si="620"/>
        <v/>
      </c>
      <c r="BA1509" s="229">
        <f>MOD(SUM(E1493:E1510),12)</f>
        <v>0</v>
      </c>
    </row>
    <row r="1510" spans="1:53" ht="15.75" thickBot="1" x14ac:dyDescent="0.3">
      <c r="A1510" s="88"/>
      <c r="B1510" s="66" t="s">
        <v>295</v>
      </c>
      <c r="C1510" s="67"/>
      <c r="D1510" s="102"/>
      <c r="E1510" s="32"/>
      <c r="F1510" s="32"/>
      <c r="G1510" s="68" t="s">
        <v>277</v>
      </c>
      <c r="H1510" s="69">
        <f t="shared" si="621"/>
        <v>0</v>
      </c>
      <c r="I1510" s="70">
        <f t="shared" si="622"/>
        <v>0</v>
      </c>
      <c r="J1510" s="73" t="str">
        <f t="shared" si="623"/>
        <v>--</v>
      </c>
      <c r="K1510" s="32"/>
      <c r="L1510" s="233"/>
      <c r="M1510" s="295"/>
      <c r="N1510" s="295"/>
      <c r="O1510" s="295"/>
      <c r="P1510" s="295"/>
      <c r="Q1510" s="295"/>
      <c r="R1510" s="295"/>
      <c r="S1510" s="295"/>
      <c r="T1510" s="295"/>
      <c r="U1510" s="296"/>
      <c r="V1510" s="103"/>
      <c r="W1510" s="84">
        <f t="shared" si="628"/>
        <v>1</v>
      </c>
      <c r="X1510" s="84"/>
      <c r="Y1510" s="78">
        <f>SUM(E1493:E1510)</f>
        <v>0</v>
      </c>
      <c r="Z1510" s="72" t="str">
        <f t="shared" si="626"/>
        <v/>
      </c>
      <c r="AA1510" s="72" t="str">
        <f t="shared" si="627"/>
        <v/>
      </c>
      <c r="AB1510" s="72"/>
      <c r="AC1510" s="72">
        <f t="shared" si="612"/>
        <v>1</v>
      </c>
      <c r="AD1510" s="72">
        <f t="shared" si="613"/>
        <v>1</v>
      </c>
      <c r="AE1510" s="109" t="str">
        <f t="shared" si="614"/>
        <v>0-0</v>
      </c>
      <c r="AF1510" s="109" t="str">
        <f t="shared" si="615"/>
        <v>Y</v>
      </c>
      <c r="AG1510" s="109" t="str">
        <f t="shared" si="616"/>
        <v>B</v>
      </c>
      <c r="AM1510" s="109">
        <f t="shared" si="617"/>
        <v>0</v>
      </c>
      <c r="AN1510" s="109">
        <f t="shared" si="618"/>
        <v>0</v>
      </c>
      <c r="AO1510" s="109" t="str">
        <f t="shared" si="619"/>
        <v/>
      </c>
      <c r="AQ1510" s="109" t="str">
        <f t="shared" si="620"/>
        <v/>
      </c>
      <c r="BA1510" s="229">
        <f>MOD(SUM(E1493:E1511),12)</f>
        <v>0</v>
      </c>
    </row>
    <row r="1511" spans="1:53" ht="15.75" thickBot="1" x14ac:dyDescent="0.3">
      <c r="A1511" s="88"/>
      <c r="B1511" s="66" t="s">
        <v>296</v>
      </c>
      <c r="C1511" s="67"/>
      <c r="D1511" s="102"/>
      <c r="E1511" s="32"/>
      <c r="F1511" s="32"/>
      <c r="G1511" s="68" t="s">
        <v>277</v>
      </c>
      <c r="H1511" s="69">
        <f t="shared" si="621"/>
        <v>0</v>
      </c>
      <c r="I1511" s="70">
        <f t="shared" si="622"/>
        <v>0</v>
      </c>
      <c r="J1511" s="73" t="str">
        <f t="shared" si="623"/>
        <v>--</v>
      </c>
      <c r="K1511" s="32"/>
      <c r="L1511" s="233"/>
      <c r="M1511" s="295"/>
      <c r="N1511" s="295"/>
      <c r="O1511" s="295"/>
      <c r="P1511" s="295"/>
      <c r="Q1511" s="295"/>
      <c r="R1511" s="295"/>
      <c r="S1511" s="295"/>
      <c r="T1511" s="295"/>
      <c r="U1511" s="296"/>
      <c r="V1511" s="103"/>
      <c r="W1511" s="84">
        <f t="shared" si="628"/>
        <v>1</v>
      </c>
      <c r="X1511" s="84"/>
      <c r="Y1511" s="78">
        <f>SUM(E1493:E1511)</f>
        <v>0</v>
      </c>
      <c r="Z1511" s="72" t="str">
        <f t="shared" si="626"/>
        <v/>
      </c>
      <c r="AA1511" s="72" t="str">
        <f t="shared" si="627"/>
        <v/>
      </c>
      <c r="AB1511" s="72"/>
      <c r="AC1511" s="72">
        <f t="shared" si="612"/>
        <v>1</v>
      </c>
      <c r="AD1511" s="72">
        <f t="shared" si="613"/>
        <v>1</v>
      </c>
      <c r="AE1511" s="109" t="str">
        <f t="shared" si="614"/>
        <v>0-0</v>
      </c>
      <c r="AF1511" s="109" t="str">
        <f t="shared" si="615"/>
        <v>Y</v>
      </c>
      <c r="AG1511" s="109" t="str">
        <f t="shared" si="616"/>
        <v>B</v>
      </c>
      <c r="AM1511" s="109">
        <f t="shared" si="617"/>
        <v>0</v>
      </c>
      <c r="AN1511" s="109">
        <f t="shared" si="618"/>
        <v>0</v>
      </c>
      <c r="AO1511" s="109" t="str">
        <f t="shared" si="619"/>
        <v/>
      </c>
      <c r="AQ1511" s="109" t="str">
        <f t="shared" si="620"/>
        <v/>
      </c>
      <c r="BA1511" s="229">
        <f>MOD(SUM(E1493:E1512),12)</f>
        <v>0</v>
      </c>
    </row>
    <row r="1512" spans="1:53" ht="15.75" thickBot="1" x14ac:dyDescent="0.3">
      <c r="A1512" s="88"/>
      <c r="B1512" s="66" t="s">
        <v>297</v>
      </c>
      <c r="C1512" s="67"/>
      <c r="D1512" s="102"/>
      <c r="E1512" s="32"/>
      <c r="F1512" s="32"/>
      <c r="G1512" s="68" t="s">
        <v>277</v>
      </c>
      <c r="H1512" s="69">
        <f t="shared" si="621"/>
        <v>0</v>
      </c>
      <c r="I1512" s="70">
        <f t="shared" si="622"/>
        <v>0</v>
      </c>
      <c r="J1512" s="73" t="str">
        <f t="shared" si="623"/>
        <v>--</v>
      </c>
      <c r="K1512" s="32"/>
      <c r="L1512" s="233"/>
      <c r="M1512" s="295"/>
      <c r="N1512" s="295"/>
      <c r="O1512" s="295"/>
      <c r="P1512" s="295"/>
      <c r="Q1512" s="295"/>
      <c r="R1512" s="295"/>
      <c r="S1512" s="295"/>
      <c r="T1512" s="295"/>
      <c r="U1512" s="296"/>
      <c r="V1512" s="103"/>
      <c r="W1512" s="84">
        <f t="shared" si="628"/>
        <v>1</v>
      </c>
      <c r="X1512" s="84"/>
      <c r="Y1512" s="78">
        <f>SUM(E1493:E1512)</f>
        <v>0</v>
      </c>
      <c r="Z1512" s="72" t="str">
        <f t="shared" si="626"/>
        <v/>
      </c>
      <c r="AA1512" s="72" t="str">
        <f t="shared" si="627"/>
        <v/>
      </c>
      <c r="AB1512" s="72"/>
      <c r="AC1512" s="72">
        <f t="shared" si="612"/>
        <v>1</v>
      </c>
      <c r="AD1512" s="72">
        <f t="shared" si="613"/>
        <v>1</v>
      </c>
      <c r="AE1512" s="109" t="str">
        <f t="shared" si="614"/>
        <v>0-0</v>
      </c>
      <c r="AF1512" s="109" t="str">
        <f t="shared" si="615"/>
        <v>Y</v>
      </c>
      <c r="AG1512" s="109" t="str">
        <f t="shared" si="616"/>
        <v>B</v>
      </c>
      <c r="AM1512" s="109">
        <f t="shared" si="617"/>
        <v>0</v>
      </c>
      <c r="AN1512" s="109">
        <f t="shared" si="618"/>
        <v>0</v>
      </c>
      <c r="AO1512" s="109" t="str">
        <f t="shared" si="619"/>
        <v/>
      </c>
      <c r="AQ1512" s="109" t="str">
        <f t="shared" si="620"/>
        <v/>
      </c>
      <c r="BA1512" s="229">
        <f>MOD(SUM(E1493:E1513),12)</f>
        <v>0</v>
      </c>
    </row>
    <row r="1513" spans="1:53" ht="15.75" thickBot="1" x14ac:dyDescent="0.3">
      <c r="A1513" s="88"/>
      <c r="B1513" s="66" t="s">
        <v>298</v>
      </c>
      <c r="C1513" s="67"/>
      <c r="D1513" s="102"/>
      <c r="E1513" s="32"/>
      <c r="F1513" s="32"/>
      <c r="G1513" s="68" t="s">
        <v>277</v>
      </c>
      <c r="H1513" s="69">
        <f t="shared" si="621"/>
        <v>0</v>
      </c>
      <c r="I1513" s="70">
        <f t="shared" si="622"/>
        <v>0</v>
      </c>
      <c r="J1513" s="73" t="str">
        <f t="shared" si="623"/>
        <v>--</v>
      </c>
      <c r="K1513" s="32"/>
      <c r="L1513" s="233"/>
      <c r="M1513" s="295"/>
      <c r="N1513" s="295"/>
      <c r="O1513" s="295"/>
      <c r="P1513" s="295"/>
      <c r="Q1513" s="295"/>
      <c r="R1513" s="295"/>
      <c r="S1513" s="295"/>
      <c r="T1513" s="295"/>
      <c r="U1513" s="296"/>
      <c r="V1513" s="103"/>
      <c r="W1513" s="84">
        <f t="shared" si="628"/>
        <v>1</v>
      </c>
      <c r="X1513" s="84"/>
      <c r="Y1513" s="78">
        <f>SUM(E1493:E1513)</f>
        <v>0</v>
      </c>
      <c r="Z1513" s="72" t="str">
        <f t="shared" si="626"/>
        <v/>
      </c>
      <c r="AA1513" s="72" t="str">
        <f t="shared" si="627"/>
        <v/>
      </c>
      <c r="AB1513" s="72"/>
      <c r="AC1513" s="72">
        <f t="shared" si="612"/>
        <v>1</v>
      </c>
      <c r="AD1513" s="72">
        <f t="shared" si="613"/>
        <v>1</v>
      </c>
      <c r="AE1513" s="109" t="str">
        <f t="shared" si="614"/>
        <v>0-0</v>
      </c>
      <c r="AF1513" s="109" t="str">
        <f t="shared" si="615"/>
        <v>Y</v>
      </c>
      <c r="AG1513" s="109" t="str">
        <f t="shared" si="616"/>
        <v>B</v>
      </c>
      <c r="AM1513" s="109">
        <f t="shared" si="617"/>
        <v>0</v>
      </c>
      <c r="AN1513" s="109">
        <f t="shared" si="618"/>
        <v>0</v>
      </c>
      <c r="AO1513" s="109" t="str">
        <f t="shared" si="619"/>
        <v/>
      </c>
      <c r="AQ1513" s="109" t="str">
        <f t="shared" si="620"/>
        <v/>
      </c>
      <c r="BA1513" s="229">
        <f>MOD(SUM(E1493:E1514),12)</f>
        <v>0</v>
      </c>
    </row>
    <row r="1514" spans="1:53" ht="15.75" thickBot="1" x14ac:dyDescent="0.3">
      <c r="A1514" s="88"/>
      <c r="B1514" s="66" t="s">
        <v>299</v>
      </c>
      <c r="C1514" s="67"/>
      <c r="D1514" s="102"/>
      <c r="E1514" s="32"/>
      <c r="F1514" s="32"/>
      <c r="G1514" s="68" t="s">
        <v>277</v>
      </c>
      <c r="H1514" s="69">
        <f t="shared" si="621"/>
        <v>0</v>
      </c>
      <c r="I1514" s="70">
        <f t="shared" si="622"/>
        <v>0</v>
      </c>
      <c r="J1514" s="73" t="str">
        <f t="shared" si="623"/>
        <v>--</v>
      </c>
      <c r="K1514" s="32"/>
      <c r="L1514" s="233"/>
      <c r="M1514" s="295"/>
      <c r="N1514" s="295"/>
      <c r="O1514" s="295"/>
      <c r="P1514" s="295"/>
      <c r="Q1514" s="295"/>
      <c r="R1514" s="295"/>
      <c r="S1514" s="295"/>
      <c r="T1514" s="295"/>
      <c r="U1514" s="296"/>
      <c r="V1514" s="103"/>
      <c r="W1514" s="84">
        <f t="shared" si="628"/>
        <v>1</v>
      </c>
      <c r="X1514" s="84"/>
      <c r="Y1514" s="78">
        <f>SUM(E1493:E1514)</f>
        <v>0</v>
      </c>
      <c r="Z1514" s="72" t="str">
        <f t="shared" si="626"/>
        <v/>
      </c>
      <c r="AA1514" s="72" t="str">
        <f t="shared" si="627"/>
        <v/>
      </c>
      <c r="AB1514" s="72"/>
      <c r="AC1514" s="72">
        <f t="shared" si="612"/>
        <v>1</v>
      </c>
      <c r="AD1514" s="72">
        <f t="shared" si="613"/>
        <v>1</v>
      </c>
      <c r="AE1514" s="109" t="str">
        <f t="shared" si="614"/>
        <v>0-0</v>
      </c>
      <c r="AF1514" s="109" t="str">
        <f t="shared" si="615"/>
        <v>Y</v>
      </c>
      <c r="AG1514" s="109" t="str">
        <f t="shared" si="616"/>
        <v>B</v>
      </c>
      <c r="AM1514" s="109">
        <f t="shared" si="617"/>
        <v>0</v>
      </c>
      <c r="AN1514" s="109">
        <f t="shared" si="618"/>
        <v>0</v>
      </c>
      <c r="AO1514" s="109" t="str">
        <f t="shared" si="619"/>
        <v/>
      </c>
      <c r="AQ1514" s="109" t="str">
        <f t="shared" si="620"/>
        <v/>
      </c>
      <c r="BA1514" s="229">
        <f>MOD(SUM(E1493:E1515),12)</f>
        <v>0</v>
      </c>
    </row>
    <row r="1515" spans="1:53" ht="15.75" thickBot="1" x14ac:dyDescent="0.3">
      <c r="A1515" s="88"/>
      <c r="B1515" s="66" t="s">
        <v>300</v>
      </c>
      <c r="C1515" s="67"/>
      <c r="D1515" s="102"/>
      <c r="E1515" s="32"/>
      <c r="F1515" s="32"/>
      <c r="G1515" s="68" t="s">
        <v>277</v>
      </c>
      <c r="H1515" s="69">
        <f t="shared" si="621"/>
        <v>0</v>
      </c>
      <c r="I1515" s="70">
        <f t="shared" si="622"/>
        <v>0</v>
      </c>
      <c r="J1515" s="73" t="str">
        <f t="shared" si="623"/>
        <v>--</v>
      </c>
      <c r="K1515" s="32"/>
      <c r="L1515" s="233"/>
      <c r="M1515" s="295"/>
      <c r="N1515" s="295"/>
      <c r="O1515" s="295"/>
      <c r="P1515" s="295"/>
      <c r="Q1515" s="295"/>
      <c r="R1515" s="295"/>
      <c r="S1515" s="295"/>
      <c r="T1515" s="295"/>
      <c r="U1515" s="296"/>
      <c r="V1515" s="103"/>
      <c r="W1515" s="84">
        <f t="shared" si="628"/>
        <v>1</v>
      </c>
      <c r="X1515" s="84"/>
      <c r="Y1515" s="78">
        <f>SUM(E1493:E1515)</f>
        <v>0</v>
      </c>
      <c r="Z1515" s="72" t="str">
        <f t="shared" si="626"/>
        <v/>
      </c>
      <c r="AA1515" s="72" t="str">
        <f t="shared" si="627"/>
        <v/>
      </c>
      <c r="AB1515" s="72"/>
      <c r="AC1515" s="72">
        <f t="shared" si="612"/>
        <v>1</v>
      </c>
      <c r="AD1515" s="72">
        <f t="shared" si="613"/>
        <v>1</v>
      </c>
      <c r="AE1515" s="109" t="str">
        <f t="shared" si="614"/>
        <v>0-0</v>
      </c>
      <c r="AF1515" s="109" t="str">
        <f t="shared" si="615"/>
        <v>Y</v>
      </c>
      <c r="AG1515" s="109" t="str">
        <f t="shared" si="616"/>
        <v>B</v>
      </c>
      <c r="AM1515" s="109">
        <f t="shared" si="617"/>
        <v>0</v>
      </c>
      <c r="AN1515" s="109">
        <f t="shared" si="618"/>
        <v>0</v>
      </c>
      <c r="AO1515" s="109" t="str">
        <f t="shared" si="619"/>
        <v/>
      </c>
      <c r="AQ1515" s="109" t="str">
        <f t="shared" si="620"/>
        <v/>
      </c>
      <c r="BA1515" s="229">
        <f>MOD(SUM(E1493:E1516),12)</f>
        <v>0</v>
      </c>
    </row>
    <row r="1516" spans="1:53" ht="15.75" thickBot="1" x14ac:dyDescent="0.3">
      <c r="A1516" s="88"/>
      <c r="B1516" s="66" t="s">
        <v>301</v>
      </c>
      <c r="C1516" s="67"/>
      <c r="D1516" s="102"/>
      <c r="E1516" s="32"/>
      <c r="F1516" s="32"/>
      <c r="G1516" s="68" t="s">
        <v>277</v>
      </c>
      <c r="H1516" s="69">
        <f t="shared" si="621"/>
        <v>0</v>
      </c>
      <c r="I1516" s="70">
        <f t="shared" si="622"/>
        <v>0</v>
      </c>
      <c r="J1516" s="73" t="str">
        <f t="shared" si="623"/>
        <v>--</v>
      </c>
      <c r="K1516" s="32"/>
      <c r="L1516" s="233"/>
      <c r="M1516" s="295"/>
      <c r="N1516" s="295"/>
      <c r="O1516" s="295"/>
      <c r="P1516" s="295"/>
      <c r="Q1516" s="295"/>
      <c r="R1516" s="295"/>
      <c r="S1516" s="295"/>
      <c r="T1516" s="295"/>
      <c r="U1516" s="296"/>
      <c r="V1516" s="103"/>
      <c r="W1516" s="84">
        <f t="shared" si="628"/>
        <v>1</v>
      </c>
      <c r="X1516" s="84"/>
      <c r="Y1516" s="78">
        <f>SUM(E1493:E1516)</f>
        <v>0</v>
      </c>
      <c r="Z1516" s="72" t="str">
        <f t="shared" si="626"/>
        <v/>
      </c>
      <c r="AA1516" s="72" t="str">
        <f t="shared" si="627"/>
        <v/>
      </c>
      <c r="AB1516" s="72"/>
      <c r="AC1516" s="72">
        <f t="shared" si="612"/>
        <v>1</v>
      </c>
      <c r="AD1516" s="72">
        <f t="shared" si="613"/>
        <v>1</v>
      </c>
      <c r="AE1516" s="109" t="str">
        <f t="shared" si="614"/>
        <v>0-0</v>
      </c>
      <c r="AF1516" s="109" t="str">
        <f t="shared" si="615"/>
        <v>Y</v>
      </c>
      <c r="AG1516" s="109" t="str">
        <f t="shared" si="616"/>
        <v>B</v>
      </c>
      <c r="AM1516" s="109">
        <f t="shared" si="617"/>
        <v>0</v>
      </c>
      <c r="AN1516" s="109">
        <f t="shared" si="618"/>
        <v>0</v>
      </c>
      <c r="AO1516" s="109" t="str">
        <f t="shared" si="619"/>
        <v/>
      </c>
      <c r="AQ1516" s="109" t="str">
        <f t="shared" si="620"/>
        <v/>
      </c>
      <c r="BA1516" s="229">
        <f>MOD(SUM(E1493:E1517),12)</f>
        <v>0</v>
      </c>
    </row>
    <row r="1517" spans="1:53" ht="15.75" thickBot="1" x14ac:dyDescent="0.3">
      <c r="A1517" s="88"/>
      <c r="B1517" s="66" t="s">
        <v>302</v>
      </c>
      <c r="C1517" s="67"/>
      <c r="D1517" s="102"/>
      <c r="E1517" s="32"/>
      <c r="F1517" s="32"/>
      <c r="G1517" s="68" t="s">
        <v>277</v>
      </c>
      <c r="H1517" s="69">
        <f t="shared" si="621"/>
        <v>0</v>
      </c>
      <c r="I1517" s="70">
        <f t="shared" si="622"/>
        <v>0</v>
      </c>
      <c r="J1517" s="73" t="str">
        <f t="shared" si="623"/>
        <v>--</v>
      </c>
      <c r="K1517" s="32"/>
      <c r="L1517" s="234"/>
      <c r="M1517" s="295"/>
      <c r="N1517" s="295"/>
      <c r="O1517" s="295"/>
      <c r="P1517" s="295"/>
      <c r="Q1517" s="295"/>
      <c r="R1517" s="295"/>
      <c r="S1517" s="295"/>
      <c r="T1517" s="295"/>
      <c r="U1517" s="296"/>
      <c r="V1517" s="103"/>
      <c r="W1517" s="72"/>
      <c r="X1517" s="72"/>
      <c r="Y1517" s="78">
        <f>SUM(E1493:E1517)</f>
        <v>0</v>
      </c>
      <c r="Z1517" s="72" t="str">
        <f t="shared" si="626"/>
        <v/>
      </c>
      <c r="AA1517" s="72" t="str">
        <f t="shared" si="627"/>
        <v/>
      </c>
      <c r="AB1517" s="72"/>
      <c r="AC1517" s="72">
        <f t="shared" si="612"/>
        <v>1</v>
      </c>
      <c r="AD1517" s="72">
        <f t="shared" si="613"/>
        <v>1</v>
      </c>
      <c r="AE1517" s="109" t="str">
        <f t="shared" si="614"/>
        <v>0-0</v>
      </c>
      <c r="AF1517" s="109" t="str">
        <f t="shared" si="615"/>
        <v>Y</v>
      </c>
      <c r="AG1517" s="109" t="str">
        <f t="shared" si="616"/>
        <v>B</v>
      </c>
      <c r="AM1517" s="109">
        <f t="shared" si="617"/>
        <v>0</v>
      </c>
      <c r="AN1517" s="109">
        <f t="shared" si="618"/>
        <v>0</v>
      </c>
      <c r="AO1517" s="109" t="str">
        <f t="shared" si="619"/>
        <v/>
      </c>
      <c r="AQ1517" s="109" t="str">
        <f t="shared" si="620"/>
        <v/>
      </c>
      <c r="BA1517" s="228"/>
    </row>
    <row r="1518" spans="1:53" ht="16.5" thickBot="1" x14ac:dyDescent="0.3">
      <c r="A1518" s="88"/>
      <c r="B1518" s="281" t="s">
        <v>377</v>
      </c>
      <c r="C1518" s="283"/>
      <c r="D1518" s="79"/>
      <c r="E1518" s="80"/>
      <c r="F1518" s="80"/>
      <c r="G1518" s="81"/>
      <c r="H1518" s="192"/>
      <c r="I1518" s="192"/>
      <c r="J1518" s="192"/>
      <c r="K1518" s="82"/>
      <c r="L1518" s="281" t="s">
        <v>306</v>
      </c>
      <c r="M1518" s="282"/>
      <c r="N1518" s="282"/>
      <c r="O1518" s="282"/>
      <c r="P1518" s="282"/>
      <c r="Q1518" s="282"/>
      <c r="R1518" s="282"/>
      <c r="S1518" s="282"/>
      <c r="T1518" s="282"/>
      <c r="U1518" s="283"/>
      <c r="V1518" s="104"/>
      <c r="W1518" s="72"/>
      <c r="X1518" s="72"/>
      <c r="Y1518" s="72"/>
      <c r="Z1518" s="72"/>
      <c r="AA1518" s="72" t="str">
        <f t="shared" si="627"/>
        <v/>
      </c>
      <c r="AB1518" s="72"/>
      <c r="AC1518" s="72">
        <f>SUM(AC1493:AC1517)</f>
        <v>25</v>
      </c>
      <c r="AD1518" s="72">
        <f>SUM(AD1493:AD1517)</f>
        <v>25</v>
      </c>
      <c r="AM1518" s="109">
        <f>SUM(AM1493:AM1517)</f>
        <v>0</v>
      </c>
      <c r="AN1518" s="109">
        <f>SUM(AN1493:AN1517)</f>
        <v>0</v>
      </c>
      <c r="AO1518" s="109">
        <f>((COUNTIF(AO1493:AO1517,"Y")/3)*2)</f>
        <v>0</v>
      </c>
      <c r="AP1518" s="109">
        <f>(COUNTIF(AO1493:AO1517,"Y")/3)</f>
        <v>0</v>
      </c>
      <c r="AQ1518" s="109">
        <f>(COUNTIF(AQ1493:AQ1517,"Y")/2)</f>
        <v>0</v>
      </c>
      <c r="AR1518" s="109">
        <f>(COUNTIF(AQ1493:AQ1517,"Y")/2)</f>
        <v>0</v>
      </c>
      <c r="BA1518" s="228"/>
    </row>
    <row r="1519" spans="1:53" ht="16.5" thickBot="1" x14ac:dyDescent="0.3">
      <c r="A1519" s="88"/>
      <c r="B1519" s="281" t="s">
        <v>307</v>
      </c>
      <c r="C1519" s="283"/>
      <c r="D1519" s="25"/>
      <c r="E1519" s="25"/>
      <c r="F1519" s="25"/>
      <c r="G1519" s="83"/>
      <c r="H1519" s="25"/>
      <c r="I1519" s="26"/>
      <c r="J1519" s="26"/>
      <c r="K1519" s="25"/>
      <c r="L1519" s="25"/>
      <c r="M1519" s="25"/>
      <c r="N1519" s="25"/>
      <c r="O1519" s="25"/>
      <c r="P1519" s="26"/>
      <c r="Q1519" s="26"/>
      <c r="R1519" s="26"/>
      <c r="S1519" s="26"/>
      <c r="T1519" s="26"/>
      <c r="U1519" s="26"/>
      <c r="V1519" s="54"/>
      <c r="W1519" s="72"/>
      <c r="X1519" s="72"/>
      <c r="Y1519" s="72"/>
      <c r="Z1519" s="72"/>
      <c r="AA1519" s="72" t="str">
        <f t="shared" si="627"/>
        <v/>
      </c>
      <c r="AB1519" s="72"/>
      <c r="AC1519" s="72"/>
      <c r="AD1519" s="72"/>
      <c r="BA1519" s="226"/>
    </row>
    <row r="1520" spans="1:53" x14ac:dyDescent="0.25">
      <c r="A1520" s="88"/>
      <c r="B1520" s="88"/>
      <c r="C1520" s="88"/>
      <c r="D1520" s="88"/>
      <c r="E1520" s="88"/>
      <c r="F1520" s="88"/>
      <c r="G1520" s="88"/>
      <c r="H1520" s="88"/>
      <c r="I1520" s="88"/>
      <c r="J1520" s="88"/>
      <c r="K1520" s="88"/>
      <c r="L1520" s="88"/>
      <c r="M1520" s="88"/>
      <c r="N1520" s="88"/>
      <c r="O1520" s="88"/>
      <c r="P1520" s="88"/>
      <c r="Q1520" s="88"/>
      <c r="R1520" s="88"/>
      <c r="S1520" s="88"/>
      <c r="T1520" s="88"/>
      <c r="U1520" s="88"/>
      <c r="V1520" s="88"/>
      <c r="W1520" s="88"/>
      <c r="X1520" s="88"/>
      <c r="Y1520" s="88"/>
      <c r="Z1520" s="88"/>
      <c r="AA1520" s="88"/>
      <c r="AB1520" s="88"/>
      <c r="AC1520" s="88"/>
      <c r="AD1520" s="88"/>
    </row>
    <row r="1521" spans="1:53" ht="15.75" thickBot="1" x14ac:dyDescent="0.3">
      <c r="A1521" s="88"/>
      <c r="B1521" s="88"/>
      <c r="C1521" s="88"/>
      <c r="D1521" s="88"/>
      <c r="E1521" s="88"/>
      <c r="F1521" s="88"/>
      <c r="G1521" s="88"/>
      <c r="H1521" s="88"/>
      <c r="I1521" s="88"/>
      <c r="J1521" s="88"/>
      <c r="K1521" s="88"/>
      <c r="L1521" s="88"/>
      <c r="M1521" s="88"/>
      <c r="N1521" s="88"/>
      <c r="O1521" s="88"/>
      <c r="P1521" s="88"/>
      <c r="Q1521" s="88"/>
      <c r="R1521" s="88"/>
      <c r="S1521" s="88"/>
      <c r="T1521" s="88"/>
      <c r="U1521" s="88"/>
      <c r="V1521" s="88"/>
      <c r="W1521" s="88"/>
      <c r="X1521" s="88"/>
      <c r="Y1521" s="88"/>
      <c r="Z1521" s="88"/>
      <c r="AA1521" s="88"/>
      <c r="AB1521" s="88"/>
      <c r="AC1521" s="88"/>
      <c r="AD1521" s="88"/>
    </row>
    <row r="1522" spans="1:53" ht="24" thickBot="1" x14ac:dyDescent="0.4">
      <c r="A1522" s="88"/>
      <c r="B1522" s="85" t="s">
        <v>378</v>
      </c>
      <c r="C1522" s="25"/>
      <c r="D1522" s="25"/>
      <c r="E1522" s="25"/>
      <c r="F1522" s="88"/>
      <c r="G1522" s="25"/>
      <c r="H1522" s="25"/>
      <c r="I1522" s="87"/>
      <c r="J1522" s="26"/>
      <c r="K1522" s="25"/>
      <c r="L1522" s="25"/>
      <c r="M1522" s="196" t="s">
        <v>210</v>
      </c>
      <c r="N1522" s="196" t="s">
        <v>211</v>
      </c>
      <c r="O1522" s="196" t="s">
        <v>212</v>
      </c>
      <c r="P1522" s="196" t="s">
        <v>213</v>
      </c>
      <c r="Q1522" s="196" t="s">
        <v>214</v>
      </c>
      <c r="R1522" s="196" t="s">
        <v>215</v>
      </c>
      <c r="S1522" s="196" t="s">
        <v>216</v>
      </c>
      <c r="T1522" s="196" t="s">
        <v>217</v>
      </c>
      <c r="U1522" s="196" t="s">
        <v>218</v>
      </c>
      <c r="V1522" s="196" t="s">
        <v>219</v>
      </c>
      <c r="W1522" s="113" t="s">
        <v>220</v>
      </c>
      <c r="X1522" s="196" t="s">
        <v>221</v>
      </c>
      <c r="Y1522" s="25"/>
      <c r="Z1522" s="25"/>
      <c r="AA1522" s="25"/>
      <c r="AB1522" s="25"/>
      <c r="AC1522" s="25"/>
      <c r="AD1522" s="25"/>
      <c r="BA1522" s="226"/>
    </row>
    <row r="1523" spans="1:53" ht="16.5" thickTop="1" thickBot="1" x14ac:dyDescent="0.3">
      <c r="A1523" s="88"/>
      <c r="B1523" s="284" t="s">
        <v>222</v>
      </c>
      <c r="C1523" s="285"/>
      <c r="D1523" s="286" t="s">
        <v>223</v>
      </c>
      <c r="E1523" s="287"/>
      <c r="F1523" s="88"/>
      <c r="G1523" s="288" t="s">
        <v>224</v>
      </c>
      <c r="H1523" s="289"/>
      <c r="I1523" s="28">
        <f>SUM(E1534:E1558)</f>
        <v>0</v>
      </c>
      <c r="J1523" s="290" t="s">
        <v>225</v>
      </c>
      <c r="K1523" s="291"/>
      <c r="L1523" s="287"/>
      <c r="M1523" s="196">
        <v>2</v>
      </c>
      <c r="N1523" s="35">
        <f>SUM(AI1523,AI1534)</f>
        <v>0</v>
      </c>
      <c r="O1523" s="35">
        <v>0</v>
      </c>
      <c r="P1523" s="35">
        <f>SUM(AJ1523,AJ1534)</f>
        <v>0</v>
      </c>
      <c r="Q1523" s="35">
        <v>0</v>
      </c>
      <c r="R1523" s="35">
        <f>COUNTIFS($E1534:$E1558,"2",$F1534:$F1558,"Pole",$C1534:$C1558,"FST")</f>
        <v>0</v>
      </c>
      <c r="S1523" s="35">
        <f>SUM(AL1523,AK1534)</f>
        <v>0</v>
      </c>
      <c r="T1523" s="35">
        <v>0</v>
      </c>
      <c r="U1523" s="35">
        <f>SUM(AK1523,AL1534)</f>
        <v>0</v>
      </c>
      <c r="V1523" s="35">
        <v>0</v>
      </c>
      <c r="W1523" s="34">
        <f>COUNTIFS($E1534:$E1558,"2",$F1534:$F1558,"HH",$C1534:$C1558,"FST")</f>
        <v>0</v>
      </c>
      <c r="X1523" s="35">
        <f>COUNTIFS($E1534:$E1558,"2",$F1534:$F1558,"Ped",$C1534:$C1558,"FST")</f>
        <v>0</v>
      </c>
      <c r="Y1523" s="25"/>
      <c r="Z1523" s="297" t="s">
        <v>226</v>
      </c>
      <c r="AA1523" s="298"/>
      <c r="AB1523" s="299"/>
      <c r="AC1523" s="25"/>
      <c r="AD1523" s="25"/>
      <c r="AH1523" s="109">
        <v>2</v>
      </c>
      <c r="AI1523" s="109" t="str">
        <f>IF($E1524="SS",COUNTIFS($C1534:$C1558,"FST",$E1534:$E1558,"2"),"0")</f>
        <v>0</v>
      </c>
      <c r="AJ1523" s="109" t="str">
        <f>IF($E1524="RPX",COUNTIFS($C1534:$C1558,"FST",$E1534:$E1558,"2"),"0")</f>
        <v>0</v>
      </c>
      <c r="AK1523" s="109" t="str">
        <f>IF($E1524="EUC",COUNTIFS($C1534:$C1558,"FST",$E1534:$E1558,"2"),"0")</f>
        <v>0</v>
      </c>
      <c r="AL1523" s="109" t="str">
        <f>IF($E1524="RPX-T",COUNTIFS($C1534:$C1558,"FST",$E1534:$E1558,"2"),"0")</f>
        <v>0</v>
      </c>
      <c r="AT1523" s="110" t="s">
        <v>227</v>
      </c>
      <c r="AU1523" s="108">
        <f>IF(OR($AS1524="Y",$AS1525="Y",$AS1526="Y"),"",COUNTIFS($E1524,"SS",$E1529,"Y"))</f>
        <v>0</v>
      </c>
      <c r="AV1523" s="111">
        <f>IF(OR($AS1524="Y",$AS1525="Y",$AS1526="Y"),"",COUNTIFS($E1524,"RPX",$E1529,"Y"))</f>
        <v>0</v>
      </c>
      <c r="AW1523" s="111">
        <f>IF(OR($AS1524="Y",$AS1525="Y",$AS1526="Y"),"",COUNTIFS($E1524,"EUC",$E1529,"Y"))</f>
        <v>0</v>
      </c>
      <c r="AX1523" s="109">
        <f>IF(OR($AS1524="Y",$AS1525="Y",$AS1526="Y"),"",COUNTIFS($E1524,"RPX-T",$E1529,"Y"))</f>
        <v>0</v>
      </c>
      <c r="BA1523" s="226"/>
    </row>
    <row r="1524" spans="1:53" ht="16.5" customHeight="1" thickTop="1" thickBot="1" x14ac:dyDescent="0.3">
      <c r="A1524" s="88"/>
      <c r="B1524" s="29" t="s">
        <v>228</v>
      </c>
      <c r="C1524" s="30">
        <v>0</v>
      </c>
      <c r="D1524" s="31" t="s">
        <v>229</v>
      </c>
      <c r="E1524" s="66" t="str">
        <f>TEXT(IF('Cable Calculator'!GG7="","",'Cable Calculator'!GG7),)</f>
        <v/>
      </c>
      <c r="F1524" s="88"/>
      <c r="G1524" s="300" t="s">
        <v>230</v>
      </c>
      <c r="H1524" s="287"/>
      <c r="I1524" s="33">
        <f>E1525-I1523</f>
        <v>0</v>
      </c>
      <c r="J1524" s="301" t="s">
        <v>231</v>
      </c>
      <c r="K1524" s="302"/>
      <c r="L1524" s="34">
        <f>I1528</f>
        <v>0</v>
      </c>
      <c r="M1524" s="196">
        <v>4</v>
      </c>
      <c r="N1524" s="35">
        <f>SUM(AI1524,AI1535)</f>
        <v>0</v>
      </c>
      <c r="O1524" s="35">
        <v>0</v>
      </c>
      <c r="P1524" s="35">
        <f>SUM(AJ1524,AJ1535)</f>
        <v>0</v>
      </c>
      <c r="Q1524" s="35">
        <v>0</v>
      </c>
      <c r="R1524" s="35">
        <f>COUNTIFS($E1534:$E1558,"4",$F1534:$F1558,"Pole",$C1534:$C1558,"FST")</f>
        <v>0</v>
      </c>
      <c r="S1524" s="35">
        <f>SUM(AL1524,AK1535)</f>
        <v>0</v>
      </c>
      <c r="T1524" s="35">
        <v>0</v>
      </c>
      <c r="U1524" s="35">
        <f>SUM(AK1524,AL1535)</f>
        <v>0</v>
      </c>
      <c r="V1524" s="35">
        <v>0</v>
      </c>
      <c r="W1524" s="34">
        <f>COUNTIFS($E1534:$E1558,"4",$F1534:$F1558,"HH",$C1534:$C1558,"FST")</f>
        <v>0</v>
      </c>
      <c r="X1524" s="35">
        <f>COUNTIFS($E1534:$E1558,"4",$F1534:$F1558,"Ped",$C1534:$C1558,"FST")</f>
        <v>0</v>
      </c>
      <c r="Y1524" s="25"/>
      <c r="Z1524" s="303" t="s">
        <v>232</v>
      </c>
      <c r="AA1524" s="305" t="s">
        <v>233</v>
      </c>
      <c r="AB1524" s="306"/>
      <c r="AC1524" s="25"/>
      <c r="AD1524" s="25"/>
      <c r="AH1524" s="109">
        <v>4</v>
      </c>
      <c r="AI1524" s="109" t="str">
        <f>IF($E1524="SS",COUNTIFS($C1534:$C1558,"FST",$E1534:$E1558,"4"),"0")</f>
        <v>0</v>
      </c>
      <c r="AJ1524" s="109" t="str">
        <f>IF($E1524="RPX",COUNTIFS($C1534:$C1558,"FST",$E1534:$E1558,"4"),"0")</f>
        <v>0</v>
      </c>
      <c r="AK1524" s="109" t="str">
        <f>IF($E1524="EUC",COUNTIFS($C1534:$C1558,"FST",$E1534:$E1558,"4"),"0")</f>
        <v>0</v>
      </c>
      <c r="AL1524" s="109" t="str">
        <f>IF($E1524="RPX-T",COUNTIFS($C1534:$C1558,"FST",$E1534:$E1558,"4"),"0")</f>
        <v>0</v>
      </c>
      <c r="AS1524" s="109" t="str">
        <f>IF(AND(E1529="Y",E1525=24,E1526=0),"Y","N")</f>
        <v>N</v>
      </c>
      <c r="AT1524" s="110" t="s">
        <v>234</v>
      </c>
      <c r="AU1524" s="109">
        <f>COUNTIFS($E1524,"SS",$AS1524,"Y")</f>
        <v>0</v>
      </c>
      <c r="AV1524" s="111">
        <f>COUNTIFS($E1524,"RPX",$AS1524,"Y")</f>
        <v>0</v>
      </c>
      <c r="AW1524" s="111">
        <f>COUNTIFS($E1524,"EUC",$AS1524,"Y")</f>
        <v>0</v>
      </c>
      <c r="AX1524" s="109">
        <f>COUNTIFS($E1524,"RPX-T",$AS1524,"Y")</f>
        <v>0</v>
      </c>
      <c r="BA1524" s="227"/>
    </row>
    <row r="1525" spans="1:53" ht="16.5" thickTop="1" thickBot="1" x14ac:dyDescent="0.3">
      <c r="A1525" s="88"/>
      <c r="B1525" s="36" t="s">
        <v>235</v>
      </c>
      <c r="C1525" s="37">
        <v>0</v>
      </c>
      <c r="D1525" s="38" t="s">
        <v>236</v>
      </c>
      <c r="E1525" s="32"/>
      <c r="F1525" s="88"/>
      <c r="G1525" s="309" t="s">
        <v>237</v>
      </c>
      <c r="H1525" s="310"/>
      <c r="I1525" s="35">
        <f>IF(E1525=0,0,12-(MOD(I1523,12)))</f>
        <v>0</v>
      </c>
      <c r="J1525" s="301" t="s">
        <v>238</v>
      </c>
      <c r="K1525" s="302"/>
      <c r="L1525" s="39">
        <f>I1529-I1523</f>
        <v>0</v>
      </c>
      <c r="M1525" s="196">
        <v>6</v>
      </c>
      <c r="N1525" s="35">
        <f>SUM(AI1525,AI1536)</f>
        <v>0</v>
      </c>
      <c r="O1525" s="35">
        <v>0</v>
      </c>
      <c r="P1525" s="35">
        <f>SUM(AJ1525,AJ1536)</f>
        <v>0</v>
      </c>
      <c r="Q1525" s="35">
        <v>0</v>
      </c>
      <c r="R1525" s="35">
        <f>COUNTIFS($E1534:$E1558,"6",$F1534:$F1558,"Pole",$C1534:$C1558,"FST")</f>
        <v>0</v>
      </c>
      <c r="S1525" s="35">
        <f>SUM(AL1525,AK1536)</f>
        <v>0</v>
      </c>
      <c r="T1525" s="35">
        <v>0</v>
      </c>
      <c r="U1525" s="35">
        <f>SUM(AK1525,AL1536)</f>
        <v>0</v>
      </c>
      <c r="V1525" s="35">
        <v>0</v>
      </c>
      <c r="W1525" s="34">
        <f>COUNTIFS($E1534:$E1558,"6",$F1534:$F1558,"HH",$C1534:$C1558,"FST")</f>
        <v>0</v>
      </c>
      <c r="X1525" s="35">
        <f>COUNTIFS($E1534:$E1558,"6",$F1534:$F1558,"Ped",$C1534:$C1558,"FST")</f>
        <v>0</v>
      </c>
      <c r="Y1525" s="25"/>
      <c r="Z1525" s="304"/>
      <c r="AA1525" s="307"/>
      <c r="AB1525" s="308"/>
      <c r="AC1525" s="25"/>
      <c r="AD1525" s="25"/>
      <c r="AH1525" s="109">
        <v>6</v>
      </c>
      <c r="AI1525" s="109" t="str">
        <f>IF($E1524="SS",COUNTIFS($C1534:$C1558,"FST",$E1534:$E1558,"6"),"0")</f>
        <v>0</v>
      </c>
      <c r="AJ1525" s="109" t="str">
        <f>IF($E1524="RPX",COUNTIFS($C1534:$C1558,"FST",$E1534:$E1558,"6"),"0")</f>
        <v>0</v>
      </c>
      <c r="AK1525" s="109" t="str">
        <f>IF($E1524="EUC",COUNTIFS($C1534:$C1558,"FST",$E1534:$E1558,"6"),"0")</f>
        <v>0</v>
      </c>
      <c r="AL1525" s="109" t="str">
        <f>IF($E1524="RPX-T",COUNTIFS($C1534:$C1558,"FST",$E1534:$E1558,"6"),"0")</f>
        <v>0</v>
      </c>
      <c r="AS1525" s="109" t="str">
        <f>IF(AND(E1529="Y",E1525=48,E1526=12),"Y","N")</f>
        <v>N</v>
      </c>
      <c r="AT1525" s="110" t="s">
        <v>239</v>
      </c>
      <c r="AU1525" s="109">
        <f>COUNTIFS($E1524,"SS",$AS1525,"Y")</f>
        <v>0</v>
      </c>
      <c r="AV1525" s="108">
        <f>COUNTIFS($E1524,"RPX",$AS1525,"Y")</f>
        <v>0</v>
      </c>
      <c r="AW1525" s="108">
        <f>COUNTIFS($E1524,"EUC",$AS1525,"Y")</f>
        <v>0</v>
      </c>
      <c r="AX1525" s="109">
        <f>COUNTIFS($E1524,"RPX-T",$AS1525,"Y")</f>
        <v>0</v>
      </c>
      <c r="BA1525" s="227"/>
    </row>
    <row r="1526" spans="1:53" ht="16.5" customHeight="1" thickTop="1" thickBot="1" x14ac:dyDescent="0.3">
      <c r="A1526" s="88"/>
      <c r="B1526" s="40" t="s">
        <v>240</v>
      </c>
      <c r="C1526" s="30">
        <v>0</v>
      </c>
      <c r="D1526" s="41" t="s">
        <v>241</v>
      </c>
      <c r="E1526" s="42"/>
      <c r="F1526" s="88"/>
      <c r="G1526" s="277" t="s">
        <v>242</v>
      </c>
      <c r="H1526" s="43" t="s">
        <v>243</v>
      </c>
      <c r="I1526" s="35">
        <f>IF(E1526&lt;&gt;0,1,0)</f>
        <v>0</v>
      </c>
      <c r="J1526" s="309" t="s">
        <v>244</v>
      </c>
      <c r="K1526" s="310"/>
      <c r="L1526" s="44" t="str">
        <f>'Cable Calculator'!GG3</f>
        <v/>
      </c>
      <c r="M1526" s="196">
        <v>8</v>
      </c>
      <c r="N1526" s="35">
        <f>SUM(AI1526,AI1537)</f>
        <v>0</v>
      </c>
      <c r="O1526" s="35">
        <v>0</v>
      </c>
      <c r="P1526" s="35">
        <f>SUM(AJ1526,AJ1537)</f>
        <v>0</v>
      </c>
      <c r="Q1526" s="35">
        <v>0</v>
      </c>
      <c r="R1526" s="35">
        <f>COUNTIFS($E1534:$E1558,"8",$F1534:$F1558,"Pole",$C1534:$C1558,"FST")</f>
        <v>0</v>
      </c>
      <c r="S1526" s="35">
        <f>SUM(AL1526,AK1537)</f>
        <v>0</v>
      </c>
      <c r="T1526" s="35">
        <v>0</v>
      </c>
      <c r="U1526" s="35">
        <f>SUM(AK1526,AL1537)</f>
        <v>0</v>
      </c>
      <c r="V1526" s="35">
        <v>0</v>
      </c>
      <c r="W1526" s="34">
        <f>COUNTIFS($E1534:$E1558,"8",$F1534:$F1558,"HH",$C1534:$C1558,"FST")</f>
        <v>0</v>
      </c>
      <c r="X1526" s="35">
        <f>COUNTIFS($E1534:$E1558,"8",$F1534:$F1558,"Ped",$C1534:$C1558,"FST")</f>
        <v>0</v>
      </c>
      <c r="Y1526" s="25"/>
      <c r="Z1526" s="45">
        <v>1</v>
      </c>
      <c r="AA1526" s="46">
        <v>1</v>
      </c>
      <c r="AB1526" s="46">
        <v>12</v>
      </c>
      <c r="AC1526" s="25"/>
      <c r="AD1526" s="25"/>
      <c r="AH1526" s="109">
        <v>8</v>
      </c>
      <c r="AI1526" s="109" t="str">
        <f>IF($E1524="SS",COUNTIFS($C1534:$C1558,"FST",$E1534:$E1558,"8"),"0")</f>
        <v>0</v>
      </c>
      <c r="AJ1526" s="109" t="str">
        <f>IF($E1524="RPX",COUNTIFS($C1534:$C1558,"FST",$E1534:$E1558,"8"),"0")</f>
        <v>0</v>
      </c>
      <c r="AK1526" s="109" t="str">
        <f>IF($E1524="EUC",COUNTIFS($C1534:$C1558,"FST",$E1534:$E1558,"8"),"0")</f>
        <v>0</v>
      </c>
      <c r="AL1526" s="109" t="str">
        <f>IF($E1524="RPX-T",COUNTIFS($C1534:$C1558,"FST",$E1534:$E1558,"8"),"0")</f>
        <v>0</v>
      </c>
      <c r="AS1526" s="109" t="str">
        <f>IF(AND(E1529="Y",E1525=48,E1526=0),"Y","N")</f>
        <v>N</v>
      </c>
      <c r="AT1526" s="110" t="s">
        <v>245</v>
      </c>
      <c r="AU1526" s="109">
        <f>COUNTIFS($E1524,"SS",$AS1526,"Y")</f>
        <v>0</v>
      </c>
      <c r="AV1526" s="108">
        <f>COUNTIFS($E1524,"RPX",$AS1526,"Y")</f>
        <v>0</v>
      </c>
      <c r="AW1526" s="108">
        <f>COUNTIFS($E1524,"EUC",$AS1526,"Y")</f>
        <v>0</v>
      </c>
      <c r="AX1526" s="109">
        <f>COUNTIFS($E1524,"RPX-T",$AS1526,"Y")</f>
        <v>0</v>
      </c>
      <c r="BA1526" s="227"/>
    </row>
    <row r="1527" spans="1:53" ht="16.5" thickTop="1" thickBot="1" x14ac:dyDescent="0.3">
      <c r="A1527" s="88"/>
      <c r="B1527" s="29" t="s">
        <v>246</v>
      </c>
      <c r="C1527" s="37">
        <v>0</v>
      </c>
      <c r="D1527" s="41" t="s">
        <v>247</v>
      </c>
      <c r="E1527" s="42"/>
      <c r="F1527" s="88"/>
      <c r="G1527" s="278"/>
      <c r="H1527" s="47" t="s">
        <v>248</v>
      </c>
      <c r="I1527" s="35">
        <f>IF(E1526&lt;&gt;0,E1526,0)</f>
        <v>0</v>
      </c>
      <c r="J1527" s="194"/>
      <c r="K1527" s="195"/>
      <c r="L1527" s="48"/>
      <c r="M1527" s="196">
        <v>12</v>
      </c>
      <c r="N1527" s="35" t="str">
        <f>IF($E1524="SS",SUM(AI1527,AJ1538,AM1559,AO1559,AQ1559),"0")</f>
        <v>0</v>
      </c>
      <c r="O1527" s="35" t="str">
        <f>IF($E1524="SS",SUM(AN1559,AP1559,AR1559),"0")</f>
        <v>0</v>
      </c>
      <c r="P1527" s="35" t="str">
        <f>IF($E1524="RPX",SUM(AJ1527,AJ1538,AM1559,AO1559,AQ1559),"0")</f>
        <v>0</v>
      </c>
      <c r="Q1527" s="35" t="str">
        <f>IF($E1524="RPX",SUM(AN1559,AP1559,AR1559),"0")</f>
        <v>0</v>
      </c>
      <c r="R1527" s="35">
        <f>COUNTIFS($E1534:$E1558,"12",$F1534:$F1558,"Pole",$C1534:$C1558,"FST")</f>
        <v>0</v>
      </c>
      <c r="S1527" s="35" t="str">
        <f>IF($E1524="RPX-T",SUM(AL1527,AK1538,AM1559,AO1559,AQ1559),"0")</f>
        <v>0</v>
      </c>
      <c r="T1527" s="35" t="str">
        <f>IF($E1524="RPX-T",SUM(AN1559,AP1559,AR1559),"0")</f>
        <v>0</v>
      </c>
      <c r="U1527" s="35" t="str">
        <f>IF($E1524="EUC",SUM(AK1527,AL1538,AM1559,AO1559,AQ1559),"0")</f>
        <v>0</v>
      </c>
      <c r="V1527" s="35" t="str">
        <f>IF($E1524="EUC",SUM($AN1559,AP1559,AR1559),"0")</f>
        <v>0</v>
      </c>
      <c r="W1527" s="34">
        <f>COUNTIFS($E1534:$E1558,"12",$F1534:$F1558,"HH",$C1534:$C1558,"FST")</f>
        <v>0</v>
      </c>
      <c r="X1527" s="35">
        <f>COUNTIFS($E1534:$E1558,"12",$F1534:$F1558,"Ped",$C1534:$C1558,"FST")</f>
        <v>0</v>
      </c>
      <c r="Y1527" s="25"/>
      <c r="Z1527" s="45">
        <v>2</v>
      </c>
      <c r="AA1527" s="46">
        <v>13</v>
      </c>
      <c r="AB1527" s="46">
        <v>24</v>
      </c>
      <c r="AC1527" s="25"/>
      <c r="AD1527" s="25"/>
      <c r="AH1527" s="109">
        <v>12</v>
      </c>
      <c r="AI1527" s="109" t="str">
        <f>IF($E1524="SS",COUNTIFS($C1534:$C1558,"FST",$E1534:$E1558,"12"),"0")</f>
        <v>0</v>
      </c>
      <c r="AJ1527" s="109" t="str">
        <f>IF($E1524="RPX",COUNTIFS($C1534:$C1558,"FST",$E1534:$E1558,"12"),"0")</f>
        <v>0</v>
      </c>
      <c r="AK1527" s="109" t="str">
        <f>IF($E1524="EUC",COUNTIFS($C1534:$C1558,"FST",$E1534:$E1558,"12"),"0")</f>
        <v>0</v>
      </c>
      <c r="AL1527" s="109" t="str">
        <f>IF($E1524="RPX-T",COUNTIFS($C1534:$C1558,"FST",$E1534:$E1558,"12"),"0")</f>
        <v>0</v>
      </c>
      <c r="BA1527" s="227"/>
    </row>
    <row r="1528" spans="1:53" ht="16.5" customHeight="1" thickTop="1" thickBot="1" x14ac:dyDescent="0.3">
      <c r="A1528" s="88"/>
      <c r="B1528" s="36" t="s">
        <v>249</v>
      </c>
      <c r="C1528" s="30">
        <v>0</v>
      </c>
      <c r="D1528" s="49" t="s">
        <v>250</v>
      </c>
      <c r="E1528" s="50">
        <f>E1525/12</f>
        <v>0</v>
      </c>
      <c r="F1528" s="88"/>
      <c r="G1528" s="277" t="s">
        <v>251</v>
      </c>
      <c r="H1528" s="51" t="s">
        <v>252</v>
      </c>
      <c r="I1528" s="112">
        <f>E1527</f>
        <v>0</v>
      </c>
      <c r="J1528" s="311" t="s">
        <v>253</v>
      </c>
      <c r="K1528" s="312"/>
      <c r="L1528" s="313"/>
      <c r="M1528" s="52" t="s">
        <v>254</v>
      </c>
      <c r="N1528" s="106"/>
      <c r="O1528" s="106"/>
      <c r="P1528" s="192"/>
      <c r="Q1528" s="192"/>
      <c r="R1528" s="192"/>
      <c r="S1528" s="192"/>
      <c r="T1528" s="192"/>
      <c r="U1528" s="192"/>
      <c r="V1528" s="192"/>
      <c r="W1528" s="53">
        <f>SUM(P1528:U1528)</f>
        <v>0</v>
      </c>
      <c r="X1528" s="54"/>
      <c r="Y1528" s="25"/>
      <c r="Z1528" s="45">
        <v>3</v>
      </c>
      <c r="AA1528" s="46">
        <v>25</v>
      </c>
      <c r="AB1528" s="46">
        <v>36</v>
      </c>
      <c r="AC1528" s="25"/>
      <c r="AD1528" s="25"/>
      <c r="BA1528" s="227"/>
    </row>
    <row r="1529" spans="1:53" ht="16.5" thickTop="1" thickBot="1" x14ac:dyDescent="0.3">
      <c r="A1529" s="88"/>
      <c r="B1529" s="36" t="s">
        <v>255</v>
      </c>
      <c r="C1529" s="30">
        <v>0</v>
      </c>
      <c r="D1529" s="31" t="s">
        <v>256</v>
      </c>
      <c r="E1529" s="101" t="str">
        <f>IF('Cable Calculator'!GG5="","",'Cable Calculator'!GG5)</f>
        <v/>
      </c>
      <c r="F1529" s="88"/>
      <c r="G1529" s="278"/>
      <c r="H1529" s="47" t="s">
        <v>257</v>
      </c>
      <c r="I1529" s="35" t="str">
        <f>IF(E1527="","0",IF(AND(E1524="EUC",E1525=432), I1528+(203-E1526),IF(E1527=0,0,(E1527+(E1525-E1526)-1))))</f>
        <v>0</v>
      </c>
      <c r="J1529" s="292" t="str">
        <f>IFERROR(IF(OR(E1524="EUC",E1524="SS"),"---",IF(OR(P1523,S1523),"NO 2F Tethers for RPX!",IF(OR(P1525,S1525),"NO 6F Tethers for RPX!","---"))),"---")</f>
        <v>---</v>
      </c>
      <c r="K1529" s="293"/>
      <c r="L1529" s="294"/>
      <c r="M1529" s="292" t="str">
        <f>IF(E1526&gt;60,"Dead Count &gt;60: Consider Downsize","---")</f>
        <v>---</v>
      </c>
      <c r="N1529" s="293"/>
      <c r="O1529" s="293"/>
      <c r="P1529" s="293"/>
      <c r="Q1529" s="293"/>
      <c r="R1529" s="293"/>
      <c r="S1529" s="293"/>
      <c r="T1529" s="293"/>
      <c r="U1529" s="294"/>
      <c r="V1529" s="100"/>
      <c r="W1529" s="54">
        <f>SUM(P1529:U1529)</f>
        <v>0</v>
      </c>
      <c r="X1529" s="54"/>
      <c r="Y1529" s="25"/>
      <c r="Z1529" s="45">
        <v>4</v>
      </c>
      <c r="AA1529" s="46">
        <v>37</v>
      </c>
      <c r="AB1529" s="46">
        <v>48</v>
      </c>
      <c r="AC1529" s="25"/>
      <c r="AD1529" s="25"/>
      <c r="BA1529" s="227"/>
    </row>
    <row r="1530" spans="1:53" ht="16.5" thickTop="1" thickBot="1" x14ac:dyDescent="0.3">
      <c r="A1530" s="88"/>
      <c r="B1530" s="55" t="s">
        <v>258</v>
      </c>
      <c r="C1530" s="56">
        <f>SUM(C1524:C1529)+I1523</f>
        <v>0</v>
      </c>
      <c r="D1530" s="31" t="s">
        <v>259</v>
      </c>
      <c r="E1530" s="101" t="str">
        <f>IF(AS1524="Y","DBL",IF(AS1525="Y","TRPL",IF(AS1526="Y","QUAD","")))</f>
        <v/>
      </c>
      <c r="F1530" s="88"/>
      <c r="G1530" s="192"/>
      <c r="H1530" s="57"/>
      <c r="I1530" s="192"/>
      <c r="J1530" s="292" t="str">
        <f>IF(AND(E1525=216,(OR(Z1546="error",Z1547="error",Z1548="error",Z1549="error",Z1550="error",Z1551="error",Z1552="error",Z1553="error",Z1554="error",Z1555="error",Z1556="error",Z1557="error",Z1558="error",AA1548="error",AA1549="error",AA1550="error",AA1551="error",AA1552="error",AA1553="error",AA1554="error",AA1555="error",AA1556="error",AA1557="error",AA1558="error",AA1559="error",AA1560="error"))),"You cannot cross Tube 6 and 7","---")</f>
        <v>---</v>
      </c>
      <c r="K1530" s="293"/>
      <c r="L1530" s="294"/>
      <c r="M1530" s="292" t="str">
        <f>IF(AND(OR(E1524="SS",E1524="RPX",E1524="EUC",E1524="RPX-T"),(OR(C1534="",C1534="Field SPL"))),"Cannot have FlexNap cables without tethers","---")</f>
        <v>---</v>
      </c>
      <c r="N1530" s="293"/>
      <c r="O1530" s="293"/>
      <c r="P1530" s="293"/>
      <c r="Q1530" s="293"/>
      <c r="R1530" s="293"/>
      <c r="S1530" s="293"/>
      <c r="T1530" s="293"/>
      <c r="U1530" s="294"/>
      <c r="V1530" s="25"/>
      <c r="W1530" s="58"/>
      <c r="X1530" s="58"/>
      <c r="Y1530" s="25"/>
      <c r="Z1530" s="45">
        <v>5</v>
      </c>
      <c r="AA1530" s="46">
        <v>49</v>
      </c>
      <c r="AB1530" s="46">
        <v>60</v>
      </c>
      <c r="AC1530" s="25"/>
      <c r="AD1530" s="25"/>
      <c r="BA1530" s="227"/>
    </row>
    <row r="1531" spans="1:53" ht="16.5" thickTop="1" thickBot="1" x14ac:dyDescent="0.3">
      <c r="A1531" s="88"/>
      <c r="B1531" s="59"/>
      <c r="C1531" s="60"/>
      <c r="D1531" s="61"/>
      <c r="E1531" s="62"/>
      <c r="F1531" s="88"/>
      <c r="G1531" s="63"/>
      <c r="H1531" s="64"/>
      <c r="I1531" s="63"/>
      <c r="J1531" s="292" t="str">
        <f>IF(AND(OR(E1524="RPX", E1524="RPX-T", E1524="SS"),E1525=216),"NO 216 For RPX, RPX-T, OR SS CABLE","---")</f>
        <v>---</v>
      </c>
      <c r="K1531" s="293"/>
      <c r="L1531" s="294"/>
      <c r="M1531" s="292" t="str" cm="1">
        <f t="array" ref="M1531">IF(AND(E1524="",OR(C1534:C1558="FST",C1534:C1558="REV T",C1534:C1558="DBL REV",C1534:C1558="TPL REV", C1534:C1558="QD REV")),"Non-FlexNap cables cannot have tethers","---")</f>
        <v>---</v>
      </c>
      <c r="N1531" s="293"/>
      <c r="O1531" s="293"/>
      <c r="P1531" s="293"/>
      <c r="Q1531" s="293"/>
      <c r="R1531" s="293"/>
      <c r="S1531" s="293"/>
      <c r="T1531" s="293"/>
      <c r="U1531" s="294"/>
      <c r="V1531" s="25"/>
      <c r="W1531" s="58"/>
      <c r="X1531" s="58"/>
      <c r="Y1531" s="25"/>
      <c r="Z1531" s="45">
        <v>6</v>
      </c>
      <c r="AA1531" s="65">
        <v>61</v>
      </c>
      <c r="AB1531" s="65">
        <v>72</v>
      </c>
      <c r="AC1531" s="25"/>
      <c r="AD1531" s="25"/>
      <c r="BA1531" s="226"/>
    </row>
    <row r="1532" spans="1:53" ht="15.75" customHeight="1" thickBot="1" x14ac:dyDescent="0.3">
      <c r="A1532" s="88"/>
      <c r="B1532" s="277" t="s">
        <v>260</v>
      </c>
      <c r="C1532" s="314" t="s">
        <v>261</v>
      </c>
      <c r="D1532" s="314" t="s">
        <v>262</v>
      </c>
      <c r="E1532" s="316" t="s">
        <v>263</v>
      </c>
      <c r="F1532" s="314" t="s">
        <v>264</v>
      </c>
      <c r="G1532" s="279" t="s">
        <v>265</v>
      </c>
      <c r="H1532" s="279" t="s">
        <v>266</v>
      </c>
      <c r="I1532" s="279" t="s">
        <v>267</v>
      </c>
      <c r="J1532" s="318" t="s">
        <v>268</v>
      </c>
      <c r="K1532" s="314" t="s">
        <v>269</v>
      </c>
      <c r="L1532" s="320" t="s">
        <v>270</v>
      </c>
      <c r="M1532" s="322" t="s">
        <v>271</v>
      </c>
      <c r="N1532" s="322"/>
      <c r="O1532" s="322"/>
      <c r="P1532" s="322"/>
      <c r="Q1532" s="322"/>
      <c r="R1532" s="322"/>
      <c r="S1532" s="322"/>
      <c r="T1532" s="322"/>
      <c r="U1532" s="323"/>
      <c r="V1532" s="107"/>
      <c r="W1532" s="72"/>
      <c r="X1532" s="72"/>
      <c r="Y1532" s="72"/>
      <c r="Z1532" s="45">
        <v>7</v>
      </c>
      <c r="AA1532" s="65">
        <v>73</v>
      </c>
      <c r="AB1532" s="65">
        <v>84</v>
      </c>
      <c r="AC1532" s="25"/>
      <c r="AD1532" s="25"/>
      <c r="BA1532" s="228"/>
    </row>
    <row r="1533" spans="1:53" ht="15.75" thickBot="1" x14ac:dyDescent="0.3">
      <c r="A1533" s="88"/>
      <c r="B1533" s="278"/>
      <c r="C1533" s="315"/>
      <c r="D1533" s="315"/>
      <c r="E1533" s="317"/>
      <c r="F1533" s="315"/>
      <c r="G1533" s="280"/>
      <c r="H1533" s="280"/>
      <c r="I1533" s="280"/>
      <c r="J1533" s="319"/>
      <c r="K1533" s="315"/>
      <c r="L1533" s="321"/>
      <c r="M1533" s="324"/>
      <c r="N1533" s="324"/>
      <c r="O1533" s="324"/>
      <c r="P1533" s="324"/>
      <c r="Q1533" s="324"/>
      <c r="R1533" s="324"/>
      <c r="S1533" s="324"/>
      <c r="T1533" s="324"/>
      <c r="U1533" s="325"/>
      <c r="V1533" s="107"/>
      <c r="W1533" s="72"/>
      <c r="X1533" s="72"/>
      <c r="Y1533" s="72"/>
      <c r="Z1533" s="45">
        <v>8</v>
      </c>
      <c r="AA1533" s="46">
        <v>85</v>
      </c>
      <c r="AB1533" s="46">
        <v>96</v>
      </c>
      <c r="AC1533" s="25"/>
      <c r="AD1533" s="25"/>
      <c r="AI1533" s="109" t="s">
        <v>272</v>
      </c>
      <c r="AJ1533" s="109" t="s">
        <v>273</v>
      </c>
      <c r="AK1533" s="109" t="s">
        <v>274</v>
      </c>
      <c r="AL1533" s="109" t="s">
        <v>275</v>
      </c>
      <c r="BA1533" s="228"/>
    </row>
    <row r="1534" spans="1:53" ht="15.75" thickBot="1" x14ac:dyDescent="0.3">
      <c r="A1534" s="88"/>
      <c r="B1534" s="66" t="s">
        <v>276</v>
      </c>
      <c r="C1534" s="67"/>
      <c r="D1534" s="102"/>
      <c r="E1534" s="32"/>
      <c r="F1534" s="32"/>
      <c r="G1534" s="68" t="s">
        <v>277</v>
      </c>
      <c r="H1534" s="69">
        <f>IF(I1534=0,0,I1534-(E1534-1))</f>
        <v>0</v>
      </c>
      <c r="I1534" s="70">
        <f>IF(E1534=0,0,I1529)</f>
        <v>0</v>
      </c>
      <c r="J1534" s="71" t="s">
        <v>278</v>
      </c>
      <c r="K1534" s="32"/>
      <c r="L1534" s="233"/>
      <c r="M1534" s="295"/>
      <c r="N1534" s="295"/>
      <c r="O1534" s="295"/>
      <c r="P1534" s="295"/>
      <c r="Q1534" s="295"/>
      <c r="R1534" s="295"/>
      <c r="S1534" s="295"/>
      <c r="T1534" s="295"/>
      <c r="U1534" s="296"/>
      <c r="V1534" s="103"/>
      <c r="W1534" s="72"/>
      <c r="X1534" s="72"/>
      <c r="Y1534" s="72"/>
      <c r="Z1534" s="45">
        <v>9</v>
      </c>
      <c r="AA1534" s="46">
        <v>97</v>
      </c>
      <c r="AB1534" s="46">
        <v>108</v>
      </c>
      <c r="AC1534" s="72">
        <f t="shared" ref="AC1534:AC1558" si="629">IF(B1534&lt;&gt;"FST",1,0)</f>
        <v>1</v>
      </c>
      <c r="AD1534" s="72">
        <f t="shared" ref="AD1534:AD1558" si="630">IF(C1534&lt;&gt;"FST",1,0)</f>
        <v>1</v>
      </c>
      <c r="AE1534" s="109" t="str">
        <f t="shared" ref="AE1534:AE1558" si="631">CONCATENATE(H1534,"-",I1534)</f>
        <v>0-0</v>
      </c>
      <c r="AF1534" s="109" t="str">
        <f t="shared" ref="AF1534:AF1558" si="632">IF(C1534="Field SPL","N","Y")</f>
        <v>Y</v>
      </c>
      <c r="AG1534" s="109" t="str">
        <f t="shared" ref="AG1534:AG1558" si="633">IF(OR(E$1524="RPX",E$1524="SS"),"A","B")</f>
        <v>B</v>
      </c>
      <c r="AH1534" s="109">
        <v>2</v>
      </c>
      <c r="AI1534" s="109" t="str">
        <f>IF(E1524="SS",COUNTIFS(C1534:C1558,"TCF",E1534:E1558,"2"),"")</f>
        <v/>
      </c>
      <c r="AJ1534" s="109" t="str">
        <f>IF(E1524="RPX",COUNTIFS(C1534:C1558,"TCF",E1534:E1558,"2"),"")</f>
        <v/>
      </c>
      <c r="AK1534" s="109" t="str">
        <f>IF(E1524="RPX-T",COUNTIFS(C1534:C1558,"TCF",E1534:E1558,"2"),"")</f>
        <v/>
      </c>
      <c r="AL1534" s="109" t="str">
        <f>IF(E1524="EUC",COUNTIFS(C1534:C1558,"TCF",E1534:E1558,"2"),"")</f>
        <v/>
      </c>
      <c r="AM1534" s="109">
        <f t="shared" ref="AM1534:AM1558" si="634">VALUE(IF(C1534="FST","0",IF(C1534="REV T","1",IF(C1534="DBL REV",".5","0"))))</f>
        <v>0</v>
      </c>
      <c r="AN1534" s="109">
        <f t="shared" ref="AN1534:AN1558" si="635">VALUE(IF(C1534="FST","0",IF(C1534="REV T","0",IF(C1534="DBL REV",".5","0"))))</f>
        <v>0</v>
      </c>
      <c r="AO1534" s="109" t="str">
        <f t="shared" ref="AO1534:AO1558" si="636">IF(C1534="TPL REV","Y","")</f>
        <v/>
      </c>
      <c r="AQ1534" s="109" t="str">
        <f t="shared" ref="AQ1534:AQ1558" si="637">IF(C1534="QD REV","Y","")</f>
        <v/>
      </c>
      <c r="BA1534" s="229">
        <f>MOD(E1534,12)</f>
        <v>0</v>
      </c>
    </row>
    <row r="1535" spans="1:53" ht="15.75" thickBot="1" x14ac:dyDescent="0.3">
      <c r="A1535" s="88"/>
      <c r="B1535" s="66" t="s">
        <v>279</v>
      </c>
      <c r="C1535" s="67"/>
      <c r="D1535" s="102"/>
      <c r="E1535" s="32"/>
      <c r="F1535" s="32"/>
      <c r="G1535" s="68" t="s">
        <v>277</v>
      </c>
      <c r="H1535" s="69">
        <f t="shared" ref="H1535:H1558" si="638">IF(E1535=0,0,I1535-(E1535-1))</f>
        <v>0</v>
      </c>
      <c r="I1535" s="70">
        <f t="shared" ref="I1535:I1558" si="639">IF(E1535=0,0,H1534-1)</f>
        <v>0</v>
      </c>
      <c r="J1535" s="73" t="str">
        <f>IF(C1535="","--",IF(AND(C1535&lt;&gt;"FST",C1535&lt;&gt;"TCF",BA1534&lt;&gt;0),BA1534,"--"))</f>
        <v>--</v>
      </c>
      <c r="K1535" s="32"/>
      <c r="L1535" s="233"/>
      <c r="M1535" s="295"/>
      <c r="N1535" s="295"/>
      <c r="O1535" s="295"/>
      <c r="P1535" s="295"/>
      <c r="Q1535" s="295"/>
      <c r="R1535" s="295"/>
      <c r="S1535" s="295"/>
      <c r="T1535" s="295"/>
      <c r="U1535" s="296"/>
      <c r="V1535" s="103"/>
      <c r="W1535" s="72"/>
      <c r="X1535" s="72"/>
      <c r="Y1535" s="72"/>
      <c r="Z1535" s="45">
        <v>10</v>
      </c>
      <c r="AA1535" s="46">
        <v>109</v>
      </c>
      <c r="AB1535" s="46">
        <v>120</v>
      </c>
      <c r="AC1535" s="72">
        <f t="shared" si="629"/>
        <v>1</v>
      </c>
      <c r="AD1535" s="72">
        <f t="shared" si="630"/>
        <v>1</v>
      </c>
      <c r="AE1535" s="109" t="str">
        <f t="shared" si="631"/>
        <v>0-0</v>
      </c>
      <c r="AF1535" s="109" t="str">
        <f t="shared" si="632"/>
        <v>Y</v>
      </c>
      <c r="AG1535" s="109" t="str">
        <f t="shared" si="633"/>
        <v>B</v>
      </c>
      <c r="AH1535" s="109">
        <v>4</v>
      </c>
      <c r="AI1535" s="109" t="str">
        <f>IF(E1524="SS",COUNTIFS(C1534:C1558,"TCF",E1534:E1558,"4"),"")</f>
        <v/>
      </c>
      <c r="AJ1535" s="109" t="str">
        <f>IF(E1524="RPX",COUNTIFS(C1534:C1558,"TCF",E1534:E1558,"4"),"")</f>
        <v/>
      </c>
      <c r="AK1535" s="109" t="str">
        <f>IF(E1524="RPX-T",COUNTIFS(C1534:C1558,"TCF",E1534:E1558,"4"),"")</f>
        <v/>
      </c>
      <c r="AL1535" s="109" t="str">
        <f>IF(E1524="EUC",COUNTIFS(C1534:C1558,"TCF",E1534:E1558,"4"),"")</f>
        <v/>
      </c>
      <c r="AM1535" s="109">
        <f t="shared" si="634"/>
        <v>0</v>
      </c>
      <c r="AN1535" s="109">
        <f t="shared" si="635"/>
        <v>0</v>
      </c>
      <c r="AO1535" s="109" t="str">
        <f t="shared" si="636"/>
        <v/>
      </c>
      <c r="AQ1535" s="109" t="str">
        <f t="shared" si="637"/>
        <v/>
      </c>
      <c r="BA1535" s="229">
        <f>MOD(SUM(E1534:E1535),12)</f>
        <v>0</v>
      </c>
    </row>
    <row r="1536" spans="1:53" ht="15.75" thickBot="1" x14ac:dyDescent="0.3">
      <c r="A1536" s="88"/>
      <c r="B1536" s="74" t="s">
        <v>280</v>
      </c>
      <c r="C1536" s="67"/>
      <c r="D1536" s="102"/>
      <c r="E1536" s="32"/>
      <c r="F1536" s="32"/>
      <c r="G1536" s="75" t="s">
        <v>277</v>
      </c>
      <c r="H1536" s="69">
        <f t="shared" si="638"/>
        <v>0</v>
      </c>
      <c r="I1536" s="70">
        <f t="shared" si="639"/>
        <v>0</v>
      </c>
      <c r="J1536" s="73" t="str">
        <f t="shared" ref="J1536:J1558" si="640">IF(C1536="","--",IF(AND(C1536&lt;&gt;"FST",C1536&lt;&gt;"TCF",BA1535&lt;&gt;0),BA1535,"--"))</f>
        <v>--</v>
      </c>
      <c r="K1536" s="32"/>
      <c r="L1536" s="233"/>
      <c r="M1536" s="295"/>
      <c r="N1536" s="295"/>
      <c r="O1536" s="295"/>
      <c r="P1536" s="295"/>
      <c r="Q1536" s="295"/>
      <c r="R1536" s="295"/>
      <c r="S1536" s="295"/>
      <c r="T1536" s="295"/>
      <c r="U1536" s="296"/>
      <c r="V1536" s="103"/>
      <c r="W1536" s="72"/>
      <c r="X1536" s="72"/>
      <c r="Y1536" s="72"/>
      <c r="Z1536" s="45">
        <v>11</v>
      </c>
      <c r="AA1536" s="46">
        <v>121</v>
      </c>
      <c r="AB1536" s="46">
        <v>132</v>
      </c>
      <c r="AC1536" s="72">
        <f t="shared" si="629"/>
        <v>1</v>
      </c>
      <c r="AD1536" s="72">
        <f t="shared" si="630"/>
        <v>1</v>
      </c>
      <c r="AE1536" s="109" t="str">
        <f t="shared" si="631"/>
        <v>0-0</v>
      </c>
      <c r="AF1536" s="109" t="str">
        <f t="shared" si="632"/>
        <v>Y</v>
      </c>
      <c r="AG1536" s="109" t="str">
        <f t="shared" si="633"/>
        <v>B</v>
      </c>
      <c r="AH1536" s="109">
        <v>6</v>
      </c>
      <c r="AI1536" s="109" t="str">
        <f>IF(E1524="SS",COUNTIFS(C1534:C1558,"TCF",E1534:E1558,"6"),"")</f>
        <v/>
      </c>
      <c r="AJ1536" s="109" t="str">
        <f>IF(E1524="RPX",COUNTIFS(C1534:C1558,"TCF",E1534:E1558,"6"),"")</f>
        <v/>
      </c>
      <c r="AK1536" s="109" t="str">
        <f>IF(E1524="RPX-T",COUNTIFS(C1534:C1558,"TCF",E1534:E1558,"6"),"")</f>
        <v/>
      </c>
      <c r="AL1536" s="109" t="str">
        <f>IF(E1524="EUC",COUNTIFS(C1534:C1558,"TCF",E1534:E1558,"6"),"")</f>
        <v/>
      </c>
      <c r="AM1536" s="109">
        <f t="shared" si="634"/>
        <v>0</v>
      </c>
      <c r="AN1536" s="109">
        <f t="shared" si="635"/>
        <v>0</v>
      </c>
      <c r="AO1536" s="109" t="str">
        <f t="shared" si="636"/>
        <v/>
      </c>
      <c r="AQ1536" s="109" t="str">
        <f t="shared" si="637"/>
        <v/>
      </c>
      <c r="BA1536" s="229">
        <f>MOD(SUM(E1534:E1537),12)</f>
        <v>0</v>
      </c>
    </row>
    <row r="1537" spans="1:53" ht="15.75" thickBot="1" x14ac:dyDescent="0.3">
      <c r="A1537" s="88"/>
      <c r="B1537" s="66" t="s">
        <v>281</v>
      </c>
      <c r="C1537" s="67"/>
      <c r="D1537" s="102"/>
      <c r="E1537" s="32"/>
      <c r="F1537" s="32"/>
      <c r="G1537" s="68" t="s">
        <v>277</v>
      </c>
      <c r="H1537" s="69">
        <f t="shared" si="638"/>
        <v>0</v>
      </c>
      <c r="I1537" s="70">
        <f t="shared" si="639"/>
        <v>0</v>
      </c>
      <c r="J1537" s="73" t="str">
        <f t="shared" si="640"/>
        <v>--</v>
      </c>
      <c r="K1537" s="32"/>
      <c r="L1537" s="233"/>
      <c r="M1537" s="295"/>
      <c r="N1537" s="295"/>
      <c r="O1537" s="295"/>
      <c r="P1537" s="295"/>
      <c r="Q1537" s="295"/>
      <c r="R1537" s="295"/>
      <c r="S1537" s="295"/>
      <c r="T1537" s="295"/>
      <c r="U1537" s="296"/>
      <c r="V1537" s="103"/>
      <c r="W1537" s="72"/>
      <c r="X1537" s="72"/>
      <c r="Y1537" s="72"/>
      <c r="Z1537" s="45">
        <v>12</v>
      </c>
      <c r="AA1537" s="76">
        <v>133</v>
      </c>
      <c r="AB1537" s="76">
        <v>144</v>
      </c>
      <c r="AC1537" s="72">
        <f t="shared" si="629"/>
        <v>1</v>
      </c>
      <c r="AD1537" s="72">
        <f t="shared" si="630"/>
        <v>1</v>
      </c>
      <c r="AE1537" s="109" t="str">
        <f t="shared" si="631"/>
        <v>0-0</v>
      </c>
      <c r="AF1537" s="109" t="str">
        <f t="shared" si="632"/>
        <v>Y</v>
      </c>
      <c r="AG1537" s="109" t="str">
        <f t="shared" si="633"/>
        <v>B</v>
      </c>
      <c r="AH1537" s="109">
        <v>8</v>
      </c>
      <c r="AI1537" s="109" t="str">
        <f>IF(E1524="SS",COUNTIFS(C1534:C1558,"TCF",E1534:E1558,"8"),"")</f>
        <v/>
      </c>
      <c r="AJ1537" s="109" t="str">
        <f>IF(E1524="RPX",COUNTIFS(C1534:C1558,"TCF",E1534:E1558,"8"),"")</f>
        <v/>
      </c>
      <c r="AK1537" s="109" t="str">
        <f>IF(E1524="RPX-T",COUNTIFS(C1534:C1558,"TCF",E1534:E1558,"8"),"")</f>
        <v/>
      </c>
      <c r="AL1537" s="109" t="str">
        <f>IF(E1524="EUC",COUNTIFS(C1534:C1558,"TCF",E1534:E1558,"8"),"")</f>
        <v/>
      </c>
      <c r="AM1537" s="109">
        <f t="shared" si="634"/>
        <v>0</v>
      </c>
      <c r="AN1537" s="109">
        <f t="shared" si="635"/>
        <v>0</v>
      </c>
      <c r="AO1537" s="109" t="str">
        <f t="shared" si="636"/>
        <v/>
      </c>
      <c r="AQ1537" s="109" t="str">
        <f t="shared" si="637"/>
        <v/>
      </c>
      <c r="BA1537" s="229">
        <f>MOD(SUM(E1534:E1538),12)</f>
        <v>0</v>
      </c>
    </row>
    <row r="1538" spans="1:53" ht="15.75" thickBot="1" x14ac:dyDescent="0.3">
      <c r="A1538" s="88"/>
      <c r="B1538" s="66" t="s">
        <v>282</v>
      </c>
      <c r="C1538" s="67"/>
      <c r="D1538" s="102"/>
      <c r="E1538" s="32"/>
      <c r="F1538" s="32"/>
      <c r="G1538" s="68" t="s">
        <v>277</v>
      </c>
      <c r="H1538" s="69">
        <f t="shared" si="638"/>
        <v>0</v>
      </c>
      <c r="I1538" s="70">
        <f t="shared" si="639"/>
        <v>0</v>
      </c>
      <c r="J1538" s="73" t="str">
        <f t="shared" si="640"/>
        <v>--</v>
      </c>
      <c r="K1538" s="32"/>
      <c r="L1538" s="233"/>
      <c r="M1538" s="295"/>
      <c r="N1538" s="295"/>
      <c r="O1538" s="295"/>
      <c r="P1538" s="295"/>
      <c r="Q1538" s="295"/>
      <c r="R1538" s="295"/>
      <c r="S1538" s="295"/>
      <c r="T1538" s="295"/>
      <c r="U1538" s="296"/>
      <c r="V1538" s="103"/>
      <c r="W1538" s="72"/>
      <c r="X1538" s="72"/>
      <c r="Y1538" s="72"/>
      <c r="Z1538" s="45">
        <v>13</v>
      </c>
      <c r="AA1538" s="77">
        <f t="shared" ref="AA1538:AA1543" si="641">AB1537+1</f>
        <v>145</v>
      </c>
      <c r="AB1538" s="77">
        <f t="shared" ref="AB1538:AB1543" si="642">AB1537+12</f>
        <v>156</v>
      </c>
      <c r="AC1538" s="72">
        <f t="shared" si="629"/>
        <v>1</v>
      </c>
      <c r="AD1538" s="72">
        <f t="shared" si="630"/>
        <v>1</v>
      </c>
      <c r="AE1538" s="109" t="str">
        <f t="shared" si="631"/>
        <v>0-0</v>
      </c>
      <c r="AF1538" s="109" t="str">
        <f t="shared" si="632"/>
        <v>Y</v>
      </c>
      <c r="AG1538" s="109" t="str">
        <f t="shared" si="633"/>
        <v>B</v>
      </c>
      <c r="AH1538" s="109">
        <v>12</v>
      </c>
      <c r="AI1538" s="109" t="str">
        <f>IF(E1524="SS",COUNTIFS(C1534:C1558,"TCF",E1534:E1558,"12"),"")</f>
        <v/>
      </c>
      <c r="AJ1538" s="109" t="str">
        <f>IF(E1524="RPX",COUNTIFS(C1534:C1558,"TCF",E1534:E1558,"12"),"")</f>
        <v/>
      </c>
      <c r="AK1538" s="109" t="str">
        <f>IF(E1524="RPX-T",COUNTIFS(C1534:C1558,"TCF",E1534:E1558,"12"),"")</f>
        <v/>
      </c>
      <c r="AL1538" s="109" t="str">
        <f>IF(E1524="EUC",COUNTIFS(C1534:C1558,"TCF",E1534:E1558,"12"),"")</f>
        <v/>
      </c>
      <c r="AM1538" s="109">
        <f t="shared" si="634"/>
        <v>0</v>
      </c>
      <c r="AN1538" s="109">
        <f t="shared" si="635"/>
        <v>0</v>
      </c>
      <c r="AO1538" s="109" t="str">
        <f t="shared" si="636"/>
        <v/>
      </c>
      <c r="AQ1538" s="109" t="str">
        <f t="shared" si="637"/>
        <v/>
      </c>
      <c r="BA1538" s="229">
        <f>MOD(SUM(E1534:E1539),12)</f>
        <v>0</v>
      </c>
    </row>
    <row r="1539" spans="1:53" ht="15.75" thickBot="1" x14ac:dyDescent="0.3">
      <c r="A1539" s="88"/>
      <c r="B1539" s="66" t="s">
        <v>283</v>
      </c>
      <c r="C1539" s="67"/>
      <c r="D1539" s="102"/>
      <c r="E1539" s="32"/>
      <c r="F1539" s="32"/>
      <c r="G1539" s="68" t="s">
        <v>277</v>
      </c>
      <c r="H1539" s="69">
        <f t="shared" si="638"/>
        <v>0</v>
      </c>
      <c r="I1539" s="70">
        <f t="shared" si="639"/>
        <v>0</v>
      </c>
      <c r="J1539" s="73" t="str">
        <f t="shared" si="640"/>
        <v>--</v>
      </c>
      <c r="K1539" s="32"/>
      <c r="L1539" s="233"/>
      <c r="M1539" s="295"/>
      <c r="N1539" s="295"/>
      <c r="O1539" s="295"/>
      <c r="P1539" s="295"/>
      <c r="Q1539" s="295"/>
      <c r="R1539" s="295"/>
      <c r="S1539" s="295"/>
      <c r="T1539" s="295"/>
      <c r="U1539" s="296"/>
      <c r="V1539" s="103"/>
      <c r="W1539" s="72"/>
      <c r="X1539" s="72"/>
      <c r="Y1539" s="72"/>
      <c r="Z1539" s="45">
        <v>14</v>
      </c>
      <c r="AA1539" s="77">
        <f t="shared" si="641"/>
        <v>157</v>
      </c>
      <c r="AB1539" s="77">
        <f t="shared" si="642"/>
        <v>168</v>
      </c>
      <c r="AC1539" s="72">
        <f t="shared" si="629"/>
        <v>1</v>
      </c>
      <c r="AD1539" s="72">
        <f t="shared" si="630"/>
        <v>1</v>
      </c>
      <c r="AE1539" s="109" t="str">
        <f t="shared" si="631"/>
        <v>0-0</v>
      </c>
      <c r="AF1539" s="109" t="str">
        <f t="shared" si="632"/>
        <v>Y</v>
      </c>
      <c r="AG1539" s="109" t="str">
        <f t="shared" si="633"/>
        <v>B</v>
      </c>
      <c r="AM1539" s="109">
        <f t="shared" si="634"/>
        <v>0</v>
      </c>
      <c r="AN1539" s="109">
        <f t="shared" si="635"/>
        <v>0</v>
      </c>
      <c r="AO1539" s="109" t="str">
        <f t="shared" si="636"/>
        <v/>
      </c>
      <c r="AQ1539" s="109" t="str">
        <f t="shared" si="637"/>
        <v/>
      </c>
      <c r="BA1539" s="229">
        <f>MOD(SUM(E1534:E1540),12)</f>
        <v>0</v>
      </c>
    </row>
    <row r="1540" spans="1:53" ht="15.75" thickBot="1" x14ac:dyDescent="0.3">
      <c r="A1540" s="88"/>
      <c r="B1540" s="66" t="s">
        <v>284</v>
      </c>
      <c r="C1540" s="67"/>
      <c r="D1540" s="102"/>
      <c r="E1540" s="32"/>
      <c r="F1540" s="32"/>
      <c r="G1540" s="68" t="s">
        <v>277</v>
      </c>
      <c r="H1540" s="69">
        <f t="shared" si="638"/>
        <v>0</v>
      </c>
      <c r="I1540" s="70">
        <f t="shared" si="639"/>
        <v>0</v>
      </c>
      <c r="J1540" s="73" t="str">
        <f t="shared" si="640"/>
        <v>--</v>
      </c>
      <c r="K1540" s="32"/>
      <c r="L1540" s="233"/>
      <c r="M1540" s="295"/>
      <c r="N1540" s="295"/>
      <c r="O1540" s="295"/>
      <c r="P1540" s="295"/>
      <c r="Q1540" s="295"/>
      <c r="R1540" s="295"/>
      <c r="S1540" s="295"/>
      <c r="T1540" s="295"/>
      <c r="U1540" s="296"/>
      <c r="V1540" s="103"/>
      <c r="W1540" s="72"/>
      <c r="X1540" s="72"/>
      <c r="Y1540" s="72"/>
      <c r="Z1540" s="45">
        <v>15</v>
      </c>
      <c r="AA1540" s="77">
        <f t="shared" si="641"/>
        <v>169</v>
      </c>
      <c r="AB1540" s="77">
        <f t="shared" si="642"/>
        <v>180</v>
      </c>
      <c r="AC1540" s="72">
        <f t="shared" si="629"/>
        <v>1</v>
      </c>
      <c r="AD1540" s="72">
        <f t="shared" si="630"/>
        <v>1</v>
      </c>
      <c r="AE1540" s="109" t="str">
        <f t="shared" si="631"/>
        <v>0-0</v>
      </c>
      <c r="AF1540" s="109" t="str">
        <f t="shared" si="632"/>
        <v>Y</v>
      </c>
      <c r="AG1540" s="109" t="str">
        <f t="shared" si="633"/>
        <v>B</v>
      </c>
      <c r="AM1540" s="109">
        <f t="shared" si="634"/>
        <v>0</v>
      </c>
      <c r="AN1540" s="109">
        <f t="shared" si="635"/>
        <v>0</v>
      </c>
      <c r="AO1540" s="109" t="str">
        <f t="shared" si="636"/>
        <v/>
      </c>
      <c r="AQ1540" s="109" t="str">
        <f t="shared" si="637"/>
        <v/>
      </c>
      <c r="BA1540" s="229">
        <f>MOD(SUM(E1534:E1541),12)</f>
        <v>0</v>
      </c>
    </row>
    <row r="1541" spans="1:53" ht="15.75" thickBot="1" x14ac:dyDescent="0.3">
      <c r="A1541" s="88"/>
      <c r="B1541" s="66" t="s">
        <v>285</v>
      </c>
      <c r="C1541" s="67"/>
      <c r="D1541" s="102"/>
      <c r="E1541" s="32"/>
      <c r="F1541" s="32"/>
      <c r="G1541" s="68" t="s">
        <v>277</v>
      </c>
      <c r="H1541" s="69">
        <f t="shared" si="638"/>
        <v>0</v>
      </c>
      <c r="I1541" s="70">
        <f t="shared" si="639"/>
        <v>0</v>
      </c>
      <c r="J1541" s="73" t="str">
        <f t="shared" si="640"/>
        <v>--</v>
      </c>
      <c r="K1541" s="32"/>
      <c r="L1541" s="233"/>
      <c r="M1541" s="295"/>
      <c r="N1541" s="295"/>
      <c r="O1541" s="295"/>
      <c r="P1541" s="295"/>
      <c r="Q1541" s="295"/>
      <c r="R1541" s="295"/>
      <c r="S1541" s="295"/>
      <c r="T1541" s="295"/>
      <c r="U1541" s="296"/>
      <c r="V1541" s="103"/>
      <c r="W1541" s="72"/>
      <c r="X1541" s="72"/>
      <c r="Y1541" s="72"/>
      <c r="Z1541" s="45">
        <f>Z1540+1</f>
        <v>16</v>
      </c>
      <c r="AA1541" s="77">
        <f t="shared" si="641"/>
        <v>181</v>
      </c>
      <c r="AB1541" s="77">
        <f t="shared" si="642"/>
        <v>192</v>
      </c>
      <c r="AC1541" s="72">
        <f t="shared" si="629"/>
        <v>1</v>
      </c>
      <c r="AD1541" s="72">
        <f t="shared" si="630"/>
        <v>1</v>
      </c>
      <c r="AE1541" s="109" t="str">
        <f t="shared" si="631"/>
        <v>0-0</v>
      </c>
      <c r="AF1541" s="109" t="str">
        <f t="shared" si="632"/>
        <v>Y</v>
      </c>
      <c r="AG1541" s="109" t="str">
        <f t="shared" si="633"/>
        <v>B</v>
      </c>
      <c r="AM1541" s="109">
        <f t="shared" si="634"/>
        <v>0</v>
      </c>
      <c r="AN1541" s="109">
        <f t="shared" si="635"/>
        <v>0</v>
      </c>
      <c r="AO1541" s="109" t="str">
        <f t="shared" si="636"/>
        <v/>
      </c>
      <c r="AQ1541" s="109" t="str">
        <f t="shared" si="637"/>
        <v/>
      </c>
      <c r="BA1541" s="229">
        <f>MOD(SUM(E1534:E1542),12)</f>
        <v>0</v>
      </c>
    </row>
    <row r="1542" spans="1:53" ht="15.75" thickBot="1" x14ac:dyDescent="0.3">
      <c r="A1542" s="88"/>
      <c r="B1542" s="66" t="s">
        <v>286</v>
      </c>
      <c r="C1542" s="67"/>
      <c r="D1542" s="102"/>
      <c r="E1542" s="32"/>
      <c r="F1542" s="32"/>
      <c r="G1542" s="68" t="s">
        <v>277</v>
      </c>
      <c r="H1542" s="69">
        <f t="shared" si="638"/>
        <v>0</v>
      </c>
      <c r="I1542" s="70">
        <f t="shared" si="639"/>
        <v>0</v>
      </c>
      <c r="J1542" s="73" t="str">
        <f t="shared" si="640"/>
        <v>--</v>
      </c>
      <c r="K1542" s="32"/>
      <c r="L1542" s="233"/>
      <c r="M1542" s="295"/>
      <c r="N1542" s="295"/>
      <c r="O1542" s="295"/>
      <c r="P1542" s="295"/>
      <c r="Q1542" s="295"/>
      <c r="R1542" s="295"/>
      <c r="S1542" s="295"/>
      <c r="T1542" s="295"/>
      <c r="U1542" s="296"/>
      <c r="V1542" s="103"/>
      <c r="W1542" s="72"/>
      <c r="X1542" s="72"/>
      <c r="Y1542" s="72"/>
      <c r="Z1542" s="45">
        <f>Z1541+1</f>
        <v>17</v>
      </c>
      <c r="AA1542" s="77">
        <f t="shared" si="641"/>
        <v>193</v>
      </c>
      <c r="AB1542" s="77">
        <f t="shared" si="642"/>
        <v>204</v>
      </c>
      <c r="AC1542" s="72">
        <f t="shared" si="629"/>
        <v>1</v>
      </c>
      <c r="AD1542" s="72">
        <f t="shared" si="630"/>
        <v>1</v>
      </c>
      <c r="AE1542" s="109" t="str">
        <f t="shared" si="631"/>
        <v>0-0</v>
      </c>
      <c r="AF1542" s="109" t="str">
        <f t="shared" si="632"/>
        <v>Y</v>
      </c>
      <c r="AG1542" s="109" t="str">
        <f t="shared" si="633"/>
        <v>B</v>
      </c>
      <c r="AM1542" s="109">
        <f t="shared" si="634"/>
        <v>0</v>
      </c>
      <c r="AN1542" s="109">
        <f t="shared" si="635"/>
        <v>0</v>
      </c>
      <c r="AO1542" s="109" t="str">
        <f t="shared" si="636"/>
        <v/>
      </c>
      <c r="AQ1542" s="109" t="str">
        <f t="shared" si="637"/>
        <v/>
      </c>
      <c r="BA1542" s="229">
        <f>MOD(SUM(E1534:E1543),12)</f>
        <v>0</v>
      </c>
    </row>
    <row r="1543" spans="1:53" ht="15.75" thickBot="1" x14ac:dyDescent="0.3">
      <c r="A1543" s="88"/>
      <c r="B1543" s="66" t="s">
        <v>287</v>
      </c>
      <c r="C1543" s="67"/>
      <c r="D1543" s="102"/>
      <c r="E1543" s="32"/>
      <c r="F1543" s="32"/>
      <c r="G1543" s="68" t="s">
        <v>277</v>
      </c>
      <c r="H1543" s="69">
        <f t="shared" si="638"/>
        <v>0</v>
      </c>
      <c r="I1543" s="70">
        <f t="shared" si="639"/>
        <v>0</v>
      </c>
      <c r="J1543" s="73" t="str">
        <f t="shared" si="640"/>
        <v>--</v>
      </c>
      <c r="K1543" s="32"/>
      <c r="L1543" s="233"/>
      <c r="M1543" s="295"/>
      <c r="N1543" s="295"/>
      <c r="O1543" s="295"/>
      <c r="P1543" s="295"/>
      <c r="Q1543" s="295"/>
      <c r="R1543" s="295"/>
      <c r="S1543" s="295"/>
      <c r="T1543" s="295"/>
      <c r="U1543" s="296"/>
      <c r="V1543" s="103"/>
      <c r="W1543" s="72"/>
      <c r="X1543" s="72"/>
      <c r="Y1543" s="72"/>
      <c r="Z1543" s="45">
        <f>Z1542+1</f>
        <v>18</v>
      </c>
      <c r="AA1543" s="77">
        <f t="shared" si="641"/>
        <v>205</v>
      </c>
      <c r="AB1543" s="77">
        <f t="shared" si="642"/>
        <v>216</v>
      </c>
      <c r="AC1543" s="72">
        <f t="shared" si="629"/>
        <v>1</v>
      </c>
      <c r="AD1543" s="72">
        <f t="shared" si="630"/>
        <v>1</v>
      </c>
      <c r="AE1543" s="109" t="str">
        <f t="shared" si="631"/>
        <v>0-0</v>
      </c>
      <c r="AF1543" s="109" t="str">
        <f t="shared" si="632"/>
        <v>Y</v>
      </c>
      <c r="AG1543" s="109" t="str">
        <f t="shared" si="633"/>
        <v>B</v>
      </c>
      <c r="AM1543" s="109">
        <f t="shared" si="634"/>
        <v>0</v>
      </c>
      <c r="AN1543" s="109">
        <f t="shared" si="635"/>
        <v>0</v>
      </c>
      <c r="AO1543" s="109" t="str">
        <f t="shared" si="636"/>
        <v/>
      </c>
      <c r="AQ1543" s="109" t="str">
        <f t="shared" si="637"/>
        <v/>
      </c>
      <c r="BA1543" s="229">
        <f>MOD(SUM(E1534:E1544),12)</f>
        <v>0</v>
      </c>
    </row>
    <row r="1544" spans="1:53" ht="15.75" thickBot="1" x14ac:dyDescent="0.3">
      <c r="A1544" s="88"/>
      <c r="B1544" s="66" t="s">
        <v>288</v>
      </c>
      <c r="C1544" s="67"/>
      <c r="D1544" s="102"/>
      <c r="E1544" s="32"/>
      <c r="F1544" s="32"/>
      <c r="G1544" s="68" t="s">
        <v>277</v>
      </c>
      <c r="H1544" s="69">
        <f t="shared" si="638"/>
        <v>0</v>
      </c>
      <c r="I1544" s="70">
        <f t="shared" si="639"/>
        <v>0</v>
      </c>
      <c r="J1544" s="73" t="str">
        <f t="shared" si="640"/>
        <v>--</v>
      </c>
      <c r="K1544" s="32"/>
      <c r="L1544" s="233"/>
      <c r="M1544" s="295"/>
      <c r="N1544" s="295"/>
      <c r="O1544" s="295"/>
      <c r="P1544" s="295"/>
      <c r="Q1544" s="295"/>
      <c r="R1544" s="295"/>
      <c r="S1544" s="295"/>
      <c r="T1544" s="295"/>
      <c r="U1544" s="296"/>
      <c r="V1544" s="103"/>
      <c r="W1544" s="84"/>
      <c r="X1544" s="84"/>
      <c r="Y1544" s="72"/>
      <c r="Z1544" s="72"/>
      <c r="AA1544" s="72"/>
      <c r="AB1544" s="72"/>
      <c r="AC1544" s="72">
        <f t="shared" si="629"/>
        <v>1</v>
      </c>
      <c r="AD1544" s="72">
        <f t="shared" si="630"/>
        <v>1</v>
      </c>
      <c r="AE1544" s="109" t="str">
        <f t="shared" si="631"/>
        <v>0-0</v>
      </c>
      <c r="AF1544" s="109" t="str">
        <f t="shared" si="632"/>
        <v>Y</v>
      </c>
      <c r="AG1544" s="109" t="str">
        <f t="shared" si="633"/>
        <v>B</v>
      </c>
      <c r="AM1544" s="109">
        <f t="shared" si="634"/>
        <v>0</v>
      </c>
      <c r="AN1544" s="109">
        <f t="shared" si="635"/>
        <v>0</v>
      </c>
      <c r="AO1544" s="109" t="str">
        <f t="shared" si="636"/>
        <v/>
      </c>
      <c r="AQ1544" s="109" t="str">
        <f t="shared" si="637"/>
        <v/>
      </c>
      <c r="BA1544" s="229">
        <f>MOD(SUM(E1534:E1545),12)</f>
        <v>0</v>
      </c>
    </row>
    <row r="1545" spans="1:53" ht="15.75" thickBot="1" x14ac:dyDescent="0.3">
      <c r="A1545" s="88"/>
      <c r="B1545" s="66" t="s">
        <v>289</v>
      </c>
      <c r="C1545" s="67"/>
      <c r="D1545" s="102"/>
      <c r="E1545" s="32"/>
      <c r="F1545" s="32"/>
      <c r="G1545" s="68" t="s">
        <v>277</v>
      </c>
      <c r="H1545" s="69">
        <f t="shared" si="638"/>
        <v>0</v>
      </c>
      <c r="I1545" s="70">
        <f t="shared" si="639"/>
        <v>0</v>
      </c>
      <c r="J1545" s="73" t="str">
        <f t="shared" si="640"/>
        <v>--</v>
      </c>
      <c r="K1545" s="32"/>
      <c r="L1545" s="233"/>
      <c r="M1545" s="295"/>
      <c r="N1545" s="295"/>
      <c r="O1545" s="295"/>
      <c r="P1545" s="295"/>
      <c r="Q1545" s="295"/>
      <c r="R1545" s="295"/>
      <c r="S1545" s="295"/>
      <c r="T1545" s="295"/>
      <c r="U1545" s="296"/>
      <c r="V1545" s="103"/>
      <c r="W1545" s="84">
        <f>Y1545+1</f>
        <v>1</v>
      </c>
      <c r="X1545" s="84"/>
      <c r="Y1545" s="78">
        <f>SUM(E1534:E1545)</f>
        <v>0</v>
      </c>
      <c r="Z1545" s="72"/>
      <c r="AA1545" s="72"/>
      <c r="AB1545" s="72"/>
      <c r="AC1545" s="72">
        <f t="shared" si="629"/>
        <v>1</v>
      </c>
      <c r="AD1545" s="72">
        <f t="shared" si="630"/>
        <v>1</v>
      </c>
      <c r="AE1545" s="109" t="str">
        <f t="shared" si="631"/>
        <v>0-0</v>
      </c>
      <c r="AF1545" s="109" t="str">
        <f t="shared" si="632"/>
        <v>Y</v>
      </c>
      <c r="AG1545" s="109" t="str">
        <f t="shared" si="633"/>
        <v>B</v>
      </c>
      <c r="AM1545" s="109">
        <f t="shared" si="634"/>
        <v>0</v>
      </c>
      <c r="AN1545" s="109">
        <f t="shared" si="635"/>
        <v>0</v>
      </c>
      <c r="AO1545" s="109" t="str">
        <f t="shared" si="636"/>
        <v/>
      </c>
      <c r="AQ1545" s="109" t="str">
        <f t="shared" si="637"/>
        <v/>
      </c>
      <c r="BA1545" s="229">
        <f>MOD(SUM(E1534:E1546),12)</f>
        <v>0</v>
      </c>
    </row>
    <row r="1546" spans="1:53" ht="15.75" thickBot="1" x14ac:dyDescent="0.3">
      <c r="A1546" s="88"/>
      <c r="B1546" s="66" t="s">
        <v>290</v>
      </c>
      <c r="C1546" s="67"/>
      <c r="D1546" s="102"/>
      <c r="E1546" s="32"/>
      <c r="F1546" s="32"/>
      <c r="G1546" s="68" t="s">
        <v>277</v>
      </c>
      <c r="H1546" s="69">
        <f t="shared" si="638"/>
        <v>0</v>
      </c>
      <c r="I1546" s="70">
        <f t="shared" si="639"/>
        <v>0</v>
      </c>
      <c r="J1546" s="73" t="str">
        <f t="shared" si="640"/>
        <v>--</v>
      </c>
      <c r="K1546" s="32"/>
      <c r="L1546" s="233"/>
      <c r="M1546" s="295"/>
      <c r="N1546" s="295"/>
      <c r="O1546" s="295"/>
      <c r="P1546" s="295"/>
      <c r="Q1546" s="295"/>
      <c r="R1546" s="295"/>
      <c r="S1546" s="295"/>
      <c r="T1546" s="295"/>
      <c r="U1546" s="296"/>
      <c r="V1546" s="103"/>
      <c r="W1546" s="84">
        <f>Y1546+1</f>
        <v>1</v>
      </c>
      <c r="X1546" s="84"/>
      <c r="Y1546" s="78">
        <f>SUM(E1534:E1546)</f>
        <v>0</v>
      </c>
      <c r="Z1546" s="72" t="str">
        <f t="shared" ref="Z1546:Z1558" si="643">IF(OR(AND(E$8=216,C1545="DBL REV",C1546="DBL REV",Y1545&lt;=144,Y1546&gt;144),AND(E$8=216,C1545="TPL REV",C1546="TPL REV",Y1545&lt;=144,Y1546&gt;144),AND(E$8=216,C1545="QD REV",C1546="QD REV",Y1545&lt;=144,Y1546&gt;144)),"ERROR","")</f>
        <v/>
      </c>
      <c r="AA1546" s="72"/>
      <c r="AB1546" s="72"/>
      <c r="AC1546" s="72">
        <f t="shared" si="629"/>
        <v>1</v>
      </c>
      <c r="AD1546" s="72">
        <f t="shared" si="630"/>
        <v>1</v>
      </c>
      <c r="AE1546" s="109" t="str">
        <f t="shared" si="631"/>
        <v>0-0</v>
      </c>
      <c r="AF1546" s="109" t="str">
        <f t="shared" si="632"/>
        <v>Y</v>
      </c>
      <c r="AG1546" s="109" t="str">
        <f t="shared" si="633"/>
        <v>B</v>
      </c>
      <c r="AM1546" s="109">
        <f t="shared" si="634"/>
        <v>0</v>
      </c>
      <c r="AN1546" s="109">
        <f t="shared" si="635"/>
        <v>0</v>
      </c>
      <c r="AO1546" s="109" t="str">
        <f t="shared" si="636"/>
        <v/>
      </c>
      <c r="AQ1546" s="109" t="str">
        <f t="shared" si="637"/>
        <v/>
      </c>
      <c r="BA1546" s="229">
        <f>MOD(SUM(E1534:E1547),12)</f>
        <v>0</v>
      </c>
    </row>
    <row r="1547" spans="1:53" ht="15.75" thickBot="1" x14ac:dyDescent="0.3">
      <c r="A1547" s="88"/>
      <c r="B1547" s="66" t="s">
        <v>291</v>
      </c>
      <c r="C1547" s="67"/>
      <c r="D1547" s="102"/>
      <c r="E1547" s="32"/>
      <c r="F1547" s="32"/>
      <c r="G1547" s="68" t="s">
        <v>277</v>
      </c>
      <c r="H1547" s="69">
        <f t="shared" si="638"/>
        <v>0</v>
      </c>
      <c r="I1547" s="70">
        <f t="shared" si="639"/>
        <v>0</v>
      </c>
      <c r="J1547" s="73" t="str">
        <f t="shared" si="640"/>
        <v>--</v>
      </c>
      <c r="K1547" s="32"/>
      <c r="L1547" s="233"/>
      <c r="M1547" s="295"/>
      <c r="N1547" s="295"/>
      <c r="O1547" s="295"/>
      <c r="P1547" s="295"/>
      <c r="Q1547" s="295"/>
      <c r="R1547" s="295"/>
      <c r="S1547" s="295"/>
      <c r="T1547" s="295"/>
      <c r="U1547" s="296"/>
      <c r="V1547" s="103"/>
      <c r="W1547" s="84">
        <f>Y1547+1</f>
        <v>1</v>
      </c>
      <c r="X1547" s="84"/>
      <c r="Y1547" s="78">
        <f>SUM(E1534:E1547)</f>
        <v>0</v>
      </c>
      <c r="Z1547" s="72" t="str">
        <f t="shared" si="643"/>
        <v/>
      </c>
      <c r="AA1547" s="72"/>
      <c r="AB1547" s="72"/>
      <c r="AC1547" s="72">
        <f t="shared" si="629"/>
        <v>1</v>
      </c>
      <c r="AD1547" s="72">
        <f t="shared" si="630"/>
        <v>1</v>
      </c>
      <c r="AE1547" s="109" t="str">
        <f t="shared" si="631"/>
        <v>0-0</v>
      </c>
      <c r="AF1547" s="109" t="str">
        <f t="shared" si="632"/>
        <v>Y</v>
      </c>
      <c r="AG1547" s="109" t="str">
        <f t="shared" si="633"/>
        <v>B</v>
      </c>
      <c r="AM1547" s="109">
        <f t="shared" si="634"/>
        <v>0</v>
      </c>
      <c r="AN1547" s="109">
        <f t="shared" si="635"/>
        <v>0</v>
      </c>
      <c r="AO1547" s="109" t="str">
        <f t="shared" si="636"/>
        <v/>
      </c>
      <c r="AQ1547" s="109" t="str">
        <f t="shared" si="637"/>
        <v/>
      </c>
      <c r="BA1547" s="229">
        <f>MOD(SUM(E1534:E1548),12)</f>
        <v>0</v>
      </c>
    </row>
    <row r="1548" spans="1:53" ht="15.75" thickBot="1" x14ac:dyDescent="0.3">
      <c r="A1548" s="88"/>
      <c r="B1548" s="66" t="s">
        <v>292</v>
      </c>
      <c r="C1548" s="67"/>
      <c r="D1548" s="102"/>
      <c r="E1548" s="32"/>
      <c r="F1548" s="32"/>
      <c r="G1548" s="68" t="s">
        <v>277</v>
      </c>
      <c r="H1548" s="69">
        <f t="shared" si="638"/>
        <v>0</v>
      </c>
      <c r="I1548" s="70">
        <f t="shared" si="639"/>
        <v>0</v>
      </c>
      <c r="J1548" s="73" t="str">
        <f t="shared" si="640"/>
        <v>--</v>
      </c>
      <c r="K1548" s="32"/>
      <c r="L1548" s="233"/>
      <c r="M1548" s="295"/>
      <c r="N1548" s="295"/>
      <c r="O1548" s="295"/>
      <c r="P1548" s="295"/>
      <c r="Q1548" s="295"/>
      <c r="R1548" s="295"/>
      <c r="S1548" s="295"/>
      <c r="T1548" s="295"/>
      <c r="U1548" s="296"/>
      <c r="V1548" s="103"/>
      <c r="W1548" s="84">
        <f>Y1548+1</f>
        <v>1</v>
      </c>
      <c r="X1548" s="84"/>
      <c r="Y1548" s="78">
        <f>SUM(E1534:E1548)</f>
        <v>0</v>
      </c>
      <c r="Z1548" s="72" t="str">
        <f t="shared" si="643"/>
        <v/>
      </c>
      <c r="AA1548" s="72" t="str">
        <f t="shared" ref="AA1548:AA1560" si="644">IF(AND(C1546&lt;&gt;"Field SPL",W1545&lt;=144,Y1546&gt;144),"ERROR","")</f>
        <v/>
      </c>
      <c r="AB1548" s="72"/>
      <c r="AC1548" s="72">
        <f t="shared" si="629"/>
        <v>1</v>
      </c>
      <c r="AD1548" s="72">
        <f t="shared" si="630"/>
        <v>1</v>
      </c>
      <c r="AE1548" s="109" t="str">
        <f t="shared" si="631"/>
        <v>0-0</v>
      </c>
      <c r="AF1548" s="109" t="str">
        <f t="shared" si="632"/>
        <v>Y</v>
      </c>
      <c r="AG1548" s="109" t="str">
        <f t="shared" si="633"/>
        <v>B</v>
      </c>
      <c r="AM1548" s="109">
        <f t="shared" si="634"/>
        <v>0</v>
      </c>
      <c r="AN1548" s="109">
        <f t="shared" si="635"/>
        <v>0</v>
      </c>
      <c r="AO1548" s="109" t="str">
        <f t="shared" si="636"/>
        <v/>
      </c>
      <c r="AQ1548" s="109" t="str">
        <f t="shared" si="637"/>
        <v/>
      </c>
      <c r="BA1548" s="229">
        <f>MOD(SUM(E1534:E1549),12)</f>
        <v>0</v>
      </c>
    </row>
    <row r="1549" spans="1:53" ht="15.75" thickBot="1" x14ac:dyDescent="0.3">
      <c r="A1549" s="88"/>
      <c r="B1549" s="66" t="s">
        <v>293</v>
      </c>
      <c r="C1549" s="67"/>
      <c r="D1549" s="102"/>
      <c r="E1549" s="32"/>
      <c r="F1549" s="32"/>
      <c r="G1549" s="68" t="s">
        <v>277</v>
      </c>
      <c r="H1549" s="69">
        <f t="shared" si="638"/>
        <v>0</v>
      </c>
      <c r="I1549" s="70">
        <f t="shared" si="639"/>
        <v>0</v>
      </c>
      <c r="J1549" s="73" t="str">
        <f t="shared" si="640"/>
        <v>--</v>
      </c>
      <c r="K1549" s="32"/>
      <c r="L1549" s="233"/>
      <c r="M1549" s="295"/>
      <c r="N1549" s="295"/>
      <c r="O1549" s="295"/>
      <c r="P1549" s="295"/>
      <c r="Q1549" s="295"/>
      <c r="R1549" s="295"/>
      <c r="S1549" s="295"/>
      <c r="T1549" s="295"/>
      <c r="U1549" s="296"/>
      <c r="V1549" s="103"/>
      <c r="W1549" s="84">
        <f t="shared" ref="W1549:W1557" si="645">Y1549+1</f>
        <v>1</v>
      </c>
      <c r="X1549" s="84"/>
      <c r="Y1549" s="78">
        <f>SUM(E1534:E1549)</f>
        <v>0</v>
      </c>
      <c r="Z1549" s="72" t="str">
        <f t="shared" si="643"/>
        <v/>
      </c>
      <c r="AA1549" s="72" t="str">
        <f t="shared" si="644"/>
        <v/>
      </c>
      <c r="AB1549" s="72"/>
      <c r="AC1549" s="72">
        <f t="shared" si="629"/>
        <v>1</v>
      </c>
      <c r="AD1549" s="72">
        <f t="shared" si="630"/>
        <v>1</v>
      </c>
      <c r="AE1549" s="109" t="str">
        <f t="shared" si="631"/>
        <v>0-0</v>
      </c>
      <c r="AF1549" s="109" t="str">
        <f t="shared" si="632"/>
        <v>Y</v>
      </c>
      <c r="AG1549" s="109" t="str">
        <f t="shared" si="633"/>
        <v>B</v>
      </c>
      <c r="AM1549" s="109">
        <f t="shared" si="634"/>
        <v>0</v>
      </c>
      <c r="AN1549" s="109">
        <f t="shared" si="635"/>
        <v>0</v>
      </c>
      <c r="AO1549" s="109" t="str">
        <f t="shared" si="636"/>
        <v/>
      </c>
      <c r="AQ1549" s="109" t="str">
        <f t="shared" si="637"/>
        <v/>
      </c>
      <c r="BA1549" s="229">
        <f>MOD(SUM(E1534:E1550),12)</f>
        <v>0</v>
      </c>
    </row>
    <row r="1550" spans="1:53" ht="15.75" thickBot="1" x14ac:dyDescent="0.3">
      <c r="A1550" s="88"/>
      <c r="B1550" s="66" t="s">
        <v>294</v>
      </c>
      <c r="C1550" s="67"/>
      <c r="D1550" s="102"/>
      <c r="E1550" s="32"/>
      <c r="F1550" s="32"/>
      <c r="G1550" s="68" t="s">
        <v>277</v>
      </c>
      <c r="H1550" s="69">
        <f t="shared" si="638"/>
        <v>0</v>
      </c>
      <c r="I1550" s="70">
        <f t="shared" si="639"/>
        <v>0</v>
      </c>
      <c r="J1550" s="73" t="str">
        <f t="shared" si="640"/>
        <v>--</v>
      </c>
      <c r="K1550" s="32"/>
      <c r="L1550" s="233"/>
      <c r="M1550" s="295"/>
      <c r="N1550" s="295"/>
      <c r="O1550" s="295"/>
      <c r="P1550" s="295"/>
      <c r="Q1550" s="295"/>
      <c r="R1550" s="295"/>
      <c r="S1550" s="295"/>
      <c r="T1550" s="295"/>
      <c r="U1550" s="296"/>
      <c r="V1550" s="103"/>
      <c r="W1550" s="84">
        <f t="shared" si="645"/>
        <v>1</v>
      </c>
      <c r="X1550" s="84"/>
      <c r="Y1550" s="78">
        <f>SUM(E1534:E1550)</f>
        <v>0</v>
      </c>
      <c r="Z1550" s="72" t="str">
        <f t="shared" si="643"/>
        <v/>
      </c>
      <c r="AA1550" s="72" t="str">
        <f t="shared" si="644"/>
        <v/>
      </c>
      <c r="AB1550" s="72"/>
      <c r="AC1550" s="72">
        <f t="shared" si="629"/>
        <v>1</v>
      </c>
      <c r="AD1550" s="72">
        <f t="shared" si="630"/>
        <v>1</v>
      </c>
      <c r="AE1550" s="109" t="str">
        <f t="shared" si="631"/>
        <v>0-0</v>
      </c>
      <c r="AF1550" s="109" t="str">
        <f t="shared" si="632"/>
        <v>Y</v>
      </c>
      <c r="AG1550" s="109" t="str">
        <f t="shared" si="633"/>
        <v>B</v>
      </c>
      <c r="AM1550" s="109">
        <f t="shared" si="634"/>
        <v>0</v>
      </c>
      <c r="AN1550" s="109">
        <f t="shared" si="635"/>
        <v>0</v>
      </c>
      <c r="AO1550" s="109" t="str">
        <f t="shared" si="636"/>
        <v/>
      </c>
      <c r="AQ1550" s="109" t="str">
        <f t="shared" si="637"/>
        <v/>
      </c>
      <c r="BA1550" s="229">
        <f>MOD(SUM(E1534:E1551),12)</f>
        <v>0</v>
      </c>
    </row>
    <row r="1551" spans="1:53" ht="15.75" thickBot="1" x14ac:dyDescent="0.3">
      <c r="A1551" s="88"/>
      <c r="B1551" s="66" t="s">
        <v>295</v>
      </c>
      <c r="C1551" s="67"/>
      <c r="D1551" s="102"/>
      <c r="E1551" s="32"/>
      <c r="F1551" s="32"/>
      <c r="G1551" s="68" t="s">
        <v>277</v>
      </c>
      <c r="H1551" s="69">
        <f t="shared" si="638"/>
        <v>0</v>
      </c>
      <c r="I1551" s="70">
        <f t="shared" si="639"/>
        <v>0</v>
      </c>
      <c r="J1551" s="73" t="str">
        <f t="shared" si="640"/>
        <v>--</v>
      </c>
      <c r="K1551" s="32"/>
      <c r="L1551" s="233"/>
      <c r="M1551" s="295"/>
      <c r="N1551" s="295"/>
      <c r="O1551" s="295"/>
      <c r="P1551" s="295"/>
      <c r="Q1551" s="295"/>
      <c r="R1551" s="295"/>
      <c r="S1551" s="295"/>
      <c r="T1551" s="295"/>
      <c r="U1551" s="296"/>
      <c r="V1551" s="103"/>
      <c r="W1551" s="84">
        <f t="shared" si="645"/>
        <v>1</v>
      </c>
      <c r="X1551" s="84"/>
      <c r="Y1551" s="78">
        <f>SUM(E1534:E1551)</f>
        <v>0</v>
      </c>
      <c r="Z1551" s="72" t="str">
        <f t="shared" si="643"/>
        <v/>
      </c>
      <c r="AA1551" s="72" t="str">
        <f t="shared" si="644"/>
        <v/>
      </c>
      <c r="AB1551" s="72"/>
      <c r="AC1551" s="72">
        <f t="shared" si="629"/>
        <v>1</v>
      </c>
      <c r="AD1551" s="72">
        <f t="shared" si="630"/>
        <v>1</v>
      </c>
      <c r="AE1551" s="109" t="str">
        <f t="shared" si="631"/>
        <v>0-0</v>
      </c>
      <c r="AF1551" s="109" t="str">
        <f t="shared" si="632"/>
        <v>Y</v>
      </c>
      <c r="AG1551" s="109" t="str">
        <f t="shared" si="633"/>
        <v>B</v>
      </c>
      <c r="AM1551" s="109">
        <f t="shared" si="634"/>
        <v>0</v>
      </c>
      <c r="AN1551" s="109">
        <f t="shared" si="635"/>
        <v>0</v>
      </c>
      <c r="AO1551" s="109" t="str">
        <f t="shared" si="636"/>
        <v/>
      </c>
      <c r="AQ1551" s="109" t="str">
        <f t="shared" si="637"/>
        <v/>
      </c>
      <c r="BA1551" s="229">
        <f>MOD(SUM(E1534:E1552),12)</f>
        <v>0</v>
      </c>
    </row>
    <row r="1552" spans="1:53" ht="15.75" thickBot="1" x14ac:dyDescent="0.3">
      <c r="A1552" s="88"/>
      <c r="B1552" s="66" t="s">
        <v>296</v>
      </c>
      <c r="C1552" s="67"/>
      <c r="D1552" s="102"/>
      <c r="E1552" s="32"/>
      <c r="F1552" s="32"/>
      <c r="G1552" s="68" t="s">
        <v>277</v>
      </c>
      <c r="H1552" s="69">
        <f t="shared" si="638"/>
        <v>0</v>
      </c>
      <c r="I1552" s="70">
        <f t="shared" si="639"/>
        <v>0</v>
      </c>
      <c r="J1552" s="73" t="str">
        <f t="shared" si="640"/>
        <v>--</v>
      </c>
      <c r="K1552" s="32"/>
      <c r="L1552" s="233"/>
      <c r="M1552" s="295"/>
      <c r="N1552" s="295"/>
      <c r="O1552" s="295"/>
      <c r="P1552" s="295"/>
      <c r="Q1552" s="295"/>
      <c r="R1552" s="295"/>
      <c r="S1552" s="295"/>
      <c r="T1552" s="295"/>
      <c r="U1552" s="296"/>
      <c r="V1552" s="103"/>
      <c r="W1552" s="84">
        <f t="shared" si="645"/>
        <v>1</v>
      </c>
      <c r="X1552" s="84"/>
      <c r="Y1552" s="78">
        <f>SUM(E1534:E1552)</f>
        <v>0</v>
      </c>
      <c r="Z1552" s="72" t="str">
        <f t="shared" si="643"/>
        <v/>
      </c>
      <c r="AA1552" s="72" t="str">
        <f t="shared" si="644"/>
        <v/>
      </c>
      <c r="AB1552" s="72"/>
      <c r="AC1552" s="72">
        <f t="shared" si="629"/>
        <v>1</v>
      </c>
      <c r="AD1552" s="72">
        <f t="shared" si="630"/>
        <v>1</v>
      </c>
      <c r="AE1552" s="109" t="str">
        <f t="shared" si="631"/>
        <v>0-0</v>
      </c>
      <c r="AF1552" s="109" t="str">
        <f t="shared" si="632"/>
        <v>Y</v>
      </c>
      <c r="AG1552" s="109" t="str">
        <f t="shared" si="633"/>
        <v>B</v>
      </c>
      <c r="AM1552" s="109">
        <f t="shared" si="634"/>
        <v>0</v>
      </c>
      <c r="AN1552" s="109">
        <f t="shared" si="635"/>
        <v>0</v>
      </c>
      <c r="AO1552" s="109" t="str">
        <f t="shared" si="636"/>
        <v/>
      </c>
      <c r="AQ1552" s="109" t="str">
        <f t="shared" si="637"/>
        <v/>
      </c>
      <c r="BA1552" s="229">
        <f>MOD(SUM(E1534:E1553),12)</f>
        <v>0</v>
      </c>
    </row>
    <row r="1553" spans="1:53" ht="15.75" thickBot="1" x14ac:dyDescent="0.3">
      <c r="A1553" s="88"/>
      <c r="B1553" s="66" t="s">
        <v>297</v>
      </c>
      <c r="C1553" s="67"/>
      <c r="D1553" s="102"/>
      <c r="E1553" s="32"/>
      <c r="F1553" s="32"/>
      <c r="G1553" s="68" t="s">
        <v>277</v>
      </c>
      <c r="H1553" s="69">
        <f t="shared" si="638"/>
        <v>0</v>
      </c>
      <c r="I1553" s="70">
        <f t="shared" si="639"/>
        <v>0</v>
      </c>
      <c r="J1553" s="73" t="str">
        <f t="shared" si="640"/>
        <v>--</v>
      </c>
      <c r="K1553" s="32"/>
      <c r="L1553" s="233"/>
      <c r="M1553" s="295"/>
      <c r="N1553" s="295"/>
      <c r="O1553" s="295"/>
      <c r="P1553" s="295"/>
      <c r="Q1553" s="295"/>
      <c r="R1553" s="295"/>
      <c r="S1553" s="295"/>
      <c r="T1553" s="295"/>
      <c r="U1553" s="296"/>
      <c r="V1553" s="103"/>
      <c r="W1553" s="84">
        <f t="shared" si="645"/>
        <v>1</v>
      </c>
      <c r="X1553" s="84"/>
      <c r="Y1553" s="78">
        <f>SUM(E1534:E1553)</f>
        <v>0</v>
      </c>
      <c r="Z1553" s="72" t="str">
        <f t="shared" si="643"/>
        <v/>
      </c>
      <c r="AA1553" s="72" t="str">
        <f t="shared" si="644"/>
        <v/>
      </c>
      <c r="AB1553" s="72"/>
      <c r="AC1553" s="72">
        <f t="shared" si="629"/>
        <v>1</v>
      </c>
      <c r="AD1553" s="72">
        <f t="shared" si="630"/>
        <v>1</v>
      </c>
      <c r="AE1553" s="109" t="str">
        <f t="shared" si="631"/>
        <v>0-0</v>
      </c>
      <c r="AF1553" s="109" t="str">
        <f t="shared" si="632"/>
        <v>Y</v>
      </c>
      <c r="AG1553" s="109" t="str">
        <f t="shared" si="633"/>
        <v>B</v>
      </c>
      <c r="AM1553" s="109">
        <f t="shared" si="634"/>
        <v>0</v>
      </c>
      <c r="AN1553" s="109">
        <f t="shared" si="635"/>
        <v>0</v>
      </c>
      <c r="AO1553" s="109" t="str">
        <f t="shared" si="636"/>
        <v/>
      </c>
      <c r="AQ1553" s="109" t="str">
        <f t="shared" si="637"/>
        <v/>
      </c>
      <c r="BA1553" s="229">
        <f>MOD(SUM(E1534:E1554),12)</f>
        <v>0</v>
      </c>
    </row>
    <row r="1554" spans="1:53" ht="15.75" thickBot="1" x14ac:dyDescent="0.3">
      <c r="A1554" s="88"/>
      <c r="B1554" s="66" t="s">
        <v>298</v>
      </c>
      <c r="C1554" s="67"/>
      <c r="D1554" s="102"/>
      <c r="E1554" s="32"/>
      <c r="F1554" s="32"/>
      <c r="G1554" s="68" t="s">
        <v>277</v>
      </c>
      <c r="H1554" s="69">
        <f t="shared" si="638"/>
        <v>0</v>
      </c>
      <c r="I1554" s="70">
        <f t="shared" si="639"/>
        <v>0</v>
      </c>
      <c r="J1554" s="73" t="str">
        <f t="shared" si="640"/>
        <v>--</v>
      </c>
      <c r="K1554" s="32"/>
      <c r="L1554" s="233"/>
      <c r="M1554" s="295"/>
      <c r="N1554" s="295"/>
      <c r="O1554" s="295"/>
      <c r="P1554" s="295"/>
      <c r="Q1554" s="295"/>
      <c r="R1554" s="295"/>
      <c r="S1554" s="295"/>
      <c r="T1554" s="295"/>
      <c r="U1554" s="296"/>
      <c r="V1554" s="103"/>
      <c r="W1554" s="84">
        <f t="shared" si="645"/>
        <v>1</v>
      </c>
      <c r="X1554" s="84"/>
      <c r="Y1554" s="78">
        <f>SUM(E1534:E1554)</f>
        <v>0</v>
      </c>
      <c r="Z1554" s="72" t="str">
        <f t="shared" si="643"/>
        <v/>
      </c>
      <c r="AA1554" s="72" t="str">
        <f t="shared" si="644"/>
        <v/>
      </c>
      <c r="AB1554" s="72"/>
      <c r="AC1554" s="72">
        <f t="shared" si="629"/>
        <v>1</v>
      </c>
      <c r="AD1554" s="72">
        <f t="shared" si="630"/>
        <v>1</v>
      </c>
      <c r="AE1554" s="109" t="str">
        <f t="shared" si="631"/>
        <v>0-0</v>
      </c>
      <c r="AF1554" s="109" t="str">
        <f t="shared" si="632"/>
        <v>Y</v>
      </c>
      <c r="AG1554" s="109" t="str">
        <f t="shared" si="633"/>
        <v>B</v>
      </c>
      <c r="AM1554" s="109">
        <f t="shared" si="634"/>
        <v>0</v>
      </c>
      <c r="AN1554" s="109">
        <f t="shared" si="635"/>
        <v>0</v>
      </c>
      <c r="AO1554" s="109" t="str">
        <f t="shared" si="636"/>
        <v/>
      </c>
      <c r="AQ1554" s="109" t="str">
        <f t="shared" si="637"/>
        <v/>
      </c>
      <c r="BA1554" s="229">
        <f>MOD(SUM(E1534:E1555),12)</f>
        <v>0</v>
      </c>
    </row>
    <row r="1555" spans="1:53" ht="15.75" thickBot="1" x14ac:dyDescent="0.3">
      <c r="A1555" s="88"/>
      <c r="B1555" s="66" t="s">
        <v>299</v>
      </c>
      <c r="C1555" s="67"/>
      <c r="D1555" s="102"/>
      <c r="E1555" s="32"/>
      <c r="F1555" s="32"/>
      <c r="G1555" s="68" t="s">
        <v>277</v>
      </c>
      <c r="H1555" s="69">
        <f t="shared" si="638"/>
        <v>0</v>
      </c>
      <c r="I1555" s="70">
        <f t="shared" si="639"/>
        <v>0</v>
      </c>
      <c r="J1555" s="73" t="str">
        <f t="shared" si="640"/>
        <v>--</v>
      </c>
      <c r="K1555" s="32"/>
      <c r="L1555" s="233"/>
      <c r="M1555" s="295"/>
      <c r="N1555" s="295"/>
      <c r="O1555" s="295"/>
      <c r="P1555" s="295"/>
      <c r="Q1555" s="295"/>
      <c r="R1555" s="295"/>
      <c r="S1555" s="295"/>
      <c r="T1555" s="295"/>
      <c r="U1555" s="296"/>
      <c r="V1555" s="103"/>
      <c r="W1555" s="84">
        <f t="shared" si="645"/>
        <v>1</v>
      </c>
      <c r="X1555" s="84"/>
      <c r="Y1555" s="78">
        <f>SUM(E1534:E1555)</f>
        <v>0</v>
      </c>
      <c r="Z1555" s="72" t="str">
        <f t="shared" si="643"/>
        <v/>
      </c>
      <c r="AA1555" s="72" t="str">
        <f t="shared" si="644"/>
        <v/>
      </c>
      <c r="AB1555" s="72"/>
      <c r="AC1555" s="72">
        <f t="shared" si="629"/>
        <v>1</v>
      </c>
      <c r="AD1555" s="72">
        <f t="shared" si="630"/>
        <v>1</v>
      </c>
      <c r="AE1555" s="109" t="str">
        <f t="shared" si="631"/>
        <v>0-0</v>
      </c>
      <c r="AF1555" s="109" t="str">
        <f t="shared" si="632"/>
        <v>Y</v>
      </c>
      <c r="AG1555" s="109" t="str">
        <f t="shared" si="633"/>
        <v>B</v>
      </c>
      <c r="AM1555" s="109">
        <f t="shared" si="634"/>
        <v>0</v>
      </c>
      <c r="AN1555" s="109">
        <f t="shared" si="635"/>
        <v>0</v>
      </c>
      <c r="AO1555" s="109" t="str">
        <f t="shared" si="636"/>
        <v/>
      </c>
      <c r="AQ1555" s="109" t="str">
        <f t="shared" si="637"/>
        <v/>
      </c>
      <c r="BA1555" s="229">
        <f>MOD(SUM(E1534:E1556),12)</f>
        <v>0</v>
      </c>
    </row>
    <row r="1556" spans="1:53" ht="15.75" thickBot="1" x14ac:dyDescent="0.3">
      <c r="A1556" s="88"/>
      <c r="B1556" s="66" t="s">
        <v>300</v>
      </c>
      <c r="C1556" s="67"/>
      <c r="D1556" s="102"/>
      <c r="E1556" s="32"/>
      <c r="F1556" s="32"/>
      <c r="G1556" s="68" t="s">
        <v>277</v>
      </c>
      <c r="H1556" s="69">
        <f t="shared" si="638"/>
        <v>0</v>
      </c>
      <c r="I1556" s="70">
        <f t="shared" si="639"/>
        <v>0</v>
      </c>
      <c r="J1556" s="73" t="str">
        <f t="shared" si="640"/>
        <v>--</v>
      </c>
      <c r="K1556" s="32"/>
      <c r="L1556" s="233"/>
      <c r="M1556" s="295"/>
      <c r="N1556" s="295"/>
      <c r="O1556" s="295"/>
      <c r="P1556" s="295"/>
      <c r="Q1556" s="295"/>
      <c r="R1556" s="295"/>
      <c r="S1556" s="295"/>
      <c r="T1556" s="295"/>
      <c r="U1556" s="296"/>
      <c r="V1556" s="103"/>
      <c r="W1556" s="84">
        <f t="shared" si="645"/>
        <v>1</v>
      </c>
      <c r="X1556" s="84"/>
      <c r="Y1556" s="78">
        <f>SUM(E1534:E1556)</f>
        <v>0</v>
      </c>
      <c r="Z1556" s="72" t="str">
        <f t="shared" si="643"/>
        <v/>
      </c>
      <c r="AA1556" s="72" t="str">
        <f t="shared" si="644"/>
        <v/>
      </c>
      <c r="AB1556" s="72"/>
      <c r="AC1556" s="72">
        <f t="shared" si="629"/>
        <v>1</v>
      </c>
      <c r="AD1556" s="72">
        <f t="shared" si="630"/>
        <v>1</v>
      </c>
      <c r="AE1556" s="109" t="str">
        <f t="shared" si="631"/>
        <v>0-0</v>
      </c>
      <c r="AF1556" s="109" t="str">
        <f t="shared" si="632"/>
        <v>Y</v>
      </c>
      <c r="AG1556" s="109" t="str">
        <f t="shared" si="633"/>
        <v>B</v>
      </c>
      <c r="AM1556" s="109">
        <f t="shared" si="634"/>
        <v>0</v>
      </c>
      <c r="AN1556" s="109">
        <f t="shared" si="635"/>
        <v>0</v>
      </c>
      <c r="AO1556" s="109" t="str">
        <f t="shared" si="636"/>
        <v/>
      </c>
      <c r="AQ1556" s="109" t="str">
        <f t="shared" si="637"/>
        <v/>
      </c>
      <c r="BA1556" s="229">
        <f>MOD(SUM(E1534:E1557),12)</f>
        <v>0</v>
      </c>
    </row>
    <row r="1557" spans="1:53" ht="15.75" thickBot="1" x14ac:dyDescent="0.3">
      <c r="A1557" s="88"/>
      <c r="B1557" s="66" t="s">
        <v>301</v>
      </c>
      <c r="C1557" s="67"/>
      <c r="D1557" s="102"/>
      <c r="E1557" s="32"/>
      <c r="F1557" s="32"/>
      <c r="G1557" s="68" t="s">
        <v>277</v>
      </c>
      <c r="H1557" s="69">
        <f t="shared" si="638"/>
        <v>0</v>
      </c>
      <c r="I1557" s="70">
        <f t="shared" si="639"/>
        <v>0</v>
      </c>
      <c r="J1557" s="73" t="str">
        <f t="shared" si="640"/>
        <v>--</v>
      </c>
      <c r="K1557" s="32"/>
      <c r="L1557" s="233"/>
      <c r="M1557" s="295"/>
      <c r="N1557" s="295"/>
      <c r="O1557" s="295"/>
      <c r="P1557" s="295"/>
      <c r="Q1557" s="295"/>
      <c r="R1557" s="295"/>
      <c r="S1557" s="295"/>
      <c r="T1557" s="295"/>
      <c r="U1557" s="296"/>
      <c r="V1557" s="103"/>
      <c r="W1557" s="84">
        <f t="shared" si="645"/>
        <v>1</v>
      </c>
      <c r="X1557" s="84"/>
      <c r="Y1557" s="78">
        <f>SUM(E1534:E1557)</f>
        <v>0</v>
      </c>
      <c r="Z1557" s="72" t="str">
        <f t="shared" si="643"/>
        <v/>
      </c>
      <c r="AA1557" s="72" t="str">
        <f t="shared" si="644"/>
        <v/>
      </c>
      <c r="AB1557" s="72"/>
      <c r="AC1557" s="72">
        <f t="shared" si="629"/>
        <v>1</v>
      </c>
      <c r="AD1557" s="72">
        <f t="shared" si="630"/>
        <v>1</v>
      </c>
      <c r="AE1557" s="109" t="str">
        <f t="shared" si="631"/>
        <v>0-0</v>
      </c>
      <c r="AF1557" s="109" t="str">
        <f t="shared" si="632"/>
        <v>Y</v>
      </c>
      <c r="AG1557" s="109" t="str">
        <f t="shared" si="633"/>
        <v>B</v>
      </c>
      <c r="AM1557" s="109">
        <f t="shared" si="634"/>
        <v>0</v>
      </c>
      <c r="AN1557" s="109">
        <f t="shared" si="635"/>
        <v>0</v>
      </c>
      <c r="AO1557" s="109" t="str">
        <f t="shared" si="636"/>
        <v/>
      </c>
      <c r="AQ1557" s="109" t="str">
        <f t="shared" si="637"/>
        <v/>
      </c>
      <c r="BA1557" s="229">
        <f>MOD(SUM(E1534:E1558),12)</f>
        <v>0</v>
      </c>
    </row>
    <row r="1558" spans="1:53" ht="15.75" thickBot="1" x14ac:dyDescent="0.3">
      <c r="A1558" s="88"/>
      <c r="B1558" s="66" t="s">
        <v>302</v>
      </c>
      <c r="C1558" s="67"/>
      <c r="D1558" s="102"/>
      <c r="E1558" s="32"/>
      <c r="F1558" s="32"/>
      <c r="G1558" s="68" t="s">
        <v>277</v>
      </c>
      <c r="H1558" s="69">
        <f t="shared" si="638"/>
        <v>0</v>
      </c>
      <c r="I1558" s="70">
        <f t="shared" si="639"/>
        <v>0</v>
      </c>
      <c r="J1558" s="73" t="str">
        <f t="shared" si="640"/>
        <v>--</v>
      </c>
      <c r="K1558" s="32"/>
      <c r="L1558" s="234"/>
      <c r="M1558" s="295"/>
      <c r="N1558" s="295"/>
      <c r="O1558" s="295"/>
      <c r="P1558" s="295"/>
      <c r="Q1558" s="295"/>
      <c r="R1558" s="295"/>
      <c r="S1558" s="295"/>
      <c r="T1558" s="295"/>
      <c r="U1558" s="296"/>
      <c r="V1558" s="103"/>
      <c r="W1558" s="72"/>
      <c r="X1558" s="72"/>
      <c r="Y1558" s="78">
        <f>SUM(E1534:E1558)</f>
        <v>0</v>
      </c>
      <c r="Z1558" s="72" t="str">
        <f t="shared" si="643"/>
        <v/>
      </c>
      <c r="AA1558" s="72" t="str">
        <f t="shared" si="644"/>
        <v/>
      </c>
      <c r="AB1558" s="72"/>
      <c r="AC1558" s="72">
        <f t="shared" si="629"/>
        <v>1</v>
      </c>
      <c r="AD1558" s="72">
        <f t="shared" si="630"/>
        <v>1</v>
      </c>
      <c r="AE1558" s="109" t="str">
        <f t="shared" si="631"/>
        <v>0-0</v>
      </c>
      <c r="AF1558" s="109" t="str">
        <f t="shared" si="632"/>
        <v>Y</v>
      </c>
      <c r="AG1558" s="109" t="str">
        <f t="shared" si="633"/>
        <v>B</v>
      </c>
      <c r="AM1558" s="109">
        <f t="shared" si="634"/>
        <v>0</v>
      </c>
      <c r="AN1558" s="109">
        <f t="shared" si="635"/>
        <v>0</v>
      </c>
      <c r="AO1558" s="109" t="str">
        <f t="shared" si="636"/>
        <v/>
      </c>
      <c r="AQ1558" s="109" t="str">
        <f t="shared" si="637"/>
        <v/>
      </c>
      <c r="BA1558" s="228"/>
    </row>
    <row r="1559" spans="1:53" ht="16.5" thickBot="1" x14ac:dyDescent="0.3">
      <c r="A1559" s="88"/>
      <c r="B1559" s="281" t="s">
        <v>379</v>
      </c>
      <c r="C1559" s="283"/>
      <c r="D1559" s="79"/>
      <c r="E1559" s="80"/>
      <c r="F1559" s="80"/>
      <c r="G1559" s="81"/>
      <c r="H1559" s="192"/>
      <c r="I1559" s="192"/>
      <c r="J1559" s="192"/>
      <c r="K1559" s="82"/>
      <c r="L1559" s="281" t="s">
        <v>306</v>
      </c>
      <c r="M1559" s="282"/>
      <c r="N1559" s="282"/>
      <c r="O1559" s="282"/>
      <c r="P1559" s="282"/>
      <c r="Q1559" s="282"/>
      <c r="R1559" s="282"/>
      <c r="S1559" s="282"/>
      <c r="T1559" s="282"/>
      <c r="U1559" s="283"/>
      <c r="V1559" s="104"/>
      <c r="W1559" s="72"/>
      <c r="X1559" s="72"/>
      <c r="Y1559" s="72"/>
      <c r="Z1559" s="72"/>
      <c r="AA1559" s="72" t="str">
        <f t="shared" si="644"/>
        <v/>
      </c>
      <c r="AB1559" s="72"/>
      <c r="AC1559" s="72">
        <f>SUM(AC1534:AC1558)</f>
        <v>25</v>
      </c>
      <c r="AD1559" s="72">
        <f>SUM(AD1534:AD1558)</f>
        <v>25</v>
      </c>
      <c r="AM1559" s="109">
        <f>SUM(AM1534:AM1558)</f>
        <v>0</v>
      </c>
      <c r="AN1559" s="109">
        <f>SUM(AN1534:AN1558)</f>
        <v>0</v>
      </c>
      <c r="AO1559" s="109">
        <f>((COUNTIF(AO1534:AO1558,"Y")/3)*2)</f>
        <v>0</v>
      </c>
      <c r="AP1559" s="109">
        <f>(COUNTIF(AO1534:AO1558,"Y")/3)</f>
        <v>0</v>
      </c>
      <c r="AQ1559" s="109">
        <f>(COUNTIF(AQ1534:AQ1558,"Y")/2)</f>
        <v>0</v>
      </c>
      <c r="AR1559" s="109">
        <f>(COUNTIF(AQ1534:AQ1558,"Y")/2)</f>
        <v>0</v>
      </c>
      <c r="BA1559" s="228"/>
    </row>
    <row r="1560" spans="1:53" ht="16.5" thickBot="1" x14ac:dyDescent="0.3">
      <c r="A1560" s="88"/>
      <c r="B1560" s="281" t="s">
        <v>307</v>
      </c>
      <c r="C1560" s="283"/>
      <c r="D1560" s="25"/>
      <c r="E1560" s="25"/>
      <c r="F1560" s="25"/>
      <c r="G1560" s="83"/>
      <c r="H1560" s="25"/>
      <c r="I1560" s="26"/>
      <c r="J1560" s="26"/>
      <c r="K1560" s="25"/>
      <c r="L1560" s="25"/>
      <c r="M1560" s="25"/>
      <c r="N1560" s="25"/>
      <c r="O1560" s="25"/>
      <c r="P1560" s="26"/>
      <c r="Q1560" s="26"/>
      <c r="R1560" s="26"/>
      <c r="S1560" s="26"/>
      <c r="T1560" s="26"/>
      <c r="U1560" s="26"/>
      <c r="V1560" s="54"/>
      <c r="W1560" s="72"/>
      <c r="X1560" s="72"/>
      <c r="Y1560" s="72"/>
      <c r="Z1560" s="72"/>
      <c r="AA1560" s="72" t="str">
        <f t="shared" si="644"/>
        <v/>
      </c>
      <c r="AB1560" s="72"/>
      <c r="AC1560" s="72"/>
      <c r="AD1560" s="72"/>
      <c r="BA1560" s="226"/>
    </row>
    <row r="1561" spans="1:53" x14ac:dyDescent="0.25">
      <c r="A1561" s="88"/>
      <c r="B1561" s="88"/>
      <c r="C1561" s="88"/>
      <c r="D1561" s="88"/>
      <c r="E1561" s="88"/>
      <c r="F1561" s="88"/>
      <c r="G1561" s="88"/>
      <c r="H1561" s="88"/>
      <c r="I1561" s="88"/>
      <c r="J1561" s="88"/>
      <c r="K1561" s="88"/>
      <c r="L1561" s="88"/>
      <c r="M1561" s="88"/>
      <c r="N1561" s="88"/>
      <c r="O1561" s="88"/>
      <c r="P1561" s="88"/>
      <c r="Q1561" s="88"/>
      <c r="R1561" s="88"/>
      <c r="S1561" s="88"/>
      <c r="T1561" s="88"/>
      <c r="U1561" s="88"/>
      <c r="V1561" s="88"/>
      <c r="W1561" s="88"/>
      <c r="X1561" s="88"/>
      <c r="Y1561" s="88"/>
      <c r="Z1561" s="88"/>
      <c r="AA1561" s="88"/>
      <c r="AB1561" s="88"/>
      <c r="AC1561" s="88"/>
      <c r="AD1561" s="88"/>
    </row>
    <row r="1562" spans="1:53" ht="15.75" thickBot="1" x14ac:dyDescent="0.3">
      <c r="A1562" s="88"/>
      <c r="B1562" s="88"/>
      <c r="C1562" s="88"/>
      <c r="D1562" s="88"/>
      <c r="E1562" s="88"/>
      <c r="F1562" s="88"/>
      <c r="G1562" s="88"/>
      <c r="H1562" s="88"/>
      <c r="I1562" s="88"/>
      <c r="J1562" s="88"/>
      <c r="K1562" s="88"/>
      <c r="L1562" s="88"/>
      <c r="M1562" s="88"/>
      <c r="N1562" s="88"/>
      <c r="O1562" s="88"/>
      <c r="P1562" s="88"/>
      <c r="Q1562" s="88"/>
      <c r="R1562" s="88"/>
      <c r="S1562" s="88"/>
      <c r="T1562" s="88"/>
      <c r="U1562" s="88"/>
      <c r="V1562" s="88"/>
      <c r="W1562" s="88"/>
      <c r="X1562" s="88"/>
      <c r="Y1562" s="88"/>
      <c r="Z1562" s="88"/>
      <c r="AA1562" s="88"/>
      <c r="AB1562" s="88"/>
      <c r="AC1562" s="88"/>
      <c r="AD1562" s="88"/>
    </row>
    <row r="1563" spans="1:53" ht="24" thickBot="1" x14ac:dyDescent="0.4">
      <c r="A1563" s="88"/>
      <c r="B1563" s="85" t="s">
        <v>380</v>
      </c>
      <c r="C1563" s="25"/>
      <c r="D1563" s="25"/>
      <c r="E1563" s="25"/>
      <c r="F1563" s="88"/>
      <c r="G1563" s="25"/>
      <c r="H1563" s="25"/>
      <c r="I1563" s="87"/>
      <c r="J1563" s="26"/>
      <c r="K1563" s="25"/>
      <c r="L1563" s="25"/>
      <c r="M1563" s="196" t="s">
        <v>210</v>
      </c>
      <c r="N1563" s="196" t="s">
        <v>211</v>
      </c>
      <c r="O1563" s="196" t="s">
        <v>212</v>
      </c>
      <c r="P1563" s="196" t="s">
        <v>213</v>
      </c>
      <c r="Q1563" s="196" t="s">
        <v>214</v>
      </c>
      <c r="R1563" s="196" t="s">
        <v>215</v>
      </c>
      <c r="S1563" s="196" t="s">
        <v>216</v>
      </c>
      <c r="T1563" s="196" t="s">
        <v>217</v>
      </c>
      <c r="U1563" s="196" t="s">
        <v>218</v>
      </c>
      <c r="V1563" s="196" t="s">
        <v>219</v>
      </c>
      <c r="W1563" s="113" t="s">
        <v>220</v>
      </c>
      <c r="X1563" s="196" t="s">
        <v>221</v>
      </c>
      <c r="Y1563" s="25"/>
      <c r="Z1563" s="25"/>
      <c r="AA1563" s="25"/>
      <c r="AB1563" s="25"/>
      <c r="AC1563" s="25"/>
      <c r="AD1563" s="25"/>
      <c r="BA1563" s="226"/>
    </row>
    <row r="1564" spans="1:53" ht="16.5" thickTop="1" thickBot="1" x14ac:dyDescent="0.3">
      <c r="A1564" s="88"/>
      <c r="B1564" s="284" t="s">
        <v>222</v>
      </c>
      <c r="C1564" s="285"/>
      <c r="D1564" s="286" t="s">
        <v>223</v>
      </c>
      <c r="E1564" s="287"/>
      <c r="F1564" s="88"/>
      <c r="G1564" s="288" t="s">
        <v>224</v>
      </c>
      <c r="H1564" s="289"/>
      <c r="I1564" s="28">
        <f>SUM(E1575:E1599)</f>
        <v>0</v>
      </c>
      <c r="J1564" s="290" t="s">
        <v>225</v>
      </c>
      <c r="K1564" s="291"/>
      <c r="L1564" s="287"/>
      <c r="M1564" s="196">
        <v>2</v>
      </c>
      <c r="N1564" s="35">
        <f>SUM(AI1564,AI1575)</f>
        <v>0</v>
      </c>
      <c r="O1564" s="35">
        <v>0</v>
      </c>
      <c r="P1564" s="35">
        <f>SUM(AJ1564,AJ1575)</f>
        <v>0</v>
      </c>
      <c r="Q1564" s="35">
        <v>0</v>
      </c>
      <c r="R1564" s="35">
        <f>COUNTIFS($E1575:$E1599,"2",$F1575:$F1599,"Pole",$C1575:$C1599,"FST")</f>
        <v>0</v>
      </c>
      <c r="S1564" s="35">
        <f>SUM(AL1564,AK1575)</f>
        <v>0</v>
      </c>
      <c r="T1564" s="35">
        <v>0</v>
      </c>
      <c r="U1564" s="35">
        <f>SUM(AK1564,AL1575)</f>
        <v>0</v>
      </c>
      <c r="V1564" s="35">
        <v>0</v>
      </c>
      <c r="W1564" s="34">
        <f>COUNTIFS($E1575:$E1599,"2",$F1575:$F1599,"HH",$C1575:$C1599,"FST")</f>
        <v>0</v>
      </c>
      <c r="X1564" s="35">
        <f>COUNTIFS($E1575:$E1599,"2",$F1575:$F1599,"Ped",$C1575:$C1599,"FST")</f>
        <v>0</v>
      </c>
      <c r="Y1564" s="25"/>
      <c r="Z1564" s="297" t="s">
        <v>226</v>
      </c>
      <c r="AA1564" s="298"/>
      <c r="AB1564" s="299"/>
      <c r="AC1564" s="25"/>
      <c r="AD1564" s="25"/>
      <c r="AH1564" s="109">
        <v>2</v>
      </c>
      <c r="AI1564" s="109" t="str">
        <f>IF($E1565="SS",COUNTIFS($C1575:$C1599,"FST",$E1575:$E1599,"2"),"0")</f>
        <v>0</v>
      </c>
      <c r="AJ1564" s="109" t="str">
        <f>IF($E1565="RPX",COUNTIFS($C1575:$C1599,"FST",$E1575:$E1599,"2"),"0")</f>
        <v>0</v>
      </c>
      <c r="AK1564" s="109" t="str">
        <f>IF($E1565="EUC",COUNTIFS($C1575:$C1599,"FST",$E1575:$E1599,"2"),"0")</f>
        <v>0</v>
      </c>
      <c r="AL1564" s="109" t="str">
        <f>IF($E1565="RPX-T",COUNTIFS($C1575:$C1599,"FST",$E1575:$E1599,"2"),"0")</f>
        <v>0</v>
      </c>
      <c r="AT1564" s="110" t="s">
        <v>227</v>
      </c>
      <c r="AU1564" s="108">
        <f>IF(OR($AS1565="Y",$AS1566="Y",$AS1567="Y"),"",COUNTIFS($E1565,"SS",$E1570,"Y"))</f>
        <v>0</v>
      </c>
      <c r="AV1564" s="111">
        <f>IF(OR($AS1565="Y",$AS1566="Y",$AS1567="Y"),"",COUNTIFS($E1565,"RPX",$E1570,"Y"))</f>
        <v>0</v>
      </c>
      <c r="AW1564" s="111">
        <f>IF(OR($AS1565="Y",$AS1566="Y",$AS1567="Y"),"",COUNTIFS($E1565,"EUC",$E1570,"Y"))</f>
        <v>0</v>
      </c>
      <c r="AX1564" s="109">
        <f>IF(OR($AS1565="Y",$AS1566="Y",$AS1567="Y"),"",COUNTIFS($E1565,"RPX-T",$E1570,"Y"))</f>
        <v>0</v>
      </c>
      <c r="BA1564" s="226"/>
    </row>
    <row r="1565" spans="1:53" ht="16.5" customHeight="1" thickTop="1" thickBot="1" x14ac:dyDescent="0.3">
      <c r="A1565" s="88"/>
      <c r="B1565" s="29" t="s">
        <v>228</v>
      </c>
      <c r="C1565" s="30">
        <v>0</v>
      </c>
      <c r="D1565" s="31" t="s">
        <v>229</v>
      </c>
      <c r="E1565" s="66" t="str">
        <f>TEXT(IF('Cable Calculator'!GL7="","",'Cable Calculator'!GL7),)</f>
        <v/>
      </c>
      <c r="F1565" s="88"/>
      <c r="G1565" s="300" t="s">
        <v>230</v>
      </c>
      <c r="H1565" s="287"/>
      <c r="I1565" s="33">
        <f>E1566-I1564</f>
        <v>0</v>
      </c>
      <c r="J1565" s="301" t="s">
        <v>231</v>
      </c>
      <c r="K1565" s="302"/>
      <c r="L1565" s="34">
        <f>I1569</f>
        <v>0</v>
      </c>
      <c r="M1565" s="196">
        <v>4</v>
      </c>
      <c r="N1565" s="35">
        <f>SUM(AI1565,AI1576)</f>
        <v>0</v>
      </c>
      <c r="O1565" s="35">
        <v>0</v>
      </c>
      <c r="P1565" s="35">
        <f>SUM(AJ1565,AJ1576)</f>
        <v>0</v>
      </c>
      <c r="Q1565" s="35">
        <v>0</v>
      </c>
      <c r="R1565" s="35">
        <f>COUNTIFS($E1575:$E1599,"4",$F1575:$F1599,"Pole",$C1575:$C1599,"FST")</f>
        <v>0</v>
      </c>
      <c r="S1565" s="35">
        <f>SUM(AL1565,AK1576)</f>
        <v>0</v>
      </c>
      <c r="T1565" s="35">
        <v>0</v>
      </c>
      <c r="U1565" s="35">
        <f>SUM(AK1565,AL1576)</f>
        <v>0</v>
      </c>
      <c r="V1565" s="35">
        <v>0</v>
      </c>
      <c r="W1565" s="34">
        <f>COUNTIFS($E1575:$E1599,"4",$F1575:$F1599,"HH",$C1575:$C1599,"FST")</f>
        <v>0</v>
      </c>
      <c r="X1565" s="35">
        <f>COUNTIFS($E1575:$E1599,"4",$F1575:$F1599,"Ped",$C1575:$C1599,"FST")</f>
        <v>0</v>
      </c>
      <c r="Y1565" s="25"/>
      <c r="Z1565" s="303" t="s">
        <v>232</v>
      </c>
      <c r="AA1565" s="305" t="s">
        <v>233</v>
      </c>
      <c r="AB1565" s="306"/>
      <c r="AC1565" s="25"/>
      <c r="AD1565" s="25"/>
      <c r="AH1565" s="109">
        <v>4</v>
      </c>
      <c r="AI1565" s="109" t="str">
        <f>IF($E1565="SS",COUNTIFS($C1575:$C1599,"FST",$E1575:$E1599,"4"),"0")</f>
        <v>0</v>
      </c>
      <c r="AJ1565" s="109" t="str">
        <f>IF($E1565="RPX",COUNTIFS($C1575:$C1599,"FST",$E1575:$E1599,"4"),"0")</f>
        <v>0</v>
      </c>
      <c r="AK1565" s="109" t="str">
        <f>IF($E1565="EUC",COUNTIFS($C1575:$C1599,"FST",$E1575:$E1599,"4"),"0")</f>
        <v>0</v>
      </c>
      <c r="AL1565" s="109" t="str">
        <f>IF($E1565="RPX-T",COUNTIFS($C1575:$C1599,"FST",$E1575:$E1599,"4"),"0")</f>
        <v>0</v>
      </c>
      <c r="AS1565" s="109" t="str">
        <f>IF(AND(E1570="Y",E1566=24,E1567=0),"Y","N")</f>
        <v>N</v>
      </c>
      <c r="AT1565" s="110" t="s">
        <v>234</v>
      </c>
      <c r="AU1565" s="109">
        <f>COUNTIFS($E1565,"SS",$AS1565,"Y")</f>
        <v>0</v>
      </c>
      <c r="AV1565" s="111">
        <f>COUNTIFS($E1565,"RPX",$AS1565,"Y")</f>
        <v>0</v>
      </c>
      <c r="AW1565" s="111">
        <f>COUNTIFS($E1565,"EUC",$AS1565,"Y")</f>
        <v>0</v>
      </c>
      <c r="AX1565" s="109">
        <f>COUNTIFS($E1565,"RPX-T",$AS1565,"Y")</f>
        <v>0</v>
      </c>
      <c r="BA1565" s="227"/>
    </row>
    <row r="1566" spans="1:53" ht="16.5" thickTop="1" thickBot="1" x14ac:dyDescent="0.3">
      <c r="A1566" s="88"/>
      <c r="B1566" s="36" t="s">
        <v>235</v>
      </c>
      <c r="C1566" s="37">
        <v>0</v>
      </c>
      <c r="D1566" s="38" t="s">
        <v>236</v>
      </c>
      <c r="E1566" s="32"/>
      <c r="F1566" s="88"/>
      <c r="G1566" s="309" t="s">
        <v>237</v>
      </c>
      <c r="H1566" s="310"/>
      <c r="I1566" s="35">
        <f>IF(E1566=0,0,12-(MOD(I1564,12)))</f>
        <v>0</v>
      </c>
      <c r="J1566" s="301" t="s">
        <v>238</v>
      </c>
      <c r="K1566" s="302"/>
      <c r="L1566" s="39">
        <f>I1570-I1564</f>
        <v>0</v>
      </c>
      <c r="M1566" s="196">
        <v>6</v>
      </c>
      <c r="N1566" s="35">
        <f>SUM(AI1566,AI1577)</f>
        <v>0</v>
      </c>
      <c r="O1566" s="35">
        <v>0</v>
      </c>
      <c r="P1566" s="35">
        <f>SUM(AJ1566,AJ1577)</f>
        <v>0</v>
      </c>
      <c r="Q1566" s="35">
        <v>0</v>
      </c>
      <c r="R1566" s="35">
        <f>COUNTIFS($E1575:$E1599,"6",$F1575:$F1599,"Pole",$C1575:$C1599,"FST")</f>
        <v>0</v>
      </c>
      <c r="S1566" s="35">
        <f>SUM(AL1566,AK1577)</f>
        <v>0</v>
      </c>
      <c r="T1566" s="35">
        <v>0</v>
      </c>
      <c r="U1566" s="35">
        <f>SUM(AK1566,AL1577)</f>
        <v>0</v>
      </c>
      <c r="V1566" s="35">
        <v>0</v>
      </c>
      <c r="W1566" s="34">
        <f>COUNTIFS($E1575:$E1599,"6",$F1575:$F1599,"HH",$C1575:$C1599,"FST")</f>
        <v>0</v>
      </c>
      <c r="X1566" s="35">
        <f>COUNTIFS($E1575:$E1599,"6",$F1575:$F1599,"Ped",$C1575:$C1599,"FST")</f>
        <v>0</v>
      </c>
      <c r="Y1566" s="25"/>
      <c r="Z1566" s="304"/>
      <c r="AA1566" s="307"/>
      <c r="AB1566" s="308"/>
      <c r="AC1566" s="25"/>
      <c r="AD1566" s="25"/>
      <c r="AH1566" s="109">
        <v>6</v>
      </c>
      <c r="AI1566" s="109" t="str">
        <f>IF($E1565="SS",COUNTIFS($C1575:$C1599,"FST",$E1575:$E1599,"6"),"0")</f>
        <v>0</v>
      </c>
      <c r="AJ1566" s="109" t="str">
        <f>IF($E1565="RPX",COUNTIFS($C1575:$C1599,"FST",$E1575:$E1599,"6"),"0")</f>
        <v>0</v>
      </c>
      <c r="AK1566" s="109" t="str">
        <f>IF($E1565="EUC",COUNTIFS($C1575:$C1599,"FST",$E1575:$E1599,"6"),"0")</f>
        <v>0</v>
      </c>
      <c r="AL1566" s="109" t="str">
        <f>IF($E1565="RPX-T",COUNTIFS($C1575:$C1599,"FST",$E1575:$E1599,"6"),"0")</f>
        <v>0</v>
      </c>
      <c r="AS1566" s="109" t="str">
        <f>IF(AND(E1570="Y",E1566=48,E1567=12),"Y","N")</f>
        <v>N</v>
      </c>
      <c r="AT1566" s="110" t="s">
        <v>239</v>
      </c>
      <c r="AU1566" s="109">
        <f>COUNTIFS($E1565,"SS",$AS1566,"Y")</f>
        <v>0</v>
      </c>
      <c r="AV1566" s="108">
        <f>COUNTIFS($E1565,"RPX",$AS1566,"Y")</f>
        <v>0</v>
      </c>
      <c r="AW1566" s="108">
        <f>COUNTIFS($E1565,"EUC",$AS1566,"Y")</f>
        <v>0</v>
      </c>
      <c r="AX1566" s="109">
        <f>COUNTIFS($E1565,"RPX-T",$AS1566,"Y")</f>
        <v>0</v>
      </c>
      <c r="BA1566" s="227"/>
    </row>
    <row r="1567" spans="1:53" ht="16.5" customHeight="1" thickTop="1" thickBot="1" x14ac:dyDescent="0.3">
      <c r="A1567" s="88"/>
      <c r="B1567" s="40" t="s">
        <v>240</v>
      </c>
      <c r="C1567" s="30">
        <v>0</v>
      </c>
      <c r="D1567" s="41" t="s">
        <v>241</v>
      </c>
      <c r="E1567" s="42"/>
      <c r="F1567" s="88"/>
      <c r="G1567" s="277" t="s">
        <v>242</v>
      </c>
      <c r="H1567" s="43" t="s">
        <v>243</v>
      </c>
      <c r="I1567" s="35">
        <f>IF(E1567&lt;&gt;0,1,0)</f>
        <v>0</v>
      </c>
      <c r="J1567" s="309" t="s">
        <v>244</v>
      </c>
      <c r="K1567" s="310"/>
      <c r="L1567" s="44" t="str">
        <f>'Cable Calculator'!GL3</f>
        <v/>
      </c>
      <c r="M1567" s="196">
        <v>8</v>
      </c>
      <c r="N1567" s="35">
        <f>SUM(AI1567,AI1578)</f>
        <v>0</v>
      </c>
      <c r="O1567" s="35">
        <v>0</v>
      </c>
      <c r="P1567" s="35">
        <f>SUM(AJ1567,AJ1578)</f>
        <v>0</v>
      </c>
      <c r="Q1567" s="35">
        <v>0</v>
      </c>
      <c r="R1567" s="35">
        <f>COUNTIFS($E1575:$E1599,"8",$F1575:$F1599,"Pole",$C1575:$C1599,"FST")</f>
        <v>0</v>
      </c>
      <c r="S1567" s="35">
        <f>SUM(AL1567,AK1578)</f>
        <v>0</v>
      </c>
      <c r="T1567" s="35">
        <v>0</v>
      </c>
      <c r="U1567" s="35">
        <f>SUM(AK1567,AL1578)</f>
        <v>0</v>
      </c>
      <c r="V1567" s="35">
        <v>0</v>
      </c>
      <c r="W1567" s="34">
        <f>COUNTIFS($E1575:$E1599,"8",$F1575:$F1599,"HH",$C1575:$C1599,"FST")</f>
        <v>0</v>
      </c>
      <c r="X1567" s="35">
        <f>COUNTIFS($E1575:$E1599,"8",$F1575:$F1599,"Ped",$C1575:$C1599,"FST")</f>
        <v>0</v>
      </c>
      <c r="Y1567" s="25"/>
      <c r="Z1567" s="45">
        <v>1</v>
      </c>
      <c r="AA1567" s="46">
        <v>1</v>
      </c>
      <c r="AB1567" s="46">
        <v>12</v>
      </c>
      <c r="AC1567" s="25"/>
      <c r="AD1567" s="25"/>
      <c r="AH1567" s="109">
        <v>8</v>
      </c>
      <c r="AI1567" s="109" t="str">
        <f>IF($E1565="SS",COUNTIFS($C1575:$C1599,"FST",$E1575:$E1599,"8"),"0")</f>
        <v>0</v>
      </c>
      <c r="AJ1567" s="109" t="str">
        <f>IF($E1565="RPX",COUNTIFS($C1575:$C1599,"FST",$E1575:$E1599,"8"),"0")</f>
        <v>0</v>
      </c>
      <c r="AK1567" s="109" t="str">
        <f>IF($E1565="EUC",COUNTIFS($C1575:$C1599,"FST",$E1575:$E1599,"8"),"0")</f>
        <v>0</v>
      </c>
      <c r="AL1567" s="109" t="str">
        <f>IF($E1565="RPX-T",COUNTIFS($C1575:$C1599,"FST",$E1575:$E1599,"8"),"0")</f>
        <v>0</v>
      </c>
      <c r="AS1567" s="109" t="str">
        <f>IF(AND(E1570="Y",E1566=48,E1567=0),"Y","N")</f>
        <v>N</v>
      </c>
      <c r="AT1567" s="110" t="s">
        <v>245</v>
      </c>
      <c r="AU1567" s="109">
        <f>COUNTIFS($E1565,"SS",$AS1567,"Y")</f>
        <v>0</v>
      </c>
      <c r="AV1567" s="108">
        <f>COUNTIFS($E1565,"RPX",$AS1567,"Y")</f>
        <v>0</v>
      </c>
      <c r="AW1567" s="108">
        <f>COUNTIFS($E1565,"EUC",$AS1567,"Y")</f>
        <v>0</v>
      </c>
      <c r="AX1567" s="109">
        <f>COUNTIFS($E1565,"RPX-T",$AS1567,"Y")</f>
        <v>0</v>
      </c>
      <c r="BA1567" s="227"/>
    </row>
    <row r="1568" spans="1:53" ht="16.5" thickTop="1" thickBot="1" x14ac:dyDescent="0.3">
      <c r="A1568" s="88"/>
      <c r="B1568" s="29" t="s">
        <v>246</v>
      </c>
      <c r="C1568" s="37">
        <v>0</v>
      </c>
      <c r="D1568" s="41" t="s">
        <v>247</v>
      </c>
      <c r="E1568" s="42"/>
      <c r="F1568" s="88"/>
      <c r="G1568" s="278"/>
      <c r="H1568" s="47" t="s">
        <v>248</v>
      </c>
      <c r="I1568" s="35">
        <f>IF(E1567&lt;&gt;0,E1567,0)</f>
        <v>0</v>
      </c>
      <c r="J1568" s="194"/>
      <c r="K1568" s="195"/>
      <c r="L1568" s="48"/>
      <c r="M1568" s="196">
        <v>12</v>
      </c>
      <c r="N1568" s="35" t="str">
        <f>IF($E1565="SS",SUM(AI1568,AJ1579,AM1600,AO1600,AQ1600),"0")</f>
        <v>0</v>
      </c>
      <c r="O1568" s="35" t="str">
        <f>IF($E1565="SS",SUM(AN1600,AP1600,AR1600),"0")</f>
        <v>0</v>
      </c>
      <c r="P1568" s="35" t="str">
        <f>IF($E1565="RPX",SUM(AJ1568,AJ1579,AM1600,AO1600,AQ1600),"0")</f>
        <v>0</v>
      </c>
      <c r="Q1568" s="35" t="str">
        <f>IF($E1565="RPX",SUM(AN1600,AP1600,AR1600),"0")</f>
        <v>0</v>
      </c>
      <c r="R1568" s="35">
        <f>COUNTIFS($E1575:$E1599,"12",$F1575:$F1599,"Pole",$C1575:$C1599,"FST")</f>
        <v>0</v>
      </c>
      <c r="S1568" s="35" t="str">
        <f>IF($E1565="RPX-T",SUM(AL1568,AK1579,AM1600,AO1600,AQ1600),"0")</f>
        <v>0</v>
      </c>
      <c r="T1568" s="35" t="str">
        <f>IF($E1565="RPX-T",SUM(AN1600,AP1600,AR1600),"0")</f>
        <v>0</v>
      </c>
      <c r="U1568" s="35" t="str">
        <f>IF($E1565="EUC",SUM(AK1568,AL1579,AM1600,AO1600,AQ1600),"0")</f>
        <v>0</v>
      </c>
      <c r="V1568" s="35" t="str">
        <f>IF($E1565="EUC",SUM($AN1600,AP1600,AR1600),"0")</f>
        <v>0</v>
      </c>
      <c r="W1568" s="34">
        <f>COUNTIFS($E1575:$E1599,"12",$F1575:$F1599,"HH",$C1575:$C1599,"FST")</f>
        <v>0</v>
      </c>
      <c r="X1568" s="35">
        <f>COUNTIFS($E1575:$E1599,"12",$F1575:$F1599,"Ped",$C1575:$C1599,"FST")</f>
        <v>0</v>
      </c>
      <c r="Y1568" s="25"/>
      <c r="Z1568" s="45">
        <v>2</v>
      </c>
      <c r="AA1568" s="46">
        <v>13</v>
      </c>
      <c r="AB1568" s="46">
        <v>24</v>
      </c>
      <c r="AC1568" s="25"/>
      <c r="AD1568" s="25"/>
      <c r="AH1568" s="109">
        <v>12</v>
      </c>
      <c r="AI1568" s="109" t="str">
        <f>IF($E1565="SS",COUNTIFS($C1575:$C1599,"FST",$E1575:$E1599,"12"),"0")</f>
        <v>0</v>
      </c>
      <c r="AJ1568" s="109" t="str">
        <f>IF($E1565="RPX",COUNTIFS($C1575:$C1599,"FST",$E1575:$E1599,"12"),"0")</f>
        <v>0</v>
      </c>
      <c r="AK1568" s="109" t="str">
        <f>IF($E1565="EUC",COUNTIFS($C1575:$C1599,"FST",$E1575:$E1599,"12"),"0")</f>
        <v>0</v>
      </c>
      <c r="AL1568" s="109" t="str">
        <f>IF($E1565="RPX-T",COUNTIFS($C1575:$C1599,"FST",$E1575:$E1599,"12"),"0")</f>
        <v>0</v>
      </c>
      <c r="BA1568" s="227"/>
    </row>
    <row r="1569" spans="1:53" ht="16.5" customHeight="1" thickTop="1" thickBot="1" x14ac:dyDescent="0.3">
      <c r="A1569" s="88"/>
      <c r="B1569" s="36" t="s">
        <v>249</v>
      </c>
      <c r="C1569" s="30">
        <v>0</v>
      </c>
      <c r="D1569" s="49" t="s">
        <v>250</v>
      </c>
      <c r="E1569" s="50">
        <f>E1566/12</f>
        <v>0</v>
      </c>
      <c r="F1569" s="88"/>
      <c r="G1569" s="277" t="s">
        <v>251</v>
      </c>
      <c r="H1569" s="51" t="s">
        <v>252</v>
      </c>
      <c r="I1569" s="112">
        <f>E1568</f>
        <v>0</v>
      </c>
      <c r="J1569" s="311" t="s">
        <v>253</v>
      </c>
      <c r="K1569" s="312"/>
      <c r="L1569" s="313"/>
      <c r="M1569" s="52" t="s">
        <v>254</v>
      </c>
      <c r="N1569" s="106"/>
      <c r="O1569" s="106"/>
      <c r="P1569" s="192"/>
      <c r="Q1569" s="192"/>
      <c r="R1569" s="192"/>
      <c r="S1569" s="192"/>
      <c r="T1569" s="192"/>
      <c r="U1569" s="192"/>
      <c r="V1569" s="192"/>
      <c r="W1569" s="53">
        <f>SUM(P1569:U1569)</f>
        <v>0</v>
      </c>
      <c r="X1569" s="54"/>
      <c r="Y1569" s="25"/>
      <c r="Z1569" s="45">
        <v>3</v>
      </c>
      <c r="AA1569" s="46">
        <v>25</v>
      </c>
      <c r="AB1569" s="46">
        <v>36</v>
      </c>
      <c r="AC1569" s="25"/>
      <c r="AD1569" s="25"/>
      <c r="BA1569" s="227"/>
    </row>
    <row r="1570" spans="1:53" ht="16.5" thickTop="1" thickBot="1" x14ac:dyDescent="0.3">
      <c r="A1570" s="88"/>
      <c r="B1570" s="36" t="s">
        <v>255</v>
      </c>
      <c r="C1570" s="30">
        <v>0</v>
      </c>
      <c r="D1570" s="31" t="s">
        <v>256</v>
      </c>
      <c r="E1570" s="101" t="str">
        <f>IF('Cable Calculator'!GL5="","",'Cable Calculator'!GL5)</f>
        <v/>
      </c>
      <c r="F1570" s="88"/>
      <c r="G1570" s="278"/>
      <c r="H1570" s="47" t="s">
        <v>257</v>
      </c>
      <c r="I1570" s="35" t="str">
        <f>IF(E1568="","0",IF(AND(E1565="EUC",E1566=432), I1569+(203-E1567),IF(E1568=0,0,(E1568+(E1566-E1567)-1))))</f>
        <v>0</v>
      </c>
      <c r="J1570" s="292" t="str">
        <f>IFERROR(IF(OR(E1565="EUC",E1565="SS"),"---",IF(OR(P1564,S1564),"NO 2F Tethers for RPX!",IF(OR(P1566,S1566),"NO 6F Tethers for RPX!","---"))),"---")</f>
        <v>---</v>
      </c>
      <c r="K1570" s="293"/>
      <c r="L1570" s="294"/>
      <c r="M1570" s="292" t="str">
        <f>IF(E1567&gt;60,"Dead Count &gt;60: Consider Downsize","---")</f>
        <v>---</v>
      </c>
      <c r="N1570" s="293"/>
      <c r="O1570" s="293"/>
      <c r="P1570" s="293"/>
      <c r="Q1570" s="293"/>
      <c r="R1570" s="293"/>
      <c r="S1570" s="293"/>
      <c r="T1570" s="293"/>
      <c r="U1570" s="294"/>
      <c r="V1570" s="100"/>
      <c r="W1570" s="54">
        <f>SUM(P1570:U1570)</f>
        <v>0</v>
      </c>
      <c r="X1570" s="54"/>
      <c r="Y1570" s="25"/>
      <c r="Z1570" s="45">
        <v>4</v>
      </c>
      <c r="AA1570" s="46">
        <v>37</v>
      </c>
      <c r="AB1570" s="46">
        <v>48</v>
      </c>
      <c r="AC1570" s="25"/>
      <c r="AD1570" s="25"/>
      <c r="BA1570" s="227"/>
    </row>
    <row r="1571" spans="1:53" ht="16.5" thickTop="1" thickBot="1" x14ac:dyDescent="0.3">
      <c r="A1571" s="88"/>
      <c r="B1571" s="55" t="s">
        <v>258</v>
      </c>
      <c r="C1571" s="56">
        <f>SUM(C1565:C1570)+I1564</f>
        <v>0</v>
      </c>
      <c r="D1571" s="31" t="s">
        <v>259</v>
      </c>
      <c r="E1571" s="101" t="str">
        <f>IF(AS1565="Y","DBL",IF(AS1566="Y","TRPL",IF(AS1567="Y","QUAD","")))</f>
        <v/>
      </c>
      <c r="F1571" s="88"/>
      <c r="G1571" s="192"/>
      <c r="H1571" s="57"/>
      <c r="I1571" s="192"/>
      <c r="J1571" s="292" t="str">
        <f>IF(AND(E1566=216,(OR(Z1587="error",Z1588="error",Z1589="error",Z1590="error",Z1591="error",Z1592="error",Z1593="error",Z1594="error",Z1595="error",Z1596="error",Z1597="error",Z1598="error",Z1599="error",AA1589="error",AA1590="error",AA1591="error",AA1592="error",AA1593="error",AA1594="error",AA1595="error",AA1596="error",AA1597="error",AA1598="error",AA1599="error",AA1600="error",AA1601="error"))),"You cannot cross Tube 6 and 7","---")</f>
        <v>---</v>
      </c>
      <c r="K1571" s="293"/>
      <c r="L1571" s="294"/>
      <c r="M1571" s="292" t="str">
        <f>IF(AND(OR(E1565="SS",E1565="RPX",E1565="EUC",E1565="RPX-T"),(OR(C1575="",C1575="Field SPL"))),"Cannot have FlexNap cables without tethers","---")</f>
        <v>---</v>
      </c>
      <c r="N1571" s="293"/>
      <c r="O1571" s="293"/>
      <c r="P1571" s="293"/>
      <c r="Q1571" s="293"/>
      <c r="R1571" s="293"/>
      <c r="S1571" s="293"/>
      <c r="T1571" s="293"/>
      <c r="U1571" s="294"/>
      <c r="V1571" s="25"/>
      <c r="W1571" s="58"/>
      <c r="X1571" s="58"/>
      <c r="Y1571" s="25"/>
      <c r="Z1571" s="45">
        <v>5</v>
      </c>
      <c r="AA1571" s="46">
        <v>49</v>
      </c>
      <c r="AB1571" s="46">
        <v>60</v>
      </c>
      <c r="AC1571" s="25"/>
      <c r="AD1571" s="25"/>
      <c r="BA1571" s="227"/>
    </row>
    <row r="1572" spans="1:53" ht="16.5" thickTop="1" thickBot="1" x14ac:dyDescent="0.3">
      <c r="A1572" s="88"/>
      <c r="B1572" s="59"/>
      <c r="C1572" s="60"/>
      <c r="D1572" s="61"/>
      <c r="E1572" s="62"/>
      <c r="F1572" s="88"/>
      <c r="G1572" s="63"/>
      <c r="H1572" s="64"/>
      <c r="I1572" s="63"/>
      <c r="J1572" s="292" t="str">
        <f>IF(AND(OR(E1565="RPX", E1565="RPX-T", E1565="SS"),E1566=216),"NO 216 For RPX, RPX-T, OR SS CABLE","---")</f>
        <v>---</v>
      </c>
      <c r="K1572" s="293"/>
      <c r="L1572" s="294"/>
      <c r="M1572" s="292" t="str" cm="1">
        <f t="array" ref="M1572">IF(AND(E1565="",OR(C1575:C1599="FST",C1575:C1599="REV T",C1575:C1599="DBL REV",C1575:C1599="TPL REV", C1575:C1599="QD REV")),"Non-FlexNap cables cannot have tethers","---")</f>
        <v>---</v>
      </c>
      <c r="N1572" s="293"/>
      <c r="O1572" s="293"/>
      <c r="P1572" s="293"/>
      <c r="Q1572" s="293"/>
      <c r="R1572" s="293"/>
      <c r="S1572" s="293"/>
      <c r="T1572" s="293"/>
      <c r="U1572" s="294"/>
      <c r="V1572" s="25"/>
      <c r="W1572" s="58"/>
      <c r="X1572" s="58"/>
      <c r="Y1572" s="25"/>
      <c r="Z1572" s="45">
        <v>6</v>
      </c>
      <c r="AA1572" s="65">
        <v>61</v>
      </c>
      <c r="AB1572" s="65">
        <v>72</v>
      </c>
      <c r="AC1572" s="25"/>
      <c r="AD1572" s="25"/>
      <c r="BA1572" s="226"/>
    </row>
    <row r="1573" spans="1:53" ht="15.75" customHeight="1" thickBot="1" x14ac:dyDescent="0.3">
      <c r="A1573" s="88"/>
      <c r="B1573" s="277" t="s">
        <v>260</v>
      </c>
      <c r="C1573" s="314" t="s">
        <v>261</v>
      </c>
      <c r="D1573" s="314" t="s">
        <v>262</v>
      </c>
      <c r="E1573" s="316" t="s">
        <v>263</v>
      </c>
      <c r="F1573" s="314" t="s">
        <v>264</v>
      </c>
      <c r="G1573" s="279" t="s">
        <v>265</v>
      </c>
      <c r="H1573" s="279" t="s">
        <v>266</v>
      </c>
      <c r="I1573" s="279" t="s">
        <v>267</v>
      </c>
      <c r="J1573" s="318" t="s">
        <v>268</v>
      </c>
      <c r="K1573" s="314" t="s">
        <v>269</v>
      </c>
      <c r="L1573" s="320" t="s">
        <v>270</v>
      </c>
      <c r="M1573" s="322" t="s">
        <v>271</v>
      </c>
      <c r="N1573" s="322"/>
      <c r="O1573" s="322"/>
      <c r="P1573" s="322"/>
      <c r="Q1573" s="322"/>
      <c r="R1573" s="322"/>
      <c r="S1573" s="322"/>
      <c r="T1573" s="322"/>
      <c r="U1573" s="323"/>
      <c r="V1573" s="107"/>
      <c r="W1573" s="72"/>
      <c r="X1573" s="72"/>
      <c r="Y1573" s="72"/>
      <c r="Z1573" s="45">
        <v>7</v>
      </c>
      <c r="AA1573" s="65">
        <v>73</v>
      </c>
      <c r="AB1573" s="65">
        <v>84</v>
      </c>
      <c r="AC1573" s="25"/>
      <c r="AD1573" s="25"/>
      <c r="BA1573" s="228"/>
    </row>
    <row r="1574" spans="1:53" ht="15.75" thickBot="1" x14ac:dyDescent="0.3">
      <c r="A1574" s="88"/>
      <c r="B1574" s="278"/>
      <c r="C1574" s="315"/>
      <c r="D1574" s="315"/>
      <c r="E1574" s="317"/>
      <c r="F1574" s="315"/>
      <c r="G1574" s="280"/>
      <c r="H1574" s="280"/>
      <c r="I1574" s="280"/>
      <c r="J1574" s="319"/>
      <c r="K1574" s="315"/>
      <c r="L1574" s="321"/>
      <c r="M1574" s="324"/>
      <c r="N1574" s="324"/>
      <c r="O1574" s="324"/>
      <c r="P1574" s="324"/>
      <c r="Q1574" s="324"/>
      <c r="R1574" s="324"/>
      <c r="S1574" s="324"/>
      <c r="T1574" s="324"/>
      <c r="U1574" s="325"/>
      <c r="V1574" s="107"/>
      <c r="W1574" s="72"/>
      <c r="X1574" s="72"/>
      <c r="Y1574" s="72"/>
      <c r="Z1574" s="45">
        <v>8</v>
      </c>
      <c r="AA1574" s="46">
        <v>85</v>
      </c>
      <c r="AB1574" s="46">
        <v>96</v>
      </c>
      <c r="AC1574" s="25"/>
      <c r="AD1574" s="25"/>
      <c r="AI1574" s="109" t="s">
        <v>272</v>
      </c>
      <c r="AJ1574" s="109" t="s">
        <v>273</v>
      </c>
      <c r="AK1574" s="109" t="s">
        <v>274</v>
      </c>
      <c r="AL1574" s="109" t="s">
        <v>275</v>
      </c>
      <c r="BA1574" s="228"/>
    </row>
    <row r="1575" spans="1:53" ht="15.75" thickBot="1" x14ac:dyDescent="0.3">
      <c r="A1575" s="88"/>
      <c r="B1575" s="66" t="s">
        <v>276</v>
      </c>
      <c r="C1575" s="67"/>
      <c r="D1575" s="102"/>
      <c r="E1575" s="32"/>
      <c r="F1575" s="32"/>
      <c r="G1575" s="68" t="s">
        <v>277</v>
      </c>
      <c r="H1575" s="69">
        <f>IF(I1575=0,0,I1575-(E1575-1))</f>
        <v>0</v>
      </c>
      <c r="I1575" s="70">
        <f>IF(E1575=0,0,I1570)</f>
        <v>0</v>
      </c>
      <c r="J1575" s="71" t="s">
        <v>278</v>
      </c>
      <c r="K1575" s="32"/>
      <c r="L1575" s="233"/>
      <c r="M1575" s="295"/>
      <c r="N1575" s="295"/>
      <c r="O1575" s="295"/>
      <c r="P1575" s="295"/>
      <c r="Q1575" s="295"/>
      <c r="R1575" s="295"/>
      <c r="S1575" s="295"/>
      <c r="T1575" s="295"/>
      <c r="U1575" s="296"/>
      <c r="V1575" s="103"/>
      <c r="W1575" s="72"/>
      <c r="X1575" s="72"/>
      <c r="Y1575" s="72"/>
      <c r="Z1575" s="45">
        <v>9</v>
      </c>
      <c r="AA1575" s="46">
        <v>97</v>
      </c>
      <c r="AB1575" s="46">
        <v>108</v>
      </c>
      <c r="AC1575" s="72">
        <f t="shared" ref="AC1575:AC1599" si="646">IF(B1575&lt;&gt;"FST",1,0)</f>
        <v>1</v>
      </c>
      <c r="AD1575" s="72">
        <f t="shared" ref="AD1575:AD1599" si="647">IF(C1575&lt;&gt;"FST",1,0)</f>
        <v>1</v>
      </c>
      <c r="AE1575" s="109" t="str">
        <f t="shared" ref="AE1575:AE1599" si="648">CONCATENATE(H1575,"-",I1575)</f>
        <v>0-0</v>
      </c>
      <c r="AF1575" s="109" t="str">
        <f t="shared" ref="AF1575:AF1599" si="649">IF(C1575="Field SPL","N","Y")</f>
        <v>Y</v>
      </c>
      <c r="AG1575" s="109" t="str">
        <f t="shared" ref="AG1575:AG1599" si="650">IF(OR(E$1565="RPX",E$1565="SS"),"A","B")</f>
        <v>B</v>
      </c>
      <c r="AH1575" s="109">
        <v>2</v>
      </c>
      <c r="AI1575" s="109" t="str">
        <f>IF(E1565="SS",COUNTIFS(C1575:C1599,"TCF",E1575:E1599,"2"),"")</f>
        <v/>
      </c>
      <c r="AJ1575" s="109" t="str">
        <f>IF(E1565="RPX",COUNTIFS(C1575:C1599,"TCF",E1575:E1599,"2"),"")</f>
        <v/>
      </c>
      <c r="AK1575" s="109" t="str">
        <f>IF(E1565="RPX-T",COUNTIFS(C1575:C1599,"TCF",E1575:E1599,"2"),"")</f>
        <v/>
      </c>
      <c r="AL1575" s="109" t="str">
        <f>IF(E1565="EUC",COUNTIFS(C1575:C1599,"TCF",E1575:E1599,"2"),"")</f>
        <v/>
      </c>
      <c r="AM1575" s="109">
        <f t="shared" ref="AM1575:AM1599" si="651">VALUE(IF(C1575="FST","0",IF(C1575="REV T","1",IF(C1575="DBL REV",".5","0"))))</f>
        <v>0</v>
      </c>
      <c r="AN1575" s="109">
        <f t="shared" ref="AN1575:AN1599" si="652">VALUE(IF(C1575="FST","0",IF(C1575="REV T","0",IF(C1575="DBL REV",".5","0"))))</f>
        <v>0</v>
      </c>
      <c r="AO1575" s="109" t="str">
        <f t="shared" ref="AO1575:AO1599" si="653">IF(C1575="TPL REV","Y","")</f>
        <v/>
      </c>
      <c r="AQ1575" s="109" t="str">
        <f t="shared" ref="AQ1575:AQ1599" si="654">IF(C1575="QD REV","Y","")</f>
        <v/>
      </c>
      <c r="BA1575" s="229">
        <f>MOD(E1575,12)</f>
        <v>0</v>
      </c>
    </row>
    <row r="1576" spans="1:53" ht="15.75" thickBot="1" x14ac:dyDescent="0.3">
      <c r="A1576" s="88"/>
      <c r="B1576" s="66" t="s">
        <v>279</v>
      </c>
      <c r="C1576" s="67"/>
      <c r="D1576" s="102"/>
      <c r="E1576" s="32"/>
      <c r="F1576" s="32"/>
      <c r="G1576" s="68" t="s">
        <v>277</v>
      </c>
      <c r="H1576" s="69">
        <f t="shared" ref="H1576:H1599" si="655">IF(E1576=0,0,I1576-(E1576-1))</f>
        <v>0</v>
      </c>
      <c r="I1576" s="70">
        <f t="shared" ref="I1576:I1599" si="656">IF(E1576=0,0,H1575-1)</f>
        <v>0</v>
      </c>
      <c r="J1576" s="73" t="str">
        <f>IF(C1576="","--",IF(AND(C1576&lt;&gt;"FST",C1576&lt;&gt;"TCF",BA1575&lt;&gt;0),BA1575,"--"))</f>
        <v>--</v>
      </c>
      <c r="K1576" s="32"/>
      <c r="L1576" s="233"/>
      <c r="M1576" s="295"/>
      <c r="N1576" s="295"/>
      <c r="O1576" s="295"/>
      <c r="P1576" s="295"/>
      <c r="Q1576" s="295"/>
      <c r="R1576" s="295"/>
      <c r="S1576" s="295"/>
      <c r="T1576" s="295"/>
      <c r="U1576" s="296"/>
      <c r="V1576" s="103"/>
      <c r="W1576" s="72"/>
      <c r="X1576" s="72"/>
      <c r="Y1576" s="72"/>
      <c r="Z1576" s="45">
        <v>10</v>
      </c>
      <c r="AA1576" s="46">
        <v>109</v>
      </c>
      <c r="AB1576" s="46">
        <v>120</v>
      </c>
      <c r="AC1576" s="72">
        <f t="shared" si="646"/>
        <v>1</v>
      </c>
      <c r="AD1576" s="72">
        <f t="shared" si="647"/>
        <v>1</v>
      </c>
      <c r="AE1576" s="109" t="str">
        <f t="shared" si="648"/>
        <v>0-0</v>
      </c>
      <c r="AF1576" s="109" t="str">
        <f t="shared" si="649"/>
        <v>Y</v>
      </c>
      <c r="AG1576" s="109" t="str">
        <f t="shared" si="650"/>
        <v>B</v>
      </c>
      <c r="AH1576" s="109">
        <v>4</v>
      </c>
      <c r="AI1576" s="109" t="str">
        <f>IF(E1565="SS",COUNTIFS(C1575:C1599,"TCF",E1575:E1599,"4"),"")</f>
        <v/>
      </c>
      <c r="AJ1576" s="109" t="str">
        <f>IF(E1565="RPX",COUNTIFS(C1575:C1599,"TCF",E1575:E1599,"4"),"")</f>
        <v/>
      </c>
      <c r="AK1576" s="109" t="str">
        <f>IF(E1565="RPX-T",COUNTIFS(C1575:C1599,"TCF",E1575:E1599,"4"),"")</f>
        <v/>
      </c>
      <c r="AL1576" s="109" t="str">
        <f>IF(E1565="EUC",COUNTIFS(C1575:C1599,"TCF",E1575:E1599,"4"),"")</f>
        <v/>
      </c>
      <c r="AM1576" s="109">
        <f t="shared" si="651"/>
        <v>0</v>
      </c>
      <c r="AN1576" s="109">
        <f t="shared" si="652"/>
        <v>0</v>
      </c>
      <c r="AO1576" s="109" t="str">
        <f t="shared" si="653"/>
        <v/>
      </c>
      <c r="AQ1576" s="109" t="str">
        <f t="shared" si="654"/>
        <v/>
      </c>
      <c r="BA1576" s="229">
        <f>MOD(SUM(E1575:E1576),12)</f>
        <v>0</v>
      </c>
    </row>
    <row r="1577" spans="1:53" ht="15.75" thickBot="1" x14ac:dyDescent="0.3">
      <c r="A1577" s="88"/>
      <c r="B1577" s="74" t="s">
        <v>280</v>
      </c>
      <c r="C1577" s="67"/>
      <c r="D1577" s="102"/>
      <c r="E1577" s="32"/>
      <c r="F1577" s="32"/>
      <c r="G1577" s="75" t="s">
        <v>277</v>
      </c>
      <c r="H1577" s="69">
        <f t="shared" si="655"/>
        <v>0</v>
      </c>
      <c r="I1577" s="70">
        <f t="shared" si="656"/>
        <v>0</v>
      </c>
      <c r="J1577" s="73" t="str">
        <f t="shared" ref="J1577:J1599" si="657">IF(C1577="","--",IF(AND(C1577&lt;&gt;"FST",C1577&lt;&gt;"TCF",BA1576&lt;&gt;0),BA1576,"--"))</f>
        <v>--</v>
      </c>
      <c r="K1577" s="32"/>
      <c r="L1577" s="233"/>
      <c r="M1577" s="295"/>
      <c r="N1577" s="295"/>
      <c r="O1577" s="295"/>
      <c r="P1577" s="295"/>
      <c r="Q1577" s="295"/>
      <c r="R1577" s="295"/>
      <c r="S1577" s="295"/>
      <c r="T1577" s="295"/>
      <c r="U1577" s="296"/>
      <c r="V1577" s="103"/>
      <c r="W1577" s="72"/>
      <c r="X1577" s="72"/>
      <c r="Y1577" s="72"/>
      <c r="Z1577" s="45">
        <v>11</v>
      </c>
      <c r="AA1577" s="46">
        <v>121</v>
      </c>
      <c r="AB1577" s="46">
        <v>132</v>
      </c>
      <c r="AC1577" s="72">
        <f t="shared" si="646"/>
        <v>1</v>
      </c>
      <c r="AD1577" s="72">
        <f t="shared" si="647"/>
        <v>1</v>
      </c>
      <c r="AE1577" s="109" t="str">
        <f t="shared" si="648"/>
        <v>0-0</v>
      </c>
      <c r="AF1577" s="109" t="str">
        <f t="shared" si="649"/>
        <v>Y</v>
      </c>
      <c r="AG1577" s="109" t="str">
        <f t="shared" si="650"/>
        <v>B</v>
      </c>
      <c r="AH1577" s="109">
        <v>6</v>
      </c>
      <c r="AI1577" s="109" t="str">
        <f>IF(E1565="SS",COUNTIFS(C1575:C1599,"TCF",E1575:E1599,"6"),"")</f>
        <v/>
      </c>
      <c r="AJ1577" s="109" t="str">
        <f>IF(E1565="RPX",COUNTIFS(C1575:C1599,"TCF",E1575:E1599,"6"),"")</f>
        <v/>
      </c>
      <c r="AK1577" s="109" t="str">
        <f>IF(E1565="RPX-T",COUNTIFS(C1575:C1599,"TCF",E1575:E1599,"6"),"")</f>
        <v/>
      </c>
      <c r="AL1577" s="109" t="str">
        <f>IF(E1565="EUC",COUNTIFS(C1575:C1599,"TCF",E1575:E1599,"6"),"")</f>
        <v/>
      </c>
      <c r="AM1577" s="109">
        <f t="shared" si="651"/>
        <v>0</v>
      </c>
      <c r="AN1577" s="109">
        <f t="shared" si="652"/>
        <v>0</v>
      </c>
      <c r="AO1577" s="109" t="str">
        <f t="shared" si="653"/>
        <v/>
      </c>
      <c r="AQ1577" s="109" t="str">
        <f t="shared" si="654"/>
        <v/>
      </c>
      <c r="BA1577" s="229">
        <f>MOD(SUM(E1575:E1578),12)</f>
        <v>0</v>
      </c>
    </row>
    <row r="1578" spans="1:53" ht="15.75" thickBot="1" x14ac:dyDescent="0.3">
      <c r="A1578" s="88"/>
      <c r="B1578" s="66" t="s">
        <v>281</v>
      </c>
      <c r="C1578" s="67"/>
      <c r="D1578" s="102"/>
      <c r="E1578" s="32"/>
      <c r="F1578" s="32"/>
      <c r="G1578" s="68" t="s">
        <v>277</v>
      </c>
      <c r="H1578" s="69">
        <f t="shared" si="655"/>
        <v>0</v>
      </c>
      <c r="I1578" s="70">
        <f t="shared" si="656"/>
        <v>0</v>
      </c>
      <c r="J1578" s="73" t="str">
        <f t="shared" si="657"/>
        <v>--</v>
      </c>
      <c r="K1578" s="32"/>
      <c r="L1578" s="233"/>
      <c r="M1578" s="295"/>
      <c r="N1578" s="295"/>
      <c r="O1578" s="295"/>
      <c r="P1578" s="295"/>
      <c r="Q1578" s="295"/>
      <c r="R1578" s="295"/>
      <c r="S1578" s="295"/>
      <c r="T1578" s="295"/>
      <c r="U1578" s="296"/>
      <c r="V1578" s="103"/>
      <c r="W1578" s="72"/>
      <c r="X1578" s="72"/>
      <c r="Y1578" s="72"/>
      <c r="Z1578" s="45">
        <v>12</v>
      </c>
      <c r="AA1578" s="76">
        <v>133</v>
      </c>
      <c r="AB1578" s="76">
        <v>144</v>
      </c>
      <c r="AC1578" s="72">
        <f t="shared" si="646"/>
        <v>1</v>
      </c>
      <c r="AD1578" s="72">
        <f t="shared" si="647"/>
        <v>1</v>
      </c>
      <c r="AE1578" s="109" t="str">
        <f t="shared" si="648"/>
        <v>0-0</v>
      </c>
      <c r="AF1578" s="109" t="str">
        <f t="shared" si="649"/>
        <v>Y</v>
      </c>
      <c r="AG1578" s="109" t="str">
        <f t="shared" si="650"/>
        <v>B</v>
      </c>
      <c r="AH1578" s="109">
        <v>8</v>
      </c>
      <c r="AI1578" s="109" t="str">
        <f>IF(E1565="SS",COUNTIFS(C1575:C1599,"TCF",E1575:E1599,"8"),"")</f>
        <v/>
      </c>
      <c r="AJ1578" s="109" t="str">
        <f>IF(E1565="RPX",COUNTIFS(C1575:C1599,"TCF",E1575:E1599,"8"),"")</f>
        <v/>
      </c>
      <c r="AK1578" s="109" t="str">
        <f>IF(E1565="RPX-T",COUNTIFS(C1575:C1599,"TCF",E1575:E1599,"8"),"")</f>
        <v/>
      </c>
      <c r="AL1578" s="109" t="str">
        <f>IF(E1565="EUC",COUNTIFS(C1575:C1599,"TCF",E1575:E1599,"8"),"")</f>
        <v/>
      </c>
      <c r="AM1578" s="109">
        <f t="shared" si="651"/>
        <v>0</v>
      </c>
      <c r="AN1578" s="109">
        <f t="shared" si="652"/>
        <v>0</v>
      </c>
      <c r="AO1578" s="109" t="str">
        <f t="shared" si="653"/>
        <v/>
      </c>
      <c r="AQ1578" s="109" t="str">
        <f t="shared" si="654"/>
        <v/>
      </c>
      <c r="BA1578" s="229">
        <f>MOD(SUM(E1575:E1579),12)</f>
        <v>0</v>
      </c>
    </row>
    <row r="1579" spans="1:53" ht="15.75" thickBot="1" x14ac:dyDescent="0.3">
      <c r="A1579" s="88"/>
      <c r="B1579" s="66" t="s">
        <v>282</v>
      </c>
      <c r="C1579" s="67"/>
      <c r="D1579" s="102"/>
      <c r="E1579" s="32"/>
      <c r="F1579" s="32"/>
      <c r="G1579" s="68" t="s">
        <v>277</v>
      </c>
      <c r="H1579" s="69">
        <f t="shared" si="655"/>
        <v>0</v>
      </c>
      <c r="I1579" s="70">
        <f t="shared" si="656"/>
        <v>0</v>
      </c>
      <c r="J1579" s="73" t="str">
        <f t="shared" si="657"/>
        <v>--</v>
      </c>
      <c r="K1579" s="32"/>
      <c r="L1579" s="233"/>
      <c r="M1579" s="295"/>
      <c r="N1579" s="295"/>
      <c r="O1579" s="295"/>
      <c r="P1579" s="295"/>
      <c r="Q1579" s="295"/>
      <c r="R1579" s="295"/>
      <c r="S1579" s="295"/>
      <c r="T1579" s="295"/>
      <c r="U1579" s="296"/>
      <c r="V1579" s="103"/>
      <c r="W1579" s="72"/>
      <c r="X1579" s="72"/>
      <c r="Y1579" s="72"/>
      <c r="Z1579" s="45">
        <v>13</v>
      </c>
      <c r="AA1579" s="77">
        <f t="shared" ref="AA1579:AA1584" si="658">AB1578+1</f>
        <v>145</v>
      </c>
      <c r="AB1579" s="77">
        <f t="shared" ref="AB1579:AB1584" si="659">AB1578+12</f>
        <v>156</v>
      </c>
      <c r="AC1579" s="72">
        <f t="shared" si="646"/>
        <v>1</v>
      </c>
      <c r="AD1579" s="72">
        <f t="shared" si="647"/>
        <v>1</v>
      </c>
      <c r="AE1579" s="109" t="str">
        <f t="shared" si="648"/>
        <v>0-0</v>
      </c>
      <c r="AF1579" s="109" t="str">
        <f t="shared" si="649"/>
        <v>Y</v>
      </c>
      <c r="AG1579" s="109" t="str">
        <f t="shared" si="650"/>
        <v>B</v>
      </c>
      <c r="AH1579" s="109">
        <v>12</v>
      </c>
      <c r="AI1579" s="109" t="str">
        <f>IF(E1565="SS",COUNTIFS(C1575:C1599,"TCF",E1575:E1599,"12"),"")</f>
        <v/>
      </c>
      <c r="AJ1579" s="109" t="str">
        <f>IF(E1565="RPX",COUNTIFS(C1575:C1599,"TCF",E1575:E1599,"12"),"")</f>
        <v/>
      </c>
      <c r="AK1579" s="109" t="str">
        <f>IF(E1565="RPX-T",COUNTIFS(C1575:C1599,"TCF",E1575:E1599,"12"),"")</f>
        <v/>
      </c>
      <c r="AL1579" s="109" t="str">
        <f>IF(E1565="EUC",COUNTIFS(C1575:C1599,"TCF",E1575:E1599,"12"),"")</f>
        <v/>
      </c>
      <c r="AM1579" s="109">
        <f t="shared" si="651"/>
        <v>0</v>
      </c>
      <c r="AN1579" s="109">
        <f t="shared" si="652"/>
        <v>0</v>
      </c>
      <c r="AO1579" s="109" t="str">
        <f t="shared" si="653"/>
        <v/>
      </c>
      <c r="AQ1579" s="109" t="str">
        <f t="shared" si="654"/>
        <v/>
      </c>
      <c r="BA1579" s="229">
        <f>MOD(SUM(E1575:E1580),12)</f>
        <v>0</v>
      </c>
    </row>
    <row r="1580" spans="1:53" ht="15.75" thickBot="1" x14ac:dyDescent="0.3">
      <c r="A1580" s="88"/>
      <c r="B1580" s="66" t="s">
        <v>283</v>
      </c>
      <c r="C1580" s="67"/>
      <c r="D1580" s="102"/>
      <c r="E1580" s="32"/>
      <c r="F1580" s="32"/>
      <c r="G1580" s="68" t="s">
        <v>277</v>
      </c>
      <c r="H1580" s="69">
        <f t="shared" si="655"/>
        <v>0</v>
      </c>
      <c r="I1580" s="70">
        <f t="shared" si="656"/>
        <v>0</v>
      </c>
      <c r="J1580" s="73" t="str">
        <f t="shared" si="657"/>
        <v>--</v>
      </c>
      <c r="K1580" s="32"/>
      <c r="L1580" s="233"/>
      <c r="M1580" s="295"/>
      <c r="N1580" s="295"/>
      <c r="O1580" s="295"/>
      <c r="P1580" s="295"/>
      <c r="Q1580" s="295"/>
      <c r="R1580" s="295"/>
      <c r="S1580" s="295"/>
      <c r="T1580" s="295"/>
      <c r="U1580" s="296"/>
      <c r="V1580" s="103"/>
      <c r="W1580" s="72"/>
      <c r="X1580" s="72"/>
      <c r="Y1580" s="72"/>
      <c r="Z1580" s="45">
        <v>14</v>
      </c>
      <c r="AA1580" s="77">
        <f t="shared" si="658"/>
        <v>157</v>
      </c>
      <c r="AB1580" s="77">
        <f t="shared" si="659"/>
        <v>168</v>
      </c>
      <c r="AC1580" s="72">
        <f t="shared" si="646"/>
        <v>1</v>
      </c>
      <c r="AD1580" s="72">
        <f t="shared" si="647"/>
        <v>1</v>
      </c>
      <c r="AE1580" s="109" t="str">
        <f t="shared" si="648"/>
        <v>0-0</v>
      </c>
      <c r="AF1580" s="109" t="str">
        <f t="shared" si="649"/>
        <v>Y</v>
      </c>
      <c r="AG1580" s="109" t="str">
        <f t="shared" si="650"/>
        <v>B</v>
      </c>
      <c r="AM1580" s="109">
        <f t="shared" si="651"/>
        <v>0</v>
      </c>
      <c r="AN1580" s="109">
        <f t="shared" si="652"/>
        <v>0</v>
      </c>
      <c r="AO1580" s="109" t="str">
        <f t="shared" si="653"/>
        <v/>
      </c>
      <c r="AQ1580" s="109" t="str">
        <f t="shared" si="654"/>
        <v/>
      </c>
      <c r="BA1580" s="229">
        <f>MOD(SUM(E1575:E1581),12)</f>
        <v>0</v>
      </c>
    </row>
    <row r="1581" spans="1:53" ht="15.75" thickBot="1" x14ac:dyDescent="0.3">
      <c r="A1581" s="88"/>
      <c r="B1581" s="66" t="s">
        <v>284</v>
      </c>
      <c r="C1581" s="67"/>
      <c r="D1581" s="102"/>
      <c r="E1581" s="32"/>
      <c r="F1581" s="32"/>
      <c r="G1581" s="68" t="s">
        <v>277</v>
      </c>
      <c r="H1581" s="69">
        <f t="shared" si="655"/>
        <v>0</v>
      </c>
      <c r="I1581" s="70">
        <f t="shared" si="656"/>
        <v>0</v>
      </c>
      <c r="J1581" s="73" t="str">
        <f t="shared" si="657"/>
        <v>--</v>
      </c>
      <c r="K1581" s="32"/>
      <c r="L1581" s="233"/>
      <c r="M1581" s="295"/>
      <c r="N1581" s="295"/>
      <c r="O1581" s="295"/>
      <c r="P1581" s="295"/>
      <c r="Q1581" s="295"/>
      <c r="R1581" s="295"/>
      <c r="S1581" s="295"/>
      <c r="T1581" s="295"/>
      <c r="U1581" s="296"/>
      <c r="V1581" s="103"/>
      <c r="W1581" s="72"/>
      <c r="X1581" s="72"/>
      <c r="Y1581" s="72"/>
      <c r="Z1581" s="45">
        <v>15</v>
      </c>
      <c r="AA1581" s="77">
        <f t="shared" si="658"/>
        <v>169</v>
      </c>
      <c r="AB1581" s="77">
        <f t="shared" si="659"/>
        <v>180</v>
      </c>
      <c r="AC1581" s="72">
        <f t="shared" si="646"/>
        <v>1</v>
      </c>
      <c r="AD1581" s="72">
        <f t="shared" si="647"/>
        <v>1</v>
      </c>
      <c r="AE1581" s="109" t="str">
        <f t="shared" si="648"/>
        <v>0-0</v>
      </c>
      <c r="AF1581" s="109" t="str">
        <f t="shared" si="649"/>
        <v>Y</v>
      </c>
      <c r="AG1581" s="109" t="str">
        <f t="shared" si="650"/>
        <v>B</v>
      </c>
      <c r="AM1581" s="109">
        <f t="shared" si="651"/>
        <v>0</v>
      </c>
      <c r="AN1581" s="109">
        <f t="shared" si="652"/>
        <v>0</v>
      </c>
      <c r="AO1581" s="109" t="str">
        <f t="shared" si="653"/>
        <v/>
      </c>
      <c r="AQ1581" s="109" t="str">
        <f t="shared" si="654"/>
        <v/>
      </c>
      <c r="BA1581" s="229">
        <f>MOD(SUM(E1575:E1582),12)</f>
        <v>0</v>
      </c>
    </row>
    <row r="1582" spans="1:53" ht="15.75" thickBot="1" x14ac:dyDescent="0.3">
      <c r="A1582" s="88"/>
      <c r="B1582" s="66" t="s">
        <v>285</v>
      </c>
      <c r="C1582" s="67"/>
      <c r="D1582" s="102"/>
      <c r="E1582" s="32"/>
      <c r="F1582" s="32"/>
      <c r="G1582" s="68" t="s">
        <v>277</v>
      </c>
      <c r="H1582" s="69">
        <f t="shared" si="655"/>
        <v>0</v>
      </c>
      <c r="I1582" s="70">
        <f t="shared" si="656"/>
        <v>0</v>
      </c>
      <c r="J1582" s="73" t="str">
        <f t="shared" si="657"/>
        <v>--</v>
      </c>
      <c r="K1582" s="32"/>
      <c r="L1582" s="233"/>
      <c r="M1582" s="295"/>
      <c r="N1582" s="295"/>
      <c r="O1582" s="295"/>
      <c r="P1582" s="295"/>
      <c r="Q1582" s="295"/>
      <c r="R1582" s="295"/>
      <c r="S1582" s="295"/>
      <c r="T1582" s="295"/>
      <c r="U1582" s="296"/>
      <c r="V1582" s="103"/>
      <c r="W1582" s="72"/>
      <c r="X1582" s="72"/>
      <c r="Y1582" s="72"/>
      <c r="Z1582" s="45">
        <f>Z1581+1</f>
        <v>16</v>
      </c>
      <c r="AA1582" s="77">
        <f t="shared" si="658"/>
        <v>181</v>
      </c>
      <c r="AB1582" s="77">
        <f t="shared" si="659"/>
        <v>192</v>
      </c>
      <c r="AC1582" s="72">
        <f t="shared" si="646"/>
        <v>1</v>
      </c>
      <c r="AD1582" s="72">
        <f t="shared" si="647"/>
        <v>1</v>
      </c>
      <c r="AE1582" s="109" t="str">
        <f t="shared" si="648"/>
        <v>0-0</v>
      </c>
      <c r="AF1582" s="109" t="str">
        <f t="shared" si="649"/>
        <v>Y</v>
      </c>
      <c r="AG1582" s="109" t="str">
        <f t="shared" si="650"/>
        <v>B</v>
      </c>
      <c r="AM1582" s="109">
        <f t="shared" si="651"/>
        <v>0</v>
      </c>
      <c r="AN1582" s="109">
        <f t="shared" si="652"/>
        <v>0</v>
      </c>
      <c r="AO1582" s="109" t="str">
        <f t="shared" si="653"/>
        <v/>
      </c>
      <c r="AQ1582" s="109" t="str">
        <f t="shared" si="654"/>
        <v/>
      </c>
      <c r="BA1582" s="229">
        <f>MOD(SUM(E1575:E1583),12)</f>
        <v>0</v>
      </c>
    </row>
    <row r="1583" spans="1:53" ht="15.75" thickBot="1" x14ac:dyDescent="0.3">
      <c r="A1583" s="88"/>
      <c r="B1583" s="66" t="s">
        <v>286</v>
      </c>
      <c r="C1583" s="67"/>
      <c r="D1583" s="102"/>
      <c r="E1583" s="32"/>
      <c r="F1583" s="32"/>
      <c r="G1583" s="68" t="s">
        <v>277</v>
      </c>
      <c r="H1583" s="69">
        <f t="shared" si="655"/>
        <v>0</v>
      </c>
      <c r="I1583" s="70">
        <f t="shared" si="656"/>
        <v>0</v>
      </c>
      <c r="J1583" s="73" t="str">
        <f t="shared" si="657"/>
        <v>--</v>
      </c>
      <c r="K1583" s="32"/>
      <c r="L1583" s="233"/>
      <c r="M1583" s="295"/>
      <c r="N1583" s="295"/>
      <c r="O1583" s="295"/>
      <c r="P1583" s="295"/>
      <c r="Q1583" s="295"/>
      <c r="R1583" s="295"/>
      <c r="S1583" s="295"/>
      <c r="T1583" s="295"/>
      <c r="U1583" s="296"/>
      <c r="V1583" s="103"/>
      <c r="W1583" s="72"/>
      <c r="X1583" s="72"/>
      <c r="Y1583" s="72"/>
      <c r="Z1583" s="45">
        <f>Z1582+1</f>
        <v>17</v>
      </c>
      <c r="AA1583" s="77">
        <f t="shared" si="658"/>
        <v>193</v>
      </c>
      <c r="AB1583" s="77">
        <f t="shared" si="659"/>
        <v>204</v>
      </c>
      <c r="AC1583" s="72">
        <f t="shared" si="646"/>
        <v>1</v>
      </c>
      <c r="AD1583" s="72">
        <f t="shared" si="647"/>
        <v>1</v>
      </c>
      <c r="AE1583" s="109" t="str">
        <f t="shared" si="648"/>
        <v>0-0</v>
      </c>
      <c r="AF1583" s="109" t="str">
        <f t="shared" si="649"/>
        <v>Y</v>
      </c>
      <c r="AG1583" s="109" t="str">
        <f t="shared" si="650"/>
        <v>B</v>
      </c>
      <c r="AM1583" s="109">
        <f t="shared" si="651"/>
        <v>0</v>
      </c>
      <c r="AN1583" s="109">
        <f t="shared" si="652"/>
        <v>0</v>
      </c>
      <c r="AO1583" s="109" t="str">
        <f t="shared" si="653"/>
        <v/>
      </c>
      <c r="AQ1583" s="109" t="str">
        <f t="shared" si="654"/>
        <v/>
      </c>
      <c r="BA1583" s="229">
        <f>MOD(SUM(E1575:E1584),12)</f>
        <v>0</v>
      </c>
    </row>
    <row r="1584" spans="1:53" ht="15.75" thickBot="1" x14ac:dyDescent="0.3">
      <c r="A1584" s="88"/>
      <c r="B1584" s="66" t="s">
        <v>287</v>
      </c>
      <c r="C1584" s="67"/>
      <c r="D1584" s="102"/>
      <c r="E1584" s="32"/>
      <c r="F1584" s="32"/>
      <c r="G1584" s="68" t="s">
        <v>277</v>
      </c>
      <c r="H1584" s="69">
        <f t="shared" si="655"/>
        <v>0</v>
      </c>
      <c r="I1584" s="70">
        <f t="shared" si="656"/>
        <v>0</v>
      </c>
      <c r="J1584" s="73" t="str">
        <f t="shared" si="657"/>
        <v>--</v>
      </c>
      <c r="K1584" s="32"/>
      <c r="L1584" s="233"/>
      <c r="M1584" s="295"/>
      <c r="N1584" s="295"/>
      <c r="O1584" s="295"/>
      <c r="P1584" s="295"/>
      <c r="Q1584" s="295"/>
      <c r="R1584" s="295"/>
      <c r="S1584" s="295"/>
      <c r="T1584" s="295"/>
      <c r="U1584" s="296"/>
      <c r="V1584" s="103"/>
      <c r="W1584" s="72"/>
      <c r="X1584" s="72"/>
      <c r="Y1584" s="72"/>
      <c r="Z1584" s="45">
        <f>Z1583+1</f>
        <v>18</v>
      </c>
      <c r="AA1584" s="77">
        <f t="shared" si="658"/>
        <v>205</v>
      </c>
      <c r="AB1584" s="77">
        <f t="shared" si="659"/>
        <v>216</v>
      </c>
      <c r="AC1584" s="72">
        <f t="shared" si="646"/>
        <v>1</v>
      </c>
      <c r="AD1584" s="72">
        <f t="shared" si="647"/>
        <v>1</v>
      </c>
      <c r="AE1584" s="109" t="str">
        <f t="shared" si="648"/>
        <v>0-0</v>
      </c>
      <c r="AF1584" s="109" t="str">
        <f t="shared" si="649"/>
        <v>Y</v>
      </c>
      <c r="AG1584" s="109" t="str">
        <f t="shared" si="650"/>
        <v>B</v>
      </c>
      <c r="AM1584" s="109">
        <f t="shared" si="651"/>
        <v>0</v>
      </c>
      <c r="AN1584" s="109">
        <f t="shared" si="652"/>
        <v>0</v>
      </c>
      <c r="AO1584" s="109" t="str">
        <f t="shared" si="653"/>
        <v/>
      </c>
      <c r="AQ1584" s="109" t="str">
        <f t="shared" si="654"/>
        <v/>
      </c>
      <c r="BA1584" s="229">
        <f>MOD(SUM(E1575:E1585),12)</f>
        <v>0</v>
      </c>
    </row>
    <row r="1585" spans="1:53" ht="15.75" thickBot="1" x14ac:dyDescent="0.3">
      <c r="A1585" s="88"/>
      <c r="B1585" s="66" t="s">
        <v>288</v>
      </c>
      <c r="C1585" s="67"/>
      <c r="D1585" s="102"/>
      <c r="E1585" s="32"/>
      <c r="F1585" s="32"/>
      <c r="G1585" s="68" t="s">
        <v>277</v>
      </c>
      <c r="H1585" s="69">
        <f t="shared" si="655"/>
        <v>0</v>
      </c>
      <c r="I1585" s="70">
        <f t="shared" si="656"/>
        <v>0</v>
      </c>
      <c r="J1585" s="73" t="str">
        <f t="shared" si="657"/>
        <v>--</v>
      </c>
      <c r="K1585" s="32"/>
      <c r="L1585" s="233"/>
      <c r="M1585" s="295"/>
      <c r="N1585" s="295"/>
      <c r="O1585" s="295"/>
      <c r="P1585" s="295"/>
      <c r="Q1585" s="295"/>
      <c r="R1585" s="295"/>
      <c r="S1585" s="295"/>
      <c r="T1585" s="295"/>
      <c r="U1585" s="296"/>
      <c r="V1585" s="103"/>
      <c r="W1585" s="84"/>
      <c r="X1585" s="84"/>
      <c r="Y1585" s="72"/>
      <c r="Z1585" s="72"/>
      <c r="AA1585" s="72"/>
      <c r="AB1585" s="72"/>
      <c r="AC1585" s="72">
        <f t="shared" si="646"/>
        <v>1</v>
      </c>
      <c r="AD1585" s="72">
        <f t="shared" si="647"/>
        <v>1</v>
      </c>
      <c r="AE1585" s="109" t="str">
        <f t="shared" si="648"/>
        <v>0-0</v>
      </c>
      <c r="AF1585" s="109" t="str">
        <f t="shared" si="649"/>
        <v>Y</v>
      </c>
      <c r="AG1585" s="109" t="str">
        <f t="shared" si="650"/>
        <v>B</v>
      </c>
      <c r="AM1585" s="109">
        <f t="shared" si="651"/>
        <v>0</v>
      </c>
      <c r="AN1585" s="109">
        <f t="shared" si="652"/>
        <v>0</v>
      </c>
      <c r="AO1585" s="109" t="str">
        <f t="shared" si="653"/>
        <v/>
      </c>
      <c r="AQ1585" s="109" t="str">
        <f t="shared" si="654"/>
        <v/>
      </c>
      <c r="BA1585" s="229">
        <f>MOD(SUM(E1575:E1586),12)</f>
        <v>0</v>
      </c>
    </row>
    <row r="1586" spans="1:53" ht="15.75" thickBot="1" x14ac:dyDescent="0.3">
      <c r="A1586" s="88"/>
      <c r="B1586" s="66" t="s">
        <v>289</v>
      </c>
      <c r="C1586" s="67"/>
      <c r="D1586" s="102"/>
      <c r="E1586" s="32"/>
      <c r="F1586" s="32"/>
      <c r="G1586" s="68" t="s">
        <v>277</v>
      </c>
      <c r="H1586" s="69">
        <f t="shared" si="655"/>
        <v>0</v>
      </c>
      <c r="I1586" s="70">
        <f t="shared" si="656"/>
        <v>0</v>
      </c>
      <c r="J1586" s="73" t="str">
        <f t="shared" si="657"/>
        <v>--</v>
      </c>
      <c r="K1586" s="32"/>
      <c r="L1586" s="233"/>
      <c r="M1586" s="295"/>
      <c r="N1586" s="295"/>
      <c r="O1586" s="295"/>
      <c r="P1586" s="295"/>
      <c r="Q1586" s="295"/>
      <c r="R1586" s="295"/>
      <c r="S1586" s="295"/>
      <c r="T1586" s="295"/>
      <c r="U1586" s="296"/>
      <c r="V1586" s="103"/>
      <c r="W1586" s="84">
        <f>Y1586+1</f>
        <v>1</v>
      </c>
      <c r="X1586" s="84"/>
      <c r="Y1586" s="78">
        <f>SUM(E1575:E1586)</f>
        <v>0</v>
      </c>
      <c r="Z1586" s="72"/>
      <c r="AA1586" s="72"/>
      <c r="AB1586" s="72"/>
      <c r="AC1586" s="72">
        <f t="shared" si="646"/>
        <v>1</v>
      </c>
      <c r="AD1586" s="72">
        <f t="shared" si="647"/>
        <v>1</v>
      </c>
      <c r="AE1586" s="109" t="str">
        <f t="shared" si="648"/>
        <v>0-0</v>
      </c>
      <c r="AF1586" s="109" t="str">
        <f t="shared" si="649"/>
        <v>Y</v>
      </c>
      <c r="AG1586" s="109" t="str">
        <f t="shared" si="650"/>
        <v>B</v>
      </c>
      <c r="AM1586" s="109">
        <f t="shared" si="651"/>
        <v>0</v>
      </c>
      <c r="AN1586" s="109">
        <f t="shared" si="652"/>
        <v>0</v>
      </c>
      <c r="AO1586" s="109" t="str">
        <f t="shared" si="653"/>
        <v/>
      </c>
      <c r="AQ1586" s="109" t="str">
        <f t="shared" si="654"/>
        <v/>
      </c>
      <c r="BA1586" s="229">
        <f>MOD(SUM(E1575:E1587),12)</f>
        <v>0</v>
      </c>
    </row>
    <row r="1587" spans="1:53" ht="15.75" thickBot="1" x14ac:dyDescent="0.3">
      <c r="A1587" s="88"/>
      <c r="B1587" s="66" t="s">
        <v>290</v>
      </c>
      <c r="C1587" s="67"/>
      <c r="D1587" s="102"/>
      <c r="E1587" s="32"/>
      <c r="F1587" s="32"/>
      <c r="G1587" s="68" t="s">
        <v>277</v>
      </c>
      <c r="H1587" s="69">
        <f t="shared" si="655"/>
        <v>0</v>
      </c>
      <c r="I1587" s="70">
        <f t="shared" si="656"/>
        <v>0</v>
      </c>
      <c r="J1587" s="73" t="str">
        <f t="shared" si="657"/>
        <v>--</v>
      </c>
      <c r="K1587" s="32"/>
      <c r="L1587" s="233"/>
      <c r="M1587" s="295"/>
      <c r="N1587" s="295"/>
      <c r="O1587" s="295"/>
      <c r="P1587" s="295"/>
      <c r="Q1587" s="295"/>
      <c r="R1587" s="295"/>
      <c r="S1587" s="295"/>
      <c r="T1587" s="295"/>
      <c r="U1587" s="296"/>
      <c r="V1587" s="103"/>
      <c r="W1587" s="84">
        <f>Y1587+1</f>
        <v>1</v>
      </c>
      <c r="X1587" s="84"/>
      <c r="Y1587" s="78">
        <f>SUM(E1575:E1587)</f>
        <v>0</v>
      </c>
      <c r="Z1587" s="72" t="str">
        <f t="shared" ref="Z1587:Z1599" si="660">IF(OR(AND(E$8=216,C1586="DBL REV",C1587="DBL REV",Y1586&lt;=144,Y1587&gt;144),AND(E$8=216,C1586="TPL REV",C1587="TPL REV",Y1586&lt;=144,Y1587&gt;144),AND(E$8=216,C1586="QD REV",C1587="QD REV",Y1586&lt;=144,Y1587&gt;144)),"ERROR","")</f>
        <v/>
      </c>
      <c r="AA1587" s="72"/>
      <c r="AB1587" s="72"/>
      <c r="AC1587" s="72">
        <f t="shared" si="646"/>
        <v>1</v>
      </c>
      <c r="AD1587" s="72">
        <f t="shared" si="647"/>
        <v>1</v>
      </c>
      <c r="AE1587" s="109" t="str">
        <f t="shared" si="648"/>
        <v>0-0</v>
      </c>
      <c r="AF1587" s="109" t="str">
        <f t="shared" si="649"/>
        <v>Y</v>
      </c>
      <c r="AG1587" s="109" t="str">
        <f t="shared" si="650"/>
        <v>B</v>
      </c>
      <c r="AM1587" s="109">
        <f t="shared" si="651"/>
        <v>0</v>
      </c>
      <c r="AN1587" s="109">
        <f t="shared" si="652"/>
        <v>0</v>
      </c>
      <c r="AO1587" s="109" t="str">
        <f t="shared" si="653"/>
        <v/>
      </c>
      <c r="AQ1587" s="109" t="str">
        <f t="shared" si="654"/>
        <v/>
      </c>
      <c r="BA1587" s="229">
        <f>MOD(SUM(E1575:E1588),12)</f>
        <v>0</v>
      </c>
    </row>
    <row r="1588" spans="1:53" ht="15.75" thickBot="1" x14ac:dyDescent="0.3">
      <c r="A1588" s="88"/>
      <c r="B1588" s="66" t="s">
        <v>291</v>
      </c>
      <c r="C1588" s="67"/>
      <c r="D1588" s="102"/>
      <c r="E1588" s="32"/>
      <c r="F1588" s="32"/>
      <c r="G1588" s="68" t="s">
        <v>277</v>
      </c>
      <c r="H1588" s="69">
        <f t="shared" si="655"/>
        <v>0</v>
      </c>
      <c r="I1588" s="70">
        <f t="shared" si="656"/>
        <v>0</v>
      </c>
      <c r="J1588" s="73" t="str">
        <f t="shared" si="657"/>
        <v>--</v>
      </c>
      <c r="K1588" s="32"/>
      <c r="L1588" s="233"/>
      <c r="M1588" s="295"/>
      <c r="N1588" s="295"/>
      <c r="O1588" s="295"/>
      <c r="P1588" s="295"/>
      <c r="Q1588" s="295"/>
      <c r="R1588" s="295"/>
      <c r="S1588" s="295"/>
      <c r="T1588" s="295"/>
      <c r="U1588" s="296"/>
      <c r="V1588" s="103"/>
      <c r="W1588" s="84">
        <f>Y1588+1</f>
        <v>1</v>
      </c>
      <c r="X1588" s="84"/>
      <c r="Y1588" s="78">
        <f>SUM(E1575:E1588)</f>
        <v>0</v>
      </c>
      <c r="Z1588" s="72" t="str">
        <f t="shared" si="660"/>
        <v/>
      </c>
      <c r="AA1588" s="72"/>
      <c r="AB1588" s="72"/>
      <c r="AC1588" s="72">
        <f t="shared" si="646"/>
        <v>1</v>
      </c>
      <c r="AD1588" s="72">
        <f t="shared" si="647"/>
        <v>1</v>
      </c>
      <c r="AE1588" s="109" t="str">
        <f t="shared" si="648"/>
        <v>0-0</v>
      </c>
      <c r="AF1588" s="109" t="str">
        <f t="shared" si="649"/>
        <v>Y</v>
      </c>
      <c r="AG1588" s="109" t="str">
        <f t="shared" si="650"/>
        <v>B</v>
      </c>
      <c r="AM1588" s="109">
        <f t="shared" si="651"/>
        <v>0</v>
      </c>
      <c r="AN1588" s="109">
        <f t="shared" si="652"/>
        <v>0</v>
      </c>
      <c r="AO1588" s="109" t="str">
        <f t="shared" si="653"/>
        <v/>
      </c>
      <c r="AQ1588" s="109" t="str">
        <f t="shared" si="654"/>
        <v/>
      </c>
      <c r="BA1588" s="229">
        <f>MOD(SUM(E1575:E1589),12)</f>
        <v>0</v>
      </c>
    </row>
    <row r="1589" spans="1:53" ht="15.75" thickBot="1" x14ac:dyDescent="0.3">
      <c r="A1589" s="88"/>
      <c r="B1589" s="66" t="s">
        <v>292</v>
      </c>
      <c r="C1589" s="67"/>
      <c r="D1589" s="102"/>
      <c r="E1589" s="32"/>
      <c r="F1589" s="32"/>
      <c r="G1589" s="68" t="s">
        <v>277</v>
      </c>
      <c r="H1589" s="69">
        <f t="shared" si="655"/>
        <v>0</v>
      </c>
      <c r="I1589" s="70">
        <f t="shared" si="656"/>
        <v>0</v>
      </c>
      <c r="J1589" s="73" t="str">
        <f t="shared" si="657"/>
        <v>--</v>
      </c>
      <c r="K1589" s="32"/>
      <c r="L1589" s="233"/>
      <c r="M1589" s="295"/>
      <c r="N1589" s="295"/>
      <c r="O1589" s="295"/>
      <c r="P1589" s="295"/>
      <c r="Q1589" s="295"/>
      <c r="R1589" s="295"/>
      <c r="S1589" s="295"/>
      <c r="T1589" s="295"/>
      <c r="U1589" s="296"/>
      <c r="V1589" s="103"/>
      <c r="W1589" s="84">
        <f>Y1589+1</f>
        <v>1</v>
      </c>
      <c r="X1589" s="84"/>
      <c r="Y1589" s="78">
        <f>SUM(E1575:E1589)</f>
        <v>0</v>
      </c>
      <c r="Z1589" s="72" t="str">
        <f t="shared" si="660"/>
        <v/>
      </c>
      <c r="AA1589" s="72" t="str">
        <f t="shared" ref="AA1589:AA1601" si="661">IF(AND(C1587&lt;&gt;"Field SPL",W1586&lt;=144,Y1587&gt;144),"ERROR","")</f>
        <v/>
      </c>
      <c r="AB1589" s="72"/>
      <c r="AC1589" s="72">
        <f t="shared" si="646"/>
        <v>1</v>
      </c>
      <c r="AD1589" s="72">
        <f t="shared" si="647"/>
        <v>1</v>
      </c>
      <c r="AE1589" s="109" t="str">
        <f t="shared" si="648"/>
        <v>0-0</v>
      </c>
      <c r="AF1589" s="109" t="str">
        <f t="shared" si="649"/>
        <v>Y</v>
      </c>
      <c r="AG1589" s="109" t="str">
        <f t="shared" si="650"/>
        <v>B</v>
      </c>
      <c r="AM1589" s="109">
        <f t="shared" si="651"/>
        <v>0</v>
      </c>
      <c r="AN1589" s="109">
        <f t="shared" si="652"/>
        <v>0</v>
      </c>
      <c r="AO1589" s="109" t="str">
        <f t="shared" si="653"/>
        <v/>
      </c>
      <c r="AQ1589" s="109" t="str">
        <f t="shared" si="654"/>
        <v/>
      </c>
      <c r="BA1589" s="229">
        <f>MOD(SUM(E1575:E1590),12)</f>
        <v>0</v>
      </c>
    </row>
    <row r="1590" spans="1:53" ht="15.75" thickBot="1" x14ac:dyDescent="0.3">
      <c r="A1590" s="88"/>
      <c r="B1590" s="66" t="s">
        <v>293</v>
      </c>
      <c r="C1590" s="67"/>
      <c r="D1590" s="102"/>
      <c r="E1590" s="32"/>
      <c r="F1590" s="32"/>
      <c r="G1590" s="68" t="s">
        <v>277</v>
      </c>
      <c r="H1590" s="69">
        <f t="shared" si="655"/>
        <v>0</v>
      </c>
      <c r="I1590" s="70">
        <f t="shared" si="656"/>
        <v>0</v>
      </c>
      <c r="J1590" s="73" t="str">
        <f t="shared" si="657"/>
        <v>--</v>
      </c>
      <c r="K1590" s="32"/>
      <c r="L1590" s="233"/>
      <c r="M1590" s="295"/>
      <c r="N1590" s="295"/>
      <c r="O1590" s="295"/>
      <c r="P1590" s="295"/>
      <c r="Q1590" s="295"/>
      <c r="R1590" s="295"/>
      <c r="S1590" s="295"/>
      <c r="T1590" s="295"/>
      <c r="U1590" s="296"/>
      <c r="V1590" s="103"/>
      <c r="W1590" s="84">
        <f t="shared" ref="W1590:W1598" si="662">Y1590+1</f>
        <v>1</v>
      </c>
      <c r="X1590" s="84"/>
      <c r="Y1590" s="78">
        <f>SUM(E1575:E1590)</f>
        <v>0</v>
      </c>
      <c r="Z1590" s="72" t="str">
        <f t="shared" si="660"/>
        <v/>
      </c>
      <c r="AA1590" s="72" t="str">
        <f t="shared" si="661"/>
        <v/>
      </c>
      <c r="AB1590" s="72"/>
      <c r="AC1590" s="72">
        <f t="shared" si="646"/>
        <v>1</v>
      </c>
      <c r="AD1590" s="72">
        <f t="shared" si="647"/>
        <v>1</v>
      </c>
      <c r="AE1590" s="109" t="str">
        <f t="shared" si="648"/>
        <v>0-0</v>
      </c>
      <c r="AF1590" s="109" t="str">
        <f t="shared" si="649"/>
        <v>Y</v>
      </c>
      <c r="AG1590" s="109" t="str">
        <f t="shared" si="650"/>
        <v>B</v>
      </c>
      <c r="AM1590" s="109">
        <f t="shared" si="651"/>
        <v>0</v>
      </c>
      <c r="AN1590" s="109">
        <f t="shared" si="652"/>
        <v>0</v>
      </c>
      <c r="AO1590" s="109" t="str">
        <f t="shared" si="653"/>
        <v/>
      </c>
      <c r="AQ1590" s="109" t="str">
        <f t="shared" si="654"/>
        <v/>
      </c>
      <c r="BA1590" s="229">
        <f>MOD(SUM(E1575:E1591),12)</f>
        <v>0</v>
      </c>
    </row>
    <row r="1591" spans="1:53" ht="15.75" thickBot="1" x14ac:dyDescent="0.3">
      <c r="A1591" s="88"/>
      <c r="B1591" s="66" t="s">
        <v>294</v>
      </c>
      <c r="C1591" s="67"/>
      <c r="D1591" s="102"/>
      <c r="E1591" s="32"/>
      <c r="F1591" s="32"/>
      <c r="G1591" s="68" t="s">
        <v>277</v>
      </c>
      <c r="H1591" s="69">
        <f t="shared" si="655"/>
        <v>0</v>
      </c>
      <c r="I1591" s="70">
        <f t="shared" si="656"/>
        <v>0</v>
      </c>
      <c r="J1591" s="73" t="str">
        <f t="shared" si="657"/>
        <v>--</v>
      </c>
      <c r="K1591" s="32"/>
      <c r="L1591" s="233"/>
      <c r="M1591" s="295"/>
      <c r="N1591" s="295"/>
      <c r="O1591" s="295"/>
      <c r="P1591" s="295"/>
      <c r="Q1591" s="295"/>
      <c r="R1591" s="295"/>
      <c r="S1591" s="295"/>
      <c r="T1591" s="295"/>
      <c r="U1591" s="296"/>
      <c r="V1591" s="103"/>
      <c r="W1591" s="84">
        <f t="shared" si="662"/>
        <v>1</v>
      </c>
      <c r="X1591" s="84"/>
      <c r="Y1591" s="78">
        <f>SUM(E1575:E1591)</f>
        <v>0</v>
      </c>
      <c r="Z1591" s="72" t="str">
        <f t="shared" si="660"/>
        <v/>
      </c>
      <c r="AA1591" s="72" t="str">
        <f t="shared" si="661"/>
        <v/>
      </c>
      <c r="AB1591" s="72"/>
      <c r="AC1591" s="72">
        <f t="shared" si="646"/>
        <v>1</v>
      </c>
      <c r="AD1591" s="72">
        <f t="shared" si="647"/>
        <v>1</v>
      </c>
      <c r="AE1591" s="109" t="str">
        <f t="shared" si="648"/>
        <v>0-0</v>
      </c>
      <c r="AF1591" s="109" t="str">
        <f t="shared" si="649"/>
        <v>Y</v>
      </c>
      <c r="AG1591" s="109" t="str">
        <f t="shared" si="650"/>
        <v>B</v>
      </c>
      <c r="AM1591" s="109">
        <f t="shared" si="651"/>
        <v>0</v>
      </c>
      <c r="AN1591" s="109">
        <f t="shared" si="652"/>
        <v>0</v>
      </c>
      <c r="AO1591" s="109" t="str">
        <f t="shared" si="653"/>
        <v/>
      </c>
      <c r="AQ1591" s="109" t="str">
        <f t="shared" si="654"/>
        <v/>
      </c>
      <c r="BA1591" s="229">
        <f>MOD(SUM(E1575:E1592),12)</f>
        <v>0</v>
      </c>
    </row>
    <row r="1592" spans="1:53" ht="15.75" thickBot="1" x14ac:dyDescent="0.3">
      <c r="A1592" s="88"/>
      <c r="B1592" s="66" t="s">
        <v>295</v>
      </c>
      <c r="C1592" s="67"/>
      <c r="D1592" s="102"/>
      <c r="E1592" s="32"/>
      <c r="F1592" s="32"/>
      <c r="G1592" s="68" t="s">
        <v>277</v>
      </c>
      <c r="H1592" s="69">
        <f t="shared" si="655"/>
        <v>0</v>
      </c>
      <c r="I1592" s="70">
        <f t="shared" si="656"/>
        <v>0</v>
      </c>
      <c r="J1592" s="73" t="str">
        <f t="shared" si="657"/>
        <v>--</v>
      </c>
      <c r="K1592" s="32"/>
      <c r="L1592" s="233"/>
      <c r="M1592" s="295"/>
      <c r="N1592" s="295"/>
      <c r="O1592" s="295"/>
      <c r="P1592" s="295"/>
      <c r="Q1592" s="295"/>
      <c r="R1592" s="295"/>
      <c r="S1592" s="295"/>
      <c r="T1592" s="295"/>
      <c r="U1592" s="296"/>
      <c r="V1592" s="103"/>
      <c r="W1592" s="84">
        <f t="shared" si="662"/>
        <v>1</v>
      </c>
      <c r="X1592" s="84"/>
      <c r="Y1592" s="78">
        <f>SUM(E1575:E1592)</f>
        <v>0</v>
      </c>
      <c r="Z1592" s="72" t="str">
        <f t="shared" si="660"/>
        <v/>
      </c>
      <c r="AA1592" s="72" t="str">
        <f t="shared" si="661"/>
        <v/>
      </c>
      <c r="AB1592" s="72"/>
      <c r="AC1592" s="72">
        <f t="shared" si="646"/>
        <v>1</v>
      </c>
      <c r="AD1592" s="72">
        <f t="shared" si="647"/>
        <v>1</v>
      </c>
      <c r="AE1592" s="109" t="str">
        <f t="shared" si="648"/>
        <v>0-0</v>
      </c>
      <c r="AF1592" s="109" t="str">
        <f t="shared" si="649"/>
        <v>Y</v>
      </c>
      <c r="AG1592" s="109" t="str">
        <f t="shared" si="650"/>
        <v>B</v>
      </c>
      <c r="AM1592" s="109">
        <f t="shared" si="651"/>
        <v>0</v>
      </c>
      <c r="AN1592" s="109">
        <f t="shared" si="652"/>
        <v>0</v>
      </c>
      <c r="AO1592" s="109" t="str">
        <f t="shared" si="653"/>
        <v/>
      </c>
      <c r="AQ1592" s="109" t="str">
        <f t="shared" si="654"/>
        <v/>
      </c>
      <c r="BA1592" s="229">
        <f>MOD(SUM(E1575:E1593),12)</f>
        <v>0</v>
      </c>
    </row>
    <row r="1593" spans="1:53" ht="15.75" thickBot="1" x14ac:dyDescent="0.3">
      <c r="A1593" s="88"/>
      <c r="B1593" s="66" t="s">
        <v>296</v>
      </c>
      <c r="C1593" s="67"/>
      <c r="D1593" s="102"/>
      <c r="E1593" s="32"/>
      <c r="F1593" s="32"/>
      <c r="G1593" s="68" t="s">
        <v>277</v>
      </c>
      <c r="H1593" s="69">
        <f t="shared" si="655"/>
        <v>0</v>
      </c>
      <c r="I1593" s="70">
        <f t="shared" si="656"/>
        <v>0</v>
      </c>
      <c r="J1593" s="73" t="str">
        <f t="shared" si="657"/>
        <v>--</v>
      </c>
      <c r="K1593" s="32"/>
      <c r="L1593" s="233"/>
      <c r="M1593" s="295"/>
      <c r="N1593" s="295"/>
      <c r="O1593" s="295"/>
      <c r="P1593" s="295"/>
      <c r="Q1593" s="295"/>
      <c r="R1593" s="295"/>
      <c r="S1593" s="295"/>
      <c r="T1593" s="295"/>
      <c r="U1593" s="296"/>
      <c r="V1593" s="103"/>
      <c r="W1593" s="84">
        <f t="shared" si="662"/>
        <v>1</v>
      </c>
      <c r="X1593" s="84"/>
      <c r="Y1593" s="78">
        <f>SUM(E1575:E1593)</f>
        <v>0</v>
      </c>
      <c r="Z1593" s="72" t="str">
        <f t="shared" si="660"/>
        <v/>
      </c>
      <c r="AA1593" s="72" t="str">
        <f t="shared" si="661"/>
        <v/>
      </c>
      <c r="AB1593" s="72"/>
      <c r="AC1593" s="72">
        <f t="shared" si="646"/>
        <v>1</v>
      </c>
      <c r="AD1593" s="72">
        <f t="shared" si="647"/>
        <v>1</v>
      </c>
      <c r="AE1593" s="109" t="str">
        <f t="shared" si="648"/>
        <v>0-0</v>
      </c>
      <c r="AF1593" s="109" t="str">
        <f t="shared" si="649"/>
        <v>Y</v>
      </c>
      <c r="AG1593" s="109" t="str">
        <f t="shared" si="650"/>
        <v>B</v>
      </c>
      <c r="AM1593" s="109">
        <f t="shared" si="651"/>
        <v>0</v>
      </c>
      <c r="AN1593" s="109">
        <f t="shared" si="652"/>
        <v>0</v>
      </c>
      <c r="AO1593" s="109" t="str">
        <f t="shared" si="653"/>
        <v/>
      </c>
      <c r="AQ1593" s="109" t="str">
        <f t="shared" si="654"/>
        <v/>
      </c>
      <c r="BA1593" s="229">
        <f>MOD(SUM(E1575:E1594),12)</f>
        <v>0</v>
      </c>
    </row>
    <row r="1594" spans="1:53" ht="15.75" thickBot="1" x14ac:dyDescent="0.3">
      <c r="A1594" s="88"/>
      <c r="B1594" s="66" t="s">
        <v>297</v>
      </c>
      <c r="C1594" s="67"/>
      <c r="D1594" s="102"/>
      <c r="E1594" s="32"/>
      <c r="F1594" s="32"/>
      <c r="G1594" s="68" t="s">
        <v>277</v>
      </c>
      <c r="H1594" s="69">
        <f t="shared" si="655"/>
        <v>0</v>
      </c>
      <c r="I1594" s="70">
        <f t="shared" si="656"/>
        <v>0</v>
      </c>
      <c r="J1594" s="73" t="str">
        <f t="shared" si="657"/>
        <v>--</v>
      </c>
      <c r="K1594" s="32"/>
      <c r="L1594" s="233"/>
      <c r="M1594" s="295"/>
      <c r="N1594" s="295"/>
      <c r="O1594" s="295"/>
      <c r="P1594" s="295"/>
      <c r="Q1594" s="295"/>
      <c r="R1594" s="295"/>
      <c r="S1594" s="295"/>
      <c r="T1594" s="295"/>
      <c r="U1594" s="296"/>
      <c r="V1594" s="103"/>
      <c r="W1594" s="84">
        <f t="shared" si="662"/>
        <v>1</v>
      </c>
      <c r="X1594" s="84"/>
      <c r="Y1594" s="78">
        <f>SUM(E1575:E1594)</f>
        <v>0</v>
      </c>
      <c r="Z1594" s="72" t="str">
        <f t="shared" si="660"/>
        <v/>
      </c>
      <c r="AA1594" s="72" t="str">
        <f t="shared" si="661"/>
        <v/>
      </c>
      <c r="AB1594" s="72"/>
      <c r="AC1594" s="72">
        <f t="shared" si="646"/>
        <v>1</v>
      </c>
      <c r="AD1594" s="72">
        <f t="shared" si="647"/>
        <v>1</v>
      </c>
      <c r="AE1594" s="109" t="str">
        <f t="shared" si="648"/>
        <v>0-0</v>
      </c>
      <c r="AF1594" s="109" t="str">
        <f t="shared" si="649"/>
        <v>Y</v>
      </c>
      <c r="AG1594" s="109" t="str">
        <f t="shared" si="650"/>
        <v>B</v>
      </c>
      <c r="AM1594" s="109">
        <f t="shared" si="651"/>
        <v>0</v>
      </c>
      <c r="AN1594" s="109">
        <f t="shared" si="652"/>
        <v>0</v>
      </c>
      <c r="AO1594" s="109" t="str">
        <f t="shared" si="653"/>
        <v/>
      </c>
      <c r="AQ1594" s="109" t="str">
        <f t="shared" si="654"/>
        <v/>
      </c>
      <c r="BA1594" s="229">
        <f>MOD(SUM(E1575:E1595),12)</f>
        <v>0</v>
      </c>
    </row>
    <row r="1595" spans="1:53" ht="15.75" thickBot="1" x14ac:dyDescent="0.3">
      <c r="A1595" s="88"/>
      <c r="B1595" s="66" t="s">
        <v>298</v>
      </c>
      <c r="C1595" s="67"/>
      <c r="D1595" s="102"/>
      <c r="E1595" s="32"/>
      <c r="F1595" s="32"/>
      <c r="G1595" s="68" t="s">
        <v>277</v>
      </c>
      <c r="H1595" s="69">
        <f t="shared" si="655"/>
        <v>0</v>
      </c>
      <c r="I1595" s="70">
        <f t="shared" si="656"/>
        <v>0</v>
      </c>
      <c r="J1595" s="73" t="str">
        <f t="shared" si="657"/>
        <v>--</v>
      </c>
      <c r="K1595" s="32"/>
      <c r="L1595" s="233"/>
      <c r="M1595" s="295"/>
      <c r="N1595" s="295"/>
      <c r="O1595" s="295"/>
      <c r="P1595" s="295"/>
      <c r="Q1595" s="295"/>
      <c r="R1595" s="295"/>
      <c r="S1595" s="295"/>
      <c r="T1595" s="295"/>
      <c r="U1595" s="296"/>
      <c r="V1595" s="103"/>
      <c r="W1595" s="84">
        <f t="shared" si="662"/>
        <v>1</v>
      </c>
      <c r="X1595" s="84"/>
      <c r="Y1595" s="78">
        <f>SUM(E1575:E1595)</f>
        <v>0</v>
      </c>
      <c r="Z1595" s="72" t="str">
        <f t="shared" si="660"/>
        <v/>
      </c>
      <c r="AA1595" s="72" t="str">
        <f t="shared" si="661"/>
        <v/>
      </c>
      <c r="AB1595" s="72"/>
      <c r="AC1595" s="72">
        <f t="shared" si="646"/>
        <v>1</v>
      </c>
      <c r="AD1595" s="72">
        <f t="shared" si="647"/>
        <v>1</v>
      </c>
      <c r="AE1595" s="109" t="str">
        <f t="shared" si="648"/>
        <v>0-0</v>
      </c>
      <c r="AF1595" s="109" t="str">
        <f t="shared" si="649"/>
        <v>Y</v>
      </c>
      <c r="AG1595" s="109" t="str">
        <f t="shared" si="650"/>
        <v>B</v>
      </c>
      <c r="AM1595" s="109">
        <f t="shared" si="651"/>
        <v>0</v>
      </c>
      <c r="AN1595" s="109">
        <f t="shared" si="652"/>
        <v>0</v>
      </c>
      <c r="AO1595" s="109" t="str">
        <f t="shared" si="653"/>
        <v/>
      </c>
      <c r="AQ1595" s="109" t="str">
        <f t="shared" si="654"/>
        <v/>
      </c>
      <c r="BA1595" s="229">
        <f>MOD(SUM(E1575:E1596),12)</f>
        <v>0</v>
      </c>
    </row>
    <row r="1596" spans="1:53" ht="15.75" thickBot="1" x14ac:dyDescent="0.3">
      <c r="A1596" s="88"/>
      <c r="B1596" s="66" t="s">
        <v>299</v>
      </c>
      <c r="C1596" s="67"/>
      <c r="D1596" s="102"/>
      <c r="E1596" s="32"/>
      <c r="F1596" s="32"/>
      <c r="G1596" s="68" t="s">
        <v>277</v>
      </c>
      <c r="H1596" s="69">
        <f t="shared" si="655"/>
        <v>0</v>
      </c>
      <c r="I1596" s="70">
        <f t="shared" si="656"/>
        <v>0</v>
      </c>
      <c r="J1596" s="73" t="str">
        <f t="shared" si="657"/>
        <v>--</v>
      </c>
      <c r="K1596" s="32"/>
      <c r="L1596" s="233"/>
      <c r="M1596" s="295"/>
      <c r="N1596" s="295"/>
      <c r="O1596" s="295"/>
      <c r="P1596" s="295"/>
      <c r="Q1596" s="295"/>
      <c r="R1596" s="295"/>
      <c r="S1596" s="295"/>
      <c r="T1596" s="295"/>
      <c r="U1596" s="296"/>
      <c r="V1596" s="103"/>
      <c r="W1596" s="84">
        <f t="shared" si="662"/>
        <v>1</v>
      </c>
      <c r="X1596" s="84"/>
      <c r="Y1596" s="78">
        <f>SUM(E1575:E1596)</f>
        <v>0</v>
      </c>
      <c r="Z1596" s="72" t="str">
        <f t="shared" si="660"/>
        <v/>
      </c>
      <c r="AA1596" s="72" t="str">
        <f t="shared" si="661"/>
        <v/>
      </c>
      <c r="AB1596" s="72"/>
      <c r="AC1596" s="72">
        <f t="shared" si="646"/>
        <v>1</v>
      </c>
      <c r="AD1596" s="72">
        <f t="shared" si="647"/>
        <v>1</v>
      </c>
      <c r="AE1596" s="109" t="str">
        <f t="shared" si="648"/>
        <v>0-0</v>
      </c>
      <c r="AF1596" s="109" t="str">
        <f t="shared" si="649"/>
        <v>Y</v>
      </c>
      <c r="AG1596" s="109" t="str">
        <f t="shared" si="650"/>
        <v>B</v>
      </c>
      <c r="AM1596" s="109">
        <f t="shared" si="651"/>
        <v>0</v>
      </c>
      <c r="AN1596" s="109">
        <f t="shared" si="652"/>
        <v>0</v>
      </c>
      <c r="AO1596" s="109" t="str">
        <f t="shared" si="653"/>
        <v/>
      </c>
      <c r="AQ1596" s="109" t="str">
        <f t="shared" si="654"/>
        <v/>
      </c>
      <c r="BA1596" s="229">
        <f>MOD(SUM(E1575:E1597),12)</f>
        <v>0</v>
      </c>
    </row>
    <row r="1597" spans="1:53" ht="15.75" thickBot="1" x14ac:dyDescent="0.3">
      <c r="A1597" s="88"/>
      <c r="B1597" s="66" t="s">
        <v>300</v>
      </c>
      <c r="C1597" s="67"/>
      <c r="D1597" s="102"/>
      <c r="E1597" s="32"/>
      <c r="F1597" s="32"/>
      <c r="G1597" s="68" t="s">
        <v>277</v>
      </c>
      <c r="H1597" s="69">
        <f t="shared" si="655"/>
        <v>0</v>
      </c>
      <c r="I1597" s="70">
        <f t="shared" si="656"/>
        <v>0</v>
      </c>
      <c r="J1597" s="73" t="str">
        <f t="shared" si="657"/>
        <v>--</v>
      </c>
      <c r="K1597" s="32"/>
      <c r="L1597" s="233"/>
      <c r="M1597" s="295"/>
      <c r="N1597" s="295"/>
      <c r="O1597" s="295"/>
      <c r="P1597" s="295"/>
      <c r="Q1597" s="295"/>
      <c r="R1597" s="295"/>
      <c r="S1597" s="295"/>
      <c r="T1597" s="295"/>
      <c r="U1597" s="296"/>
      <c r="V1597" s="103"/>
      <c r="W1597" s="84">
        <f t="shared" si="662"/>
        <v>1</v>
      </c>
      <c r="X1597" s="84"/>
      <c r="Y1597" s="78">
        <f>SUM(E1575:E1597)</f>
        <v>0</v>
      </c>
      <c r="Z1597" s="72" t="str">
        <f t="shared" si="660"/>
        <v/>
      </c>
      <c r="AA1597" s="72" t="str">
        <f t="shared" si="661"/>
        <v/>
      </c>
      <c r="AB1597" s="72"/>
      <c r="AC1597" s="72">
        <f t="shared" si="646"/>
        <v>1</v>
      </c>
      <c r="AD1597" s="72">
        <f t="shared" si="647"/>
        <v>1</v>
      </c>
      <c r="AE1597" s="109" t="str">
        <f t="shared" si="648"/>
        <v>0-0</v>
      </c>
      <c r="AF1597" s="109" t="str">
        <f t="shared" si="649"/>
        <v>Y</v>
      </c>
      <c r="AG1597" s="109" t="str">
        <f t="shared" si="650"/>
        <v>B</v>
      </c>
      <c r="AM1597" s="109">
        <f t="shared" si="651"/>
        <v>0</v>
      </c>
      <c r="AN1597" s="109">
        <f t="shared" si="652"/>
        <v>0</v>
      </c>
      <c r="AO1597" s="109" t="str">
        <f t="shared" si="653"/>
        <v/>
      </c>
      <c r="AQ1597" s="109" t="str">
        <f t="shared" si="654"/>
        <v/>
      </c>
      <c r="BA1597" s="229">
        <f>MOD(SUM(E1575:E1598),12)</f>
        <v>0</v>
      </c>
    </row>
    <row r="1598" spans="1:53" ht="15.75" thickBot="1" x14ac:dyDescent="0.3">
      <c r="A1598" s="88"/>
      <c r="B1598" s="66" t="s">
        <v>301</v>
      </c>
      <c r="C1598" s="67"/>
      <c r="D1598" s="102"/>
      <c r="E1598" s="32"/>
      <c r="F1598" s="32"/>
      <c r="G1598" s="68" t="s">
        <v>277</v>
      </c>
      <c r="H1598" s="69">
        <f t="shared" si="655"/>
        <v>0</v>
      </c>
      <c r="I1598" s="70">
        <f t="shared" si="656"/>
        <v>0</v>
      </c>
      <c r="J1598" s="73" t="str">
        <f t="shared" si="657"/>
        <v>--</v>
      </c>
      <c r="K1598" s="32"/>
      <c r="L1598" s="233"/>
      <c r="M1598" s="295"/>
      <c r="N1598" s="295"/>
      <c r="O1598" s="295"/>
      <c r="P1598" s="295"/>
      <c r="Q1598" s="295"/>
      <c r="R1598" s="295"/>
      <c r="S1598" s="295"/>
      <c r="T1598" s="295"/>
      <c r="U1598" s="296"/>
      <c r="V1598" s="103"/>
      <c r="W1598" s="84">
        <f t="shared" si="662"/>
        <v>1</v>
      </c>
      <c r="X1598" s="84"/>
      <c r="Y1598" s="78">
        <f>SUM(E1575:E1598)</f>
        <v>0</v>
      </c>
      <c r="Z1598" s="72" t="str">
        <f t="shared" si="660"/>
        <v/>
      </c>
      <c r="AA1598" s="72" t="str">
        <f t="shared" si="661"/>
        <v/>
      </c>
      <c r="AB1598" s="72"/>
      <c r="AC1598" s="72">
        <f t="shared" si="646"/>
        <v>1</v>
      </c>
      <c r="AD1598" s="72">
        <f t="shared" si="647"/>
        <v>1</v>
      </c>
      <c r="AE1598" s="109" t="str">
        <f t="shared" si="648"/>
        <v>0-0</v>
      </c>
      <c r="AF1598" s="109" t="str">
        <f t="shared" si="649"/>
        <v>Y</v>
      </c>
      <c r="AG1598" s="109" t="str">
        <f t="shared" si="650"/>
        <v>B</v>
      </c>
      <c r="AM1598" s="109">
        <f t="shared" si="651"/>
        <v>0</v>
      </c>
      <c r="AN1598" s="109">
        <f t="shared" si="652"/>
        <v>0</v>
      </c>
      <c r="AO1598" s="109" t="str">
        <f t="shared" si="653"/>
        <v/>
      </c>
      <c r="AQ1598" s="109" t="str">
        <f t="shared" si="654"/>
        <v/>
      </c>
      <c r="BA1598" s="229">
        <f>MOD(SUM(E1575:E1599),12)</f>
        <v>0</v>
      </c>
    </row>
    <row r="1599" spans="1:53" ht="15.75" thickBot="1" x14ac:dyDescent="0.3">
      <c r="A1599" s="88"/>
      <c r="B1599" s="66" t="s">
        <v>302</v>
      </c>
      <c r="C1599" s="67"/>
      <c r="D1599" s="102"/>
      <c r="E1599" s="32"/>
      <c r="F1599" s="32"/>
      <c r="G1599" s="68" t="s">
        <v>277</v>
      </c>
      <c r="H1599" s="69">
        <f t="shared" si="655"/>
        <v>0</v>
      </c>
      <c r="I1599" s="70">
        <f t="shared" si="656"/>
        <v>0</v>
      </c>
      <c r="J1599" s="73" t="str">
        <f t="shared" si="657"/>
        <v>--</v>
      </c>
      <c r="K1599" s="32"/>
      <c r="L1599" s="234"/>
      <c r="M1599" s="295"/>
      <c r="N1599" s="295"/>
      <c r="O1599" s="295"/>
      <c r="P1599" s="295"/>
      <c r="Q1599" s="295"/>
      <c r="R1599" s="295"/>
      <c r="S1599" s="295"/>
      <c r="T1599" s="295"/>
      <c r="U1599" s="296"/>
      <c r="V1599" s="103"/>
      <c r="W1599" s="72"/>
      <c r="X1599" s="72"/>
      <c r="Y1599" s="78">
        <f>SUM(E1575:E1599)</f>
        <v>0</v>
      </c>
      <c r="Z1599" s="72" t="str">
        <f t="shared" si="660"/>
        <v/>
      </c>
      <c r="AA1599" s="72" t="str">
        <f t="shared" si="661"/>
        <v/>
      </c>
      <c r="AB1599" s="72"/>
      <c r="AC1599" s="72">
        <f t="shared" si="646"/>
        <v>1</v>
      </c>
      <c r="AD1599" s="72">
        <f t="shared" si="647"/>
        <v>1</v>
      </c>
      <c r="AE1599" s="109" t="str">
        <f t="shared" si="648"/>
        <v>0-0</v>
      </c>
      <c r="AF1599" s="109" t="str">
        <f t="shared" si="649"/>
        <v>Y</v>
      </c>
      <c r="AG1599" s="109" t="str">
        <f t="shared" si="650"/>
        <v>B</v>
      </c>
      <c r="AM1599" s="109">
        <f t="shared" si="651"/>
        <v>0</v>
      </c>
      <c r="AN1599" s="109">
        <f t="shared" si="652"/>
        <v>0</v>
      </c>
      <c r="AO1599" s="109" t="str">
        <f t="shared" si="653"/>
        <v/>
      </c>
      <c r="AQ1599" s="109" t="str">
        <f t="shared" si="654"/>
        <v/>
      </c>
      <c r="BA1599" s="228"/>
    </row>
    <row r="1600" spans="1:53" ht="16.5" thickBot="1" x14ac:dyDescent="0.3">
      <c r="A1600" s="88"/>
      <c r="B1600" s="281" t="s">
        <v>381</v>
      </c>
      <c r="C1600" s="283"/>
      <c r="D1600" s="79"/>
      <c r="E1600" s="80"/>
      <c r="F1600" s="80"/>
      <c r="G1600" s="81"/>
      <c r="H1600" s="192"/>
      <c r="I1600" s="192"/>
      <c r="J1600" s="192"/>
      <c r="K1600" s="82"/>
      <c r="L1600" s="281" t="s">
        <v>306</v>
      </c>
      <c r="M1600" s="282"/>
      <c r="N1600" s="282"/>
      <c r="O1600" s="282"/>
      <c r="P1600" s="282"/>
      <c r="Q1600" s="282"/>
      <c r="R1600" s="282"/>
      <c r="S1600" s="282"/>
      <c r="T1600" s="282"/>
      <c r="U1600" s="283"/>
      <c r="V1600" s="104"/>
      <c r="W1600" s="72"/>
      <c r="X1600" s="72"/>
      <c r="Y1600" s="72"/>
      <c r="Z1600" s="72"/>
      <c r="AA1600" s="72" t="str">
        <f t="shared" si="661"/>
        <v/>
      </c>
      <c r="AB1600" s="72"/>
      <c r="AC1600" s="72">
        <f>SUM(AC1575:AC1599)</f>
        <v>25</v>
      </c>
      <c r="AD1600" s="72">
        <f>SUM(AD1575:AD1599)</f>
        <v>25</v>
      </c>
      <c r="AM1600" s="109">
        <f>SUM(AM1575:AM1599)</f>
        <v>0</v>
      </c>
      <c r="AN1600" s="109">
        <f>SUM(AN1575:AN1599)</f>
        <v>0</v>
      </c>
      <c r="AO1600" s="109">
        <f>((COUNTIF(AO1575:AO1599,"Y")/3)*2)</f>
        <v>0</v>
      </c>
      <c r="AP1600" s="109">
        <f>(COUNTIF(AO1575:AO1599,"Y")/3)</f>
        <v>0</v>
      </c>
      <c r="AQ1600" s="109">
        <f>(COUNTIF(AQ1575:AQ1599,"Y")/2)</f>
        <v>0</v>
      </c>
      <c r="AR1600" s="109">
        <f>(COUNTIF(AQ1575:AQ1599,"Y")/2)</f>
        <v>0</v>
      </c>
      <c r="BA1600" s="228"/>
    </row>
    <row r="1601" spans="1:53" ht="16.5" thickBot="1" x14ac:dyDescent="0.3">
      <c r="A1601" s="88"/>
      <c r="B1601" s="281" t="s">
        <v>307</v>
      </c>
      <c r="C1601" s="283"/>
      <c r="D1601" s="25"/>
      <c r="E1601" s="25"/>
      <c r="F1601" s="25"/>
      <c r="G1601" s="83"/>
      <c r="H1601" s="25"/>
      <c r="I1601" s="26"/>
      <c r="J1601" s="26"/>
      <c r="K1601" s="25"/>
      <c r="L1601" s="25"/>
      <c r="M1601" s="25"/>
      <c r="N1601" s="25"/>
      <c r="O1601" s="25"/>
      <c r="P1601" s="26"/>
      <c r="Q1601" s="26"/>
      <c r="R1601" s="26"/>
      <c r="S1601" s="26"/>
      <c r="T1601" s="26"/>
      <c r="U1601" s="26"/>
      <c r="V1601" s="54"/>
      <c r="W1601" s="72"/>
      <c r="X1601" s="72"/>
      <c r="Y1601" s="72"/>
      <c r="Z1601" s="72"/>
      <c r="AA1601" s="72" t="str">
        <f t="shared" si="661"/>
        <v/>
      </c>
      <c r="AB1601" s="72"/>
      <c r="AC1601" s="72"/>
      <c r="AD1601" s="72"/>
      <c r="BA1601" s="226"/>
    </row>
    <row r="1602" spans="1:53" x14ac:dyDescent="0.25">
      <c r="A1602" s="88"/>
      <c r="B1602" s="88"/>
      <c r="C1602" s="88"/>
      <c r="D1602" s="88"/>
      <c r="E1602" s="88"/>
      <c r="F1602" s="88"/>
      <c r="G1602" s="88"/>
      <c r="H1602" s="88"/>
      <c r="I1602" s="88"/>
      <c r="J1602" s="88"/>
      <c r="K1602" s="88"/>
      <c r="L1602" s="88"/>
      <c r="M1602" s="88"/>
      <c r="N1602" s="88"/>
      <c r="O1602" s="88"/>
      <c r="P1602" s="88"/>
      <c r="Q1602" s="88"/>
      <c r="R1602" s="88"/>
      <c r="S1602" s="88"/>
      <c r="T1602" s="88"/>
      <c r="U1602" s="88"/>
      <c r="V1602" s="88"/>
      <c r="W1602" s="88"/>
      <c r="X1602" s="88"/>
      <c r="Y1602" s="88"/>
      <c r="Z1602" s="88"/>
      <c r="AA1602" s="88"/>
      <c r="AB1602" s="88"/>
      <c r="AC1602" s="88"/>
      <c r="AD1602" s="88"/>
    </row>
    <row r="1603" spans="1:53" ht="15.75" thickBot="1" x14ac:dyDescent="0.3">
      <c r="A1603" s="88"/>
      <c r="B1603" s="88"/>
      <c r="C1603" s="88"/>
      <c r="D1603" s="88"/>
      <c r="E1603" s="88"/>
      <c r="F1603" s="88"/>
      <c r="G1603" s="88"/>
      <c r="H1603" s="88"/>
      <c r="I1603" s="88"/>
      <c r="J1603" s="88"/>
      <c r="K1603" s="88"/>
      <c r="L1603" s="88"/>
      <c r="M1603" s="88"/>
      <c r="N1603" s="88"/>
      <c r="O1603" s="88"/>
      <c r="P1603" s="88"/>
      <c r="Q1603" s="88"/>
      <c r="R1603" s="88"/>
      <c r="S1603" s="88"/>
      <c r="T1603" s="88"/>
      <c r="U1603" s="88"/>
      <c r="V1603" s="88"/>
      <c r="W1603" s="88"/>
      <c r="X1603" s="88"/>
      <c r="Y1603" s="88"/>
      <c r="Z1603" s="88"/>
      <c r="AA1603" s="88"/>
      <c r="AB1603" s="88"/>
      <c r="AC1603" s="88"/>
      <c r="AD1603" s="88"/>
    </row>
    <row r="1604" spans="1:53" ht="24" thickBot="1" x14ac:dyDescent="0.4">
      <c r="A1604" s="88"/>
      <c r="B1604" s="85" t="s">
        <v>382</v>
      </c>
      <c r="C1604" s="25"/>
      <c r="D1604" s="25"/>
      <c r="E1604" s="25"/>
      <c r="F1604" s="88"/>
      <c r="G1604" s="25"/>
      <c r="H1604" s="25"/>
      <c r="I1604" s="87"/>
      <c r="J1604" s="26"/>
      <c r="K1604" s="25"/>
      <c r="L1604" s="25"/>
      <c r="M1604" s="196" t="s">
        <v>210</v>
      </c>
      <c r="N1604" s="196" t="s">
        <v>211</v>
      </c>
      <c r="O1604" s="196" t="s">
        <v>212</v>
      </c>
      <c r="P1604" s="196" t="s">
        <v>213</v>
      </c>
      <c r="Q1604" s="196" t="s">
        <v>214</v>
      </c>
      <c r="R1604" s="196" t="s">
        <v>215</v>
      </c>
      <c r="S1604" s="196" t="s">
        <v>216</v>
      </c>
      <c r="T1604" s="196" t="s">
        <v>217</v>
      </c>
      <c r="U1604" s="196" t="s">
        <v>218</v>
      </c>
      <c r="V1604" s="196" t="s">
        <v>219</v>
      </c>
      <c r="W1604" s="113" t="s">
        <v>220</v>
      </c>
      <c r="X1604" s="196" t="s">
        <v>221</v>
      </c>
      <c r="Y1604" s="25"/>
      <c r="Z1604" s="25"/>
      <c r="AA1604" s="25"/>
      <c r="AB1604" s="25"/>
      <c r="AC1604" s="25"/>
      <c r="AD1604" s="25"/>
      <c r="BA1604" s="226"/>
    </row>
    <row r="1605" spans="1:53" ht="16.5" thickTop="1" thickBot="1" x14ac:dyDescent="0.3">
      <c r="A1605" s="88"/>
      <c r="B1605" s="284" t="s">
        <v>222</v>
      </c>
      <c r="C1605" s="285"/>
      <c r="D1605" s="286" t="s">
        <v>223</v>
      </c>
      <c r="E1605" s="287"/>
      <c r="F1605" s="88"/>
      <c r="G1605" s="288" t="s">
        <v>224</v>
      </c>
      <c r="H1605" s="289"/>
      <c r="I1605" s="28">
        <f>SUM(E1616:E1640)</f>
        <v>0</v>
      </c>
      <c r="J1605" s="290" t="s">
        <v>225</v>
      </c>
      <c r="K1605" s="291"/>
      <c r="L1605" s="287"/>
      <c r="M1605" s="196">
        <v>2</v>
      </c>
      <c r="N1605" s="35">
        <f>SUM(AI1605,AI1616)</f>
        <v>0</v>
      </c>
      <c r="O1605" s="35">
        <v>0</v>
      </c>
      <c r="P1605" s="35">
        <f>SUM(AJ1605,AJ1616)</f>
        <v>0</v>
      </c>
      <c r="Q1605" s="35">
        <v>0</v>
      </c>
      <c r="R1605" s="35">
        <f>COUNTIFS($E1616:$E1640,"2",$F1616:$F1640,"Pole",$C1616:$C1640,"FST")</f>
        <v>0</v>
      </c>
      <c r="S1605" s="35">
        <f>SUM(AL1605,AK1616)</f>
        <v>0</v>
      </c>
      <c r="T1605" s="35">
        <v>0</v>
      </c>
      <c r="U1605" s="35">
        <f>SUM(AK1605,AL1616)</f>
        <v>0</v>
      </c>
      <c r="V1605" s="35">
        <v>0</v>
      </c>
      <c r="W1605" s="34">
        <f>COUNTIFS($E1616:$E1640,"2",$F1616:$F1640,"HH",$C1616:$C1640,"FST")</f>
        <v>0</v>
      </c>
      <c r="X1605" s="35">
        <f>COUNTIFS($E1616:$E1640,"2",$F1616:$F1640,"Ped",$C1616:$C1640,"FST")</f>
        <v>0</v>
      </c>
      <c r="Y1605" s="25"/>
      <c r="Z1605" s="297" t="s">
        <v>226</v>
      </c>
      <c r="AA1605" s="298"/>
      <c r="AB1605" s="299"/>
      <c r="AC1605" s="25"/>
      <c r="AD1605" s="25"/>
      <c r="AH1605" s="109">
        <v>2</v>
      </c>
      <c r="AI1605" s="109" t="str">
        <f>IF($E1606="SS",COUNTIFS($C1616:$C1640,"FST",$E1616:$E1640,"2"),"0")</f>
        <v>0</v>
      </c>
      <c r="AJ1605" s="109" t="str">
        <f>IF($E1606="RPX",COUNTIFS($C1616:$C1640,"FST",$E1616:$E1640,"2"),"0")</f>
        <v>0</v>
      </c>
      <c r="AK1605" s="109" t="str">
        <f>IF($E1606="EUC",COUNTIFS($C1616:$C1640,"FST",$E1616:$E1640,"2"),"0")</f>
        <v>0</v>
      </c>
      <c r="AL1605" s="109" t="str">
        <f>IF($E1606="RPX-T",COUNTIFS($C1616:$C1640,"FST",$E1616:$E1640,"2"),"0")</f>
        <v>0</v>
      </c>
      <c r="AT1605" s="110" t="s">
        <v>227</v>
      </c>
      <c r="AU1605" s="108">
        <f>IF(OR($AS1606="Y",$AS1607="Y",$AS1608="Y"),"",COUNTIFS($E1606,"SS",$E1611,"Y"))</f>
        <v>0</v>
      </c>
      <c r="AV1605" s="111">
        <f>IF(OR($AS1606="Y",$AS1607="Y",$AS1608="Y"),"",COUNTIFS($E1606,"RPX",$E1611,"Y"))</f>
        <v>0</v>
      </c>
      <c r="AW1605" s="111">
        <f>IF(OR($AS1606="Y",$AS1607="Y",$AS1608="Y"),"",COUNTIFS($E1606,"EUC",$E1611,"Y"))</f>
        <v>0</v>
      </c>
      <c r="AX1605" s="109">
        <f>IF(OR($AS1606="Y",$AS1607="Y",$AS1608="Y"),"",COUNTIFS($E1606,"RPX-T",$E1611,"Y"))</f>
        <v>0</v>
      </c>
      <c r="BA1605" s="226"/>
    </row>
    <row r="1606" spans="1:53" ht="16.5" customHeight="1" thickTop="1" thickBot="1" x14ac:dyDescent="0.3">
      <c r="A1606" s="88"/>
      <c r="B1606" s="29" t="s">
        <v>228</v>
      </c>
      <c r="C1606" s="30">
        <v>0</v>
      </c>
      <c r="D1606" s="31" t="s">
        <v>229</v>
      </c>
      <c r="E1606" s="66" t="str">
        <f>TEXT(IF('Cable Calculator'!GQ7="","",'Cable Calculator'!GQ7),)</f>
        <v/>
      </c>
      <c r="F1606" s="88"/>
      <c r="G1606" s="300" t="s">
        <v>230</v>
      </c>
      <c r="H1606" s="287"/>
      <c r="I1606" s="33">
        <f>E1607-I1605</f>
        <v>0</v>
      </c>
      <c r="J1606" s="301" t="s">
        <v>231</v>
      </c>
      <c r="K1606" s="302"/>
      <c r="L1606" s="34">
        <f>I1610</f>
        <v>0</v>
      </c>
      <c r="M1606" s="196">
        <v>4</v>
      </c>
      <c r="N1606" s="35">
        <f>SUM(AI1606,AI1617)</f>
        <v>0</v>
      </c>
      <c r="O1606" s="35">
        <v>0</v>
      </c>
      <c r="P1606" s="35">
        <f>SUM(AJ1606,AJ1617)</f>
        <v>0</v>
      </c>
      <c r="Q1606" s="35">
        <v>0</v>
      </c>
      <c r="R1606" s="35">
        <f>COUNTIFS($E1616:$E1640,"4",$F1616:$F1640,"Pole",$C1616:$C1640,"FST")</f>
        <v>0</v>
      </c>
      <c r="S1606" s="35">
        <f>SUM(AL1606,AK1617)</f>
        <v>0</v>
      </c>
      <c r="T1606" s="35">
        <v>0</v>
      </c>
      <c r="U1606" s="35">
        <f>SUM(AK1606,AL1617)</f>
        <v>0</v>
      </c>
      <c r="V1606" s="35">
        <v>0</v>
      </c>
      <c r="W1606" s="34">
        <f>COUNTIFS($E1616:$E1640,"4",$F1616:$F1640,"HH",$C1616:$C1640,"FST")</f>
        <v>0</v>
      </c>
      <c r="X1606" s="35">
        <f>COUNTIFS($E1616:$E1640,"4",$F1616:$F1640,"Ped",$C1616:$C1640,"FST")</f>
        <v>0</v>
      </c>
      <c r="Y1606" s="25"/>
      <c r="Z1606" s="303" t="s">
        <v>232</v>
      </c>
      <c r="AA1606" s="305" t="s">
        <v>233</v>
      </c>
      <c r="AB1606" s="306"/>
      <c r="AC1606" s="25"/>
      <c r="AD1606" s="25"/>
      <c r="AH1606" s="109">
        <v>4</v>
      </c>
      <c r="AI1606" s="109" t="str">
        <f>IF($E1606="SS",COUNTIFS($C1616:$C1640,"FST",$E1616:$E1640,"4"),"0")</f>
        <v>0</v>
      </c>
      <c r="AJ1606" s="109" t="str">
        <f>IF($E1606="RPX",COUNTIFS($C1616:$C1640,"FST",$E1616:$E1640,"4"),"0")</f>
        <v>0</v>
      </c>
      <c r="AK1606" s="109" t="str">
        <f>IF($E1606="EUC",COUNTIFS($C1616:$C1640,"FST",$E1616:$E1640,"4"),"0")</f>
        <v>0</v>
      </c>
      <c r="AL1606" s="109" t="str">
        <f>IF($E1606="RPX-T",COUNTIFS($C1616:$C1640,"FST",$E1616:$E1640,"4"),"0")</f>
        <v>0</v>
      </c>
      <c r="AS1606" s="109" t="str">
        <f>IF(AND(E1611="Y",E1607=24,E1608=0),"Y","N")</f>
        <v>N</v>
      </c>
      <c r="AT1606" s="110" t="s">
        <v>234</v>
      </c>
      <c r="AU1606" s="109">
        <f>COUNTIFS($E1606,"SS",$AS1606,"Y")</f>
        <v>0</v>
      </c>
      <c r="AV1606" s="111">
        <f>COUNTIFS($E1606,"RPX",$AS1606,"Y")</f>
        <v>0</v>
      </c>
      <c r="AW1606" s="111">
        <f>COUNTIFS($E1606,"EUC",$AS1606,"Y")</f>
        <v>0</v>
      </c>
      <c r="AX1606" s="109">
        <f>COUNTIFS($E1606,"RPX-T",$AS1606,"Y")</f>
        <v>0</v>
      </c>
      <c r="BA1606" s="227"/>
    </row>
    <row r="1607" spans="1:53" ht="16.5" thickTop="1" thickBot="1" x14ac:dyDescent="0.3">
      <c r="A1607" s="88"/>
      <c r="B1607" s="36" t="s">
        <v>235</v>
      </c>
      <c r="C1607" s="37">
        <v>0</v>
      </c>
      <c r="D1607" s="38" t="s">
        <v>236</v>
      </c>
      <c r="E1607" s="32"/>
      <c r="F1607" s="88"/>
      <c r="G1607" s="309" t="s">
        <v>237</v>
      </c>
      <c r="H1607" s="310"/>
      <c r="I1607" s="35">
        <f>IF(E1607=0,0,12-(MOD(I1605,12)))</f>
        <v>0</v>
      </c>
      <c r="J1607" s="301" t="s">
        <v>238</v>
      </c>
      <c r="K1607" s="302"/>
      <c r="L1607" s="39">
        <f>I1611-I1605</f>
        <v>0</v>
      </c>
      <c r="M1607" s="196">
        <v>6</v>
      </c>
      <c r="N1607" s="35">
        <f>SUM(AI1607,AI1618)</f>
        <v>0</v>
      </c>
      <c r="O1607" s="35">
        <v>0</v>
      </c>
      <c r="P1607" s="35">
        <f>SUM(AJ1607,AJ1618)</f>
        <v>0</v>
      </c>
      <c r="Q1607" s="35">
        <v>0</v>
      </c>
      <c r="R1607" s="35">
        <f>COUNTIFS($E1616:$E1640,"6",$F1616:$F1640,"Pole",$C1616:$C1640,"FST")</f>
        <v>0</v>
      </c>
      <c r="S1607" s="35">
        <f>SUM(AL1607,AK1618)</f>
        <v>0</v>
      </c>
      <c r="T1607" s="35">
        <v>0</v>
      </c>
      <c r="U1607" s="35">
        <f>SUM(AK1607,AL1618)</f>
        <v>0</v>
      </c>
      <c r="V1607" s="35">
        <v>0</v>
      </c>
      <c r="W1607" s="34">
        <f>COUNTIFS($E1616:$E1640,"6",$F1616:$F1640,"HH",$C1616:$C1640,"FST")</f>
        <v>0</v>
      </c>
      <c r="X1607" s="35">
        <f>COUNTIFS($E1616:$E1640,"6",$F1616:$F1640,"Ped",$C1616:$C1640,"FST")</f>
        <v>0</v>
      </c>
      <c r="Y1607" s="25"/>
      <c r="Z1607" s="304"/>
      <c r="AA1607" s="307"/>
      <c r="AB1607" s="308"/>
      <c r="AC1607" s="25"/>
      <c r="AD1607" s="25"/>
      <c r="AH1607" s="109">
        <v>6</v>
      </c>
      <c r="AI1607" s="109" t="str">
        <f>IF($E1606="SS",COUNTIFS($C1616:$C1640,"FST",$E1616:$E1640,"6"),"0")</f>
        <v>0</v>
      </c>
      <c r="AJ1607" s="109" t="str">
        <f>IF($E1606="RPX",COUNTIFS($C1616:$C1640,"FST",$E1616:$E1640,"6"),"0")</f>
        <v>0</v>
      </c>
      <c r="AK1607" s="109" t="str">
        <f>IF($E1606="EUC",COUNTIFS($C1616:$C1640,"FST",$E1616:$E1640,"6"),"0")</f>
        <v>0</v>
      </c>
      <c r="AL1607" s="109" t="str">
        <f>IF($E1606="RPX-T",COUNTIFS($C1616:$C1640,"FST",$E1616:$E1640,"6"),"0")</f>
        <v>0</v>
      </c>
      <c r="AS1607" s="109" t="str">
        <f>IF(AND(E1611="Y",E1607=48,E1608=12),"Y","N")</f>
        <v>N</v>
      </c>
      <c r="AT1607" s="110" t="s">
        <v>239</v>
      </c>
      <c r="AU1607" s="109">
        <f>COUNTIFS($E1606,"SS",$AS1607,"Y")</f>
        <v>0</v>
      </c>
      <c r="AV1607" s="108">
        <f>COUNTIFS($E1606,"RPX",$AS1607,"Y")</f>
        <v>0</v>
      </c>
      <c r="AW1607" s="108">
        <f>COUNTIFS($E1606,"EUC",$AS1607,"Y")</f>
        <v>0</v>
      </c>
      <c r="AX1607" s="109">
        <f>COUNTIFS($E1606,"RPX-T",$AS1607,"Y")</f>
        <v>0</v>
      </c>
      <c r="BA1607" s="227"/>
    </row>
    <row r="1608" spans="1:53" ht="16.5" customHeight="1" thickTop="1" thickBot="1" x14ac:dyDescent="0.3">
      <c r="A1608" s="88"/>
      <c r="B1608" s="40" t="s">
        <v>240</v>
      </c>
      <c r="C1608" s="30">
        <v>0</v>
      </c>
      <c r="D1608" s="41" t="s">
        <v>241</v>
      </c>
      <c r="E1608" s="42"/>
      <c r="F1608" s="88"/>
      <c r="G1608" s="277" t="s">
        <v>242</v>
      </c>
      <c r="H1608" s="43" t="s">
        <v>243</v>
      </c>
      <c r="I1608" s="35">
        <f>IF(E1608&lt;&gt;0,1,0)</f>
        <v>0</v>
      </c>
      <c r="J1608" s="309" t="s">
        <v>244</v>
      </c>
      <c r="K1608" s="310"/>
      <c r="L1608" s="44" t="str">
        <f>'Cable Calculator'!GQ3</f>
        <v/>
      </c>
      <c r="M1608" s="196">
        <v>8</v>
      </c>
      <c r="N1608" s="35">
        <f>SUM(AI1608,AI1619)</f>
        <v>0</v>
      </c>
      <c r="O1608" s="35">
        <v>0</v>
      </c>
      <c r="P1608" s="35">
        <f>SUM(AJ1608,AJ1619)</f>
        <v>0</v>
      </c>
      <c r="Q1608" s="35">
        <v>0</v>
      </c>
      <c r="R1608" s="35">
        <f>COUNTIFS($E1616:$E1640,"8",$F1616:$F1640,"Pole",$C1616:$C1640,"FST")</f>
        <v>0</v>
      </c>
      <c r="S1608" s="35">
        <f>SUM(AL1608,AK1619)</f>
        <v>0</v>
      </c>
      <c r="T1608" s="35">
        <v>0</v>
      </c>
      <c r="U1608" s="35">
        <f>SUM(AK1608,AL1619)</f>
        <v>0</v>
      </c>
      <c r="V1608" s="35">
        <v>0</v>
      </c>
      <c r="W1608" s="34">
        <f>COUNTIFS($E1616:$E1640,"8",$F1616:$F1640,"HH",$C1616:$C1640,"FST")</f>
        <v>0</v>
      </c>
      <c r="X1608" s="35">
        <f>COUNTIFS($E1616:$E1640,"8",$F1616:$F1640,"Ped",$C1616:$C1640,"FST")</f>
        <v>0</v>
      </c>
      <c r="Y1608" s="25"/>
      <c r="Z1608" s="45">
        <v>1</v>
      </c>
      <c r="AA1608" s="46">
        <v>1</v>
      </c>
      <c r="AB1608" s="46">
        <v>12</v>
      </c>
      <c r="AC1608" s="25"/>
      <c r="AD1608" s="25"/>
      <c r="AH1608" s="109">
        <v>8</v>
      </c>
      <c r="AI1608" s="109" t="str">
        <f>IF($E1606="SS",COUNTIFS($C1616:$C1640,"FST",$E1616:$E1640,"8"),"0")</f>
        <v>0</v>
      </c>
      <c r="AJ1608" s="109" t="str">
        <f>IF($E1606="RPX",COUNTIFS($C1616:$C1640,"FST",$E1616:$E1640,"8"),"0")</f>
        <v>0</v>
      </c>
      <c r="AK1608" s="109" t="str">
        <f>IF($E1606="EUC",COUNTIFS($C1616:$C1640,"FST",$E1616:$E1640,"8"),"0")</f>
        <v>0</v>
      </c>
      <c r="AL1608" s="109" t="str">
        <f>IF($E1606="RPX-T",COUNTIFS($C1616:$C1640,"FST",$E1616:$E1640,"8"),"0")</f>
        <v>0</v>
      </c>
      <c r="AS1608" s="109" t="str">
        <f>IF(AND(E1611="Y",E1607=48,E1608=0),"Y","N")</f>
        <v>N</v>
      </c>
      <c r="AT1608" s="110" t="s">
        <v>245</v>
      </c>
      <c r="AU1608" s="109">
        <f>COUNTIFS($E1606,"SS",$AS1608,"Y")</f>
        <v>0</v>
      </c>
      <c r="AV1608" s="108">
        <f>COUNTIFS($E1606,"RPX",$AS1608,"Y")</f>
        <v>0</v>
      </c>
      <c r="AW1608" s="108">
        <f>COUNTIFS($E1606,"EUC",$AS1608,"Y")</f>
        <v>0</v>
      </c>
      <c r="AX1608" s="109">
        <f>COUNTIFS($E1606,"RPX-T",$AS1608,"Y")</f>
        <v>0</v>
      </c>
      <c r="BA1608" s="227"/>
    </row>
    <row r="1609" spans="1:53" ht="16.5" thickTop="1" thickBot="1" x14ac:dyDescent="0.3">
      <c r="A1609" s="88"/>
      <c r="B1609" s="29" t="s">
        <v>246</v>
      </c>
      <c r="C1609" s="37">
        <v>0</v>
      </c>
      <c r="D1609" s="41" t="s">
        <v>247</v>
      </c>
      <c r="E1609" s="42"/>
      <c r="F1609" s="88"/>
      <c r="G1609" s="278"/>
      <c r="H1609" s="47" t="s">
        <v>248</v>
      </c>
      <c r="I1609" s="35">
        <f>IF(E1608&lt;&gt;0,E1608,0)</f>
        <v>0</v>
      </c>
      <c r="J1609" s="194"/>
      <c r="K1609" s="195"/>
      <c r="L1609" s="48"/>
      <c r="M1609" s="196">
        <v>12</v>
      </c>
      <c r="N1609" s="35" t="str">
        <f>IF($E1606="SS",SUM(AI1609,AJ1620,AM1641,AO1641,AQ1641),"0")</f>
        <v>0</v>
      </c>
      <c r="O1609" s="35" t="str">
        <f>IF($E1606="SS",SUM(AN1641,AP1641,AR1641),"0")</f>
        <v>0</v>
      </c>
      <c r="P1609" s="35" t="str">
        <f>IF($E1606="RPX",SUM(AJ1609,AJ1620,AM1641,AO1641,AQ1641),"0")</f>
        <v>0</v>
      </c>
      <c r="Q1609" s="35" t="str">
        <f>IF($E1606="RPX",SUM(AN1641,AP1641,AR1641),"0")</f>
        <v>0</v>
      </c>
      <c r="R1609" s="35">
        <f>COUNTIFS($E1616:$E1640,"12",$F1616:$F1640,"Pole",$C1616:$C1640,"FST")</f>
        <v>0</v>
      </c>
      <c r="S1609" s="35" t="str">
        <f>IF($E1606="RPX-T",SUM(AL1609,AK1620,AM1641,AO1641,AQ1641),"0")</f>
        <v>0</v>
      </c>
      <c r="T1609" s="35" t="str">
        <f>IF($E1606="RPX-T",SUM(AN1641,AP1641,AR1641),"0")</f>
        <v>0</v>
      </c>
      <c r="U1609" s="35" t="str">
        <f>IF($E1606="EUC",SUM(AK1609,AL1620,AM1641,AO1641,AQ1641),"0")</f>
        <v>0</v>
      </c>
      <c r="V1609" s="35" t="str">
        <f>IF($E1606="EUC",SUM($AN1641,AP1641,AR1641),"0")</f>
        <v>0</v>
      </c>
      <c r="W1609" s="34">
        <f>COUNTIFS($E1616:$E1640,"12",$F1616:$F1640,"HH",$C1616:$C1640,"FST")</f>
        <v>0</v>
      </c>
      <c r="X1609" s="35">
        <f>COUNTIFS($E1616:$E1640,"12",$F1616:$F1640,"Ped",$C1616:$C1640,"FST")</f>
        <v>0</v>
      </c>
      <c r="Y1609" s="25"/>
      <c r="Z1609" s="45">
        <v>2</v>
      </c>
      <c r="AA1609" s="46">
        <v>13</v>
      </c>
      <c r="AB1609" s="46">
        <v>24</v>
      </c>
      <c r="AC1609" s="25"/>
      <c r="AD1609" s="25"/>
      <c r="AH1609" s="109">
        <v>12</v>
      </c>
      <c r="AI1609" s="109" t="str">
        <f>IF($E1606="SS",COUNTIFS($C1616:$C1640,"FST",$E1616:$E1640,"12"),"0")</f>
        <v>0</v>
      </c>
      <c r="AJ1609" s="109" t="str">
        <f>IF($E1606="RPX",COUNTIFS($C1616:$C1640,"FST",$E1616:$E1640,"12"),"0")</f>
        <v>0</v>
      </c>
      <c r="AK1609" s="109" t="str">
        <f>IF($E1606="EUC",COUNTIFS($C1616:$C1640,"FST",$E1616:$E1640,"12"),"0")</f>
        <v>0</v>
      </c>
      <c r="AL1609" s="109" t="str">
        <f>IF($E1606="RPX-T",COUNTIFS($C1616:$C1640,"FST",$E1616:$E1640,"12"),"0")</f>
        <v>0</v>
      </c>
      <c r="BA1609" s="227"/>
    </row>
    <row r="1610" spans="1:53" ht="16.5" customHeight="1" thickTop="1" thickBot="1" x14ac:dyDescent="0.3">
      <c r="A1610" s="88"/>
      <c r="B1610" s="36" t="s">
        <v>249</v>
      </c>
      <c r="C1610" s="30">
        <v>0</v>
      </c>
      <c r="D1610" s="49" t="s">
        <v>250</v>
      </c>
      <c r="E1610" s="50">
        <f>E1607/12</f>
        <v>0</v>
      </c>
      <c r="F1610" s="88"/>
      <c r="G1610" s="277" t="s">
        <v>251</v>
      </c>
      <c r="H1610" s="51" t="s">
        <v>252</v>
      </c>
      <c r="I1610" s="112">
        <f>E1609</f>
        <v>0</v>
      </c>
      <c r="J1610" s="311" t="s">
        <v>253</v>
      </c>
      <c r="K1610" s="312"/>
      <c r="L1610" s="313"/>
      <c r="M1610" s="52" t="s">
        <v>254</v>
      </c>
      <c r="N1610" s="106"/>
      <c r="O1610" s="106"/>
      <c r="P1610" s="192"/>
      <c r="Q1610" s="192"/>
      <c r="R1610" s="192"/>
      <c r="S1610" s="192"/>
      <c r="T1610" s="192"/>
      <c r="U1610" s="192"/>
      <c r="V1610" s="192"/>
      <c r="W1610" s="53">
        <f>SUM(P1610:U1610)</f>
        <v>0</v>
      </c>
      <c r="X1610" s="54"/>
      <c r="Y1610" s="25"/>
      <c r="Z1610" s="45">
        <v>3</v>
      </c>
      <c r="AA1610" s="46">
        <v>25</v>
      </c>
      <c r="AB1610" s="46">
        <v>36</v>
      </c>
      <c r="AC1610" s="25"/>
      <c r="AD1610" s="25"/>
      <c r="BA1610" s="227"/>
    </row>
    <row r="1611" spans="1:53" ht="16.5" thickTop="1" thickBot="1" x14ac:dyDescent="0.3">
      <c r="A1611" s="88"/>
      <c r="B1611" s="36" t="s">
        <v>255</v>
      </c>
      <c r="C1611" s="30">
        <v>0</v>
      </c>
      <c r="D1611" s="31" t="s">
        <v>256</v>
      </c>
      <c r="E1611" s="101" t="str">
        <f>IF('Cable Calculator'!GQ5="","",'Cable Calculator'!GQ5)</f>
        <v/>
      </c>
      <c r="F1611" s="88"/>
      <c r="G1611" s="278"/>
      <c r="H1611" s="47" t="s">
        <v>257</v>
      </c>
      <c r="I1611" s="35" t="str">
        <f>IF(E1609="","0",IF(AND(E1606="EUC",E1607=432), I1610+(203-E1608),IF(E1609=0,0,(E1609+(E1607-E1608)-1))))</f>
        <v>0</v>
      </c>
      <c r="J1611" s="292" t="str">
        <f>IFERROR(IF(OR(E1606="EUC",E1606="SS"),"---",IF(OR(P1605,S1605),"NO 2F Tethers for RPX!",IF(OR(P1607,S1607),"NO 6F Tethers for RPX!","---"))),"---")</f>
        <v>---</v>
      </c>
      <c r="K1611" s="293"/>
      <c r="L1611" s="294"/>
      <c r="M1611" s="292" t="str">
        <f>IF(E1608&gt;60,"Dead Count &gt;60: Consider Downsize","---")</f>
        <v>---</v>
      </c>
      <c r="N1611" s="293"/>
      <c r="O1611" s="293"/>
      <c r="P1611" s="293"/>
      <c r="Q1611" s="293"/>
      <c r="R1611" s="293"/>
      <c r="S1611" s="293"/>
      <c r="T1611" s="293"/>
      <c r="U1611" s="294"/>
      <c r="V1611" s="100"/>
      <c r="W1611" s="54">
        <f>SUM(P1611:U1611)</f>
        <v>0</v>
      </c>
      <c r="X1611" s="54"/>
      <c r="Y1611" s="25"/>
      <c r="Z1611" s="45">
        <v>4</v>
      </c>
      <c r="AA1611" s="46">
        <v>37</v>
      </c>
      <c r="AB1611" s="46">
        <v>48</v>
      </c>
      <c r="AC1611" s="25"/>
      <c r="AD1611" s="25"/>
      <c r="BA1611" s="227"/>
    </row>
    <row r="1612" spans="1:53" ht="16.5" thickTop="1" thickBot="1" x14ac:dyDescent="0.3">
      <c r="A1612" s="88"/>
      <c r="B1612" s="55" t="s">
        <v>258</v>
      </c>
      <c r="C1612" s="56">
        <f>SUM(C1606:C1611)+I1605</f>
        <v>0</v>
      </c>
      <c r="D1612" s="31" t="s">
        <v>259</v>
      </c>
      <c r="E1612" s="101" t="str">
        <f>IF(AS1606="Y","DBL",IF(AS1607="Y","TRPL",IF(AS1608="Y","QUAD","")))</f>
        <v/>
      </c>
      <c r="F1612" s="88"/>
      <c r="G1612" s="192"/>
      <c r="H1612" s="57"/>
      <c r="I1612" s="192"/>
      <c r="J1612" s="292" t="str">
        <f>IF(AND(E1607=216,(OR(Z1628="error",Z1629="error",Z1630="error",Z1631="error",Z1632="error",Z1633="error",Z1634="error",Z1635="error",Z1636="error",Z1637="error",Z1638="error",Z1639="error",Z1640="error",AA1630="error",AA1631="error",AA1632="error",AA1633="error",AA1634="error",AA1635="error",AA1636="error",AA1637="error",AA1638="error",AA1639="error",AA1640="error",AA1641="error",AA1642="error"))),"You cannot cross Tube 6 and 7","---")</f>
        <v>---</v>
      </c>
      <c r="K1612" s="293"/>
      <c r="L1612" s="294"/>
      <c r="M1612" s="292" t="str">
        <f>IF(AND(OR(E1606="SS",E1606="RPX",E1606="EUC",E1606="RPX-T"),(OR(C1616="",C1616="Field SPL"))),"Cannot have FlexNap cables without tethers","---")</f>
        <v>---</v>
      </c>
      <c r="N1612" s="293"/>
      <c r="O1612" s="293"/>
      <c r="P1612" s="293"/>
      <c r="Q1612" s="293"/>
      <c r="R1612" s="293"/>
      <c r="S1612" s="293"/>
      <c r="T1612" s="293"/>
      <c r="U1612" s="294"/>
      <c r="V1612" s="25"/>
      <c r="W1612" s="58"/>
      <c r="X1612" s="58"/>
      <c r="Y1612" s="25"/>
      <c r="Z1612" s="45">
        <v>5</v>
      </c>
      <c r="AA1612" s="46">
        <v>49</v>
      </c>
      <c r="AB1612" s="46">
        <v>60</v>
      </c>
      <c r="AC1612" s="25"/>
      <c r="AD1612" s="25"/>
      <c r="BA1612" s="227"/>
    </row>
    <row r="1613" spans="1:53" ht="16.5" thickTop="1" thickBot="1" x14ac:dyDescent="0.3">
      <c r="A1613" s="88"/>
      <c r="B1613" s="59"/>
      <c r="C1613" s="60"/>
      <c r="D1613" s="61"/>
      <c r="E1613" s="62"/>
      <c r="F1613" s="88"/>
      <c r="G1613" s="63"/>
      <c r="H1613" s="64"/>
      <c r="I1613" s="63"/>
      <c r="J1613" s="292" t="str">
        <f>IF(AND(OR(E1606="RPX", E1606="RPX-T", E1606="SS"),E1607=216),"NO 216 For RPX, RPX-T, OR SS CABLE","---")</f>
        <v>---</v>
      </c>
      <c r="K1613" s="293"/>
      <c r="L1613" s="294"/>
      <c r="M1613" s="292" t="str" cm="1">
        <f t="array" ref="M1613">IF(AND(E1606="",OR(C1616:C1640="FST",C1616:C1640="REV T",C1616:C1640="DBL REV",C1616:C1640="TPL REV", C1616:C1640="QD REV")),"Non-FlexNap cables cannot have tethers","---")</f>
        <v>---</v>
      </c>
      <c r="N1613" s="293"/>
      <c r="O1613" s="293"/>
      <c r="P1613" s="293"/>
      <c r="Q1613" s="293"/>
      <c r="R1613" s="293"/>
      <c r="S1613" s="293"/>
      <c r="T1613" s="293"/>
      <c r="U1613" s="294"/>
      <c r="V1613" s="25"/>
      <c r="W1613" s="58"/>
      <c r="X1613" s="58"/>
      <c r="Y1613" s="25"/>
      <c r="Z1613" s="45">
        <v>6</v>
      </c>
      <c r="AA1613" s="65">
        <v>61</v>
      </c>
      <c r="AB1613" s="65">
        <v>72</v>
      </c>
      <c r="AC1613" s="25"/>
      <c r="AD1613" s="25"/>
      <c r="BA1613" s="226"/>
    </row>
    <row r="1614" spans="1:53" ht="15.75" customHeight="1" thickBot="1" x14ac:dyDescent="0.3">
      <c r="A1614" s="88"/>
      <c r="B1614" s="277" t="s">
        <v>260</v>
      </c>
      <c r="C1614" s="314" t="s">
        <v>261</v>
      </c>
      <c r="D1614" s="314" t="s">
        <v>262</v>
      </c>
      <c r="E1614" s="316" t="s">
        <v>263</v>
      </c>
      <c r="F1614" s="314" t="s">
        <v>264</v>
      </c>
      <c r="G1614" s="279" t="s">
        <v>265</v>
      </c>
      <c r="H1614" s="279" t="s">
        <v>266</v>
      </c>
      <c r="I1614" s="279" t="s">
        <v>267</v>
      </c>
      <c r="J1614" s="318" t="s">
        <v>268</v>
      </c>
      <c r="K1614" s="314" t="s">
        <v>269</v>
      </c>
      <c r="L1614" s="320" t="s">
        <v>270</v>
      </c>
      <c r="M1614" s="322" t="s">
        <v>271</v>
      </c>
      <c r="N1614" s="322"/>
      <c r="O1614" s="322"/>
      <c r="P1614" s="322"/>
      <c r="Q1614" s="322"/>
      <c r="R1614" s="322"/>
      <c r="S1614" s="322"/>
      <c r="T1614" s="322"/>
      <c r="U1614" s="323"/>
      <c r="V1614" s="107"/>
      <c r="W1614" s="72"/>
      <c r="X1614" s="72"/>
      <c r="Y1614" s="72"/>
      <c r="Z1614" s="45">
        <v>7</v>
      </c>
      <c r="AA1614" s="65">
        <v>73</v>
      </c>
      <c r="AB1614" s="65">
        <v>84</v>
      </c>
      <c r="AC1614" s="25"/>
      <c r="AD1614" s="25"/>
      <c r="BA1614" s="228"/>
    </row>
    <row r="1615" spans="1:53" ht="15.75" thickBot="1" x14ac:dyDescent="0.3">
      <c r="A1615" s="88"/>
      <c r="B1615" s="278"/>
      <c r="C1615" s="315"/>
      <c r="D1615" s="315"/>
      <c r="E1615" s="317"/>
      <c r="F1615" s="315"/>
      <c r="G1615" s="280"/>
      <c r="H1615" s="280"/>
      <c r="I1615" s="280"/>
      <c r="J1615" s="319"/>
      <c r="K1615" s="315"/>
      <c r="L1615" s="321"/>
      <c r="M1615" s="324"/>
      <c r="N1615" s="324"/>
      <c r="O1615" s="324"/>
      <c r="P1615" s="324"/>
      <c r="Q1615" s="324"/>
      <c r="R1615" s="324"/>
      <c r="S1615" s="324"/>
      <c r="T1615" s="324"/>
      <c r="U1615" s="325"/>
      <c r="V1615" s="107"/>
      <c r="W1615" s="72"/>
      <c r="X1615" s="72"/>
      <c r="Y1615" s="72"/>
      <c r="Z1615" s="45">
        <v>8</v>
      </c>
      <c r="AA1615" s="46">
        <v>85</v>
      </c>
      <c r="AB1615" s="46">
        <v>96</v>
      </c>
      <c r="AC1615" s="25"/>
      <c r="AD1615" s="25"/>
      <c r="AI1615" s="109" t="s">
        <v>272</v>
      </c>
      <c r="AJ1615" s="109" t="s">
        <v>273</v>
      </c>
      <c r="AK1615" s="109" t="s">
        <v>274</v>
      </c>
      <c r="AL1615" s="109" t="s">
        <v>275</v>
      </c>
      <c r="BA1615" s="228"/>
    </row>
    <row r="1616" spans="1:53" ht="15.75" thickBot="1" x14ac:dyDescent="0.3">
      <c r="A1616" s="88"/>
      <c r="B1616" s="66" t="s">
        <v>276</v>
      </c>
      <c r="C1616" s="67"/>
      <c r="D1616" s="102"/>
      <c r="E1616" s="32"/>
      <c r="F1616" s="32"/>
      <c r="G1616" s="68" t="s">
        <v>277</v>
      </c>
      <c r="H1616" s="69">
        <f>IF(I1616=0,0,I1616-(E1616-1))</f>
        <v>0</v>
      </c>
      <c r="I1616" s="70">
        <f>IF(E1616=0,0,I1611)</f>
        <v>0</v>
      </c>
      <c r="J1616" s="71" t="s">
        <v>278</v>
      </c>
      <c r="K1616" s="32"/>
      <c r="L1616" s="233"/>
      <c r="M1616" s="295"/>
      <c r="N1616" s="295"/>
      <c r="O1616" s="295"/>
      <c r="P1616" s="295"/>
      <c r="Q1616" s="295"/>
      <c r="R1616" s="295"/>
      <c r="S1616" s="295"/>
      <c r="T1616" s="295"/>
      <c r="U1616" s="296"/>
      <c r="V1616" s="103"/>
      <c r="W1616" s="72"/>
      <c r="X1616" s="72"/>
      <c r="Y1616" s="72"/>
      <c r="Z1616" s="45">
        <v>9</v>
      </c>
      <c r="AA1616" s="46">
        <v>97</v>
      </c>
      <c r="AB1616" s="46">
        <v>108</v>
      </c>
      <c r="AC1616" s="72">
        <f t="shared" ref="AC1616:AC1640" si="663">IF(B1616&lt;&gt;"FST",1,0)</f>
        <v>1</v>
      </c>
      <c r="AD1616" s="72">
        <f t="shared" ref="AD1616:AD1640" si="664">IF(C1616&lt;&gt;"FST",1,0)</f>
        <v>1</v>
      </c>
      <c r="AE1616" s="109" t="str">
        <f t="shared" ref="AE1616:AE1642" si="665">CONCATENATE(H1616,"-",I1616)</f>
        <v>0-0</v>
      </c>
      <c r="AF1616" s="109" t="str">
        <f t="shared" ref="AF1616:AF1640" si="666">IF(C1616="Field SPL","N","Y")</f>
        <v>Y</v>
      </c>
      <c r="AG1616" s="109" t="str">
        <f t="shared" ref="AG1616:AG1640" si="667">IF(OR(E$1606="RPX",E$1606="SS"),"A","B")</f>
        <v>B</v>
      </c>
      <c r="AH1616" s="109">
        <v>2</v>
      </c>
      <c r="AI1616" s="109" t="str">
        <f>IF(E1606="SS",COUNTIFS(C1616:C1640,"TCF",E1616:E1640,"2"),"")</f>
        <v/>
      </c>
      <c r="AJ1616" s="109" t="str">
        <f>IF(E1606="RPX",COUNTIFS(C1616:C1640,"TCF",E1616:E1640,"2"),"")</f>
        <v/>
      </c>
      <c r="AK1616" s="109" t="str">
        <f>IF(E1606="RPX-T",COUNTIFS(C1616:C1640,"TCF",E1616:E1640,"2"),"")</f>
        <v/>
      </c>
      <c r="AL1616" s="109" t="str">
        <f>IF(E1606="EUC",COUNTIFS(C1616:C1640,"TCF",E1616:E1640,"2"),"")</f>
        <v/>
      </c>
      <c r="AM1616" s="109">
        <f t="shared" ref="AM1616:AM1640" si="668">VALUE(IF(C1616="FST","0",IF(C1616="REV T","1",IF(C1616="DBL REV",".5","0"))))</f>
        <v>0</v>
      </c>
      <c r="AN1616" s="109">
        <f t="shared" ref="AN1616:AN1640" si="669">VALUE(IF(C1616="FST","0",IF(C1616="REV T","0",IF(C1616="DBL REV",".5","0"))))</f>
        <v>0</v>
      </c>
      <c r="AO1616" s="109" t="str">
        <f t="shared" ref="AO1616:AO1640" si="670">IF(C1616="TPL REV","Y","")</f>
        <v/>
      </c>
      <c r="AQ1616" s="109" t="str">
        <f t="shared" ref="AQ1616:AQ1640" si="671">IF(C1616="QD REV","Y","")</f>
        <v/>
      </c>
      <c r="BA1616" s="229">
        <f>MOD(E1616,12)</f>
        <v>0</v>
      </c>
    </row>
    <row r="1617" spans="1:53" ht="15.75" thickBot="1" x14ac:dyDescent="0.3">
      <c r="A1617" s="88"/>
      <c r="B1617" s="66" t="s">
        <v>279</v>
      </c>
      <c r="C1617" s="67"/>
      <c r="D1617" s="102"/>
      <c r="E1617" s="32"/>
      <c r="F1617" s="32"/>
      <c r="G1617" s="68" t="s">
        <v>277</v>
      </c>
      <c r="H1617" s="69">
        <f t="shared" ref="H1617:H1640" si="672">IF(E1617=0,0,I1617-(E1617-1))</f>
        <v>0</v>
      </c>
      <c r="I1617" s="70">
        <f t="shared" ref="I1617:I1640" si="673">IF(E1617=0,0,H1616-1)</f>
        <v>0</v>
      </c>
      <c r="J1617" s="73" t="str">
        <f>IF(C1617="","--",IF(AND(C1617&lt;&gt;"FST",C1617&lt;&gt;"TCF",BA1616&lt;&gt;0),BA1616,"--"))</f>
        <v>--</v>
      </c>
      <c r="K1617" s="32"/>
      <c r="L1617" s="233"/>
      <c r="M1617" s="295"/>
      <c r="N1617" s="295"/>
      <c r="O1617" s="295"/>
      <c r="P1617" s="295"/>
      <c r="Q1617" s="295"/>
      <c r="R1617" s="295"/>
      <c r="S1617" s="295"/>
      <c r="T1617" s="295"/>
      <c r="U1617" s="296"/>
      <c r="V1617" s="103"/>
      <c r="W1617" s="72"/>
      <c r="X1617" s="72"/>
      <c r="Y1617" s="72"/>
      <c r="Z1617" s="45">
        <v>10</v>
      </c>
      <c r="AA1617" s="46">
        <v>109</v>
      </c>
      <c r="AB1617" s="46">
        <v>120</v>
      </c>
      <c r="AC1617" s="72">
        <f t="shared" si="663"/>
        <v>1</v>
      </c>
      <c r="AD1617" s="72">
        <f t="shared" si="664"/>
        <v>1</v>
      </c>
      <c r="AE1617" s="109" t="str">
        <f t="shared" si="665"/>
        <v>0-0</v>
      </c>
      <c r="AF1617" s="109" t="str">
        <f t="shared" si="666"/>
        <v>Y</v>
      </c>
      <c r="AG1617" s="109" t="str">
        <f t="shared" si="667"/>
        <v>B</v>
      </c>
      <c r="AH1617" s="109">
        <v>4</v>
      </c>
      <c r="AI1617" s="109" t="str">
        <f>IF(E1606="SS",COUNTIFS(C1616:C1640,"TCF",E1616:E1640,"4"),"")</f>
        <v/>
      </c>
      <c r="AJ1617" s="109" t="str">
        <f>IF(E1606="RPX",COUNTIFS(C1616:C1640,"TCF",E1616:E1640,"4"),"")</f>
        <v/>
      </c>
      <c r="AK1617" s="109" t="str">
        <f>IF(E1606="RPX-T",COUNTIFS(C1616:C1640,"TCF",E1616:E1640,"4"),"")</f>
        <v/>
      </c>
      <c r="AL1617" s="109" t="str">
        <f>IF(E1606="EUC",COUNTIFS(C1616:C1640,"TCF",E1616:E1640,"4"),"")</f>
        <v/>
      </c>
      <c r="AM1617" s="109">
        <f t="shared" si="668"/>
        <v>0</v>
      </c>
      <c r="AN1617" s="109">
        <f t="shared" si="669"/>
        <v>0</v>
      </c>
      <c r="AO1617" s="109" t="str">
        <f t="shared" si="670"/>
        <v/>
      </c>
      <c r="AQ1617" s="109" t="str">
        <f t="shared" si="671"/>
        <v/>
      </c>
      <c r="BA1617" s="229">
        <f>MOD(SUM(E1616:E1617),12)</f>
        <v>0</v>
      </c>
    </row>
    <row r="1618" spans="1:53" ht="15.75" thickBot="1" x14ac:dyDescent="0.3">
      <c r="A1618" s="88"/>
      <c r="B1618" s="74" t="s">
        <v>280</v>
      </c>
      <c r="C1618" s="67"/>
      <c r="D1618" s="102"/>
      <c r="E1618" s="32"/>
      <c r="F1618" s="32"/>
      <c r="G1618" s="75" t="s">
        <v>277</v>
      </c>
      <c r="H1618" s="69">
        <f t="shared" si="672"/>
        <v>0</v>
      </c>
      <c r="I1618" s="70">
        <f t="shared" si="673"/>
        <v>0</v>
      </c>
      <c r="J1618" s="73" t="str">
        <f t="shared" ref="J1618:J1640" si="674">IF(C1618="","--",IF(AND(C1618&lt;&gt;"FST",C1618&lt;&gt;"TCF",BA1617&lt;&gt;0),BA1617,"--"))</f>
        <v>--</v>
      </c>
      <c r="K1618" s="32"/>
      <c r="L1618" s="233"/>
      <c r="M1618" s="295"/>
      <c r="N1618" s="295"/>
      <c r="O1618" s="295"/>
      <c r="P1618" s="295"/>
      <c r="Q1618" s="295"/>
      <c r="R1618" s="295"/>
      <c r="S1618" s="295"/>
      <c r="T1618" s="295"/>
      <c r="U1618" s="296"/>
      <c r="V1618" s="103"/>
      <c r="W1618" s="72"/>
      <c r="X1618" s="72"/>
      <c r="Y1618" s="72"/>
      <c r="Z1618" s="45">
        <v>11</v>
      </c>
      <c r="AA1618" s="46">
        <v>121</v>
      </c>
      <c r="AB1618" s="46">
        <v>132</v>
      </c>
      <c r="AC1618" s="72">
        <f t="shared" si="663"/>
        <v>1</v>
      </c>
      <c r="AD1618" s="72">
        <f t="shared" si="664"/>
        <v>1</v>
      </c>
      <c r="AE1618" s="109" t="str">
        <f t="shared" si="665"/>
        <v>0-0</v>
      </c>
      <c r="AF1618" s="109" t="str">
        <f t="shared" si="666"/>
        <v>Y</v>
      </c>
      <c r="AG1618" s="109" t="str">
        <f t="shared" si="667"/>
        <v>B</v>
      </c>
      <c r="AH1618" s="109">
        <v>6</v>
      </c>
      <c r="AI1618" s="109" t="str">
        <f>IF(E1606="SS",COUNTIFS(C1616:C1640,"TCF",E1616:E1640,"6"),"")</f>
        <v/>
      </c>
      <c r="AJ1618" s="109" t="str">
        <f>IF(E1606="RPX",COUNTIFS(C1616:C1640,"TCF",E1616:E1640,"6"),"")</f>
        <v/>
      </c>
      <c r="AK1618" s="109" t="str">
        <f>IF(E1606="RPX-T",COUNTIFS(C1616:C1640,"TCF",E1616:E1640,"6"),"")</f>
        <v/>
      </c>
      <c r="AL1618" s="109" t="str">
        <f>IF(E1606="EUC",COUNTIFS(C1616:C1640,"TCF",E1616:E1640,"6"),"")</f>
        <v/>
      </c>
      <c r="AM1618" s="109">
        <f t="shared" si="668"/>
        <v>0</v>
      </c>
      <c r="AN1618" s="109">
        <f t="shared" si="669"/>
        <v>0</v>
      </c>
      <c r="AO1618" s="109" t="str">
        <f t="shared" si="670"/>
        <v/>
      </c>
      <c r="AQ1618" s="109" t="str">
        <f t="shared" si="671"/>
        <v/>
      </c>
      <c r="BA1618" s="229">
        <f>MOD(SUM(E1616:E1619),12)</f>
        <v>0</v>
      </c>
    </row>
    <row r="1619" spans="1:53" ht="15.75" thickBot="1" x14ac:dyDescent="0.3">
      <c r="A1619" s="88"/>
      <c r="B1619" s="66" t="s">
        <v>281</v>
      </c>
      <c r="C1619" s="67"/>
      <c r="D1619" s="102"/>
      <c r="E1619" s="32"/>
      <c r="F1619" s="32"/>
      <c r="G1619" s="68" t="s">
        <v>277</v>
      </c>
      <c r="H1619" s="69">
        <f t="shared" si="672"/>
        <v>0</v>
      </c>
      <c r="I1619" s="70">
        <f t="shared" si="673"/>
        <v>0</v>
      </c>
      <c r="J1619" s="73" t="str">
        <f t="shared" si="674"/>
        <v>--</v>
      </c>
      <c r="K1619" s="32"/>
      <c r="L1619" s="233"/>
      <c r="M1619" s="295"/>
      <c r="N1619" s="295"/>
      <c r="O1619" s="295"/>
      <c r="P1619" s="295"/>
      <c r="Q1619" s="295"/>
      <c r="R1619" s="295"/>
      <c r="S1619" s="295"/>
      <c r="T1619" s="295"/>
      <c r="U1619" s="296"/>
      <c r="V1619" s="103"/>
      <c r="W1619" s="72"/>
      <c r="X1619" s="72"/>
      <c r="Y1619" s="72"/>
      <c r="Z1619" s="45">
        <v>12</v>
      </c>
      <c r="AA1619" s="76">
        <v>133</v>
      </c>
      <c r="AB1619" s="76">
        <v>144</v>
      </c>
      <c r="AC1619" s="72">
        <f t="shared" si="663"/>
        <v>1</v>
      </c>
      <c r="AD1619" s="72">
        <f t="shared" si="664"/>
        <v>1</v>
      </c>
      <c r="AE1619" s="109" t="str">
        <f t="shared" si="665"/>
        <v>0-0</v>
      </c>
      <c r="AF1619" s="109" t="str">
        <f t="shared" si="666"/>
        <v>Y</v>
      </c>
      <c r="AG1619" s="109" t="str">
        <f t="shared" si="667"/>
        <v>B</v>
      </c>
      <c r="AH1619" s="109">
        <v>8</v>
      </c>
      <c r="AI1619" s="109" t="str">
        <f>IF(E1606="SS",COUNTIFS(C1616:C1640,"TCF",E1616:E1640,"8"),"")</f>
        <v/>
      </c>
      <c r="AJ1619" s="109" t="str">
        <f>IF(E1606="RPX",COUNTIFS(C1616:C1640,"TCF",E1616:E1640,"8"),"")</f>
        <v/>
      </c>
      <c r="AK1619" s="109" t="str">
        <f>IF(E1606="RPX-T",COUNTIFS(C1616:C1640,"TCF",E1616:E1640,"8"),"")</f>
        <v/>
      </c>
      <c r="AL1619" s="109" t="str">
        <f>IF(E1606="EUC",COUNTIFS(C1616:C1640,"TCF",E1616:E1640,"8"),"")</f>
        <v/>
      </c>
      <c r="AM1619" s="109">
        <f t="shared" si="668"/>
        <v>0</v>
      </c>
      <c r="AN1619" s="109">
        <f t="shared" si="669"/>
        <v>0</v>
      </c>
      <c r="AO1619" s="109" t="str">
        <f t="shared" si="670"/>
        <v/>
      </c>
      <c r="AQ1619" s="109" t="str">
        <f t="shared" si="671"/>
        <v/>
      </c>
      <c r="BA1619" s="229">
        <f>MOD(SUM(E1616:E1620),12)</f>
        <v>0</v>
      </c>
    </row>
    <row r="1620" spans="1:53" ht="15.75" thickBot="1" x14ac:dyDescent="0.3">
      <c r="A1620" s="88"/>
      <c r="B1620" s="66" t="s">
        <v>282</v>
      </c>
      <c r="C1620" s="67"/>
      <c r="D1620" s="102"/>
      <c r="E1620" s="32"/>
      <c r="F1620" s="32"/>
      <c r="G1620" s="68" t="s">
        <v>277</v>
      </c>
      <c r="H1620" s="69">
        <f t="shared" si="672"/>
        <v>0</v>
      </c>
      <c r="I1620" s="70">
        <f t="shared" si="673"/>
        <v>0</v>
      </c>
      <c r="J1620" s="73" t="str">
        <f t="shared" si="674"/>
        <v>--</v>
      </c>
      <c r="K1620" s="32"/>
      <c r="L1620" s="233"/>
      <c r="M1620" s="295"/>
      <c r="N1620" s="295"/>
      <c r="O1620" s="295"/>
      <c r="P1620" s="295"/>
      <c r="Q1620" s="295"/>
      <c r="R1620" s="295"/>
      <c r="S1620" s="295"/>
      <c r="T1620" s="295"/>
      <c r="U1620" s="296"/>
      <c r="V1620" s="103"/>
      <c r="W1620" s="72"/>
      <c r="X1620" s="72"/>
      <c r="Y1620" s="72"/>
      <c r="Z1620" s="45">
        <v>13</v>
      </c>
      <c r="AA1620" s="77">
        <f t="shared" ref="AA1620:AA1625" si="675">AB1619+1</f>
        <v>145</v>
      </c>
      <c r="AB1620" s="77">
        <f t="shared" ref="AB1620:AB1625" si="676">AB1619+12</f>
        <v>156</v>
      </c>
      <c r="AC1620" s="72">
        <f t="shared" si="663"/>
        <v>1</v>
      </c>
      <c r="AD1620" s="72">
        <f t="shared" si="664"/>
        <v>1</v>
      </c>
      <c r="AE1620" s="109" t="str">
        <f t="shared" si="665"/>
        <v>0-0</v>
      </c>
      <c r="AF1620" s="109" t="str">
        <f t="shared" si="666"/>
        <v>Y</v>
      </c>
      <c r="AG1620" s="109" t="str">
        <f t="shared" si="667"/>
        <v>B</v>
      </c>
      <c r="AH1620" s="109">
        <v>12</v>
      </c>
      <c r="AI1620" s="109" t="str">
        <f>IF(E1606="SS",COUNTIFS(C1616:C1640,"TCF",E1616:E1640,"12"),"")</f>
        <v/>
      </c>
      <c r="AJ1620" s="109" t="str">
        <f>IF(E1606="RPX",COUNTIFS(C1616:C1640,"TCF",E1616:E1640,"12"),"")</f>
        <v/>
      </c>
      <c r="AK1620" s="109" t="str">
        <f>IF(E1606="RPX-T",COUNTIFS(C1616:C1640,"TCF",E1616:E1640,"12"),"")</f>
        <v/>
      </c>
      <c r="AL1620" s="109" t="str">
        <f>IF(E1606="EUC",COUNTIFS(C1616:C1640,"TCF",E1616:E1640,"12"),"")</f>
        <v/>
      </c>
      <c r="AM1620" s="109">
        <f t="shared" si="668"/>
        <v>0</v>
      </c>
      <c r="AN1620" s="109">
        <f t="shared" si="669"/>
        <v>0</v>
      </c>
      <c r="AO1620" s="109" t="str">
        <f t="shared" si="670"/>
        <v/>
      </c>
      <c r="AQ1620" s="109" t="str">
        <f t="shared" si="671"/>
        <v/>
      </c>
      <c r="BA1620" s="229">
        <f>MOD(SUM(E1616:E1621),12)</f>
        <v>0</v>
      </c>
    </row>
    <row r="1621" spans="1:53" ht="15.75" thickBot="1" x14ac:dyDescent="0.3">
      <c r="A1621" s="88"/>
      <c r="B1621" s="66" t="s">
        <v>283</v>
      </c>
      <c r="C1621" s="67"/>
      <c r="D1621" s="102"/>
      <c r="E1621" s="32"/>
      <c r="F1621" s="32"/>
      <c r="G1621" s="68" t="s">
        <v>277</v>
      </c>
      <c r="H1621" s="69">
        <f t="shared" si="672"/>
        <v>0</v>
      </c>
      <c r="I1621" s="70">
        <f t="shared" si="673"/>
        <v>0</v>
      </c>
      <c r="J1621" s="73" t="str">
        <f t="shared" si="674"/>
        <v>--</v>
      </c>
      <c r="K1621" s="32"/>
      <c r="L1621" s="233"/>
      <c r="M1621" s="295"/>
      <c r="N1621" s="295"/>
      <c r="O1621" s="295"/>
      <c r="P1621" s="295"/>
      <c r="Q1621" s="295"/>
      <c r="R1621" s="295"/>
      <c r="S1621" s="295"/>
      <c r="T1621" s="295"/>
      <c r="U1621" s="296"/>
      <c r="V1621" s="103"/>
      <c r="W1621" s="72"/>
      <c r="X1621" s="72"/>
      <c r="Y1621" s="72"/>
      <c r="Z1621" s="45">
        <v>14</v>
      </c>
      <c r="AA1621" s="77">
        <f t="shared" si="675"/>
        <v>157</v>
      </c>
      <c r="AB1621" s="77">
        <f t="shared" si="676"/>
        <v>168</v>
      </c>
      <c r="AC1621" s="72">
        <f t="shared" si="663"/>
        <v>1</v>
      </c>
      <c r="AD1621" s="72">
        <f t="shared" si="664"/>
        <v>1</v>
      </c>
      <c r="AE1621" s="109" t="str">
        <f t="shared" si="665"/>
        <v>0-0</v>
      </c>
      <c r="AF1621" s="109" t="str">
        <f t="shared" si="666"/>
        <v>Y</v>
      </c>
      <c r="AG1621" s="109" t="str">
        <f t="shared" si="667"/>
        <v>B</v>
      </c>
      <c r="AM1621" s="109">
        <f t="shared" si="668"/>
        <v>0</v>
      </c>
      <c r="AN1621" s="109">
        <f t="shared" si="669"/>
        <v>0</v>
      </c>
      <c r="AO1621" s="109" t="str">
        <f t="shared" si="670"/>
        <v/>
      </c>
      <c r="AQ1621" s="109" t="str">
        <f t="shared" si="671"/>
        <v/>
      </c>
      <c r="BA1621" s="229">
        <f>MOD(SUM(E1616:E1622),12)</f>
        <v>0</v>
      </c>
    </row>
    <row r="1622" spans="1:53" ht="15.75" thickBot="1" x14ac:dyDescent="0.3">
      <c r="A1622" s="88"/>
      <c r="B1622" s="66" t="s">
        <v>284</v>
      </c>
      <c r="C1622" s="67"/>
      <c r="D1622" s="102"/>
      <c r="E1622" s="32"/>
      <c r="F1622" s="32"/>
      <c r="G1622" s="68" t="s">
        <v>277</v>
      </c>
      <c r="H1622" s="69">
        <f t="shared" si="672"/>
        <v>0</v>
      </c>
      <c r="I1622" s="70">
        <f t="shared" si="673"/>
        <v>0</v>
      </c>
      <c r="J1622" s="73" t="str">
        <f t="shared" si="674"/>
        <v>--</v>
      </c>
      <c r="K1622" s="32"/>
      <c r="L1622" s="233"/>
      <c r="M1622" s="295"/>
      <c r="N1622" s="295"/>
      <c r="O1622" s="295"/>
      <c r="P1622" s="295"/>
      <c r="Q1622" s="295"/>
      <c r="R1622" s="295"/>
      <c r="S1622" s="295"/>
      <c r="T1622" s="295"/>
      <c r="U1622" s="296"/>
      <c r="V1622" s="103"/>
      <c r="W1622" s="72"/>
      <c r="X1622" s="72"/>
      <c r="Y1622" s="72"/>
      <c r="Z1622" s="45">
        <v>15</v>
      </c>
      <c r="AA1622" s="77">
        <f t="shared" si="675"/>
        <v>169</v>
      </c>
      <c r="AB1622" s="77">
        <f t="shared" si="676"/>
        <v>180</v>
      </c>
      <c r="AC1622" s="72">
        <f t="shared" si="663"/>
        <v>1</v>
      </c>
      <c r="AD1622" s="72">
        <f t="shared" si="664"/>
        <v>1</v>
      </c>
      <c r="AE1622" s="109" t="str">
        <f t="shared" si="665"/>
        <v>0-0</v>
      </c>
      <c r="AF1622" s="109" t="str">
        <f t="shared" si="666"/>
        <v>Y</v>
      </c>
      <c r="AG1622" s="109" t="str">
        <f t="shared" si="667"/>
        <v>B</v>
      </c>
      <c r="AM1622" s="109">
        <f t="shared" si="668"/>
        <v>0</v>
      </c>
      <c r="AN1622" s="109">
        <f t="shared" si="669"/>
        <v>0</v>
      </c>
      <c r="AO1622" s="109" t="str">
        <f t="shared" si="670"/>
        <v/>
      </c>
      <c r="AQ1622" s="109" t="str">
        <f t="shared" si="671"/>
        <v/>
      </c>
      <c r="BA1622" s="229">
        <f>MOD(SUM(E1616:E1623),12)</f>
        <v>0</v>
      </c>
    </row>
    <row r="1623" spans="1:53" ht="15.75" thickBot="1" x14ac:dyDescent="0.3">
      <c r="A1623" s="88"/>
      <c r="B1623" s="66" t="s">
        <v>285</v>
      </c>
      <c r="C1623" s="67"/>
      <c r="D1623" s="102"/>
      <c r="E1623" s="32"/>
      <c r="F1623" s="32"/>
      <c r="G1623" s="68" t="s">
        <v>277</v>
      </c>
      <c r="H1623" s="69">
        <f t="shared" si="672"/>
        <v>0</v>
      </c>
      <c r="I1623" s="70">
        <f t="shared" si="673"/>
        <v>0</v>
      </c>
      <c r="J1623" s="73" t="str">
        <f t="shared" si="674"/>
        <v>--</v>
      </c>
      <c r="K1623" s="32"/>
      <c r="L1623" s="233"/>
      <c r="M1623" s="295"/>
      <c r="N1623" s="295"/>
      <c r="O1623" s="295"/>
      <c r="P1623" s="295"/>
      <c r="Q1623" s="295"/>
      <c r="R1623" s="295"/>
      <c r="S1623" s="295"/>
      <c r="T1623" s="295"/>
      <c r="U1623" s="296"/>
      <c r="V1623" s="103"/>
      <c r="W1623" s="72"/>
      <c r="X1623" s="72"/>
      <c r="Y1623" s="72"/>
      <c r="Z1623" s="45">
        <f>Z1622+1</f>
        <v>16</v>
      </c>
      <c r="AA1623" s="77">
        <f t="shared" si="675"/>
        <v>181</v>
      </c>
      <c r="AB1623" s="77">
        <f t="shared" si="676"/>
        <v>192</v>
      </c>
      <c r="AC1623" s="72">
        <f t="shared" si="663"/>
        <v>1</v>
      </c>
      <c r="AD1623" s="72">
        <f t="shared" si="664"/>
        <v>1</v>
      </c>
      <c r="AE1623" s="109" t="str">
        <f t="shared" si="665"/>
        <v>0-0</v>
      </c>
      <c r="AF1623" s="109" t="str">
        <f t="shared" si="666"/>
        <v>Y</v>
      </c>
      <c r="AG1623" s="109" t="str">
        <f t="shared" si="667"/>
        <v>B</v>
      </c>
      <c r="AM1623" s="109">
        <f t="shared" si="668"/>
        <v>0</v>
      </c>
      <c r="AN1623" s="109">
        <f t="shared" si="669"/>
        <v>0</v>
      </c>
      <c r="AO1623" s="109" t="str">
        <f t="shared" si="670"/>
        <v/>
      </c>
      <c r="AQ1623" s="109" t="str">
        <f t="shared" si="671"/>
        <v/>
      </c>
      <c r="BA1623" s="229">
        <f>MOD(SUM(E1616:E1624),12)</f>
        <v>0</v>
      </c>
    </row>
    <row r="1624" spans="1:53" ht="15.75" thickBot="1" x14ac:dyDescent="0.3">
      <c r="A1624" s="88"/>
      <c r="B1624" s="66" t="s">
        <v>286</v>
      </c>
      <c r="C1624" s="67"/>
      <c r="D1624" s="102"/>
      <c r="E1624" s="32"/>
      <c r="F1624" s="32"/>
      <c r="G1624" s="68" t="s">
        <v>277</v>
      </c>
      <c r="H1624" s="69">
        <f t="shared" si="672"/>
        <v>0</v>
      </c>
      <c r="I1624" s="70">
        <f t="shared" si="673"/>
        <v>0</v>
      </c>
      <c r="J1624" s="73" t="str">
        <f t="shared" si="674"/>
        <v>--</v>
      </c>
      <c r="K1624" s="32"/>
      <c r="L1624" s="233"/>
      <c r="M1624" s="295"/>
      <c r="N1624" s="295"/>
      <c r="O1624" s="295"/>
      <c r="P1624" s="295"/>
      <c r="Q1624" s="295"/>
      <c r="R1624" s="295"/>
      <c r="S1624" s="295"/>
      <c r="T1624" s="295"/>
      <c r="U1624" s="296"/>
      <c r="V1624" s="103"/>
      <c r="W1624" s="72"/>
      <c r="X1624" s="72"/>
      <c r="Y1624" s="72"/>
      <c r="Z1624" s="45">
        <f>Z1623+1</f>
        <v>17</v>
      </c>
      <c r="AA1624" s="77">
        <f t="shared" si="675"/>
        <v>193</v>
      </c>
      <c r="AB1624" s="77">
        <f t="shared" si="676"/>
        <v>204</v>
      </c>
      <c r="AC1624" s="72">
        <f t="shared" si="663"/>
        <v>1</v>
      </c>
      <c r="AD1624" s="72">
        <f t="shared" si="664"/>
        <v>1</v>
      </c>
      <c r="AE1624" s="109" t="str">
        <f t="shared" si="665"/>
        <v>0-0</v>
      </c>
      <c r="AF1624" s="109" t="str">
        <f t="shared" si="666"/>
        <v>Y</v>
      </c>
      <c r="AG1624" s="109" t="str">
        <f t="shared" si="667"/>
        <v>B</v>
      </c>
      <c r="AM1624" s="109">
        <f t="shared" si="668"/>
        <v>0</v>
      </c>
      <c r="AN1624" s="109">
        <f t="shared" si="669"/>
        <v>0</v>
      </c>
      <c r="AO1624" s="109" t="str">
        <f t="shared" si="670"/>
        <v/>
      </c>
      <c r="AQ1624" s="109" t="str">
        <f t="shared" si="671"/>
        <v/>
      </c>
      <c r="BA1624" s="229">
        <f>MOD(SUM(E1616:E1625),12)</f>
        <v>0</v>
      </c>
    </row>
    <row r="1625" spans="1:53" ht="15.75" thickBot="1" x14ac:dyDescent="0.3">
      <c r="A1625" s="88"/>
      <c r="B1625" s="66" t="s">
        <v>287</v>
      </c>
      <c r="C1625" s="67"/>
      <c r="D1625" s="102"/>
      <c r="E1625" s="32"/>
      <c r="F1625" s="32"/>
      <c r="G1625" s="68" t="s">
        <v>277</v>
      </c>
      <c r="H1625" s="69">
        <f t="shared" si="672"/>
        <v>0</v>
      </c>
      <c r="I1625" s="70">
        <f t="shared" si="673"/>
        <v>0</v>
      </c>
      <c r="J1625" s="73" t="str">
        <f t="shared" si="674"/>
        <v>--</v>
      </c>
      <c r="K1625" s="32"/>
      <c r="L1625" s="233"/>
      <c r="M1625" s="295"/>
      <c r="N1625" s="295"/>
      <c r="O1625" s="295"/>
      <c r="P1625" s="295"/>
      <c r="Q1625" s="295"/>
      <c r="R1625" s="295"/>
      <c r="S1625" s="295"/>
      <c r="T1625" s="295"/>
      <c r="U1625" s="296"/>
      <c r="V1625" s="103"/>
      <c r="W1625" s="72"/>
      <c r="X1625" s="72"/>
      <c r="Y1625" s="72"/>
      <c r="Z1625" s="45">
        <f>Z1624+1</f>
        <v>18</v>
      </c>
      <c r="AA1625" s="77">
        <f t="shared" si="675"/>
        <v>205</v>
      </c>
      <c r="AB1625" s="77">
        <f t="shared" si="676"/>
        <v>216</v>
      </c>
      <c r="AC1625" s="72">
        <f t="shared" si="663"/>
        <v>1</v>
      </c>
      <c r="AD1625" s="72">
        <f t="shared" si="664"/>
        <v>1</v>
      </c>
      <c r="AE1625" s="109" t="str">
        <f t="shared" si="665"/>
        <v>0-0</v>
      </c>
      <c r="AF1625" s="109" t="str">
        <f t="shared" si="666"/>
        <v>Y</v>
      </c>
      <c r="AG1625" s="109" t="str">
        <f t="shared" si="667"/>
        <v>B</v>
      </c>
      <c r="AM1625" s="109">
        <f t="shared" si="668"/>
        <v>0</v>
      </c>
      <c r="AN1625" s="109">
        <f t="shared" si="669"/>
        <v>0</v>
      </c>
      <c r="AO1625" s="109" t="str">
        <f t="shared" si="670"/>
        <v/>
      </c>
      <c r="AQ1625" s="109" t="str">
        <f t="shared" si="671"/>
        <v/>
      </c>
      <c r="BA1625" s="229">
        <f>MOD(SUM(E1616:E1626),12)</f>
        <v>0</v>
      </c>
    </row>
    <row r="1626" spans="1:53" ht="15.75" thickBot="1" x14ac:dyDescent="0.3">
      <c r="A1626" s="88"/>
      <c r="B1626" s="66" t="s">
        <v>288</v>
      </c>
      <c r="C1626" s="67"/>
      <c r="D1626" s="102"/>
      <c r="E1626" s="32"/>
      <c r="F1626" s="32"/>
      <c r="G1626" s="68" t="s">
        <v>277</v>
      </c>
      <c r="H1626" s="69">
        <f t="shared" si="672"/>
        <v>0</v>
      </c>
      <c r="I1626" s="70">
        <f t="shared" si="673"/>
        <v>0</v>
      </c>
      <c r="J1626" s="73" t="str">
        <f t="shared" si="674"/>
        <v>--</v>
      </c>
      <c r="K1626" s="32"/>
      <c r="L1626" s="233"/>
      <c r="M1626" s="295"/>
      <c r="N1626" s="295"/>
      <c r="O1626" s="295"/>
      <c r="P1626" s="295"/>
      <c r="Q1626" s="295"/>
      <c r="R1626" s="295"/>
      <c r="S1626" s="295"/>
      <c r="T1626" s="295"/>
      <c r="U1626" s="296"/>
      <c r="V1626" s="103"/>
      <c r="W1626" s="84"/>
      <c r="X1626" s="84"/>
      <c r="Y1626" s="72"/>
      <c r="Z1626" s="72"/>
      <c r="AA1626" s="72"/>
      <c r="AB1626" s="72"/>
      <c r="AC1626" s="72">
        <f t="shared" si="663"/>
        <v>1</v>
      </c>
      <c r="AD1626" s="72">
        <f t="shared" si="664"/>
        <v>1</v>
      </c>
      <c r="AE1626" s="109" t="str">
        <f t="shared" si="665"/>
        <v>0-0</v>
      </c>
      <c r="AF1626" s="109" t="str">
        <f t="shared" si="666"/>
        <v>Y</v>
      </c>
      <c r="AG1626" s="109" t="str">
        <f t="shared" si="667"/>
        <v>B</v>
      </c>
      <c r="AM1626" s="109">
        <f t="shared" si="668"/>
        <v>0</v>
      </c>
      <c r="AN1626" s="109">
        <f t="shared" si="669"/>
        <v>0</v>
      </c>
      <c r="AO1626" s="109" t="str">
        <f t="shared" si="670"/>
        <v/>
      </c>
      <c r="AQ1626" s="109" t="str">
        <f t="shared" si="671"/>
        <v/>
      </c>
      <c r="BA1626" s="229">
        <f>MOD(SUM(E1616:E1627),12)</f>
        <v>0</v>
      </c>
    </row>
    <row r="1627" spans="1:53" ht="15.75" thickBot="1" x14ac:dyDescent="0.3">
      <c r="A1627" s="88"/>
      <c r="B1627" s="66" t="s">
        <v>289</v>
      </c>
      <c r="C1627" s="67"/>
      <c r="D1627" s="102"/>
      <c r="E1627" s="32"/>
      <c r="F1627" s="32"/>
      <c r="G1627" s="68" t="s">
        <v>277</v>
      </c>
      <c r="H1627" s="69">
        <f t="shared" si="672"/>
        <v>0</v>
      </c>
      <c r="I1627" s="70">
        <f t="shared" si="673"/>
        <v>0</v>
      </c>
      <c r="J1627" s="73" t="str">
        <f t="shared" si="674"/>
        <v>--</v>
      </c>
      <c r="K1627" s="32"/>
      <c r="L1627" s="233"/>
      <c r="M1627" s="295"/>
      <c r="N1627" s="295"/>
      <c r="O1627" s="295"/>
      <c r="P1627" s="295"/>
      <c r="Q1627" s="295"/>
      <c r="R1627" s="295"/>
      <c r="S1627" s="295"/>
      <c r="T1627" s="295"/>
      <c r="U1627" s="296"/>
      <c r="V1627" s="103"/>
      <c r="W1627" s="84">
        <f>Y1627+1</f>
        <v>1</v>
      </c>
      <c r="X1627" s="84"/>
      <c r="Y1627" s="78">
        <f>SUM(E1616:E1627)</f>
        <v>0</v>
      </c>
      <c r="Z1627" s="72"/>
      <c r="AA1627" s="72"/>
      <c r="AB1627" s="72"/>
      <c r="AC1627" s="72">
        <f t="shared" si="663"/>
        <v>1</v>
      </c>
      <c r="AD1627" s="72">
        <f t="shared" si="664"/>
        <v>1</v>
      </c>
      <c r="AE1627" s="109" t="str">
        <f t="shared" si="665"/>
        <v>0-0</v>
      </c>
      <c r="AF1627" s="109" t="str">
        <f t="shared" si="666"/>
        <v>Y</v>
      </c>
      <c r="AG1627" s="109" t="str">
        <f t="shared" si="667"/>
        <v>B</v>
      </c>
      <c r="AM1627" s="109">
        <f t="shared" si="668"/>
        <v>0</v>
      </c>
      <c r="AN1627" s="109">
        <f t="shared" si="669"/>
        <v>0</v>
      </c>
      <c r="AO1627" s="109" t="str">
        <f t="shared" si="670"/>
        <v/>
      </c>
      <c r="AQ1627" s="109" t="str">
        <f t="shared" si="671"/>
        <v/>
      </c>
      <c r="BA1627" s="229">
        <f>MOD(SUM(E1616:E1628),12)</f>
        <v>0</v>
      </c>
    </row>
    <row r="1628" spans="1:53" ht="15.75" thickBot="1" x14ac:dyDescent="0.3">
      <c r="A1628" s="88"/>
      <c r="B1628" s="66" t="s">
        <v>290</v>
      </c>
      <c r="C1628" s="67"/>
      <c r="D1628" s="102"/>
      <c r="E1628" s="32"/>
      <c r="F1628" s="32"/>
      <c r="G1628" s="68" t="s">
        <v>277</v>
      </c>
      <c r="H1628" s="69">
        <f t="shared" si="672"/>
        <v>0</v>
      </c>
      <c r="I1628" s="70">
        <f t="shared" si="673"/>
        <v>0</v>
      </c>
      <c r="J1628" s="73" t="str">
        <f t="shared" si="674"/>
        <v>--</v>
      </c>
      <c r="K1628" s="32"/>
      <c r="L1628" s="233"/>
      <c r="M1628" s="295"/>
      <c r="N1628" s="295"/>
      <c r="O1628" s="295"/>
      <c r="P1628" s="295"/>
      <c r="Q1628" s="295"/>
      <c r="R1628" s="295"/>
      <c r="S1628" s="295"/>
      <c r="T1628" s="295"/>
      <c r="U1628" s="296"/>
      <c r="V1628" s="103"/>
      <c r="W1628" s="84">
        <f>Y1628+1</f>
        <v>1</v>
      </c>
      <c r="X1628" s="84"/>
      <c r="Y1628" s="78">
        <f>SUM(E1616:E1628)</f>
        <v>0</v>
      </c>
      <c r="Z1628" s="72" t="str">
        <f t="shared" ref="Z1628:Z1640" si="677">IF(OR(AND(E$8=216,C1627="DBL REV",C1628="DBL REV",Y1627&lt;=144,Y1628&gt;144),AND(E$8=216,C1627="TPL REV",C1628="TPL REV",Y1627&lt;=144,Y1628&gt;144),AND(E$8=216,C1627="QD REV",C1628="QD REV",Y1627&lt;=144,Y1628&gt;144)),"ERROR","")</f>
        <v/>
      </c>
      <c r="AA1628" s="72"/>
      <c r="AB1628" s="72"/>
      <c r="AC1628" s="72">
        <f t="shared" si="663"/>
        <v>1</v>
      </c>
      <c r="AD1628" s="72">
        <f t="shared" si="664"/>
        <v>1</v>
      </c>
      <c r="AE1628" s="109" t="str">
        <f t="shared" si="665"/>
        <v>0-0</v>
      </c>
      <c r="AF1628" s="109" t="str">
        <f t="shared" si="666"/>
        <v>Y</v>
      </c>
      <c r="AG1628" s="109" t="str">
        <f t="shared" si="667"/>
        <v>B</v>
      </c>
      <c r="AM1628" s="109">
        <f t="shared" si="668"/>
        <v>0</v>
      </c>
      <c r="AN1628" s="109">
        <f t="shared" si="669"/>
        <v>0</v>
      </c>
      <c r="AO1628" s="109" t="str">
        <f t="shared" si="670"/>
        <v/>
      </c>
      <c r="AQ1628" s="109" t="str">
        <f t="shared" si="671"/>
        <v/>
      </c>
      <c r="BA1628" s="229">
        <f>MOD(SUM(E1616:E1629),12)</f>
        <v>0</v>
      </c>
    </row>
    <row r="1629" spans="1:53" ht="15.75" thickBot="1" x14ac:dyDescent="0.3">
      <c r="A1629" s="88"/>
      <c r="B1629" s="66" t="s">
        <v>291</v>
      </c>
      <c r="C1629" s="67"/>
      <c r="D1629" s="102"/>
      <c r="E1629" s="32"/>
      <c r="F1629" s="32"/>
      <c r="G1629" s="68" t="s">
        <v>277</v>
      </c>
      <c r="H1629" s="69">
        <f t="shared" si="672"/>
        <v>0</v>
      </c>
      <c r="I1629" s="70">
        <f t="shared" si="673"/>
        <v>0</v>
      </c>
      <c r="J1629" s="73" t="str">
        <f t="shared" si="674"/>
        <v>--</v>
      </c>
      <c r="K1629" s="32"/>
      <c r="L1629" s="233"/>
      <c r="M1629" s="295"/>
      <c r="N1629" s="295"/>
      <c r="O1629" s="295"/>
      <c r="P1629" s="295"/>
      <c r="Q1629" s="295"/>
      <c r="R1629" s="295"/>
      <c r="S1629" s="295"/>
      <c r="T1629" s="295"/>
      <c r="U1629" s="296"/>
      <c r="V1629" s="103"/>
      <c r="W1629" s="84">
        <f>Y1629+1</f>
        <v>1</v>
      </c>
      <c r="X1629" s="84"/>
      <c r="Y1629" s="78">
        <f>SUM(E1616:E1629)</f>
        <v>0</v>
      </c>
      <c r="Z1629" s="72" t="str">
        <f t="shared" si="677"/>
        <v/>
      </c>
      <c r="AA1629" s="72"/>
      <c r="AB1629" s="72"/>
      <c r="AC1629" s="72">
        <f t="shared" si="663"/>
        <v>1</v>
      </c>
      <c r="AD1629" s="72">
        <f t="shared" si="664"/>
        <v>1</v>
      </c>
      <c r="AE1629" s="109" t="str">
        <f t="shared" si="665"/>
        <v>0-0</v>
      </c>
      <c r="AF1629" s="109" t="str">
        <f t="shared" si="666"/>
        <v>Y</v>
      </c>
      <c r="AG1629" s="109" t="str">
        <f t="shared" si="667"/>
        <v>B</v>
      </c>
      <c r="AM1629" s="109">
        <f t="shared" si="668"/>
        <v>0</v>
      </c>
      <c r="AN1629" s="109">
        <f t="shared" si="669"/>
        <v>0</v>
      </c>
      <c r="AO1629" s="109" t="str">
        <f t="shared" si="670"/>
        <v/>
      </c>
      <c r="AQ1629" s="109" t="str">
        <f t="shared" si="671"/>
        <v/>
      </c>
      <c r="BA1629" s="229">
        <f>MOD(SUM(E1616:E1630),12)</f>
        <v>0</v>
      </c>
    </row>
    <row r="1630" spans="1:53" ht="15.75" thickBot="1" x14ac:dyDescent="0.3">
      <c r="A1630" s="88"/>
      <c r="B1630" s="66" t="s">
        <v>292</v>
      </c>
      <c r="C1630" s="67"/>
      <c r="D1630" s="102"/>
      <c r="E1630" s="32"/>
      <c r="F1630" s="32"/>
      <c r="G1630" s="68" t="s">
        <v>277</v>
      </c>
      <c r="H1630" s="69">
        <f t="shared" si="672"/>
        <v>0</v>
      </c>
      <c r="I1630" s="70">
        <f t="shared" si="673"/>
        <v>0</v>
      </c>
      <c r="J1630" s="73" t="str">
        <f t="shared" si="674"/>
        <v>--</v>
      </c>
      <c r="K1630" s="32"/>
      <c r="L1630" s="233"/>
      <c r="M1630" s="295"/>
      <c r="N1630" s="295"/>
      <c r="O1630" s="295"/>
      <c r="P1630" s="295"/>
      <c r="Q1630" s="295"/>
      <c r="R1630" s="295"/>
      <c r="S1630" s="295"/>
      <c r="T1630" s="295"/>
      <c r="U1630" s="296"/>
      <c r="V1630" s="103"/>
      <c r="W1630" s="84">
        <f>Y1630+1</f>
        <v>1</v>
      </c>
      <c r="X1630" s="84"/>
      <c r="Y1630" s="78">
        <f>SUM(E1616:E1630)</f>
        <v>0</v>
      </c>
      <c r="Z1630" s="72" t="str">
        <f t="shared" si="677"/>
        <v/>
      </c>
      <c r="AA1630" s="72" t="str">
        <f t="shared" ref="AA1630:AA1642" si="678">IF(AND(C1628&lt;&gt;"Field SPL",W1627&lt;=144,Y1628&gt;144),"ERROR","")</f>
        <v/>
      </c>
      <c r="AB1630" s="72"/>
      <c r="AC1630" s="72">
        <f t="shared" si="663"/>
        <v>1</v>
      </c>
      <c r="AD1630" s="72">
        <f t="shared" si="664"/>
        <v>1</v>
      </c>
      <c r="AE1630" s="109" t="str">
        <f t="shared" si="665"/>
        <v>0-0</v>
      </c>
      <c r="AF1630" s="109" t="str">
        <f t="shared" si="666"/>
        <v>Y</v>
      </c>
      <c r="AG1630" s="109" t="str">
        <f t="shared" si="667"/>
        <v>B</v>
      </c>
      <c r="AM1630" s="109">
        <f t="shared" si="668"/>
        <v>0</v>
      </c>
      <c r="AN1630" s="109">
        <f t="shared" si="669"/>
        <v>0</v>
      </c>
      <c r="AO1630" s="109" t="str">
        <f t="shared" si="670"/>
        <v/>
      </c>
      <c r="AQ1630" s="109" t="str">
        <f t="shared" si="671"/>
        <v/>
      </c>
      <c r="BA1630" s="229">
        <f>MOD(SUM(E1616:E1631),12)</f>
        <v>0</v>
      </c>
    </row>
    <row r="1631" spans="1:53" ht="15.75" thickBot="1" x14ac:dyDescent="0.3">
      <c r="A1631" s="88"/>
      <c r="B1631" s="66" t="s">
        <v>293</v>
      </c>
      <c r="C1631" s="67"/>
      <c r="D1631" s="102"/>
      <c r="E1631" s="32"/>
      <c r="F1631" s="32"/>
      <c r="G1631" s="68" t="s">
        <v>277</v>
      </c>
      <c r="H1631" s="69">
        <f t="shared" si="672"/>
        <v>0</v>
      </c>
      <c r="I1631" s="70">
        <f t="shared" si="673"/>
        <v>0</v>
      </c>
      <c r="J1631" s="73" t="str">
        <f t="shared" si="674"/>
        <v>--</v>
      </c>
      <c r="K1631" s="32"/>
      <c r="L1631" s="233"/>
      <c r="M1631" s="295"/>
      <c r="N1631" s="295"/>
      <c r="O1631" s="295"/>
      <c r="P1631" s="295"/>
      <c r="Q1631" s="295"/>
      <c r="R1631" s="295"/>
      <c r="S1631" s="295"/>
      <c r="T1631" s="295"/>
      <c r="U1631" s="296"/>
      <c r="V1631" s="103"/>
      <c r="W1631" s="84">
        <f t="shared" ref="W1631:W1639" si="679">Y1631+1</f>
        <v>1</v>
      </c>
      <c r="X1631" s="84"/>
      <c r="Y1631" s="78">
        <f>SUM(E1616:E1631)</f>
        <v>0</v>
      </c>
      <c r="Z1631" s="72" t="str">
        <f t="shared" si="677"/>
        <v/>
      </c>
      <c r="AA1631" s="72" t="str">
        <f t="shared" si="678"/>
        <v/>
      </c>
      <c r="AB1631" s="72"/>
      <c r="AC1631" s="72">
        <f t="shared" si="663"/>
        <v>1</v>
      </c>
      <c r="AD1631" s="72">
        <f t="shared" si="664"/>
        <v>1</v>
      </c>
      <c r="AE1631" s="109" t="str">
        <f t="shared" si="665"/>
        <v>0-0</v>
      </c>
      <c r="AF1631" s="109" t="str">
        <f t="shared" si="666"/>
        <v>Y</v>
      </c>
      <c r="AG1631" s="109" t="str">
        <f t="shared" si="667"/>
        <v>B</v>
      </c>
      <c r="AM1631" s="109">
        <f t="shared" si="668"/>
        <v>0</v>
      </c>
      <c r="AN1631" s="109">
        <f t="shared" si="669"/>
        <v>0</v>
      </c>
      <c r="AO1631" s="109" t="str">
        <f t="shared" si="670"/>
        <v/>
      </c>
      <c r="AQ1631" s="109" t="str">
        <f t="shared" si="671"/>
        <v/>
      </c>
      <c r="BA1631" s="229">
        <f>MOD(SUM(E1616:E1632),12)</f>
        <v>0</v>
      </c>
    </row>
    <row r="1632" spans="1:53" ht="15.75" thickBot="1" x14ac:dyDescent="0.3">
      <c r="A1632" s="88"/>
      <c r="B1632" s="66" t="s">
        <v>294</v>
      </c>
      <c r="C1632" s="67"/>
      <c r="D1632" s="102"/>
      <c r="E1632" s="32"/>
      <c r="F1632" s="32"/>
      <c r="G1632" s="68" t="s">
        <v>277</v>
      </c>
      <c r="H1632" s="69">
        <f t="shared" si="672"/>
        <v>0</v>
      </c>
      <c r="I1632" s="70">
        <f t="shared" si="673"/>
        <v>0</v>
      </c>
      <c r="J1632" s="73" t="str">
        <f t="shared" si="674"/>
        <v>--</v>
      </c>
      <c r="K1632" s="32"/>
      <c r="L1632" s="233"/>
      <c r="M1632" s="295"/>
      <c r="N1632" s="295"/>
      <c r="O1632" s="295"/>
      <c r="P1632" s="295"/>
      <c r="Q1632" s="295"/>
      <c r="R1632" s="295"/>
      <c r="S1632" s="295"/>
      <c r="T1632" s="295"/>
      <c r="U1632" s="296"/>
      <c r="V1632" s="103"/>
      <c r="W1632" s="84">
        <f t="shared" si="679"/>
        <v>1</v>
      </c>
      <c r="X1632" s="84"/>
      <c r="Y1632" s="78">
        <f>SUM(E1616:E1632)</f>
        <v>0</v>
      </c>
      <c r="Z1632" s="72" t="str">
        <f t="shared" si="677"/>
        <v/>
      </c>
      <c r="AA1632" s="72" t="str">
        <f t="shared" si="678"/>
        <v/>
      </c>
      <c r="AB1632" s="72"/>
      <c r="AC1632" s="72">
        <f t="shared" si="663"/>
        <v>1</v>
      </c>
      <c r="AD1632" s="72">
        <f t="shared" si="664"/>
        <v>1</v>
      </c>
      <c r="AE1632" s="109" t="str">
        <f t="shared" si="665"/>
        <v>0-0</v>
      </c>
      <c r="AF1632" s="109" t="str">
        <f t="shared" si="666"/>
        <v>Y</v>
      </c>
      <c r="AG1632" s="109" t="str">
        <f t="shared" si="667"/>
        <v>B</v>
      </c>
      <c r="AM1632" s="109">
        <f t="shared" si="668"/>
        <v>0</v>
      </c>
      <c r="AN1632" s="109">
        <f t="shared" si="669"/>
        <v>0</v>
      </c>
      <c r="AO1632" s="109" t="str">
        <f t="shared" si="670"/>
        <v/>
      </c>
      <c r="AQ1632" s="109" t="str">
        <f t="shared" si="671"/>
        <v/>
      </c>
      <c r="BA1632" s="229">
        <f>MOD(SUM(E1616:E1633),12)</f>
        <v>0</v>
      </c>
    </row>
    <row r="1633" spans="1:53" ht="15.75" thickBot="1" x14ac:dyDescent="0.3">
      <c r="A1633" s="88"/>
      <c r="B1633" s="66" t="s">
        <v>295</v>
      </c>
      <c r="C1633" s="67"/>
      <c r="D1633" s="102"/>
      <c r="E1633" s="32"/>
      <c r="F1633" s="32"/>
      <c r="G1633" s="68" t="s">
        <v>277</v>
      </c>
      <c r="H1633" s="69">
        <f t="shared" si="672"/>
        <v>0</v>
      </c>
      <c r="I1633" s="70">
        <f t="shared" si="673"/>
        <v>0</v>
      </c>
      <c r="J1633" s="73" t="str">
        <f t="shared" si="674"/>
        <v>--</v>
      </c>
      <c r="K1633" s="32"/>
      <c r="L1633" s="233"/>
      <c r="M1633" s="295"/>
      <c r="N1633" s="295"/>
      <c r="O1633" s="295"/>
      <c r="P1633" s="295"/>
      <c r="Q1633" s="295"/>
      <c r="R1633" s="295"/>
      <c r="S1633" s="295"/>
      <c r="T1633" s="295"/>
      <c r="U1633" s="296"/>
      <c r="V1633" s="103"/>
      <c r="W1633" s="84">
        <f t="shared" si="679"/>
        <v>1</v>
      </c>
      <c r="X1633" s="84"/>
      <c r="Y1633" s="78">
        <f>SUM(E1616:E1633)</f>
        <v>0</v>
      </c>
      <c r="Z1633" s="72" t="str">
        <f t="shared" si="677"/>
        <v/>
      </c>
      <c r="AA1633" s="72" t="str">
        <f t="shared" si="678"/>
        <v/>
      </c>
      <c r="AB1633" s="72"/>
      <c r="AC1633" s="72">
        <f t="shared" si="663"/>
        <v>1</v>
      </c>
      <c r="AD1633" s="72">
        <f t="shared" si="664"/>
        <v>1</v>
      </c>
      <c r="AE1633" s="109" t="str">
        <f t="shared" si="665"/>
        <v>0-0</v>
      </c>
      <c r="AF1633" s="109" t="str">
        <f t="shared" si="666"/>
        <v>Y</v>
      </c>
      <c r="AG1633" s="109" t="str">
        <f t="shared" si="667"/>
        <v>B</v>
      </c>
      <c r="AM1633" s="109">
        <f t="shared" si="668"/>
        <v>0</v>
      </c>
      <c r="AN1633" s="109">
        <f t="shared" si="669"/>
        <v>0</v>
      </c>
      <c r="AO1633" s="109" t="str">
        <f t="shared" si="670"/>
        <v/>
      </c>
      <c r="AQ1633" s="109" t="str">
        <f t="shared" si="671"/>
        <v/>
      </c>
      <c r="BA1633" s="229">
        <f>MOD(SUM(E1616:E1634),12)</f>
        <v>0</v>
      </c>
    </row>
    <row r="1634" spans="1:53" ht="15.75" thickBot="1" x14ac:dyDescent="0.3">
      <c r="A1634" s="88"/>
      <c r="B1634" s="66" t="s">
        <v>296</v>
      </c>
      <c r="C1634" s="67"/>
      <c r="D1634" s="102"/>
      <c r="E1634" s="32"/>
      <c r="F1634" s="32"/>
      <c r="G1634" s="68" t="s">
        <v>277</v>
      </c>
      <c r="H1634" s="69">
        <f t="shared" si="672"/>
        <v>0</v>
      </c>
      <c r="I1634" s="70">
        <f t="shared" si="673"/>
        <v>0</v>
      </c>
      <c r="J1634" s="73" t="str">
        <f t="shared" si="674"/>
        <v>--</v>
      </c>
      <c r="K1634" s="32"/>
      <c r="L1634" s="233"/>
      <c r="M1634" s="295"/>
      <c r="N1634" s="295"/>
      <c r="O1634" s="295"/>
      <c r="P1634" s="295"/>
      <c r="Q1634" s="295"/>
      <c r="R1634" s="295"/>
      <c r="S1634" s="295"/>
      <c r="T1634" s="295"/>
      <c r="U1634" s="296"/>
      <c r="V1634" s="103"/>
      <c r="W1634" s="84">
        <f t="shared" si="679"/>
        <v>1</v>
      </c>
      <c r="X1634" s="84"/>
      <c r="Y1634" s="78">
        <f>SUM(E1616:E1634)</f>
        <v>0</v>
      </c>
      <c r="Z1634" s="72" t="str">
        <f t="shared" si="677"/>
        <v/>
      </c>
      <c r="AA1634" s="72" t="str">
        <f t="shared" si="678"/>
        <v/>
      </c>
      <c r="AB1634" s="72"/>
      <c r="AC1634" s="72">
        <f t="shared" si="663"/>
        <v>1</v>
      </c>
      <c r="AD1634" s="72">
        <f t="shared" si="664"/>
        <v>1</v>
      </c>
      <c r="AE1634" s="109" t="str">
        <f t="shared" si="665"/>
        <v>0-0</v>
      </c>
      <c r="AF1634" s="109" t="str">
        <f t="shared" si="666"/>
        <v>Y</v>
      </c>
      <c r="AG1634" s="109" t="str">
        <f t="shared" si="667"/>
        <v>B</v>
      </c>
      <c r="AM1634" s="109">
        <f t="shared" si="668"/>
        <v>0</v>
      </c>
      <c r="AN1634" s="109">
        <f t="shared" si="669"/>
        <v>0</v>
      </c>
      <c r="AO1634" s="109" t="str">
        <f t="shared" si="670"/>
        <v/>
      </c>
      <c r="AQ1634" s="109" t="str">
        <f t="shared" si="671"/>
        <v/>
      </c>
      <c r="BA1634" s="229">
        <f>MOD(SUM(E1616:E1635),12)</f>
        <v>0</v>
      </c>
    </row>
    <row r="1635" spans="1:53" ht="15.75" thickBot="1" x14ac:dyDescent="0.3">
      <c r="A1635" s="88"/>
      <c r="B1635" s="66" t="s">
        <v>297</v>
      </c>
      <c r="C1635" s="67"/>
      <c r="D1635" s="102"/>
      <c r="E1635" s="32"/>
      <c r="F1635" s="32"/>
      <c r="G1635" s="68" t="s">
        <v>277</v>
      </c>
      <c r="H1635" s="69">
        <f t="shared" si="672"/>
        <v>0</v>
      </c>
      <c r="I1635" s="70">
        <f t="shared" si="673"/>
        <v>0</v>
      </c>
      <c r="J1635" s="73" t="str">
        <f t="shared" si="674"/>
        <v>--</v>
      </c>
      <c r="K1635" s="32"/>
      <c r="L1635" s="233"/>
      <c r="M1635" s="295"/>
      <c r="N1635" s="295"/>
      <c r="O1635" s="295"/>
      <c r="P1635" s="295"/>
      <c r="Q1635" s="295"/>
      <c r="R1635" s="295"/>
      <c r="S1635" s="295"/>
      <c r="T1635" s="295"/>
      <c r="U1635" s="296"/>
      <c r="V1635" s="103"/>
      <c r="W1635" s="84">
        <f t="shared" si="679"/>
        <v>1</v>
      </c>
      <c r="X1635" s="84"/>
      <c r="Y1635" s="78">
        <f>SUM(E1616:E1635)</f>
        <v>0</v>
      </c>
      <c r="Z1635" s="72" t="str">
        <f t="shared" si="677"/>
        <v/>
      </c>
      <c r="AA1635" s="72" t="str">
        <f t="shared" si="678"/>
        <v/>
      </c>
      <c r="AB1635" s="72"/>
      <c r="AC1635" s="72">
        <f t="shared" si="663"/>
        <v>1</v>
      </c>
      <c r="AD1635" s="72">
        <f t="shared" si="664"/>
        <v>1</v>
      </c>
      <c r="AE1635" s="109" t="str">
        <f t="shared" si="665"/>
        <v>0-0</v>
      </c>
      <c r="AF1635" s="109" t="str">
        <f t="shared" si="666"/>
        <v>Y</v>
      </c>
      <c r="AG1635" s="109" t="str">
        <f t="shared" si="667"/>
        <v>B</v>
      </c>
      <c r="AM1635" s="109">
        <f t="shared" si="668"/>
        <v>0</v>
      </c>
      <c r="AN1635" s="109">
        <f t="shared" si="669"/>
        <v>0</v>
      </c>
      <c r="AO1635" s="109" t="str">
        <f t="shared" si="670"/>
        <v/>
      </c>
      <c r="AQ1635" s="109" t="str">
        <f t="shared" si="671"/>
        <v/>
      </c>
      <c r="BA1635" s="229">
        <f>MOD(SUM(E1616:E1636),12)</f>
        <v>0</v>
      </c>
    </row>
    <row r="1636" spans="1:53" ht="15.75" thickBot="1" x14ac:dyDescent="0.3">
      <c r="A1636" s="88"/>
      <c r="B1636" s="66" t="s">
        <v>298</v>
      </c>
      <c r="C1636" s="67"/>
      <c r="D1636" s="102"/>
      <c r="E1636" s="32"/>
      <c r="F1636" s="32"/>
      <c r="G1636" s="68" t="s">
        <v>277</v>
      </c>
      <c r="H1636" s="69">
        <f t="shared" si="672"/>
        <v>0</v>
      </c>
      <c r="I1636" s="70">
        <f t="shared" si="673"/>
        <v>0</v>
      </c>
      <c r="J1636" s="73" t="str">
        <f t="shared" si="674"/>
        <v>--</v>
      </c>
      <c r="K1636" s="32"/>
      <c r="L1636" s="233"/>
      <c r="M1636" s="295"/>
      <c r="N1636" s="295"/>
      <c r="O1636" s="295"/>
      <c r="P1636" s="295"/>
      <c r="Q1636" s="295"/>
      <c r="R1636" s="295"/>
      <c r="S1636" s="295"/>
      <c r="T1636" s="295"/>
      <c r="U1636" s="296"/>
      <c r="V1636" s="103"/>
      <c r="W1636" s="84">
        <f t="shared" si="679"/>
        <v>1</v>
      </c>
      <c r="X1636" s="84"/>
      <c r="Y1636" s="78">
        <f>SUM(E1616:E1636)</f>
        <v>0</v>
      </c>
      <c r="Z1636" s="72" t="str">
        <f t="shared" si="677"/>
        <v/>
      </c>
      <c r="AA1636" s="72" t="str">
        <f t="shared" si="678"/>
        <v/>
      </c>
      <c r="AB1636" s="72"/>
      <c r="AC1636" s="72">
        <f t="shared" si="663"/>
        <v>1</v>
      </c>
      <c r="AD1636" s="72">
        <f t="shared" si="664"/>
        <v>1</v>
      </c>
      <c r="AE1636" s="109" t="str">
        <f t="shared" si="665"/>
        <v>0-0</v>
      </c>
      <c r="AF1636" s="109" t="str">
        <f t="shared" si="666"/>
        <v>Y</v>
      </c>
      <c r="AG1636" s="109" t="str">
        <f t="shared" si="667"/>
        <v>B</v>
      </c>
      <c r="AM1636" s="109">
        <f t="shared" si="668"/>
        <v>0</v>
      </c>
      <c r="AN1636" s="109">
        <f t="shared" si="669"/>
        <v>0</v>
      </c>
      <c r="AO1636" s="109" t="str">
        <f t="shared" si="670"/>
        <v/>
      </c>
      <c r="AQ1636" s="109" t="str">
        <f t="shared" si="671"/>
        <v/>
      </c>
      <c r="BA1636" s="229">
        <f>MOD(SUM(E1616:E1637),12)</f>
        <v>0</v>
      </c>
    </row>
    <row r="1637" spans="1:53" ht="15.75" thickBot="1" x14ac:dyDescent="0.3">
      <c r="A1637" s="88"/>
      <c r="B1637" s="66" t="s">
        <v>299</v>
      </c>
      <c r="C1637" s="67"/>
      <c r="D1637" s="102"/>
      <c r="E1637" s="32"/>
      <c r="F1637" s="32"/>
      <c r="G1637" s="68" t="s">
        <v>277</v>
      </c>
      <c r="H1637" s="69">
        <f t="shared" si="672"/>
        <v>0</v>
      </c>
      <c r="I1637" s="70">
        <f t="shared" si="673"/>
        <v>0</v>
      </c>
      <c r="J1637" s="73" t="str">
        <f t="shared" si="674"/>
        <v>--</v>
      </c>
      <c r="K1637" s="32"/>
      <c r="L1637" s="233"/>
      <c r="M1637" s="295"/>
      <c r="N1637" s="295"/>
      <c r="O1637" s="295"/>
      <c r="P1637" s="295"/>
      <c r="Q1637" s="295"/>
      <c r="R1637" s="295"/>
      <c r="S1637" s="295"/>
      <c r="T1637" s="295"/>
      <c r="U1637" s="296"/>
      <c r="V1637" s="103"/>
      <c r="W1637" s="84">
        <f t="shared" si="679"/>
        <v>1</v>
      </c>
      <c r="X1637" s="84"/>
      <c r="Y1637" s="78">
        <f>SUM(E1616:E1637)</f>
        <v>0</v>
      </c>
      <c r="Z1637" s="72" t="str">
        <f t="shared" si="677"/>
        <v/>
      </c>
      <c r="AA1637" s="72" t="str">
        <f t="shared" si="678"/>
        <v/>
      </c>
      <c r="AB1637" s="72"/>
      <c r="AC1637" s="72">
        <f t="shared" si="663"/>
        <v>1</v>
      </c>
      <c r="AD1637" s="72">
        <f t="shared" si="664"/>
        <v>1</v>
      </c>
      <c r="AE1637" s="109" t="str">
        <f t="shared" si="665"/>
        <v>0-0</v>
      </c>
      <c r="AF1637" s="109" t="str">
        <f t="shared" si="666"/>
        <v>Y</v>
      </c>
      <c r="AG1637" s="109" t="str">
        <f t="shared" si="667"/>
        <v>B</v>
      </c>
      <c r="AM1637" s="109">
        <f t="shared" si="668"/>
        <v>0</v>
      </c>
      <c r="AN1637" s="109">
        <f t="shared" si="669"/>
        <v>0</v>
      </c>
      <c r="AO1637" s="109" t="str">
        <f t="shared" si="670"/>
        <v/>
      </c>
      <c r="AQ1637" s="109" t="str">
        <f t="shared" si="671"/>
        <v/>
      </c>
      <c r="BA1637" s="229">
        <f>MOD(SUM(E1616:E1638),12)</f>
        <v>0</v>
      </c>
    </row>
    <row r="1638" spans="1:53" ht="15.75" thickBot="1" x14ac:dyDescent="0.3">
      <c r="A1638" s="88"/>
      <c r="B1638" s="66" t="s">
        <v>300</v>
      </c>
      <c r="C1638" s="67"/>
      <c r="D1638" s="102"/>
      <c r="E1638" s="32"/>
      <c r="F1638" s="32"/>
      <c r="G1638" s="68" t="s">
        <v>277</v>
      </c>
      <c r="H1638" s="69">
        <f t="shared" si="672"/>
        <v>0</v>
      </c>
      <c r="I1638" s="70">
        <f t="shared" si="673"/>
        <v>0</v>
      </c>
      <c r="J1638" s="73" t="str">
        <f t="shared" si="674"/>
        <v>--</v>
      </c>
      <c r="K1638" s="32"/>
      <c r="L1638" s="233"/>
      <c r="M1638" s="295"/>
      <c r="N1638" s="295"/>
      <c r="O1638" s="295"/>
      <c r="P1638" s="295"/>
      <c r="Q1638" s="295"/>
      <c r="R1638" s="295"/>
      <c r="S1638" s="295"/>
      <c r="T1638" s="295"/>
      <c r="U1638" s="296"/>
      <c r="V1638" s="103"/>
      <c r="W1638" s="84">
        <f t="shared" si="679"/>
        <v>1</v>
      </c>
      <c r="X1638" s="84"/>
      <c r="Y1638" s="78">
        <f>SUM(E1616:E1638)</f>
        <v>0</v>
      </c>
      <c r="Z1638" s="72" t="str">
        <f t="shared" si="677"/>
        <v/>
      </c>
      <c r="AA1638" s="72" t="str">
        <f t="shared" si="678"/>
        <v/>
      </c>
      <c r="AB1638" s="72"/>
      <c r="AC1638" s="72">
        <f t="shared" si="663"/>
        <v>1</v>
      </c>
      <c r="AD1638" s="72">
        <f t="shared" si="664"/>
        <v>1</v>
      </c>
      <c r="AE1638" s="109" t="str">
        <f t="shared" si="665"/>
        <v>0-0</v>
      </c>
      <c r="AF1638" s="109" t="str">
        <f t="shared" si="666"/>
        <v>Y</v>
      </c>
      <c r="AG1638" s="109" t="str">
        <f t="shared" si="667"/>
        <v>B</v>
      </c>
      <c r="AM1638" s="109">
        <f t="shared" si="668"/>
        <v>0</v>
      </c>
      <c r="AN1638" s="109">
        <f t="shared" si="669"/>
        <v>0</v>
      </c>
      <c r="AO1638" s="109" t="str">
        <f t="shared" si="670"/>
        <v/>
      </c>
      <c r="AQ1638" s="109" t="str">
        <f t="shared" si="671"/>
        <v/>
      </c>
      <c r="BA1638" s="229">
        <f>MOD(SUM(E1616:E1639),12)</f>
        <v>0</v>
      </c>
    </row>
    <row r="1639" spans="1:53" ht="15.75" thickBot="1" x14ac:dyDescent="0.3">
      <c r="A1639" s="88"/>
      <c r="B1639" s="66" t="s">
        <v>301</v>
      </c>
      <c r="C1639" s="67"/>
      <c r="D1639" s="102"/>
      <c r="E1639" s="32"/>
      <c r="F1639" s="32"/>
      <c r="G1639" s="68" t="s">
        <v>277</v>
      </c>
      <c r="H1639" s="69">
        <f t="shared" si="672"/>
        <v>0</v>
      </c>
      <c r="I1639" s="70">
        <f t="shared" si="673"/>
        <v>0</v>
      </c>
      <c r="J1639" s="73" t="str">
        <f t="shared" si="674"/>
        <v>--</v>
      </c>
      <c r="K1639" s="32"/>
      <c r="L1639" s="233"/>
      <c r="M1639" s="295"/>
      <c r="N1639" s="295"/>
      <c r="O1639" s="295"/>
      <c r="P1639" s="295"/>
      <c r="Q1639" s="295"/>
      <c r="R1639" s="295"/>
      <c r="S1639" s="295"/>
      <c r="T1639" s="295"/>
      <c r="U1639" s="296"/>
      <c r="V1639" s="103"/>
      <c r="W1639" s="84">
        <f t="shared" si="679"/>
        <v>1</v>
      </c>
      <c r="X1639" s="84"/>
      <c r="Y1639" s="78">
        <f>SUM(E1616:E1639)</f>
        <v>0</v>
      </c>
      <c r="Z1639" s="72" t="str">
        <f t="shared" si="677"/>
        <v/>
      </c>
      <c r="AA1639" s="72" t="str">
        <f t="shared" si="678"/>
        <v/>
      </c>
      <c r="AB1639" s="72"/>
      <c r="AC1639" s="72">
        <f t="shared" si="663"/>
        <v>1</v>
      </c>
      <c r="AD1639" s="72">
        <f t="shared" si="664"/>
        <v>1</v>
      </c>
      <c r="AE1639" s="109" t="str">
        <f t="shared" si="665"/>
        <v>0-0</v>
      </c>
      <c r="AF1639" s="109" t="str">
        <f t="shared" si="666"/>
        <v>Y</v>
      </c>
      <c r="AG1639" s="109" t="str">
        <f t="shared" si="667"/>
        <v>B</v>
      </c>
      <c r="AM1639" s="109">
        <f t="shared" si="668"/>
        <v>0</v>
      </c>
      <c r="AN1639" s="109">
        <f t="shared" si="669"/>
        <v>0</v>
      </c>
      <c r="AO1639" s="109" t="str">
        <f t="shared" si="670"/>
        <v/>
      </c>
      <c r="AQ1639" s="109" t="str">
        <f t="shared" si="671"/>
        <v/>
      </c>
      <c r="BA1639" s="229">
        <f>MOD(SUM(E1616:E1640),12)</f>
        <v>0</v>
      </c>
    </row>
    <row r="1640" spans="1:53" ht="15.75" thickBot="1" x14ac:dyDescent="0.3">
      <c r="A1640" s="88"/>
      <c r="B1640" s="66" t="s">
        <v>302</v>
      </c>
      <c r="C1640" s="67"/>
      <c r="D1640" s="102"/>
      <c r="E1640" s="32"/>
      <c r="F1640" s="32"/>
      <c r="G1640" s="68" t="s">
        <v>277</v>
      </c>
      <c r="H1640" s="69">
        <f t="shared" si="672"/>
        <v>0</v>
      </c>
      <c r="I1640" s="70">
        <f t="shared" si="673"/>
        <v>0</v>
      </c>
      <c r="J1640" s="73" t="str">
        <f t="shared" si="674"/>
        <v>--</v>
      </c>
      <c r="K1640" s="32"/>
      <c r="L1640" s="234"/>
      <c r="M1640" s="295"/>
      <c r="N1640" s="295"/>
      <c r="O1640" s="295"/>
      <c r="P1640" s="295"/>
      <c r="Q1640" s="295"/>
      <c r="R1640" s="295"/>
      <c r="S1640" s="295"/>
      <c r="T1640" s="295"/>
      <c r="U1640" s="296"/>
      <c r="V1640" s="103"/>
      <c r="W1640" s="72"/>
      <c r="X1640" s="72"/>
      <c r="Y1640" s="78">
        <f>SUM(E1616:E1640)</f>
        <v>0</v>
      </c>
      <c r="Z1640" s="72" t="str">
        <f t="shared" si="677"/>
        <v/>
      </c>
      <c r="AA1640" s="72" t="str">
        <f t="shared" si="678"/>
        <v/>
      </c>
      <c r="AB1640" s="72"/>
      <c r="AC1640" s="72">
        <f t="shared" si="663"/>
        <v>1</v>
      </c>
      <c r="AD1640" s="72">
        <f t="shared" si="664"/>
        <v>1</v>
      </c>
      <c r="AE1640" s="109" t="str">
        <f t="shared" si="665"/>
        <v>0-0</v>
      </c>
      <c r="AF1640" s="109" t="str">
        <f t="shared" si="666"/>
        <v>Y</v>
      </c>
      <c r="AG1640" s="109" t="str">
        <f t="shared" si="667"/>
        <v>B</v>
      </c>
      <c r="AM1640" s="109">
        <f t="shared" si="668"/>
        <v>0</v>
      </c>
      <c r="AN1640" s="109">
        <f t="shared" si="669"/>
        <v>0</v>
      </c>
      <c r="AO1640" s="109" t="str">
        <f t="shared" si="670"/>
        <v/>
      </c>
      <c r="AQ1640" s="109" t="str">
        <f t="shared" si="671"/>
        <v/>
      </c>
      <c r="BA1640" s="228"/>
    </row>
    <row r="1641" spans="1:53" ht="16.5" thickBot="1" x14ac:dyDescent="0.3">
      <c r="A1641" s="88"/>
      <c r="B1641" s="281" t="s">
        <v>383</v>
      </c>
      <c r="C1641" s="283"/>
      <c r="D1641" s="79"/>
      <c r="E1641" s="80"/>
      <c r="F1641" s="80"/>
      <c r="G1641" s="81"/>
      <c r="H1641" s="192"/>
      <c r="I1641" s="192"/>
      <c r="J1641" s="192"/>
      <c r="K1641" s="82"/>
      <c r="L1641" s="281" t="s">
        <v>306</v>
      </c>
      <c r="M1641" s="282"/>
      <c r="N1641" s="282"/>
      <c r="O1641" s="282"/>
      <c r="P1641" s="282"/>
      <c r="Q1641" s="282"/>
      <c r="R1641" s="282"/>
      <c r="S1641" s="282"/>
      <c r="T1641" s="282"/>
      <c r="U1641" s="283"/>
      <c r="V1641" s="104"/>
      <c r="W1641" s="72"/>
      <c r="X1641" s="72"/>
      <c r="Y1641" s="72"/>
      <c r="Z1641" s="72"/>
      <c r="AA1641" s="72" t="str">
        <f t="shared" si="678"/>
        <v/>
      </c>
      <c r="AB1641" s="72"/>
      <c r="AC1641" s="72">
        <f>SUM(AC1616:AC1640)</f>
        <v>25</v>
      </c>
      <c r="AD1641" s="72">
        <f>SUM(AD1616:AD1640)</f>
        <v>25</v>
      </c>
      <c r="AE1641" s="109" t="str">
        <f t="shared" si="665"/>
        <v>-</v>
      </c>
      <c r="AM1641" s="109">
        <f>SUM(AM1616:AM1640)</f>
        <v>0</v>
      </c>
      <c r="AN1641" s="109">
        <f>SUM(AN1616:AN1640)</f>
        <v>0</v>
      </c>
      <c r="AO1641" s="109">
        <f>((COUNTIF(AO1616:AO1640,"Y")/3)*2)</f>
        <v>0</v>
      </c>
      <c r="AP1641" s="109">
        <f>(COUNTIF(AO1616:AO1640,"Y")/3)</f>
        <v>0</v>
      </c>
      <c r="AQ1641" s="109">
        <f>(COUNTIF(AQ1616:AQ1640,"Y")/2)</f>
        <v>0</v>
      </c>
      <c r="AR1641" s="109">
        <f>(COUNTIF(AQ1616:AQ1640,"Y")/2)</f>
        <v>0</v>
      </c>
      <c r="BA1641" s="228"/>
    </row>
    <row r="1642" spans="1:53" ht="16.5" thickBot="1" x14ac:dyDescent="0.3">
      <c r="A1642" s="88"/>
      <c r="B1642" s="281" t="s">
        <v>307</v>
      </c>
      <c r="C1642" s="283"/>
      <c r="D1642" s="25"/>
      <c r="E1642" s="25"/>
      <c r="F1642" s="25"/>
      <c r="G1642" s="83"/>
      <c r="H1642" s="25"/>
      <c r="I1642" s="26"/>
      <c r="J1642" s="26"/>
      <c r="K1642" s="25"/>
      <c r="L1642" s="25"/>
      <c r="M1642" s="25"/>
      <c r="N1642" s="25"/>
      <c r="O1642" s="25"/>
      <c r="P1642" s="26"/>
      <c r="Q1642" s="26"/>
      <c r="R1642" s="26"/>
      <c r="S1642" s="26"/>
      <c r="T1642" s="26"/>
      <c r="U1642" s="26"/>
      <c r="V1642" s="54"/>
      <c r="W1642" s="72"/>
      <c r="X1642" s="72"/>
      <c r="Y1642" s="72"/>
      <c r="Z1642" s="72"/>
      <c r="AA1642" s="72" t="str">
        <f t="shared" si="678"/>
        <v/>
      </c>
      <c r="AB1642" s="72"/>
      <c r="AC1642" s="72"/>
      <c r="AD1642" s="72"/>
      <c r="AE1642" s="109" t="str">
        <f t="shared" si="665"/>
        <v>-</v>
      </c>
      <c r="BA1642" s="226"/>
    </row>
    <row r="1643" spans="1:53" x14ac:dyDescent="0.25">
      <c r="A1643" s="88"/>
      <c r="B1643" s="88"/>
      <c r="C1643" s="88"/>
      <c r="D1643" s="88"/>
      <c r="E1643" s="88"/>
      <c r="F1643" s="88"/>
      <c r="G1643" s="88"/>
      <c r="H1643" s="88"/>
      <c r="I1643" s="88"/>
      <c r="J1643" s="88"/>
      <c r="K1643" s="88"/>
      <c r="L1643" s="88"/>
      <c r="M1643" s="88"/>
      <c r="N1643" s="88"/>
      <c r="O1643" s="88"/>
      <c r="P1643" s="88"/>
      <c r="Q1643" s="88"/>
      <c r="R1643" s="88"/>
      <c r="S1643" s="88"/>
      <c r="T1643" s="88"/>
      <c r="U1643" s="88"/>
      <c r="V1643" s="88"/>
      <c r="W1643" s="88"/>
      <c r="X1643" s="88"/>
      <c r="Y1643" s="88"/>
      <c r="Z1643" s="88"/>
      <c r="AA1643" s="88"/>
      <c r="AB1643" s="88"/>
      <c r="AC1643" s="88"/>
      <c r="AD1643" s="88"/>
    </row>
    <row r="1644" spans="1:53" ht="15.75" thickBot="1" x14ac:dyDescent="0.3">
      <c r="A1644" s="88"/>
      <c r="B1644" s="88"/>
      <c r="C1644" s="88"/>
      <c r="D1644" s="88"/>
      <c r="E1644" s="88"/>
      <c r="F1644" s="88"/>
      <c r="G1644" s="88"/>
      <c r="H1644" s="88"/>
      <c r="I1644" s="88"/>
      <c r="J1644" s="88"/>
      <c r="K1644" s="88"/>
      <c r="L1644" s="88"/>
      <c r="M1644" s="88"/>
      <c r="N1644" s="88"/>
      <c r="O1644" s="88"/>
      <c r="P1644" s="88"/>
      <c r="Q1644" s="88"/>
      <c r="R1644" s="88"/>
      <c r="S1644" s="88"/>
      <c r="T1644" s="88"/>
      <c r="U1644" s="88"/>
      <c r="V1644" s="88"/>
      <c r="W1644" s="88"/>
      <c r="X1644" s="88"/>
      <c r="Y1644" s="88"/>
      <c r="Z1644" s="88"/>
      <c r="AA1644" s="88"/>
      <c r="AB1644" s="88"/>
      <c r="AC1644" s="88"/>
      <c r="AD1644" s="88"/>
    </row>
    <row r="1645" spans="1:53" ht="24" thickBot="1" x14ac:dyDescent="0.4">
      <c r="A1645" s="88"/>
      <c r="B1645" s="85" t="s">
        <v>384</v>
      </c>
      <c r="C1645" s="25"/>
      <c r="D1645" s="25"/>
      <c r="E1645" s="25"/>
      <c r="F1645" s="88"/>
      <c r="G1645" s="25"/>
      <c r="H1645" s="25"/>
      <c r="I1645" s="87"/>
      <c r="J1645" s="26"/>
      <c r="K1645" s="25"/>
      <c r="L1645" s="25"/>
      <c r="M1645" s="196" t="s">
        <v>210</v>
      </c>
      <c r="N1645" s="196" t="s">
        <v>211</v>
      </c>
      <c r="O1645" s="196" t="s">
        <v>212</v>
      </c>
      <c r="P1645" s="196" t="s">
        <v>213</v>
      </c>
      <c r="Q1645" s="196" t="s">
        <v>214</v>
      </c>
      <c r="R1645" s="196" t="s">
        <v>215</v>
      </c>
      <c r="S1645" s="196" t="s">
        <v>216</v>
      </c>
      <c r="T1645" s="196" t="s">
        <v>217</v>
      </c>
      <c r="U1645" s="196" t="s">
        <v>218</v>
      </c>
      <c r="V1645" s="196" t="s">
        <v>219</v>
      </c>
      <c r="W1645" s="113" t="s">
        <v>220</v>
      </c>
      <c r="X1645" s="196" t="s">
        <v>221</v>
      </c>
      <c r="Y1645" s="25"/>
      <c r="Z1645" s="25"/>
      <c r="AA1645" s="25"/>
      <c r="AB1645" s="25"/>
      <c r="AC1645" s="25"/>
      <c r="AD1645" s="25"/>
      <c r="BA1645" s="226"/>
    </row>
    <row r="1646" spans="1:53" ht="16.5" thickTop="1" thickBot="1" x14ac:dyDescent="0.3">
      <c r="A1646" s="88"/>
      <c r="B1646" s="284" t="s">
        <v>222</v>
      </c>
      <c r="C1646" s="285"/>
      <c r="D1646" s="286" t="s">
        <v>223</v>
      </c>
      <c r="E1646" s="287"/>
      <c r="F1646" s="88"/>
      <c r="G1646" s="288" t="s">
        <v>224</v>
      </c>
      <c r="H1646" s="289"/>
      <c r="I1646" s="28">
        <f>SUM(E1657:E1681)</f>
        <v>0</v>
      </c>
      <c r="J1646" s="290" t="s">
        <v>225</v>
      </c>
      <c r="K1646" s="291"/>
      <c r="L1646" s="287"/>
      <c r="M1646" s="196">
        <v>2</v>
      </c>
      <c r="N1646" s="35">
        <f>SUM(AI1646,AI1657)</f>
        <v>0</v>
      </c>
      <c r="O1646" s="35">
        <v>0</v>
      </c>
      <c r="P1646" s="35">
        <f>SUM(AJ1646,AJ1657)</f>
        <v>0</v>
      </c>
      <c r="Q1646" s="35">
        <v>0</v>
      </c>
      <c r="R1646" s="35">
        <f>COUNTIFS($E1657:$E1681,"2",$F1657:$F1681,"Pole",$C1657:$C1681,"FST")</f>
        <v>0</v>
      </c>
      <c r="S1646" s="35">
        <f>SUM(AL1646,AK1657)</f>
        <v>0</v>
      </c>
      <c r="T1646" s="35">
        <v>0</v>
      </c>
      <c r="U1646" s="35">
        <f>SUM(AK1646,AL1657)</f>
        <v>0</v>
      </c>
      <c r="V1646" s="35">
        <v>0</v>
      </c>
      <c r="W1646" s="34">
        <f>COUNTIFS($E1657:$E1681,"2",$F1657:$F1681,"HH",$C1657:$C1681,"FST")</f>
        <v>0</v>
      </c>
      <c r="X1646" s="35">
        <f>COUNTIFS($E1657:$E1681,"2",$F1657:$F1681,"Ped",$C1657:$C1681,"FST")</f>
        <v>0</v>
      </c>
      <c r="Y1646" s="25"/>
      <c r="Z1646" s="297" t="s">
        <v>226</v>
      </c>
      <c r="AA1646" s="298"/>
      <c r="AB1646" s="299"/>
      <c r="AC1646" s="25"/>
      <c r="AD1646" s="25"/>
      <c r="AH1646" s="109">
        <v>2</v>
      </c>
      <c r="AI1646" s="109" t="str">
        <f>IF($E1647="SS",COUNTIFS($C1657:$C1681,"FST",$E1657:$E1681,"2"),"0")</f>
        <v>0</v>
      </c>
      <c r="AJ1646" s="109" t="str">
        <f>IF($E1647="RPX",COUNTIFS($C1657:$C1681,"FST",$E1657:$E1681,"2"),"0")</f>
        <v>0</v>
      </c>
      <c r="AK1646" s="109" t="str">
        <f>IF($E1647="EUC",COUNTIFS($C1657:$C1681,"FST",$E1657:$E1681,"2"),"0")</f>
        <v>0</v>
      </c>
      <c r="AL1646" s="109" t="str">
        <f>IF($E1647="RPX-T",COUNTIFS($C1657:$C1681,"FST",$E1657:$E1681,"2"),"0")</f>
        <v>0</v>
      </c>
      <c r="AT1646" s="110" t="s">
        <v>227</v>
      </c>
      <c r="AU1646" s="108">
        <f>IF(OR($AS1647="Y",$AS1648="Y",$AS1649="Y"),"",COUNTIFS($E1647,"SS",$E1652,"Y"))</f>
        <v>0</v>
      </c>
      <c r="AV1646" s="111">
        <f>IF(OR($AS1647="Y",$AS1648="Y",$AS1649="Y"),"",COUNTIFS($E1647,"RPX",$E1652,"Y"))</f>
        <v>0</v>
      </c>
      <c r="AW1646" s="111">
        <f>IF(OR($AS1647="Y",$AS1648="Y",$AS1649="Y"),"",COUNTIFS($E1647,"EUC",$E1652,"Y"))</f>
        <v>0</v>
      </c>
      <c r="AX1646" s="109">
        <f>IF(OR($AS1647="Y",$AS1648="Y",$AS1649="Y"),"",COUNTIFS($E1647,"RPX-T",$E1652,"Y"))</f>
        <v>0</v>
      </c>
      <c r="BA1646" s="226"/>
    </row>
    <row r="1647" spans="1:53" ht="16.5" customHeight="1" thickTop="1" thickBot="1" x14ac:dyDescent="0.3">
      <c r="A1647" s="88"/>
      <c r="B1647" s="29" t="s">
        <v>228</v>
      </c>
      <c r="C1647" s="30">
        <v>0</v>
      </c>
      <c r="D1647" s="31" t="s">
        <v>229</v>
      </c>
      <c r="E1647" s="66" t="str">
        <f>TEXT(IF('Cable Calculator'!GV7="","",'Cable Calculator'!GV7),)</f>
        <v/>
      </c>
      <c r="F1647" s="88"/>
      <c r="G1647" s="300" t="s">
        <v>230</v>
      </c>
      <c r="H1647" s="287"/>
      <c r="I1647" s="33">
        <f>E1648-I1646</f>
        <v>0</v>
      </c>
      <c r="J1647" s="301" t="s">
        <v>231</v>
      </c>
      <c r="K1647" s="302"/>
      <c r="L1647" s="34">
        <f>I1651</f>
        <v>0</v>
      </c>
      <c r="M1647" s="196">
        <v>4</v>
      </c>
      <c r="N1647" s="35">
        <f>SUM(AI1647,AI1658)</f>
        <v>0</v>
      </c>
      <c r="O1647" s="35">
        <v>0</v>
      </c>
      <c r="P1647" s="35">
        <f>SUM(AJ1647,AJ1658)</f>
        <v>0</v>
      </c>
      <c r="Q1647" s="35">
        <v>0</v>
      </c>
      <c r="R1647" s="35">
        <f>COUNTIFS($E1657:$E1681,"4",$F1657:$F1681,"Pole",$C1657:$C1681,"FST")</f>
        <v>0</v>
      </c>
      <c r="S1647" s="35">
        <f>SUM(AL1647,AK1658)</f>
        <v>0</v>
      </c>
      <c r="T1647" s="35">
        <v>0</v>
      </c>
      <c r="U1647" s="35">
        <f>SUM(AK1647,AL1658)</f>
        <v>0</v>
      </c>
      <c r="V1647" s="35">
        <v>0</v>
      </c>
      <c r="W1647" s="34">
        <f>COUNTIFS($E1657:$E1681,"4",$F1657:$F1681,"HH",$C1657:$C1681,"FST")</f>
        <v>0</v>
      </c>
      <c r="X1647" s="35">
        <f>COUNTIFS($E1657:$E1681,"4",$F1657:$F1681,"Ped",$C1657:$C1681,"FST")</f>
        <v>0</v>
      </c>
      <c r="Y1647" s="25"/>
      <c r="Z1647" s="303" t="s">
        <v>232</v>
      </c>
      <c r="AA1647" s="305" t="s">
        <v>233</v>
      </c>
      <c r="AB1647" s="306"/>
      <c r="AC1647" s="25"/>
      <c r="AD1647" s="25"/>
      <c r="AH1647" s="109">
        <v>4</v>
      </c>
      <c r="AI1647" s="109" t="str">
        <f>IF($E1647="SS",COUNTIFS($C1657:$C1681,"FST",$E1657:$E1681,"4"),"0")</f>
        <v>0</v>
      </c>
      <c r="AJ1647" s="109" t="str">
        <f>IF($E1647="RPX",COUNTIFS($C1657:$C1681,"FST",$E1657:$E1681,"4"),"0")</f>
        <v>0</v>
      </c>
      <c r="AK1647" s="109" t="str">
        <f>IF($E1647="EUC",COUNTIFS($C1657:$C1681,"FST",$E1657:$E1681,"4"),"0")</f>
        <v>0</v>
      </c>
      <c r="AL1647" s="109" t="str">
        <f>IF($E1647="RPX-T",COUNTIFS($C1657:$C1681,"FST",$E1657:$E1681,"4"),"0")</f>
        <v>0</v>
      </c>
      <c r="AS1647" s="109" t="str">
        <f>IF(AND(E1652="Y",E1648=24,E1649=0),"Y","N")</f>
        <v>N</v>
      </c>
      <c r="AT1647" s="110" t="s">
        <v>234</v>
      </c>
      <c r="AU1647" s="109">
        <f>COUNTIFS($E1647,"SS",$AS1647,"Y")</f>
        <v>0</v>
      </c>
      <c r="AV1647" s="111">
        <f>COUNTIFS($E1647,"RPX",$AS1647,"Y")</f>
        <v>0</v>
      </c>
      <c r="AW1647" s="111">
        <f>COUNTIFS($E1647,"EUC",$AS1647,"Y")</f>
        <v>0</v>
      </c>
      <c r="AX1647" s="109">
        <f>COUNTIFS($E1647,"RPX-T",$AS1647,"Y")</f>
        <v>0</v>
      </c>
      <c r="BA1647" s="227"/>
    </row>
    <row r="1648" spans="1:53" ht="16.5" thickTop="1" thickBot="1" x14ac:dyDescent="0.3">
      <c r="A1648" s="88"/>
      <c r="B1648" s="36" t="s">
        <v>235</v>
      </c>
      <c r="C1648" s="37">
        <v>0</v>
      </c>
      <c r="D1648" s="38" t="s">
        <v>236</v>
      </c>
      <c r="E1648" s="32"/>
      <c r="F1648" s="88"/>
      <c r="G1648" s="309" t="s">
        <v>237</v>
      </c>
      <c r="H1648" s="310"/>
      <c r="I1648" s="35">
        <f>IF(E1648=0,0,12-(MOD(I1646,12)))</f>
        <v>0</v>
      </c>
      <c r="J1648" s="301" t="s">
        <v>238</v>
      </c>
      <c r="K1648" s="302"/>
      <c r="L1648" s="39">
        <f>I1652-I1646</f>
        <v>0</v>
      </c>
      <c r="M1648" s="196">
        <v>6</v>
      </c>
      <c r="N1648" s="35">
        <f>SUM(AI1648,AI1659)</f>
        <v>0</v>
      </c>
      <c r="O1648" s="35">
        <v>0</v>
      </c>
      <c r="P1648" s="35">
        <f>SUM(AJ1648,AJ1659)</f>
        <v>0</v>
      </c>
      <c r="Q1648" s="35">
        <v>0</v>
      </c>
      <c r="R1648" s="35">
        <f>COUNTIFS($E1657:$E1681,"6",$F1657:$F1681,"Pole",$C1657:$C1681,"FST")</f>
        <v>0</v>
      </c>
      <c r="S1648" s="35">
        <f>SUM(AL1648,AK1659)</f>
        <v>0</v>
      </c>
      <c r="T1648" s="35">
        <v>0</v>
      </c>
      <c r="U1648" s="35">
        <f>SUM(AK1648,AL1659)</f>
        <v>0</v>
      </c>
      <c r="V1648" s="35">
        <v>0</v>
      </c>
      <c r="W1648" s="34">
        <f>COUNTIFS($E1657:$E1681,"6",$F1657:$F1681,"HH",$C1657:$C1681,"FST")</f>
        <v>0</v>
      </c>
      <c r="X1648" s="35">
        <f>COUNTIFS($E1657:$E1681,"6",$F1657:$F1681,"Ped",$C1657:$C1681,"FST")</f>
        <v>0</v>
      </c>
      <c r="Y1648" s="25"/>
      <c r="Z1648" s="304"/>
      <c r="AA1648" s="307"/>
      <c r="AB1648" s="308"/>
      <c r="AC1648" s="25"/>
      <c r="AD1648" s="25"/>
      <c r="AH1648" s="109">
        <v>6</v>
      </c>
      <c r="AI1648" s="109" t="str">
        <f>IF($E1647="SS",COUNTIFS($C1657:$C1681,"FST",$E1657:$E1681,"6"),"0")</f>
        <v>0</v>
      </c>
      <c r="AJ1648" s="109" t="str">
        <f>IF($E1647="RPX",COUNTIFS($C1657:$C1681,"FST",$E1657:$E1681,"6"),"0")</f>
        <v>0</v>
      </c>
      <c r="AK1648" s="109" t="str">
        <f>IF($E1647="EUC",COUNTIFS($C1657:$C1681,"FST",$E1657:$E1681,"6"),"0")</f>
        <v>0</v>
      </c>
      <c r="AL1648" s="109" t="str">
        <f>IF($E1647="RPX-T",COUNTIFS($C1657:$C1681,"FST",$E1657:$E1681,"6"),"0")</f>
        <v>0</v>
      </c>
      <c r="AS1648" s="109" t="str">
        <f>IF(AND(E1652="Y",E1648=48,E1649=12),"Y","N")</f>
        <v>N</v>
      </c>
      <c r="AT1648" s="110" t="s">
        <v>239</v>
      </c>
      <c r="AU1648" s="109">
        <f>COUNTIFS($E1647,"SS",$AS1648,"Y")</f>
        <v>0</v>
      </c>
      <c r="AV1648" s="108">
        <f>COUNTIFS($E1647,"RPX",$AS1648,"Y")</f>
        <v>0</v>
      </c>
      <c r="AW1648" s="108">
        <f>COUNTIFS($E1647,"EUC",$AS1648,"Y")</f>
        <v>0</v>
      </c>
      <c r="AX1648" s="109">
        <f>COUNTIFS($E1647,"RPX-T",$AS1648,"Y")</f>
        <v>0</v>
      </c>
      <c r="BA1648" s="227"/>
    </row>
    <row r="1649" spans="1:53" ht="16.5" customHeight="1" thickTop="1" thickBot="1" x14ac:dyDescent="0.3">
      <c r="A1649" s="88"/>
      <c r="B1649" s="40" t="s">
        <v>240</v>
      </c>
      <c r="C1649" s="30">
        <v>0</v>
      </c>
      <c r="D1649" s="41" t="s">
        <v>241</v>
      </c>
      <c r="E1649" s="42"/>
      <c r="F1649" s="88"/>
      <c r="G1649" s="277" t="s">
        <v>242</v>
      </c>
      <c r="H1649" s="43" t="s">
        <v>243</v>
      </c>
      <c r="I1649" s="35">
        <f>IF(E1649&lt;&gt;0,1,0)</f>
        <v>0</v>
      </c>
      <c r="J1649" s="309" t="s">
        <v>244</v>
      </c>
      <c r="K1649" s="310"/>
      <c r="L1649" s="44" t="str">
        <f>'Cable Calculator'!GV3</f>
        <v/>
      </c>
      <c r="M1649" s="196">
        <v>8</v>
      </c>
      <c r="N1649" s="35">
        <f>SUM(AI1649,AI1660)</f>
        <v>0</v>
      </c>
      <c r="O1649" s="35">
        <v>0</v>
      </c>
      <c r="P1649" s="35">
        <f>SUM(AJ1649,AJ1660)</f>
        <v>0</v>
      </c>
      <c r="Q1649" s="35">
        <v>0</v>
      </c>
      <c r="R1649" s="35">
        <f>COUNTIFS($E1657:$E1681,"8",$F1657:$F1681,"Pole",$C1657:$C1681,"FST")</f>
        <v>0</v>
      </c>
      <c r="S1649" s="35">
        <f>SUM(AL1649,AK1660)</f>
        <v>0</v>
      </c>
      <c r="T1649" s="35">
        <v>0</v>
      </c>
      <c r="U1649" s="35">
        <f>SUM(AK1649,AL1660)</f>
        <v>0</v>
      </c>
      <c r="V1649" s="35">
        <v>0</v>
      </c>
      <c r="W1649" s="34">
        <f>COUNTIFS($E1657:$E1681,"8",$F1657:$F1681,"HH",$C1657:$C1681,"FST")</f>
        <v>0</v>
      </c>
      <c r="X1649" s="35">
        <f>COUNTIFS($E1657:$E1681,"8",$F1657:$F1681,"Ped",$C1657:$C1681,"FST")</f>
        <v>0</v>
      </c>
      <c r="Y1649" s="25"/>
      <c r="Z1649" s="45">
        <v>1</v>
      </c>
      <c r="AA1649" s="46">
        <v>1</v>
      </c>
      <c r="AB1649" s="46">
        <v>12</v>
      </c>
      <c r="AC1649" s="25"/>
      <c r="AD1649" s="25"/>
      <c r="AH1649" s="109">
        <v>8</v>
      </c>
      <c r="AI1649" s="109" t="str">
        <f>IF($E1647="SS",COUNTIFS($C1657:$C1681,"FST",$E1657:$E1681,"8"),"0")</f>
        <v>0</v>
      </c>
      <c r="AJ1649" s="109" t="str">
        <f>IF($E1647="RPX",COUNTIFS($C1657:$C1681,"FST",$E1657:$E1681,"8"),"0")</f>
        <v>0</v>
      </c>
      <c r="AK1649" s="109" t="str">
        <f>IF($E1647="EUC",COUNTIFS($C1657:$C1681,"FST",$E1657:$E1681,"8"),"0")</f>
        <v>0</v>
      </c>
      <c r="AL1649" s="109" t="str">
        <f>IF($E1647="RPX-T",COUNTIFS($C1657:$C1681,"FST",$E1657:$E1681,"8"),"0")</f>
        <v>0</v>
      </c>
      <c r="AS1649" s="109" t="str">
        <f>IF(AND(E1652="Y",E1648=48,E1649=0),"Y","N")</f>
        <v>N</v>
      </c>
      <c r="AT1649" s="110" t="s">
        <v>245</v>
      </c>
      <c r="AU1649" s="109">
        <f>COUNTIFS($E1647,"SS",$AS1649,"Y")</f>
        <v>0</v>
      </c>
      <c r="AV1649" s="108">
        <f>COUNTIFS($E1647,"RPX",$AS1649,"Y")</f>
        <v>0</v>
      </c>
      <c r="AW1649" s="108">
        <f>COUNTIFS($E1647,"EUC",$AS1649,"Y")</f>
        <v>0</v>
      </c>
      <c r="AX1649" s="109">
        <f>COUNTIFS($E1647,"RPX-T",$AS1649,"Y")</f>
        <v>0</v>
      </c>
      <c r="BA1649" s="227"/>
    </row>
    <row r="1650" spans="1:53" ht="16.5" thickTop="1" thickBot="1" x14ac:dyDescent="0.3">
      <c r="A1650" s="88"/>
      <c r="B1650" s="29" t="s">
        <v>246</v>
      </c>
      <c r="C1650" s="37">
        <v>0</v>
      </c>
      <c r="D1650" s="41" t="s">
        <v>247</v>
      </c>
      <c r="E1650" s="42"/>
      <c r="F1650" s="88"/>
      <c r="G1650" s="278"/>
      <c r="H1650" s="47" t="s">
        <v>248</v>
      </c>
      <c r="I1650" s="35">
        <f>IF(E1649&lt;&gt;0,E1649,0)</f>
        <v>0</v>
      </c>
      <c r="J1650" s="194"/>
      <c r="K1650" s="195"/>
      <c r="L1650" s="48"/>
      <c r="M1650" s="196">
        <v>12</v>
      </c>
      <c r="N1650" s="35" t="str">
        <f>IF($E1647="SS",SUM(AI1650,AJ1661,AM1682,AO1682,AQ1682),"0")</f>
        <v>0</v>
      </c>
      <c r="O1650" s="35" t="str">
        <f>IF($E1647="SS",SUM(AN1682,AP1682,AR1682),"0")</f>
        <v>0</v>
      </c>
      <c r="P1650" s="35" t="str">
        <f>IF($E1647="RPX",SUM(AJ1650,AJ1661,AM1682,AO1682,AQ1682),"0")</f>
        <v>0</v>
      </c>
      <c r="Q1650" s="35" t="str">
        <f>IF($E1647="RPX",SUM(AN1682,AP1682,AR1682),"0")</f>
        <v>0</v>
      </c>
      <c r="R1650" s="35">
        <f>COUNTIFS($E1657:$E1681,"12",$F1657:$F1681,"Pole",$C1657:$C1681,"FST")</f>
        <v>0</v>
      </c>
      <c r="S1650" s="35" t="str">
        <f>IF($E1647="RPX-T",SUM(AL1650,AK1661,AM1682,AO1682,AQ1682),"0")</f>
        <v>0</v>
      </c>
      <c r="T1650" s="35" t="str">
        <f>IF($E1647="RPX-T",SUM(AN1682,AP1682,AR1682),"0")</f>
        <v>0</v>
      </c>
      <c r="U1650" s="35" t="str">
        <f>IF($E1647="EUC",SUM(AK1650,AL1661,AM1682,AO1682,AQ1682),"0")</f>
        <v>0</v>
      </c>
      <c r="V1650" s="35" t="str">
        <f>IF($E1647="EUC",SUM($AN1682,AP1682,AR1682),"0")</f>
        <v>0</v>
      </c>
      <c r="W1650" s="34">
        <f>COUNTIFS($E1657:$E1681,"12",$F1657:$F1681,"HH",$C1657:$C1681,"FST")</f>
        <v>0</v>
      </c>
      <c r="X1650" s="35">
        <f>COUNTIFS($E1657:$E1681,"12",$F1657:$F1681,"Ped",$C1657:$C1681,"FST")</f>
        <v>0</v>
      </c>
      <c r="Y1650" s="25"/>
      <c r="Z1650" s="45">
        <v>2</v>
      </c>
      <c r="AA1650" s="46">
        <v>13</v>
      </c>
      <c r="AB1650" s="46">
        <v>24</v>
      </c>
      <c r="AC1650" s="25"/>
      <c r="AD1650" s="25"/>
      <c r="AH1650" s="109">
        <v>12</v>
      </c>
      <c r="AI1650" s="109" t="str">
        <f>IF($E1647="SS",COUNTIFS($C1657:$C1681,"FST",$E1657:$E1681,"12"),"0")</f>
        <v>0</v>
      </c>
      <c r="AJ1650" s="109" t="str">
        <f>IF($E1647="RPX",COUNTIFS($C1657:$C1681,"FST",$E1657:$E1681,"12"),"0")</f>
        <v>0</v>
      </c>
      <c r="AK1650" s="109" t="str">
        <f>IF($E1647="EUC",COUNTIFS($C1657:$C1681,"FST",$E1657:$E1681,"12"),"0")</f>
        <v>0</v>
      </c>
      <c r="AL1650" s="109" t="str">
        <f>IF($E1647="RPX-T",COUNTIFS($C1657:$C1681,"FST",$E1657:$E1681,"12"),"0")</f>
        <v>0</v>
      </c>
      <c r="BA1650" s="227"/>
    </row>
    <row r="1651" spans="1:53" ht="16.5" customHeight="1" thickTop="1" thickBot="1" x14ac:dyDescent="0.3">
      <c r="A1651" s="88"/>
      <c r="B1651" s="36" t="s">
        <v>249</v>
      </c>
      <c r="C1651" s="30">
        <v>0</v>
      </c>
      <c r="D1651" s="49" t="s">
        <v>250</v>
      </c>
      <c r="E1651" s="50">
        <f>E1648/12</f>
        <v>0</v>
      </c>
      <c r="F1651" s="88"/>
      <c r="G1651" s="277" t="s">
        <v>251</v>
      </c>
      <c r="H1651" s="51" t="s">
        <v>252</v>
      </c>
      <c r="I1651" s="112">
        <f>E1650</f>
        <v>0</v>
      </c>
      <c r="J1651" s="311" t="s">
        <v>253</v>
      </c>
      <c r="K1651" s="312"/>
      <c r="L1651" s="313"/>
      <c r="M1651" s="52" t="s">
        <v>254</v>
      </c>
      <c r="N1651" s="106"/>
      <c r="O1651" s="106"/>
      <c r="P1651" s="192"/>
      <c r="Q1651" s="192"/>
      <c r="R1651" s="192"/>
      <c r="S1651" s="192"/>
      <c r="T1651" s="192"/>
      <c r="U1651" s="192"/>
      <c r="V1651" s="192"/>
      <c r="W1651" s="53">
        <f>SUM(P1651:U1651)</f>
        <v>0</v>
      </c>
      <c r="X1651" s="54"/>
      <c r="Y1651" s="25"/>
      <c r="Z1651" s="45">
        <v>3</v>
      </c>
      <c r="AA1651" s="46">
        <v>25</v>
      </c>
      <c r="AB1651" s="46">
        <v>36</v>
      </c>
      <c r="AC1651" s="25"/>
      <c r="AD1651" s="25"/>
      <c r="BA1651" s="227"/>
    </row>
    <row r="1652" spans="1:53" ht="16.5" thickTop="1" thickBot="1" x14ac:dyDescent="0.3">
      <c r="A1652" s="88"/>
      <c r="B1652" s="36" t="s">
        <v>255</v>
      </c>
      <c r="C1652" s="30">
        <v>0</v>
      </c>
      <c r="D1652" s="31" t="s">
        <v>256</v>
      </c>
      <c r="E1652" s="101" t="str">
        <f>IF('Cable Calculator'!GV5="","",'Cable Calculator'!GV5)</f>
        <v/>
      </c>
      <c r="F1652" s="88"/>
      <c r="G1652" s="278"/>
      <c r="H1652" s="47" t="s">
        <v>257</v>
      </c>
      <c r="I1652" s="35" t="str">
        <f>IF(E1650="","0",IF(AND(E1647="EUC",E1648=432), I1651+(203-E1649),IF(E1650=0,0,(E1650+(E1648-E1649)-1))))</f>
        <v>0</v>
      </c>
      <c r="J1652" s="292" t="str">
        <f>IFERROR(IF(OR(E1647="EUC",E1647="SS"),"---",IF(OR(P1646,S1646),"NO 2F Tethers for RPX!",IF(OR(P1648,S1648),"NO 6F Tethers for RPX!","---"))),"---")</f>
        <v>---</v>
      </c>
      <c r="K1652" s="293"/>
      <c r="L1652" s="294"/>
      <c r="M1652" s="292" t="str">
        <f>IF(E1649&gt;60,"Dead Count &gt;60: Consider Downsize","---")</f>
        <v>---</v>
      </c>
      <c r="N1652" s="293"/>
      <c r="O1652" s="293"/>
      <c r="P1652" s="293"/>
      <c r="Q1652" s="293"/>
      <c r="R1652" s="293"/>
      <c r="S1652" s="293"/>
      <c r="T1652" s="293"/>
      <c r="U1652" s="294"/>
      <c r="V1652" s="100"/>
      <c r="W1652" s="54">
        <f>SUM(P1652:U1652)</f>
        <v>0</v>
      </c>
      <c r="X1652" s="54"/>
      <c r="Y1652" s="25"/>
      <c r="Z1652" s="45">
        <v>4</v>
      </c>
      <c r="AA1652" s="46">
        <v>37</v>
      </c>
      <c r="AB1652" s="46">
        <v>48</v>
      </c>
      <c r="AC1652" s="25"/>
      <c r="AD1652" s="25"/>
      <c r="BA1652" s="227"/>
    </row>
    <row r="1653" spans="1:53" ht="16.5" thickTop="1" thickBot="1" x14ac:dyDescent="0.3">
      <c r="A1653" s="88"/>
      <c r="B1653" s="55" t="s">
        <v>258</v>
      </c>
      <c r="C1653" s="56">
        <f>SUM(C1647:C1652)+I1646</f>
        <v>0</v>
      </c>
      <c r="D1653" s="31" t="s">
        <v>259</v>
      </c>
      <c r="E1653" s="101" t="str">
        <f>IF(AS1647="Y","DBL",IF(AS1648="Y","TRPL",IF(AS1649="Y","QUAD","")))</f>
        <v/>
      </c>
      <c r="F1653" s="88"/>
      <c r="G1653" s="192"/>
      <c r="H1653" s="57"/>
      <c r="I1653" s="192"/>
      <c r="J1653" s="292" t="str">
        <f>IF(AND(E1648=216,(OR(Z1669="error",Z1670="error",Z1671="error",Z1672="error",Z1673="error",Z1674="error",Z1675="error",Z1676="error",Z1677="error",Z1678="error",Z1679="error",Z1680="error",Z1681="error",AA1671="error",AA1672="error",AA1673="error",AA1674="error",AA1675="error",AA1676="error",AA1677="error",AA1678="error",AA1679="error",AA1680="error",AA1681="error",AA1682="error",AA1683="error"))),"You cannot cross Tube 6 and 7","---")</f>
        <v>---</v>
      </c>
      <c r="K1653" s="293"/>
      <c r="L1653" s="294"/>
      <c r="M1653" s="292" t="str">
        <f>IF(AND(OR(E1647="SS",E1647="RPX",E1647="EUC",E1647="RPX-T"),(OR(C1657="",C1657="Field SPL"))),"Cannot have FlexNap cables without tethers","---")</f>
        <v>---</v>
      </c>
      <c r="N1653" s="293"/>
      <c r="O1653" s="293"/>
      <c r="P1653" s="293"/>
      <c r="Q1653" s="293"/>
      <c r="R1653" s="293"/>
      <c r="S1653" s="293"/>
      <c r="T1653" s="293"/>
      <c r="U1653" s="294"/>
      <c r="V1653" s="25"/>
      <c r="W1653" s="58"/>
      <c r="X1653" s="58"/>
      <c r="Y1653" s="25"/>
      <c r="Z1653" s="45">
        <v>5</v>
      </c>
      <c r="AA1653" s="46">
        <v>49</v>
      </c>
      <c r="AB1653" s="46">
        <v>60</v>
      </c>
      <c r="AC1653" s="25"/>
      <c r="AD1653" s="25"/>
      <c r="BA1653" s="227"/>
    </row>
    <row r="1654" spans="1:53" ht="16.5" thickTop="1" thickBot="1" x14ac:dyDescent="0.3">
      <c r="A1654" s="88"/>
      <c r="B1654" s="59"/>
      <c r="C1654" s="60"/>
      <c r="D1654" s="61"/>
      <c r="E1654" s="62"/>
      <c r="F1654" s="88"/>
      <c r="G1654" s="63"/>
      <c r="H1654" s="64"/>
      <c r="I1654" s="63"/>
      <c r="J1654" s="292" t="str">
        <f>IF(AND(OR(E1647="RPX", E1647="RPX-T", E1647="SS"),E1648=216),"NO 216 For RPX, RPX-T, OR SS CABLE","---")</f>
        <v>---</v>
      </c>
      <c r="K1654" s="293"/>
      <c r="L1654" s="294"/>
      <c r="M1654" s="292" t="str" cm="1">
        <f t="array" ref="M1654">IF(AND(E1647="",OR(C1657:C1681="FST",C1657:C1681="REV T",C1657:C1681="DBL REV",C1657:C1681="TPL REV", C1657:C1681="QD REV")),"Non-FlexNap cables cannot have tethers","---")</f>
        <v>---</v>
      </c>
      <c r="N1654" s="293"/>
      <c r="O1654" s="293"/>
      <c r="P1654" s="293"/>
      <c r="Q1654" s="293"/>
      <c r="R1654" s="293"/>
      <c r="S1654" s="293"/>
      <c r="T1654" s="293"/>
      <c r="U1654" s="294"/>
      <c r="V1654" s="25"/>
      <c r="W1654" s="58"/>
      <c r="X1654" s="58"/>
      <c r="Y1654" s="25"/>
      <c r="Z1654" s="45">
        <v>6</v>
      </c>
      <c r="AA1654" s="65">
        <v>61</v>
      </c>
      <c r="AB1654" s="65">
        <v>72</v>
      </c>
      <c r="AC1654" s="25"/>
      <c r="AD1654" s="25"/>
      <c r="BA1654" s="226"/>
    </row>
    <row r="1655" spans="1:53" ht="15.75" customHeight="1" thickBot="1" x14ac:dyDescent="0.3">
      <c r="A1655" s="88"/>
      <c r="B1655" s="277" t="s">
        <v>260</v>
      </c>
      <c r="C1655" s="314" t="s">
        <v>261</v>
      </c>
      <c r="D1655" s="314" t="s">
        <v>262</v>
      </c>
      <c r="E1655" s="316" t="s">
        <v>263</v>
      </c>
      <c r="F1655" s="314" t="s">
        <v>264</v>
      </c>
      <c r="G1655" s="279" t="s">
        <v>265</v>
      </c>
      <c r="H1655" s="279" t="s">
        <v>266</v>
      </c>
      <c r="I1655" s="279" t="s">
        <v>267</v>
      </c>
      <c r="J1655" s="318" t="s">
        <v>268</v>
      </c>
      <c r="K1655" s="314" t="s">
        <v>269</v>
      </c>
      <c r="L1655" s="320" t="s">
        <v>270</v>
      </c>
      <c r="M1655" s="322" t="s">
        <v>271</v>
      </c>
      <c r="N1655" s="322"/>
      <c r="O1655" s="322"/>
      <c r="P1655" s="322"/>
      <c r="Q1655" s="322"/>
      <c r="R1655" s="322"/>
      <c r="S1655" s="322"/>
      <c r="T1655" s="322"/>
      <c r="U1655" s="323"/>
      <c r="V1655" s="107"/>
      <c r="W1655" s="72"/>
      <c r="X1655" s="72"/>
      <c r="Y1655" s="72"/>
      <c r="Z1655" s="45">
        <v>7</v>
      </c>
      <c r="AA1655" s="65">
        <v>73</v>
      </c>
      <c r="AB1655" s="65">
        <v>84</v>
      </c>
      <c r="AC1655" s="25"/>
      <c r="AD1655" s="25"/>
      <c r="BA1655" s="228"/>
    </row>
    <row r="1656" spans="1:53" ht="15.75" thickBot="1" x14ac:dyDescent="0.3">
      <c r="A1656" s="88"/>
      <c r="B1656" s="278"/>
      <c r="C1656" s="315"/>
      <c r="D1656" s="315"/>
      <c r="E1656" s="317"/>
      <c r="F1656" s="315"/>
      <c r="G1656" s="280"/>
      <c r="H1656" s="280"/>
      <c r="I1656" s="280"/>
      <c r="J1656" s="319"/>
      <c r="K1656" s="315"/>
      <c r="L1656" s="321"/>
      <c r="M1656" s="324"/>
      <c r="N1656" s="324"/>
      <c r="O1656" s="324"/>
      <c r="P1656" s="324"/>
      <c r="Q1656" s="324"/>
      <c r="R1656" s="324"/>
      <c r="S1656" s="324"/>
      <c r="T1656" s="324"/>
      <c r="U1656" s="325"/>
      <c r="V1656" s="107"/>
      <c r="W1656" s="72"/>
      <c r="X1656" s="72"/>
      <c r="Y1656" s="72"/>
      <c r="Z1656" s="45">
        <v>8</v>
      </c>
      <c r="AA1656" s="46">
        <v>85</v>
      </c>
      <c r="AB1656" s="46">
        <v>96</v>
      </c>
      <c r="AC1656" s="25"/>
      <c r="AD1656" s="25"/>
      <c r="AI1656" s="109" t="s">
        <v>272</v>
      </c>
      <c r="AJ1656" s="109" t="s">
        <v>273</v>
      </c>
      <c r="AK1656" s="109" t="s">
        <v>274</v>
      </c>
      <c r="AL1656" s="109" t="s">
        <v>275</v>
      </c>
      <c r="BA1656" s="228"/>
    </row>
    <row r="1657" spans="1:53" ht="15.75" thickBot="1" x14ac:dyDescent="0.3">
      <c r="A1657" s="88"/>
      <c r="B1657" s="66" t="s">
        <v>276</v>
      </c>
      <c r="C1657" s="67"/>
      <c r="D1657" s="102"/>
      <c r="E1657" s="32"/>
      <c r="F1657" s="32"/>
      <c r="G1657" s="68" t="s">
        <v>277</v>
      </c>
      <c r="H1657" s="69">
        <f>IF(I1657=0,0,I1657-(E1657-1))</f>
        <v>0</v>
      </c>
      <c r="I1657" s="70">
        <f>IF(E1657=0,0,I1652)</f>
        <v>0</v>
      </c>
      <c r="J1657" s="71" t="s">
        <v>278</v>
      </c>
      <c r="K1657" s="32"/>
      <c r="L1657" s="233"/>
      <c r="M1657" s="295"/>
      <c r="N1657" s="295"/>
      <c r="O1657" s="295"/>
      <c r="P1657" s="295"/>
      <c r="Q1657" s="295"/>
      <c r="R1657" s="295"/>
      <c r="S1657" s="295"/>
      <c r="T1657" s="295"/>
      <c r="U1657" s="296"/>
      <c r="V1657" s="103"/>
      <c r="W1657" s="72"/>
      <c r="X1657" s="72"/>
      <c r="Y1657" s="72"/>
      <c r="Z1657" s="45">
        <v>9</v>
      </c>
      <c r="AA1657" s="46">
        <v>97</v>
      </c>
      <c r="AB1657" s="46">
        <v>108</v>
      </c>
      <c r="AC1657" s="72">
        <f t="shared" ref="AC1657:AC1681" si="680">IF(B1657&lt;&gt;"FST",1,0)</f>
        <v>1</v>
      </c>
      <c r="AD1657" s="72">
        <f t="shared" ref="AD1657:AD1681" si="681">IF(C1657&lt;&gt;"FST",1,0)</f>
        <v>1</v>
      </c>
      <c r="AE1657" s="109" t="str">
        <f t="shared" ref="AE1657:AE1683" si="682">CONCATENATE(H1657,"-",I1657)</f>
        <v>0-0</v>
      </c>
      <c r="AF1657" s="109" t="str">
        <f t="shared" ref="AF1657:AF1681" si="683">IF(C1657="Field SPL","N","Y")</f>
        <v>Y</v>
      </c>
      <c r="AG1657" s="109" t="str">
        <f t="shared" ref="AG1657:AG1681" si="684">IF(OR(E$1606="RPX",E$1606="SS"),"A","B")</f>
        <v>B</v>
      </c>
      <c r="AH1657" s="109">
        <v>2</v>
      </c>
      <c r="AI1657" s="109" t="str">
        <f>IF(E1647="SS",COUNTIFS(C1657:C1681,"TCF",E1657:E1681,"2"),"")</f>
        <v/>
      </c>
      <c r="AJ1657" s="109" t="str">
        <f>IF(E1647="RPX",COUNTIFS(C1657:C1681,"TCF",E1657:E1681,"2"),"")</f>
        <v/>
      </c>
      <c r="AK1657" s="109" t="str">
        <f>IF(E1647="RPX-T",COUNTIFS(C1657:C1681,"TCF",E1657:E1681,"2"),"")</f>
        <v/>
      </c>
      <c r="AL1657" s="109" t="str">
        <f>IF(E1647="EUC",COUNTIFS(C1657:C1681,"TCF",E1657:E1681,"2"),"")</f>
        <v/>
      </c>
      <c r="AM1657" s="109">
        <f t="shared" ref="AM1657:AM1681" si="685">VALUE(IF(C1657="FST","0",IF(C1657="REV T","1",IF(C1657="DBL REV",".5","0"))))</f>
        <v>0</v>
      </c>
      <c r="AN1657" s="109">
        <f t="shared" ref="AN1657:AN1681" si="686">VALUE(IF(C1657="FST","0",IF(C1657="REV T","0",IF(C1657="DBL REV",".5","0"))))</f>
        <v>0</v>
      </c>
      <c r="AO1657" s="109" t="str">
        <f t="shared" ref="AO1657:AO1681" si="687">IF(C1657="TPL REV","Y","")</f>
        <v/>
      </c>
      <c r="AQ1657" s="109" t="str">
        <f t="shared" ref="AQ1657:AQ1681" si="688">IF(C1657="QD REV","Y","")</f>
        <v/>
      </c>
      <c r="BA1657" s="229">
        <f>MOD(E1657,12)</f>
        <v>0</v>
      </c>
    </row>
    <row r="1658" spans="1:53" ht="15.75" thickBot="1" x14ac:dyDescent="0.3">
      <c r="A1658" s="88"/>
      <c r="B1658" s="66" t="s">
        <v>279</v>
      </c>
      <c r="C1658" s="67"/>
      <c r="D1658" s="102"/>
      <c r="E1658" s="32"/>
      <c r="F1658" s="32"/>
      <c r="G1658" s="68" t="s">
        <v>277</v>
      </c>
      <c r="H1658" s="69">
        <f t="shared" ref="H1658:H1681" si="689">IF(E1658=0,0,I1658-(E1658-1))</f>
        <v>0</v>
      </c>
      <c r="I1658" s="70">
        <f t="shared" ref="I1658:I1681" si="690">IF(E1658=0,0,H1657-1)</f>
        <v>0</v>
      </c>
      <c r="J1658" s="73" t="str">
        <f>IF(C1658="","--",IF(AND(C1658&lt;&gt;"FST",C1658&lt;&gt;"TCF",BA1657&lt;&gt;0),BA1657,"--"))</f>
        <v>--</v>
      </c>
      <c r="K1658" s="32"/>
      <c r="L1658" s="233"/>
      <c r="M1658" s="295"/>
      <c r="N1658" s="295"/>
      <c r="O1658" s="295"/>
      <c r="P1658" s="295"/>
      <c r="Q1658" s="295"/>
      <c r="R1658" s="295"/>
      <c r="S1658" s="295"/>
      <c r="T1658" s="295"/>
      <c r="U1658" s="296"/>
      <c r="V1658" s="103"/>
      <c r="W1658" s="72"/>
      <c r="X1658" s="72"/>
      <c r="Y1658" s="72"/>
      <c r="Z1658" s="45">
        <v>10</v>
      </c>
      <c r="AA1658" s="46">
        <v>109</v>
      </c>
      <c r="AB1658" s="46">
        <v>120</v>
      </c>
      <c r="AC1658" s="72">
        <f t="shared" si="680"/>
        <v>1</v>
      </c>
      <c r="AD1658" s="72">
        <f t="shared" si="681"/>
        <v>1</v>
      </c>
      <c r="AE1658" s="109" t="str">
        <f t="shared" si="682"/>
        <v>0-0</v>
      </c>
      <c r="AF1658" s="109" t="str">
        <f t="shared" si="683"/>
        <v>Y</v>
      </c>
      <c r="AG1658" s="109" t="str">
        <f t="shared" si="684"/>
        <v>B</v>
      </c>
      <c r="AH1658" s="109">
        <v>4</v>
      </c>
      <c r="AI1658" s="109" t="str">
        <f>IF(E1647="SS",COUNTIFS(C1657:C1681,"TCF",E1657:E1681,"4"),"")</f>
        <v/>
      </c>
      <c r="AJ1658" s="109" t="str">
        <f>IF(E1647="RPX",COUNTIFS(C1657:C1681,"TCF",E1657:E1681,"4"),"")</f>
        <v/>
      </c>
      <c r="AK1658" s="109" t="str">
        <f>IF(E1647="RPX-T",COUNTIFS(C1657:C1681,"TCF",E1657:E1681,"4"),"")</f>
        <v/>
      </c>
      <c r="AL1658" s="109" t="str">
        <f>IF(E1647="EUC",COUNTIFS(C1657:C1681,"TCF",E1657:E1681,"4"),"")</f>
        <v/>
      </c>
      <c r="AM1658" s="109">
        <f t="shared" si="685"/>
        <v>0</v>
      </c>
      <c r="AN1658" s="109">
        <f t="shared" si="686"/>
        <v>0</v>
      </c>
      <c r="AO1658" s="109" t="str">
        <f t="shared" si="687"/>
        <v/>
      </c>
      <c r="AQ1658" s="109" t="str">
        <f t="shared" si="688"/>
        <v/>
      </c>
      <c r="BA1658" s="229">
        <f>MOD(SUM(E1657:E1658),12)</f>
        <v>0</v>
      </c>
    </row>
    <row r="1659" spans="1:53" ht="15.75" thickBot="1" x14ac:dyDescent="0.3">
      <c r="A1659" s="88"/>
      <c r="B1659" s="74" t="s">
        <v>280</v>
      </c>
      <c r="C1659" s="67"/>
      <c r="D1659" s="102"/>
      <c r="E1659" s="32"/>
      <c r="F1659" s="32"/>
      <c r="G1659" s="75" t="s">
        <v>277</v>
      </c>
      <c r="H1659" s="69">
        <f t="shared" si="689"/>
        <v>0</v>
      </c>
      <c r="I1659" s="70">
        <f t="shared" si="690"/>
        <v>0</v>
      </c>
      <c r="J1659" s="73" t="str">
        <f t="shared" ref="J1659:J1681" si="691">IF(C1659="","--",IF(AND(C1659&lt;&gt;"FST",C1659&lt;&gt;"TCF",BA1658&lt;&gt;0),BA1658,"--"))</f>
        <v>--</v>
      </c>
      <c r="K1659" s="32"/>
      <c r="L1659" s="233"/>
      <c r="M1659" s="295"/>
      <c r="N1659" s="295"/>
      <c r="O1659" s="295"/>
      <c r="P1659" s="295"/>
      <c r="Q1659" s="295"/>
      <c r="R1659" s="295"/>
      <c r="S1659" s="295"/>
      <c r="T1659" s="295"/>
      <c r="U1659" s="296"/>
      <c r="V1659" s="103"/>
      <c r="W1659" s="72"/>
      <c r="X1659" s="72"/>
      <c r="Y1659" s="72"/>
      <c r="Z1659" s="45">
        <v>11</v>
      </c>
      <c r="AA1659" s="46">
        <v>121</v>
      </c>
      <c r="AB1659" s="46">
        <v>132</v>
      </c>
      <c r="AC1659" s="72">
        <f t="shared" si="680"/>
        <v>1</v>
      </c>
      <c r="AD1659" s="72">
        <f t="shared" si="681"/>
        <v>1</v>
      </c>
      <c r="AE1659" s="109" t="str">
        <f t="shared" si="682"/>
        <v>0-0</v>
      </c>
      <c r="AF1659" s="109" t="str">
        <f t="shared" si="683"/>
        <v>Y</v>
      </c>
      <c r="AG1659" s="109" t="str">
        <f t="shared" si="684"/>
        <v>B</v>
      </c>
      <c r="AH1659" s="109">
        <v>6</v>
      </c>
      <c r="AI1659" s="109" t="str">
        <f>IF(E1647="SS",COUNTIFS(C1657:C1681,"TCF",E1657:E1681,"6"),"")</f>
        <v/>
      </c>
      <c r="AJ1659" s="109" t="str">
        <f>IF(E1647="RPX",COUNTIFS(C1657:C1681,"TCF",E1657:E1681,"6"),"")</f>
        <v/>
      </c>
      <c r="AK1659" s="109" t="str">
        <f>IF(E1647="RPX-T",COUNTIFS(C1657:C1681,"TCF",E1657:E1681,"6"),"")</f>
        <v/>
      </c>
      <c r="AL1659" s="109" t="str">
        <f>IF(E1647="EUC",COUNTIFS(C1657:C1681,"TCF",E1657:E1681,"6"),"")</f>
        <v/>
      </c>
      <c r="AM1659" s="109">
        <f t="shared" si="685"/>
        <v>0</v>
      </c>
      <c r="AN1659" s="109">
        <f t="shared" si="686"/>
        <v>0</v>
      </c>
      <c r="AO1659" s="109" t="str">
        <f t="shared" si="687"/>
        <v/>
      </c>
      <c r="AQ1659" s="109" t="str">
        <f t="shared" si="688"/>
        <v/>
      </c>
      <c r="BA1659" s="229">
        <f>MOD(SUM(E1657:E1660),12)</f>
        <v>0</v>
      </c>
    </row>
    <row r="1660" spans="1:53" ht="15.75" thickBot="1" x14ac:dyDescent="0.3">
      <c r="A1660" s="88"/>
      <c r="B1660" s="66" t="s">
        <v>281</v>
      </c>
      <c r="C1660" s="67"/>
      <c r="D1660" s="102"/>
      <c r="E1660" s="32"/>
      <c r="F1660" s="32"/>
      <c r="G1660" s="68" t="s">
        <v>277</v>
      </c>
      <c r="H1660" s="69">
        <f t="shared" si="689"/>
        <v>0</v>
      </c>
      <c r="I1660" s="70">
        <f t="shared" si="690"/>
        <v>0</v>
      </c>
      <c r="J1660" s="73" t="str">
        <f t="shared" si="691"/>
        <v>--</v>
      </c>
      <c r="K1660" s="32"/>
      <c r="L1660" s="233"/>
      <c r="M1660" s="295"/>
      <c r="N1660" s="295"/>
      <c r="O1660" s="295"/>
      <c r="P1660" s="295"/>
      <c r="Q1660" s="295"/>
      <c r="R1660" s="295"/>
      <c r="S1660" s="295"/>
      <c r="T1660" s="295"/>
      <c r="U1660" s="296"/>
      <c r="V1660" s="103"/>
      <c r="W1660" s="72"/>
      <c r="X1660" s="72"/>
      <c r="Y1660" s="72"/>
      <c r="Z1660" s="45">
        <v>12</v>
      </c>
      <c r="AA1660" s="76">
        <v>133</v>
      </c>
      <c r="AB1660" s="76">
        <v>144</v>
      </c>
      <c r="AC1660" s="72">
        <f t="shared" si="680"/>
        <v>1</v>
      </c>
      <c r="AD1660" s="72">
        <f t="shared" si="681"/>
        <v>1</v>
      </c>
      <c r="AE1660" s="109" t="str">
        <f t="shared" si="682"/>
        <v>0-0</v>
      </c>
      <c r="AF1660" s="109" t="str">
        <f t="shared" si="683"/>
        <v>Y</v>
      </c>
      <c r="AG1660" s="109" t="str">
        <f t="shared" si="684"/>
        <v>B</v>
      </c>
      <c r="AH1660" s="109">
        <v>8</v>
      </c>
      <c r="AI1660" s="109" t="str">
        <f>IF(E1647="SS",COUNTIFS(C1657:C1681,"TCF",E1657:E1681,"8"),"")</f>
        <v/>
      </c>
      <c r="AJ1660" s="109" t="str">
        <f>IF(E1647="RPX",COUNTIFS(C1657:C1681,"TCF",E1657:E1681,"8"),"")</f>
        <v/>
      </c>
      <c r="AK1660" s="109" t="str">
        <f>IF(E1647="RPX-T",COUNTIFS(C1657:C1681,"TCF",E1657:E1681,"8"),"")</f>
        <v/>
      </c>
      <c r="AL1660" s="109" t="str">
        <f>IF(E1647="EUC",COUNTIFS(C1657:C1681,"TCF",E1657:E1681,"8"),"")</f>
        <v/>
      </c>
      <c r="AM1660" s="109">
        <f t="shared" si="685"/>
        <v>0</v>
      </c>
      <c r="AN1660" s="109">
        <f t="shared" si="686"/>
        <v>0</v>
      </c>
      <c r="AO1660" s="109" t="str">
        <f t="shared" si="687"/>
        <v/>
      </c>
      <c r="AQ1660" s="109" t="str">
        <f t="shared" si="688"/>
        <v/>
      </c>
      <c r="BA1660" s="229">
        <f>MOD(SUM(E1657:E1661),12)</f>
        <v>0</v>
      </c>
    </row>
    <row r="1661" spans="1:53" ht="15.75" thickBot="1" x14ac:dyDescent="0.3">
      <c r="A1661" s="88"/>
      <c r="B1661" s="66" t="s">
        <v>282</v>
      </c>
      <c r="C1661" s="67"/>
      <c r="D1661" s="102"/>
      <c r="E1661" s="32"/>
      <c r="F1661" s="32"/>
      <c r="G1661" s="68" t="s">
        <v>277</v>
      </c>
      <c r="H1661" s="69">
        <f t="shared" si="689"/>
        <v>0</v>
      </c>
      <c r="I1661" s="70">
        <f t="shared" si="690"/>
        <v>0</v>
      </c>
      <c r="J1661" s="73" t="str">
        <f t="shared" si="691"/>
        <v>--</v>
      </c>
      <c r="K1661" s="32"/>
      <c r="L1661" s="233"/>
      <c r="M1661" s="295"/>
      <c r="N1661" s="295"/>
      <c r="O1661" s="295"/>
      <c r="P1661" s="295"/>
      <c r="Q1661" s="295"/>
      <c r="R1661" s="295"/>
      <c r="S1661" s="295"/>
      <c r="T1661" s="295"/>
      <c r="U1661" s="296"/>
      <c r="V1661" s="103"/>
      <c r="W1661" s="72"/>
      <c r="X1661" s="72"/>
      <c r="Y1661" s="72"/>
      <c r="Z1661" s="45">
        <v>13</v>
      </c>
      <c r="AA1661" s="77">
        <f t="shared" ref="AA1661:AA1666" si="692">AB1660+1</f>
        <v>145</v>
      </c>
      <c r="AB1661" s="77">
        <f t="shared" ref="AB1661:AB1666" si="693">AB1660+12</f>
        <v>156</v>
      </c>
      <c r="AC1661" s="72">
        <f t="shared" si="680"/>
        <v>1</v>
      </c>
      <c r="AD1661" s="72">
        <f t="shared" si="681"/>
        <v>1</v>
      </c>
      <c r="AE1661" s="109" t="str">
        <f t="shared" si="682"/>
        <v>0-0</v>
      </c>
      <c r="AF1661" s="109" t="str">
        <f t="shared" si="683"/>
        <v>Y</v>
      </c>
      <c r="AG1661" s="109" t="str">
        <f t="shared" si="684"/>
        <v>B</v>
      </c>
      <c r="AH1661" s="109">
        <v>12</v>
      </c>
      <c r="AI1661" s="109" t="str">
        <f>IF(E1647="SS",COUNTIFS(C1657:C1681,"TCF",E1657:E1681,"12"),"")</f>
        <v/>
      </c>
      <c r="AJ1661" s="109" t="str">
        <f>IF(E1647="RPX",COUNTIFS(C1657:C1681,"TCF",E1657:E1681,"12"),"")</f>
        <v/>
      </c>
      <c r="AK1661" s="109" t="str">
        <f>IF(E1647="RPX-T",COUNTIFS(C1657:C1681,"TCF",E1657:E1681,"12"),"")</f>
        <v/>
      </c>
      <c r="AL1661" s="109" t="str">
        <f>IF(E1647="EUC",COUNTIFS(C1657:C1681,"TCF",E1657:E1681,"12"),"")</f>
        <v/>
      </c>
      <c r="AM1661" s="109">
        <f t="shared" si="685"/>
        <v>0</v>
      </c>
      <c r="AN1661" s="109">
        <f t="shared" si="686"/>
        <v>0</v>
      </c>
      <c r="AO1661" s="109" t="str">
        <f t="shared" si="687"/>
        <v/>
      </c>
      <c r="AQ1661" s="109" t="str">
        <f t="shared" si="688"/>
        <v/>
      </c>
      <c r="BA1661" s="229">
        <f>MOD(SUM(E1657:E1662),12)</f>
        <v>0</v>
      </c>
    </row>
    <row r="1662" spans="1:53" ht="15.75" thickBot="1" x14ac:dyDescent="0.3">
      <c r="A1662" s="88"/>
      <c r="B1662" s="66" t="s">
        <v>283</v>
      </c>
      <c r="C1662" s="67"/>
      <c r="D1662" s="102"/>
      <c r="E1662" s="32"/>
      <c r="F1662" s="32"/>
      <c r="G1662" s="68" t="s">
        <v>277</v>
      </c>
      <c r="H1662" s="69">
        <f t="shared" si="689"/>
        <v>0</v>
      </c>
      <c r="I1662" s="70">
        <f t="shared" si="690"/>
        <v>0</v>
      </c>
      <c r="J1662" s="73" t="str">
        <f t="shared" si="691"/>
        <v>--</v>
      </c>
      <c r="K1662" s="32"/>
      <c r="L1662" s="233"/>
      <c r="M1662" s="295"/>
      <c r="N1662" s="295"/>
      <c r="O1662" s="295"/>
      <c r="P1662" s="295"/>
      <c r="Q1662" s="295"/>
      <c r="R1662" s="295"/>
      <c r="S1662" s="295"/>
      <c r="T1662" s="295"/>
      <c r="U1662" s="296"/>
      <c r="V1662" s="103"/>
      <c r="W1662" s="72"/>
      <c r="X1662" s="72"/>
      <c r="Y1662" s="72"/>
      <c r="Z1662" s="45">
        <v>14</v>
      </c>
      <c r="AA1662" s="77">
        <f t="shared" si="692"/>
        <v>157</v>
      </c>
      <c r="AB1662" s="77">
        <f t="shared" si="693"/>
        <v>168</v>
      </c>
      <c r="AC1662" s="72">
        <f t="shared" si="680"/>
        <v>1</v>
      </c>
      <c r="AD1662" s="72">
        <f t="shared" si="681"/>
        <v>1</v>
      </c>
      <c r="AE1662" s="109" t="str">
        <f t="shared" si="682"/>
        <v>0-0</v>
      </c>
      <c r="AF1662" s="109" t="str">
        <f t="shared" si="683"/>
        <v>Y</v>
      </c>
      <c r="AG1662" s="109" t="str">
        <f t="shared" si="684"/>
        <v>B</v>
      </c>
      <c r="AM1662" s="109">
        <f t="shared" si="685"/>
        <v>0</v>
      </c>
      <c r="AN1662" s="109">
        <f t="shared" si="686"/>
        <v>0</v>
      </c>
      <c r="AO1662" s="109" t="str">
        <f t="shared" si="687"/>
        <v/>
      </c>
      <c r="AQ1662" s="109" t="str">
        <f t="shared" si="688"/>
        <v/>
      </c>
      <c r="BA1662" s="229">
        <f>MOD(SUM(E1657:E1663),12)</f>
        <v>0</v>
      </c>
    </row>
    <row r="1663" spans="1:53" ht="15.75" thickBot="1" x14ac:dyDescent="0.3">
      <c r="A1663" s="88"/>
      <c r="B1663" s="66" t="s">
        <v>284</v>
      </c>
      <c r="C1663" s="67"/>
      <c r="D1663" s="102"/>
      <c r="E1663" s="32"/>
      <c r="F1663" s="32"/>
      <c r="G1663" s="68" t="s">
        <v>277</v>
      </c>
      <c r="H1663" s="69">
        <f t="shared" si="689"/>
        <v>0</v>
      </c>
      <c r="I1663" s="70">
        <f t="shared" si="690"/>
        <v>0</v>
      </c>
      <c r="J1663" s="73" t="str">
        <f t="shared" si="691"/>
        <v>--</v>
      </c>
      <c r="K1663" s="32"/>
      <c r="L1663" s="233"/>
      <c r="M1663" s="295"/>
      <c r="N1663" s="295"/>
      <c r="O1663" s="295"/>
      <c r="P1663" s="295"/>
      <c r="Q1663" s="295"/>
      <c r="R1663" s="295"/>
      <c r="S1663" s="295"/>
      <c r="T1663" s="295"/>
      <c r="U1663" s="296"/>
      <c r="V1663" s="103"/>
      <c r="W1663" s="72"/>
      <c r="X1663" s="72"/>
      <c r="Y1663" s="72"/>
      <c r="Z1663" s="45">
        <v>15</v>
      </c>
      <c r="AA1663" s="77">
        <f t="shared" si="692"/>
        <v>169</v>
      </c>
      <c r="AB1663" s="77">
        <f t="shared" si="693"/>
        <v>180</v>
      </c>
      <c r="AC1663" s="72">
        <f t="shared" si="680"/>
        <v>1</v>
      </c>
      <c r="AD1663" s="72">
        <f t="shared" si="681"/>
        <v>1</v>
      </c>
      <c r="AE1663" s="109" t="str">
        <f t="shared" si="682"/>
        <v>0-0</v>
      </c>
      <c r="AF1663" s="109" t="str">
        <f t="shared" si="683"/>
        <v>Y</v>
      </c>
      <c r="AG1663" s="109" t="str">
        <f t="shared" si="684"/>
        <v>B</v>
      </c>
      <c r="AM1663" s="109">
        <f t="shared" si="685"/>
        <v>0</v>
      </c>
      <c r="AN1663" s="109">
        <f t="shared" si="686"/>
        <v>0</v>
      </c>
      <c r="AO1663" s="109" t="str">
        <f t="shared" si="687"/>
        <v/>
      </c>
      <c r="AQ1663" s="109" t="str">
        <f t="shared" si="688"/>
        <v/>
      </c>
      <c r="BA1663" s="229">
        <f>MOD(SUM(E1657:E1664),12)</f>
        <v>0</v>
      </c>
    </row>
    <row r="1664" spans="1:53" ht="15.75" thickBot="1" x14ac:dyDescent="0.3">
      <c r="A1664" s="88"/>
      <c r="B1664" s="66" t="s">
        <v>285</v>
      </c>
      <c r="C1664" s="67"/>
      <c r="D1664" s="102"/>
      <c r="E1664" s="32"/>
      <c r="F1664" s="32"/>
      <c r="G1664" s="68" t="s">
        <v>277</v>
      </c>
      <c r="H1664" s="69">
        <f t="shared" si="689"/>
        <v>0</v>
      </c>
      <c r="I1664" s="70">
        <f t="shared" si="690"/>
        <v>0</v>
      </c>
      <c r="J1664" s="73" t="str">
        <f t="shared" si="691"/>
        <v>--</v>
      </c>
      <c r="K1664" s="32"/>
      <c r="L1664" s="233"/>
      <c r="M1664" s="295"/>
      <c r="N1664" s="295"/>
      <c r="O1664" s="295"/>
      <c r="P1664" s="295"/>
      <c r="Q1664" s="295"/>
      <c r="R1664" s="295"/>
      <c r="S1664" s="295"/>
      <c r="T1664" s="295"/>
      <c r="U1664" s="296"/>
      <c r="V1664" s="103"/>
      <c r="W1664" s="72"/>
      <c r="X1664" s="72"/>
      <c r="Y1664" s="72"/>
      <c r="Z1664" s="45">
        <f>Z1663+1</f>
        <v>16</v>
      </c>
      <c r="AA1664" s="77">
        <f t="shared" si="692"/>
        <v>181</v>
      </c>
      <c r="AB1664" s="77">
        <f t="shared" si="693"/>
        <v>192</v>
      </c>
      <c r="AC1664" s="72">
        <f t="shared" si="680"/>
        <v>1</v>
      </c>
      <c r="AD1664" s="72">
        <f t="shared" si="681"/>
        <v>1</v>
      </c>
      <c r="AE1664" s="109" t="str">
        <f t="shared" si="682"/>
        <v>0-0</v>
      </c>
      <c r="AF1664" s="109" t="str">
        <f t="shared" si="683"/>
        <v>Y</v>
      </c>
      <c r="AG1664" s="109" t="str">
        <f t="shared" si="684"/>
        <v>B</v>
      </c>
      <c r="AM1664" s="109">
        <f t="shared" si="685"/>
        <v>0</v>
      </c>
      <c r="AN1664" s="109">
        <f t="shared" si="686"/>
        <v>0</v>
      </c>
      <c r="AO1664" s="109" t="str">
        <f t="shared" si="687"/>
        <v/>
      </c>
      <c r="AQ1664" s="109" t="str">
        <f t="shared" si="688"/>
        <v/>
      </c>
      <c r="BA1664" s="229">
        <f>MOD(SUM(E1657:E1665),12)</f>
        <v>0</v>
      </c>
    </row>
    <row r="1665" spans="1:53" ht="15.75" thickBot="1" x14ac:dyDescent="0.3">
      <c r="A1665" s="88"/>
      <c r="B1665" s="66" t="s">
        <v>286</v>
      </c>
      <c r="C1665" s="67"/>
      <c r="D1665" s="102"/>
      <c r="E1665" s="32"/>
      <c r="F1665" s="32"/>
      <c r="G1665" s="68" t="s">
        <v>277</v>
      </c>
      <c r="H1665" s="69">
        <f t="shared" si="689"/>
        <v>0</v>
      </c>
      <c r="I1665" s="70">
        <f t="shared" si="690"/>
        <v>0</v>
      </c>
      <c r="J1665" s="73" t="str">
        <f t="shared" si="691"/>
        <v>--</v>
      </c>
      <c r="K1665" s="32"/>
      <c r="L1665" s="233"/>
      <c r="M1665" s="295"/>
      <c r="N1665" s="295"/>
      <c r="O1665" s="295"/>
      <c r="P1665" s="295"/>
      <c r="Q1665" s="295"/>
      <c r="R1665" s="295"/>
      <c r="S1665" s="295"/>
      <c r="T1665" s="295"/>
      <c r="U1665" s="296"/>
      <c r="V1665" s="103"/>
      <c r="W1665" s="72"/>
      <c r="X1665" s="72"/>
      <c r="Y1665" s="72"/>
      <c r="Z1665" s="45">
        <f>Z1664+1</f>
        <v>17</v>
      </c>
      <c r="AA1665" s="77">
        <f t="shared" si="692"/>
        <v>193</v>
      </c>
      <c r="AB1665" s="77">
        <f t="shared" si="693"/>
        <v>204</v>
      </c>
      <c r="AC1665" s="72">
        <f t="shared" si="680"/>
        <v>1</v>
      </c>
      <c r="AD1665" s="72">
        <f t="shared" si="681"/>
        <v>1</v>
      </c>
      <c r="AE1665" s="109" t="str">
        <f t="shared" si="682"/>
        <v>0-0</v>
      </c>
      <c r="AF1665" s="109" t="str">
        <f t="shared" si="683"/>
        <v>Y</v>
      </c>
      <c r="AG1665" s="109" t="str">
        <f t="shared" si="684"/>
        <v>B</v>
      </c>
      <c r="AM1665" s="109">
        <f t="shared" si="685"/>
        <v>0</v>
      </c>
      <c r="AN1665" s="109">
        <f t="shared" si="686"/>
        <v>0</v>
      </c>
      <c r="AO1665" s="109" t="str">
        <f t="shared" si="687"/>
        <v/>
      </c>
      <c r="AQ1665" s="109" t="str">
        <f t="shared" si="688"/>
        <v/>
      </c>
      <c r="BA1665" s="229">
        <f>MOD(SUM(E1657:E1666),12)</f>
        <v>0</v>
      </c>
    </row>
    <row r="1666" spans="1:53" ht="15.75" thickBot="1" x14ac:dyDescent="0.3">
      <c r="A1666" s="88"/>
      <c r="B1666" s="66" t="s">
        <v>287</v>
      </c>
      <c r="C1666" s="67"/>
      <c r="D1666" s="102"/>
      <c r="E1666" s="32"/>
      <c r="F1666" s="32"/>
      <c r="G1666" s="68" t="s">
        <v>277</v>
      </c>
      <c r="H1666" s="69">
        <f t="shared" si="689"/>
        <v>0</v>
      </c>
      <c r="I1666" s="70">
        <f t="shared" si="690"/>
        <v>0</v>
      </c>
      <c r="J1666" s="73" t="str">
        <f t="shared" si="691"/>
        <v>--</v>
      </c>
      <c r="K1666" s="32"/>
      <c r="L1666" s="233"/>
      <c r="M1666" s="295"/>
      <c r="N1666" s="295"/>
      <c r="O1666" s="295"/>
      <c r="P1666" s="295"/>
      <c r="Q1666" s="295"/>
      <c r="R1666" s="295"/>
      <c r="S1666" s="295"/>
      <c r="T1666" s="295"/>
      <c r="U1666" s="296"/>
      <c r="V1666" s="103"/>
      <c r="W1666" s="72"/>
      <c r="X1666" s="72"/>
      <c r="Y1666" s="72"/>
      <c r="Z1666" s="45">
        <f>Z1665+1</f>
        <v>18</v>
      </c>
      <c r="AA1666" s="77">
        <f t="shared" si="692"/>
        <v>205</v>
      </c>
      <c r="AB1666" s="77">
        <f t="shared" si="693"/>
        <v>216</v>
      </c>
      <c r="AC1666" s="72">
        <f t="shared" si="680"/>
        <v>1</v>
      </c>
      <c r="AD1666" s="72">
        <f t="shared" si="681"/>
        <v>1</v>
      </c>
      <c r="AE1666" s="109" t="str">
        <f t="shared" si="682"/>
        <v>0-0</v>
      </c>
      <c r="AF1666" s="109" t="str">
        <f t="shared" si="683"/>
        <v>Y</v>
      </c>
      <c r="AG1666" s="109" t="str">
        <f t="shared" si="684"/>
        <v>B</v>
      </c>
      <c r="AM1666" s="109">
        <f t="shared" si="685"/>
        <v>0</v>
      </c>
      <c r="AN1666" s="109">
        <f t="shared" si="686"/>
        <v>0</v>
      </c>
      <c r="AO1666" s="109" t="str">
        <f t="shared" si="687"/>
        <v/>
      </c>
      <c r="AQ1666" s="109" t="str">
        <f t="shared" si="688"/>
        <v/>
      </c>
      <c r="BA1666" s="229">
        <f>MOD(SUM(E1657:E1667),12)</f>
        <v>0</v>
      </c>
    </row>
    <row r="1667" spans="1:53" ht="15.75" thickBot="1" x14ac:dyDescent="0.3">
      <c r="A1667" s="88"/>
      <c r="B1667" s="66" t="s">
        <v>288</v>
      </c>
      <c r="C1667" s="67"/>
      <c r="D1667" s="102"/>
      <c r="E1667" s="32"/>
      <c r="F1667" s="32"/>
      <c r="G1667" s="68" t="s">
        <v>277</v>
      </c>
      <c r="H1667" s="69">
        <f t="shared" si="689"/>
        <v>0</v>
      </c>
      <c r="I1667" s="70">
        <f t="shared" si="690"/>
        <v>0</v>
      </c>
      <c r="J1667" s="73" t="str">
        <f t="shared" si="691"/>
        <v>--</v>
      </c>
      <c r="K1667" s="32"/>
      <c r="L1667" s="233"/>
      <c r="M1667" s="295"/>
      <c r="N1667" s="295"/>
      <c r="O1667" s="295"/>
      <c r="P1667" s="295"/>
      <c r="Q1667" s="295"/>
      <c r="R1667" s="295"/>
      <c r="S1667" s="295"/>
      <c r="T1667" s="295"/>
      <c r="U1667" s="296"/>
      <c r="V1667" s="103"/>
      <c r="W1667" s="84"/>
      <c r="X1667" s="84"/>
      <c r="Y1667" s="72"/>
      <c r="Z1667" s="72"/>
      <c r="AA1667" s="72"/>
      <c r="AB1667" s="72"/>
      <c r="AC1667" s="72">
        <f t="shared" si="680"/>
        <v>1</v>
      </c>
      <c r="AD1667" s="72">
        <f t="shared" si="681"/>
        <v>1</v>
      </c>
      <c r="AE1667" s="109" t="str">
        <f t="shared" si="682"/>
        <v>0-0</v>
      </c>
      <c r="AF1667" s="109" t="str">
        <f t="shared" si="683"/>
        <v>Y</v>
      </c>
      <c r="AG1667" s="109" t="str">
        <f t="shared" si="684"/>
        <v>B</v>
      </c>
      <c r="AM1667" s="109">
        <f t="shared" si="685"/>
        <v>0</v>
      </c>
      <c r="AN1667" s="109">
        <f t="shared" si="686"/>
        <v>0</v>
      </c>
      <c r="AO1667" s="109" t="str">
        <f t="shared" si="687"/>
        <v/>
      </c>
      <c r="AQ1667" s="109" t="str">
        <f t="shared" si="688"/>
        <v/>
      </c>
      <c r="BA1667" s="229">
        <f>MOD(SUM(E1657:E1668),12)</f>
        <v>0</v>
      </c>
    </row>
    <row r="1668" spans="1:53" ht="15.75" thickBot="1" x14ac:dyDescent="0.3">
      <c r="A1668" s="88"/>
      <c r="B1668" s="66" t="s">
        <v>289</v>
      </c>
      <c r="C1668" s="67"/>
      <c r="D1668" s="102"/>
      <c r="E1668" s="32"/>
      <c r="F1668" s="32"/>
      <c r="G1668" s="68" t="s">
        <v>277</v>
      </c>
      <c r="H1668" s="69">
        <f t="shared" si="689"/>
        <v>0</v>
      </c>
      <c r="I1668" s="70">
        <f t="shared" si="690"/>
        <v>0</v>
      </c>
      <c r="J1668" s="73" t="str">
        <f t="shared" si="691"/>
        <v>--</v>
      </c>
      <c r="K1668" s="32"/>
      <c r="L1668" s="233"/>
      <c r="M1668" s="295"/>
      <c r="N1668" s="295"/>
      <c r="O1668" s="295"/>
      <c r="P1668" s="295"/>
      <c r="Q1668" s="295"/>
      <c r="R1668" s="295"/>
      <c r="S1668" s="295"/>
      <c r="T1668" s="295"/>
      <c r="U1668" s="296"/>
      <c r="V1668" s="103"/>
      <c r="W1668" s="84">
        <f>Y1668+1</f>
        <v>1</v>
      </c>
      <c r="X1668" s="84"/>
      <c r="Y1668" s="78">
        <f>SUM(E1657:E1668)</f>
        <v>0</v>
      </c>
      <c r="Z1668" s="72"/>
      <c r="AA1668" s="72"/>
      <c r="AB1668" s="72"/>
      <c r="AC1668" s="72">
        <f t="shared" si="680"/>
        <v>1</v>
      </c>
      <c r="AD1668" s="72">
        <f t="shared" si="681"/>
        <v>1</v>
      </c>
      <c r="AE1668" s="109" t="str">
        <f t="shared" si="682"/>
        <v>0-0</v>
      </c>
      <c r="AF1668" s="109" t="str">
        <f t="shared" si="683"/>
        <v>Y</v>
      </c>
      <c r="AG1668" s="109" t="str">
        <f t="shared" si="684"/>
        <v>B</v>
      </c>
      <c r="AM1668" s="109">
        <f t="shared" si="685"/>
        <v>0</v>
      </c>
      <c r="AN1668" s="109">
        <f t="shared" si="686"/>
        <v>0</v>
      </c>
      <c r="AO1668" s="109" t="str">
        <f t="shared" si="687"/>
        <v/>
      </c>
      <c r="AQ1668" s="109" t="str">
        <f t="shared" si="688"/>
        <v/>
      </c>
      <c r="BA1668" s="229">
        <f>MOD(SUM(E1657:E1669),12)</f>
        <v>0</v>
      </c>
    </row>
    <row r="1669" spans="1:53" ht="15.75" thickBot="1" x14ac:dyDescent="0.3">
      <c r="A1669" s="88"/>
      <c r="B1669" s="66" t="s">
        <v>290</v>
      </c>
      <c r="C1669" s="67"/>
      <c r="D1669" s="102"/>
      <c r="E1669" s="32"/>
      <c r="F1669" s="32"/>
      <c r="G1669" s="68" t="s">
        <v>277</v>
      </c>
      <c r="H1669" s="69">
        <f t="shared" si="689"/>
        <v>0</v>
      </c>
      <c r="I1669" s="70">
        <f t="shared" si="690"/>
        <v>0</v>
      </c>
      <c r="J1669" s="73" t="str">
        <f t="shared" si="691"/>
        <v>--</v>
      </c>
      <c r="K1669" s="32"/>
      <c r="L1669" s="233"/>
      <c r="M1669" s="295"/>
      <c r="N1669" s="295"/>
      <c r="O1669" s="295"/>
      <c r="P1669" s="295"/>
      <c r="Q1669" s="295"/>
      <c r="R1669" s="295"/>
      <c r="S1669" s="295"/>
      <c r="T1669" s="295"/>
      <c r="U1669" s="296"/>
      <c r="V1669" s="103"/>
      <c r="W1669" s="84">
        <f>Y1669+1</f>
        <v>1</v>
      </c>
      <c r="X1669" s="84"/>
      <c r="Y1669" s="78">
        <f>SUM(E1657:E1669)</f>
        <v>0</v>
      </c>
      <c r="Z1669" s="72" t="str">
        <f t="shared" ref="Z1669:Z1681" si="694">IF(OR(AND(E$8=216,C1668="DBL REV",C1669="DBL REV",Y1668&lt;=144,Y1669&gt;144),AND(E$8=216,C1668="TPL REV",C1669="TPL REV",Y1668&lt;=144,Y1669&gt;144),AND(E$8=216,C1668="QD REV",C1669="QD REV",Y1668&lt;=144,Y1669&gt;144)),"ERROR","")</f>
        <v/>
      </c>
      <c r="AA1669" s="72"/>
      <c r="AB1669" s="72"/>
      <c r="AC1669" s="72">
        <f t="shared" si="680"/>
        <v>1</v>
      </c>
      <c r="AD1669" s="72">
        <f t="shared" si="681"/>
        <v>1</v>
      </c>
      <c r="AE1669" s="109" t="str">
        <f t="shared" si="682"/>
        <v>0-0</v>
      </c>
      <c r="AF1669" s="109" t="str">
        <f t="shared" si="683"/>
        <v>Y</v>
      </c>
      <c r="AG1669" s="109" t="str">
        <f t="shared" si="684"/>
        <v>B</v>
      </c>
      <c r="AM1669" s="109">
        <f t="shared" si="685"/>
        <v>0</v>
      </c>
      <c r="AN1669" s="109">
        <f t="shared" si="686"/>
        <v>0</v>
      </c>
      <c r="AO1669" s="109" t="str">
        <f t="shared" si="687"/>
        <v/>
      </c>
      <c r="AQ1669" s="109" t="str">
        <f t="shared" si="688"/>
        <v/>
      </c>
      <c r="BA1669" s="229">
        <f>MOD(SUM(E1657:E1670),12)</f>
        <v>0</v>
      </c>
    </row>
    <row r="1670" spans="1:53" ht="15.75" thickBot="1" x14ac:dyDescent="0.3">
      <c r="A1670" s="88"/>
      <c r="B1670" s="66" t="s">
        <v>291</v>
      </c>
      <c r="C1670" s="67"/>
      <c r="D1670" s="102"/>
      <c r="E1670" s="32"/>
      <c r="F1670" s="32"/>
      <c r="G1670" s="68" t="s">
        <v>277</v>
      </c>
      <c r="H1670" s="69">
        <f t="shared" si="689"/>
        <v>0</v>
      </c>
      <c r="I1670" s="70">
        <f t="shared" si="690"/>
        <v>0</v>
      </c>
      <c r="J1670" s="73" t="str">
        <f t="shared" si="691"/>
        <v>--</v>
      </c>
      <c r="K1670" s="32"/>
      <c r="L1670" s="233"/>
      <c r="M1670" s="295"/>
      <c r="N1670" s="295"/>
      <c r="O1670" s="295"/>
      <c r="P1670" s="295"/>
      <c r="Q1670" s="295"/>
      <c r="R1670" s="295"/>
      <c r="S1670" s="295"/>
      <c r="T1670" s="295"/>
      <c r="U1670" s="296"/>
      <c r="V1670" s="103"/>
      <c r="W1670" s="84">
        <f>Y1670+1</f>
        <v>1</v>
      </c>
      <c r="X1670" s="84"/>
      <c r="Y1670" s="78">
        <f>SUM(E1657:E1670)</f>
        <v>0</v>
      </c>
      <c r="Z1670" s="72" t="str">
        <f t="shared" si="694"/>
        <v/>
      </c>
      <c r="AA1670" s="72"/>
      <c r="AB1670" s="72"/>
      <c r="AC1670" s="72">
        <f t="shared" si="680"/>
        <v>1</v>
      </c>
      <c r="AD1670" s="72">
        <f t="shared" si="681"/>
        <v>1</v>
      </c>
      <c r="AE1670" s="109" t="str">
        <f t="shared" si="682"/>
        <v>0-0</v>
      </c>
      <c r="AF1670" s="109" t="str">
        <f t="shared" si="683"/>
        <v>Y</v>
      </c>
      <c r="AG1670" s="109" t="str">
        <f t="shared" si="684"/>
        <v>B</v>
      </c>
      <c r="AM1670" s="109">
        <f t="shared" si="685"/>
        <v>0</v>
      </c>
      <c r="AN1670" s="109">
        <f t="shared" si="686"/>
        <v>0</v>
      </c>
      <c r="AO1670" s="109" t="str">
        <f t="shared" si="687"/>
        <v/>
      </c>
      <c r="AQ1670" s="109" t="str">
        <f t="shared" si="688"/>
        <v/>
      </c>
      <c r="BA1670" s="229">
        <f>MOD(SUM(E1657:E1671),12)</f>
        <v>0</v>
      </c>
    </row>
    <row r="1671" spans="1:53" ht="15.75" thickBot="1" x14ac:dyDescent="0.3">
      <c r="A1671" s="88"/>
      <c r="B1671" s="66" t="s">
        <v>292</v>
      </c>
      <c r="C1671" s="67"/>
      <c r="D1671" s="102"/>
      <c r="E1671" s="32"/>
      <c r="F1671" s="32"/>
      <c r="G1671" s="68" t="s">
        <v>277</v>
      </c>
      <c r="H1671" s="69">
        <f t="shared" si="689"/>
        <v>0</v>
      </c>
      <c r="I1671" s="70">
        <f t="shared" si="690"/>
        <v>0</v>
      </c>
      <c r="J1671" s="73" t="str">
        <f t="shared" si="691"/>
        <v>--</v>
      </c>
      <c r="K1671" s="32"/>
      <c r="L1671" s="233"/>
      <c r="M1671" s="295"/>
      <c r="N1671" s="295"/>
      <c r="O1671" s="295"/>
      <c r="P1671" s="295"/>
      <c r="Q1671" s="295"/>
      <c r="R1671" s="295"/>
      <c r="S1671" s="295"/>
      <c r="T1671" s="295"/>
      <c r="U1671" s="296"/>
      <c r="V1671" s="103"/>
      <c r="W1671" s="84">
        <f>Y1671+1</f>
        <v>1</v>
      </c>
      <c r="X1671" s="84"/>
      <c r="Y1671" s="78">
        <f>SUM(E1657:E1671)</f>
        <v>0</v>
      </c>
      <c r="Z1671" s="72" t="str">
        <f t="shared" si="694"/>
        <v/>
      </c>
      <c r="AA1671" s="72" t="str">
        <f t="shared" ref="AA1671:AA1683" si="695">IF(AND(C1669&lt;&gt;"Field SPL",W1668&lt;=144,Y1669&gt;144),"ERROR","")</f>
        <v/>
      </c>
      <c r="AB1671" s="72"/>
      <c r="AC1671" s="72">
        <f t="shared" si="680"/>
        <v>1</v>
      </c>
      <c r="AD1671" s="72">
        <f t="shared" si="681"/>
        <v>1</v>
      </c>
      <c r="AE1671" s="109" t="str">
        <f t="shared" si="682"/>
        <v>0-0</v>
      </c>
      <c r="AF1671" s="109" t="str">
        <f t="shared" si="683"/>
        <v>Y</v>
      </c>
      <c r="AG1671" s="109" t="str">
        <f t="shared" si="684"/>
        <v>B</v>
      </c>
      <c r="AM1671" s="109">
        <f t="shared" si="685"/>
        <v>0</v>
      </c>
      <c r="AN1671" s="109">
        <f t="shared" si="686"/>
        <v>0</v>
      </c>
      <c r="AO1671" s="109" t="str">
        <f t="shared" si="687"/>
        <v/>
      </c>
      <c r="AQ1671" s="109" t="str">
        <f t="shared" si="688"/>
        <v/>
      </c>
      <c r="BA1671" s="229">
        <f>MOD(SUM(E1657:E1672),12)</f>
        <v>0</v>
      </c>
    </row>
    <row r="1672" spans="1:53" ht="15.75" thickBot="1" x14ac:dyDescent="0.3">
      <c r="A1672" s="88"/>
      <c r="B1672" s="66" t="s">
        <v>293</v>
      </c>
      <c r="C1672" s="67"/>
      <c r="D1672" s="102"/>
      <c r="E1672" s="32"/>
      <c r="F1672" s="32"/>
      <c r="G1672" s="68" t="s">
        <v>277</v>
      </c>
      <c r="H1672" s="69">
        <f t="shared" si="689"/>
        <v>0</v>
      </c>
      <c r="I1672" s="70">
        <f t="shared" si="690"/>
        <v>0</v>
      </c>
      <c r="J1672" s="73" t="str">
        <f t="shared" si="691"/>
        <v>--</v>
      </c>
      <c r="K1672" s="32"/>
      <c r="L1672" s="233"/>
      <c r="M1672" s="295"/>
      <c r="N1672" s="295"/>
      <c r="O1672" s="295"/>
      <c r="P1672" s="295"/>
      <c r="Q1672" s="295"/>
      <c r="R1672" s="295"/>
      <c r="S1672" s="295"/>
      <c r="T1672" s="295"/>
      <c r="U1672" s="296"/>
      <c r="V1672" s="103"/>
      <c r="W1672" s="84">
        <f t="shared" ref="W1672:W1680" si="696">Y1672+1</f>
        <v>1</v>
      </c>
      <c r="X1672" s="84"/>
      <c r="Y1672" s="78">
        <f>SUM(E1657:E1672)</f>
        <v>0</v>
      </c>
      <c r="Z1672" s="72" t="str">
        <f t="shared" si="694"/>
        <v/>
      </c>
      <c r="AA1672" s="72" t="str">
        <f t="shared" si="695"/>
        <v/>
      </c>
      <c r="AB1672" s="72"/>
      <c r="AC1672" s="72">
        <f t="shared" si="680"/>
        <v>1</v>
      </c>
      <c r="AD1672" s="72">
        <f t="shared" si="681"/>
        <v>1</v>
      </c>
      <c r="AE1672" s="109" t="str">
        <f t="shared" si="682"/>
        <v>0-0</v>
      </c>
      <c r="AF1672" s="109" t="str">
        <f t="shared" si="683"/>
        <v>Y</v>
      </c>
      <c r="AG1672" s="109" t="str">
        <f t="shared" si="684"/>
        <v>B</v>
      </c>
      <c r="AM1672" s="109">
        <f t="shared" si="685"/>
        <v>0</v>
      </c>
      <c r="AN1672" s="109">
        <f t="shared" si="686"/>
        <v>0</v>
      </c>
      <c r="AO1672" s="109" t="str">
        <f t="shared" si="687"/>
        <v/>
      </c>
      <c r="AQ1672" s="109" t="str">
        <f t="shared" si="688"/>
        <v/>
      </c>
      <c r="BA1672" s="229">
        <f>MOD(SUM(E1657:E1673),12)</f>
        <v>0</v>
      </c>
    </row>
    <row r="1673" spans="1:53" ht="15.75" thickBot="1" x14ac:dyDescent="0.3">
      <c r="A1673" s="88"/>
      <c r="B1673" s="66" t="s">
        <v>294</v>
      </c>
      <c r="C1673" s="67"/>
      <c r="D1673" s="102"/>
      <c r="E1673" s="32"/>
      <c r="F1673" s="32"/>
      <c r="G1673" s="68" t="s">
        <v>277</v>
      </c>
      <c r="H1673" s="69">
        <f t="shared" si="689"/>
        <v>0</v>
      </c>
      <c r="I1673" s="70">
        <f t="shared" si="690"/>
        <v>0</v>
      </c>
      <c r="J1673" s="73" t="str">
        <f t="shared" si="691"/>
        <v>--</v>
      </c>
      <c r="K1673" s="32"/>
      <c r="L1673" s="233"/>
      <c r="M1673" s="295"/>
      <c r="N1673" s="295"/>
      <c r="O1673" s="295"/>
      <c r="P1673" s="295"/>
      <c r="Q1673" s="295"/>
      <c r="R1673" s="295"/>
      <c r="S1673" s="295"/>
      <c r="T1673" s="295"/>
      <c r="U1673" s="296"/>
      <c r="V1673" s="103"/>
      <c r="W1673" s="84">
        <f t="shared" si="696"/>
        <v>1</v>
      </c>
      <c r="X1673" s="84"/>
      <c r="Y1673" s="78">
        <f>SUM(E1657:E1673)</f>
        <v>0</v>
      </c>
      <c r="Z1673" s="72" t="str">
        <f t="shared" si="694"/>
        <v/>
      </c>
      <c r="AA1673" s="72" t="str">
        <f t="shared" si="695"/>
        <v/>
      </c>
      <c r="AB1673" s="72"/>
      <c r="AC1673" s="72">
        <f t="shared" si="680"/>
        <v>1</v>
      </c>
      <c r="AD1673" s="72">
        <f t="shared" si="681"/>
        <v>1</v>
      </c>
      <c r="AE1673" s="109" t="str">
        <f t="shared" si="682"/>
        <v>0-0</v>
      </c>
      <c r="AF1673" s="109" t="str">
        <f t="shared" si="683"/>
        <v>Y</v>
      </c>
      <c r="AG1673" s="109" t="str">
        <f t="shared" si="684"/>
        <v>B</v>
      </c>
      <c r="AM1673" s="109">
        <f t="shared" si="685"/>
        <v>0</v>
      </c>
      <c r="AN1673" s="109">
        <f t="shared" si="686"/>
        <v>0</v>
      </c>
      <c r="AO1673" s="109" t="str">
        <f t="shared" si="687"/>
        <v/>
      </c>
      <c r="AQ1673" s="109" t="str">
        <f t="shared" si="688"/>
        <v/>
      </c>
      <c r="BA1673" s="229">
        <f>MOD(SUM(E1657:E1674),12)</f>
        <v>0</v>
      </c>
    </row>
    <row r="1674" spans="1:53" ht="15.75" thickBot="1" x14ac:dyDescent="0.3">
      <c r="A1674" s="88"/>
      <c r="B1674" s="66" t="s">
        <v>295</v>
      </c>
      <c r="C1674" s="67"/>
      <c r="D1674" s="102"/>
      <c r="E1674" s="32"/>
      <c r="F1674" s="32"/>
      <c r="G1674" s="68" t="s">
        <v>277</v>
      </c>
      <c r="H1674" s="69">
        <f t="shared" si="689"/>
        <v>0</v>
      </c>
      <c r="I1674" s="70">
        <f t="shared" si="690"/>
        <v>0</v>
      </c>
      <c r="J1674" s="73" t="str">
        <f t="shared" si="691"/>
        <v>--</v>
      </c>
      <c r="K1674" s="32"/>
      <c r="L1674" s="233"/>
      <c r="M1674" s="295"/>
      <c r="N1674" s="295"/>
      <c r="O1674" s="295"/>
      <c r="P1674" s="295"/>
      <c r="Q1674" s="295"/>
      <c r="R1674" s="295"/>
      <c r="S1674" s="295"/>
      <c r="T1674" s="295"/>
      <c r="U1674" s="296"/>
      <c r="V1674" s="103"/>
      <c r="W1674" s="84">
        <f t="shared" si="696"/>
        <v>1</v>
      </c>
      <c r="X1674" s="84"/>
      <c r="Y1674" s="78">
        <f>SUM(E1657:E1674)</f>
        <v>0</v>
      </c>
      <c r="Z1674" s="72" t="str">
        <f t="shared" si="694"/>
        <v/>
      </c>
      <c r="AA1674" s="72" t="str">
        <f t="shared" si="695"/>
        <v/>
      </c>
      <c r="AB1674" s="72"/>
      <c r="AC1674" s="72">
        <f t="shared" si="680"/>
        <v>1</v>
      </c>
      <c r="AD1674" s="72">
        <f t="shared" si="681"/>
        <v>1</v>
      </c>
      <c r="AE1674" s="109" t="str">
        <f t="shared" si="682"/>
        <v>0-0</v>
      </c>
      <c r="AF1674" s="109" t="str">
        <f t="shared" si="683"/>
        <v>Y</v>
      </c>
      <c r="AG1674" s="109" t="str">
        <f t="shared" si="684"/>
        <v>B</v>
      </c>
      <c r="AM1674" s="109">
        <f t="shared" si="685"/>
        <v>0</v>
      </c>
      <c r="AN1674" s="109">
        <f t="shared" si="686"/>
        <v>0</v>
      </c>
      <c r="AO1674" s="109" t="str">
        <f t="shared" si="687"/>
        <v/>
      </c>
      <c r="AQ1674" s="109" t="str">
        <f t="shared" si="688"/>
        <v/>
      </c>
      <c r="BA1674" s="229">
        <f>MOD(SUM(E1657:E1675),12)</f>
        <v>0</v>
      </c>
    </row>
    <row r="1675" spans="1:53" ht="15.75" thickBot="1" x14ac:dyDescent="0.3">
      <c r="A1675" s="88"/>
      <c r="B1675" s="66" t="s">
        <v>296</v>
      </c>
      <c r="C1675" s="67"/>
      <c r="D1675" s="102"/>
      <c r="E1675" s="32"/>
      <c r="F1675" s="32"/>
      <c r="G1675" s="68" t="s">
        <v>277</v>
      </c>
      <c r="H1675" s="69">
        <f t="shared" si="689"/>
        <v>0</v>
      </c>
      <c r="I1675" s="70">
        <f t="shared" si="690"/>
        <v>0</v>
      </c>
      <c r="J1675" s="73" t="str">
        <f t="shared" si="691"/>
        <v>--</v>
      </c>
      <c r="K1675" s="32"/>
      <c r="L1675" s="233"/>
      <c r="M1675" s="295"/>
      <c r="N1675" s="295"/>
      <c r="O1675" s="295"/>
      <c r="P1675" s="295"/>
      <c r="Q1675" s="295"/>
      <c r="R1675" s="295"/>
      <c r="S1675" s="295"/>
      <c r="T1675" s="295"/>
      <c r="U1675" s="296"/>
      <c r="V1675" s="103"/>
      <c r="W1675" s="84">
        <f t="shared" si="696"/>
        <v>1</v>
      </c>
      <c r="X1675" s="84"/>
      <c r="Y1675" s="78">
        <f>SUM(E1657:E1675)</f>
        <v>0</v>
      </c>
      <c r="Z1675" s="72" t="str">
        <f t="shared" si="694"/>
        <v/>
      </c>
      <c r="AA1675" s="72" t="str">
        <f t="shared" si="695"/>
        <v/>
      </c>
      <c r="AB1675" s="72"/>
      <c r="AC1675" s="72">
        <f t="shared" si="680"/>
        <v>1</v>
      </c>
      <c r="AD1675" s="72">
        <f t="shared" si="681"/>
        <v>1</v>
      </c>
      <c r="AE1675" s="109" t="str">
        <f t="shared" si="682"/>
        <v>0-0</v>
      </c>
      <c r="AF1675" s="109" t="str">
        <f t="shared" si="683"/>
        <v>Y</v>
      </c>
      <c r="AG1675" s="109" t="str">
        <f t="shared" si="684"/>
        <v>B</v>
      </c>
      <c r="AM1675" s="109">
        <f t="shared" si="685"/>
        <v>0</v>
      </c>
      <c r="AN1675" s="109">
        <f t="shared" si="686"/>
        <v>0</v>
      </c>
      <c r="AO1675" s="109" t="str">
        <f t="shared" si="687"/>
        <v/>
      </c>
      <c r="AQ1675" s="109" t="str">
        <f t="shared" si="688"/>
        <v/>
      </c>
      <c r="BA1675" s="229">
        <f>MOD(SUM(E1657:E1676),12)</f>
        <v>0</v>
      </c>
    </row>
    <row r="1676" spans="1:53" ht="15.75" thickBot="1" x14ac:dyDescent="0.3">
      <c r="A1676" s="88"/>
      <c r="B1676" s="66" t="s">
        <v>297</v>
      </c>
      <c r="C1676" s="67"/>
      <c r="D1676" s="102"/>
      <c r="E1676" s="32"/>
      <c r="F1676" s="32"/>
      <c r="G1676" s="68" t="s">
        <v>277</v>
      </c>
      <c r="H1676" s="69">
        <f t="shared" si="689"/>
        <v>0</v>
      </c>
      <c r="I1676" s="70">
        <f t="shared" si="690"/>
        <v>0</v>
      </c>
      <c r="J1676" s="73" t="str">
        <f t="shared" si="691"/>
        <v>--</v>
      </c>
      <c r="K1676" s="32"/>
      <c r="L1676" s="233"/>
      <c r="M1676" s="295"/>
      <c r="N1676" s="295"/>
      <c r="O1676" s="295"/>
      <c r="P1676" s="295"/>
      <c r="Q1676" s="295"/>
      <c r="R1676" s="295"/>
      <c r="S1676" s="295"/>
      <c r="T1676" s="295"/>
      <c r="U1676" s="296"/>
      <c r="V1676" s="103"/>
      <c r="W1676" s="84">
        <f t="shared" si="696"/>
        <v>1</v>
      </c>
      <c r="X1676" s="84"/>
      <c r="Y1676" s="78">
        <f>SUM(E1657:E1676)</f>
        <v>0</v>
      </c>
      <c r="Z1676" s="72" t="str">
        <f t="shared" si="694"/>
        <v/>
      </c>
      <c r="AA1676" s="72" t="str">
        <f t="shared" si="695"/>
        <v/>
      </c>
      <c r="AB1676" s="72"/>
      <c r="AC1676" s="72">
        <f t="shared" si="680"/>
        <v>1</v>
      </c>
      <c r="AD1676" s="72">
        <f t="shared" si="681"/>
        <v>1</v>
      </c>
      <c r="AE1676" s="109" t="str">
        <f t="shared" si="682"/>
        <v>0-0</v>
      </c>
      <c r="AF1676" s="109" t="str">
        <f t="shared" si="683"/>
        <v>Y</v>
      </c>
      <c r="AG1676" s="109" t="str">
        <f t="shared" si="684"/>
        <v>B</v>
      </c>
      <c r="AM1676" s="109">
        <f t="shared" si="685"/>
        <v>0</v>
      </c>
      <c r="AN1676" s="109">
        <f t="shared" si="686"/>
        <v>0</v>
      </c>
      <c r="AO1676" s="109" t="str">
        <f t="shared" si="687"/>
        <v/>
      </c>
      <c r="AQ1676" s="109" t="str">
        <f t="shared" si="688"/>
        <v/>
      </c>
      <c r="BA1676" s="229">
        <f>MOD(SUM(E1657:E1677),12)</f>
        <v>0</v>
      </c>
    </row>
    <row r="1677" spans="1:53" ht="15.75" thickBot="1" x14ac:dyDescent="0.3">
      <c r="A1677" s="88"/>
      <c r="B1677" s="66" t="s">
        <v>298</v>
      </c>
      <c r="C1677" s="67"/>
      <c r="D1677" s="102"/>
      <c r="E1677" s="32"/>
      <c r="F1677" s="32"/>
      <c r="G1677" s="68" t="s">
        <v>277</v>
      </c>
      <c r="H1677" s="69">
        <f t="shared" si="689"/>
        <v>0</v>
      </c>
      <c r="I1677" s="70">
        <f t="shared" si="690"/>
        <v>0</v>
      </c>
      <c r="J1677" s="73" t="str">
        <f t="shared" si="691"/>
        <v>--</v>
      </c>
      <c r="K1677" s="32"/>
      <c r="L1677" s="233"/>
      <c r="M1677" s="295"/>
      <c r="N1677" s="295"/>
      <c r="O1677" s="295"/>
      <c r="P1677" s="295"/>
      <c r="Q1677" s="295"/>
      <c r="R1677" s="295"/>
      <c r="S1677" s="295"/>
      <c r="T1677" s="295"/>
      <c r="U1677" s="296"/>
      <c r="V1677" s="103"/>
      <c r="W1677" s="84">
        <f t="shared" si="696"/>
        <v>1</v>
      </c>
      <c r="X1677" s="84"/>
      <c r="Y1677" s="78">
        <f>SUM(E1657:E1677)</f>
        <v>0</v>
      </c>
      <c r="Z1677" s="72" t="str">
        <f t="shared" si="694"/>
        <v/>
      </c>
      <c r="AA1677" s="72" t="str">
        <f t="shared" si="695"/>
        <v/>
      </c>
      <c r="AB1677" s="72"/>
      <c r="AC1677" s="72">
        <f t="shared" si="680"/>
        <v>1</v>
      </c>
      <c r="AD1677" s="72">
        <f t="shared" si="681"/>
        <v>1</v>
      </c>
      <c r="AE1677" s="109" t="str">
        <f t="shared" si="682"/>
        <v>0-0</v>
      </c>
      <c r="AF1677" s="109" t="str">
        <f t="shared" si="683"/>
        <v>Y</v>
      </c>
      <c r="AG1677" s="109" t="str">
        <f t="shared" si="684"/>
        <v>B</v>
      </c>
      <c r="AM1677" s="109">
        <f t="shared" si="685"/>
        <v>0</v>
      </c>
      <c r="AN1677" s="109">
        <f t="shared" si="686"/>
        <v>0</v>
      </c>
      <c r="AO1677" s="109" t="str">
        <f t="shared" si="687"/>
        <v/>
      </c>
      <c r="AQ1677" s="109" t="str">
        <f t="shared" si="688"/>
        <v/>
      </c>
      <c r="BA1677" s="229">
        <f>MOD(SUM(E1657:E1678),12)</f>
        <v>0</v>
      </c>
    </row>
    <row r="1678" spans="1:53" ht="15.75" thickBot="1" x14ac:dyDescent="0.3">
      <c r="A1678" s="88"/>
      <c r="B1678" s="66" t="s">
        <v>299</v>
      </c>
      <c r="C1678" s="67"/>
      <c r="D1678" s="102"/>
      <c r="E1678" s="32"/>
      <c r="F1678" s="32"/>
      <c r="G1678" s="68" t="s">
        <v>277</v>
      </c>
      <c r="H1678" s="69">
        <f t="shared" si="689"/>
        <v>0</v>
      </c>
      <c r="I1678" s="70">
        <f t="shared" si="690"/>
        <v>0</v>
      </c>
      <c r="J1678" s="73" t="str">
        <f t="shared" si="691"/>
        <v>--</v>
      </c>
      <c r="K1678" s="32"/>
      <c r="L1678" s="233"/>
      <c r="M1678" s="295"/>
      <c r="N1678" s="295"/>
      <c r="O1678" s="295"/>
      <c r="P1678" s="295"/>
      <c r="Q1678" s="295"/>
      <c r="R1678" s="295"/>
      <c r="S1678" s="295"/>
      <c r="T1678" s="295"/>
      <c r="U1678" s="296"/>
      <c r="V1678" s="103"/>
      <c r="W1678" s="84">
        <f t="shared" si="696"/>
        <v>1</v>
      </c>
      <c r="X1678" s="84"/>
      <c r="Y1678" s="78">
        <f>SUM(E1657:E1678)</f>
        <v>0</v>
      </c>
      <c r="Z1678" s="72" t="str">
        <f t="shared" si="694"/>
        <v/>
      </c>
      <c r="AA1678" s="72" t="str">
        <f t="shared" si="695"/>
        <v/>
      </c>
      <c r="AB1678" s="72"/>
      <c r="AC1678" s="72">
        <f t="shared" si="680"/>
        <v>1</v>
      </c>
      <c r="AD1678" s="72">
        <f t="shared" si="681"/>
        <v>1</v>
      </c>
      <c r="AE1678" s="109" t="str">
        <f t="shared" si="682"/>
        <v>0-0</v>
      </c>
      <c r="AF1678" s="109" t="str">
        <f t="shared" si="683"/>
        <v>Y</v>
      </c>
      <c r="AG1678" s="109" t="str">
        <f t="shared" si="684"/>
        <v>B</v>
      </c>
      <c r="AM1678" s="109">
        <f t="shared" si="685"/>
        <v>0</v>
      </c>
      <c r="AN1678" s="109">
        <f t="shared" si="686"/>
        <v>0</v>
      </c>
      <c r="AO1678" s="109" t="str">
        <f t="shared" si="687"/>
        <v/>
      </c>
      <c r="AQ1678" s="109" t="str">
        <f t="shared" si="688"/>
        <v/>
      </c>
      <c r="BA1678" s="229">
        <f>MOD(SUM(E1657:E1679),12)</f>
        <v>0</v>
      </c>
    </row>
    <row r="1679" spans="1:53" ht="15.75" thickBot="1" x14ac:dyDescent="0.3">
      <c r="A1679" s="88"/>
      <c r="B1679" s="66" t="s">
        <v>300</v>
      </c>
      <c r="C1679" s="67"/>
      <c r="D1679" s="102"/>
      <c r="E1679" s="32"/>
      <c r="F1679" s="32"/>
      <c r="G1679" s="68" t="s">
        <v>277</v>
      </c>
      <c r="H1679" s="69">
        <f t="shared" si="689"/>
        <v>0</v>
      </c>
      <c r="I1679" s="70">
        <f t="shared" si="690"/>
        <v>0</v>
      </c>
      <c r="J1679" s="73" t="str">
        <f t="shared" si="691"/>
        <v>--</v>
      </c>
      <c r="K1679" s="32"/>
      <c r="L1679" s="233"/>
      <c r="M1679" s="295"/>
      <c r="N1679" s="295"/>
      <c r="O1679" s="295"/>
      <c r="P1679" s="295"/>
      <c r="Q1679" s="295"/>
      <c r="R1679" s="295"/>
      <c r="S1679" s="295"/>
      <c r="T1679" s="295"/>
      <c r="U1679" s="296"/>
      <c r="V1679" s="103"/>
      <c r="W1679" s="84">
        <f t="shared" si="696"/>
        <v>1</v>
      </c>
      <c r="X1679" s="84"/>
      <c r="Y1679" s="78">
        <f>SUM(E1657:E1679)</f>
        <v>0</v>
      </c>
      <c r="Z1679" s="72" t="str">
        <f t="shared" si="694"/>
        <v/>
      </c>
      <c r="AA1679" s="72" t="str">
        <f t="shared" si="695"/>
        <v/>
      </c>
      <c r="AB1679" s="72"/>
      <c r="AC1679" s="72">
        <f t="shared" si="680"/>
        <v>1</v>
      </c>
      <c r="AD1679" s="72">
        <f t="shared" si="681"/>
        <v>1</v>
      </c>
      <c r="AE1679" s="109" t="str">
        <f t="shared" si="682"/>
        <v>0-0</v>
      </c>
      <c r="AF1679" s="109" t="str">
        <f t="shared" si="683"/>
        <v>Y</v>
      </c>
      <c r="AG1679" s="109" t="str">
        <f t="shared" si="684"/>
        <v>B</v>
      </c>
      <c r="AM1679" s="109">
        <f t="shared" si="685"/>
        <v>0</v>
      </c>
      <c r="AN1679" s="109">
        <f t="shared" si="686"/>
        <v>0</v>
      </c>
      <c r="AO1679" s="109" t="str">
        <f t="shared" si="687"/>
        <v/>
      </c>
      <c r="AQ1679" s="109" t="str">
        <f t="shared" si="688"/>
        <v/>
      </c>
      <c r="BA1679" s="229">
        <f>MOD(SUM(E1657:E1680),12)</f>
        <v>0</v>
      </c>
    </row>
    <row r="1680" spans="1:53" ht="15.75" thickBot="1" x14ac:dyDescent="0.3">
      <c r="A1680" s="88"/>
      <c r="B1680" s="66" t="s">
        <v>301</v>
      </c>
      <c r="C1680" s="67"/>
      <c r="D1680" s="102"/>
      <c r="E1680" s="32"/>
      <c r="F1680" s="32"/>
      <c r="G1680" s="68" t="s">
        <v>277</v>
      </c>
      <c r="H1680" s="69">
        <f t="shared" si="689"/>
        <v>0</v>
      </c>
      <c r="I1680" s="70">
        <f t="shared" si="690"/>
        <v>0</v>
      </c>
      <c r="J1680" s="73" t="str">
        <f t="shared" si="691"/>
        <v>--</v>
      </c>
      <c r="K1680" s="32"/>
      <c r="L1680" s="233"/>
      <c r="M1680" s="295"/>
      <c r="N1680" s="295"/>
      <c r="O1680" s="295"/>
      <c r="P1680" s="295"/>
      <c r="Q1680" s="295"/>
      <c r="R1680" s="295"/>
      <c r="S1680" s="295"/>
      <c r="T1680" s="295"/>
      <c r="U1680" s="296"/>
      <c r="V1680" s="103"/>
      <c r="W1680" s="84">
        <f t="shared" si="696"/>
        <v>1</v>
      </c>
      <c r="X1680" s="84"/>
      <c r="Y1680" s="78">
        <f>SUM(E1657:E1680)</f>
        <v>0</v>
      </c>
      <c r="Z1680" s="72" t="str">
        <f t="shared" si="694"/>
        <v/>
      </c>
      <c r="AA1680" s="72" t="str">
        <f t="shared" si="695"/>
        <v/>
      </c>
      <c r="AB1680" s="72"/>
      <c r="AC1680" s="72">
        <f t="shared" si="680"/>
        <v>1</v>
      </c>
      <c r="AD1680" s="72">
        <f t="shared" si="681"/>
        <v>1</v>
      </c>
      <c r="AE1680" s="109" t="str">
        <f t="shared" si="682"/>
        <v>0-0</v>
      </c>
      <c r="AF1680" s="109" t="str">
        <f t="shared" si="683"/>
        <v>Y</v>
      </c>
      <c r="AG1680" s="109" t="str">
        <f t="shared" si="684"/>
        <v>B</v>
      </c>
      <c r="AM1680" s="109">
        <f t="shared" si="685"/>
        <v>0</v>
      </c>
      <c r="AN1680" s="109">
        <f t="shared" si="686"/>
        <v>0</v>
      </c>
      <c r="AO1680" s="109" t="str">
        <f t="shared" si="687"/>
        <v/>
      </c>
      <c r="AQ1680" s="109" t="str">
        <f t="shared" si="688"/>
        <v/>
      </c>
      <c r="BA1680" s="229">
        <f>MOD(SUM(E1657:E1681),12)</f>
        <v>0</v>
      </c>
    </row>
    <row r="1681" spans="1:53" ht="15.75" thickBot="1" x14ac:dyDescent="0.3">
      <c r="A1681" s="88"/>
      <c r="B1681" s="66" t="s">
        <v>302</v>
      </c>
      <c r="C1681" s="67"/>
      <c r="D1681" s="102"/>
      <c r="E1681" s="32"/>
      <c r="F1681" s="32"/>
      <c r="G1681" s="68" t="s">
        <v>277</v>
      </c>
      <c r="H1681" s="69">
        <f t="shared" si="689"/>
        <v>0</v>
      </c>
      <c r="I1681" s="70">
        <f t="shared" si="690"/>
        <v>0</v>
      </c>
      <c r="J1681" s="73" t="str">
        <f t="shared" si="691"/>
        <v>--</v>
      </c>
      <c r="K1681" s="32"/>
      <c r="L1681" s="234"/>
      <c r="M1681" s="295"/>
      <c r="N1681" s="295"/>
      <c r="O1681" s="295"/>
      <c r="P1681" s="295"/>
      <c r="Q1681" s="295"/>
      <c r="R1681" s="295"/>
      <c r="S1681" s="295"/>
      <c r="T1681" s="295"/>
      <c r="U1681" s="296"/>
      <c r="V1681" s="103"/>
      <c r="W1681" s="72"/>
      <c r="X1681" s="72"/>
      <c r="Y1681" s="78">
        <f>SUM(E1657:E1681)</f>
        <v>0</v>
      </c>
      <c r="Z1681" s="72" t="str">
        <f t="shared" si="694"/>
        <v/>
      </c>
      <c r="AA1681" s="72" t="str">
        <f t="shared" si="695"/>
        <v/>
      </c>
      <c r="AB1681" s="72"/>
      <c r="AC1681" s="72">
        <f t="shared" si="680"/>
        <v>1</v>
      </c>
      <c r="AD1681" s="72">
        <f t="shared" si="681"/>
        <v>1</v>
      </c>
      <c r="AE1681" s="109" t="str">
        <f t="shared" si="682"/>
        <v>0-0</v>
      </c>
      <c r="AF1681" s="109" t="str">
        <f t="shared" si="683"/>
        <v>Y</v>
      </c>
      <c r="AG1681" s="109" t="str">
        <f t="shared" si="684"/>
        <v>B</v>
      </c>
      <c r="AM1681" s="109">
        <f t="shared" si="685"/>
        <v>0</v>
      </c>
      <c r="AN1681" s="109">
        <f t="shared" si="686"/>
        <v>0</v>
      </c>
      <c r="AO1681" s="109" t="str">
        <f t="shared" si="687"/>
        <v/>
      </c>
      <c r="AQ1681" s="109" t="str">
        <f t="shared" si="688"/>
        <v/>
      </c>
      <c r="BA1681" s="228"/>
    </row>
    <row r="1682" spans="1:53" ht="16.5" thickBot="1" x14ac:dyDescent="0.3">
      <c r="A1682" s="88"/>
      <c r="B1682" s="281" t="s">
        <v>385</v>
      </c>
      <c r="C1682" s="283"/>
      <c r="D1682" s="79"/>
      <c r="E1682" s="80"/>
      <c r="F1682" s="80"/>
      <c r="G1682" s="81"/>
      <c r="H1682" s="192"/>
      <c r="I1682" s="192"/>
      <c r="J1682" s="192"/>
      <c r="K1682" s="82"/>
      <c r="L1682" s="281" t="s">
        <v>306</v>
      </c>
      <c r="M1682" s="282"/>
      <c r="N1682" s="282"/>
      <c r="O1682" s="282"/>
      <c r="P1682" s="282"/>
      <c r="Q1682" s="282"/>
      <c r="R1682" s="282"/>
      <c r="S1682" s="282"/>
      <c r="T1682" s="282"/>
      <c r="U1682" s="283"/>
      <c r="V1682" s="104"/>
      <c r="W1682" s="72"/>
      <c r="X1682" s="72"/>
      <c r="Y1682" s="72"/>
      <c r="Z1682" s="72"/>
      <c r="AA1682" s="72" t="str">
        <f t="shared" si="695"/>
        <v/>
      </c>
      <c r="AB1682" s="72"/>
      <c r="AC1682" s="72">
        <f>SUM(AC1657:AC1681)</f>
        <v>25</v>
      </c>
      <c r="AD1682" s="72">
        <f>SUM(AD1657:AD1681)</f>
        <v>25</v>
      </c>
      <c r="AE1682" s="109" t="str">
        <f t="shared" si="682"/>
        <v>-</v>
      </c>
      <c r="AM1682" s="109">
        <f>SUM(AM1657:AM1681)</f>
        <v>0</v>
      </c>
      <c r="AN1682" s="109">
        <f>SUM(AN1657:AN1681)</f>
        <v>0</v>
      </c>
      <c r="AO1682" s="109">
        <f>((COUNTIF(AO1657:AO1681,"Y")/3)*2)</f>
        <v>0</v>
      </c>
      <c r="AP1682" s="109">
        <f>(COUNTIF(AO1657:AO1681,"Y")/3)</f>
        <v>0</v>
      </c>
      <c r="AQ1682" s="109">
        <f>(COUNTIF(AQ1657:AQ1681,"Y")/2)</f>
        <v>0</v>
      </c>
      <c r="AR1682" s="109">
        <f>(COUNTIF(AQ1657:AQ1681,"Y")/2)</f>
        <v>0</v>
      </c>
      <c r="BA1682" s="228"/>
    </row>
    <row r="1683" spans="1:53" ht="16.5" thickBot="1" x14ac:dyDescent="0.3">
      <c r="A1683" s="88"/>
      <c r="B1683" s="281" t="s">
        <v>307</v>
      </c>
      <c r="C1683" s="283"/>
      <c r="D1683" s="25"/>
      <c r="E1683" s="25"/>
      <c r="F1683" s="25"/>
      <c r="G1683" s="83"/>
      <c r="H1683" s="25"/>
      <c r="I1683" s="26"/>
      <c r="J1683" s="26"/>
      <c r="K1683" s="25"/>
      <c r="L1683" s="25"/>
      <c r="M1683" s="25"/>
      <c r="N1683" s="25"/>
      <c r="O1683" s="25"/>
      <c r="P1683" s="26"/>
      <c r="Q1683" s="26"/>
      <c r="R1683" s="26"/>
      <c r="S1683" s="26"/>
      <c r="T1683" s="26"/>
      <c r="U1683" s="26"/>
      <c r="V1683" s="54"/>
      <c r="W1683" s="72"/>
      <c r="X1683" s="72"/>
      <c r="Y1683" s="72"/>
      <c r="Z1683" s="72"/>
      <c r="AA1683" s="72" t="str">
        <f t="shared" si="695"/>
        <v/>
      </c>
      <c r="AB1683" s="72"/>
      <c r="AC1683" s="72"/>
      <c r="AD1683" s="72"/>
      <c r="AE1683" s="109" t="str">
        <f t="shared" si="682"/>
        <v>-</v>
      </c>
      <c r="BA1683" s="226"/>
    </row>
    <row r="1684" spans="1:53" x14ac:dyDescent="0.25">
      <c r="A1684" s="88"/>
      <c r="B1684" s="88"/>
      <c r="C1684" s="88"/>
      <c r="D1684" s="88"/>
      <c r="E1684" s="88"/>
      <c r="F1684" s="88"/>
      <c r="G1684" s="88"/>
      <c r="H1684" s="88"/>
      <c r="I1684" s="88"/>
      <c r="J1684" s="88"/>
      <c r="K1684" s="88"/>
      <c r="L1684" s="88"/>
      <c r="M1684" s="88"/>
      <c r="N1684" s="88"/>
      <c r="O1684" s="88"/>
      <c r="P1684" s="88"/>
      <c r="Q1684" s="88"/>
      <c r="R1684" s="88"/>
      <c r="S1684" s="88"/>
      <c r="T1684" s="88"/>
      <c r="U1684" s="88"/>
      <c r="V1684" s="88"/>
      <c r="W1684" s="88"/>
      <c r="X1684" s="88"/>
      <c r="Y1684" s="88"/>
      <c r="Z1684" s="88"/>
      <c r="AA1684" s="88"/>
      <c r="AB1684" s="88"/>
      <c r="AC1684" s="88"/>
      <c r="AD1684" s="88"/>
    </row>
    <row r="1685" spans="1:53" ht="15.75" thickBot="1" x14ac:dyDescent="0.3">
      <c r="A1685" s="88"/>
      <c r="B1685" s="88"/>
      <c r="C1685" s="88"/>
      <c r="D1685" s="88"/>
      <c r="E1685" s="88"/>
      <c r="F1685" s="88"/>
      <c r="G1685" s="88"/>
      <c r="H1685" s="88"/>
      <c r="I1685" s="88"/>
      <c r="J1685" s="88"/>
      <c r="K1685" s="88"/>
      <c r="L1685" s="88"/>
      <c r="M1685" s="88"/>
      <c r="N1685" s="88"/>
      <c r="O1685" s="88"/>
      <c r="P1685" s="88"/>
      <c r="Q1685" s="88"/>
      <c r="R1685" s="88"/>
      <c r="S1685" s="88"/>
      <c r="T1685" s="88"/>
      <c r="U1685" s="88"/>
      <c r="V1685" s="88"/>
      <c r="W1685" s="88"/>
      <c r="X1685" s="88"/>
      <c r="Y1685" s="88"/>
      <c r="Z1685" s="88"/>
      <c r="AA1685" s="88"/>
      <c r="AB1685" s="88"/>
      <c r="AC1685" s="88"/>
      <c r="AD1685" s="88"/>
    </row>
    <row r="1686" spans="1:53" ht="24" thickBot="1" x14ac:dyDescent="0.4">
      <c r="A1686" s="88"/>
      <c r="B1686" s="85" t="s">
        <v>386</v>
      </c>
      <c r="C1686" s="25"/>
      <c r="D1686" s="25"/>
      <c r="E1686" s="25"/>
      <c r="F1686" s="88"/>
      <c r="G1686" s="25"/>
      <c r="H1686" s="25"/>
      <c r="I1686" s="87"/>
      <c r="J1686" s="26"/>
      <c r="K1686" s="25"/>
      <c r="L1686" s="25"/>
      <c r="M1686" s="196" t="s">
        <v>210</v>
      </c>
      <c r="N1686" s="196" t="s">
        <v>211</v>
      </c>
      <c r="O1686" s="196" t="s">
        <v>212</v>
      </c>
      <c r="P1686" s="196" t="s">
        <v>213</v>
      </c>
      <c r="Q1686" s="196" t="s">
        <v>214</v>
      </c>
      <c r="R1686" s="196" t="s">
        <v>215</v>
      </c>
      <c r="S1686" s="196" t="s">
        <v>216</v>
      </c>
      <c r="T1686" s="196" t="s">
        <v>217</v>
      </c>
      <c r="U1686" s="196" t="s">
        <v>218</v>
      </c>
      <c r="V1686" s="196" t="s">
        <v>219</v>
      </c>
      <c r="W1686" s="113" t="s">
        <v>220</v>
      </c>
      <c r="X1686" s="196" t="s">
        <v>221</v>
      </c>
      <c r="Y1686" s="25"/>
      <c r="Z1686" s="25"/>
      <c r="AA1686" s="25"/>
      <c r="AB1686" s="25"/>
      <c r="AC1686" s="25"/>
      <c r="AD1686" s="25"/>
      <c r="BA1686" s="226"/>
    </row>
    <row r="1687" spans="1:53" ht="16.5" thickTop="1" thickBot="1" x14ac:dyDescent="0.3">
      <c r="A1687" s="88"/>
      <c r="B1687" s="284" t="s">
        <v>222</v>
      </c>
      <c r="C1687" s="285"/>
      <c r="D1687" s="286" t="s">
        <v>223</v>
      </c>
      <c r="E1687" s="287"/>
      <c r="F1687" s="88"/>
      <c r="G1687" s="288" t="s">
        <v>224</v>
      </c>
      <c r="H1687" s="289"/>
      <c r="I1687" s="28">
        <f>SUM(E1698:E1722)</f>
        <v>0</v>
      </c>
      <c r="J1687" s="290" t="s">
        <v>225</v>
      </c>
      <c r="K1687" s="291"/>
      <c r="L1687" s="287"/>
      <c r="M1687" s="196">
        <v>2</v>
      </c>
      <c r="N1687" s="35">
        <f>SUM(AI1687,AI1698)</f>
        <v>0</v>
      </c>
      <c r="O1687" s="35">
        <v>0</v>
      </c>
      <c r="P1687" s="35">
        <f>SUM(AJ1687,AJ1698)</f>
        <v>0</v>
      </c>
      <c r="Q1687" s="35">
        <v>0</v>
      </c>
      <c r="R1687" s="35">
        <f>COUNTIFS($E1698:$E1722,"2",$F1698:$F1722,"Pole",$C1698:$C1722,"FST")</f>
        <v>0</v>
      </c>
      <c r="S1687" s="35">
        <f>SUM(AL1687,AK1698)</f>
        <v>0</v>
      </c>
      <c r="T1687" s="35">
        <v>0</v>
      </c>
      <c r="U1687" s="35">
        <f>SUM(AK1687,AL1698)</f>
        <v>0</v>
      </c>
      <c r="V1687" s="35">
        <v>0</v>
      </c>
      <c r="W1687" s="34">
        <f>COUNTIFS($E1698:$E1722,"2",$F1698:$F1722,"HH",$C1698:$C1722,"FST")</f>
        <v>0</v>
      </c>
      <c r="X1687" s="35">
        <f>COUNTIFS($E1698:$E1722,"2",$F1698:$F1722,"Ped",$C1698:$C1722,"FST")</f>
        <v>0</v>
      </c>
      <c r="Y1687" s="25"/>
      <c r="Z1687" s="297" t="s">
        <v>226</v>
      </c>
      <c r="AA1687" s="298"/>
      <c r="AB1687" s="299"/>
      <c r="AC1687" s="25"/>
      <c r="AD1687" s="25"/>
      <c r="AH1687" s="109">
        <v>2</v>
      </c>
      <c r="AI1687" s="109" t="str">
        <f>IF($E1688="SS",COUNTIFS($C1698:$C1722,"FST",$E1698:$E1722,"2"),"0")</f>
        <v>0</v>
      </c>
      <c r="AJ1687" s="109" t="str">
        <f>IF($E1688="RPX",COUNTIFS($C1698:$C1722,"FST",$E1698:$E1722,"2"),"0")</f>
        <v>0</v>
      </c>
      <c r="AK1687" s="109" t="str">
        <f>IF($E1688="EUC",COUNTIFS($C1698:$C1722,"FST",$E1698:$E1722,"2"),"0")</f>
        <v>0</v>
      </c>
      <c r="AL1687" s="109" t="str">
        <f>IF($E1688="RPX-T",COUNTIFS($C1698:$C1722,"FST",$E1698:$E1722,"2"),"0")</f>
        <v>0</v>
      </c>
      <c r="AT1687" s="110" t="s">
        <v>227</v>
      </c>
      <c r="AU1687" s="108">
        <f>IF(OR($AS1688="Y",$AS1689="Y",$AS1690="Y"),"",COUNTIFS($E1688,"SS",$E1693,"Y"))</f>
        <v>0</v>
      </c>
      <c r="AV1687" s="111">
        <f>IF(OR($AS1688="Y",$AS1689="Y",$AS1690="Y"),"",COUNTIFS($E1688,"RPX",$E1693,"Y"))</f>
        <v>0</v>
      </c>
      <c r="AW1687" s="111">
        <f>IF(OR($AS1688="Y",$AS1689="Y",$AS1690="Y"),"",COUNTIFS($E1688,"EUC",$E1693,"Y"))</f>
        <v>0</v>
      </c>
      <c r="AX1687" s="109">
        <f>IF(OR($AS1688="Y",$AS1689="Y",$AS1690="Y"),"",COUNTIFS($E1688,"RPX-T",$E1693,"Y"))</f>
        <v>0</v>
      </c>
      <c r="BA1687" s="226"/>
    </row>
    <row r="1688" spans="1:53" ht="16.5" customHeight="1" thickTop="1" thickBot="1" x14ac:dyDescent="0.3">
      <c r="A1688" s="88"/>
      <c r="B1688" s="29" t="s">
        <v>228</v>
      </c>
      <c r="C1688" s="30">
        <v>0</v>
      </c>
      <c r="D1688" s="31" t="s">
        <v>229</v>
      </c>
      <c r="E1688" s="66" t="str">
        <f>TEXT(IF('Cable Calculator'!HA7="","",'Cable Calculator'!HA7),)</f>
        <v/>
      </c>
      <c r="F1688" s="88"/>
      <c r="G1688" s="300" t="s">
        <v>230</v>
      </c>
      <c r="H1688" s="287"/>
      <c r="I1688" s="33">
        <f>E1689-I1687</f>
        <v>0</v>
      </c>
      <c r="J1688" s="301" t="s">
        <v>231</v>
      </c>
      <c r="K1688" s="302"/>
      <c r="L1688" s="34">
        <f>I1692</f>
        <v>0</v>
      </c>
      <c r="M1688" s="196">
        <v>4</v>
      </c>
      <c r="N1688" s="35">
        <f>SUM(AI1688,AI1699)</f>
        <v>0</v>
      </c>
      <c r="O1688" s="35">
        <v>0</v>
      </c>
      <c r="P1688" s="35">
        <f>SUM(AJ1688,AJ1699)</f>
        <v>0</v>
      </c>
      <c r="Q1688" s="35">
        <v>0</v>
      </c>
      <c r="R1688" s="35">
        <f>COUNTIFS($E1698:$E1722,"4",$F1698:$F1722,"Pole",$C1698:$C1722,"FST")</f>
        <v>0</v>
      </c>
      <c r="S1688" s="35">
        <f>SUM(AL1688,AK1699)</f>
        <v>0</v>
      </c>
      <c r="T1688" s="35">
        <v>0</v>
      </c>
      <c r="U1688" s="35">
        <f>SUM(AK1688,AL1699)</f>
        <v>0</v>
      </c>
      <c r="V1688" s="35">
        <v>0</v>
      </c>
      <c r="W1688" s="34">
        <f>COUNTIFS($E1698:$E1722,"4",$F1698:$F1722,"HH",$C1698:$C1722,"FST")</f>
        <v>0</v>
      </c>
      <c r="X1688" s="35">
        <f>COUNTIFS($E1698:$E1722,"4",$F1698:$F1722,"Ped",$C1698:$C1722,"FST")</f>
        <v>0</v>
      </c>
      <c r="Y1688" s="25"/>
      <c r="Z1688" s="303" t="s">
        <v>232</v>
      </c>
      <c r="AA1688" s="305" t="s">
        <v>233</v>
      </c>
      <c r="AB1688" s="306"/>
      <c r="AC1688" s="25"/>
      <c r="AD1688" s="25"/>
      <c r="AH1688" s="109">
        <v>4</v>
      </c>
      <c r="AI1688" s="109" t="str">
        <f>IF($E1688="SS",COUNTIFS($C1698:$C1722,"FST",$E1698:$E1722,"4"),"0")</f>
        <v>0</v>
      </c>
      <c r="AJ1688" s="109" t="str">
        <f>IF($E1688="RPX",COUNTIFS($C1698:$C1722,"FST",$E1698:$E1722,"4"),"0")</f>
        <v>0</v>
      </c>
      <c r="AK1688" s="109" t="str">
        <f>IF($E1688="EUC",COUNTIFS($C1698:$C1722,"FST",$E1698:$E1722,"4"),"0")</f>
        <v>0</v>
      </c>
      <c r="AL1688" s="109" t="str">
        <f>IF($E1688="RPX-T",COUNTIFS($C1698:$C1722,"FST",$E1698:$E1722,"4"),"0")</f>
        <v>0</v>
      </c>
      <c r="AS1688" s="109" t="str">
        <f>IF(AND(E1693="Y",E1689=24,E1690=0),"Y","N")</f>
        <v>N</v>
      </c>
      <c r="AT1688" s="110" t="s">
        <v>234</v>
      </c>
      <c r="AU1688" s="109">
        <f>COUNTIFS($E1688,"SS",$AS1688,"Y")</f>
        <v>0</v>
      </c>
      <c r="AV1688" s="111">
        <f>COUNTIFS($E1688,"RPX",$AS1688,"Y")</f>
        <v>0</v>
      </c>
      <c r="AW1688" s="111">
        <f>COUNTIFS($E1688,"EUC",$AS1688,"Y")</f>
        <v>0</v>
      </c>
      <c r="AX1688" s="109">
        <f>COUNTIFS($E1688,"RPX-T",$AS1688,"Y")</f>
        <v>0</v>
      </c>
      <c r="BA1688" s="227"/>
    </row>
    <row r="1689" spans="1:53" ht="16.5" thickTop="1" thickBot="1" x14ac:dyDescent="0.3">
      <c r="A1689" s="88"/>
      <c r="B1689" s="36" t="s">
        <v>235</v>
      </c>
      <c r="C1689" s="37">
        <v>0</v>
      </c>
      <c r="D1689" s="38" t="s">
        <v>236</v>
      </c>
      <c r="E1689" s="32"/>
      <c r="F1689" s="88"/>
      <c r="G1689" s="309" t="s">
        <v>237</v>
      </c>
      <c r="H1689" s="310"/>
      <c r="I1689" s="35">
        <f>IF(E1689=0,0,12-(MOD(I1687,12)))</f>
        <v>0</v>
      </c>
      <c r="J1689" s="301" t="s">
        <v>238</v>
      </c>
      <c r="K1689" s="302"/>
      <c r="L1689" s="39">
        <f>I1693-I1687</f>
        <v>0</v>
      </c>
      <c r="M1689" s="196">
        <v>6</v>
      </c>
      <c r="N1689" s="35">
        <f>SUM(AI1689,AI1700)</f>
        <v>0</v>
      </c>
      <c r="O1689" s="35">
        <v>0</v>
      </c>
      <c r="P1689" s="35">
        <f>SUM(AJ1689,AJ1700)</f>
        <v>0</v>
      </c>
      <c r="Q1689" s="35">
        <v>0</v>
      </c>
      <c r="R1689" s="35">
        <f>COUNTIFS($E1698:$E1722,"6",$F1698:$F1722,"Pole",$C1698:$C1722,"FST")</f>
        <v>0</v>
      </c>
      <c r="S1689" s="35">
        <f>SUM(AL1689,AK1700)</f>
        <v>0</v>
      </c>
      <c r="T1689" s="35">
        <v>0</v>
      </c>
      <c r="U1689" s="35">
        <f>SUM(AK1689,AL1700)</f>
        <v>0</v>
      </c>
      <c r="V1689" s="35">
        <v>0</v>
      </c>
      <c r="W1689" s="34">
        <f>COUNTIFS($E1698:$E1722,"6",$F1698:$F1722,"HH",$C1698:$C1722,"FST")</f>
        <v>0</v>
      </c>
      <c r="X1689" s="35">
        <f>COUNTIFS($E1698:$E1722,"6",$F1698:$F1722,"Ped",$C1698:$C1722,"FST")</f>
        <v>0</v>
      </c>
      <c r="Y1689" s="25"/>
      <c r="Z1689" s="304"/>
      <c r="AA1689" s="307"/>
      <c r="AB1689" s="308"/>
      <c r="AC1689" s="25"/>
      <c r="AD1689" s="25"/>
      <c r="AH1689" s="109">
        <v>6</v>
      </c>
      <c r="AI1689" s="109" t="str">
        <f>IF($E1688="SS",COUNTIFS($C1698:$C1722,"FST",$E1698:$E1722,"6"),"0")</f>
        <v>0</v>
      </c>
      <c r="AJ1689" s="109" t="str">
        <f>IF($E1688="RPX",COUNTIFS($C1698:$C1722,"FST",$E1698:$E1722,"6"),"0")</f>
        <v>0</v>
      </c>
      <c r="AK1689" s="109" t="str">
        <f>IF($E1688="EUC",COUNTIFS($C1698:$C1722,"FST",$E1698:$E1722,"6"),"0")</f>
        <v>0</v>
      </c>
      <c r="AL1689" s="109" t="str">
        <f>IF($E1688="RPX-T",COUNTIFS($C1698:$C1722,"FST",$E1698:$E1722,"6"),"0")</f>
        <v>0</v>
      </c>
      <c r="AS1689" s="109" t="str">
        <f>IF(AND(E1693="Y",E1689=48,E1690=12),"Y","N")</f>
        <v>N</v>
      </c>
      <c r="AT1689" s="110" t="s">
        <v>239</v>
      </c>
      <c r="AU1689" s="109">
        <f>COUNTIFS($E1688,"SS",$AS1689,"Y")</f>
        <v>0</v>
      </c>
      <c r="AV1689" s="108">
        <f>COUNTIFS($E1688,"RPX",$AS1689,"Y")</f>
        <v>0</v>
      </c>
      <c r="AW1689" s="108">
        <f>COUNTIFS($E1688,"EUC",$AS1689,"Y")</f>
        <v>0</v>
      </c>
      <c r="AX1689" s="109">
        <f>COUNTIFS($E1688,"RPX-T",$AS1689,"Y")</f>
        <v>0</v>
      </c>
      <c r="BA1689" s="227"/>
    </row>
    <row r="1690" spans="1:53" ht="16.5" customHeight="1" thickTop="1" thickBot="1" x14ac:dyDescent="0.3">
      <c r="A1690" s="88"/>
      <c r="B1690" s="40" t="s">
        <v>240</v>
      </c>
      <c r="C1690" s="30">
        <v>0</v>
      </c>
      <c r="D1690" s="41" t="s">
        <v>241</v>
      </c>
      <c r="E1690" s="42"/>
      <c r="F1690" s="88"/>
      <c r="G1690" s="277" t="s">
        <v>242</v>
      </c>
      <c r="H1690" s="43" t="s">
        <v>243</v>
      </c>
      <c r="I1690" s="35">
        <f>IF(E1690&lt;&gt;0,1,0)</f>
        <v>0</v>
      </c>
      <c r="J1690" s="309" t="s">
        <v>244</v>
      </c>
      <c r="K1690" s="310"/>
      <c r="L1690" s="44" t="str">
        <f>'Cable Calculator'!HA3</f>
        <v/>
      </c>
      <c r="M1690" s="196">
        <v>8</v>
      </c>
      <c r="N1690" s="35">
        <f>SUM(AI1690,AI1701)</f>
        <v>0</v>
      </c>
      <c r="O1690" s="35">
        <v>0</v>
      </c>
      <c r="P1690" s="35">
        <f>SUM(AJ1690,AJ1701)</f>
        <v>0</v>
      </c>
      <c r="Q1690" s="35">
        <v>0</v>
      </c>
      <c r="R1690" s="35">
        <f>COUNTIFS($E1698:$E1722,"8",$F1698:$F1722,"Pole",$C1698:$C1722,"FST")</f>
        <v>0</v>
      </c>
      <c r="S1690" s="35">
        <f>SUM(AL1690,AK1701)</f>
        <v>0</v>
      </c>
      <c r="T1690" s="35">
        <v>0</v>
      </c>
      <c r="U1690" s="35">
        <f>SUM(AK1690,AL1701)</f>
        <v>0</v>
      </c>
      <c r="V1690" s="35">
        <v>0</v>
      </c>
      <c r="W1690" s="34">
        <f>COUNTIFS($E1698:$E1722,"8",$F1698:$F1722,"HH",$C1698:$C1722,"FST")</f>
        <v>0</v>
      </c>
      <c r="X1690" s="35">
        <f>COUNTIFS($E1698:$E1722,"8",$F1698:$F1722,"Ped",$C1698:$C1722,"FST")</f>
        <v>0</v>
      </c>
      <c r="Y1690" s="25"/>
      <c r="Z1690" s="45">
        <v>1</v>
      </c>
      <c r="AA1690" s="46">
        <v>1</v>
      </c>
      <c r="AB1690" s="46">
        <v>12</v>
      </c>
      <c r="AC1690" s="25"/>
      <c r="AD1690" s="25"/>
      <c r="AH1690" s="109">
        <v>8</v>
      </c>
      <c r="AI1690" s="109" t="str">
        <f>IF($E1688="SS",COUNTIFS($C1698:$C1722,"FST",$E1698:$E1722,"8"),"0")</f>
        <v>0</v>
      </c>
      <c r="AJ1690" s="109" t="str">
        <f>IF($E1688="RPX",COUNTIFS($C1698:$C1722,"FST",$E1698:$E1722,"8"),"0")</f>
        <v>0</v>
      </c>
      <c r="AK1690" s="109" t="str">
        <f>IF($E1688="EUC",COUNTIFS($C1698:$C1722,"FST",$E1698:$E1722,"8"),"0")</f>
        <v>0</v>
      </c>
      <c r="AL1690" s="109" t="str">
        <f>IF($E1688="RPX-T",COUNTIFS($C1698:$C1722,"FST",$E1698:$E1722,"8"),"0")</f>
        <v>0</v>
      </c>
      <c r="AS1690" s="109" t="str">
        <f>IF(AND(E1693="Y",E1689=48,E1690=0),"Y","N")</f>
        <v>N</v>
      </c>
      <c r="AT1690" s="110" t="s">
        <v>245</v>
      </c>
      <c r="AU1690" s="109">
        <f>COUNTIFS($E1688,"SS",$AS1690,"Y")</f>
        <v>0</v>
      </c>
      <c r="AV1690" s="108">
        <f>COUNTIFS($E1688,"RPX",$AS1690,"Y")</f>
        <v>0</v>
      </c>
      <c r="AW1690" s="108">
        <f>COUNTIFS($E1688,"EUC",$AS1690,"Y")</f>
        <v>0</v>
      </c>
      <c r="AX1690" s="109">
        <f>COUNTIFS($E1688,"RPX-T",$AS1690,"Y")</f>
        <v>0</v>
      </c>
      <c r="BA1690" s="227"/>
    </row>
    <row r="1691" spans="1:53" ht="16.5" thickTop="1" thickBot="1" x14ac:dyDescent="0.3">
      <c r="A1691" s="88"/>
      <c r="B1691" s="29" t="s">
        <v>246</v>
      </c>
      <c r="C1691" s="37">
        <v>0</v>
      </c>
      <c r="D1691" s="41" t="s">
        <v>247</v>
      </c>
      <c r="E1691" s="42"/>
      <c r="F1691" s="88"/>
      <c r="G1691" s="278"/>
      <c r="H1691" s="47" t="s">
        <v>248</v>
      </c>
      <c r="I1691" s="35">
        <f>IF(E1690&lt;&gt;0,E1690,0)</f>
        <v>0</v>
      </c>
      <c r="J1691" s="194"/>
      <c r="K1691" s="195"/>
      <c r="L1691" s="48"/>
      <c r="M1691" s="196">
        <v>12</v>
      </c>
      <c r="N1691" s="35" t="str">
        <f>IF($E1688="SS",SUM(AI1691,AJ1702,AM1723,AO1723,AQ1723),"0")</f>
        <v>0</v>
      </c>
      <c r="O1691" s="35" t="str">
        <f>IF($E1688="SS",SUM(AN1723,AP1723,AR1723),"0")</f>
        <v>0</v>
      </c>
      <c r="P1691" s="35" t="str">
        <f>IF($E1688="RPX",SUM(AJ1691,AJ1702,AM1723,AO1723,AQ1723),"0")</f>
        <v>0</v>
      </c>
      <c r="Q1691" s="35" t="str">
        <f>IF($E1688="RPX",SUM(AN1723,AP1723,AR1723),"0")</f>
        <v>0</v>
      </c>
      <c r="R1691" s="35">
        <f>COUNTIFS($E1698:$E1722,"12",$F1698:$F1722,"Pole",$C1698:$C1722,"FST")</f>
        <v>0</v>
      </c>
      <c r="S1691" s="35" t="str">
        <f>IF($E1688="RPX-T",SUM(AL1691,AK1702,AM1723,AO1723,AQ1723),"0")</f>
        <v>0</v>
      </c>
      <c r="T1691" s="35" t="str">
        <f>IF($E1688="RPX-T",SUM(AN1723,AP1723,AR1723),"0")</f>
        <v>0</v>
      </c>
      <c r="U1691" s="35" t="str">
        <f>IF($E1688="EUC",SUM(AK1691,AL1702,AM1723,AO1723,AQ1723),"0")</f>
        <v>0</v>
      </c>
      <c r="V1691" s="35" t="str">
        <f>IF($E1688="EUC",SUM($AN1723,AP1723,AR1723),"0")</f>
        <v>0</v>
      </c>
      <c r="W1691" s="34">
        <f>COUNTIFS($E1698:$E1722,"12",$F1698:$F1722,"HH",$C1698:$C1722,"FST")</f>
        <v>0</v>
      </c>
      <c r="X1691" s="35">
        <f>COUNTIFS($E1698:$E1722,"12",$F1698:$F1722,"Ped",$C1698:$C1722,"FST")</f>
        <v>0</v>
      </c>
      <c r="Y1691" s="25"/>
      <c r="Z1691" s="45">
        <v>2</v>
      </c>
      <c r="AA1691" s="46">
        <v>13</v>
      </c>
      <c r="AB1691" s="46">
        <v>24</v>
      </c>
      <c r="AC1691" s="25"/>
      <c r="AD1691" s="25"/>
      <c r="AH1691" s="109">
        <v>12</v>
      </c>
      <c r="AI1691" s="109" t="str">
        <f>IF($E1688="SS",COUNTIFS($C1698:$C1722,"FST",$E1698:$E1722,"12"),"0")</f>
        <v>0</v>
      </c>
      <c r="AJ1691" s="109" t="str">
        <f>IF($E1688="RPX",COUNTIFS($C1698:$C1722,"FST",$E1698:$E1722,"12"),"0")</f>
        <v>0</v>
      </c>
      <c r="AK1691" s="109" t="str">
        <f>IF($E1688="EUC",COUNTIFS($C1698:$C1722,"FST",$E1698:$E1722,"12"),"0")</f>
        <v>0</v>
      </c>
      <c r="AL1691" s="109" t="str">
        <f>IF($E1688="RPX-T",COUNTIFS($C1698:$C1722,"FST",$E1698:$E1722,"12"),"0")</f>
        <v>0</v>
      </c>
      <c r="BA1691" s="227"/>
    </row>
    <row r="1692" spans="1:53" ht="16.5" customHeight="1" thickTop="1" thickBot="1" x14ac:dyDescent="0.3">
      <c r="A1692" s="88"/>
      <c r="B1692" s="36" t="s">
        <v>249</v>
      </c>
      <c r="C1692" s="30">
        <v>0</v>
      </c>
      <c r="D1692" s="49" t="s">
        <v>250</v>
      </c>
      <c r="E1692" s="50">
        <f>E1689/12</f>
        <v>0</v>
      </c>
      <c r="F1692" s="88"/>
      <c r="G1692" s="277" t="s">
        <v>251</v>
      </c>
      <c r="H1692" s="51" t="s">
        <v>252</v>
      </c>
      <c r="I1692" s="112">
        <f>E1691</f>
        <v>0</v>
      </c>
      <c r="J1692" s="311" t="s">
        <v>253</v>
      </c>
      <c r="K1692" s="312"/>
      <c r="L1692" s="313"/>
      <c r="M1692" s="52" t="s">
        <v>254</v>
      </c>
      <c r="N1692" s="106"/>
      <c r="O1692" s="106"/>
      <c r="P1692" s="192"/>
      <c r="Q1692" s="192"/>
      <c r="R1692" s="192"/>
      <c r="S1692" s="192"/>
      <c r="T1692" s="192"/>
      <c r="U1692" s="192"/>
      <c r="V1692" s="192"/>
      <c r="W1692" s="53">
        <f>SUM(P1692:U1692)</f>
        <v>0</v>
      </c>
      <c r="X1692" s="54"/>
      <c r="Y1692" s="25"/>
      <c r="Z1692" s="45">
        <v>3</v>
      </c>
      <c r="AA1692" s="46">
        <v>25</v>
      </c>
      <c r="AB1692" s="46">
        <v>36</v>
      </c>
      <c r="AC1692" s="25"/>
      <c r="AD1692" s="25"/>
      <c r="BA1692" s="227"/>
    </row>
    <row r="1693" spans="1:53" ht="16.5" thickTop="1" thickBot="1" x14ac:dyDescent="0.3">
      <c r="A1693" s="88"/>
      <c r="B1693" s="36" t="s">
        <v>255</v>
      </c>
      <c r="C1693" s="30">
        <v>0</v>
      </c>
      <c r="D1693" s="31" t="s">
        <v>256</v>
      </c>
      <c r="E1693" s="101" t="str">
        <f>IF('Cable Calculator'!HA5="","",'Cable Calculator'!HA5)</f>
        <v/>
      </c>
      <c r="F1693" s="88"/>
      <c r="G1693" s="278"/>
      <c r="H1693" s="47" t="s">
        <v>257</v>
      </c>
      <c r="I1693" s="35" t="str">
        <f>IF(E1691="","0",IF(AND(E1688="EUC",E1689=432), I1692+(203-E1690),IF(E1691=0,0,(E1691+(E1689-E1690)-1))))</f>
        <v>0</v>
      </c>
      <c r="J1693" s="292" t="str">
        <f>IFERROR(IF(OR(E1688="EUC",E1688="SS"),"---",IF(OR(P1687,S1687),"NO 2F Tethers for RPX!",IF(OR(P1689,S1689),"NO 6F Tethers for RPX!","---"))),"---")</f>
        <v>---</v>
      </c>
      <c r="K1693" s="293"/>
      <c r="L1693" s="294"/>
      <c r="M1693" s="292" t="str">
        <f>IF(E1690&gt;60,"Dead Count &gt;60: Consider Downsize","---")</f>
        <v>---</v>
      </c>
      <c r="N1693" s="293"/>
      <c r="O1693" s="293"/>
      <c r="P1693" s="293"/>
      <c r="Q1693" s="293"/>
      <c r="R1693" s="293"/>
      <c r="S1693" s="293"/>
      <c r="T1693" s="293"/>
      <c r="U1693" s="294"/>
      <c r="V1693" s="100"/>
      <c r="W1693" s="54">
        <f>SUM(P1693:U1693)</f>
        <v>0</v>
      </c>
      <c r="X1693" s="54"/>
      <c r="Y1693" s="25"/>
      <c r="Z1693" s="45">
        <v>4</v>
      </c>
      <c r="AA1693" s="46">
        <v>37</v>
      </c>
      <c r="AB1693" s="46">
        <v>48</v>
      </c>
      <c r="AC1693" s="25"/>
      <c r="AD1693" s="25"/>
      <c r="BA1693" s="227"/>
    </row>
    <row r="1694" spans="1:53" ht="16.5" thickTop="1" thickBot="1" x14ac:dyDescent="0.3">
      <c r="A1694" s="88"/>
      <c r="B1694" s="55" t="s">
        <v>258</v>
      </c>
      <c r="C1694" s="56">
        <f>SUM(C1688:C1693)+I1687</f>
        <v>0</v>
      </c>
      <c r="D1694" s="31" t="s">
        <v>259</v>
      </c>
      <c r="E1694" s="101" t="str">
        <f>IF(AS1688="Y","DBL",IF(AS1689="Y","TRPL",IF(AS1690="Y","QUAD","")))</f>
        <v/>
      </c>
      <c r="F1694" s="88"/>
      <c r="G1694" s="192"/>
      <c r="H1694" s="57"/>
      <c r="I1694" s="192"/>
      <c r="J1694" s="292" t="str">
        <f>IF(AND(E1689=216,(OR(Z1710="error",Z1711="error",Z1712="error",Z1713="error",Z1714="error",Z1715="error",Z1716="error",Z1717="error",Z1718="error",Z1719="error",Z1720="error",Z1721="error",Z1722="error",AA1712="error",AA1713="error",AA1714="error",AA1715="error",AA1716="error",AA1717="error",AA1718="error",AA1719="error",AA1720="error",AA1721="error",AA1722="error",AA1723="error",AA1724="error"))),"You cannot cross Tube 6 and 7","---")</f>
        <v>---</v>
      </c>
      <c r="K1694" s="293"/>
      <c r="L1694" s="294"/>
      <c r="M1694" s="292" t="str">
        <f>IF(AND(OR(E1688="SS",E1688="RPX",E1688="EUC",E1688="RPX-T"),(OR(C1698="",C1698="Field SPL"))),"Cannot have FlexNap cables without tethers","---")</f>
        <v>---</v>
      </c>
      <c r="N1694" s="293"/>
      <c r="O1694" s="293"/>
      <c r="P1694" s="293"/>
      <c r="Q1694" s="293"/>
      <c r="R1694" s="293"/>
      <c r="S1694" s="293"/>
      <c r="T1694" s="293"/>
      <c r="U1694" s="294"/>
      <c r="V1694" s="25"/>
      <c r="W1694" s="58"/>
      <c r="X1694" s="58"/>
      <c r="Y1694" s="25"/>
      <c r="Z1694" s="45">
        <v>5</v>
      </c>
      <c r="AA1694" s="46">
        <v>49</v>
      </c>
      <c r="AB1694" s="46">
        <v>60</v>
      </c>
      <c r="AC1694" s="25"/>
      <c r="AD1694" s="25"/>
      <c r="BA1694" s="227"/>
    </row>
    <row r="1695" spans="1:53" ht="16.5" thickTop="1" thickBot="1" x14ac:dyDescent="0.3">
      <c r="A1695" s="88"/>
      <c r="B1695" s="59"/>
      <c r="C1695" s="60"/>
      <c r="D1695" s="61"/>
      <c r="E1695" s="62"/>
      <c r="F1695" s="88"/>
      <c r="G1695" s="63"/>
      <c r="H1695" s="64"/>
      <c r="I1695" s="63"/>
      <c r="J1695" s="292" t="str">
        <f>IF(AND(OR(E1688="RPX", E1688="RPX-T", E1688="SS"),E1689=216),"NO 216 For RPX, RPX-T, OR SS CABLE","---")</f>
        <v>---</v>
      </c>
      <c r="K1695" s="293"/>
      <c r="L1695" s="294"/>
      <c r="M1695" s="292" t="str" cm="1">
        <f t="array" ref="M1695">IF(AND(E1688="",OR(C1698:C1722="FST",C1698:C1722="REV T",C1698:C1722="DBL REV",C1698:C1722="TPL REV", C1698:C1722="QD REV")),"Non-FlexNap cables cannot have tethers","---")</f>
        <v>---</v>
      </c>
      <c r="N1695" s="293"/>
      <c r="O1695" s="293"/>
      <c r="P1695" s="293"/>
      <c r="Q1695" s="293"/>
      <c r="R1695" s="293"/>
      <c r="S1695" s="293"/>
      <c r="T1695" s="293"/>
      <c r="U1695" s="294"/>
      <c r="V1695" s="25"/>
      <c r="W1695" s="58"/>
      <c r="X1695" s="58"/>
      <c r="Y1695" s="25"/>
      <c r="Z1695" s="45">
        <v>6</v>
      </c>
      <c r="AA1695" s="65">
        <v>61</v>
      </c>
      <c r="AB1695" s="65">
        <v>72</v>
      </c>
      <c r="AC1695" s="25"/>
      <c r="AD1695" s="25"/>
      <c r="BA1695" s="226"/>
    </row>
    <row r="1696" spans="1:53" ht="15.75" customHeight="1" thickBot="1" x14ac:dyDescent="0.3">
      <c r="A1696" s="88"/>
      <c r="B1696" s="277" t="s">
        <v>260</v>
      </c>
      <c r="C1696" s="314" t="s">
        <v>261</v>
      </c>
      <c r="D1696" s="314" t="s">
        <v>262</v>
      </c>
      <c r="E1696" s="316" t="s">
        <v>263</v>
      </c>
      <c r="F1696" s="314" t="s">
        <v>264</v>
      </c>
      <c r="G1696" s="279" t="s">
        <v>265</v>
      </c>
      <c r="H1696" s="279" t="s">
        <v>266</v>
      </c>
      <c r="I1696" s="279" t="s">
        <v>267</v>
      </c>
      <c r="J1696" s="318" t="s">
        <v>268</v>
      </c>
      <c r="K1696" s="314" t="s">
        <v>269</v>
      </c>
      <c r="L1696" s="320" t="s">
        <v>270</v>
      </c>
      <c r="M1696" s="322" t="s">
        <v>271</v>
      </c>
      <c r="N1696" s="322"/>
      <c r="O1696" s="322"/>
      <c r="P1696" s="322"/>
      <c r="Q1696" s="322"/>
      <c r="R1696" s="322"/>
      <c r="S1696" s="322"/>
      <c r="T1696" s="322"/>
      <c r="U1696" s="323"/>
      <c r="V1696" s="107"/>
      <c r="W1696" s="72"/>
      <c r="X1696" s="72"/>
      <c r="Y1696" s="72"/>
      <c r="Z1696" s="45">
        <v>7</v>
      </c>
      <c r="AA1696" s="65">
        <v>73</v>
      </c>
      <c r="AB1696" s="65">
        <v>84</v>
      </c>
      <c r="AC1696" s="25"/>
      <c r="AD1696" s="25"/>
      <c r="BA1696" s="228"/>
    </row>
    <row r="1697" spans="1:53" ht="15.75" thickBot="1" x14ac:dyDescent="0.3">
      <c r="A1697" s="88"/>
      <c r="B1697" s="278"/>
      <c r="C1697" s="315"/>
      <c r="D1697" s="315"/>
      <c r="E1697" s="317"/>
      <c r="F1697" s="315"/>
      <c r="G1697" s="280"/>
      <c r="H1697" s="280"/>
      <c r="I1697" s="280"/>
      <c r="J1697" s="319"/>
      <c r="K1697" s="315"/>
      <c r="L1697" s="321"/>
      <c r="M1697" s="324"/>
      <c r="N1697" s="324"/>
      <c r="O1697" s="324"/>
      <c r="P1697" s="324"/>
      <c r="Q1697" s="324"/>
      <c r="R1697" s="324"/>
      <c r="S1697" s="324"/>
      <c r="T1697" s="324"/>
      <c r="U1697" s="325"/>
      <c r="V1697" s="107"/>
      <c r="W1697" s="72"/>
      <c r="X1697" s="72"/>
      <c r="Y1697" s="72"/>
      <c r="Z1697" s="45">
        <v>8</v>
      </c>
      <c r="AA1697" s="46">
        <v>85</v>
      </c>
      <c r="AB1697" s="46">
        <v>96</v>
      </c>
      <c r="AC1697" s="25"/>
      <c r="AD1697" s="25"/>
      <c r="AI1697" s="109" t="s">
        <v>272</v>
      </c>
      <c r="AJ1697" s="109" t="s">
        <v>273</v>
      </c>
      <c r="AK1697" s="109" t="s">
        <v>274</v>
      </c>
      <c r="AL1697" s="109" t="s">
        <v>275</v>
      </c>
      <c r="BA1697" s="228"/>
    </row>
    <row r="1698" spans="1:53" ht="15.75" thickBot="1" x14ac:dyDescent="0.3">
      <c r="A1698" s="88"/>
      <c r="B1698" s="66" t="s">
        <v>276</v>
      </c>
      <c r="C1698" s="67"/>
      <c r="D1698" s="102"/>
      <c r="E1698" s="32"/>
      <c r="F1698" s="32"/>
      <c r="G1698" s="68" t="s">
        <v>277</v>
      </c>
      <c r="H1698" s="69">
        <f>IF(I1698=0,0,I1698-(E1698-1))</f>
        <v>0</v>
      </c>
      <c r="I1698" s="70">
        <f>IF(E1698=0,0,I1693)</f>
        <v>0</v>
      </c>
      <c r="J1698" s="71" t="s">
        <v>278</v>
      </c>
      <c r="K1698" s="32"/>
      <c r="L1698" s="233"/>
      <c r="M1698" s="295"/>
      <c r="N1698" s="295"/>
      <c r="O1698" s="295"/>
      <c r="P1698" s="295"/>
      <c r="Q1698" s="295"/>
      <c r="R1698" s="295"/>
      <c r="S1698" s="295"/>
      <c r="T1698" s="295"/>
      <c r="U1698" s="296"/>
      <c r="V1698" s="103"/>
      <c r="W1698" s="72"/>
      <c r="X1698" s="72"/>
      <c r="Y1698" s="72"/>
      <c r="Z1698" s="45">
        <v>9</v>
      </c>
      <c r="AA1698" s="46">
        <v>97</v>
      </c>
      <c r="AB1698" s="46">
        <v>108</v>
      </c>
      <c r="AC1698" s="72">
        <f t="shared" ref="AC1698:AC1722" si="697">IF(B1698&lt;&gt;"FST",1,0)</f>
        <v>1</v>
      </c>
      <c r="AD1698" s="72">
        <f t="shared" ref="AD1698:AD1722" si="698">IF(C1698&lt;&gt;"FST",1,0)</f>
        <v>1</v>
      </c>
      <c r="AE1698" s="109" t="str">
        <f t="shared" ref="AE1698:AE1724" si="699">CONCATENATE(H1698,"-",I1698)</f>
        <v>0-0</v>
      </c>
      <c r="AF1698" s="109" t="str">
        <f t="shared" ref="AF1698:AF1722" si="700">IF(C1698="Field SPL","N","Y")</f>
        <v>Y</v>
      </c>
      <c r="AG1698" s="109" t="str">
        <f t="shared" ref="AG1698:AG1722" si="701">IF(OR(E$1606="RPX",E$1606="SS"),"A","B")</f>
        <v>B</v>
      </c>
      <c r="AH1698" s="109">
        <v>2</v>
      </c>
      <c r="AI1698" s="109" t="str">
        <f>IF(E1688="SS",COUNTIFS(C1698:C1722,"TCF",E1698:E1722,"2"),"")</f>
        <v/>
      </c>
      <c r="AJ1698" s="109" t="str">
        <f>IF(E1688="RPX",COUNTIFS(C1698:C1722,"TCF",E1698:E1722,"2"),"")</f>
        <v/>
      </c>
      <c r="AK1698" s="109" t="str">
        <f>IF(E1688="RPX-T",COUNTIFS(C1698:C1722,"TCF",E1698:E1722,"2"),"")</f>
        <v/>
      </c>
      <c r="AL1698" s="109" t="str">
        <f>IF(E1688="EUC",COUNTIFS(C1698:C1722,"TCF",E1698:E1722,"2"),"")</f>
        <v/>
      </c>
      <c r="AM1698" s="109">
        <f t="shared" ref="AM1698:AM1722" si="702">VALUE(IF(C1698="FST","0",IF(C1698="REV T","1",IF(C1698="DBL REV",".5","0"))))</f>
        <v>0</v>
      </c>
      <c r="AN1698" s="109">
        <f t="shared" ref="AN1698:AN1722" si="703">VALUE(IF(C1698="FST","0",IF(C1698="REV T","0",IF(C1698="DBL REV",".5","0"))))</f>
        <v>0</v>
      </c>
      <c r="AO1698" s="109" t="str">
        <f t="shared" ref="AO1698:AO1722" si="704">IF(C1698="TPL REV","Y","")</f>
        <v/>
      </c>
      <c r="AQ1698" s="109" t="str">
        <f t="shared" ref="AQ1698:AQ1722" si="705">IF(C1698="QD REV","Y","")</f>
        <v/>
      </c>
      <c r="BA1698" s="229">
        <f>MOD(E1698,12)</f>
        <v>0</v>
      </c>
    </row>
    <row r="1699" spans="1:53" ht="15.75" thickBot="1" x14ac:dyDescent="0.3">
      <c r="A1699" s="88"/>
      <c r="B1699" s="66" t="s">
        <v>279</v>
      </c>
      <c r="C1699" s="67"/>
      <c r="D1699" s="102"/>
      <c r="E1699" s="32"/>
      <c r="F1699" s="32"/>
      <c r="G1699" s="68" t="s">
        <v>277</v>
      </c>
      <c r="H1699" s="69">
        <f t="shared" ref="H1699:H1722" si="706">IF(E1699=0,0,I1699-(E1699-1))</f>
        <v>0</v>
      </c>
      <c r="I1699" s="70">
        <f t="shared" ref="I1699:I1722" si="707">IF(E1699=0,0,H1698-1)</f>
        <v>0</v>
      </c>
      <c r="J1699" s="73" t="str">
        <f>IF(C1699="","--",IF(AND(C1699&lt;&gt;"FST",C1699&lt;&gt;"TCF",BA1698&lt;&gt;0),BA1698,"--"))</f>
        <v>--</v>
      </c>
      <c r="K1699" s="32"/>
      <c r="L1699" s="233"/>
      <c r="M1699" s="295"/>
      <c r="N1699" s="295"/>
      <c r="O1699" s="295"/>
      <c r="P1699" s="295"/>
      <c r="Q1699" s="295"/>
      <c r="R1699" s="295"/>
      <c r="S1699" s="295"/>
      <c r="T1699" s="295"/>
      <c r="U1699" s="296"/>
      <c r="V1699" s="103"/>
      <c r="W1699" s="72"/>
      <c r="X1699" s="72"/>
      <c r="Y1699" s="72"/>
      <c r="Z1699" s="45">
        <v>10</v>
      </c>
      <c r="AA1699" s="46">
        <v>109</v>
      </c>
      <c r="AB1699" s="46">
        <v>120</v>
      </c>
      <c r="AC1699" s="72">
        <f t="shared" si="697"/>
        <v>1</v>
      </c>
      <c r="AD1699" s="72">
        <f t="shared" si="698"/>
        <v>1</v>
      </c>
      <c r="AE1699" s="109" t="str">
        <f t="shared" si="699"/>
        <v>0-0</v>
      </c>
      <c r="AF1699" s="109" t="str">
        <f t="shared" si="700"/>
        <v>Y</v>
      </c>
      <c r="AG1699" s="109" t="str">
        <f t="shared" si="701"/>
        <v>B</v>
      </c>
      <c r="AH1699" s="109">
        <v>4</v>
      </c>
      <c r="AI1699" s="109" t="str">
        <f>IF(E1688="SS",COUNTIFS(C1698:C1722,"TCF",E1698:E1722,"4"),"")</f>
        <v/>
      </c>
      <c r="AJ1699" s="109" t="str">
        <f>IF(E1688="RPX",COUNTIFS(C1698:C1722,"TCF",E1698:E1722,"4"),"")</f>
        <v/>
      </c>
      <c r="AK1699" s="109" t="str">
        <f>IF(E1688="RPX-T",COUNTIFS(C1698:C1722,"TCF",E1698:E1722,"4"),"")</f>
        <v/>
      </c>
      <c r="AL1699" s="109" t="str">
        <f>IF(E1688="EUC",COUNTIFS(C1698:C1722,"TCF",E1698:E1722,"4"),"")</f>
        <v/>
      </c>
      <c r="AM1699" s="109">
        <f t="shared" si="702"/>
        <v>0</v>
      </c>
      <c r="AN1699" s="109">
        <f t="shared" si="703"/>
        <v>0</v>
      </c>
      <c r="AO1699" s="109" t="str">
        <f t="shared" si="704"/>
        <v/>
      </c>
      <c r="AQ1699" s="109" t="str">
        <f t="shared" si="705"/>
        <v/>
      </c>
      <c r="BA1699" s="229">
        <f>MOD(SUM(E1698:E1699),12)</f>
        <v>0</v>
      </c>
    </row>
    <row r="1700" spans="1:53" ht="15.75" thickBot="1" x14ac:dyDescent="0.3">
      <c r="A1700" s="88"/>
      <c r="B1700" s="74" t="s">
        <v>280</v>
      </c>
      <c r="C1700" s="67"/>
      <c r="D1700" s="102"/>
      <c r="E1700" s="32"/>
      <c r="F1700" s="32"/>
      <c r="G1700" s="75" t="s">
        <v>277</v>
      </c>
      <c r="H1700" s="69">
        <f t="shared" si="706"/>
        <v>0</v>
      </c>
      <c r="I1700" s="70">
        <f t="shared" si="707"/>
        <v>0</v>
      </c>
      <c r="J1700" s="73" t="str">
        <f t="shared" ref="J1700:J1722" si="708">IF(C1700="","--",IF(AND(C1700&lt;&gt;"FST",C1700&lt;&gt;"TCF",BA1699&lt;&gt;0),BA1699,"--"))</f>
        <v>--</v>
      </c>
      <c r="K1700" s="32"/>
      <c r="L1700" s="233"/>
      <c r="M1700" s="295"/>
      <c r="N1700" s="295"/>
      <c r="O1700" s="295"/>
      <c r="P1700" s="295"/>
      <c r="Q1700" s="295"/>
      <c r="R1700" s="295"/>
      <c r="S1700" s="295"/>
      <c r="T1700" s="295"/>
      <c r="U1700" s="296"/>
      <c r="V1700" s="103"/>
      <c r="W1700" s="72"/>
      <c r="X1700" s="72"/>
      <c r="Y1700" s="72"/>
      <c r="Z1700" s="45">
        <v>11</v>
      </c>
      <c r="AA1700" s="46">
        <v>121</v>
      </c>
      <c r="AB1700" s="46">
        <v>132</v>
      </c>
      <c r="AC1700" s="72">
        <f t="shared" si="697"/>
        <v>1</v>
      </c>
      <c r="AD1700" s="72">
        <f t="shared" si="698"/>
        <v>1</v>
      </c>
      <c r="AE1700" s="109" t="str">
        <f t="shared" si="699"/>
        <v>0-0</v>
      </c>
      <c r="AF1700" s="109" t="str">
        <f t="shared" si="700"/>
        <v>Y</v>
      </c>
      <c r="AG1700" s="109" t="str">
        <f t="shared" si="701"/>
        <v>B</v>
      </c>
      <c r="AH1700" s="109">
        <v>6</v>
      </c>
      <c r="AI1700" s="109" t="str">
        <f>IF(E1688="SS",COUNTIFS(C1698:C1722,"TCF",E1698:E1722,"6"),"")</f>
        <v/>
      </c>
      <c r="AJ1700" s="109" t="str">
        <f>IF(E1688="RPX",COUNTIFS(C1698:C1722,"TCF",E1698:E1722,"6"),"")</f>
        <v/>
      </c>
      <c r="AK1700" s="109" t="str">
        <f>IF(E1688="RPX-T",COUNTIFS(C1698:C1722,"TCF",E1698:E1722,"6"),"")</f>
        <v/>
      </c>
      <c r="AL1700" s="109" t="str">
        <f>IF(E1688="EUC",COUNTIFS(C1698:C1722,"TCF",E1698:E1722,"6"),"")</f>
        <v/>
      </c>
      <c r="AM1700" s="109">
        <f t="shared" si="702"/>
        <v>0</v>
      </c>
      <c r="AN1700" s="109">
        <f t="shared" si="703"/>
        <v>0</v>
      </c>
      <c r="AO1700" s="109" t="str">
        <f t="shared" si="704"/>
        <v/>
      </c>
      <c r="AQ1700" s="109" t="str">
        <f t="shared" si="705"/>
        <v/>
      </c>
      <c r="BA1700" s="229">
        <f>MOD(SUM(E1698:E1701),12)</f>
        <v>0</v>
      </c>
    </row>
    <row r="1701" spans="1:53" ht="15.75" thickBot="1" x14ac:dyDescent="0.3">
      <c r="A1701" s="88"/>
      <c r="B1701" s="66" t="s">
        <v>281</v>
      </c>
      <c r="C1701" s="67"/>
      <c r="D1701" s="102"/>
      <c r="E1701" s="32"/>
      <c r="F1701" s="32"/>
      <c r="G1701" s="68" t="s">
        <v>277</v>
      </c>
      <c r="H1701" s="69">
        <f t="shared" si="706"/>
        <v>0</v>
      </c>
      <c r="I1701" s="70">
        <f t="shared" si="707"/>
        <v>0</v>
      </c>
      <c r="J1701" s="73" t="str">
        <f t="shared" si="708"/>
        <v>--</v>
      </c>
      <c r="K1701" s="32"/>
      <c r="L1701" s="233"/>
      <c r="M1701" s="295"/>
      <c r="N1701" s="295"/>
      <c r="O1701" s="295"/>
      <c r="P1701" s="295"/>
      <c r="Q1701" s="295"/>
      <c r="R1701" s="295"/>
      <c r="S1701" s="295"/>
      <c r="T1701" s="295"/>
      <c r="U1701" s="296"/>
      <c r="V1701" s="103"/>
      <c r="W1701" s="72"/>
      <c r="X1701" s="72"/>
      <c r="Y1701" s="72"/>
      <c r="Z1701" s="45">
        <v>12</v>
      </c>
      <c r="AA1701" s="76">
        <v>133</v>
      </c>
      <c r="AB1701" s="76">
        <v>144</v>
      </c>
      <c r="AC1701" s="72">
        <f t="shared" si="697"/>
        <v>1</v>
      </c>
      <c r="AD1701" s="72">
        <f t="shared" si="698"/>
        <v>1</v>
      </c>
      <c r="AE1701" s="109" t="str">
        <f t="shared" si="699"/>
        <v>0-0</v>
      </c>
      <c r="AF1701" s="109" t="str">
        <f t="shared" si="700"/>
        <v>Y</v>
      </c>
      <c r="AG1701" s="109" t="str">
        <f t="shared" si="701"/>
        <v>B</v>
      </c>
      <c r="AH1701" s="109">
        <v>8</v>
      </c>
      <c r="AI1701" s="109" t="str">
        <f>IF(E1688="SS",COUNTIFS(C1698:C1722,"TCF",E1698:E1722,"8"),"")</f>
        <v/>
      </c>
      <c r="AJ1701" s="109" t="str">
        <f>IF(E1688="RPX",COUNTIFS(C1698:C1722,"TCF",E1698:E1722,"8"),"")</f>
        <v/>
      </c>
      <c r="AK1701" s="109" t="str">
        <f>IF(E1688="RPX-T",COUNTIFS(C1698:C1722,"TCF",E1698:E1722,"8"),"")</f>
        <v/>
      </c>
      <c r="AL1701" s="109" t="str">
        <f>IF(E1688="EUC",COUNTIFS(C1698:C1722,"TCF",E1698:E1722,"8"),"")</f>
        <v/>
      </c>
      <c r="AM1701" s="109">
        <f t="shared" si="702"/>
        <v>0</v>
      </c>
      <c r="AN1701" s="109">
        <f t="shared" si="703"/>
        <v>0</v>
      </c>
      <c r="AO1701" s="109" t="str">
        <f t="shared" si="704"/>
        <v/>
      </c>
      <c r="AQ1701" s="109" t="str">
        <f t="shared" si="705"/>
        <v/>
      </c>
      <c r="BA1701" s="229">
        <f>MOD(SUM(E1698:E1702),12)</f>
        <v>0</v>
      </c>
    </row>
    <row r="1702" spans="1:53" ht="15.75" thickBot="1" x14ac:dyDescent="0.3">
      <c r="A1702" s="88"/>
      <c r="B1702" s="66" t="s">
        <v>282</v>
      </c>
      <c r="C1702" s="67"/>
      <c r="D1702" s="102"/>
      <c r="E1702" s="32"/>
      <c r="F1702" s="32"/>
      <c r="G1702" s="68" t="s">
        <v>277</v>
      </c>
      <c r="H1702" s="69">
        <f t="shared" si="706"/>
        <v>0</v>
      </c>
      <c r="I1702" s="70">
        <f t="shared" si="707"/>
        <v>0</v>
      </c>
      <c r="J1702" s="73" t="str">
        <f t="shared" si="708"/>
        <v>--</v>
      </c>
      <c r="K1702" s="32"/>
      <c r="L1702" s="233"/>
      <c r="M1702" s="295"/>
      <c r="N1702" s="295"/>
      <c r="O1702" s="295"/>
      <c r="P1702" s="295"/>
      <c r="Q1702" s="295"/>
      <c r="R1702" s="295"/>
      <c r="S1702" s="295"/>
      <c r="T1702" s="295"/>
      <c r="U1702" s="296"/>
      <c r="V1702" s="103"/>
      <c r="W1702" s="72"/>
      <c r="X1702" s="72"/>
      <c r="Y1702" s="72"/>
      <c r="Z1702" s="45">
        <v>13</v>
      </c>
      <c r="AA1702" s="77">
        <f t="shared" ref="AA1702:AA1707" si="709">AB1701+1</f>
        <v>145</v>
      </c>
      <c r="AB1702" s="77">
        <f t="shared" ref="AB1702:AB1707" si="710">AB1701+12</f>
        <v>156</v>
      </c>
      <c r="AC1702" s="72">
        <f t="shared" si="697"/>
        <v>1</v>
      </c>
      <c r="AD1702" s="72">
        <f t="shared" si="698"/>
        <v>1</v>
      </c>
      <c r="AE1702" s="109" t="str">
        <f t="shared" si="699"/>
        <v>0-0</v>
      </c>
      <c r="AF1702" s="109" t="str">
        <f t="shared" si="700"/>
        <v>Y</v>
      </c>
      <c r="AG1702" s="109" t="str">
        <f t="shared" si="701"/>
        <v>B</v>
      </c>
      <c r="AH1702" s="109">
        <v>12</v>
      </c>
      <c r="AI1702" s="109" t="str">
        <f>IF(E1688="SS",COUNTIFS(C1698:C1722,"TCF",E1698:E1722,"12"),"")</f>
        <v/>
      </c>
      <c r="AJ1702" s="109" t="str">
        <f>IF(E1688="RPX",COUNTIFS(C1698:C1722,"TCF",E1698:E1722,"12"),"")</f>
        <v/>
      </c>
      <c r="AK1702" s="109" t="str">
        <f>IF(E1688="RPX-T",COUNTIFS(C1698:C1722,"TCF",E1698:E1722,"12"),"")</f>
        <v/>
      </c>
      <c r="AL1702" s="109" t="str">
        <f>IF(E1688="EUC",COUNTIFS(C1698:C1722,"TCF",E1698:E1722,"12"),"")</f>
        <v/>
      </c>
      <c r="AM1702" s="109">
        <f t="shared" si="702"/>
        <v>0</v>
      </c>
      <c r="AN1702" s="109">
        <f t="shared" si="703"/>
        <v>0</v>
      </c>
      <c r="AO1702" s="109" t="str">
        <f t="shared" si="704"/>
        <v/>
      </c>
      <c r="AQ1702" s="109" t="str">
        <f t="shared" si="705"/>
        <v/>
      </c>
      <c r="BA1702" s="229">
        <f>MOD(SUM(E1698:E1703),12)</f>
        <v>0</v>
      </c>
    </row>
    <row r="1703" spans="1:53" ht="15.75" thickBot="1" x14ac:dyDescent="0.3">
      <c r="A1703" s="88"/>
      <c r="B1703" s="66" t="s">
        <v>283</v>
      </c>
      <c r="C1703" s="67"/>
      <c r="D1703" s="102"/>
      <c r="E1703" s="32"/>
      <c r="F1703" s="32"/>
      <c r="G1703" s="68" t="s">
        <v>277</v>
      </c>
      <c r="H1703" s="69">
        <f t="shared" si="706"/>
        <v>0</v>
      </c>
      <c r="I1703" s="70">
        <f t="shared" si="707"/>
        <v>0</v>
      </c>
      <c r="J1703" s="73" t="str">
        <f t="shared" si="708"/>
        <v>--</v>
      </c>
      <c r="K1703" s="32"/>
      <c r="L1703" s="233"/>
      <c r="M1703" s="295"/>
      <c r="N1703" s="295"/>
      <c r="O1703" s="295"/>
      <c r="P1703" s="295"/>
      <c r="Q1703" s="295"/>
      <c r="R1703" s="295"/>
      <c r="S1703" s="295"/>
      <c r="T1703" s="295"/>
      <c r="U1703" s="296"/>
      <c r="V1703" s="103"/>
      <c r="W1703" s="72"/>
      <c r="X1703" s="72"/>
      <c r="Y1703" s="72"/>
      <c r="Z1703" s="45">
        <v>14</v>
      </c>
      <c r="AA1703" s="77">
        <f t="shared" si="709"/>
        <v>157</v>
      </c>
      <c r="AB1703" s="77">
        <f t="shared" si="710"/>
        <v>168</v>
      </c>
      <c r="AC1703" s="72">
        <f t="shared" si="697"/>
        <v>1</v>
      </c>
      <c r="AD1703" s="72">
        <f t="shared" si="698"/>
        <v>1</v>
      </c>
      <c r="AE1703" s="109" t="str">
        <f t="shared" si="699"/>
        <v>0-0</v>
      </c>
      <c r="AF1703" s="109" t="str">
        <f t="shared" si="700"/>
        <v>Y</v>
      </c>
      <c r="AG1703" s="109" t="str">
        <f t="shared" si="701"/>
        <v>B</v>
      </c>
      <c r="AM1703" s="109">
        <f t="shared" si="702"/>
        <v>0</v>
      </c>
      <c r="AN1703" s="109">
        <f t="shared" si="703"/>
        <v>0</v>
      </c>
      <c r="AO1703" s="109" t="str">
        <f t="shared" si="704"/>
        <v/>
      </c>
      <c r="AQ1703" s="109" t="str">
        <f t="shared" si="705"/>
        <v/>
      </c>
      <c r="BA1703" s="229">
        <f>MOD(SUM(E1698:E1704),12)</f>
        <v>0</v>
      </c>
    </row>
    <row r="1704" spans="1:53" ht="15.75" thickBot="1" x14ac:dyDescent="0.3">
      <c r="A1704" s="88"/>
      <c r="B1704" s="66" t="s">
        <v>284</v>
      </c>
      <c r="C1704" s="67"/>
      <c r="D1704" s="102"/>
      <c r="E1704" s="32"/>
      <c r="F1704" s="32"/>
      <c r="G1704" s="68" t="s">
        <v>277</v>
      </c>
      <c r="H1704" s="69">
        <f t="shared" si="706"/>
        <v>0</v>
      </c>
      <c r="I1704" s="70">
        <f t="shared" si="707"/>
        <v>0</v>
      </c>
      <c r="J1704" s="73" t="str">
        <f t="shared" si="708"/>
        <v>--</v>
      </c>
      <c r="K1704" s="32"/>
      <c r="L1704" s="233"/>
      <c r="M1704" s="295"/>
      <c r="N1704" s="295"/>
      <c r="O1704" s="295"/>
      <c r="P1704" s="295"/>
      <c r="Q1704" s="295"/>
      <c r="R1704" s="295"/>
      <c r="S1704" s="295"/>
      <c r="T1704" s="295"/>
      <c r="U1704" s="296"/>
      <c r="V1704" s="103"/>
      <c r="W1704" s="72"/>
      <c r="X1704" s="72"/>
      <c r="Y1704" s="72"/>
      <c r="Z1704" s="45">
        <v>15</v>
      </c>
      <c r="AA1704" s="77">
        <f t="shared" si="709"/>
        <v>169</v>
      </c>
      <c r="AB1704" s="77">
        <f t="shared" si="710"/>
        <v>180</v>
      </c>
      <c r="AC1704" s="72">
        <f t="shared" si="697"/>
        <v>1</v>
      </c>
      <c r="AD1704" s="72">
        <f t="shared" si="698"/>
        <v>1</v>
      </c>
      <c r="AE1704" s="109" t="str">
        <f t="shared" si="699"/>
        <v>0-0</v>
      </c>
      <c r="AF1704" s="109" t="str">
        <f t="shared" si="700"/>
        <v>Y</v>
      </c>
      <c r="AG1704" s="109" t="str">
        <f t="shared" si="701"/>
        <v>B</v>
      </c>
      <c r="AM1704" s="109">
        <f t="shared" si="702"/>
        <v>0</v>
      </c>
      <c r="AN1704" s="109">
        <f t="shared" si="703"/>
        <v>0</v>
      </c>
      <c r="AO1704" s="109" t="str">
        <f t="shared" si="704"/>
        <v/>
      </c>
      <c r="AQ1704" s="109" t="str">
        <f t="shared" si="705"/>
        <v/>
      </c>
      <c r="BA1704" s="229">
        <f>MOD(SUM(E1698:E1705),12)</f>
        <v>0</v>
      </c>
    </row>
    <row r="1705" spans="1:53" ht="15.75" thickBot="1" x14ac:dyDescent="0.3">
      <c r="A1705" s="88"/>
      <c r="B1705" s="66" t="s">
        <v>285</v>
      </c>
      <c r="C1705" s="67"/>
      <c r="D1705" s="102"/>
      <c r="E1705" s="32"/>
      <c r="F1705" s="32"/>
      <c r="G1705" s="68" t="s">
        <v>277</v>
      </c>
      <c r="H1705" s="69">
        <f t="shared" si="706"/>
        <v>0</v>
      </c>
      <c r="I1705" s="70">
        <f t="shared" si="707"/>
        <v>0</v>
      </c>
      <c r="J1705" s="73" t="str">
        <f t="shared" si="708"/>
        <v>--</v>
      </c>
      <c r="K1705" s="32"/>
      <c r="L1705" s="233"/>
      <c r="M1705" s="295"/>
      <c r="N1705" s="295"/>
      <c r="O1705" s="295"/>
      <c r="P1705" s="295"/>
      <c r="Q1705" s="295"/>
      <c r="R1705" s="295"/>
      <c r="S1705" s="295"/>
      <c r="T1705" s="295"/>
      <c r="U1705" s="296"/>
      <c r="V1705" s="103"/>
      <c r="W1705" s="72"/>
      <c r="X1705" s="72"/>
      <c r="Y1705" s="72"/>
      <c r="Z1705" s="45">
        <f>Z1704+1</f>
        <v>16</v>
      </c>
      <c r="AA1705" s="77">
        <f t="shared" si="709"/>
        <v>181</v>
      </c>
      <c r="AB1705" s="77">
        <f t="shared" si="710"/>
        <v>192</v>
      </c>
      <c r="AC1705" s="72">
        <f t="shared" si="697"/>
        <v>1</v>
      </c>
      <c r="AD1705" s="72">
        <f t="shared" si="698"/>
        <v>1</v>
      </c>
      <c r="AE1705" s="109" t="str">
        <f t="shared" si="699"/>
        <v>0-0</v>
      </c>
      <c r="AF1705" s="109" t="str">
        <f t="shared" si="700"/>
        <v>Y</v>
      </c>
      <c r="AG1705" s="109" t="str">
        <f t="shared" si="701"/>
        <v>B</v>
      </c>
      <c r="AM1705" s="109">
        <f t="shared" si="702"/>
        <v>0</v>
      </c>
      <c r="AN1705" s="109">
        <f t="shared" si="703"/>
        <v>0</v>
      </c>
      <c r="AO1705" s="109" t="str">
        <f t="shared" si="704"/>
        <v/>
      </c>
      <c r="AQ1705" s="109" t="str">
        <f t="shared" si="705"/>
        <v/>
      </c>
      <c r="BA1705" s="229">
        <f>MOD(SUM(E1698:E1706),12)</f>
        <v>0</v>
      </c>
    </row>
    <row r="1706" spans="1:53" ht="15.75" thickBot="1" x14ac:dyDescent="0.3">
      <c r="A1706" s="88"/>
      <c r="B1706" s="66" t="s">
        <v>286</v>
      </c>
      <c r="C1706" s="67"/>
      <c r="D1706" s="102"/>
      <c r="E1706" s="32"/>
      <c r="F1706" s="32"/>
      <c r="G1706" s="68" t="s">
        <v>277</v>
      </c>
      <c r="H1706" s="69">
        <f t="shared" si="706"/>
        <v>0</v>
      </c>
      <c r="I1706" s="70">
        <f t="shared" si="707"/>
        <v>0</v>
      </c>
      <c r="J1706" s="73" t="str">
        <f t="shared" si="708"/>
        <v>--</v>
      </c>
      <c r="K1706" s="32"/>
      <c r="L1706" s="233"/>
      <c r="M1706" s="295"/>
      <c r="N1706" s="295"/>
      <c r="O1706" s="295"/>
      <c r="P1706" s="295"/>
      <c r="Q1706" s="295"/>
      <c r="R1706" s="295"/>
      <c r="S1706" s="295"/>
      <c r="T1706" s="295"/>
      <c r="U1706" s="296"/>
      <c r="V1706" s="103"/>
      <c r="W1706" s="72"/>
      <c r="X1706" s="72"/>
      <c r="Y1706" s="72"/>
      <c r="Z1706" s="45">
        <f>Z1705+1</f>
        <v>17</v>
      </c>
      <c r="AA1706" s="77">
        <f t="shared" si="709"/>
        <v>193</v>
      </c>
      <c r="AB1706" s="77">
        <f t="shared" si="710"/>
        <v>204</v>
      </c>
      <c r="AC1706" s="72">
        <f t="shared" si="697"/>
        <v>1</v>
      </c>
      <c r="AD1706" s="72">
        <f t="shared" si="698"/>
        <v>1</v>
      </c>
      <c r="AE1706" s="109" t="str">
        <f t="shared" si="699"/>
        <v>0-0</v>
      </c>
      <c r="AF1706" s="109" t="str">
        <f t="shared" si="700"/>
        <v>Y</v>
      </c>
      <c r="AG1706" s="109" t="str">
        <f t="shared" si="701"/>
        <v>B</v>
      </c>
      <c r="AM1706" s="109">
        <f t="shared" si="702"/>
        <v>0</v>
      </c>
      <c r="AN1706" s="109">
        <f t="shared" si="703"/>
        <v>0</v>
      </c>
      <c r="AO1706" s="109" t="str">
        <f t="shared" si="704"/>
        <v/>
      </c>
      <c r="AQ1706" s="109" t="str">
        <f t="shared" si="705"/>
        <v/>
      </c>
      <c r="BA1706" s="229">
        <f>MOD(SUM(E1698:E1707),12)</f>
        <v>0</v>
      </c>
    </row>
    <row r="1707" spans="1:53" ht="15.75" thickBot="1" x14ac:dyDescent="0.3">
      <c r="A1707" s="88"/>
      <c r="B1707" s="66" t="s">
        <v>287</v>
      </c>
      <c r="C1707" s="67"/>
      <c r="D1707" s="102"/>
      <c r="E1707" s="32"/>
      <c r="F1707" s="32"/>
      <c r="G1707" s="68" t="s">
        <v>277</v>
      </c>
      <c r="H1707" s="69">
        <f t="shared" si="706"/>
        <v>0</v>
      </c>
      <c r="I1707" s="70">
        <f t="shared" si="707"/>
        <v>0</v>
      </c>
      <c r="J1707" s="73" t="str">
        <f t="shared" si="708"/>
        <v>--</v>
      </c>
      <c r="K1707" s="32"/>
      <c r="L1707" s="233"/>
      <c r="M1707" s="295"/>
      <c r="N1707" s="295"/>
      <c r="O1707" s="295"/>
      <c r="P1707" s="295"/>
      <c r="Q1707" s="295"/>
      <c r="R1707" s="295"/>
      <c r="S1707" s="295"/>
      <c r="T1707" s="295"/>
      <c r="U1707" s="296"/>
      <c r="V1707" s="103"/>
      <c r="W1707" s="72"/>
      <c r="X1707" s="72"/>
      <c r="Y1707" s="72"/>
      <c r="Z1707" s="45">
        <f>Z1706+1</f>
        <v>18</v>
      </c>
      <c r="AA1707" s="77">
        <f t="shared" si="709"/>
        <v>205</v>
      </c>
      <c r="AB1707" s="77">
        <f t="shared" si="710"/>
        <v>216</v>
      </c>
      <c r="AC1707" s="72">
        <f t="shared" si="697"/>
        <v>1</v>
      </c>
      <c r="AD1707" s="72">
        <f t="shared" si="698"/>
        <v>1</v>
      </c>
      <c r="AE1707" s="109" t="str">
        <f t="shared" si="699"/>
        <v>0-0</v>
      </c>
      <c r="AF1707" s="109" t="str">
        <f t="shared" si="700"/>
        <v>Y</v>
      </c>
      <c r="AG1707" s="109" t="str">
        <f t="shared" si="701"/>
        <v>B</v>
      </c>
      <c r="AM1707" s="109">
        <f t="shared" si="702"/>
        <v>0</v>
      </c>
      <c r="AN1707" s="109">
        <f t="shared" si="703"/>
        <v>0</v>
      </c>
      <c r="AO1707" s="109" t="str">
        <f t="shared" si="704"/>
        <v/>
      </c>
      <c r="AQ1707" s="109" t="str">
        <f t="shared" si="705"/>
        <v/>
      </c>
      <c r="BA1707" s="229">
        <f>MOD(SUM(E1698:E1708),12)</f>
        <v>0</v>
      </c>
    </row>
    <row r="1708" spans="1:53" ht="15.75" thickBot="1" x14ac:dyDescent="0.3">
      <c r="A1708" s="88"/>
      <c r="B1708" s="66" t="s">
        <v>288</v>
      </c>
      <c r="C1708" s="67"/>
      <c r="D1708" s="102"/>
      <c r="E1708" s="32"/>
      <c r="F1708" s="32"/>
      <c r="G1708" s="68" t="s">
        <v>277</v>
      </c>
      <c r="H1708" s="69">
        <f t="shared" si="706"/>
        <v>0</v>
      </c>
      <c r="I1708" s="70">
        <f t="shared" si="707"/>
        <v>0</v>
      </c>
      <c r="J1708" s="73" t="str">
        <f t="shared" si="708"/>
        <v>--</v>
      </c>
      <c r="K1708" s="32"/>
      <c r="L1708" s="233"/>
      <c r="M1708" s="295"/>
      <c r="N1708" s="295"/>
      <c r="O1708" s="295"/>
      <c r="P1708" s="295"/>
      <c r="Q1708" s="295"/>
      <c r="R1708" s="295"/>
      <c r="S1708" s="295"/>
      <c r="T1708" s="295"/>
      <c r="U1708" s="296"/>
      <c r="V1708" s="103"/>
      <c r="W1708" s="84"/>
      <c r="X1708" s="84"/>
      <c r="Y1708" s="72"/>
      <c r="Z1708" s="72"/>
      <c r="AA1708" s="72"/>
      <c r="AB1708" s="72"/>
      <c r="AC1708" s="72">
        <f t="shared" si="697"/>
        <v>1</v>
      </c>
      <c r="AD1708" s="72">
        <f t="shared" si="698"/>
        <v>1</v>
      </c>
      <c r="AE1708" s="109" t="str">
        <f t="shared" si="699"/>
        <v>0-0</v>
      </c>
      <c r="AF1708" s="109" t="str">
        <f t="shared" si="700"/>
        <v>Y</v>
      </c>
      <c r="AG1708" s="109" t="str">
        <f t="shared" si="701"/>
        <v>B</v>
      </c>
      <c r="AM1708" s="109">
        <f t="shared" si="702"/>
        <v>0</v>
      </c>
      <c r="AN1708" s="109">
        <f t="shared" si="703"/>
        <v>0</v>
      </c>
      <c r="AO1708" s="109" t="str">
        <f t="shared" si="704"/>
        <v/>
      </c>
      <c r="AQ1708" s="109" t="str">
        <f t="shared" si="705"/>
        <v/>
      </c>
      <c r="BA1708" s="229">
        <f>MOD(SUM(E1698:E1709),12)</f>
        <v>0</v>
      </c>
    </row>
    <row r="1709" spans="1:53" ht="15.75" thickBot="1" x14ac:dyDescent="0.3">
      <c r="A1709" s="88"/>
      <c r="B1709" s="66" t="s">
        <v>289</v>
      </c>
      <c r="C1709" s="67"/>
      <c r="D1709" s="102"/>
      <c r="E1709" s="32"/>
      <c r="F1709" s="32"/>
      <c r="G1709" s="68" t="s">
        <v>277</v>
      </c>
      <c r="H1709" s="69">
        <f t="shared" si="706"/>
        <v>0</v>
      </c>
      <c r="I1709" s="70">
        <f t="shared" si="707"/>
        <v>0</v>
      </c>
      <c r="J1709" s="73" t="str">
        <f t="shared" si="708"/>
        <v>--</v>
      </c>
      <c r="K1709" s="32"/>
      <c r="L1709" s="233"/>
      <c r="M1709" s="295"/>
      <c r="N1709" s="295"/>
      <c r="O1709" s="295"/>
      <c r="P1709" s="295"/>
      <c r="Q1709" s="295"/>
      <c r="R1709" s="295"/>
      <c r="S1709" s="295"/>
      <c r="T1709" s="295"/>
      <c r="U1709" s="296"/>
      <c r="V1709" s="103"/>
      <c r="W1709" s="84">
        <f>Y1709+1</f>
        <v>1</v>
      </c>
      <c r="X1709" s="84"/>
      <c r="Y1709" s="78">
        <f>SUM(E1698:E1709)</f>
        <v>0</v>
      </c>
      <c r="Z1709" s="72"/>
      <c r="AA1709" s="72"/>
      <c r="AB1709" s="72"/>
      <c r="AC1709" s="72">
        <f t="shared" si="697"/>
        <v>1</v>
      </c>
      <c r="AD1709" s="72">
        <f t="shared" si="698"/>
        <v>1</v>
      </c>
      <c r="AE1709" s="109" t="str">
        <f t="shared" si="699"/>
        <v>0-0</v>
      </c>
      <c r="AF1709" s="109" t="str">
        <f t="shared" si="700"/>
        <v>Y</v>
      </c>
      <c r="AG1709" s="109" t="str">
        <f t="shared" si="701"/>
        <v>B</v>
      </c>
      <c r="AM1709" s="109">
        <f t="shared" si="702"/>
        <v>0</v>
      </c>
      <c r="AN1709" s="109">
        <f t="shared" si="703"/>
        <v>0</v>
      </c>
      <c r="AO1709" s="109" t="str">
        <f t="shared" si="704"/>
        <v/>
      </c>
      <c r="AQ1709" s="109" t="str">
        <f t="shared" si="705"/>
        <v/>
      </c>
      <c r="BA1709" s="229">
        <f>MOD(SUM(E1698:E1710),12)</f>
        <v>0</v>
      </c>
    </row>
    <row r="1710" spans="1:53" ht="15.75" thickBot="1" x14ac:dyDescent="0.3">
      <c r="A1710" s="88"/>
      <c r="B1710" s="66" t="s">
        <v>290</v>
      </c>
      <c r="C1710" s="67"/>
      <c r="D1710" s="102"/>
      <c r="E1710" s="32"/>
      <c r="F1710" s="32"/>
      <c r="G1710" s="68" t="s">
        <v>277</v>
      </c>
      <c r="H1710" s="69">
        <f t="shared" si="706"/>
        <v>0</v>
      </c>
      <c r="I1710" s="70">
        <f t="shared" si="707"/>
        <v>0</v>
      </c>
      <c r="J1710" s="73" t="str">
        <f t="shared" si="708"/>
        <v>--</v>
      </c>
      <c r="K1710" s="32"/>
      <c r="L1710" s="233"/>
      <c r="M1710" s="295"/>
      <c r="N1710" s="295"/>
      <c r="O1710" s="295"/>
      <c r="P1710" s="295"/>
      <c r="Q1710" s="295"/>
      <c r="R1710" s="295"/>
      <c r="S1710" s="295"/>
      <c r="T1710" s="295"/>
      <c r="U1710" s="296"/>
      <c r="V1710" s="103"/>
      <c r="W1710" s="84">
        <f>Y1710+1</f>
        <v>1</v>
      </c>
      <c r="X1710" s="84"/>
      <c r="Y1710" s="78">
        <f>SUM(E1698:E1710)</f>
        <v>0</v>
      </c>
      <c r="Z1710" s="72" t="str">
        <f t="shared" ref="Z1710:Z1722" si="711">IF(OR(AND(E$8=216,C1709="DBL REV",C1710="DBL REV",Y1709&lt;=144,Y1710&gt;144),AND(E$8=216,C1709="TPL REV",C1710="TPL REV",Y1709&lt;=144,Y1710&gt;144),AND(E$8=216,C1709="QD REV",C1710="QD REV",Y1709&lt;=144,Y1710&gt;144)),"ERROR","")</f>
        <v/>
      </c>
      <c r="AA1710" s="72"/>
      <c r="AB1710" s="72"/>
      <c r="AC1710" s="72">
        <f t="shared" si="697"/>
        <v>1</v>
      </c>
      <c r="AD1710" s="72">
        <f t="shared" si="698"/>
        <v>1</v>
      </c>
      <c r="AE1710" s="109" t="str">
        <f t="shared" si="699"/>
        <v>0-0</v>
      </c>
      <c r="AF1710" s="109" t="str">
        <f t="shared" si="700"/>
        <v>Y</v>
      </c>
      <c r="AG1710" s="109" t="str">
        <f t="shared" si="701"/>
        <v>B</v>
      </c>
      <c r="AM1710" s="109">
        <f t="shared" si="702"/>
        <v>0</v>
      </c>
      <c r="AN1710" s="109">
        <f t="shared" si="703"/>
        <v>0</v>
      </c>
      <c r="AO1710" s="109" t="str">
        <f t="shared" si="704"/>
        <v/>
      </c>
      <c r="AQ1710" s="109" t="str">
        <f t="shared" si="705"/>
        <v/>
      </c>
      <c r="BA1710" s="229">
        <f>MOD(SUM(E1698:E1711),12)</f>
        <v>0</v>
      </c>
    </row>
    <row r="1711" spans="1:53" ht="15.75" thickBot="1" x14ac:dyDescent="0.3">
      <c r="A1711" s="88"/>
      <c r="B1711" s="66" t="s">
        <v>291</v>
      </c>
      <c r="C1711" s="67"/>
      <c r="D1711" s="102"/>
      <c r="E1711" s="32"/>
      <c r="F1711" s="32"/>
      <c r="G1711" s="68" t="s">
        <v>277</v>
      </c>
      <c r="H1711" s="69">
        <f t="shared" si="706"/>
        <v>0</v>
      </c>
      <c r="I1711" s="70">
        <f t="shared" si="707"/>
        <v>0</v>
      </c>
      <c r="J1711" s="73" t="str">
        <f t="shared" si="708"/>
        <v>--</v>
      </c>
      <c r="K1711" s="32"/>
      <c r="L1711" s="233"/>
      <c r="M1711" s="295"/>
      <c r="N1711" s="295"/>
      <c r="O1711" s="295"/>
      <c r="P1711" s="295"/>
      <c r="Q1711" s="295"/>
      <c r="R1711" s="295"/>
      <c r="S1711" s="295"/>
      <c r="T1711" s="295"/>
      <c r="U1711" s="296"/>
      <c r="V1711" s="103"/>
      <c r="W1711" s="84">
        <f>Y1711+1</f>
        <v>1</v>
      </c>
      <c r="X1711" s="84"/>
      <c r="Y1711" s="78">
        <f>SUM(E1698:E1711)</f>
        <v>0</v>
      </c>
      <c r="Z1711" s="72" t="str">
        <f t="shared" si="711"/>
        <v/>
      </c>
      <c r="AA1711" s="72"/>
      <c r="AB1711" s="72"/>
      <c r="AC1711" s="72">
        <f t="shared" si="697"/>
        <v>1</v>
      </c>
      <c r="AD1711" s="72">
        <f t="shared" si="698"/>
        <v>1</v>
      </c>
      <c r="AE1711" s="109" t="str">
        <f t="shared" si="699"/>
        <v>0-0</v>
      </c>
      <c r="AF1711" s="109" t="str">
        <f t="shared" si="700"/>
        <v>Y</v>
      </c>
      <c r="AG1711" s="109" t="str">
        <f t="shared" si="701"/>
        <v>B</v>
      </c>
      <c r="AM1711" s="109">
        <f t="shared" si="702"/>
        <v>0</v>
      </c>
      <c r="AN1711" s="109">
        <f t="shared" si="703"/>
        <v>0</v>
      </c>
      <c r="AO1711" s="109" t="str">
        <f t="shared" si="704"/>
        <v/>
      </c>
      <c r="AQ1711" s="109" t="str">
        <f t="shared" si="705"/>
        <v/>
      </c>
      <c r="BA1711" s="229">
        <f>MOD(SUM(E1698:E1712),12)</f>
        <v>0</v>
      </c>
    </row>
    <row r="1712" spans="1:53" ht="15.75" thickBot="1" x14ac:dyDescent="0.3">
      <c r="A1712" s="88"/>
      <c r="B1712" s="66" t="s">
        <v>292</v>
      </c>
      <c r="C1712" s="67"/>
      <c r="D1712" s="102"/>
      <c r="E1712" s="32"/>
      <c r="F1712" s="32"/>
      <c r="G1712" s="68" t="s">
        <v>277</v>
      </c>
      <c r="H1712" s="69">
        <f t="shared" si="706"/>
        <v>0</v>
      </c>
      <c r="I1712" s="70">
        <f t="shared" si="707"/>
        <v>0</v>
      </c>
      <c r="J1712" s="73" t="str">
        <f t="shared" si="708"/>
        <v>--</v>
      </c>
      <c r="K1712" s="32"/>
      <c r="L1712" s="233"/>
      <c r="M1712" s="295"/>
      <c r="N1712" s="295"/>
      <c r="O1712" s="295"/>
      <c r="P1712" s="295"/>
      <c r="Q1712" s="295"/>
      <c r="R1712" s="295"/>
      <c r="S1712" s="295"/>
      <c r="T1712" s="295"/>
      <c r="U1712" s="296"/>
      <c r="V1712" s="103"/>
      <c r="W1712" s="84">
        <f>Y1712+1</f>
        <v>1</v>
      </c>
      <c r="X1712" s="84"/>
      <c r="Y1712" s="78">
        <f>SUM(E1698:E1712)</f>
        <v>0</v>
      </c>
      <c r="Z1712" s="72" t="str">
        <f t="shared" si="711"/>
        <v/>
      </c>
      <c r="AA1712" s="72" t="str">
        <f t="shared" ref="AA1712:AA1724" si="712">IF(AND(C1710&lt;&gt;"Field SPL",W1709&lt;=144,Y1710&gt;144),"ERROR","")</f>
        <v/>
      </c>
      <c r="AB1712" s="72"/>
      <c r="AC1712" s="72">
        <f t="shared" si="697"/>
        <v>1</v>
      </c>
      <c r="AD1712" s="72">
        <f t="shared" si="698"/>
        <v>1</v>
      </c>
      <c r="AE1712" s="109" t="str">
        <f t="shared" si="699"/>
        <v>0-0</v>
      </c>
      <c r="AF1712" s="109" t="str">
        <f t="shared" si="700"/>
        <v>Y</v>
      </c>
      <c r="AG1712" s="109" t="str">
        <f t="shared" si="701"/>
        <v>B</v>
      </c>
      <c r="AM1712" s="109">
        <f t="shared" si="702"/>
        <v>0</v>
      </c>
      <c r="AN1712" s="109">
        <f t="shared" si="703"/>
        <v>0</v>
      </c>
      <c r="AO1712" s="109" t="str">
        <f t="shared" si="704"/>
        <v/>
      </c>
      <c r="AQ1712" s="109" t="str">
        <f t="shared" si="705"/>
        <v/>
      </c>
      <c r="BA1712" s="229">
        <f>MOD(SUM(E1698:E1713),12)</f>
        <v>0</v>
      </c>
    </row>
    <row r="1713" spans="1:53" ht="15.75" thickBot="1" x14ac:dyDescent="0.3">
      <c r="A1713" s="88"/>
      <c r="B1713" s="66" t="s">
        <v>293</v>
      </c>
      <c r="C1713" s="67"/>
      <c r="D1713" s="102"/>
      <c r="E1713" s="32"/>
      <c r="F1713" s="32"/>
      <c r="G1713" s="68" t="s">
        <v>277</v>
      </c>
      <c r="H1713" s="69">
        <f t="shared" si="706"/>
        <v>0</v>
      </c>
      <c r="I1713" s="70">
        <f t="shared" si="707"/>
        <v>0</v>
      </c>
      <c r="J1713" s="73" t="str">
        <f t="shared" si="708"/>
        <v>--</v>
      </c>
      <c r="K1713" s="32"/>
      <c r="L1713" s="233"/>
      <c r="M1713" s="295"/>
      <c r="N1713" s="295"/>
      <c r="O1713" s="295"/>
      <c r="P1713" s="295"/>
      <c r="Q1713" s="295"/>
      <c r="R1713" s="295"/>
      <c r="S1713" s="295"/>
      <c r="T1713" s="295"/>
      <c r="U1713" s="296"/>
      <c r="V1713" s="103"/>
      <c r="W1713" s="84">
        <f t="shared" ref="W1713:W1721" si="713">Y1713+1</f>
        <v>1</v>
      </c>
      <c r="X1713" s="84"/>
      <c r="Y1713" s="78">
        <f>SUM(E1698:E1713)</f>
        <v>0</v>
      </c>
      <c r="Z1713" s="72" t="str">
        <f t="shared" si="711"/>
        <v/>
      </c>
      <c r="AA1713" s="72" t="str">
        <f t="shared" si="712"/>
        <v/>
      </c>
      <c r="AB1713" s="72"/>
      <c r="AC1713" s="72">
        <f t="shared" si="697"/>
        <v>1</v>
      </c>
      <c r="AD1713" s="72">
        <f t="shared" si="698"/>
        <v>1</v>
      </c>
      <c r="AE1713" s="109" t="str">
        <f t="shared" si="699"/>
        <v>0-0</v>
      </c>
      <c r="AF1713" s="109" t="str">
        <f t="shared" si="700"/>
        <v>Y</v>
      </c>
      <c r="AG1713" s="109" t="str">
        <f t="shared" si="701"/>
        <v>B</v>
      </c>
      <c r="AM1713" s="109">
        <f t="shared" si="702"/>
        <v>0</v>
      </c>
      <c r="AN1713" s="109">
        <f t="shared" si="703"/>
        <v>0</v>
      </c>
      <c r="AO1713" s="109" t="str">
        <f t="shared" si="704"/>
        <v/>
      </c>
      <c r="AQ1713" s="109" t="str">
        <f t="shared" si="705"/>
        <v/>
      </c>
      <c r="BA1713" s="229">
        <f>MOD(SUM(E1698:E1714),12)</f>
        <v>0</v>
      </c>
    </row>
    <row r="1714" spans="1:53" ht="15.75" thickBot="1" x14ac:dyDescent="0.3">
      <c r="A1714" s="88"/>
      <c r="B1714" s="66" t="s">
        <v>294</v>
      </c>
      <c r="C1714" s="67"/>
      <c r="D1714" s="102"/>
      <c r="E1714" s="32"/>
      <c r="F1714" s="32"/>
      <c r="G1714" s="68" t="s">
        <v>277</v>
      </c>
      <c r="H1714" s="69">
        <f t="shared" si="706"/>
        <v>0</v>
      </c>
      <c r="I1714" s="70">
        <f t="shared" si="707"/>
        <v>0</v>
      </c>
      <c r="J1714" s="73" t="str">
        <f t="shared" si="708"/>
        <v>--</v>
      </c>
      <c r="K1714" s="32"/>
      <c r="L1714" s="233"/>
      <c r="M1714" s="295"/>
      <c r="N1714" s="295"/>
      <c r="O1714" s="295"/>
      <c r="P1714" s="295"/>
      <c r="Q1714" s="295"/>
      <c r="R1714" s="295"/>
      <c r="S1714" s="295"/>
      <c r="T1714" s="295"/>
      <c r="U1714" s="296"/>
      <c r="V1714" s="103"/>
      <c r="W1714" s="84">
        <f t="shared" si="713"/>
        <v>1</v>
      </c>
      <c r="X1714" s="84"/>
      <c r="Y1714" s="78">
        <f>SUM(E1698:E1714)</f>
        <v>0</v>
      </c>
      <c r="Z1714" s="72" t="str">
        <f t="shared" si="711"/>
        <v/>
      </c>
      <c r="AA1714" s="72" t="str">
        <f t="shared" si="712"/>
        <v/>
      </c>
      <c r="AB1714" s="72"/>
      <c r="AC1714" s="72">
        <f t="shared" si="697"/>
        <v>1</v>
      </c>
      <c r="AD1714" s="72">
        <f t="shared" si="698"/>
        <v>1</v>
      </c>
      <c r="AE1714" s="109" t="str">
        <f t="shared" si="699"/>
        <v>0-0</v>
      </c>
      <c r="AF1714" s="109" t="str">
        <f t="shared" si="700"/>
        <v>Y</v>
      </c>
      <c r="AG1714" s="109" t="str">
        <f t="shared" si="701"/>
        <v>B</v>
      </c>
      <c r="AM1714" s="109">
        <f t="shared" si="702"/>
        <v>0</v>
      </c>
      <c r="AN1714" s="109">
        <f t="shared" si="703"/>
        <v>0</v>
      </c>
      <c r="AO1714" s="109" t="str">
        <f t="shared" si="704"/>
        <v/>
      </c>
      <c r="AQ1714" s="109" t="str">
        <f t="shared" si="705"/>
        <v/>
      </c>
      <c r="BA1714" s="229">
        <f>MOD(SUM(E1698:E1715),12)</f>
        <v>0</v>
      </c>
    </row>
    <row r="1715" spans="1:53" ht="15.75" thickBot="1" x14ac:dyDescent="0.3">
      <c r="A1715" s="88"/>
      <c r="B1715" s="66" t="s">
        <v>295</v>
      </c>
      <c r="C1715" s="67"/>
      <c r="D1715" s="102"/>
      <c r="E1715" s="32"/>
      <c r="F1715" s="32"/>
      <c r="G1715" s="68" t="s">
        <v>277</v>
      </c>
      <c r="H1715" s="69">
        <f t="shared" si="706"/>
        <v>0</v>
      </c>
      <c r="I1715" s="70">
        <f t="shared" si="707"/>
        <v>0</v>
      </c>
      <c r="J1715" s="73" t="str">
        <f t="shared" si="708"/>
        <v>--</v>
      </c>
      <c r="K1715" s="32"/>
      <c r="L1715" s="233"/>
      <c r="M1715" s="295"/>
      <c r="N1715" s="295"/>
      <c r="O1715" s="295"/>
      <c r="P1715" s="295"/>
      <c r="Q1715" s="295"/>
      <c r="R1715" s="295"/>
      <c r="S1715" s="295"/>
      <c r="T1715" s="295"/>
      <c r="U1715" s="296"/>
      <c r="V1715" s="103"/>
      <c r="W1715" s="84">
        <f t="shared" si="713"/>
        <v>1</v>
      </c>
      <c r="X1715" s="84"/>
      <c r="Y1715" s="78">
        <f>SUM(E1698:E1715)</f>
        <v>0</v>
      </c>
      <c r="Z1715" s="72" t="str">
        <f t="shared" si="711"/>
        <v/>
      </c>
      <c r="AA1715" s="72" t="str">
        <f t="shared" si="712"/>
        <v/>
      </c>
      <c r="AB1715" s="72"/>
      <c r="AC1715" s="72">
        <f t="shared" si="697"/>
        <v>1</v>
      </c>
      <c r="AD1715" s="72">
        <f t="shared" si="698"/>
        <v>1</v>
      </c>
      <c r="AE1715" s="109" t="str">
        <f t="shared" si="699"/>
        <v>0-0</v>
      </c>
      <c r="AF1715" s="109" t="str">
        <f t="shared" si="700"/>
        <v>Y</v>
      </c>
      <c r="AG1715" s="109" t="str">
        <f t="shared" si="701"/>
        <v>B</v>
      </c>
      <c r="AM1715" s="109">
        <f t="shared" si="702"/>
        <v>0</v>
      </c>
      <c r="AN1715" s="109">
        <f t="shared" si="703"/>
        <v>0</v>
      </c>
      <c r="AO1715" s="109" t="str">
        <f t="shared" si="704"/>
        <v/>
      </c>
      <c r="AQ1715" s="109" t="str">
        <f t="shared" si="705"/>
        <v/>
      </c>
      <c r="BA1715" s="229">
        <f>MOD(SUM(E1698:E1716),12)</f>
        <v>0</v>
      </c>
    </row>
    <row r="1716" spans="1:53" ht="15.75" thickBot="1" x14ac:dyDescent="0.3">
      <c r="A1716" s="88"/>
      <c r="B1716" s="66" t="s">
        <v>296</v>
      </c>
      <c r="C1716" s="67"/>
      <c r="D1716" s="102"/>
      <c r="E1716" s="32"/>
      <c r="F1716" s="32"/>
      <c r="G1716" s="68" t="s">
        <v>277</v>
      </c>
      <c r="H1716" s="69">
        <f t="shared" si="706"/>
        <v>0</v>
      </c>
      <c r="I1716" s="70">
        <f t="shared" si="707"/>
        <v>0</v>
      </c>
      <c r="J1716" s="73" t="str">
        <f t="shared" si="708"/>
        <v>--</v>
      </c>
      <c r="K1716" s="32"/>
      <c r="L1716" s="233"/>
      <c r="M1716" s="295"/>
      <c r="N1716" s="295"/>
      <c r="O1716" s="295"/>
      <c r="P1716" s="295"/>
      <c r="Q1716" s="295"/>
      <c r="R1716" s="295"/>
      <c r="S1716" s="295"/>
      <c r="T1716" s="295"/>
      <c r="U1716" s="296"/>
      <c r="V1716" s="103"/>
      <c r="W1716" s="84">
        <f t="shared" si="713"/>
        <v>1</v>
      </c>
      <c r="X1716" s="84"/>
      <c r="Y1716" s="78">
        <f>SUM(E1698:E1716)</f>
        <v>0</v>
      </c>
      <c r="Z1716" s="72" t="str">
        <f t="shared" si="711"/>
        <v/>
      </c>
      <c r="AA1716" s="72" t="str">
        <f t="shared" si="712"/>
        <v/>
      </c>
      <c r="AB1716" s="72"/>
      <c r="AC1716" s="72">
        <f t="shared" si="697"/>
        <v>1</v>
      </c>
      <c r="AD1716" s="72">
        <f t="shared" si="698"/>
        <v>1</v>
      </c>
      <c r="AE1716" s="109" t="str">
        <f t="shared" si="699"/>
        <v>0-0</v>
      </c>
      <c r="AF1716" s="109" t="str">
        <f t="shared" si="700"/>
        <v>Y</v>
      </c>
      <c r="AG1716" s="109" t="str">
        <f t="shared" si="701"/>
        <v>B</v>
      </c>
      <c r="AM1716" s="109">
        <f t="shared" si="702"/>
        <v>0</v>
      </c>
      <c r="AN1716" s="109">
        <f t="shared" si="703"/>
        <v>0</v>
      </c>
      <c r="AO1716" s="109" t="str">
        <f t="shared" si="704"/>
        <v/>
      </c>
      <c r="AQ1716" s="109" t="str">
        <f t="shared" si="705"/>
        <v/>
      </c>
      <c r="BA1716" s="229">
        <f>MOD(SUM(E1698:E1717),12)</f>
        <v>0</v>
      </c>
    </row>
    <row r="1717" spans="1:53" ht="15.75" thickBot="1" x14ac:dyDescent="0.3">
      <c r="A1717" s="88"/>
      <c r="B1717" s="66" t="s">
        <v>297</v>
      </c>
      <c r="C1717" s="67"/>
      <c r="D1717" s="102"/>
      <c r="E1717" s="32"/>
      <c r="F1717" s="32"/>
      <c r="G1717" s="68" t="s">
        <v>277</v>
      </c>
      <c r="H1717" s="69">
        <f t="shared" si="706"/>
        <v>0</v>
      </c>
      <c r="I1717" s="70">
        <f t="shared" si="707"/>
        <v>0</v>
      </c>
      <c r="J1717" s="73" t="str">
        <f t="shared" si="708"/>
        <v>--</v>
      </c>
      <c r="K1717" s="32"/>
      <c r="L1717" s="233"/>
      <c r="M1717" s="295"/>
      <c r="N1717" s="295"/>
      <c r="O1717" s="295"/>
      <c r="P1717" s="295"/>
      <c r="Q1717" s="295"/>
      <c r="R1717" s="295"/>
      <c r="S1717" s="295"/>
      <c r="T1717" s="295"/>
      <c r="U1717" s="296"/>
      <c r="V1717" s="103"/>
      <c r="W1717" s="84">
        <f t="shared" si="713"/>
        <v>1</v>
      </c>
      <c r="X1717" s="84"/>
      <c r="Y1717" s="78">
        <f>SUM(E1698:E1717)</f>
        <v>0</v>
      </c>
      <c r="Z1717" s="72" t="str">
        <f t="shared" si="711"/>
        <v/>
      </c>
      <c r="AA1717" s="72" t="str">
        <f t="shared" si="712"/>
        <v/>
      </c>
      <c r="AB1717" s="72"/>
      <c r="AC1717" s="72">
        <f t="shared" si="697"/>
        <v>1</v>
      </c>
      <c r="AD1717" s="72">
        <f t="shared" si="698"/>
        <v>1</v>
      </c>
      <c r="AE1717" s="109" t="str">
        <f t="shared" si="699"/>
        <v>0-0</v>
      </c>
      <c r="AF1717" s="109" t="str">
        <f t="shared" si="700"/>
        <v>Y</v>
      </c>
      <c r="AG1717" s="109" t="str">
        <f t="shared" si="701"/>
        <v>B</v>
      </c>
      <c r="AM1717" s="109">
        <f t="shared" si="702"/>
        <v>0</v>
      </c>
      <c r="AN1717" s="109">
        <f t="shared" si="703"/>
        <v>0</v>
      </c>
      <c r="AO1717" s="109" t="str">
        <f t="shared" si="704"/>
        <v/>
      </c>
      <c r="AQ1717" s="109" t="str">
        <f t="shared" si="705"/>
        <v/>
      </c>
      <c r="BA1717" s="229">
        <f>MOD(SUM(E1698:E1718),12)</f>
        <v>0</v>
      </c>
    </row>
    <row r="1718" spans="1:53" ht="15.75" thickBot="1" x14ac:dyDescent="0.3">
      <c r="A1718" s="88"/>
      <c r="B1718" s="66" t="s">
        <v>298</v>
      </c>
      <c r="C1718" s="67"/>
      <c r="D1718" s="102"/>
      <c r="E1718" s="32"/>
      <c r="F1718" s="32"/>
      <c r="G1718" s="68" t="s">
        <v>277</v>
      </c>
      <c r="H1718" s="69">
        <f t="shared" si="706"/>
        <v>0</v>
      </c>
      <c r="I1718" s="70">
        <f t="shared" si="707"/>
        <v>0</v>
      </c>
      <c r="J1718" s="73" t="str">
        <f t="shared" si="708"/>
        <v>--</v>
      </c>
      <c r="K1718" s="32"/>
      <c r="L1718" s="233"/>
      <c r="M1718" s="295"/>
      <c r="N1718" s="295"/>
      <c r="O1718" s="295"/>
      <c r="P1718" s="295"/>
      <c r="Q1718" s="295"/>
      <c r="R1718" s="295"/>
      <c r="S1718" s="295"/>
      <c r="T1718" s="295"/>
      <c r="U1718" s="296"/>
      <c r="V1718" s="103"/>
      <c r="W1718" s="84">
        <f t="shared" si="713"/>
        <v>1</v>
      </c>
      <c r="X1718" s="84"/>
      <c r="Y1718" s="78">
        <f>SUM(E1698:E1718)</f>
        <v>0</v>
      </c>
      <c r="Z1718" s="72" t="str">
        <f t="shared" si="711"/>
        <v/>
      </c>
      <c r="AA1718" s="72" t="str">
        <f t="shared" si="712"/>
        <v/>
      </c>
      <c r="AB1718" s="72"/>
      <c r="AC1718" s="72">
        <f t="shared" si="697"/>
        <v>1</v>
      </c>
      <c r="AD1718" s="72">
        <f t="shared" si="698"/>
        <v>1</v>
      </c>
      <c r="AE1718" s="109" t="str">
        <f t="shared" si="699"/>
        <v>0-0</v>
      </c>
      <c r="AF1718" s="109" t="str">
        <f t="shared" si="700"/>
        <v>Y</v>
      </c>
      <c r="AG1718" s="109" t="str">
        <f t="shared" si="701"/>
        <v>B</v>
      </c>
      <c r="AM1718" s="109">
        <f t="shared" si="702"/>
        <v>0</v>
      </c>
      <c r="AN1718" s="109">
        <f t="shared" si="703"/>
        <v>0</v>
      </c>
      <c r="AO1718" s="109" t="str">
        <f t="shared" si="704"/>
        <v/>
      </c>
      <c r="AQ1718" s="109" t="str">
        <f t="shared" si="705"/>
        <v/>
      </c>
      <c r="BA1718" s="229">
        <f>MOD(SUM(E1698:E1719),12)</f>
        <v>0</v>
      </c>
    </row>
    <row r="1719" spans="1:53" ht="15.75" thickBot="1" x14ac:dyDescent="0.3">
      <c r="A1719" s="88"/>
      <c r="B1719" s="66" t="s">
        <v>299</v>
      </c>
      <c r="C1719" s="67"/>
      <c r="D1719" s="102"/>
      <c r="E1719" s="32"/>
      <c r="F1719" s="32"/>
      <c r="G1719" s="68" t="s">
        <v>277</v>
      </c>
      <c r="H1719" s="69">
        <f t="shared" si="706"/>
        <v>0</v>
      </c>
      <c r="I1719" s="70">
        <f t="shared" si="707"/>
        <v>0</v>
      </c>
      <c r="J1719" s="73" t="str">
        <f t="shared" si="708"/>
        <v>--</v>
      </c>
      <c r="K1719" s="32"/>
      <c r="L1719" s="233"/>
      <c r="M1719" s="295"/>
      <c r="N1719" s="295"/>
      <c r="O1719" s="295"/>
      <c r="P1719" s="295"/>
      <c r="Q1719" s="295"/>
      <c r="R1719" s="295"/>
      <c r="S1719" s="295"/>
      <c r="T1719" s="295"/>
      <c r="U1719" s="296"/>
      <c r="V1719" s="103"/>
      <c r="W1719" s="84">
        <f t="shared" si="713"/>
        <v>1</v>
      </c>
      <c r="X1719" s="84"/>
      <c r="Y1719" s="78">
        <f>SUM(E1698:E1719)</f>
        <v>0</v>
      </c>
      <c r="Z1719" s="72" t="str">
        <f t="shared" si="711"/>
        <v/>
      </c>
      <c r="AA1719" s="72" t="str">
        <f t="shared" si="712"/>
        <v/>
      </c>
      <c r="AB1719" s="72"/>
      <c r="AC1719" s="72">
        <f t="shared" si="697"/>
        <v>1</v>
      </c>
      <c r="AD1719" s="72">
        <f t="shared" si="698"/>
        <v>1</v>
      </c>
      <c r="AE1719" s="109" t="str">
        <f t="shared" si="699"/>
        <v>0-0</v>
      </c>
      <c r="AF1719" s="109" t="str">
        <f t="shared" si="700"/>
        <v>Y</v>
      </c>
      <c r="AG1719" s="109" t="str">
        <f t="shared" si="701"/>
        <v>B</v>
      </c>
      <c r="AM1719" s="109">
        <f t="shared" si="702"/>
        <v>0</v>
      </c>
      <c r="AN1719" s="109">
        <f t="shared" si="703"/>
        <v>0</v>
      </c>
      <c r="AO1719" s="109" t="str">
        <f t="shared" si="704"/>
        <v/>
      </c>
      <c r="AQ1719" s="109" t="str">
        <f t="shared" si="705"/>
        <v/>
      </c>
      <c r="BA1719" s="229">
        <f>MOD(SUM(E1698:E1720),12)</f>
        <v>0</v>
      </c>
    </row>
    <row r="1720" spans="1:53" ht="15.75" thickBot="1" x14ac:dyDescent="0.3">
      <c r="A1720" s="88"/>
      <c r="B1720" s="66" t="s">
        <v>300</v>
      </c>
      <c r="C1720" s="67"/>
      <c r="D1720" s="102"/>
      <c r="E1720" s="32"/>
      <c r="F1720" s="32"/>
      <c r="G1720" s="68" t="s">
        <v>277</v>
      </c>
      <c r="H1720" s="69">
        <f t="shared" si="706"/>
        <v>0</v>
      </c>
      <c r="I1720" s="70">
        <f t="shared" si="707"/>
        <v>0</v>
      </c>
      <c r="J1720" s="73" t="str">
        <f t="shared" si="708"/>
        <v>--</v>
      </c>
      <c r="K1720" s="32"/>
      <c r="L1720" s="233"/>
      <c r="M1720" s="295"/>
      <c r="N1720" s="295"/>
      <c r="O1720" s="295"/>
      <c r="P1720" s="295"/>
      <c r="Q1720" s="295"/>
      <c r="R1720" s="295"/>
      <c r="S1720" s="295"/>
      <c r="T1720" s="295"/>
      <c r="U1720" s="296"/>
      <c r="V1720" s="103"/>
      <c r="W1720" s="84">
        <f t="shared" si="713"/>
        <v>1</v>
      </c>
      <c r="X1720" s="84"/>
      <c r="Y1720" s="78">
        <f>SUM(E1698:E1720)</f>
        <v>0</v>
      </c>
      <c r="Z1720" s="72" t="str">
        <f t="shared" si="711"/>
        <v/>
      </c>
      <c r="AA1720" s="72" t="str">
        <f t="shared" si="712"/>
        <v/>
      </c>
      <c r="AB1720" s="72"/>
      <c r="AC1720" s="72">
        <f t="shared" si="697"/>
        <v>1</v>
      </c>
      <c r="AD1720" s="72">
        <f t="shared" si="698"/>
        <v>1</v>
      </c>
      <c r="AE1720" s="109" t="str">
        <f t="shared" si="699"/>
        <v>0-0</v>
      </c>
      <c r="AF1720" s="109" t="str">
        <f t="shared" si="700"/>
        <v>Y</v>
      </c>
      <c r="AG1720" s="109" t="str">
        <f t="shared" si="701"/>
        <v>B</v>
      </c>
      <c r="AM1720" s="109">
        <f t="shared" si="702"/>
        <v>0</v>
      </c>
      <c r="AN1720" s="109">
        <f t="shared" si="703"/>
        <v>0</v>
      </c>
      <c r="AO1720" s="109" t="str">
        <f t="shared" si="704"/>
        <v/>
      </c>
      <c r="AQ1720" s="109" t="str">
        <f t="shared" si="705"/>
        <v/>
      </c>
      <c r="BA1720" s="229">
        <f>MOD(SUM(E1698:E1721),12)</f>
        <v>0</v>
      </c>
    </row>
    <row r="1721" spans="1:53" ht="15.75" thickBot="1" x14ac:dyDescent="0.3">
      <c r="A1721" s="88"/>
      <c r="B1721" s="66" t="s">
        <v>301</v>
      </c>
      <c r="C1721" s="67"/>
      <c r="D1721" s="102"/>
      <c r="E1721" s="32"/>
      <c r="F1721" s="32"/>
      <c r="G1721" s="68" t="s">
        <v>277</v>
      </c>
      <c r="H1721" s="69">
        <f t="shared" si="706"/>
        <v>0</v>
      </c>
      <c r="I1721" s="70">
        <f t="shared" si="707"/>
        <v>0</v>
      </c>
      <c r="J1721" s="73" t="str">
        <f t="shared" si="708"/>
        <v>--</v>
      </c>
      <c r="K1721" s="32"/>
      <c r="L1721" s="233"/>
      <c r="M1721" s="295"/>
      <c r="N1721" s="295"/>
      <c r="O1721" s="295"/>
      <c r="P1721" s="295"/>
      <c r="Q1721" s="295"/>
      <c r="R1721" s="295"/>
      <c r="S1721" s="295"/>
      <c r="T1721" s="295"/>
      <c r="U1721" s="296"/>
      <c r="V1721" s="103"/>
      <c r="W1721" s="84">
        <f t="shared" si="713"/>
        <v>1</v>
      </c>
      <c r="X1721" s="84"/>
      <c r="Y1721" s="78">
        <f>SUM(E1698:E1721)</f>
        <v>0</v>
      </c>
      <c r="Z1721" s="72" t="str">
        <f t="shared" si="711"/>
        <v/>
      </c>
      <c r="AA1721" s="72" t="str">
        <f t="shared" si="712"/>
        <v/>
      </c>
      <c r="AB1721" s="72"/>
      <c r="AC1721" s="72">
        <f t="shared" si="697"/>
        <v>1</v>
      </c>
      <c r="AD1721" s="72">
        <f t="shared" si="698"/>
        <v>1</v>
      </c>
      <c r="AE1721" s="109" t="str">
        <f t="shared" si="699"/>
        <v>0-0</v>
      </c>
      <c r="AF1721" s="109" t="str">
        <f t="shared" si="700"/>
        <v>Y</v>
      </c>
      <c r="AG1721" s="109" t="str">
        <f t="shared" si="701"/>
        <v>B</v>
      </c>
      <c r="AM1721" s="109">
        <f t="shared" si="702"/>
        <v>0</v>
      </c>
      <c r="AN1721" s="109">
        <f t="shared" si="703"/>
        <v>0</v>
      </c>
      <c r="AO1721" s="109" t="str">
        <f t="shared" si="704"/>
        <v/>
      </c>
      <c r="AQ1721" s="109" t="str">
        <f t="shared" si="705"/>
        <v/>
      </c>
      <c r="BA1721" s="229">
        <f>MOD(SUM(E1698:E1722),12)</f>
        <v>0</v>
      </c>
    </row>
    <row r="1722" spans="1:53" ht="15.75" thickBot="1" x14ac:dyDescent="0.3">
      <c r="A1722" s="88"/>
      <c r="B1722" s="66" t="s">
        <v>302</v>
      </c>
      <c r="C1722" s="67"/>
      <c r="D1722" s="102"/>
      <c r="E1722" s="32"/>
      <c r="F1722" s="32"/>
      <c r="G1722" s="68" t="s">
        <v>277</v>
      </c>
      <c r="H1722" s="69">
        <f t="shared" si="706"/>
        <v>0</v>
      </c>
      <c r="I1722" s="70">
        <f t="shared" si="707"/>
        <v>0</v>
      </c>
      <c r="J1722" s="73" t="str">
        <f t="shared" si="708"/>
        <v>--</v>
      </c>
      <c r="K1722" s="32"/>
      <c r="L1722" s="234"/>
      <c r="M1722" s="295"/>
      <c r="N1722" s="295"/>
      <c r="O1722" s="295"/>
      <c r="P1722" s="295"/>
      <c r="Q1722" s="295"/>
      <c r="R1722" s="295"/>
      <c r="S1722" s="295"/>
      <c r="T1722" s="295"/>
      <c r="U1722" s="296"/>
      <c r="V1722" s="103"/>
      <c r="W1722" s="72"/>
      <c r="X1722" s="72"/>
      <c r="Y1722" s="78">
        <f>SUM(E1698:E1722)</f>
        <v>0</v>
      </c>
      <c r="Z1722" s="72" t="str">
        <f t="shared" si="711"/>
        <v/>
      </c>
      <c r="AA1722" s="72" t="str">
        <f t="shared" si="712"/>
        <v/>
      </c>
      <c r="AB1722" s="72"/>
      <c r="AC1722" s="72">
        <f t="shared" si="697"/>
        <v>1</v>
      </c>
      <c r="AD1722" s="72">
        <f t="shared" si="698"/>
        <v>1</v>
      </c>
      <c r="AE1722" s="109" t="str">
        <f t="shared" si="699"/>
        <v>0-0</v>
      </c>
      <c r="AF1722" s="109" t="str">
        <f t="shared" si="700"/>
        <v>Y</v>
      </c>
      <c r="AG1722" s="109" t="str">
        <f t="shared" si="701"/>
        <v>B</v>
      </c>
      <c r="AM1722" s="109">
        <f t="shared" si="702"/>
        <v>0</v>
      </c>
      <c r="AN1722" s="109">
        <f t="shared" si="703"/>
        <v>0</v>
      </c>
      <c r="AO1722" s="109" t="str">
        <f t="shared" si="704"/>
        <v/>
      </c>
      <c r="AQ1722" s="109" t="str">
        <f t="shared" si="705"/>
        <v/>
      </c>
      <c r="BA1722" s="228"/>
    </row>
    <row r="1723" spans="1:53" ht="16.5" thickBot="1" x14ac:dyDescent="0.3">
      <c r="A1723" s="88"/>
      <c r="B1723" s="281" t="s">
        <v>387</v>
      </c>
      <c r="C1723" s="283"/>
      <c r="D1723" s="79"/>
      <c r="E1723" s="80"/>
      <c r="F1723" s="80"/>
      <c r="G1723" s="81"/>
      <c r="H1723" s="192"/>
      <c r="I1723" s="192"/>
      <c r="J1723" s="192"/>
      <c r="K1723" s="82"/>
      <c r="L1723" s="281" t="s">
        <v>306</v>
      </c>
      <c r="M1723" s="282"/>
      <c r="N1723" s="282"/>
      <c r="O1723" s="282"/>
      <c r="P1723" s="282"/>
      <c r="Q1723" s="282"/>
      <c r="R1723" s="282"/>
      <c r="S1723" s="282"/>
      <c r="T1723" s="282"/>
      <c r="U1723" s="283"/>
      <c r="V1723" s="104"/>
      <c r="W1723" s="72"/>
      <c r="X1723" s="72"/>
      <c r="Y1723" s="72"/>
      <c r="Z1723" s="72"/>
      <c r="AA1723" s="72" t="str">
        <f t="shared" si="712"/>
        <v/>
      </c>
      <c r="AB1723" s="72"/>
      <c r="AC1723" s="72">
        <f>SUM(AC1698:AC1722)</f>
        <v>25</v>
      </c>
      <c r="AD1723" s="72">
        <f>SUM(AD1698:AD1722)</f>
        <v>25</v>
      </c>
      <c r="AE1723" s="109" t="str">
        <f t="shared" si="699"/>
        <v>-</v>
      </c>
      <c r="AM1723" s="109">
        <f>SUM(AM1698:AM1722)</f>
        <v>0</v>
      </c>
      <c r="AN1723" s="109">
        <f>SUM(AN1698:AN1722)</f>
        <v>0</v>
      </c>
      <c r="AO1723" s="109">
        <f>((COUNTIF(AO1698:AO1722,"Y")/3)*2)</f>
        <v>0</v>
      </c>
      <c r="AP1723" s="109">
        <f>(COUNTIF(AO1698:AO1722,"Y")/3)</f>
        <v>0</v>
      </c>
      <c r="AQ1723" s="109">
        <f>(COUNTIF(AQ1698:AQ1722,"Y")/2)</f>
        <v>0</v>
      </c>
      <c r="AR1723" s="109">
        <f>(COUNTIF(AQ1698:AQ1722,"Y")/2)</f>
        <v>0</v>
      </c>
      <c r="BA1723" s="228"/>
    </row>
    <row r="1724" spans="1:53" ht="16.5" thickBot="1" x14ac:dyDescent="0.3">
      <c r="A1724" s="88"/>
      <c r="B1724" s="281" t="s">
        <v>307</v>
      </c>
      <c r="C1724" s="283"/>
      <c r="D1724" s="25"/>
      <c r="E1724" s="25"/>
      <c r="F1724" s="25"/>
      <c r="G1724" s="83"/>
      <c r="H1724" s="25"/>
      <c r="I1724" s="26"/>
      <c r="J1724" s="26"/>
      <c r="K1724" s="25"/>
      <c r="L1724" s="25"/>
      <c r="M1724" s="25"/>
      <c r="N1724" s="25"/>
      <c r="O1724" s="25"/>
      <c r="P1724" s="26"/>
      <c r="Q1724" s="26"/>
      <c r="R1724" s="26"/>
      <c r="S1724" s="26"/>
      <c r="T1724" s="26"/>
      <c r="U1724" s="26"/>
      <c r="V1724" s="54"/>
      <c r="W1724" s="72"/>
      <c r="X1724" s="72"/>
      <c r="Y1724" s="72"/>
      <c r="Z1724" s="72"/>
      <c r="AA1724" s="72" t="str">
        <f t="shared" si="712"/>
        <v/>
      </c>
      <c r="AB1724" s="72"/>
      <c r="AC1724" s="72"/>
      <c r="AD1724" s="72"/>
      <c r="AE1724" s="109" t="str">
        <f t="shared" si="699"/>
        <v>-</v>
      </c>
      <c r="BA1724" s="226"/>
    </row>
    <row r="1725" spans="1:53" x14ac:dyDescent="0.25">
      <c r="A1725" s="88"/>
      <c r="B1725" s="88"/>
      <c r="C1725" s="88"/>
      <c r="D1725" s="88"/>
      <c r="E1725" s="88"/>
      <c r="F1725" s="88"/>
      <c r="G1725" s="88"/>
      <c r="H1725" s="88"/>
      <c r="I1725" s="88"/>
      <c r="J1725" s="88"/>
      <c r="K1725" s="88"/>
      <c r="L1725" s="88"/>
      <c r="M1725" s="88"/>
      <c r="N1725" s="88"/>
      <c r="O1725" s="88"/>
      <c r="P1725" s="88"/>
      <c r="Q1725" s="88"/>
      <c r="R1725" s="88"/>
      <c r="S1725" s="88"/>
      <c r="T1725" s="88"/>
      <c r="U1725" s="88"/>
      <c r="V1725" s="88"/>
      <c r="W1725" s="88"/>
      <c r="X1725" s="88"/>
      <c r="Y1725" s="88"/>
      <c r="Z1725" s="88"/>
      <c r="AA1725" s="88"/>
      <c r="AB1725" s="88"/>
      <c r="AC1725" s="88"/>
      <c r="AD1725" s="88"/>
    </row>
    <row r="1726" spans="1:53" ht="15.75" thickBot="1" x14ac:dyDescent="0.3">
      <c r="A1726" s="88"/>
      <c r="B1726" s="88"/>
      <c r="C1726" s="88"/>
      <c r="D1726" s="88"/>
      <c r="E1726" s="88"/>
      <c r="F1726" s="88"/>
      <c r="G1726" s="88"/>
      <c r="H1726" s="88"/>
      <c r="I1726" s="88"/>
      <c r="J1726" s="88"/>
      <c r="K1726" s="88"/>
      <c r="L1726" s="88"/>
      <c r="M1726" s="88"/>
      <c r="N1726" s="88"/>
      <c r="O1726" s="88"/>
      <c r="P1726" s="88"/>
      <c r="Q1726" s="88"/>
      <c r="R1726" s="88"/>
      <c r="S1726" s="88"/>
      <c r="T1726" s="88"/>
      <c r="U1726" s="88"/>
      <c r="V1726" s="88"/>
      <c r="W1726" s="88"/>
      <c r="X1726" s="88"/>
      <c r="Y1726" s="88"/>
      <c r="Z1726" s="88"/>
      <c r="AA1726" s="88"/>
      <c r="AB1726" s="88"/>
      <c r="AC1726" s="88"/>
      <c r="AD1726" s="88"/>
    </row>
    <row r="1727" spans="1:53" ht="24" thickBot="1" x14ac:dyDescent="0.4">
      <c r="A1727" s="88"/>
      <c r="B1727" s="85" t="s">
        <v>388</v>
      </c>
      <c r="C1727" s="25"/>
      <c r="D1727" s="25"/>
      <c r="E1727" s="25"/>
      <c r="F1727" s="88"/>
      <c r="G1727" s="25"/>
      <c r="H1727" s="25"/>
      <c r="I1727" s="87"/>
      <c r="J1727" s="26"/>
      <c r="K1727" s="25"/>
      <c r="L1727" s="25"/>
      <c r="M1727" s="196" t="s">
        <v>210</v>
      </c>
      <c r="N1727" s="196" t="s">
        <v>211</v>
      </c>
      <c r="O1727" s="196" t="s">
        <v>212</v>
      </c>
      <c r="P1727" s="196" t="s">
        <v>213</v>
      </c>
      <c r="Q1727" s="196" t="s">
        <v>214</v>
      </c>
      <c r="R1727" s="196" t="s">
        <v>215</v>
      </c>
      <c r="S1727" s="196" t="s">
        <v>216</v>
      </c>
      <c r="T1727" s="196" t="s">
        <v>217</v>
      </c>
      <c r="U1727" s="196" t="s">
        <v>218</v>
      </c>
      <c r="V1727" s="196" t="s">
        <v>219</v>
      </c>
      <c r="W1727" s="113" t="s">
        <v>220</v>
      </c>
      <c r="X1727" s="196" t="s">
        <v>221</v>
      </c>
      <c r="Y1727" s="25"/>
      <c r="Z1727" s="25"/>
      <c r="AA1727" s="25"/>
      <c r="AB1727" s="25"/>
      <c r="AC1727" s="25"/>
      <c r="AD1727" s="25"/>
      <c r="BA1727" s="226"/>
    </row>
    <row r="1728" spans="1:53" ht="16.5" thickTop="1" thickBot="1" x14ac:dyDescent="0.3">
      <c r="A1728" s="88"/>
      <c r="B1728" s="284" t="s">
        <v>222</v>
      </c>
      <c r="C1728" s="285"/>
      <c r="D1728" s="286" t="s">
        <v>223</v>
      </c>
      <c r="E1728" s="287"/>
      <c r="F1728" s="88"/>
      <c r="G1728" s="288" t="s">
        <v>224</v>
      </c>
      <c r="H1728" s="289"/>
      <c r="I1728" s="28">
        <f>SUM(E1739:E1763)</f>
        <v>0</v>
      </c>
      <c r="J1728" s="290" t="s">
        <v>225</v>
      </c>
      <c r="K1728" s="291"/>
      <c r="L1728" s="287"/>
      <c r="M1728" s="196">
        <v>2</v>
      </c>
      <c r="N1728" s="35">
        <f>SUM(AI1728,AI1739)</f>
        <v>0</v>
      </c>
      <c r="O1728" s="35">
        <v>0</v>
      </c>
      <c r="P1728" s="35">
        <f>SUM(AJ1728,AJ1739)</f>
        <v>0</v>
      </c>
      <c r="Q1728" s="35">
        <v>0</v>
      </c>
      <c r="R1728" s="35">
        <f>COUNTIFS($E1739:$E1763,"2",$F1739:$F1763,"Pole",$C1739:$C1763,"FST")</f>
        <v>0</v>
      </c>
      <c r="S1728" s="35">
        <f>SUM(AL1728,AK1739)</f>
        <v>0</v>
      </c>
      <c r="T1728" s="35">
        <v>0</v>
      </c>
      <c r="U1728" s="35">
        <f>SUM(AK1728,AL1739)</f>
        <v>0</v>
      </c>
      <c r="V1728" s="35">
        <v>0</v>
      </c>
      <c r="W1728" s="34">
        <f>COUNTIFS($E1739:$E1763,"2",$F1739:$F1763,"HH",$C1739:$C1763,"FST")</f>
        <v>0</v>
      </c>
      <c r="X1728" s="35">
        <f>COUNTIFS($E1739:$E1763,"2",$F1739:$F1763,"Ped",$C1739:$C1763,"FST")</f>
        <v>0</v>
      </c>
      <c r="Y1728" s="25"/>
      <c r="Z1728" s="297" t="s">
        <v>226</v>
      </c>
      <c r="AA1728" s="298"/>
      <c r="AB1728" s="299"/>
      <c r="AC1728" s="25"/>
      <c r="AD1728" s="25"/>
      <c r="AH1728" s="109">
        <v>2</v>
      </c>
      <c r="AI1728" s="109" t="str">
        <f>IF($E1729="SS",COUNTIFS($C1739:$C1763,"FST",$E1739:$E1763,"2"),"0")</f>
        <v>0</v>
      </c>
      <c r="AJ1728" s="109" t="str">
        <f>IF($E1729="RPX",COUNTIFS($C1739:$C1763,"FST",$E1739:$E1763,"2"),"0")</f>
        <v>0</v>
      </c>
      <c r="AK1728" s="109" t="str">
        <f>IF($E1729="EUC",COUNTIFS($C1739:$C1763,"FST",$E1739:$E1763,"2"),"0")</f>
        <v>0</v>
      </c>
      <c r="AL1728" s="109" t="str">
        <f>IF($E1729="RPX-T",COUNTIFS($C1739:$C1763,"FST",$E1739:$E1763,"2"),"0")</f>
        <v>0</v>
      </c>
      <c r="AT1728" s="110" t="s">
        <v>227</v>
      </c>
      <c r="AU1728" s="108">
        <f>IF(OR($AS1729="Y",$AS1730="Y",$AS1731="Y"),"",COUNTIFS($E1729,"SS",$E1734,"Y"))</f>
        <v>0</v>
      </c>
      <c r="AV1728" s="111">
        <f>IF(OR($AS1729="Y",$AS1730="Y",$AS1731="Y"),"",COUNTIFS($E1729,"RPX",$E1734,"Y"))</f>
        <v>0</v>
      </c>
      <c r="AW1728" s="111">
        <f>IF(OR($AS1729="Y",$AS1730="Y",$AS1731="Y"),"",COUNTIFS($E1729,"EUC",$E1734,"Y"))</f>
        <v>0</v>
      </c>
      <c r="AX1728" s="109">
        <f>IF(OR($AS1729="Y",$AS1730="Y",$AS1731="Y"),"",COUNTIFS($E1729,"RPX-T",$E1734,"Y"))</f>
        <v>0</v>
      </c>
      <c r="BA1728" s="226"/>
    </row>
    <row r="1729" spans="1:53" ht="16.5" customHeight="1" thickTop="1" thickBot="1" x14ac:dyDescent="0.3">
      <c r="A1729" s="88"/>
      <c r="B1729" s="29" t="s">
        <v>228</v>
      </c>
      <c r="C1729" s="30">
        <v>0</v>
      </c>
      <c r="D1729" s="31" t="s">
        <v>229</v>
      </c>
      <c r="E1729" s="66" t="str">
        <f>TEXT(IF('Cable Calculator'!HF7="","",'Cable Calculator'!HF7),)</f>
        <v/>
      </c>
      <c r="F1729" s="88"/>
      <c r="G1729" s="300" t="s">
        <v>230</v>
      </c>
      <c r="H1729" s="287"/>
      <c r="I1729" s="33">
        <f>E1730-I1728</f>
        <v>0</v>
      </c>
      <c r="J1729" s="301" t="s">
        <v>231</v>
      </c>
      <c r="K1729" s="302"/>
      <c r="L1729" s="34">
        <f>I1733</f>
        <v>0</v>
      </c>
      <c r="M1729" s="196">
        <v>4</v>
      </c>
      <c r="N1729" s="35">
        <f>SUM(AI1729,AI1740)</f>
        <v>0</v>
      </c>
      <c r="O1729" s="35">
        <v>0</v>
      </c>
      <c r="P1729" s="35">
        <f>SUM(AJ1729,AJ1740)</f>
        <v>0</v>
      </c>
      <c r="Q1729" s="35">
        <v>0</v>
      </c>
      <c r="R1729" s="35">
        <f>COUNTIFS($E1739:$E1763,"4",$F1739:$F1763,"Pole",$C1739:$C1763,"FST")</f>
        <v>0</v>
      </c>
      <c r="S1729" s="35">
        <f>SUM(AL1729,AK1740)</f>
        <v>0</v>
      </c>
      <c r="T1729" s="35">
        <v>0</v>
      </c>
      <c r="U1729" s="35">
        <f>SUM(AK1729,AL1740)</f>
        <v>0</v>
      </c>
      <c r="V1729" s="35">
        <v>0</v>
      </c>
      <c r="W1729" s="34">
        <f>COUNTIFS($E1739:$E1763,"4",$F1739:$F1763,"HH",$C1739:$C1763,"FST")</f>
        <v>0</v>
      </c>
      <c r="X1729" s="35">
        <f>COUNTIFS($E1739:$E1763,"4",$F1739:$F1763,"Ped",$C1739:$C1763,"FST")</f>
        <v>0</v>
      </c>
      <c r="Y1729" s="25"/>
      <c r="Z1729" s="303" t="s">
        <v>232</v>
      </c>
      <c r="AA1729" s="305" t="s">
        <v>233</v>
      </c>
      <c r="AB1729" s="306"/>
      <c r="AC1729" s="25"/>
      <c r="AD1729" s="25"/>
      <c r="AH1729" s="109">
        <v>4</v>
      </c>
      <c r="AI1729" s="109" t="str">
        <f>IF($E1729="SS",COUNTIFS($C1739:$C1763,"FST",$E1739:$E1763,"4"),"0")</f>
        <v>0</v>
      </c>
      <c r="AJ1729" s="109" t="str">
        <f>IF($E1729="RPX",COUNTIFS($C1739:$C1763,"FST",$E1739:$E1763,"4"),"0")</f>
        <v>0</v>
      </c>
      <c r="AK1729" s="109" t="str">
        <f>IF($E1729="EUC",COUNTIFS($C1739:$C1763,"FST",$E1739:$E1763,"4"),"0")</f>
        <v>0</v>
      </c>
      <c r="AL1729" s="109" t="str">
        <f>IF($E1729="RPX-T",COUNTIFS($C1739:$C1763,"FST",$E1739:$E1763,"4"),"0")</f>
        <v>0</v>
      </c>
      <c r="AS1729" s="109" t="str">
        <f>IF(AND(E1734="Y",E1730=24,E1731=0),"Y","N")</f>
        <v>N</v>
      </c>
      <c r="AT1729" s="110" t="s">
        <v>234</v>
      </c>
      <c r="AU1729" s="109">
        <f>COUNTIFS($E1729,"SS",$AS1729,"Y")</f>
        <v>0</v>
      </c>
      <c r="AV1729" s="111">
        <f>COUNTIFS($E1729,"RPX",$AS1729,"Y")</f>
        <v>0</v>
      </c>
      <c r="AW1729" s="111">
        <f>COUNTIFS($E1729,"EUC",$AS1729,"Y")</f>
        <v>0</v>
      </c>
      <c r="AX1729" s="109">
        <f>COUNTIFS($E1729,"RPX-T",$AS1729,"Y")</f>
        <v>0</v>
      </c>
      <c r="BA1729" s="227"/>
    </row>
    <row r="1730" spans="1:53" ht="16.5" thickTop="1" thickBot="1" x14ac:dyDescent="0.3">
      <c r="A1730" s="88"/>
      <c r="B1730" s="36" t="s">
        <v>235</v>
      </c>
      <c r="C1730" s="37">
        <v>0</v>
      </c>
      <c r="D1730" s="38" t="s">
        <v>236</v>
      </c>
      <c r="E1730" s="32"/>
      <c r="F1730" s="88"/>
      <c r="G1730" s="309" t="s">
        <v>237</v>
      </c>
      <c r="H1730" s="310"/>
      <c r="I1730" s="35">
        <f>IF(E1730=0,0,12-(MOD(I1728,12)))</f>
        <v>0</v>
      </c>
      <c r="J1730" s="301" t="s">
        <v>238</v>
      </c>
      <c r="K1730" s="302"/>
      <c r="L1730" s="39">
        <f>I1734-I1728</f>
        <v>0</v>
      </c>
      <c r="M1730" s="196">
        <v>6</v>
      </c>
      <c r="N1730" s="35">
        <f>SUM(AI1730,AI1741)</f>
        <v>0</v>
      </c>
      <c r="O1730" s="35">
        <v>0</v>
      </c>
      <c r="P1730" s="35">
        <f>SUM(AJ1730,AJ1741)</f>
        <v>0</v>
      </c>
      <c r="Q1730" s="35">
        <v>0</v>
      </c>
      <c r="R1730" s="35">
        <f>COUNTIFS($E1739:$E1763,"6",$F1739:$F1763,"Pole",$C1739:$C1763,"FST")</f>
        <v>0</v>
      </c>
      <c r="S1730" s="35">
        <f>SUM(AL1730,AK1741)</f>
        <v>0</v>
      </c>
      <c r="T1730" s="35">
        <v>0</v>
      </c>
      <c r="U1730" s="35">
        <f>SUM(AK1730,AL1741)</f>
        <v>0</v>
      </c>
      <c r="V1730" s="35">
        <v>0</v>
      </c>
      <c r="W1730" s="34">
        <f>COUNTIFS($E1739:$E1763,"6",$F1739:$F1763,"HH",$C1739:$C1763,"FST")</f>
        <v>0</v>
      </c>
      <c r="X1730" s="35">
        <f>COUNTIFS($E1739:$E1763,"6",$F1739:$F1763,"Ped",$C1739:$C1763,"FST")</f>
        <v>0</v>
      </c>
      <c r="Y1730" s="25"/>
      <c r="Z1730" s="304"/>
      <c r="AA1730" s="307"/>
      <c r="AB1730" s="308"/>
      <c r="AC1730" s="25"/>
      <c r="AD1730" s="25"/>
      <c r="AH1730" s="109">
        <v>6</v>
      </c>
      <c r="AI1730" s="109" t="str">
        <f>IF($E1729="SS",COUNTIFS($C1739:$C1763,"FST",$E1739:$E1763,"6"),"0")</f>
        <v>0</v>
      </c>
      <c r="AJ1730" s="109" t="str">
        <f>IF($E1729="RPX",COUNTIFS($C1739:$C1763,"FST",$E1739:$E1763,"6"),"0")</f>
        <v>0</v>
      </c>
      <c r="AK1730" s="109" t="str">
        <f>IF($E1729="EUC",COUNTIFS($C1739:$C1763,"FST",$E1739:$E1763,"6"),"0")</f>
        <v>0</v>
      </c>
      <c r="AL1730" s="109" t="str">
        <f>IF($E1729="RPX-T",COUNTIFS($C1739:$C1763,"FST",$E1739:$E1763,"6"),"0")</f>
        <v>0</v>
      </c>
      <c r="AS1730" s="109" t="str">
        <f>IF(AND(E1734="Y",E1730=48,E1731=12),"Y","N")</f>
        <v>N</v>
      </c>
      <c r="AT1730" s="110" t="s">
        <v>239</v>
      </c>
      <c r="AU1730" s="109">
        <f>COUNTIFS($E1729,"SS",$AS1730,"Y")</f>
        <v>0</v>
      </c>
      <c r="AV1730" s="108">
        <f>COUNTIFS($E1729,"RPX",$AS1730,"Y")</f>
        <v>0</v>
      </c>
      <c r="AW1730" s="108">
        <f>COUNTIFS($E1729,"EUC",$AS1730,"Y")</f>
        <v>0</v>
      </c>
      <c r="AX1730" s="109">
        <f>COUNTIFS($E1729,"RPX-T",$AS1730,"Y")</f>
        <v>0</v>
      </c>
      <c r="BA1730" s="227"/>
    </row>
    <row r="1731" spans="1:53" ht="16.5" customHeight="1" thickTop="1" thickBot="1" x14ac:dyDescent="0.3">
      <c r="A1731" s="88"/>
      <c r="B1731" s="40" t="s">
        <v>240</v>
      </c>
      <c r="C1731" s="30">
        <v>0</v>
      </c>
      <c r="D1731" s="41" t="s">
        <v>241</v>
      </c>
      <c r="E1731" s="42"/>
      <c r="F1731" s="88"/>
      <c r="G1731" s="277" t="s">
        <v>242</v>
      </c>
      <c r="H1731" s="43" t="s">
        <v>243</v>
      </c>
      <c r="I1731" s="35">
        <f>IF(E1731&lt;&gt;0,1,0)</f>
        <v>0</v>
      </c>
      <c r="J1731" s="309" t="s">
        <v>244</v>
      </c>
      <c r="K1731" s="310"/>
      <c r="L1731" s="44" t="str">
        <f>'Cable Calculator'!HF3</f>
        <v/>
      </c>
      <c r="M1731" s="196">
        <v>8</v>
      </c>
      <c r="N1731" s="35">
        <f>SUM(AI1731,AI1742)</f>
        <v>0</v>
      </c>
      <c r="O1731" s="35">
        <v>0</v>
      </c>
      <c r="P1731" s="35">
        <f>SUM(AJ1731,AJ1742)</f>
        <v>0</v>
      </c>
      <c r="Q1731" s="35">
        <v>0</v>
      </c>
      <c r="R1731" s="35">
        <f>COUNTIFS($E1739:$E1763,"8",$F1739:$F1763,"Pole",$C1739:$C1763,"FST")</f>
        <v>0</v>
      </c>
      <c r="S1731" s="35">
        <f>SUM(AL1731,AK1742)</f>
        <v>0</v>
      </c>
      <c r="T1731" s="35">
        <v>0</v>
      </c>
      <c r="U1731" s="35">
        <f>SUM(AK1731,AL1742)</f>
        <v>0</v>
      </c>
      <c r="V1731" s="35">
        <v>0</v>
      </c>
      <c r="W1731" s="34">
        <f>COUNTIFS($E1739:$E1763,"8",$F1739:$F1763,"HH",$C1739:$C1763,"FST")</f>
        <v>0</v>
      </c>
      <c r="X1731" s="35">
        <f>COUNTIFS($E1739:$E1763,"8",$F1739:$F1763,"Ped",$C1739:$C1763,"FST")</f>
        <v>0</v>
      </c>
      <c r="Y1731" s="25"/>
      <c r="Z1731" s="45">
        <v>1</v>
      </c>
      <c r="AA1731" s="46">
        <v>1</v>
      </c>
      <c r="AB1731" s="46">
        <v>12</v>
      </c>
      <c r="AC1731" s="25"/>
      <c r="AD1731" s="25"/>
      <c r="AH1731" s="109">
        <v>8</v>
      </c>
      <c r="AI1731" s="109" t="str">
        <f>IF($E1729="SS",COUNTIFS($C1739:$C1763,"FST",$E1739:$E1763,"8"),"0")</f>
        <v>0</v>
      </c>
      <c r="AJ1731" s="109" t="str">
        <f>IF($E1729="RPX",COUNTIFS($C1739:$C1763,"FST",$E1739:$E1763,"8"),"0")</f>
        <v>0</v>
      </c>
      <c r="AK1731" s="109" t="str">
        <f>IF($E1729="EUC",COUNTIFS($C1739:$C1763,"FST",$E1739:$E1763,"8"),"0")</f>
        <v>0</v>
      </c>
      <c r="AL1731" s="109" t="str">
        <f>IF($E1729="RPX-T",COUNTIFS($C1739:$C1763,"FST",$E1739:$E1763,"8"),"0")</f>
        <v>0</v>
      </c>
      <c r="AS1731" s="109" t="str">
        <f>IF(AND(E1734="Y",E1730=48,E1731=0),"Y","N")</f>
        <v>N</v>
      </c>
      <c r="AT1731" s="110" t="s">
        <v>245</v>
      </c>
      <c r="AU1731" s="109">
        <f>COUNTIFS($E1729,"SS",$AS1731,"Y")</f>
        <v>0</v>
      </c>
      <c r="AV1731" s="108">
        <f>COUNTIFS($E1729,"RPX",$AS1731,"Y")</f>
        <v>0</v>
      </c>
      <c r="AW1731" s="108">
        <f>COUNTIFS($E1729,"EUC",$AS1731,"Y")</f>
        <v>0</v>
      </c>
      <c r="AX1731" s="109">
        <f>COUNTIFS($E1729,"RPX-T",$AS1731,"Y")</f>
        <v>0</v>
      </c>
      <c r="BA1731" s="227"/>
    </row>
    <row r="1732" spans="1:53" ht="16.5" thickTop="1" thickBot="1" x14ac:dyDescent="0.3">
      <c r="A1732" s="88"/>
      <c r="B1732" s="29" t="s">
        <v>246</v>
      </c>
      <c r="C1732" s="37">
        <v>0</v>
      </c>
      <c r="D1732" s="41" t="s">
        <v>247</v>
      </c>
      <c r="E1732" s="42"/>
      <c r="F1732" s="88"/>
      <c r="G1732" s="278"/>
      <c r="H1732" s="47" t="s">
        <v>248</v>
      </c>
      <c r="I1732" s="35">
        <f>IF(E1731&lt;&gt;0,E1731,0)</f>
        <v>0</v>
      </c>
      <c r="J1732" s="194"/>
      <c r="K1732" s="195"/>
      <c r="L1732" s="48"/>
      <c r="M1732" s="196">
        <v>12</v>
      </c>
      <c r="N1732" s="35" t="str">
        <f>IF($E1729="SS",SUM(AI1732,AJ1743,AM1764,AO1764,AQ1764),"0")</f>
        <v>0</v>
      </c>
      <c r="O1732" s="35" t="str">
        <f>IF($E1729="SS",SUM(AN1764,AP1764,AR1764),"0")</f>
        <v>0</v>
      </c>
      <c r="P1732" s="35" t="str">
        <f>IF($E1729="RPX",SUM(AJ1732,AJ1743,AM1764,AO1764,AQ1764),"0")</f>
        <v>0</v>
      </c>
      <c r="Q1732" s="35" t="str">
        <f>IF($E1729="RPX",SUM(AN1764,AP1764,AR1764),"0")</f>
        <v>0</v>
      </c>
      <c r="R1732" s="35">
        <f>COUNTIFS($E1739:$E1763,"12",$F1739:$F1763,"Pole",$C1739:$C1763,"FST")</f>
        <v>0</v>
      </c>
      <c r="S1732" s="35" t="str">
        <f>IF($E1729="RPX-T",SUM(AL1732,AK1743,AM1764,AO1764,AQ1764),"0")</f>
        <v>0</v>
      </c>
      <c r="T1732" s="35" t="str">
        <f>IF($E1729="RPX-T",SUM(AN1764,AP1764,AR1764),"0")</f>
        <v>0</v>
      </c>
      <c r="U1732" s="35" t="str">
        <f>IF($E1729="EUC",SUM(AK1732,AL1743,AM1764,AO1764,AQ1764),"0")</f>
        <v>0</v>
      </c>
      <c r="V1732" s="35" t="str">
        <f>IF($E1729="EUC",SUM($AN1764,AP1764,AR1764),"0")</f>
        <v>0</v>
      </c>
      <c r="W1732" s="34">
        <f>COUNTIFS($E1739:$E1763,"12",$F1739:$F1763,"HH",$C1739:$C1763,"FST")</f>
        <v>0</v>
      </c>
      <c r="X1732" s="35">
        <f>COUNTIFS($E1739:$E1763,"12",$F1739:$F1763,"Ped",$C1739:$C1763,"FST")</f>
        <v>0</v>
      </c>
      <c r="Y1732" s="25"/>
      <c r="Z1732" s="45">
        <v>2</v>
      </c>
      <c r="AA1732" s="46">
        <v>13</v>
      </c>
      <c r="AB1732" s="46">
        <v>24</v>
      </c>
      <c r="AC1732" s="25"/>
      <c r="AD1732" s="25"/>
      <c r="AH1732" s="109">
        <v>12</v>
      </c>
      <c r="AI1732" s="109" t="str">
        <f>IF($E1729="SS",COUNTIFS($C1739:$C1763,"FST",$E1739:$E1763,"12"),"0")</f>
        <v>0</v>
      </c>
      <c r="AJ1732" s="109" t="str">
        <f>IF($E1729="RPX",COUNTIFS($C1739:$C1763,"FST",$E1739:$E1763,"12"),"0")</f>
        <v>0</v>
      </c>
      <c r="AK1732" s="109" t="str">
        <f>IF($E1729="EUC",COUNTIFS($C1739:$C1763,"FST",$E1739:$E1763,"12"),"0")</f>
        <v>0</v>
      </c>
      <c r="AL1732" s="109" t="str">
        <f>IF($E1729="RPX-T",COUNTIFS($C1739:$C1763,"FST",$E1739:$E1763,"12"),"0")</f>
        <v>0</v>
      </c>
      <c r="BA1732" s="227"/>
    </row>
    <row r="1733" spans="1:53" ht="16.5" customHeight="1" thickTop="1" thickBot="1" x14ac:dyDescent="0.3">
      <c r="A1733" s="88"/>
      <c r="B1733" s="36" t="s">
        <v>249</v>
      </c>
      <c r="C1733" s="30">
        <v>0</v>
      </c>
      <c r="D1733" s="49" t="s">
        <v>250</v>
      </c>
      <c r="E1733" s="50">
        <f>E1730/12</f>
        <v>0</v>
      </c>
      <c r="F1733" s="88"/>
      <c r="G1733" s="277" t="s">
        <v>251</v>
      </c>
      <c r="H1733" s="51" t="s">
        <v>252</v>
      </c>
      <c r="I1733" s="112">
        <f>E1732</f>
        <v>0</v>
      </c>
      <c r="J1733" s="311" t="s">
        <v>253</v>
      </c>
      <c r="K1733" s="312"/>
      <c r="L1733" s="313"/>
      <c r="M1733" s="52" t="s">
        <v>254</v>
      </c>
      <c r="N1733" s="106"/>
      <c r="O1733" s="106"/>
      <c r="P1733" s="192"/>
      <c r="Q1733" s="192"/>
      <c r="R1733" s="192"/>
      <c r="S1733" s="192"/>
      <c r="T1733" s="192"/>
      <c r="U1733" s="192"/>
      <c r="V1733" s="192"/>
      <c r="W1733" s="53">
        <f>SUM(P1733:U1733)</f>
        <v>0</v>
      </c>
      <c r="X1733" s="54"/>
      <c r="Y1733" s="25"/>
      <c r="Z1733" s="45">
        <v>3</v>
      </c>
      <c r="AA1733" s="46">
        <v>25</v>
      </c>
      <c r="AB1733" s="46">
        <v>36</v>
      </c>
      <c r="AC1733" s="25"/>
      <c r="AD1733" s="25"/>
      <c r="BA1733" s="227"/>
    </row>
    <row r="1734" spans="1:53" ht="16.5" thickTop="1" thickBot="1" x14ac:dyDescent="0.3">
      <c r="A1734" s="88"/>
      <c r="B1734" s="36" t="s">
        <v>255</v>
      </c>
      <c r="C1734" s="30">
        <v>0</v>
      </c>
      <c r="D1734" s="31" t="s">
        <v>256</v>
      </c>
      <c r="E1734" s="101" t="str">
        <f>IF('Cable Calculator'!HF5="","",'Cable Calculator'!HF5)</f>
        <v/>
      </c>
      <c r="F1734" s="88"/>
      <c r="G1734" s="278"/>
      <c r="H1734" s="47" t="s">
        <v>257</v>
      </c>
      <c r="I1734" s="35" t="str">
        <f>IF(E1732="","0",IF(AND(E1729="EUC",E1730=432), I1733+(203-E1731),IF(E1732=0,0,(E1732+(E1730-E1731)-1))))</f>
        <v>0</v>
      </c>
      <c r="J1734" s="292" t="str">
        <f>IFERROR(IF(OR(E1729="EUC",E1729="SS"),"---",IF(OR(P1728,S1728),"NO 2F Tethers for RPX!",IF(OR(P1730,S1730),"NO 6F Tethers for RPX!","---"))),"---")</f>
        <v>---</v>
      </c>
      <c r="K1734" s="293"/>
      <c r="L1734" s="294"/>
      <c r="M1734" s="292" t="str">
        <f>IF(E1731&gt;60,"Dead Count &gt;60: Consider Downsize","---")</f>
        <v>---</v>
      </c>
      <c r="N1734" s="293"/>
      <c r="O1734" s="293"/>
      <c r="P1734" s="293"/>
      <c r="Q1734" s="293"/>
      <c r="R1734" s="293"/>
      <c r="S1734" s="293"/>
      <c r="T1734" s="293"/>
      <c r="U1734" s="294"/>
      <c r="V1734" s="100"/>
      <c r="W1734" s="54">
        <f>SUM(P1734:U1734)</f>
        <v>0</v>
      </c>
      <c r="X1734" s="54"/>
      <c r="Y1734" s="25"/>
      <c r="Z1734" s="45">
        <v>4</v>
      </c>
      <c r="AA1734" s="46">
        <v>37</v>
      </c>
      <c r="AB1734" s="46">
        <v>48</v>
      </c>
      <c r="AC1734" s="25"/>
      <c r="AD1734" s="25"/>
      <c r="BA1734" s="227"/>
    </row>
    <row r="1735" spans="1:53" ht="16.5" thickTop="1" thickBot="1" x14ac:dyDescent="0.3">
      <c r="A1735" s="88"/>
      <c r="B1735" s="55" t="s">
        <v>258</v>
      </c>
      <c r="C1735" s="56">
        <f>SUM(C1729:C1734)+I1728</f>
        <v>0</v>
      </c>
      <c r="D1735" s="31" t="s">
        <v>259</v>
      </c>
      <c r="E1735" s="101" t="str">
        <f>IF(AS1729="Y","DBL",IF(AS1730="Y","TRPL",IF(AS1731="Y","QUAD","")))</f>
        <v/>
      </c>
      <c r="F1735" s="88"/>
      <c r="G1735" s="192"/>
      <c r="H1735" s="57"/>
      <c r="I1735" s="192"/>
      <c r="J1735" s="292" t="str">
        <f>IF(AND(E1730=216,(OR(Z1751="error",Z1752="error",Z1753="error",Z1754="error",Z1755="error",Z1756="error",Z1757="error",Z1758="error",Z1759="error",Z1760="error",Z1761="error",Z1762="error",Z1763="error",AA1753="error",AA1754="error",AA1755="error",AA1756="error",AA1757="error",AA1758="error",AA1759="error",AA1760="error",AA1761="error",AA1762="error",AA1763="error",AA1764="error",AA1765="error"))),"You cannot cross Tube 6 and 7","---")</f>
        <v>---</v>
      </c>
      <c r="K1735" s="293"/>
      <c r="L1735" s="294"/>
      <c r="M1735" s="292" t="str">
        <f>IF(AND(OR(E1729="SS",E1729="RPX",E1729="EUC",E1729="RPX-T"),(OR(C1739="",C1739="Field SPL"))),"Cannot have FlexNap cables without tethers","---")</f>
        <v>---</v>
      </c>
      <c r="N1735" s="293"/>
      <c r="O1735" s="293"/>
      <c r="P1735" s="293"/>
      <c r="Q1735" s="293"/>
      <c r="R1735" s="293"/>
      <c r="S1735" s="293"/>
      <c r="T1735" s="293"/>
      <c r="U1735" s="294"/>
      <c r="V1735" s="25"/>
      <c r="W1735" s="58"/>
      <c r="X1735" s="58"/>
      <c r="Y1735" s="25"/>
      <c r="Z1735" s="45">
        <v>5</v>
      </c>
      <c r="AA1735" s="46">
        <v>49</v>
      </c>
      <c r="AB1735" s="46">
        <v>60</v>
      </c>
      <c r="AC1735" s="25"/>
      <c r="AD1735" s="25"/>
      <c r="BA1735" s="227"/>
    </row>
    <row r="1736" spans="1:53" ht="16.5" thickTop="1" thickBot="1" x14ac:dyDescent="0.3">
      <c r="A1736" s="88"/>
      <c r="B1736" s="59"/>
      <c r="C1736" s="60"/>
      <c r="D1736" s="61"/>
      <c r="E1736" s="62"/>
      <c r="F1736" s="88"/>
      <c r="G1736" s="63"/>
      <c r="H1736" s="64"/>
      <c r="I1736" s="63"/>
      <c r="J1736" s="292" t="str">
        <f>IF(AND(OR(E1729="RPX", E1729="RPX-T", E1729="SS"),E1730=216),"NO 216 For RPX, RPX-T, OR SS CABLE","---")</f>
        <v>---</v>
      </c>
      <c r="K1736" s="293"/>
      <c r="L1736" s="294"/>
      <c r="M1736" s="292" t="str" cm="1">
        <f t="array" ref="M1736">IF(AND(E1729="",OR(C1739:C1763="FST",C1739:C1763="REV T",C1739:C1763="DBL REV",C1739:C1763="TPL REV", C1739:C1763="QD REV")),"Non-FlexNap cables cannot have tethers","---")</f>
        <v>---</v>
      </c>
      <c r="N1736" s="293"/>
      <c r="O1736" s="293"/>
      <c r="P1736" s="293"/>
      <c r="Q1736" s="293"/>
      <c r="R1736" s="293"/>
      <c r="S1736" s="293"/>
      <c r="T1736" s="293"/>
      <c r="U1736" s="294"/>
      <c r="V1736" s="25"/>
      <c r="W1736" s="58"/>
      <c r="X1736" s="58"/>
      <c r="Y1736" s="25"/>
      <c r="Z1736" s="45">
        <v>6</v>
      </c>
      <c r="AA1736" s="65">
        <v>61</v>
      </c>
      <c r="AB1736" s="65">
        <v>72</v>
      </c>
      <c r="AC1736" s="25"/>
      <c r="AD1736" s="25"/>
      <c r="BA1736" s="226"/>
    </row>
    <row r="1737" spans="1:53" ht="15.75" customHeight="1" thickBot="1" x14ac:dyDescent="0.3">
      <c r="A1737" s="88"/>
      <c r="B1737" s="277" t="s">
        <v>260</v>
      </c>
      <c r="C1737" s="314" t="s">
        <v>261</v>
      </c>
      <c r="D1737" s="314" t="s">
        <v>262</v>
      </c>
      <c r="E1737" s="316" t="s">
        <v>263</v>
      </c>
      <c r="F1737" s="314" t="s">
        <v>264</v>
      </c>
      <c r="G1737" s="279" t="s">
        <v>265</v>
      </c>
      <c r="H1737" s="279" t="s">
        <v>266</v>
      </c>
      <c r="I1737" s="279" t="s">
        <v>267</v>
      </c>
      <c r="J1737" s="318" t="s">
        <v>268</v>
      </c>
      <c r="K1737" s="314" t="s">
        <v>269</v>
      </c>
      <c r="L1737" s="320" t="s">
        <v>270</v>
      </c>
      <c r="M1737" s="322" t="s">
        <v>271</v>
      </c>
      <c r="N1737" s="322"/>
      <c r="O1737" s="322"/>
      <c r="P1737" s="322"/>
      <c r="Q1737" s="322"/>
      <c r="R1737" s="322"/>
      <c r="S1737" s="322"/>
      <c r="T1737" s="322"/>
      <c r="U1737" s="323"/>
      <c r="V1737" s="107"/>
      <c r="W1737" s="72"/>
      <c r="X1737" s="72"/>
      <c r="Y1737" s="72"/>
      <c r="Z1737" s="45">
        <v>7</v>
      </c>
      <c r="AA1737" s="65">
        <v>73</v>
      </c>
      <c r="AB1737" s="65">
        <v>84</v>
      </c>
      <c r="AC1737" s="25"/>
      <c r="AD1737" s="25"/>
      <c r="BA1737" s="228"/>
    </row>
    <row r="1738" spans="1:53" ht="15.75" thickBot="1" x14ac:dyDescent="0.3">
      <c r="A1738" s="88"/>
      <c r="B1738" s="278"/>
      <c r="C1738" s="315"/>
      <c r="D1738" s="315"/>
      <c r="E1738" s="317"/>
      <c r="F1738" s="315"/>
      <c r="G1738" s="280"/>
      <c r="H1738" s="280"/>
      <c r="I1738" s="280"/>
      <c r="J1738" s="319"/>
      <c r="K1738" s="315"/>
      <c r="L1738" s="321"/>
      <c r="M1738" s="324"/>
      <c r="N1738" s="324"/>
      <c r="O1738" s="324"/>
      <c r="P1738" s="324"/>
      <c r="Q1738" s="324"/>
      <c r="R1738" s="324"/>
      <c r="S1738" s="324"/>
      <c r="T1738" s="324"/>
      <c r="U1738" s="325"/>
      <c r="V1738" s="107"/>
      <c r="W1738" s="72"/>
      <c r="X1738" s="72"/>
      <c r="Y1738" s="72"/>
      <c r="Z1738" s="45">
        <v>8</v>
      </c>
      <c r="AA1738" s="46">
        <v>85</v>
      </c>
      <c r="AB1738" s="46">
        <v>96</v>
      </c>
      <c r="AC1738" s="25"/>
      <c r="AD1738" s="25"/>
      <c r="AI1738" s="109" t="s">
        <v>272</v>
      </c>
      <c r="AJ1738" s="109" t="s">
        <v>273</v>
      </c>
      <c r="AK1738" s="109" t="s">
        <v>274</v>
      </c>
      <c r="AL1738" s="109" t="s">
        <v>275</v>
      </c>
      <c r="BA1738" s="228"/>
    </row>
    <row r="1739" spans="1:53" ht="15.75" thickBot="1" x14ac:dyDescent="0.3">
      <c r="A1739" s="88"/>
      <c r="B1739" s="66" t="s">
        <v>276</v>
      </c>
      <c r="C1739" s="67"/>
      <c r="D1739" s="102"/>
      <c r="E1739" s="32"/>
      <c r="F1739" s="32"/>
      <c r="G1739" s="68" t="s">
        <v>277</v>
      </c>
      <c r="H1739" s="69">
        <f>IF(I1739=0,0,I1739-(E1739-1))</f>
        <v>0</v>
      </c>
      <c r="I1739" s="70">
        <f>IF(E1739=0,0,I1734)</f>
        <v>0</v>
      </c>
      <c r="J1739" s="71" t="s">
        <v>278</v>
      </c>
      <c r="K1739" s="32"/>
      <c r="L1739" s="233"/>
      <c r="M1739" s="295"/>
      <c r="N1739" s="295"/>
      <c r="O1739" s="295"/>
      <c r="P1739" s="295"/>
      <c r="Q1739" s="295"/>
      <c r="R1739" s="295"/>
      <c r="S1739" s="295"/>
      <c r="T1739" s="295"/>
      <c r="U1739" s="296"/>
      <c r="V1739" s="103"/>
      <c r="W1739" s="72"/>
      <c r="X1739" s="72"/>
      <c r="Y1739" s="72"/>
      <c r="Z1739" s="45">
        <v>9</v>
      </c>
      <c r="AA1739" s="46">
        <v>97</v>
      </c>
      <c r="AB1739" s="46">
        <v>108</v>
      </c>
      <c r="AC1739" s="72">
        <f t="shared" ref="AC1739:AC1763" si="714">IF(B1739&lt;&gt;"FST",1,0)</f>
        <v>1</v>
      </c>
      <c r="AD1739" s="72">
        <f t="shared" ref="AD1739:AD1763" si="715">IF(C1739&lt;&gt;"FST",1,0)</f>
        <v>1</v>
      </c>
      <c r="AE1739" s="109" t="str">
        <f t="shared" ref="AE1739:AE1765" si="716">CONCATENATE(H1739,"-",I1739)</f>
        <v>0-0</v>
      </c>
      <c r="AF1739" s="109" t="str">
        <f t="shared" ref="AF1739:AF1763" si="717">IF(C1739="Field SPL","N","Y")</f>
        <v>Y</v>
      </c>
      <c r="AG1739" s="109" t="str">
        <f t="shared" ref="AG1739:AG1763" si="718">IF(OR(E$1606="RPX",E$1606="SS"),"A","B")</f>
        <v>B</v>
      </c>
      <c r="AH1739" s="109">
        <v>2</v>
      </c>
      <c r="AI1739" s="109" t="str">
        <f>IF(E1729="SS",COUNTIFS(C1739:C1763,"TCF",E1739:E1763,"2"),"")</f>
        <v/>
      </c>
      <c r="AJ1739" s="109" t="str">
        <f>IF(E1729="RPX",COUNTIFS(C1739:C1763,"TCF",E1739:E1763,"2"),"")</f>
        <v/>
      </c>
      <c r="AK1739" s="109" t="str">
        <f>IF(E1729="RPX-T",COUNTIFS(C1739:C1763,"TCF",E1739:E1763,"2"),"")</f>
        <v/>
      </c>
      <c r="AL1739" s="109" t="str">
        <f>IF(E1729="EUC",COUNTIFS(C1739:C1763,"TCF",E1739:E1763,"2"),"")</f>
        <v/>
      </c>
      <c r="AM1739" s="109">
        <f t="shared" ref="AM1739:AM1763" si="719">VALUE(IF(C1739="FST","0",IF(C1739="REV T","1",IF(C1739="DBL REV",".5","0"))))</f>
        <v>0</v>
      </c>
      <c r="AN1739" s="109">
        <f t="shared" ref="AN1739:AN1763" si="720">VALUE(IF(C1739="FST","0",IF(C1739="REV T","0",IF(C1739="DBL REV",".5","0"))))</f>
        <v>0</v>
      </c>
      <c r="AO1739" s="109" t="str">
        <f t="shared" ref="AO1739:AO1763" si="721">IF(C1739="TPL REV","Y","")</f>
        <v/>
      </c>
      <c r="AQ1739" s="109" t="str">
        <f t="shared" ref="AQ1739:AQ1763" si="722">IF(C1739="QD REV","Y","")</f>
        <v/>
      </c>
      <c r="BA1739" s="229">
        <f>MOD(E1739,12)</f>
        <v>0</v>
      </c>
    </row>
    <row r="1740" spans="1:53" ht="15.75" thickBot="1" x14ac:dyDescent="0.3">
      <c r="A1740" s="88"/>
      <c r="B1740" s="66" t="s">
        <v>279</v>
      </c>
      <c r="C1740" s="67"/>
      <c r="D1740" s="102"/>
      <c r="E1740" s="32"/>
      <c r="F1740" s="32"/>
      <c r="G1740" s="68" t="s">
        <v>277</v>
      </c>
      <c r="H1740" s="69">
        <f t="shared" ref="H1740:H1763" si="723">IF(E1740=0,0,I1740-(E1740-1))</f>
        <v>0</v>
      </c>
      <c r="I1740" s="70">
        <f t="shared" ref="I1740:I1763" si="724">IF(E1740=0,0,H1739-1)</f>
        <v>0</v>
      </c>
      <c r="J1740" s="73" t="str">
        <f>IF(C1740="","--",IF(AND(C1740&lt;&gt;"FST",C1740&lt;&gt;"TCF",BA1739&lt;&gt;0),BA1739,"--"))</f>
        <v>--</v>
      </c>
      <c r="K1740" s="32"/>
      <c r="L1740" s="233"/>
      <c r="M1740" s="295"/>
      <c r="N1740" s="295"/>
      <c r="O1740" s="295"/>
      <c r="P1740" s="295"/>
      <c r="Q1740" s="295"/>
      <c r="R1740" s="295"/>
      <c r="S1740" s="295"/>
      <c r="T1740" s="295"/>
      <c r="U1740" s="296"/>
      <c r="V1740" s="103"/>
      <c r="W1740" s="72"/>
      <c r="X1740" s="72"/>
      <c r="Y1740" s="72"/>
      <c r="Z1740" s="45">
        <v>10</v>
      </c>
      <c r="AA1740" s="46">
        <v>109</v>
      </c>
      <c r="AB1740" s="46">
        <v>120</v>
      </c>
      <c r="AC1740" s="72">
        <f t="shared" si="714"/>
        <v>1</v>
      </c>
      <c r="AD1740" s="72">
        <f t="shared" si="715"/>
        <v>1</v>
      </c>
      <c r="AE1740" s="109" t="str">
        <f t="shared" si="716"/>
        <v>0-0</v>
      </c>
      <c r="AF1740" s="109" t="str">
        <f t="shared" si="717"/>
        <v>Y</v>
      </c>
      <c r="AG1740" s="109" t="str">
        <f t="shared" si="718"/>
        <v>B</v>
      </c>
      <c r="AH1740" s="109">
        <v>4</v>
      </c>
      <c r="AI1740" s="109" t="str">
        <f>IF(E1729="SS",COUNTIFS(C1739:C1763,"TCF",E1739:E1763,"4"),"")</f>
        <v/>
      </c>
      <c r="AJ1740" s="109" t="str">
        <f>IF(E1729="RPX",COUNTIFS(C1739:C1763,"TCF",E1739:E1763,"4"),"")</f>
        <v/>
      </c>
      <c r="AK1740" s="109" t="str">
        <f>IF(E1729="RPX-T",COUNTIFS(C1739:C1763,"TCF",E1739:E1763,"4"),"")</f>
        <v/>
      </c>
      <c r="AL1740" s="109" t="str">
        <f>IF(E1729="EUC",COUNTIFS(C1739:C1763,"TCF",E1739:E1763,"4"),"")</f>
        <v/>
      </c>
      <c r="AM1740" s="109">
        <f t="shared" si="719"/>
        <v>0</v>
      </c>
      <c r="AN1740" s="109">
        <f t="shared" si="720"/>
        <v>0</v>
      </c>
      <c r="AO1740" s="109" t="str">
        <f t="shared" si="721"/>
        <v/>
      </c>
      <c r="AQ1740" s="109" t="str">
        <f t="shared" si="722"/>
        <v/>
      </c>
      <c r="BA1740" s="229">
        <f>MOD(SUM(E1739:E1740),12)</f>
        <v>0</v>
      </c>
    </row>
    <row r="1741" spans="1:53" ht="15.75" thickBot="1" x14ac:dyDescent="0.3">
      <c r="A1741" s="88"/>
      <c r="B1741" s="74" t="s">
        <v>280</v>
      </c>
      <c r="C1741" s="67"/>
      <c r="D1741" s="102"/>
      <c r="E1741" s="32"/>
      <c r="F1741" s="32"/>
      <c r="G1741" s="75" t="s">
        <v>277</v>
      </c>
      <c r="H1741" s="69">
        <f t="shared" si="723"/>
        <v>0</v>
      </c>
      <c r="I1741" s="70">
        <f t="shared" si="724"/>
        <v>0</v>
      </c>
      <c r="J1741" s="73" t="str">
        <f t="shared" ref="J1741:J1763" si="725">IF(C1741="","--",IF(AND(C1741&lt;&gt;"FST",C1741&lt;&gt;"TCF",BA1740&lt;&gt;0),BA1740,"--"))</f>
        <v>--</v>
      </c>
      <c r="K1741" s="32"/>
      <c r="L1741" s="233"/>
      <c r="M1741" s="295"/>
      <c r="N1741" s="295"/>
      <c r="O1741" s="295"/>
      <c r="P1741" s="295"/>
      <c r="Q1741" s="295"/>
      <c r="R1741" s="295"/>
      <c r="S1741" s="295"/>
      <c r="T1741" s="295"/>
      <c r="U1741" s="296"/>
      <c r="V1741" s="103"/>
      <c r="W1741" s="72"/>
      <c r="X1741" s="72"/>
      <c r="Y1741" s="72"/>
      <c r="Z1741" s="45">
        <v>11</v>
      </c>
      <c r="AA1741" s="46">
        <v>121</v>
      </c>
      <c r="AB1741" s="46">
        <v>132</v>
      </c>
      <c r="AC1741" s="72">
        <f t="shared" si="714"/>
        <v>1</v>
      </c>
      <c r="AD1741" s="72">
        <f t="shared" si="715"/>
        <v>1</v>
      </c>
      <c r="AE1741" s="109" t="str">
        <f t="shared" si="716"/>
        <v>0-0</v>
      </c>
      <c r="AF1741" s="109" t="str">
        <f t="shared" si="717"/>
        <v>Y</v>
      </c>
      <c r="AG1741" s="109" t="str">
        <f t="shared" si="718"/>
        <v>B</v>
      </c>
      <c r="AH1741" s="109">
        <v>6</v>
      </c>
      <c r="AI1741" s="109" t="str">
        <f>IF(E1729="SS",COUNTIFS(C1739:C1763,"TCF",E1739:E1763,"6"),"")</f>
        <v/>
      </c>
      <c r="AJ1741" s="109" t="str">
        <f>IF(E1729="RPX",COUNTIFS(C1739:C1763,"TCF",E1739:E1763,"6"),"")</f>
        <v/>
      </c>
      <c r="AK1741" s="109" t="str">
        <f>IF(E1729="RPX-T",COUNTIFS(C1739:C1763,"TCF",E1739:E1763,"6"),"")</f>
        <v/>
      </c>
      <c r="AL1741" s="109" t="str">
        <f>IF(E1729="EUC",COUNTIFS(C1739:C1763,"TCF",E1739:E1763,"6"),"")</f>
        <v/>
      </c>
      <c r="AM1741" s="109">
        <f t="shared" si="719"/>
        <v>0</v>
      </c>
      <c r="AN1741" s="109">
        <f t="shared" si="720"/>
        <v>0</v>
      </c>
      <c r="AO1741" s="109" t="str">
        <f t="shared" si="721"/>
        <v/>
      </c>
      <c r="AQ1741" s="109" t="str">
        <f t="shared" si="722"/>
        <v/>
      </c>
      <c r="BA1741" s="229">
        <f>MOD(SUM(E1739:E1742),12)</f>
        <v>0</v>
      </c>
    </row>
    <row r="1742" spans="1:53" ht="15.75" thickBot="1" x14ac:dyDescent="0.3">
      <c r="A1742" s="88"/>
      <c r="B1742" s="66" t="s">
        <v>281</v>
      </c>
      <c r="C1742" s="67"/>
      <c r="D1742" s="102"/>
      <c r="E1742" s="32"/>
      <c r="F1742" s="32"/>
      <c r="G1742" s="68" t="s">
        <v>277</v>
      </c>
      <c r="H1742" s="69">
        <f t="shared" si="723"/>
        <v>0</v>
      </c>
      <c r="I1742" s="70">
        <f t="shared" si="724"/>
        <v>0</v>
      </c>
      <c r="J1742" s="73" t="str">
        <f t="shared" si="725"/>
        <v>--</v>
      </c>
      <c r="K1742" s="32"/>
      <c r="L1742" s="233"/>
      <c r="M1742" s="295"/>
      <c r="N1742" s="295"/>
      <c r="O1742" s="295"/>
      <c r="P1742" s="295"/>
      <c r="Q1742" s="295"/>
      <c r="R1742" s="295"/>
      <c r="S1742" s="295"/>
      <c r="T1742" s="295"/>
      <c r="U1742" s="296"/>
      <c r="V1742" s="103"/>
      <c r="W1742" s="72"/>
      <c r="X1742" s="72"/>
      <c r="Y1742" s="72"/>
      <c r="Z1742" s="45">
        <v>12</v>
      </c>
      <c r="AA1742" s="76">
        <v>133</v>
      </c>
      <c r="AB1742" s="76">
        <v>144</v>
      </c>
      <c r="AC1742" s="72">
        <f t="shared" si="714"/>
        <v>1</v>
      </c>
      <c r="AD1742" s="72">
        <f t="shared" si="715"/>
        <v>1</v>
      </c>
      <c r="AE1742" s="109" t="str">
        <f t="shared" si="716"/>
        <v>0-0</v>
      </c>
      <c r="AF1742" s="109" t="str">
        <f t="shared" si="717"/>
        <v>Y</v>
      </c>
      <c r="AG1742" s="109" t="str">
        <f t="shared" si="718"/>
        <v>B</v>
      </c>
      <c r="AH1742" s="109">
        <v>8</v>
      </c>
      <c r="AI1742" s="109" t="str">
        <f>IF(E1729="SS",COUNTIFS(C1739:C1763,"TCF",E1739:E1763,"8"),"")</f>
        <v/>
      </c>
      <c r="AJ1742" s="109" t="str">
        <f>IF(E1729="RPX",COUNTIFS(C1739:C1763,"TCF",E1739:E1763,"8"),"")</f>
        <v/>
      </c>
      <c r="AK1742" s="109" t="str">
        <f>IF(E1729="RPX-T",COUNTIFS(C1739:C1763,"TCF",E1739:E1763,"8"),"")</f>
        <v/>
      </c>
      <c r="AL1742" s="109" t="str">
        <f>IF(E1729="EUC",COUNTIFS(C1739:C1763,"TCF",E1739:E1763,"8"),"")</f>
        <v/>
      </c>
      <c r="AM1742" s="109">
        <f t="shared" si="719"/>
        <v>0</v>
      </c>
      <c r="AN1742" s="109">
        <f t="shared" si="720"/>
        <v>0</v>
      </c>
      <c r="AO1742" s="109" t="str">
        <f t="shared" si="721"/>
        <v/>
      </c>
      <c r="AQ1742" s="109" t="str">
        <f t="shared" si="722"/>
        <v/>
      </c>
      <c r="BA1742" s="229">
        <f>MOD(SUM(E1739:E1743),12)</f>
        <v>0</v>
      </c>
    </row>
    <row r="1743" spans="1:53" ht="15.75" thickBot="1" x14ac:dyDescent="0.3">
      <c r="A1743" s="88"/>
      <c r="B1743" s="66" t="s">
        <v>282</v>
      </c>
      <c r="C1743" s="67"/>
      <c r="D1743" s="102"/>
      <c r="E1743" s="32"/>
      <c r="F1743" s="32"/>
      <c r="G1743" s="68" t="s">
        <v>277</v>
      </c>
      <c r="H1743" s="69">
        <f t="shared" si="723"/>
        <v>0</v>
      </c>
      <c r="I1743" s="70">
        <f t="shared" si="724"/>
        <v>0</v>
      </c>
      <c r="J1743" s="73" t="str">
        <f t="shared" si="725"/>
        <v>--</v>
      </c>
      <c r="K1743" s="32"/>
      <c r="L1743" s="233"/>
      <c r="M1743" s="295"/>
      <c r="N1743" s="295"/>
      <c r="O1743" s="295"/>
      <c r="P1743" s="295"/>
      <c r="Q1743" s="295"/>
      <c r="R1743" s="295"/>
      <c r="S1743" s="295"/>
      <c r="T1743" s="295"/>
      <c r="U1743" s="296"/>
      <c r="V1743" s="103"/>
      <c r="W1743" s="72"/>
      <c r="X1743" s="72"/>
      <c r="Y1743" s="72"/>
      <c r="Z1743" s="45">
        <v>13</v>
      </c>
      <c r="AA1743" s="77">
        <f t="shared" ref="AA1743:AA1748" si="726">AB1742+1</f>
        <v>145</v>
      </c>
      <c r="AB1743" s="77">
        <f t="shared" ref="AB1743:AB1748" si="727">AB1742+12</f>
        <v>156</v>
      </c>
      <c r="AC1743" s="72">
        <f t="shared" si="714"/>
        <v>1</v>
      </c>
      <c r="AD1743" s="72">
        <f t="shared" si="715"/>
        <v>1</v>
      </c>
      <c r="AE1743" s="109" t="str">
        <f t="shared" si="716"/>
        <v>0-0</v>
      </c>
      <c r="AF1743" s="109" t="str">
        <f t="shared" si="717"/>
        <v>Y</v>
      </c>
      <c r="AG1743" s="109" t="str">
        <f t="shared" si="718"/>
        <v>B</v>
      </c>
      <c r="AH1743" s="109">
        <v>12</v>
      </c>
      <c r="AI1743" s="109" t="str">
        <f>IF(E1729="SS",COUNTIFS(C1739:C1763,"TCF",E1739:E1763,"12"),"")</f>
        <v/>
      </c>
      <c r="AJ1743" s="109" t="str">
        <f>IF(E1729="RPX",COUNTIFS(C1739:C1763,"TCF",E1739:E1763,"12"),"")</f>
        <v/>
      </c>
      <c r="AK1743" s="109" t="str">
        <f>IF(E1729="RPX-T",COUNTIFS(C1739:C1763,"TCF",E1739:E1763,"12"),"")</f>
        <v/>
      </c>
      <c r="AL1743" s="109" t="str">
        <f>IF(E1729="EUC",COUNTIFS(C1739:C1763,"TCF",E1739:E1763,"12"),"")</f>
        <v/>
      </c>
      <c r="AM1743" s="109">
        <f t="shared" si="719"/>
        <v>0</v>
      </c>
      <c r="AN1743" s="109">
        <f t="shared" si="720"/>
        <v>0</v>
      </c>
      <c r="AO1743" s="109" t="str">
        <f t="shared" si="721"/>
        <v/>
      </c>
      <c r="AQ1743" s="109" t="str">
        <f t="shared" si="722"/>
        <v/>
      </c>
      <c r="BA1743" s="229">
        <f>MOD(SUM(E1739:E1744),12)</f>
        <v>0</v>
      </c>
    </row>
    <row r="1744" spans="1:53" ht="15.75" thickBot="1" x14ac:dyDescent="0.3">
      <c r="A1744" s="88"/>
      <c r="B1744" s="66" t="s">
        <v>283</v>
      </c>
      <c r="C1744" s="67"/>
      <c r="D1744" s="102"/>
      <c r="E1744" s="32"/>
      <c r="F1744" s="32"/>
      <c r="G1744" s="68" t="s">
        <v>277</v>
      </c>
      <c r="H1744" s="69">
        <f t="shared" si="723"/>
        <v>0</v>
      </c>
      <c r="I1744" s="70">
        <f t="shared" si="724"/>
        <v>0</v>
      </c>
      <c r="J1744" s="73" t="str">
        <f t="shared" si="725"/>
        <v>--</v>
      </c>
      <c r="K1744" s="32"/>
      <c r="L1744" s="233"/>
      <c r="M1744" s="295"/>
      <c r="N1744" s="295"/>
      <c r="O1744" s="295"/>
      <c r="P1744" s="295"/>
      <c r="Q1744" s="295"/>
      <c r="R1744" s="295"/>
      <c r="S1744" s="295"/>
      <c r="T1744" s="295"/>
      <c r="U1744" s="296"/>
      <c r="V1744" s="103"/>
      <c r="W1744" s="72"/>
      <c r="X1744" s="72"/>
      <c r="Y1744" s="72"/>
      <c r="Z1744" s="45">
        <v>14</v>
      </c>
      <c r="AA1744" s="77">
        <f t="shared" si="726"/>
        <v>157</v>
      </c>
      <c r="AB1744" s="77">
        <f t="shared" si="727"/>
        <v>168</v>
      </c>
      <c r="AC1744" s="72">
        <f t="shared" si="714"/>
        <v>1</v>
      </c>
      <c r="AD1744" s="72">
        <f t="shared" si="715"/>
        <v>1</v>
      </c>
      <c r="AE1744" s="109" t="str">
        <f t="shared" si="716"/>
        <v>0-0</v>
      </c>
      <c r="AF1744" s="109" t="str">
        <f t="shared" si="717"/>
        <v>Y</v>
      </c>
      <c r="AG1744" s="109" t="str">
        <f t="shared" si="718"/>
        <v>B</v>
      </c>
      <c r="AM1744" s="109">
        <f t="shared" si="719"/>
        <v>0</v>
      </c>
      <c r="AN1744" s="109">
        <f t="shared" si="720"/>
        <v>0</v>
      </c>
      <c r="AO1744" s="109" t="str">
        <f t="shared" si="721"/>
        <v/>
      </c>
      <c r="AQ1744" s="109" t="str">
        <f t="shared" si="722"/>
        <v/>
      </c>
      <c r="BA1744" s="229">
        <f>MOD(SUM(E1739:E1745),12)</f>
        <v>0</v>
      </c>
    </row>
    <row r="1745" spans="1:53" ht="15.75" thickBot="1" x14ac:dyDescent="0.3">
      <c r="A1745" s="88"/>
      <c r="B1745" s="66" t="s">
        <v>284</v>
      </c>
      <c r="C1745" s="67"/>
      <c r="D1745" s="102"/>
      <c r="E1745" s="32"/>
      <c r="F1745" s="32"/>
      <c r="G1745" s="68" t="s">
        <v>277</v>
      </c>
      <c r="H1745" s="69">
        <f t="shared" si="723"/>
        <v>0</v>
      </c>
      <c r="I1745" s="70">
        <f t="shared" si="724"/>
        <v>0</v>
      </c>
      <c r="J1745" s="73" t="str">
        <f t="shared" si="725"/>
        <v>--</v>
      </c>
      <c r="K1745" s="32"/>
      <c r="L1745" s="233"/>
      <c r="M1745" s="295"/>
      <c r="N1745" s="295"/>
      <c r="O1745" s="295"/>
      <c r="P1745" s="295"/>
      <c r="Q1745" s="295"/>
      <c r="R1745" s="295"/>
      <c r="S1745" s="295"/>
      <c r="T1745" s="295"/>
      <c r="U1745" s="296"/>
      <c r="V1745" s="103"/>
      <c r="W1745" s="72"/>
      <c r="X1745" s="72"/>
      <c r="Y1745" s="72"/>
      <c r="Z1745" s="45">
        <v>15</v>
      </c>
      <c r="AA1745" s="77">
        <f t="shared" si="726"/>
        <v>169</v>
      </c>
      <c r="AB1745" s="77">
        <f t="shared" si="727"/>
        <v>180</v>
      </c>
      <c r="AC1745" s="72">
        <f t="shared" si="714"/>
        <v>1</v>
      </c>
      <c r="AD1745" s="72">
        <f t="shared" si="715"/>
        <v>1</v>
      </c>
      <c r="AE1745" s="109" t="str">
        <f t="shared" si="716"/>
        <v>0-0</v>
      </c>
      <c r="AF1745" s="109" t="str">
        <f t="shared" si="717"/>
        <v>Y</v>
      </c>
      <c r="AG1745" s="109" t="str">
        <f t="shared" si="718"/>
        <v>B</v>
      </c>
      <c r="AM1745" s="109">
        <f t="shared" si="719"/>
        <v>0</v>
      </c>
      <c r="AN1745" s="109">
        <f t="shared" si="720"/>
        <v>0</v>
      </c>
      <c r="AO1745" s="109" t="str">
        <f t="shared" si="721"/>
        <v/>
      </c>
      <c r="AQ1745" s="109" t="str">
        <f t="shared" si="722"/>
        <v/>
      </c>
      <c r="BA1745" s="229">
        <f>MOD(SUM(E1739:E1746),12)</f>
        <v>0</v>
      </c>
    </row>
    <row r="1746" spans="1:53" ht="15.75" thickBot="1" x14ac:dyDescent="0.3">
      <c r="A1746" s="88"/>
      <c r="B1746" s="66" t="s">
        <v>285</v>
      </c>
      <c r="C1746" s="67"/>
      <c r="D1746" s="102"/>
      <c r="E1746" s="32"/>
      <c r="F1746" s="32"/>
      <c r="G1746" s="68" t="s">
        <v>277</v>
      </c>
      <c r="H1746" s="69">
        <f t="shared" si="723"/>
        <v>0</v>
      </c>
      <c r="I1746" s="70">
        <f t="shared" si="724"/>
        <v>0</v>
      </c>
      <c r="J1746" s="73" t="str">
        <f t="shared" si="725"/>
        <v>--</v>
      </c>
      <c r="K1746" s="32"/>
      <c r="L1746" s="233"/>
      <c r="M1746" s="295"/>
      <c r="N1746" s="295"/>
      <c r="O1746" s="295"/>
      <c r="P1746" s="295"/>
      <c r="Q1746" s="295"/>
      <c r="R1746" s="295"/>
      <c r="S1746" s="295"/>
      <c r="T1746" s="295"/>
      <c r="U1746" s="296"/>
      <c r="V1746" s="103"/>
      <c r="W1746" s="72"/>
      <c r="X1746" s="72"/>
      <c r="Y1746" s="72"/>
      <c r="Z1746" s="45">
        <f>Z1745+1</f>
        <v>16</v>
      </c>
      <c r="AA1746" s="77">
        <f t="shared" si="726"/>
        <v>181</v>
      </c>
      <c r="AB1746" s="77">
        <f t="shared" si="727"/>
        <v>192</v>
      </c>
      <c r="AC1746" s="72">
        <f t="shared" si="714"/>
        <v>1</v>
      </c>
      <c r="AD1746" s="72">
        <f t="shared" si="715"/>
        <v>1</v>
      </c>
      <c r="AE1746" s="109" t="str">
        <f t="shared" si="716"/>
        <v>0-0</v>
      </c>
      <c r="AF1746" s="109" t="str">
        <f t="shared" si="717"/>
        <v>Y</v>
      </c>
      <c r="AG1746" s="109" t="str">
        <f t="shared" si="718"/>
        <v>B</v>
      </c>
      <c r="AM1746" s="109">
        <f t="shared" si="719"/>
        <v>0</v>
      </c>
      <c r="AN1746" s="109">
        <f t="shared" si="720"/>
        <v>0</v>
      </c>
      <c r="AO1746" s="109" t="str">
        <f t="shared" si="721"/>
        <v/>
      </c>
      <c r="AQ1746" s="109" t="str">
        <f t="shared" si="722"/>
        <v/>
      </c>
      <c r="BA1746" s="229">
        <f>MOD(SUM(E1739:E1747),12)</f>
        <v>0</v>
      </c>
    </row>
    <row r="1747" spans="1:53" ht="15.75" thickBot="1" x14ac:dyDescent="0.3">
      <c r="A1747" s="88"/>
      <c r="B1747" s="66" t="s">
        <v>286</v>
      </c>
      <c r="C1747" s="67"/>
      <c r="D1747" s="102"/>
      <c r="E1747" s="32"/>
      <c r="F1747" s="32"/>
      <c r="G1747" s="68" t="s">
        <v>277</v>
      </c>
      <c r="H1747" s="69">
        <f t="shared" si="723"/>
        <v>0</v>
      </c>
      <c r="I1747" s="70">
        <f t="shared" si="724"/>
        <v>0</v>
      </c>
      <c r="J1747" s="73" t="str">
        <f t="shared" si="725"/>
        <v>--</v>
      </c>
      <c r="K1747" s="32"/>
      <c r="L1747" s="233"/>
      <c r="M1747" s="295"/>
      <c r="N1747" s="295"/>
      <c r="O1747" s="295"/>
      <c r="P1747" s="295"/>
      <c r="Q1747" s="295"/>
      <c r="R1747" s="295"/>
      <c r="S1747" s="295"/>
      <c r="T1747" s="295"/>
      <c r="U1747" s="296"/>
      <c r="V1747" s="103"/>
      <c r="W1747" s="72"/>
      <c r="X1747" s="72"/>
      <c r="Y1747" s="72"/>
      <c r="Z1747" s="45">
        <f>Z1746+1</f>
        <v>17</v>
      </c>
      <c r="AA1747" s="77">
        <f t="shared" si="726"/>
        <v>193</v>
      </c>
      <c r="AB1747" s="77">
        <f t="shared" si="727"/>
        <v>204</v>
      </c>
      <c r="AC1747" s="72">
        <f t="shared" si="714"/>
        <v>1</v>
      </c>
      <c r="AD1747" s="72">
        <f t="shared" si="715"/>
        <v>1</v>
      </c>
      <c r="AE1747" s="109" t="str">
        <f t="shared" si="716"/>
        <v>0-0</v>
      </c>
      <c r="AF1747" s="109" t="str">
        <f t="shared" si="717"/>
        <v>Y</v>
      </c>
      <c r="AG1747" s="109" t="str">
        <f t="shared" si="718"/>
        <v>B</v>
      </c>
      <c r="AM1747" s="109">
        <f t="shared" si="719"/>
        <v>0</v>
      </c>
      <c r="AN1747" s="109">
        <f t="shared" si="720"/>
        <v>0</v>
      </c>
      <c r="AO1747" s="109" t="str">
        <f t="shared" si="721"/>
        <v/>
      </c>
      <c r="AQ1747" s="109" t="str">
        <f t="shared" si="722"/>
        <v/>
      </c>
      <c r="BA1747" s="229">
        <f>MOD(SUM(E1739:E1748),12)</f>
        <v>0</v>
      </c>
    </row>
    <row r="1748" spans="1:53" ht="15.75" thickBot="1" x14ac:dyDescent="0.3">
      <c r="A1748" s="88"/>
      <c r="B1748" s="66" t="s">
        <v>287</v>
      </c>
      <c r="C1748" s="67"/>
      <c r="D1748" s="102"/>
      <c r="E1748" s="32"/>
      <c r="F1748" s="32"/>
      <c r="G1748" s="68" t="s">
        <v>277</v>
      </c>
      <c r="H1748" s="69">
        <f t="shared" si="723"/>
        <v>0</v>
      </c>
      <c r="I1748" s="70">
        <f t="shared" si="724"/>
        <v>0</v>
      </c>
      <c r="J1748" s="73" t="str">
        <f t="shared" si="725"/>
        <v>--</v>
      </c>
      <c r="K1748" s="32"/>
      <c r="L1748" s="233"/>
      <c r="M1748" s="295"/>
      <c r="N1748" s="295"/>
      <c r="O1748" s="295"/>
      <c r="P1748" s="295"/>
      <c r="Q1748" s="295"/>
      <c r="R1748" s="295"/>
      <c r="S1748" s="295"/>
      <c r="T1748" s="295"/>
      <c r="U1748" s="296"/>
      <c r="V1748" s="103"/>
      <c r="W1748" s="72"/>
      <c r="X1748" s="72"/>
      <c r="Y1748" s="72"/>
      <c r="Z1748" s="45">
        <f>Z1747+1</f>
        <v>18</v>
      </c>
      <c r="AA1748" s="77">
        <f t="shared" si="726"/>
        <v>205</v>
      </c>
      <c r="AB1748" s="77">
        <f t="shared" si="727"/>
        <v>216</v>
      </c>
      <c r="AC1748" s="72">
        <f t="shared" si="714"/>
        <v>1</v>
      </c>
      <c r="AD1748" s="72">
        <f t="shared" si="715"/>
        <v>1</v>
      </c>
      <c r="AE1748" s="109" t="str">
        <f t="shared" si="716"/>
        <v>0-0</v>
      </c>
      <c r="AF1748" s="109" t="str">
        <f t="shared" si="717"/>
        <v>Y</v>
      </c>
      <c r="AG1748" s="109" t="str">
        <f t="shared" si="718"/>
        <v>B</v>
      </c>
      <c r="AM1748" s="109">
        <f t="shared" si="719"/>
        <v>0</v>
      </c>
      <c r="AN1748" s="109">
        <f t="shared" si="720"/>
        <v>0</v>
      </c>
      <c r="AO1748" s="109" t="str">
        <f t="shared" si="721"/>
        <v/>
      </c>
      <c r="AQ1748" s="109" t="str">
        <f t="shared" si="722"/>
        <v/>
      </c>
      <c r="BA1748" s="229">
        <f>MOD(SUM(E1739:E1749),12)</f>
        <v>0</v>
      </c>
    </row>
    <row r="1749" spans="1:53" ht="15.75" thickBot="1" x14ac:dyDescent="0.3">
      <c r="A1749" s="88"/>
      <c r="B1749" s="66" t="s">
        <v>288</v>
      </c>
      <c r="C1749" s="67"/>
      <c r="D1749" s="102"/>
      <c r="E1749" s="32"/>
      <c r="F1749" s="32"/>
      <c r="G1749" s="68" t="s">
        <v>277</v>
      </c>
      <c r="H1749" s="69">
        <f t="shared" si="723"/>
        <v>0</v>
      </c>
      <c r="I1749" s="70">
        <f t="shared" si="724"/>
        <v>0</v>
      </c>
      <c r="J1749" s="73" t="str">
        <f t="shared" si="725"/>
        <v>--</v>
      </c>
      <c r="K1749" s="32"/>
      <c r="L1749" s="233"/>
      <c r="M1749" s="295"/>
      <c r="N1749" s="295"/>
      <c r="O1749" s="295"/>
      <c r="P1749" s="295"/>
      <c r="Q1749" s="295"/>
      <c r="R1749" s="295"/>
      <c r="S1749" s="295"/>
      <c r="T1749" s="295"/>
      <c r="U1749" s="296"/>
      <c r="V1749" s="103"/>
      <c r="W1749" s="84"/>
      <c r="X1749" s="84"/>
      <c r="Y1749" s="72"/>
      <c r="Z1749" s="72"/>
      <c r="AA1749" s="72"/>
      <c r="AB1749" s="72"/>
      <c r="AC1749" s="72">
        <f t="shared" si="714"/>
        <v>1</v>
      </c>
      <c r="AD1749" s="72">
        <f t="shared" si="715"/>
        <v>1</v>
      </c>
      <c r="AE1749" s="109" t="str">
        <f t="shared" si="716"/>
        <v>0-0</v>
      </c>
      <c r="AF1749" s="109" t="str">
        <f t="shared" si="717"/>
        <v>Y</v>
      </c>
      <c r="AG1749" s="109" t="str">
        <f t="shared" si="718"/>
        <v>B</v>
      </c>
      <c r="AM1749" s="109">
        <f t="shared" si="719"/>
        <v>0</v>
      </c>
      <c r="AN1749" s="109">
        <f t="shared" si="720"/>
        <v>0</v>
      </c>
      <c r="AO1749" s="109" t="str">
        <f t="shared" si="721"/>
        <v/>
      </c>
      <c r="AQ1749" s="109" t="str">
        <f t="shared" si="722"/>
        <v/>
      </c>
      <c r="BA1749" s="229">
        <f>MOD(SUM(E1739:E1750),12)</f>
        <v>0</v>
      </c>
    </row>
    <row r="1750" spans="1:53" ht="15.75" thickBot="1" x14ac:dyDescent="0.3">
      <c r="A1750" s="88"/>
      <c r="B1750" s="66" t="s">
        <v>289</v>
      </c>
      <c r="C1750" s="67"/>
      <c r="D1750" s="102"/>
      <c r="E1750" s="32"/>
      <c r="F1750" s="32"/>
      <c r="G1750" s="68" t="s">
        <v>277</v>
      </c>
      <c r="H1750" s="69">
        <f t="shared" si="723"/>
        <v>0</v>
      </c>
      <c r="I1750" s="70">
        <f t="shared" si="724"/>
        <v>0</v>
      </c>
      <c r="J1750" s="73" t="str">
        <f t="shared" si="725"/>
        <v>--</v>
      </c>
      <c r="K1750" s="32"/>
      <c r="L1750" s="233"/>
      <c r="M1750" s="295"/>
      <c r="N1750" s="295"/>
      <c r="O1750" s="295"/>
      <c r="P1750" s="295"/>
      <c r="Q1750" s="295"/>
      <c r="R1750" s="295"/>
      <c r="S1750" s="295"/>
      <c r="T1750" s="295"/>
      <c r="U1750" s="296"/>
      <c r="V1750" s="103"/>
      <c r="W1750" s="84">
        <f>Y1750+1</f>
        <v>1</v>
      </c>
      <c r="X1750" s="84"/>
      <c r="Y1750" s="78">
        <f>SUM(E1739:E1750)</f>
        <v>0</v>
      </c>
      <c r="Z1750" s="72"/>
      <c r="AA1750" s="72"/>
      <c r="AB1750" s="72"/>
      <c r="AC1750" s="72">
        <f t="shared" si="714"/>
        <v>1</v>
      </c>
      <c r="AD1750" s="72">
        <f t="shared" si="715"/>
        <v>1</v>
      </c>
      <c r="AE1750" s="109" t="str">
        <f t="shared" si="716"/>
        <v>0-0</v>
      </c>
      <c r="AF1750" s="109" t="str">
        <f t="shared" si="717"/>
        <v>Y</v>
      </c>
      <c r="AG1750" s="109" t="str">
        <f t="shared" si="718"/>
        <v>B</v>
      </c>
      <c r="AM1750" s="109">
        <f t="shared" si="719"/>
        <v>0</v>
      </c>
      <c r="AN1750" s="109">
        <f t="shared" si="720"/>
        <v>0</v>
      </c>
      <c r="AO1750" s="109" t="str">
        <f t="shared" si="721"/>
        <v/>
      </c>
      <c r="AQ1750" s="109" t="str">
        <f t="shared" si="722"/>
        <v/>
      </c>
      <c r="BA1750" s="229">
        <f>MOD(SUM(E1739:E1751),12)</f>
        <v>0</v>
      </c>
    </row>
    <row r="1751" spans="1:53" ht="15.75" thickBot="1" x14ac:dyDescent="0.3">
      <c r="A1751" s="88"/>
      <c r="B1751" s="66" t="s">
        <v>290</v>
      </c>
      <c r="C1751" s="67"/>
      <c r="D1751" s="102"/>
      <c r="E1751" s="32"/>
      <c r="F1751" s="32"/>
      <c r="G1751" s="68" t="s">
        <v>277</v>
      </c>
      <c r="H1751" s="69">
        <f t="shared" si="723"/>
        <v>0</v>
      </c>
      <c r="I1751" s="70">
        <f t="shared" si="724"/>
        <v>0</v>
      </c>
      <c r="J1751" s="73" t="str">
        <f t="shared" si="725"/>
        <v>--</v>
      </c>
      <c r="K1751" s="32"/>
      <c r="L1751" s="233"/>
      <c r="M1751" s="295"/>
      <c r="N1751" s="295"/>
      <c r="O1751" s="295"/>
      <c r="P1751" s="295"/>
      <c r="Q1751" s="295"/>
      <c r="R1751" s="295"/>
      <c r="S1751" s="295"/>
      <c r="T1751" s="295"/>
      <c r="U1751" s="296"/>
      <c r="V1751" s="103"/>
      <c r="W1751" s="84">
        <f>Y1751+1</f>
        <v>1</v>
      </c>
      <c r="X1751" s="84"/>
      <c r="Y1751" s="78">
        <f>SUM(E1739:E1751)</f>
        <v>0</v>
      </c>
      <c r="Z1751" s="72" t="str">
        <f t="shared" ref="Z1751:Z1763" si="728">IF(OR(AND(E$8=216,C1750="DBL REV",C1751="DBL REV",Y1750&lt;=144,Y1751&gt;144),AND(E$8=216,C1750="TPL REV",C1751="TPL REV",Y1750&lt;=144,Y1751&gt;144),AND(E$8=216,C1750="QD REV",C1751="QD REV",Y1750&lt;=144,Y1751&gt;144)),"ERROR","")</f>
        <v/>
      </c>
      <c r="AA1751" s="72"/>
      <c r="AB1751" s="72"/>
      <c r="AC1751" s="72">
        <f t="shared" si="714"/>
        <v>1</v>
      </c>
      <c r="AD1751" s="72">
        <f t="shared" si="715"/>
        <v>1</v>
      </c>
      <c r="AE1751" s="109" t="str">
        <f t="shared" si="716"/>
        <v>0-0</v>
      </c>
      <c r="AF1751" s="109" t="str">
        <f t="shared" si="717"/>
        <v>Y</v>
      </c>
      <c r="AG1751" s="109" t="str">
        <f t="shared" si="718"/>
        <v>B</v>
      </c>
      <c r="AM1751" s="109">
        <f t="shared" si="719"/>
        <v>0</v>
      </c>
      <c r="AN1751" s="109">
        <f t="shared" si="720"/>
        <v>0</v>
      </c>
      <c r="AO1751" s="109" t="str">
        <f t="shared" si="721"/>
        <v/>
      </c>
      <c r="AQ1751" s="109" t="str">
        <f t="shared" si="722"/>
        <v/>
      </c>
      <c r="BA1751" s="229">
        <f>MOD(SUM(E1739:E1752),12)</f>
        <v>0</v>
      </c>
    </row>
    <row r="1752" spans="1:53" ht="15.75" thickBot="1" x14ac:dyDescent="0.3">
      <c r="A1752" s="88"/>
      <c r="B1752" s="66" t="s">
        <v>291</v>
      </c>
      <c r="C1752" s="67"/>
      <c r="D1752" s="102"/>
      <c r="E1752" s="32"/>
      <c r="F1752" s="32"/>
      <c r="G1752" s="68" t="s">
        <v>277</v>
      </c>
      <c r="H1752" s="69">
        <f t="shared" si="723"/>
        <v>0</v>
      </c>
      <c r="I1752" s="70">
        <f t="shared" si="724"/>
        <v>0</v>
      </c>
      <c r="J1752" s="73" t="str">
        <f t="shared" si="725"/>
        <v>--</v>
      </c>
      <c r="K1752" s="32"/>
      <c r="L1752" s="233"/>
      <c r="M1752" s="295"/>
      <c r="N1752" s="295"/>
      <c r="O1752" s="295"/>
      <c r="P1752" s="295"/>
      <c r="Q1752" s="295"/>
      <c r="R1752" s="295"/>
      <c r="S1752" s="295"/>
      <c r="T1752" s="295"/>
      <c r="U1752" s="296"/>
      <c r="V1752" s="103"/>
      <c r="W1752" s="84">
        <f>Y1752+1</f>
        <v>1</v>
      </c>
      <c r="X1752" s="84"/>
      <c r="Y1752" s="78">
        <f>SUM(E1739:E1752)</f>
        <v>0</v>
      </c>
      <c r="Z1752" s="72" t="str">
        <f t="shared" si="728"/>
        <v/>
      </c>
      <c r="AA1752" s="72"/>
      <c r="AB1752" s="72"/>
      <c r="AC1752" s="72">
        <f t="shared" si="714"/>
        <v>1</v>
      </c>
      <c r="AD1752" s="72">
        <f t="shared" si="715"/>
        <v>1</v>
      </c>
      <c r="AE1752" s="109" t="str">
        <f t="shared" si="716"/>
        <v>0-0</v>
      </c>
      <c r="AF1752" s="109" t="str">
        <f t="shared" si="717"/>
        <v>Y</v>
      </c>
      <c r="AG1752" s="109" t="str">
        <f t="shared" si="718"/>
        <v>B</v>
      </c>
      <c r="AM1752" s="109">
        <f t="shared" si="719"/>
        <v>0</v>
      </c>
      <c r="AN1752" s="109">
        <f t="shared" si="720"/>
        <v>0</v>
      </c>
      <c r="AO1752" s="109" t="str">
        <f t="shared" si="721"/>
        <v/>
      </c>
      <c r="AQ1752" s="109" t="str">
        <f t="shared" si="722"/>
        <v/>
      </c>
      <c r="BA1752" s="229">
        <f>MOD(SUM(E1739:E1753),12)</f>
        <v>0</v>
      </c>
    </row>
    <row r="1753" spans="1:53" ht="15.75" thickBot="1" x14ac:dyDescent="0.3">
      <c r="A1753" s="88"/>
      <c r="B1753" s="66" t="s">
        <v>292</v>
      </c>
      <c r="C1753" s="67"/>
      <c r="D1753" s="102"/>
      <c r="E1753" s="32"/>
      <c r="F1753" s="32"/>
      <c r="G1753" s="68" t="s">
        <v>277</v>
      </c>
      <c r="H1753" s="69">
        <f t="shared" si="723"/>
        <v>0</v>
      </c>
      <c r="I1753" s="70">
        <f t="shared" si="724"/>
        <v>0</v>
      </c>
      <c r="J1753" s="73" t="str">
        <f t="shared" si="725"/>
        <v>--</v>
      </c>
      <c r="K1753" s="32"/>
      <c r="L1753" s="233"/>
      <c r="M1753" s="295"/>
      <c r="N1753" s="295"/>
      <c r="O1753" s="295"/>
      <c r="P1753" s="295"/>
      <c r="Q1753" s="295"/>
      <c r="R1753" s="295"/>
      <c r="S1753" s="295"/>
      <c r="T1753" s="295"/>
      <c r="U1753" s="296"/>
      <c r="V1753" s="103"/>
      <c r="W1753" s="84">
        <f>Y1753+1</f>
        <v>1</v>
      </c>
      <c r="X1753" s="84"/>
      <c r="Y1753" s="78">
        <f>SUM(E1739:E1753)</f>
        <v>0</v>
      </c>
      <c r="Z1753" s="72" t="str">
        <f t="shared" si="728"/>
        <v/>
      </c>
      <c r="AA1753" s="72" t="str">
        <f t="shared" ref="AA1753:AA1765" si="729">IF(AND(C1751&lt;&gt;"Field SPL",W1750&lt;=144,Y1751&gt;144),"ERROR","")</f>
        <v/>
      </c>
      <c r="AB1753" s="72"/>
      <c r="AC1753" s="72">
        <f t="shared" si="714"/>
        <v>1</v>
      </c>
      <c r="AD1753" s="72">
        <f t="shared" si="715"/>
        <v>1</v>
      </c>
      <c r="AE1753" s="109" t="str">
        <f t="shared" si="716"/>
        <v>0-0</v>
      </c>
      <c r="AF1753" s="109" t="str">
        <f t="shared" si="717"/>
        <v>Y</v>
      </c>
      <c r="AG1753" s="109" t="str">
        <f t="shared" si="718"/>
        <v>B</v>
      </c>
      <c r="AM1753" s="109">
        <f t="shared" si="719"/>
        <v>0</v>
      </c>
      <c r="AN1753" s="109">
        <f t="shared" si="720"/>
        <v>0</v>
      </c>
      <c r="AO1753" s="109" t="str">
        <f t="shared" si="721"/>
        <v/>
      </c>
      <c r="AQ1753" s="109" t="str">
        <f t="shared" si="722"/>
        <v/>
      </c>
      <c r="BA1753" s="229">
        <f>MOD(SUM(E1739:E1754),12)</f>
        <v>0</v>
      </c>
    </row>
    <row r="1754" spans="1:53" ht="15.75" thickBot="1" x14ac:dyDescent="0.3">
      <c r="A1754" s="88"/>
      <c r="B1754" s="66" t="s">
        <v>293</v>
      </c>
      <c r="C1754" s="67"/>
      <c r="D1754" s="102"/>
      <c r="E1754" s="32"/>
      <c r="F1754" s="32"/>
      <c r="G1754" s="68" t="s">
        <v>277</v>
      </c>
      <c r="H1754" s="69">
        <f t="shared" si="723"/>
        <v>0</v>
      </c>
      <c r="I1754" s="70">
        <f t="shared" si="724"/>
        <v>0</v>
      </c>
      <c r="J1754" s="73" t="str">
        <f t="shared" si="725"/>
        <v>--</v>
      </c>
      <c r="K1754" s="32"/>
      <c r="L1754" s="233"/>
      <c r="M1754" s="295"/>
      <c r="N1754" s="295"/>
      <c r="O1754" s="295"/>
      <c r="P1754" s="295"/>
      <c r="Q1754" s="295"/>
      <c r="R1754" s="295"/>
      <c r="S1754" s="295"/>
      <c r="T1754" s="295"/>
      <c r="U1754" s="296"/>
      <c r="V1754" s="103"/>
      <c r="W1754" s="84">
        <f t="shared" ref="W1754:W1762" si="730">Y1754+1</f>
        <v>1</v>
      </c>
      <c r="X1754" s="84"/>
      <c r="Y1754" s="78">
        <f>SUM(E1739:E1754)</f>
        <v>0</v>
      </c>
      <c r="Z1754" s="72" t="str">
        <f t="shared" si="728"/>
        <v/>
      </c>
      <c r="AA1754" s="72" t="str">
        <f t="shared" si="729"/>
        <v/>
      </c>
      <c r="AB1754" s="72"/>
      <c r="AC1754" s="72">
        <f t="shared" si="714"/>
        <v>1</v>
      </c>
      <c r="AD1754" s="72">
        <f t="shared" si="715"/>
        <v>1</v>
      </c>
      <c r="AE1754" s="109" t="str">
        <f t="shared" si="716"/>
        <v>0-0</v>
      </c>
      <c r="AF1754" s="109" t="str">
        <f t="shared" si="717"/>
        <v>Y</v>
      </c>
      <c r="AG1754" s="109" t="str">
        <f t="shared" si="718"/>
        <v>B</v>
      </c>
      <c r="AM1754" s="109">
        <f t="shared" si="719"/>
        <v>0</v>
      </c>
      <c r="AN1754" s="109">
        <f t="shared" si="720"/>
        <v>0</v>
      </c>
      <c r="AO1754" s="109" t="str">
        <f t="shared" si="721"/>
        <v/>
      </c>
      <c r="AQ1754" s="109" t="str">
        <f t="shared" si="722"/>
        <v/>
      </c>
      <c r="BA1754" s="229">
        <f>MOD(SUM(E1739:E1755),12)</f>
        <v>0</v>
      </c>
    </row>
    <row r="1755" spans="1:53" ht="15.75" thickBot="1" x14ac:dyDescent="0.3">
      <c r="A1755" s="88"/>
      <c r="B1755" s="66" t="s">
        <v>294</v>
      </c>
      <c r="C1755" s="67"/>
      <c r="D1755" s="102"/>
      <c r="E1755" s="32"/>
      <c r="F1755" s="32"/>
      <c r="G1755" s="68" t="s">
        <v>277</v>
      </c>
      <c r="H1755" s="69">
        <f t="shared" si="723"/>
        <v>0</v>
      </c>
      <c r="I1755" s="70">
        <f t="shared" si="724"/>
        <v>0</v>
      </c>
      <c r="J1755" s="73" t="str">
        <f t="shared" si="725"/>
        <v>--</v>
      </c>
      <c r="K1755" s="32"/>
      <c r="L1755" s="233"/>
      <c r="M1755" s="295"/>
      <c r="N1755" s="295"/>
      <c r="O1755" s="295"/>
      <c r="P1755" s="295"/>
      <c r="Q1755" s="295"/>
      <c r="R1755" s="295"/>
      <c r="S1755" s="295"/>
      <c r="T1755" s="295"/>
      <c r="U1755" s="296"/>
      <c r="V1755" s="103"/>
      <c r="W1755" s="84">
        <f t="shared" si="730"/>
        <v>1</v>
      </c>
      <c r="X1755" s="84"/>
      <c r="Y1755" s="78">
        <f>SUM(E1739:E1755)</f>
        <v>0</v>
      </c>
      <c r="Z1755" s="72" t="str">
        <f t="shared" si="728"/>
        <v/>
      </c>
      <c r="AA1755" s="72" t="str">
        <f t="shared" si="729"/>
        <v/>
      </c>
      <c r="AB1755" s="72"/>
      <c r="AC1755" s="72">
        <f t="shared" si="714"/>
        <v>1</v>
      </c>
      <c r="AD1755" s="72">
        <f t="shared" si="715"/>
        <v>1</v>
      </c>
      <c r="AE1755" s="109" t="str">
        <f t="shared" si="716"/>
        <v>0-0</v>
      </c>
      <c r="AF1755" s="109" t="str">
        <f t="shared" si="717"/>
        <v>Y</v>
      </c>
      <c r="AG1755" s="109" t="str">
        <f t="shared" si="718"/>
        <v>B</v>
      </c>
      <c r="AM1755" s="109">
        <f t="shared" si="719"/>
        <v>0</v>
      </c>
      <c r="AN1755" s="109">
        <f t="shared" si="720"/>
        <v>0</v>
      </c>
      <c r="AO1755" s="109" t="str">
        <f t="shared" si="721"/>
        <v/>
      </c>
      <c r="AQ1755" s="109" t="str">
        <f t="shared" si="722"/>
        <v/>
      </c>
      <c r="BA1755" s="229">
        <f>MOD(SUM(E1739:E1756),12)</f>
        <v>0</v>
      </c>
    </row>
    <row r="1756" spans="1:53" ht="15.75" thickBot="1" x14ac:dyDescent="0.3">
      <c r="A1756" s="88"/>
      <c r="B1756" s="66" t="s">
        <v>295</v>
      </c>
      <c r="C1756" s="67"/>
      <c r="D1756" s="102"/>
      <c r="E1756" s="32"/>
      <c r="F1756" s="32"/>
      <c r="G1756" s="68" t="s">
        <v>277</v>
      </c>
      <c r="H1756" s="69">
        <f t="shared" si="723"/>
        <v>0</v>
      </c>
      <c r="I1756" s="70">
        <f t="shared" si="724"/>
        <v>0</v>
      </c>
      <c r="J1756" s="73" t="str">
        <f t="shared" si="725"/>
        <v>--</v>
      </c>
      <c r="K1756" s="32"/>
      <c r="L1756" s="233"/>
      <c r="M1756" s="295"/>
      <c r="N1756" s="295"/>
      <c r="O1756" s="295"/>
      <c r="P1756" s="295"/>
      <c r="Q1756" s="295"/>
      <c r="R1756" s="295"/>
      <c r="S1756" s="295"/>
      <c r="T1756" s="295"/>
      <c r="U1756" s="296"/>
      <c r="V1756" s="103"/>
      <c r="W1756" s="84">
        <f t="shared" si="730"/>
        <v>1</v>
      </c>
      <c r="X1756" s="84"/>
      <c r="Y1756" s="78">
        <f>SUM(E1739:E1756)</f>
        <v>0</v>
      </c>
      <c r="Z1756" s="72" t="str">
        <f t="shared" si="728"/>
        <v/>
      </c>
      <c r="AA1756" s="72" t="str">
        <f t="shared" si="729"/>
        <v/>
      </c>
      <c r="AB1756" s="72"/>
      <c r="AC1756" s="72">
        <f t="shared" si="714"/>
        <v>1</v>
      </c>
      <c r="AD1756" s="72">
        <f t="shared" si="715"/>
        <v>1</v>
      </c>
      <c r="AE1756" s="109" t="str">
        <f t="shared" si="716"/>
        <v>0-0</v>
      </c>
      <c r="AF1756" s="109" t="str">
        <f t="shared" si="717"/>
        <v>Y</v>
      </c>
      <c r="AG1756" s="109" t="str">
        <f t="shared" si="718"/>
        <v>B</v>
      </c>
      <c r="AM1756" s="109">
        <f t="shared" si="719"/>
        <v>0</v>
      </c>
      <c r="AN1756" s="109">
        <f t="shared" si="720"/>
        <v>0</v>
      </c>
      <c r="AO1756" s="109" t="str">
        <f t="shared" si="721"/>
        <v/>
      </c>
      <c r="AQ1756" s="109" t="str">
        <f t="shared" si="722"/>
        <v/>
      </c>
      <c r="BA1756" s="229">
        <f>MOD(SUM(E1739:E1757),12)</f>
        <v>0</v>
      </c>
    </row>
    <row r="1757" spans="1:53" ht="15.75" thickBot="1" x14ac:dyDescent="0.3">
      <c r="A1757" s="88"/>
      <c r="B1757" s="66" t="s">
        <v>296</v>
      </c>
      <c r="C1757" s="67"/>
      <c r="D1757" s="102"/>
      <c r="E1757" s="32"/>
      <c r="F1757" s="32"/>
      <c r="G1757" s="68" t="s">
        <v>277</v>
      </c>
      <c r="H1757" s="69">
        <f t="shared" si="723"/>
        <v>0</v>
      </c>
      <c r="I1757" s="70">
        <f t="shared" si="724"/>
        <v>0</v>
      </c>
      <c r="J1757" s="73" t="str">
        <f t="shared" si="725"/>
        <v>--</v>
      </c>
      <c r="K1757" s="32"/>
      <c r="L1757" s="233"/>
      <c r="M1757" s="295"/>
      <c r="N1757" s="295"/>
      <c r="O1757" s="295"/>
      <c r="P1757" s="295"/>
      <c r="Q1757" s="295"/>
      <c r="R1757" s="295"/>
      <c r="S1757" s="295"/>
      <c r="T1757" s="295"/>
      <c r="U1757" s="296"/>
      <c r="V1757" s="103"/>
      <c r="W1757" s="84">
        <f t="shared" si="730"/>
        <v>1</v>
      </c>
      <c r="X1757" s="84"/>
      <c r="Y1757" s="78">
        <f>SUM(E1739:E1757)</f>
        <v>0</v>
      </c>
      <c r="Z1757" s="72" t="str">
        <f t="shared" si="728"/>
        <v/>
      </c>
      <c r="AA1757" s="72" t="str">
        <f t="shared" si="729"/>
        <v/>
      </c>
      <c r="AB1757" s="72"/>
      <c r="AC1757" s="72">
        <f t="shared" si="714"/>
        <v>1</v>
      </c>
      <c r="AD1757" s="72">
        <f t="shared" si="715"/>
        <v>1</v>
      </c>
      <c r="AE1757" s="109" t="str">
        <f t="shared" si="716"/>
        <v>0-0</v>
      </c>
      <c r="AF1757" s="109" t="str">
        <f t="shared" si="717"/>
        <v>Y</v>
      </c>
      <c r="AG1757" s="109" t="str">
        <f t="shared" si="718"/>
        <v>B</v>
      </c>
      <c r="AM1757" s="109">
        <f t="shared" si="719"/>
        <v>0</v>
      </c>
      <c r="AN1757" s="109">
        <f t="shared" si="720"/>
        <v>0</v>
      </c>
      <c r="AO1757" s="109" t="str">
        <f t="shared" si="721"/>
        <v/>
      </c>
      <c r="AQ1757" s="109" t="str">
        <f t="shared" si="722"/>
        <v/>
      </c>
      <c r="BA1757" s="229">
        <f>MOD(SUM(E1739:E1758),12)</f>
        <v>0</v>
      </c>
    </row>
    <row r="1758" spans="1:53" ht="15.75" thickBot="1" x14ac:dyDescent="0.3">
      <c r="A1758" s="88"/>
      <c r="B1758" s="66" t="s">
        <v>297</v>
      </c>
      <c r="C1758" s="67"/>
      <c r="D1758" s="102"/>
      <c r="E1758" s="32"/>
      <c r="F1758" s="32"/>
      <c r="G1758" s="68" t="s">
        <v>277</v>
      </c>
      <c r="H1758" s="69">
        <f t="shared" si="723"/>
        <v>0</v>
      </c>
      <c r="I1758" s="70">
        <f t="shared" si="724"/>
        <v>0</v>
      </c>
      <c r="J1758" s="73" t="str">
        <f t="shared" si="725"/>
        <v>--</v>
      </c>
      <c r="K1758" s="32"/>
      <c r="L1758" s="233"/>
      <c r="M1758" s="295"/>
      <c r="N1758" s="295"/>
      <c r="O1758" s="295"/>
      <c r="P1758" s="295"/>
      <c r="Q1758" s="295"/>
      <c r="R1758" s="295"/>
      <c r="S1758" s="295"/>
      <c r="T1758" s="295"/>
      <c r="U1758" s="296"/>
      <c r="V1758" s="103"/>
      <c r="W1758" s="84">
        <f t="shared" si="730"/>
        <v>1</v>
      </c>
      <c r="X1758" s="84"/>
      <c r="Y1758" s="78">
        <f>SUM(E1739:E1758)</f>
        <v>0</v>
      </c>
      <c r="Z1758" s="72" t="str">
        <f t="shared" si="728"/>
        <v/>
      </c>
      <c r="AA1758" s="72" t="str">
        <f t="shared" si="729"/>
        <v/>
      </c>
      <c r="AB1758" s="72"/>
      <c r="AC1758" s="72">
        <f t="shared" si="714"/>
        <v>1</v>
      </c>
      <c r="AD1758" s="72">
        <f t="shared" si="715"/>
        <v>1</v>
      </c>
      <c r="AE1758" s="109" t="str">
        <f t="shared" si="716"/>
        <v>0-0</v>
      </c>
      <c r="AF1758" s="109" t="str">
        <f t="shared" si="717"/>
        <v>Y</v>
      </c>
      <c r="AG1758" s="109" t="str">
        <f t="shared" si="718"/>
        <v>B</v>
      </c>
      <c r="AM1758" s="109">
        <f t="shared" si="719"/>
        <v>0</v>
      </c>
      <c r="AN1758" s="109">
        <f t="shared" si="720"/>
        <v>0</v>
      </c>
      <c r="AO1758" s="109" t="str">
        <f t="shared" si="721"/>
        <v/>
      </c>
      <c r="AQ1758" s="109" t="str">
        <f t="shared" si="722"/>
        <v/>
      </c>
      <c r="BA1758" s="229">
        <f>MOD(SUM(E1739:E1759),12)</f>
        <v>0</v>
      </c>
    </row>
    <row r="1759" spans="1:53" ht="15.75" thickBot="1" x14ac:dyDescent="0.3">
      <c r="A1759" s="88"/>
      <c r="B1759" s="66" t="s">
        <v>298</v>
      </c>
      <c r="C1759" s="67"/>
      <c r="D1759" s="102"/>
      <c r="E1759" s="32"/>
      <c r="F1759" s="32"/>
      <c r="G1759" s="68" t="s">
        <v>277</v>
      </c>
      <c r="H1759" s="69">
        <f t="shared" si="723"/>
        <v>0</v>
      </c>
      <c r="I1759" s="70">
        <f t="shared" si="724"/>
        <v>0</v>
      </c>
      <c r="J1759" s="73" t="str">
        <f t="shared" si="725"/>
        <v>--</v>
      </c>
      <c r="K1759" s="32"/>
      <c r="L1759" s="233"/>
      <c r="M1759" s="295"/>
      <c r="N1759" s="295"/>
      <c r="O1759" s="295"/>
      <c r="P1759" s="295"/>
      <c r="Q1759" s="295"/>
      <c r="R1759" s="295"/>
      <c r="S1759" s="295"/>
      <c r="T1759" s="295"/>
      <c r="U1759" s="296"/>
      <c r="V1759" s="103"/>
      <c r="W1759" s="84">
        <f t="shared" si="730"/>
        <v>1</v>
      </c>
      <c r="X1759" s="84"/>
      <c r="Y1759" s="78">
        <f>SUM(E1739:E1759)</f>
        <v>0</v>
      </c>
      <c r="Z1759" s="72" t="str">
        <f t="shared" si="728"/>
        <v/>
      </c>
      <c r="AA1759" s="72" t="str">
        <f t="shared" si="729"/>
        <v/>
      </c>
      <c r="AB1759" s="72"/>
      <c r="AC1759" s="72">
        <f t="shared" si="714"/>
        <v>1</v>
      </c>
      <c r="AD1759" s="72">
        <f t="shared" si="715"/>
        <v>1</v>
      </c>
      <c r="AE1759" s="109" t="str">
        <f t="shared" si="716"/>
        <v>0-0</v>
      </c>
      <c r="AF1759" s="109" t="str">
        <f t="shared" si="717"/>
        <v>Y</v>
      </c>
      <c r="AG1759" s="109" t="str">
        <f t="shared" si="718"/>
        <v>B</v>
      </c>
      <c r="AM1759" s="109">
        <f t="shared" si="719"/>
        <v>0</v>
      </c>
      <c r="AN1759" s="109">
        <f t="shared" si="720"/>
        <v>0</v>
      </c>
      <c r="AO1759" s="109" t="str">
        <f t="shared" si="721"/>
        <v/>
      </c>
      <c r="AQ1759" s="109" t="str">
        <f t="shared" si="722"/>
        <v/>
      </c>
      <c r="BA1759" s="229">
        <f>MOD(SUM(E1739:E1760),12)</f>
        <v>0</v>
      </c>
    </row>
    <row r="1760" spans="1:53" ht="15.75" thickBot="1" x14ac:dyDescent="0.3">
      <c r="A1760" s="88"/>
      <c r="B1760" s="66" t="s">
        <v>299</v>
      </c>
      <c r="C1760" s="67"/>
      <c r="D1760" s="102"/>
      <c r="E1760" s="32"/>
      <c r="F1760" s="32"/>
      <c r="G1760" s="68" t="s">
        <v>277</v>
      </c>
      <c r="H1760" s="69">
        <f t="shared" si="723"/>
        <v>0</v>
      </c>
      <c r="I1760" s="70">
        <f t="shared" si="724"/>
        <v>0</v>
      </c>
      <c r="J1760" s="73" t="str">
        <f t="shared" si="725"/>
        <v>--</v>
      </c>
      <c r="K1760" s="32"/>
      <c r="L1760" s="233"/>
      <c r="M1760" s="295"/>
      <c r="N1760" s="295"/>
      <c r="O1760" s="295"/>
      <c r="P1760" s="295"/>
      <c r="Q1760" s="295"/>
      <c r="R1760" s="295"/>
      <c r="S1760" s="295"/>
      <c r="T1760" s="295"/>
      <c r="U1760" s="296"/>
      <c r="V1760" s="103"/>
      <c r="W1760" s="84">
        <f t="shared" si="730"/>
        <v>1</v>
      </c>
      <c r="X1760" s="84"/>
      <c r="Y1760" s="78">
        <f>SUM(E1739:E1760)</f>
        <v>0</v>
      </c>
      <c r="Z1760" s="72" t="str">
        <f t="shared" si="728"/>
        <v/>
      </c>
      <c r="AA1760" s="72" t="str">
        <f t="shared" si="729"/>
        <v/>
      </c>
      <c r="AB1760" s="72"/>
      <c r="AC1760" s="72">
        <f t="shared" si="714"/>
        <v>1</v>
      </c>
      <c r="AD1760" s="72">
        <f t="shared" si="715"/>
        <v>1</v>
      </c>
      <c r="AE1760" s="109" t="str">
        <f t="shared" si="716"/>
        <v>0-0</v>
      </c>
      <c r="AF1760" s="109" t="str">
        <f t="shared" si="717"/>
        <v>Y</v>
      </c>
      <c r="AG1760" s="109" t="str">
        <f t="shared" si="718"/>
        <v>B</v>
      </c>
      <c r="AM1760" s="109">
        <f t="shared" si="719"/>
        <v>0</v>
      </c>
      <c r="AN1760" s="109">
        <f t="shared" si="720"/>
        <v>0</v>
      </c>
      <c r="AO1760" s="109" t="str">
        <f t="shared" si="721"/>
        <v/>
      </c>
      <c r="AQ1760" s="109" t="str">
        <f t="shared" si="722"/>
        <v/>
      </c>
      <c r="BA1760" s="229">
        <f>MOD(SUM(E1739:E1761),12)</f>
        <v>0</v>
      </c>
    </row>
    <row r="1761" spans="1:53" ht="15.75" thickBot="1" x14ac:dyDescent="0.3">
      <c r="A1761" s="88"/>
      <c r="B1761" s="66" t="s">
        <v>300</v>
      </c>
      <c r="C1761" s="67"/>
      <c r="D1761" s="102"/>
      <c r="E1761" s="32"/>
      <c r="F1761" s="32"/>
      <c r="G1761" s="68" t="s">
        <v>277</v>
      </c>
      <c r="H1761" s="69">
        <f t="shared" si="723"/>
        <v>0</v>
      </c>
      <c r="I1761" s="70">
        <f t="shared" si="724"/>
        <v>0</v>
      </c>
      <c r="J1761" s="73" t="str">
        <f t="shared" si="725"/>
        <v>--</v>
      </c>
      <c r="K1761" s="32"/>
      <c r="L1761" s="233"/>
      <c r="M1761" s="295"/>
      <c r="N1761" s="295"/>
      <c r="O1761" s="295"/>
      <c r="P1761" s="295"/>
      <c r="Q1761" s="295"/>
      <c r="R1761" s="295"/>
      <c r="S1761" s="295"/>
      <c r="T1761" s="295"/>
      <c r="U1761" s="296"/>
      <c r="V1761" s="103"/>
      <c r="W1761" s="84">
        <f t="shared" si="730"/>
        <v>1</v>
      </c>
      <c r="X1761" s="84"/>
      <c r="Y1761" s="78">
        <f>SUM(E1739:E1761)</f>
        <v>0</v>
      </c>
      <c r="Z1761" s="72" t="str">
        <f t="shared" si="728"/>
        <v/>
      </c>
      <c r="AA1761" s="72" t="str">
        <f t="shared" si="729"/>
        <v/>
      </c>
      <c r="AB1761" s="72"/>
      <c r="AC1761" s="72">
        <f t="shared" si="714"/>
        <v>1</v>
      </c>
      <c r="AD1761" s="72">
        <f t="shared" si="715"/>
        <v>1</v>
      </c>
      <c r="AE1761" s="109" t="str">
        <f t="shared" si="716"/>
        <v>0-0</v>
      </c>
      <c r="AF1761" s="109" t="str">
        <f t="shared" si="717"/>
        <v>Y</v>
      </c>
      <c r="AG1761" s="109" t="str">
        <f t="shared" si="718"/>
        <v>B</v>
      </c>
      <c r="AM1761" s="109">
        <f t="shared" si="719"/>
        <v>0</v>
      </c>
      <c r="AN1761" s="109">
        <f t="shared" si="720"/>
        <v>0</v>
      </c>
      <c r="AO1761" s="109" t="str">
        <f t="shared" si="721"/>
        <v/>
      </c>
      <c r="AQ1761" s="109" t="str">
        <f t="shared" si="722"/>
        <v/>
      </c>
      <c r="BA1761" s="229">
        <f>MOD(SUM(E1739:E1762),12)</f>
        <v>0</v>
      </c>
    </row>
    <row r="1762" spans="1:53" ht="15.75" thickBot="1" x14ac:dyDescent="0.3">
      <c r="A1762" s="88"/>
      <c r="B1762" s="66" t="s">
        <v>301</v>
      </c>
      <c r="C1762" s="67"/>
      <c r="D1762" s="102"/>
      <c r="E1762" s="32"/>
      <c r="F1762" s="32"/>
      <c r="G1762" s="68" t="s">
        <v>277</v>
      </c>
      <c r="H1762" s="69">
        <f t="shared" si="723"/>
        <v>0</v>
      </c>
      <c r="I1762" s="70">
        <f t="shared" si="724"/>
        <v>0</v>
      </c>
      <c r="J1762" s="73" t="str">
        <f t="shared" si="725"/>
        <v>--</v>
      </c>
      <c r="K1762" s="32"/>
      <c r="L1762" s="233"/>
      <c r="M1762" s="295"/>
      <c r="N1762" s="295"/>
      <c r="O1762" s="295"/>
      <c r="P1762" s="295"/>
      <c r="Q1762" s="295"/>
      <c r="R1762" s="295"/>
      <c r="S1762" s="295"/>
      <c r="T1762" s="295"/>
      <c r="U1762" s="296"/>
      <c r="V1762" s="103"/>
      <c r="W1762" s="84">
        <f t="shared" si="730"/>
        <v>1</v>
      </c>
      <c r="X1762" s="84"/>
      <c r="Y1762" s="78">
        <f>SUM(E1739:E1762)</f>
        <v>0</v>
      </c>
      <c r="Z1762" s="72" t="str">
        <f t="shared" si="728"/>
        <v/>
      </c>
      <c r="AA1762" s="72" t="str">
        <f t="shared" si="729"/>
        <v/>
      </c>
      <c r="AB1762" s="72"/>
      <c r="AC1762" s="72">
        <f t="shared" si="714"/>
        <v>1</v>
      </c>
      <c r="AD1762" s="72">
        <f t="shared" si="715"/>
        <v>1</v>
      </c>
      <c r="AE1762" s="109" t="str">
        <f t="shared" si="716"/>
        <v>0-0</v>
      </c>
      <c r="AF1762" s="109" t="str">
        <f t="shared" si="717"/>
        <v>Y</v>
      </c>
      <c r="AG1762" s="109" t="str">
        <f t="shared" si="718"/>
        <v>B</v>
      </c>
      <c r="AM1762" s="109">
        <f t="shared" si="719"/>
        <v>0</v>
      </c>
      <c r="AN1762" s="109">
        <f t="shared" si="720"/>
        <v>0</v>
      </c>
      <c r="AO1762" s="109" t="str">
        <f t="shared" si="721"/>
        <v/>
      </c>
      <c r="AQ1762" s="109" t="str">
        <f t="shared" si="722"/>
        <v/>
      </c>
      <c r="BA1762" s="229">
        <f>MOD(SUM(E1739:E1763),12)</f>
        <v>0</v>
      </c>
    </row>
    <row r="1763" spans="1:53" ht="15.75" thickBot="1" x14ac:dyDescent="0.3">
      <c r="A1763" s="88"/>
      <c r="B1763" s="66" t="s">
        <v>302</v>
      </c>
      <c r="C1763" s="67"/>
      <c r="D1763" s="102"/>
      <c r="E1763" s="32"/>
      <c r="F1763" s="32"/>
      <c r="G1763" s="68" t="s">
        <v>277</v>
      </c>
      <c r="H1763" s="69">
        <f t="shared" si="723"/>
        <v>0</v>
      </c>
      <c r="I1763" s="70">
        <f t="shared" si="724"/>
        <v>0</v>
      </c>
      <c r="J1763" s="73" t="str">
        <f t="shared" si="725"/>
        <v>--</v>
      </c>
      <c r="K1763" s="32"/>
      <c r="L1763" s="234"/>
      <c r="M1763" s="295"/>
      <c r="N1763" s="295"/>
      <c r="O1763" s="295"/>
      <c r="P1763" s="295"/>
      <c r="Q1763" s="295"/>
      <c r="R1763" s="295"/>
      <c r="S1763" s="295"/>
      <c r="T1763" s="295"/>
      <c r="U1763" s="296"/>
      <c r="V1763" s="103"/>
      <c r="W1763" s="72"/>
      <c r="X1763" s="72"/>
      <c r="Y1763" s="78">
        <f>SUM(E1739:E1763)</f>
        <v>0</v>
      </c>
      <c r="Z1763" s="72" t="str">
        <f t="shared" si="728"/>
        <v/>
      </c>
      <c r="AA1763" s="72" t="str">
        <f t="shared" si="729"/>
        <v/>
      </c>
      <c r="AB1763" s="72"/>
      <c r="AC1763" s="72">
        <f t="shared" si="714"/>
        <v>1</v>
      </c>
      <c r="AD1763" s="72">
        <f t="shared" si="715"/>
        <v>1</v>
      </c>
      <c r="AE1763" s="109" t="str">
        <f t="shared" si="716"/>
        <v>0-0</v>
      </c>
      <c r="AF1763" s="109" t="str">
        <f t="shared" si="717"/>
        <v>Y</v>
      </c>
      <c r="AG1763" s="109" t="str">
        <f t="shared" si="718"/>
        <v>B</v>
      </c>
      <c r="AM1763" s="109">
        <f t="shared" si="719"/>
        <v>0</v>
      </c>
      <c r="AN1763" s="109">
        <f t="shared" si="720"/>
        <v>0</v>
      </c>
      <c r="AO1763" s="109" t="str">
        <f t="shared" si="721"/>
        <v/>
      </c>
      <c r="AQ1763" s="109" t="str">
        <f t="shared" si="722"/>
        <v/>
      </c>
      <c r="BA1763" s="228"/>
    </row>
    <row r="1764" spans="1:53" ht="16.5" thickBot="1" x14ac:dyDescent="0.3">
      <c r="A1764" s="88"/>
      <c r="B1764" s="281" t="s">
        <v>389</v>
      </c>
      <c r="C1764" s="283"/>
      <c r="D1764" s="79"/>
      <c r="E1764" s="80"/>
      <c r="F1764" s="80"/>
      <c r="G1764" s="81"/>
      <c r="H1764" s="192"/>
      <c r="I1764" s="192"/>
      <c r="J1764" s="192"/>
      <c r="K1764" s="82"/>
      <c r="L1764" s="281" t="s">
        <v>306</v>
      </c>
      <c r="M1764" s="282"/>
      <c r="N1764" s="282"/>
      <c r="O1764" s="282"/>
      <c r="P1764" s="282"/>
      <c r="Q1764" s="282"/>
      <c r="R1764" s="282"/>
      <c r="S1764" s="282"/>
      <c r="T1764" s="282"/>
      <c r="U1764" s="283"/>
      <c r="V1764" s="104"/>
      <c r="W1764" s="72"/>
      <c r="X1764" s="72"/>
      <c r="Y1764" s="72"/>
      <c r="Z1764" s="72"/>
      <c r="AA1764" s="72" t="str">
        <f t="shared" si="729"/>
        <v/>
      </c>
      <c r="AB1764" s="72"/>
      <c r="AC1764" s="72">
        <f>SUM(AC1739:AC1763)</f>
        <v>25</v>
      </c>
      <c r="AD1764" s="72">
        <f>SUM(AD1739:AD1763)</f>
        <v>25</v>
      </c>
      <c r="AE1764" s="109" t="str">
        <f t="shared" si="716"/>
        <v>-</v>
      </c>
      <c r="AM1764" s="109">
        <f>SUM(AM1739:AM1763)</f>
        <v>0</v>
      </c>
      <c r="AN1764" s="109">
        <f>SUM(AN1739:AN1763)</f>
        <v>0</v>
      </c>
      <c r="AO1764" s="109">
        <f>((COUNTIF(AO1739:AO1763,"Y")/3)*2)</f>
        <v>0</v>
      </c>
      <c r="AP1764" s="109">
        <f>(COUNTIF(AO1739:AO1763,"Y")/3)</f>
        <v>0</v>
      </c>
      <c r="AQ1764" s="109">
        <f>(COUNTIF(AQ1739:AQ1763,"Y")/2)</f>
        <v>0</v>
      </c>
      <c r="AR1764" s="109">
        <f>(COUNTIF(AQ1739:AQ1763,"Y")/2)</f>
        <v>0</v>
      </c>
      <c r="BA1764" s="228"/>
    </row>
    <row r="1765" spans="1:53" ht="16.5" thickBot="1" x14ac:dyDescent="0.3">
      <c r="A1765" s="88"/>
      <c r="B1765" s="281" t="s">
        <v>307</v>
      </c>
      <c r="C1765" s="283"/>
      <c r="D1765" s="25"/>
      <c r="E1765" s="25"/>
      <c r="F1765" s="25"/>
      <c r="G1765" s="83"/>
      <c r="H1765" s="25"/>
      <c r="I1765" s="26"/>
      <c r="J1765" s="26"/>
      <c r="K1765" s="25"/>
      <c r="L1765" s="25"/>
      <c r="M1765" s="25"/>
      <c r="N1765" s="25"/>
      <c r="O1765" s="25"/>
      <c r="P1765" s="26"/>
      <c r="Q1765" s="26"/>
      <c r="R1765" s="26"/>
      <c r="S1765" s="26"/>
      <c r="T1765" s="26"/>
      <c r="U1765" s="26"/>
      <c r="V1765" s="54"/>
      <c r="W1765" s="72"/>
      <c r="X1765" s="72"/>
      <c r="Y1765" s="72"/>
      <c r="Z1765" s="72"/>
      <c r="AA1765" s="72" t="str">
        <f t="shared" si="729"/>
        <v/>
      </c>
      <c r="AB1765" s="72"/>
      <c r="AC1765" s="72"/>
      <c r="AD1765" s="72"/>
      <c r="AE1765" s="109" t="str">
        <f t="shared" si="716"/>
        <v>-</v>
      </c>
      <c r="BA1765" s="226"/>
    </row>
    <row r="1766" spans="1:53" x14ac:dyDescent="0.25">
      <c r="A1766" s="88"/>
      <c r="B1766" s="88"/>
      <c r="C1766" s="88"/>
      <c r="D1766" s="88"/>
      <c r="E1766" s="88"/>
      <c r="F1766" s="88"/>
      <c r="G1766" s="88"/>
      <c r="H1766" s="88"/>
      <c r="I1766" s="88"/>
      <c r="J1766" s="88"/>
      <c r="K1766" s="88"/>
      <c r="L1766" s="88"/>
      <c r="M1766" s="88"/>
      <c r="N1766" s="88"/>
      <c r="O1766" s="88"/>
      <c r="P1766" s="88"/>
      <c r="Q1766" s="88"/>
      <c r="R1766" s="88"/>
      <c r="S1766" s="88"/>
      <c r="T1766" s="88"/>
      <c r="U1766" s="88"/>
      <c r="V1766" s="88"/>
      <c r="W1766" s="88"/>
      <c r="X1766" s="88"/>
      <c r="Y1766" s="88"/>
      <c r="Z1766" s="88"/>
      <c r="AA1766" s="88"/>
      <c r="AB1766" s="88"/>
      <c r="AC1766" s="88"/>
      <c r="AD1766" s="88"/>
    </row>
    <row r="1767" spans="1:53" ht="15.75" thickBot="1" x14ac:dyDescent="0.3">
      <c r="A1767" s="88"/>
      <c r="B1767" s="88"/>
      <c r="C1767" s="88"/>
      <c r="D1767" s="88"/>
      <c r="E1767" s="88"/>
      <c r="F1767" s="88"/>
      <c r="G1767" s="88"/>
      <c r="H1767" s="88"/>
      <c r="I1767" s="88"/>
      <c r="J1767" s="88"/>
      <c r="K1767" s="88"/>
      <c r="L1767" s="88"/>
      <c r="M1767" s="88"/>
      <c r="N1767" s="88"/>
      <c r="O1767" s="88"/>
      <c r="P1767" s="88"/>
      <c r="Q1767" s="88"/>
      <c r="R1767" s="88"/>
      <c r="S1767" s="88"/>
      <c r="T1767" s="88"/>
      <c r="U1767" s="88"/>
      <c r="V1767" s="88"/>
      <c r="W1767" s="88"/>
      <c r="X1767" s="88"/>
      <c r="Y1767" s="88"/>
      <c r="Z1767" s="88"/>
      <c r="AA1767" s="88"/>
      <c r="AB1767" s="88"/>
      <c r="AC1767" s="88"/>
      <c r="AD1767" s="88"/>
    </row>
    <row r="1768" spans="1:53" ht="24" thickBot="1" x14ac:dyDescent="0.4">
      <c r="A1768" s="88"/>
      <c r="B1768" s="85" t="s">
        <v>390</v>
      </c>
      <c r="C1768" s="25"/>
      <c r="D1768" s="25"/>
      <c r="E1768" s="25"/>
      <c r="F1768" s="88"/>
      <c r="G1768" s="25"/>
      <c r="H1768" s="25"/>
      <c r="I1768" s="87"/>
      <c r="J1768" s="26"/>
      <c r="K1768" s="25"/>
      <c r="L1768" s="25"/>
      <c r="M1768" s="196" t="s">
        <v>210</v>
      </c>
      <c r="N1768" s="196" t="s">
        <v>211</v>
      </c>
      <c r="O1768" s="196" t="s">
        <v>212</v>
      </c>
      <c r="P1768" s="196" t="s">
        <v>213</v>
      </c>
      <c r="Q1768" s="196" t="s">
        <v>214</v>
      </c>
      <c r="R1768" s="196" t="s">
        <v>215</v>
      </c>
      <c r="S1768" s="196" t="s">
        <v>216</v>
      </c>
      <c r="T1768" s="196" t="s">
        <v>217</v>
      </c>
      <c r="U1768" s="196" t="s">
        <v>218</v>
      </c>
      <c r="V1768" s="196" t="s">
        <v>219</v>
      </c>
      <c r="W1768" s="113" t="s">
        <v>220</v>
      </c>
      <c r="X1768" s="196" t="s">
        <v>221</v>
      </c>
      <c r="Y1768" s="25"/>
      <c r="Z1768" s="25"/>
      <c r="AA1768" s="25"/>
      <c r="AB1768" s="25"/>
      <c r="AC1768" s="25"/>
      <c r="AD1768" s="25"/>
      <c r="BA1768" s="226"/>
    </row>
    <row r="1769" spans="1:53" ht="16.5" thickTop="1" thickBot="1" x14ac:dyDescent="0.3">
      <c r="A1769" s="88"/>
      <c r="B1769" s="284" t="s">
        <v>222</v>
      </c>
      <c r="C1769" s="285"/>
      <c r="D1769" s="286" t="s">
        <v>223</v>
      </c>
      <c r="E1769" s="287"/>
      <c r="F1769" s="88"/>
      <c r="G1769" s="288" t="s">
        <v>224</v>
      </c>
      <c r="H1769" s="289"/>
      <c r="I1769" s="28">
        <f>SUM(E1780:E1804)</f>
        <v>0</v>
      </c>
      <c r="J1769" s="290" t="s">
        <v>225</v>
      </c>
      <c r="K1769" s="291"/>
      <c r="L1769" s="287"/>
      <c r="M1769" s="196">
        <v>2</v>
      </c>
      <c r="N1769" s="35">
        <f>SUM(AI1769,AI1780)</f>
        <v>0</v>
      </c>
      <c r="O1769" s="35">
        <v>0</v>
      </c>
      <c r="P1769" s="35">
        <f>SUM(AJ1769,AJ1780)</f>
        <v>0</v>
      </c>
      <c r="Q1769" s="35">
        <v>0</v>
      </c>
      <c r="R1769" s="35">
        <f>COUNTIFS($E1780:$E1804,"2",$F1780:$F1804,"Pole",$C1780:$C1804,"FST")</f>
        <v>0</v>
      </c>
      <c r="S1769" s="35">
        <f>SUM(AL1769,AK1780)</f>
        <v>0</v>
      </c>
      <c r="T1769" s="35">
        <v>0</v>
      </c>
      <c r="U1769" s="35">
        <f>SUM(AK1769,AL1780)</f>
        <v>0</v>
      </c>
      <c r="V1769" s="35">
        <v>0</v>
      </c>
      <c r="W1769" s="34">
        <f>COUNTIFS($E1780:$E1804,"2",$F1780:$F1804,"HH",$C1780:$C1804,"FST")</f>
        <v>0</v>
      </c>
      <c r="X1769" s="35">
        <f>COUNTIFS($E1780:$E1804,"2",$F1780:$F1804,"Ped",$C1780:$C1804,"FST")</f>
        <v>0</v>
      </c>
      <c r="Y1769" s="25"/>
      <c r="Z1769" s="297" t="s">
        <v>226</v>
      </c>
      <c r="AA1769" s="298"/>
      <c r="AB1769" s="299"/>
      <c r="AC1769" s="25"/>
      <c r="AD1769" s="25"/>
      <c r="AH1769" s="109">
        <v>2</v>
      </c>
      <c r="AI1769" s="109" t="str">
        <f>IF($E1770="SS",COUNTIFS($C1780:$C1804,"FST",$E1780:$E1804,"2"),"0")</f>
        <v>0</v>
      </c>
      <c r="AJ1769" s="109" t="str">
        <f>IF($E1770="RPX",COUNTIFS($C1780:$C1804,"FST",$E1780:$E1804,"2"),"0")</f>
        <v>0</v>
      </c>
      <c r="AK1769" s="109" t="str">
        <f>IF($E1770="EUC",COUNTIFS($C1780:$C1804,"FST",$E1780:$E1804,"2"),"0")</f>
        <v>0</v>
      </c>
      <c r="AL1769" s="109" t="str">
        <f>IF($E1770="RPX-T",COUNTIFS($C1780:$C1804,"FST",$E1780:$E1804,"2"),"0")</f>
        <v>0</v>
      </c>
      <c r="AT1769" s="110" t="s">
        <v>227</v>
      </c>
      <c r="AU1769" s="108">
        <f>IF(OR($AS1770="Y",$AS1771="Y",$AS1772="Y"),"",COUNTIFS($E1770,"SS",$E1775,"Y"))</f>
        <v>0</v>
      </c>
      <c r="AV1769" s="111">
        <f>IF(OR($AS1770="Y",$AS1771="Y",$AS1772="Y"),"",COUNTIFS($E1770,"RPX",$E1775,"Y"))</f>
        <v>0</v>
      </c>
      <c r="AW1769" s="111">
        <f>IF(OR($AS1770="Y",$AS1771="Y",$AS1772="Y"),"",COUNTIFS($E1770,"EUC",$E1775,"Y"))</f>
        <v>0</v>
      </c>
      <c r="AX1769" s="109">
        <f>IF(OR($AS1770="Y",$AS1771="Y",$AS1772="Y"),"",COUNTIFS($E1770,"RPX-T",$E1775,"Y"))</f>
        <v>0</v>
      </c>
      <c r="BA1769" s="226"/>
    </row>
    <row r="1770" spans="1:53" ht="16.5" customHeight="1" thickTop="1" thickBot="1" x14ac:dyDescent="0.3">
      <c r="A1770" s="88"/>
      <c r="B1770" s="29" t="s">
        <v>228</v>
      </c>
      <c r="C1770" s="30">
        <v>0</v>
      </c>
      <c r="D1770" s="31" t="s">
        <v>229</v>
      </c>
      <c r="E1770" s="66" t="str">
        <f>TEXT(IF('Cable Calculator'!HK7="","",'Cable Calculator'!HK7),)</f>
        <v/>
      </c>
      <c r="F1770" s="88"/>
      <c r="G1770" s="300" t="s">
        <v>230</v>
      </c>
      <c r="H1770" s="287"/>
      <c r="I1770" s="33">
        <f>E1771-I1769</f>
        <v>0</v>
      </c>
      <c r="J1770" s="301" t="s">
        <v>231</v>
      </c>
      <c r="K1770" s="302"/>
      <c r="L1770" s="34">
        <f>I1774</f>
        <v>0</v>
      </c>
      <c r="M1770" s="196">
        <v>4</v>
      </c>
      <c r="N1770" s="35">
        <f>SUM(AI1770,AI1781)</f>
        <v>0</v>
      </c>
      <c r="O1770" s="35">
        <v>0</v>
      </c>
      <c r="P1770" s="35">
        <f>SUM(AJ1770,AJ1781)</f>
        <v>0</v>
      </c>
      <c r="Q1770" s="35">
        <v>0</v>
      </c>
      <c r="R1770" s="35">
        <f>COUNTIFS($E1780:$E1804,"4",$F1780:$F1804,"Pole",$C1780:$C1804,"FST")</f>
        <v>0</v>
      </c>
      <c r="S1770" s="35">
        <f>SUM(AL1770,AK1781)</f>
        <v>0</v>
      </c>
      <c r="T1770" s="35">
        <v>0</v>
      </c>
      <c r="U1770" s="35">
        <f>SUM(AK1770,AL1781)</f>
        <v>0</v>
      </c>
      <c r="V1770" s="35">
        <v>0</v>
      </c>
      <c r="W1770" s="34">
        <f>COUNTIFS($E1780:$E1804,"4",$F1780:$F1804,"HH",$C1780:$C1804,"FST")</f>
        <v>0</v>
      </c>
      <c r="X1770" s="35">
        <f>COUNTIFS($E1780:$E1804,"4",$F1780:$F1804,"Ped",$C1780:$C1804,"FST")</f>
        <v>0</v>
      </c>
      <c r="Y1770" s="25"/>
      <c r="Z1770" s="303" t="s">
        <v>232</v>
      </c>
      <c r="AA1770" s="305" t="s">
        <v>233</v>
      </c>
      <c r="AB1770" s="306"/>
      <c r="AC1770" s="25"/>
      <c r="AD1770" s="25"/>
      <c r="AH1770" s="109">
        <v>4</v>
      </c>
      <c r="AI1770" s="109" t="str">
        <f>IF($E1770="SS",COUNTIFS($C1780:$C1804,"FST",$E1780:$E1804,"4"),"0")</f>
        <v>0</v>
      </c>
      <c r="AJ1770" s="109" t="str">
        <f>IF($E1770="RPX",COUNTIFS($C1780:$C1804,"FST",$E1780:$E1804,"4"),"0")</f>
        <v>0</v>
      </c>
      <c r="AK1770" s="109" t="str">
        <f>IF($E1770="EUC",COUNTIFS($C1780:$C1804,"FST",$E1780:$E1804,"4"),"0")</f>
        <v>0</v>
      </c>
      <c r="AL1770" s="109" t="str">
        <f>IF($E1770="RPX-T",COUNTIFS($C1780:$C1804,"FST",$E1780:$E1804,"4"),"0")</f>
        <v>0</v>
      </c>
      <c r="AS1770" s="109" t="str">
        <f>IF(AND(E1775="Y",E1771=24,E1772=0),"Y","N")</f>
        <v>N</v>
      </c>
      <c r="AT1770" s="110" t="s">
        <v>234</v>
      </c>
      <c r="AU1770" s="109">
        <f>COUNTIFS($E1770,"SS",$AS1770,"Y")</f>
        <v>0</v>
      </c>
      <c r="AV1770" s="111">
        <f>COUNTIFS($E1770,"RPX",$AS1770,"Y")</f>
        <v>0</v>
      </c>
      <c r="AW1770" s="111">
        <f>COUNTIFS($E1770,"EUC",$AS1770,"Y")</f>
        <v>0</v>
      </c>
      <c r="AX1770" s="109">
        <f>COUNTIFS($E1770,"RPX-T",$AS1770,"Y")</f>
        <v>0</v>
      </c>
      <c r="BA1770" s="227"/>
    </row>
    <row r="1771" spans="1:53" ht="16.5" thickTop="1" thickBot="1" x14ac:dyDescent="0.3">
      <c r="A1771" s="88"/>
      <c r="B1771" s="36" t="s">
        <v>235</v>
      </c>
      <c r="C1771" s="37">
        <v>0</v>
      </c>
      <c r="D1771" s="38" t="s">
        <v>236</v>
      </c>
      <c r="E1771" s="32"/>
      <c r="F1771" s="88"/>
      <c r="G1771" s="309" t="s">
        <v>237</v>
      </c>
      <c r="H1771" s="310"/>
      <c r="I1771" s="35">
        <f>IF(E1771=0,0,12-(MOD(I1769,12)))</f>
        <v>0</v>
      </c>
      <c r="J1771" s="301" t="s">
        <v>238</v>
      </c>
      <c r="K1771" s="302"/>
      <c r="L1771" s="39">
        <f>I1775-I1769</f>
        <v>0</v>
      </c>
      <c r="M1771" s="196">
        <v>6</v>
      </c>
      <c r="N1771" s="35">
        <f>SUM(AI1771,AI1782)</f>
        <v>0</v>
      </c>
      <c r="O1771" s="35">
        <v>0</v>
      </c>
      <c r="P1771" s="35">
        <f>SUM(AJ1771,AJ1782)</f>
        <v>0</v>
      </c>
      <c r="Q1771" s="35">
        <v>0</v>
      </c>
      <c r="R1771" s="35">
        <f>COUNTIFS($E1780:$E1804,"6",$F1780:$F1804,"Pole",$C1780:$C1804,"FST")</f>
        <v>0</v>
      </c>
      <c r="S1771" s="35">
        <f>SUM(AL1771,AK1782)</f>
        <v>0</v>
      </c>
      <c r="T1771" s="35">
        <v>0</v>
      </c>
      <c r="U1771" s="35">
        <f>SUM(AK1771,AL1782)</f>
        <v>0</v>
      </c>
      <c r="V1771" s="35">
        <v>0</v>
      </c>
      <c r="W1771" s="34">
        <f>COUNTIFS($E1780:$E1804,"6",$F1780:$F1804,"HH",$C1780:$C1804,"FST")</f>
        <v>0</v>
      </c>
      <c r="X1771" s="35">
        <f>COUNTIFS($E1780:$E1804,"6",$F1780:$F1804,"Ped",$C1780:$C1804,"FST")</f>
        <v>0</v>
      </c>
      <c r="Y1771" s="25"/>
      <c r="Z1771" s="304"/>
      <c r="AA1771" s="307"/>
      <c r="AB1771" s="308"/>
      <c r="AC1771" s="25"/>
      <c r="AD1771" s="25"/>
      <c r="AH1771" s="109">
        <v>6</v>
      </c>
      <c r="AI1771" s="109" t="str">
        <f>IF($E1770="SS",COUNTIFS($C1780:$C1804,"FST",$E1780:$E1804,"6"),"0")</f>
        <v>0</v>
      </c>
      <c r="AJ1771" s="109" t="str">
        <f>IF($E1770="RPX",COUNTIFS($C1780:$C1804,"FST",$E1780:$E1804,"6"),"0")</f>
        <v>0</v>
      </c>
      <c r="AK1771" s="109" t="str">
        <f>IF($E1770="EUC",COUNTIFS($C1780:$C1804,"FST",$E1780:$E1804,"6"),"0")</f>
        <v>0</v>
      </c>
      <c r="AL1771" s="109" t="str">
        <f>IF($E1770="RPX-T",COUNTIFS($C1780:$C1804,"FST",$E1780:$E1804,"6"),"0")</f>
        <v>0</v>
      </c>
      <c r="AS1771" s="109" t="str">
        <f>IF(AND(E1775="Y",E1771=48,E1772=12),"Y","N")</f>
        <v>N</v>
      </c>
      <c r="AT1771" s="110" t="s">
        <v>239</v>
      </c>
      <c r="AU1771" s="109">
        <f>COUNTIFS($E1770,"SS",$AS1771,"Y")</f>
        <v>0</v>
      </c>
      <c r="AV1771" s="108">
        <f>COUNTIFS($E1770,"RPX",$AS1771,"Y")</f>
        <v>0</v>
      </c>
      <c r="AW1771" s="108">
        <f>COUNTIFS($E1770,"EUC",$AS1771,"Y")</f>
        <v>0</v>
      </c>
      <c r="AX1771" s="109">
        <f>COUNTIFS($E1770,"RPX-T",$AS1771,"Y")</f>
        <v>0</v>
      </c>
      <c r="BA1771" s="227"/>
    </row>
    <row r="1772" spans="1:53" ht="16.5" customHeight="1" thickTop="1" thickBot="1" x14ac:dyDescent="0.3">
      <c r="A1772" s="88"/>
      <c r="B1772" s="40" t="s">
        <v>240</v>
      </c>
      <c r="C1772" s="30">
        <v>0</v>
      </c>
      <c r="D1772" s="41" t="s">
        <v>241</v>
      </c>
      <c r="E1772" s="42"/>
      <c r="F1772" s="88"/>
      <c r="G1772" s="277" t="s">
        <v>242</v>
      </c>
      <c r="H1772" s="43" t="s">
        <v>243</v>
      </c>
      <c r="I1772" s="35">
        <f>IF(E1772&lt;&gt;0,1,0)</f>
        <v>0</v>
      </c>
      <c r="J1772" s="309" t="s">
        <v>244</v>
      </c>
      <c r="K1772" s="310"/>
      <c r="L1772" s="44" t="str">
        <f>'Cable Calculator'!HK3</f>
        <v/>
      </c>
      <c r="M1772" s="196">
        <v>8</v>
      </c>
      <c r="N1772" s="35">
        <f>SUM(AI1772,AI1783)</f>
        <v>0</v>
      </c>
      <c r="O1772" s="35">
        <v>0</v>
      </c>
      <c r="P1772" s="35">
        <f>SUM(AJ1772,AJ1783)</f>
        <v>0</v>
      </c>
      <c r="Q1772" s="35">
        <v>0</v>
      </c>
      <c r="R1772" s="35">
        <f>COUNTIFS($E1780:$E1804,"8",$F1780:$F1804,"Pole",$C1780:$C1804,"FST")</f>
        <v>0</v>
      </c>
      <c r="S1772" s="35">
        <f>SUM(AL1772,AK1783)</f>
        <v>0</v>
      </c>
      <c r="T1772" s="35">
        <v>0</v>
      </c>
      <c r="U1772" s="35">
        <f>SUM(AK1772,AL1783)</f>
        <v>0</v>
      </c>
      <c r="V1772" s="35">
        <v>0</v>
      </c>
      <c r="W1772" s="34">
        <f>COUNTIFS($E1780:$E1804,"8",$F1780:$F1804,"HH",$C1780:$C1804,"FST")</f>
        <v>0</v>
      </c>
      <c r="X1772" s="35">
        <f>COUNTIFS($E1780:$E1804,"8",$F1780:$F1804,"Ped",$C1780:$C1804,"FST")</f>
        <v>0</v>
      </c>
      <c r="Y1772" s="25"/>
      <c r="Z1772" s="45">
        <v>1</v>
      </c>
      <c r="AA1772" s="46">
        <v>1</v>
      </c>
      <c r="AB1772" s="46">
        <v>12</v>
      </c>
      <c r="AC1772" s="25"/>
      <c r="AD1772" s="25"/>
      <c r="AH1772" s="109">
        <v>8</v>
      </c>
      <c r="AI1772" s="109" t="str">
        <f>IF($E1770="SS",COUNTIFS($C1780:$C1804,"FST",$E1780:$E1804,"8"),"0")</f>
        <v>0</v>
      </c>
      <c r="AJ1772" s="109" t="str">
        <f>IF($E1770="RPX",COUNTIFS($C1780:$C1804,"FST",$E1780:$E1804,"8"),"0")</f>
        <v>0</v>
      </c>
      <c r="AK1772" s="109" t="str">
        <f>IF($E1770="EUC",COUNTIFS($C1780:$C1804,"FST",$E1780:$E1804,"8"),"0")</f>
        <v>0</v>
      </c>
      <c r="AL1772" s="109" t="str">
        <f>IF($E1770="RPX-T",COUNTIFS($C1780:$C1804,"FST",$E1780:$E1804,"8"),"0")</f>
        <v>0</v>
      </c>
      <c r="AS1772" s="109" t="str">
        <f>IF(AND(E1775="Y",E1771=48,E1772=0),"Y","N")</f>
        <v>N</v>
      </c>
      <c r="AT1772" s="110" t="s">
        <v>245</v>
      </c>
      <c r="AU1772" s="109">
        <f>COUNTIFS($E1770,"SS",$AS1772,"Y")</f>
        <v>0</v>
      </c>
      <c r="AV1772" s="108">
        <f>COUNTIFS($E1770,"RPX",$AS1772,"Y")</f>
        <v>0</v>
      </c>
      <c r="AW1772" s="108">
        <f>COUNTIFS($E1770,"EUC",$AS1772,"Y")</f>
        <v>0</v>
      </c>
      <c r="AX1772" s="109">
        <f>COUNTIFS($E1770,"RPX-T",$AS1772,"Y")</f>
        <v>0</v>
      </c>
      <c r="BA1772" s="227"/>
    </row>
    <row r="1773" spans="1:53" ht="16.5" thickTop="1" thickBot="1" x14ac:dyDescent="0.3">
      <c r="A1773" s="88"/>
      <c r="B1773" s="29" t="s">
        <v>246</v>
      </c>
      <c r="C1773" s="37">
        <v>0</v>
      </c>
      <c r="D1773" s="41" t="s">
        <v>247</v>
      </c>
      <c r="E1773" s="42"/>
      <c r="F1773" s="88"/>
      <c r="G1773" s="278"/>
      <c r="H1773" s="47" t="s">
        <v>248</v>
      </c>
      <c r="I1773" s="35">
        <f>IF(E1772&lt;&gt;0,E1772,0)</f>
        <v>0</v>
      </c>
      <c r="J1773" s="194"/>
      <c r="K1773" s="195"/>
      <c r="L1773" s="48"/>
      <c r="M1773" s="196">
        <v>12</v>
      </c>
      <c r="N1773" s="35" t="str">
        <f>IF($E1770="SS",SUM(AI1773,AJ1784,AM1805,AO1805,AQ1805),"0")</f>
        <v>0</v>
      </c>
      <c r="O1773" s="35" t="str">
        <f>IF($E1770="SS",SUM(AN1805,AP1805,AR1805),"0")</f>
        <v>0</v>
      </c>
      <c r="P1773" s="35" t="str">
        <f>IF($E1770="RPX",SUM(AJ1773,AJ1784,AM1805,AO1805,AQ1805),"0")</f>
        <v>0</v>
      </c>
      <c r="Q1773" s="35" t="str">
        <f>IF($E1770="RPX",SUM(AN1805,AP1805,AR1805),"0")</f>
        <v>0</v>
      </c>
      <c r="R1773" s="35">
        <f>COUNTIFS($E1780:$E1804,"12",$F1780:$F1804,"Pole",$C1780:$C1804,"FST")</f>
        <v>0</v>
      </c>
      <c r="S1773" s="35" t="str">
        <f>IF($E1770="RPX-T",SUM(AL1773,AK1784,AM1805,AO1805,AQ1805),"0")</f>
        <v>0</v>
      </c>
      <c r="T1773" s="35" t="str">
        <f>IF($E1770="RPX-T",SUM(AN1805,AP1805,AR1805),"0")</f>
        <v>0</v>
      </c>
      <c r="U1773" s="35" t="str">
        <f>IF($E1770="EUC",SUM(AK1773,AL1784,AM1805,AO1805,AQ1805),"0")</f>
        <v>0</v>
      </c>
      <c r="V1773" s="35" t="str">
        <f>IF($E1770="EUC",SUM($AN1805,AP1805,AR1805),"0")</f>
        <v>0</v>
      </c>
      <c r="W1773" s="34">
        <f>COUNTIFS($E1780:$E1804,"12",$F1780:$F1804,"HH",$C1780:$C1804,"FST")</f>
        <v>0</v>
      </c>
      <c r="X1773" s="35">
        <f>COUNTIFS($E1780:$E1804,"12",$F1780:$F1804,"Ped",$C1780:$C1804,"FST")</f>
        <v>0</v>
      </c>
      <c r="Y1773" s="25"/>
      <c r="Z1773" s="45">
        <v>2</v>
      </c>
      <c r="AA1773" s="46">
        <v>13</v>
      </c>
      <c r="AB1773" s="46">
        <v>24</v>
      </c>
      <c r="AC1773" s="25"/>
      <c r="AD1773" s="25"/>
      <c r="AH1773" s="109">
        <v>12</v>
      </c>
      <c r="AI1773" s="109" t="str">
        <f>IF($E1770="SS",COUNTIFS($C1780:$C1804,"FST",$E1780:$E1804,"12"),"0")</f>
        <v>0</v>
      </c>
      <c r="AJ1773" s="109" t="str">
        <f>IF($E1770="RPX",COUNTIFS($C1780:$C1804,"FST",$E1780:$E1804,"12"),"0")</f>
        <v>0</v>
      </c>
      <c r="AK1773" s="109" t="str">
        <f>IF($E1770="EUC",COUNTIFS($C1780:$C1804,"FST",$E1780:$E1804,"12"),"0")</f>
        <v>0</v>
      </c>
      <c r="AL1773" s="109" t="str">
        <f>IF($E1770="RPX-T",COUNTIFS($C1780:$C1804,"FST",$E1780:$E1804,"12"),"0")</f>
        <v>0</v>
      </c>
      <c r="BA1773" s="227"/>
    </row>
    <row r="1774" spans="1:53" ht="16.5" customHeight="1" thickTop="1" thickBot="1" x14ac:dyDescent="0.3">
      <c r="A1774" s="88"/>
      <c r="B1774" s="36" t="s">
        <v>249</v>
      </c>
      <c r="C1774" s="30">
        <v>0</v>
      </c>
      <c r="D1774" s="49" t="s">
        <v>250</v>
      </c>
      <c r="E1774" s="50">
        <f>E1771/12</f>
        <v>0</v>
      </c>
      <c r="F1774" s="88"/>
      <c r="G1774" s="277" t="s">
        <v>251</v>
      </c>
      <c r="H1774" s="51" t="s">
        <v>252</v>
      </c>
      <c r="I1774" s="112">
        <f>E1773</f>
        <v>0</v>
      </c>
      <c r="J1774" s="311" t="s">
        <v>253</v>
      </c>
      <c r="K1774" s="312"/>
      <c r="L1774" s="313"/>
      <c r="M1774" s="52" t="s">
        <v>254</v>
      </c>
      <c r="N1774" s="106"/>
      <c r="O1774" s="106"/>
      <c r="P1774" s="192"/>
      <c r="Q1774" s="192"/>
      <c r="R1774" s="192"/>
      <c r="S1774" s="192"/>
      <c r="T1774" s="192"/>
      <c r="U1774" s="192"/>
      <c r="V1774" s="192"/>
      <c r="W1774" s="53">
        <f>SUM(P1774:U1774)</f>
        <v>0</v>
      </c>
      <c r="X1774" s="54"/>
      <c r="Y1774" s="25"/>
      <c r="Z1774" s="45">
        <v>3</v>
      </c>
      <c r="AA1774" s="46">
        <v>25</v>
      </c>
      <c r="AB1774" s="46">
        <v>36</v>
      </c>
      <c r="AC1774" s="25"/>
      <c r="AD1774" s="25"/>
      <c r="BA1774" s="227"/>
    </row>
    <row r="1775" spans="1:53" ht="16.5" thickTop="1" thickBot="1" x14ac:dyDescent="0.3">
      <c r="A1775" s="88"/>
      <c r="B1775" s="36" t="s">
        <v>255</v>
      </c>
      <c r="C1775" s="30">
        <v>0</v>
      </c>
      <c r="D1775" s="31" t="s">
        <v>256</v>
      </c>
      <c r="E1775" s="101" t="str">
        <f>IF('Cable Calculator'!HK5="","",'Cable Calculator'!HK5)</f>
        <v/>
      </c>
      <c r="F1775" s="88"/>
      <c r="G1775" s="278"/>
      <c r="H1775" s="47" t="s">
        <v>257</v>
      </c>
      <c r="I1775" s="35" t="str">
        <f>IF(E1773="","0",IF(AND(E1770="EUC",E1771=432), I1774+(203-E1772),IF(E1773=0,0,(E1773+(E1771-E1772)-1))))</f>
        <v>0</v>
      </c>
      <c r="J1775" s="292" t="str">
        <f>IFERROR(IF(OR(E1770="EUC",E1770="SS"),"---",IF(OR(P1769,S1769),"NO 2F Tethers for RPX!",IF(OR(P1771,S1771),"NO 6F Tethers for RPX!","---"))),"---")</f>
        <v>---</v>
      </c>
      <c r="K1775" s="293"/>
      <c r="L1775" s="294"/>
      <c r="M1775" s="292" t="str">
        <f>IF(E1772&gt;60,"Dead Count &gt;60: Consider Downsize","---")</f>
        <v>---</v>
      </c>
      <c r="N1775" s="293"/>
      <c r="O1775" s="293"/>
      <c r="P1775" s="293"/>
      <c r="Q1775" s="293"/>
      <c r="R1775" s="293"/>
      <c r="S1775" s="293"/>
      <c r="T1775" s="293"/>
      <c r="U1775" s="294"/>
      <c r="V1775" s="100"/>
      <c r="W1775" s="54">
        <f>SUM(P1775:U1775)</f>
        <v>0</v>
      </c>
      <c r="X1775" s="54"/>
      <c r="Y1775" s="25"/>
      <c r="Z1775" s="45">
        <v>4</v>
      </c>
      <c r="AA1775" s="46">
        <v>37</v>
      </c>
      <c r="AB1775" s="46">
        <v>48</v>
      </c>
      <c r="AC1775" s="25"/>
      <c r="AD1775" s="25"/>
      <c r="BA1775" s="227"/>
    </row>
    <row r="1776" spans="1:53" ht="16.5" thickTop="1" thickBot="1" x14ac:dyDescent="0.3">
      <c r="A1776" s="88"/>
      <c r="B1776" s="55" t="s">
        <v>258</v>
      </c>
      <c r="C1776" s="56">
        <f>SUM(C1770:C1775)+I1769</f>
        <v>0</v>
      </c>
      <c r="D1776" s="31" t="s">
        <v>259</v>
      </c>
      <c r="E1776" s="101" t="str">
        <f>IF(AS1770="Y","DBL",IF(AS1771="Y","TRPL",IF(AS1772="Y","QUAD","")))</f>
        <v/>
      </c>
      <c r="F1776" s="88"/>
      <c r="G1776" s="192"/>
      <c r="H1776" s="57"/>
      <c r="I1776" s="192"/>
      <c r="J1776" s="292" t="str">
        <f>IF(AND(E1771=216,(OR(Z1792="error",Z1793="error",Z1794="error",Z1795="error",Z1796="error",Z1797="error",Z1798="error",Z1799="error",Z1800="error",Z1801="error",Z1802="error",Z1803="error",Z1804="error",AA1794="error",AA1795="error",AA1796="error",AA1797="error",AA1798="error",AA1799="error",AA1800="error",AA1801="error",AA1802="error",AA1803="error",AA1804="error",AA1805="error",AA1806="error"))),"You cannot cross Tube 6 and 7","---")</f>
        <v>---</v>
      </c>
      <c r="K1776" s="293"/>
      <c r="L1776" s="294"/>
      <c r="M1776" s="292" t="str">
        <f>IF(AND(OR(E1770="SS",E1770="RPX",E1770="EUC",E1770="RPX-T"),(OR(C1780="",C1780="Field SPL"))),"Cannot have FlexNap cables without tethers","---")</f>
        <v>---</v>
      </c>
      <c r="N1776" s="293"/>
      <c r="O1776" s="293"/>
      <c r="P1776" s="293"/>
      <c r="Q1776" s="293"/>
      <c r="R1776" s="293"/>
      <c r="S1776" s="293"/>
      <c r="T1776" s="293"/>
      <c r="U1776" s="294"/>
      <c r="V1776" s="25"/>
      <c r="W1776" s="58"/>
      <c r="X1776" s="58"/>
      <c r="Y1776" s="25"/>
      <c r="Z1776" s="45">
        <v>5</v>
      </c>
      <c r="AA1776" s="46">
        <v>49</v>
      </c>
      <c r="AB1776" s="46">
        <v>60</v>
      </c>
      <c r="AC1776" s="25"/>
      <c r="AD1776" s="25"/>
      <c r="BA1776" s="227"/>
    </row>
    <row r="1777" spans="1:53" ht="16.5" thickTop="1" thickBot="1" x14ac:dyDescent="0.3">
      <c r="A1777" s="88"/>
      <c r="B1777" s="59"/>
      <c r="C1777" s="60"/>
      <c r="D1777" s="61"/>
      <c r="E1777" s="62"/>
      <c r="F1777" s="88"/>
      <c r="G1777" s="63"/>
      <c r="H1777" s="64"/>
      <c r="I1777" s="63"/>
      <c r="J1777" s="292" t="str">
        <f>IF(AND(OR(E1770="RPX", E1770="RPX-T", E1770="SS"),E1771=216),"NO 216 For RPX, RPX-T, OR SS CABLE","---")</f>
        <v>---</v>
      </c>
      <c r="K1777" s="293"/>
      <c r="L1777" s="294"/>
      <c r="M1777" s="292" t="str" cm="1">
        <f t="array" ref="M1777">IF(AND(E1770="",OR(C1780:C1804="FST",C1780:C1804="REV T",C1780:C1804="DBL REV",C1780:C1804="TPL REV", C1780:C1804="QD REV")),"Non-FlexNap cables cannot have tethers","---")</f>
        <v>---</v>
      </c>
      <c r="N1777" s="293"/>
      <c r="O1777" s="293"/>
      <c r="P1777" s="293"/>
      <c r="Q1777" s="293"/>
      <c r="R1777" s="293"/>
      <c r="S1777" s="293"/>
      <c r="T1777" s="293"/>
      <c r="U1777" s="294"/>
      <c r="V1777" s="25"/>
      <c r="W1777" s="58"/>
      <c r="X1777" s="58"/>
      <c r="Y1777" s="25"/>
      <c r="Z1777" s="45">
        <v>6</v>
      </c>
      <c r="AA1777" s="65">
        <v>61</v>
      </c>
      <c r="AB1777" s="65">
        <v>72</v>
      </c>
      <c r="AC1777" s="25"/>
      <c r="AD1777" s="25"/>
      <c r="BA1777" s="226"/>
    </row>
    <row r="1778" spans="1:53" ht="15.75" customHeight="1" thickBot="1" x14ac:dyDescent="0.3">
      <c r="A1778" s="88"/>
      <c r="B1778" s="277" t="s">
        <v>260</v>
      </c>
      <c r="C1778" s="314" t="s">
        <v>261</v>
      </c>
      <c r="D1778" s="314" t="s">
        <v>262</v>
      </c>
      <c r="E1778" s="316" t="s">
        <v>263</v>
      </c>
      <c r="F1778" s="314" t="s">
        <v>264</v>
      </c>
      <c r="G1778" s="279" t="s">
        <v>265</v>
      </c>
      <c r="H1778" s="279" t="s">
        <v>266</v>
      </c>
      <c r="I1778" s="279" t="s">
        <v>267</v>
      </c>
      <c r="J1778" s="318" t="s">
        <v>268</v>
      </c>
      <c r="K1778" s="314" t="s">
        <v>269</v>
      </c>
      <c r="L1778" s="320" t="s">
        <v>270</v>
      </c>
      <c r="M1778" s="322" t="s">
        <v>271</v>
      </c>
      <c r="N1778" s="322"/>
      <c r="O1778" s="322"/>
      <c r="P1778" s="322"/>
      <c r="Q1778" s="322"/>
      <c r="R1778" s="322"/>
      <c r="S1778" s="322"/>
      <c r="T1778" s="322"/>
      <c r="U1778" s="323"/>
      <c r="V1778" s="107"/>
      <c r="W1778" s="72"/>
      <c r="X1778" s="72"/>
      <c r="Y1778" s="72"/>
      <c r="Z1778" s="45">
        <v>7</v>
      </c>
      <c r="AA1778" s="65">
        <v>73</v>
      </c>
      <c r="AB1778" s="65">
        <v>84</v>
      </c>
      <c r="AC1778" s="25"/>
      <c r="AD1778" s="25"/>
      <c r="BA1778" s="228"/>
    </row>
    <row r="1779" spans="1:53" ht="15.75" thickBot="1" x14ac:dyDescent="0.3">
      <c r="A1779" s="88"/>
      <c r="B1779" s="278"/>
      <c r="C1779" s="315"/>
      <c r="D1779" s="315"/>
      <c r="E1779" s="317"/>
      <c r="F1779" s="315"/>
      <c r="G1779" s="280"/>
      <c r="H1779" s="280"/>
      <c r="I1779" s="280"/>
      <c r="J1779" s="319"/>
      <c r="K1779" s="315"/>
      <c r="L1779" s="321"/>
      <c r="M1779" s="324"/>
      <c r="N1779" s="324"/>
      <c r="O1779" s="324"/>
      <c r="P1779" s="324"/>
      <c r="Q1779" s="324"/>
      <c r="R1779" s="324"/>
      <c r="S1779" s="324"/>
      <c r="T1779" s="324"/>
      <c r="U1779" s="325"/>
      <c r="V1779" s="107"/>
      <c r="W1779" s="72"/>
      <c r="X1779" s="72"/>
      <c r="Y1779" s="72"/>
      <c r="Z1779" s="45">
        <v>8</v>
      </c>
      <c r="AA1779" s="46">
        <v>85</v>
      </c>
      <c r="AB1779" s="46">
        <v>96</v>
      </c>
      <c r="AC1779" s="25"/>
      <c r="AD1779" s="25"/>
      <c r="AI1779" s="109" t="s">
        <v>272</v>
      </c>
      <c r="AJ1779" s="109" t="s">
        <v>273</v>
      </c>
      <c r="AK1779" s="109" t="s">
        <v>274</v>
      </c>
      <c r="AL1779" s="109" t="s">
        <v>275</v>
      </c>
      <c r="BA1779" s="228"/>
    </row>
    <row r="1780" spans="1:53" ht="15.75" thickBot="1" x14ac:dyDescent="0.3">
      <c r="A1780" s="88"/>
      <c r="B1780" s="66" t="s">
        <v>276</v>
      </c>
      <c r="C1780" s="67"/>
      <c r="D1780" s="102"/>
      <c r="E1780" s="32"/>
      <c r="F1780" s="32"/>
      <c r="G1780" s="68" t="s">
        <v>277</v>
      </c>
      <c r="H1780" s="69">
        <f>IF(I1780=0,0,I1780-(E1780-1))</f>
        <v>0</v>
      </c>
      <c r="I1780" s="70">
        <f>IF(E1780=0,0,I1775)</f>
        <v>0</v>
      </c>
      <c r="J1780" s="71" t="s">
        <v>278</v>
      </c>
      <c r="K1780" s="32"/>
      <c r="L1780" s="233"/>
      <c r="M1780" s="295"/>
      <c r="N1780" s="295"/>
      <c r="O1780" s="295"/>
      <c r="P1780" s="295"/>
      <c r="Q1780" s="295"/>
      <c r="R1780" s="295"/>
      <c r="S1780" s="295"/>
      <c r="T1780" s="295"/>
      <c r="U1780" s="296"/>
      <c r="V1780" s="103"/>
      <c r="W1780" s="72"/>
      <c r="X1780" s="72"/>
      <c r="Y1780" s="72"/>
      <c r="Z1780" s="45">
        <v>9</v>
      </c>
      <c r="AA1780" s="46">
        <v>97</v>
      </c>
      <c r="AB1780" s="46">
        <v>108</v>
      </c>
      <c r="AC1780" s="72">
        <f t="shared" ref="AC1780:AC1804" si="731">IF(B1780&lt;&gt;"FST",1,0)</f>
        <v>1</v>
      </c>
      <c r="AD1780" s="72">
        <f t="shared" ref="AD1780:AD1804" si="732">IF(C1780&lt;&gt;"FST",1,0)</f>
        <v>1</v>
      </c>
      <c r="AE1780" s="109" t="str">
        <f t="shared" ref="AE1780:AE1806" si="733">CONCATENATE(H1780,"-",I1780)</f>
        <v>0-0</v>
      </c>
      <c r="AF1780" s="109" t="str">
        <f t="shared" ref="AF1780:AF1804" si="734">IF(C1780="Field SPL","N","Y")</f>
        <v>Y</v>
      </c>
      <c r="AG1780" s="109" t="str">
        <f t="shared" ref="AG1780:AG1804" si="735">IF(OR(E$1606="RPX",E$1606="SS"),"A","B")</f>
        <v>B</v>
      </c>
      <c r="AH1780" s="109">
        <v>2</v>
      </c>
      <c r="AI1780" s="109" t="str">
        <f>IF(E1770="SS",COUNTIFS(C1780:C1804,"TCF",E1780:E1804,"2"),"")</f>
        <v/>
      </c>
      <c r="AJ1780" s="109" t="str">
        <f>IF(E1770="RPX",COUNTIFS(C1780:C1804,"TCF",E1780:E1804,"2"),"")</f>
        <v/>
      </c>
      <c r="AK1780" s="109" t="str">
        <f>IF(E1770="RPX-T",COUNTIFS(C1780:C1804,"TCF",E1780:E1804,"2"),"")</f>
        <v/>
      </c>
      <c r="AL1780" s="109" t="str">
        <f>IF(E1770="EUC",COUNTIFS(C1780:C1804,"TCF",E1780:E1804,"2"),"")</f>
        <v/>
      </c>
      <c r="AM1780" s="109">
        <f t="shared" ref="AM1780:AM1804" si="736">VALUE(IF(C1780="FST","0",IF(C1780="REV T","1",IF(C1780="DBL REV",".5","0"))))</f>
        <v>0</v>
      </c>
      <c r="AN1780" s="109">
        <f t="shared" ref="AN1780:AN1804" si="737">VALUE(IF(C1780="FST","0",IF(C1780="REV T","0",IF(C1780="DBL REV",".5","0"))))</f>
        <v>0</v>
      </c>
      <c r="AO1780" s="109" t="str">
        <f t="shared" ref="AO1780:AO1804" si="738">IF(C1780="TPL REV","Y","")</f>
        <v/>
      </c>
      <c r="AQ1780" s="109" t="str">
        <f t="shared" ref="AQ1780:AQ1804" si="739">IF(C1780="QD REV","Y","")</f>
        <v/>
      </c>
      <c r="BA1780" s="229">
        <f>MOD(E1780,12)</f>
        <v>0</v>
      </c>
    </row>
    <row r="1781" spans="1:53" ht="15.75" thickBot="1" x14ac:dyDescent="0.3">
      <c r="A1781" s="88"/>
      <c r="B1781" s="66" t="s">
        <v>279</v>
      </c>
      <c r="C1781" s="67"/>
      <c r="D1781" s="102"/>
      <c r="E1781" s="32"/>
      <c r="F1781" s="32"/>
      <c r="G1781" s="68" t="s">
        <v>277</v>
      </c>
      <c r="H1781" s="69">
        <f t="shared" ref="H1781:H1804" si="740">IF(E1781=0,0,I1781-(E1781-1))</f>
        <v>0</v>
      </c>
      <c r="I1781" s="70">
        <f t="shared" ref="I1781:I1804" si="741">IF(E1781=0,0,H1780-1)</f>
        <v>0</v>
      </c>
      <c r="J1781" s="73" t="str">
        <f>IF(C1781="","--",IF(AND(C1781&lt;&gt;"FST",C1781&lt;&gt;"TCF",BA1780&lt;&gt;0),BA1780,"--"))</f>
        <v>--</v>
      </c>
      <c r="K1781" s="32"/>
      <c r="L1781" s="233"/>
      <c r="M1781" s="295"/>
      <c r="N1781" s="295"/>
      <c r="O1781" s="295"/>
      <c r="P1781" s="295"/>
      <c r="Q1781" s="295"/>
      <c r="R1781" s="295"/>
      <c r="S1781" s="295"/>
      <c r="T1781" s="295"/>
      <c r="U1781" s="296"/>
      <c r="V1781" s="103"/>
      <c r="W1781" s="72"/>
      <c r="X1781" s="72"/>
      <c r="Y1781" s="72"/>
      <c r="Z1781" s="45">
        <v>10</v>
      </c>
      <c r="AA1781" s="46">
        <v>109</v>
      </c>
      <c r="AB1781" s="46">
        <v>120</v>
      </c>
      <c r="AC1781" s="72">
        <f t="shared" si="731"/>
        <v>1</v>
      </c>
      <c r="AD1781" s="72">
        <f t="shared" si="732"/>
        <v>1</v>
      </c>
      <c r="AE1781" s="109" t="str">
        <f t="shared" si="733"/>
        <v>0-0</v>
      </c>
      <c r="AF1781" s="109" t="str">
        <f t="shared" si="734"/>
        <v>Y</v>
      </c>
      <c r="AG1781" s="109" t="str">
        <f t="shared" si="735"/>
        <v>B</v>
      </c>
      <c r="AH1781" s="109">
        <v>4</v>
      </c>
      <c r="AI1781" s="109" t="str">
        <f>IF(E1770="SS",COUNTIFS(C1780:C1804,"TCF",E1780:E1804,"4"),"")</f>
        <v/>
      </c>
      <c r="AJ1781" s="109" t="str">
        <f>IF(E1770="RPX",COUNTIFS(C1780:C1804,"TCF",E1780:E1804,"4"),"")</f>
        <v/>
      </c>
      <c r="AK1781" s="109" t="str">
        <f>IF(E1770="RPX-T",COUNTIFS(C1780:C1804,"TCF",E1780:E1804,"4"),"")</f>
        <v/>
      </c>
      <c r="AL1781" s="109" t="str">
        <f>IF(E1770="EUC",COUNTIFS(C1780:C1804,"TCF",E1780:E1804,"4"),"")</f>
        <v/>
      </c>
      <c r="AM1781" s="109">
        <f t="shared" si="736"/>
        <v>0</v>
      </c>
      <c r="AN1781" s="109">
        <f t="shared" si="737"/>
        <v>0</v>
      </c>
      <c r="AO1781" s="109" t="str">
        <f t="shared" si="738"/>
        <v/>
      </c>
      <c r="AQ1781" s="109" t="str">
        <f t="shared" si="739"/>
        <v/>
      </c>
      <c r="BA1781" s="229">
        <f>MOD(SUM(E1780:E1781),12)</f>
        <v>0</v>
      </c>
    </row>
    <row r="1782" spans="1:53" ht="15.75" thickBot="1" x14ac:dyDescent="0.3">
      <c r="A1782" s="88"/>
      <c r="B1782" s="74" t="s">
        <v>280</v>
      </c>
      <c r="C1782" s="67"/>
      <c r="D1782" s="102"/>
      <c r="E1782" s="32"/>
      <c r="F1782" s="32"/>
      <c r="G1782" s="75" t="s">
        <v>277</v>
      </c>
      <c r="H1782" s="69">
        <f t="shared" si="740"/>
        <v>0</v>
      </c>
      <c r="I1782" s="70">
        <f t="shared" si="741"/>
        <v>0</v>
      </c>
      <c r="J1782" s="73" t="str">
        <f t="shared" ref="J1782:J1804" si="742">IF(C1782="","--",IF(AND(C1782&lt;&gt;"FST",C1782&lt;&gt;"TCF",BA1781&lt;&gt;0),BA1781,"--"))</f>
        <v>--</v>
      </c>
      <c r="K1782" s="32"/>
      <c r="L1782" s="233"/>
      <c r="M1782" s="295"/>
      <c r="N1782" s="295"/>
      <c r="O1782" s="295"/>
      <c r="P1782" s="295"/>
      <c r="Q1782" s="295"/>
      <c r="R1782" s="295"/>
      <c r="S1782" s="295"/>
      <c r="T1782" s="295"/>
      <c r="U1782" s="296"/>
      <c r="V1782" s="103"/>
      <c r="W1782" s="72"/>
      <c r="X1782" s="72"/>
      <c r="Y1782" s="72"/>
      <c r="Z1782" s="45">
        <v>11</v>
      </c>
      <c r="AA1782" s="46">
        <v>121</v>
      </c>
      <c r="AB1782" s="46">
        <v>132</v>
      </c>
      <c r="AC1782" s="72">
        <f t="shared" si="731"/>
        <v>1</v>
      </c>
      <c r="AD1782" s="72">
        <f t="shared" si="732"/>
        <v>1</v>
      </c>
      <c r="AE1782" s="109" t="str">
        <f t="shared" si="733"/>
        <v>0-0</v>
      </c>
      <c r="AF1782" s="109" t="str">
        <f t="shared" si="734"/>
        <v>Y</v>
      </c>
      <c r="AG1782" s="109" t="str">
        <f t="shared" si="735"/>
        <v>B</v>
      </c>
      <c r="AH1782" s="109">
        <v>6</v>
      </c>
      <c r="AI1782" s="109" t="str">
        <f>IF(E1770="SS",COUNTIFS(C1780:C1804,"TCF",E1780:E1804,"6"),"")</f>
        <v/>
      </c>
      <c r="AJ1782" s="109" t="str">
        <f>IF(E1770="RPX",COUNTIFS(C1780:C1804,"TCF",E1780:E1804,"6"),"")</f>
        <v/>
      </c>
      <c r="AK1782" s="109" t="str">
        <f>IF(E1770="RPX-T",COUNTIFS(C1780:C1804,"TCF",E1780:E1804,"6"),"")</f>
        <v/>
      </c>
      <c r="AL1782" s="109" t="str">
        <f>IF(E1770="EUC",COUNTIFS(C1780:C1804,"TCF",E1780:E1804,"6"),"")</f>
        <v/>
      </c>
      <c r="AM1782" s="109">
        <f t="shared" si="736"/>
        <v>0</v>
      </c>
      <c r="AN1782" s="109">
        <f t="shared" si="737"/>
        <v>0</v>
      </c>
      <c r="AO1782" s="109" t="str">
        <f t="shared" si="738"/>
        <v/>
      </c>
      <c r="AQ1782" s="109" t="str">
        <f t="shared" si="739"/>
        <v/>
      </c>
      <c r="BA1782" s="229">
        <f>MOD(SUM(E1780:E1783),12)</f>
        <v>0</v>
      </c>
    </row>
    <row r="1783" spans="1:53" ht="15.75" thickBot="1" x14ac:dyDescent="0.3">
      <c r="A1783" s="88"/>
      <c r="B1783" s="66" t="s">
        <v>281</v>
      </c>
      <c r="C1783" s="67"/>
      <c r="D1783" s="102"/>
      <c r="E1783" s="32"/>
      <c r="F1783" s="32"/>
      <c r="G1783" s="68" t="s">
        <v>277</v>
      </c>
      <c r="H1783" s="69">
        <f t="shared" si="740"/>
        <v>0</v>
      </c>
      <c r="I1783" s="70">
        <f t="shared" si="741"/>
        <v>0</v>
      </c>
      <c r="J1783" s="73" t="str">
        <f t="shared" si="742"/>
        <v>--</v>
      </c>
      <c r="K1783" s="32"/>
      <c r="L1783" s="233"/>
      <c r="M1783" s="295"/>
      <c r="N1783" s="295"/>
      <c r="O1783" s="295"/>
      <c r="P1783" s="295"/>
      <c r="Q1783" s="295"/>
      <c r="R1783" s="295"/>
      <c r="S1783" s="295"/>
      <c r="T1783" s="295"/>
      <c r="U1783" s="296"/>
      <c r="V1783" s="103"/>
      <c r="W1783" s="72"/>
      <c r="X1783" s="72"/>
      <c r="Y1783" s="72"/>
      <c r="Z1783" s="45">
        <v>12</v>
      </c>
      <c r="AA1783" s="76">
        <v>133</v>
      </c>
      <c r="AB1783" s="76">
        <v>144</v>
      </c>
      <c r="AC1783" s="72">
        <f t="shared" si="731"/>
        <v>1</v>
      </c>
      <c r="AD1783" s="72">
        <f t="shared" si="732"/>
        <v>1</v>
      </c>
      <c r="AE1783" s="109" t="str">
        <f t="shared" si="733"/>
        <v>0-0</v>
      </c>
      <c r="AF1783" s="109" t="str">
        <f t="shared" si="734"/>
        <v>Y</v>
      </c>
      <c r="AG1783" s="109" t="str">
        <f t="shared" si="735"/>
        <v>B</v>
      </c>
      <c r="AH1783" s="109">
        <v>8</v>
      </c>
      <c r="AI1783" s="109" t="str">
        <f>IF(E1770="SS",COUNTIFS(C1780:C1804,"TCF",E1780:E1804,"8"),"")</f>
        <v/>
      </c>
      <c r="AJ1783" s="109" t="str">
        <f>IF(E1770="RPX",COUNTIFS(C1780:C1804,"TCF",E1780:E1804,"8"),"")</f>
        <v/>
      </c>
      <c r="AK1783" s="109" t="str">
        <f>IF(E1770="RPX-T",COUNTIFS(C1780:C1804,"TCF",E1780:E1804,"8"),"")</f>
        <v/>
      </c>
      <c r="AL1783" s="109" t="str">
        <f>IF(E1770="EUC",COUNTIFS(C1780:C1804,"TCF",E1780:E1804,"8"),"")</f>
        <v/>
      </c>
      <c r="AM1783" s="109">
        <f t="shared" si="736"/>
        <v>0</v>
      </c>
      <c r="AN1783" s="109">
        <f t="shared" si="737"/>
        <v>0</v>
      </c>
      <c r="AO1783" s="109" t="str">
        <f t="shared" si="738"/>
        <v/>
      </c>
      <c r="AQ1783" s="109" t="str">
        <f t="shared" si="739"/>
        <v/>
      </c>
      <c r="BA1783" s="229">
        <f>MOD(SUM(E1780:E1784),12)</f>
        <v>0</v>
      </c>
    </row>
    <row r="1784" spans="1:53" ht="15.75" thickBot="1" x14ac:dyDescent="0.3">
      <c r="A1784" s="88"/>
      <c r="B1784" s="66" t="s">
        <v>282</v>
      </c>
      <c r="C1784" s="67"/>
      <c r="D1784" s="102"/>
      <c r="E1784" s="32"/>
      <c r="F1784" s="32"/>
      <c r="G1784" s="68" t="s">
        <v>277</v>
      </c>
      <c r="H1784" s="69">
        <f t="shared" si="740"/>
        <v>0</v>
      </c>
      <c r="I1784" s="70">
        <f t="shared" si="741"/>
        <v>0</v>
      </c>
      <c r="J1784" s="73" t="str">
        <f t="shared" si="742"/>
        <v>--</v>
      </c>
      <c r="K1784" s="32"/>
      <c r="L1784" s="233"/>
      <c r="M1784" s="295"/>
      <c r="N1784" s="295"/>
      <c r="O1784" s="295"/>
      <c r="P1784" s="295"/>
      <c r="Q1784" s="295"/>
      <c r="R1784" s="295"/>
      <c r="S1784" s="295"/>
      <c r="T1784" s="295"/>
      <c r="U1784" s="296"/>
      <c r="V1784" s="103"/>
      <c r="W1784" s="72"/>
      <c r="X1784" s="72"/>
      <c r="Y1784" s="72"/>
      <c r="Z1784" s="45">
        <v>13</v>
      </c>
      <c r="AA1784" s="77">
        <f t="shared" ref="AA1784:AA1789" si="743">AB1783+1</f>
        <v>145</v>
      </c>
      <c r="AB1784" s="77">
        <f t="shared" ref="AB1784:AB1789" si="744">AB1783+12</f>
        <v>156</v>
      </c>
      <c r="AC1784" s="72">
        <f t="shared" si="731"/>
        <v>1</v>
      </c>
      <c r="AD1784" s="72">
        <f t="shared" si="732"/>
        <v>1</v>
      </c>
      <c r="AE1784" s="109" t="str">
        <f t="shared" si="733"/>
        <v>0-0</v>
      </c>
      <c r="AF1784" s="109" t="str">
        <f t="shared" si="734"/>
        <v>Y</v>
      </c>
      <c r="AG1784" s="109" t="str">
        <f t="shared" si="735"/>
        <v>B</v>
      </c>
      <c r="AH1784" s="109">
        <v>12</v>
      </c>
      <c r="AI1784" s="109" t="str">
        <f>IF(E1770="SS",COUNTIFS(C1780:C1804,"TCF",E1780:E1804,"12"),"")</f>
        <v/>
      </c>
      <c r="AJ1784" s="109" t="str">
        <f>IF(E1770="RPX",COUNTIFS(C1780:C1804,"TCF",E1780:E1804,"12"),"")</f>
        <v/>
      </c>
      <c r="AK1784" s="109" t="str">
        <f>IF(E1770="RPX-T",COUNTIFS(C1780:C1804,"TCF",E1780:E1804,"12"),"")</f>
        <v/>
      </c>
      <c r="AL1784" s="109" t="str">
        <f>IF(E1770="EUC",COUNTIFS(C1780:C1804,"TCF",E1780:E1804,"12"),"")</f>
        <v/>
      </c>
      <c r="AM1784" s="109">
        <f t="shared" si="736"/>
        <v>0</v>
      </c>
      <c r="AN1784" s="109">
        <f t="shared" si="737"/>
        <v>0</v>
      </c>
      <c r="AO1784" s="109" t="str">
        <f t="shared" si="738"/>
        <v/>
      </c>
      <c r="AQ1784" s="109" t="str">
        <f t="shared" si="739"/>
        <v/>
      </c>
      <c r="BA1784" s="229">
        <f>MOD(SUM(E1780:E1785),12)</f>
        <v>0</v>
      </c>
    </row>
    <row r="1785" spans="1:53" ht="15.75" thickBot="1" x14ac:dyDescent="0.3">
      <c r="A1785" s="88"/>
      <c r="B1785" s="66" t="s">
        <v>283</v>
      </c>
      <c r="C1785" s="67"/>
      <c r="D1785" s="102"/>
      <c r="E1785" s="32"/>
      <c r="F1785" s="32"/>
      <c r="G1785" s="68" t="s">
        <v>277</v>
      </c>
      <c r="H1785" s="69">
        <f t="shared" si="740"/>
        <v>0</v>
      </c>
      <c r="I1785" s="70">
        <f t="shared" si="741"/>
        <v>0</v>
      </c>
      <c r="J1785" s="73" t="str">
        <f t="shared" si="742"/>
        <v>--</v>
      </c>
      <c r="K1785" s="32"/>
      <c r="L1785" s="233"/>
      <c r="M1785" s="295"/>
      <c r="N1785" s="295"/>
      <c r="O1785" s="295"/>
      <c r="P1785" s="295"/>
      <c r="Q1785" s="295"/>
      <c r="R1785" s="295"/>
      <c r="S1785" s="295"/>
      <c r="T1785" s="295"/>
      <c r="U1785" s="296"/>
      <c r="V1785" s="103"/>
      <c r="W1785" s="72"/>
      <c r="X1785" s="72"/>
      <c r="Y1785" s="72"/>
      <c r="Z1785" s="45">
        <v>14</v>
      </c>
      <c r="AA1785" s="77">
        <f t="shared" si="743"/>
        <v>157</v>
      </c>
      <c r="AB1785" s="77">
        <f t="shared" si="744"/>
        <v>168</v>
      </c>
      <c r="AC1785" s="72">
        <f t="shared" si="731"/>
        <v>1</v>
      </c>
      <c r="AD1785" s="72">
        <f t="shared" si="732"/>
        <v>1</v>
      </c>
      <c r="AE1785" s="109" t="str">
        <f t="shared" si="733"/>
        <v>0-0</v>
      </c>
      <c r="AF1785" s="109" t="str">
        <f t="shared" si="734"/>
        <v>Y</v>
      </c>
      <c r="AG1785" s="109" t="str">
        <f t="shared" si="735"/>
        <v>B</v>
      </c>
      <c r="AM1785" s="109">
        <f t="shared" si="736"/>
        <v>0</v>
      </c>
      <c r="AN1785" s="109">
        <f t="shared" si="737"/>
        <v>0</v>
      </c>
      <c r="AO1785" s="109" t="str">
        <f t="shared" si="738"/>
        <v/>
      </c>
      <c r="AQ1785" s="109" t="str">
        <f t="shared" si="739"/>
        <v/>
      </c>
      <c r="BA1785" s="229">
        <f>MOD(SUM(E1780:E1786),12)</f>
        <v>0</v>
      </c>
    </row>
    <row r="1786" spans="1:53" ht="15.75" thickBot="1" x14ac:dyDescent="0.3">
      <c r="A1786" s="88"/>
      <c r="B1786" s="66" t="s">
        <v>284</v>
      </c>
      <c r="C1786" s="67"/>
      <c r="D1786" s="102"/>
      <c r="E1786" s="32"/>
      <c r="F1786" s="32"/>
      <c r="G1786" s="68" t="s">
        <v>277</v>
      </c>
      <c r="H1786" s="69">
        <f t="shared" si="740"/>
        <v>0</v>
      </c>
      <c r="I1786" s="70">
        <f t="shared" si="741"/>
        <v>0</v>
      </c>
      <c r="J1786" s="73" t="str">
        <f t="shared" si="742"/>
        <v>--</v>
      </c>
      <c r="K1786" s="32"/>
      <c r="L1786" s="233"/>
      <c r="M1786" s="295"/>
      <c r="N1786" s="295"/>
      <c r="O1786" s="295"/>
      <c r="P1786" s="295"/>
      <c r="Q1786" s="295"/>
      <c r="R1786" s="295"/>
      <c r="S1786" s="295"/>
      <c r="T1786" s="295"/>
      <c r="U1786" s="296"/>
      <c r="V1786" s="103"/>
      <c r="W1786" s="72"/>
      <c r="X1786" s="72"/>
      <c r="Y1786" s="72"/>
      <c r="Z1786" s="45">
        <v>15</v>
      </c>
      <c r="AA1786" s="77">
        <f t="shared" si="743"/>
        <v>169</v>
      </c>
      <c r="AB1786" s="77">
        <f t="shared" si="744"/>
        <v>180</v>
      </c>
      <c r="AC1786" s="72">
        <f t="shared" si="731"/>
        <v>1</v>
      </c>
      <c r="AD1786" s="72">
        <f t="shared" si="732"/>
        <v>1</v>
      </c>
      <c r="AE1786" s="109" t="str">
        <f t="shared" si="733"/>
        <v>0-0</v>
      </c>
      <c r="AF1786" s="109" t="str">
        <f t="shared" si="734"/>
        <v>Y</v>
      </c>
      <c r="AG1786" s="109" t="str">
        <f t="shared" si="735"/>
        <v>B</v>
      </c>
      <c r="AM1786" s="109">
        <f t="shared" si="736"/>
        <v>0</v>
      </c>
      <c r="AN1786" s="109">
        <f t="shared" si="737"/>
        <v>0</v>
      </c>
      <c r="AO1786" s="109" t="str">
        <f t="shared" si="738"/>
        <v/>
      </c>
      <c r="AQ1786" s="109" t="str">
        <f t="shared" si="739"/>
        <v/>
      </c>
      <c r="BA1786" s="229">
        <f>MOD(SUM(E1780:E1787),12)</f>
        <v>0</v>
      </c>
    </row>
    <row r="1787" spans="1:53" ht="15.75" thickBot="1" x14ac:dyDescent="0.3">
      <c r="A1787" s="88"/>
      <c r="B1787" s="66" t="s">
        <v>285</v>
      </c>
      <c r="C1787" s="67"/>
      <c r="D1787" s="102"/>
      <c r="E1787" s="32"/>
      <c r="F1787" s="32"/>
      <c r="G1787" s="68" t="s">
        <v>277</v>
      </c>
      <c r="H1787" s="69">
        <f t="shared" si="740"/>
        <v>0</v>
      </c>
      <c r="I1787" s="70">
        <f t="shared" si="741"/>
        <v>0</v>
      </c>
      <c r="J1787" s="73" t="str">
        <f t="shared" si="742"/>
        <v>--</v>
      </c>
      <c r="K1787" s="32"/>
      <c r="L1787" s="233"/>
      <c r="M1787" s="295"/>
      <c r="N1787" s="295"/>
      <c r="O1787" s="295"/>
      <c r="P1787" s="295"/>
      <c r="Q1787" s="295"/>
      <c r="R1787" s="295"/>
      <c r="S1787" s="295"/>
      <c r="T1787" s="295"/>
      <c r="U1787" s="296"/>
      <c r="V1787" s="103"/>
      <c r="W1787" s="72"/>
      <c r="X1787" s="72"/>
      <c r="Y1787" s="72"/>
      <c r="Z1787" s="45">
        <f>Z1786+1</f>
        <v>16</v>
      </c>
      <c r="AA1787" s="77">
        <f t="shared" si="743"/>
        <v>181</v>
      </c>
      <c r="AB1787" s="77">
        <f t="shared" si="744"/>
        <v>192</v>
      </c>
      <c r="AC1787" s="72">
        <f t="shared" si="731"/>
        <v>1</v>
      </c>
      <c r="AD1787" s="72">
        <f t="shared" si="732"/>
        <v>1</v>
      </c>
      <c r="AE1787" s="109" t="str">
        <f t="shared" si="733"/>
        <v>0-0</v>
      </c>
      <c r="AF1787" s="109" t="str">
        <f t="shared" si="734"/>
        <v>Y</v>
      </c>
      <c r="AG1787" s="109" t="str">
        <f t="shared" si="735"/>
        <v>B</v>
      </c>
      <c r="AM1787" s="109">
        <f t="shared" si="736"/>
        <v>0</v>
      </c>
      <c r="AN1787" s="109">
        <f t="shared" si="737"/>
        <v>0</v>
      </c>
      <c r="AO1787" s="109" t="str">
        <f t="shared" si="738"/>
        <v/>
      </c>
      <c r="AQ1787" s="109" t="str">
        <f t="shared" si="739"/>
        <v/>
      </c>
      <c r="BA1787" s="229">
        <f>MOD(SUM(E1780:E1788),12)</f>
        <v>0</v>
      </c>
    </row>
    <row r="1788" spans="1:53" ht="15.75" thickBot="1" x14ac:dyDescent="0.3">
      <c r="A1788" s="88"/>
      <c r="B1788" s="66" t="s">
        <v>286</v>
      </c>
      <c r="C1788" s="67"/>
      <c r="D1788" s="102"/>
      <c r="E1788" s="32"/>
      <c r="F1788" s="32"/>
      <c r="G1788" s="68" t="s">
        <v>277</v>
      </c>
      <c r="H1788" s="69">
        <f t="shared" si="740"/>
        <v>0</v>
      </c>
      <c r="I1788" s="70">
        <f t="shared" si="741"/>
        <v>0</v>
      </c>
      <c r="J1788" s="73" t="str">
        <f t="shared" si="742"/>
        <v>--</v>
      </c>
      <c r="K1788" s="32"/>
      <c r="L1788" s="233"/>
      <c r="M1788" s="295"/>
      <c r="N1788" s="295"/>
      <c r="O1788" s="295"/>
      <c r="P1788" s="295"/>
      <c r="Q1788" s="295"/>
      <c r="R1788" s="295"/>
      <c r="S1788" s="295"/>
      <c r="T1788" s="295"/>
      <c r="U1788" s="296"/>
      <c r="V1788" s="103"/>
      <c r="W1788" s="72"/>
      <c r="X1788" s="72"/>
      <c r="Y1788" s="72"/>
      <c r="Z1788" s="45">
        <f>Z1787+1</f>
        <v>17</v>
      </c>
      <c r="AA1788" s="77">
        <f t="shared" si="743"/>
        <v>193</v>
      </c>
      <c r="AB1788" s="77">
        <f t="shared" si="744"/>
        <v>204</v>
      </c>
      <c r="AC1788" s="72">
        <f t="shared" si="731"/>
        <v>1</v>
      </c>
      <c r="AD1788" s="72">
        <f t="shared" si="732"/>
        <v>1</v>
      </c>
      <c r="AE1788" s="109" t="str">
        <f t="shared" si="733"/>
        <v>0-0</v>
      </c>
      <c r="AF1788" s="109" t="str">
        <f t="shared" si="734"/>
        <v>Y</v>
      </c>
      <c r="AG1788" s="109" t="str">
        <f t="shared" si="735"/>
        <v>B</v>
      </c>
      <c r="AM1788" s="109">
        <f t="shared" si="736"/>
        <v>0</v>
      </c>
      <c r="AN1788" s="109">
        <f t="shared" si="737"/>
        <v>0</v>
      </c>
      <c r="AO1788" s="109" t="str">
        <f t="shared" si="738"/>
        <v/>
      </c>
      <c r="AQ1788" s="109" t="str">
        <f t="shared" si="739"/>
        <v/>
      </c>
      <c r="BA1788" s="229">
        <f>MOD(SUM(E1780:E1789),12)</f>
        <v>0</v>
      </c>
    </row>
    <row r="1789" spans="1:53" ht="15.75" thickBot="1" x14ac:dyDescent="0.3">
      <c r="A1789" s="88"/>
      <c r="B1789" s="66" t="s">
        <v>287</v>
      </c>
      <c r="C1789" s="67"/>
      <c r="D1789" s="102"/>
      <c r="E1789" s="32"/>
      <c r="F1789" s="32"/>
      <c r="G1789" s="68" t="s">
        <v>277</v>
      </c>
      <c r="H1789" s="69">
        <f t="shared" si="740"/>
        <v>0</v>
      </c>
      <c r="I1789" s="70">
        <f t="shared" si="741"/>
        <v>0</v>
      </c>
      <c r="J1789" s="73" t="str">
        <f t="shared" si="742"/>
        <v>--</v>
      </c>
      <c r="K1789" s="32"/>
      <c r="L1789" s="233"/>
      <c r="M1789" s="295"/>
      <c r="N1789" s="295"/>
      <c r="O1789" s="295"/>
      <c r="P1789" s="295"/>
      <c r="Q1789" s="295"/>
      <c r="R1789" s="295"/>
      <c r="S1789" s="295"/>
      <c r="T1789" s="295"/>
      <c r="U1789" s="296"/>
      <c r="V1789" s="103"/>
      <c r="W1789" s="72"/>
      <c r="X1789" s="72"/>
      <c r="Y1789" s="72"/>
      <c r="Z1789" s="45">
        <f>Z1788+1</f>
        <v>18</v>
      </c>
      <c r="AA1789" s="77">
        <f t="shared" si="743"/>
        <v>205</v>
      </c>
      <c r="AB1789" s="77">
        <f t="shared" si="744"/>
        <v>216</v>
      </c>
      <c r="AC1789" s="72">
        <f t="shared" si="731"/>
        <v>1</v>
      </c>
      <c r="AD1789" s="72">
        <f t="shared" si="732"/>
        <v>1</v>
      </c>
      <c r="AE1789" s="109" t="str">
        <f t="shared" si="733"/>
        <v>0-0</v>
      </c>
      <c r="AF1789" s="109" t="str">
        <f t="shared" si="734"/>
        <v>Y</v>
      </c>
      <c r="AG1789" s="109" t="str">
        <f t="shared" si="735"/>
        <v>B</v>
      </c>
      <c r="AM1789" s="109">
        <f t="shared" si="736"/>
        <v>0</v>
      </c>
      <c r="AN1789" s="109">
        <f t="shared" si="737"/>
        <v>0</v>
      </c>
      <c r="AO1789" s="109" t="str">
        <f t="shared" si="738"/>
        <v/>
      </c>
      <c r="AQ1789" s="109" t="str">
        <f t="shared" si="739"/>
        <v/>
      </c>
      <c r="BA1789" s="229">
        <f>MOD(SUM(E1780:E1790),12)</f>
        <v>0</v>
      </c>
    </row>
    <row r="1790" spans="1:53" ht="15.75" thickBot="1" x14ac:dyDescent="0.3">
      <c r="A1790" s="88"/>
      <c r="B1790" s="66" t="s">
        <v>288</v>
      </c>
      <c r="C1790" s="67"/>
      <c r="D1790" s="102"/>
      <c r="E1790" s="32"/>
      <c r="F1790" s="32"/>
      <c r="G1790" s="68" t="s">
        <v>277</v>
      </c>
      <c r="H1790" s="69">
        <f t="shared" si="740"/>
        <v>0</v>
      </c>
      <c r="I1790" s="70">
        <f t="shared" si="741"/>
        <v>0</v>
      </c>
      <c r="J1790" s="73" t="str">
        <f t="shared" si="742"/>
        <v>--</v>
      </c>
      <c r="K1790" s="32"/>
      <c r="L1790" s="233"/>
      <c r="M1790" s="295"/>
      <c r="N1790" s="295"/>
      <c r="O1790" s="295"/>
      <c r="P1790" s="295"/>
      <c r="Q1790" s="295"/>
      <c r="R1790" s="295"/>
      <c r="S1790" s="295"/>
      <c r="T1790" s="295"/>
      <c r="U1790" s="296"/>
      <c r="V1790" s="103"/>
      <c r="W1790" s="84"/>
      <c r="X1790" s="84"/>
      <c r="Y1790" s="72"/>
      <c r="Z1790" s="72"/>
      <c r="AA1790" s="72"/>
      <c r="AB1790" s="72"/>
      <c r="AC1790" s="72">
        <f t="shared" si="731"/>
        <v>1</v>
      </c>
      <c r="AD1790" s="72">
        <f t="shared" si="732"/>
        <v>1</v>
      </c>
      <c r="AE1790" s="109" t="str">
        <f t="shared" si="733"/>
        <v>0-0</v>
      </c>
      <c r="AF1790" s="109" t="str">
        <f t="shared" si="734"/>
        <v>Y</v>
      </c>
      <c r="AG1790" s="109" t="str">
        <f t="shared" si="735"/>
        <v>B</v>
      </c>
      <c r="AM1790" s="109">
        <f t="shared" si="736"/>
        <v>0</v>
      </c>
      <c r="AN1790" s="109">
        <f t="shared" si="737"/>
        <v>0</v>
      </c>
      <c r="AO1790" s="109" t="str">
        <f t="shared" si="738"/>
        <v/>
      </c>
      <c r="AQ1790" s="109" t="str">
        <f t="shared" si="739"/>
        <v/>
      </c>
      <c r="BA1790" s="229">
        <f>MOD(SUM(E1780:E1791),12)</f>
        <v>0</v>
      </c>
    </row>
    <row r="1791" spans="1:53" ht="15.75" thickBot="1" x14ac:dyDescent="0.3">
      <c r="A1791" s="88"/>
      <c r="B1791" s="66" t="s">
        <v>289</v>
      </c>
      <c r="C1791" s="67"/>
      <c r="D1791" s="102"/>
      <c r="E1791" s="32"/>
      <c r="F1791" s="32"/>
      <c r="G1791" s="68" t="s">
        <v>277</v>
      </c>
      <c r="H1791" s="69">
        <f t="shared" si="740"/>
        <v>0</v>
      </c>
      <c r="I1791" s="70">
        <f t="shared" si="741"/>
        <v>0</v>
      </c>
      <c r="J1791" s="73" t="str">
        <f t="shared" si="742"/>
        <v>--</v>
      </c>
      <c r="K1791" s="32"/>
      <c r="L1791" s="233"/>
      <c r="M1791" s="295"/>
      <c r="N1791" s="295"/>
      <c r="O1791" s="295"/>
      <c r="P1791" s="295"/>
      <c r="Q1791" s="295"/>
      <c r="R1791" s="295"/>
      <c r="S1791" s="295"/>
      <c r="T1791" s="295"/>
      <c r="U1791" s="296"/>
      <c r="V1791" s="103"/>
      <c r="W1791" s="84">
        <f>Y1791+1</f>
        <v>1</v>
      </c>
      <c r="X1791" s="84"/>
      <c r="Y1791" s="78">
        <f>SUM(E1780:E1791)</f>
        <v>0</v>
      </c>
      <c r="Z1791" s="72"/>
      <c r="AA1791" s="72"/>
      <c r="AB1791" s="72"/>
      <c r="AC1791" s="72">
        <f t="shared" si="731"/>
        <v>1</v>
      </c>
      <c r="AD1791" s="72">
        <f t="shared" si="732"/>
        <v>1</v>
      </c>
      <c r="AE1791" s="109" t="str">
        <f t="shared" si="733"/>
        <v>0-0</v>
      </c>
      <c r="AF1791" s="109" t="str">
        <f t="shared" si="734"/>
        <v>Y</v>
      </c>
      <c r="AG1791" s="109" t="str">
        <f t="shared" si="735"/>
        <v>B</v>
      </c>
      <c r="AM1791" s="109">
        <f t="shared" si="736"/>
        <v>0</v>
      </c>
      <c r="AN1791" s="109">
        <f t="shared" si="737"/>
        <v>0</v>
      </c>
      <c r="AO1791" s="109" t="str">
        <f t="shared" si="738"/>
        <v/>
      </c>
      <c r="AQ1791" s="109" t="str">
        <f t="shared" si="739"/>
        <v/>
      </c>
      <c r="BA1791" s="229">
        <f>MOD(SUM(E1780:E1792),12)</f>
        <v>0</v>
      </c>
    </row>
    <row r="1792" spans="1:53" ht="15.75" thickBot="1" x14ac:dyDescent="0.3">
      <c r="A1792" s="88"/>
      <c r="B1792" s="66" t="s">
        <v>290</v>
      </c>
      <c r="C1792" s="67"/>
      <c r="D1792" s="102"/>
      <c r="E1792" s="32"/>
      <c r="F1792" s="32"/>
      <c r="G1792" s="68" t="s">
        <v>277</v>
      </c>
      <c r="H1792" s="69">
        <f t="shared" si="740"/>
        <v>0</v>
      </c>
      <c r="I1792" s="70">
        <f t="shared" si="741"/>
        <v>0</v>
      </c>
      <c r="J1792" s="73" t="str">
        <f t="shared" si="742"/>
        <v>--</v>
      </c>
      <c r="K1792" s="32"/>
      <c r="L1792" s="233"/>
      <c r="M1792" s="295"/>
      <c r="N1792" s="295"/>
      <c r="O1792" s="295"/>
      <c r="P1792" s="295"/>
      <c r="Q1792" s="295"/>
      <c r="R1792" s="295"/>
      <c r="S1792" s="295"/>
      <c r="T1792" s="295"/>
      <c r="U1792" s="296"/>
      <c r="V1792" s="103"/>
      <c r="W1792" s="84">
        <f>Y1792+1</f>
        <v>1</v>
      </c>
      <c r="X1792" s="84"/>
      <c r="Y1792" s="78">
        <f>SUM(E1780:E1792)</f>
        <v>0</v>
      </c>
      <c r="Z1792" s="72" t="str">
        <f t="shared" ref="Z1792:Z1804" si="745">IF(OR(AND(E$8=216,C1791="DBL REV",C1792="DBL REV",Y1791&lt;=144,Y1792&gt;144),AND(E$8=216,C1791="TPL REV",C1792="TPL REV",Y1791&lt;=144,Y1792&gt;144),AND(E$8=216,C1791="QD REV",C1792="QD REV",Y1791&lt;=144,Y1792&gt;144)),"ERROR","")</f>
        <v/>
      </c>
      <c r="AA1792" s="72"/>
      <c r="AB1792" s="72"/>
      <c r="AC1792" s="72">
        <f t="shared" si="731"/>
        <v>1</v>
      </c>
      <c r="AD1792" s="72">
        <f t="shared" si="732"/>
        <v>1</v>
      </c>
      <c r="AE1792" s="109" t="str">
        <f t="shared" si="733"/>
        <v>0-0</v>
      </c>
      <c r="AF1792" s="109" t="str">
        <f t="shared" si="734"/>
        <v>Y</v>
      </c>
      <c r="AG1792" s="109" t="str">
        <f t="shared" si="735"/>
        <v>B</v>
      </c>
      <c r="AM1792" s="109">
        <f t="shared" si="736"/>
        <v>0</v>
      </c>
      <c r="AN1792" s="109">
        <f t="shared" si="737"/>
        <v>0</v>
      </c>
      <c r="AO1792" s="109" t="str">
        <f t="shared" si="738"/>
        <v/>
      </c>
      <c r="AQ1792" s="109" t="str">
        <f t="shared" si="739"/>
        <v/>
      </c>
      <c r="BA1792" s="229">
        <f>MOD(SUM(E1780:E1793),12)</f>
        <v>0</v>
      </c>
    </row>
    <row r="1793" spans="1:53" ht="15.75" thickBot="1" x14ac:dyDescent="0.3">
      <c r="A1793" s="88"/>
      <c r="B1793" s="66" t="s">
        <v>291</v>
      </c>
      <c r="C1793" s="67"/>
      <c r="D1793" s="102"/>
      <c r="E1793" s="32"/>
      <c r="F1793" s="32"/>
      <c r="G1793" s="68" t="s">
        <v>277</v>
      </c>
      <c r="H1793" s="69">
        <f t="shared" si="740"/>
        <v>0</v>
      </c>
      <c r="I1793" s="70">
        <f t="shared" si="741"/>
        <v>0</v>
      </c>
      <c r="J1793" s="73" t="str">
        <f t="shared" si="742"/>
        <v>--</v>
      </c>
      <c r="K1793" s="32"/>
      <c r="L1793" s="233"/>
      <c r="M1793" s="295"/>
      <c r="N1793" s="295"/>
      <c r="O1793" s="295"/>
      <c r="P1793" s="295"/>
      <c r="Q1793" s="295"/>
      <c r="R1793" s="295"/>
      <c r="S1793" s="295"/>
      <c r="T1793" s="295"/>
      <c r="U1793" s="296"/>
      <c r="V1793" s="103"/>
      <c r="W1793" s="84">
        <f>Y1793+1</f>
        <v>1</v>
      </c>
      <c r="X1793" s="84"/>
      <c r="Y1793" s="78">
        <f>SUM(E1780:E1793)</f>
        <v>0</v>
      </c>
      <c r="Z1793" s="72" t="str">
        <f t="shared" si="745"/>
        <v/>
      </c>
      <c r="AA1793" s="72"/>
      <c r="AB1793" s="72"/>
      <c r="AC1793" s="72">
        <f t="shared" si="731"/>
        <v>1</v>
      </c>
      <c r="AD1793" s="72">
        <f t="shared" si="732"/>
        <v>1</v>
      </c>
      <c r="AE1793" s="109" t="str">
        <f t="shared" si="733"/>
        <v>0-0</v>
      </c>
      <c r="AF1793" s="109" t="str">
        <f t="shared" si="734"/>
        <v>Y</v>
      </c>
      <c r="AG1793" s="109" t="str">
        <f t="shared" si="735"/>
        <v>B</v>
      </c>
      <c r="AM1793" s="109">
        <f t="shared" si="736"/>
        <v>0</v>
      </c>
      <c r="AN1793" s="109">
        <f t="shared" si="737"/>
        <v>0</v>
      </c>
      <c r="AO1793" s="109" t="str">
        <f t="shared" si="738"/>
        <v/>
      </c>
      <c r="AQ1793" s="109" t="str">
        <f t="shared" si="739"/>
        <v/>
      </c>
      <c r="BA1793" s="229">
        <f>MOD(SUM(E1780:E1794),12)</f>
        <v>0</v>
      </c>
    </row>
    <row r="1794" spans="1:53" ht="15.75" thickBot="1" x14ac:dyDescent="0.3">
      <c r="A1794" s="88"/>
      <c r="B1794" s="66" t="s">
        <v>292</v>
      </c>
      <c r="C1794" s="67"/>
      <c r="D1794" s="102"/>
      <c r="E1794" s="32"/>
      <c r="F1794" s="32"/>
      <c r="G1794" s="68" t="s">
        <v>277</v>
      </c>
      <c r="H1794" s="69">
        <f t="shared" si="740"/>
        <v>0</v>
      </c>
      <c r="I1794" s="70">
        <f t="shared" si="741"/>
        <v>0</v>
      </c>
      <c r="J1794" s="73" t="str">
        <f t="shared" si="742"/>
        <v>--</v>
      </c>
      <c r="K1794" s="32"/>
      <c r="L1794" s="233"/>
      <c r="M1794" s="295"/>
      <c r="N1794" s="295"/>
      <c r="O1794" s="295"/>
      <c r="P1794" s="295"/>
      <c r="Q1794" s="295"/>
      <c r="R1794" s="295"/>
      <c r="S1794" s="295"/>
      <c r="T1794" s="295"/>
      <c r="U1794" s="296"/>
      <c r="V1794" s="103"/>
      <c r="W1794" s="84">
        <f>Y1794+1</f>
        <v>1</v>
      </c>
      <c r="X1794" s="84"/>
      <c r="Y1794" s="78">
        <f>SUM(E1780:E1794)</f>
        <v>0</v>
      </c>
      <c r="Z1794" s="72" t="str">
        <f t="shared" si="745"/>
        <v/>
      </c>
      <c r="AA1794" s="72" t="str">
        <f t="shared" ref="AA1794:AA1806" si="746">IF(AND(C1792&lt;&gt;"Field SPL",W1791&lt;=144,Y1792&gt;144),"ERROR","")</f>
        <v/>
      </c>
      <c r="AB1794" s="72"/>
      <c r="AC1794" s="72">
        <f t="shared" si="731"/>
        <v>1</v>
      </c>
      <c r="AD1794" s="72">
        <f t="shared" si="732"/>
        <v>1</v>
      </c>
      <c r="AE1794" s="109" t="str">
        <f t="shared" si="733"/>
        <v>0-0</v>
      </c>
      <c r="AF1794" s="109" t="str">
        <f t="shared" si="734"/>
        <v>Y</v>
      </c>
      <c r="AG1794" s="109" t="str">
        <f t="shared" si="735"/>
        <v>B</v>
      </c>
      <c r="AM1794" s="109">
        <f t="shared" si="736"/>
        <v>0</v>
      </c>
      <c r="AN1794" s="109">
        <f t="shared" si="737"/>
        <v>0</v>
      </c>
      <c r="AO1794" s="109" t="str">
        <f t="shared" si="738"/>
        <v/>
      </c>
      <c r="AQ1794" s="109" t="str">
        <f t="shared" si="739"/>
        <v/>
      </c>
      <c r="BA1794" s="229">
        <f>MOD(SUM(E1780:E1795),12)</f>
        <v>0</v>
      </c>
    </row>
    <row r="1795" spans="1:53" ht="15.75" thickBot="1" x14ac:dyDescent="0.3">
      <c r="A1795" s="88"/>
      <c r="B1795" s="66" t="s">
        <v>293</v>
      </c>
      <c r="C1795" s="67"/>
      <c r="D1795" s="102"/>
      <c r="E1795" s="32"/>
      <c r="F1795" s="32"/>
      <c r="G1795" s="68" t="s">
        <v>277</v>
      </c>
      <c r="H1795" s="69">
        <f t="shared" si="740"/>
        <v>0</v>
      </c>
      <c r="I1795" s="70">
        <f t="shared" si="741"/>
        <v>0</v>
      </c>
      <c r="J1795" s="73" t="str">
        <f t="shared" si="742"/>
        <v>--</v>
      </c>
      <c r="K1795" s="32"/>
      <c r="L1795" s="233"/>
      <c r="M1795" s="295"/>
      <c r="N1795" s="295"/>
      <c r="O1795" s="295"/>
      <c r="P1795" s="295"/>
      <c r="Q1795" s="295"/>
      <c r="R1795" s="295"/>
      <c r="S1795" s="295"/>
      <c r="T1795" s="295"/>
      <c r="U1795" s="296"/>
      <c r="V1795" s="103"/>
      <c r="W1795" s="84">
        <f t="shared" ref="W1795:W1803" si="747">Y1795+1</f>
        <v>1</v>
      </c>
      <c r="X1795" s="84"/>
      <c r="Y1795" s="78">
        <f>SUM(E1780:E1795)</f>
        <v>0</v>
      </c>
      <c r="Z1795" s="72" t="str">
        <f t="shared" si="745"/>
        <v/>
      </c>
      <c r="AA1795" s="72" t="str">
        <f t="shared" si="746"/>
        <v/>
      </c>
      <c r="AB1795" s="72"/>
      <c r="AC1795" s="72">
        <f t="shared" si="731"/>
        <v>1</v>
      </c>
      <c r="AD1795" s="72">
        <f t="shared" si="732"/>
        <v>1</v>
      </c>
      <c r="AE1795" s="109" t="str">
        <f t="shared" si="733"/>
        <v>0-0</v>
      </c>
      <c r="AF1795" s="109" t="str">
        <f t="shared" si="734"/>
        <v>Y</v>
      </c>
      <c r="AG1795" s="109" t="str">
        <f t="shared" si="735"/>
        <v>B</v>
      </c>
      <c r="AM1795" s="109">
        <f t="shared" si="736"/>
        <v>0</v>
      </c>
      <c r="AN1795" s="109">
        <f t="shared" si="737"/>
        <v>0</v>
      </c>
      <c r="AO1795" s="109" t="str">
        <f t="shared" si="738"/>
        <v/>
      </c>
      <c r="AQ1795" s="109" t="str">
        <f t="shared" si="739"/>
        <v/>
      </c>
      <c r="BA1795" s="229">
        <f>MOD(SUM(E1780:E1796),12)</f>
        <v>0</v>
      </c>
    </row>
    <row r="1796" spans="1:53" ht="15.75" thickBot="1" x14ac:dyDescent="0.3">
      <c r="A1796" s="88"/>
      <c r="B1796" s="66" t="s">
        <v>294</v>
      </c>
      <c r="C1796" s="67"/>
      <c r="D1796" s="102"/>
      <c r="E1796" s="32"/>
      <c r="F1796" s="32"/>
      <c r="G1796" s="68" t="s">
        <v>277</v>
      </c>
      <c r="H1796" s="69">
        <f t="shared" si="740"/>
        <v>0</v>
      </c>
      <c r="I1796" s="70">
        <f t="shared" si="741"/>
        <v>0</v>
      </c>
      <c r="J1796" s="73" t="str">
        <f t="shared" si="742"/>
        <v>--</v>
      </c>
      <c r="K1796" s="32"/>
      <c r="L1796" s="233"/>
      <c r="M1796" s="295"/>
      <c r="N1796" s="295"/>
      <c r="O1796" s="295"/>
      <c r="P1796" s="295"/>
      <c r="Q1796" s="295"/>
      <c r="R1796" s="295"/>
      <c r="S1796" s="295"/>
      <c r="T1796" s="295"/>
      <c r="U1796" s="296"/>
      <c r="V1796" s="103"/>
      <c r="W1796" s="84">
        <f t="shared" si="747"/>
        <v>1</v>
      </c>
      <c r="X1796" s="84"/>
      <c r="Y1796" s="78">
        <f>SUM(E1780:E1796)</f>
        <v>0</v>
      </c>
      <c r="Z1796" s="72" t="str">
        <f t="shared" si="745"/>
        <v/>
      </c>
      <c r="AA1796" s="72" t="str">
        <f t="shared" si="746"/>
        <v/>
      </c>
      <c r="AB1796" s="72"/>
      <c r="AC1796" s="72">
        <f t="shared" si="731"/>
        <v>1</v>
      </c>
      <c r="AD1796" s="72">
        <f t="shared" si="732"/>
        <v>1</v>
      </c>
      <c r="AE1796" s="109" t="str">
        <f t="shared" si="733"/>
        <v>0-0</v>
      </c>
      <c r="AF1796" s="109" t="str">
        <f t="shared" si="734"/>
        <v>Y</v>
      </c>
      <c r="AG1796" s="109" t="str">
        <f t="shared" si="735"/>
        <v>B</v>
      </c>
      <c r="AM1796" s="109">
        <f t="shared" si="736"/>
        <v>0</v>
      </c>
      <c r="AN1796" s="109">
        <f t="shared" si="737"/>
        <v>0</v>
      </c>
      <c r="AO1796" s="109" t="str">
        <f t="shared" si="738"/>
        <v/>
      </c>
      <c r="AQ1796" s="109" t="str">
        <f t="shared" si="739"/>
        <v/>
      </c>
      <c r="BA1796" s="229">
        <f>MOD(SUM(E1780:E1797),12)</f>
        <v>0</v>
      </c>
    </row>
    <row r="1797" spans="1:53" ht="15.75" thickBot="1" x14ac:dyDescent="0.3">
      <c r="A1797" s="88"/>
      <c r="B1797" s="66" t="s">
        <v>295</v>
      </c>
      <c r="C1797" s="67"/>
      <c r="D1797" s="102"/>
      <c r="E1797" s="32"/>
      <c r="F1797" s="32"/>
      <c r="G1797" s="68" t="s">
        <v>277</v>
      </c>
      <c r="H1797" s="69">
        <f t="shared" si="740"/>
        <v>0</v>
      </c>
      <c r="I1797" s="70">
        <f t="shared" si="741"/>
        <v>0</v>
      </c>
      <c r="J1797" s="73" t="str">
        <f t="shared" si="742"/>
        <v>--</v>
      </c>
      <c r="K1797" s="32"/>
      <c r="L1797" s="233"/>
      <c r="M1797" s="295"/>
      <c r="N1797" s="295"/>
      <c r="O1797" s="295"/>
      <c r="P1797" s="295"/>
      <c r="Q1797" s="295"/>
      <c r="R1797" s="295"/>
      <c r="S1797" s="295"/>
      <c r="T1797" s="295"/>
      <c r="U1797" s="296"/>
      <c r="V1797" s="103"/>
      <c r="W1797" s="84">
        <f t="shared" si="747"/>
        <v>1</v>
      </c>
      <c r="X1797" s="84"/>
      <c r="Y1797" s="78">
        <f>SUM(E1780:E1797)</f>
        <v>0</v>
      </c>
      <c r="Z1797" s="72" t="str">
        <f t="shared" si="745"/>
        <v/>
      </c>
      <c r="AA1797" s="72" t="str">
        <f t="shared" si="746"/>
        <v/>
      </c>
      <c r="AB1797" s="72"/>
      <c r="AC1797" s="72">
        <f t="shared" si="731"/>
        <v>1</v>
      </c>
      <c r="AD1797" s="72">
        <f t="shared" si="732"/>
        <v>1</v>
      </c>
      <c r="AE1797" s="109" t="str">
        <f t="shared" si="733"/>
        <v>0-0</v>
      </c>
      <c r="AF1797" s="109" t="str">
        <f t="shared" si="734"/>
        <v>Y</v>
      </c>
      <c r="AG1797" s="109" t="str">
        <f t="shared" si="735"/>
        <v>B</v>
      </c>
      <c r="AM1797" s="109">
        <f t="shared" si="736"/>
        <v>0</v>
      </c>
      <c r="AN1797" s="109">
        <f t="shared" si="737"/>
        <v>0</v>
      </c>
      <c r="AO1797" s="109" t="str">
        <f t="shared" si="738"/>
        <v/>
      </c>
      <c r="AQ1797" s="109" t="str">
        <f t="shared" si="739"/>
        <v/>
      </c>
      <c r="BA1797" s="229">
        <f>MOD(SUM(E1780:E1798),12)</f>
        <v>0</v>
      </c>
    </row>
    <row r="1798" spans="1:53" ht="15.75" thickBot="1" x14ac:dyDescent="0.3">
      <c r="A1798" s="88"/>
      <c r="B1798" s="66" t="s">
        <v>296</v>
      </c>
      <c r="C1798" s="67"/>
      <c r="D1798" s="102"/>
      <c r="E1798" s="32"/>
      <c r="F1798" s="32"/>
      <c r="G1798" s="68" t="s">
        <v>277</v>
      </c>
      <c r="H1798" s="69">
        <f t="shared" si="740"/>
        <v>0</v>
      </c>
      <c r="I1798" s="70">
        <f t="shared" si="741"/>
        <v>0</v>
      </c>
      <c r="J1798" s="73" t="str">
        <f t="shared" si="742"/>
        <v>--</v>
      </c>
      <c r="K1798" s="32"/>
      <c r="L1798" s="233"/>
      <c r="M1798" s="295"/>
      <c r="N1798" s="295"/>
      <c r="O1798" s="295"/>
      <c r="P1798" s="295"/>
      <c r="Q1798" s="295"/>
      <c r="R1798" s="295"/>
      <c r="S1798" s="295"/>
      <c r="T1798" s="295"/>
      <c r="U1798" s="296"/>
      <c r="V1798" s="103"/>
      <c r="W1798" s="84">
        <f t="shared" si="747"/>
        <v>1</v>
      </c>
      <c r="X1798" s="84"/>
      <c r="Y1798" s="78">
        <f>SUM(E1780:E1798)</f>
        <v>0</v>
      </c>
      <c r="Z1798" s="72" t="str">
        <f t="shared" si="745"/>
        <v/>
      </c>
      <c r="AA1798" s="72" t="str">
        <f t="shared" si="746"/>
        <v/>
      </c>
      <c r="AB1798" s="72"/>
      <c r="AC1798" s="72">
        <f t="shared" si="731"/>
        <v>1</v>
      </c>
      <c r="AD1798" s="72">
        <f t="shared" si="732"/>
        <v>1</v>
      </c>
      <c r="AE1798" s="109" t="str">
        <f t="shared" si="733"/>
        <v>0-0</v>
      </c>
      <c r="AF1798" s="109" t="str">
        <f t="shared" si="734"/>
        <v>Y</v>
      </c>
      <c r="AG1798" s="109" t="str">
        <f t="shared" si="735"/>
        <v>B</v>
      </c>
      <c r="AM1798" s="109">
        <f t="shared" si="736"/>
        <v>0</v>
      </c>
      <c r="AN1798" s="109">
        <f t="shared" si="737"/>
        <v>0</v>
      </c>
      <c r="AO1798" s="109" t="str">
        <f t="shared" si="738"/>
        <v/>
      </c>
      <c r="AQ1798" s="109" t="str">
        <f t="shared" si="739"/>
        <v/>
      </c>
      <c r="BA1798" s="229">
        <f>MOD(SUM(E1780:E1799),12)</f>
        <v>0</v>
      </c>
    </row>
    <row r="1799" spans="1:53" ht="15.75" thickBot="1" x14ac:dyDescent="0.3">
      <c r="A1799" s="88"/>
      <c r="B1799" s="66" t="s">
        <v>297</v>
      </c>
      <c r="C1799" s="67"/>
      <c r="D1799" s="102"/>
      <c r="E1799" s="32"/>
      <c r="F1799" s="32"/>
      <c r="G1799" s="68" t="s">
        <v>277</v>
      </c>
      <c r="H1799" s="69">
        <f t="shared" si="740"/>
        <v>0</v>
      </c>
      <c r="I1799" s="70">
        <f t="shared" si="741"/>
        <v>0</v>
      </c>
      <c r="J1799" s="73" t="str">
        <f t="shared" si="742"/>
        <v>--</v>
      </c>
      <c r="K1799" s="32"/>
      <c r="L1799" s="233"/>
      <c r="M1799" s="295"/>
      <c r="N1799" s="295"/>
      <c r="O1799" s="295"/>
      <c r="P1799" s="295"/>
      <c r="Q1799" s="295"/>
      <c r="R1799" s="295"/>
      <c r="S1799" s="295"/>
      <c r="T1799" s="295"/>
      <c r="U1799" s="296"/>
      <c r="V1799" s="103"/>
      <c r="W1799" s="84">
        <f t="shared" si="747"/>
        <v>1</v>
      </c>
      <c r="X1799" s="84"/>
      <c r="Y1799" s="78">
        <f>SUM(E1780:E1799)</f>
        <v>0</v>
      </c>
      <c r="Z1799" s="72" t="str">
        <f t="shared" si="745"/>
        <v/>
      </c>
      <c r="AA1799" s="72" t="str">
        <f t="shared" si="746"/>
        <v/>
      </c>
      <c r="AB1799" s="72"/>
      <c r="AC1799" s="72">
        <f t="shared" si="731"/>
        <v>1</v>
      </c>
      <c r="AD1799" s="72">
        <f t="shared" si="732"/>
        <v>1</v>
      </c>
      <c r="AE1799" s="109" t="str">
        <f t="shared" si="733"/>
        <v>0-0</v>
      </c>
      <c r="AF1799" s="109" t="str">
        <f t="shared" si="734"/>
        <v>Y</v>
      </c>
      <c r="AG1799" s="109" t="str">
        <f t="shared" si="735"/>
        <v>B</v>
      </c>
      <c r="AM1799" s="109">
        <f t="shared" si="736"/>
        <v>0</v>
      </c>
      <c r="AN1799" s="109">
        <f t="shared" si="737"/>
        <v>0</v>
      </c>
      <c r="AO1799" s="109" t="str">
        <f t="shared" si="738"/>
        <v/>
      </c>
      <c r="AQ1799" s="109" t="str">
        <f t="shared" si="739"/>
        <v/>
      </c>
      <c r="BA1799" s="229">
        <f>MOD(SUM(E1780:E1800),12)</f>
        <v>0</v>
      </c>
    </row>
    <row r="1800" spans="1:53" ht="15.75" thickBot="1" x14ac:dyDescent="0.3">
      <c r="A1800" s="88"/>
      <c r="B1800" s="66" t="s">
        <v>298</v>
      </c>
      <c r="C1800" s="67"/>
      <c r="D1800" s="102"/>
      <c r="E1800" s="32"/>
      <c r="F1800" s="32"/>
      <c r="G1800" s="68" t="s">
        <v>277</v>
      </c>
      <c r="H1800" s="69">
        <f t="shared" si="740"/>
        <v>0</v>
      </c>
      <c r="I1800" s="70">
        <f t="shared" si="741"/>
        <v>0</v>
      </c>
      <c r="J1800" s="73" t="str">
        <f t="shared" si="742"/>
        <v>--</v>
      </c>
      <c r="K1800" s="32"/>
      <c r="L1800" s="233"/>
      <c r="M1800" s="295"/>
      <c r="N1800" s="295"/>
      <c r="O1800" s="295"/>
      <c r="P1800" s="295"/>
      <c r="Q1800" s="295"/>
      <c r="R1800" s="295"/>
      <c r="S1800" s="295"/>
      <c r="T1800" s="295"/>
      <c r="U1800" s="296"/>
      <c r="V1800" s="103"/>
      <c r="W1800" s="84">
        <f t="shared" si="747"/>
        <v>1</v>
      </c>
      <c r="X1800" s="84"/>
      <c r="Y1800" s="78">
        <f>SUM(E1780:E1800)</f>
        <v>0</v>
      </c>
      <c r="Z1800" s="72" t="str">
        <f t="shared" si="745"/>
        <v/>
      </c>
      <c r="AA1800" s="72" t="str">
        <f t="shared" si="746"/>
        <v/>
      </c>
      <c r="AB1800" s="72"/>
      <c r="AC1800" s="72">
        <f t="shared" si="731"/>
        <v>1</v>
      </c>
      <c r="AD1800" s="72">
        <f t="shared" si="732"/>
        <v>1</v>
      </c>
      <c r="AE1800" s="109" t="str">
        <f t="shared" si="733"/>
        <v>0-0</v>
      </c>
      <c r="AF1800" s="109" t="str">
        <f t="shared" si="734"/>
        <v>Y</v>
      </c>
      <c r="AG1800" s="109" t="str">
        <f t="shared" si="735"/>
        <v>B</v>
      </c>
      <c r="AM1800" s="109">
        <f t="shared" si="736"/>
        <v>0</v>
      </c>
      <c r="AN1800" s="109">
        <f t="shared" si="737"/>
        <v>0</v>
      </c>
      <c r="AO1800" s="109" t="str">
        <f t="shared" si="738"/>
        <v/>
      </c>
      <c r="AQ1800" s="109" t="str">
        <f t="shared" si="739"/>
        <v/>
      </c>
      <c r="BA1800" s="229">
        <f>MOD(SUM(E1780:E1801),12)</f>
        <v>0</v>
      </c>
    </row>
    <row r="1801" spans="1:53" ht="15.75" thickBot="1" x14ac:dyDescent="0.3">
      <c r="A1801" s="88"/>
      <c r="B1801" s="66" t="s">
        <v>299</v>
      </c>
      <c r="C1801" s="67"/>
      <c r="D1801" s="102"/>
      <c r="E1801" s="32"/>
      <c r="F1801" s="32"/>
      <c r="G1801" s="68" t="s">
        <v>277</v>
      </c>
      <c r="H1801" s="69">
        <f t="shared" si="740"/>
        <v>0</v>
      </c>
      <c r="I1801" s="70">
        <f t="shared" si="741"/>
        <v>0</v>
      </c>
      <c r="J1801" s="73" t="str">
        <f t="shared" si="742"/>
        <v>--</v>
      </c>
      <c r="K1801" s="32"/>
      <c r="L1801" s="233"/>
      <c r="M1801" s="295"/>
      <c r="N1801" s="295"/>
      <c r="O1801" s="295"/>
      <c r="P1801" s="295"/>
      <c r="Q1801" s="295"/>
      <c r="R1801" s="295"/>
      <c r="S1801" s="295"/>
      <c r="T1801" s="295"/>
      <c r="U1801" s="296"/>
      <c r="V1801" s="103"/>
      <c r="W1801" s="84">
        <f t="shared" si="747"/>
        <v>1</v>
      </c>
      <c r="X1801" s="84"/>
      <c r="Y1801" s="78">
        <f>SUM(E1780:E1801)</f>
        <v>0</v>
      </c>
      <c r="Z1801" s="72" t="str">
        <f t="shared" si="745"/>
        <v/>
      </c>
      <c r="AA1801" s="72" t="str">
        <f t="shared" si="746"/>
        <v/>
      </c>
      <c r="AB1801" s="72"/>
      <c r="AC1801" s="72">
        <f t="shared" si="731"/>
        <v>1</v>
      </c>
      <c r="AD1801" s="72">
        <f t="shared" si="732"/>
        <v>1</v>
      </c>
      <c r="AE1801" s="109" t="str">
        <f t="shared" si="733"/>
        <v>0-0</v>
      </c>
      <c r="AF1801" s="109" t="str">
        <f t="shared" si="734"/>
        <v>Y</v>
      </c>
      <c r="AG1801" s="109" t="str">
        <f t="shared" si="735"/>
        <v>B</v>
      </c>
      <c r="AM1801" s="109">
        <f t="shared" si="736"/>
        <v>0</v>
      </c>
      <c r="AN1801" s="109">
        <f t="shared" si="737"/>
        <v>0</v>
      </c>
      <c r="AO1801" s="109" t="str">
        <f t="shared" si="738"/>
        <v/>
      </c>
      <c r="AQ1801" s="109" t="str">
        <f t="shared" si="739"/>
        <v/>
      </c>
      <c r="BA1801" s="229">
        <f>MOD(SUM(E1780:E1802),12)</f>
        <v>0</v>
      </c>
    </row>
    <row r="1802" spans="1:53" ht="15.75" thickBot="1" x14ac:dyDescent="0.3">
      <c r="A1802" s="88"/>
      <c r="B1802" s="66" t="s">
        <v>300</v>
      </c>
      <c r="C1802" s="67"/>
      <c r="D1802" s="102"/>
      <c r="E1802" s="32"/>
      <c r="F1802" s="32"/>
      <c r="G1802" s="68" t="s">
        <v>277</v>
      </c>
      <c r="H1802" s="69">
        <f t="shared" si="740"/>
        <v>0</v>
      </c>
      <c r="I1802" s="70">
        <f t="shared" si="741"/>
        <v>0</v>
      </c>
      <c r="J1802" s="73" t="str">
        <f t="shared" si="742"/>
        <v>--</v>
      </c>
      <c r="K1802" s="32"/>
      <c r="L1802" s="233"/>
      <c r="M1802" s="295"/>
      <c r="N1802" s="295"/>
      <c r="O1802" s="295"/>
      <c r="P1802" s="295"/>
      <c r="Q1802" s="295"/>
      <c r="R1802" s="295"/>
      <c r="S1802" s="295"/>
      <c r="T1802" s="295"/>
      <c r="U1802" s="296"/>
      <c r="V1802" s="103"/>
      <c r="W1802" s="84">
        <f t="shared" si="747"/>
        <v>1</v>
      </c>
      <c r="X1802" s="84"/>
      <c r="Y1802" s="78">
        <f>SUM(E1780:E1802)</f>
        <v>0</v>
      </c>
      <c r="Z1802" s="72" t="str">
        <f t="shared" si="745"/>
        <v/>
      </c>
      <c r="AA1802" s="72" t="str">
        <f t="shared" si="746"/>
        <v/>
      </c>
      <c r="AB1802" s="72"/>
      <c r="AC1802" s="72">
        <f t="shared" si="731"/>
        <v>1</v>
      </c>
      <c r="AD1802" s="72">
        <f t="shared" si="732"/>
        <v>1</v>
      </c>
      <c r="AE1802" s="109" t="str">
        <f t="shared" si="733"/>
        <v>0-0</v>
      </c>
      <c r="AF1802" s="109" t="str">
        <f t="shared" si="734"/>
        <v>Y</v>
      </c>
      <c r="AG1802" s="109" t="str">
        <f t="shared" si="735"/>
        <v>B</v>
      </c>
      <c r="AM1802" s="109">
        <f t="shared" si="736"/>
        <v>0</v>
      </c>
      <c r="AN1802" s="109">
        <f t="shared" si="737"/>
        <v>0</v>
      </c>
      <c r="AO1802" s="109" t="str">
        <f t="shared" si="738"/>
        <v/>
      </c>
      <c r="AQ1802" s="109" t="str">
        <f t="shared" si="739"/>
        <v/>
      </c>
      <c r="BA1802" s="229">
        <f>MOD(SUM(E1780:E1803),12)</f>
        <v>0</v>
      </c>
    </row>
    <row r="1803" spans="1:53" ht="15.75" thickBot="1" x14ac:dyDescent="0.3">
      <c r="A1803" s="88"/>
      <c r="B1803" s="66" t="s">
        <v>301</v>
      </c>
      <c r="C1803" s="67"/>
      <c r="D1803" s="102"/>
      <c r="E1803" s="32"/>
      <c r="F1803" s="32"/>
      <c r="G1803" s="68" t="s">
        <v>277</v>
      </c>
      <c r="H1803" s="69">
        <f t="shared" si="740"/>
        <v>0</v>
      </c>
      <c r="I1803" s="70">
        <f t="shared" si="741"/>
        <v>0</v>
      </c>
      <c r="J1803" s="73" t="str">
        <f t="shared" si="742"/>
        <v>--</v>
      </c>
      <c r="K1803" s="32"/>
      <c r="L1803" s="233"/>
      <c r="M1803" s="295"/>
      <c r="N1803" s="295"/>
      <c r="O1803" s="295"/>
      <c r="P1803" s="295"/>
      <c r="Q1803" s="295"/>
      <c r="R1803" s="295"/>
      <c r="S1803" s="295"/>
      <c r="T1803" s="295"/>
      <c r="U1803" s="296"/>
      <c r="V1803" s="103"/>
      <c r="W1803" s="84">
        <f t="shared" si="747"/>
        <v>1</v>
      </c>
      <c r="X1803" s="84"/>
      <c r="Y1803" s="78">
        <f>SUM(E1780:E1803)</f>
        <v>0</v>
      </c>
      <c r="Z1803" s="72" t="str">
        <f t="shared" si="745"/>
        <v/>
      </c>
      <c r="AA1803" s="72" t="str">
        <f t="shared" si="746"/>
        <v/>
      </c>
      <c r="AB1803" s="72"/>
      <c r="AC1803" s="72">
        <f t="shared" si="731"/>
        <v>1</v>
      </c>
      <c r="AD1803" s="72">
        <f t="shared" si="732"/>
        <v>1</v>
      </c>
      <c r="AE1803" s="109" t="str">
        <f t="shared" si="733"/>
        <v>0-0</v>
      </c>
      <c r="AF1803" s="109" t="str">
        <f t="shared" si="734"/>
        <v>Y</v>
      </c>
      <c r="AG1803" s="109" t="str">
        <f t="shared" si="735"/>
        <v>B</v>
      </c>
      <c r="AM1803" s="109">
        <f t="shared" si="736"/>
        <v>0</v>
      </c>
      <c r="AN1803" s="109">
        <f t="shared" si="737"/>
        <v>0</v>
      </c>
      <c r="AO1803" s="109" t="str">
        <f t="shared" si="738"/>
        <v/>
      </c>
      <c r="AQ1803" s="109" t="str">
        <f t="shared" si="739"/>
        <v/>
      </c>
      <c r="BA1803" s="229">
        <f>MOD(SUM(E1780:E1804),12)</f>
        <v>0</v>
      </c>
    </row>
    <row r="1804" spans="1:53" ht="15.75" thickBot="1" x14ac:dyDescent="0.3">
      <c r="A1804" s="88"/>
      <c r="B1804" s="66" t="s">
        <v>302</v>
      </c>
      <c r="C1804" s="67"/>
      <c r="D1804" s="102"/>
      <c r="E1804" s="32"/>
      <c r="F1804" s="32"/>
      <c r="G1804" s="68" t="s">
        <v>277</v>
      </c>
      <c r="H1804" s="69">
        <f t="shared" si="740"/>
        <v>0</v>
      </c>
      <c r="I1804" s="70">
        <f t="shared" si="741"/>
        <v>0</v>
      </c>
      <c r="J1804" s="73" t="str">
        <f t="shared" si="742"/>
        <v>--</v>
      </c>
      <c r="K1804" s="32"/>
      <c r="L1804" s="234"/>
      <c r="M1804" s="295"/>
      <c r="N1804" s="295"/>
      <c r="O1804" s="295"/>
      <c r="P1804" s="295"/>
      <c r="Q1804" s="295"/>
      <c r="R1804" s="295"/>
      <c r="S1804" s="295"/>
      <c r="T1804" s="295"/>
      <c r="U1804" s="296"/>
      <c r="V1804" s="103"/>
      <c r="W1804" s="72"/>
      <c r="X1804" s="72"/>
      <c r="Y1804" s="78">
        <f>SUM(E1780:E1804)</f>
        <v>0</v>
      </c>
      <c r="Z1804" s="72" t="str">
        <f t="shared" si="745"/>
        <v/>
      </c>
      <c r="AA1804" s="72" t="str">
        <f t="shared" si="746"/>
        <v/>
      </c>
      <c r="AB1804" s="72"/>
      <c r="AC1804" s="72">
        <f t="shared" si="731"/>
        <v>1</v>
      </c>
      <c r="AD1804" s="72">
        <f t="shared" si="732"/>
        <v>1</v>
      </c>
      <c r="AE1804" s="109" t="str">
        <f t="shared" si="733"/>
        <v>0-0</v>
      </c>
      <c r="AF1804" s="109" t="str">
        <f t="shared" si="734"/>
        <v>Y</v>
      </c>
      <c r="AG1804" s="109" t="str">
        <f t="shared" si="735"/>
        <v>B</v>
      </c>
      <c r="AM1804" s="109">
        <f t="shared" si="736"/>
        <v>0</v>
      </c>
      <c r="AN1804" s="109">
        <f t="shared" si="737"/>
        <v>0</v>
      </c>
      <c r="AO1804" s="109" t="str">
        <f t="shared" si="738"/>
        <v/>
      </c>
      <c r="AQ1804" s="109" t="str">
        <f t="shared" si="739"/>
        <v/>
      </c>
      <c r="BA1804" s="228"/>
    </row>
    <row r="1805" spans="1:53" ht="16.5" thickBot="1" x14ac:dyDescent="0.3">
      <c r="A1805" s="88"/>
      <c r="B1805" s="281" t="s">
        <v>391</v>
      </c>
      <c r="C1805" s="283"/>
      <c r="D1805" s="79"/>
      <c r="E1805" s="80"/>
      <c r="F1805" s="80"/>
      <c r="G1805" s="81"/>
      <c r="H1805" s="192"/>
      <c r="I1805" s="192"/>
      <c r="J1805" s="192"/>
      <c r="K1805" s="82"/>
      <c r="L1805" s="281" t="s">
        <v>306</v>
      </c>
      <c r="M1805" s="282"/>
      <c r="N1805" s="282"/>
      <c r="O1805" s="282"/>
      <c r="P1805" s="282"/>
      <c r="Q1805" s="282"/>
      <c r="R1805" s="282"/>
      <c r="S1805" s="282"/>
      <c r="T1805" s="282"/>
      <c r="U1805" s="283"/>
      <c r="V1805" s="104"/>
      <c r="W1805" s="72"/>
      <c r="X1805" s="72"/>
      <c r="Y1805" s="72"/>
      <c r="Z1805" s="72"/>
      <c r="AA1805" s="72" t="str">
        <f t="shared" si="746"/>
        <v/>
      </c>
      <c r="AB1805" s="72"/>
      <c r="AC1805" s="72">
        <f>SUM(AC1780:AC1804)</f>
        <v>25</v>
      </c>
      <c r="AD1805" s="72">
        <f>SUM(AD1780:AD1804)</f>
        <v>25</v>
      </c>
      <c r="AE1805" s="109" t="str">
        <f t="shared" si="733"/>
        <v>-</v>
      </c>
      <c r="AM1805" s="109">
        <f>SUM(AM1780:AM1804)</f>
        <v>0</v>
      </c>
      <c r="AN1805" s="109">
        <f>SUM(AN1780:AN1804)</f>
        <v>0</v>
      </c>
      <c r="AO1805" s="109">
        <f>((COUNTIF(AO1780:AO1804,"Y")/3)*2)</f>
        <v>0</v>
      </c>
      <c r="AP1805" s="109">
        <f>(COUNTIF(AO1780:AO1804,"Y")/3)</f>
        <v>0</v>
      </c>
      <c r="AQ1805" s="109">
        <f>(COUNTIF(AQ1780:AQ1804,"Y")/2)</f>
        <v>0</v>
      </c>
      <c r="AR1805" s="109">
        <f>(COUNTIF(AQ1780:AQ1804,"Y")/2)</f>
        <v>0</v>
      </c>
      <c r="BA1805" s="228"/>
    </row>
    <row r="1806" spans="1:53" ht="16.5" thickBot="1" x14ac:dyDescent="0.3">
      <c r="A1806" s="88"/>
      <c r="B1806" s="281" t="s">
        <v>307</v>
      </c>
      <c r="C1806" s="283"/>
      <c r="D1806" s="25"/>
      <c r="E1806" s="25"/>
      <c r="F1806" s="25"/>
      <c r="G1806" s="83"/>
      <c r="H1806" s="25"/>
      <c r="I1806" s="26"/>
      <c r="J1806" s="26"/>
      <c r="K1806" s="25"/>
      <c r="L1806" s="25"/>
      <c r="M1806" s="25"/>
      <c r="N1806" s="25"/>
      <c r="O1806" s="25"/>
      <c r="P1806" s="26"/>
      <c r="Q1806" s="26"/>
      <c r="R1806" s="26"/>
      <c r="S1806" s="26"/>
      <c r="T1806" s="26"/>
      <c r="U1806" s="26"/>
      <c r="V1806" s="54"/>
      <c r="W1806" s="72"/>
      <c r="X1806" s="72"/>
      <c r="Y1806" s="72"/>
      <c r="Z1806" s="72"/>
      <c r="AA1806" s="72" t="str">
        <f t="shared" si="746"/>
        <v/>
      </c>
      <c r="AB1806" s="72"/>
      <c r="AC1806" s="72"/>
      <c r="AD1806" s="72"/>
      <c r="AE1806" s="109" t="str">
        <f t="shared" si="733"/>
        <v>-</v>
      </c>
      <c r="BA1806" s="226"/>
    </row>
    <row r="1807" spans="1:53" x14ac:dyDescent="0.25">
      <c r="A1807" s="88"/>
      <c r="B1807" s="88"/>
      <c r="C1807" s="88"/>
      <c r="D1807" s="88"/>
      <c r="E1807" s="88"/>
      <c r="F1807" s="88"/>
      <c r="G1807" s="88"/>
      <c r="H1807" s="88"/>
      <c r="I1807" s="88"/>
      <c r="J1807" s="88"/>
      <c r="K1807" s="88"/>
      <c r="L1807" s="88"/>
      <c r="M1807" s="88"/>
      <c r="N1807" s="88"/>
      <c r="O1807" s="88"/>
      <c r="P1807" s="88"/>
      <c r="Q1807" s="88"/>
      <c r="R1807" s="88"/>
      <c r="S1807" s="88"/>
      <c r="T1807" s="88"/>
      <c r="U1807" s="88"/>
      <c r="V1807" s="88"/>
      <c r="W1807" s="88"/>
      <c r="X1807" s="88"/>
      <c r="Y1807" s="88"/>
      <c r="Z1807" s="88"/>
      <c r="AA1807" s="88"/>
      <c r="AB1807" s="88"/>
      <c r="AC1807" s="88"/>
      <c r="AD1807" s="88"/>
    </row>
    <row r="1808" spans="1:53" ht="15.75" thickBot="1" x14ac:dyDescent="0.3">
      <c r="A1808" s="88"/>
      <c r="B1808" s="88"/>
      <c r="C1808" s="88"/>
      <c r="D1808" s="88"/>
      <c r="E1808" s="88"/>
      <c r="F1808" s="88"/>
      <c r="G1808" s="88"/>
      <c r="H1808" s="88"/>
      <c r="I1808" s="88"/>
      <c r="J1808" s="88"/>
      <c r="K1808" s="88"/>
      <c r="L1808" s="88"/>
      <c r="M1808" s="88"/>
      <c r="N1808" s="88"/>
      <c r="O1808" s="88"/>
      <c r="P1808" s="88"/>
      <c r="Q1808" s="88"/>
      <c r="R1808" s="88"/>
      <c r="S1808" s="88"/>
      <c r="T1808" s="88"/>
      <c r="U1808" s="88"/>
      <c r="V1808" s="88"/>
      <c r="W1808" s="88"/>
      <c r="X1808" s="88"/>
      <c r="Y1808" s="88"/>
      <c r="Z1808" s="88"/>
      <c r="AA1808" s="88"/>
      <c r="AB1808" s="88"/>
      <c r="AC1808" s="88"/>
      <c r="AD1808" s="88"/>
    </row>
    <row r="1809" spans="1:53" ht="24" thickBot="1" x14ac:dyDescent="0.4">
      <c r="A1809" s="88"/>
      <c r="B1809" s="85" t="s">
        <v>392</v>
      </c>
      <c r="C1809" s="25"/>
      <c r="D1809" s="25"/>
      <c r="E1809" s="25"/>
      <c r="F1809" s="88"/>
      <c r="G1809" s="25"/>
      <c r="H1809" s="25"/>
      <c r="I1809" s="87"/>
      <c r="J1809" s="26"/>
      <c r="K1809" s="25"/>
      <c r="L1809" s="25"/>
      <c r="M1809" s="196" t="s">
        <v>210</v>
      </c>
      <c r="N1809" s="196" t="s">
        <v>211</v>
      </c>
      <c r="O1809" s="196" t="s">
        <v>212</v>
      </c>
      <c r="P1809" s="196" t="s">
        <v>213</v>
      </c>
      <c r="Q1809" s="196" t="s">
        <v>214</v>
      </c>
      <c r="R1809" s="196" t="s">
        <v>215</v>
      </c>
      <c r="S1809" s="196" t="s">
        <v>216</v>
      </c>
      <c r="T1809" s="196" t="s">
        <v>217</v>
      </c>
      <c r="U1809" s="196" t="s">
        <v>218</v>
      </c>
      <c r="V1809" s="196" t="s">
        <v>219</v>
      </c>
      <c r="W1809" s="113" t="s">
        <v>220</v>
      </c>
      <c r="X1809" s="196" t="s">
        <v>221</v>
      </c>
      <c r="Y1809" s="25"/>
      <c r="Z1809" s="25"/>
      <c r="AA1809" s="25"/>
      <c r="AB1809" s="25"/>
      <c r="AC1809" s="25"/>
      <c r="AD1809" s="25"/>
      <c r="BA1809" s="226"/>
    </row>
    <row r="1810" spans="1:53" ht="16.5" thickTop="1" thickBot="1" x14ac:dyDescent="0.3">
      <c r="A1810" s="88"/>
      <c r="B1810" s="284" t="s">
        <v>222</v>
      </c>
      <c r="C1810" s="285"/>
      <c r="D1810" s="286" t="s">
        <v>223</v>
      </c>
      <c r="E1810" s="287"/>
      <c r="F1810" s="88"/>
      <c r="G1810" s="288" t="s">
        <v>224</v>
      </c>
      <c r="H1810" s="289"/>
      <c r="I1810" s="28">
        <f>SUM(E1821:E1845)</f>
        <v>0</v>
      </c>
      <c r="J1810" s="290" t="s">
        <v>225</v>
      </c>
      <c r="K1810" s="291"/>
      <c r="L1810" s="287"/>
      <c r="M1810" s="196">
        <v>2</v>
      </c>
      <c r="N1810" s="35">
        <f>SUM(AI1810,AI1821)</f>
        <v>0</v>
      </c>
      <c r="O1810" s="35">
        <v>0</v>
      </c>
      <c r="P1810" s="35">
        <f>SUM(AJ1810,AJ1821)</f>
        <v>0</v>
      </c>
      <c r="Q1810" s="35">
        <v>0</v>
      </c>
      <c r="R1810" s="35">
        <f>COUNTIFS($E1821:$E1845,"2",$F1821:$F1845,"Pole",$C1821:$C1845,"FST")</f>
        <v>0</v>
      </c>
      <c r="S1810" s="35">
        <f>SUM(AL1810,AK1821)</f>
        <v>0</v>
      </c>
      <c r="T1810" s="35">
        <v>0</v>
      </c>
      <c r="U1810" s="35">
        <f>SUM(AK1810,AL1821)</f>
        <v>0</v>
      </c>
      <c r="V1810" s="35">
        <v>0</v>
      </c>
      <c r="W1810" s="34">
        <f>COUNTIFS($E1821:$E1845,"2",$F1821:$F1845,"HH",$C1821:$C1845,"FST")</f>
        <v>0</v>
      </c>
      <c r="X1810" s="35">
        <f>COUNTIFS($E1821:$E1845,"2",$F1821:$F1845,"Ped",$C1821:$C1845,"FST")</f>
        <v>0</v>
      </c>
      <c r="Y1810" s="25"/>
      <c r="Z1810" s="297" t="s">
        <v>226</v>
      </c>
      <c r="AA1810" s="298"/>
      <c r="AB1810" s="299"/>
      <c r="AC1810" s="25"/>
      <c r="AD1810" s="25"/>
      <c r="AH1810" s="109">
        <v>2</v>
      </c>
      <c r="AI1810" s="109" t="str">
        <f>IF($E1811="SS",COUNTIFS($C1821:$C1845,"FST",$E1821:$E1845,"2"),"0")</f>
        <v>0</v>
      </c>
      <c r="AJ1810" s="109" t="str">
        <f>IF($E1811="RPX",COUNTIFS($C1821:$C1845,"FST",$E1821:$E1845,"2"),"0")</f>
        <v>0</v>
      </c>
      <c r="AK1810" s="109" t="str">
        <f>IF($E1811="EUC",COUNTIFS($C1821:$C1845,"FST",$E1821:$E1845,"2"),"0")</f>
        <v>0</v>
      </c>
      <c r="AL1810" s="109" t="str">
        <f>IF($E1811="RPX-T",COUNTIFS($C1821:$C1845,"FST",$E1821:$E1845,"2"),"0")</f>
        <v>0</v>
      </c>
      <c r="AT1810" s="110" t="s">
        <v>227</v>
      </c>
      <c r="AU1810" s="108">
        <f>IF(OR($AS1811="Y",$AS1812="Y",$AS1813="Y"),"",COUNTIFS($E1811,"SS",$E1816,"Y"))</f>
        <v>0</v>
      </c>
      <c r="AV1810" s="111">
        <f>IF(OR($AS1811="Y",$AS1812="Y",$AS1813="Y"),"",COUNTIFS($E1811,"RPX",$E1816,"Y"))</f>
        <v>0</v>
      </c>
      <c r="AW1810" s="111">
        <f>IF(OR($AS1811="Y",$AS1812="Y",$AS1813="Y"),"",COUNTIFS($E1811,"EUC",$E1816,"Y"))</f>
        <v>0</v>
      </c>
      <c r="AX1810" s="109">
        <f>IF(OR($AS1811="Y",$AS1812="Y",$AS1813="Y"),"",COUNTIFS($E1811,"RPX-T",$E1816,"Y"))</f>
        <v>0</v>
      </c>
      <c r="BA1810" s="226"/>
    </row>
    <row r="1811" spans="1:53" ht="16.5" customHeight="1" thickTop="1" thickBot="1" x14ac:dyDescent="0.3">
      <c r="A1811" s="88"/>
      <c r="B1811" s="29" t="s">
        <v>228</v>
      </c>
      <c r="C1811" s="30">
        <v>0</v>
      </c>
      <c r="D1811" s="31" t="s">
        <v>229</v>
      </c>
      <c r="E1811" s="66" t="str">
        <f>TEXT(IF('Cable Calculator'!HP7="","",'Cable Calculator'!HP7),)</f>
        <v/>
      </c>
      <c r="F1811" s="88"/>
      <c r="G1811" s="300" t="s">
        <v>230</v>
      </c>
      <c r="H1811" s="287"/>
      <c r="I1811" s="33">
        <f>E1812-I1810</f>
        <v>0</v>
      </c>
      <c r="J1811" s="301" t="s">
        <v>231</v>
      </c>
      <c r="K1811" s="302"/>
      <c r="L1811" s="34">
        <f>I1815</f>
        <v>0</v>
      </c>
      <c r="M1811" s="196">
        <v>4</v>
      </c>
      <c r="N1811" s="35">
        <f>SUM(AI1811,AI1822)</f>
        <v>0</v>
      </c>
      <c r="O1811" s="35">
        <v>0</v>
      </c>
      <c r="P1811" s="35">
        <f>SUM(AJ1811,AJ1822)</f>
        <v>0</v>
      </c>
      <c r="Q1811" s="35">
        <v>0</v>
      </c>
      <c r="R1811" s="35">
        <f>COUNTIFS($E1821:$E1845,"4",$F1821:$F1845,"Pole",$C1821:$C1845,"FST")</f>
        <v>0</v>
      </c>
      <c r="S1811" s="35">
        <f>SUM(AL1811,AK1822)</f>
        <v>0</v>
      </c>
      <c r="T1811" s="35">
        <v>0</v>
      </c>
      <c r="U1811" s="35">
        <f>SUM(AK1811,AL1822)</f>
        <v>0</v>
      </c>
      <c r="V1811" s="35">
        <v>0</v>
      </c>
      <c r="W1811" s="34">
        <f>COUNTIFS($E1821:$E1845,"4",$F1821:$F1845,"HH",$C1821:$C1845,"FST")</f>
        <v>0</v>
      </c>
      <c r="X1811" s="35">
        <f>COUNTIFS($E1821:$E1845,"4",$F1821:$F1845,"Ped",$C1821:$C1845,"FST")</f>
        <v>0</v>
      </c>
      <c r="Y1811" s="25"/>
      <c r="Z1811" s="303" t="s">
        <v>232</v>
      </c>
      <c r="AA1811" s="305" t="s">
        <v>233</v>
      </c>
      <c r="AB1811" s="306"/>
      <c r="AC1811" s="25"/>
      <c r="AD1811" s="25"/>
      <c r="AH1811" s="109">
        <v>4</v>
      </c>
      <c r="AI1811" s="109" t="str">
        <f>IF($E1811="SS",COUNTIFS($C1821:$C1845,"FST",$E1821:$E1845,"4"),"0")</f>
        <v>0</v>
      </c>
      <c r="AJ1811" s="109" t="str">
        <f>IF($E1811="RPX",COUNTIFS($C1821:$C1845,"FST",$E1821:$E1845,"4"),"0")</f>
        <v>0</v>
      </c>
      <c r="AK1811" s="109" t="str">
        <f>IF($E1811="EUC",COUNTIFS($C1821:$C1845,"FST",$E1821:$E1845,"4"),"0")</f>
        <v>0</v>
      </c>
      <c r="AL1811" s="109" t="str">
        <f>IF($E1811="RPX-T",COUNTIFS($C1821:$C1845,"FST",$E1821:$E1845,"4"),"0")</f>
        <v>0</v>
      </c>
      <c r="AS1811" s="109" t="str">
        <f>IF(AND(E1816="Y",E1812=24,E1813=0),"Y","N")</f>
        <v>N</v>
      </c>
      <c r="AT1811" s="110" t="s">
        <v>234</v>
      </c>
      <c r="AU1811" s="109">
        <f>COUNTIFS($E1811,"SS",$AS1811,"Y")</f>
        <v>0</v>
      </c>
      <c r="AV1811" s="111">
        <f>COUNTIFS($E1811,"RPX",$AS1811,"Y")</f>
        <v>0</v>
      </c>
      <c r="AW1811" s="111">
        <f>COUNTIFS($E1811,"EUC",$AS1811,"Y")</f>
        <v>0</v>
      </c>
      <c r="AX1811" s="109">
        <f>COUNTIFS($E1811,"RPX-T",$AS1811,"Y")</f>
        <v>0</v>
      </c>
      <c r="BA1811" s="227"/>
    </row>
    <row r="1812" spans="1:53" ht="16.5" thickTop="1" thickBot="1" x14ac:dyDescent="0.3">
      <c r="A1812" s="88"/>
      <c r="B1812" s="36" t="s">
        <v>235</v>
      </c>
      <c r="C1812" s="37">
        <v>0</v>
      </c>
      <c r="D1812" s="38" t="s">
        <v>236</v>
      </c>
      <c r="E1812" s="32"/>
      <c r="F1812" s="88"/>
      <c r="G1812" s="309" t="s">
        <v>237</v>
      </c>
      <c r="H1812" s="310"/>
      <c r="I1812" s="35">
        <f>IF(E1812=0,0,12-(MOD(I1810,12)))</f>
        <v>0</v>
      </c>
      <c r="J1812" s="301" t="s">
        <v>238</v>
      </c>
      <c r="K1812" s="302"/>
      <c r="L1812" s="39">
        <f>I1816-I1810</f>
        <v>0</v>
      </c>
      <c r="M1812" s="196">
        <v>6</v>
      </c>
      <c r="N1812" s="35">
        <f>SUM(AI1812,AI1823)</f>
        <v>0</v>
      </c>
      <c r="O1812" s="35">
        <v>0</v>
      </c>
      <c r="P1812" s="35">
        <f>SUM(AJ1812,AJ1823)</f>
        <v>0</v>
      </c>
      <c r="Q1812" s="35">
        <v>0</v>
      </c>
      <c r="R1812" s="35">
        <f>COUNTIFS($E1821:$E1845,"6",$F1821:$F1845,"Pole",$C1821:$C1845,"FST")</f>
        <v>0</v>
      </c>
      <c r="S1812" s="35">
        <f>SUM(AL1812,AK1823)</f>
        <v>0</v>
      </c>
      <c r="T1812" s="35">
        <v>0</v>
      </c>
      <c r="U1812" s="35">
        <f>SUM(AK1812,AL1823)</f>
        <v>0</v>
      </c>
      <c r="V1812" s="35">
        <v>0</v>
      </c>
      <c r="W1812" s="34">
        <f>COUNTIFS($E1821:$E1845,"6",$F1821:$F1845,"HH",$C1821:$C1845,"FST")</f>
        <v>0</v>
      </c>
      <c r="X1812" s="35">
        <f>COUNTIFS($E1821:$E1845,"6",$F1821:$F1845,"Ped",$C1821:$C1845,"FST")</f>
        <v>0</v>
      </c>
      <c r="Y1812" s="25"/>
      <c r="Z1812" s="304"/>
      <c r="AA1812" s="307"/>
      <c r="AB1812" s="308"/>
      <c r="AC1812" s="25"/>
      <c r="AD1812" s="25"/>
      <c r="AH1812" s="109">
        <v>6</v>
      </c>
      <c r="AI1812" s="109" t="str">
        <f>IF($E1811="SS",COUNTIFS($C1821:$C1845,"FST",$E1821:$E1845,"6"),"0")</f>
        <v>0</v>
      </c>
      <c r="AJ1812" s="109" t="str">
        <f>IF($E1811="RPX",COUNTIFS($C1821:$C1845,"FST",$E1821:$E1845,"6"),"0")</f>
        <v>0</v>
      </c>
      <c r="AK1812" s="109" t="str">
        <f>IF($E1811="EUC",COUNTIFS($C1821:$C1845,"FST",$E1821:$E1845,"6"),"0")</f>
        <v>0</v>
      </c>
      <c r="AL1812" s="109" t="str">
        <f>IF($E1811="RPX-T",COUNTIFS($C1821:$C1845,"FST",$E1821:$E1845,"6"),"0")</f>
        <v>0</v>
      </c>
      <c r="AS1812" s="109" t="str">
        <f>IF(AND(E1816="Y",E1812=48,E1813=12),"Y","N")</f>
        <v>N</v>
      </c>
      <c r="AT1812" s="110" t="s">
        <v>239</v>
      </c>
      <c r="AU1812" s="109">
        <f>COUNTIFS($E1811,"SS",$AS1812,"Y")</f>
        <v>0</v>
      </c>
      <c r="AV1812" s="108">
        <f>COUNTIFS($E1811,"RPX",$AS1812,"Y")</f>
        <v>0</v>
      </c>
      <c r="AW1812" s="108">
        <f>COUNTIFS($E1811,"EUC",$AS1812,"Y")</f>
        <v>0</v>
      </c>
      <c r="AX1812" s="109">
        <f>COUNTIFS($E1811,"RPX-T",$AS1812,"Y")</f>
        <v>0</v>
      </c>
      <c r="BA1812" s="227"/>
    </row>
    <row r="1813" spans="1:53" ht="16.5" customHeight="1" thickTop="1" thickBot="1" x14ac:dyDescent="0.3">
      <c r="A1813" s="88"/>
      <c r="B1813" s="40" t="s">
        <v>240</v>
      </c>
      <c r="C1813" s="30">
        <v>0</v>
      </c>
      <c r="D1813" s="41" t="s">
        <v>241</v>
      </c>
      <c r="E1813" s="42"/>
      <c r="F1813" s="88"/>
      <c r="G1813" s="277" t="s">
        <v>242</v>
      </c>
      <c r="H1813" s="43" t="s">
        <v>243</v>
      </c>
      <c r="I1813" s="35">
        <f>IF(E1813&lt;&gt;0,1,0)</f>
        <v>0</v>
      </c>
      <c r="J1813" s="309" t="s">
        <v>244</v>
      </c>
      <c r="K1813" s="310"/>
      <c r="L1813" s="44" t="str">
        <f>'Cable Calculator'!HP3</f>
        <v/>
      </c>
      <c r="M1813" s="196">
        <v>8</v>
      </c>
      <c r="N1813" s="35">
        <f>SUM(AI1813,AI1824)</f>
        <v>0</v>
      </c>
      <c r="O1813" s="35">
        <v>0</v>
      </c>
      <c r="P1813" s="35">
        <f>SUM(AJ1813,AJ1824)</f>
        <v>0</v>
      </c>
      <c r="Q1813" s="35">
        <v>0</v>
      </c>
      <c r="R1813" s="35">
        <f>COUNTIFS($E1821:$E1845,"8",$F1821:$F1845,"Pole",$C1821:$C1845,"FST")</f>
        <v>0</v>
      </c>
      <c r="S1813" s="35">
        <f>SUM(AL1813,AK1824)</f>
        <v>0</v>
      </c>
      <c r="T1813" s="35">
        <v>0</v>
      </c>
      <c r="U1813" s="35">
        <f>SUM(AK1813,AL1824)</f>
        <v>0</v>
      </c>
      <c r="V1813" s="35">
        <v>0</v>
      </c>
      <c r="W1813" s="34">
        <f>COUNTIFS($E1821:$E1845,"8",$F1821:$F1845,"HH",$C1821:$C1845,"FST")</f>
        <v>0</v>
      </c>
      <c r="X1813" s="35">
        <f>COUNTIFS($E1821:$E1845,"8",$F1821:$F1845,"Ped",$C1821:$C1845,"FST")</f>
        <v>0</v>
      </c>
      <c r="Y1813" s="25"/>
      <c r="Z1813" s="45">
        <v>1</v>
      </c>
      <c r="AA1813" s="46">
        <v>1</v>
      </c>
      <c r="AB1813" s="46">
        <v>12</v>
      </c>
      <c r="AC1813" s="25"/>
      <c r="AD1813" s="25"/>
      <c r="AH1813" s="109">
        <v>8</v>
      </c>
      <c r="AI1813" s="109" t="str">
        <f>IF($E1811="SS",COUNTIFS($C1821:$C1845,"FST",$E1821:$E1845,"8"),"0")</f>
        <v>0</v>
      </c>
      <c r="AJ1813" s="109" t="str">
        <f>IF($E1811="RPX",COUNTIFS($C1821:$C1845,"FST",$E1821:$E1845,"8"),"0")</f>
        <v>0</v>
      </c>
      <c r="AK1813" s="109" t="str">
        <f>IF($E1811="EUC",COUNTIFS($C1821:$C1845,"FST",$E1821:$E1845,"8"),"0")</f>
        <v>0</v>
      </c>
      <c r="AL1813" s="109" t="str">
        <f>IF($E1811="RPX-T",COUNTIFS($C1821:$C1845,"FST",$E1821:$E1845,"8"),"0")</f>
        <v>0</v>
      </c>
      <c r="AS1813" s="109" t="str">
        <f>IF(AND(E1816="Y",E1812=48,E1813=0),"Y","N")</f>
        <v>N</v>
      </c>
      <c r="AT1813" s="110" t="s">
        <v>245</v>
      </c>
      <c r="AU1813" s="109">
        <f>COUNTIFS($E1811,"SS",$AS1813,"Y")</f>
        <v>0</v>
      </c>
      <c r="AV1813" s="108">
        <f>COUNTIFS($E1811,"RPX",$AS1813,"Y")</f>
        <v>0</v>
      </c>
      <c r="AW1813" s="108">
        <f>COUNTIFS($E1811,"EUC",$AS1813,"Y")</f>
        <v>0</v>
      </c>
      <c r="AX1813" s="109">
        <f>COUNTIFS($E1811,"RPX-T",$AS1813,"Y")</f>
        <v>0</v>
      </c>
      <c r="BA1813" s="227"/>
    </row>
    <row r="1814" spans="1:53" ht="16.5" thickTop="1" thickBot="1" x14ac:dyDescent="0.3">
      <c r="A1814" s="88"/>
      <c r="B1814" s="29" t="s">
        <v>246</v>
      </c>
      <c r="C1814" s="37">
        <v>0</v>
      </c>
      <c r="D1814" s="41" t="s">
        <v>247</v>
      </c>
      <c r="E1814" s="42"/>
      <c r="F1814" s="88"/>
      <c r="G1814" s="278"/>
      <c r="H1814" s="47" t="s">
        <v>248</v>
      </c>
      <c r="I1814" s="35">
        <f>IF(E1813&lt;&gt;0,E1813,0)</f>
        <v>0</v>
      </c>
      <c r="J1814" s="194"/>
      <c r="K1814" s="195"/>
      <c r="L1814" s="48"/>
      <c r="M1814" s="196">
        <v>12</v>
      </c>
      <c r="N1814" s="35" t="str">
        <f>IF($E1811="SS",SUM(AI1814,AJ1825,AM1846,AO1846,AQ1846),"0")</f>
        <v>0</v>
      </c>
      <c r="O1814" s="35" t="str">
        <f>IF($E1811="SS",SUM(AN1846,AP1846,AR1846),"0")</f>
        <v>0</v>
      </c>
      <c r="P1814" s="35" t="str">
        <f>IF($E1811="RPX",SUM(AJ1814,AJ1825,AM1846,AO1846,AQ1846),"0")</f>
        <v>0</v>
      </c>
      <c r="Q1814" s="35" t="str">
        <f>IF($E1811="RPX",SUM(AN1846,AP1846,AR1846),"0")</f>
        <v>0</v>
      </c>
      <c r="R1814" s="35">
        <f>COUNTIFS($E1821:$E1845,"12",$F1821:$F1845,"Pole",$C1821:$C1845,"FST")</f>
        <v>0</v>
      </c>
      <c r="S1814" s="35" t="str">
        <f>IF($E1811="RPX-T",SUM(AL1814,AK1825,AM1846,AO1846,AQ1846),"0")</f>
        <v>0</v>
      </c>
      <c r="T1814" s="35" t="str">
        <f>IF($E1811="RPX-T",SUM(AN1846,AP1846,AR1846),"0")</f>
        <v>0</v>
      </c>
      <c r="U1814" s="35" t="str">
        <f>IF($E1811="EUC",SUM(AK1814,AL1825,AM1846,AO1846,AQ1846),"0")</f>
        <v>0</v>
      </c>
      <c r="V1814" s="35" t="str">
        <f>IF($E1811="EUC",SUM($AN1846,AP1846,AR1846),"0")</f>
        <v>0</v>
      </c>
      <c r="W1814" s="34">
        <f>COUNTIFS($E1821:$E1845,"12",$F1821:$F1845,"HH",$C1821:$C1845,"FST")</f>
        <v>0</v>
      </c>
      <c r="X1814" s="35">
        <f>COUNTIFS($E1821:$E1845,"12",$F1821:$F1845,"Ped",$C1821:$C1845,"FST")</f>
        <v>0</v>
      </c>
      <c r="Y1814" s="25"/>
      <c r="Z1814" s="45">
        <v>2</v>
      </c>
      <c r="AA1814" s="46">
        <v>13</v>
      </c>
      <c r="AB1814" s="46">
        <v>24</v>
      </c>
      <c r="AC1814" s="25"/>
      <c r="AD1814" s="25"/>
      <c r="AH1814" s="109">
        <v>12</v>
      </c>
      <c r="AI1814" s="109" t="str">
        <f>IF($E1811="SS",COUNTIFS($C1821:$C1845,"FST",$E1821:$E1845,"12"),"0")</f>
        <v>0</v>
      </c>
      <c r="AJ1814" s="109" t="str">
        <f>IF($E1811="RPX",COUNTIFS($C1821:$C1845,"FST",$E1821:$E1845,"12"),"0")</f>
        <v>0</v>
      </c>
      <c r="AK1814" s="109" t="str">
        <f>IF($E1811="EUC",COUNTIFS($C1821:$C1845,"FST",$E1821:$E1845,"12"),"0")</f>
        <v>0</v>
      </c>
      <c r="AL1814" s="109" t="str">
        <f>IF($E1811="RPX-T",COUNTIFS($C1821:$C1845,"FST",$E1821:$E1845,"12"),"0")</f>
        <v>0</v>
      </c>
      <c r="BA1814" s="227"/>
    </row>
    <row r="1815" spans="1:53" ht="16.5" customHeight="1" thickTop="1" thickBot="1" x14ac:dyDescent="0.3">
      <c r="A1815" s="88"/>
      <c r="B1815" s="36" t="s">
        <v>249</v>
      </c>
      <c r="C1815" s="30">
        <v>0</v>
      </c>
      <c r="D1815" s="49" t="s">
        <v>250</v>
      </c>
      <c r="E1815" s="50">
        <f>E1812/12</f>
        <v>0</v>
      </c>
      <c r="F1815" s="88"/>
      <c r="G1815" s="277" t="s">
        <v>251</v>
      </c>
      <c r="H1815" s="51" t="s">
        <v>252</v>
      </c>
      <c r="I1815" s="112">
        <f>E1814</f>
        <v>0</v>
      </c>
      <c r="J1815" s="311" t="s">
        <v>253</v>
      </c>
      <c r="K1815" s="312"/>
      <c r="L1815" s="313"/>
      <c r="M1815" s="52" t="s">
        <v>254</v>
      </c>
      <c r="N1815" s="106"/>
      <c r="O1815" s="106"/>
      <c r="P1815" s="192"/>
      <c r="Q1815" s="192"/>
      <c r="R1815" s="192"/>
      <c r="S1815" s="192"/>
      <c r="T1815" s="192"/>
      <c r="U1815" s="192"/>
      <c r="V1815" s="192"/>
      <c r="W1815" s="53">
        <f>SUM(P1815:U1815)</f>
        <v>0</v>
      </c>
      <c r="X1815" s="54"/>
      <c r="Y1815" s="25"/>
      <c r="Z1815" s="45">
        <v>3</v>
      </c>
      <c r="AA1815" s="46">
        <v>25</v>
      </c>
      <c r="AB1815" s="46">
        <v>36</v>
      </c>
      <c r="AC1815" s="25"/>
      <c r="AD1815" s="25"/>
      <c r="BA1815" s="227"/>
    </row>
    <row r="1816" spans="1:53" ht="16.5" thickTop="1" thickBot="1" x14ac:dyDescent="0.3">
      <c r="A1816" s="88"/>
      <c r="B1816" s="36" t="s">
        <v>255</v>
      </c>
      <c r="C1816" s="30">
        <v>0</v>
      </c>
      <c r="D1816" s="31" t="s">
        <v>256</v>
      </c>
      <c r="E1816" s="101" t="str">
        <f>IF('Cable Calculator'!HP5="","",'Cable Calculator'!HP5)</f>
        <v/>
      </c>
      <c r="F1816" s="88"/>
      <c r="G1816" s="278"/>
      <c r="H1816" s="47" t="s">
        <v>257</v>
      </c>
      <c r="I1816" s="35" t="str">
        <f>IF(E1814="","0",IF(AND(E1811="EUC",E1812=432), I1815+(203-E1813),IF(E1814=0,0,(E1814+(E1812-E1813)-1))))</f>
        <v>0</v>
      </c>
      <c r="J1816" s="292" t="str">
        <f>IFERROR(IF(OR(E1811="EUC",E1811="SS"),"---",IF(OR(P1810,S1810),"NO 2F Tethers for RPX!",IF(OR(P1812,S1812),"NO 6F Tethers for RPX!","---"))),"---")</f>
        <v>---</v>
      </c>
      <c r="K1816" s="293"/>
      <c r="L1816" s="294"/>
      <c r="M1816" s="292" t="str">
        <f>IF(E1813&gt;60,"Dead Count &gt;60: Consider Downsize","---")</f>
        <v>---</v>
      </c>
      <c r="N1816" s="293"/>
      <c r="O1816" s="293"/>
      <c r="P1816" s="293"/>
      <c r="Q1816" s="293"/>
      <c r="R1816" s="293"/>
      <c r="S1816" s="293"/>
      <c r="T1816" s="293"/>
      <c r="U1816" s="294"/>
      <c r="V1816" s="100"/>
      <c r="W1816" s="54">
        <f>SUM(P1816:U1816)</f>
        <v>0</v>
      </c>
      <c r="X1816" s="54"/>
      <c r="Y1816" s="25"/>
      <c r="Z1816" s="45">
        <v>4</v>
      </c>
      <c r="AA1816" s="46">
        <v>37</v>
      </c>
      <c r="AB1816" s="46">
        <v>48</v>
      </c>
      <c r="AC1816" s="25"/>
      <c r="AD1816" s="25"/>
      <c r="BA1816" s="227"/>
    </row>
    <row r="1817" spans="1:53" ht="16.5" thickTop="1" thickBot="1" x14ac:dyDescent="0.3">
      <c r="A1817" s="88"/>
      <c r="B1817" s="55" t="s">
        <v>258</v>
      </c>
      <c r="C1817" s="56">
        <f>SUM(C1811:C1816)+I1810</f>
        <v>0</v>
      </c>
      <c r="D1817" s="31" t="s">
        <v>259</v>
      </c>
      <c r="E1817" s="101" t="str">
        <f>IF(AS1811="Y","DBL",IF(AS1812="Y","TRPL",IF(AS1813="Y","QUAD","")))</f>
        <v/>
      </c>
      <c r="F1817" s="88"/>
      <c r="G1817" s="192"/>
      <c r="H1817" s="57"/>
      <c r="I1817" s="192"/>
      <c r="J1817" s="292" t="str">
        <f>IF(AND(E1812=216,(OR(Z1833="error",Z1834="error",Z1835="error",Z1836="error",Z1837="error",Z1838="error",Z1839="error",Z1840="error",Z1841="error",Z1842="error",Z1843="error",Z1844="error",Z1845="error",AA1835="error",AA1836="error",AA1837="error",AA1838="error",AA1839="error",AA1840="error",AA1841="error",AA1842="error",AA1843="error",AA1844="error",AA1845="error",AA1846="error",AA1847="error"))),"You cannot cross Tube 6 and 7","---")</f>
        <v>---</v>
      </c>
      <c r="K1817" s="293"/>
      <c r="L1817" s="294"/>
      <c r="M1817" s="292" t="str">
        <f>IF(AND(OR(E1811="SS",E1811="RPX",E1811="EUC",E1811="RPX-T"),(OR(C1821="",C1821="Field SPL"))),"Cannot have FlexNap cables without tethers","---")</f>
        <v>---</v>
      </c>
      <c r="N1817" s="293"/>
      <c r="O1817" s="293"/>
      <c r="P1817" s="293"/>
      <c r="Q1817" s="293"/>
      <c r="R1817" s="293"/>
      <c r="S1817" s="293"/>
      <c r="T1817" s="293"/>
      <c r="U1817" s="294"/>
      <c r="V1817" s="25"/>
      <c r="W1817" s="58"/>
      <c r="X1817" s="58"/>
      <c r="Y1817" s="25"/>
      <c r="Z1817" s="45">
        <v>5</v>
      </c>
      <c r="AA1817" s="46">
        <v>49</v>
      </c>
      <c r="AB1817" s="46">
        <v>60</v>
      </c>
      <c r="AC1817" s="25"/>
      <c r="AD1817" s="25"/>
      <c r="BA1817" s="227"/>
    </row>
    <row r="1818" spans="1:53" ht="16.5" thickTop="1" thickBot="1" x14ac:dyDescent="0.3">
      <c r="A1818" s="88"/>
      <c r="B1818" s="59"/>
      <c r="C1818" s="60"/>
      <c r="D1818" s="61"/>
      <c r="E1818" s="62"/>
      <c r="F1818" s="88"/>
      <c r="G1818" s="63"/>
      <c r="H1818" s="64"/>
      <c r="I1818" s="63"/>
      <c r="J1818" s="292" t="str">
        <f>IF(AND(OR(E1811="RPX", E1811="RPX-T", E1811="SS"),E1812=216),"NO 216 For RPX, RPX-T, OR SS CABLE","---")</f>
        <v>---</v>
      </c>
      <c r="K1818" s="293"/>
      <c r="L1818" s="294"/>
      <c r="M1818" s="292" t="str" cm="1">
        <f t="array" ref="M1818">IF(AND(E1811="",OR(C1821:C1845="FST",C1821:C1845="REV T",C1821:C1845="DBL REV",C1821:C1845="TPL REV", C1821:C1845="QD REV")),"Non-FlexNap cables cannot have tethers","---")</f>
        <v>---</v>
      </c>
      <c r="N1818" s="293"/>
      <c r="O1818" s="293"/>
      <c r="P1818" s="293"/>
      <c r="Q1818" s="293"/>
      <c r="R1818" s="293"/>
      <c r="S1818" s="293"/>
      <c r="T1818" s="293"/>
      <c r="U1818" s="294"/>
      <c r="V1818" s="25"/>
      <c r="W1818" s="58"/>
      <c r="X1818" s="58"/>
      <c r="Y1818" s="25"/>
      <c r="Z1818" s="45">
        <v>6</v>
      </c>
      <c r="AA1818" s="65">
        <v>61</v>
      </c>
      <c r="AB1818" s="65">
        <v>72</v>
      </c>
      <c r="AC1818" s="25"/>
      <c r="AD1818" s="25"/>
      <c r="BA1818" s="226"/>
    </row>
    <row r="1819" spans="1:53" ht="15.75" customHeight="1" thickBot="1" x14ac:dyDescent="0.3">
      <c r="A1819" s="88"/>
      <c r="B1819" s="277" t="s">
        <v>260</v>
      </c>
      <c r="C1819" s="314" t="s">
        <v>261</v>
      </c>
      <c r="D1819" s="314" t="s">
        <v>262</v>
      </c>
      <c r="E1819" s="316" t="s">
        <v>263</v>
      </c>
      <c r="F1819" s="314" t="s">
        <v>264</v>
      </c>
      <c r="G1819" s="279" t="s">
        <v>265</v>
      </c>
      <c r="H1819" s="279" t="s">
        <v>266</v>
      </c>
      <c r="I1819" s="279" t="s">
        <v>267</v>
      </c>
      <c r="J1819" s="318" t="s">
        <v>268</v>
      </c>
      <c r="K1819" s="314" t="s">
        <v>269</v>
      </c>
      <c r="L1819" s="320" t="s">
        <v>270</v>
      </c>
      <c r="M1819" s="322" t="s">
        <v>271</v>
      </c>
      <c r="N1819" s="322"/>
      <c r="O1819" s="322"/>
      <c r="P1819" s="322"/>
      <c r="Q1819" s="322"/>
      <c r="R1819" s="322"/>
      <c r="S1819" s="322"/>
      <c r="T1819" s="322"/>
      <c r="U1819" s="323"/>
      <c r="V1819" s="107"/>
      <c r="W1819" s="72"/>
      <c r="X1819" s="72"/>
      <c r="Y1819" s="72"/>
      <c r="Z1819" s="45">
        <v>7</v>
      </c>
      <c r="AA1819" s="65">
        <v>73</v>
      </c>
      <c r="AB1819" s="65">
        <v>84</v>
      </c>
      <c r="AC1819" s="25"/>
      <c r="AD1819" s="25"/>
      <c r="BA1819" s="228"/>
    </row>
    <row r="1820" spans="1:53" ht="15.75" thickBot="1" x14ac:dyDescent="0.3">
      <c r="A1820" s="88"/>
      <c r="B1820" s="278"/>
      <c r="C1820" s="315"/>
      <c r="D1820" s="315"/>
      <c r="E1820" s="317"/>
      <c r="F1820" s="315"/>
      <c r="G1820" s="280"/>
      <c r="H1820" s="280"/>
      <c r="I1820" s="280"/>
      <c r="J1820" s="319"/>
      <c r="K1820" s="315"/>
      <c r="L1820" s="321"/>
      <c r="M1820" s="324"/>
      <c r="N1820" s="324"/>
      <c r="O1820" s="324"/>
      <c r="P1820" s="324"/>
      <c r="Q1820" s="324"/>
      <c r="R1820" s="324"/>
      <c r="S1820" s="324"/>
      <c r="T1820" s="324"/>
      <c r="U1820" s="325"/>
      <c r="V1820" s="107"/>
      <c r="W1820" s="72"/>
      <c r="X1820" s="72"/>
      <c r="Y1820" s="72"/>
      <c r="Z1820" s="45">
        <v>8</v>
      </c>
      <c r="AA1820" s="46">
        <v>85</v>
      </c>
      <c r="AB1820" s="46">
        <v>96</v>
      </c>
      <c r="AC1820" s="25"/>
      <c r="AD1820" s="25"/>
      <c r="AI1820" s="109" t="s">
        <v>272</v>
      </c>
      <c r="AJ1820" s="109" t="s">
        <v>273</v>
      </c>
      <c r="AK1820" s="109" t="s">
        <v>274</v>
      </c>
      <c r="AL1820" s="109" t="s">
        <v>275</v>
      </c>
      <c r="BA1820" s="228"/>
    </row>
    <row r="1821" spans="1:53" ht="15.75" thickBot="1" x14ac:dyDescent="0.3">
      <c r="A1821" s="88"/>
      <c r="B1821" s="66" t="s">
        <v>276</v>
      </c>
      <c r="C1821" s="67"/>
      <c r="D1821" s="102"/>
      <c r="E1821" s="32"/>
      <c r="F1821" s="32"/>
      <c r="G1821" s="68" t="s">
        <v>277</v>
      </c>
      <c r="H1821" s="69">
        <f>IF(I1821=0,0,I1821-(E1821-1))</f>
        <v>0</v>
      </c>
      <c r="I1821" s="70">
        <f>IF(E1821=0,0,I1816)</f>
        <v>0</v>
      </c>
      <c r="J1821" s="71" t="s">
        <v>278</v>
      </c>
      <c r="K1821" s="32"/>
      <c r="L1821" s="233"/>
      <c r="M1821" s="295"/>
      <c r="N1821" s="295"/>
      <c r="O1821" s="295"/>
      <c r="P1821" s="295"/>
      <c r="Q1821" s="295"/>
      <c r="R1821" s="295"/>
      <c r="S1821" s="295"/>
      <c r="T1821" s="295"/>
      <c r="U1821" s="296"/>
      <c r="V1821" s="103"/>
      <c r="W1821" s="72"/>
      <c r="X1821" s="72"/>
      <c r="Y1821" s="72"/>
      <c r="Z1821" s="45">
        <v>9</v>
      </c>
      <c r="AA1821" s="46">
        <v>97</v>
      </c>
      <c r="AB1821" s="46">
        <v>108</v>
      </c>
      <c r="AC1821" s="72">
        <f t="shared" ref="AC1821:AC1845" si="748">IF(B1821&lt;&gt;"FST",1,0)</f>
        <v>1</v>
      </c>
      <c r="AD1821" s="72">
        <f t="shared" ref="AD1821:AD1845" si="749">IF(C1821&lt;&gt;"FST",1,0)</f>
        <v>1</v>
      </c>
      <c r="AE1821" s="109" t="str">
        <f t="shared" ref="AE1821:AE1847" si="750">CONCATENATE(H1821,"-",I1821)</f>
        <v>0-0</v>
      </c>
      <c r="AF1821" s="109" t="str">
        <f t="shared" ref="AF1821:AF1845" si="751">IF(C1821="Field SPL","N","Y")</f>
        <v>Y</v>
      </c>
      <c r="AG1821" s="109" t="str">
        <f t="shared" ref="AG1821:AG1845" si="752">IF(OR(E$1606="RPX",E$1606="SS"),"A","B")</f>
        <v>B</v>
      </c>
      <c r="AH1821" s="109">
        <v>2</v>
      </c>
      <c r="AI1821" s="109" t="str">
        <f>IF(E1811="SS",COUNTIFS(C1821:C1845,"TCF",E1821:E1845,"2"),"")</f>
        <v/>
      </c>
      <c r="AJ1821" s="109" t="str">
        <f>IF(E1811="RPX",COUNTIFS(C1821:C1845,"TCF",E1821:E1845,"2"),"")</f>
        <v/>
      </c>
      <c r="AK1821" s="109" t="str">
        <f>IF(E1811="RPX-T",COUNTIFS(C1821:C1845,"TCF",E1821:E1845,"2"),"")</f>
        <v/>
      </c>
      <c r="AL1821" s="109" t="str">
        <f>IF(E1811="EUC",COUNTIFS(C1821:C1845,"TCF",E1821:E1845,"2"),"")</f>
        <v/>
      </c>
      <c r="AM1821" s="109">
        <f t="shared" ref="AM1821:AM1845" si="753">VALUE(IF(C1821="FST","0",IF(C1821="REV T","1",IF(C1821="DBL REV",".5","0"))))</f>
        <v>0</v>
      </c>
      <c r="AN1821" s="109">
        <f t="shared" ref="AN1821:AN1845" si="754">VALUE(IF(C1821="FST","0",IF(C1821="REV T","0",IF(C1821="DBL REV",".5","0"))))</f>
        <v>0</v>
      </c>
      <c r="AO1821" s="109" t="str">
        <f t="shared" ref="AO1821:AO1845" si="755">IF(C1821="TPL REV","Y","")</f>
        <v/>
      </c>
      <c r="AQ1821" s="109" t="str">
        <f t="shared" ref="AQ1821:AQ1845" si="756">IF(C1821="QD REV","Y","")</f>
        <v/>
      </c>
      <c r="BA1821" s="229">
        <f>MOD(E1821,12)</f>
        <v>0</v>
      </c>
    </row>
    <row r="1822" spans="1:53" ht="15.75" thickBot="1" x14ac:dyDescent="0.3">
      <c r="A1822" s="88"/>
      <c r="B1822" s="66" t="s">
        <v>279</v>
      </c>
      <c r="C1822" s="67"/>
      <c r="D1822" s="102"/>
      <c r="E1822" s="32"/>
      <c r="F1822" s="32"/>
      <c r="G1822" s="68" t="s">
        <v>277</v>
      </c>
      <c r="H1822" s="69">
        <f t="shared" ref="H1822:H1845" si="757">IF(E1822=0,0,I1822-(E1822-1))</f>
        <v>0</v>
      </c>
      <c r="I1822" s="70">
        <f t="shared" ref="I1822:I1845" si="758">IF(E1822=0,0,H1821-1)</f>
        <v>0</v>
      </c>
      <c r="J1822" s="73" t="str">
        <f>IF(C1822="","--",IF(AND(C1822&lt;&gt;"FST",C1822&lt;&gt;"TCF",BA1821&lt;&gt;0),BA1821,"--"))</f>
        <v>--</v>
      </c>
      <c r="K1822" s="32"/>
      <c r="L1822" s="233"/>
      <c r="M1822" s="295"/>
      <c r="N1822" s="295"/>
      <c r="O1822" s="295"/>
      <c r="P1822" s="295"/>
      <c r="Q1822" s="295"/>
      <c r="R1822" s="295"/>
      <c r="S1822" s="295"/>
      <c r="T1822" s="295"/>
      <c r="U1822" s="296"/>
      <c r="V1822" s="103"/>
      <c r="W1822" s="72"/>
      <c r="X1822" s="72"/>
      <c r="Y1822" s="72"/>
      <c r="Z1822" s="45">
        <v>10</v>
      </c>
      <c r="AA1822" s="46">
        <v>109</v>
      </c>
      <c r="AB1822" s="46">
        <v>120</v>
      </c>
      <c r="AC1822" s="72">
        <f t="shared" si="748"/>
        <v>1</v>
      </c>
      <c r="AD1822" s="72">
        <f t="shared" si="749"/>
        <v>1</v>
      </c>
      <c r="AE1822" s="109" t="str">
        <f t="shared" si="750"/>
        <v>0-0</v>
      </c>
      <c r="AF1822" s="109" t="str">
        <f t="shared" si="751"/>
        <v>Y</v>
      </c>
      <c r="AG1822" s="109" t="str">
        <f t="shared" si="752"/>
        <v>B</v>
      </c>
      <c r="AH1822" s="109">
        <v>4</v>
      </c>
      <c r="AI1822" s="109" t="str">
        <f>IF(E1811="SS",COUNTIFS(C1821:C1845,"TCF",E1821:E1845,"4"),"")</f>
        <v/>
      </c>
      <c r="AJ1822" s="109" t="str">
        <f>IF(E1811="RPX",COUNTIFS(C1821:C1845,"TCF",E1821:E1845,"4"),"")</f>
        <v/>
      </c>
      <c r="AK1822" s="109" t="str">
        <f>IF(E1811="RPX-T",COUNTIFS(C1821:C1845,"TCF",E1821:E1845,"4"),"")</f>
        <v/>
      </c>
      <c r="AL1822" s="109" t="str">
        <f>IF(E1811="EUC",COUNTIFS(C1821:C1845,"TCF",E1821:E1845,"4"),"")</f>
        <v/>
      </c>
      <c r="AM1822" s="109">
        <f t="shared" si="753"/>
        <v>0</v>
      </c>
      <c r="AN1822" s="109">
        <f t="shared" si="754"/>
        <v>0</v>
      </c>
      <c r="AO1822" s="109" t="str">
        <f t="shared" si="755"/>
        <v/>
      </c>
      <c r="AQ1822" s="109" t="str">
        <f t="shared" si="756"/>
        <v/>
      </c>
      <c r="BA1822" s="229">
        <f>MOD(SUM(E1821:E1822),12)</f>
        <v>0</v>
      </c>
    </row>
    <row r="1823" spans="1:53" ht="15.75" thickBot="1" x14ac:dyDescent="0.3">
      <c r="A1823" s="88"/>
      <c r="B1823" s="74" t="s">
        <v>280</v>
      </c>
      <c r="C1823" s="67"/>
      <c r="D1823" s="102"/>
      <c r="E1823" s="32"/>
      <c r="F1823" s="32"/>
      <c r="G1823" s="75" t="s">
        <v>277</v>
      </c>
      <c r="H1823" s="69">
        <f t="shared" si="757"/>
        <v>0</v>
      </c>
      <c r="I1823" s="70">
        <f t="shared" si="758"/>
        <v>0</v>
      </c>
      <c r="J1823" s="73" t="str">
        <f t="shared" ref="J1823:J1845" si="759">IF(C1823="","--",IF(AND(C1823&lt;&gt;"FST",C1823&lt;&gt;"TCF",BA1822&lt;&gt;0),BA1822,"--"))</f>
        <v>--</v>
      </c>
      <c r="K1823" s="32"/>
      <c r="L1823" s="233"/>
      <c r="M1823" s="295"/>
      <c r="N1823" s="295"/>
      <c r="O1823" s="295"/>
      <c r="P1823" s="295"/>
      <c r="Q1823" s="295"/>
      <c r="R1823" s="295"/>
      <c r="S1823" s="295"/>
      <c r="T1823" s="295"/>
      <c r="U1823" s="296"/>
      <c r="V1823" s="103"/>
      <c r="W1823" s="72"/>
      <c r="X1823" s="72"/>
      <c r="Y1823" s="72"/>
      <c r="Z1823" s="45">
        <v>11</v>
      </c>
      <c r="AA1823" s="46">
        <v>121</v>
      </c>
      <c r="AB1823" s="46">
        <v>132</v>
      </c>
      <c r="AC1823" s="72">
        <f t="shared" si="748"/>
        <v>1</v>
      </c>
      <c r="AD1823" s="72">
        <f t="shared" si="749"/>
        <v>1</v>
      </c>
      <c r="AE1823" s="109" t="str">
        <f t="shared" si="750"/>
        <v>0-0</v>
      </c>
      <c r="AF1823" s="109" t="str">
        <f t="shared" si="751"/>
        <v>Y</v>
      </c>
      <c r="AG1823" s="109" t="str">
        <f t="shared" si="752"/>
        <v>B</v>
      </c>
      <c r="AH1823" s="109">
        <v>6</v>
      </c>
      <c r="AI1823" s="109" t="str">
        <f>IF(E1811="SS",COUNTIFS(C1821:C1845,"TCF",E1821:E1845,"6"),"")</f>
        <v/>
      </c>
      <c r="AJ1823" s="109" t="str">
        <f>IF(E1811="RPX",COUNTIFS(C1821:C1845,"TCF",E1821:E1845,"6"),"")</f>
        <v/>
      </c>
      <c r="AK1823" s="109" t="str">
        <f>IF(E1811="RPX-T",COUNTIFS(C1821:C1845,"TCF",E1821:E1845,"6"),"")</f>
        <v/>
      </c>
      <c r="AL1823" s="109" t="str">
        <f>IF(E1811="EUC",COUNTIFS(C1821:C1845,"TCF",E1821:E1845,"6"),"")</f>
        <v/>
      </c>
      <c r="AM1823" s="109">
        <f t="shared" si="753"/>
        <v>0</v>
      </c>
      <c r="AN1823" s="109">
        <f t="shared" si="754"/>
        <v>0</v>
      </c>
      <c r="AO1823" s="109" t="str">
        <f t="shared" si="755"/>
        <v/>
      </c>
      <c r="AQ1823" s="109" t="str">
        <f t="shared" si="756"/>
        <v/>
      </c>
      <c r="BA1823" s="229">
        <f>MOD(SUM(E1821:E1824),12)</f>
        <v>0</v>
      </c>
    </row>
    <row r="1824" spans="1:53" ht="15.75" thickBot="1" x14ac:dyDescent="0.3">
      <c r="A1824" s="88"/>
      <c r="B1824" s="66" t="s">
        <v>281</v>
      </c>
      <c r="C1824" s="67"/>
      <c r="D1824" s="102"/>
      <c r="E1824" s="32"/>
      <c r="F1824" s="32"/>
      <c r="G1824" s="68" t="s">
        <v>277</v>
      </c>
      <c r="H1824" s="69">
        <f t="shared" si="757"/>
        <v>0</v>
      </c>
      <c r="I1824" s="70">
        <f t="shared" si="758"/>
        <v>0</v>
      </c>
      <c r="J1824" s="73" t="str">
        <f t="shared" si="759"/>
        <v>--</v>
      </c>
      <c r="K1824" s="32"/>
      <c r="L1824" s="233"/>
      <c r="M1824" s="295"/>
      <c r="N1824" s="295"/>
      <c r="O1824" s="295"/>
      <c r="P1824" s="295"/>
      <c r="Q1824" s="295"/>
      <c r="R1824" s="295"/>
      <c r="S1824" s="295"/>
      <c r="T1824" s="295"/>
      <c r="U1824" s="296"/>
      <c r="V1824" s="103"/>
      <c r="W1824" s="72"/>
      <c r="X1824" s="72"/>
      <c r="Y1824" s="72"/>
      <c r="Z1824" s="45">
        <v>12</v>
      </c>
      <c r="AA1824" s="76">
        <v>133</v>
      </c>
      <c r="AB1824" s="76">
        <v>144</v>
      </c>
      <c r="AC1824" s="72">
        <f t="shared" si="748"/>
        <v>1</v>
      </c>
      <c r="AD1824" s="72">
        <f t="shared" si="749"/>
        <v>1</v>
      </c>
      <c r="AE1824" s="109" t="str">
        <f t="shared" si="750"/>
        <v>0-0</v>
      </c>
      <c r="AF1824" s="109" t="str">
        <f t="shared" si="751"/>
        <v>Y</v>
      </c>
      <c r="AG1824" s="109" t="str">
        <f t="shared" si="752"/>
        <v>B</v>
      </c>
      <c r="AH1824" s="109">
        <v>8</v>
      </c>
      <c r="AI1824" s="109" t="str">
        <f>IF(E1811="SS",COUNTIFS(C1821:C1845,"TCF",E1821:E1845,"8"),"")</f>
        <v/>
      </c>
      <c r="AJ1824" s="109" t="str">
        <f>IF(E1811="RPX",COUNTIFS(C1821:C1845,"TCF",E1821:E1845,"8"),"")</f>
        <v/>
      </c>
      <c r="AK1824" s="109" t="str">
        <f>IF(E1811="RPX-T",COUNTIFS(C1821:C1845,"TCF",E1821:E1845,"8"),"")</f>
        <v/>
      </c>
      <c r="AL1824" s="109" t="str">
        <f>IF(E1811="EUC",COUNTIFS(C1821:C1845,"TCF",E1821:E1845,"8"),"")</f>
        <v/>
      </c>
      <c r="AM1824" s="109">
        <f t="shared" si="753"/>
        <v>0</v>
      </c>
      <c r="AN1824" s="109">
        <f t="shared" si="754"/>
        <v>0</v>
      </c>
      <c r="AO1824" s="109" t="str">
        <f t="shared" si="755"/>
        <v/>
      </c>
      <c r="AQ1824" s="109" t="str">
        <f t="shared" si="756"/>
        <v/>
      </c>
      <c r="BA1824" s="229">
        <f>MOD(SUM(E1821:E1825),12)</f>
        <v>0</v>
      </c>
    </row>
    <row r="1825" spans="1:53" ht="15.75" thickBot="1" x14ac:dyDescent="0.3">
      <c r="A1825" s="88"/>
      <c r="B1825" s="66" t="s">
        <v>282</v>
      </c>
      <c r="C1825" s="67"/>
      <c r="D1825" s="102"/>
      <c r="E1825" s="32"/>
      <c r="F1825" s="32"/>
      <c r="G1825" s="68" t="s">
        <v>277</v>
      </c>
      <c r="H1825" s="69">
        <f t="shared" si="757"/>
        <v>0</v>
      </c>
      <c r="I1825" s="70">
        <f t="shared" si="758"/>
        <v>0</v>
      </c>
      <c r="J1825" s="73" t="str">
        <f t="shared" si="759"/>
        <v>--</v>
      </c>
      <c r="K1825" s="32"/>
      <c r="L1825" s="233"/>
      <c r="M1825" s="295"/>
      <c r="N1825" s="295"/>
      <c r="O1825" s="295"/>
      <c r="P1825" s="295"/>
      <c r="Q1825" s="295"/>
      <c r="R1825" s="295"/>
      <c r="S1825" s="295"/>
      <c r="T1825" s="295"/>
      <c r="U1825" s="296"/>
      <c r="V1825" s="103"/>
      <c r="W1825" s="72"/>
      <c r="X1825" s="72"/>
      <c r="Y1825" s="72"/>
      <c r="Z1825" s="45">
        <v>13</v>
      </c>
      <c r="AA1825" s="77">
        <f t="shared" ref="AA1825:AA1830" si="760">AB1824+1</f>
        <v>145</v>
      </c>
      <c r="AB1825" s="77">
        <f t="shared" ref="AB1825:AB1830" si="761">AB1824+12</f>
        <v>156</v>
      </c>
      <c r="AC1825" s="72">
        <f t="shared" si="748"/>
        <v>1</v>
      </c>
      <c r="AD1825" s="72">
        <f t="shared" si="749"/>
        <v>1</v>
      </c>
      <c r="AE1825" s="109" t="str">
        <f t="shared" si="750"/>
        <v>0-0</v>
      </c>
      <c r="AF1825" s="109" t="str">
        <f t="shared" si="751"/>
        <v>Y</v>
      </c>
      <c r="AG1825" s="109" t="str">
        <f t="shared" si="752"/>
        <v>B</v>
      </c>
      <c r="AH1825" s="109">
        <v>12</v>
      </c>
      <c r="AI1825" s="109" t="str">
        <f>IF(E1811="SS",COUNTIFS(C1821:C1845,"TCF",E1821:E1845,"12"),"")</f>
        <v/>
      </c>
      <c r="AJ1825" s="109" t="str">
        <f>IF(E1811="RPX",COUNTIFS(C1821:C1845,"TCF",E1821:E1845,"12"),"")</f>
        <v/>
      </c>
      <c r="AK1825" s="109" t="str">
        <f>IF(E1811="RPX-T",COUNTIFS(C1821:C1845,"TCF",E1821:E1845,"12"),"")</f>
        <v/>
      </c>
      <c r="AL1825" s="109" t="str">
        <f>IF(E1811="EUC",COUNTIFS(C1821:C1845,"TCF",E1821:E1845,"12"),"")</f>
        <v/>
      </c>
      <c r="AM1825" s="109">
        <f t="shared" si="753"/>
        <v>0</v>
      </c>
      <c r="AN1825" s="109">
        <f t="shared" si="754"/>
        <v>0</v>
      </c>
      <c r="AO1825" s="109" t="str">
        <f t="shared" si="755"/>
        <v/>
      </c>
      <c r="AQ1825" s="109" t="str">
        <f t="shared" si="756"/>
        <v/>
      </c>
      <c r="BA1825" s="229">
        <f>MOD(SUM(E1821:E1826),12)</f>
        <v>0</v>
      </c>
    </row>
    <row r="1826" spans="1:53" ht="15.75" thickBot="1" x14ac:dyDescent="0.3">
      <c r="A1826" s="88"/>
      <c r="B1826" s="66" t="s">
        <v>283</v>
      </c>
      <c r="C1826" s="67"/>
      <c r="D1826" s="102"/>
      <c r="E1826" s="32"/>
      <c r="F1826" s="32"/>
      <c r="G1826" s="68" t="s">
        <v>277</v>
      </c>
      <c r="H1826" s="69">
        <f t="shared" si="757"/>
        <v>0</v>
      </c>
      <c r="I1826" s="70">
        <f t="shared" si="758"/>
        <v>0</v>
      </c>
      <c r="J1826" s="73" t="str">
        <f t="shared" si="759"/>
        <v>--</v>
      </c>
      <c r="K1826" s="32"/>
      <c r="L1826" s="233"/>
      <c r="M1826" s="295"/>
      <c r="N1826" s="295"/>
      <c r="O1826" s="295"/>
      <c r="P1826" s="295"/>
      <c r="Q1826" s="295"/>
      <c r="R1826" s="295"/>
      <c r="S1826" s="295"/>
      <c r="T1826" s="295"/>
      <c r="U1826" s="296"/>
      <c r="V1826" s="103"/>
      <c r="W1826" s="72"/>
      <c r="X1826" s="72"/>
      <c r="Y1826" s="72"/>
      <c r="Z1826" s="45">
        <v>14</v>
      </c>
      <c r="AA1826" s="77">
        <f t="shared" si="760"/>
        <v>157</v>
      </c>
      <c r="AB1826" s="77">
        <f t="shared" si="761"/>
        <v>168</v>
      </c>
      <c r="AC1826" s="72">
        <f t="shared" si="748"/>
        <v>1</v>
      </c>
      <c r="AD1826" s="72">
        <f t="shared" si="749"/>
        <v>1</v>
      </c>
      <c r="AE1826" s="109" t="str">
        <f t="shared" si="750"/>
        <v>0-0</v>
      </c>
      <c r="AF1826" s="109" t="str">
        <f t="shared" si="751"/>
        <v>Y</v>
      </c>
      <c r="AG1826" s="109" t="str">
        <f t="shared" si="752"/>
        <v>B</v>
      </c>
      <c r="AM1826" s="109">
        <f t="shared" si="753"/>
        <v>0</v>
      </c>
      <c r="AN1826" s="109">
        <f t="shared" si="754"/>
        <v>0</v>
      </c>
      <c r="AO1826" s="109" t="str">
        <f t="shared" si="755"/>
        <v/>
      </c>
      <c r="AQ1826" s="109" t="str">
        <f t="shared" si="756"/>
        <v/>
      </c>
      <c r="BA1826" s="229">
        <f>MOD(SUM(E1821:E1827),12)</f>
        <v>0</v>
      </c>
    </row>
    <row r="1827" spans="1:53" ht="15.75" thickBot="1" x14ac:dyDescent="0.3">
      <c r="A1827" s="88"/>
      <c r="B1827" s="66" t="s">
        <v>284</v>
      </c>
      <c r="C1827" s="67"/>
      <c r="D1827" s="102"/>
      <c r="E1827" s="32"/>
      <c r="F1827" s="32"/>
      <c r="G1827" s="68" t="s">
        <v>277</v>
      </c>
      <c r="H1827" s="69">
        <f t="shared" si="757"/>
        <v>0</v>
      </c>
      <c r="I1827" s="70">
        <f t="shared" si="758"/>
        <v>0</v>
      </c>
      <c r="J1827" s="73" t="str">
        <f t="shared" si="759"/>
        <v>--</v>
      </c>
      <c r="K1827" s="32"/>
      <c r="L1827" s="233"/>
      <c r="M1827" s="295"/>
      <c r="N1827" s="295"/>
      <c r="O1827" s="295"/>
      <c r="P1827" s="295"/>
      <c r="Q1827" s="295"/>
      <c r="R1827" s="295"/>
      <c r="S1827" s="295"/>
      <c r="T1827" s="295"/>
      <c r="U1827" s="296"/>
      <c r="V1827" s="103"/>
      <c r="W1827" s="72"/>
      <c r="X1827" s="72"/>
      <c r="Y1827" s="72"/>
      <c r="Z1827" s="45">
        <v>15</v>
      </c>
      <c r="AA1827" s="77">
        <f t="shared" si="760"/>
        <v>169</v>
      </c>
      <c r="AB1827" s="77">
        <f t="shared" si="761"/>
        <v>180</v>
      </c>
      <c r="AC1827" s="72">
        <f t="shared" si="748"/>
        <v>1</v>
      </c>
      <c r="AD1827" s="72">
        <f t="shared" si="749"/>
        <v>1</v>
      </c>
      <c r="AE1827" s="109" t="str">
        <f t="shared" si="750"/>
        <v>0-0</v>
      </c>
      <c r="AF1827" s="109" t="str">
        <f t="shared" si="751"/>
        <v>Y</v>
      </c>
      <c r="AG1827" s="109" t="str">
        <f t="shared" si="752"/>
        <v>B</v>
      </c>
      <c r="AM1827" s="109">
        <f t="shared" si="753"/>
        <v>0</v>
      </c>
      <c r="AN1827" s="109">
        <f t="shared" si="754"/>
        <v>0</v>
      </c>
      <c r="AO1827" s="109" t="str">
        <f t="shared" si="755"/>
        <v/>
      </c>
      <c r="AQ1827" s="109" t="str">
        <f t="shared" si="756"/>
        <v/>
      </c>
      <c r="BA1827" s="229">
        <f>MOD(SUM(E1821:E1828),12)</f>
        <v>0</v>
      </c>
    </row>
    <row r="1828" spans="1:53" ht="15.75" thickBot="1" x14ac:dyDescent="0.3">
      <c r="A1828" s="88"/>
      <c r="B1828" s="66" t="s">
        <v>285</v>
      </c>
      <c r="C1828" s="67"/>
      <c r="D1828" s="102"/>
      <c r="E1828" s="32"/>
      <c r="F1828" s="32"/>
      <c r="G1828" s="68" t="s">
        <v>277</v>
      </c>
      <c r="H1828" s="69">
        <f t="shared" si="757"/>
        <v>0</v>
      </c>
      <c r="I1828" s="70">
        <f t="shared" si="758"/>
        <v>0</v>
      </c>
      <c r="J1828" s="73" t="str">
        <f t="shared" si="759"/>
        <v>--</v>
      </c>
      <c r="K1828" s="32"/>
      <c r="L1828" s="233"/>
      <c r="M1828" s="295"/>
      <c r="N1828" s="295"/>
      <c r="O1828" s="295"/>
      <c r="P1828" s="295"/>
      <c r="Q1828" s="295"/>
      <c r="R1828" s="295"/>
      <c r="S1828" s="295"/>
      <c r="T1828" s="295"/>
      <c r="U1828" s="296"/>
      <c r="V1828" s="103"/>
      <c r="W1828" s="72"/>
      <c r="X1828" s="72"/>
      <c r="Y1828" s="72"/>
      <c r="Z1828" s="45">
        <f>Z1827+1</f>
        <v>16</v>
      </c>
      <c r="AA1828" s="77">
        <f t="shared" si="760"/>
        <v>181</v>
      </c>
      <c r="AB1828" s="77">
        <f t="shared" si="761"/>
        <v>192</v>
      </c>
      <c r="AC1828" s="72">
        <f t="shared" si="748"/>
        <v>1</v>
      </c>
      <c r="AD1828" s="72">
        <f t="shared" si="749"/>
        <v>1</v>
      </c>
      <c r="AE1828" s="109" t="str">
        <f t="shared" si="750"/>
        <v>0-0</v>
      </c>
      <c r="AF1828" s="109" t="str">
        <f t="shared" si="751"/>
        <v>Y</v>
      </c>
      <c r="AG1828" s="109" t="str">
        <f t="shared" si="752"/>
        <v>B</v>
      </c>
      <c r="AM1828" s="109">
        <f t="shared" si="753"/>
        <v>0</v>
      </c>
      <c r="AN1828" s="109">
        <f t="shared" si="754"/>
        <v>0</v>
      </c>
      <c r="AO1828" s="109" t="str">
        <f t="shared" si="755"/>
        <v/>
      </c>
      <c r="AQ1828" s="109" t="str">
        <f t="shared" si="756"/>
        <v/>
      </c>
      <c r="BA1828" s="229">
        <f>MOD(SUM(E1821:E1829),12)</f>
        <v>0</v>
      </c>
    </row>
    <row r="1829" spans="1:53" ht="15.75" thickBot="1" x14ac:dyDescent="0.3">
      <c r="A1829" s="88"/>
      <c r="B1829" s="66" t="s">
        <v>286</v>
      </c>
      <c r="C1829" s="67"/>
      <c r="D1829" s="102"/>
      <c r="E1829" s="32"/>
      <c r="F1829" s="32"/>
      <c r="G1829" s="68" t="s">
        <v>277</v>
      </c>
      <c r="H1829" s="69">
        <f t="shared" si="757"/>
        <v>0</v>
      </c>
      <c r="I1829" s="70">
        <f t="shared" si="758"/>
        <v>0</v>
      </c>
      <c r="J1829" s="73" t="str">
        <f t="shared" si="759"/>
        <v>--</v>
      </c>
      <c r="K1829" s="32"/>
      <c r="L1829" s="233"/>
      <c r="M1829" s="295"/>
      <c r="N1829" s="295"/>
      <c r="O1829" s="295"/>
      <c r="P1829" s="295"/>
      <c r="Q1829" s="295"/>
      <c r="R1829" s="295"/>
      <c r="S1829" s="295"/>
      <c r="T1829" s="295"/>
      <c r="U1829" s="296"/>
      <c r="V1829" s="103"/>
      <c r="W1829" s="72"/>
      <c r="X1829" s="72"/>
      <c r="Y1829" s="72"/>
      <c r="Z1829" s="45">
        <f>Z1828+1</f>
        <v>17</v>
      </c>
      <c r="AA1829" s="77">
        <f t="shared" si="760"/>
        <v>193</v>
      </c>
      <c r="AB1829" s="77">
        <f t="shared" si="761"/>
        <v>204</v>
      </c>
      <c r="AC1829" s="72">
        <f t="shared" si="748"/>
        <v>1</v>
      </c>
      <c r="AD1829" s="72">
        <f t="shared" si="749"/>
        <v>1</v>
      </c>
      <c r="AE1829" s="109" t="str">
        <f t="shared" si="750"/>
        <v>0-0</v>
      </c>
      <c r="AF1829" s="109" t="str">
        <f t="shared" si="751"/>
        <v>Y</v>
      </c>
      <c r="AG1829" s="109" t="str">
        <f t="shared" si="752"/>
        <v>B</v>
      </c>
      <c r="AM1829" s="109">
        <f t="shared" si="753"/>
        <v>0</v>
      </c>
      <c r="AN1829" s="109">
        <f t="shared" si="754"/>
        <v>0</v>
      </c>
      <c r="AO1829" s="109" t="str">
        <f t="shared" si="755"/>
        <v/>
      </c>
      <c r="AQ1829" s="109" t="str">
        <f t="shared" si="756"/>
        <v/>
      </c>
      <c r="BA1829" s="229">
        <f>MOD(SUM(E1821:E1830),12)</f>
        <v>0</v>
      </c>
    </row>
    <row r="1830" spans="1:53" ht="15.75" thickBot="1" x14ac:dyDescent="0.3">
      <c r="A1830" s="88"/>
      <c r="B1830" s="66" t="s">
        <v>287</v>
      </c>
      <c r="C1830" s="67"/>
      <c r="D1830" s="102"/>
      <c r="E1830" s="32"/>
      <c r="F1830" s="32"/>
      <c r="G1830" s="68" t="s">
        <v>277</v>
      </c>
      <c r="H1830" s="69">
        <f t="shared" si="757"/>
        <v>0</v>
      </c>
      <c r="I1830" s="70">
        <f t="shared" si="758"/>
        <v>0</v>
      </c>
      <c r="J1830" s="73" t="str">
        <f t="shared" si="759"/>
        <v>--</v>
      </c>
      <c r="K1830" s="32"/>
      <c r="L1830" s="233"/>
      <c r="M1830" s="295"/>
      <c r="N1830" s="295"/>
      <c r="O1830" s="295"/>
      <c r="P1830" s="295"/>
      <c r="Q1830" s="295"/>
      <c r="R1830" s="295"/>
      <c r="S1830" s="295"/>
      <c r="T1830" s="295"/>
      <c r="U1830" s="296"/>
      <c r="V1830" s="103"/>
      <c r="W1830" s="72"/>
      <c r="X1830" s="72"/>
      <c r="Y1830" s="72"/>
      <c r="Z1830" s="45">
        <f>Z1829+1</f>
        <v>18</v>
      </c>
      <c r="AA1830" s="77">
        <f t="shared" si="760"/>
        <v>205</v>
      </c>
      <c r="AB1830" s="77">
        <f t="shared" si="761"/>
        <v>216</v>
      </c>
      <c r="AC1830" s="72">
        <f t="shared" si="748"/>
        <v>1</v>
      </c>
      <c r="AD1830" s="72">
        <f t="shared" si="749"/>
        <v>1</v>
      </c>
      <c r="AE1830" s="109" t="str">
        <f t="shared" si="750"/>
        <v>0-0</v>
      </c>
      <c r="AF1830" s="109" t="str">
        <f t="shared" si="751"/>
        <v>Y</v>
      </c>
      <c r="AG1830" s="109" t="str">
        <f t="shared" si="752"/>
        <v>B</v>
      </c>
      <c r="AM1830" s="109">
        <f t="shared" si="753"/>
        <v>0</v>
      </c>
      <c r="AN1830" s="109">
        <f t="shared" si="754"/>
        <v>0</v>
      </c>
      <c r="AO1830" s="109" t="str">
        <f t="shared" si="755"/>
        <v/>
      </c>
      <c r="AQ1830" s="109" t="str">
        <f t="shared" si="756"/>
        <v/>
      </c>
      <c r="BA1830" s="229">
        <f>MOD(SUM(E1821:E1831),12)</f>
        <v>0</v>
      </c>
    </row>
    <row r="1831" spans="1:53" ht="15.75" thickBot="1" x14ac:dyDescent="0.3">
      <c r="A1831" s="88"/>
      <c r="B1831" s="66" t="s">
        <v>288</v>
      </c>
      <c r="C1831" s="67"/>
      <c r="D1831" s="102"/>
      <c r="E1831" s="32"/>
      <c r="F1831" s="32"/>
      <c r="G1831" s="68" t="s">
        <v>277</v>
      </c>
      <c r="H1831" s="69">
        <f t="shared" si="757"/>
        <v>0</v>
      </c>
      <c r="I1831" s="70">
        <f t="shared" si="758"/>
        <v>0</v>
      </c>
      <c r="J1831" s="73" t="str">
        <f t="shared" si="759"/>
        <v>--</v>
      </c>
      <c r="K1831" s="32"/>
      <c r="L1831" s="233"/>
      <c r="M1831" s="295"/>
      <c r="N1831" s="295"/>
      <c r="O1831" s="295"/>
      <c r="P1831" s="295"/>
      <c r="Q1831" s="295"/>
      <c r="R1831" s="295"/>
      <c r="S1831" s="295"/>
      <c r="T1831" s="295"/>
      <c r="U1831" s="296"/>
      <c r="V1831" s="103"/>
      <c r="W1831" s="84"/>
      <c r="X1831" s="84"/>
      <c r="Y1831" s="72"/>
      <c r="Z1831" s="72"/>
      <c r="AA1831" s="72"/>
      <c r="AB1831" s="72"/>
      <c r="AC1831" s="72">
        <f t="shared" si="748"/>
        <v>1</v>
      </c>
      <c r="AD1831" s="72">
        <f t="shared" si="749"/>
        <v>1</v>
      </c>
      <c r="AE1831" s="109" t="str">
        <f t="shared" si="750"/>
        <v>0-0</v>
      </c>
      <c r="AF1831" s="109" t="str">
        <f t="shared" si="751"/>
        <v>Y</v>
      </c>
      <c r="AG1831" s="109" t="str">
        <f t="shared" si="752"/>
        <v>B</v>
      </c>
      <c r="AM1831" s="109">
        <f t="shared" si="753"/>
        <v>0</v>
      </c>
      <c r="AN1831" s="109">
        <f t="shared" si="754"/>
        <v>0</v>
      </c>
      <c r="AO1831" s="109" t="str">
        <f t="shared" si="755"/>
        <v/>
      </c>
      <c r="AQ1831" s="109" t="str">
        <f t="shared" si="756"/>
        <v/>
      </c>
      <c r="BA1831" s="229">
        <f>MOD(SUM(E1821:E1832),12)</f>
        <v>0</v>
      </c>
    </row>
    <row r="1832" spans="1:53" ht="15.75" thickBot="1" x14ac:dyDescent="0.3">
      <c r="A1832" s="88"/>
      <c r="B1832" s="66" t="s">
        <v>289</v>
      </c>
      <c r="C1832" s="67"/>
      <c r="D1832" s="102"/>
      <c r="E1832" s="32"/>
      <c r="F1832" s="32"/>
      <c r="G1832" s="68" t="s">
        <v>277</v>
      </c>
      <c r="H1832" s="69">
        <f t="shared" si="757"/>
        <v>0</v>
      </c>
      <c r="I1832" s="70">
        <f t="shared" si="758"/>
        <v>0</v>
      </c>
      <c r="J1832" s="73" t="str">
        <f t="shared" si="759"/>
        <v>--</v>
      </c>
      <c r="K1832" s="32"/>
      <c r="L1832" s="233"/>
      <c r="M1832" s="295"/>
      <c r="N1832" s="295"/>
      <c r="O1832" s="295"/>
      <c r="P1832" s="295"/>
      <c r="Q1832" s="295"/>
      <c r="R1832" s="295"/>
      <c r="S1832" s="295"/>
      <c r="T1832" s="295"/>
      <c r="U1832" s="296"/>
      <c r="V1832" s="103"/>
      <c r="W1832" s="84">
        <f>Y1832+1</f>
        <v>1</v>
      </c>
      <c r="X1832" s="84"/>
      <c r="Y1832" s="78">
        <f>SUM(E1821:E1832)</f>
        <v>0</v>
      </c>
      <c r="Z1832" s="72"/>
      <c r="AA1832" s="72"/>
      <c r="AB1832" s="72"/>
      <c r="AC1832" s="72">
        <f t="shared" si="748"/>
        <v>1</v>
      </c>
      <c r="AD1832" s="72">
        <f t="shared" si="749"/>
        <v>1</v>
      </c>
      <c r="AE1832" s="109" t="str">
        <f t="shared" si="750"/>
        <v>0-0</v>
      </c>
      <c r="AF1832" s="109" t="str">
        <f t="shared" si="751"/>
        <v>Y</v>
      </c>
      <c r="AG1832" s="109" t="str">
        <f t="shared" si="752"/>
        <v>B</v>
      </c>
      <c r="AM1832" s="109">
        <f t="shared" si="753"/>
        <v>0</v>
      </c>
      <c r="AN1832" s="109">
        <f t="shared" si="754"/>
        <v>0</v>
      </c>
      <c r="AO1832" s="109" t="str">
        <f t="shared" si="755"/>
        <v/>
      </c>
      <c r="AQ1832" s="109" t="str">
        <f t="shared" si="756"/>
        <v/>
      </c>
      <c r="BA1832" s="229">
        <f>MOD(SUM(E1821:E1833),12)</f>
        <v>0</v>
      </c>
    </row>
    <row r="1833" spans="1:53" ht="15.75" thickBot="1" x14ac:dyDescent="0.3">
      <c r="A1833" s="88"/>
      <c r="B1833" s="66" t="s">
        <v>290</v>
      </c>
      <c r="C1833" s="67"/>
      <c r="D1833" s="102"/>
      <c r="E1833" s="32"/>
      <c r="F1833" s="32"/>
      <c r="G1833" s="68" t="s">
        <v>277</v>
      </c>
      <c r="H1833" s="69">
        <f t="shared" si="757"/>
        <v>0</v>
      </c>
      <c r="I1833" s="70">
        <f t="shared" si="758"/>
        <v>0</v>
      </c>
      <c r="J1833" s="73" t="str">
        <f t="shared" si="759"/>
        <v>--</v>
      </c>
      <c r="K1833" s="32"/>
      <c r="L1833" s="233"/>
      <c r="M1833" s="295"/>
      <c r="N1833" s="295"/>
      <c r="O1833" s="295"/>
      <c r="P1833" s="295"/>
      <c r="Q1833" s="295"/>
      <c r="R1833" s="295"/>
      <c r="S1833" s="295"/>
      <c r="T1833" s="295"/>
      <c r="U1833" s="296"/>
      <c r="V1833" s="103"/>
      <c r="W1833" s="84">
        <f>Y1833+1</f>
        <v>1</v>
      </c>
      <c r="X1833" s="84"/>
      <c r="Y1833" s="78">
        <f>SUM(E1821:E1833)</f>
        <v>0</v>
      </c>
      <c r="Z1833" s="72" t="str">
        <f t="shared" ref="Z1833:Z1845" si="762">IF(OR(AND(E$8=216,C1832="DBL REV",C1833="DBL REV",Y1832&lt;=144,Y1833&gt;144),AND(E$8=216,C1832="TPL REV",C1833="TPL REV",Y1832&lt;=144,Y1833&gt;144),AND(E$8=216,C1832="QD REV",C1833="QD REV",Y1832&lt;=144,Y1833&gt;144)),"ERROR","")</f>
        <v/>
      </c>
      <c r="AA1833" s="72"/>
      <c r="AB1833" s="72"/>
      <c r="AC1833" s="72">
        <f t="shared" si="748"/>
        <v>1</v>
      </c>
      <c r="AD1833" s="72">
        <f t="shared" si="749"/>
        <v>1</v>
      </c>
      <c r="AE1833" s="109" t="str">
        <f t="shared" si="750"/>
        <v>0-0</v>
      </c>
      <c r="AF1833" s="109" t="str">
        <f t="shared" si="751"/>
        <v>Y</v>
      </c>
      <c r="AG1833" s="109" t="str">
        <f t="shared" si="752"/>
        <v>B</v>
      </c>
      <c r="AM1833" s="109">
        <f t="shared" si="753"/>
        <v>0</v>
      </c>
      <c r="AN1833" s="109">
        <f t="shared" si="754"/>
        <v>0</v>
      </c>
      <c r="AO1833" s="109" t="str">
        <f t="shared" si="755"/>
        <v/>
      </c>
      <c r="AQ1833" s="109" t="str">
        <f t="shared" si="756"/>
        <v/>
      </c>
      <c r="BA1833" s="229">
        <f>MOD(SUM(E1821:E1834),12)</f>
        <v>0</v>
      </c>
    </row>
    <row r="1834" spans="1:53" ht="15.75" thickBot="1" x14ac:dyDescent="0.3">
      <c r="A1834" s="88"/>
      <c r="B1834" s="66" t="s">
        <v>291</v>
      </c>
      <c r="C1834" s="67"/>
      <c r="D1834" s="102"/>
      <c r="E1834" s="32"/>
      <c r="F1834" s="32"/>
      <c r="G1834" s="68" t="s">
        <v>277</v>
      </c>
      <c r="H1834" s="69">
        <f t="shared" si="757"/>
        <v>0</v>
      </c>
      <c r="I1834" s="70">
        <f t="shared" si="758"/>
        <v>0</v>
      </c>
      <c r="J1834" s="73" t="str">
        <f t="shared" si="759"/>
        <v>--</v>
      </c>
      <c r="K1834" s="32"/>
      <c r="L1834" s="233"/>
      <c r="M1834" s="295"/>
      <c r="N1834" s="295"/>
      <c r="O1834" s="295"/>
      <c r="P1834" s="295"/>
      <c r="Q1834" s="295"/>
      <c r="R1834" s="295"/>
      <c r="S1834" s="295"/>
      <c r="T1834" s="295"/>
      <c r="U1834" s="296"/>
      <c r="V1834" s="103"/>
      <c r="W1834" s="84">
        <f>Y1834+1</f>
        <v>1</v>
      </c>
      <c r="X1834" s="84"/>
      <c r="Y1834" s="78">
        <f>SUM(E1821:E1834)</f>
        <v>0</v>
      </c>
      <c r="Z1834" s="72" t="str">
        <f t="shared" si="762"/>
        <v/>
      </c>
      <c r="AA1834" s="72"/>
      <c r="AB1834" s="72"/>
      <c r="AC1834" s="72">
        <f t="shared" si="748"/>
        <v>1</v>
      </c>
      <c r="AD1834" s="72">
        <f t="shared" si="749"/>
        <v>1</v>
      </c>
      <c r="AE1834" s="109" t="str">
        <f t="shared" si="750"/>
        <v>0-0</v>
      </c>
      <c r="AF1834" s="109" t="str">
        <f t="shared" si="751"/>
        <v>Y</v>
      </c>
      <c r="AG1834" s="109" t="str">
        <f t="shared" si="752"/>
        <v>B</v>
      </c>
      <c r="AM1834" s="109">
        <f t="shared" si="753"/>
        <v>0</v>
      </c>
      <c r="AN1834" s="109">
        <f t="shared" si="754"/>
        <v>0</v>
      </c>
      <c r="AO1834" s="109" t="str">
        <f t="shared" si="755"/>
        <v/>
      </c>
      <c r="AQ1834" s="109" t="str">
        <f t="shared" si="756"/>
        <v/>
      </c>
      <c r="BA1834" s="229">
        <f>MOD(SUM(E1821:E1835),12)</f>
        <v>0</v>
      </c>
    </row>
    <row r="1835" spans="1:53" ht="15.75" thickBot="1" x14ac:dyDescent="0.3">
      <c r="A1835" s="88"/>
      <c r="B1835" s="66" t="s">
        <v>292</v>
      </c>
      <c r="C1835" s="67"/>
      <c r="D1835" s="102"/>
      <c r="E1835" s="32"/>
      <c r="F1835" s="32"/>
      <c r="G1835" s="68" t="s">
        <v>277</v>
      </c>
      <c r="H1835" s="69">
        <f t="shared" si="757"/>
        <v>0</v>
      </c>
      <c r="I1835" s="70">
        <f t="shared" si="758"/>
        <v>0</v>
      </c>
      <c r="J1835" s="73" t="str">
        <f t="shared" si="759"/>
        <v>--</v>
      </c>
      <c r="K1835" s="32"/>
      <c r="L1835" s="233"/>
      <c r="M1835" s="295"/>
      <c r="N1835" s="295"/>
      <c r="O1835" s="295"/>
      <c r="P1835" s="295"/>
      <c r="Q1835" s="295"/>
      <c r="R1835" s="295"/>
      <c r="S1835" s="295"/>
      <c r="T1835" s="295"/>
      <c r="U1835" s="296"/>
      <c r="V1835" s="103"/>
      <c r="W1835" s="84">
        <f>Y1835+1</f>
        <v>1</v>
      </c>
      <c r="X1835" s="84"/>
      <c r="Y1835" s="78">
        <f>SUM(E1821:E1835)</f>
        <v>0</v>
      </c>
      <c r="Z1835" s="72" t="str">
        <f t="shared" si="762"/>
        <v/>
      </c>
      <c r="AA1835" s="72" t="str">
        <f t="shared" ref="AA1835:AA1847" si="763">IF(AND(C1833&lt;&gt;"Field SPL",W1832&lt;=144,Y1833&gt;144),"ERROR","")</f>
        <v/>
      </c>
      <c r="AB1835" s="72"/>
      <c r="AC1835" s="72">
        <f t="shared" si="748"/>
        <v>1</v>
      </c>
      <c r="AD1835" s="72">
        <f t="shared" si="749"/>
        <v>1</v>
      </c>
      <c r="AE1835" s="109" t="str">
        <f t="shared" si="750"/>
        <v>0-0</v>
      </c>
      <c r="AF1835" s="109" t="str">
        <f t="shared" si="751"/>
        <v>Y</v>
      </c>
      <c r="AG1835" s="109" t="str">
        <f t="shared" si="752"/>
        <v>B</v>
      </c>
      <c r="AM1835" s="109">
        <f t="shared" si="753"/>
        <v>0</v>
      </c>
      <c r="AN1835" s="109">
        <f t="shared" si="754"/>
        <v>0</v>
      </c>
      <c r="AO1835" s="109" t="str">
        <f t="shared" si="755"/>
        <v/>
      </c>
      <c r="AQ1835" s="109" t="str">
        <f t="shared" si="756"/>
        <v/>
      </c>
      <c r="BA1835" s="229">
        <f>MOD(SUM(E1821:E1836),12)</f>
        <v>0</v>
      </c>
    </row>
    <row r="1836" spans="1:53" ht="15.75" thickBot="1" x14ac:dyDescent="0.3">
      <c r="A1836" s="88"/>
      <c r="B1836" s="66" t="s">
        <v>293</v>
      </c>
      <c r="C1836" s="67"/>
      <c r="D1836" s="102"/>
      <c r="E1836" s="32"/>
      <c r="F1836" s="32"/>
      <c r="G1836" s="68" t="s">
        <v>277</v>
      </c>
      <c r="H1836" s="69">
        <f t="shared" si="757"/>
        <v>0</v>
      </c>
      <c r="I1836" s="70">
        <f t="shared" si="758"/>
        <v>0</v>
      </c>
      <c r="J1836" s="73" t="str">
        <f t="shared" si="759"/>
        <v>--</v>
      </c>
      <c r="K1836" s="32"/>
      <c r="L1836" s="233"/>
      <c r="M1836" s="295"/>
      <c r="N1836" s="295"/>
      <c r="O1836" s="295"/>
      <c r="P1836" s="295"/>
      <c r="Q1836" s="295"/>
      <c r="R1836" s="295"/>
      <c r="S1836" s="295"/>
      <c r="T1836" s="295"/>
      <c r="U1836" s="296"/>
      <c r="V1836" s="103"/>
      <c r="W1836" s="84">
        <f t="shared" ref="W1836:W1844" si="764">Y1836+1</f>
        <v>1</v>
      </c>
      <c r="X1836" s="84"/>
      <c r="Y1836" s="78">
        <f>SUM(E1821:E1836)</f>
        <v>0</v>
      </c>
      <c r="Z1836" s="72" t="str">
        <f t="shared" si="762"/>
        <v/>
      </c>
      <c r="AA1836" s="72" t="str">
        <f t="shared" si="763"/>
        <v/>
      </c>
      <c r="AB1836" s="72"/>
      <c r="AC1836" s="72">
        <f t="shared" si="748"/>
        <v>1</v>
      </c>
      <c r="AD1836" s="72">
        <f t="shared" si="749"/>
        <v>1</v>
      </c>
      <c r="AE1836" s="109" t="str">
        <f t="shared" si="750"/>
        <v>0-0</v>
      </c>
      <c r="AF1836" s="109" t="str">
        <f t="shared" si="751"/>
        <v>Y</v>
      </c>
      <c r="AG1836" s="109" t="str">
        <f t="shared" si="752"/>
        <v>B</v>
      </c>
      <c r="AM1836" s="109">
        <f t="shared" si="753"/>
        <v>0</v>
      </c>
      <c r="AN1836" s="109">
        <f t="shared" si="754"/>
        <v>0</v>
      </c>
      <c r="AO1836" s="109" t="str">
        <f t="shared" si="755"/>
        <v/>
      </c>
      <c r="AQ1836" s="109" t="str">
        <f t="shared" si="756"/>
        <v/>
      </c>
      <c r="BA1836" s="229">
        <f>MOD(SUM(E1821:E1837),12)</f>
        <v>0</v>
      </c>
    </row>
    <row r="1837" spans="1:53" ht="15.75" thickBot="1" x14ac:dyDescent="0.3">
      <c r="A1837" s="88"/>
      <c r="B1837" s="66" t="s">
        <v>294</v>
      </c>
      <c r="C1837" s="67"/>
      <c r="D1837" s="102"/>
      <c r="E1837" s="32"/>
      <c r="F1837" s="32"/>
      <c r="G1837" s="68" t="s">
        <v>277</v>
      </c>
      <c r="H1837" s="69">
        <f t="shared" si="757"/>
        <v>0</v>
      </c>
      <c r="I1837" s="70">
        <f t="shared" si="758"/>
        <v>0</v>
      </c>
      <c r="J1837" s="73" t="str">
        <f t="shared" si="759"/>
        <v>--</v>
      </c>
      <c r="K1837" s="32"/>
      <c r="L1837" s="233"/>
      <c r="M1837" s="295"/>
      <c r="N1837" s="295"/>
      <c r="O1837" s="295"/>
      <c r="P1837" s="295"/>
      <c r="Q1837" s="295"/>
      <c r="R1837" s="295"/>
      <c r="S1837" s="295"/>
      <c r="T1837" s="295"/>
      <c r="U1837" s="296"/>
      <c r="V1837" s="103"/>
      <c r="W1837" s="84">
        <f t="shared" si="764"/>
        <v>1</v>
      </c>
      <c r="X1837" s="84"/>
      <c r="Y1837" s="78">
        <f>SUM(E1821:E1837)</f>
        <v>0</v>
      </c>
      <c r="Z1837" s="72" t="str">
        <f t="shared" si="762"/>
        <v/>
      </c>
      <c r="AA1837" s="72" t="str">
        <f t="shared" si="763"/>
        <v/>
      </c>
      <c r="AB1837" s="72"/>
      <c r="AC1837" s="72">
        <f t="shared" si="748"/>
        <v>1</v>
      </c>
      <c r="AD1837" s="72">
        <f t="shared" si="749"/>
        <v>1</v>
      </c>
      <c r="AE1837" s="109" t="str">
        <f t="shared" si="750"/>
        <v>0-0</v>
      </c>
      <c r="AF1837" s="109" t="str">
        <f t="shared" si="751"/>
        <v>Y</v>
      </c>
      <c r="AG1837" s="109" t="str">
        <f t="shared" si="752"/>
        <v>B</v>
      </c>
      <c r="AM1837" s="109">
        <f t="shared" si="753"/>
        <v>0</v>
      </c>
      <c r="AN1837" s="109">
        <f t="shared" si="754"/>
        <v>0</v>
      </c>
      <c r="AO1837" s="109" t="str">
        <f t="shared" si="755"/>
        <v/>
      </c>
      <c r="AQ1837" s="109" t="str">
        <f t="shared" si="756"/>
        <v/>
      </c>
      <c r="BA1837" s="229">
        <f>MOD(SUM(E1821:E1838),12)</f>
        <v>0</v>
      </c>
    </row>
    <row r="1838" spans="1:53" ht="15.75" thickBot="1" x14ac:dyDescent="0.3">
      <c r="A1838" s="88"/>
      <c r="B1838" s="66" t="s">
        <v>295</v>
      </c>
      <c r="C1838" s="67"/>
      <c r="D1838" s="102"/>
      <c r="E1838" s="32"/>
      <c r="F1838" s="32"/>
      <c r="G1838" s="68" t="s">
        <v>277</v>
      </c>
      <c r="H1838" s="69">
        <f t="shared" si="757"/>
        <v>0</v>
      </c>
      <c r="I1838" s="70">
        <f t="shared" si="758"/>
        <v>0</v>
      </c>
      <c r="J1838" s="73" t="str">
        <f t="shared" si="759"/>
        <v>--</v>
      </c>
      <c r="K1838" s="32"/>
      <c r="L1838" s="233"/>
      <c r="M1838" s="295"/>
      <c r="N1838" s="295"/>
      <c r="O1838" s="295"/>
      <c r="P1838" s="295"/>
      <c r="Q1838" s="295"/>
      <c r="R1838" s="295"/>
      <c r="S1838" s="295"/>
      <c r="T1838" s="295"/>
      <c r="U1838" s="296"/>
      <c r="V1838" s="103"/>
      <c r="W1838" s="84">
        <f t="shared" si="764"/>
        <v>1</v>
      </c>
      <c r="X1838" s="84"/>
      <c r="Y1838" s="78">
        <f>SUM(E1821:E1838)</f>
        <v>0</v>
      </c>
      <c r="Z1838" s="72" t="str">
        <f t="shared" si="762"/>
        <v/>
      </c>
      <c r="AA1838" s="72" t="str">
        <f t="shared" si="763"/>
        <v/>
      </c>
      <c r="AB1838" s="72"/>
      <c r="AC1838" s="72">
        <f t="shared" si="748"/>
        <v>1</v>
      </c>
      <c r="AD1838" s="72">
        <f t="shared" si="749"/>
        <v>1</v>
      </c>
      <c r="AE1838" s="109" t="str">
        <f t="shared" si="750"/>
        <v>0-0</v>
      </c>
      <c r="AF1838" s="109" t="str">
        <f t="shared" si="751"/>
        <v>Y</v>
      </c>
      <c r="AG1838" s="109" t="str">
        <f t="shared" si="752"/>
        <v>B</v>
      </c>
      <c r="AM1838" s="109">
        <f t="shared" si="753"/>
        <v>0</v>
      </c>
      <c r="AN1838" s="109">
        <f t="shared" si="754"/>
        <v>0</v>
      </c>
      <c r="AO1838" s="109" t="str">
        <f t="shared" si="755"/>
        <v/>
      </c>
      <c r="AQ1838" s="109" t="str">
        <f t="shared" si="756"/>
        <v/>
      </c>
      <c r="BA1838" s="229">
        <f>MOD(SUM(E1821:E1839),12)</f>
        <v>0</v>
      </c>
    </row>
    <row r="1839" spans="1:53" ht="15.75" thickBot="1" x14ac:dyDescent="0.3">
      <c r="A1839" s="88"/>
      <c r="B1839" s="66" t="s">
        <v>296</v>
      </c>
      <c r="C1839" s="67"/>
      <c r="D1839" s="102"/>
      <c r="E1839" s="32"/>
      <c r="F1839" s="32"/>
      <c r="G1839" s="68" t="s">
        <v>277</v>
      </c>
      <c r="H1839" s="69">
        <f t="shared" si="757"/>
        <v>0</v>
      </c>
      <c r="I1839" s="70">
        <f t="shared" si="758"/>
        <v>0</v>
      </c>
      <c r="J1839" s="73" t="str">
        <f t="shared" si="759"/>
        <v>--</v>
      </c>
      <c r="K1839" s="32"/>
      <c r="L1839" s="233"/>
      <c r="M1839" s="295"/>
      <c r="N1839" s="295"/>
      <c r="O1839" s="295"/>
      <c r="P1839" s="295"/>
      <c r="Q1839" s="295"/>
      <c r="R1839" s="295"/>
      <c r="S1839" s="295"/>
      <c r="T1839" s="295"/>
      <c r="U1839" s="296"/>
      <c r="V1839" s="103"/>
      <c r="W1839" s="84">
        <f t="shared" si="764"/>
        <v>1</v>
      </c>
      <c r="X1839" s="84"/>
      <c r="Y1839" s="78">
        <f>SUM(E1821:E1839)</f>
        <v>0</v>
      </c>
      <c r="Z1839" s="72" t="str">
        <f t="shared" si="762"/>
        <v/>
      </c>
      <c r="AA1839" s="72" t="str">
        <f t="shared" si="763"/>
        <v/>
      </c>
      <c r="AB1839" s="72"/>
      <c r="AC1839" s="72">
        <f t="shared" si="748"/>
        <v>1</v>
      </c>
      <c r="AD1839" s="72">
        <f t="shared" si="749"/>
        <v>1</v>
      </c>
      <c r="AE1839" s="109" t="str">
        <f t="shared" si="750"/>
        <v>0-0</v>
      </c>
      <c r="AF1839" s="109" t="str">
        <f t="shared" si="751"/>
        <v>Y</v>
      </c>
      <c r="AG1839" s="109" t="str">
        <f t="shared" si="752"/>
        <v>B</v>
      </c>
      <c r="AM1839" s="109">
        <f t="shared" si="753"/>
        <v>0</v>
      </c>
      <c r="AN1839" s="109">
        <f t="shared" si="754"/>
        <v>0</v>
      </c>
      <c r="AO1839" s="109" t="str">
        <f t="shared" si="755"/>
        <v/>
      </c>
      <c r="AQ1839" s="109" t="str">
        <f t="shared" si="756"/>
        <v/>
      </c>
      <c r="BA1839" s="229">
        <f>MOD(SUM(E1821:E1840),12)</f>
        <v>0</v>
      </c>
    </row>
    <row r="1840" spans="1:53" ht="15.75" thickBot="1" x14ac:dyDescent="0.3">
      <c r="A1840" s="88"/>
      <c r="B1840" s="66" t="s">
        <v>297</v>
      </c>
      <c r="C1840" s="67"/>
      <c r="D1840" s="102"/>
      <c r="E1840" s="32"/>
      <c r="F1840" s="32"/>
      <c r="G1840" s="68" t="s">
        <v>277</v>
      </c>
      <c r="H1840" s="69">
        <f t="shared" si="757"/>
        <v>0</v>
      </c>
      <c r="I1840" s="70">
        <f t="shared" si="758"/>
        <v>0</v>
      </c>
      <c r="J1840" s="73" t="str">
        <f t="shared" si="759"/>
        <v>--</v>
      </c>
      <c r="K1840" s="32"/>
      <c r="L1840" s="233"/>
      <c r="M1840" s="295"/>
      <c r="N1840" s="295"/>
      <c r="O1840" s="295"/>
      <c r="P1840" s="295"/>
      <c r="Q1840" s="295"/>
      <c r="R1840" s="295"/>
      <c r="S1840" s="295"/>
      <c r="T1840" s="295"/>
      <c r="U1840" s="296"/>
      <c r="V1840" s="103"/>
      <c r="W1840" s="84">
        <f t="shared" si="764"/>
        <v>1</v>
      </c>
      <c r="X1840" s="84"/>
      <c r="Y1840" s="78">
        <f>SUM(E1821:E1840)</f>
        <v>0</v>
      </c>
      <c r="Z1840" s="72" t="str">
        <f t="shared" si="762"/>
        <v/>
      </c>
      <c r="AA1840" s="72" t="str">
        <f t="shared" si="763"/>
        <v/>
      </c>
      <c r="AB1840" s="72"/>
      <c r="AC1840" s="72">
        <f t="shared" si="748"/>
        <v>1</v>
      </c>
      <c r="AD1840" s="72">
        <f t="shared" si="749"/>
        <v>1</v>
      </c>
      <c r="AE1840" s="109" t="str">
        <f t="shared" si="750"/>
        <v>0-0</v>
      </c>
      <c r="AF1840" s="109" t="str">
        <f t="shared" si="751"/>
        <v>Y</v>
      </c>
      <c r="AG1840" s="109" t="str">
        <f t="shared" si="752"/>
        <v>B</v>
      </c>
      <c r="AM1840" s="109">
        <f t="shared" si="753"/>
        <v>0</v>
      </c>
      <c r="AN1840" s="109">
        <f t="shared" si="754"/>
        <v>0</v>
      </c>
      <c r="AO1840" s="109" t="str">
        <f t="shared" si="755"/>
        <v/>
      </c>
      <c r="AQ1840" s="109" t="str">
        <f t="shared" si="756"/>
        <v/>
      </c>
      <c r="BA1840" s="229">
        <f>MOD(SUM(E1821:E1841),12)</f>
        <v>0</v>
      </c>
    </row>
    <row r="1841" spans="1:53" ht="15.75" thickBot="1" x14ac:dyDescent="0.3">
      <c r="A1841" s="88"/>
      <c r="B1841" s="66" t="s">
        <v>298</v>
      </c>
      <c r="C1841" s="67"/>
      <c r="D1841" s="102"/>
      <c r="E1841" s="32"/>
      <c r="F1841" s="32"/>
      <c r="G1841" s="68" t="s">
        <v>277</v>
      </c>
      <c r="H1841" s="69">
        <f t="shared" si="757"/>
        <v>0</v>
      </c>
      <c r="I1841" s="70">
        <f t="shared" si="758"/>
        <v>0</v>
      </c>
      <c r="J1841" s="73" t="str">
        <f t="shared" si="759"/>
        <v>--</v>
      </c>
      <c r="K1841" s="32"/>
      <c r="L1841" s="233"/>
      <c r="M1841" s="295"/>
      <c r="N1841" s="295"/>
      <c r="O1841" s="295"/>
      <c r="P1841" s="295"/>
      <c r="Q1841" s="295"/>
      <c r="R1841" s="295"/>
      <c r="S1841" s="295"/>
      <c r="T1841" s="295"/>
      <c r="U1841" s="296"/>
      <c r="V1841" s="103"/>
      <c r="W1841" s="84">
        <f t="shared" si="764"/>
        <v>1</v>
      </c>
      <c r="X1841" s="84"/>
      <c r="Y1841" s="78">
        <f>SUM(E1821:E1841)</f>
        <v>0</v>
      </c>
      <c r="Z1841" s="72" t="str">
        <f t="shared" si="762"/>
        <v/>
      </c>
      <c r="AA1841" s="72" t="str">
        <f t="shared" si="763"/>
        <v/>
      </c>
      <c r="AB1841" s="72"/>
      <c r="AC1841" s="72">
        <f t="shared" si="748"/>
        <v>1</v>
      </c>
      <c r="AD1841" s="72">
        <f t="shared" si="749"/>
        <v>1</v>
      </c>
      <c r="AE1841" s="109" t="str">
        <f t="shared" si="750"/>
        <v>0-0</v>
      </c>
      <c r="AF1841" s="109" t="str">
        <f t="shared" si="751"/>
        <v>Y</v>
      </c>
      <c r="AG1841" s="109" t="str">
        <f t="shared" si="752"/>
        <v>B</v>
      </c>
      <c r="AM1841" s="109">
        <f t="shared" si="753"/>
        <v>0</v>
      </c>
      <c r="AN1841" s="109">
        <f t="shared" si="754"/>
        <v>0</v>
      </c>
      <c r="AO1841" s="109" t="str">
        <f t="shared" si="755"/>
        <v/>
      </c>
      <c r="AQ1841" s="109" t="str">
        <f t="shared" si="756"/>
        <v/>
      </c>
      <c r="BA1841" s="229">
        <f>MOD(SUM(E1821:E1842),12)</f>
        <v>0</v>
      </c>
    </row>
    <row r="1842" spans="1:53" ht="15.75" thickBot="1" x14ac:dyDescent="0.3">
      <c r="A1842" s="88"/>
      <c r="B1842" s="66" t="s">
        <v>299</v>
      </c>
      <c r="C1842" s="67"/>
      <c r="D1842" s="102"/>
      <c r="E1842" s="32"/>
      <c r="F1842" s="32"/>
      <c r="G1842" s="68" t="s">
        <v>277</v>
      </c>
      <c r="H1842" s="69">
        <f t="shared" si="757"/>
        <v>0</v>
      </c>
      <c r="I1842" s="70">
        <f t="shared" si="758"/>
        <v>0</v>
      </c>
      <c r="J1842" s="73" t="str">
        <f t="shared" si="759"/>
        <v>--</v>
      </c>
      <c r="K1842" s="32"/>
      <c r="L1842" s="233"/>
      <c r="M1842" s="295"/>
      <c r="N1842" s="295"/>
      <c r="O1842" s="295"/>
      <c r="P1842" s="295"/>
      <c r="Q1842" s="295"/>
      <c r="R1842" s="295"/>
      <c r="S1842" s="295"/>
      <c r="T1842" s="295"/>
      <c r="U1842" s="296"/>
      <c r="V1842" s="103"/>
      <c r="W1842" s="84">
        <f t="shared" si="764"/>
        <v>1</v>
      </c>
      <c r="X1842" s="84"/>
      <c r="Y1842" s="78">
        <f>SUM(E1821:E1842)</f>
        <v>0</v>
      </c>
      <c r="Z1842" s="72" t="str">
        <f t="shared" si="762"/>
        <v/>
      </c>
      <c r="AA1842" s="72" t="str">
        <f t="shared" si="763"/>
        <v/>
      </c>
      <c r="AB1842" s="72"/>
      <c r="AC1842" s="72">
        <f t="shared" si="748"/>
        <v>1</v>
      </c>
      <c r="AD1842" s="72">
        <f t="shared" si="749"/>
        <v>1</v>
      </c>
      <c r="AE1842" s="109" t="str">
        <f t="shared" si="750"/>
        <v>0-0</v>
      </c>
      <c r="AF1842" s="109" t="str">
        <f t="shared" si="751"/>
        <v>Y</v>
      </c>
      <c r="AG1842" s="109" t="str">
        <f t="shared" si="752"/>
        <v>B</v>
      </c>
      <c r="AM1842" s="109">
        <f t="shared" si="753"/>
        <v>0</v>
      </c>
      <c r="AN1842" s="109">
        <f t="shared" si="754"/>
        <v>0</v>
      </c>
      <c r="AO1842" s="109" t="str">
        <f t="shared" si="755"/>
        <v/>
      </c>
      <c r="AQ1842" s="109" t="str">
        <f t="shared" si="756"/>
        <v/>
      </c>
      <c r="BA1842" s="229">
        <f>MOD(SUM(E1821:E1843),12)</f>
        <v>0</v>
      </c>
    </row>
    <row r="1843" spans="1:53" ht="15.75" thickBot="1" x14ac:dyDescent="0.3">
      <c r="A1843" s="88"/>
      <c r="B1843" s="66" t="s">
        <v>300</v>
      </c>
      <c r="C1843" s="67"/>
      <c r="D1843" s="102"/>
      <c r="E1843" s="32"/>
      <c r="F1843" s="32"/>
      <c r="G1843" s="68" t="s">
        <v>277</v>
      </c>
      <c r="H1843" s="69">
        <f t="shared" si="757"/>
        <v>0</v>
      </c>
      <c r="I1843" s="70">
        <f t="shared" si="758"/>
        <v>0</v>
      </c>
      <c r="J1843" s="73" t="str">
        <f t="shared" si="759"/>
        <v>--</v>
      </c>
      <c r="K1843" s="32"/>
      <c r="L1843" s="233"/>
      <c r="M1843" s="295"/>
      <c r="N1843" s="295"/>
      <c r="O1843" s="295"/>
      <c r="P1843" s="295"/>
      <c r="Q1843" s="295"/>
      <c r="R1843" s="295"/>
      <c r="S1843" s="295"/>
      <c r="T1843" s="295"/>
      <c r="U1843" s="296"/>
      <c r="V1843" s="103"/>
      <c r="W1843" s="84">
        <f t="shared" si="764"/>
        <v>1</v>
      </c>
      <c r="X1843" s="84"/>
      <c r="Y1843" s="78">
        <f>SUM(E1821:E1843)</f>
        <v>0</v>
      </c>
      <c r="Z1843" s="72" t="str">
        <f t="shared" si="762"/>
        <v/>
      </c>
      <c r="AA1843" s="72" t="str">
        <f t="shared" si="763"/>
        <v/>
      </c>
      <c r="AB1843" s="72"/>
      <c r="AC1843" s="72">
        <f t="shared" si="748"/>
        <v>1</v>
      </c>
      <c r="AD1843" s="72">
        <f t="shared" si="749"/>
        <v>1</v>
      </c>
      <c r="AE1843" s="109" t="str">
        <f t="shared" si="750"/>
        <v>0-0</v>
      </c>
      <c r="AF1843" s="109" t="str">
        <f t="shared" si="751"/>
        <v>Y</v>
      </c>
      <c r="AG1843" s="109" t="str">
        <f t="shared" si="752"/>
        <v>B</v>
      </c>
      <c r="AM1843" s="109">
        <f t="shared" si="753"/>
        <v>0</v>
      </c>
      <c r="AN1843" s="109">
        <f t="shared" si="754"/>
        <v>0</v>
      </c>
      <c r="AO1843" s="109" t="str">
        <f t="shared" si="755"/>
        <v/>
      </c>
      <c r="AQ1843" s="109" t="str">
        <f t="shared" si="756"/>
        <v/>
      </c>
      <c r="BA1843" s="229">
        <f>MOD(SUM(E1821:E1844),12)</f>
        <v>0</v>
      </c>
    </row>
    <row r="1844" spans="1:53" ht="15.75" thickBot="1" x14ac:dyDescent="0.3">
      <c r="A1844" s="88"/>
      <c r="B1844" s="66" t="s">
        <v>301</v>
      </c>
      <c r="C1844" s="67"/>
      <c r="D1844" s="102"/>
      <c r="E1844" s="32"/>
      <c r="F1844" s="32"/>
      <c r="G1844" s="68" t="s">
        <v>277</v>
      </c>
      <c r="H1844" s="69">
        <f t="shared" si="757"/>
        <v>0</v>
      </c>
      <c r="I1844" s="70">
        <f t="shared" si="758"/>
        <v>0</v>
      </c>
      <c r="J1844" s="73" t="str">
        <f t="shared" si="759"/>
        <v>--</v>
      </c>
      <c r="K1844" s="32"/>
      <c r="L1844" s="233"/>
      <c r="M1844" s="295"/>
      <c r="N1844" s="295"/>
      <c r="O1844" s="295"/>
      <c r="P1844" s="295"/>
      <c r="Q1844" s="295"/>
      <c r="R1844" s="295"/>
      <c r="S1844" s="295"/>
      <c r="T1844" s="295"/>
      <c r="U1844" s="296"/>
      <c r="V1844" s="103"/>
      <c r="W1844" s="84">
        <f t="shared" si="764"/>
        <v>1</v>
      </c>
      <c r="X1844" s="84"/>
      <c r="Y1844" s="78">
        <f>SUM(E1821:E1844)</f>
        <v>0</v>
      </c>
      <c r="Z1844" s="72" t="str">
        <f t="shared" si="762"/>
        <v/>
      </c>
      <c r="AA1844" s="72" t="str">
        <f t="shared" si="763"/>
        <v/>
      </c>
      <c r="AB1844" s="72"/>
      <c r="AC1844" s="72">
        <f t="shared" si="748"/>
        <v>1</v>
      </c>
      <c r="AD1844" s="72">
        <f t="shared" si="749"/>
        <v>1</v>
      </c>
      <c r="AE1844" s="109" t="str">
        <f t="shared" si="750"/>
        <v>0-0</v>
      </c>
      <c r="AF1844" s="109" t="str">
        <f t="shared" si="751"/>
        <v>Y</v>
      </c>
      <c r="AG1844" s="109" t="str">
        <f t="shared" si="752"/>
        <v>B</v>
      </c>
      <c r="AM1844" s="109">
        <f t="shared" si="753"/>
        <v>0</v>
      </c>
      <c r="AN1844" s="109">
        <f t="shared" si="754"/>
        <v>0</v>
      </c>
      <c r="AO1844" s="109" t="str">
        <f t="shared" si="755"/>
        <v/>
      </c>
      <c r="AQ1844" s="109" t="str">
        <f t="shared" si="756"/>
        <v/>
      </c>
      <c r="BA1844" s="229">
        <f>MOD(SUM(E1821:E1845),12)</f>
        <v>0</v>
      </c>
    </row>
    <row r="1845" spans="1:53" ht="15.75" thickBot="1" x14ac:dyDescent="0.3">
      <c r="A1845" s="88"/>
      <c r="B1845" s="66" t="s">
        <v>302</v>
      </c>
      <c r="C1845" s="67"/>
      <c r="D1845" s="102"/>
      <c r="E1845" s="32"/>
      <c r="F1845" s="32"/>
      <c r="G1845" s="68" t="s">
        <v>277</v>
      </c>
      <c r="H1845" s="69">
        <f t="shared" si="757"/>
        <v>0</v>
      </c>
      <c r="I1845" s="70">
        <f t="shared" si="758"/>
        <v>0</v>
      </c>
      <c r="J1845" s="73" t="str">
        <f t="shared" si="759"/>
        <v>--</v>
      </c>
      <c r="K1845" s="32"/>
      <c r="L1845" s="234"/>
      <c r="M1845" s="295"/>
      <c r="N1845" s="295"/>
      <c r="O1845" s="295"/>
      <c r="P1845" s="295"/>
      <c r="Q1845" s="295"/>
      <c r="R1845" s="295"/>
      <c r="S1845" s="295"/>
      <c r="T1845" s="295"/>
      <c r="U1845" s="296"/>
      <c r="V1845" s="103"/>
      <c r="W1845" s="72"/>
      <c r="X1845" s="72"/>
      <c r="Y1845" s="78">
        <f>SUM(E1821:E1845)</f>
        <v>0</v>
      </c>
      <c r="Z1845" s="72" t="str">
        <f t="shared" si="762"/>
        <v/>
      </c>
      <c r="AA1845" s="72" t="str">
        <f t="shared" si="763"/>
        <v/>
      </c>
      <c r="AB1845" s="72"/>
      <c r="AC1845" s="72">
        <f t="shared" si="748"/>
        <v>1</v>
      </c>
      <c r="AD1845" s="72">
        <f t="shared" si="749"/>
        <v>1</v>
      </c>
      <c r="AE1845" s="109" t="str">
        <f t="shared" si="750"/>
        <v>0-0</v>
      </c>
      <c r="AF1845" s="109" t="str">
        <f t="shared" si="751"/>
        <v>Y</v>
      </c>
      <c r="AG1845" s="109" t="str">
        <f t="shared" si="752"/>
        <v>B</v>
      </c>
      <c r="AM1845" s="109">
        <f t="shared" si="753"/>
        <v>0</v>
      </c>
      <c r="AN1845" s="109">
        <f t="shared" si="754"/>
        <v>0</v>
      </c>
      <c r="AO1845" s="109" t="str">
        <f t="shared" si="755"/>
        <v/>
      </c>
      <c r="AQ1845" s="109" t="str">
        <f t="shared" si="756"/>
        <v/>
      </c>
      <c r="BA1845" s="228"/>
    </row>
    <row r="1846" spans="1:53" ht="16.5" thickBot="1" x14ac:dyDescent="0.3">
      <c r="A1846" s="88"/>
      <c r="B1846" s="281" t="s">
        <v>393</v>
      </c>
      <c r="C1846" s="283"/>
      <c r="D1846" s="79"/>
      <c r="E1846" s="80"/>
      <c r="F1846" s="80"/>
      <c r="G1846" s="81"/>
      <c r="H1846" s="192"/>
      <c r="I1846" s="192"/>
      <c r="J1846" s="192"/>
      <c r="K1846" s="82"/>
      <c r="L1846" s="281" t="s">
        <v>306</v>
      </c>
      <c r="M1846" s="282"/>
      <c r="N1846" s="282"/>
      <c r="O1846" s="282"/>
      <c r="P1846" s="282"/>
      <c r="Q1846" s="282"/>
      <c r="R1846" s="282"/>
      <c r="S1846" s="282"/>
      <c r="T1846" s="282"/>
      <c r="U1846" s="283"/>
      <c r="V1846" s="104"/>
      <c r="W1846" s="72"/>
      <c r="X1846" s="72"/>
      <c r="Y1846" s="72"/>
      <c r="Z1846" s="72"/>
      <c r="AA1846" s="72" t="str">
        <f t="shared" si="763"/>
        <v/>
      </c>
      <c r="AB1846" s="72"/>
      <c r="AC1846" s="72">
        <f>SUM(AC1821:AC1845)</f>
        <v>25</v>
      </c>
      <c r="AD1846" s="72">
        <f>SUM(AD1821:AD1845)</f>
        <v>25</v>
      </c>
      <c r="AE1846" s="109" t="str">
        <f t="shared" si="750"/>
        <v>-</v>
      </c>
      <c r="AM1846" s="109">
        <f>SUM(AM1821:AM1845)</f>
        <v>0</v>
      </c>
      <c r="AN1846" s="109">
        <f>SUM(AN1821:AN1845)</f>
        <v>0</v>
      </c>
      <c r="AO1846" s="109">
        <f>((COUNTIF(AO1821:AO1845,"Y")/3)*2)</f>
        <v>0</v>
      </c>
      <c r="AP1846" s="109">
        <f>(COUNTIF(AO1821:AO1845,"Y")/3)</f>
        <v>0</v>
      </c>
      <c r="AQ1846" s="109">
        <f>(COUNTIF(AQ1821:AQ1845,"Y")/2)</f>
        <v>0</v>
      </c>
      <c r="AR1846" s="109">
        <f>(COUNTIF(AQ1821:AQ1845,"Y")/2)</f>
        <v>0</v>
      </c>
      <c r="BA1846" s="228"/>
    </row>
    <row r="1847" spans="1:53" ht="16.5" thickBot="1" x14ac:dyDescent="0.3">
      <c r="A1847" s="88"/>
      <c r="B1847" s="281" t="s">
        <v>307</v>
      </c>
      <c r="C1847" s="283"/>
      <c r="D1847" s="25"/>
      <c r="E1847" s="25"/>
      <c r="F1847" s="25"/>
      <c r="G1847" s="83"/>
      <c r="H1847" s="25"/>
      <c r="I1847" s="26"/>
      <c r="J1847" s="26"/>
      <c r="K1847" s="25"/>
      <c r="L1847" s="25"/>
      <c r="M1847" s="25"/>
      <c r="N1847" s="25"/>
      <c r="O1847" s="25"/>
      <c r="P1847" s="26"/>
      <c r="Q1847" s="26"/>
      <c r="R1847" s="26"/>
      <c r="S1847" s="26"/>
      <c r="T1847" s="26"/>
      <c r="U1847" s="26"/>
      <c r="V1847" s="54"/>
      <c r="W1847" s="72"/>
      <c r="X1847" s="72"/>
      <c r="Y1847" s="72"/>
      <c r="Z1847" s="72"/>
      <c r="AA1847" s="72" t="str">
        <f t="shared" si="763"/>
        <v/>
      </c>
      <c r="AB1847" s="72"/>
      <c r="AC1847" s="72"/>
      <c r="AD1847" s="72"/>
      <c r="AE1847" s="109" t="str">
        <f t="shared" si="750"/>
        <v>-</v>
      </c>
      <c r="BA1847" s="226"/>
    </row>
    <row r="1848" spans="1:53" x14ac:dyDescent="0.25">
      <c r="A1848" s="88"/>
      <c r="B1848" s="88"/>
      <c r="C1848" s="88"/>
      <c r="D1848" s="88"/>
      <c r="E1848" s="88"/>
      <c r="F1848" s="88"/>
      <c r="G1848" s="88"/>
      <c r="H1848" s="88"/>
      <c r="I1848" s="88"/>
      <c r="J1848" s="88"/>
      <c r="K1848" s="88"/>
      <c r="L1848" s="88"/>
      <c r="M1848" s="88"/>
      <c r="N1848" s="88"/>
      <c r="O1848" s="88"/>
      <c r="P1848" s="88"/>
      <c r="Q1848" s="88"/>
      <c r="R1848" s="88"/>
      <c r="S1848" s="88"/>
      <c r="T1848" s="88"/>
      <c r="U1848" s="88"/>
      <c r="V1848" s="88"/>
      <c r="W1848" s="88"/>
      <c r="X1848" s="88"/>
      <c r="Y1848" s="88"/>
      <c r="Z1848" s="88"/>
      <c r="AA1848" s="88"/>
      <c r="AB1848" s="88"/>
      <c r="AC1848" s="88"/>
      <c r="AD1848" s="88"/>
    </row>
    <row r="1849" spans="1:53" ht="15.75" thickBot="1" x14ac:dyDescent="0.3">
      <c r="A1849" s="88"/>
      <c r="B1849" s="88"/>
      <c r="C1849" s="88"/>
      <c r="D1849" s="88"/>
      <c r="E1849" s="88"/>
      <c r="F1849" s="88"/>
      <c r="G1849" s="88"/>
      <c r="H1849" s="88"/>
      <c r="I1849" s="88"/>
      <c r="J1849" s="88"/>
      <c r="K1849" s="88"/>
      <c r="L1849" s="88"/>
      <c r="M1849" s="88"/>
      <c r="N1849" s="88"/>
      <c r="O1849" s="88"/>
      <c r="P1849" s="88"/>
      <c r="Q1849" s="88"/>
      <c r="R1849" s="88"/>
      <c r="S1849" s="88"/>
      <c r="T1849" s="88"/>
      <c r="U1849" s="88"/>
      <c r="V1849" s="88"/>
      <c r="W1849" s="88"/>
      <c r="X1849" s="88"/>
      <c r="Y1849" s="88"/>
      <c r="Z1849" s="88"/>
      <c r="AA1849" s="88"/>
      <c r="AB1849" s="88"/>
      <c r="AC1849" s="88"/>
      <c r="AD1849" s="88"/>
    </row>
    <row r="1850" spans="1:53" ht="24" thickBot="1" x14ac:dyDescent="0.4">
      <c r="A1850" s="88"/>
      <c r="B1850" s="85" t="s">
        <v>394</v>
      </c>
      <c r="C1850" s="25"/>
      <c r="D1850" s="25"/>
      <c r="E1850" s="25"/>
      <c r="F1850" s="88"/>
      <c r="G1850" s="25"/>
      <c r="H1850" s="25"/>
      <c r="I1850" s="87"/>
      <c r="J1850" s="26"/>
      <c r="K1850" s="25"/>
      <c r="L1850" s="25"/>
      <c r="M1850" s="196" t="s">
        <v>210</v>
      </c>
      <c r="N1850" s="196" t="s">
        <v>211</v>
      </c>
      <c r="O1850" s="196" t="s">
        <v>212</v>
      </c>
      <c r="P1850" s="196" t="s">
        <v>213</v>
      </c>
      <c r="Q1850" s="196" t="s">
        <v>214</v>
      </c>
      <c r="R1850" s="196" t="s">
        <v>215</v>
      </c>
      <c r="S1850" s="196" t="s">
        <v>216</v>
      </c>
      <c r="T1850" s="196" t="s">
        <v>217</v>
      </c>
      <c r="U1850" s="196" t="s">
        <v>218</v>
      </c>
      <c r="V1850" s="196" t="s">
        <v>219</v>
      </c>
      <c r="W1850" s="113" t="s">
        <v>220</v>
      </c>
      <c r="X1850" s="196" t="s">
        <v>221</v>
      </c>
      <c r="Y1850" s="25"/>
      <c r="Z1850" s="25"/>
      <c r="AA1850" s="25"/>
      <c r="AB1850" s="25"/>
      <c r="AC1850" s="25"/>
      <c r="AD1850" s="25"/>
      <c r="BA1850" s="226"/>
    </row>
    <row r="1851" spans="1:53" ht="16.5" thickTop="1" thickBot="1" x14ac:dyDescent="0.3">
      <c r="A1851" s="88"/>
      <c r="B1851" s="284" t="s">
        <v>222</v>
      </c>
      <c r="C1851" s="285"/>
      <c r="D1851" s="286" t="s">
        <v>223</v>
      </c>
      <c r="E1851" s="287"/>
      <c r="F1851" s="88"/>
      <c r="G1851" s="288" t="s">
        <v>224</v>
      </c>
      <c r="H1851" s="289"/>
      <c r="I1851" s="28">
        <f>SUM(E1862:E1886)</f>
        <v>0</v>
      </c>
      <c r="J1851" s="290" t="s">
        <v>225</v>
      </c>
      <c r="K1851" s="291"/>
      <c r="L1851" s="287"/>
      <c r="M1851" s="196">
        <v>2</v>
      </c>
      <c r="N1851" s="35">
        <f>SUM(AI1851,AI1862)</f>
        <v>0</v>
      </c>
      <c r="O1851" s="35">
        <v>0</v>
      </c>
      <c r="P1851" s="35">
        <f>SUM(AJ1851,AJ1862)</f>
        <v>0</v>
      </c>
      <c r="Q1851" s="35">
        <v>0</v>
      </c>
      <c r="R1851" s="35">
        <f>COUNTIFS($E1862:$E1886,"2",$F1862:$F1886,"Pole",$C1862:$C1886,"FST")</f>
        <v>0</v>
      </c>
      <c r="S1851" s="35">
        <f>SUM(AL1851,AK1862)</f>
        <v>0</v>
      </c>
      <c r="T1851" s="35">
        <v>0</v>
      </c>
      <c r="U1851" s="35">
        <f>SUM(AK1851,AL1862)</f>
        <v>0</v>
      </c>
      <c r="V1851" s="35">
        <v>0</v>
      </c>
      <c r="W1851" s="34">
        <f>COUNTIFS($E1862:$E1886,"2",$F1862:$F1886,"HH",$C1862:$C1886,"FST")</f>
        <v>0</v>
      </c>
      <c r="X1851" s="35">
        <f>COUNTIFS($E1862:$E1886,"2",$F1862:$F1886,"Ped",$C1862:$C1886,"FST")</f>
        <v>0</v>
      </c>
      <c r="Y1851" s="25"/>
      <c r="Z1851" s="297" t="s">
        <v>226</v>
      </c>
      <c r="AA1851" s="298"/>
      <c r="AB1851" s="299"/>
      <c r="AC1851" s="25"/>
      <c r="AD1851" s="25"/>
      <c r="AH1851" s="109">
        <v>2</v>
      </c>
      <c r="AI1851" s="109" t="str">
        <f>IF($E1852="SS",COUNTIFS($C1862:$C1886,"FST",$E1862:$E1886,"2"),"0")</f>
        <v>0</v>
      </c>
      <c r="AJ1851" s="109" t="str">
        <f>IF($E1852="RPX",COUNTIFS($C1862:$C1886,"FST",$E1862:$E1886,"2"),"0")</f>
        <v>0</v>
      </c>
      <c r="AK1851" s="109" t="str">
        <f>IF($E1852="EUC",COUNTIFS($C1862:$C1886,"FST",$E1862:$E1886,"2"),"0")</f>
        <v>0</v>
      </c>
      <c r="AL1851" s="109" t="str">
        <f>IF($E1852="RPX-T",COUNTIFS($C1862:$C1886,"FST",$E1862:$E1886,"2"),"0")</f>
        <v>0</v>
      </c>
      <c r="AT1851" s="110" t="s">
        <v>227</v>
      </c>
      <c r="AU1851" s="108">
        <f>IF(OR($AS1852="Y",$AS1853="Y",$AS1854="Y"),"",COUNTIFS($E1852,"SS",$E1857,"Y"))</f>
        <v>0</v>
      </c>
      <c r="AV1851" s="111">
        <f>IF(OR($AS1852="Y",$AS1853="Y",$AS1854="Y"),"",COUNTIFS($E1852,"RPX",$E1857,"Y"))</f>
        <v>0</v>
      </c>
      <c r="AW1851" s="111">
        <f>IF(OR($AS1852="Y",$AS1853="Y",$AS1854="Y"),"",COUNTIFS($E1852,"EUC",$E1857,"Y"))</f>
        <v>0</v>
      </c>
      <c r="AX1851" s="109">
        <f>IF(OR($AS1852="Y",$AS1853="Y",$AS1854="Y"),"",COUNTIFS($E1852,"RPX-T",$E1857,"Y"))</f>
        <v>0</v>
      </c>
      <c r="BA1851" s="226"/>
    </row>
    <row r="1852" spans="1:53" ht="16.5" customHeight="1" thickTop="1" thickBot="1" x14ac:dyDescent="0.3">
      <c r="A1852" s="88"/>
      <c r="B1852" s="29" t="s">
        <v>228</v>
      </c>
      <c r="C1852" s="30">
        <v>0</v>
      </c>
      <c r="D1852" s="31" t="s">
        <v>229</v>
      </c>
      <c r="E1852" s="66" t="str">
        <f>TEXT(IF('Cable Calculator'!HU7="","",'Cable Calculator'!HU7),)</f>
        <v/>
      </c>
      <c r="F1852" s="88"/>
      <c r="G1852" s="300" t="s">
        <v>230</v>
      </c>
      <c r="H1852" s="287"/>
      <c r="I1852" s="33">
        <f>E1853-I1851</f>
        <v>0</v>
      </c>
      <c r="J1852" s="301" t="s">
        <v>231</v>
      </c>
      <c r="K1852" s="302"/>
      <c r="L1852" s="34">
        <f>I1856</f>
        <v>0</v>
      </c>
      <c r="M1852" s="196">
        <v>4</v>
      </c>
      <c r="N1852" s="35">
        <f>SUM(AI1852,AI1863)</f>
        <v>0</v>
      </c>
      <c r="O1852" s="35">
        <v>0</v>
      </c>
      <c r="P1852" s="35">
        <f>SUM(AJ1852,AJ1863)</f>
        <v>0</v>
      </c>
      <c r="Q1852" s="35">
        <v>0</v>
      </c>
      <c r="R1852" s="35">
        <f>COUNTIFS($E1862:$E1886,"4",$F1862:$F1886,"Pole",$C1862:$C1886,"FST")</f>
        <v>0</v>
      </c>
      <c r="S1852" s="35">
        <f>SUM(AL1852,AK1863)</f>
        <v>0</v>
      </c>
      <c r="T1852" s="35">
        <v>0</v>
      </c>
      <c r="U1852" s="35">
        <f>SUM(AK1852,AL1863)</f>
        <v>0</v>
      </c>
      <c r="V1852" s="35">
        <v>0</v>
      </c>
      <c r="W1852" s="34">
        <f>COUNTIFS($E1862:$E1886,"4",$F1862:$F1886,"HH",$C1862:$C1886,"FST")</f>
        <v>0</v>
      </c>
      <c r="X1852" s="35">
        <f>COUNTIFS($E1862:$E1886,"4",$F1862:$F1886,"Ped",$C1862:$C1886,"FST")</f>
        <v>0</v>
      </c>
      <c r="Y1852" s="25"/>
      <c r="Z1852" s="303" t="s">
        <v>232</v>
      </c>
      <c r="AA1852" s="305" t="s">
        <v>233</v>
      </c>
      <c r="AB1852" s="306"/>
      <c r="AC1852" s="25"/>
      <c r="AD1852" s="25"/>
      <c r="AH1852" s="109">
        <v>4</v>
      </c>
      <c r="AI1852" s="109" t="str">
        <f>IF($E1852="SS",COUNTIFS($C1862:$C1886,"FST",$E1862:$E1886,"4"),"0")</f>
        <v>0</v>
      </c>
      <c r="AJ1852" s="109" t="str">
        <f>IF($E1852="RPX",COUNTIFS($C1862:$C1886,"FST",$E1862:$E1886,"4"),"0")</f>
        <v>0</v>
      </c>
      <c r="AK1852" s="109" t="str">
        <f>IF($E1852="EUC",COUNTIFS($C1862:$C1886,"FST",$E1862:$E1886,"4"),"0")</f>
        <v>0</v>
      </c>
      <c r="AL1852" s="109" t="str">
        <f>IF($E1852="RPX-T",COUNTIFS($C1862:$C1886,"FST",$E1862:$E1886,"4"),"0")</f>
        <v>0</v>
      </c>
      <c r="AS1852" s="109" t="str">
        <f>IF(AND(E1857="Y",E1853=24,E1854=0),"Y","N")</f>
        <v>N</v>
      </c>
      <c r="AT1852" s="110" t="s">
        <v>234</v>
      </c>
      <c r="AU1852" s="109">
        <f>COUNTIFS($E1852,"SS",$AS1852,"Y")</f>
        <v>0</v>
      </c>
      <c r="AV1852" s="111">
        <f>COUNTIFS($E1852,"RPX",$AS1852,"Y")</f>
        <v>0</v>
      </c>
      <c r="AW1852" s="111">
        <f>COUNTIFS($E1852,"EUC",$AS1852,"Y")</f>
        <v>0</v>
      </c>
      <c r="AX1852" s="109">
        <f>COUNTIFS($E1852,"RPX-T",$AS1852,"Y")</f>
        <v>0</v>
      </c>
      <c r="BA1852" s="227"/>
    </row>
    <row r="1853" spans="1:53" ht="16.5" thickTop="1" thickBot="1" x14ac:dyDescent="0.3">
      <c r="A1853" s="88"/>
      <c r="B1853" s="36" t="s">
        <v>235</v>
      </c>
      <c r="C1853" s="37">
        <v>0</v>
      </c>
      <c r="D1853" s="38" t="s">
        <v>236</v>
      </c>
      <c r="E1853" s="32"/>
      <c r="F1853" s="88"/>
      <c r="G1853" s="309" t="s">
        <v>237</v>
      </c>
      <c r="H1853" s="310"/>
      <c r="I1853" s="35">
        <f>IF(E1853=0,0,12-(MOD(I1851,12)))</f>
        <v>0</v>
      </c>
      <c r="J1853" s="301" t="s">
        <v>238</v>
      </c>
      <c r="K1853" s="302"/>
      <c r="L1853" s="39">
        <f>I1857-I1851</f>
        <v>0</v>
      </c>
      <c r="M1853" s="196">
        <v>6</v>
      </c>
      <c r="N1853" s="35">
        <f>SUM(AI1853,AI1864)</f>
        <v>0</v>
      </c>
      <c r="O1853" s="35">
        <v>0</v>
      </c>
      <c r="P1853" s="35">
        <f>SUM(AJ1853,AJ1864)</f>
        <v>0</v>
      </c>
      <c r="Q1853" s="35">
        <v>0</v>
      </c>
      <c r="R1853" s="35">
        <f>COUNTIFS($E1862:$E1886,"6",$F1862:$F1886,"Pole",$C1862:$C1886,"FST")</f>
        <v>0</v>
      </c>
      <c r="S1853" s="35">
        <f>SUM(AL1853,AK1864)</f>
        <v>0</v>
      </c>
      <c r="T1853" s="35">
        <v>0</v>
      </c>
      <c r="U1853" s="35">
        <f>SUM(AK1853,AL1864)</f>
        <v>0</v>
      </c>
      <c r="V1853" s="35">
        <v>0</v>
      </c>
      <c r="W1853" s="34">
        <f>COUNTIFS($E1862:$E1886,"6",$F1862:$F1886,"HH",$C1862:$C1886,"FST")</f>
        <v>0</v>
      </c>
      <c r="X1853" s="35">
        <f>COUNTIFS($E1862:$E1886,"6",$F1862:$F1886,"Ped",$C1862:$C1886,"FST")</f>
        <v>0</v>
      </c>
      <c r="Y1853" s="25"/>
      <c r="Z1853" s="304"/>
      <c r="AA1853" s="307"/>
      <c r="AB1853" s="308"/>
      <c r="AC1853" s="25"/>
      <c r="AD1853" s="25"/>
      <c r="AH1853" s="109">
        <v>6</v>
      </c>
      <c r="AI1853" s="109" t="str">
        <f>IF($E1852="SS",COUNTIFS($C1862:$C1886,"FST",$E1862:$E1886,"6"),"0")</f>
        <v>0</v>
      </c>
      <c r="AJ1853" s="109" t="str">
        <f>IF($E1852="RPX",COUNTIFS($C1862:$C1886,"FST",$E1862:$E1886,"6"),"0")</f>
        <v>0</v>
      </c>
      <c r="AK1853" s="109" t="str">
        <f>IF($E1852="EUC",COUNTIFS($C1862:$C1886,"FST",$E1862:$E1886,"6"),"0")</f>
        <v>0</v>
      </c>
      <c r="AL1853" s="109" t="str">
        <f>IF($E1852="RPX-T",COUNTIFS($C1862:$C1886,"FST",$E1862:$E1886,"6"),"0")</f>
        <v>0</v>
      </c>
      <c r="AS1853" s="109" t="str">
        <f>IF(AND(E1857="Y",E1853=48,E1854=12),"Y","N")</f>
        <v>N</v>
      </c>
      <c r="AT1853" s="110" t="s">
        <v>239</v>
      </c>
      <c r="AU1853" s="109">
        <f>COUNTIFS($E1852,"SS",$AS1853,"Y")</f>
        <v>0</v>
      </c>
      <c r="AV1853" s="108">
        <f>COUNTIFS($E1852,"RPX",$AS1853,"Y")</f>
        <v>0</v>
      </c>
      <c r="AW1853" s="108">
        <f>COUNTIFS($E1852,"EUC",$AS1853,"Y")</f>
        <v>0</v>
      </c>
      <c r="AX1853" s="109">
        <f>COUNTIFS($E1852,"RPX-T",$AS1853,"Y")</f>
        <v>0</v>
      </c>
      <c r="BA1853" s="227"/>
    </row>
    <row r="1854" spans="1:53" ht="16.5" customHeight="1" thickTop="1" thickBot="1" x14ac:dyDescent="0.3">
      <c r="A1854" s="88"/>
      <c r="B1854" s="40" t="s">
        <v>240</v>
      </c>
      <c r="C1854" s="30">
        <v>0</v>
      </c>
      <c r="D1854" s="41" t="s">
        <v>241</v>
      </c>
      <c r="E1854" s="42"/>
      <c r="F1854" s="88"/>
      <c r="G1854" s="277" t="s">
        <v>242</v>
      </c>
      <c r="H1854" s="43" t="s">
        <v>243</v>
      </c>
      <c r="I1854" s="35">
        <f>IF(E1854&lt;&gt;0,1,0)</f>
        <v>0</v>
      </c>
      <c r="J1854" s="309" t="s">
        <v>244</v>
      </c>
      <c r="K1854" s="310"/>
      <c r="L1854" s="44" t="str">
        <f>'Cable Calculator'!HU3</f>
        <v/>
      </c>
      <c r="M1854" s="196">
        <v>8</v>
      </c>
      <c r="N1854" s="35">
        <f>SUM(AI1854,AI1865)</f>
        <v>0</v>
      </c>
      <c r="O1854" s="35">
        <v>0</v>
      </c>
      <c r="P1854" s="35">
        <f>SUM(AJ1854,AJ1865)</f>
        <v>0</v>
      </c>
      <c r="Q1854" s="35">
        <v>0</v>
      </c>
      <c r="R1854" s="35">
        <f>COUNTIFS($E1862:$E1886,"8",$F1862:$F1886,"Pole",$C1862:$C1886,"FST")</f>
        <v>0</v>
      </c>
      <c r="S1854" s="35">
        <f>SUM(AL1854,AK1865)</f>
        <v>0</v>
      </c>
      <c r="T1854" s="35">
        <v>0</v>
      </c>
      <c r="U1854" s="35">
        <f>SUM(AK1854,AL1865)</f>
        <v>0</v>
      </c>
      <c r="V1854" s="35">
        <v>0</v>
      </c>
      <c r="W1854" s="34">
        <f>COUNTIFS($E1862:$E1886,"8",$F1862:$F1886,"HH",$C1862:$C1886,"FST")</f>
        <v>0</v>
      </c>
      <c r="X1854" s="35">
        <f>COUNTIFS($E1862:$E1886,"8",$F1862:$F1886,"Ped",$C1862:$C1886,"FST")</f>
        <v>0</v>
      </c>
      <c r="Y1854" s="25"/>
      <c r="Z1854" s="45">
        <v>1</v>
      </c>
      <c r="AA1854" s="46">
        <v>1</v>
      </c>
      <c r="AB1854" s="46">
        <v>12</v>
      </c>
      <c r="AC1854" s="25"/>
      <c r="AD1854" s="25"/>
      <c r="AH1854" s="109">
        <v>8</v>
      </c>
      <c r="AI1854" s="109" t="str">
        <f>IF($E1852="SS",COUNTIFS($C1862:$C1886,"FST",$E1862:$E1886,"8"),"0")</f>
        <v>0</v>
      </c>
      <c r="AJ1854" s="109" t="str">
        <f>IF($E1852="RPX",COUNTIFS($C1862:$C1886,"FST",$E1862:$E1886,"8"),"0")</f>
        <v>0</v>
      </c>
      <c r="AK1854" s="109" t="str">
        <f>IF($E1852="EUC",COUNTIFS($C1862:$C1886,"FST",$E1862:$E1886,"8"),"0")</f>
        <v>0</v>
      </c>
      <c r="AL1854" s="109" t="str">
        <f>IF($E1852="RPX-T",COUNTIFS($C1862:$C1886,"FST",$E1862:$E1886,"8"),"0")</f>
        <v>0</v>
      </c>
      <c r="AS1854" s="109" t="str">
        <f>IF(AND(E1857="Y",E1853=48,E1854=0),"Y","N")</f>
        <v>N</v>
      </c>
      <c r="AT1854" s="110" t="s">
        <v>245</v>
      </c>
      <c r="AU1854" s="109">
        <f>COUNTIFS($E1852,"SS",$AS1854,"Y")</f>
        <v>0</v>
      </c>
      <c r="AV1854" s="108">
        <f>COUNTIFS($E1852,"RPX",$AS1854,"Y")</f>
        <v>0</v>
      </c>
      <c r="AW1854" s="108">
        <f>COUNTIFS($E1852,"EUC",$AS1854,"Y")</f>
        <v>0</v>
      </c>
      <c r="AX1854" s="109">
        <f>COUNTIFS($E1852,"RPX-T",$AS1854,"Y")</f>
        <v>0</v>
      </c>
      <c r="BA1854" s="227"/>
    </row>
    <row r="1855" spans="1:53" ht="16.5" thickTop="1" thickBot="1" x14ac:dyDescent="0.3">
      <c r="A1855" s="88"/>
      <c r="B1855" s="29" t="s">
        <v>246</v>
      </c>
      <c r="C1855" s="37">
        <v>0</v>
      </c>
      <c r="D1855" s="41" t="s">
        <v>247</v>
      </c>
      <c r="E1855" s="42"/>
      <c r="F1855" s="88"/>
      <c r="G1855" s="278"/>
      <c r="H1855" s="47" t="s">
        <v>248</v>
      </c>
      <c r="I1855" s="35">
        <f>IF(E1854&lt;&gt;0,E1854,0)</f>
        <v>0</v>
      </c>
      <c r="J1855" s="194"/>
      <c r="K1855" s="195"/>
      <c r="L1855" s="48"/>
      <c r="M1855" s="196">
        <v>12</v>
      </c>
      <c r="N1855" s="35" t="str">
        <f>IF($E1852="SS",SUM(AI1855,AJ1866,AM1887,AO1887,AQ1887),"0")</f>
        <v>0</v>
      </c>
      <c r="O1855" s="35" t="str">
        <f>IF($E1852="SS",SUM(AN1887,AP1887,AR1887),"0")</f>
        <v>0</v>
      </c>
      <c r="P1855" s="35" t="str">
        <f>IF($E1852="RPX",SUM(AJ1855,AJ1866,AM1887,AO1887,AQ1887),"0")</f>
        <v>0</v>
      </c>
      <c r="Q1855" s="35" t="str">
        <f>IF($E1852="RPX",SUM(AN1887,AP1887,AR1887),"0")</f>
        <v>0</v>
      </c>
      <c r="R1855" s="35">
        <f>COUNTIFS($E1862:$E1886,"12",$F1862:$F1886,"Pole",$C1862:$C1886,"FST")</f>
        <v>0</v>
      </c>
      <c r="S1855" s="35" t="str">
        <f>IF($E1852="RPX-T",SUM(AL1855,AK1866,AM1887,AO1887,AQ1887),"0")</f>
        <v>0</v>
      </c>
      <c r="T1855" s="35" t="str">
        <f>IF($E1852="RPX-T",SUM(AN1887,AP1887,AR1887),"0")</f>
        <v>0</v>
      </c>
      <c r="U1855" s="35" t="str">
        <f>IF($E1852="EUC",SUM(AK1855,AL1866,AM1887,AO1887,AQ1887),"0")</f>
        <v>0</v>
      </c>
      <c r="V1855" s="35" t="str">
        <f>IF($E1852="EUC",SUM($AN1887,AP1887,AR1887),"0")</f>
        <v>0</v>
      </c>
      <c r="W1855" s="34">
        <f>COUNTIFS($E1862:$E1886,"12",$F1862:$F1886,"HH",$C1862:$C1886,"FST")</f>
        <v>0</v>
      </c>
      <c r="X1855" s="35">
        <f>COUNTIFS($E1862:$E1886,"12",$F1862:$F1886,"Ped",$C1862:$C1886,"FST")</f>
        <v>0</v>
      </c>
      <c r="Y1855" s="25"/>
      <c r="Z1855" s="45">
        <v>2</v>
      </c>
      <c r="AA1855" s="46">
        <v>13</v>
      </c>
      <c r="AB1855" s="46">
        <v>24</v>
      </c>
      <c r="AC1855" s="25"/>
      <c r="AD1855" s="25"/>
      <c r="AH1855" s="109">
        <v>12</v>
      </c>
      <c r="AI1855" s="109" t="str">
        <f>IF($E1852="SS",COUNTIFS($C1862:$C1886,"FST",$E1862:$E1886,"12"),"0")</f>
        <v>0</v>
      </c>
      <c r="AJ1855" s="109" t="str">
        <f>IF($E1852="RPX",COUNTIFS($C1862:$C1886,"FST",$E1862:$E1886,"12"),"0")</f>
        <v>0</v>
      </c>
      <c r="AK1855" s="109" t="str">
        <f>IF($E1852="EUC",COUNTIFS($C1862:$C1886,"FST",$E1862:$E1886,"12"),"0")</f>
        <v>0</v>
      </c>
      <c r="AL1855" s="109" t="str">
        <f>IF($E1852="RPX-T",COUNTIFS($C1862:$C1886,"FST",$E1862:$E1886,"12"),"0")</f>
        <v>0</v>
      </c>
      <c r="BA1855" s="227"/>
    </row>
    <row r="1856" spans="1:53" ht="16.5" customHeight="1" thickTop="1" thickBot="1" x14ac:dyDescent="0.3">
      <c r="A1856" s="88"/>
      <c r="B1856" s="36" t="s">
        <v>249</v>
      </c>
      <c r="C1856" s="30">
        <v>0</v>
      </c>
      <c r="D1856" s="49" t="s">
        <v>250</v>
      </c>
      <c r="E1856" s="50">
        <f>E1853/12</f>
        <v>0</v>
      </c>
      <c r="F1856" s="88"/>
      <c r="G1856" s="277" t="s">
        <v>251</v>
      </c>
      <c r="H1856" s="51" t="s">
        <v>252</v>
      </c>
      <c r="I1856" s="112">
        <f>E1855</f>
        <v>0</v>
      </c>
      <c r="J1856" s="311" t="s">
        <v>253</v>
      </c>
      <c r="K1856" s="312"/>
      <c r="L1856" s="313"/>
      <c r="M1856" s="52" t="s">
        <v>254</v>
      </c>
      <c r="N1856" s="106"/>
      <c r="O1856" s="106"/>
      <c r="P1856" s="192"/>
      <c r="Q1856" s="192"/>
      <c r="R1856" s="192"/>
      <c r="S1856" s="192"/>
      <c r="T1856" s="192"/>
      <c r="U1856" s="192"/>
      <c r="V1856" s="192"/>
      <c r="W1856" s="53">
        <f>SUM(P1856:U1856)</f>
        <v>0</v>
      </c>
      <c r="X1856" s="54"/>
      <c r="Y1856" s="25"/>
      <c r="Z1856" s="45">
        <v>3</v>
      </c>
      <c r="AA1856" s="46">
        <v>25</v>
      </c>
      <c r="AB1856" s="46">
        <v>36</v>
      </c>
      <c r="AC1856" s="25"/>
      <c r="AD1856" s="25"/>
      <c r="BA1856" s="227"/>
    </row>
    <row r="1857" spans="1:53" ht="16.5" thickTop="1" thickBot="1" x14ac:dyDescent="0.3">
      <c r="A1857" s="88"/>
      <c r="B1857" s="36" t="s">
        <v>255</v>
      </c>
      <c r="C1857" s="30">
        <v>0</v>
      </c>
      <c r="D1857" s="31" t="s">
        <v>256</v>
      </c>
      <c r="E1857" s="101" t="str">
        <f>IF('Cable Calculator'!HU5="","",'Cable Calculator'!HU5)</f>
        <v/>
      </c>
      <c r="F1857" s="88"/>
      <c r="G1857" s="278"/>
      <c r="H1857" s="47" t="s">
        <v>257</v>
      </c>
      <c r="I1857" s="35" t="str">
        <f>IF(E1855="","0",IF(AND(E1852="EUC",E1853=432), I1856+(203-E1854),IF(E1855=0,0,(E1855+(E1853-E1854)-1))))</f>
        <v>0</v>
      </c>
      <c r="J1857" s="292" t="str">
        <f>IFERROR(IF(OR(E1852="EUC",E1852="SS"),"---",IF(OR(P1851,S1851),"NO 2F Tethers for RPX!",IF(OR(P1853,S1853),"NO 6F Tethers for RPX!","---"))),"---")</f>
        <v>---</v>
      </c>
      <c r="K1857" s="293"/>
      <c r="L1857" s="294"/>
      <c r="M1857" s="292" t="str">
        <f>IF(E1854&gt;60,"Dead Count &gt;60: Consider Downsize","---")</f>
        <v>---</v>
      </c>
      <c r="N1857" s="293"/>
      <c r="O1857" s="293"/>
      <c r="P1857" s="293"/>
      <c r="Q1857" s="293"/>
      <c r="R1857" s="293"/>
      <c r="S1857" s="293"/>
      <c r="T1857" s="293"/>
      <c r="U1857" s="294"/>
      <c r="V1857" s="100"/>
      <c r="W1857" s="54">
        <f>SUM(P1857:U1857)</f>
        <v>0</v>
      </c>
      <c r="X1857" s="54"/>
      <c r="Y1857" s="25"/>
      <c r="Z1857" s="45">
        <v>4</v>
      </c>
      <c r="AA1857" s="46">
        <v>37</v>
      </c>
      <c r="AB1857" s="46">
        <v>48</v>
      </c>
      <c r="AC1857" s="25"/>
      <c r="AD1857" s="25"/>
      <c r="BA1857" s="227"/>
    </row>
    <row r="1858" spans="1:53" ht="16.5" thickTop="1" thickBot="1" x14ac:dyDescent="0.3">
      <c r="A1858" s="88"/>
      <c r="B1858" s="55" t="s">
        <v>258</v>
      </c>
      <c r="C1858" s="56">
        <f>SUM(C1852:C1857)+I1851</f>
        <v>0</v>
      </c>
      <c r="D1858" s="31" t="s">
        <v>259</v>
      </c>
      <c r="E1858" s="101" t="str">
        <f>IF(AS1852="Y","DBL",IF(AS1853="Y","TRPL",IF(AS1854="Y","QUAD","")))</f>
        <v/>
      </c>
      <c r="F1858" s="88"/>
      <c r="G1858" s="192"/>
      <c r="H1858" s="57"/>
      <c r="I1858" s="192"/>
      <c r="J1858" s="292" t="str">
        <f>IF(AND(E1853=216,(OR(Z1874="error",Z1875="error",Z1876="error",Z1877="error",Z1878="error",Z1879="error",Z1880="error",Z1881="error",Z1882="error",Z1883="error",Z1884="error",Z1885="error",Z1886="error",AA1876="error",AA1877="error",AA1878="error",AA1879="error",AA1880="error",AA1881="error",AA1882="error",AA1883="error",AA1884="error",AA1885="error",AA1886="error",AA1887="error",AA1888="error"))),"You cannot cross Tube 6 and 7","---")</f>
        <v>---</v>
      </c>
      <c r="K1858" s="293"/>
      <c r="L1858" s="294"/>
      <c r="M1858" s="292" t="str">
        <f>IF(AND(OR(E1852="SS",E1852="RPX",E1852="EUC",E1852="RPX-T"),(OR(C1862="",C1862="Field SPL"))),"Cannot have FlexNap cables without tethers","---")</f>
        <v>---</v>
      </c>
      <c r="N1858" s="293"/>
      <c r="O1858" s="293"/>
      <c r="P1858" s="293"/>
      <c r="Q1858" s="293"/>
      <c r="R1858" s="293"/>
      <c r="S1858" s="293"/>
      <c r="T1858" s="293"/>
      <c r="U1858" s="294"/>
      <c r="V1858" s="25"/>
      <c r="W1858" s="58"/>
      <c r="X1858" s="58"/>
      <c r="Y1858" s="25"/>
      <c r="Z1858" s="45">
        <v>5</v>
      </c>
      <c r="AA1858" s="46">
        <v>49</v>
      </c>
      <c r="AB1858" s="46">
        <v>60</v>
      </c>
      <c r="AC1858" s="25"/>
      <c r="AD1858" s="25"/>
      <c r="BA1858" s="227"/>
    </row>
    <row r="1859" spans="1:53" ht="16.5" thickTop="1" thickBot="1" x14ac:dyDescent="0.3">
      <c r="A1859" s="88"/>
      <c r="B1859" s="59"/>
      <c r="C1859" s="60"/>
      <c r="D1859" s="61"/>
      <c r="E1859" s="62"/>
      <c r="F1859" s="88"/>
      <c r="G1859" s="63"/>
      <c r="H1859" s="64"/>
      <c r="I1859" s="63"/>
      <c r="J1859" s="292" t="str">
        <f>IF(AND(OR(E1852="RPX", E1852="RPX-T", E1852="SS"),E1853=216),"NO 216 For RPX, RPX-T, OR SS CABLE","---")</f>
        <v>---</v>
      </c>
      <c r="K1859" s="293"/>
      <c r="L1859" s="294"/>
      <c r="M1859" s="292" t="str" cm="1">
        <f t="array" ref="M1859">IF(AND(E1852="",OR(C1862:C1886="FST",C1862:C1886="REV T",C1862:C1886="DBL REV",C1862:C1886="TPL REV", C1862:C1886="QD REV")),"Non-FlexNap cables cannot have tethers","---")</f>
        <v>---</v>
      </c>
      <c r="N1859" s="293"/>
      <c r="O1859" s="293"/>
      <c r="P1859" s="293"/>
      <c r="Q1859" s="293"/>
      <c r="R1859" s="293"/>
      <c r="S1859" s="293"/>
      <c r="T1859" s="293"/>
      <c r="U1859" s="294"/>
      <c r="V1859" s="25"/>
      <c r="W1859" s="58"/>
      <c r="X1859" s="58"/>
      <c r="Y1859" s="25"/>
      <c r="Z1859" s="45">
        <v>6</v>
      </c>
      <c r="AA1859" s="65">
        <v>61</v>
      </c>
      <c r="AB1859" s="65">
        <v>72</v>
      </c>
      <c r="AC1859" s="25"/>
      <c r="AD1859" s="25"/>
      <c r="BA1859" s="226"/>
    </row>
    <row r="1860" spans="1:53" ht="15.75" customHeight="1" thickBot="1" x14ac:dyDescent="0.3">
      <c r="A1860" s="88"/>
      <c r="B1860" s="277" t="s">
        <v>260</v>
      </c>
      <c r="C1860" s="314" t="s">
        <v>261</v>
      </c>
      <c r="D1860" s="314" t="s">
        <v>262</v>
      </c>
      <c r="E1860" s="316" t="s">
        <v>263</v>
      </c>
      <c r="F1860" s="314" t="s">
        <v>264</v>
      </c>
      <c r="G1860" s="279" t="s">
        <v>265</v>
      </c>
      <c r="H1860" s="279" t="s">
        <v>266</v>
      </c>
      <c r="I1860" s="279" t="s">
        <v>267</v>
      </c>
      <c r="J1860" s="318" t="s">
        <v>268</v>
      </c>
      <c r="K1860" s="314" t="s">
        <v>269</v>
      </c>
      <c r="L1860" s="320" t="s">
        <v>270</v>
      </c>
      <c r="M1860" s="322" t="s">
        <v>271</v>
      </c>
      <c r="N1860" s="322"/>
      <c r="O1860" s="322"/>
      <c r="P1860" s="322"/>
      <c r="Q1860" s="322"/>
      <c r="R1860" s="322"/>
      <c r="S1860" s="322"/>
      <c r="T1860" s="322"/>
      <c r="U1860" s="323"/>
      <c r="V1860" s="107"/>
      <c r="W1860" s="72"/>
      <c r="X1860" s="72"/>
      <c r="Y1860" s="72"/>
      <c r="Z1860" s="45">
        <v>7</v>
      </c>
      <c r="AA1860" s="65">
        <v>73</v>
      </c>
      <c r="AB1860" s="65">
        <v>84</v>
      </c>
      <c r="AC1860" s="25"/>
      <c r="AD1860" s="25"/>
      <c r="BA1860" s="228"/>
    </row>
    <row r="1861" spans="1:53" ht="15.75" thickBot="1" x14ac:dyDescent="0.3">
      <c r="A1861" s="88"/>
      <c r="B1861" s="278"/>
      <c r="C1861" s="315"/>
      <c r="D1861" s="315"/>
      <c r="E1861" s="317"/>
      <c r="F1861" s="315"/>
      <c r="G1861" s="280"/>
      <c r="H1861" s="280"/>
      <c r="I1861" s="280"/>
      <c r="J1861" s="319"/>
      <c r="K1861" s="315"/>
      <c r="L1861" s="321"/>
      <c r="M1861" s="324"/>
      <c r="N1861" s="324"/>
      <c r="O1861" s="324"/>
      <c r="P1861" s="324"/>
      <c r="Q1861" s="324"/>
      <c r="R1861" s="324"/>
      <c r="S1861" s="324"/>
      <c r="T1861" s="324"/>
      <c r="U1861" s="325"/>
      <c r="V1861" s="107"/>
      <c r="W1861" s="72"/>
      <c r="X1861" s="72"/>
      <c r="Y1861" s="72"/>
      <c r="Z1861" s="45">
        <v>8</v>
      </c>
      <c r="AA1861" s="46">
        <v>85</v>
      </c>
      <c r="AB1861" s="46">
        <v>96</v>
      </c>
      <c r="AC1861" s="25"/>
      <c r="AD1861" s="25"/>
      <c r="AI1861" s="109" t="s">
        <v>272</v>
      </c>
      <c r="AJ1861" s="109" t="s">
        <v>273</v>
      </c>
      <c r="AK1861" s="109" t="s">
        <v>274</v>
      </c>
      <c r="AL1861" s="109" t="s">
        <v>275</v>
      </c>
      <c r="BA1861" s="228"/>
    </row>
    <row r="1862" spans="1:53" ht="15.75" thickBot="1" x14ac:dyDescent="0.3">
      <c r="A1862" s="88"/>
      <c r="B1862" s="66" t="s">
        <v>276</v>
      </c>
      <c r="C1862" s="67"/>
      <c r="D1862" s="102"/>
      <c r="E1862" s="32"/>
      <c r="F1862" s="32"/>
      <c r="G1862" s="68" t="s">
        <v>277</v>
      </c>
      <c r="H1862" s="69">
        <f>IF(I1862=0,0,I1862-(E1862-1))</f>
        <v>0</v>
      </c>
      <c r="I1862" s="70">
        <f>IF(E1862=0,0,I1857)</f>
        <v>0</v>
      </c>
      <c r="J1862" s="71" t="s">
        <v>278</v>
      </c>
      <c r="K1862" s="32"/>
      <c r="L1862" s="233"/>
      <c r="M1862" s="295"/>
      <c r="N1862" s="295"/>
      <c r="O1862" s="295"/>
      <c r="P1862" s="295"/>
      <c r="Q1862" s="295"/>
      <c r="R1862" s="295"/>
      <c r="S1862" s="295"/>
      <c r="T1862" s="295"/>
      <c r="U1862" s="296"/>
      <c r="V1862" s="103"/>
      <c r="W1862" s="72"/>
      <c r="X1862" s="72"/>
      <c r="Y1862" s="72"/>
      <c r="Z1862" s="45">
        <v>9</v>
      </c>
      <c r="AA1862" s="46">
        <v>97</v>
      </c>
      <c r="AB1862" s="46">
        <v>108</v>
      </c>
      <c r="AC1862" s="72">
        <f t="shared" ref="AC1862:AC1886" si="765">IF(B1862&lt;&gt;"FST",1,0)</f>
        <v>1</v>
      </c>
      <c r="AD1862" s="72">
        <f t="shared" ref="AD1862:AD1886" si="766">IF(C1862&lt;&gt;"FST",1,0)</f>
        <v>1</v>
      </c>
      <c r="AE1862" s="109" t="str">
        <f t="shared" ref="AE1862:AE1888" si="767">CONCATENATE(H1862,"-",I1862)</f>
        <v>0-0</v>
      </c>
      <c r="AF1862" s="109" t="str">
        <f t="shared" ref="AF1862:AF1886" si="768">IF(C1862="Field SPL","N","Y")</f>
        <v>Y</v>
      </c>
      <c r="AG1862" s="109" t="str">
        <f t="shared" ref="AG1862:AG1886" si="769">IF(OR(E$1606="RPX",E$1606="SS"),"A","B")</f>
        <v>B</v>
      </c>
      <c r="AH1862" s="109">
        <v>2</v>
      </c>
      <c r="AI1862" s="109" t="str">
        <f>IF(E1852="SS",COUNTIFS(C1862:C1886,"TCF",E1862:E1886,"2"),"")</f>
        <v/>
      </c>
      <c r="AJ1862" s="109" t="str">
        <f>IF(E1852="RPX",COUNTIFS(C1862:C1886,"TCF",E1862:E1886,"2"),"")</f>
        <v/>
      </c>
      <c r="AK1862" s="109" t="str">
        <f>IF(E1852="RPX-T",COUNTIFS(C1862:C1886,"TCF",E1862:E1886,"2"),"")</f>
        <v/>
      </c>
      <c r="AL1862" s="109" t="str">
        <f>IF(E1852="EUC",COUNTIFS(C1862:C1886,"TCF",E1862:E1886,"2"),"")</f>
        <v/>
      </c>
      <c r="AM1862" s="109">
        <f t="shared" ref="AM1862:AM1886" si="770">VALUE(IF(C1862="FST","0",IF(C1862="REV T","1",IF(C1862="DBL REV",".5","0"))))</f>
        <v>0</v>
      </c>
      <c r="AN1862" s="109">
        <f t="shared" ref="AN1862:AN1886" si="771">VALUE(IF(C1862="FST","0",IF(C1862="REV T","0",IF(C1862="DBL REV",".5","0"))))</f>
        <v>0</v>
      </c>
      <c r="AO1862" s="109" t="str">
        <f t="shared" ref="AO1862:AO1886" si="772">IF(C1862="TPL REV","Y","")</f>
        <v/>
      </c>
      <c r="AQ1862" s="109" t="str">
        <f t="shared" ref="AQ1862:AQ1886" si="773">IF(C1862="QD REV","Y","")</f>
        <v/>
      </c>
      <c r="BA1862" s="229">
        <f>MOD(E1862,12)</f>
        <v>0</v>
      </c>
    </row>
    <row r="1863" spans="1:53" ht="15.75" thickBot="1" x14ac:dyDescent="0.3">
      <c r="A1863" s="88"/>
      <c r="B1863" s="66" t="s">
        <v>279</v>
      </c>
      <c r="C1863" s="67"/>
      <c r="D1863" s="102"/>
      <c r="E1863" s="32"/>
      <c r="F1863" s="32"/>
      <c r="G1863" s="68" t="s">
        <v>277</v>
      </c>
      <c r="H1863" s="69">
        <f t="shared" ref="H1863:H1886" si="774">IF(E1863=0,0,I1863-(E1863-1))</f>
        <v>0</v>
      </c>
      <c r="I1863" s="70">
        <f t="shared" ref="I1863:I1886" si="775">IF(E1863=0,0,H1862-1)</f>
        <v>0</v>
      </c>
      <c r="J1863" s="73" t="str">
        <f>IF(C1863="","--",IF(AND(C1863&lt;&gt;"FST",C1863&lt;&gt;"TCF",BA1862&lt;&gt;0),BA1862,"--"))</f>
        <v>--</v>
      </c>
      <c r="K1863" s="32"/>
      <c r="L1863" s="233"/>
      <c r="M1863" s="295"/>
      <c r="N1863" s="295"/>
      <c r="O1863" s="295"/>
      <c r="P1863" s="295"/>
      <c r="Q1863" s="295"/>
      <c r="R1863" s="295"/>
      <c r="S1863" s="295"/>
      <c r="T1863" s="295"/>
      <c r="U1863" s="296"/>
      <c r="V1863" s="103"/>
      <c r="W1863" s="72"/>
      <c r="X1863" s="72"/>
      <c r="Y1863" s="72"/>
      <c r="Z1863" s="45">
        <v>10</v>
      </c>
      <c r="AA1863" s="46">
        <v>109</v>
      </c>
      <c r="AB1863" s="46">
        <v>120</v>
      </c>
      <c r="AC1863" s="72">
        <f t="shared" si="765"/>
        <v>1</v>
      </c>
      <c r="AD1863" s="72">
        <f t="shared" si="766"/>
        <v>1</v>
      </c>
      <c r="AE1863" s="109" t="str">
        <f t="shared" si="767"/>
        <v>0-0</v>
      </c>
      <c r="AF1863" s="109" t="str">
        <f t="shared" si="768"/>
        <v>Y</v>
      </c>
      <c r="AG1863" s="109" t="str">
        <f t="shared" si="769"/>
        <v>B</v>
      </c>
      <c r="AH1863" s="109">
        <v>4</v>
      </c>
      <c r="AI1863" s="109" t="str">
        <f>IF(E1852="SS",COUNTIFS(C1862:C1886,"TCF",E1862:E1886,"4"),"")</f>
        <v/>
      </c>
      <c r="AJ1863" s="109" t="str">
        <f>IF(E1852="RPX",COUNTIFS(C1862:C1886,"TCF",E1862:E1886,"4"),"")</f>
        <v/>
      </c>
      <c r="AK1863" s="109" t="str">
        <f>IF(E1852="RPX-T",COUNTIFS(C1862:C1886,"TCF",E1862:E1886,"4"),"")</f>
        <v/>
      </c>
      <c r="AL1863" s="109" t="str">
        <f>IF(E1852="EUC",COUNTIFS(C1862:C1886,"TCF",E1862:E1886,"4"),"")</f>
        <v/>
      </c>
      <c r="AM1863" s="109">
        <f t="shared" si="770"/>
        <v>0</v>
      </c>
      <c r="AN1863" s="109">
        <f t="shared" si="771"/>
        <v>0</v>
      </c>
      <c r="AO1863" s="109" t="str">
        <f t="shared" si="772"/>
        <v/>
      </c>
      <c r="AQ1863" s="109" t="str">
        <f t="shared" si="773"/>
        <v/>
      </c>
      <c r="BA1863" s="229">
        <f>MOD(SUM(E1862:E1863),12)</f>
        <v>0</v>
      </c>
    </row>
    <row r="1864" spans="1:53" ht="15.75" thickBot="1" x14ac:dyDescent="0.3">
      <c r="A1864" s="88"/>
      <c r="B1864" s="74" t="s">
        <v>280</v>
      </c>
      <c r="C1864" s="67"/>
      <c r="D1864" s="102"/>
      <c r="E1864" s="32"/>
      <c r="F1864" s="32"/>
      <c r="G1864" s="75" t="s">
        <v>277</v>
      </c>
      <c r="H1864" s="69">
        <f t="shared" si="774"/>
        <v>0</v>
      </c>
      <c r="I1864" s="70">
        <f t="shared" si="775"/>
        <v>0</v>
      </c>
      <c r="J1864" s="73" t="str">
        <f t="shared" ref="J1864:J1886" si="776">IF(C1864="","--",IF(AND(C1864&lt;&gt;"FST",C1864&lt;&gt;"TCF",BA1863&lt;&gt;0),BA1863,"--"))</f>
        <v>--</v>
      </c>
      <c r="K1864" s="32"/>
      <c r="L1864" s="233"/>
      <c r="M1864" s="295"/>
      <c r="N1864" s="295"/>
      <c r="O1864" s="295"/>
      <c r="P1864" s="295"/>
      <c r="Q1864" s="295"/>
      <c r="R1864" s="295"/>
      <c r="S1864" s="295"/>
      <c r="T1864" s="295"/>
      <c r="U1864" s="296"/>
      <c r="V1864" s="103"/>
      <c r="W1864" s="72"/>
      <c r="X1864" s="72"/>
      <c r="Y1864" s="72"/>
      <c r="Z1864" s="45">
        <v>11</v>
      </c>
      <c r="AA1864" s="46">
        <v>121</v>
      </c>
      <c r="AB1864" s="46">
        <v>132</v>
      </c>
      <c r="AC1864" s="72">
        <f t="shared" si="765"/>
        <v>1</v>
      </c>
      <c r="AD1864" s="72">
        <f t="shared" si="766"/>
        <v>1</v>
      </c>
      <c r="AE1864" s="109" t="str">
        <f t="shared" si="767"/>
        <v>0-0</v>
      </c>
      <c r="AF1864" s="109" t="str">
        <f t="shared" si="768"/>
        <v>Y</v>
      </c>
      <c r="AG1864" s="109" t="str">
        <f t="shared" si="769"/>
        <v>B</v>
      </c>
      <c r="AH1864" s="109">
        <v>6</v>
      </c>
      <c r="AI1864" s="109" t="str">
        <f>IF(E1852="SS",COUNTIFS(C1862:C1886,"TCF",E1862:E1886,"6"),"")</f>
        <v/>
      </c>
      <c r="AJ1864" s="109" t="str">
        <f>IF(E1852="RPX",COUNTIFS(C1862:C1886,"TCF",E1862:E1886,"6"),"")</f>
        <v/>
      </c>
      <c r="AK1864" s="109" t="str">
        <f>IF(E1852="RPX-T",COUNTIFS(C1862:C1886,"TCF",E1862:E1886,"6"),"")</f>
        <v/>
      </c>
      <c r="AL1864" s="109" t="str">
        <f>IF(E1852="EUC",COUNTIFS(C1862:C1886,"TCF",E1862:E1886,"6"),"")</f>
        <v/>
      </c>
      <c r="AM1864" s="109">
        <f t="shared" si="770"/>
        <v>0</v>
      </c>
      <c r="AN1864" s="109">
        <f t="shared" si="771"/>
        <v>0</v>
      </c>
      <c r="AO1864" s="109" t="str">
        <f t="shared" si="772"/>
        <v/>
      </c>
      <c r="AQ1864" s="109" t="str">
        <f t="shared" si="773"/>
        <v/>
      </c>
      <c r="BA1864" s="229">
        <f>MOD(SUM(E1862:E1865),12)</f>
        <v>0</v>
      </c>
    </row>
    <row r="1865" spans="1:53" ht="15.75" thickBot="1" x14ac:dyDescent="0.3">
      <c r="A1865" s="88"/>
      <c r="B1865" s="66" t="s">
        <v>281</v>
      </c>
      <c r="C1865" s="67"/>
      <c r="D1865" s="102"/>
      <c r="E1865" s="32"/>
      <c r="F1865" s="32"/>
      <c r="G1865" s="68" t="s">
        <v>277</v>
      </c>
      <c r="H1865" s="69">
        <f t="shared" si="774"/>
        <v>0</v>
      </c>
      <c r="I1865" s="70">
        <f t="shared" si="775"/>
        <v>0</v>
      </c>
      <c r="J1865" s="73" t="str">
        <f t="shared" si="776"/>
        <v>--</v>
      </c>
      <c r="K1865" s="32"/>
      <c r="L1865" s="233"/>
      <c r="M1865" s="295"/>
      <c r="N1865" s="295"/>
      <c r="O1865" s="295"/>
      <c r="P1865" s="295"/>
      <c r="Q1865" s="295"/>
      <c r="R1865" s="295"/>
      <c r="S1865" s="295"/>
      <c r="T1865" s="295"/>
      <c r="U1865" s="296"/>
      <c r="V1865" s="103"/>
      <c r="W1865" s="72"/>
      <c r="X1865" s="72"/>
      <c r="Y1865" s="72"/>
      <c r="Z1865" s="45">
        <v>12</v>
      </c>
      <c r="AA1865" s="76">
        <v>133</v>
      </c>
      <c r="AB1865" s="76">
        <v>144</v>
      </c>
      <c r="AC1865" s="72">
        <f t="shared" si="765"/>
        <v>1</v>
      </c>
      <c r="AD1865" s="72">
        <f t="shared" si="766"/>
        <v>1</v>
      </c>
      <c r="AE1865" s="109" t="str">
        <f t="shared" si="767"/>
        <v>0-0</v>
      </c>
      <c r="AF1865" s="109" t="str">
        <f t="shared" si="768"/>
        <v>Y</v>
      </c>
      <c r="AG1865" s="109" t="str">
        <f t="shared" si="769"/>
        <v>B</v>
      </c>
      <c r="AH1865" s="109">
        <v>8</v>
      </c>
      <c r="AI1865" s="109" t="str">
        <f>IF(E1852="SS",COUNTIFS(C1862:C1886,"TCF",E1862:E1886,"8"),"")</f>
        <v/>
      </c>
      <c r="AJ1865" s="109" t="str">
        <f>IF(E1852="RPX",COUNTIFS(C1862:C1886,"TCF",E1862:E1886,"8"),"")</f>
        <v/>
      </c>
      <c r="AK1865" s="109" t="str">
        <f>IF(E1852="RPX-T",COUNTIFS(C1862:C1886,"TCF",E1862:E1886,"8"),"")</f>
        <v/>
      </c>
      <c r="AL1865" s="109" t="str">
        <f>IF(E1852="EUC",COUNTIFS(C1862:C1886,"TCF",E1862:E1886,"8"),"")</f>
        <v/>
      </c>
      <c r="AM1865" s="109">
        <f t="shared" si="770"/>
        <v>0</v>
      </c>
      <c r="AN1865" s="109">
        <f t="shared" si="771"/>
        <v>0</v>
      </c>
      <c r="AO1865" s="109" t="str">
        <f t="shared" si="772"/>
        <v/>
      </c>
      <c r="AQ1865" s="109" t="str">
        <f t="shared" si="773"/>
        <v/>
      </c>
      <c r="BA1865" s="229">
        <f>MOD(SUM(E1862:E1866),12)</f>
        <v>0</v>
      </c>
    </row>
    <row r="1866" spans="1:53" ht="15.75" thickBot="1" x14ac:dyDescent="0.3">
      <c r="A1866" s="88"/>
      <c r="B1866" s="66" t="s">
        <v>282</v>
      </c>
      <c r="C1866" s="67"/>
      <c r="D1866" s="102"/>
      <c r="E1866" s="32"/>
      <c r="F1866" s="32"/>
      <c r="G1866" s="68" t="s">
        <v>277</v>
      </c>
      <c r="H1866" s="69">
        <f t="shared" si="774"/>
        <v>0</v>
      </c>
      <c r="I1866" s="70">
        <f t="shared" si="775"/>
        <v>0</v>
      </c>
      <c r="J1866" s="73" t="str">
        <f t="shared" si="776"/>
        <v>--</v>
      </c>
      <c r="K1866" s="32"/>
      <c r="L1866" s="233"/>
      <c r="M1866" s="295"/>
      <c r="N1866" s="295"/>
      <c r="O1866" s="295"/>
      <c r="P1866" s="295"/>
      <c r="Q1866" s="295"/>
      <c r="R1866" s="295"/>
      <c r="S1866" s="295"/>
      <c r="T1866" s="295"/>
      <c r="U1866" s="296"/>
      <c r="V1866" s="103"/>
      <c r="W1866" s="72"/>
      <c r="X1866" s="72"/>
      <c r="Y1866" s="72"/>
      <c r="Z1866" s="45">
        <v>13</v>
      </c>
      <c r="AA1866" s="77">
        <f t="shared" ref="AA1866:AA1871" si="777">AB1865+1</f>
        <v>145</v>
      </c>
      <c r="AB1866" s="77">
        <f t="shared" ref="AB1866:AB1871" si="778">AB1865+12</f>
        <v>156</v>
      </c>
      <c r="AC1866" s="72">
        <f t="shared" si="765"/>
        <v>1</v>
      </c>
      <c r="AD1866" s="72">
        <f t="shared" si="766"/>
        <v>1</v>
      </c>
      <c r="AE1866" s="109" t="str">
        <f t="shared" si="767"/>
        <v>0-0</v>
      </c>
      <c r="AF1866" s="109" t="str">
        <f t="shared" si="768"/>
        <v>Y</v>
      </c>
      <c r="AG1866" s="109" t="str">
        <f t="shared" si="769"/>
        <v>B</v>
      </c>
      <c r="AH1866" s="109">
        <v>12</v>
      </c>
      <c r="AI1866" s="109" t="str">
        <f>IF(E1852="SS",COUNTIFS(C1862:C1886,"TCF",E1862:E1886,"12"),"")</f>
        <v/>
      </c>
      <c r="AJ1866" s="109" t="str">
        <f>IF(E1852="RPX",COUNTIFS(C1862:C1886,"TCF",E1862:E1886,"12"),"")</f>
        <v/>
      </c>
      <c r="AK1866" s="109" t="str">
        <f>IF(E1852="RPX-T",COUNTIFS(C1862:C1886,"TCF",E1862:E1886,"12"),"")</f>
        <v/>
      </c>
      <c r="AL1866" s="109" t="str">
        <f>IF(E1852="EUC",COUNTIFS(C1862:C1886,"TCF",E1862:E1886,"12"),"")</f>
        <v/>
      </c>
      <c r="AM1866" s="109">
        <f t="shared" si="770"/>
        <v>0</v>
      </c>
      <c r="AN1866" s="109">
        <f t="shared" si="771"/>
        <v>0</v>
      </c>
      <c r="AO1866" s="109" t="str">
        <f t="shared" si="772"/>
        <v/>
      </c>
      <c r="AQ1866" s="109" t="str">
        <f t="shared" si="773"/>
        <v/>
      </c>
      <c r="BA1866" s="229">
        <f>MOD(SUM(E1862:E1867),12)</f>
        <v>0</v>
      </c>
    </row>
    <row r="1867" spans="1:53" ht="15.75" thickBot="1" x14ac:dyDescent="0.3">
      <c r="A1867" s="88"/>
      <c r="B1867" s="66" t="s">
        <v>283</v>
      </c>
      <c r="C1867" s="67"/>
      <c r="D1867" s="102"/>
      <c r="E1867" s="32"/>
      <c r="F1867" s="32"/>
      <c r="G1867" s="68" t="s">
        <v>277</v>
      </c>
      <c r="H1867" s="69">
        <f t="shared" si="774"/>
        <v>0</v>
      </c>
      <c r="I1867" s="70">
        <f t="shared" si="775"/>
        <v>0</v>
      </c>
      <c r="J1867" s="73" t="str">
        <f t="shared" si="776"/>
        <v>--</v>
      </c>
      <c r="K1867" s="32"/>
      <c r="L1867" s="233"/>
      <c r="M1867" s="295"/>
      <c r="N1867" s="295"/>
      <c r="O1867" s="295"/>
      <c r="P1867" s="295"/>
      <c r="Q1867" s="295"/>
      <c r="R1867" s="295"/>
      <c r="S1867" s="295"/>
      <c r="T1867" s="295"/>
      <c r="U1867" s="296"/>
      <c r="V1867" s="103"/>
      <c r="W1867" s="72"/>
      <c r="X1867" s="72"/>
      <c r="Y1867" s="72"/>
      <c r="Z1867" s="45">
        <v>14</v>
      </c>
      <c r="AA1867" s="77">
        <f t="shared" si="777"/>
        <v>157</v>
      </c>
      <c r="AB1867" s="77">
        <f t="shared" si="778"/>
        <v>168</v>
      </c>
      <c r="AC1867" s="72">
        <f t="shared" si="765"/>
        <v>1</v>
      </c>
      <c r="AD1867" s="72">
        <f t="shared" si="766"/>
        <v>1</v>
      </c>
      <c r="AE1867" s="109" t="str">
        <f t="shared" si="767"/>
        <v>0-0</v>
      </c>
      <c r="AF1867" s="109" t="str">
        <f t="shared" si="768"/>
        <v>Y</v>
      </c>
      <c r="AG1867" s="109" t="str">
        <f t="shared" si="769"/>
        <v>B</v>
      </c>
      <c r="AM1867" s="109">
        <f t="shared" si="770"/>
        <v>0</v>
      </c>
      <c r="AN1867" s="109">
        <f t="shared" si="771"/>
        <v>0</v>
      </c>
      <c r="AO1867" s="109" t="str">
        <f t="shared" si="772"/>
        <v/>
      </c>
      <c r="AQ1867" s="109" t="str">
        <f t="shared" si="773"/>
        <v/>
      </c>
      <c r="BA1867" s="229">
        <f>MOD(SUM(E1862:E1868),12)</f>
        <v>0</v>
      </c>
    </row>
    <row r="1868" spans="1:53" ht="15.75" thickBot="1" x14ac:dyDescent="0.3">
      <c r="A1868" s="88"/>
      <c r="B1868" s="66" t="s">
        <v>284</v>
      </c>
      <c r="C1868" s="67"/>
      <c r="D1868" s="102"/>
      <c r="E1868" s="32"/>
      <c r="F1868" s="32"/>
      <c r="G1868" s="68" t="s">
        <v>277</v>
      </c>
      <c r="H1868" s="69">
        <f t="shared" si="774"/>
        <v>0</v>
      </c>
      <c r="I1868" s="70">
        <f t="shared" si="775"/>
        <v>0</v>
      </c>
      <c r="J1868" s="73" t="str">
        <f t="shared" si="776"/>
        <v>--</v>
      </c>
      <c r="K1868" s="32"/>
      <c r="L1868" s="233"/>
      <c r="M1868" s="295"/>
      <c r="N1868" s="295"/>
      <c r="O1868" s="295"/>
      <c r="P1868" s="295"/>
      <c r="Q1868" s="295"/>
      <c r="R1868" s="295"/>
      <c r="S1868" s="295"/>
      <c r="T1868" s="295"/>
      <c r="U1868" s="296"/>
      <c r="V1868" s="103"/>
      <c r="W1868" s="72"/>
      <c r="X1868" s="72"/>
      <c r="Y1868" s="72"/>
      <c r="Z1868" s="45">
        <v>15</v>
      </c>
      <c r="AA1868" s="77">
        <f t="shared" si="777"/>
        <v>169</v>
      </c>
      <c r="AB1868" s="77">
        <f t="shared" si="778"/>
        <v>180</v>
      </c>
      <c r="AC1868" s="72">
        <f t="shared" si="765"/>
        <v>1</v>
      </c>
      <c r="AD1868" s="72">
        <f t="shared" si="766"/>
        <v>1</v>
      </c>
      <c r="AE1868" s="109" t="str">
        <f t="shared" si="767"/>
        <v>0-0</v>
      </c>
      <c r="AF1868" s="109" t="str">
        <f t="shared" si="768"/>
        <v>Y</v>
      </c>
      <c r="AG1868" s="109" t="str">
        <f t="shared" si="769"/>
        <v>B</v>
      </c>
      <c r="AM1868" s="109">
        <f t="shared" si="770"/>
        <v>0</v>
      </c>
      <c r="AN1868" s="109">
        <f t="shared" si="771"/>
        <v>0</v>
      </c>
      <c r="AO1868" s="109" t="str">
        <f t="shared" si="772"/>
        <v/>
      </c>
      <c r="AQ1868" s="109" t="str">
        <f t="shared" si="773"/>
        <v/>
      </c>
      <c r="BA1868" s="229">
        <f>MOD(SUM(E1862:E1869),12)</f>
        <v>0</v>
      </c>
    </row>
    <row r="1869" spans="1:53" ht="15.75" thickBot="1" x14ac:dyDescent="0.3">
      <c r="A1869" s="88"/>
      <c r="B1869" s="66" t="s">
        <v>285</v>
      </c>
      <c r="C1869" s="67"/>
      <c r="D1869" s="102"/>
      <c r="E1869" s="32"/>
      <c r="F1869" s="32"/>
      <c r="G1869" s="68" t="s">
        <v>277</v>
      </c>
      <c r="H1869" s="69">
        <f t="shared" si="774"/>
        <v>0</v>
      </c>
      <c r="I1869" s="70">
        <f t="shared" si="775"/>
        <v>0</v>
      </c>
      <c r="J1869" s="73" t="str">
        <f t="shared" si="776"/>
        <v>--</v>
      </c>
      <c r="K1869" s="32"/>
      <c r="L1869" s="233"/>
      <c r="M1869" s="295"/>
      <c r="N1869" s="295"/>
      <c r="O1869" s="295"/>
      <c r="P1869" s="295"/>
      <c r="Q1869" s="295"/>
      <c r="R1869" s="295"/>
      <c r="S1869" s="295"/>
      <c r="T1869" s="295"/>
      <c r="U1869" s="296"/>
      <c r="V1869" s="103"/>
      <c r="W1869" s="72"/>
      <c r="X1869" s="72"/>
      <c r="Y1869" s="72"/>
      <c r="Z1869" s="45">
        <f>Z1868+1</f>
        <v>16</v>
      </c>
      <c r="AA1869" s="77">
        <f t="shared" si="777"/>
        <v>181</v>
      </c>
      <c r="AB1869" s="77">
        <f t="shared" si="778"/>
        <v>192</v>
      </c>
      <c r="AC1869" s="72">
        <f t="shared" si="765"/>
        <v>1</v>
      </c>
      <c r="AD1869" s="72">
        <f t="shared" si="766"/>
        <v>1</v>
      </c>
      <c r="AE1869" s="109" t="str">
        <f t="shared" si="767"/>
        <v>0-0</v>
      </c>
      <c r="AF1869" s="109" t="str">
        <f t="shared" si="768"/>
        <v>Y</v>
      </c>
      <c r="AG1869" s="109" t="str">
        <f t="shared" si="769"/>
        <v>B</v>
      </c>
      <c r="AM1869" s="109">
        <f t="shared" si="770"/>
        <v>0</v>
      </c>
      <c r="AN1869" s="109">
        <f t="shared" si="771"/>
        <v>0</v>
      </c>
      <c r="AO1869" s="109" t="str">
        <f t="shared" si="772"/>
        <v/>
      </c>
      <c r="AQ1869" s="109" t="str">
        <f t="shared" si="773"/>
        <v/>
      </c>
      <c r="BA1869" s="229">
        <f>MOD(SUM(E1862:E1870),12)</f>
        <v>0</v>
      </c>
    </row>
    <row r="1870" spans="1:53" ht="15.75" thickBot="1" x14ac:dyDescent="0.3">
      <c r="A1870" s="88"/>
      <c r="B1870" s="66" t="s">
        <v>286</v>
      </c>
      <c r="C1870" s="67"/>
      <c r="D1870" s="102"/>
      <c r="E1870" s="32"/>
      <c r="F1870" s="32"/>
      <c r="G1870" s="68" t="s">
        <v>277</v>
      </c>
      <c r="H1870" s="69">
        <f t="shared" si="774"/>
        <v>0</v>
      </c>
      <c r="I1870" s="70">
        <f t="shared" si="775"/>
        <v>0</v>
      </c>
      <c r="J1870" s="73" t="str">
        <f t="shared" si="776"/>
        <v>--</v>
      </c>
      <c r="K1870" s="32"/>
      <c r="L1870" s="233"/>
      <c r="M1870" s="295"/>
      <c r="N1870" s="295"/>
      <c r="O1870" s="295"/>
      <c r="P1870" s="295"/>
      <c r="Q1870" s="295"/>
      <c r="R1870" s="295"/>
      <c r="S1870" s="295"/>
      <c r="T1870" s="295"/>
      <c r="U1870" s="296"/>
      <c r="V1870" s="103"/>
      <c r="W1870" s="72"/>
      <c r="X1870" s="72"/>
      <c r="Y1870" s="72"/>
      <c r="Z1870" s="45">
        <f>Z1869+1</f>
        <v>17</v>
      </c>
      <c r="AA1870" s="77">
        <f t="shared" si="777"/>
        <v>193</v>
      </c>
      <c r="AB1870" s="77">
        <f t="shared" si="778"/>
        <v>204</v>
      </c>
      <c r="AC1870" s="72">
        <f t="shared" si="765"/>
        <v>1</v>
      </c>
      <c r="AD1870" s="72">
        <f t="shared" si="766"/>
        <v>1</v>
      </c>
      <c r="AE1870" s="109" t="str">
        <f t="shared" si="767"/>
        <v>0-0</v>
      </c>
      <c r="AF1870" s="109" t="str">
        <f t="shared" si="768"/>
        <v>Y</v>
      </c>
      <c r="AG1870" s="109" t="str">
        <f t="shared" si="769"/>
        <v>B</v>
      </c>
      <c r="AM1870" s="109">
        <f t="shared" si="770"/>
        <v>0</v>
      </c>
      <c r="AN1870" s="109">
        <f t="shared" si="771"/>
        <v>0</v>
      </c>
      <c r="AO1870" s="109" t="str">
        <f t="shared" si="772"/>
        <v/>
      </c>
      <c r="AQ1870" s="109" t="str">
        <f t="shared" si="773"/>
        <v/>
      </c>
      <c r="BA1870" s="229">
        <f>MOD(SUM(E1862:E1871),12)</f>
        <v>0</v>
      </c>
    </row>
    <row r="1871" spans="1:53" ht="15.75" thickBot="1" x14ac:dyDescent="0.3">
      <c r="A1871" s="88"/>
      <c r="B1871" s="66" t="s">
        <v>287</v>
      </c>
      <c r="C1871" s="67"/>
      <c r="D1871" s="102"/>
      <c r="E1871" s="32"/>
      <c r="F1871" s="32"/>
      <c r="G1871" s="68" t="s">
        <v>277</v>
      </c>
      <c r="H1871" s="69">
        <f t="shared" si="774"/>
        <v>0</v>
      </c>
      <c r="I1871" s="70">
        <f t="shared" si="775"/>
        <v>0</v>
      </c>
      <c r="J1871" s="73" t="str">
        <f t="shared" si="776"/>
        <v>--</v>
      </c>
      <c r="K1871" s="32"/>
      <c r="L1871" s="233"/>
      <c r="M1871" s="295"/>
      <c r="N1871" s="295"/>
      <c r="O1871" s="295"/>
      <c r="P1871" s="295"/>
      <c r="Q1871" s="295"/>
      <c r="R1871" s="295"/>
      <c r="S1871" s="295"/>
      <c r="T1871" s="295"/>
      <c r="U1871" s="296"/>
      <c r="V1871" s="103"/>
      <c r="W1871" s="72"/>
      <c r="X1871" s="72"/>
      <c r="Y1871" s="72"/>
      <c r="Z1871" s="45">
        <f>Z1870+1</f>
        <v>18</v>
      </c>
      <c r="AA1871" s="77">
        <f t="shared" si="777"/>
        <v>205</v>
      </c>
      <c r="AB1871" s="77">
        <f t="shared" si="778"/>
        <v>216</v>
      </c>
      <c r="AC1871" s="72">
        <f t="shared" si="765"/>
        <v>1</v>
      </c>
      <c r="AD1871" s="72">
        <f t="shared" si="766"/>
        <v>1</v>
      </c>
      <c r="AE1871" s="109" t="str">
        <f t="shared" si="767"/>
        <v>0-0</v>
      </c>
      <c r="AF1871" s="109" t="str">
        <f t="shared" si="768"/>
        <v>Y</v>
      </c>
      <c r="AG1871" s="109" t="str">
        <f t="shared" si="769"/>
        <v>B</v>
      </c>
      <c r="AM1871" s="109">
        <f t="shared" si="770"/>
        <v>0</v>
      </c>
      <c r="AN1871" s="109">
        <f t="shared" si="771"/>
        <v>0</v>
      </c>
      <c r="AO1871" s="109" t="str">
        <f t="shared" si="772"/>
        <v/>
      </c>
      <c r="AQ1871" s="109" t="str">
        <f t="shared" si="773"/>
        <v/>
      </c>
      <c r="BA1871" s="229">
        <f>MOD(SUM(E1862:E1872),12)</f>
        <v>0</v>
      </c>
    </row>
    <row r="1872" spans="1:53" ht="15.75" thickBot="1" x14ac:dyDescent="0.3">
      <c r="A1872" s="88"/>
      <c r="B1872" s="66" t="s">
        <v>288</v>
      </c>
      <c r="C1872" s="67"/>
      <c r="D1872" s="102"/>
      <c r="E1872" s="32"/>
      <c r="F1872" s="32"/>
      <c r="G1872" s="68" t="s">
        <v>277</v>
      </c>
      <c r="H1872" s="69">
        <f t="shared" si="774"/>
        <v>0</v>
      </c>
      <c r="I1872" s="70">
        <f t="shared" si="775"/>
        <v>0</v>
      </c>
      <c r="J1872" s="73" t="str">
        <f t="shared" si="776"/>
        <v>--</v>
      </c>
      <c r="K1872" s="32"/>
      <c r="L1872" s="233"/>
      <c r="M1872" s="295"/>
      <c r="N1872" s="295"/>
      <c r="O1872" s="295"/>
      <c r="P1872" s="295"/>
      <c r="Q1872" s="295"/>
      <c r="R1872" s="295"/>
      <c r="S1872" s="295"/>
      <c r="T1872" s="295"/>
      <c r="U1872" s="296"/>
      <c r="V1872" s="103"/>
      <c r="W1872" s="84"/>
      <c r="X1872" s="84"/>
      <c r="Y1872" s="72"/>
      <c r="Z1872" s="72"/>
      <c r="AA1872" s="72"/>
      <c r="AB1872" s="72"/>
      <c r="AC1872" s="72">
        <f t="shared" si="765"/>
        <v>1</v>
      </c>
      <c r="AD1872" s="72">
        <f t="shared" si="766"/>
        <v>1</v>
      </c>
      <c r="AE1872" s="109" t="str">
        <f t="shared" si="767"/>
        <v>0-0</v>
      </c>
      <c r="AF1872" s="109" t="str">
        <f t="shared" si="768"/>
        <v>Y</v>
      </c>
      <c r="AG1872" s="109" t="str">
        <f t="shared" si="769"/>
        <v>B</v>
      </c>
      <c r="AM1872" s="109">
        <f t="shared" si="770"/>
        <v>0</v>
      </c>
      <c r="AN1872" s="109">
        <f t="shared" si="771"/>
        <v>0</v>
      </c>
      <c r="AO1872" s="109" t="str">
        <f t="shared" si="772"/>
        <v/>
      </c>
      <c r="AQ1872" s="109" t="str">
        <f t="shared" si="773"/>
        <v/>
      </c>
      <c r="BA1872" s="229">
        <f>MOD(SUM(E1862:E1873),12)</f>
        <v>0</v>
      </c>
    </row>
    <row r="1873" spans="1:53" ht="15.75" thickBot="1" x14ac:dyDescent="0.3">
      <c r="A1873" s="88"/>
      <c r="B1873" s="66" t="s">
        <v>289</v>
      </c>
      <c r="C1873" s="67"/>
      <c r="D1873" s="102"/>
      <c r="E1873" s="32"/>
      <c r="F1873" s="32"/>
      <c r="G1873" s="68" t="s">
        <v>277</v>
      </c>
      <c r="H1873" s="69">
        <f t="shared" si="774"/>
        <v>0</v>
      </c>
      <c r="I1873" s="70">
        <f t="shared" si="775"/>
        <v>0</v>
      </c>
      <c r="J1873" s="73" t="str">
        <f t="shared" si="776"/>
        <v>--</v>
      </c>
      <c r="K1873" s="32"/>
      <c r="L1873" s="233"/>
      <c r="M1873" s="295"/>
      <c r="N1873" s="295"/>
      <c r="O1873" s="295"/>
      <c r="P1873" s="295"/>
      <c r="Q1873" s="295"/>
      <c r="R1873" s="295"/>
      <c r="S1873" s="295"/>
      <c r="T1873" s="295"/>
      <c r="U1873" s="296"/>
      <c r="V1873" s="103"/>
      <c r="W1873" s="84">
        <f>Y1873+1</f>
        <v>1</v>
      </c>
      <c r="X1873" s="84"/>
      <c r="Y1873" s="78">
        <f>SUM(E1862:E1873)</f>
        <v>0</v>
      </c>
      <c r="Z1873" s="72"/>
      <c r="AA1873" s="72"/>
      <c r="AB1873" s="72"/>
      <c r="AC1873" s="72">
        <f t="shared" si="765"/>
        <v>1</v>
      </c>
      <c r="AD1873" s="72">
        <f t="shared" si="766"/>
        <v>1</v>
      </c>
      <c r="AE1873" s="109" t="str">
        <f t="shared" si="767"/>
        <v>0-0</v>
      </c>
      <c r="AF1873" s="109" t="str">
        <f t="shared" si="768"/>
        <v>Y</v>
      </c>
      <c r="AG1873" s="109" t="str">
        <f t="shared" si="769"/>
        <v>B</v>
      </c>
      <c r="AM1873" s="109">
        <f t="shared" si="770"/>
        <v>0</v>
      </c>
      <c r="AN1873" s="109">
        <f t="shared" si="771"/>
        <v>0</v>
      </c>
      <c r="AO1873" s="109" t="str">
        <f t="shared" si="772"/>
        <v/>
      </c>
      <c r="AQ1873" s="109" t="str">
        <f t="shared" si="773"/>
        <v/>
      </c>
      <c r="BA1873" s="229">
        <f>MOD(SUM(E1862:E1874),12)</f>
        <v>0</v>
      </c>
    </row>
    <row r="1874" spans="1:53" ht="15.75" thickBot="1" x14ac:dyDescent="0.3">
      <c r="A1874" s="88"/>
      <c r="B1874" s="66" t="s">
        <v>290</v>
      </c>
      <c r="C1874" s="67"/>
      <c r="D1874" s="102"/>
      <c r="E1874" s="32"/>
      <c r="F1874" s="32"/>
      <c r="G1874" s="68" t="s">
        <v>277</v>
      </c>
      <c r="H1874" s="69">
        <f t="shared" si="774"/>
        <v>0</v>
      </c>
      <c r="I1874" s="70">
        <f t="shared" si="775"/>
        <v>0</v>
      </c>
      <c r="J1874" s="73" t="str">
        <f t="shared" si="776"/>
        <v>--</v>
      </c>
      <c r="K1874" s="32"/>
      <c r="L1874" s="233"/>
      <c r="M1874" s="295"/>
      <c r="N1874" s="295"/>
      <c r="O1874" s="295"/>
      <c r="P1874" s="295"/>
      <c r="Q1874" s="295"/>
      <c r="R1874" s="295"/>
      <c r="S1874" s="295"/>
      <c r="T1874" s="295"/>
      <c r="U1874" s="296"/>
      <c r="V1874" s="103"/>
      <c r="W1874" s="84">
        <f>Y1874+1</f>
        <v>1</v>
      </c>
      <c r="X1874" s="84"/>
      <c r="Y1874" s="78">
        <f>SUM(E1862:E1874)</f>
        <v>0</v>
      </c>
      <c r="Z1874" s="72" t="str">
        <f t="shared" ref="Z1874:Z1886" si="779">IF(OR(AND(E$8=216,C1873="DBL REV",C1874="DBL REV",Y1873&lt;=144,Y1874&gt;144),AND(E$8=216,C1873="TPL REV",C1874="TPL REV",Y1873&lt;=144,Y1874&gt;144),AND(E$8=216,C1873="QD REV",C1874="QD REV",Y1873&lt;=144,Y1874&gt;144)),"ERROR","")</f>
        <v/>
      </c>
      <c r="AA1874" s="72"/>
      <c r="AB1874" s="72"/>
      <c r="AC1874" s="72">
        <f t="shared" si="765"/>
        <v>1</v>
      </c>
      <c r="AD1874" s="72">
        <f t="shared" si="766"/>
        <v>1</v>
      </c>
      <c r="AE1874" s="109" t="str">
        <f t="shared" si="767"/>
        <v>0-0</v>
      </c>
      <c r="AF1874" s="109" t="str">
        <f t="shared" si="768"/>
        <v>Y</v>
      </c>
      <c r="AG1874" s="109" t="str">
        <f t="shared" si="769"/>
        <v>B</v>
      </c>
      <c r="AM1874" s="109">
        <f t="shared" si="770"/>
        <v>0</v>
      </c>
      <c r="AN1874" s="109">
        <f t="shared" si="771"/>
        <v>0</v>
      </c>
      <c r="AO1874" s="109" t="str">
        <f t="shared" si="772"/>
        <v/>
      </c>
      <c r="AQ1874" s="109" t="str">
        <f t="shared" si="773"/>
        <v/>
      </c>
      <c r="BA1874" s="229">
        <f>MOD(SUM(E1862:E1875),12)</f>
        <v>0</v>
      </c>
    </row>
    <row r="1875" spans="1:53" ht="15.75" thickBot="1" x14ac:dyDescent="0.3">
      <c r="A1875" s="88"/>
      <c r="B1875" s="66" t="s">
        <v>291</v>
      </c>
      <c r="C1875" s="67"/>
      <c r="D1875" s="102"/>
      <c r="E1875" s="32"/>
      <c r="F1875" s="32"/>
      <c r="G1875" s="68" t="s">
        <v>277</v>
      </c>
      <c r="H1875" s="69">
        <f t="shared" si="774"/>
        <v>0</v>
      </c>
      <c r="I1875" s="70">
        <f t="shared" si="775"/>
        <v>0</v>
      </c>
      <c r="J1875" s="73" t="str">
        <f t="shared" si="776"/>
        <v>--</v>
      </c>
      <c r="K1875" s="32"/>
      <c r="L1875" s="233"/>
      <c r="M1875" s="295"/>
      <c r="N1875" s="295"/>
      <c r="O1875" s="295"/>
      <c r="P1875" s="295"/>
      <c r="Q1875" s="295"/>
      <c r="R1875" s="295"/>
      <c r="S1875" s="295"/>
      <c r="T1875" s="295"/>
      <c r="U1875" s="296"/>
      <c r="V1875" s="103"/>
      <c r="W1875" s="84">
        <f>Y1875+1</f>
        <v>1</v>
      </c>
      <c r="X1875" s="84"/>
      <c r="Y1875" s="78">
        <f>SUM(E1862:E1875)</f>
        <v>0</v>
      </c>
      <c r="Z1875" s="72" t="str">
        <f t="shared" si="779"/>
        <v/>
      </c>
      <c r="AA1875" s="72"/>
      <c r="AB1875" s="72"/>
      <c r="AC1875" s="72">
        <f t="shared" si="765"/>
        <v>1</v>
      </c>
      <c r="AD1875" s="72">
        <f t="shared" si="766"/>
        <v>1</v>
      </c>
      <c r="AE1875" s="109" t="str">
        <f t="shared" si="767"/>
        <v>0-0</v>
      </c>
      <c r="AF1875" s="109" t="str">
        <f t="shared" si="768"/>
        <v>Y</v>
      </c>
      <c r="AG1875" s="109" t="str">
        <f t="shared" si="769"/>
        <v>B</v>
      </c>
      <c r="AM1875" s="109">
        <f t="shared" si="770"/>
        <v>0</v>
      </c>
      <c r="AN1875" s="109">
        <f t="shared" si="771"/>
        <v>0</v>
      </c>
      <c r="AO1875" s="109" t="str">
        <f t="shared" si="772"/>
        <v/>
      </c>
      <c r="AQ1875" s="109" t="str">
        <f t="shared" si="773"/>
        <v/>
      </c>
      <c r="BA1875" s="229">
        <f>MOD(SUM(E1862:E1876),12)</f>
        <v>0</v>
      </c>
    </row>
    <row r="1876" spans="1:53" ht="15.75" thickBot="1" x14ac:dyDescent="0.3">
      <c r="A1876" s="88"/>
      <c r="B1876" s="66" t="s">
        <v>292</v>
      </c>
      <c r="C1876" s="67"/>
      <c r="D1876" s="102"/>
      <c r="E1876" s="32"/>
      <c r="F1876" s="32"/>
      <c r="G1876" s="68" t="s">
        <v>277</v>
      </c>
      <c r="H1876" s="69">
        <f t="shared" si="774"/>
        <v>0</v>
      </c>
      <c r="I1876" s="70">
        <f t="shared" si="775"/>
        <v>0</v>
      </c>
      <c r="J1876" s="73" t="str">
        <f t="shared" si="776"/>
        <v>--</v>
      </c>
      <c r="K1876" s="32"/>
      <c r="L1876" s="233"/>
      <c r="M1876" s="295"/>
      <c r="N1876" s="295"/>
      <c r="O1876" s="295"/>
      <c r="P1876" s="295"/>
      <c r="Q1876" s="295"/>
      <c r="R1876" s="295"/>
      <c r="S1876" s="295"/>
      <c r="T1876" s="295"/>
      <c r="U1876" s="296"/>
      <c r="V1876" s="103"/>
      <c r="W1876" s="84">
        <f>Y1876+1</f>
        <v>1</v>
      </c>
      <c r="X1876" s="84"/>
      <c r="Y1876" s="78">
        <f>SUM(E1862:E1876)</f>
        <v>0</v>
      </c>
      <c r="Z1876" s="72" t="str">
        <f t="shared" si="779"/>
        <v/>
      </c>
      <c r="AA1876" s="72" t="str">
        <f t="shared" ref="AA1876:AA1888" si="780">IF(AND(C1874&lt;&gt;"Field SPL",W1873&lt;=144,Y1874&gt;144),"ERROR","")</f>
        <v/>
      </c>
      <c r="AB1876" s="72"/>
      <c r="AC1876" s="72">
        <f t="shared" si="765"/>
        <v>1</v>
      </c>
      <c r="AD1876" s="72">
        <f t="shared" si="766"/>
        <v>1</v>
      </c>
      <c r="AE1876" s="109" t="str">
        <f t="shared" si="767"/>
        <v>0-0</v>
      </c>
      <c r="AF1876" s="109" t="str">
        <f t="shared" si="768"/>
        <v>Y</v>
      </c>
      <c r="AG1876" s="109" t="str">
        <f t="shared" si="769"/>
        <v>B</v>
      </c>
      <c r="AM1876" s="109">
        <f t="shared" si="770"/>
        <v>0</v>
      </c>
      <c r="AN1876" s="109">
        <f t="shared" si="771"/>
        <v>0</v>
      </c>
      <c r="AO1876" s="109" t="str">
        <f t="shared" si="772"/>
        <v/>
      </c>
      <c r="AQ1876" s="109" t="str">
        <f t="shared" si="773"/>
        <v/>
      </c>
      <c r="BA1876" s="229">
        <f>MOD(SUM(E1862:E1877),12)</f>
        <v>0</v>
      </c>
    </row>
    <row r="1877" spans="1:53" ht="15.75" thickBot="1" x14ac:dyDescent="0.3">
      <c r="A1877" s="88"/>
      <c r="B1877" s="66" t="s">
        <v>293</v>
      </c>
      <c r="C1877" s="67"/>
      <c r="D1877" s="102"/>
      <c r="E1877" s="32"/>
      <c r="F1877" s="32"/>
      <c r="G1877" s="68" t="s">
        <v>277</v>
      </c>
      <c r="H1877" s="69">
        <f t="shared" si="774"/>
        <v>0</v>
      </c>
      <c r="I1877" s="70">
        <f t="shared" si="775"/>
        <v>0</v>
      </c>
      <c r="J1877" s="73" t="str">
        <f t="shared" si="776"/>
        <v>--</v>
      </c>
      <c r="K1877" s="32"/>
      <c r="L1877" s="233"/>
      <c r="M1877" s="295"/>
      <c r="N1877" s="295"/>
      <c r="O1877" s="295"/>
      <c r="P1877" s="295"/>
      <c r="Q1877" s="295"/>
      <c r="R1877" s="295"/>
      <c r="S1877" s="295"/>
      <c r="T1877" s="295"/>
      <c r="U1877" s="296"/>
      <c r="V1877" s="103"/>
      <c r="W1877" s="84">
        <f t="shared" ref="W1877:W1885" si="781">Y1877+1</f>
        <v>1</v>
      </c>
      <c r="X1877" s="84"/>
      <c r="Y1877" s="78">
        <f>SUM(E1862:E1877)</f>
        <v>0</v>
      </c>
      <c r="Z1877" s="72" t="str">
        <f t="shared" si="779"/>
        <v/>
      </c>
      <c r="AA1877" s="72" t="str">
        <f t="shared" si="780"/>
        <v/>
      </c>
      <c r="AB1877" s="72"/>
      <c r="AC1877" s="72">
        <f t="shared" si="765"/>
        <v>1</v>
      </c>
      <c r="AD1877" s="72">
        <f t="shared" si="766"/>
        <v>1</v>
      </c>
      <c r="AE1877" s="109" t="str">
        <f t="shared" si="767"/>
        <v>0-0</v>
      </c>
      <c r="AF1877" s="109" t="str">
        <f t="shared" si="768"/>
        <v>Y</v>
      </c>
      <c r="AG1877" s="109" t="str">
        <f t="shared" si="769"/>
        <v>B</v>
      </c>
      <c r="AM1877" s="109">
        <f t="shared" si="770"/>
        <v>0</v>
      </c>
      <c r="AN1877" s="109">
        <f t="shared" si="771"/>
        <v>0</v>
      </c>
      <c r="AO1877" s="109" t="str">
        <f t="shared" si="772"/>
        <v/>
      </c>
      <c r="AQ1877" s="109" t="str">
        <f t="shared" si="773"/>
        <v/>
      </c>
      <c r="BA1877" s="229">
        <f>MOD(SUM(E1862:E1878),12)</f>
        <v>0</v>
      </c>
    </row>
    <row r="1878" spans="1:53" ht="15.75" thickBot="1" x14ac:dyDescent="0.3">
      <c r="A1878" s="88"/>
      <c r="B1878" s="66" t="s">
        <v>294</v>
      </c>
      <c r="C1878" s="67"/>
      <c r="D1878" s="102"/>
      <c r="E1878" s="32"/>
      <c r="F1878" s="32"/>
      <c r="G1878" s="68" t="s">
        <v>277</v>
      </c>
      <c r="H1878" s="69">
        <f t="shared" si="774"/>
        <v>0</v>
      </c>
      <c r="I1878" s="70">
        <f t="shared" si="775"/>
        <v>0</v>
      </c>
      <c r="J1878" s="73" t="str">
        <f t="shared" si="776"/>
        <v>--</v>
      </c>
      <c r="K1878" s="32"/>
      <c r="L1878" s="233"/>
      <c r="M1878" s="295"/>
      <c r="N1878" s="295"/>
      <c r="O1878" s="295"/>
      <c r="P1878" s="295"/>
      <c r="Q1878" s="295"/>
      <c r="R1878" s="295"/>
      <c r="S1878" s="295"/>
      <c r="T1878" s="295"/>
      <c r="U1878" s="296"/>
      <c r="V1878" s="103"/>
      <c r="W1878" s="84">
        <f t="shared" si="781"/>
        <v>1</v>
      </c>
      <c r="X1878" s="84"/>
      <c r="Y1878" s="78">
        <f>SUM(E1862:E1878)</f>
        <v>0</v>
      </c>
      <c r="Z1878" s="72" t="str">
        <f t="shared" si="779"/>
        <v/>
      </c>
      <c r="AA1878" s="72" t="str">
        <f t="shared" si="780"/>
        <v/>
      </c>
      <c r="AB1878" s="72"/>
      <c r="AC1878" s="72">
        <f t="shared" si="765"/>
        <v>1</v>
      </c>
      <c r="AD1878" s="72">
        <f t="shared" si="766"/>
        <v>1</v>
      </c>
      <c r="AE1878" s="109" t="str">
        <f t="shared" si="767"/>
        <v>0-0</v>
      </c>
      <c r="AF1878" s="109" t="str">
        <f t="shared" si="768"/>
        <v>Y</v>
      </c>
      <c r="AG1878" s="109" t="str">
        <f t="shared" si="769"/>
        <v>B</v>
      </c>
      <c r="AM1878" s="109">
        <f t="shared" si="770"/>
        <v>0</v>
      </c>
      <c r="AN1878" s="109">
        <f t="shared" si="771"/>
        <v>0</v>
      </c>
      <c r="AO1878" s="109" t="str">
        <f t="shared" si="772"/>
        <v/>
      </c>
      <c r="AQ1878" s="109" t="str">
        <f t="shared" si="773"/>
        <v/>
      </c>
      <c r="BA1878" s="229">
        <f>MOD(SUM(E1862:E1879),12)</f>
        <v>0</v>
      </c>
    </row>
    <row r="1879" spans="1:53" ht="15.75" thickBot="1" x14ac:dyDescent="0.3">
      <c r="A1879" s="88"/>
      <c r="B1879" s="66" t="s">
        <v>295</v>
      </c>
      <c r="C1879" s="67"/>
      <c r="D1879" s="102"/>
      <c r="E1879" s="32"/>
      <c r="F1879" s="32"/>
      <c r="G1879" s="68" t="s">
        <v>277</v>
      </c>
      <c r="H1879" s="69">
        <f t="shared" si="774"/>
        <v>0</v>
      </c>
      <c r="I1879" s="70">
        <f t="shared" si="775"/>
        <v>0</v>
      </c>
      <c r="J1879" s="73" t="str">
        <f t="shared" si="776"/>
        <v>--</v>
      </c>
      <c r="K1879" s="32"/>
      <c r="L1879" s="233"/>
      <c r="M1879" s="295"/>
      <c r="N1879" s="295"/>
      <c r="O1879" s="295"/>
      <c r="P1879" s="295"/>
      <c r="Q1879" s="295"/>
      <c r="R1879" s="295"/>
      <c r="S1879" s="295"/>
      <c r="T1879" s="295"/>
      <c r="U1879" s="296"/>
      <c r="V1879" s="103"/>
      <c r="W1879" s="84">
        <f t="shared" si="781"/>
        <v>1</v>
      </c>
      <c r="X1879" s="84"/>
      <c r="Y1879" s="78">
        <f>SUM(E1862:E1879)</f>
        <v>0</v>
      </c>
      <c r="Z1879" s="72" t="str">
        <f t="shared" si="779"/>
        <v/>
      </c>
      <c r="AA1879" s="72" t="str">
        <f t="shared" si="780"/>
        <v/>
      </c>
      <c r="AB1879" s="72"/>
      <c r="AC1879" s="72">
        <f t="shared" si="765"/>
        <v>1</v>
      </c>
      <c r="AD1879" s="72">
        <f t="shared" si="766"/>
        <v>1</v>
      </c>
      <c r="AE1879" s="109" t="str">
        <f t="shared" si="767"/>
        <v>0-0</v>
      </c>
      <c r="AF1879" s="109" t="str">
        <f t="shared" si="768"/>
        <v>Y</v>
      </c>
      <c r="AG1879" s="109" t="str">
        <f t="shared" si="769"/>
        <v>B</v>
      </c>
      <c r="AM1879" s="109">
        <f t="shared" si="770"/>
        <v>0</v>
      </c>
      <c r="AN1879" s="109">
        <f t="shared" si="771"/>
        <v>0</v>
      </c>
      <c r="AO1879" s="109" t="str">
        <f t="shared" si="772"/>
        <v/>
      </c>
      <c r="AQ1879" s="109" t="str">
        <f t="shared" si="773"/>
        <v/>
      </c>
      <c r="BA1879" s="229">
        <f>MOD(SUM(E1862:E1880),12)</f>
        <v>0</v>
      </c>
    </row>
    <row r="1880" spans="1:53" ht="15.75" thickBot="1" x14ac:dyDescent="0.3">
      <c r="A1880" s="88"/>
      <c r="B1880" s="66" t="s">
        <v>296</v>
      </c>
      <c r="C1880" s="67"/>
      <c r="D1880" s="102"/>
      <c r="E1880" s="32"/>
      <c r="F1880" s="32"/>
      <c r="G1880" s="68" t="s">
        <v>277</v>
      </c>
      <c r="H1880" s="69">
        <f t="shared" si="774"/>
        <v>0</v>
      </c>
      <c r="I1880" s="70">
        <f t="shared" si="775"/>
        <v>0</v>
      </c>
      <c r="J1880" s="73" t="str">
        <f t="shared" si="776"/>
        <v>--</v>
      </c>
      <c r="K1880" s="32"/>
      <c r="L1880" s="233"/>
      <c r="M1880" s="295"/>
      <c r="N1880" s="295"/>
      <c r="O1880" s="295"/>
      <c r="P1880" s="295"/>
      <c r="Q1880" s="295"/>
      <c r="R1880" s="295"/>
      <c r="S1880" s="295"/>
      <c r="T1880" s="295"/>
      <c r="U1880" s="296"/>
      <c r="V1880" s="103"/>
      <c r="W1880" s="84">
        <f t="shared" si="781"/>
        <v>1</v>
      </c>
      <c r="X1880" s="84"/>
      <c r="Y1880" s="78">
        <f>SUM(E1862:E1880)</f>
        <v>0</v>
      </c>
      <c r="Z1880" s="72" t="str">
        <f t="shared" si="779"/>
        <v/>
      </c>
      <c r="AA1880" s="72" t="str">
        <f t="shared" si="780"/>
        <v/>
      </c>
      <c r="AB1880" s="72"/>
      <c r="AC1880" s="72">
        <f t="shared" si="765"/>
        <v>1</v>
      </c>
      <c r="AD1880" s="72">
        <f t="shared" si="766"/>
        <v>1</v>
      </c>
      <c r="AE1880" s="109" t="str">
        <f t="shared" si="767"/>
        <v>0-0</v>
      </c>
      <c r="AF1880" s="109" t="str">
        <f t="shared" si="768"/>
        <v>Y</v>
      </c>
      <c r="AG1880" s="109" t="str">
        <f t="shared" si="769"/>
        <v>B</v>
      </c>
      <c r="AM1880" s="109">
        <f t="shared" si="770"/>
        <v>0</v>
      </c>
      <c r="AN1880" s="109">
        <f t="shared" si="771"/>
        <v>0</v>
      </c>
      <c r="AO1880" s="109" t="str">
        <f t="shared" si="772"/>
        <v/>
      </c>
      <c r="AQ1880" s="109" t="str">
        <f t="shared" si="773"/>
        <v/>
      </c>
      <c r="BA1880" s="229">
        <f>MOD(SUM(E1862:E1881),12)</f>
        <v>0</v>
      </c>
    </row>
    <row r="1881" spans="1:53" ht="15.75" thickBot="1" x14ac:dyDescent="0.3">
      <c r="A1881" s="88"/>
      <c r="B1881" s="66" t="s">
        <v>297</v>
      </c>
      <c r="C1881" s="67"/>
      <c r="D1881" s="102"/>
      <c r="E1881" s="32"/>
      <c r="F1881" s="32"/>
      <c r="G1881" s="68" t="s">
        <v>277</v>
      </c>
      <c r="H1881" s="69">
        <f t="shared" si="774"/>
        <v>0</v>
      </c>
      <c r="I1881" s="70">
        <f t="shared" si="775"/>
        <v>0</v>
      </c>
      <c r="J1881" s="73" t="str">
        <f t="shared" si="776"/>
        <v>--</v>
      </c>
      <c r="K1881" s="32"/>
      <c r="L1881" s="233"/>
      <c r="M1881" s="295"/>
      <c r="N1881" s="295"/>
      <c r="O1881" s="295"/>
      <c r="P1881" s="295"/>
      <c r="Q1881" s="295"/>
      <c r="R1881" s="295"/>
      <c r="S1881" s="295"/>
      <c r="T1881" s="295"/>
      <c r="U1881" s="296"/>
      <c r="V1881" s="103"/>
      <c r="W1881" s="84">
        <f t="shared" si="781"/>
        <v>1</v>
      </c>
      <c r="X1881" s="84"/>
      <c r="Y1881" s="78">
        <f>SUM(E1862:E1881)</f>
        <v>0</v>
      </c>
      <c r="Z1881" s="72" t="str">
        <f t="shared" si="779"/>
        <v/>
      </c>
      <c r="AA1881" s="72" t="str">
        <f t="shared" si="780"/>
        <v/>
      </c>
      <c r="AB1881" s="72"/>
      <c r="AC1881" s="72">
        <f t="shared" si="765"/>
        <v>1</v>
      </c>
      <c r="AD1881" s="72">
        <f t="shared" si="766"/>
        <v>1</v>
      </c>
      <c r="AE1881" s="109" t="str">
        <f t="shared" si="767"/>
        <v>0-0</v>
      </c>
      <c r="AF1881" s="109" t="str">
        <f t="shared" si="768"/>
        <v>Y</v>
      </c>
      <c r="AG1881" s="109" t="str">
        <f t="shared" si="769"/>
        <v>B</v>
      </c>
      <c r="AM1881" s="109">
        <f t="shared" si="770"/>
        <v>0</v>
      </c>
      <c r="AN1881" s="109">
        <f t="shared" si="771"/>
        <v>0</v>
      </c>
      <c r="AO1881" s="109" t="str">
        <f t="shared" si="772"/>
        <v/>
      </c>
      <c r="AQ1881" s="109" t="str">
        <f t="shared" si="773"/>
        <v/>
      </c>
      <c r="BA1881" s="229">
        <f>MOD(SUM(E1862:E1882),12)</f>
        <v>0</v>
      </c>
    </row>
    <row r="1882" spans="1:53" ht="15.75" thickBot="1" x14ac:dyDescent="0.3">
      <c r="A1882" s="88"/>
      <c r="B1882" s="66" t="s">
        <v>298</v>
      </c>
      <c r="C1882" s="67"/>
      <c r="D1882" s="102"/>
      <c r="E1882" s="32"/>
      <c r="F1882" s="32"/>
      <c r="G1882" s="68" t="s">
        <v>277</v>
      </c>
      <c r="H1882" s="69">
        <f t="shared" si="774"/>
        <v>0</v>
      </c>
      <c r="I1882" s="70">
        <f t="shared" si="775"/>
        <v>0</v>
      </c>
      <c r="J1882" s="73" t="str">
        <f t="shared" si="776"/>
        <v>--</v>
      </c>
      <c r="K1882" s="32"/>
      <c r="L1882" s="233"/>
      <c r="M1882" s="295"/>
      <c r="N1882" s="295"/>
      <c r="O1882" s="295"/>
      <c r="P1882" s="295"/>
      <c r="Q1882" s="295"/>
      <c r="R1882" s="295"/>
      <c r="S1882" s="295"/>
      <c r="T1882" s="295"/>
      <c r="U1882" s="296"/>
      <c r="V1882" s="103"/>
      <c r="W1882" s="84">
        <f t="shared" si="781"/>
        <v>1</v>
      </c>
      <c r="X1882" s="84"/>
      <c r="Y1882" s="78">
        <f>SUM(E1862:E1882)</f>
        <v>0</v>
      </c>
      <c r="Z1882" s="72" t="str">
        <f t="shared" si="779"/>
        <v/>
      </c>
      <c r="AA1882" s="72" t="str">
        <f t="shared" si="780"/>
        <v/>
      </c>
      <c r="AB1882" s="72"/>
      <c r="AC1882" s="72">
        <f t="shared" si="765"/>
        <v>1</v>
      </c>
      <c r="AD1882" s="72">
        <f t="shared" si="766"/>
        <v>1</v>
      </c>
      <c r="AE1882" s="109" t="str">
        <f t="shared" si="767"/>
        <v>0-0</v>
      </c>
      <c r="AF1882" s="109" t="str">
        <f t="shared" si="768"/>
        <v>Y</v>
      </c>
      <c r="AG1882" s="109" t="str">
        <f t="shared" si="769"/>
        <v>B</v>
      </c>
      <c r="AM1882" s="109">
        <f t="shared" si="770"/>
        <v>0</v>
      </c>
      <c r="AN1882" s="109">
        <f t="shared" si="771"/>
        <v>0</v>
      </c>
      <c r="AO1882" s="109" t="str">
        <f t="shared" si="772"/>
        <v/>
      </c>
      <c r="AQ1882" s="109" t="str">
        <f t="shared" si="773"/>
        <v/>
      </c>
      <c r="BA1882" s="229">
        <f>MOD(SUM(E1862:E1883),12)</f>
        <v>0</v>
      </c>
    </row>
    <row r="1883" spans="1:53" ht="15.75" thickBot="1" x14ac:dyDescent="0.3">
      <c r="A1883" s="88"/>
      <c r="B1883" s="66" t="s">
        <v>299</v>
      </c>
      <c r="C1883" s="67"/>
      <c r="D1883" s="102"/>
      <c r="E1883" s="32"/>
      <c r="F1883" s="32"/>
      <c r="G1883" s="68" t="s">
        <v>277</v>
      </c>
      <c r="H1883" s="69">
        <f t="shared" si="774"/>
        <v>0</v>
      </c>
      <c r="I1883" s="70">
        <f t="shared" si="775"/>
        <v>0</v>
      </c>
      <c r="J1883" s="73" t="str">
        <f t="shared" si="776"/>
        <v>--</v>
      </c>
      <c r="K1883" s="32"/>
      <c r="L1883" s="233"/>
      <c r="M1883" s="295"/>
      <c r="N1883" s="295"/>
      <c r="O1883" s="295"/>
      <c r="P1883" s="295"/>
      <c r="Q1883" s="295"/>
      <c r="R1883" s="295"/>
      <c r="S1883" s="295"/>
      <c r="T1883" s="295"/>
      <c r="U1883" s="296"/>
      <c r="V1883" s="103"/>
      <c r="W1883" s="84">
        <f t="shared" si="781"/>
        <v>1</v>
      </c>
      <c r="X1883" s="84"/>
      <c r="Y1883" s="78">
        <f>SUM(E1862:E1883)</f>
        <v>0</v>
      </c>
      <c r="Z1883" s="72" t="str">
        <f t="shared" si="779"/>
        <v/>
      </c>
      <c r="AA1883" s="72" t="str">
        <f t="shared" si="780"/>
        <v/>
      </c>
      <c r="AB1883" s="72"/>
      <c r="AC1883" s="72">
        <f t="shared" si="765"/>
        <v>1</v>
      </c>
      <c r="AD1883" s="72">
        <f t="shared" si="766"/>
        <v>1</v>
      </c>
      <c r="AE1883" s="109" t="str">
        <f t="shared" si="767"/>
        <v>0-0</v>
      </c>
      <c r="AF1883" s="109" t="str">
        <f t="shared" si="768"/>
        <v>Y</v>
      </c>
      <c r="AG1883" s="109" t="str">
        <f t="shared" si="769"/>
        <v>B</v>
      </c>
      <c r="AM1883" s="109">
        <f t="shared" si="770"/>
        <v>0</v>
      </c>
      <c r="AN1883" s="109">
        <f t="shared" si="771"/>
        <v>0</v>
      </c>
      <c r="AO1883" s="109" t="str">
        <f t="shared" si="772"/>
        <v/>
      </c>
      <c r="AQ1883" s="109" t="str">
        <f t="shared" si="773"/>
        <v/>
      </c>
      <c r="BA1883" s="229">
        <f>MOD(SUM(E1862:E1884),12)</f>
        <v>0</v>
      </c>
    </row>
    <row r="1884" spans="1:53" ht="15.75" thickBot="1" x14ac:dyDescent="0.3">
      <c r="A1884" s="88"/>
      <c r="B1884" s="66" t="s">
        <v>300</v>
      </c>
      <c r="C1884" s="67"/>
      <c r="D1884" s="102"/>
      <c r="E1884" s="32"/>
      <c r="F1884" s="32"/>
      <c r="G1884" s="68" t="s">
        <v>277</v>
      </c>
      <c r="H1884" s="69">
        <f t="shared" si="774"/>
        <v>0</v>
      </c>
      <c r="I1884" s="70">
        <f t="shared" si="775"/>
        <v>0</v>
      </c>
      <c r="J1884" s="73" t="str">
        <f t="shared" si="776"/>
        <v>--</v>
      </c>
      <c r="K1884" s="32"/>
      <c r="L1884" s="233"/>
      <c r="M1884" s="295"/>
      <c r="N1884" s="295"/>
      <c r="O1884" s="295"/>
      <c r="P1884" s="295"/>
      <c r="Q1884" s="295"/>
      <c r="R1884" s="295"/>
      <c r="S1884" s="295"/>
      <c r="T1884" s="295"/>
      <c r="U1884" s="296"/>
      <c r="V1884" s="103"/>
      <c r="W1884" s="84">
        <f t="shared" si="781"/>
        <v>1</v>
      </c>
      <c r="X1884" s="84"/>
      <c r="Y1884" s="78">
        <f>SUM(E1862:E1884)</f>
        <v>0</v>
      </c>
      <c r="Z1884" s="72" t="str">
        <f t="shared" si="779"/>
        <v/>
      </c>
      <c r="AA1884" s="72" t="str">
        <f t="shared" si="780"/>
        <v/>
      </c>
      <c r="AB1884" s="72"/>
      <c r="AC1884" s="72">
        <f t="shared" si="765"/>
        <v>1</v>
      </c>
      <c r="AD1884" s="72">
        <f t="shared" si="766"/>
        <v>1</v>
      </c>
      <c r="AE1884" s="109" t="str">
        <f t="shared" si="767"/>
        <v>0-0</v>
      </c>
      <c r="AF1884" s="109" t="str">
        <f t="shared" si="768"/>
        <v>Y</v>
      </c>
      <c r="AG1884" s="109" t="str">
        <f t="shared" si="769"/>
        <v>B</v>
      </c>
      <c r="AM1884" s="109">
        <f t="shared" si="770"/>
        <v>0</v>
      </c>
      <c r="AN1884" s="109">
        <f t="shared" si="771"/>
        <v>0</v>
      </c>
      <c r="AO1884" s="109" t="str">
        <f t="shared" si="772"/>
        <v/>
      </c>
      <c r="AQ1884" s="109" t="str">
        <f t="shared" si="773"/>
        <v/>
      </c>
      <c r="BA1884" s="229">
        <f>MOD(SUM(E1862:E1885),12)</f>
        <v>0</v>
      </c>
    </row>
    <row r="1885" spans="1:53" ht="15.75" thickBot="1" x14ac:dyDescent="0.3">
      <c r="A1885" s="88"/>
      <c r="B1885" s="66" t="s">
        <v>301</v>
      </c>
      <c r="C1885" s="67"/>
      <c r="D1885" s="102"/>
      <c r="E1885" s="32"/>
      <c r="F1885" s="32"/>
      <c r="G1885" s="68" t="s">
        <v>277</v>
      </c>
      <c r="H1885" s="69">
        <f t="shared" si="774"/>
        <v>0</v>
      </c>
      <c r="I1885" s="70">
        <f t="shared" si="775"/>
        <v>0</v>
      </c>
      <c r="J1885" s="73" t="str">
        <f t="shared" si="776"/>
        <v>--</v>
      </c>
      <c r="K1885" s="32"/>
      <c r="L1885" s="233"/>
      <c r="M1885" s="295"/>
      <c r="N1885" s="295"/>
      <c r="O1885" s="295"/>
      <c r="P1885" s="295"/>
      <c r="Q1885" s="295"/>
      <c r="R1885" s="295"/>
      <c r="S1885" s="295"/>
      <c r="T1885" s="295"/>
      <c r="U1885" s="296"/>
      <c r="V1885" s="103"/>
      <c r="W1885" s="84">
        <f t="shared" si="781"/>
        <v>1</v>
      </c>
      <c r="X1885" s="84"/>
      <c r="Y1885" s="78">
        <f>SUM(E1862:E1885)</f>
        <v>0</v>
      </c>
      <c r="Z1885" s="72" t="str">
        <f t="shared" si="779"/>
        <v/>
      </c>
      <c r="AA1885" s="72" t="str">
        <f t="shared" si="780"/>
        <v/>
      </c>
      <c r="AB1885" s="72"/>
      <c r="AC1885" s="72">
        <f t="shared" si="765"/>
        <v>1</v>
      </c>
      <c r="AD1885" s="72">
        <f t="shared" si="766"/>
        <v>1</v>
      </c>
      <c r="AE1885" s="109" t="str">
        <f t="shared" si="767"/>
        <v>0-0</v>
      </c>
      <c r="AF1885" s="109" t="str">
        <f t="shared" si="768"/>
        <v>Y</v>
      </c>
      <c r="AG1885" s="109" t="str">
        <f t="shared" si="769"/>
        <v>B</v>
      </c>
      <c r="AM1885" s="109">
        <f t="shared" si="770"/>
        <v>0</v>
      </c>
      <c r="AN1885" s="109">
        <f t="shared" si="771"/>
        <v>0</v>
      </c>
      <c r="AO1885" s="109" t="str">
        <f t="shared" si="772"/>
        <v/>
      </c>
      <c r="AQ1885" s="109" t="str">
        <f t="shared" si="773"/>
        <v/>
      </c>
      <c r="BA1885" s="229">
        <f>MOD(SUM(E1862:E1886),12)</f>
        <v>0</v>
      </c>
    </row>
    <row r="1886" spans="1:53" ht="15.75" thickBot="1" x14ac:dyDescent="0.3">
      <c r="A1886" s="88"/>
      <c r="B1886" s="66" t="s">
        <v>302</v>
      </c>
      <c r="C1886" s="67"/>
      <c r="D1886" s="102"/>
      <c r="E1886" s="32"/>
      <c r="F1886" s="32"/>
      <c r="G1886" s="68" t="s">
        <v>277</v>
      </c>
      <c r="H1886" s="69">
        <f t="shared" si="774"/>
        <v>0</v>
      </c>
      <c r="I1886" s="70">
        <f t="shared" si="775"/>
        <v>0</v>
      </c>
      <c r="J1886" s="73" t="str">
        <f t="shared" si="776"/>
        <v>--</v>
      </c>
      <c r="K1886" s="32"/>
      <c r="L1886" s="234"/>
      <c r="M1886" s="295"/>
      <c r="N1886" s="295"/>
      <c r="O1886" s="295"/>
      <c r="P1886" s="295"/>
      <c r="Q1886" s="295"/>
      <c r="R1886" s="295"/>
      <c r="S1886" s="295"/>
      <c r="T1886" s="295"/>
      <c r="U1886" s="296"/>
      <c r="V1886" s="103"/>
      <c r="W1886" s="72"/>
      <c r="X1886" s="72"/>
      <c r="Y1886" s="78">
        <f>SUM(E1862:E1886)</f>
        <v>0</v>
      </c>
      <c r="Z1886" s="72" t="str">
        <f t="shared" si="779"/>
        <v/>
      </c>
      <c r="AA1886" s="72" t="str">
        <f t="shared" si="780"/>
        <v/>
      </c>
      <c r="AB1886" s="72"/>
      <c r="AC1886" s="72">
        <f t="shared" si="765"/>
        <v>1</v>
      </c>
      <c r="AD1886" s="72">
        <f t="shared" si="766"/>
        <v>1</v>
      </c>
      <c r="AE1886" s="109" t="str">
        <f t="shared" si="767"/>
        <v>0-0</v>
      </c>
      <c r="AF1886" s="109" t="str">
        <f t="shared" si="768"/>
        <v>Y</v>
      </c>
      <c r="AG1886" s="109" t="str">
        <f t="shared" si="769"/>
        <v>B</v>
      </c>
      <c r="AM1886" s="109">
        <f t="shared" si="770"/>
        <v>0</v>
      </c>
      <c r="AN1886" s="109">
        <f t="shared" si="771"/>
        <v>0</v>
      </c>
      <c r="AO1886" s="109" t="str">
        <f t="shared" si="772"/>
        <v/>
      </c>
      <c r="AQ1886" s="109" t="str">
        <f t="shared" si="773"/>
        <v/>
      </c>
      <c r="BA1886" s="228"/>
    </row>
    <row r="1887" spans="1:53" ht="16.5" thickBot="1" x14ac:dyDescent="0.3">
      <c r="A1887" s="88"/>
      <c r="B1887" s="281" t="s">
        <v>395</v>
      </c>
      <c r="C1887" s="283"/>
      <c r="D1887" s="79"/>
      <c r="E1887" s="80"/>
      <c r="F1887" s="80"/>
      <c r="G1887" s="81"/>
      <c r="H1887" s="192"/>
      <c r="I1887" s="192"/>
      <c r="J1887" s="192"/>
      <c r="K1887" s="82"/>
      <c r="L1887" s="281" t="s">
        <v>306</v>
      </c>
      <c r="M1887" s="282"/>
      <c r="N1887" s="282"/>
      <c r="O1887" s="282"/>
      <c r="P1887" s="282"/>
      <c r="Q1887" s="282"/>
      <c r="R1887" s="282"/>
      <c r="S1887" s="282"/>
      <c r="T1887" s="282"/>
      <c r="U1887" s="283"/>
      <c r="V1887" s="104"/>
      <c r="W1887" s="72"/>
      <c r="X1887" s="72"/>
      <c r="Y1887" s="72"/>
      <c r="Z1887" s="72"/>
      <c r="AA1887" s="72" t="str">
        <f t="shared" si="780"/>
        <v/>
      </c>
      <c r="AB1887" s="72"/>
      <c r="AC1887" s="72">
        <f>SUM(AC1862:AC1886)</f>
        <v>25</v>
      </c>
      <c r="AD1887" s="72">
        <f>SUM(AD1862:AD1886)</f>
        <v>25</v>
      </c>
      <c r="AE1887" s="109" t="str">
        <f t="shared" si="767"/>
        <v>-</v>
      </c>
      <c r="AM1887" s="109">
        <f>SUM(AM1862:AM1886)</f>
        <v>0</v>
      </c>
      <c r="AN1887" s="109">
        <f>SUM(AN1862:AN1886)</f>
        <v>0</v>
      </c>
      <c r="AO1887" s="109">
        <f>((COUNTIF(AO1862:AO1886,"Y")/3)*2)</f>
        <v>0</v>
      </c>
      <c r="AP1887" s="109">
        <f>(COUNTIF(AO1862:AO1886,"Y")/3)</f>
        <v>0</v>
      </c>
      <c r="AQ1887" s="109">
        <f>(COUNTIF(AQ1862:AQ1886,"Y")/2)</f>
        <v>0</v>
      </c>
      <c r="AR1887" s="109">
        <f>(COUNTIF(AQ1862:AQ1886,"Y")/2)</f>
        <v>0</v>
      </c>
      <c r="BA1887" s="228"/>
    </row>
    <row r="1888" spans="1:53" ht="16.5" thickBot="1" x14ac:dyDescent="0.3">
      <c r="A1888" s="88"/>
      <c r="B1888" s="281" t="s">
        <v>307</v>
      </c>
      <c r="C1888" s="283"/>
      <c r="D1888" s="25"/>
      <c r="E1888" s="25"/>
      <c r="F1888" s="25"/>
      <c r="G1888" s="83"/>
      <c r="H1888" s="25"/>
      <c r="I1888" s="26"/>
      <c r="J1888" s="26"/>
      <c r="K1888" s="25"/>
      <c r="L1888" s="25"/>
      <c r="M1888" s="25"/>
      <c r="N1888" s="25"/>
      <c r="O1888" s="25"/>
      <c r="P1888" s="26"/>
      <c r="Q1888" s="26"/>
      <c r="R1888" s="26"/>
      <c r="S1888" s="26"/>
      <c r="T1888" s="26"/>
      <c r="U1888" s="26"/>
      <c r="V1888" s="54"/>
      <c r="W1888" s="72"/>
      <c r="X1888" s="72"/>
      <c r="Y1888" s="72"/>
      <c r="Z1888" s="72"/>
      <c r="AA1888" s="72" t="str">
        <f t="shared" si="780"/>
        <v/>
      </c>
      <c r="AB1888" s="72"/>
      <c r="AC1888" s="72"/>
      <c r="AD1888" s="72"/>
      <c r="AE1888" s="109" t="str">
        <f t="shared" si="767"/>
        <v>-</v>
      </c>
      <c r="BA1888" s="226"/>
    </row>
    <row r="1889" spans="1:53" x14ac:dyDescent="0.25">
      <c r="A1889" s="88"/>
      <c r="B1889" s="88"/>
      <c r="C1889" s="88"/>
      <c r="D1889" s="88"/>
      <c r="E1889" s="88"/>
      <c r="F1889" s="88"/>
      <c r="G1889" s="88"/>
      <c r="H1889" s="88"/>
      <c r="I1889" s="88"/>
      <c r="J1889" s="88"/>
      <c r="K1889" s="88"/>
      <c r="L1889" s="88"/>
      <c r="M1889" s="88"/>
      <c r="N1889" s="88"/>
      <c r="O1889" s="88"/>
      <c r="P1889" s="88"/>
      <c r="Q1889" s="88"/>
      <c r="R1889" s="88"/>
      <c r="S1889" s="88"/>
      <c r="T1889" s="88"/>
      <c r="U1889" s="88"/>
      <c r="V1889" s="88"/>
      <c r="W1889" s="88"/>
      <c r="X1889" s="88"/>
      <c r="Y1889" s="88"/>
      <c r="Z1889" s="88"/>
      <c r="AA1889" s="88"/>
      <c r="AB1889" s="88"/>
      <c r="AC1889" s="88"/>
      <c r="AD1889" s="88"/>
    </row>
    <row r="1890" spans="1:53" ht="15.75" thickBot="1" x14ac:dyDescent="0.3">
      <c r="A1890" s="88"/>
      <c r="B1890" s="88"/>
      <c r="C1890" s="88"/>
      <c r="D1890" s="88"/>
      <c r="E1890" s="88"/>
      <c r="F1890" s="88"/>
      <c r="G1890" s="88"/>
      <c r="H1890" s="88"/>
      <c r="I1890" s="88"/>
      <c r="J1890" s="88"/>
      <c r="K1890" s="88"/>
      <c r="L1890" s="88"/>
      <c r="M1890" s="88"/>
      <c r="N1890" s="88"/>
      <c r="O1890" s="88"/>
      <c r="P1890" s="88"/>
      <c r="Q1890" s="88"/>
      <c r="R1890" s="88"/>
      <c r="S1890" s="88"/>
      <c r="T1890" s="88"/>
      <c r="U1890" s="88"/>
      <c r="V1890" s="88"/>
      <c r="W1890" s="88"/>
      <c r="X1890" s="88"/>
      <c r="Y1890" s="88"/>
      <c r="Z1890" s="88"/>
      <c r="AA1890" s="88"/>
      <c r="AB1890" s="88"/>
      <c r="AC1890" s="88"/>
      <c r="AD1890" s="88"/>
    </row>
    <row r="1891" spans="1:53" ht="24" thickBot="1" x14ac:dyDescent="0.4">
      <c r="A1891" s="88"/>
      <c r="B1891" s="85" t="s">
        <v>396</v>
      </c>
      <c r="C1891" s="25"/>
      <c r="D1891" s="25"/>
      <c r="E1891" s="25"/>
      <c r="F1891" s="88"/>
      <c r="G1891" s="25"/>
      <c r="H1891" s="25"/>
      <c r="I1891" s="87"/>
      <c r="J1891" s="26"/>
      <c r="K1891" s="25"/>
      <c r="L1891" s="25"/>
      <c r="M1891" s="196" t="s">
        <v>210</v>
      </c>
      <c r="N1891" s="196" t="s">
        <v>211</v>
      </c>
      <c r="O1891" s="196" t="s">
        <v>212</v>
      </c>
      <c r="P1891" s="196" t="s">
        <v>213</v>
      </c>
      <c r="Q1891" s="196" t="s">
        <v>214</v>
      </c>
      <c r="R1891" s="196" t="s">
        <v>215</v>
      </c>
      <c r="S1891" s="196" t="s">
        <v>216</v>
      </c>
      <c r="T1891" s="196" t="s">
        <v>217</v>
      </c>
      <c r="U1891" s="196" t="s">
        <v>218</v>
      </c>
      <c r="V1891" s="196" t="s">
        <v>219</v>
      </c>
      <c r="W1891" s="113" t="s">
        <v>220</v>
      </c>
      <c r="X1891" s="196" t="s">
        <v>221</v>
      </c>
      <c r="Y1891" s="25"/>
      <c r="Z1891" s="25"/>
      <c r="AA1891" s="25"/>
      <c r="AB1891" s="25"/>
      <c r="AC1891" s="25"/>
      <c r="AD1891" s="25"/>
      <c r="BA1891" s="226"/>
    </row>
    <row r="1892" spans="1:53" ht="16.5" thickTop="1" thickBot="1" x14ac:dyDescent="0.3">
      <c r="A1892" s="88"/>
      <c r="B1892" s="284" t="s">
        <v>222</v>
      </c>
      <c r="C1892" s="285"/>
      <c r="D1892" s="286" t="s">
        <v>223</v>
      </c>
      <c r="E1892" s="287"/>
      <c r="F1892" s="88"/>
      <c r="G1892" s="288" t="s">
        <v>224</v>
      </c>
      <c r="H1892" s="289"/>
      <c r="I1892" s="28">
        <f>SUM(E1903:E1927)</f>
        <v>0</v>
      </c>
      <c r="J1892" s="290" t="s">
        <v>225</v>
      </c>
      <c r="K1892" s="291"/>
      <c r="L1892" s="287"/>
      <c r="M1892" s="196">
        <v>2</v>
      </c>
      <c r="N1892" s="35">
        <f>SUM(AI1892,AI1903)</f>
        <v>0</v>
      </c>
      <c r="O1892" s="35">
        <v>0</v>
      </c>
      <c r="P1892" s="35">
        <f>SUM(AJ1892,AJ1903)</f>
        <v>0</v>
      </c>
      <c r="Q1892" s="35">
        <v>0</v>
      </c>
      <c r="R1892" s="35">
        <f>COUNTIFS($E1903:$E1927,"2",$F1903:$F1927,"Pole",$C1903:$C1927,"FST")</f>
        <v>0</v>
      </c>
      <c r="S1892" s="35">
        <f>SUM(AL1892,AK1903)</f>
        <v>0</v>
      </c>
      <c r="T1892" s="35">
        <v>0</v>
      </c>
      <c r="U1892" s="35">
        <f>SUM(AK1892,AL1903)</f>
        <v>0</v>
      </c>
      <c r="V1892" s="35">
        <v>0</v>
      </c>
      <c r="W1892" s="34">
        <f>COUNTIFS($E1903:$E1927,"2",$F1903:$F1927,"HH",$C1903:$C1927,"FST")</f>
        <v>0</v>
      </c>
      <c r="X1892" s="35">
        <f>COUNTIFS($E1903:$E1927,"2",$F1903:$F1927,"Ped",$C1903:$C1927,"FST")</f>
        <v>0</v>
      </c>
      <c r="Y1892" s="25"/>
      <c r="Z1892" s="297" t="s">
        <v>226</v>
      </c>
      <c r="AA1892" s="298"/>
      <c r="AB1892" s="299"/>
      <c r="AC1892" s="25"/>
      <c r="AD1892" s="25"/>
      <c r="AH1892" s="109">
        <v>2</v>
      </c>
      <c r="AI1892" s="109" t="str">
        <f>IF($E1893="SS",COUNTIFS($C1903:$C1927,"FST",$E1903:$E1927,"2"),"0")</f>
        <v>0</v>
      </c>
      <c r="AJ1892" s="109" t="str">
        <f>IF($E1893="RPX",COUNTIFS($C1903:$C1927,"FST",$E1903:$E1927,"2"),"0")</f>
        <v>0</v>
      </c>
      <c r="AK1892" s="109" t="str">
        <f>IF($E1893="EUC",COUNTIFS($C1903:$C1927,"FST",$E1903:$E1927,"2"),"0")</f>
        <v>0</v>
      </c>
      <c r="AL1892" s="109" t="str">
        <f>IF($E1893="RPX-T",COUNTIFS($C1903:$C1927,"FST",$E1903:$E1927,"2"),"0")</f>
        <v>0</v>
      </c>
      <c r="AT1892" s="110" t="s">
        <v>227</v>
      </c>
      <c r="AU1892" s="108">
        <f>IF(OR($AS1893="Y",$AS1894="Y",$AS1895="Y"),"",COUNTIFS($E1893,"SS",$E1898,"Y"))</f>
        <v>0</v>
      </c>
      <c r="AV1892" s="111">
        <f>IF(OR($AS1893="Y",$AS1894="Y",$AS1895="Y"),"",COUNTIFS($E1893,"RPX",$E1898,"Y"))</f>
        <v>0</v>
      </c>
      <c r="AW1892" s="111">
        <f>IF(OR($AS1893="Y",$AS1894="Y",$AS1895="Y"),"",COUNTIFS($E1893,"EUC",$E1898,"Y"))</f>
        <v>0</v>
      </c>
      <c r="AX1892" s="109">
        <f>IF(OR($AS1893="Y",$AS1894="Y",$AS1895="Y"),"",COUNTIFS($E1893,"RPX-T",$E1898,"Y"))</f>
        <v>0</v>
      </c>
      <c r="BA1892" s="226"/>
    </row>
    <row r="1893" spans="1:53" ht="16.5" customHeight="1" thickTop="1" thickBot="1" x14ac:dyDescent="0.3">
      <c r="A1893" s="88"/>
      <c r="B1893" s="29" t="s">
        <v>228</v>
      </c>
      <c r="C1893" s="30">
        <v>0</v>
      </c>
      <c r="D1893" s="31" t="s">
        <v>229</v>
      </c>
      <c r="E1893" s="66" t="str">
        <f>TEXT(IF('Cable Calculator'!HZ7="","",'Cable Calculator'!HZ7),)</f>
        <v/>
      </c>
      <c r="F1893" s="88"/>
      <c r="G1893" s="300" t="s">
        <v>230</v>
      </c>
      <c r="H1893" s="287"/>
      <c r="I1893" s="33">
        <f>E1894-I1892</f>
        <v>0</v>
      </c>
      <c r="J1893" s="301" t="s">
        <v>231</v>
      </c>
      <c r="K1893" s="302"/>
      <c r="L1893" s="34">
        <f>I1897</f>
        <v>0</v>
      </c>
      <c r="M1893" s="196">
        <v>4</v>
      </c>
      <c r="N1893" s="35">
        <f>SUM(AI1893,AI1904)</f>
        <v>0</v>
      </c>
      <c r="O1893" s="35">
        <v>0</v>
      </c>
      <c r="P1893" s="35">
        <f>SUM(AJ1893,AJ1904)</f>
        <v>0</v>
      </c>
      <c r="Q1893" s="35">
        <v>0</v>
      </c>
      <c r="R1893" s="35">
        <f>COUNTIFS($E1903:$E1927,"4",$F1903:$F1927,"Pole",$C1903:$C1927,"FST")</f>
        <v>0</v>
      </c>
      <c r="S1893" s="35">
        <f>SUM(AL1893,AK1904)</f>
        <v>0</v>
      </c>
      <c r="T1893" s="35">
        <v>0</v>
      </c>
      <c r="U1893" s="35">
        <f>SUM(AK1893,AL1904)</f>
        <v>0</v>
      </c>
      <c r="V1893" s="35">
        <v>0</v>
      </c>
      <c r="W1893" s="34">
        <f>COUNTIFS($E1903:$E1927,"4",$F1903:$F1927,"HH",$C1903:$C1927,"FST")</f>
        <v>0</v>
      </c>
      <c r="X1893" s="35">
        <f>COUNTIFS($E1903:$E1927,"4",$F1903:$F1927,"Ped",$C1903:$C1927,"FST")</f>
        <v>0</v>
      </c>
      <c r="Y1893" s="25"/>
      <c r="Z1893" s="303" t="s">
        <v>232</v>
      </c>
      <c r="AA1893" s="305" t="s">
        <v>233</v>
      </c>
      <c r="AB1893" s="306"/>
      <c r="AC1893" s="25"/>
      <c r="AD1893" s="25"/>
      <c r="AH1893" s="109">
        <v>4</v>
      </c>
      <c r="AI1893" s="109" t="str">
        <f>IF($E1893="SS",COUNTIFS($C1903:$C1927,"FST",$E1903:$E1927,"4"),"0")</f>
        <v>0</v>
      </c>
      <c r="AJ1893" s="109" t="str">
        <f>IF($E1893="RPX",COUNTIFS($C1903:$C1927,"FST",$E1903:$E1927,"4"),"0")</f>
        <v>0</v>
      </c>
      <c r="AK1893" s="109" t="str">
        <f>IF($E1893="EUC",COUNTIFS($C1903:$C1927,"FST",$E1903:$E1927,"4"),"0")</f>
        <v>0</v>
      </c>
      <c r="AL1893" s="109" t="str">
        <f>IF($E1893="RPX-T",COUNTIFS($C1903:$C1927,"FST",$E1903:$E1927,"4"),"0")</f>
        <v>0</v>
      </c>
      <c r="AS1893" s="109" t="str">
        <f>IF(AND(E1898="Y",E1894=24,E1895=0),"Y","N")</f>
        <v>N</v>
      </c>
      <c r="AT1893" s="110" t="s">
        <v>234</v>
      </c>
      <c r="AU1893" s="109">
        <f>COUNTIFS($E1893,"SS",$AS1893,"Y")</f>
        <v>0</v>
      </c>
      <c r="AV1893" s="111">
        <f>COUNTIFS($E1893,"RPX",$AS1893,"Y")</f>
        <v>0</v>
      </c>
      <c r="AW1893" s="111">
        <f>COUNTIFS($E1893,"EUC",$AS1893,"Y")</f>
        <v>0</v>
      </c>
      <c r="AX1893" s="109">
        <f>COUNTIFS($E1893,"RPX-T",$AS1893,"Y")</f>
        <v>0</v>
      </c>
      <c r="BA1893" s="227"/>
    </row>
    <row r="1894" spans="1:53" ht="16.5" thickTop="1" thickBot="1" x14ac:dyDescent="0.3">
      <c r="A1894" s="88"/>
      <c r="B1894" s="36" t="s">
        <v>235</v>
      </c>
      <c r="C1894" s="37">
        <v>0</v>
      </c>
      <c r="D1894" s="38" t="s">
        <v>236</v>
      </c>
      <c r="E1894" s="32"/>
      <c r="F1894" s="88"/>
      <c r="G1894" s="309" t="s">
        <v>237</v>
      </c>
      <c r="H1894" s="310"/>
      <c r="I1894" s="35">
        <f>IF(E1894=0,0,12-(MOD(I1892,12)))</f>
        <v>0</v>
      </c>
      <c r="J1894" s="301" t="s">
        <v>238</v>
      </c>
      <c r="K1894" s="302"/>
      <c r="L1894" s="39">
        <f>I1898-I1892</f>
        <v>0</v>
      </c>
      <c r="M1894" s="196">
        <v>6</v>
      </c>
      <c r="N1894" s="35">
        <f>SUM(AI1894,AI1905)</f>
        <v>0</v>
      </c>
      <c r="O1894" s="35">
        <v>0</v>
      </c>
      <c r="P1894" s="35">
        <f>SUM(AJ1894,AJ1905)</f>
        <v>0</v>
      </c>
      <c r="Q1894" s="35">
        <v>0</v>
      </c>
      <c r="R1894" s="35">
        <f>COUNTIFS($E1903:$E1927,"6",$F1903:$F1927,"Pole",$C1903:$C1927,"FST")</f>
        <v>0</v>
      </c>
      <c r="S1894" s="35">
        <f>SUM(AL1894,AK1905)</f>
        <v>0</v>
      </c>
      <c r="T1894" s="35">
        <v>0</v>
      </c>
      <c r="U1894" s="35">
        <f>SUM(AK1894,AL1905)</f>
        <v>0</v>
      </c>
      <c r="V1894" s="35">
        <v>0</v>
      </c>
      <c r="W1894" s="34">
        <f>COUNTIFS($E1903:$E1927,"6",$F1903:$F1927,"HH",$C1903:$C1927,"FST")</f>
        <v>0</v>
      </c>
      <c r="X1894" s="35">
        <f>COUNTIFS($E1903:$E1927,"6",$F1903:$F1927,"Ped",$C1903:$C1927,"FST")</f>
        <v>0</v>
      </c>
      <c r="Y1894" s="25"/>
      <c r="Z1894" s="304"/>
      <c r="AA1894" s="307"/>
      <c r="AB1894" s="308"/>
      <c r="AC1894" s="25"/>
      <c r="AD1894" s="25"/>
      <c r="AH1894" s="109">
        <v>6</v>
      </c>
      <c r="AI1894" s="109" t="str">
        <f>IF($E1893="SS",COUNTIFS($C1903:$C1927,"FST",$E1903:$E1927,"6"),"0")</f>
        <v>0</v>
      </c>
      <c r="AJ1894" s="109" t="str">
        <f>IF($E1893="RPX",COUNTIFS($C1903:$C1927,"FST",$E1903:$E1927,"6"),"0")</f>
        <v>0</v>
      </c>
      <c r="AK1894" s="109" t="str">
        <f>IF($E1893="EUC",COUNTIFS($C1903:$C1927,"FST",$E1903:$E1927,"6"),"0")</f>
        <v>0</v>
      </c>
      <c r="AL1894" s="109" t="str">
        <f>IF($E1893="RPX-T",COUNTIFS($C1903:$C1927,"FST",$E1903:$E1927,"6"),"0")</f>
        <v>0</v>
      </c>
      <c r="AS1894" s="109" t="str">
        <f>IF(AND(E1898="Y",E1894=48,E1895=12),"Y","N")</f>
        <v>N</v>
      </c>
      <c r="AT1894" s="110" t="s">
        <v>239</v>
      </c>
      <c r="AU1894" s="109">
        <f>COUNTIFS($E1893,"SS",$AS1894,"Y")</f>
        <v>0</v>
      </c>
      <c r="AV1894" s="108">
        <f>COUNTIFS($E1893,"RPX",$AS1894,"Y")</f>
        <v>0</v>
      </c>
      <c r="AW1894" s="108">
        <f>COUNTIFS($E1893,"EUC",$AS1894,"Y")</f>
        <v>0</v>
      </c>
      <c r="AX1894" s="109">
        <f>COUNTIFS($E1893,"RPX-T",$AS1894,"Y")</f>
        <v>0</v>
      </c>
      <c r="BA1894" s="227"/>
    </row>
    <row r="1895" spans="1:53" ht="16.5" customHeight="1" thickTop="1" thickBot="1" x14ac:dyDescent="0.3">
      <c r="A1895" s="88"/>
      <c r="B1895" s="40" t="s">
        <v>240</v>
      </c>
      <c r="C1895" s="30">
        <v>0</v>
      </c>
      <c r="D1895" s="41" t="s">
        <v>241</v>
      </c>
      <c r="E1895" s="42"/>
      <c r="F1895" s="88"/>
      <c r="G1895" s="277" t="s">
        <v>242</v>
      </c>
      <c r="H1895" s="43" t="s">
        <v>243</v>
      </c>
      <c r="I1895" s="35">
        <f>IF(E1895&lt;&gt;0,1,0)</f>
        <v>0</v>
      </c>
      <c r="J1895" s="309" t="s">
        <v>244</v>
      </c>
      <c r="K1895" s="310"/>
      <c r="L1895" s="44" t="str">
        <f>'Cable Calculator'!HZ3</f>
        <v/>
      </c>
      <c r="M1895" s="196">
        <v>8</v>
      </c>
      <c r="N1895" s="35">
        <f>SUM(AI1895,AI1906)</f>
        <v>0</v>
      </c>
      <c r="O1895" s="35">
        <v>0</v>
      </c>
      <c r="P1895" s="35">
        <f>SUM(AJ1895,AJ1906)</f>
        <v>0</v>
      </c>
      <c r="Q1895" s="35">
        <v>0</v>
      </c>
      <c r="R1895" s="35">
        <f>COUNTIFS($E1903:$E1927,"8",$F1903:$F1927,"Pole",$C1903:$C1927,"FST")</f>
        <v>0</v>
      </c>
      <c r="S1895" s="35">
        <f>SUM(AL1895,AK1906)</f>
        <v>0</v>
      </c>
      <c r="T1895" s="35">
        <v>0</v>
      </c>
      <c r="U1895" s="35">
        <f>SUM(AK1895,AL1906)</f>
        <v>0</v>
      </c>
      <c r="V1895" s="35">
        <v>0</v>
      </c>
      <c r="W1895" s="34">
        <f>COUNTIFS($E1903:$E1927,"8",$F1903:$F1927,"HH",$C1903:$C1927,"FST")</f>
        <v>0</v>
      </c>
      <c r="X1895" s="35">
        <f>COUNTIFS($E1903:$E1927,"8",$F1903:$F1927,"Ped",$C1903:$C1927,"FST")</f>
        <v>0</v>
      </c>
      <c r="Y1895" s="25"/>
      <c r="Z1895" s="45">
        <v>1</v>
      </c>
      <c r="AA1895" s="46">
        <v>1</v>
      </c>
      <c r="AB1895" s="46">
        <v>12</v>
      </c>
      <c r="AC1895" s="25"/>
      <c r="AD1895" s="25"/>
      <c r="AH1895" s="109">
        <v>8</v>
      </c>
      <c r="AI1895" s="109" t="str">
        <f>IF($E1893="SS",COUNTIFS($C1903:$C1927,"FST",$E1903:$E1927,"8"),"0")</f>
        <v>0</v>
      </c>
      <c r="AJ1895" s="109" t="str">
        <f>IF($E1893="RPX",COUNTIFS($C1903:$C1927,"FST",$E1903:$E1927,"8"),"0")</f>
        <v>0</v>
      </c>
      <c r="AK1895" s="109" t="str">
        <f>IF($E1893="EUC",COUNTIFS($C1903:$C1927,"FST",$E1903:$E1927,"8"),"0")</f>
        <v>0</v>
      </c>
      <c r="AL1895" s="109" t="str">
        <f>IF($E1893="RPX-T",COUNTIFS($C1903:$C1927,"FST",$E1903:$E1927,"8"),"0")</f>
        <v>0</v>
      </c>
      <c r="AS1895" s="109" t="str">
        <f>IF(AND(E1898="Y",E1894=48,E1895=0),"Y","N")</f>
        <v>N</v>
      </c>
      <c r="AT1895" s="110" t="s">
        <v>245</v>
      </c>
      <c r="AU1895" s="109">
        <f>COUNTIFS($E1893,"SS",$AS1895,"Y")</f>
        <v>0</v>
      </c>
      <c r="AV1895" s="108">
        <f>COUNTIFS($E1893,"RPX",$AS1895,"Y")</f>
        <v>0</v>
      </c>
      <c r="AW1895" s="108">
        <f>COUNTIFS($E1893,"EUC",$AS1895,"Y")</f>
        <v>0</v>
      </c>
      <c r="AX1895" s="109">
        <f>COUNTIFS($E1893,"RPX-T",$AS1895,"Y")</f>
        <v>0</v>
      </c>
      <c r="BA1895" s="227"/>
    </row>
    <row r="1896" spans="1:53" ht="16.5" thickTop="1" thickBot="1" x14ac:dyDescent="0.3">
      <c r="A1896" s="88"/>
      <c r="B1896" s="29" t="s">
        <v>246</v>
      </c>
      <c r="C1896" s="37">
        <v>0</v>
      </c>
      <c r="D1896" s="41" t="s">
        <v>247</v>
      </c>
      <c r="E1896" s="42"/>
      <c r="F1896" s="88"/>
      <c r="G1896" s="278"/>
      <c r="H1896" s="47" t="s">
        <v>248</v>
      </c>
      <c r="I1896" s="35">
        <f>IF(E1895&lt;&gt;0,E1895,0)</f>
        <v>0</v>
      </c>
      <c r="J1896" s="194"/>
      <c r="K1896" s="195"/>
      <c r="L1896" s="48"/>
      <c r="M1896" s="196">
        <v>12</v>
      </c>
      <c r="N1896" s="35" t="str">
        <f>IF($E1893="SS",SUM(AI1896,AJ1907,AM1928,AO1928,AQ1928),"0")</f>
        <v>0</v>
      </c>
      <c r="O1896" s="35" t="str">
        <f>IF($E1893="SS",SUM(AN1928,AP1928,AR1928),"0")</f>
        <v>0</v>
      </c>
      <c r="P1896" s="35" t="str">
        <f>IF($E1893="RPX",SUM(AJ1896,AJ1907,AM1928,AO1928,AQ1928),"0")</f>
        <v>0</v>
      </c>
      <c r="Q1896" s="35" t="str">
        <f>IF($E1893="RPX",SUM(AN1928,AP1928,AR1928),"0")</f>
        <v>0</v>
      </c>
      <c r="R1896" s="35">
        <f>COUNTIFS($E1903:$E1927,"12",$F1903:$F1927,"Pole",$C1903:$C1927,"FST")</f>
        <v>0</v>
      </c>
      <c r="S1896" s="35" t="str">
        <f>IF($E1893="RPX-T",SUM(AL1896,AK1907,AM1928,AO1928,AQ1928),"0")</f>
        <v>0</v>
      </c>
      <c r="T1896" s="35" t="str">
        <f>IF($E1893="RPX-T",SUM(AN1928,AP1928,AR1928),"0")</f>
        <v>0</v>
      </c>
      <c r="U1896" s="35" t="str">
        <f>IF($E1893="EUC",SUM(AK1896,AL1907,AM1928,AO1928,AQ1928),"0")</f>
        <v>0</v>
      </c>
      <c r="V1896" s="35" t="str">
        <f>IF($E1893="EUC",SUM($AN1928,AP1928,AR1928),"0")</f>
        <v>0</v>
      </c>
      <c r="W1896" s="34">
        <f>COUNTIFS($E1903:$E1927,"12",$F1903:$F1927,"HH",$C1903:$C1927,"FST")</f>
        <v>0</v>
      </c>
      <c r="X1896" s="35">
        <f>COUNTIFS($E1903:$E1927,"12",$F1903:$F1927,"Ped",$C1903:$C1927,"FST")</f>
        <v>0</v>
      </c>
      <c r="Y1896" s="25"/>
      <c r="Z1896" s="45">
        <v>2</v>
      </c>
      <c r="AA1896" s="46">
        <v>13</v>
      </c>
      <c r="AB1896" s="46">
        <v>24</v>
      </c>
      <c r="AC1896" s="25"/>
      <c r="AD1896" s="25"/>
      <c r="AH1896" s="109">
        <v>12</v>
      </c>
      <c r="AI1896" s="109" t="str">
        <f>IF($E1893="SS",COUNTIFS($C1903:$C1927,"FST",$E1903:$E1927,"12"),"0")</f>
        <v>0</v>
      </c>
      <c r="AJ1896" s="109" t="str">
        <f>IF($E1893="RPX",COUNTIFS($C1903:$C1927,"FST",$E1903:$E1927,"12"),"0")</f>
        <v>0</v>
      </c>
      <c r="AK1896" s="109" t="str">
        <f>IF($E1893="EUC",COUNTIFS($C1903:$C1927,"FST",$E1903:$E1927,"12"),"0")</f>
        <v>0</v>
      </c>
      <c r="AL1896" s="109" t="str">
        <f>IF($E1893="RPX-T",COUNTIFS($C1903:$C1927,"FST",$E1903:$E1927,"12"),"0")</f>
        <v>0</v>
      </c>
      <c r="BA1896" s="227"/>
    </row>
    <row r="1897" spans="1:53" ht="16.5" customHeight="1" thickTop="1" thickBot="1" x14ac:dyDescent="0.3">
      <c r="A1897" s="88"/>
      <c r="B1897" s="36" t="s">
        <v>249</v>
      </c>
      <c r="C1897" s="30">
        <v>0</v>
      </c>
      <c r="D1897" s="49" t="s">
        <v>250</v>
      </c>
      <c r="E1897" s="50">
        <f>E1894/12</f>
        <v>0</v>
      </c>
      <c r="F1897" s="88"/>
      <c r="G1897" s="277" t="s">
        <v>251</v>
      </c>
      <c r="H1897" s="51" t="s">
        <v>252</v>
      </c>
      <c r="I1897" s="112">
        <f>E1896</f>
        <v>0</v>
      </c>
      <c r="J1897" s="311" t="s">
        <v>253</v>
      </c>
      <c r="K1897" s="312"/>
      <c r="L1897" s="313"/>
      <c r="M1897" s="52" t="s">
        <v>254</v>
      </c>
      <c r="N1897" s="106"/>
      <c r="O1897" s="106"/>
      <c r="P1897" s="192"/>
      <c r="Q1897" s="192"/>
      <c r="R1897" s="192"/>
      <c r="S1897" s="192"/>
      <c r="T1897" s="192"/>
      <c r="U1897" s="192"/>
      <c r="V1897" s="192"/>
      <c r="W1897" s="53">
        <f>SUM(P1897:U1897)</f>
        <v>0</v>
      </c>
      <c r="X1897" s="54"/>
      <c r="Y1897" s="25"/>
      <c r="Z1897" s="45">
        <v>3</v>
      </c>
      <c r="AA1897" s="46">
        <v>25</v>
      </c>
      <c r="AB1897" s="46">
        <v>36</v>
      </c>
      <c r="AC1897" s="25"/>
      <c r="AD1897" s="25"/>
      <c r="BA1897" s="227"/>
    </row>
    <row r="1898" spans="1:53" ht="16.5" thickTop="1" thickBot="1" x14ac:dyDescent="0.3">
      <c r="A1898" s="88"/>
      <c r="B1898" s="36" t="s">
        <v>255</v>
      </c>
      <c r="C1898" s="30">
        <v>0</v>
      </c>
      <c r="D1898" s="31" t="s">
        <v>256</v>
      </c>
      <c r="E1898" s="101" t="str">
        <f>IF('Cable Calculator'!HZ5="","",'Cable Calculator'!HZ5)</f>
        <v/>
      </c>
      <c r="F1898" s="88"/>
      <c r="G1898" s="278"/>
      <c r="H1898" s="47" t="s">
        <v>257</v>
      </c>
      <c r="I1898" s="35" t="str">
        <f>IF(E1896="","0",IF(AND(E1893="EUC",E1894=432), I1897+(203-E1895),IF(E1896=0,0,(E1896+(E1894-E1895)-1))))</f>
        <v>0</v>
      </c>
      <c r="J1898" s="292" t="str">
        <f>IFERROR(IF(OR(E1893="EUC",E1893="SS"),"---",IF(OR(P1892,S1892),"NO 2F Tethers for RPX!",IF(OR(P1894,S1894),"NO 6F Tethers for RPX!","---"))),"---")</f>
        <v>---</v>
      </c>
      <c r="K1898" s="293"/>
      <c r="L1898" s="294"/>
      <c r="M1898" s="292" t="str">
        <f>IF(E1895&gt;60,"Dead Count &gt;60: Consider Downsize","---")</f>
        <v>---</v>
      </c>
      <c r="N1898" s="293"/>
      <c r="O1898" s="293"/>
      <c r="P1898" s="293"/>
      <c r="Q1898" s="293"/>
      <c r="R1898" s="293"/>
      <c r="S1898" s="293"/>
      <c r="T1898" s="293"/>
      <c r="U1898" s="294"/>
      <c r="V1898" s="100"/>
      <c r="W1898" s="54">
        <f>SUM(P1898:U1898)</f>
        <v>0</v>
      </c>
      <c r="X1898" s="54"/>
      <c r="Y1898" s="25"/>
      <c r="Z1898" s="45">
        <v>4</v>
      </c>
      <c r="AA1898" s="46">
        <v>37</v>
      </c>
      <c r="AB1898" s="46">
        <v>48</v>
      </c>
      <c r="AC1898" s="25"/>
      <c r="AD1898" s="25"/>
      <c r="BA1898" s="227"/>
    </row>
    <row r="1899" spans="1:53" ht="16.5" thickTop="1" thickBot="1" x14ac:dyDescent="0.3">
      <c r="A1899" s="88"/>
      <c r="B1899" s="55" t="s">
        <v>258</v>
      </c>
      <c r="C1899" s="56">
        <f>SUM(C1893:C1898)+I1892</f>
        <v>0</v>
      </c>
      <c r="D1899" s="31" t="s">
        <v>259</v>
      </c>
      <c r="E1899" s="101" t="str">
        <f>IF(AS1893="Y","DBL",IF(AS1894="Y","TRPL",IF(AS1895="Y","QUAD","")))</f>
        <v/>
      </c>
      <c r="F1899" s="88"/>
      <c r="G1899" s="192"/>
      <c r="H1899" s="57"/>
      <c r="I1899" s="192"/>
      <c r="J1899" s="292" t="str">
        <f>IF(AND(E1894=216,(OR(Z1915="error",Z1916="error",Z1917="error",Z1918="error",Z1919="error",Z1920="error",Z1921="error",Z1922="error",Z1923="error",Z1924="error",Z1925="error",Z1926="error",Z1927="error",AA1917="error",AA1918="error",AA1919="error",AA1920="error",AA1921="error",AA1922="error",AA1923="error",AA1924="error",AA1925="error",AA1926="error",AA1927="error",AA1928="error",AA1929="error"))),"You cannot cross Tube 6 and 7","---")</f>
        <v>---</v>
      </c>
      <c r="K1899" s="293"/>
      <c r="L1899" s="294"/>
      <c r="M1899" s="292" t="str">
        <f>IF(AND(OR(E1893="SS",E1893="RPX",E1893="EUC",E1893="RPX-T"),(OR(C1903="",C1903="Field SPL"))),"Cannot have FlexNap cables without tethers","---")</f>
        <v>---</v>
      </c>
      <c r="N1899" s="293"/>
      <c r="O1899" s="293"/>
      <c r="P1899" s="293"/>
      <c r="Q1899" s="293"/>
      <c r="R1899" s="293"/>
      <c r="S1899" s="293"/>
      <c r="T1899" s="293"/>
      <c r="U1899" s="294"/>
      <c r="V1899" s="25"/>
      <c r="W1899" s="58"/>
      <c r="X1899" s="58"/>
      <c r="Y1899" s="25"/>
      <c r="Z1899" s="45">
        <v>5</v>
      </c>
      <c r="AA1899" s="46">
        <v>49</v>
      </c>
      <c r="AB1899" s="46">
        <v>60</v>
      </c>
      <c r="AC1899" s="25"/>
      <c r="AD1899" s="25"/>
      <c r="BA1899" s="227"/>
    </row>
    <row r="1900" spans="1:53" ht="16.5" thickTop="1" thickBot="1" x14ac:dyDescent="0.3">
      <c r="A1900" s="88"/>
      <c r="B1900" s="59"/>
      <c r="C1900" s="60"/>
      <c r="D1900" s="61"/>
      <c r="E1900" s="62"/>
      <c r="F1900" s="88"/>
      <c r="G1900" s="63"/>
      <c r="H1900" s="64"/>
      <c r="I1900" s="63"/>
      <c r="J1900" s="292" t="str">
        <f>IF(AND(OR(E1893="RPX", E1893="RPX-T", E1893="SS"),E1894=216),"NO 216 For RPX, RPX-T, OR SS CABLE","---")</f>
        <v>---</v>
      </c>
      <c r="K1900" s="293"/>
      <c r="L1900" s="294"/>
      <c r="M1900" s="292" t="str" cm="1">
        <f t="array" ref="M1900">IF(AND(E1893="",OR(C1903:C1927="FST",C1903:C1927="REV T",C1903:C1927="DBL REV",C1903:C1927="TPL REV", C1903:C1927="QD REV")),"Non-FlexNap cables cannot have tethers","---")</f>
        <v>---</v>
      </c>
      <c r="N1900" s="293"/>
      <c r="O1900" s="293"/>
      <c r="P1900" s="293"/>
      <c r="Q1900" s="293"/>
      <c r="R1900" s="293"/>
      <c r="S1900" s="293"/>
      <c r="T1900" s="293"/>
      <c r="U1900" s="294"/>
      <c r="V1900" s="25"/>
      <c r="W1900" s="58"/>
      <c r="X1900" s="58"/>
      <c r="Y1900" s="25"/>
      <c r="Z1900" s="45">
        <v>6</v>
      </c>
      <c r="AA1900" s="65">
        <v>61</v>
      </c>
      <c r="AB1900" s="65">
        <v>72</v>
      </c>
      <c r="AC1900" s="25"/>
      <c r="AD1900" s="25"/>
      <c r="BA1900" s="226"/>
    </row>
    <row r="1901" spans="1:53" ht="15.75" customHeight="1" thickBot="1" x14ac:dyDescent="0.3">
      <c r="A1901" s="88"/>
      <c r="B1901" s="277" t="s">
        <v>260</v>
      </c>
      <c r="C1901" s="314" t="s">
        <v>261</v>
      </c>
      <c r="D1901" s="314" t="s">
        <v>262</v>
      </c>
      <c r="E1901" s="316" t="s">
        <v>263</v>
      </c>
      <c r="F1901" s="314" t="s">
        <v>264</v>
      </c>
      <c r="G1901" s="279" t="s">
        <v>265</v>
      </c>
      <c r="H1901" s="279" t="s">
        <v>266</v>
      </c>
      <c r="I1901" s="279" t="s">
        <v>267</v>
      </c>
      <c r="J1901" s="318" t="s">
        <v>268</v>
      </c>
      <c r="K1901" s="314" t="s">
        <v>269</v>
      </c>
      <c r="L1901" s="320" t="s">
        <v>270</v>
      </c>
      <c r="M1901" s="322" t="s">
        <v>271</v>
      </c>
      <c r="N1901" s="322"/>
      <c r="O1901" s="322"/>
      <c r="P1901" s="322"/>
      <c r="Q1901" s="322"/>
      <c r="R1901" s="322"/>
      <c r="S1901" s="322"/>
      <c r="T1901" s="322"/>
      <c r="U1901" s="323"/>
      <c r="V1901" s="107"/>
      <c r="W1901" s="72"/>
      <c r="X1901" s="72"/>
      <c r="Y1901" s="72"/>
      <c r="Z1901" s="45">
        <v>7</v>
      </c>
      <c r="AA1901" s="65">
        <v>73</v>
      </c>
      <c r="AB1901" s="65">
        <v>84</v>
      </c>
      <c r="AC1901" s="25"/>
      <c r="AD1901" s="25"/>
      <c r="BA1901" s="228"/>
    </row>
    <row r="1902" spans="1:53" ht="15.75" thickBot="1" x14ac:dyDescent="0.3">
      <c r="A1902" s="88"/>
      <c r="B1902" s="278"/>
      <c r="C1902" s="315"/>
      <c r="D1902" s="315"/>
      <c r="E1902" s="317"/>
      <c r="F1902" s="315"/>
      <c r="G1902" s="280"/>
      <c r="H1902" s="280"/>
      <c r="I1902" s="280"/>
      <c r="J1902" s="319"/>
      <c r="K1902" s="315"/>
      <c r="L1902" s="321"/>
      <c r="M1902" s="324"/>
      <c r="N1902" s="324"/>
      <c r="O1902" s="324"/>
      <c r="P1902" s="324"/>
      <c r="Q1902" s="324"/>
      <c r="R1902" s="324"/>
      <c r="S1902" s="324"/>
      <c r="T1902" s="324"/>
      <c r="U1902" s="325"/>
      <c r="V1902" s="107"/>
      <c r="W1902" s="72"/>
      <c r="X1902" s="72"/>
      <c r="Y1902" s="72"/>
      <c r="Z1902" s="45">
        <v>8</v>
      </c>
      <c r="AA1902" s="46">
        <v>85</v>
      </c>
      <c r="AB1902" s="46">
        <v>96</v>
      </c>
      <c r="AC1902" s="25"/>
      <c r="AD1902" s="25"/>
      <c r="AI1902" s="109" t="s">
        <v>272</v>
      </c>
      <c r="AJ1902" s="109" t="s">
        <v>273</v>
      </c>
      <c r="AK1902" s="109" t="s">
        <v>274</v>
      </c>
      <c r="AL1902" s="109" t="s">
        <v>275</v>
      </c>
      <c r="BA1902" s="228"/>
    </row>
    <row r="1903" spans="1:53" ht="15.75" thickBot="1" x14ac:dyDescent="0.3">
      <c r="A1903" s="88"/>
      <c r="B1903" s="66" t="s">
        <v>276</v>
      </c>
      <c r="C1903" s="67"/>
      <c r="D1903" s="102"/>
      <c r="E1903" s="32"/>
      <c r="F1903" s="32"/>
      <c r="G1903" s="68" t="s">
        <v>277</v>
      </c>
      <c r="H1903" s="69">
        <f>IF(I1903=0,0,I1903-(E1903-1))</f>
        <v>0</v>
      </c>
      <c r="I1903" s="70">
        <f>IF(E1903=0,0,I1898)</f>
        <v>0</v>
      </c>
      <c r="J1903" s="71" t="s">
        <v>278</v>
      </c>
      <c r="K1903" s="32"/>
      <c r="L1903" s="233"/>
      <c r="M1903" s="295"/>
      <c r="N1903" s="295"/>
      <c r="O1903" s="295"/>
      <c r="P1903" s="295"/>
      <c r="Q1903" s="295"/>
      <c r="R1903" s="295"/>
      <c r="S1903" s="295"/>
      <c r="T1903" s="295"/>
      <c r="U1903" s="296"/>
      <c r="V1903" s="103"/>
      <c r="W1903" s="72"/>
      <c r="X1903" s="72"/>
      <c r="Y1903" s="72"/>
      <c r="Z1903" s="45">
        <v>9</v>
      </c>
      <c r="AA1903" s="46">
        <v>97</v>
      </c>
      <c r="AB1903" s="46">
        <v>108</v>
      </c>
      <c r="AC1903" s="72">
        <f t="shared" ref="AC1903:AC1927" si="782">IF(B1903&lt;&gt;"FST",1,0)</f>
        <v>1</v>
      </c>
      <c r="AD1903" s="72">
        <f t="shared" ref="AD1903:AD1927" si="783">IF(C1903&lt;&gt;"FST",1,0)</f>
        <v>1</v>
      </c>
      <c r="AE1903" s="109" t="str">
        <f t="shared" ref="AE1903:AE1929" si="784">CONCATENATE(H1903,"-",I1903)</f>
        <v>0-0</v>
      </c>
      <c r="AF1903" s="109" t="str">
        <f t="shared" ref="AF1903:AF1927" si="785">IF(C1903="Field SPL","N","Y")</f>
        <v>Y</v>
      </c>
      <c r="AG1903" s="109" t="str">
        <f t="shared" ref="AG1903:AG1927" si="786">IF(OR(E$1606="RPX",E$1606="SS"),"A","B")</f>
        <v>B</v>
      </c>
      <c r="AH1903" s="109">
        <v>2</v>
      </c>
      <c r="AI1903" s="109" t="str">
        <f>IF(E1893="SS",COUNTIFS(C1903:C1927,"TCF",E1903:E1927,"2"),"")</f>
        <v/>
      </c>
      <c r="AJ1903" s="109" t="str">
        <f>IF(E1893="RPX",COUNTIFS(C1903:C1927,"TCF",E1903:E1927,"2"),"")</f>
        <v/>
      </c>
      <c r="AK1903" s="109" t="str">
        <f>IF(E1893="RPX-T",COUNTIFS(C1903:C1927,"TCF",E1903:E1927,"2"),"")</f>
        <v/>
      </c>
      <c r="AL1903" s="109" t="str">
        <f>IF(E1893="EUC",COUNTIFS(C1903:C1927,"TCF",E1903:E1927,"2"),"")</f>
        <v/>
      </c>
      <c r="AM1903" s="109">
        <f t="shared" ref="AM1903:AM1927" si="787">VALUE(IF(C1903="FST","0",IF(C1903="REV T","1",IF(C1903="DBL REV",".5","0"))))</f>
        <v>0</v>
      </c>
      <c r="AN1903" s="109">
        <f t="shared" ref="AN1903:AN1927" si="788">VALUE(IF(C1903="FST","0",IF(C1903="REV T","0",IF(C1903="DBL REV",".5","0"))))</f>
        <v>0</v>
      </c>
      <c r="AO1903" s="109" t="str">
        <f t="shared" ref="AO1903:AO1927" si="789">IF(C1903="TPL REV","Y","")</f>
        <v/>
      </c>
      <c r="AQ1903" s="109" t="str">
        <f t="shared" ref="AQ1903:AQ1927" si="790">IF(C1903="QD REV","Y","")</f>
        <v/>
      </c>
      <c r="BA1903" s="229">
        <f>MOD(E1903,12)</f>
        <v>0</v>
      </c>
    </row>
    <row r="1904" spans="1:53" ht="15.75" thickBot="1" x14ac:dyDescent="0.3">
      <c r="A1904" s="88"/>
      <c r="B1904" s="66" t="s">
        <v>279</v>
      </c>
      <c r="C1904" s="67"/>
      <c r="D1904" s="102"/>
      <c r="E1904" s="32"/>
      <c r="F1904" s="32"/>
      <c r="G1904" s="68" t="s">
        <v>277</v>
      </c>
      <c r="H1904" s="69">
        <f t="shared" ref="H1904:H1927" si="791">IF(E1904=0,0,I1904-(E1904-1))</f>
        <v>0</v>
      </c>
      <c r="I1904" s="70">
        <f t="shared" ref="I1904:I1927" si="792">IF(E1904=0,0,H1903-1)</f>
        <v>0</v>
      </c>
      <c r="J1904" s="73" t="str">
        <f>IF(C1904="","--",IF(AND(C1904&lt;&gt;"FST",C1904&lt;&gt;"TCF",BA1903&lt;&gt;0),BA1903,"--"))</f>
        <v>--</v>
      </c>
      <c r="K1904" s="32"/>
      <c r="L1904" s="233"/>
      <c r="M1904" s="295"/>
      <c r="N1904" s="295"/>
      <c r="O1904" s="295"/>
      <c r="P1904" s="295"/>
      <c r="Q1904" s="295"/>
      <c r="R1904" s="295"/>
      <c r="S1904" s="295"/>
      <c r="T1904" s="295"/>
      <c r="U1904" s="296"/>
      <c r="V1904" s="103"/>
      <c r="W1904" s="72"/>
      <c r="X1904" s="72"/>
      <c r="Y1904" s="72"/>
      <c r="Z1904" s="45">
        <v>10</v>
      </c>
      <c r="AA1904" s="46">
        <v>109</v>
      </c>
      <c r="AB1904" s="46">
        <v>120</v>
      </c>
      <c r="AC1904" s="72">
        <f t="shared" si="782"/>
        <v>1</v>
      </c>
      <c r="AD1904" s="72">
        <f t="shared" si="783"/>
        <v>1</v>
      </c>
      <c r="AE1904" s="109" t="str">
        <f t="shared" si="784"/>
        <v>0-0</v>
      </c>
      <c r="AF1904" s="109" t="str">
        <f t="shared" si="785"/>
        <v>Y</v>
      </c>
      <c r="AG1904" s="109" t="str">
        <f t="shared" si="786"/>
        <v>B</v>
      </c>
      <c r="AH1904" s="109">
        <v>4</v>
      </c>
      <c r="AI1904" s="109" t="str">
        <f>IF(E1893="SS",COUNTIFS(C1903:C1927,"TCF",E1903:E1927,"4"),"")</f>
        <v/>
      </c>
      <c r="AJ1904" s="109" t="str">
        <f>IF(E1893="RPX",COUNTIFS(C1903:C1927,"TCF",E1903:E1927,"4"),"")</f>
        <v/>
      </c>
      <c r="AK1904" s="109" t="str">
        <f>IF(E1893="RPX-T",COUNTIFS(C1903:C1927,"TCF",E1903:E1927,"4"),"")</f>
        <v/>
      </c>
      <c r="AL1904" s="109" t="str">
        <f>IF(E1893="EUC",COUNTIFS(C1903:C1927,"TCF",E1903:E1927,"4"),"")</f>
        <v/>
      </c>
      <c r="AM1904" s="109">
        <f t="shared" si="787"/>
        <v>0</v>
      </c>
      <c r="AN1904" s="109">
        <f t="shared" si="788"/>
        <v>0</v>
      </c>
      <c r="AO1904" s="109" t="str">
        <f t="shared" si="789"/>
        <v/>
      </c>
      <c r="AQ1904" s="109" t="str">
        <f t="shared" si="790"/>
        <v/>
      </c>
      <c r="BA1904" s="229">
        <f>MOD(SUM(E1903:E1904),12)</f>
        <v>0</v>
      </c>
    </row>
    <row r="1905" spans="1:53" ht="15.75" thickBot="1" x14ac:dyDescent="0.3">
      <c r="A1905" s="88"/>
      <c r="B1905" s="74" t="s">
        <v>280</v>
      </c>
      <c r="C1905" s="67"/>
      <c r="D1905" s="102"/>
      <c r="E1905" s="32"/>
      <c r="F1905" s="32"/>
      <c r="G1905" s="75" t="s">
        <v>277</v>
      </c>
      <c r="H1905" s="69">
        <f t="shared" si="791"/>
        <v>0</v>
      </c>
      <c r="I1905" s="70">
        <f t="shared" si="792"/>
        <v>0</v>
      </c>
      <c r="J1905" s="73" t="str">
        <f t="shared" ref="J1905:J1927" si="793">IF(C1905="","--",IF(AND(C1905&lt;&gt;"FST",C1905&lt;&gt;"TCF",BA1904&lt;&gt;0),BA1904,"--"))</f>
        <v>--</v>
      </c>
      <c r="K1905" s="32"/>
      <c r="L1905" s="233"/>
      <c r="M1905" s="295"/>
      <c r="N1905" s="295"/>
      <c r="O1905" s="295"/>
      <c r="P1905" s="295"/>
      <c r="Q1905" s="295"/>
      <c r="R1905" s="295"/>
      <c r="S1905" s="295"/>
      <c r="T1905" s="295"/>
      <c r="U1905" s="296"/>
      <c r="V1905" s="103"/>
      <c r="W1905" s="72"/>
      <c r="X1905" s="72"/>
      <c r="Y1905" s="72"/>
      <c r="Z1905" s="45">
        <v>11</v>
      </c>
      <c r="AA1905" s="46">
        <v>121</v>
      </c>
      <c r="AB1905" s="46">
        <v>132</v>
      </c>
      <c r="AC1905" s="72">
        <f t="shared" si="782"/>
        <v>1</v>
      </c>
      <c r="AD1905" s="72">
        <f t="shared" si="783"/>
        <v>1</v>
      </c>
      <c r="AE1905" s="109" t="str">
        <f t="shared" si="784"/>
        <v>0-0</v>
      </c>
      <c r="AF1905" s="109" t="str">
        <f t="shared" si="785"/>
        <v>Y</v>
      </c>
      <c r="AG1905" s="109" t="str">
        <f t="shared" si="786"/>
        <v>B</v>
      </c>
      <c r="AH1905" s="109">
        <v>6</v>
      </c>
      <c r="AI1905" s="109" t="str">
        <f>IF(E1893="SS",COUNTIFS(C1903:C1927,"TCF",E1903:E1927,"6"),"")</f>
        <v/>
      </c>
      <c r="AJ1905" s="109" t="str">
        <f>IF(E1893="RPX",COUNTIFS(C1903:C1927,"TCF",E1903:E1927,"6"),"")</f>
        <v/>
      </c>
      <c r="AK1905" s="109" t="str">
        <f>IF(E1893="RPX-T",COUNTIFS(C1903:C1927,"TCF",E1903:E1927,"6"),"")</f>
        <v/>
      </c>
      <c r="AL1905" s="109" t="str">
        <f>IF(E1893="EUC",COUNTIFS(C1903:C1927,"TCF",E1903:E1927,"6"),"")</f>
        <v/>
      </c>
      <c r="AM1905" s="109">
        <f t="shared" si="787"/>
        <v>0</v>
      </c>
      <c r="AN1905" s="109">
        <f t="shared" si="788"/>
        <v>0</v>
      </c>
      <c r="AO1905" s="109" t="str">
        <f t="shared" si="789"/>
        <v/>
      </c>
      <c r="AQ1905" s="109" t="str">
        <f t="shared" si="790"/>
        <v/>
      </c>
      <c r="BA1905" s="229">
        <f>MOD(SUM(E1903:E1906),12)</f>
        <v>0</v>
      </c>
    </row>
    <row r="1906" spans="1:53" ht="15.75" thickBot="1" x14ac:dyDescent="0.3">
      <c r="A1906" s="88"/>
      <c r="B1906" s="66" t="s">
        <v>281</v>
      </c>
      <c r="C1906" s="67"/>
      <c r="D1906" s="102"/>
      <c r="E1906" s="32"/>
      <c r="F1906" s="32"/>
      <c r="G1906" s="68" t="s">
        <v>277</v>
      </c>
      <c r="H1906" s="69">
        <f t="shared" si="791"/>
        <v>0</v>
      </c>
      <c r="I1906" s="70">
        <f t="shared" si="792"/>
        <v>0</v>
      </c>
      <c r="J1906" s="73" t="str">
        <f t="shared" si="793"/>
        <v>--</v>
      </c>
      <c r="K1906" s="32"/>
      <c r="L1906" s="233"/>
      <c r="M1906" s="295"/>
      <c r="N1906" s="295"/>
      <c r="O1906" s="295"/>
      <c r="P1906" s="295"/>
      <c r="Q1906" s="295"/>
      <c r="R1906" s="295"/>
      <c r="S1906" s="295"/>
      <c r="T1906" s="295"/>
      <c r="U1906" s="296"/>
      <c r="V1906" s="103"/>
      <c r="W1906" s="72"/>
      <c r="X1906" s="72"/>
      <c r="Y1906" s="72"/>
      <c r="Z1906" s="45">
        <v>12</v>
      </c>
      <c r="AA1906" s="76">
        <v>133</v>
      </c>
      <c r="AB1906" s="76">
        <v>144</v>
      </c>
      <c r="AC1906" s="72">
        <f t="shared" si="782"/>
        <v>1</v>
      </c>
      <c r="AD1906" s="72">
        <f t="shared" si="783"/>
        <v>1</v>
      </c>
      <c r="AE1906" s="109" t="str">
        <f t="shared" si="784"/>
        <v>0-0</v>
      </c>
      <c r="AF1906" s="109" t="str">
        <f t="shared" si="785"/>
        <v>Y</v>
      </c>
      <c r="AG1906" s="109" t="str">
        <f t="shared" si="786"/>
        <v>B</v>
      </c>
      <c r="AH1906" s="109">
        <v>8</v>
      </c>
      <c r="AI1906" s="109" t="str">
        <f>IF(E1893="SS",COUNTIFS(C1903:C1927,"TCF",E1903:E1927,"8"),"")</f>
        <v/>
      </c>
      <c r="AJ1906" s="109" t="str">
        <f>IF(E1893="RPX",COUNTIFS(C1903:C1927,"TCF",E1903:E1927,"8"),"")</f>
        <v/>
      </c>
      <c r="AK1906" s="109" t="str">
        <f>IF(E1893="RPX-T",COUNTIFS(C1903:C1927,"TCF",E1903:E1927,"8"),"")</f>
        <v/>
      </c>
      <c r="AL1906" s="109" t="str">
        <f>IF(E1893="EUC",COUNTIFS(C1903:C1927,"TCF",E1903:E1927,"8"),"")</f>
        <v/>
      </c>
      <c r="AM1906" s="109">
        <f t="shared" si="787"/>
        <v>0</v>
      </c>
      <c r="AN1906" s="109">
        <f t="shared" si="788"/>
        <v>0</v>
      </c>
      <c r="AO1906" s="109" t="str">
        <f t="shared" si="789"/>
        <v/>
      </c>
      <c r="AQ1906" s="109" t="str">
        <f t="shared" si="790"/>
        <v/>
      </c>
      <c r="BA1906" s="229">
        <f>MOD(SUM(E1903:E1907),12)</f>
        <v>0</v>
      </c>
    </row>
    <row r="1907" spans="1:53" ht="15.75" thickBot="1" x14ac:dyDescent="0.3">
      <c r="A1907" s="88"/>
      <c r="B1907" s="66" t="s">
        <v>282</v>
      </c>
      <c r="C1907" s="67"/>
      <c r="D1907" s="102"/>
      <c r="E1907" s="32"/>
      <c r="F1907" s="32"/>
      <c r="G1907" s="68" t="s">
        <v>277</v>
      </c>
      <c r="H1907" s="69">
        <f t="shared" si="791"/>
        <v>0</v>
      </c>
      <c r="I1907" s="70">
        <f t="shared" si="792"/>
        <v>0</v>
      </c>
      <c r="J1907" s="73" t="str">
        <f t="shared" si="793"/>
        <v>--</v>
      </c>
      <c r="K1907" s="32"/>
      <c r="L1907" s="233"/>
      <c r="M1907" s="295"/>
      <c r="N1907" s="295"/>
      <c r="O1907" s="295"/>
      <c r="P1907" s="295"/>
      <c r="Q1907" s="295"/>
      <c r="R1907" s="295"/>
      <c r="S1907" s="295"/>
      <c r="T1907" s="295"/>
      <c r="U1907" s="296"/>
      <c r="V1907" s="103"/>
      <c r="W1907" s="72"/>
      <c r="X1907" s="72"/>
      <c r="Y1907" s="72"/>
      <c r="Z1907" s="45">
        <v>13</v>
      </c>
      <c r="AA1907" s="77">
        <f t="shared" ref="AA1907:AA1912" si="794">AB1906+1</f>
        <v>145</v>
      </c>
      <c r="AB1907" s="77">
        <f t="shared" ref="AB1907:AB1912" si="795">AB1906+12</f>
        <v>156</v>
      </c>
      <c r="AC1907" s="72">
        <f t="shared" si="782"/>
        <v>1</v>
      </c>
      <c r="AD1907" s="72">
        <f t="shared" si="783"/>
        <v>1</v>
      </c>
      <c r="AE1907" s="109" t="str">
        <f t="shared" si="784"/>
        <v>0-0</v>
      </c>
      <c r="AF1907" s="109" t="str">
        <f t="shared" si="785"/>
        <v>Y</v>
      </c>
      <c r="AG1907" s="109" t="str">
        <f t="shared" si="786"/>
        <v>B</v>
      </c>
      <c r="AH1907" s="109">
        <v>12</v>
      </c>
      <c r="AI1907" s="109" t="str">
        <f>IF(E1893="SS",COUNTIFS(C1903:C1927,"TCF",E1903:E1927,"12"),"")</f>
        <v/>
      </c>
      <c r="AJ1907" s="109" t="str">
        <f>IF(E1893="RPX",COUNTIFS(C1903:C1927,"TCF",E1903:E1927,"12"),"")</f>
        <v/>
      </c>
      <c r="AK1907" s="109" t="str">
        <f>IF(E1893="RPX-T",COUNTIFS(C1903:C1927,"TCF",E1903:E1927,"12"),"")</f>
        <v/>
      </c>
      <c r="AL1907" s="109" t="str">
        <f>IF(E1893="EUC",COUNTIFS(C1903:C1927,"TCF",E1903:E1927,"12"),"")</f>
        <v/>
      </c>
      <c r="AM1907" s="109">
        <f t="shared" si="787"/>
        <v>0</v>
      </c>
      <c r="AN1907" s="109">
        <f t="shared" si="788"/>
        <v>0</v>
      </c>
      <c r="AO1907" s="109" t="str">
        <f t="shared" si="789"/>
        <v/>
      </c>
      <c r="AQ1907" s="109" t="str">
        <f t="shared" si="790"/>
        <v/>
      </c>
      <c r="BA1907" s="229">
        <f>MOD(SUM(E1903:E1908),12)</f>
        <v>0</v>
      </c>
    </row>
    <row r="1908" spans="1:53" ht="15.75" thickBot="1" x14ac:dyDescent="0.3">
      <c r="A1908" s="88"/>
      <c r="B1908" s="66" t="s">
        <v>283</v>
      </c>
      <c r="C1908" s="67"/>
      <c r="D1908" s="102"/>
      <c r="E1908" s="32"/>
      <c r="F1908" s="32"/>
      <c r="G1908" s="68" t="s">
        <v>277</v>
      </c>
      <c r="H1908" s="69">
        <f t="shared" si="791"/>
        <v>0</v>
      </c>
      <c r="I1908" s="70">
        <f t="shared" si="792"/>
        <v>0</v>
      </c>
      <c r="J1908" s="73" t="str">
        <f t="shared" si="793"/>
        <v>--</v>
      </c>
      <c r="K1908" s="32"/>
      <c r="L1908" s="233"/>
      <c r="M1908" s="295"/>
      <c r="N1908" s="295"/>
      <c r="O1908" s="295"/>
      <c r="P1908" s="295"/>
      <c r="Q1908" s="295"/>
      <c r="R1908" s="295"/>
      <c r="S1908" s="295"/>
      <c r="T1908" s="295"/>
      <c r="U1908" s="296"/>
      <c r="V1908" s="103"/>
      <c r="W1908" s="72"/>
      <c r="X1908" s="72"/>
      <c r="Y1908" s="72"/>
      <c r="Z1908" s="45">
        <v>14</v>
      </c>
      <c r="AA1908" s="77">
        <f t="shared" si="794"/>
        <v>157</v>
      </c>
      <c r="AB1908" s="77">
        <f t="shared" si="795"/>
        <v>168</v>
      </c>
      <c r="AC1908" s="72">
        <f t="shared" si="782"/>
        <v>1</v>
      </c>
      <c r="AD1908" s="72">
        <f t="shared" si="783"/>
        <v>1</v>
      </c>
      <c r="AE1908" s="109" t="str">
        <f t="shared" si="784"/>
        <v>0-0</v>
      </c>
      <c r="AF1908" s="109" t="str">
        <f t="shared" si="785"/>
        <v>Y</v>
      </c>
      <c r="AG1908" s="109" t="str">
        <f t="shared" si="786"/>
        <v>B</v>
      </c>
      <c r="AM1908" s="109">
        <f t="shared" si="787"/>
        <v>0</v>
      </c>
      <c r="AN1908" s="109">
        <f t="shared" si="788"/>
        <v>0</v>
      </c>
      <c r="AO1908" s="109" t="str">
        <f t="shared" si="789"/>
        <v/>
      </c>
      <c r="AQ1908" s="109" t="str">
        <f t="shared" si="790"/>
        <v/>
      </c>
      <c r="BA1908" s="229">
        <f>MOD(SUM(E1903:E1909),12)</f>
        <v>0</v>
      </c>
    </row>
    <row r="1909" spans="1:53" ht="15.75" thickBot="1" x14ac:dyDescent="0.3">
      <c r="A1909" s="88"/>
      <c r="B1909" s="66" t="s">
        <v>284</v>
      </c>
      <c r="C1909" s="67"/>
      <c r="D1909" s="102"/>
      <c r="E1909" s="32"/>
      <c r="F1909" s="32"/>
      <c r="G1909" s="68" t="s">
        <v>277</v>
      </c>
      <c r="H1909" s="69">
        <f t="shared" si="791"/>
        <v>0</v>
      </c>
      <c r="I1909" s="70">
        <f t="shared" si="792"/>
        <v>0</v>
      </c>
      <c r="J1909" s="73" t="str">
        <f t="shared" si="793"/>
        <v>--</v>
      </c>
      <c r="K1909" s="32"/>
      <c r="L1909" s="233"/>
      <c r="M1909" s="295"/>
      <c r="N1909" s="295"/>
      <c r="O1909" s="295"/>
      <c r="P1909" s="295"/>
      <c r="Q1909" s="295"/>
      <c r="R1909" s="295"/>
      <c r="S1909" s="295"/>
      <c r="T1909" s="295"/>
      <c r="U1909" s="296"/>
      <c r="V1909" s="103"/>
      <c r="W1909" s="72"/>
      <c r="X1909" s="72"/>
      <c r="Y1909" s="72"/>
      <c r="Z1909" s="45">
        <v>15</v>
      </c>
      <c r="AA1909" s="77">
        <f t="shared" si="794"/>
        <v>169</v>
      </c>
      <c r="AB1909" s="77">
        <f t="shared" si="795"/>
        <v>180</v>
      </c>
      <c r="AC1909" s="72">
        <f t="shared" si="782"/>
        <v>1</v>
      </c>
      <c r="AD1909" s="72">
        <f t="shared" si="783"/>
        <v>1</v>
      </c>
      <c r="AE1909" s="109" t="str">
        <f t="shared" si="784"/>
        <v>0-0</v>
      </c>
      <c r="AF1909" s="109" t="str">
        <f t="shared" si="785"/>
        <v>Y</v>
      </c>
      <c r="AG1909" s="109" t="str">
        <f t="shared" si="786"/>
        <v>B</v>
      </c>
      <c r="AM1909" s="109">
        <f t="shared" si="787"/>
        <v>0</v>
      </c>
      <c r="AN1909" s="109">
        <f t="shared" si="788"/>
        <v>0</v>
      </c>
      <c r="AO1909" s="109" t="str">
        <f t="shared" si="789"/>
        <v/>
      </c>
      <c r="AQ1909" s="109" t="str">
        <f t="shared" si="790"/>
        <v/>
      </c>
      <c r="BA1909" s="229">
        <f>MOD(SUM(E1903:E1910),12)</f>
        <v>0</v>
      </c>
    </row>
    <row r="1910" spans="1:53" ht="15.75" thickBot="1" x14ac:dyDescent="0.3">
      <c r="A1910" s="88"/>
      <c r="B1910" s="66" t="s">
        <v>285</v>
      </c>
      <c r="C1910" s="67"/>
      <c r="D1910" s="102"/>
      <c r="E1910" s="32"/>
      <c r="F1910" s="32"/>
      <c r="G1910" s="68" t="s">
        <v>277</v>
      </c>
      <c r="H1910" s="69">
        <f t="shared" si="791"/>
        <v>0</v>
      </c>
      <c r="I1910" s="70">
        <f t="shared" si="792"/>
        <v>0</v>
      </c>
      <c r="J1910" s="73" t="str">
        <f t="shared" si="793"/>
        <v>--</v>
      </c>
      <c r="K1910" s="32"/>
      <c r="L1910" s="233"/>
      <c r="M1910" s="295"/>
      <c r="N1910" s="295"/>
      <c r="O1910" s="295"/>
      <c r="P1910" s="295"/>
      <c r="Q1910" s="295"/>
      <c r="R1910" s="295"/>
      <c r="S1910" s="295"/>
      <c r="T1910" s="295"/>
      <c r="U1910" s="296"/>
      <c r="V1910" s="103"/>
      <c r="W1910" s="72"/>
      <c r="X1910" s="72"/>
      <c r="Y1910" s="72"/>
      <c r="Z1910" s="45">
        <f>Z1909+1</f>
        <v>16</v>
      </c>
      <c r="AA1910" s="77">
        <f t="shared" si="794"/>
        <v>181</v>
      </c>
      <c r="AB1910" s="77">
        <f t="shared" si="795"/>
        <v>192</v>
      </c>
      <c r="AC1910" s="72">
        <f t="shared" si="782"/>
        <v>1</v>
      </c>
      <c r="AD1910" s="72">
        <f t="shared" si="783"/>
        <v>1</v>
      </c>
      <c r="AE1910" s="109" t="str">
        <f t="shared" si="784"/>
        <v>0-0</v>
      </c>
      <c r="AF1910" s="109" t="str">
        <f t="shared" si="785"/>
        <v>Y</v>
      </c>
      <c r="AG1910" s="109" t="str">
        <f t="shared" si="786"/>
        <v>B</v>
      </c>
      <c r="AM1910" s="109">
        <f t="shared" si="787"/>
        <v>0</v>
      </c>
      <c r="AN1910" s="109">
        <f t="shared" si="788"/>
        <v>0</v>
      </c>
      <c r="AO1910" s="109" t="str">
        <f t="shared" si="789"/>
        <v/>
      </c>
      <c r="AQ1910" s="109" t="str">
        <f t="shared" si="790"/>
        <v/>
      </c>
      <c r="BA1910" s="229">
        <f>MOD(SUM(E1903:E1911),12)</f>
        <v>0</v>
      </c>
    </row>
    <row r="1911" spans="1:53" ht="15.75" thickBot="1" x14ac:dyDescent="0.3">
      <c r="A1911" s="88"/>
      <c r="B1911" s="66" t="s">
        <v>286</v>
      </c>
      <c r="C1911" s="67"/>
      <c r="D1911" s="102"/>
      <c r="E1911" s="32"/>
      <c r="F1911" s="32"/>
      <c r="G1911" s="68" t="s">
        <v>277</v>
      </c>
      <c r="H1911" s="69">
        <f t="shared" si="791"/>
        <v>0</v>
      </c>
      <c r="I1911" s="70">
        <f t="shared" si="792"/>
        <v>0</v>
      </c>
      <c r="J1911" s="73" t="str">
        <f t="shared" si="793"/>
        <v>--</v>
      </c>
      <c r="K1911" s="32"/>
      <c r="L1911" s="233"/>
      <c r="M1911" s="295"/>
      <c r="N1911" s="295"/>
      <c r="O1911" s="295"/>
      <c r="P1911" s="295"/>
      <c r="Q1911" s="295"/>
      <c r="R1911" s="295"/>
      <c r="S1911" s="295"/>
      <c r="T1911" s="295"/>
      <c r="U1911" s="296"/>
      <c r="V1911" s="103"/>
      <c r="W1911" s="72"/>
      <c r="X1911" s="72"/>
      <c r="Y1911" s="72"/>
      <c r="Z1911" s="45">
        <f>Z1910+1</f>
        <v>17</v>
      </c>
      <c r="AA1911" s="77">
        <f t="shared" si="794"/>
        <v>193</v>
      </c>
      <c r="AB1911" s="77">
        <f t="shared" si="795"/>
        <v>204</v>
      </c>
      <c r="AC1911" s="72">
        <f t="shared" si="782"/>
        <v>1</v>
      </c>
      <c r="AD1911" s="72">
        <f t="shared" si="783"/>
        <v>1</v>
      </c>
      <c r="AE1911" s="109" t="str">
        <f t="shared" si="784"/>
        <v>0-0</v>
      </c>
      <c r="AF1911" s="109" t="str">
        <f t="shared" si="785"/>
        <v>Y</v>
      </c>
      <c r="AG1911" s="109" t="str">
        <f t="shared" si="786"/>
        <v>B</v>
      </c>
      <c r="AM1911" s="109">
        <f t="shared" si="787"/>
        <v>0</v>
      </c>
      <c r="AN1911" s="109">
        <f t="shared" si="788"/>
        <v>0</v>
      </c>
      <c r="AO1911" s="109" t="str">
        <f t="shared" si="789"/>
        <v/>
      </c>
      <c r="AQ1911" s="109" t="str">
        <f t="shared" si="790"/>
        <v/>
      </c>
      <c r="BA1911" s="229">
        <f>MOD(SUM(E1903:E1912),12)</f>
        <v>0</v>
      </c>
    </row>
    <row r="1912" spans="1:53" ht="15.75" thickBot="1" x14ac:dyDescent="0.3">
      <c r="A1912" s="88"/>
      <c r="B1912" s="66" t="s">
        <v>287</v>
      </c>
      <c r="C1912" s="67"/>
      <c r="D1912" s="102"/>
      <c r="E1912" s="32"/>
      <c r="F1912" s="32"/>
      <c r="G1912" s="68" t="s">
        <v>277</v>
      </c>
      <c r="H1912" s="69">
        <f t="shared" si="791"/>
        <v>0</v>
      </c>
      <c r="I1912" s="70">
        <f t="shared" si="792"/>
        <v>0</v>
      </c>
      <c r="J1912" s="73" t="str">
        <f t="shared" si="793"/>
        <v>--</v>
      </c>
      <c r="K1912" s="32"/>
      <c r="L1912" s="233"/>
      <c r="M1912" s="295"/>
      <c r="N1912" s="295"/>
      <c r="O1912" s="295"/>
      <c r="P1912" s="295"/>
      <c r="Q1912" s="295"/>
      <c r="R1912" s="295"/>
      <c r="S1912" s="295"/>
      <c r="T1912" s="295"/>
      <c r="U1912" s="296"/>
      <c r="V1912" s="103"/>
      <c r="W1912" s="72"/>
      <c r="X1912" s="72"/>
      <c r="Y1912" s="72"/>
      <c r="Z1912" s="45">
        <f>Z1911+1</f>
        <v>18</v>
      </c>
      <c r="AA1912" s="77">
        <f t="shared" si="794"/>
        <v>205</v>
      </c>
      <c r="AB1912" s="77">
        <f t="shared" si="795"/>
        <v>216</v>
      </c>
      <c r="AC1912" s="72">
        <f t="shared" si="782"/>
        <v>1</v>
      </c>
      <c r="AD1912" s="72">
        <f t="shared" si="783"/>
        <v>1</v>
      </c>
      <c r="AE1912" s="109" t="str">
        <f t="shared" si="784"/>
        <v>0-0</v>
      </c>
      <c r="AF1912" s="109" t="str">
        <f t="shared" si="785"/>
        <v>Y</v>
      </c>
      <c r="AG1912" s="109" t="str">
        <f t="shared" si="786"/>
        <v>B</v>
      </c>
      <c r="AM1912" s="109">
        <f t="shared" si="787"/>
        <v>0</v>
      </c>
      <c r="AN1912" s="109">
        <f t="shared" si="788"/>
        <v>0</v>
      </c>
      <c r="AO1912" s="109" t="str">
        <f t="shared" si="789"/>
        <v/>
      </c>
      <c r="AQ1912" s="109" t="str">
        <f t="shared" si="790"/>
        <v/>
      </c>
      <c r="BA1912" s="229">
        <f>MOD(SUM(E1903:E1913),12)</f>
        <v>0</v>
      </c>
    </row>
    <row r="1913" spans="1:53" ht="15.75" thickBot="1" x14ac:dyDescent="0.3">
      <c r="A1913" s="88"/>
      <c r="B1913" s="66" t="s">
        <v>288</v>
      </c>
      <c r="C1913" s="67"/>
      <c r="D1913" s="102"/>
      <c r="E1913" s="32"/>
      <c r="F1913" s="32"/>
      <c r="G1913" s="68" t="s">
        <v>277</v>
      </c>
      <c r="H1913" s="69">
        <f t="shared" si="791"/>
        <v>0</v>
      </c>
      <c r="I1913" s="70">
        <f t="shared" si="792"/>
        <v>0</v>
      </c>
      <c r="J1913" s="73" t="str">
        <f t="shared" si="793"/>
        <v>--</v>
      </c>
      <c r="K1913" s="32"/>
      <c r="L1913" s="233"/>
      <c r="M1913" s="295"/>
      <c r="N1913" s="295"/>
      <c r="O1913" s="295"/>
      <c r="P1913" s="295"/>
      <c r="Q1913" s="295"/>
      <c r="R1913" s="295"/>
      <c r="S1913" s="295"/>
      <c r="T1913" s="295"/>
      <c r="U1913" s="296"/>
      <c r="V1913" s="103"/>
      <c r="W1913" s="84"/>
      <c r="X1913" s="84"/>
      <c r="Y1913" s="72"/>
      <c r="Z1913" s="72"/>
      <c r="AA1913" s="72"/>
      <c r="AB1913" s="72"/>
      <c r="AC1913" s="72">
        <f t="shared" si="782"/>
        <v>1</v>
      </c>
      <c r="AD1913" s="72">
        <f t="shared" si="783"/>
        <v>1</v>
      </c>
      <c r="AE1913" s="109" t="str">
        <f t="shared" si="784"/>
        <v>0-0</v>
      </c>
      <c r="AF1913" s="109" t="str">
        <f t="shared" si="785"/>
        <v>Y</v>
      </c>
      <c r="AG1913" s="109" t="str">
        <f t="shared" si="786"/>
        <v>B</v>
      </c>
      <c r="AM1913" s="109">
        <f t="shared" si="787"/>
        <v>0</v>
      </c>
      <c r="AN1913" s="109">
        <f t="shared" si="788"/>
        <v>0</v>
      </c>
      <c r="AO1913" s="109" t="str">
        <f t="shared" si="789"/>
        <v/>
      </c>
      <c r="AQ1913" s="109" t="str">
        <f t="shared" si="790"/>
        <v/>
      </c>
      <c r="BA1913" s="229">
        <f>MOD(SUM(E1903:E1914),12)</f>
        <v>0</v>
      </c>
    </row>
    <row r="1914" spans="1:53" ht="15.75" thickBot="1" x14ac:dyDescent="0.3">
      <c r="A1914" s="88"/>
      <c r="B1914" s="66" t="s">
        <v>289</v>
      </c>
      <c r="C1914" s="67"/>
      <c r="D1914" s="102"/>
      <c r="E1914" s="32"/>
      <c r="F1914" s="32"/>
      <c r="G1914" s="68" t="s">
        <v>277</v>
      </c>
      <c r="H1914" s="69">
        <f t="shared" si="791"/>
        <v>0</v>
      </c>
      <c r="I1914" s="70">
        <f t="shared" si="792"/>
        <v>0</v>
      </c>
      <c r="J1914" s="73" t="str">
        <f t="shared" si="793"/>
        <v>--</v>
      </c>
      <c r="K1914" s="32"/>
      <c r="L1914" s="233"/>
      <c r="M1914" s="295"/>
      <c r="N1914" s="295"/>
      <c r="O1914" s="295"/>
      <c r="P1914" s="295"/>
      <c r="Q1914" s="295"/>
      <c r="R1914" s="295"/>
      <c r="S1914" s="295"/>
      <c r="T1914" s="295"/>
      <c r="U1914" s="296"/>
      <c r="V1914" s="103"/>
      <c r="W1914" s="84">
        <f>Y1914+1</f>
        <v>1</v>
      </c>
      <c r="X1914" s="84"/>
      <c r="Y1914" s="78">
        <f>SUM(E1903:E1914)</f>
        <v>0</v>
      </c>
      <c r="Z1914" s="72"/>
      <c r="AA1914" s="72"/>
      <c r="AB1914" s="72"/>
      <c r="AC1914" s="72">
        <f t="shared" si="782"/>
        <v>1</v>
      </c>
      <c r="AD1914" s="72">
        <f t="shared" si="783"/>
        <v>1</v>
      </c>
      <c r="AE1914" s="109" t="str">
        <f t="shared" si="784"/>
        <v>0-0</v>
      </c>
      <c r="AF1914" s="109" t="str">
        <f t="shared" si="785"/>
        <v>Y</v>
      </c>
      <c r="AG1914" s="109" t="str">
        <f t="shared" si="786"/>
        <v>B</v>
      </c>
      <c r="AM1914" s="109">
        <f t="shared" si="787"/>
        <v>0</v>
      </c>
      <c r="AN1914" s="109">
        <f t="shared" si="788"/>
        <v>0</v>
      </c>
      <c r="AO1914" s="109" t="str">
        <f t="shared" si="789"/>
        <v/>
      </c>
      <c r="AQ1914" s="109" t="str">
        <f t="shared" si="790"/>
        <v/>
      </c>
      <c r="BA1914" s="229">
        <f>MOD(SUM(E1903:E1915),12)</f>
        <v>0</v>
      </c>
    </row>
    <row r="1915" spans="1:53" ht="15.75" thickBot="1" x14ac:dyDescent="0.3">
      <c r="A1915" s="88"/>
      <c r="B1915" s="66" t="s">
        <v>290</v>
      </c>
      <c r="C1915" s="67"/>
      <c r="D1915" s="102"/>
      <c r="E1915" s="32"/>
      <c r="F1915" s="32"/>
      <c r="G1915" s="68" t="s">
        <v>277</v>
      </c>
      <c r="H1915" s="69">
        <f t="shared" si="791"/>
        <v>0</v>
      </c>
      <c r="I1915" s="70">
        <f t="shared" si="792"/>
        <v>0</v>
      </c>
      <c r="J1915" s="73" t="str">
        <f t="shared" si="793"/>
        <v>--</v>
      </c>
      <c r="K1915" s="32"/>
      <c r="L1915" s="233"/>
      <c r="M1915" s="295"/>
      <c r="N1915" s="295"/>
      <c r="O1915" s="295"/>
      <c r="P1915" s="295"/>
      <c r="Q1915" s="295"/>
      <c r="R1915" s="295"/>
      <c r="S1915" s="295"/>
      <c r="T1915" s="295"/>
      <c r="U1915" s="296"/>
      <c r="V1915" s="103"/>
      <c r="W1915" s="84">
        <f>Y1915+1</f>
        <v>1</v>
      </c>
      <c r="X1915" s="84"/>
      <c r="Y1915" s="78">
        <f>SUM(E1903:E1915)</f>
        <v>0</v>
      </c>
      <c r="Z1915" s="72" t="str">
        <f t="shared" ref="Z1915:Z1927" si="796">IF(OR(AND(E$8=216,C1914="DBL REV",C1915="DBL REV",Y1914&lt;=144,Y1915&gt;144),AND(E$8=216,C1914="TPL REV",C1915="TPL REV",Y1914&lt;=144,Y1915&gt;144),AND(E$8=216,C1914="QD REV",C1915="QD REV",Y1914&lt;=144,Y1915&gt;144)),"ERROR","")</f>
        <v/>
      </c>
      <c r="AA1915" s="72"/>
      <c r="AB1915" s="72"/>
      <c r="AC1915" s="72">
        <f t="shared" si="782"/>
        <v>1</v>
      </c>
      <c r="AD1915" s="72">
        <f t="shared" si="783"/>
        <v>1</v>
      </c>
      <c r="AE1915" s="109" t="str">
        <f t="shared" si="784"/>
        <v>0-0</v>
      </c>
      <c r="AF1915" s="109" t="str">
        <f t="shared" si="785"/>
        <v>Y</v>
      </c>
      <c r="AG1915" s="109" t="str">
        <f t="shared" si="786"/>
        <v>B</v>
      </c>
      <c r="AM1915" s="109">
        <f t="shared" si="787"/>
        <v>0</v>
      </c>
      <c r="AN1915" s="109">
        <f t="shared" si="788"/>
        <v>0</v>
      </c>
      <c r="AO1915" s="109" t="str">
        <f t="shared" si="789"/>
        <v/>
      </c>
      <c r="AQ1915" s="109" t="str">
        <f t="shared" si="790"/>
        <v/>
      </c>
      <c r="BA1915" s="229">
        <f>MOD(SUM(E1903:E1916),12)</f>
        <v>0</v>
      </c>
    </row>
    <row r="1916" spans="1:53" ht="15.75" thickBot="1" x14ac:dyDescent="0.3">
      <c r="A1916" s="88"/>
      <c r="B1916" s="66" t="s">
        <v>291</v>
      </c>
      <c r="C1916" s="67"/>
      <c r="D1916" s="102"/>
      <c r="E1916" s="32"/>
      <c r="F1916" s="32"/>
      <c r="G1916" s="68" t="s">
        <v>277</v>
      </c>
      <c r="H1916" s="69">
        <f t="shared" si="791"/>
        <v>0</v>
      </c>
      <c r="I1916" s="70">
        <f t="shared" si="792"/>
        <v>0</v>
      </c>
      <c r="J1916" s="73" t="str">
        <f t="shared" si="793"/>
        <v>--</v>
      </c>
      <c r="K1916" s="32"/>
      <c r="L1916" s="233"/>
      <c r="M1916" s="295"/>
      <c r="N1916" s="295"/>
      <c r="O1916" s="295"/>
      <c r="P1916" s="295"/>
      <c r="Q1916" s="295"/>
      <c r="R1916" s="295"/>
      <c r="S1916" s="295"/>
      <c r="T1916" s="295"/>
      <c r="U1916" s="296"/>
      <c r="V1916" s="103"/>
      <c r="W1916" s="84">
        <f>Y1916+1</f>
        <v>1</v>
      </c>
      <c r="X1916" s="84"/>
      <c r="Y1916" s="78">
        <f>SUM(E1903:E1916)</f>
        <v>0</v>
      </c>
      <c r="Z1916" s="72" t="str">
        <f t="shared" si="796"/>
        <v/>
      </c>
      <c r="AA1916" s="72"/>
      <c r="AB1916" s="72"/>
      <c r="AC1916" s="72">
        <f t="shared" si="782"/>
        <v>1</v>
      </c>
      <c r="AD1916" s="72">
        <f t="shared" si="783"/>
        <v>1</v>
      </c>
      <c r="AE1916" s="109" t="str">
        <f t="shared" si="784"/>
        <v>0-0</v>
      </c>
      <c r="AF1916" s="109" t="str">
        <f t="shared" si="785"/>
        <v>Y</v>
      </c>
      <c r="AG1916" s="109" t="str">
        <f t="shared" si="786"/>
        <v>B</v>
      </c>
      <c r="AM1916" s="109">
        <f t="shared" si="787"/>
        <v>0</v>
      </c>
      <c r="AN1916" s="109">
        <f t="shared" si="788"/>
        <v>0</v>
      </c>
      <c r="AO1916" s="109" t="str">
        <f t="shared" si="789"/>
        <v/>
      </c>
      <c r="AQ1916" s="109" t="str">
        <f t="shared" si="790"/>
        <v/>
      </c>
      <c r="BA1916" s="229">
        <f>MOD(SUM(E1903:E1917),12)</f>
        <v>0</v>
      </c>
    </row>
    <row r="1917" spans="1:53" ht="15.75" thickBot="1" x14ac:dyDescent="0.3">
      <c r="A1917" s="88"/>
      <c r="B1917" s="66" t="s">
        <v>292</v>
      </c>
      <c r="C1917" s="67"/>
      <c r="D1917" s="102"/>
      <c r="E1917" s="32"/>
      <c r="F1917" s="32"/>
      <c r="G1917" s="68" t="s">
        <v>277</v>
      </c>
      <c r="H1917" s="69">
        <f t="shared" si="791"/>
        <v>0</v>
      </c>
      <c r="I1917" s="70">
        <f t="shared" si="792"/>
        <v>0</v>
      </c>
      <c r="J1917" s="73" t="str">
        <f t="shared" si="793"/>
        <v>--</v>
      </c>
      <c r="K1917" s="32"/>
      <c r="L1917" s="233"/>
      <c r="M1917" s="295"/>
      <c r="N1917" s="295"/>
      <c r="O1917" s="295"/>
      <c r="P1917" s="295"/>
      <c r="Q1917" s="295"/>
      <c r="R1917" s="295"/>
      <c r="S1917" s="295"/>
      <c r="T1917" s="295"/>
      <c r="U1917" s="296"/>
      <c r="V1917" s="103"/>
      <c r="W1917" s="84">
        <f>Y1917+1</f>
        <v>1</v>
      </c>
      <c r="X1917" s="84"/>
      <c r="Y1917" s="78">
        <f>SUM(E1903:E1917)</f>
        <v>0</v>
      </c>
      <c r="Z1917" s="72" t="str">
        <f t="shared" si="796"/>
        <v/>
      </c>
      <c r="AA1917" s="72" t="str">
        <f t="shared" ref="AA1917:AA1929" si="797">IF(AND(C1915&lt;&gt;"Field SPL",W1914&lt;=144,Y1915&gt;144),"ERROR","")</f>
        <v/>
      </c>
      <c r="AB1917" s="72"/>
      <c r="AC1917" s="72">
        <f t="shared" si="782"/>
        <v>1</v>
      </c>
      <c r="AD1917" s="72">
        <f t="shared" si="783"/>
        <v>1</v>
      </c>
      <c r="AE1917" s="109" t="str">
        <f t="shared" si="784"/>
        <v>0-0</v>
      </c>
      <c r="AF1917" s="109" t="str">
        <f t="shared" si="785"/>
        <v>Y</v>
      </c>
      <c r="AG1917" s="109" t="str">
        <f t="shared" si="786"/>
        <v>B</v>
      </c>
      <c r="AM1917" s="109">
        <f t="shared" si="787"/>
        <v>0</v>
      </c>
      <c r="AN1917" s="109">
        <f t="shared" si="788"/>
        <v>0</v>
      </c>
      <c r="AO1917" s="109" t="str">
        <f t="shared" si="789"/>
        <v/>
      </c>
      <c r="AQ1917" s="109" t="str">
        <f t="shared" si="790"/>
        <v/>
      </c>
      <c r="BA1917" s="229">
        <f>MOD(SUM(E1903:E1918),12)</f>
        <v>0</v>
      </c>
    </row>
    <row r="1918" spans="1:53" ht="15.75" thickBot="1" x14ac:dyDescent="0.3">
      <c r="A1918" s="88"/>
      <c r="B1918" s="66" t="s">
        <v>293</v>
      </c>
      <c r="C1918" s="67"/>
      <c r="D1918" s="102"/>
      <c r="E1918" s="32"/>
      <c r="F1918" s="32"/>
      <c r="G1918" s="68" t="s">
        <v>277</v>
      </c>
      <c r="H1918" s="69">
        <f t="shared" si="791"/>
        <v>0</v>
      </c>
      <c r="I1918" s="70">
        <f t="shared" si="792"/>
        <v>0</v>
      </c>
      <c r="J1918" s="73" t="str">
        <f t="shared" si="793"/>
        <v>--</v>
      </c>
      <c r="K1918" s="32"/>
      <c r="L1918" s="233"/>
      <c r="M1918" s="295"/>
      <c r="N1918" s="295"/>
      <c r="O1918" s="295"/>
      <c r="P1918" s="295"/>
      <c r="Q1918" s="295"/>
      <c r="R1918" s="295"/>
      <c r="S1918" s="295"/>
      <c r="T1918" s="295"/>
      <c r="U1918" s="296"/>
      <c r="V1918" s="103"/>
      <c r="W1918" s="84">
        <f t="shared" ref="W1918:W1926" si="798">Y1918+1</f>
        <v>1</v>
      </c>
      <c r="X1918" s="84"/>
      <c r="Y1918" s="78">
        <f>SUM(E1903:E1918)</f>
        <v>0</v>
      </c>
      <c r="Z1918" s="72" t="str">
        <f t="shared" si="796"/>
        <v/>
      </c>
      <c r="AA1918" s="72" t="str">
        <f t="shared" si="797"/>
        <v/>
      </c>
      <c r="AB1918" s="72"/>
      <c r="AC1918" s="72">
        <f t="shared" si="782"/>
        <v>1</v>
      </c>
      <c r="AD1918" s="72">
        <f t="shared" si="783"/>
        <v>1</v>
      </c>
      <c r="AE1918" s="109" t="str">
        <f t="shared" si="784"/>
        <v>0-0</v>
      </c>
      <c r="AF1918" s="109" t="str">
        <f t="shared" si="785"/>
        <v>Y</v>
      </c>
      <c r="AG1918" s="109" t="str">
        <f t="shared" si="786"/>
        <v>B</v>
      </c>
      <c r="AM1918" s="109">
        <f t="shared" si="787"/>
        <v>0</v>
      </c>
      <c r="AN1918" s="109">
        <f t="shared" si="788"/>
        <v>0</v>
      </c>
      <c r="AO1918" s="109" t="str">
        <f t="shared" si="789"/>
        <v/>
      </c>
      <c r="AQ1918" s="109" t="str">
        <f t="shared" si="790"/>
        <v/>
      </c>
      <c r="BA1918" s="229">
        <f>MOD(SUM(E1903:E1919),12)</f>
        <v>0</v>
      </c>
    </row>
    <row r="1919" spans="1:53" ht="15.75" thickBot="1" x14ac:dyDescent="0.3">
      <c r="A1919" s="88"/>
      <c r="B1919" s="66" t="s">
        <v>294</v>
      </c>
      <c r="C1919" s="67"/>
      <c r="D1919" s="102"/>
      <c r="E1919" s="32"/>
      <c r="F1919" s="32"/>
      <c r="G1919" s="68" t="s">
        <v>277</v>
      </c>
      <c r="H1919" s="69">
        <f t="shared" si="791"/>
        <v>0</v>
      </c>
      <c r="I1919" s="70">
        <f t="shared" si="792"/>
        <v>0</v>
      </c>
      <c r="J1919" s="73" t="str">
        <f t="shared" si="793"/>
        <v>--</v>
      </c>
      <c r="K1919" s="32"/>
      <c r="L1919" s="233"/>
      <c r="M1919" s="295"/>
      <c r="N1919" s="295"/>
      <c r="O1919" s="295"/>
      <c r="P1919" s="295"/>
      <c r="Q1919" s="295"/>
      <c r="R1919" s="295"/>
      <c r="S1919" s="295"/>
      <c r="T1919" s="295"/>
      <c r="U1919" s="296"/>
      <c r="V1919" s="103"/>
      <c r="W1919" s="84">
        <f t="shared" si="798"/>
        <v>1</v>
      </c>
      <c r="X1919" s="84"/>
      <c r="Y1919" s="78">
        <f>SUM(E1903:E1919)</f>
        <v>0</v>
      </c>
      <c r="Z1919" s="72" t="str">
        <f t="shared" si="796"/>
        <v/>
      </c>
      <c r="AA1919" s="72" t="str">
        <f t="shared" si="797"/>
        <v/>
      </c>
      <c r="AB1919" s="72"/>
      <c r="AC1919" s="72">
        <f t="shared" si="782"/>
        <v>1</v>
      </c>
      <c r="AD1919" s="72">
        <f t="shared" si="783"/>
        <v>1</v>
      </c>
      <c r="AE1919" s="109" t="str">
        <f t="shared" si="784"/>
        <v>0-0</v>
      </c>
      <c r="AF1919" s="109" t="str">
        <f t="shared" si="785"/>
        <v>Y</v>
      </c>
      <c r="AG1919" s="109" t="str">
        <f t="shared" si="786"/>
        <v>B</v>
      </c>
      <c r="AM1919" s="109">
        <f t="shared" si="787"/>
        <v>0</v>
      </c>
      <c r="AN1919" s="109">
        <f t="shared" si="788"/>
        <v>0</v>
      </c>
      <c r="AO1919" s="109" t="str">
        <f t="shared" si="789"/>
        <v/>
      </c>
      <c r="AQ1919" s="109" t="str">
        <f t="shared" si="790"/>
        <v/>
      </c>
      <c r="BA1919" s="229">
        <f>MOD(SUM(E1903:E1920),12)</f>
        <v>0</v>
      </c>
    </row>
    <row r="1920" spans="1:53" ht="15.75" thickBot="1" x14ac:dyDescent="0.3">
      <c r="A1920" s="88"/>
      <c r="B1920" s="66" t="s">
        <v>295</v>
      </c>
      <c r="C1920" s="67"/>
      <c r="D1920" s="102"/>
      <c r="E1920" s="32"/>
      <c r="F1920" s="32"/>
      <c r="G1920" s="68" t="s">
        <v>277</v>
      </c>
      <c r="H1920" s="69">
        <f t="shared" si="791"/>
        <v>0</v>
      </c>
      <c r="I1920" s="70">
        <f t="shared" si="792"/>
        <v>0</v>
      </c>
      <c r="J1920" s="73" t="str">
        <f t="shared" si="793"/>
        <v>--</v>
      </c>
      <c r="K1920" s="32"/>
      <c r="L1920" s="233"/>
      <c r="M1920" s="295"/>
      <c r="N1920" s="295"/>
      <c r="O1920" s="295"/>
      <c r="P1920" s="295"/>
      <c r="Q1920" s="295"/>
      <c r="R1920" s="295"/>
      <c r="S1920" s="295"/>
      <c r="T1920" s="295"/>
      <c r="U1920" s="296"/>
      <c r="V1920" s="103"/>
      <c r="W1920" s="84">
        <f t="shared" si="798"/>
        <v>1</v>
      </c>
      <c r="X1920" s="84"/>
      <c r="Y1920" s="78">
        <f>SUM(E1903:E1920)</f>
        <v>0</v>
      </c>
      <c r="Z1920" s="72" t="str">
        <f t="shared" si="796"/>
        <v/>
      </c>
      <c r="AA1920" s="72" t="str">
        <f t="shared" si="797"/>
        <v/>
      </c>
      <c r="AB1920" s="72"/>
      <c r="AC1920" s="72">
        <f t="shared" si="782"/>
        <v>1</v>
      </c>
      <c r="AD1920" s="72">
        <f t="shared" si="783"/>
        <v>1</v>
      </c>
      <c r="AE1920" s="109" t="str">
        <f t="shared" si="784"/>
        <v>0-0</v>
      </c>
      <c r="AF1920" s="109" t="str">
        <f t="shared" si="785"/>
        <v>Y</v>
      </c>
      <c r="AG1920" s="109" t="str">
        <f t="shared" si="786"/>
        <v>B</v>
      </c>
      <c r="AM1920" s="109">
        <f t="shared" si="787"/>
        <v>0</v>
      </c>
      <c r="AN1920" s="109">
        <f t="shared" si="788"/>
        <v>0</v>
      </c>
      <c r="AO1920" s="109" t="str">
        <f t="shared" si="789"/>
        <v/>
      </c>
      <c r="AQ1920" s="109" t="str">
        <f t="shared" si="790"/>
        <v/>
      </c>
      <c r="BA1920" s="229">
        <f>MOD(SUM(E1903:E1921),12)</f>
        <v>0</v>
      </c>
    </row>
    <row r="1921" spans="1:53" ht="15.75" thickBot="1" x14ac:dyDescent="0.3">
      <c r="A1921" s="88"/>
      <c r="B1921" s="66" t="s">
        <v>296</v>
      </c>
      <c r="C1921" s="67"/>
      <c r="D1921" s="102"/>
      <c r="E1921" s="32"/>
      <c r="F1921" s="32"/>
      <c r="G1921" s="68" t="s">
        <v>277</v>
      </c>
      <c r="H1921" s="69">
        <f t="shared" si="791"/>
        <v>0</v>
      </c>
      <c r="I1921" s="70">
        <f t="shared" si="792"/>
        <v>0</v>
      </c>
      <c r="J1921" s="73" t="str">
        <f t="shared" si="793"/>
        <v>--</v>
      </c>
      <c r="K1921" s="32"/>
      <c r="L1921" s="233"/>
      <c r="M1921" s="295"/>
      <c r="N1921" s="295"/>
      <c r="O1921" s="295"/>
      <c r="P1921" s="295"/>
      <c r="Q1921" s="295"/>
      <c r="R1921" s="295"/>
      <c r="S1921" s="295"/>
      <c r="T1921" s="295"/>
      <c r="U1921" s="296"/>
      <c r="V1921" s="103"/>
      <c r="W1921" s="84">
        <f t="shared" si="798"/>
        <v>1</v>
      </c>
      <c r="X1921" s="84"/>
      <c r="Y1921" s="78">
        <f>SUM(E1903:E1921)</f>
        <v>0</v>
      </c>
      <c r="Z1921" s="72" t="str">
        <f t="shared" si="796"/>
        <v/>
      </c>
      <c r="AA1921" s="72" t="str">
        <f t="shared" si="797"/>
        <v/>
      </c>
      <c r="AB1921" s="72"/>
      <c r="AC1921" s="72">
        <f t="shared" si="782"/>
        <v>1</v>
      </c>
      <c r="AD1921" s="72">
        <f t="shared" si="783"/>
        <v>1</v>
      </c>
      <c r="AE1921" s="109" t="str">
        <f t="shared" si="784"/>
        <v>0-0</v>
      </c>
      <c r="AF1921" s="109" t="str">
        <f t="shared" si="785"/>
        <v>Y</v>
      </c>
      <c r="AG1921" s="109" t="str">
        <f t="shared" si="786"/>
        <v>B</v>
      </c>
      <c r="AM1921" s="109">
        <f t="shared" si="787"/>
        <v>0</v>
      </c>
      <c r="AN1921" s="109">
        <f t="shared" si="788"/>
        <v>0</v>
      </c>
      <c r="AO1921" s="109" t="str">
        <f t="shared" si="789"/>
        <v/>
      </c>
      <c r="AQ1921" s="109" t="str">
        <f t="shared" si="790"/>
        <v/>
      </c>
      <c r="BA1921" s="229">
        <f>MOD(SUM(E1903:E1922),12)</f>
        <v>0</v>
      </c>
    </row>
    <row r="1922" spans="1:53" ht="15.75" thickBot="1" x14ac:dyDescent="0.3">
      <c r="A1922" s="88"/>
      <c r="B1922" s="66" t="s">
        <v>297</v>
      </c>
      <c r="C1922" s="67"/>
      <c r="D1922" s="102"/>
      <c r="E1922" s="32"/>
      <c r="F1922" s="32"/>
      <c r="G1922" s="68" t="s">
        <v>277</v>
      </c>
      <c r="H1922" s="69">
        <f t="shared" si="791"/>
        <v>0</v>
      </c>
      <c r="I1922" s="70">
        <f t="shared" si="792"/>
        <v>0</v>
      </c>
      <c r="J1922" s="73" t="str">
        <f t="shared" si="793"/>
        <v>--</v>
      </c>
      <c r="K1922" s="32"/>
      <c r="L1922" s="233"/>
      <c r="M1922" s="295"/>
      <c r="N1922" s="295"/>
      <c r="O1922" s="295"/>
      <c r="P1922" s="295"/>
      <c r="Q1922" s="295"/>
      <c r="R1922" s="295"/>
      <c r="S1922" s="295"/>
      <c r="T1922" s="295"/>
      <c r="U1922" s="296"/>
      <c r="V1922" s="103"/>
      <c r="W1922" s="84">
        <f t="shared" si="798"/>
        <v>1</v>
      </c>
      <c r="X1922" s="84"/>
      <c r="Y1922" s="78">
        <f>SUM(E1903:E1922)</f>
        <v>0</v>
      </c>
      <c r="Z1922" s="72" t="str">
        <f t="shared" si="796"/>
        <v/>
      </c>
      <c r="AA1922" s="72" t="str">
        <f t="shared" si="797"/>
        <v/>
      </c>
      <c r="AB1922" s="72"/>
      <c r="AC1922" s="72">
        <f t="shared" si="782"/>
        <v>1</v>
      </c>
      <c r="AD1922" s="72">
        <f t="shared" si="783"/>
        <v>1</v>
      </c>
      <c r="AE1922" s="109" t="str">
        <f t="shared" si="784"/>
        <v>0-0</v>
      </c>
      <c r="AF1922" s="109" t="str">
        <f t="shared" si="785"/>
        <v>Y</v>
      </c>
      <c r="AG1922" s="109" t="str">
        <f t="shared" si="786"/>
        <v>B</v>
      </c>
      <c r="AM1922" s="109">
        <f t="shared" si="787"/>
        <v>0</v>
      </c>
      <c r="AN1922" s="109">
        <f t="shared" si="788"/>
        <v>0</v>
      </c>
      <c r="AO1922" s="109" t="str">
        <f t="shared" si="789"/>
        <v/>
      </c>
      <c r="AQ1922" s="109" t="str">
        <f t="shared" si="790"/>
        <v/>
      </c>
      <c r="BA1922" s="229">
        <f>MOD(SUM(E1903:E1923),12)</f>
        <v>0</v>
      </c>
    </row>
    <row r="1923" spans="1:53" ht="15.75" thickBot="1" x14ac:dyDescent="0.3">
      <c r="A1923" s="88"/>
      <c r="B1923" s="66" t="s">
        <v>298</v>
      </c>
      <c r="C1923" s="67"/>
      <c r="D1923" s="102"/>
      <c r="E1923" s="32"/>
      <c r="F1923" s="32"/>
      <c r="G1923" s="68" t="s">
        <v>277</v>
      </c>
      <c r="H1923" s="69">
        <f t="shared" si="791"/>
        <v>0</v>
      </c>
      <c r="I1923" s="70">
        <f t="shared" si="792"/>
        <v>0</v>
      </c>
      <c r="J1923" s="73" t="str">
        <f t="shared" si="793"/>
        <v>--</v>
      </c>
      <c r="K1923" s="32"/>
      <c r="L1923" s="233"/>
      <c r="M1923" s="295"/>
      <c r="N1923" s="295"/>
      <c r="O1923" s="295"/>
      <c r="P1923" s="295"/>
      <c r="Q1923" s="295"/>
      <c r="R1923" s="295"/>
      <c r="S1923" s="295"/>
      <c r="T1923" s="295"/>
      <c r="U1923" s="296"/>
      <c r="V1923" s="103"/>
      <c r="W1923" s="84">
        <f t="shared" si="798"/>
        <v>1</v>
      </c>
      <c r="X1923" s="84"/>
      <c r="Y1923" s="78">
        <f>SUM(E1903:E1923)</f>
        <v>0</v>
      </c>
      <c r="Z1923" s="72" t="str">
        <f t="shared" si="796"/>
        <v/>
      </c>
      <c r="AA1923" s="72" t="str">
        <f t="shared" si="797"/>
        <v/>
      </c>
      <c r="AB1923" s="72"/>
      <c r="AC1923" s="72">
        <f t="shared" si="782"/>
        <v>1</v>
      </c>
      <c r="AD1923" s="72">
        <f t="shared" si="783"/>
        <v>1</v>
      </c>
      <c r="AE1923" s="109" t="str">
        <f t="shared" si="784"/>
        <v>0-0</v>
      </c>
      <c r="AF1923" s="109" t="str">
        <f t="shared" si="785"/>
        <v>Y</v>
      </c>
      <c r="AG1923" s="109" t="str">
        <f t="shared" si="786"/>
        <v>B</v>
      </c>
      <c r="AM1923" s="109">
        <f t="shared" si="787"/>
        <v>0</v>
      </c>
      <c r="AN1923" s="109">
        <f t="shared" si="788"/>
        <v>0</v>
      </c>
      <c r="AO1923" s="109" t="str">
        <f t="shared" si="789"/>
        <v/>
      </c>
      <c r="AQ1923" s="109" t="str">
        <f t="shared" si="790"/>
        <v/>
      </c>
      <c r="BA1923" s="229">
        <f>MOD(SUM(E1903:E1924),12)</f>
        <v>0</v>
      </c>
    </row>
    <row r="1924" spans="1:53" ht="15.75" thickBot="1" x14ac:dyDescent="0.3">
      <c r="A1924" s="88"/>
      <c r="B1924" s="66" t="s">
        <v>299</v>
      </c>
      <c r="C1924" s="67"/>
      <c r="D1924" s="102"/>
      <c r="E1924" s="32"/>
      <c r="F1924" s="32"/>
      <c r="G1924" s="68" t="s">
        <v>277</v>
      </c>
      <c r="H1924" s="69">
        <f t="shared" si="791"/>
        <v>0</v>
      </c>
      <c r="I1924" s="70">
        <f t="shared" si="792"/>
        <v>0</v>
      </c>
      <c r="J1924" s="73" t="str">
        <f t="shared" si="793"/>
        <v>--</v>
      </c>
      <c r="K1924" s="32"/>
      <c r="L1924" s="233"/>
      <c r="M1924" s="295"/>
      <c r="N1924" s="295"/>
      <c r="O1924" s="295"/>
      <c r="P1924" s="295"/>
      <c r="Q1924" s="295"/>
      <c r="R1924" s="295"/>
      <c r="S1924" s="295"/>
      <c r="T1924" s="295"/>
      <c r="U1924" s="296"/>
      <c r="V1924" s="103"/>
      <c r="W1924" s="84">
        <f t="shared" si="798"/>
        <v>1</v>
      </c>
      <c r="X1924" s="84"/>
      <c r="Y1924" s="78">
        <f>SUM(E1903:E1924)</f>
        <v>0</v>
      </c>
      <c r="Z1924" s="72" t="str">
        <f t="shared" si="796"/>
        <v/>
      </c>
      <c r="AA1924" s="72" t="str">
        <f t="shared" si="797"/>
        <v/>
      </c>
      <c r="AB1924" s="72"/>
      <c r="AC1924" s="72">
        <f t="shared" si="782"/>
        <v>1</v>
      </c>
      <c r="AD1924" s="72">
        <f t="shared" si="783"/>
        <v>1</v>
      </c>
      <c r="AE1924" s="109" t="str">
        <f t="shared" si="784"/>
        <v>0-0</v>
      </c>
      <c r="AF1924" s="109" t="str">
        <f t="shared" si="785"/>
        <v>Y</v>
      </c>
      <c r="AG1924" s="109" t="str">
        <f t="shared" si="786"/>
        <v>B</v>
      </c>
      <c r="AM1924" s="109">
        <f t="shared" si="787"/>
        <v>0</v>
      </c>
      <c r="AN1924" s="109">
        <f t="shared" si="788"/>
        <v>0</v>
      </c>
      <c r="AO1924" s="109" t="str">
        <f t="shared" si="789"/>
        <v/>
      </c>
      <c r="AQ1924" s="109" t="str">
        <f t="shared" si="790"/>
        <v/>
      </c>
      <c r="BA1924" s="229">
        <f>MOD(SUM(E1903:E1925),12)</f>
        <v>0</v>
      </c>
    </row>
    <row r="1925" spans="1:53" ht="15.75" thickBot="1" x14ac:dyDescent="0.3">
      <c r="A1925" s="88"/>
      <c r="B1925" s="66" t="s">
        <v>300</v>
      </c>
      <c r="C1925" s="67"/>
      <c r="D1925" s="102"/>
      <c r="E1925" s="32"/>
      <c r="F1925" s="32"/>
      <c r="G1925" s="68" t="s">
        <v>277</v>
      </c>
      <c r="H1925" s="69">
        <f t="shared" si="791"/>
        <v>0</v>
      </c>
      <c r="I1925" s="70">
        <f t="shared" si="792"/>
        <v>0</v>
      </c>
      <c r="J1925" s="73" t="str">
        <f t="shared" si="793"/>
        <v>--</v>
      </c>
      <c r="K1925" s="32"/>
      <c r="L1925" s="233"/>
      <c r="M1925" s="295"/>
      <c r="N1925" s="295"/>
      <c r="O1925" s="295"/>
      <c r="P1925" s="295"/>
      <c r="Q1925" s="295"/>
      <c r="R1925" s="295"/>
      <c r="S1925" s="295"/>
      <c r="T1925" s="295"/>
      <c r="U1925" s="296"/>
      <c r="V1925" s="103"/>
      <c r="W1925" s="84">
        <f t="shared" si="798"/>
        <v>1</v>
      </c>
      <c r="X1925" s="84"/>
      <c r="Y1925" s="78">
        <f>SUM(E1903:E1925)</f>
        <v>0</v>
      </c>
      <c r="Z1925" s="72" t="str">
        <f t="shared" si="796"/>
        <v/>
      </c>
      <c r="AA1925" s="72" t="str">
        <f t="shared" si="797"/>
        <v/>
      </c>
      <c r="AB1925" s="72"/>
      <c r="AC1925" s="72">
        <f t="shared" si="782"/>
        <v>1</v>
      </c>
      <c r="AD1925" s="72">
        <f t="shared" si="783"/>
        <v>1</v>
      </c>
      <c r="AE1925" s="109" t="str">
        <f t="shared" si="784"/>
        <v>0-0</v>
      </c>
      <c r="AF1925" s="109" t="str">
        <f t="shared" si="785"/>
        <v>Y</v>
      </c>
      <c r="AG1925" s="109" t="str">
        <f t="shared" si="786"/>
        <v>B</v>
      </c>
      <c r="AM1925" s="109">
        <f t="shared" si="787"/>
        <v>0</v>
      </c>
      <c r="AN1925" s="109">
        <f t="shared" si="788"/>
        <v>0</v>
      </c>
      <c r="AO1925" s="109" t="str">
        <f t="shared" si="789"/>
        <v/>
      </c>
      <c r="AQ1925" s="109" t="str">
        <f t="shared" si="790"/>
        <v/>
      </c>
      <c r="BA1925" s="229">
        <f>MOD(SUM(E1903:E1926),12)</f>
        <v>0</v>
      </c>
    </row>
    <row r="1926" spans="1:53" ht="15.75" thickBot="1" x14ac:dyDescent="0.3">
      <c r="A1926" s="88"/>
      <c r="B1926" s="66" t="s">
        <v>301</v>
      </c>
      <c r="C1926" s="67"/>
      <c r="D1926" s="102"/>
      <c r="E1926" s="32"/>
      <c r="F1926" s="32"/>
      <c r="G1926" s="68" t="s">
        <v>277</v>
      </c>
      <c r="H1926" s="69">
        <f t="shared" si="791"/>
        <v>0</v>
      </c>
      <c r="I1926" s="70">
        <f t="shared" si="792"/>
        <v>0</v>
      </c>
      <c r="J1926" s="73" t="str">
        <f t="shared" si="793"/>
        <v>--</v>
      </c>
      <c r="K1926" s="32"/>
      <c r="L1926" s="233"/>
      <c r="M1926" s="295"/>
      <c r="N1926" s="295"/>
      <c r="O1926" s="295"/>
      <c r="P1926" s="295"/>
      <c r="Q1926" s="295"/>
      <c r="R1926" s="295"/>
      <c r="S1926" s="295"/>
      <c r="T1926" s="295"/>
      <c r="U1926" s="296"/>
      <c r="V1926" s="103"/>
      <c r="W1926" s="84">
        <f t="shared" si="798"/>
        <v>1</v>
      </c>
      <c r="X1926" s="84"/>
      <c r="Y1926" s="78">
        <f>SUM(E1903:E1926)</f>
        <v>0</v>
      </c>
      <c r="Z1926" s="72" t="str">
        <f t="shared" si="796"/>
        <v/>
      </c>
      <c r="AA1926" s="72" t="str">
        <f t="shared" si="797"/>
        <v/>
      </c>
      <c r="AB1926" s="72"/>
      <c r="AC1926" s="72">
        <f t="shared" si="782"/>
        <v>1</v>
      </c>
      <c r="AD1926" s="72">
        <f t="shared" si="783"/>
        <v>1</v>
      </c>
      <c r="AE1926" s="109" t="str">
        <f t="shared" si="784"/>
        <v>0-0</v>
      </c>
      <c r="AF1926" s="109" t="str">
        <f t="shared" si="785"/>
        <v>Y</v>
      </c>
      <c r="AG1926" s="109" t="str">
        <f t="shared" si="786"/>
        <v>B</v>
      </c>
      <c r="AM1926" s="109">
        <f t="shared" si="787"/>
        <v>0</v>
      </c>
      <c r="AN1926" s="109">
        <f t="shared" si="788"/>
        <v>0</v>
      </c>
      <c r="AO1926" s="109" t="str">
        <f t="shared" si="789"/>
        <v/>
      </c>
      <c r="AQ1926" s="109" t="str">
        <f t="shared" si="790"/>
        <v/>
      </c>
      <c r="BA1926" s="229">
        <f>MOD(SUM(E1903:E1927),12)</f>
        <v>0</v>
      </c>
    </row>
    <row r="1927" spans="1:53" ht="15.75" thickBot="1" x14ac:dyDescent="0.3">
      <c r="A1927" s="88"/>
      <c r="B1927" s="66" t="s">
        <v>302</v>
      </c>
      <c r="C1927" s="67"/>
      <c r="D1927" s="102"/>
      <c r="E1927" s="32"/>
      <c r="F1927" s="32"/>
      <c r="G1927" s="68" t="s">
        <v>277</v>
      </c>
      <c r="H1927" s="69">
        <f t="shared" si="791"/>
        <v>0</v>
      </c>
      <c r="I1927" s="70">
        <f t="shared" si="792"/>
        <v>0</v>
      </c>
      <c r="J1927" s="73" t="str">
        <f t="shared" si="793"/>
        <v>--</v>
      </c>
      <c r="K1927" s="32"/>
      <c r="L1927" s="234"/>
      <c r="M1927" s="295"/>
      <c r="N1927" s="295"/>
      <c r="O1927" s="295"/>
      <c r="P1927" s="295"/>
      <c r="Q1927" s="295"/>
      <c r="R1927" s="295"/>
      <c r="S1927" s="295"/>
      <c r="T1927" s="295"/>
      <c r="U1927" s="296"/>
      <c r="V1927" s="103"/>
      <c r="W1927" s="72"/>
      <c r="X1927" s="72"/>
      <c r="Y1927" s="78">
        <f>SUM(E1903:E1927)</f>
        <v>0</v>
      </c>
      <c r="Z1927" s="72" t="str">
        <f t="shared" si="796"/>
        <v/>
      </c>
      <c r="AA1927" s="72" t="str">
        <f t="shared" si="797"/>
        <v/>
      </c>
      <c r="AB1927" s="72"/>
      <c r="AC1927" s="72">
        <f t="shared" si="782"/>
        <v>1</v>
      </c>
      <c r="AD1927" s="72">
        <f t="shared" si="783"/>
        <v>1</v>
      </c>
      <c r="AE1927" s="109" t="str">
        <f t="shared" si="784"/>
        <v>0-0</v>
      </c>
      <c r="AF1927" s="109" t="str">
        <f t="shared" si="785"/>
        <v>Y</v>
      </c>
      <c r="AG1927" s="109" t="str">
        <f t="shared" si="786"/>
        <v>B</v>
      </c>
      <c r="AM1927" s="109">
        <f t="shared" si="787"/>
        <v>0</v>
      </c>
      <c r="AN1927" s="109">
        <f t="shared" si="788"/>
        <v>0</v>
      </c>
      <c r="AO1927" s="109" t="str">
        <f t="shared" si="789"/>
        <v/>
      </c>
      <c r="AQ1927" s="109" t="str">
        <f t="shared" si="790"/>
        <v/>
      </c>
      <c r="BA1927" s="228"/>
    </row>
    <row r="1928" spans="1:53" ht="16.5" thickBot="1" x14ac:dyDescent="0.3">
      <c r="A1928" s="88"/>
      <c r="B1928" s="281" t="s">
        <v>397</v>
      </c>
      <c r="C1928" s="283"/>
      <c r="D1928" s="79"/>
      <c r="E1928" s="80"/>
      <c r="F1928" s="80"/>
      <c r="G1928" s="81"/>
      <c r="H1928" s="192"/>
      <c r="I1928" s="192"/>
      <c r="J1928" s="192"/>
      <c r="K1928" s="82"/>
      <c r="L1928" s="281" t="s">
        <v>306</v>
      </c>
      <c r="M1928" s="282"/>
      <c r="N1928" s="282"/>
      <c r="O1928" s="282"/>
      <c r="P1928" s="282"/>
      <c r="Q1928" s="282"/>
      <c r="R1928" s="282"/>
      <c r="S1928" s="282"/>
      <c r="T1928" s="282"/>
      <c r="U1928" s="283"/>
      <c r="V1928" s="104"/>
      <c r="W1928" s="72"/>
      <c r="X1928" s="72"/>
      <c r="Y1928" s="72"/>
      <c r="Z1928" s="72"/>
      <c r="AA1928" s="72" t="str">
        <f t="shared" si="797"/>
        <v/>
      </c>
      <c r="AB1928" s="72"/>
      <c r="AC1928" s="72">
        <f>SUM(AC1903:AC1927)</f>
        <v>25</v>
      </c>
      <c r="AD1928" s="72">
        <f>SUM(AD1903:AD1927)</f>
        <v>25</v>
      </c>
      <c r="AE1928" s="109" t="str">
        <f t="shared" si="784"/>
        <v>-</v>
      </c>
      <c r="AM1928" s="109">
        <f>SUM(AM1903:AM1927)</f>
        <v>0</v>
      </c>
      <c r="AN1928" s="109">
        <f>SUM(AN1903:AN1927)</f>
        <v>0</v>
      </c>
      <c r="AO1928" s="109">
        <f>((COUNTIF(AO1903:AO1927,"Y")/3)*2)</f>
        <v>0</v>
      </c>
      <c r="AP1928" s="109">
        <f>(COUNTIF(AO1903:AO1927,"Y")/3)</f>
        <v>0</v>
      </c>
      <c r="AQ1928" s="109">
        <f>(COUNTIF(AQ1903:AQ1927,"Y")/2)</f>
        <v>0</v>
      </c>
      <c r="AR1928" s="109">
        <f>(COUNTIF(AQ1903:AQ1927,"Y")/2)</f>
        <v>0</v>
      </c>
      <c r="BA1928" s="228"/>
    </row>
    <row r="1929" spans="1:53" ht="16.5" thickBot="1" x14ac:dyDescent="0.3">
      <c r="A1929" s="88"/>
      <c r="B1929" s="281" t="s">
        <v>307</v>
      </c>
      <c r="C1929" s="283"/>
      <c r="D1929" s="25"/>
      <c r="E1929" s="25"/>
      <c r="F1929" s="25"/>
      <c r="G1929" s="83"/>
      <c r="H1929" s="25"/>
      <c r="I1929" s="26"/>
      <c r="J1929" s="26"/>
      <c r="K1929" s="25"/>
      <c r="L1929" s="25"/>
      <c r="M1929" s="25"/>
      <c r="N1929" s="25"/>
      <c r="O1929" s="25"/>
      <c r="P1929" s="26"/>
      <c r="Q1929" s="26"/>
      <c r="R1929" s="26"/>
      <c r="S1929" s="26"/>
      <c r="T1929" s="26"/>
      <c r="U1929" s="26"/>
      <c r="V1929" s="54"/>
      <c r="W1929" s="72"/>
      <c r="X1929" s="72"/>
      <c r="Y1929" s="72"/>
      <c r="Z1929" s="72"/>
      <c r="AA1929" s="72" t="str">
        <f t="shared" si="797"/>
        <v/>
      </c>
      <c r="AB1929" s="72"/>
      <c r="AC1929" s="72"/>
      <c r="AD1929" s="72"/>
      <c r="AE1929" s="109" t="str">
        <f t="shared" si="784"/>
        <v>-</v>
      </c>
      <c r="BA1929" s="226"/>
    </row>
    <row r="1930" spans="1:53" x14ac:dyDescent="0.25">
      <c r="A1930" s="88"/>
      <c r="B1930" s="88"/>
      <c r="C1930" s="88"/>
      <c r="D1930" s="88"/>
      <c r="E1930" s="88"/>
      <c r="F1930" s="88"/>
      <c r="G1930" s="88"/>
      <c r="H1930" s="88"/>
      <c r="I1930" s="88"/>
      <c r="J1930" s="88"/>
      <c r="K1930" s="88"/>
      <c r="L1930" s="88"/>
      <c r="M1930" s="88"/>
      <c r="N1930" s="88"/>
      <c r="O1930" s="88"/>
      <c r="P1930" s="88"/>
      <c r="Q1930" s="88"/>
      <c r="R1930" s="88"/>
      <c r="S1930" s="88"/>
      <c r="T1930" s="88"/>
      <c r="U1930" s="88"/>
      <c r="V1930" s="88"/>
      <c r="W1930" s="88"/>
      <c r="X1930" s="88"/>
      <c r="Y1930" s="88"/>
      <c r="Z1930" s="88"/>
      <c r="AA1930" s="88"/>
      <c r="AB1930" s="88"/>
      <c r="AC1930" s="88"/>
      <c r="AD1930" s="88"/>
    </row>
    <row r="1931" spans="1:53" ht="15.75" thickBot="1" x14ac:dyDescent="0.3">
      <c r="A1931" s="88"/>
      <c r="B1931" s="88"/>
      <c r="C1931" s="88"/>
      <c r="D1931" s="88"/>
      <c r="E1931" s="88"/>
      <c r="F1931" s="88"/>
      <c r="G1931" s="88"/>
      <c r="H1931" s="88"/>
      <c r="I1931" s="88"/>
      <c r="J1931" s="88"/>
      <c r="K1931" s="88"/>
      <c r="L1931" s="88"/>
      <c r="M1931" s="88"/>
      <c r="N1931" s="88"/>
      <c r="O1931" s="88"/>
      <c r="P1931" s="88"/>
      <c r="Q1931" s="88"/>
      <c r="R1931" s="88"/>
      <c r="S1931" s="88"/>
      <c r="T1931" s="88"/>
      <c r="U1931" s="88"/>
      <c r="V1931" s="88"/>
      <c r="W1931" s="88"/>
      <c r="X1931" s="88"/>
      <c r="Y1931" s="88"/>
      <c r="Z1931" s="88"/>
      <c r="AA1931" s="88"/>
      <c r="AB1931" s="88"/>
      <c r="AC1931" s="88"/>
      <c r="AD1931" s="88"/>
    </row>
    <row r="1932" spans="1:53" ht="24" thickBot="1" x14ac:dyDescent="0.4">
      <c r="A1932" s="88"/>
      <c r="B1932" s="85" t="s">
        <v>398</v>
      </c>
      <c r="C1932" s="25"/>
      <c r="D1932" s="25"/>
      <c r="E1932" s="25"/>
      <c r="F1932" s="88"/>
      <c r="G1932" s="25"/>
      <c r="H1932" s="25"/>
      <c r="I1932" s="87"/>
      <c r="J1932" s="26"/>
      <c r="K1932" s="25"/>
      <c r="L1932" s="25"/>
      <c r="M1932" s="196" t="s">
        <v>210</v>
      </c>
      <c r="N1932" s="196" t="s">
        <v>211</v>
      </c>
      <c r="O1932" s="196" t="s">
        <v>212</v>
      </c>
      <c r="P1932" s="196" t="s">
        <v>213</v>
      </c>
      <c r="Q1932" s="196" t="s">
        <v>214</v>
      </c>
      <c r="R1932" s="196" t="s">
        <v>215</v>
      </c>
      <c r="S1932" s="196" t="s">
        <v>216</v>
      </c>
      <c r="T1932" s="196" t="s">
        <v>217</v>
      </c>
      <c r="U1932" s="196" t="s">
        <v>218</v>
      </c>
      <c r="V1932" s="196" t="s">
        <v>219</v>
      </c>
      <c r="W1932" s="113" t="s">
        <v>220</v>
      </c>
      <c r="X1932" s="196" t="s">
        <v>221</v>
      </c>
      <c r="Y1932" s="25"/>
      <c r="Z1932" s="25"/>
      <c r="AA1932" s="25"/>
      <c r="AB1932" s="25"/>
      <c r="AC1932" s="25"/>
      <c r="AD1932" s="25"/>
      <c r="BA1932" s="226"/>
    </row>
    <row r="1933" spans="1:53" ht="16.5" thickTop="1" thickBot="1" x14ac:dyDescent="0.3">
      <c r="A1933" s="88"/>
      <c r="B1933" s="284" t="s">
        <v>222</v>
      </c>
      <c r="C1933" s="285"/>
      <c r="D1933" s="286" t="s">
        <v>223</v>
      </c>
      <c r="E1933" s="287"/>
      <c r="F1933" s="88"/>
      <c r="G1933" s="288" t="s">
        <v>224</v>
      </c>
      <c r="H1933" s="289"/>
      <c r="I1933" s="28">
        <f>SUM(E1944:E1968)</f>
        <v>0</v>
      </c>
      <c r="J1933" s="290" t="s">
        <v>225</v>
      </c>
      <c r="K1933" s="291"/>
      <c r="L1933" s="287"/>
      <c r="M1933" s="196">
        <v>2</v>
      </c>
      <c r="N1933" s="35">
        <f>SUM(AI1933,AI1944)</f>
        <v>0</v>
      </c>
      <c r="O1933" s="35">
        <v>0</v>
      </c>
      <c r="P1933" s="35">
        <f>SUM(AJ1933,AJ1944)</f>
        <v>0</v>
      </c>
      <c r="Q1933" s="35">
        <v>0</v>
      </c>
      <c r="R1933" s="35">
        <f>COUNTIFS($E1944:$E1968,"2",$F1944:$F1968,"Pole",$C1944:$C1968,"FST")</f>
        <v>0</v>
      </c>
      <c r="S1933" s="35">
        <f>SUM(AL1933,AK1944)</f>
        <v>0</v>
      </c>
      <c r="T1933" s="35">
        <v>0</v>
      </c>
      <c r="U1933" s="35">
        <f>SUM(AK1933,AL1944)</f>
        <v>0</v>
      </c>
      <c r="V1933" s="35">
        <v>0</v>
      </c>
      <c r="W1933" s="34">
        <f>COUNTIFS($E1944:$E1968,"2",$F1944:$F1968,"HH",$C1944:$C1968,"FST")</f>
        <v>0</v>
      </c>
      <c r="X1933" s="35">
        <f>COUNTIFS($E1944:$E1968,"2",$F1944:$F1968,"Ped",$C1944:$C1968,"FST")</f>
        <v>0</v>
      </c>
      <c r="Y1933" s="25"/>
      <c r="Z1933" s="297" t="s">
        <v>226</v>
      </c>
      <c r="AA1933" s="298"/>
      <c r="AB1933" s="299"/>
      <c r="AC1933" s="25"/>
      <c r="AD1933" s="25"/>
      <c r="AH1933" s="109">
        <v>2</v>
      </c>
      <c r="AI1933" s="109" t="str">
        <f>IF($E1934="SS",COUNTIFS($C1944:$C1968,"FST",$E1944:$E1968,"2"),"0")</f>
        <v>0</v>
      </c>
      <c r="AJ1933" s="109" t="str">
        <f>IF($E1934="RPX",COUNTIFS($C1944:$C1968,"FST",$E1944:$E1968,"2"),"0")</f>
        <v>0</v>
      </c>
      <c r="AK1933" s="109" t="str">
        <f>IF($E1934="EUC",COUNTIFS($C1944:$C1968,"FST",$E1944:$E1968,"2"),"0")</f>
        <v>0</v>
      </c>
      <c r="AL1933" s="109" t="str">
        <f>IF($E1934="RPX-T",COUNTIFS($C1944:$C1968,"FST",$E1944:$E1968,"2"),"0")</f>
        <v>0</v>
      </c>
      <c r="AT1933" s="110" t="s">
        <v>227</v>
      </c>
      <c r="AU1933" s="108">
        <f>IF(OR($AS1934="Y",$AS1935="Y",$AS1936="Y"),"",COUNTIFS($E1934,"SS",$E1939,"Y"))</f>
        <v>0</v>
      </c>
      <c r="AV1933" s="111">
        <f>IF(OR($AS1934="Y",$AS1935="Y",$AS1936="Y"),"",COUNTIFS($E1934,"RPX",$E1939,"Y"))</f>
        <v>0</v>
      </c>
      <c r="AW1933" s="111">
        <f>IF(OR($AS1934="Y",$AS1935="Y",$AS1936="Y"),"",COUNTIFS($E1934,"EUC",$E1939,"Y"))</f>
        <v>0</v>
      </c>
      <c r="AX1933" s="109">
        <f>IF(OR($AS1934="Y",$AS1935="Y",$AS1936="Y"),"",COUNTIFS($E1934,"RPX-T",$E1939,"Y"))</f>
        <v>0</v>
      </c>
      <c r="BA1933" s="226"/>
    </row>
    <row r="1934" spans="1:53" ht="16.5" customHeight="1" thickTop="1" thickBot="1" x14ac:dyDescent="0.3">
      <c r="A1934" s="88"/>
      <c r="B1934" s="29" t="s">
        <v>228</v>
      </c>
      <c r="C1934" s="30">
        <v>0</v>
      </c>
      <c r="D1934" s="31" t="s">
        <v>229</v>
      </c>
      <c r="E1934" s="66" t="str">
        <f>TEXT(IF('Cable Calculator'!IE7="","",'Cable Calculator'!IE7),)</f>
        <v/>
      </c>
      <c r="F1934" s="88"/>
      <c r="G1934" s="300" t="s">
        <v>230</v>
      </c>
      <c r="H1934" s="287"/>
      <c r="I1934" s="33">
        <f>E1935-I1933</f>
        <v>0</v>
      </c>
      <c r="J1934" s="301" t="s">
        <v>231</v>
      </c>
      <c r="K1934" s="302"/>
      <c r="L1934" s="34">
        <f>I1938</f>
        <v>0</v>
      </c>
      <c r="M1934" s="196">
        <v>4</v>
      </c>
      <c r="N1934" s="35">
        <f>SUM(AI1934,AI1945)</f>
        <v>0</v>
      </c>
      <c r="O1934" s="35">
        <v>0</v>
      </c>
      <c r="P1934" s="35">
        <f>SUM(AJ1934,AJ1945)</f>
        <v>0</v>
      </c>
      <c r="Q1934" s="35">
        <v>0</v>
      </c>
      <c r="R1934" s="35">
        <f>COUNTIFS($E1944:$E1968,"4",$F1944:$F1968,"Pole",$C1944:$C1968,"FST")</f>
        <v>0</v>
      </c>
      <c r="S1934" s="35">
        <f>SUM(AL1934,AK1945)</f>
        <v>0</v>
      </c>
      <c r="T1934" s="35">
        <v>0</v>
      </c>
      <c r="U1934" s="35">
        <f>SUM(AK1934,AL1945)</f>
        <v>0</v>
      </c>
      <c r="V1934" s="35">
        <v>0</v>
      </c>
      <c r="W1934" s="34">
        <f>COUNTIFS($E1944:$E1968,"4",$F1944:$F1968,"HH",$C1944:$C1968,"FST")</f>
        <v>0</v>
      </c>
      <c r="X1934" s="35">
        <f>COUNTIFS($E1944:$E1968,"4",$F1944:$F1968,"Ped",$C1944:$C1968,"FST")</f>
        <v>0</v>
      </c>
      <c r="Y1934" s="25"/>
      <c r="Z1934" s="303" t="s">
        <v>232</v>
      </c>
      <c r="AA1934" s="305" t="s">
        <v>233</v>
      </c>
      <c r="AB1934" s="306"/>
      <c r="AC1934" s="25"/>
      <c r="AD1934" s="25"/>
      <c r="AH1934" s="109">
        <v>4</v>
      </c>
      <c r="AI1934" s="109" t="str">
        <f>IF($E1934="SS",COUNTIFS($C1944:$C1968,"FST",$E1944:$E1968,"4"),"0")</f>
        <v>0</v>
      </c>
      <c r="AJ1934" s="109" t="str">
        <f>IF($E1934="RPX",COUNTIFS($C1944:$C1968,"FST",$E1944:$E1968,"4"),"0")</f>
        <v>0</v>
      </c>
      <c r="AK1934" s="109" t="str">
        <f>IF($E1934="EUC",COUNTIFS($C1944:$C1968,"FST",$E1944:$E1968,"4"),"0")</f>
        <v>0</v>
      </c>
      <c r="AL1934" s="109" t="str">
        <f>IF($E1934="RPX-T",COUNTIFS($C1944:$C1968,"FST",$E1944:$E1968,"4"),"0")</f>
        <v>0</v>
      </c>
      <c r="AS1934" s="109" t="str">
        <f>IF(AND(E1939="Y",E1935=24,E1936=0),"Y","N")</f>
        <v>N</v>
      </c>
      <c r="AT1934" s="110" t="s">
        <v>234</v>
      </c>
      <c r="AU1934" s="109">
        <f>COUNTIFS($E1934,"SS",$AS1934,"Y")</f>
        <v>0</v>
      </c>
      <c r="AV1934" s="111">
        <f>COUNTIFS($E1934,"RPX",$AS1934,"Y")</f>
        <v>0</v>
      </c>
      <c r="AW1934" s="111">
        <f>COUNTIFS($E1934,"EUC",$AS1934,"Y")</f>
        <v>0</v>
      </c>
      <c r="AX1934" s="109">
        <f>COUNTIFS($E1934,"RPX-T",$AS1934,"Y")</f>
        <v>0</v>
      </c>
      <c r="BA1934" s="227"/>
    </row>
    <row r="1935" spans="1:53" ht="16.5" thickTop="1" thickBot="1" x14ac:dyDescent="0.3">
      <c r="A1935" s="88"/>
      <c r="B1935" s="36" t="s">
        <v>235</v>
      </c>
      <c r="C1935" s="37">
        <v>0</v>
      </c>
      <c r="D1935" s="38" t="s">
        <v>236</v>
      </c>
      <c r="E1935" s="32"/>
      <c r="F1935" s="88"/>
      <c r="G1935" s="309" t="s">
        <v>237</v>
      </c>
      <c r="H1935" s="310"/>
      <c r="I1935" s="35">
        <f>IF(E1935=0,0,12-(MOD(I1933,12)))</f>
        <v>0</v>
      </c>
      <c r="J1935" s="301" t="s">
        <v>238</v>
      </c>
      <c r="K1935" s="302"/>
      <c r="L1935" s="39">
        <f>I1939-I1933</f>
        <v>0</v>
      </c>
      <c r="M1935" s="196">
        <v>6</v>
      </c>
      <c r="N1935" s="35">
        <f>SUM(AI1935,AI1946)</f>
        <v>0</v>
      </c>
      <c r="O1935" s="35">
        <v>0</v>
      </c>
      <c r="P1935" s="35">
        <f>SUM(AJ1935,AJ1946)</f>
        <v>0</v>
      </c>
      <c r="Q1935" s="35">
        <v>0</v>
      </c>
      <c r="R1935" s="35">
        <f>COUNTIFS($E1944:$E1968,"6",$F1944:$F1968,"Pole",$C1944:$C1968,"FST")</f>
        <v>0</v>
      </c>
      <c r="S1935" s="35">
        <f>SUM(AL1935,AK1946)</f>
        <v>0</v>
      </c>
      <c r="T1935" s="35">
        <v>0</v>
      </c>
      <c r="U1935" s="35">
        <f>SUM(AK1935,AL1946)</f>
        <v>0</v>
      </c>
      <c r="V1935" s="35">
        <v>0</v>
      </c>
      <c r="W1935" s="34">
        <f>COUNTIFS($E1944:$E1968,"6",$F1944:$F1968,"HH",$C1944:$C1968,"FST")</f>
        <v>0</v>
      </c>
      <c r="X1935" s="35">
        <f>COUNTIFS($E1944:$E1968,"6",$F1944:$F1968,"Ped",$C1944:$C1968,"FST")</f>
        <v>0</v>
      </c>
      <c r="Y1935" s="25"/>
      <c r="Z1935" s="304"/>
      <c r="AA1935" s="307"/>
      <c r="AB1935" s="308"/>
      <c r="AC1935" s="25"/>
      <c r="AD1935" s="25"/>
      <c r="AH1935" s="109">
        <v>6</v>
      </c>
      <c r="AI1935" s="109" t="str">
        <f>IF($E1934="SS",COUNTIFS($C1944:$C1968,"FST",$E1944:$E1968,"6"),"0")</f>
        <v>0</v>
      </c>
      <c r="AJ1935" s="109" t="str">
        <f>IF($E1934="RPX",COUNTIFS($C1944:$C1968,"FST",$E1944:$E1968,"6"),"0")</f>
        <v>0</v>
      </c>
      <c r="AK1935" s="109" t="str">
        <f>IF($E1934="EUC",COUNTIFS($C1944:$C1968,"FST",$E1944:$E1968,"6"),"0")</f>
        <v>0</v>
      </c>
      <c r="AL1935" s="109" t="str">
        <f>IF($E1934="RPX-T",COUNTIFS($C1944:$C1968,"FST",$E1944:$E1968,"6"),"0")</f>
        <v>0</v>
      </c>
      <c r="AS1935" s="109" t="str">
        <f>IF(AND(E1939="Y",E1935=48,E1936=12),"Y","N")</f>
        <v>N</v>
      </c>
      <c r="AT1935" s="110" t="s">
        <v>239</v>
      </c>
      <c r="AU1935" s="109">
        <f>COUNTIFS($E1934,"SS",$AS1935,"Y")</f>
        <v>0</v>
      </c>
      <c r="AV1935" s="108">
        <f>COUNTIFS($E1934,"RPX",$AS1935,"Y")</f>
        <v>0</v>
      </c>
      <c r="AW1935" s="108">
        <f>COUNTIFS($E1934,"EUC",$AS1935,"Y")</f>
        <v>0</v>
      </c>
      <c r="AX1935" s="109">
        <f>COUNTIFS($E1934,"RPX-T",$AS1935,"Y")</f>
        <v>0</v>
      </c>
      <c r="BA1935" s="227"/>
    </row>
    <row r="1936" spans="1:53" ht="16.5" customHeight="1" thickTop="1" thickBot="1" x14ac:dyDescent="0.3">
      <c r="A1936" s="88"/>
      <c r="B1936" s="40" t="s">
        <v>240</v>
      </c>
      <c r="C1936" s="30">
        <v>0</v>
      </c>
      <c r="D1936" s="41" t="s">
        <v>241</v>
      </c>
      <c r="E1936" s="42"/>
      <c r="F1936" s="88"/>
      <c r="G1936" s="277" t="s">
        <v>242</v>
      </c>
      <c r="H1936" s="43" t="s">
        <v>243</v>
      </c>
      <c r="I1936" s="35">
        <f>IF(E1936&lt;&gt;0,1,0)</f>
        <v>0</v>
      </c>
      <c r="J1936" s="309" t="s">
        <v>244</v>
      </c>
      <c r="K1936" s="310"/>
      <c r="L1936" s="44" t="str">
        <f>'Cable Calculator'!IE3</f>
        <v/>
      </c>
      <c r="M1936" s="196">
        <v>8</v>
      </c>
      <c r="N1936" s="35">
        <f>SUM(AI1936,AI1947)</f>
        <v>0</v>
      </c>
      <c r="O1936" s="35">
        <v>0</v>
      </c>
      <c r="P1936" s="35">
        <f>SUM(AJ1936,AJ1947)</f>
        <v>0</v>
      </c>
      <c r="Q1936" s="35">
        <v>0</v>
      </c>
      <c r="R1936" s="35">
        <f>COUNTIFS($E1944:$E1968,"8",$F1944:$F1968,"Pole",$C1944:$C1968,"FST")</f>
        <v>0</v>
      </c>
      <c r="S1936" s="35">
        <f>SUM(AL1936,AK1947)</f>
        <v>0</v>
      </c>
      <c r="T1936" s="35">
        <v>0</v>
      </c>
      <c r="U1936" s="35">
        <f>SUM(AK1936,AL1947)</f>
        <v>0</v>
      </c>
      <c r="V1936" s="35">
        <v>0</v>
      </c>
      <c r="W1936" s="34">
        <f>COUNTIFS($E1944:$E1968,"8",$F1944:$F1968,"HH",$C1944:$C1968,"FST")</f>
        <v>0</v>
      </c>
      <c r="X1936" s="35">
        <f>COUNTIFS($E1944:$E1968,"8",$F1944:$F1968,"Ped",$C1944:$C1968,"FST")</f>
        <v>0</v>
      </c>
      <c r="Y1936" s="25"/>
      <c r="Z1936" s="45">
        <v>1</v>
      </c>
      <c r="AA1936" s="46">
        <v>1</v>
      </c>
      <c r="AB1936" s="46">
        <v>12</v>
      </c>
      <c r="AC1936" s="25"/>
      <c r="AD1936" s="25"/>
      <c r="AH1936" s="109">
        <v>8</v>
      </c>
      <c r="AI1936" s="109" t="str">
        <f>IF($E1934="SS",COUNTIFS($C1944:$C1968,"FST",$E1944:$E1968,"8"),"0")</f>
        <v>0</v>
      </c>
      <c r="AJ1936" s="109" t="str">
        <f>IF($E1934="RPX",COUNTIFS($C1944:$C1968,"FST",$E1944:$E1968,"8"),"0")</f>
        <v>0</v>
      </c>
      <c r="AK1936" s="109" t="str">
        <f>IF($E1934="EUC",COUNTIFS($C1944:$C1968,"FST",$E1944:$E1968,"8"),"0")</f>
        <v>0</v>
      </c>
      <c r="AL1936" s="109" t="str">
        <f>IF($E1934="RPX-T",COUNTIFS($C1944:$C1968,"FST",$E1944:$E1968,"8"),"0")</f>
        <v>0</v>
      </c>
      <c r="AS1936" s="109" t="str">
        <f>IF(AND(E1939="Y",E1935=48,E1936=0),"Y","N")</f>
        <v>N</v>
      </c>
      <c r="AT1936" s="110" t="s">
        <v>245</v>
      </c>
      <c r="AU1936" s="109">
        <f>COUNTIFS($E1934,"SS",$AS1936,"Y")</f>
        <v>0</v>
      </c>
      <c r="AV1936" s="108">
        <f>COUNTIFS($E1934,"RPX",$AS1936,"Y")</f>
        <v>0</v>
      </c>
      <c r="AW1936" s="108">
        <f>COUNTIFS($E1934,"EUC",$AS1936,"Y")</f>
        <v>0</v>
      </c>
      <c r="AX1936" s="109">
        <f>COUNTIFS($E1934,"RPX-T",$AS1936,"Y")</f>
        <v>0</v>
      </c>
      <c r="BA1936" s="227"/>
    </row>
    <row r="1937" spans="1:53" ht="16.5" thickTop="1" thickBot="1" x14ac:dyDescent="0.3">
      <c r="A1937" s="88"/>
      <c r="B1937" s="29" t="s">
        <v>246</v>
      </c>
      <c r="C1937" s="37">
        <v>0</v>
      </c>
      <c r="D1937" s="41" t="s">
        <v>247</v>
      </c>
      <c r="E1937" s="42"/>
      <c r="F1937" s="88"/>
      <c r="G1937" s="278"/>
      <c r="H1937" s="47" t="s">
        <v>248</v>
      </c>
      <c r="I1937" s="35">
        <f>IF(E1936&lt;&gt;0,E1936,0)</f>
        <v>0</v>
      </c>
      <c r="J1937" s="194"/>
      <c r="K1937" s="195"/>
      <c r="L1937" s="48"/>
      <c r="M1937" s="196">
        <v>12</v>
      </c>
      <c r="N1937" s="35" t="str">
        <f>IF($E1934="SS",SUM(AI1937,AJ1948,AM1969,AO1969,AQ1969),"0")</f>
        <v>0</v>
      </c>
      <c r="O1937" s="35" t="str">
        <f>IF($E1934="SS",SUM(AN1969,AP1969,AR1969),"0")</f>
        <v>0</v>
      </c>
      <c r="P1937" s="35" t="str">
        <f>IF($E1934="RPX",SUM(AJ1937,AJ1948,AM1969,AO1969,AQ1969),"0")</f>
        <v>0</v>
      </c>
      <c r="Q1937" s="35" t="str">
        <f>IF($E1934="RPX",SUM(AN1969,AP1969,AR1969),"0")</f>
        <v>0</v>
      </c>
      <c r="R1937" s="35">
        <f>COUNTIFS($E1944:$E1968,"12",$F1944:$F1968,"Pole",$C1944:$C1968,"FST")</f>
        <v>0</v>
      </c>
      <c r="S1937" s="35" t="str">
        <f>IF($E1934="RPX-T",SUM(AL1937,AK1948,AM1969,AO1969,AQ1969),"0")</f>
        <v>0</v>
      </c>
      <c r="T1937" s="35" t="str">
        <f>IF($E1934="RPX-T",SUM(AN1969,AP1969,AR1969),"0")</f>
        <v>0</v>
      </c>
      <c r="U1937" s="35" t="str">
        <f>IF($E1934="EUC",SUM(AK1937,AL1948,AM1969,AO1969,AQ1969),"0")</f>
        <v>0</v>
      </c>
      <c r="V1937" s="35" t="str">
        <f>IF($E1934="EUC",SUM($AN1969,AP1969,AR1969),"0")</f>
        <v>0</v>
      </c>
      <c r="W1937" s="34">
        <f>COUNTIFS($E1944:$E1968,"12",$F1944:$F1968,"HH",$C1944:$C1968,"FST")</f>
        <v>0</v>
      </c>
      <c r="X1937" s="35">
        <f>COUNTIFS($E1944:$E1968,"12",$F1944:$F1968,"Ped",$C1944:$C1968,"FST")</f>
        <v>0</v>
      </c>
      <c r="Y1937" s="25"/>
      <c r="Z1937" s="45">
        <v>2</v>
      </c>
      <c r="AA1937" s="46">
        <v>13</v>
      </c>
      <c r="AB1937" s="46">
        <v>24</v>
      </c>
      <c r="AC1937" s="25"/>
      <c r="AD1937" s="25"/>
      <c r="AH1937" s="109">
        <v>12</v>
      </c>
      <c r="AI1937" s="109" t="str">
        <f>IF($E1934="SS",COUNTIFS($C1944:$C1968,"FST",$E1944:$E1968,"12"),"0")</f>
        <v>0</v>
      </c>
      <c r="AJ1937" s="109" t="str">
        <f>IF($E1934="RPX",COUNTIFS($C1944:$C1968,"FST",$E1944:$E1968,"12"),"0")</f>
        <v>0</v>
      </c>
      <c r="AK1937" s="109" t="str">
        <f>IF($E1934="EUC",COUNTIFS($C1944:$C1968,"FST",$E1944:$E1968,"12"),"0")</f>
        <v>0</v>
      </c>
      <c r="AL1937" s="109" t="str">
        <f>IF($E1934="RPX-T",COUNTIFS($C1944:$C1968,"FST",$E1944:$E1968,"12"),"0")</f>
        <v>0</v>
      </c>
      <c r="BA1937" s="227"/>
    </row>
    <row r="1938" spans="1:53" ht="16.5" customHeight="1" thickTop="1" thickBot="1" x14ac:dyDescent="0.3">
      <c r="A1938" s="88"/>
      <c r="B1938" s="36" t="s">
        <v>249</v>
      </c>
      <c r="C1938" s="30">
        <v>0</v>
      </c>
      <c r="D1938" s="49" t="s">
        <v>250</v>
      </c>
      <c r="E1938" s="50">
        <f>E1935/12</f>
        <v>0</v>
      </c>
      <c r="F1938" s="88"/>
      <c r="G1938" s="277" t="s">
        <v>251</v>
      </c>
      <c r="H1938" s="51" t="s">
        <v>252</v>
      </c>
      <c r="I1938" s="112">
        <f>E1937</f>
        <v>0</v>
      </c>
      <c r="J1938" s="311" t="s">
        <v>253</v>
      </c>
      <c r="K1938" s="312"/>
      <c r="L1938" s="313"/>
      <c r="M1938" s="52" t="s">
        <v>254</v>
      </c>
      <c r="N1938" s="106"/>
      <c r="O1938" s="106"/>
      <c r="P1938" s="192"/>
      <c r="Q1938" s="192"/>
      <c r="R1938" s="192"/>
      <c r="S1938" s="192"/>
      <c r="T1938" s="192"/>
      <c r="U1938" s="192"/>
      <c r="V1938" s="192"/>
      <c r="W1938" s="53">
        <f>SUM(P1938:U1938)</f>
        <v>0</v>
      </c>
      <c r="X1938" s="54"/>
      <c r="Y1938" s="25"/>
      <c r="Z1938" s="45">
        <v>3</v>
      </c>
      <c r="AA1938" s="46">
        <v>25</v>
      </c>
      <c r="AB1938" s="46">
        <v>36</v>
      </c>
      <c r="AC1938" s="25"/>
      <c r="AD1938" s="25"/>
      <c r="BA1938" s="227"/>
    </row>
    <row r="1939" spans="1:53" ht="16.5" thickTop="1" thickBot="1" x14ac:dyDescent="0.3">
      <c r="A1939" s="88"/>
      <c r="B1939" s="36" t="s">
        <v>255</v>
      </c>
      <c r="C1939" s="30">
        <v>0</v>
      </c>
      <c r="D1939" s="31" t="s">
        <v>256</v>
      </c>
      <c r="E1939" s="101" t="str">
        <f>IF('Cable Calculator'!IE5="","",'Cable Calculator'!IE5)</f>
        <v/>
      </c>
      <c r="F1939" s="88"/>
      <c r="G1939" s="278"/>
      <c r="H1939" s="47" t="s">
        <v>257</v>
      </c>
      <c r="I1939" s="35" t="str">
        <f>IF(E1937="","0",IF(AND(E1934="EUC",E1935=432), I1938+(203-E1936),IF(E1937=0,0,(E1937+(E1935-E1936)-1))))</f>
        <v>0</v>
      </c>
      <c r="J1939" s="292" t="str">
        <f>IFERROR(IF(OR(E1934="EUC",E1934="SS"),"---",IF(OR(P1933,S1933),"NO 2F Tethers for RPX!",IF(OR(P1935,S1935),"NO 6F Tethers for RPX!","---"))),"---")</f>
        <v>---</v>
      </c>
      <c r="K1939" s="293"/>
      <c r="L1939" s="294"/>
      <c r="M1939" s="292" t="str">
        <f>IF(E1936&gt;60,"Dead Count &gt;60: Consider Downsize","---")</f>
        <v>---</v>
      </c>
      <c r="N1939" s="293"/>
      <c r="O1939" s="293"/>
      <c r="P1939" s="293"/>
      <c r="Q1939" s="293"/>
      <c r="R1939" s="293"/>
      <c r="S1939" s="293"/>
      <c r="T1939" s="293"/>
      <c r="U1939" s="294"/>
      <c r="V1939" s="100"/>
      <c r="W1939" s="54">
        <f>SUM(P1939:U1939)</f>
        <v>0</v>
      </c>
      <c r="X1939" s="54"/>
      <c r="Y1939" s="25"/>
      <c r="Z1939" s="45">
        <v>4</v>
      </c>
      <c r="AA1939" s="46">
        <v>37</v>
      </c>
      <c r="AB1939" s="46">
        <v>48</v>
      </c>
      <c r="AC1939" s="25"/>
      <c r="AD1939" s="25"/>
      <c r="BA1939" s="227"/>
    </row>
    <row r="1940" spans="1:53" ht="16.5" thickTop="1" thickBot="1" x14ac:dyDescent="0.3">
      <c r="A1940" s="88"/>
      <c r="B1940" s="55" t="s">
        <v>258</v>
      </c>
      <c r="C1940" s="56">
        <f>SUM(C1934:C1939)+I1933</f>
        <v>0</v>
      </c>
      <c r="D1940" s="31" t="s">
        <v>259</v>
      </c>
      <c r="E1940" s="101" t="str">
        <f>IF(AS1934="Y","DBL",IF(AS1935="Y","TRPL",IF(AS1936="Y","QUAD","")))</f>
        <v/>
      </c>
      <c r="F1940" s="88"/>
      <c r="G1940" s="192"/>
      <c r="H1940" s="57"/>
      <c r="I1940" s="192"/>
      <c r="J1940" s="292" t="str">
        <f>IF(AND(E1935=216,(OR(Z1956="error",Z1957="error",Z1958="error",Z1959="error",Z1960="error",Z1961="error",Z1962="error",Z1963="error",Z1964="error",Z1965="error",Z1966="error",Z1967="error",Z1968="error",AA1958="error",AA1959="error",AA1960="error",AA1961="error",AA1962="error",AA1963="error",AA1964="error",AA1965="error",AA1966="error",AA1967="error",AA1968="error",AA1969="error",AA1970="error"))),"You cannot cross Tube 6 and 7","---")</f>
        <v>---</v>
      </c>
      <c r="K1940" s="293"/>
      <c r="L1940" s="294"/>
      <c r="M1940" s="292" t="str">
        <f>IF(AND(OR(E1934="SS",E1934="RPX",E1934="EUC",E1934="RPX-T"),(OR(C1944="",C1944="Field SPL"))),"Cannot have FlexNap cables without tethers","---")</f>
        <v>---</v>
      </c>
      <c r="N1940" s="293"/>
      <c r="O1940" s="293"/>
      <c r="P1940" s="293"/>
      <c r="Q1940" s="293"/>
      <c r="R1940" s="293"/>
      <c r="S1940" s="293"/>
      <c r="T1940" s="293"/>
      <c r="U1940" s="294"/>
      <c r="V1940" s="25"/>
      <c r="W1940" s="58"/>
      <c r="X1940" s="58"/>
      <c r="Y1940" s="25"/>
      <c r="Z1940" s="45">
        <v>5</v>
      </c>
      <c r="AA1940" s="46">
        <v>49</v>
      </c>
      <c r="AB1940" s="46">
        <v>60</v>
      </c>
      <c r="AC1940" s="25"/>
      <c r="AD1940" s="25"/>
      <c r="BA1940" s="227"/>
    </row>
    <row r="1941" spans="1:53" ht="16.5" thickTop="1" thickBot="1" x14ac:dyDescent="0.3">
      <c r="A1941" s="88"/>
      <c r="B1941" s="59"/>
      <c r="C1941" s="60"/>
      <c r="D1941" s="61"/>
      <c r="E1941" s="62"/>
      <c r="F1941" s="88"/>
      <c r="G1941" s="63"/>
      <c r="H1941" s="64"/>
      <c r="I1941" s="63"/>
      <c r="J1941" s="292" t="str">
        <f>IF(AND(OR(E1934="RPX", E1934="RPX-T", E1934="SS"),E1935=216),"NO 216 For RPX, RPX-T, OR SS CABLE","---")</f>
        <v>---</v>
      </c>
      <c r="K1941" s="293"/>
      <c r="L1941" s="294"/>
      <c r="M1941" s="292" t="str" cm="1">
        <f t="array" ref="M1941">IF(AND(E1934="",OR(C1944:C1968="FST",C1944:C1968="REV T",C1944:C1968="DBL REV",C1944:C1968="TPL REV", C1944:C1968="QD REV")),"Non-FlexNap cables cannot have tethers","---")</f>
        <v>---</v>
      </c>
      <c r="N1941" s="293"/>
      <c r="O1941" s="293"/>
      <c r="P1941" s="293"/>
      <c r="Q1941" s="293"/>
      <c r="R1941" s="293"/>
      <c r="S1941" s="293"/>
      <c r="T1941" s="293"/>
      <c r="U1941" s="294"/>
      <c r="V1941" s="25"/>
      <c r="W1941" s="58"/>
      <c r="X1941" s="58"/>
      <c r="Y1941" s="25"/>
      <c r="Z1941" s="45">
        <v>6</v>
      </c>
      <c r="AA1941" s="65">
        <v>61</v>
      </c>
      <c r="AB1941" s="65">
        <v>72</v>
      </c>
      <c r="AC1941" s="25"/>
      <c r="AD1941" s="25"/>
      <c r="BA1941" s="226"/>
    </row>
    <row r="1942" spans="1:53" ht="15.75" customHeight="1" thickBot="1" x14ac:dyDescent="0.3">
      <c r="A1942" s="88"/>
      <c r="B1942" s="277" t="s">
        <v>260</v>
      </c>
      <c r="C1942" s="314" t="s">
        <v>261</v>
      </c>
      <c r="D1942" s="314" t="s">
        <v>262</v>
      </c>
      <c r="E1942" s="316" t="s">
        <v>263</v>
      </c>
      <c r="F1942" s="314" t="s">
        <v>264</v>
      </c>
      <c r="G1942" s="279" t="s">
        <v>265</v>
      </c>
      <c r="H1942" s="279" t="s">
        <v>266</v>
      </c>
      <c r="I1942" s="279" t="s">
        <v>267</v>
      </c>
      <c r="J1942" s="318" t="s">
        <v>268</v>
      </c>
      <c r="K1942" s="314" t="s">
        <v>269</v>
      </c>
      <c r="L1942" s="320" t="s">
        <v>270</v>
      </c>
      <c r="M1942" s="322" t="s">
        <v>271</v>
      </c>
      <c r="N1942" s="322"/>
      <c r="O1942" s="322"/>
      <c r="P1942" s="322"/>
      <c r="Q1942" s="322"/>
      <c r="R1942" s="322"/>
      <c r="S1942" s="322"/>
      <c r="T1942" s="322"/>
      <c r="U1942" s="323"/>
      <c r="V1942" s="107"/>
      <c r="W1942" s="72"/>
      <c r="X1942" s="72"/>
      <c r="Y1942" s="72"/>
      <c r="Z1942" s="45">
        <v>7</v>
      </c>
      <c r="AA1942" s="65">
        <v>73</v>
      </c>
      <c r="AB1942" s="65">
        <v>84</v>
      </c>
      <c r="AC1942" s="25"/>
      <c r="AD1942" s="25"/>
      <c r="BA1942" s="228"/>
    </row>
    <row r="1943" spans="1:53" ht="15.75" thickBot="1" x14ac:dyDescent="0.3">
      <c r="A1943" s="88"/>
      <c r="B1943" s="278"/>
      <c r="C1943" s="315"/>
      <c r="D1943" s="315"/>
      <c r="E1943" s="317"/>
      <c r="F1943" s="315"/>
      <c r="G1943" s="280"/>
      <c r="H1943" s="280"/>
      <c r="I1943" s="280"/>
      <c r="J1943" s="319"/>
      <c r="K1943" s="315"/>
      <c r="L1943" s="321"/>
      <c r="M1943" s="324"/>
      <c r="N1943" s="324"/>
      <c r="O1943" s="324"/>
      <c r="P1943" s="324"/>
      <c r="Q1943" s="324"/>
      <c r="R1943" s="324"/>
      <c r="S1943" s="324"/>
      <c r="T1943" s="324"/>
      <c r="U1943" s="325"/>
      <c r="V1943" s="107"/>
      <c r="W1943" s="72"/>
      <c r="X1943" s="72"/>
      <c r="Y1943" s="72"/>
      <c r="Z1943" s="45">
        <v>8</v>
      </c>
      <c r="AA1943" s="46">
        <v>85</v>
      </c>
      <c r="AB1943" s="46">
        <v>96</v>
      </c>
      <c r="AC1943" s="25"/>
      <c r="AD1943" s="25"/>
      <c r="AI1943" s="109" t="s">
        <v>272</v>
      </c>
      <c r="AJ1943" s="109" t="s">
        <v>273</v>
      </c>
      <c r="AK1943" s="109" t="s">
        <v>274</v>
      </c>
      <c r="AL1943" s="109" t="s">
        <v>275</v>
      </c>
      <c r="BA1943" s="228"/>
    </row>
    <row r="1944" spans="1:53" ht="15.75" thickBot="1" x14ac:dyDescent="0.3">
      <c r="A1944" s="88"/>
      <c r="B1944" s="66" t="s">
        <v>276</v>
      </c>
      <c r="C1944" s="67"/>
      <c r="D1944" s="102"/>
      <c r="E1944" s="32"/>
      <c r="F1944" s="32"/>
      <c r="G1944" s="68" t="s">
        <v>277</v>
      </c>
      <c r="H1944" s="69">
        <f>IF(I1944=0,0,I1944-(E1944-1))</f>
        <v>0</v>
      </c>
      <c r="I1944" s="70">
        <f>IF(E1944=0,0,I1939)</f>
        <v>0</v>
      </c>
      <c r="J1944" s="71" t="s">
        <v>278</v>
      </c>
      <c r="K1944" s="32"/>
      <c r="L1944" s="233"/>
      <c r="M1944" s="295"/>
      <c r="N1944" s="295"/>
      <c r="O1944" s="295"/>
      <c r="P1944" s="295"/>
      <c r="Q1944" s="295"/>
      <c r="R1944" s="295"/>
      <c r="S1944" s="295"/>
      <c r="T1944" s="295"/>
      <c r="U1944" s="296"/>
      <c r="V1944" s="103"/>
      <c r="W1944" s="72"/>
      <c r="X1944" s="72"/>
      <c r="Y1944" s="72"/>
      <c r="Z1944" s="45">
        <v>9</v>
      </c>
      <c r="AA1944" s="46">
        <v>97</v>
      </c>
      <c r="AB1944" s="46">
        <v>108</v>
      </c>
      <c r="AC1944" s="72">
        <f t="shared" ref="AC1944:AC1968" si="799">IF(B1944&lt;&gt;"FST",1,0)</f>
        <v>1</v>
      </c>
      <c r="AD1944" s="72">
        <f t="shared" ref="AD1944:AD1968" si="800">IF(C1944&lt;&gt;"FST",1,0)</f>
        <v>1</v>
      </c>
      <c r="AE1944" s="109" t="str">
        <f t="shared" ref="AE1944:AE1970" si="801">CONCATENATE(H1944,"-",I1944)</f>
        <v>0-0</v>
      </c>
      <c r="AF1944" s="109" t="str">
        <f t="shared" ref="AF1944:AF1968" si="802">IF(C1944="Field SPL","N","Y")</f>
        <v>Y</v>
      </c>
      <c r="AG1944" s="109" t="str">
        <f t="shared" ref="AG1944:AG1968" si="803">IF(OR(E$1606="RPX",E$1606="SS"),"A","B")</f>
        <v>B</v>
      </c>
      <c r="AH1944" s="109">
        <v>2</v>
      </c>
      <c r="AI1944" s="109" t="str">
        <f>IF(E1934="SS",COUNTIFS(C1944:C1968,"TCF",E1944:E1968,"2"),"")</f>
        <v/>
      </c>
      <c r="AJ1944" s="109" t="str">
        <f>IF(E1934="RPX",COUNTIFS(C1944:C1968,"TCF",E1944:E1968,"2"),"")</f>
        <v/>
      </c>
      <c r="AK1944" s="109" t="str">
        <f>IF(E1934="RPX-T",COUNTIFS(C1944:C1968,"TCF",E1944:E1968,"2"),"")</f>
        <v/>
      </c>
      <c r="AL1944" s="109" t="str">
        <f>IF(E1934="EUC",COUNTIFS(C1944:C1968,"TCF",E1944:E1968,"2"),"")</f>
        <v/>
      </c>
      <c r="AM1944" s="109">
        <f t="shared" ref="AM1944:AM1968" si="804">VALUE(IF(C1944="FST","0",IF(C1944="REV T","1",IF(C1944="DBL REV",".5","0"))))</f>
        <v>0</v>
      </c>
      <c r="AN1944" s="109">
        <f t="shared" ref="AN1944:AN1968" si="805">VALUE(IF(C1944="FST","0",IF(C1944="REV T","0",IF(C1944="DBL REV",".5","0"))))</f>
        <v>0</v>
      </c>
      <c r="AO1944" s="109" t="str">
        <f t="shared" ref="AO1944:AO1968" si="806">IF(C1944="TPL REV","Y","")</f>
        <v/>
      </c>
      <c r="AQ1944" s="109" t="str">
        <f t="shared" ref="AQ1944:AQ1968" si="807">IF(C1944="QD REV","Y","")</f>
        <v/>
      </c>
      <c r="BA1944" s="229">
        <f>MOD(E1944,12)</f>
        <v>0</v>
      </c>
    </row>
    <row r="1945" spans="1:53" ht="15.75" thickBot="1" x14ac:dyDescent="0.3">
      <c r="A1945" s="88"/>
      <c r="B1945" s="66" t="s">
        <v>279</v>
      </c>
      <c r="C1945" s="67"/>
      <c r="D1945" s="102"/>
      <c r="E1945" s="32"/>
      <c r="F1945" s="32"/>
      <c r="G1945" s="68" t="s">
        <v>277</v>
      </c>
      <c r="H1945" s="69">
        <f t="shared" ref="H1945:H1968" si="808">IF(E1945=0,0,I1945-(E1945-1))</f>
        <v>0</v>
      </c>
      <c r="I1945" s="70">
        <f t="shared" ref="I1945:I1968" si="809">IF(E1945=0,0,H1944-1)</f>
        <v>0</v>
      </c>
      <c r="J1945" s="73" t="str">
        <f>IF(C1945="","--",IF(AND(C1945&lt;&gt;"FST",C1945&lt;&gt;"TCF",BA1944&lt;&gt;0),BA1944,"--"))</f>
        <v>--</v>
      </c>
      <c r="K1945" s="32"/>
      <c r="L1945" s="233"/>
      <c r="M1945" s="295"/>
      <c r="N1945" s="295"/>
      <c r="O1945" s="295"/>
      <c r="P1945" s="295"/>
      <c r="Q1945" s="295"/>
      <c r="R1945" s="295"/>
      <c r="S1945" s="295"/>
      <c r="T1945" s="295"/>
      <c r="U1945" s="296"/>
      <c r="V1945" s="103"/>
      <c r="W1945" s="72"/>
      <c r="X1945" s="72"/>
      <c r="Y1945" s="72"/>
      <c r="Z1945" s="45">
        <v>10</v>
      </c>
      <c r="AA1945" s="46">
        <v>109</v>
      </c>
      <c r="AB1945" s="46">
        <v>120</v>
      </c>
      <c r="AC1945" s="72">
        <f t="shared" si="799"/>
        <v>1</v>
      </c>
      <c r="AD1945" s="72">
        <f t="shared" si="800"/>
        <v>1</v>
      </c>
      <c r="AE1945" s="109" t="str">
        <f t="shared" si="801"/>
        <v>0-0</v>
      </c>
      <c r="AF1945" s="109" t="str">
        <f t="shared" si="802"/>
        <v>Y</v>
      </c>
      <c r="AG1945" s="109" t="str">
        <f t="shared" si="803"/>
        <v>B</v>
      </c>
      <c r="AH1945" s="109">
        <v>4</v>
      </c>
      <c r="AI1945" s="109" t="str">
        <f>IF(E1934="SS",COUNTIFS(C1944:C1968,"TCF",E1944:E1968,"4"),"")</f>
        <v/>
      </c>
      <c r="AJ1945" s="109" t="str">
        <f>IF(E1934="RPX",COUNTIFS(C1944:C1968,"TCF",E1944:E1968,"4"),"")</f>
        <v/>
      </c>
      <c r="AK1945" s="109" t="str">
        <f>IF(E1934="RPX-T",COUNTIFS(C1944:C1968,"TCF",E1944:E1968,"4"),"")</f>
        <v/>
      </c>
      <c r="AL1945" s="109" t="str">
        <f>IF(E1934="EUC",COUNTIFS(C1944:C1968,"TCF",E1944:E1968,"4"),"")</f>
        <v/>
      </c>
      <c r="AM1945" s="109">
        <f t="shared" si="804"/>
        <v>0</v>
      </c>
      <c r="AN1945" s="109">
        <f t="shared" si="805"/>
        <v>0</v>
      </c>
      <c r="AO1945" s="109" t="str">
        <f t="shared" si="806"/>
        <v/>
      </c>
      <c r="AQ1945" s="109" t="str">
        <f t="shared" si="807"/>
        <v/>
      </c>
      <c r="BA1945" s="229">
        <f>MOD(SUM(E1944:E1945),12)</f>
        <v>0</v>
      </c>
    </row>
    <row r="1946" spans="1:53" ht="15.75" thickBot="1" x14ac:dyDescent="0.3">
      <c r="A1946" s="88"/>
      <c r="B1946" s="74" t="s">
        <v>280</v>
      </c>
      <c r="C1946" s="67"/>
      <c r="D1946" s="102"/>
      <c r="E1946" s="32"/>
      <c r="F1946" s="32"/>
      <c r="G1946" s="75" t="s">
        <v>277</v>
      </c>
      <c r="H1946" s="69">
        <f t="shared" si="808"/>
        <v>0</v>
      </c>
      <c r="I1946" s="70">
        <f t="shared" si="809"/>
        <v>0</v>
      </c>
      <c r="J1946" s="73" t="str">
        <f t="shared" ref="J1946:J1968" si="810">IF(C1946="","--",IF(AND(C1946&lt;&gt;"FST",C1946&lt;&gt;"TCF",BA1945&lt;&gt;0),BA1945,"--"))</f>
        <v>--</v>
      </c>
      <c r="K1946" s="32"/>
      <c r="L1946" s="233"/>
      <c r="M1946" s="295"/>
      <c r="N1946" s="295"/>
      <c r="O1946" s="295"/>
      <c r="P1946" s="295"/>
      <c r="Q1946" s="295"/>
      <c r="R1946" s="295"/>
      <c r="S1946" s="295"/>
      <c r="T1946" s="295"/>
      <c r="U1946" s="296"/>
      <c r="V1946" s="103"/>
      <c r="W1946" s="72"/>
      <c r="X1946" s="72"/>
      <c r="Y1946" s="72"/>
      <c r="Z1946" s="45">
        <v>11</v>
      </c>
      <c r="AA1946" s="46">
        <v>121</v>
      </c>
      <c r="AB1946" s="46">
        <v>132</v>
      </c>
      <c r="AC1946" s="72">
        <f t="shared" si="799"/>
        <v>1</v>
      </c>
      <c r="AD1946" s="72">
        <f t="shared" si="800"/>
        <v>1</v>
      </c>
      <c r="AE1946" s="109" t="str">
        <f t="shared" si="801"/>
        <v>0-0</v>
      </c>
      <c r="AF1946" s="109" t="str">
        <f t="shared" si="802"/>
        <v>Y</v>
      </c>
      <c r="AG1946" s="109" t="str">
        <f t="shared" si="803"/>
        <v>B</v>
      </c>
      <c r="AH1946" s="109">
        <v>6</v>
      </c>
      <c r="AI1946" s="109" t="str">
        <f>IF(E1934="SS",COUNTIFS(C1944:C1968,"TCF",E1944:E1968,"6"),"")</f>
        <v/>
      </c>
      <c r="AJ1946" s="109" t="str">
        <f>IF(E1934="RPX",COUNTIFS(C1944:C1968,"TCF",E1944:E1968,"6"),"")</f>
        <v/>
      </c>
      <c r="AK1946" s="109" t="str">
        <f>IF(E1934="RPX-T",COUNTIFS(C1944:C1968,"TCF",E1944:E1968,"6"),"")</f>
        <v/>
      </c>
      <c r="AL1946" s="109" t="str">
        <f>IF(E1934="EUC",COUNTIFS(C1944:C1968,"TCF",E1944:E1968,"6"),"")</f>
        <v/>
      </c>
      <c r="AM1946" s="109">
        <f t="shared" si="804"/>
        <v>0</v>
      </c>
      <c r="AN1946" s="109">
        <f t="shared" si="805"/>
        <v>0</v>
      </c>
      <c r="AO1946" s="109" t="str">
        <f t="shared" si="806"/>
        <v/>
      </c>
      <c r="AQ1946" s="109" t="str">
        <f t="shared" si="807"/>
        <v/>
      </c>
      <c r="BA1946" s="229">
        <f>MOD(SUM(E1944:E1947),12)</f>
        <v>0</v>
      </c>
    </row>
    <row r="1947" spans="1:53" ht="15.75" thickBot="1" x14ac:dyDescent="0.3">
      <c r="A1947" s="88"/>
      <c r="B1947" s="66" t="s">
        <v>281</v>
      </c>
      <c r="C1947" s="67"/>
      <c r="D1947" s="102"/>
      <c r="E1947" s="32"/>
      <c r="F1947" s="32"/>
      <c r="G1947" s="68" t="s">
        <v>277</v>
      </c>
      <c r="H1947" s="69">
        <f t="shared" si="808"/>
        <v>0</v>
      </c>
      <c r="I1947" s="70">
        <f t="shared" si="809"/>
        <v>0</v>
      </c>
      <c r="J1947" s="73" t="str">
        <f t="shared" si="810"/>
        <v>--</v>
      </c>
      <c r="K1947" s="32"/>
      <c r="L1947" s="233"/>
      <c r="M1947" s="295"/>
      <c r="N1947" s="295"/>
      <c r="O1947" s="295"/>
      <c r="P1947" s="295"/>
      <c r="Q1947" s="295"/>
      <c r="R1947" s="295"/>
      <c r="S1947" s="295"/>
      <c r="T1947" s="295"/>
      <c r="U1947" s="296"/>
      <c r="V1947" s="103"/>
      <c r="W1947" s="72"/>
      <c r="X1947" s="72"/>
      <c r="Y1947" s="72"/>
      <c r="Z1947" s="45">
        <v>12</v>
      </c>
      <c r="AA1947" s="76">
        <v>133</v>
      </c>
      <c r="AB1947" s="76">
        <v>144</v>
      </c>
      <c r="AC1947" s="72">
        <f t="shared" si="799"/>
        <v>1</v>
      </c>
      <c r="AD1947" s="72">
        <f t="shared" si="800"/>
        <v>1</v>
      </c>
      <c r="AE1947" s="109" t="str">
        <f t="shared" si="801"/>
        <v>0-0</v>
      </c>
      <c r="AF1947" s="109" t="str">
        <f t="shared" si="802"/>
        <v>Y</v>
      </c>
      <c r="AG1947" s="109" t="str">
        <f t="shared" si="803"/>
        <v>B</v>
      </c>
      <c r="AH1947" s="109">
        <v>8</v>
      </c>
      <c r="AI1947" s="109" t="str">
        <f>IF(E1934="SS",COUNTIFS(C1944:C1968,"TCF",E1944:E1968,"8"),"")</f>
        <v/>
      </c>
      <c r="AJ1947" s="109" t="str">
        <f>IF(E1934="RPX",COUNTIFS(C1944:C1968,"TCF",E1944:E1968,"8"),"")</f>
        <v/>
      </c>
      <c r="AK1947" s="109" t="str">
        <f>IF(E1934="RPX-T",COUNTIFS(C1944:C1968,"TCF",E1944:E1968,"8"),"")</f>
        <v/>
      </c>
      <c r="AL1947" s="109" t="str">
        <f>IF(E1934="EUC",COUNTIFS(C1944:C1968,"TCF",E1944:E1968,"8"),"")</f>
        <v/>
      </c>
      <c r="AM1947" s="109">
        <f t="shared" si="804"/>
        <v>0</v>
      </c>
      <c r="AN1947" s="109">
        <f t="shared" si="805"/>
        <v>0</v>
      </c>
      <c r="AO1947" s="109" t="str">
        <f t="shared" si="806"/>
        <v/>
      </c>
      <c r="AQ1947" s="109" t="str">
        <f t="shared" si="807"/>
        <v/>
      </c>
      <c r="BA1947" s="229">
        <f>MOD(SUM(E1944:E1948),12)</f>
        <v>0</v>
      </c>
    </row>
    <row r="1948" spans="1:53" ht="15.75" thickBot="1" x14ac:dyDescent="0.3">
      <c r="A1948" s="88"/>
      <c r="B1948" s="66" t="s">
        <v>282</v>
      </c>
      <c r="C1948" s="67"/>
      <c r="D1948" s="102"/>
      <c r="E1948" s="32"/>
      <c r="F1948" s="32"/>
      <c r="G1948" s="68" t="s">
        <v>277</v>
      </c>
      <c r="H1948" s="69">
        <f t="shared" si="808"/>
        <v>0</v>
      </c>
      <c r="I1948" s="70">
        <f t="shared" si="809"/>
        <v>0</v>
      </c>
      <c r="J1948" s="73" t="str">
        <f t="shared" si="810"/>
        <v>--</v>
      </c>
      <c r="K1948" s="32"/>
      <c r="L1948" s="233"/>
      <c r="M1948" s="295"/>
      <c r="N1948" s="295"/>
      <c r="O1948" s="295"/>
      <c r="P1948" s="295"/>
      <c r="Q1948" s="295"/>
      <c r="R1948" s="295"/>
      <c r="S1948" s="295"/>
      <c r="T1948" s="295"/>
      <c r="U1948" s="296"/>
      <c r="V1948" s="103"/>
      <c r="W1948" s="72"/>
      <c r="X1948" s="72"/>
      <c r="Y1948" s="72"/>
      <c r="Z1948" s="45">
        <v>13</v>
      </c>
      <c r="AA1948" s="77">
        <f t="shared" ref="AA1948:AA1953" si="811">AB1947+1</f>
        <v>145</v>
      </c>
      <c r="AB1948" s="77">
        <f t="shared" ref="AB1948:AB1953" si="812">AB1947+12</f>
        <v>156</v>
      </c>
      <c r="AC1948" s="72">
        <f t="shared" si="799"/>
        <v>1</v>
      </c>
      <c r="AD1948" s="72">
        <f t="shared" si="800"/>
        <v>1</v>
      </c>
      <c r="AE1948" s="109" t="str">
        <f t="shared" si="801"/>
        <v>0-0</v>
      </c>
      <c r="AF1948" s="109" t="str">
        <f t="shared" si="802"/>
        <v>Y</v>
      </c>
      <c r="AG1948" s="109" t="str">
        <f t="shared" si="803"/>
        <v>B</v>
      </c>
      <c r="AH1948" s="109">
        <v>12</v>
      </c>
      <c r="AI1948" s="109" t="str">
        <f>IF(E1934="SS",COUNTIFS(C1944:C1968,"TCF",E1944:E1968,"12"),"")</f>
        <v/>
      </c>
      <c r="AJ1948" s="109" t="str">
        <f>IF(E1934="RPX",COUNTIFS(C1944:C1968,"TCF",E1944:E1968,"12"),"")</f>
        <v/>
      </c>
      <c r="AK1948" s="109" t="str">
        <f>IF(E1934="RPX-T",COUNTIFS(C1944:C1968,"TCF",E1944:E1968,"12"),"")</f>
        <v/>
      </c>
      <c r="AL1948" s="109" t="str">
        <f>IF(E1934="EUC",COUNTIFS(C1944:C1968,"TCF",E1944:E1968,"12"),"")</f>
        <v/>
      </c>
      <c r="AM1948" s="109">
        <f t="shared" si="804"/>
        <v>0</v>
      </c>
      <c r="AN1948" s="109">
        <f t="shared" si="805"/>
        <v>0</v>
      </c>
      <c r="AO1948" s="109" t="str">
        <f t="shared" si="806"/>
        <v/>
      </c>
      <c r="AQ1948" s="109" t="str">
        <f t="shared" si="807"/>
        <v/>
      </c>
      <c r="BA1948" s="229">
        <f>MOD(SUM(E1944:E1949),12)</f>
        <v>0</v>
      </c>
    </row>
    <row r="1949" spans="1:53" ht="15.75" thickBot="1" x14ac:dyDescent="0.3">
      <c r="A1949" s="88"/>
      <c r="B1949" s="66" t="s">
        <v>283</v>
      </c>
      <c r="C1949" s="67"/>
      <c r="D1949" s="102"/>
      <c r="E1949" s="32"/>
      <c r="F1949" s="32"/>
      <c r="G1949" s="68" t="s">
        <v>277</v>
      </c>
      <c r="H1949" s="69">
        <f t="shared" si="808"/>
        <v>0</v>
      </c>
      <c r="I1949" s="70">
        <f t="shared" si="809"/>
        <v>0</v>
      </c>
      <c r="J1949" s="73" t="str">
        <f t="shared" si="810"/>
        <v>--</v>
      </c>
      <c r="K1949" s="32"/>
      <c r="L1949" s="233"/>
      <c r="M1949" s="295"/>
      <c r="N1949" s="295"/>
      <c r="O1949" s="295"/>
      <c r="P1949" s="295"/>
      <c r="Q1949" s="295"/>
      <c r="R1949" s="295"/>
      <c r="S1949" s="295"/>
      <c r="T1949" s="295"/>
      <c r="U1949" s="296"/>
      <c r="V1949" s="103"/>
      <c r="W1949" s="72"/>
      <c r="X1949" s="72"/>
      <c r="Y1949" s="72"/>
      <c r="Z1949" s="45">
        <v>14</v>
      </c>
      <c r="AA1949" s="77">
        <f t="shared" si="811"/>
        <v>157</v>
      </c>
      <c r="AB1949" s="77">
        <f t="shared" si="812"/>
        <v>168</v>
      </c>
      <c r="AC1949" s="72">
        <f t="shared" si="799"/>
        <v>1</v>
      </c>
      <c r="AD1949" s="72">
        <f t="shared" si="800"/>
        <v>1</v>
      </c>
      <c r="AE1949" s="109" t="str">
        <f t="shared" si="801"/>
        <v>0-0</v>
      </c>
      <c r="AF1949" s="109" t="str">
        <f t="shared" si="802"/>
        <v>Y</v>
      </c>
      <c r="AG1949" s="109" t="str">
        <f t="shared" si="803"/>
        <v>B</v>
      </c>
      <c r="AM1949" s="109">
        <f t="shared" si="804"/>
        <v>0</v>
      </c>
      <c r="AN1949" s="109">
        <f t="shared" si="805"/>
        <v>0</v>
      </c>
      <c r="AO1949" s="109" t="str">
        <f t="shared" si="806"/>
        <v/>
      </c>
      <c r="AQ1949" s="109" t="str">
        <f t="shared" si="807"/>
        <v/>
      </c>
      <c r="BA1949" s="229">
        <f>MOD(SUM(E1944:E1950),12)</f>
        <v>0</v>
      </c>
    </row>
    <row r="1950" spans="1:53" ht="15.75" thickBot="1" x14ac:dyDescent="0.3">
      <c r="A1950" s="88"/>
      <c r="B1950" s="66" t="s">
        <v>284</v>
      </c>
      <c r="C1950" s="67"/>
      <c r="D1950" s="102"/>
      <c r="E1950" s="32"/>
      <c r="F1950" s="32"/>
      <c r="G1950" s="68" t="s">
        <v>277</v>
      </c>
      <c r="H1950" s="69">
        <f t="shared" si="808"/>
        <v>0</v>
      </c>
      <c r="I1950" s="70">
        <f t="shared" si="809"/>
        <v>0</v>
      </c>
      <c r="J1950" s="73" t="str">
        <f t="shared" si="810"/>
        <v>--</v>
      </c>
      <c r="K1950" s="32"/>
      <c r="L1950" s="233"/>
      <c r="M1950" s="295"/>
      <c r="N1950" s="295"/>
      <c r="O1950" s="295"/>
      <c r="P1950" s="295"/>
      <c r="Q1950" s="295"/>
      <c r="R1950" s="295"/>
      <c r="S1950" s="295"/>
      <c r="T1950" s="295"/>
      <c r="U1950" s="296"/>
      <c r="V1950" s="103"/>
      <c r="W1950" s="72"/>
      <c r="X1950" s="72"/>
      <c r="Y1950" s="72"/>
      <c r="Z1950" s="45">
        <v>15</v>
      </c>
      <c r="AA1950" s="77">
        <f t="shared" si="811"/>
        <v>169</v>
      </c>
      <c r="AB1950" s="77">
        <f t="shared" si="812"/>
        <v>180</v>
      </c>
      <c r="AC1950" s="72">
        <f t="shared" si="799"/>
        <v>1</v>
      </c>
      <c r="AD1950" s="72">
        <f t="shared" si="800"/>
        <v>1</v>
      </c>
      <c r="AE1950" s="109" t="str">
        <f t="shared" si="801"/>
        <v>0-0</v>
      </c>
      <c r="AF1950" s="109" t="str">
        <f t="shared" si="802"/>
        <v>Y</v>
      </c>
      <c r="AG1950" s="109" t="str">
        <f t="shared" si="803"/>
        <v>B</v>
      </c>
      <c r="AM1950" s="109">
        <f t="shared" si="804"/>
        <v>0</v>
      </c>
      <c r="AN1950" s="109">
        <f t="shared" si="805"/>
        <v>0</v>
      </c>
      <c r="AO1950" s="109" t="str">
        <f t="shared" si="806"/>
        <v/>
      </c>
      <c r="AQ1950" s="109" t="str">
        <f t="shared" si="807"/>
        <v/>
      </c>
      <c r="BA1950" s="229">
        <f>MOD(SUM(E1944:E1951),12)</f>
        <v>0</v>
      </c>
    </row>
    <row r="1951" spans="1:53" ht="15.75" thickBot="1" x14ac:dyDescent="0.3">
      <c r="A1951" s="88"/>
      <c r="B1951" s="66" t="s">
        <v>285</v>
      </c>
      <c r="C1951" s="67"/>
      <c r="D1951" s="102"/>
      <c r="E1951" s="32"/>
      <c r="F1951" s="32"/>
      <c r="G1951" s="68" t="s">
        <v>277</v>
      </c>
      <c r="H1951" s="69">
        <f t="shared" si="808"/>
        <v>0</v>
      </c>
      <c r="I1951" s="70">
        <f t="shared" si="809"/>
        <v>0</v>
      </c>
      <c r="J1951" s="73" t="str">
        <f t="shared" si="810"/>
        <v>--</v>
      </c>
      <c r="K1951" s="32"/>
      <c r="L1951" s="233"/>
      <c r="M1951" s="295"/>
      <c r="N1951" s="295"/>
      <c r="O1951" s="295"/>
      <c r="P1951" s="295"/>
      <c r="Q1951" s="295"/>
      <c r="R1951" s="295"/>
      <c r="S1951" s="295"/>
      <c r="T1951" s="295"/>
      <c r="U1951" s="296"/>
      <c r="V1951" s="103"/>
      <c r="W1951" s="72"/>
      <c r="X1951" s="72"/>
      <c r="Y1951" s="72"/>
      <c r="Z1951" s="45">
        <f>Z1950+1</f>
        <v>16</v>
      </c>
      <c r="AA1951" s="77">
        <f t="shared" si="811"/>
        <v>181</v>
      </c>
      <c r="AB1951" s="77">
        <f t="shared" si="812"/>
        <v>192</v>
      </c>
      <c r="AC1951" s="72">
        <f t="shared" si="799"/>
        <v>1</v>
      </c>
      <c r="AD1951" s="72">
        <f t="shared" si="800"/>
        <v>1</v>
      </c>
      <c r="AE1951" s="109" t="str">
        <f t="shared" si="801"/>
        <v>0-0</v>
      </c>
      <c r="AF1951" s="109" t="str">
        <f t="shared" si="802"/>
        <v>Y</v>
      </c>
      <c r="AG1951" s="109" t="str">
        <f t="shared" si="803"/>
        <v>B</v>
      </c>
      <c r="AM1951" s="109">
        <f t="shared" si="804"/>
        <v>0</v>
      </c>
      <c r="AN1951" s="109">
        <f t="shared" si="805"/>
        <v>0</v>
      </c>
      <c r="AO1951" s="109" t="str">
        <f t="shared" si="806"/>
        <v/>
      </c>
      <c r="AQ1951" s="109" t="str">
        <f t="shared" si="807"/>
        <v/>
      </c>
      <c r="BA1951" s="229">
        <f>MOD(SUM(E1944:E1952),12)</f>
        <v>0</v>
      </c>
    </row>
    <row r="1952" spans="1:53" ht="15.75" thickBot="1" x14ac:dyDescent="0.3">
      <c r="A1952" s="88"/>
      <c r="B1952" s="66" t="s">
        <v>286</v>
      </c>
      <c r="C1952" s="67"/>
      <c r="D1952" s="102"/>
      <c r="E1952" s="32"/>
      <c r="F1952" s="32"/>
      <c r="G1952" s="68" t="s">
        <v>277</v>
      </c>
      <c r="H1952" s="69">
        <f t="shared" si="808"/>
        <v>0</v>
      </c>
      <c r="I1952" s="70">
        <f t="shared" si="809"/>
        <v>0</v>
      </c>
      <c r="J1952" s="73" t="str">
        <f t="shared" si="810"/>
        <v>--</v>
      </c>
      <c r="K1952" s="32"/>
      <c r="L1952" s="233"/>
      <c r="M1952" s="295"/>
      <c r="N1952" s="295"/>
      <c r="O1952" s="295"/>
      <c r="P1952" s="295"/>
      <c r="Q1952" s="295"/>
      <c r="R1952" s="295"/>
      <c r="S1952" s="295"/>
      <c r="T1952" s="295"/>
      <c r="U1952" s="296"/>
      <c r="V1952" s="103"/>
      <c r="W1952" s="72"/>
      <c r="X1952" s="72"/>
      <c r="Y1952" s="72"/>
      <c r="Z1952" s="45">
        <f>Z1951+1</f>
        <v>17</v>
      </c>
      <c r="AA1952" s="77">
        <f t="shared" si="811"/>
        <v>193</v>
      </c>
      <c r="AB1952" s="77">
        <f t="shared" si="812"/>
        <v>204</v>
      </c>
      <c r="AC1952" s="72">
        <f t="shared" si="799"/>
        <v>1</v>
      </c>
      <c r="AD1952" s="72">
        <f t="shared" si="800"/>
        <v>1</v>
      </c>
      <c r="AE1952" s="109" t="str">
        <f t="shared" si="801"/>
        <v>0-0</v>
      </c>
      <c r="AF1952" s="109" t="str">
        <f t="shared" si="802"/>
        <v>Y</v>
      </c>
      <c r="AG1952" s="109" t="str">
        <f t="shared" si="803"/>
        <v>B</v>
      </c>
      <c r="AM1952" s="109">
        <f t="shared" si="804"/>
        <v>0</v>
      </c>
      <c r="AN1952" s="109">
        <f t="shared" si="805"/>
        <v>0</v>
      </c>
      <c r="AO1952" s="109" t="str">
        <f t="shared" si="806"/>
        <v/>
      </c>
      <c r="AQ1952" s="109" t="str">
        <f t="shared" si="807"/>
        <v/>
      </c>
      <c r="BA1952" s="229">
        <f>MOD(SUM(E1944:E1953),12)</f>
        <v>0</v>
      </c>
    </row>
    <row r="1953" spans="1:53" ht="15.75" thickBot="1" x14ac:dyDescent="0.3">
      <c r="A1953" s="88"/>
      <c r="B1953" s="66" t="s">
        <v>287</v>
      </c>
      <c r="C1953" s="67"/>
      <c r="D1953" s="102"/>
      <c r="E1953" s="32"/>
      <c r="F1953" s="32"/>
      <c r="G1953" s="68" t="s">
        <v>277</v>
      </c>
      <c r="H1953" s="69">
        <f t="shared" si="808"/>
        <v>0</v>
      </c>
      <c r="I1953" s="70">
        <f t="shared" si="809"/>
        <v>0</v>
      </c>
      <c r="J1953" s="73" t="str">
        <f t="shared" si="810"/>
        <v>--</v>
      </c>
      <c r="K1953" s="32"/>
      <c r="L1953" s="233"/>
      <c r="M1953" s="295"/>
      <c r="N1953" s="295"/>
      <c r="O1953" s="295"/>
      <c r="P1953" s="295"/>
      <c r="Q1953" s="295"/>
      <c r="R1953" s="295"/>
      <c r="S1953" s="295"/>
      <c r="T1953" s="295"/>
      <c r="U1953" s="296"/>
      <c r="V1953" s="103"/>
      <c r="W1953" s="72"/>
      <c r="X1953" s="72"/>
      <c r="Y1953" s="72"/>
      <c r="Z1953" s="45">
        <f>Z1952+1</f>
        <v>18</v>
      </c>
      <c r="AA1953" s="77">
        <f t="shared" si="811"/>
        <v>205</v>
      </c>
      <c r="AB1953" s="77">
        <f t="shared" si="812"/>
        <v>216</v>
      </c>
      <c r="AC1953" s="72">
        <f t="shared" si="799"/>
        <v>1</v>
      </c>
      <c r="AD1953" s="72">
        <f t="shared" si="800"/>
        <v>1</v>
      </c>
      <c r="AE1953" s="109" t="str">
        <f t="shared" si="801"/>
        <v>0-0</v>
      </c>
      <c r="AF1953" s="109" t="str">
        <f t="shared" si="802"/>
        <v>Y</v>
      </c>
      <c r="AG1953" s="109" t="str">
        <f t="shared" si="803"/>
        <v>B</v>
      </c>
      <c r="AM1953" s="109">
        <f t="shared" si="804"/>
        <v>0</v>
      </c>
      <c r="AN1953" s="109">
        <f t="shared" si="805"/>
        <v>0</v>
      </c>
      <c r="AO1953" s="109" t="str">
        <f t="shared" si="806"/>
        <v/>
      </c>
      <c r="AQ1953" s="109" t="str">
        <f t="shared" si="807"/>
        <v/>
      </c>
      <c r="BA1953" s="229">
        <f>MOD(SUM(E1944:E1954),12)</f>
        <v>0</v>
      </c>
    </row>
    <row r="1954" spans="1:53" ht="15.75" thickBot="1" x14ac:dyDescent="0.3">
      <c r="A1954" s="88"/>
      <c r="B1954" s="66" t="s">
        <v>288</v>
      </c>
      <c r="C1954" s="67"/>
      <c r="D1954" s="102"/>
      <c r="E1954" s="32"/>
      <c r="F1954" s="32"/>
      <c r="G1954" s="68" t="s">
        <v>277</v>
      </c>
      <c r="H1954" s="69">
        <f t="shared" si="808"/>
        <v>0</v>
      </c>
      <c r="I1954" s="70">
        <f t="shared" si="809"/>
        <v>0</v>
      </c>
      <c r="J1954" s="73" t="str">
        <f t="shared" si="810"/>
        <v>--</v>
      </c>
      <c r="K1954" s="32"/>
      <c r="L1954" s="233"/>
      <c r="M1954" s="295"/>
      <c r="N1954" s="295"/>
      <c r="O1954" s="295"/>
      <c r="P1954" s="295"/>
      <c r="Q1954" s="295"/>
      <c r="R1954" s="295"/>
      <c r="S1954" s="295"/>
      <c r="T1954" s="295"/>
      <c r="U1954" s="296"/>
      <c r="V1954" s="103"/>
      <c r="W1954" s="84"/>
      <c r="X1954" s="84"/>
      <c r="Y1954" s="72"/>
      <c r="Z1954" s="72"/>
      <c r="AA1954" s="72"/>
      <c r="AB1954" s="72"/>
      <c r="AC1954" s="72">
        <f t="shared" si="799"/>
        <v>1</v>
      </c>
      <c r="AD1954" s="72">
        <f t="shared" si="800"/>
        <v>1</v>
      </c>
      <c r="AE1954" s="109" t="str">
        <f t="shared" si="801"/>
        <v>0-0</v>
      </c>
      <c r="AF1954" s="109" t="str">
        <f t="shared" si="802"/>
        <v>Y</v>
      </c>
      <c r="AG1954" s="109" t="str">
        <f t="shared" si="803"/>
        <v>B</v>
      </c>
      <c r="AM1954" s="109">
        <f t="shared" si="804"/>
        <v>0</v>
      </c>
      <c r="AN1954" s="109">
        <f t="shared" si="805"/>
        <v>0</v>
      </c>
      <c r="AO1954" s="109" t="str">
        <f t="shared" si="806"/>
        <v/>
      </c>
      <c r="AQ1954" s="109" t="str">
        <f t="shared" si="807"/>
        <v/>
      </c>
      <c r="BA1954" s="229">
        <f>MOD(SUM(E1944:E1955),12)</f>
        <v>0</v>
      </c>
    </row>
    <row r="1955" spans="1:53" ht="15.75" thickBot="1" x14ac:dyDescent="0.3">
      <c r="A1955" s="88"/>
      <c r="B1955" s="66" t="s">
        <v>289</v>
      </c>
      <c r="C1955" s="67"/>
      <c r="D1955" s="102"/>
      <c r="E1955" s="32"/>
      <c r="F1955" s="32"/>
      <c r="G1955" s="68" t="s">
        <v>277</v>
      </c>
      <c r="H1955" s="69">
        <f t="shared" si="808"/>
        <v>0</v>
      </c>
      <c r="I1955" s="70">
        <f t="shared" si="809"/>
        <v>0</v>
      </c>
      <c r="J1955" s="73" t="str">
        <f t="shared" si="810"/>
        <v>--</v>
      </c>
      <c r="K1955" s="32"/>
      <c r="L1955" s="233"/>
      <c r="M1955" s="295"/>
      <c r="N1955" s="295"/>
      <c r="O1955" s="295"/>
      <c r="P1955" s="295"/>
      <c r="Q1955" s="295"/>
      <c r="R1955" s="295"/>
      <c r="S1955" s="295"/>
      <c r="T1955" s="295"/>
      <c r="U1955" s="296"/>
      <c r="V1955" s="103"/>
      <c r="W1955" s="84">
        <f>Y1955+1</f>
        <v>1</v>
      </c>
      <c r="X1955" s="84"/>
      <c r="Y1955" s="78">
        <f>SUM(E1944:E1955)</f>
        <v>0</v>
      </c>
      <c r="Z1955" s="72"/>
      <c r="AA1955" s="72"/>
      <c r="AB1955" s="72"/>
      <c r="AC1955" s="72">
        <f t="shared" si="799"/>
        <v>1</v>
      </c>
      <c r="AD1955" s="72">
        <f t="shared" si="800"/>
        <v>1</v>
      </c>
      <c r="AE1955" s="109" t="str">
        <f t="shared" si="801"/>
        <v>0-0</v>
      </c>
      <c r="AF1955" s="109" t="str">
        <f t="shared" si="802"/>
        <v>Y</v>
      </c>
      <c r="AG1955" s="109" t="str">
        <f t="shared" si="803"/>
        <v>B</v>
      </c>
      <c r="AM1955" s="109">
        <f t="shared" si="804"/>
        <v>0</v>
      </c>
      <c r="AN1955" s="109">
        <f t="shared" si="805"/>
        <v>0</v>
      </c>
      <c r="AO1955" s="109" t="str">
        <f t="shared" si="806"/>
        <v/>
      </c>
      <c r="AQ1955" s="109" t="str">
        <f t="shared" si="807"/>
        <v/>
      </c>
      <c r="BA1955" s="229">
        <f>MOD(SUM(E1944:E1956),12)</f>
        <v>0</v>
      </c>
    </row>
    <row r="1956" spans="1:53" ht="15.75" thickBot="1" x14ac:dyDescent="0.3">
      <c r="A1956" s="88"/>
      <c r="B1956" s="66" t="s">
        <v>290</v>
      </c>
      <c r="C1956" s="67"/>
      <c r="D1956" s="102"/>
      <c r="E1956" s="32"/>
      <c r="F1956" s="32"/>
      <c r="G1956" s="68" t="s">
        <v>277</v>
      </c>
      <c r="H1956" s="69">
        <f t="shared" si="808"/>
        <v>0</v>
      </c>
      <c r="I1956" s="70">
        <f t="shared" si="809"/>
        <v>0</v>
      </c>
      <c r="J1956" s="73" t="str">
        <f t="shared" si="810"/>
        <v>--</v>
      </c>
      <c r="K1956" s="32"/>
      <c r="L1956" s="233"/>
      <c r="M1956" s="295"/>
      <c r="N1956" s="295"/>
      <c r="O1956" s="295"/>
      <c r="P1956" s="295"/>
      <c r="Q1956" s="295"/>
      <c r="R1956" s="295"/>
      <c r="S1956" s="295"/>
      <c r="T1956" s="295"/>
      <c r="U1956" s="296"/>
      <c r="V1956" s="103"/>
      <c r="W1956" s="84">
        <f>Y1956+1</f>
        <v>1</v>
      </c>
      <c r="X1956" s="84"/>
      <c r="Y1956" s="78">
        <f>SUM(E1944:E1956)</f>
        <v>0</v>
      </c>
      <c r="Z1956" s="72" t="str">
        <f t="shared" ref="Z1956:Z1968" si="813">IF(OR(AND(E$8=216,C1955="DBL REV",C1956="DBL REV",Y1955&lt;=144,Y1956&gt;144),AND(E$8=216,C1955="TPL REV",C1956="TPL REV",Y1955&lt;=144,Y1956&gt;144),AND(E$8=216,C1955="QD REV",C1956="QD REV",Y1955&lt;=144,Y1956&gt;144)),"ERROR","")</f>
        <v/>
      </c>
      <c r="AA1956" s="72"/>
      <c r="AB1956" s="72"/>
      <c r="AC1956" s="72">
        <f t="shared" si="799"/>
        <v>1</v>
      </c>
      <c r="AD1956" s="72">
        <f t="shared" si="800"/>
        <v>1</v>
      </c>
      <c r="AE1956" s="109" t="str">
        <f t="shared" si="801"/>
        <v>0-0</v>
      </c>
      <c r="AF1956" s="109" t="str">
        <f t="shared" si="802"/>
        <v>Y</v>
      </c>
      <c r="AG1956" s="109" t="str">
        <f t="shared" si="803"/>
        <v>B</v>
      </c>
      <c r="AM1956" s="109">
        <f t="shared" si="804"/>
        <v>0</v>
      </c>
      <c r="AN1956" s="109">
        <f t="shared" si="805"/>
        <v>0</v>
      </c>
      <c r="AO1956" s="109" t="str">
        <f t="shared" si="806"/>
        <v/>
      </c>
      <c r="AQ1956" s="109" t="str">
        <f t="shared" si="807"/>
        <v/>
      </c>
      <c r="BA1956" s="229">
        <f>MOD(SUM(E1944:E1957),12)</f>
        <v>0</v>
      </c>
    </row>
    <row r="1957" spans="1:53" ht="15.75" thickBot="1" x14ac:dyDescent="0.3">
      <c r="A1957" s="88"/>
      <c r="B1957" s="66" t="s">
        <v>291</v>
      </c>
      <c r="C1957" s="67"/>
      <c r="D1957" s="102"/>
      <c r="E1957" s="32"/>
      <c r="F1957" s="32"/>
      <c r="G1957" s="68" t="s">
        <v>277</v>
      </c>
      <c r="H1957" s="69">
        <f t="shared" si="808"/>
        <v>0</v>
      </c>
      <c r="I1957" s="70">
        <f t="shared" si="809"/>
        <v>0</v>
      </c>
      <c r="J1957" s="73" t="str">
        <f t="shared" si="810"/>
        <v>--</v>
      </c>
      <c r="K1957" s="32"/>
      <c r="L1957" s="233"/>
      <c r="M1957" s="295"/>
      <c r="N1957" s="295"/>
      <c r="O1957" s="295"/>
      <c r="P1957" s="295"/>
      <c r="Q1957" s="295"/>
      <c r="R1957" s="295"/>
      <c r="S1957" s="295"/>
      <c r="T1957" s="295"/>
      <c r="U1957" s="296"/>
      <c r="V1957" s="103"/>
      <c r="W1957" s="84">
        <f>Y1957+1</f>
        <v>1</v>
      </c>
      <c r="X1957" s="84"/>
      <c r="Y1957" s="78">
        <f>SUM(E1944:E1957)</f>
        <v>0</v>
      </c>
      <c r="Z1957" s="72" t="str">
        <f t="shared" si="813"/>
        <v/>
      </c>
      <c r="AA1957" s="72"/>
      <c r="AB1957" s="72"/>
      <c r="AC1957" s="72">
        <f t="shared" si="799"/>
        <v>1</v>
      </c>
      <c r="AD1957" s="72">
        <f t="shared" si="800"/>
        <v>1</v>
      </c>
      <c r="AE1957" s="109" t="str">
        <f t="shared" si="801"/>
        <v>0-0</v>
      </c>
      <c r="AF1957" s="109" t="str">
        <f t="shared" si="802"/>
        <v>Y</v>
      </c>
      <c r="AG1957" s="109" t="str">
        <f t="shared" si="803"/>
        <v>B</v>
      </c>
      <c r="AM1957" s="109">
        <f t="shared" si="804"/>
        <v>0</v>
      </c>
      <c r="AN1957" s="109">
        <f t="shared" si="805"/>
        <v>0</v>
      </c>
      <c r="AO1957" s="109" t="str">
        <f t="shared" si="806"/>
        <v/>
      </c>
      <c r="AQ1957" s="109" t="str">
        <f t="shared" si="807"/>
        <v/>
      </c>
      <c r="BA1957" s="229">
        <f>MOD(SUM(E1944:E1958),12)</f>
        <v>0</v>
      </c>
    </row>
    <row r="1958" spans="1:53" ht="15.75" thickBot="1" x14ac:dyDescent="0.3">
      <c r="A1958" s="88"/>
      <c r="B1958" s="66" t="s">
        <v>292</v>
      </c>
      <c r="C1958" s="67"/>
      <c r="D1958" s="102"/>
      <c r="E1958" s="32"/>
      <c r="F1958" s="32"/>
      <c r="G1958" s="68" t="s">
        <v>277</v>
      </c>
      <c r="H1958" s="69">
        <f t="shared" si="808"/>
        <v>0</v>
      </c>
      <c r="I1958" s="70">
        <f t="shared" si="809"/>
        <v>0</v>
      </c>
      <c r="J1958" s="73" t="str">
        <f t="shared" si="810"/>
        <v>--</v>
      </c>
      <c r="K1958" s="32"/>
      <c r="L1958" s="233"/>
      <c r="M1958" s="295"/>
      <c r="N1958" s="295"/>
      <c r="O1958" s="295"/>
      <c r="P1958" s="295"/>
      <c r="Q1958" s="295"/>
      <c r="R1958" s="295"/>
      <c r="S1958" s="295"/>
      <c r="T1958" s="295"/>
      <c r="U1958" s="296"/>
      <c r="V1958" s="103"/>
      <c r="W1958" s="84">
        <f>Y1958+1</f>
        <v>1</v>
      </c>
      <c r="X1958" s="84"/>
      <c r="Y1958" s="78">
        <f>SUM(E1944:E1958)</f>
        <v>0</v>
      </c>
      <c r="Z1958" s="72" t="str">
        <f t="shared" si="813"/>
        <v/>
      </c>
      <c r="AA1958" s="72" t="str">
        <f t="shared" ref="AA1958:AA1970" si="814">IF(AND(C1956&lt;&gt;"Field SPL",W1955&lt;=144,Y1956&gt;144),"ERROR","")</f>
        <v/>
      </c>
      <c r="AB1958" s="72"/>
      <c r="AC1958" s="72">
        <f t="shared" si="799"/>
        <v>1</v>
      </c>
      <c r="AD1958" s="72">
        <f t="shared" si="800"/>
        <v>1</v>
      </c>
      <c r="AE1958" s="109" t="str">
        <f t="shared" si="801"/>
        <v>0-0</v>
      </c>
      <c r="AF1958" s="109" t="str">
        <f t="shared" si="802"/>
        <v>Y</v>
      </c>
      <c r="AG1958" s="109" t="str">
        <f t="shared" si="803"/>
        <v>B</v>
      </c>
      <c r="AM1958" s="109">
        <f t="shared" si="804"/>
        <v>0</v>
      </c>
      <c r="AN1958" s="109">
        <f t="shared" si="805"/>
        <v>0</v>
      </c>
      <c r="AO1958" s="109" t="str">
        <f t="shared" si="806"/>
        <v/>
      </c>
      <c r="AQ1958" s="109" t="str">
        <f t="shared" si="807"/>
        <v/>
      </c>
      <c r="BA1958" s="229">
        <f>MOD(SUM(E1944:E1959),12)</f>
        <v>0</v>
      </c>
    </row>
    <row r="1959" spans="1:53" ht="15.75" thickBot="1" x14ac:dyDescent="0.3">
      <c r="A1959" s="88"/>
      <c r="B1959" s="66" t="s">
        <v>293</v>
      </c>
      <c r="C1959" s="67"/>
      <c r="D1959" s="102"/>
      <c r="E1959" s="32"/>
      <c r="F1959" s="32"/>
      <c r="G1959" s="68" t="s">
        <v>277</v>
      </c>
      <c r="H1959" s="69">
        <f t="shared" si="808"/>
        <v>0</v>
      </c>
      <c r="I1959" s="70">
        <f t="shared" si="809"/>
        <v>0</v>
      </c>
      <c r="J1959" s="73" t="str">
        <f t="shared" si="810"/>
        <v>--</v>
      </c>
      <c r="K1959" s="32"/>
      <c r="L1959" s="233"/>
      <c r="M1959" s="295"/>
      <c r="N1959" s="295"/>
      <c r="O1959" s="295"/>
      <c r="P1959" s="295"/>
      <c r="Q1959" s="295"/>
      <c r="R1959" s="295"/>
      <c r="S1959" s="295"/>
      <c r="T1959" s="295"/>
      <c r="U1959" s="296"/>
      <c r="V1959" s="103"/>
      <c r="W1959" s="84">
        <f t="shared" ref="W1959:W1967" si="815">Y1959+1</f>
        <v>1</v>
      </c>
      <c r="X1959" s="84"/>
      <c r="Y1959" s="78">
        <f>SUM(E1944:E1959)</f>
        <v>0</v>
      </c>
      <c r="Z1959" s="72" t="str">
        <f t="shared" si="813"/>
        <v/>
      </c>
      <c r="AA1959" s="72" t="str">
        <f t="shared" si="814"/>
        <v/>
      </c>
      <c r="AB1959" s="72"/>
      <c r="AC1959" s="72">
        <f t="shared" si="799"/>
        <v>1</v>
      </c>
      <c r="AD1959" s="72">
        <f t="shared" si="800"/>
        <v>1</v>
      </c>
      <c r="AE1959" s="109" t="str">
        <f t="shared" si="801"/>
        <v>0-0</v>
      </c>
      <c r="AF1959" s="109" t="str">
        <f t="shared" si="802"/>
        <v>Y</v>
      </c>
      <c r="AG1959" s="109" t="str">
        <f t="shared" si="803"/>
        <v>B</v>
      </c>
      <c r="AM1959" s="109">
        <f t="shared" si="804"/>
        <v>0</v>
      </c>
      <c r="AN1959" s="109">
        <f t="shared" si="805"/>
        <v>0</v>
      </c>
      <c r="AO1959" s="109" t="str">
        <f t="shared" si="806"/>
        <v/>
      </c>
      <c r="AQ1959" s="109" t="str">
        <f t="shared" si="807"/>
        <v/>
      </c>
      <c r="BA1959" s="229">
        <f>MOD(SUM(E1944:E1960),12)</f>
        <v>0</v>
      </c>
    </row>
    <row r="1960" spans="1:53" ht="15.75" thickBot="1" x14ac:dyDescent="0.3">
      <c r="A1960" s="88"/>
      <c r="B1960" s="66" t="s">
        <v>294</v>
      </c>
      <c r="C1960" s="67"/>
      <c r="D1960" s="102"/>
      <c r="E1960" s="32"/>
      <c r="F1960" s="32"/>
      <c r="G1960" s="68" t="s">
        <v>277</v>
      </c>
      <c r="H1960" s="69">
        <f t="shared" si="808"/>
        <v>0</v>
      </c>
      <c r="I1960" s="70">
        <f t="shared" si="809"/>
        <v>0</v>
      </c>
      <c r="J1960" s="73" t="str">
        <f t="shared" si="810"/>
        <v>--</v>
      </c>
      <c r="K1960" s="32"/>
      <c r="L1960" s="233"/>
      <c r="M1960" s="295"/>
      <c r="N1960" s="295"/>
      <c r="O1960" s="295"/>
      <c r="P1960" s="295"/>
      <c r="Q1960" s="295"/>
      <c r="R1960" s="295"/>
      <c r="S1960" s="295"/>
      <c r="T1960" s="295"/>
      <c r="U1960" s="296"/>
      <c r="V1960" s="103"/>
      <c r="W1960" s="84">
        <f t="shared" si="815"/>
        <v>1</v>
      </c>
      <c r="X1960" s="84"/>
      <c r="Y1960" s="78">
        <f>SUM(E1944:E1960)</f>
        <v>0</v>
      </c>
      <c r="Z1960" s="72" t="str">
        <f t="shared" si="813"/>
        <v/>
      </c>
      <c r="AA1960" s="72" t="str">
        <f t="shared" si="814"/>
        <v/>
      </c>
      <c r="AB1960" s="72"/>
      <c r="AC1960" s="72">
        <f t="shared" si="799"/>
        <v>1</v>
      </c>
      <c r="AD1960" s="72">
        <f t="shared" si="800"/>
        <v>1</v>
      </c>
      <c r="AE1960" s="109" t="str">
        <f t="shared" si="801"/>
        <v>0-0</v>
      </c>
      <c r="AF1960" s="109" t="str">
        <f t="shared" si="802"/>
        <v>Y</v>
      </c>
      <c r="AG1960" s="109" t="str">
        <f t="shared" si="803"/>
        <v>B</v>
      </c>
      <c r="AM1960" s="109">
        <f t="shared" si="804"/>
        <v>0</v>
      </c>
      <c r="AN1960" s="109">
        <f t="shared" si="805"/>
        <v>0</v>
      </c>
      <c r="AO1960" s="109" t="str">
        <f t="shared" si="806"/>
        <v/>
      </c>
      <c r="AQ1960" s="109" t="str">
        <f t="shared" si="807"/>
        <v/>
      </c>
      <c r="BA1960" s="229">
        <f>MOD(SUM(E1944:E1961),12)</f>
        <v>0</v>
      </c>
    </row>
    <row r="1961" spans="1:53" ht="15.75" thickBot="1" x14ac:dyDescent="0.3">
      <c r="A1961" s="88"/>
      <c r="B1961" s="66" t="s">
        <v>295</v>
      </c>
      <c r="C1961" s="67"/>
      <c r="D1961" s="102"/>
      <c r="E1961" s="32"/>
      <c r="F1961" s="32"/>
      <c r="G1961" s="68" t="s">
        <v>277</v>
      </c>
      <c r="H1961" s="69">
        <f t="shared" si="808"/>
        <v>0</v>
      </c>
      <c r="I1961" s="70">
        <f t="shared" si="809"/>
        <v>0</v>
      </c>
      <c r="J1961" s="73" t="str">
        <f t="shared" si="810"/>
        <v>--</v>
      </c>
      <c r="K1961" s="32"/>
      <c r="L1961" s="233"/>
      <c r="M1961" s="295"/>
      <c r="N1961" s="295"/>
      <c r="O1961" s="295"/>
      <c r="P1961" s="295"/>
      <c r="Q1961" s="295"/>
      <c r="R1961" s="295"/>
      <c r="S1961" s="295"/>
      <c r="T1961" s="295"/>
      <c r="U1961" s="296"/>
      <c r="V1961" s="103"/>
      <c r="W1961" s="84">
        <f t="shared" si="815"/>
        <v>1</v>
      </c>
      <c r="X1961" s="84"/>
      <c r="Y1961" s="78">
        <f>SUM(E1944:E1961)</f>
        <v>0</v>
      </c>
      <c r="Z1961" s="72" t="str">
        <f t="shared" si="813"/>
        <v/>
      </c>
      <c r="AA1961" s="72" t="str">
        <f t="shared" si="814"/>
        <v/>
      </c>
      <c r="AB1961" s="72"/>
      <c r="AC1961" s="72">
        <f t="shared" si="799"/>
        <v>1</v>
      </c>
      <c r="AD1961" s="72">
        <f t="shared" si="800"/>
        <v>1</v>
      </c>
      <c r="AE1961" s="109" t="str">
        <f t="shared" si="801"/>
        <v>0-0</v>
      </c>
      <c r="AF1961" s="109" t="str">
        <f t="shared" si="802"/>
        <v>Y</v>
      </c>
      <c r="AG1961" s="109" t="str">
        <f t="shared" si="803"/>
        <v>B</v>
      </c>
      <c r="AM1961" s="109">
        <f t="shared" si="804"/>
        <v>0</v>
      </c>
      <c r="AN1961" s="109">
        <f t="shared" si="805"/>
        <v>0</v>
      </c>
      <c r="AO1961" s="109" t="str">
        <f t="shared" si="806"/>
        <v/>
      </c>
      <c r="AQ1961" s="109" t="str">
        <f t="shared" si="807"/>
        <v/>
      </c>
      <c r="BA1961" s="229">
        <f>MOD(SUM(E1944:E1962),12)</f>
        <v>0</v>
      </c>
    </row>
    <row r="1962" spans="1:53" ht="15.75" thickBot="1" x14ac:dyDescent="0.3">
      <c r="A1962" s="88"/>
      <c r="B1962" s="66" t="s">
        <v>296</v>
      </c>
      <c r="C1962" s="67"/>
      <c r="D1962" s="102"/>
      <c r="E1962" s="32"/>
      <c r="F1962" s="32"/>
      <c r="G1962" s="68" t="s">
        <v>277</v>
      </c>
      <c r="H1962" s="69">
        <f t="shared" si="808"/>
        <v>0</v>
      </c>
      <c r="I1962" s="70">
        <f t="shared" si="809"/>
        <v>0</v>
      </c>
      <c r="J1962" s="73" t="str">
        <f t="shared" si="810"/>
        <v>--</v>
      </c>
      <c r="K1962" s="32"/>
      <c r="L1962" s="233"/>
      <c r="M1962" s="295"/>
      <c r="N1962" s="295"/>
      <c r="O1962" s="295"/>
      <c r="P1962" s="295"/>
      <c r="Q1962" s="295"/>
      <c r="R1962" s="295"/>
      <c r="S1962" s="295"/>
      <c r="T1962" s="295"/>
      <c r="U1962" s="296"/>
      <c r="V1962" s="103"/>
      <c r="W1962" s="84">
        <f t="shared" si="815"/>
        <v>1</v>
      </c>
      <c r="X1962" s="84"/>
      <c r="Y1962" s="78">
        <f>SUM(E1944:E1962)</f>
        <v>0</v>
      </c>
      <c r="Z1962" s="72" t="str">
        <f t="shared" si="813"/>
        <v/>
      </c>
      <c r="AA1962" s="72" t="str">
        <f t="shared" si="814"/>
        <v/>
      </c>
      <c r="AB1962" s="72"/>
      <c r="AC1962" s="72">
        <f t="shared" si="799"/>
        <v>1</v>
      </c>
      <c r="AD1962" s="72">
        <f t="shared" si="800"/>
        <v>1</v>
      </c>
      <c r="AE1962" s="109" t="str">
        <f t="shared" si="801"/>
        <v>0-0</v>
      </c>
      <c r="AF1962" s="109" t="str">
        <f t="shared" si="802"/>
        <v>Y</v>
      </c>
      <c r="AG1962" s="109" t="str">
        <f t="shared" si="803"/>
        <v>B</v>
      </c>
      <c r="AM1962" s="109">
        <f t="shared" si="804"/>
        <v>0</v>
      </c>
      <c r="AN1962" s="109">
        <f t="shared" si="805"/>
        <v>0</v>
      </c>
      <c r="AO1962" s="109" t="str">
        <f t="shared" si="806"/>
        <v/>
      </c>
      <c r="AQ1962" s="109" t="str">
        <f t="shared" si="807"/>
        <v/>
      </c>
      <c r="BA1962" s="229">
        <f>MOD(SUM(E1944:E1963),12)</f>
        <v>0</v>
      </c>
    </row>
    <row r="1963" spans="1:53" ht="15.75" thickBot="1" x14ac:dyDescent="0.3">
      <c r="A1963" s="88"/>
      <c r="B1963" s="66" t="s">
        <v>297</v>
      </c>
      <c r="C1963" s="67"/>
      <c r="D1963" s="102"/>
      <c r="E1963" s="32"/>
      <c r="F1963" s="32"/>
      <c r="G1963" s="68" t="s">
        <v>277</v>
      </c>
      <c r="H1963" s="69">
        <f t="shared" si="808"/>
        <v>0</v>
      </c>
      <c r="I1963" s="70">
        <f t="shared" si="809"/>
        <v>0</v>
      </c>
      <c r="J1963" s="73" t="str">
        <f t="shared" si="810"/>
        <v>--</v>
      </c>
      <c r="K1963" s="32"/>
      <c r="L1963" s="233"/>
      <c r="M1963" s="295"/>
      <c r="N1963" s="295"/>
      <c r="O1963" s="295"/>
      <c r="P1963" s="295"/>
      <c r="Q1963" s="295"/>
      <c r="R1963" s="295"/>
      <c r="S1963" s="295"/>
      <c r="T1963" s="295"/>
      <c r="U1963" s="296"/>
      <c r="V1963" s="103"/>
      <c r="W1963" s="84">
        <f t="shared" si="815"/>
        <v>1</v>
      </c>
      <c r="X1963" s="84"/>
      <c r="Y1963" s="78">
        <f>SUM(E1944:E1963)</f>
        <v>0</v>
      </c>
      <c r="Z1963" s="72" t="str">
        <f t="shared" si="813"/>
        <v/>
      </c>
      <c r="AA1963" s="72" t="str">
        <f t="shared" si="814"/>
        <v/>
      </c>
      <c r="AB1963" s="72"/>
      <c r="AC1963" s="72">
        <f t="shared" si="799"/>
        <v>1</v>
      </c>
      <c r="AD1963" s="72">
        <f t="shared" si="800"/>
        <v>1</v>
      </c>
      <c r="AE1963" s="109" t="str">
        <f t="shared" si="801"/>
        <v>0-0</v>
      </c>
      <c r="AF1963" s="109" t="str">
        <f t="shared" si="802"/>
        <v>Y</v>
      </c>
      <c r="AG1963" s="109" t="str">
        <f t="shared" si="803"/>
        <v>B</v>
      </c>
      <c r="AM1963" s="109">
        <f t="shared" si="804"/>
        <v>0</v>
      </c>
      <c r="AN1963" s="109">
        <f t="shared" si="805"/>
        <v>0</v>
      </c>
      <c r="AO1963" s="109" t="str">
        <f t="shared" si="806"/>
        <v/>
      </c>
      <c r="AQ1963" s="109" t="str">
        <f t="shared" si="807"/>
        <v/>
      </c>
      <c r="BA1963" s="229">
        <f>MOD(SUM(E1944:E1964),12)</f>
        <v>0</v>
      </c>
    </row>
    <row r="1964" spans="1:53" ht="15.75" thickBot="1" x14ac:dyDescent="0.3">
      <c r="A1964" s="88"/>
      <c r="B1964" s="66" t="s">
        <v>298</v>
      </c>
      <c r="C1964" s="67"/>
      <c r="D1964" s="102"/>
      <c r="E1964" s="32"/>
      <c r="F1964" s="32"/>
      <c r="G1964" s="68" t="s">
        <v>277</v>
      </c>
      <c r="H1964" s="69">
        <f t="shared" si="808"/>
        <v>0</v>
      </c>
      <c r="I1964" s="70">
        <f t="shared" si="809"/>
        <v>0</v>
      </c>
      <c r="J1964" s="73" t="str">
        <f t="shared" si="810"/>
        <v>--</v>
      </c>
      <c r="K1964" s="32"/>
      <c r="L1964" s="233"/>
      <c r="M1964" s="295"/>
      <c r="N1964" s="295"/>
      <c r="O1964" s="295"/>
      <c r="P1964" s="295"/>
      <c r="Q1964" s="295"/>
      <c r="R1964" s="295"/>
      <c r="S1964" s="295"/>
      <c r="T1964" s="295"/>
      <c r="U1964" s="296"/>
      <c r="V1964" s="103"/>
      <c r="W1964" s="84">
        <f t="shared" si="815"/>
        <v>1</v>
      </c>
      <c r="X1964" s="84"/>
      <c r="Y1964" s="78">
        <f>SUM(E1944:E1964)</f>
        <v>0</v>
      </c>
      <c r="Z1964" s="72" t="str">
        <f t="shared" si="813"/>
        <v/>
      </c>
      <c r="AA1964" s="72" t="str">
        <f t="shared" si="814"/>
        <v/>
      </c>
      <c r="AB1964" s="72"/>
      <c r="AC1964" s="72">
        <f t="shared" si="799"/>
        <v>1</v>
      </c>
      <c r="AD1964" s="72">
        <f t="shared" si="800"/>
        <v>1</v>
      </c>
      <c r="AE1964" s="109" t="str">
        <f t="shared" si="801"/>
        <v>0-0</v>
      </c>
      <c r="AF1964" s="109" t="str">
        <f t="shared" si="802"/>
        <v>Y</v>
      </c>
      <c r="AG1964" s="109" t="str">
        <f t="shared" si="803"/>
        <v>B</v>
      </c>
      <c r="AM1964" s="109">
        <f t="shared" si="804"/>
        <v>0</v>
      </c>
      <c r="AN1964" s="109">
        <f t="shared" si="805"/>
        <v>0</v>
      </c>
      <c r="AO1964" s="109" t="str">
        <f t="shared" si="806"/>
        <v/>
      </c>
      <c r="AQ1964" s="109" t="str">
        <f t="shared" si="807"/>
        <v/>
      </c>
      <c r="BA1964" s="229">
        <f>MOD(SUM(E1944:E1965),12)</f>
        <v>0</v>
      </c>
    </row>
    <row r="1965" spans="1:53" ht="15.75" thickBot="1" x14ac:dyDescent="0.3">
      <c r="A1965" s="88"/>
      <c r="B1965" s="66" t="s">
        <v>299</v>
      </c>
      <c r="C1965" s="67"/>
      <c r="D1965" s="102"/>
      <c r="E1965" s="32"/>
      <c r="F1965" s="32"/>
      <c r="G1965" s="68" t="s">
        <v>277</v>
      </c>
      <c r="H1965" s="69">
        <f t="shared" si="808"/>
        <v>0</v>
      </c>
      <c r="I1965" s="70">
        <f t="shared" si="809"/>
        <v>0</v>
      </c>
      <c r="J1965" s="73" t="str">
        <f t="shared" si="810"/>
        <v>--</v>
      </c>
      <c r="K1965" s="32"/>
      <c r="L1965" s="233"/>
      <c r="M1965" s="295"/>
      <c r="N1965" s="295"/>
      <c r="O1965" s="295"/>
      <c r="P1965" s="295"/>
      <c r="Q1965" s="295"/>
      <c r="R1965" s="295"/>
      <c r="S1965" s="295"/>
      <c r="T1965" s="295"/>
      <c r="U1965" s="296"/>
      <c r="V1965" s="103"/>
      <c r="W1965" s="84">
        <f t="shared" si="815"/>
        <v>1</v>
      </c>
      <c r="X1965" s="84"/>
      <c r="Y1965" s="78">
        <f>SUM(E1944:E1965)</f>
        <v>0</v>
      </c>
      <c r="Z1965" s="72" t="str">
        <f t="shared" si="813"/>
        <v/>
      </c>
      <c r="AA1965" s="72" t="str">
        <f t="shared" si="814"/>
        <v/>
      </c>
      <c r="AB1965" s="72"/>
      <c r="AC1965" s="72">
        <f t="shared" si="799"/>
        <v>1</v>
      </c>
      <c r="AD1965" s="72">
        <f t="shared" si="800"/>
        <v>1</v>
      </c>
      <c r="AE1965" s="109" t="str">
        <f t="shared" si="801"/>
        <v>0-0</v>
      </c>
      <c r="AF1965" s="109" t="str">
        <f t="shared" si="802"/>
        <v>Y</v>
      </c>
      <c r="AG1965" s="109" t="str">
        <f t="shared" si="803"/>
        <v>B</v>
      </c>
      <c r="AM1965" s="109">
        <f t="shared" si="804"/>
        <v>0</v>
      </c>
      <c r="AN1965" s="109">
        <f t="shared" si="805"/>
        <v>0</v>
      </c>
      <c r="AO1965" s="109" t="str">
        <f t="shared" si="806"/>
        <v/>
      </c>
      <c r="AQ1965" s="109" t="str">
        <f t="shared" si="807"/>
        <v/>
      </c>
      <c r="BA1965" s="229">
        <f>MOD(SUM(E1944:E1966),12)</f>
        <v>0</v>
      </c>
    </row>
    <row r="1966" spans="1:53" ht="15.75" thickBot="1" x14ac:dyDescent="0.3">
      <c r="A1966" s="88"/>
      <c r="B1966" s="66" t="s">
        <v>300</v>
      </c>
      <c r="C1966" s="67"/>
      <c r="D1966" s="102"/>
      <c r="E1966" s="32"/>
      <c r="F1966" s="32"/>
      <c r="G1966" s="68" t="s">
        <v>277</v>
      </c>
      <c r="H1966" s="69">
        <f t="shared" si="808"/>
        <v>0</v>
      </c>
      <c r="I1966" s="70">
        <f t="shared" si="809"/>
        <v>0</v>
      </c>
      <c r="J1966" s="73" t="str">
        <f t="shared" si="810"/>
        <v>--</v>
      </c>
      <c r="K1966" s="32"/>
      <c r="L1966" s="233"/>
      <c r="M1966" s="295"/>
      <c r="N1966" s="295"/>
      <c r="O1966" s="295"/>
      <c r="P1966" s="295"/>
      <c r="Q1966" s="295"/>
      <c r="R1966" s="295"/>
      <c r="S1966" s="295"/>
      <c r="T1966" s="295"/>
      <c r="U1966" s="296"/>
      <c r="V1966" s="103"/>
      <c r="W1966" s="84">
        <f t="shared" si="815"/>
        <v>1</v>
      </c>
      <c r="X1966" s="84"/>
      <c r="Y1966" s="78">
        <f>SUM(E1944:E1966)</f>
        <v>0</v>
      </c>
      <c r="Z1966" s="72" t="str">
        <f t="shared" si="813"/>
        <v/>
      </c>
      <c r="AA1966" s="72" t="str">
        <f t="shared" si="814"/>
        <v/>
      </c>
      <c r="AB1966" s="72"/>
      <c r="AC1966" s="72">
        <f t="shared" si="799"/>
        <v>1</v>
      </c>
      <c r="AD1966" s="72">
        <f t="shared" si="800"/>
        <v>1</v>
      </c>
      <c r="AE1966" s="109" t="str">
        <f t="shared" si="801"/>
        <v>0-0</v>
      </c>
      <c r="AF1966" s="109" t="str">
        <f t="shared" si="802"/>
        <v>Y</v>
      </c>
      <c r="AG1966" s="109" t="str">
        <f t="shared" si="803"/>
        <v>B</v>
      </c>
      <c r="AM1966" s="109">
        <f t="shared" si="804"/>
        <v>0</v>
      </c>
      <c r="AN1966" s="109">
        <f t="shared" si="805"/>
        <v>0</v>
      </c>
      <c r="AO1966" s="109" t="str">
        <f t="shared" si="806"/>
        <v/>
      </c>
      <c r="AQ1966" s="109" t="str">
        <f t="shared" si="807"/>
        <v/>
      </c>
      <c r="BA1966" s="229">
        <f>MOD(SUM(E1944:E1967),12)</f>
        <v>0</v>
      </c>
    </row>
    <row r="1967" spans="1:53" ht="15.75" thickBot="1" x14ac:dyDescent="0.3">
      <c r="A1967" s="88"/>
      <c r="B1967" s="66" t="s">
        <v>301</v>
      </c>
      <c r="C1967" s="67"/>
      <c r="D1967" s="102"/>
      <c r="E1967" s="32"/>
      <c r="F1967" s="32"/>
      <c r="G1967" s="68" t="s">
        <v>277</v>
      </c>
      <c r="H1967" s="69">
        <f t="shared" si="808"/>
        <v>0</v>
      </c>
      <c r="I1967" s="70">
        <f t="shared" si="809"/>
        <v>0</v>
      </c>
      <c r="J1967" s="73" t="str">
        <f t="shared" si="810"/>
        <v>--</v>
      </c>
      <c r="K1967" s="32"/>
      <c r="L1967" s="233"/>
      <c r="M1967" s="295"/>
      <c r="N1967" s="295"/>
      <c r="O1967" s="295"/>
      <c r="P1967" s="295"/>
      <c r="Q1967" s="295"/>
      <c r="R1967" s="295"/>
      <c r="S1967" s="295"/>
      <c r="T1967" s="295"/>
      <c r="U1967" s="296"/>
      <c r="V1967" s="103"/>
      <c r="W1967" s="84">
        <f t="shared" si="815"/>
        <v>1</v>
      </c>
      <c r="X1967" s="84"/>
      <c r="Y1967" s="78">
        <f>SUM(E1944:E1967)</f>
        <v>0</v>
      </c>
      <c r="Z1967" s="72" t="str">
        <f t="shared" si="813"/>
        <v/>
      </c>
      <c r="AA1967" s="72" t="str">
        <f t="shared" si="814"/>
        <v/>
      </c>
      <c r="AB1967" s="72"/>
      <c r="AC1967" s="72">
        <f t="shared" si="799"/>
        <v>1</v>
      </c>
      <c r="AD1967" s="72">
        <f t="shared" si="800"/>
        <v>1</v>
      </c>
      <c r="AE1967" s="109" t="str">
        <f t="shared" si="801"/>
        <v>0-0</v>
      </c>
      <c r="AF1967" s="109" t="str">
        <f t="shared" si="802"/>
        <v>Y</v>
      </c>
      <c r="AG1967" s="109" t="str">
        <f t="shared" si="803"/>
        <v>B</v>
      </c>
      <c r="AM1967" s="109">
        <f t="shared" si="804"/>
        <v>0</v>
      </c>
      <c r="AN1967" s="109">
        <f t="shared" si="805"/>
        <v>0</v>
      </c>
      <c r="AO1967" s="109" t="str">
        <f t="shared" si="806"/>
        <v/>
      </c>
      <c r="AQ1967" s="109" t="str">
        <f t="shared" si="807"/>
        <v/>
      </c>
      <c r="BA1967" s="229">
        <f>MOD(SUM(E1944:E1968),12)</f>
        <v>0</v>
      </c>
    </row>
    <row r="1968" spans="1:53" ht="15.75" thickBot="1" x14ac:dyDescent="0.3">
      <c r="A1968" s="88"/>
      <c r="B1968" s="66" t="s">
        <v>302</v>
      </c>
      <c r="C1968" s="67"/>
      <c r="D1968" s="102"/>
      <c r="E1968" s="32"/>
      <c r="F1968" s="32"/>
      <c r="G1968" s="68" t="s">
        <v>277</v>
      </c>
      <c r="H1968" s="69">
        <f t="shared" si="808"/>
        <v>0</v>
      </c>
      <c r="I1968" s="70">
        <f t="shared" si="809"/>
        <v>0</v>
      </c>
      <c r="J1968" s="73" t="str">
        <f t="shared" si="810"/>
        <v>--</v>
      </c>
      <c r="K1968" s="32"/>
      <c r="L1968" s="234"/>
      <c r="M1968" s="295"/>
      <c r="N1968" s="295"/>
      <c r="O1968" s="295"/>
      <c r="P1968" s="295"/>
      <c r="Q1968" s="295"/>
      <c r="R1968" s="295"/>
      <c r="S1968" s="295"/>
      <c r="T1968" s="295"/>
      <c r="U1968" s="296"/>
      <c r="V1968" s="103"/>
      <c r="W1968" s="72"/>
      <c r="X1968" s="72"/>
      <c r="Y1968" s="78">
        <f>SUM(E1944:E1968)</f>
        <v>0</v>
      </c>
      <c r="Z1968" s="72" t="str">
        <f t="shared" si="813"/>
        <v/>
      </c>
      <c r="AA1968" s="72" t="str">
        <f t="shared" si="814"/>
        <v/>
      </c>
      <c r="AB1968" s="72"/>
      <c r="AC1968" s="72">
        <f t="shared" si="799"/>
        <v>1</v>
      </c>
      <c r="AD1968" s="72">
        <f t="shared" si="800"/>
        <v>1</v>
      </c>
      <c r="AE1968" s="109" t="str">
        <f t="shared" si="801"/>
        <v>0-0</v>
      </c>
      <c r="AF1968" s="109" t="str">
        <f t="shared" si="802"/>
        <v>Y</v>
      </c>
      <c r="AG1968" s="109" t="str">
        <f t="shared" si="803"/>
        <v>B</v>
      </c>
      <c r="AM1968" s="109">
        <f t="shared" si="804"/>
        <v>0</v>
      </c>
      <c r="AN1968" s="109">
        <f t="shared" si="805"/>
        <v>0</v>
      </c>
      <c r="AO1968" s="109" t="str">
        <f t="shared" si="806"/>
        <v/>
      </c>
      <c r="AQ1968" s="109" t="str">
        <f t="shared" si="807"/>
        <v/>
      </c>
      <c r="BA1968" s="228"/>
    </row>
    <row r="1969" spans="1:53" ht="16.5" thickBot="1" x14ac:dyDescent="0.3">
      <c r="A1969" s="88"/>
      <c r="B1969" s="281" t="s">
        <v>399</v>
      </c>
      <c r="C1969" s="283"/>
      <c r="D1969" s="79"/>
      <c r="E1969" s="80"/>
      <c r="F1969" s="80"/>
      <c r="G1969" s="81"/>
      <c r="H1969" s="192"/>
      <c r="I1969" s="192"/>
      <c r="J1969" s="192"/>
      <c r="K1969" s="82"/>
      <c r="L1969" s="281" t="s">
        <v>306</v>
      </c>
      <c r="M1969" s="282"/>
      <c r="N1969" s="282"/>
      <c r="O1969" s="282"/>
      <c r="P1969" s="282"/>
      <c r="Q1969" s="282"/>
      <c r="R1969" s="282"/>
      <c r="S1969" s="282"/>
      <c r="T1969" s="282"/>
      <c r="U1969" s="283"/>
      <c r="V1969" s="104"/>
      <c r="W1969" s="72"/>
      <c r="X1969" s="72"/>
      <c r="Y1969" s="72"/>
      <c r="Z1969" s="72"/>
      <c r="AA1969" s="72" t="str">
        <f t="shared" si="814"/>
        <v/>
      </c>
      <c r="AB1969" s="72"/>
      <c r="AC1969" s="72">
        <f>SUM(AC1944:AC1968)</f>
        <v>25</v>
      </c>
      <c r="AD1969" s="72">
        <f>SUM(AD1944:AD1968)</f>
        <v>25</v>
      </c>
      <c r="AE1969" s="109" t="str">
        <f t="shared" si="801"/>
        <v>-</v>
      </c>
      <c r="AM1969" s="109">
        <f>SUM(AM1944:AM1968)</f>
        <v>0</v>
      </c>
      <c r="AN1969" s="109">
        <f>SUM(AN1944:AN1968)</f>
        <v>0</v>
      </c>
      <c r="AO1969" s="109">
        <f>((COUNTIF(AO1944:AO1968,"Y")/3)*2)</f>
        <v>0</v>
      </c>
      <c r="AP1969" s="109">
        <f>(COUNTIF(AO1944:AO1968,"Y")/3)</f>
        <v>0</v>
      </c>
      <c r="AQ1969" s="109">
        <f>(COUNTIF(AQ1944:AQ1968,"Y")/2)</f>
        <v>0</v>
      </c>
      <c r="AR1969" s="109">
        <f>(COUNTIF(AQ1944:AQ1968,"Y")/2)</f>
        <v>0</v>
      </c>
      <c r="BA1969" s="228"/>
    </row>
    <row r="1970" spans="1:53" ht="16.5" thickBot="1" x14ac:dyDescent="0.3">
      <c r="A1970" s="88"/>
      <c r="B1970" s="281" t="s">
        <v>307</v>
      </c>
      <c r="C1970" s="283"/>
      <c r="D1970" s="25"/>
      <c r="E1970" s="25"/>
      <c r="F1970" s="25"/>
      <c r="G1970" s="83"/>
      <c r="H1970" s="25"/>
      <c r="I1970" s="26"/>
      <c r="J1970" s="26"/>
      <c r="K1970" s="25"/>
      <c r="L1970" s="25"/>
      <c r="M1970" s="25"/>
      <c r="N1970" s="25"/>
      <c r="O1970" s="25"/>
      <c r="P1970" s="26"/>
      <c r="Q1970" s="26"/>
      <c r="R1970" s="26"/>
      <c r="S1970" s="26"/>
      <c r="T1970" s="26"/>
      <c r="U1970" s="26"/>
      <c r="V1970" s="54"/>
      <c r="W1970" s="72"/>
      <c r="X1970" s="72"/>
      <c r="Y1970" s="72"/>
      <c r="Z1970" s="72"/>
      <c r="AA1970" s="72" t="str">
        <f t="shared" si="814"/>
        <v/>
      </c>
      <c r="AB1970" s="72"/>
      <c r="AC1970" s="72"/>
      <c r="AD1970" s="72"/>
      <c r="AE1970" s="109" t="str">
        <f t="shared" si="801"/>
        <v>-</v>
      </c>
      <c r="BA1970" s="226"/>
    </row>
    <row r="1971" spans="1:53" x14ac:dyDescent="0.25">
      <c r="A1971" s="88"/>
      <c r="B1971" s="88"/>
      <c r="C1971" s="88"/>
      <c r="D1971" s="88"/>
      <c r="E1971" s="88"/>
      <c r="F1971" s="88"/>
      <c r="G1971" s="88"/>
      <c r="H1971" s="88"/>
      <c r="I1971" s="88"/>
      <c r="J1971" s="88"/>
      <c r="K1971" s="88"/>
      <c r="L1971" s="88"/>
      <c r="M1971" s="88"/>
      <c r="N1971" s="88"/>
      <c r="O1971" s="88"/>
      <c r="P1971" s="88"/>
      <c r="Q1971" s="88"/>
      <c r="R1971" s="88"/>
      <c r="S1971" s="88"/>
      <c r="T1971" s="88"/>
      <c r="U1971" s="88"/>
      <c r="V1971" s="88"/>
      <c r="W1971" s="88"/>
      <c r="X1971" s="88"/>
      <c r="Y1971" s="88"/>
      <c r="Z1971" s="88"/>
      <c r="AA1971" s="88"/>
      <c r="AB1971" s="88"/>
      <c r="AC1971" s="88"/>
      <c r="AD1971" s="88"/>
    </row>
    <row r="1972" spans="1:53" ht="15.75" thickBot="1" x14ac:dyDescent="0.3">
      <c r="A1972" s="88"/>
      <c r="B1972" s="88"/>
      <c r="C1972" s="88"/>
      <c r="D1972" s="88"/>
      <c r="E1972" s="88"/>
      <c r="F1972" s="88"/>
      <c r="G1972" s="88"/>
      <c r="H1972" s="88"/>
      <c r="I1972" s="88"/>
      <c r="J1972" s="88"/>
      <c r="K1972" s="88"/>
      <c r="L1972" s="88"/>
      <c r="M1972" s="88"/>
      <c r="N1972" s="88"/>
      <c r="O1972" s="88"/>
      <c r="P1972" s="88"/>
      <c r="Q1972" s="88"/>
      <c r="R1972" s="88"/>
      <c r="S1972" s="88"/>
      <c r="T1972" s="88"/>
      <c r="U1972" s="88"/>
      <c r="V1972" s="88"/>
      <c r="W1972" s="88"/>
      <c r="X1972" s="88"/>
      <c r="Y1972" s="88"/>
      <c r="Z1972" s="88"/>
      <c r="AA1972" s="88"/>
      <c r="AB1972" s="88"/>
      <c r="AC1972" s="88"/>
      <c r="AD1972" s="88"/>
    </row>
    <row r="1973" spans="1:53" ht="24" thickBot="1" x14ac:dyDescent="0.4">
      <c r="A1973" s="88"/>
      <c r="B1973" s="85" t="s">
        <v>400</v>
      </c>
      <c r="C1973" s="25"/>
      <c r="D1973" s="25"/>
      <c r="E1973" s="25"/>
      <c r="F1973" s="88"/>
      <c r="G1973" s="25"/>
      <c r="H1973" s="25"/>
      <c r="I1973" s="87"/>
      <c r="J1973" s="26"/>
      <c r="K1973" s="25"/>
      <c r="L1973" s="25"/>
      <c r="M1973" s="196" t="s">
        <v>210</v>
      </c>
      <c r="N1973" s="196" t="s">
        <v>211</v>
      </c>
      <c r="O1973" s="196" t="s">
        <v>212</v>
      </c>
      <c r="P1973" s="196" t="s">
        <v>213</v>
      </c>
      <c r="Q1973" s="196" t="s">
        <v>214</v>
      </c>
      <c r="R1973" s="196" t="s">
        <v>215</v>
      </c>
      <c r="S1973" s="196" t="s">
        <v>216</v>
      </c>
      <c r="T1973" s="196" t="s">
        <v>217</v>
      </c>
      <c r="U1973" s="196" t="s">
        <v>218</v>
      </c>
      <c r="V1973" s="196" t="s">
        <v>219</v>
      </c>
      <c r="W1973" s="113" t="s">
        <v>220</v>
      </c>
      <c r="X1973" s="196" t="s">
        <v>221</v>
      </c>
      <c r="Y1973" s="25"/>
      <c r="Z1973" s="25"/>
      <c r="AA1973" s="25"/>
      <c r="AB1973" s="25"/>
      <c r="AC1973" s="25"/>
      <c r="AD1973" s="25"/>
      <c r="BA1973" s="226"/>
    </row>
    <row r="1974" spans="1:53" ht="16.5" thickTop="1" thickBot="1" x14ac:dyDescent="0.3">
      <c r="A1974" s="88"/>
      <c r="B1974" s="284" t="s">
        <v>222</v>
      </c>
      <c r="C1974" s="285"/>
      <c r="D1974" s="286" t="s">
        <v>223</v>
      </c>
      <c r="E1974" s="287"/>
      <c r="F1974" s="88"/>
      <c r="G1974" s="288" t="s">
        <v>224</v>
      </c>
      <c r="H1974" s="289"/>
      <c r="I1974" s="28">
        <f>SUM(E1985:E2009)</f>
        <v>0</v>
      </c>
      <c r="J1974" s="290" t="s">
        <v>225</v>
      </c>
      <c r="K1974" s="291"/>
      <c r="L1974" s="287"/>
      <c r="M1974" s="196">
        <v>2</v>
      </c>
      <c r="N1974" s="35">
        <f>SUM(AI1974,AI1985)</f>
        <v>0</v>
      </c>
      <c r="O1974" s="35">
        <v>0</v>
      </c>
      <c r="P1974" s="35">
        <f>SUM(AJ1974,AJ1985)</f>
        <v>0</v>
      </c>
      <c r="Q1974" s="35">
        <v>0</v>
      </c>
      <c r="R1974" s="35">
        <f>COUNTIFS($E1985:$E2009,"2",$F1985:$F2009,"Pole",$C1985:$C2009,"FST")</f>
        <v>0</v>
      </c>
      <c r="S1974" s="35">
        <f>SUM(AL1974,AK1985)</f>
        <v>0</v>
      </c>
      <c r="T1974" s="35">
        <v>0</v>
      </c>
      <c r="U1974" s="35">
        <f>SUM(AK1974,AL1985)</f>
        <v>0</v>
      </c>
      <c r="V1974" s="35">
        <v>0</v>
      </c>
      <c r="W1974" s="34">
        <f>COUNTIFS($E1985:$E2009,"2",$F1985:$F2009,"HH",$C1985:$C2009,"FST")</f>
        <v>0</v>
      </c>
      <c r="X1974" s="35">
        <f>COUNTIFS($E1985:$E2009,"2",$F1985:$F2009,"Ped",$C1985:$C2009,"FST")</f>
        <v>0</v>
      </c>
      <c r="Y1974" s="25"/>
      <c r="Z1974" s="297" t="s">
        <v>226</v>
      </c>
      <c r="AA1974" s="298"/>
      <c r="AB1974" s="299"/>
      <c r="AC1974" s="25"/>
      <c r="AD1974" s="25"/>
      <c r="AH1974" s="109">
        <v>2</v>
      </c>
      <c r="AI1974" s="109" t="str">
        <f>IF($E1975="SS",COUNTIFS($C1985:$C2009,"FST",$E1985:$E2009,"2"),"0")</f>
        <v>0</v>
      </c>
      <c r="AJ1974" s="109" t="str">
        <f>IF($E1975="RPX",COUNTIFS($C1985:$C2009,"FST",$E1985:$E2009,"2"),"0")</f>
        <v>0</v>
      </c>
      <c r="AK1974" s="109" t="str">
        <f>IF($E1975="EUC",COUNTIFS($C1985:$C2009,"FST",$E1985:$E2009,"2"),"0")</f>
        <v>0</v>
      </c>
      <c r="AL1974" s="109" t="str">
        <f>IF($E1975="RPX-T",COUNTIFS($C1985:$C2009,"FST",$E1985:$E2009,"2"),"0")</f>
        <v>0</v>
      </c>
      <c r="AT1974" s="110" t="s">
        <v>227</v>
      </c>
      <c r="AU1974" s="108">
        <f>IF(OR($AS1975="Y",$AS1976="Y",$AS1977="Y"),"",COUNTIFS($E1975,"SS",$E1980,"Y"))</f>
        <v>0</v>
      </c>
      <c r="AV1974" s="111">
        <f>IF(OR($AS1975="Y",$AS1976="Y",$AS1977="Y"),"",COUNTIFS($E1975,"RPX",$E1980,"Y"))</f>
        <v>0</v>
      </c>
      <c r="AW1974" s="111">
        <f>IF(OR($AS1975="Y",$AS1976="Y",$AS1977="Y"),"",COUNTIFS($E1975,"EUC",$E1980,"Y"))</f>
        <v>0</v>
      </c>
      <c r="AX1974" s="109">
        <f>IF(OR($AS1975="Y",$AS1976="Y",$AS1977="Y"),"",COUNTIFS($E1975,"RPX-T",$E1980,"Y"))</f>
        <v>0</v>
      </c>
      <c r="BA1974" s="226"/>
    </row>
    <row r="1975" spans="1:53" ht="16.5" customHeight="1" thickTop="1" thickBot="1" x14ac:dyDescent="0.3">
      <c r="A1975" s="88"/>
      <c r="B1975" s="29" t="s">
        <v>228</v>
      </c>
      <c r="C1975" s="30">
        <v>0</v>
      </c>
      <c r="D1975" s="31" t="s">
        <v>229</v>
      </c>
      <c r="E1975" s="66" t="str">
        <f>TEXT(IF('Cable Calculator'!IJ7="","",'Cable Calculator'!IJ7),)</f>
        <v/>
      </c>
      <c r="F1975" s="88"/>
      <c r="G1975" s="300" t="s">
        <v>230</v>
      </c>
      <c r="H1975" s="287"/>
      <c r="I1975" s="33">
        <f>E1976-I1974</f>
        <v>0</v>
      </c>
      <c r="J1975" s="301" t="s">
        <v>231</v>
      </c>
      <c r="K1975" s="302"/>
      <c r="L1975" s="34">
        <f>I1979</f>
        <v>0</v>
      </c>
      <c r="M1975" s="196">
        <v>4</v>
      </c>
      <c r="N1975" s="35">
        <f>SUM(AI1975,AI1986)</f>
        <v>0</v>
      </c>
      <c r="O1975" s="35">
        <v>0</v>
      </c>
      <c r="P1975" s="35">
        <f>SUM(AJ1975,AJ1986)</f>
        <v>0</v>
      </c>
      <c r="Q1975" s="35">
        <v>0</v>
      </c>
      <c r="R1975" s="35">
        <f>COUNTIFS($E1985:$E2009,"4",$F1985:$F2009,"Pole",$C1985:$C2009,"FST")</f>
        <v>0</v>
      </c>
      <c r="S1975" s="35">
        <f>SUM(AL1975,AK1986)</f>
        <v>0</v>
      </c>
      <c r="T1975" s="35">
        <v>0</v>
      </c>
      <c r="U1975" s="35">
        <f>SUM(AK1975,AL1986)</f>
        <v>0</v>
      </c>
      <c r="V1975" s="35">
        <v>0</v>
      </c>
      <c r="W1975" s="34">
        <f>COUNTIFS($E1985:$E2009,"4",$F1985:$F2009,"HH",$C1985:$C2009,"FST")</f>
        <v>0</v>
      </c>
      <c r="X1975" s="35">
        <f>COUNTIFS($E1985:$E2009,"4",$F1985:$F2009,"Ped",$C1985:$C2009,"FST")</f>
        <v>0</v>
      </c>
      <c r="Y1975" s="25"/>
      <c r="Z1975" s="303" t="s">
        <v>232</v>
      </c>
      <c r="AA1975" s="305" t="s">
        <v>233</v>
      </c>
      <c r="AB1975" s="306"/>
      <c r="AC1975" s="25"/>
      <c r="AD1975" s="25"/>
      <c r="AH1975" s="109">
        <v>4</v>
      </c>
      <c r="AI1975" s="109" t="str">
        <f>IF($E1975="SS",COUNTIFS($C1985:$C2009,"FST",$E1985:$E2009,"4"),"0")</f>
        <v>0</v>
      </c>
      <c r="AJ1975" s="109" t="str">
        <f>IF($E1975="RPX",COUNTIFS($C1985:$C2009,"FST",$E1985:$E2009,"4"),"0")</f>
        <v>0</v>
      </c>
      <c r="AK1975" s="109" t="str">
        <f>IF($E1975="EUC",COUNTIFS($C1985:$C2009,"FST",$E1985:$E2009,"4"),"0")</f>
        <v>0</v>
      </c>
      <c r="AL1975" s="109" t="str">
        <f>IF($E1975="RPX-T",COUNTIFS($C1985:$C2009,"FST",$E1985:$E2009,"4"),"0")</f>
        <v>0</v>
      </c>
      <c r="AS1975" s="109" t="str">
        <f>IF(AND(E1980="Y",E1976=24,E1977=0),"Y","N")</f>
        <v>N</v>
      </c>
      <c r="AT1975" s="110" t="s">
        <v>234</v>
      </c>
      <c r="AU1975" s="109">
        <f>COUNTIFS($E1975,"SS",$AS1975,"Y")</f>
        <v>0</v>
      </c>
      <c r="AV1975" s="111">
        <f>COUNTIFS($E1975,"RPX",$AS1975,"Y")</f>
        <v>0</v>
      </c>
      <c r="AW1975" s="111">
        <f>COUNTIFS($E1975,"EUC",$AS1975,"Y")</f>
        <v>0</v>
      </c>
      <c r="AX1975" s="109">
        <f>COUNTIFS($E1975,"RPX-T",$AS1975,"Y")</f>
        <v>0</v>
      </c>
      <c r="BA1975" s="227"/>
    </row>
    <row r="1976" spans="1:53" ht="16.5" thickTop="1" thickBot="1" x14ac:dyDescent="0.3">
      <c r="A1976" s="88"/>
      <c r="B1976" s="36" t="s">
        <v>235</v>
      </c>
      <c r="C1976" s="37">
        <v>0</v>
      </c>
      <c r="D1976" s="38" t="s">
        <v>236</v>
      </c>
      <c r="E1976" s="32"/>
      <c r="F1976" s="88"/>
      <c r="G1976" s="309" t="s">
        <v>237</v>
      </c>
      <c r="H1976" s="310"/>
      <c r="I1976" s="35">
        <f>IF(E1976=0,0,12-(MOD(I1974,12)))</f>
        <v>0</v>
      </c>
      <c r="J1976" s="301" t="s">
        <v>238</v>
      </c>
      <c r="K1976" s="302"/>
      <c r="L1976" s="39">
        <f>I1980-I1974</f>
        <v>0</v>
      </c>
      <c r="M1976" s="196">
        <v>6</v>
      </c>
      <c r="N1976" s="35">
        <f>SUM(AI1976,AI1987)</f>
        <v>0</v>
      </c>
      <c r="O1976" s="35">
        <v>0</v>
      </c>
      <c r="P1976" s="35">
        <f>SUM(AJ1976,AJ1987)</f>
        <v>0</v>
      </c>
      <c r="Q1976" s="35">
        <v>0</v>
      </c>
      <c r="R1976" s="35">
        <f>COUNTIFS($E1985:$E2009,"6",$F1985:$F2009,"Pole",$C1985:$C2009,"FST")</f>
        <v>0</v>
      </c>
      <c r="S1976" s="35">
        <f>SUM(AL1976,AK1987)</f>
        <v>0</v>
      </c>
      <c r="T1976" s="35">
        <v>0</v>
      </c>
      <c r="U1976" s="35">
        <f>SUM(AK1976,AL1987)</f>
        <v>0</v>
      </c>
      <c r="V1976" s="35">
        <v>0</v>
      </c>
      <c r="W1976" s="34">
        <f>COUNTIFS($E1985:$E2009,"6",$F1985:$F2009,"HH",$C1985:$C2009,"FST")</f>
        <v>0</v>
      </c>
      <c r="X1976" s="35">
        <f>COUNTIFS($E1985:$E2009,"6",$F1985:$F2009,"Ped",$C1985:$C2009,"FST")</f>
        <v>0</v>
      </c>
      <c r="Y1976" s="25"/>
      <c r="Z1976" s="304"/>
      <c r="AA1976" s="307"/>
      <c r="AB1976" s="308"/>
      <c r="AC1976" s="25"/>
      <c r="AD1976" s="25"/>
      <c r="AH1976" s="109">
        <v>6</v>
      </c>
      <c r="AI1976" s="109" t="str">
        <f>IF($E1975="SS",COUNTIFS($C1985:$C2009,"FST",$E1985:$E2009,"6"),"0")</f>
        <v>0</v>
      </c>
      <c r="AJ1976" s="109" t="str">
        <f>IF($E1975="RPX",COUNTIFS($C1985:$C2009,"FST",$E1985:$E2009,"6"),"0")</f>
        <v>0</v>
      </c>
      <c r="AK1976" s="109" t="str">
        <f>IF($E1975="EUC",COUNTIFS($C1985:$C2009,"FST",$E1985:$E2009,"6"),"0")</f>
        <v>0</v>
      </c>
      <c r="AL1976" s="109" t="str">
        <f>IF($E1975="RPX-T",COUNTIFS($C1985:$C2009,"FST",$E1985:$E2009,"6"),"0")</f>
        <v>0</v>
      </c>
      <c r="AS1976" s="109" t="str">
        <f>IF(AND(E1980="Y",E1976=48,E1977=12),"Y","N")</f>
        <v>N</v>
      </c>
      <c r="AT1976" s="110" t="s">
        <v>239</v>
      </c>
      <c r="AU1976" s="109">
        <f>COUNTIFS($E1975,"SS",$AS1976,"Y")</f>
        <v>0</v>
      </c>
      <c r="AV1976" s="108">
        <f>COUNTIFS($E1975,"RPX",$AS1976,"Y")</f>
        <v>0</v>
      </c>
      <c r="AW1976" s="108">
        <f>COUNTIFS($E1975,"EUC",$AS1976,"Y")</f>
        <v>0</v>
      </c>
      <c r="AX1976" s="109">
        <f>COUNTIFS($E1975,"RPX-T",$AS1976,"Y")</f>
        <v>0</v>
      </c>
      <c r="BA1976" s="227"/>
    </row>
    <row r="1977" spans="1:53" ht="16.5" customHeight="1" thickTop="1" thickBot="1" x14ac:dyDescent="0.3">
      <c r="A1977" s="88"/>
      <c r="B1977" s="40" t="s">
        <v>240</v>
      </c>
      <c r="C1977" s="30">
        <v>0</v>
      </c>
      <c r="D1977" s="41" t="s">
        <v>241</v>
      </c>
      <c r="E1977" s="42"/>
      <c r="F1977" s="88"/>
      <c r="G1977" s="277" t="s">
        <v>242</v>
      </c>
      <c r="H1977" s="43" t="s">
        <v>243</v>
      </c>
      <c r="I1977" s="35">
        <f>IF(E1977&lt;&gt;0,1,0)</f>
        <v>0</v>
      </c>
      <c r="J1977" s="309" t="s">
        <v>244</v>
      </c>
      <c r="K1977" s="310"/>
      <c r="L1977" s="44" t="str">
        <f>'Cable Calculator'!IJ3</f>
        <v/>
      </c>
      <c r="M1977" s="196">
        <v>8</v>
      </c>
      <c r="N1977" s="35">
        <f>SUM(AI1977,AI1988)</f>
        <v>0</v>
      </c>
      <c r="O1977" s="35">
        <v>0</v>
      </c>
      <c r="P1977" s="35">
        <f>SUM(AJ1977,AJ1988)</f>
        <v>0</v>
      </c>
      <c r="Q1977" s="35">
        <v>0</v>
      </c>
      <c r="R1977" s="35">
        <f>COUNTIFS($E1985:$E2009,"8",$F1985:$F2009,"Pole",$C1985:$C2009,"FST")</f>
        <v>0</v>
      </c>
      <c r="S1977" s="35">
        <f>SUM(AL1977,AK1988)</f>
        <v>0</v>
      </c>
      <c r="T1977" s="35">
        <v>0</v>
      </c>
      <c r="U1977" s="35">
        <f>SUM(AK1977,AL1988)</f>
        <v>0</v>
      </c>
      <c r="V1977" s="35">
        <v>0</v>
      </c>
      <c r="W1977" s="34">
        <f>COUNTIFS($E1985:$E2009,"8",$F1985:$F2009,"HH",$C1985:$C2009,"FST")</f>
        <v>0</v>
      </c>
      <c r="X1977" s="35">
        <f>COUNTIFS($E1985:$E2009,"8",$F1985:$F2009,"Ped",$C1985:$C2009,"FST")</f>
        <v>0</v>
      </c>
      <c r="Y1977" s="25"/>
      <c r="Z1977" s="45">
        <v>1</v>
      </c>
      <c r="AA1977" s="46">
        <v>1</v>
      </c>
      <c r="AB1977" s="46">
        <v>12</v>
      </c>
      <c r="AC1977" s="25"/>
      <c r="AD1977" s="25"/>
      <c r="AH1977" s="109">
        <v>8</v>
      </c>
      <c r="AI1977" s="109" t="str">
        <f>IF($E1975="SS",COUNTIFS($C1985:$C2009,"FST",$E1985:$E2009,"8"),"0")</f>
        <v>0</v>
      </c>
      <c r="AJ1977" s="109" t="str">
        <f>IF($E1975="RPX",COUNTIFS($C1985:$C2009,"FST",$E1985:$E2009,"8"),"0")</f>
        <v>0</v>
      </c>
      <c r="AK1977" s="109" t="str">
        <f>IF($E1975="EUC",COUNTIFS($C1985:$C2009,"FST",$E1985:$E2009,"8"),"0")</f>
        <v>0</v>
      </c>
      <c r="AL1977" s="109" t="str">
        <f>IF($E1975="RPX-T",COUNTIFS($C1985:$C2009,"FST",$E1985:$E2009,"8"),"0")</f>
        <v>0</v>
      </c>
      <c r="AS1977" s="109" t="str">
        <f>IF(AND(E1980="Y",E1976=48,E1977=0),"Y","N")</f>
        <v>N</v>
      </c>
      <c r="AT1977" s="110" t="s">
        <v>245</v>
      </c>
      <c r="AU1977" s="109">
        <f>COUNTIFS($E1975,"SS",$AS1977,"Y")</f>
        <v>0</v>
      </c>
      <c r="AV1977" s="108">
        <f>COUNTIFS($E1975,"RPX",$AS1977,"Y")</f>
        <v>0</v>
      </c>
      <c r="AW1977" s="108">
        <f>COUNTIFS($E1975,"EUC",$AS1977,"Y")</f>
        <v>0</v>
      </c>
      <c r="AX1977" s="109">
        <f>COUNTIFS($E1975,"RPX-T",$AS1977,"Y")</f>
        <v>0</v>
      </c>
      <c r="BA1977" s="227"/>
    </row>
    <row r="1978" spans="1:53" ht="16.5" thickTop="1" thickBot="1" x14ac:dyDescent="0.3">
      <c r="A1978" s="88"/>
      <c r="B1978" s="29" t="s">
        <v>246</v>
      </c>
      <c r="C1978" s="37">
        <v>0</v>
      </c>
      <c r="D1978" s="41" t="s">
        <v>247</v>
      </c>
      <c r="E1978" s="42"/>
      <c r="F1978" s="88"/>
      <c r="G1978" s="278"/>
      <c r="H1978" s="47" t="s">
        <v>248</v>
      </c>
      <c r="I1978" s="35">
        <f>IF(E1977&lt;&gt;0,E1977,0)</f>
        <v>0</v>
      </c>
      <c r="J1978" s="194"/>
      <c r="K1978" s="195"/>
      <c r="L1978" s="48"/>
      <c r="M1978" s="196">
        <v>12</v>
      </c>
      <c r="N1978" s="35" t="str">
        <f>IF($E1975="SS",SUM(AI1978,AJ1989,AM2010,AO2010,AQ2010),"0")</f>
        <v>0</v>
      </c>
      <c r="O1978" s="35" t="str">
        <f>IF($E1975="SS",SUM(AN2010,AP2010,AR2010),"0")</f>
        <v>0</v>
      </c>
      <c r="P1978" s="35" t="str">
        <f>IF($E1975="RPX",SUM(AJ1978,AJ1989,AM2010,AO2010,AQ2010),"0")</f>
        <v>0</v>
      </c>
      <c r="Q1978" s="35" t="str">
        <f>IF($E1975="RPX",SUM(AN2010,AP2010,AR2010),"0")</f>
        <v>0</v>
      </c>
      <c r="R1978" s="35">
        <f>COUNTIFS($E1985:$E2009,"12",$F1985:$F2009,"Pole",$C1985:$C2009,"FST")</f>
        <v>0</v>
      </c>
      <c r="S1978" s="35" t="str">
        <f>IF($E1975="RPX-T",SUM(AL1978,AK1989,AM2010,AO2010,AQ2010),"0")</f>
        <v>0</v>
      </c>
      <c r="T1978" s="35" t="str">
        <f>IF($E1975="RPX-T",SUM(AN2010,AP2010,AR2010),"0")</f>
        <v>0</v>
      </c>
      <c r="U1978" s="35" t="str">
        <f>IF($E1975="EUC",SUM(AK1978,AL1989,AM2010,AO2010,AQ2010),"0")</f>
        <v>0</v>
      </c>
      <c r="V1978" s="35" t="str">
        <f>IF($E1975="EUC",SUM($AN2010,AP2010,AR2010),"0")</f>
        <v>0</v>
      </c>
      <c r="W1978" s="34">
        <f>COUNTIFS($E1985:$E2009,"12",$F1985:$F2009,"HH",$C1985:$C2009,"FST")</f>
        <v>0</v>
      </c>
      <c r="X1978" s="35">
        <f>COUNTIFS($E1985:$E2009,"12",$F1985:$F2009,"Ped",$C1985:$C2009,"FST")</f>
        <v>0</v>
      </c>
      <c r="Y1978" s="25"/>
      <c r="Z1978" s="45">
        <v>2</v>
      </c>
      <c r="AA1978" s="46">
        <v>13</v>
      </c>
      <c r="AB1978" s="46">
        <v>24</v>
      </c>
      <c r="AC1978" s="25"/>
      <c r="AD1978" s="25"/>
      <c r="AH1978" s="109">
        <v>12</v>
      </c>
      <c r="AI1978" s="109" t="str">
        <f>IF($E1975="SS",COUNTIFS($C1985:$C2009,"FST",$E1985:$E2009,"12"),"0")</f>
        <v>0</v>
      </c>
      <c r="AJ1978" s="109" t="str">
        <f>IF($E1975="RPX",COUNTIFS($C1985:$C2009,"FST",$E1985:$E2009,"12"),"0")</f>
        <v>0</v>
      </c>
      <c r="AK1978" s="109" t="str">
        <f>IF($E1975="EUC",COUNTIFS($C1985:$C2009,"FST",$E1985:$E2009,"12"),"0")</f>
        <v>0</v>
      </c>
      <c r="AL1978" s="109" t="str">
        <f>IF($E1975="RPX-T",COUNTIFS($C1985:$C2009,"FST",$E1985:$E2009,"12"),"0")</f>
        <v>0</v>
      </c>
      <c r="BA1978" s="227"/>
    </row>
    <row r="1979" spans="1:53" ht="16.5" customHeight="1" thickTop="1" thickBot="1" x14ac:dyDescent="0.3">
      <c r="A1979" s="88"/>
      <c r="B1979" s="36" t="s">
        <v>249</v>
      </c>
      <c r="C1979" s="30">
        <v>0</v>
      </c>
      <c r="D1979" s="49" t="s">
        <v>250</v>
      </c>
      <c r="E1979" s="50">
        <f>E1976/12</f>
        <v>0</v>
      </c>
      <c r="F1979" s="88"/>
      <c r="G1979" s="277" t="s">
        <v>251</v>
      </c>
      <c r="H1979" s="51" t="s">
        <v>252</v>
      </c>
      <c r="I1979" s="112">
        <f>E1978</f>
        <v>0</v>
      </c>
      <c r="J1979" s="311" t="s">
        <v>253</v>
      </c>
      <c r="K1979" s="312"/>
      <c r="L1979" s="313"/>
      <c r="M1979" s="52" t="s">
        <v>254</v>
      </c>
      <c r="N1979" s="106"/>
      <c r="O1979" s="106"/>
      <c r="P1979" s="192"/>
      <c r="Q1979" s="192"/>
      <c r="R1979" s="192"/>
      <c r="S1979" s="192"/>
      <c r="T1979" s="192"/>
      <c r="U1979" s="192"/>
      <c r="V1979" s="192"/>
      <c r="W1979" s="53">
        <f>SUM(P1979:U1979)</f>
        <v>0</v>
      </c>
      <c r="X1979" s="54"/>
      <c r="Y1979" s="25"/>
      <c r="Z1979" s="45">
        <v>3</v>
      </c>
      <c r="AA1979" s="46">
        <v>25</v>
      </c>
      <c r="AB1979" s="46">
        <v>36</v>
      </c>
      <c r="AC1979" s="25"/>
      <c r="AD1979" s="25"/>
      <c r="BA1979" s="227"/>
    </row>
    <row r="1980" spans="1:53" ht="16.5" thickTop="1" thickBot="1" x14ac:dyDescent="0.3">
      <c r="A1980" s="88"/>
      <c r="B1980" s="36" t="s">
        <v>255</v>
      </c>
      <c r="C1980" s="30">
        <v>0</v>
      </c>
      <c r="D1980" s="31" t="s">
        <v>256</v>
      </c>
      <c r="E1980" s="101" t="str">
        <f>IF('Cable Calculator'!IJ5="","",'Cable Calculator'!IJ5)</f>
        <v/>
      </c>
      <c r="F1980" s="88"/>
      <c r="G1980" s="278"/>
      <c r="H1980" s="47" t="s">
        <v>257</v>
      </c>
      <c r="I1980" s="35" t="str">
        <f>IF(E1978="","0",IF(AND(E1975="EUC",E1976=432), I1979+(203-E1977),IF(E1978=0,0,(E1978+(E1976-E1977)-1))))</f>
        <v>0</v>
      </c>
      <c r="J1980" s="292" t="str">
        <f>IFERROR(IF(OR(E1975="EUC",E1975="SS"),"---",IF(OR(P1974,S1974),"NO 2F Tethers for RPX!",IF(OR(P1976,S1976),"NO 6F Tethers for RPX!","---"))),"---")</f>
        <v>---</v>
      </c>
      <c r="K1980" s="293"/>
      <c r="L1980" s="294"/>
      <c r="M1980" s="292" t="str">
        <f>IF(E1977&gt;60,"Dead Count &gt;60: Consider Downsize","---")</f>
        <v>---</v>
      </c>
      <c r="N1980" s="293"/>
      <c r="O1980" s="293"/>
      <c r="P1980" s="293"/>
      <c r="Q1980" s="293"/>
      <c r="R1980" s="293"/>
      <c r="S1980" s="293"/>
      <c r="T1980" s="293"/>
      <c r="U1980" s="294"/>
      <c r="V1980" s="100"/>
      <c r="W1980" s="54">
        <f>SUM(P1980:U1980)</f>
        <v>0</v>
      </c>
      <c r="X1980" s="54"/>
      <c r="Y1980" s="25"/>
      <c r="Z1980" s="45">
        <v>4</v>
      </c>
      <c r="AA1980" s="46">
        <v>37</v>
      </c>
      <c r="AB1980" s="46">
        <v>48</v>
      </c>
      <c r="AC1980" s="25"/>
      <c r="AD1980" s="25"/>
      <c r="BA1980" s="227"/>
    </row>
    <row r="1981" spans="1:53" ht="16.5" thickTop="1" thickBot="1" x14ac:dyDescent="0.3">
      <c r="A1981" s="88"/>
      <c r="B1981" s="55" t="s">
        <v>258</v>
      </c>
      <c r="C1981" s="56">
        <f>SUM(C1975:C1980)+I1974</f>
        <v>0</v>
      </c>
      <c r="D1981" s="31" t="s">
        <v>259</v>
      </c>
      <c r="E1981" s="101" t="str">
        <f>IF(AS1975="Y","DBL",IF(AS1976="Y","TRPL",IF(AS1977="Y","QUAD","")))</f>
        <v/>
      </c>
      <c r="F1981" s="88"/>
      <c r="G1981" s="192"/>
      <c r="H1981" s="57"/>
      <c r="I1981" s="192"/>
      <c r="J1981" s="292" t="str">
        <f>IF(AND(E1976=216,(OR(Z1997="error",Z1998="error",Z1999="error",Z2000="error",Z2001="error",Z2002="error",Z2003="error",Z2004="error",Z2005="error",Z2006="error",Z2007="error",Z2008="error",Z2009="error",AA1999="error",AA2000="error",AA2001="error",AA2002="error",AA2003="error",AA2004="error",AA2005="error",AA2006="error",AA2007="error",AA2008="error",AA2009="error",AA2010="error",AA2011="error"))),"You cannot cross Tube 6 and 7","---")</f>
        <v>---</v>
      </c>
      <c r="K1981" s="293"/>
      <c r="L1981" s="294"/>
      <c r="M1981" s="292" t="str">
        <f>IF(AND(OR(E1975="SS",E1975="RPX",E1975="EUC",E1975="RPX-T"),(OR(C1985="",C1985="Field SPL"))),"Cannot have FlexNap cables without tethers","---")</f>
        <v>---</v>
      </c>
      <c r="N1981" s="293"/>
      <c r="O1981" s="293"/>
      <c r="P1981" s="293"/>
      <c r="Q1981" s="293"/>
      <c r="R1981" s="293"/>
      <c r="S1981" s="293"/>
      <c r="T1981" s="293"/>
      <c r="U1981" s="294"/>
      <c r="V1981" s="25"/>
      <c r="W1981" s="58"/>
      <c r="X1981" s="58"/>
      <c r="Y1981" s="25"/>
      <c r="Z1981" s="45">
        <v>5</v>
      </c>
      <c r="AA1981" s="46">
        <v>49</v>
      </c>
      <c r="AB1981" s="46">
        <v>60</v>
      </c>
      <c r="AC1981" s="25"/>
      <c r="AD1981" s="25"/>
      <c r="BA1981" s="227"/>
    </row>
    <row r="1982" spans="1:53" ht="16.5" thickTop="1" thickBot="1" x14ac:dyDescent="0.3">
      <c r="A1982" s="88"/>
      <c r="B1982" s="59"/>
      <c r="C1982" s="60"/>
      <c r="D1982" s="61"/>
      <c r="E1982" s="62"/>
      <c r="F1982" s="88"/>
      <c r="G1982" s="63"/>
      <c r="H1982" s="64"/>
      <c r="I1982" s="63"/>
      <c r="J1982" s="292" t="str">
        <f>IF(AND(OR(E1975="RPX", E1975="RPX-T", E1975="SS"),E1976=216),"NO 216 For RPX, RPX-T, OR SS CABLE","---")</f>
        <v>---</v>
      </c>
      <c r="K1982" s="293"/>
      <c r="L1982" s="294"/>
      <c r="M1982" s="292" t="str" cm="1">
        <f t="array" ref="M1982">IF(AND(E1975="",OR(C1985:C2009="FST",C1985:C2009="REV T",C1985:C2009="DBL REV",C1985:C2009="TPL REV", C1985:C2009="QD REV")),"Non-FlexNap cables cannot have tethers","---")</f>
        <v>---</v>
      </c>
      <c r="N1982" s="293"/>
      <c r="O1982" s="293"/>
      <c r="P1982" s="293"/>
      <c r="Q1982" s="293"/>
      <c r="R1982" s="293"/>
      <c r="S1982" s="293"/>
      <c r="T1982" s="293"/>
      <c r="U1982" s="294"/>
      <c r="V1982" s="25"/>
      <c r="W1982" s="58"/>
      <c r="X1982" s="58"/>
      <c r="Y1982" s="25"/>
      <c r="Z1982" s="45">
        <v>6</v>
      </c>
      <c r="AA1982" s="65">
        <v>61</v>
      </c>
      <c r="AB1982" s="65">
        <v>72</v>
      </c>
      <c r="AC1982" s="25"/>
      <c r="AD1982" s="25"/>
      <c r="BA1982" s="226"/>
    </row>
    <row r="1983" spans="1:53" ht="15.75" customHeight="1" thickBot="1" x14ac:dyDescent="0.3">
      <c r="A1983" s="88"/>
      <c r="B1983" s="277" t="s">
        <v>260</v>
      </c>
      <c r="C1983" s="314" t="s">
        <v>261</v>
      </c>
      <c r="D1983" s="314" t="s">
        <v>262</v>
      </c>
      <c r="E1983" s="316" t="s">
        <v>263</v>
      </c>
      <c r="F1983" s="314" t="s">
        <v>264</v>
      </c>
      <c r="G1983" s="279" t="s">
        <v>265</v>
      </c>
      <c r="H1983" s="279" t="s">
        <v>266</v>
      </c>
      <c r="I1983" s="279" t="s">
        <v>267</v>
      </c>
      <c r="J1983" s="318" t="s">
        <v>268</v>
      </c>
      <c r="K1983" s="314" t="s">
        <v>269</v>
      </c>
      <c r="L1983" s="320" t="s">
        <v>270</v>
      </c>
      <c r="M1983" s="322" t="s">
        <v>271</v>
      </c>
      <c r="N1983" s="322"/>
      <c r="O1983" s="322"/>
      <c r="P1983" s="322"/>
      <c r="Q1983" s="322"/>
      <c r="R1983" s="322"/>
      <c r="S1983" s="322"/>
      <c r="T1983" s="322"/>
      <c r="U1983" s="323"/>
      <c r="V1983" s="107"/>
      <c r="W1983" s="72"/>
      <c r="X1983" s="72"/>
      <c r="Y1983" s="72"/>
      <c r="Z1983" s="45">
        <v>7</v>
      </c>
      <c r="AA1983" s="65">
        <v>73</v>
      </c>
      <c r="AB1983" s="65">
        <v>84</v>
      </c>
      <c r="AC1983" s="25"/>
      <c r="AD1983" s="25"/>
      <c r="BA1983" s="228"/>
    </row>
    <row r="1984" spans="1:53" ht="15.75" thickBot="1" x14ac:dyDescent="0.3">
      <c r="A1984" s="88"/>
      <c r="B1984" s="278"/>
      <c r="C1984" s="315"/>
      <c r="D1984" s="315"/>
      <c r="E1984" s="317"/>
      <c r="F1984" s="315"/>
      <c r="G1984" s="280"/>
      <c r="H1984" s="280"/>
      <c r="I1984" s="280"/>
      <c r="J1984" s="319"/>
      <c r="K1984" s="315"/>
      <c r="L1984" s="321"/>
      <c r="M1984" s="324"/>
      <c r="N1984" s="324"/>
      <c r="O1984" s="324"/>
      <c r="P1984" s="324"/>
      <c r="Q1984" s="324"/>
      <c r="R1984" s="324"/>
      <c r="S1984" s="324"/>
      <c r="T1984" s="324"/>
      <c r="U1984" s="325"/>
      <c r="V1984" s="107"/>
      <c r="W1984" s="72"/>
      <c r="X1984" s="72"/>
      <c r="Y1984" s="72"/>
      <c r="Z1984" s="45">
        <v>8</v>
      </c>
      <c r="AA1984" s="46">
        <v>85</v>
      </c>
      <c r="AB1984" s="46">
        <v>96</v>
      </c>
      <c r="AC1984" s="25"/>
      <c r="AD1984" s="25"/>
      <c r="AI1984" s="109" t="s">
        <v>272</v>
      </c>
      <c r="AJ1984" s="109" t="s">
        <v>273</v>
      </c>
      <c r="AK1984" s="109" t="s">
        <v>274</v>
      </c>
      <c r="AL1984" s="109" t="s">
        <v>275</v>
      </c>
      <c r="BA1984" s="228"/>
    </row>
    <row r="1985" spans="1:53" ht="15.75" thickBot="1" x14ac:dyDescent="0.3">
      <c r="A1985" s="88"/>
      <c r="B1985" s="66" t="s">
        <v>276</v>
      </c>
      <c r="C1985" s="67"/>
      <c r="D1985" s="102"/>
      <c r="E1985" s="32"/>
      <c r="F1985" s="32"/>
      <c r="G1985" s="68" t="s">
        <v>277</v>
      </c>
      <c r="H1985" s="69">
        <f>IF(I1985=0,0,I1985-(E1985-1))</f>
        <v>0</v>
      </c>
      <c r="I1985" s="70">
        <f>IF(E1985=0,0,I1980)</f>
        <v>0</v>
      </c>
      <c r="J1985" s="71" t="s">
        <v>278</v>
      </c>
      <c r="K1985" s="32"/>
      <c r="L1985" s="233"/>
      <c r="M1985" s="295"/>
      <c r="N1985" s="295"/>
      <c r="O1985" s="295"/>
      <c r="P1985" s="295"/>
      <c r="Q1985" s="295"/>
      <c r="R1985" s="295"/>
      <c r="S1985" s="295"/>
      <c r="T1985" s="295"/>
      <c r="U1985" s="296"/>
      <c r="V1985" s="103"/>
      <c r="W1985" s="72"/>
      <c r="X1985" s="72"/>
      <c r="Y1985" s="72"/>
      <c r="Z1985" s="45">
        <v>9</v>
      </c>
      <c r="AA1985" s="46">
        <v>97</v>
      </c>
      <c r="AB1985" s="46">
        <v>108</v>
      </c>
      <c r="AC1985" s="72">
        <f t="shared" ref="AC1985:AC2009" si="816">IF(B1985&lt;&gt;"FST",1,0)</f>
        <v>1</v>
      </c>
      <c r="AD1985" s="72">
        <f t="shared" ref="AD1985:AD2009" si="817">IF(C1985&lt;&gt;"FST",1,0)</f>
        <v>1</v>
      </c>
      <c r="AE1985" s="109" t="str">
        <f t="shared" ref="AE1985:AE2011" si="818">CONCATENATE(H1985,"-",I1985)</f>
        <v>0-0</v>
      </c>
      <c r="AF1985" s="109" t="str">
        <f t="shared" ref="AF1985:AF2009" si="819">IF(C1985="Field SPL","N","Y")</f>
        <v>Y</v>
      </c>
      <c r="AG1985" s="109" t="str">
        <f t="shared" ref="AG1985:AG2009" si="820">IF(OR(E$1606="RPX",E$1606="SS"),"A","B")</f>
        <v>B</v>
      </c>
      <c r="AH1985" s="109">
        <v>2</v>
      </c>
      <c r="AI1985" s="109" t="str">
        <f>IF(E1975="SS",COUNTIFS(C1985:C2009,"TCF",E1985:E2009,"2"),"")</f>
        <v/>
      </c>
      <c r="AJ1985" s="109" t="str">
        <f>IF(E1975="RPX",COUNTIFS(C1985:C2009,"TCF",E1985:E2009,"2"),"")</f>
        <v/>
      </c>
      <c r="AK1985" s="109" t="str">
        <f>IF(E1975="RPX-T",COUNTIFS(C1985:C2009,"TCF",E1985:E2009,"2"),"")</f>
        <v/>
      </c>
      <c r="AL1985" s="109" t="str">
        <f>IF(E1975="EUC",COUNTIFS(C1985:C2009,"TCF",E1985:E2009,"2"),"")</f>
        <v/>
      </c>
      <c r="AM1985" s="109">
        <f t="shared" ref="AM1985:AM2009" si="821">VALUE(IF(C1985="FST","0",IF(C1985="REV T","1",IF(C1985="DBL REV",".5","0"))))</f>
        <v>0</v>
      </c>
      <c r="AN1985" s="109">
        <f t="shared" ref="AN1985:AN2009" si="822">VALUE(IF(C1985="FST","0",IF(C1985="REV T","0",IF(C1985="DBL REV",".5","0"))))</f>
        <v>0</v>
      </c>
      <c r="AO1985" s="109" t="str">
        <f t="shared" ref="AO1985:AO2009" si="823">IF(C1985="TPL REV","Y","")</f>
        <v/>
      </c>
      <c r="AQ1985" s="109" t="str">
        <f t="shared" ref="AQ1985:AQ2009" si="824">IF(C1985="QD REV","Y","")</f>
        <v/>
      </c>
      <c r="BA1985" s="229">
        <f>MOD(E1985,12)</f>
        <v>0</v>
      </c>
    </row>
    <row r="1986" spans="1:53" ht="15.75" thickBot="1" x14ac:dyDescent="0.3">
      <c r="A1986" s="88"/>
      <c r="B1986" s="66" t="s">
        <v>279</v>
      </c>
      <c r="C1986" s="67"/>
      <c r="D1986" s="102"/>
      <c r="E1986" s="32"/>
      <c r="F1986" s="32"/>
      <c r="G1986" s="68" t="s">
        <v>277</v>
      </c>
      <c r="H1986" s="69">
        <f t="shared" ref="H1986:H2009" si="825">IF(E1986=0,0,I1986-(E1986-1))</f>
        <v>0</v>
      </c>
      <c r="I1986" s="70">
        <f t="shared" ref="I1986:I2009" si="826">IF(E1986=0,0,H1985-1)</f>
        <v>0</v>
      </c>
      <c r="J1986" s="73" t="str">
        <f>IF(C1986="","--",IF(AND(C1986&lt;&gt;"FST",C1986&lt;&gt;"TCF",BA1985&lt;&gt;0),BA1985,"--"))</f>
        <v>--</v>
      </c>
      <c r="K1986" s="32"/>
      <c r="L1986" s="233"/>
      <c r="M1986" s="295"/>
      <c r="N1986" s="295"/>
      <c r="O1986" s="295"/>
      <c r="P1986" s="295"/>
      <c r="Q1986" s="295"/>
      <c r="R1986" s="295"/>
      <c r="S1986" s="295"/>
      <c r="T1986" s="295"/>
      <c r="U1986" s="296"/>
      <c r="V1986" s="103"/>
      <c r="W1986" s="72"/>
      <c r="X1986" s="72"/>
      <c r="Y1986" s="72"/>
      <c r="Z1986" s="45">
        <v>10</v>
      </c>
      <c r="AA1986" s="46">
        <v>109</v>
      </c>
      <c r="AB1986" s="46">
        <v>120</v>
      </c>
      <c r="AC1986" s="72">
        <f t="shared" si="816"/>
        <v>1</v>
      </c>
      <c r="AD1986" s="72">
        <f t="shared" si="817"/>
        <v>1</v>
      </c>
      <c r="AE1986" s="109" t="str">
        <f t="shared" si="818"/>
        <v>0-0</v>
      </c>
      <c r="AF1986" s="109" t="str">
        <f t="shared" si="819"/>
        <v>Y</v>
      </c>
      <c r="AG1986" s="109" t="str">
        <f t="shared" si="820"/>
        <v>B</v>
      </c>
      <c r="AH1986" s="109">
        <v>4</v>
      </c>
      <c r="AI1986" s="109" t="str">
        <f>IF(E1975="SS",COUNTIFS(C1985:C2009,"TCF",E1985:E2009,"4"),"")</f>
        <v/>
      </c>
      <c r="AJ1986" s="109" t="str">
        <f>IF(E1975="RPX",COUNTIFS(C1985:C2009,"TCF",E1985:E2009,"4"),"")</f>
        <v/>
      </c>
      <c r="AK1986" s="109" t="str">
        <f>IF(E1975="RPX-T",COUNTIFS(C1985:C2009,"TCF",E1985:E2009,"4"),"")</f>
        <v/>
      </c>
      <c r="AL1986" s="109" t="str">
        <f>IF(E1975="EUC",COUNTIFS(C1985:C2009,"TCF",E1985:E2009,"4"),"")</f>
        <v/>
      </c>
      <c r="AM1986" s="109">
        <f t="shared" si="821"/>
        <v>0</v>
      </c>
      <c r="AN1986" s="109">
        <f t="shared" si="822"/>
        <v>0</v>
      </c>
      <c r="AO1986" s="109" t="str">
        <f t="shared" si="823"/>
        <v/>
      </c>
      <c r="AQ1986" s="109" t="str">
        <f t="shared" si="824"/>
        <v/>
      </c>
      <c r="BA1986" s="229">
        <f>MOD(SUM(E1985:E1986),12)</f>
        <v>0</v>
      </c>
    </row>
    <row r="1987" spans="1:53" ht="15.75" thickBot="1" x14ac:dyDescent="0.3">
      <c r="A1987" s="88"/>
      <c r="B1987" s="74" t="s">
        <v>280</v>
      </c>
      <c r="C1987" s="67"/>
      <c r="D1987" s="102"/>
      <c r="E1987" s="32"/>
      <c r="F1987" s="32"/>
      <c r="G1987" s="75" t="s">
        <v>277</v>
      </c>
      <c r="H1987" s="69">
        <f t="shared" si="825"/>
        <v>0</v>
      </c>
      <c r="I1987" s="70">
        <f t="shared" si="826"/>
        <v>0</v>
      </c>
      <c r="J1987" s="73" t="str">
        <f t="shared" ref="J1987:J2009" si="827">IF(C1987="","--",IF(AND(C1987&lt;&gt;"FST",C1987&lt;&gt;"TCF",BA1986&lt;&gt;0),BA1986,"--"))</f>
        <v>--</v>
      </c>
      <c r="K1987" s="32"/>
      <c r="L1987" s="233"/>
      <c r="M1987" s="295"/>
      <c r="N1987" s="295"/>
      <c r="O1987" s="295"/>
      <c r="P1987" s="295"/>
      <c r="Q1987" s="295"/>
      <c r="R1987" s="295"/>
      <c r="S1987" s="295"/>
      <c r="T1987" s="295"/>
      <c r="U1987" s="296"/>
      <c r="V1987" s="103"/>
      <c r="W1987" s="72"/>
      <c r="X1987" s="72"/>
      <c r="Y1987" s="72"/>
      <c r="Z1987" s="45">
        <v>11</v>
      </c>
      <c r="AA1987" s="46">
        <v>121</v>
      </c>
      <c r="AB1987" s="46">
        <v>132</v>
      </c>
      <c r="AC1987" s="72">
        <f t="shared" si="816"/>
        <v>1</v>
      </c>
      <c r="AD1987" s="72">
        <f t="shared" si="817"/>
        <v>1</v>
      </c>
      <c r="AE1987" s="109" t="str">
        <f t="shared" si="818"/>
        <v>0-0</v>
      </c>
      <c r="AF1987" s="109" t="str">
        <f t="shared" si="819"/>
        <v>Y</v>
      </c>
      <c r="AG1987" s="109" t="str">
        <f t="shared" si="820"/>
        <v>B</v>
      </c>
      <c r="AH1987" s="109">
        <v>6</v>
      </c>
      <c r="AI1987" s="109" t="str">
        <f>IF(E1975="SS",COUNTIFS(C1985:C2009,"TCF",E1985:E2009,"6"),"")</f>
        <v/>
      </c>
      <c r="AJ1987" s="109" t="str">
        <f>IF(E1975="RPX",COUNTIFS(C1985:C2009,"TCF",E1985:E2009,"6"),"")</f>
        <v/>
      </c>
      <c r="AK1987" s="109" t="str">
        <f>IF(E1975="RPX-T",COUNTIFS(C1985:C2009,"TCF",E1985:E2009,"6"),"")</f>
        <v/>
      </c>
      <c r="AL1987" s="109" t="str">
        <f>IF(E1975="EUC",COUNTIFS(C1985:C2009,"TCF",E1985:E2009,"6"),"")</f>
        <v/>
      </c>
      <c r="AM1987" s="109">
        <f t="shared" si="821"/>
        <v>0</v>
      </c>
      <c r="AN1987" s="109">
        <f t="shared" si="822"/>
        <v>0</v>
      </c>
      <c r="AO1987" s="109" t="str">
        <f t="shared" si="823"/>
        <v/>
      </c>
      <c r="AQ1987" s="109" t="str">
        <f t="shared" si="824"/>
        <v/>
      </c>
      <c r="BA1987" s="229">
        <f>MOD(SUM(E1985:E1988),12)</f>
        <v>0</v>
      </c>
    </row>
    <row r="1988" spans="1:53" ht="15.75" thickBot="1" x14ac:dyDescent="0.3">
      <c r="A1988" s="88"/>
      <c r="B1988" s="66" t="s">
        <v>281</v>
      </c>
      <c r="C1988" s="67"/>
      <c r="D1988" s="102"/>
      <c r="E1988" s="32"/>
      <c r="F1988" s="32"/>
      <c r="G1988" s="68" t="s">
        <v>277</v>
      </c>
      <c r="H1988" s="69">
        <f t="shared" si="825"/>
        <v>0</v>
      </c>
      <c r="I1988" s="70">
        <f t="shared" si="826"/>
        <v>0</v>
      </c>
      <c r="J1988" s="73" t="str">
        <f t="shared" si="827"/>
        <v>--</v>
      </c>
      <c r="K1988" s="32"/>
      <c r="L1988" s="233"/>
      <c r="M1988" s="295"/>
      <c r="N1988" s="295"/>
      <c r="O1988" s="295"/>
      <c r="P1988" s="295"/>
      <c r="Q1988" s="295"/>
      <c r="R1988" s="295"/>
      <c r="S1988" s="295"/>
      <c r="T1988" s="295"/>
      <c r="U1988" s="296"/>
      <c r="V1988" s="103"/>
      <c r="W1988" s="72"/>
      <c r="X1988" s="72"/>
      <c r="Y1988" s="72"/>
      <c r="Z1988" s="45">
        <v>12</v>
      </c>
      <c r="AA1988" s="76">
        <v>133</v>
      </c>
      <c r="AB1988" s="76">
        <v>144</v>
      </c>
      <c r="AC1988" s="72">
        <f t="shared" si="816"/>
        <v>1</v>
      </c>
      <c r="AD1988" s="72">
        <f t="shared" si="817"/>
        <v>1</v>
      </c>
      <c r="AE1988" s="109" t="str">
        <f t="shared" si="818"/>
        <v>0-0</v>
      </c>
      <c r="AF1988" s="109" t="str">
        <f t="shared" si="819"/>
        <v>Y</v>
      </c>
      <c r="AG1988" s="109" t="str">
        <f t="shared" si="820"/>
        <v>B</v>
      </c>
      <c r="AH1988" s="109">
        <v>8</v>
      </c>
      <c r="AI1988" s="109" t="str">
        <f>IF(E1975="SS",COUNTIFS(C1985:C2009,"TCF",E1985:E2009,"8"),"")</f>
        <v/>
      </c>
      <c r="AJ1988" s="109" t="str">
        <f>IF(E1975="RPX",COUNTIFS(C1985:C2009,"TCF",E1985:E2009,"8"),"")</f>
        <v/>
      </c>
      <c r="AK1988" s="109" t="str">
        <f>IF(E1975="RPX-T",COUNTIFS(C1985:C2009,"TCF",E1985:E2009,"8"),"")</f>
        <v/>
      </c>
      <c r="AL1988" s="109" t="str">
        <f>IF(E1975="EUC",COUNTIFS(C1985:C2009,"TCF",E1985:E2009,"8"),"")</f>
        <v/>
      </c>
      <c r="AM1988" s="109">
        <f t="shared" si="821"/>
        <v>0</v>
      </c>
      <c r="AN1988" s="109">
        <f t="shared" si="822"/>
        <v>0</v>
      </c>
      <c r="AO1988" s="109" t="str">
        <f t="shared" si="823"/>
        <v/>
      </c>
      <c r="AQ1988" s="109" t="str">
        <f t="shared" si="824"/>
        <v/>
      </c>
      <c r="BA1988" s="229">
        <f>MOD(SUM(E1985:E1989),12)</f>
        <v>0</v>
      </c>
    </row>
    <row r="1989" spans="1:53" ht="15.75" thickBot="1" x14ac:dyDescent="0.3">
      <c r="A1989" s="88"/>
      <c r="B1989" s="66" t="s">
        <v>282</v>
      </c>
      <c r="C1989" s="67"/>
      <c r="D1989" s="102"/>
      <c r="E1989" s="32"/>
      <c r="F1989" s="32"/>
      <c r="G1989" s="68" t="s">
        <v>277</v>
      </c>
      <c r="H1989" s="69">
        <f t="shared" si="825"/>
        <v>0</v>
      </c>
      <c r="I1989" s="70">
        <f t="shared" si="826"/>
        <v>0</v>
      </c>
      <c r="J1989" s="73" t="str">
        <f t="shared" si="827"/>
        <v>--</v>
      </c>
      <c r="K1989" s="32"/>
      <c r="L1989" s="233"/>
      <c r="M1989" s="295"/>
      <c r="N1989" s="295"/>
      <c r="O1989" s="295"/>
      <c r="P1989" s="295"/>
      <c r="Q1989" s="295"/>
      <c r="R1989" s="295"/>
      <c r="S1989" s="295"/>
      <c r="T1989" s="295"/>
      <c r="U1989" s="296"/>
      <c r="V1989" s="103"/>
      <c r="W1989" s="72"/>
      <c r="X1989" s="72"/>
      <c r="Y1989" s="72"/>
      <c r="Z1989" s="45">
        <v>13</v>
      </c>
      <c r="AA1989" s="77">
        <f t="shared" ref="AA1989:AA1994" si="828">AB1988+1</f>
        <v>145</v>
      </c>
      <c r="AB1989" s="77">
        <f t="shared" ref="AB1989:AB1994" si="829">AB1988+12</f>
        <v>156</v>
      </c>
      <c r="AC1989" s="72">
        <f t="shared" si="816"/>
        <v>1</v>
      </c>
      <c r="AD1989" s="72">
        <f t="shared" si="817"/>
        <v>1</v>
      </c>
      <c r="AE1989" s="109" t="str">
        <f t="shared" si="818"/>
        <v>0-0</v>
      </c>
      <c r="AF1989" s="109" t="str">
        <f t="shared" si="819"/>
        <v>Y</v>
      </c>
      <c r="AG1989" s="109" t="str">
        <f t="shared" si="820"/>
        <v>B</v>
      </c>
      <c r="AH1989" s="109">
        <v>12</v>
      </c>
      <c r="AI1989" s="109" t="str">
        <f>IF(E1975="SS",COUNTIFS(C1985:C2009,"TCF",E1985:E2009,"12"),"")</f>
        <v/>
      </c>
      <c r="AJ1989" s="109" t="str">
        <f>IF(E1975="RPX",COUNTIFS(C1985:C2009,"TCF",E1985:E2009,"12"),"")</f>
        <v/>
      </c>
      <c r="AK1989" s="109" t="str">
        <f>IF(E1975="RPX-T",COUNTIFS(C1985:C2009,"TCF",E1985:E2009,"12"),"")</f>
        <v/>
      </c>
      <c r="AL1989" s="109" t="str">
        <f>IF(E1975="EUC",COUNTIFS(C1985:C2009,"TCF",E1985:E2009,"12"),"")</f>
        <v/>
      </c>
      <c r="AM1989" s="109">
        <f t="shared" si="821"/>
        <v>0</v>
      </c>
      <c r="AN1989" s="109">
        <f t="shared" si="822"/>
        <v>0</v>
      </c>
      <c r="AO1989" s="109" t="str">
        <f t="shared" si="823"/>
        <v/>
      </c>
      <c r="AQ1989" s="109" t="str">
        <f t="shared" si="824"/>
        <v/>
      </c>
      <c r="BA1989" s="229">
        <f>MOD(SUM(E1985:E1990),12)</f>
        <v>0</v>
      </c>
    </row>
    <row r="1990" spans="1:53" ht="15.75" thickBot="1" x14ac:dyDescent="0.3">
      <c r="A1990" s="88"/>
      <c r="B1990" s="66" t="s">
        <v>283</v>
      </c>
      <c r="C1990" s="67"/>
      <c r="D1990" s="102"/>
      <c r="E1990" s="32"/>
      <c r="F1990" s="32"/>
      <c r="G1990" s="68" t="s">
        <v>277</v>
      </c>
      <c r="H1990" s="69">
        <f t="shared" si="825"/>
        <v>0</v>
      </c>
      <c r="I1990" s="70">
        <f t="shared" si="826"/>
        <v>0</v>
      </c>
      <c r="J1990" s="73" t="str">
        <f t="shared" si="827"/>
        <v>--</v>
      </c>
      <c r="K1990" s="32"/>
      <c r="L1990" s="233"/>
      <c r="M1990" s="295"/>
      <c r="N1990" s="295"/>
      <c r="O1990" s="295"/>
      <c r="P1990" s="295"/>
      <c r="Q1990" s="295"/>
      <c r="R1990" s="295"/>
      <c r="S1990" s="295"/>
      <c r="T1990" s="295"/>
      <c r="U1990" s="296"/>
      <c r="V1990" s="103"/>
      <c r="W1990" s="72"/>
      <c r="X1990" s="72"/>
      <c r="Y1990" s="72"/>
      <c r="Z1990" s="45">
        <v>14</v>
      </c>
      <c r="AA1990" s="77">
        <f t="shared" si="828"/>
        <v>157</v>
      </c>
      <c r="AB1990" s="77">
        <f t="shared" si="829"/>
        <v>168</v>
      </c>
      <c r="AC1990" s="72">
        <f t="shared" si="816"/>
        <v>1</v>
      </c>
      <c r="AD1990" s="72">
        <f t="shared" si="817"/>
        <v>1</v>
      </c>
      <c r="AE1990" s="109" t="str">
        <f t="shared" si="818"/>
        <v>0-0</v>
      </c>
      <c r="AF1990" s="109" t="str">
        <f t="shared" si="819"/>
        <v>Y</v>
      </c>
      <c r="AG1990" s="109" t="str">
        <f t="shared" si="820"/>
        <v>B</v>
      </c>
      <c r="AM1990" s="109">
        <f t="shared" si="821"/>
        <v>0</v>
      </c>
      <c r="AN1990" s="109">
        <f t="shared" si="822"/>
        <v>0</v>
      </c>
      <c r="AO1990" s="109" t="str">
        <f t="shared" si="823"/>
        <v/>
      </c>
      <c r="AQ1990" s="109" t="str">
        <f t="shared" si="824"/>
        <v/>
      </c>
      <c r="BA1990" s="229">
        <f>MOD(SUM(E1985:E1991),12)</f>
        <v>0</v>
      </c>
    </row>
    <row r="1991" spans="1:53" ht="15.75" thickBot="1" x14ac:dyDescent="0.3">
      <c r="A1991" s="88"/>
      <c r="B1991" s="66" t="s">
        <v>284</v>
      </c>
      <c r="C1991" s="67"/>
      <c r="D1991" s="102"/>
      <c r="E1991" s="32"/>
      <c r="F1991" s="32"/>
      <c r="G1991" s="68" t="s">
        <v>277</v>
      </c>
      <c r="H1991" s="69">
        <f t="shared" si="825"/>
        <v>0</v>
      </c>
      <c r="I1991" s="70">
        <f t="shared" si="826"/>
        <v>0</v>
      </c>
      <c r="J1991" s="73" t="str">
        <f t="shared" si="827"/>
        <v>--</v>
      </c>
      <c r="K1991" s="32"/>
      <c r="L1991" s="233"/>
      <c r="M1991" s="295"/>
      <c r="N1991" s="295"/>
      <c r="O1991" s="295"/>
      <c r="P1991" s="295"/>
      <c r="Q1991" s="295"/>
      <c r="R1991" s="295"/>
      <c r="S1991" s="295"/>
      <c r="T1991" s="295"/>
      <c r="U1991" s="296"/>
      <c r="V1991" s="103"/>
      <c r="W1991" s="72"/>
      <c r="X1991" s="72"/>
      <c r="Y1991" s="72"/>
      <c r="Z1991" s="45">
        <v>15</v>
      </c>
      <c r="AA1991" s="77">
        <f t="shared" si="828"/>
        <v>169</v>
      </c>
      <c r="AB1991" s="77">
        <f t="shared" si="829"/>
        <v>180</v>
      </c>
      <c r="AC1991" s="72">
        <f t="shared" si="816"/>
        <v>1</v>
      </c>
      <c r="AD1991" s="72">
        <f t="shared" si="817"/>
        <v>1</v>
      </c>
      <c r="AE1991" s="109" t="str">
        <f t="shared" si="818"/>
        <v>0-0</v>
      </c>
      <c r="AF1991" s="109" t="str">
        <f t="shared" si="819"/>
        <v>Y</v>
      </c>
      <c r="AG1991" s="109" t="str">
        <f t="shared" si="820"/>
        <v>B</v>
      </c>
      <c r="AM1991" s="109">
        <f t="shared" si="821"/>
        <v>0</v>
      </c>
      <c r="AN1991" s="109">
        <f t="shared" si="822"/>
        <v>0</v>
      </c>
      <c r="AO1991" s="109" t="str">
        <f t="shared" si="823"/>
        <v/>
      </c>
      <c r="AQ1991" s="109" t="str">
        <f t="shared" si="824"/>
        <v/>
      </c>
      <c r="BA1991" s="229">
        <f>MOD(SUM(E1985:E1992),12)</f>
        <v>0</v>
      </c>
    </row>
    <row r="1992" spans="1:53" ht="15.75" thickBot="1" x14ac:dyDescent="0.3">
      <c r="A1992" s="88"/>
      <c r="B1992" s="66" t="s">
        <v>285</v>
      </c>
      <c r="C1992" s="67"/>
      <c r="D1992" s="102"/>
      <c r="E1992" s="32"/>
      <c r="F1992" s="32"/>
      <c r="G1992" s="68" t="s">
        <v>277</v>
      </c>
      <c r="H1992" s="69">
        <f t="shared" si="825"/>
        <v>0</v>
      </c>
      <c r="I1992" s="70">
        <f t="shared" si="826"/>
        <v>0</v>
      </c>
      <c r="J1992" s="73" t="str">
        <f t="shared" si="827"/>
        <v>--</v>
      </c>
      <c r="K1992" s="32"/>
      <c r="L1992" s="233"/>
      <c r="M1992" s="295"/>
      <c r="N1992" s="295"/>
      <c r="O1992" s="295"/>
      <c r="P1992" s="295"/>
      <c r="Q1992" s="295"/>
      <c r="R1992" s="295"/>
      <c r="S1992" s="295"/>
      <c r="T1992" s="295"/>
      <c r="U1992" s="296"/>
      <c r="V1992" s="103"/>
      <c r="W1992" s="72"/>
      <c r="X1992" s="72"/>
      <c r="Y1992" s="72"/>
      <c r="Z1992" s="45">
        <f>Z1991+1</f>
        <v>16</v>
      </c>
      <c r="AA1992" s="77">
        <f t="shared" si="828"/>
        <v>181</v>
      </c>
      <c r="AB1992" s="77">
        <f t="shared" si="829"/>
        <v>192</v>
      </c>
      <c r="AC1992" s="72">
        <f t="shared" si="816"/>
        <v>1</v>
      </c>
      <c r="AD1992" s="72">
        <f t="shared" si="817"/>
        <v>1</v>
      </c>
      <c r="AE1992" s="109" t="str">
        <f t="shared" si="818"/>
        <v>0-0</v>
      </c>
      <c r="AF1992" s="109" t="str">
        <f t="shared" si="819"/>
        <v>Y</v>
      </c>
      <c r="AG1992" s="109" t="str">
        <f t="shared" si="820"/>
        <v>B</v>
      </c>
      <c r="AM1992" s="109">
        <f t="shared" si="821"/>
        <v>0</v>
      </c>
      <c r="AN1992" s="109">
        <f t="shared" si="822"/>
        <v>0</v>
      </c>
      <c r="AO1992" s="109" t="str">
        <f t="shared" si="823"/>
        <v/>
      </c>
      <c r="AQ1992" s="109" t="str">
        <f t="shared" si="824"/>
        <v/>
      </c>
      <c r="BA1992" s="229">
        <f>MOD(SUM(E1985:E1993),12)</f>
        <v>0</v>
      </c>
    </row>
    <row r="1993" spans="1:53" ht="15.75" thickBot="1" x14ac:dyDescent="0.3">
      <c r="A1993" s="88"/>
      <c r="B1993" s="66" t="s">
        <v>286</v>
      </c>
      <c r="C1993" s="67"/>
      <c r="D1993" s="102"/>
      <c r="E1993" s="32"/>
      <c r="F1993" s="32"/>
      <c r="G1993" s="68" t="s">
        <v>277</v>
      </c>
      <c r="H1993" s="69">
        <f t="shared" si="825"/>
        <v>0</v>
      </c>
      <c r="I1993" s="70">
        <f t="shared" si="826"/>
        <v>0</v>
      </c>
      <c r="J1993" s="73" t="str">
        <f t="shared" si="827"/>
        <v>--</v>
      </c>
      <c r="K1993" s="32"/>
      <c r="L1993" s="233"/>
      <c r="M1993" s="295"/>
      <c r="N1993" s="295"/>
      <c r="O1993" s="295"/>
      <c r="P1993" s="295"/>
      <c r="Q1993" s="295"/>
      <c r="R1993" s="295"/>
      <c r="S1993" s="295"/>
      <c r="T1993" s="295"/>
      <c r="U1993" s="296"/>
      <c r="V1993" s="103"/>
      <c r="W1993" s="72"/>
      <c r="X1993" s="72"/>
      <c r="Y1993" s="72"/>
      <c r="Z1993" s="45">
        <f>Z1992+1</f>
        <v>17</v>
      </c>
      <c r="AA1993" s="77">
        <f t="shared" si="828"/>
        <v>193</v>
      </c>
      <c r="AB1993" s="77">
        <f t="shared" si="829"/>
        <v>204</v>
      </c>
      <c r="AC1993" s="72">
        <f t="shared" si="816"/>
        <v>1</v>
      </c>
      <c r="AD1993" s="72">
        <f t="shared" si="817"/>
        <v>1</v>
      </c>
      <c r="AE1993" s="109" t="str">
        <f t="shared" si="818"/>
        <v>0-0</v>
      </c>
      <c r="AF1993" s="109" t="str">
        <f t="shared" si="819"/>
        <v>Y</v>
      </c>
      <c r="AG1993" s="109" t="str">
        <f t="shared" si="820"/>
        <v>B</v>
      </c>
      <c r="AM1993" s="109">
        <f t="shared" si="821"/>
        <v>0</v>
      </c>
      <c r="AN1993" s="109">
        <f t="shared" si="822"/>
        <v>0</v>
      </c>
      <c r="AO1993" s="109" t="str">
        <f t="shared" si="823"/>
        <v/>
      </c>
      <c r="AQ1993" s="109" t="str">
        <f t="shared" si="824"/>
        <v/>
      </c>
      <c r="BA1993" s="229">
        <f>MOD(SUM(E1985:E1994),12)</f>
        <v>0</v>
      </c>
    </row>
    <row r="1994" spans="1:53" ht="15.75" thickBot="1" x14ac:dyDescent="0.3">
      <c r="A1994" s="88"/>
      <c r="B1994" s="66" t="s">
        <v>287</v>
      </c>
      <c r="C1994" s="67"/>
      <c r="D1994" s="102"/>
      <c r="E1994" s="32"/>
      <c r="F1994" s="32"/>
      <c r="G1994" s="68" t="s">
        <v>277</v>
      </c>
      <c r="H1994" s="69">
        <f t="shared" si="825"/>
        <v>0</v>
      </c>
      <c r="I1994" s="70">
        <f t="shared" si="826"/>
        <v>0</v>
      </c>
      <c r="J1994" s="73" t="str">
        <f t="shared" si="827"/>
        <v>--</v>
      </c>
      <c r="K1994" s="32"/>
      <c r="L1994" s="233"/>
      <c r="M1994" s="295"/>
      <c r="N1994" s="295"/>
      <c r="O1994" s="295"/>
      <c r="P1994" s="295"/>
      <c r="Q1994" s="295"/>
      <c r="R1994" s="295"/>
      <c r="S1994" s="295"/>
      <c r="T1994" s="295"/>
      <c r="U1994" s="296"/>
      <c r="V1994" s="103"/>
      <c r="W1994" s="72"/>
      <c r="X1994" s="72"/>
      <c r="Y1994" s="72"/>
      <c r="Z1994" s="45">
        <f>Z1993+1</f>
        <v>18</v>
      </c>
      <c r="AA1994" s="77">
        <f t="shared" si="828"/>
        <v>205</v>
      </c>
      <c r="AB1994" s="77">
        <f t="shared" si="829"/>
        <v>216</v>
      </c>
      <c r="AC1994" s="72">
        <f t="shared" si="816"/>
        <v>1</v>
      </c>
      <c r="AD1994" s="72">
        <f t="shared" si="817"/>
        <v>1</v>
      </c>
      <c r="AE1994" s="109" t="str">
        <f t="shared" si="818"/>
        <v>0-0</v>
      </c>
      <c r="AF1994" s="109" t="str">
        <f t="shared" si="819"/>
        <v>Y</v>
      </c>
      <c r="AG1994" s="109" t="str">
        <f t="shared" si="820"/>
        <v>B</v>
      </c>
      <c r="AM1994" s="109">
        <f t="shared" si="821"/>
        <v>0</v>
      </c>
      <c r="AN1994" s="109">
        <f t="shared" si="822"/>
        <v>0</v>
      </c>
      <c r="AO1994" s="109" t="str">
        <f t="shared" si="823"/>
        <v/>
      </c>
      <c r="AQ1994" s="109" t="str">
        <f t="shared" si="824"/>
        <v/>
      </c>
      <c r="BA1994" s="229">
        <f>MOD(SUM(E1985:E1995),12)</f>
        <v>0</v>
      </c>
    </row>
    <row r="1995" spans="1:53" ht="15.75" thickBot="1" x14ac:dyDescent="0.3">
      <c r="A1995" s="88"/>
      <c r="B1995" s="66" t="s">
        <v>288</v>
      </c>
      <c r="C1995" s="67"/>
      <c r="D1995" s="102"/>
      <c r="E1995" s="32"/>
      <c r="F1995" s="32"/>
      <c r="G1995" s="68" t="s">
        <v>277</v>
      </c>
      <c r="H1995" s="69">
        <f t="shared" si="825"/>
        <v>0</v>
      </c>
      <c r="I1995" s="70">
        <f t="shared" si="826"/>
        <v>0</v>
      </c>
      <c r="J1995" s="73" t="str">
        <f t="shared" si="827"/>
        <v>--</v>
      </c>
      <c r="K1995" s="32"/>
      <c r="L1995" s="233"/>
      <c r="M1995" s="295"/>
      <c r="N1995" s="295"/>
      <c r="O1995" s="295"/>
      <c r="P1995" s="295"/>
      <c r="Q1995" s="295"/>
      <c r="R1995" s="295"/>
      <c r="S1995" s="295"/>
      <c r="T1995" s="295"/>
      <c r="U1995" s="296"/>
      <c r="V1995" s="103"/>
      <c r="W1995" s="84"/>
      <c r="X1995" s="84"/>
      <c r="Y1995" s="72"/>
      <c r="Z1995" s="72"/>
      <c r="AA1995" s="72"/>
      <c r="AB1995" s="72"/>
      <c r="AC1995" s="72">
        <f t="shared" si="816"/>
        <v>1</v>
      </c>
      <c r="AD1995" s="72">
        <f t="shared" si="817"/>
        <v>1</v>
      </c>
      <c r="AE1995" s="109" t="str">
        <f t="shared" si="818"/>
        <v>0-0</v>
      </c>
      <c r="AF1995" s="109" t="str">
        <f t="shared" si="819"/>
        <v>Y</v>
      </c>
      <c r="AG1995" s="109" t="str">
        <f t="shared" si="820"/>
        <v>B</v>
      </c>
      <c r="AM1995" s="109">
        <f t="shared" si="821"/>
        <v>0</v>
      </c>
      <c r="AN1995" s="109">
        <f t="shared" si="822"/>
        <v>0</v>
      </c>
      <c r="AO1995" s="109" t="str">
        <f t="shared" si="823"/>
        <v/>
      </c>
      <c r="AQ1995" s="109" t="str">
        <f t="shared" si="824"/>
        <v/>
      </c>
      <c r="BA1995" s="229">
        <f>MOD(SUM(E1985:E1996),12)</f>
        <v>0</v>
      </c>
    </row>
    <row r="1996" spans="1:53" ht="15.75" thickBot="1" x14ac:dyDescent="0.3">
      <c r="A1996" s="88"/>
      <c r="B1996" s="66" t="s">
        <v>289</v>
      </c>
      <c r="C1996" s="67"/>
      <c r="D1996" s="102"/>
      <c r="E1996" s="32"/>
      <c r="F1996" s="32"/>
      <c r="G1996" s="68" t="s">
        <v>277</v>
      </c>
      <c r="H1996" s="69">
        <f t="shared" si="825"/>
        <v>0</v>
      </c>
      <c r="I1996" s="70">
        <f t="shared" si="826"/>
        <v>0</v>
      </c>
      <c r="J1996" s="73" t="str">
        <f t="shared" si="827"/>
        <v>--</v>
      </c>
      <c r="K1996" s="32"/>
      <c r="L1996" s="233"/>
      <c r="M1996" s="295"/>
      <c r="N1996" s="295"/>
      <c r="O1996" s="295"/>
      <c r="P1996" s="295"/>
      <c r="Q1996" s="295"/>
      <c r="R1996" s="295"/>
      <c r="S1996" s="295"/>
      <c r="T1996" s="295"/>
      <c r="U1996" s="296"/>
      <c r="V1996" s="103"/>
      <c r="W1996" s="84">
        <f>Y1996+1</f>
        <v>1</v>
      </c>
      <c r="X1996" s="84"/>
      <c r="Y1996" s="78">
        <f>SUM(E1985:E1996)</f>
        <v>0</v>
      </c>
      <c r="Z1996" s="72"/>
      <c r="AA1996" s="72"/>
      <c r="AB1996" s="72"/>
      <c r="AC1996" s="72">
        <f t="shared" si="816"/>
        <v>1</v>
      </c>
      <c r="AD1996" s="72">
        <f t="shared" si="817"/>
        <v>1</v>
      </c>
      <c r="AE1996" s="109" t="str">
        <f t="shared" si="818"/>
        <v>0-0</v>
      </c>
      <c r="AF1996" s="109" t="str">
        <f t="shared" si="819"/>
        <v>Y</v>
      </c>
      <c r="AG1996" s="109" t="str">
        <f t="shared" si="820"/>
        <v>B</v>
      </c>
      <c r="AM1996" s="109">
        <f t="shared" si="821"/>
        <v>0</v>
      </c>
      <c r="AN1996" s="109">
        <f t="shared" si="822"/>
        <v>0</v>
      </c>
      <c r="AO1996" s="109" t="str">
        <f t="shared" si="823"/>
        <v/>
      </c>
      <c r="AQ1996" s="109" t="str">
        <f t="shared" si="824"/>
        <v/>
      </c>
      <c r="BA1996" s="229">
        <f>MOD(SUM(E1985:E1997),12)</f>
        <v>0</v>
      </c>
    </row>
    <row r="1997" spans="1:53" ht="15.75" thickBot="1" x14ac:dyDescent="0.3">
      <c r="A1997" s="88"/>
      <c r="B1997" s="66" t="s">
        <v>290</v>
      </c>
      <c r="C1997" s="67"/>
      <c r="D1997" s="102"/>
      <c r="E1997" s="32"/>
      <c r="F1997" s="32"/>
      <c r="G1997" s="68" t="s">
        <v>277</v>
      </c>
      <c r="H1997" s="69">
        <f t="shared" si="825"/>
        <v>0</v>
      </c>
      <c r="I1997" s="70">
        <f t="shared" si="826"/>
        <v>0</v>
      </c>
      <c r="J1997" s="73" t="str">
        <f t="shared" si="827"/>
        <v>--</v>
      </c>
      <c r="K1997" s="32"/>
      <c r="L1997" s="233"/>
      <c r="M1997" s="295"/>
      <c r="N1997" s="295"/>
      <c r="O1997" s="295"/>
      <c r="P1997" s="295"/>
      <c r="Q1997" s="295"/>
      <c r="R1997" s="295"/>
      <c r="S1997" s="295"/>
      <c r="T1997" s="295"/>
      <c r="U1997" s="296"/>
      <c r="V1997" s="103"/>
      <c r="W1997" s="84">
        <f>Y1997+1</f>
        <v>1</v>
      </c>
      <c r="X1997" s="84"/>
      <c r="Y1997" s="78">
        <f>SUM(E1985:E1997)</f>
        <v>0</v>
      </c>
      <c r="Z1997" s="72" t="str">
        <f t="shared" ref="Z1997:Z2009" si="830">IF(OR(AND(E$8=216,C1996="DBL REV",C1997="DBL REV",Y1996&lt;=144,Y1997&gt;144),AND(E$8=216,C1996="TPL REV",C1997="TPL REV",Y1996&lt;=144,Y1997&gt;144),AND(E$8=216,C1996="QD REV",C1997="QD REV",Y1996&lt;=144,Y1997&gt;144)),"ERROR","")</f>
        <v/>
      </c>
      <c r="AA1997" s="72"/>
      <c r="AB1997" s="72"/>
      <c r="AC1997" s="72">
        <f t="shared" si="816"/>
        <v>1</v>
      </c>
      <c r="AD1997" s="72">
        <f t="shared" si="817"/>
        <v>1</v>
      </c>
      <c r="AE1997" s="109" t="str">
        <f t="shared" si="818"/>
        <v>0-0</v>
      </c>
      <c r="AF1997" s="109" t="str">
        <f t="shared" si="819"/>
        <v>Y</v>
      </c>
      <c r="AG1997" s="109" t="str">
        <f t="shared" si="820"/>
        <v>B</v>
      </c>
      <c r="AM1997" s="109">
        <f t="shared" si="821"/>
        <v>0</v>
      </c>
      <c r="AN1997" s="109">
        <f t="shared" si="822"/>
        <v>0</v>
      </c>
      <c r="AO1997" s="109" t="str">
        <f t="shared" si="823"/>
        <v/>
      </c>
      <c r="AQ1997" s="109" t="str">
        <f t="shared" si="824"/>
        <v/>
      </c>
      <c r="BA1997" s="229">
        <f>MOD(SUM(E1985:E1998),12)</f>
        <v>0</v>
      </c>
    </row>
    <row r="1998" spans="1:53" ht="15.75" thickBot="1" x14ac:dyDescent="0.3">
      <c r="A1998" s="88"/>
      <c r="B1998" s="66" t="s">
        <v>291</v>
      </c>
      <c r="C1998" s="67"/>
      <c r="D1998" s="102"/>
      <c r="E1998" s="32"/>
      <c r="F1998" s="32"/>
      <c r="G1998" s="68" t="s">
        <v>277</v>
      </c>
      <c r="H1998" s="69">
        <f t="shared" si="825"/>
        <v>0</v>
      </c>
      <c r="I1998" s="70">
        <f t="shared" si="826"/>
        <v>0</v>
      </c>
      <c r="J1998" s="73" t="str">
        <f t="shared" si="827"/>
        <v>--</v>
      </c>
      <c r="K1998" s="32"/>
      <c r="L1998" s="233"/>
      <c r="M1998" s="295"/>
      <c r="N1998" s="295"/>
      <c r="O1998" s="295"/>
      <c r="P1998" s="295"/>
      <c r="Q1998" s="295"/>
      <c r="R1998" s="295"/>
      <c r="S1998" s="295"/>
      <c r="T1998" s="295"/>
      <c r="U1998" s="296"/>
      <c r="V1998" s="103"/>
      <c r="W1998" s="84">
        <f>Y1998+1</f>
        <v>1</v>
      </c>
      <c r="X1998" s="84"/>
      <c r="Y1998" s="78">
        <f>SUM(E1985:E1998)</f>
        <v>0</v>
      </c>
      <c r="Z1998" s="72" t="str">
        <f t="shared" si="830"/>
        <v/>
      </c>
      <c r="AA1998" s="72"/>
      <c r="AB1998" s="72"/>
      <c r="AC1998" s="72">
        <f t="shared" si="816"/>
        <v>1</v>
      </c>
      <c r="AD1998" s="72">
        <f t="shared" si="817"/>
        <v>1</v>
      </c>
      <c r="AE1998" s="109" t="str">
        <f t="shared" si="818"/>
        <v>0-0</v>
      </c>
      <c r="AF1998" s="109" t="str">
        <f t="shared" si="819"/>
        <v>Y</v>
      </c>
      <c r="AG1998" s="109" t="str">
        <f t="shared" si="820"/>
        <v>B</v>
      </c>
      <c r="AM1998" s="109">
        <f t="shared" si="821"/>
        <v>0</v>
      </c>
      <c r="AN1998" s="109">
        <f t="shared" si="822"/>
        <v>0</v>
      </c>
      <c r="AO1998" s="109" t="str">
        <f t="shared" si="823"/>
        <v/>
      </c>
      <c r="AQ1998" s="109" t="str">
        <f t="shared" si="824"/>
        <v/>
      </c>
      <c r="BA1998" s="229">
        <f>MOD(SUM(E1985:E1999),12)</f>
        <v>0</v>
      </c>
    </row>
    <row r="1999" spans="1:53" ht="15.75" thickBot="1" x14ac:dyDescent="0.3">
      <c r="A1999" s="88"/>
      <c r="B1999" s="66" t="s">
        <v>292</v>
      </c>
      <c r="C1999" s="67"/>
      <c r="D1999" s="102"/>
      <c r="E1999" s="32"/>
      <c r="F1999" s="32"/>
      <c r="G1999" s="68" t="s">
        <v>277</v>
      </c>
      <c r="H1999" s="69">
        <f t="shared" si="825"/>
        <v>0</v>
      </c>
      <c r="I1999" s="70">
        <f t="shared" si="826"/>
        <v>0</v>
      </c>
      <c r="J1999" s="73" t="str">
        <f t="shared" si="827"/>
        <v>--</v>
      </c>
      <c r="K1999" s="32"/>
      <c r="L1999" s="233"/>
      <c r="M1999" s="295"/>
      <c r="N1999" s="295"/>
      <c r="O1999" s="295"/>
      <c r="P1999" s="295"/>
      <c r="Q1999" s="295"/>
      <c r="R1999" s="295"/>
      <c r="S1999" s="295"/>
      <c r="T1999" s="295"/>
      <c r="U1999" s="296"/>
      <c r="V1999" s="103"/>
      <c r="W1999" s="84">
        <f>Y1999+1</f>
        <v>1</v>
      </c>
      <c r="X1999" s="84"/>
      <c r="Y1999" s="78">
        <f>SUM(E1985:E1999)</f>
        <v>0</v>
      </c>
      <c r="Z1999" s="72" t="str">
        <f t="shared" si="830"/>
        <v/>
      </c>
      <c r="AA1999" s="72" t="str">
        <f t="shared" ref="AA1999:AA2011" si="831">IF(AND(C1997&lt;&gt;"Field SPL",W1996&lt;=144,Y1997&gt;144),"ERROR","")</f>
        <v/>
      </c>
      <c r="AB1999" s="72"/>
      <c r="AC1999" s="72">
        <f t="shared" si="816"/>
        <v>1</v>
      </c>
      <c r="AD1999" s="72">
        <f t="shared" si="817"/>
        <v>1</v>
      </c>
      <c r="AE1999" s="109" t="str">
        <f t="shared" si="818"/>
        <v>0-0</v>
      </c>
      <c r="AF1999" s="109" t="str">
        <f t="shared" si="819"/>
        <v>Y</v>
      </c>
      <c r="AG1999" s="109" t="str">
        <f t="shared" si="820"/>
        <v>B</v>
      </c>
      <c r="AM1999" s="109">
        <f t="shared" si="821"/>
        <v>0</v>
      </c>
      <c r="AN1999" s="109">
        <f t="shared" si="822"/>
        <v>0</v>
      </c>
      <c r="AO1999" s="109" t="str">
        <f t="shared" si="823"/>
        <v/>
      </c>
      <c r="AQ1999" s="109" t="str">
        <f t="shared" si="824"/>
        <v/>
      </c>
      <c r="BA1999" s="229">
        <f>MOD(SUM(E1985:E2000),12)</f>
        <v>0</v>
      </c>
    </row>
    <row r="2000" spans="1:53" ht="15.75" thickBot="1" x14ac:dyDescent="0.3">
      <c r="A2000" s="88"/>
      <c r="B2000" s="66" t="s">
        <v>293</v>
      </c>
      <c r="C2000" s="67"/>
      <c r="D2000" s="102"/>
      <c r="E2000" s="32"/>
      <c r="F2000" s="32"/>
      <c r="G2000" s="68" t="s">
        <v>277</v>
      </c>
      <c r="H2000" s="69">
        <f t="shared" si="825"/>
        <v>0</v>
      </c>
      <c r="I2000" s="70">
        <f t="shared" si="826"/>
        <v>0</v>
      </c>
      <c r="J2000" s="73" t="str">
        <f t="shared" si="827"/>
        <v>--</v>
      </c>
      <c r="K2000" s="32"/>
      <c r="L2000" s="233"/>
      <c r="M2000" s="295"/>
      <c r="N2000" s="295"/>
      <c r="O2000" s="295"/>
      <c r="P2000" s="295"/>
      <c r="Q2000" s="295"/>
      <c r="R2000" s="295"/>
      <c r="S2000" s="295"/>
      <c r="T2000" s="295"/>
      <c r="U2000" s="296"/>
      <c r="V2000" s="103"/>
      <c r="W2000" s="84">
        <f t="shared" ref="W2000:W2008" si="832">Y2000+1</f>
        <v>1</v>
      </c>
      <c r="X2000" s="84"/>
      <c r="Y2000" s="78">
        <f>SUM(E1985:E2000)</f>
        <v>0</v>
      </c>
      <c r="Z2000" s="72" t="str">
        <f t="shared" si="830"/>
        <v/>
      </c>
      <c r="AA2000" s="72" t="str">
        <f t="shared" si="831"/>
        <v/>
      </c>
      <c r="AB2000" s="72"/>
      <c r="AC2000" s="72">
        <f t="shared" si="816"/>
        <v>1</v>
      </c>
      <c r="AD2000" s="72">
        <f t="shared" si="817"/>
        <v>1</v>
      </c>
      <c r="AE2000" s="109" t="str">
        <f t="shared" si="818"/>
        <v>0-0</v>
      </c>
      <c r="AF2000" s="109" t="str">
        <f t="shared" si="819"/>
        <v>Y</v>
      </c>
      <c r="AG2000" s="109" t="str">
        <f t="shared" si="820"/>
        <v>B</v>
      </c>
      <c r="AM2000" s="109">
        <f t="shared" si="821"/>
        <v>0</v>
      </c>
      <c r="AN2000" s="109">
        <f t="shared" si="822"/>
        <v>0</v>
      </c>
      <c r="AO2000" s="109" t="str">
        <f t="shared" si="823"/>
        <v/>
      </c>
      <c r="AQ2000" s="109" t="str">
        <f t="shared" si="824"/>
        <v/>
      </c>
      <c r="BA2000" s="229">
        <f>MOD(SUM(E1985:E2001),12)</f>
        <v>0</v>
      </c>
    </row>
    <row r="2001" spans="1:53" ht="15.75" thickBot="1" x14ac:dyDescent="0.3">
      <c r="A2001" s="88"/>
      <c r="B2001" s="66" t="s">
        <v>294</v>
      </c>
      <c r="C2001" s="67"/>
      <c r="D2001" s="102"/>
      <c r="E2001" s="32"/>
      <c r="F2001" s="32"/>
      <c r="G2001" s="68" t="s">
        <v>277</v>
      </c>
      <c r="H2001" s="69">
        <f t="shared" si="825"/>
        <v>0</v>
      </c>
      <c r="I2001" s="70">
        <f t="shared" si="826"/>
        <v>0</v>
      </c>
      <c r="J2001" s="73" t="str">
        <f t="shared" si="827"/>
        <v>--</v>
      </c>
      <c r="K2001" s="32"/>
      <c r="L2001" s="233"/>
      <c r="M2001" s="295"/>
      <c r="N2001" s="295"/>
      <c r="O2001" s="295"/>
      <c r="P2001" s="295"/>
      <c r="Q2001" s="295"/>
      <c r="R2001" s="295"/>
      <c r="S2001" s="295"/>
      <c r="T2001" s="295"/>
      <c r="U2001" s="296"/>
      <c r="V2001" s="103"/>
      <c r="W2001" s="84">
        <f t="shared" si="832"/>
        <v>1</v>
      </c>
      <c r="X2001" s="84"/>
      <c r="Y2001" s="78">
        <f>SUM(E1985:E2001)</f>
        <v>0</v>
      </c>
      <c r="Z2001" s="72" t="str">
        <f t="shared" si="830"/>
        <v/>
      </c>
      <c r="AA2001" s="72" t="str">
        <f t="shared" si="831"/>
        <v/>
      </c>
      <c r="AB2001" s="72"/>
      <c r="AC2001" s="72">
        <f t="shared" si="816"/>
        <v>1</v>
      </c>
      <c r="AD2001" s="72">
        <f t="shared" si="817"/>
        <v>1</v>
      </c>
      <c r="AE2001" s="109" t="str">
        <f t="shared" si="818"/>
        <v>0-0</v>
      </c>
      <c r="AF2001" s="109" t="str">
        <f t="shared" si="819"/>
        <v>Y</v>
      </c>
      <c r="AG2001" s="109" t="str">
        <f t="shared" si="820"/>
        <v>B</v>
      </c>
      <c r="AM2001" s="109">
        <f t="shared" si="821"/>
        <v>0</v>
      </c>
      <c r="AN2001" s="109">
        <f t="shared" si="822"/>
        <v>0</v>
      </c>
      <c r="AO2001" s="109" t="str">
        <f t="shared" si="823"/>
        <v/>
      </c>
      <c r="AQ2001" s="109" t="str">
        <f t="shared" si="824"/>
        <v/>
      </c>
      <c r="BA2001" s="229">
        <f>MOD(SUM(E1985:E2002),12)</f>
        <v>0</v>
      </c>
    </row>
    <row r="2002" spans="1:53" ht="15.75" thickBot="1" x14ac:dyDescent="0.3">
      <c r="A2002" s="88"/>
      <c r="B2002" s="66" t="s">
        <v>295</v>
      </c>
      <c r="C2002" s="67"/>
      <c r="D2002" s="102"/>
      <c r="E2002" s="32"/>
      <c r="F2002" s="32"/>
      <c r="G2002" s="68" t="s">
        <v>277</v>
      </c>
      <c r="H2002" s="69">
        <f t="shared" si="825"/>
        <v>0</v>
      </c>
      <c r="I2002" s="70">
        <f t="shared" si="826"/>
        <v>0</v>
      </c>
      <c r="J2002" s="73" t="str">
        <f t="shared" si="827"/>
        <v>--</v>
      </c>
      <c r="K2002" s="32"/>
      <c r="L2002" s="233"/>
      <c r="M2002" s="295"/>
      <c r="N2002" s="295"/>
      <c r="O2002" s="295"/>
      <c r="P2002" s="295"/>
      <c r="Q2002" s="295"/>
      <c r="R2002" s="295"/>
      <c r="S2002" s="295"/>
      <c r="T2002" s="295"/>
      <c r="U2002" s="296"/>
      <c r="V2002" s="103"/>
      <c r="W2002" s="84">
        <f t="shared" si="832"/>
        <v>1</v>
      </c>
      <c r="X2002" s="84"/>
      <c r="Y2002" s="78">
        <f>SUM(E1985:E2002)</f>
        <v>0</v>
      </c>
      <c r="Z2002" s="72" t="str">
        <f t="shared" si="830"/>
        <v/>
      </c>
      <c r="AA2002" s="72" t="str">
        <f t="shared" si="831"/>
        <v/>
      </c>
      <c r="AB2002" s="72"/>
      <c r="AC2002" s="72">
        <f t="shared" si="816"/>
        <v>1</v>
      </c>
      <c r="AD2002" s="72">
        <f t="shared" si="817"/>
        <v>1</v>
      </c>
      <c r="AE2002" s="109" t="str">
        <f t="shared" si="818"/>
        <v>0-0</v>
      </c>
      <c r="AF2002" s="109" t="str">
        <f t="shared" si="819"/>
        <v>Y</v>
      </c>
      <c r="AG2002" s="109" t="str">
        <f t="shared" si="820"/>
        <v>B</v>
      </c>
      <c r="AM2002" s="109">
        <f t="shared" si="821"/>
        <v>0</v>
      </c>
      <c r="AN2002" s="109">
        <f t="shared" si="822"/>
        <v>0</v>
      </c>
      <c r="AO2002" s="109" t="str">
        <f t="shared" si="823"/>
        <v/>
      </c>
      <c r="AQ2002" s="109" t="str">
        <f t="shared" si="824"/>
        <v/>
      </c>
      <c r="BA2002" s="229">
        <f>MOD(SUM(E1985:E2003),12)</f>
        <v>0</v>
      </c>
    </row>
    <row r="2003" spans="1:53" ht="15.75" thickBot="1" x14ac:dyDescent="0.3">
      <c r="A2003" s="88"/>
      <c r="B2003" s="66" t="s">
        <v>296</v>
      </c>
      <c r="C2003" s="67"/>
      <c r="D2003" s="102"/>
      <c r="E2003" s="32"/>
      <c r="F2003" s="32"/>
      <c r="G2003" s="68" t="s">
        <v>277</v>
      </c>
      <c r="H2003" s="69">
        <f t="shared" si="825"/>
        <v>0</v>
      </c>
      <c r="I2003" s="70">
        <f t="shared" si="826"/>
        <v>0</v>
      </c>
      <c r="J2003" s="73" t="str">
        <f t="shared" si="827"/>
        <v>--</v>
      </c>
      <c r="K2003" s="32"/>
      <c r="L2003" s="233"/>
      <c r="M2003" s="295"/>
      <c r="N2003" s="295"/>
      <c r="O2003" s="295"/>
      <c r="P2003" s="295"/>
      <c r="Q2003" s="295"/>
      <c r="R2003" s="295"/>
      <c r="S2003" s="295"/>
      <c r="T2003" s="295"/>
      <c r="U2003" s="296"/>
      <c r="V2003" s="103"/>
      <c r="W2003" s="84">
        <f t="shared" si="832"/>
        <v>1</v>
      </c>
      <c r="X2003" s="84"/>
      <c r="Y2003" s="78">
        <f>SUM(E1985:E2003)</f>
        <v>0</v>
      </c>
      <c r="Z2003" s="72" t="str">
        <f t="shared" si="830"/>
        <v/>
      </c>
      <c r="AA2003" s="72" t="str">
        <f t="shared" si="831"/>
        <v/>
      </c>
      <c r="AB2003" s="72"/>
      <c r="AC2003" s="72">
        <f t="shared" si="816"/>
        <v>1</v>
      </c>
      <c r="AD2003" s="72">
        <f t="shared" si="817"/>
        <v>1</v>
      </c>
      <c r="AE2003" s="109" t="str">
        <f t="shared" si="818"/>
        <v>0-0</v>
      </c>
      <c r="AF2003" s="109" t="str">
        <f t="shared" si="819"/>
        <v>Y</v>
      </c>
      <c r="AG2003" s="109" t="str">
        <f t="shared" si="820"/>
        <v>B</v>
      </c>
      <c r="AM2003" s="109">
        <f t="shared" si="821"/>
        <v>0</v>
      </c>
      <c r="AN2003" s="109">
        <f t="shared" si="822"/>
        <v>0</v>
      </c>
      <c r="AO2003" s="109" t="str">
        <f t="shared" si="823"/>
        <v/>
      </c>
      <c r="AQ2003" s="109" t="str">
        <f t="shared" si="824"/>
        <v/>
      </c>
      <c r="BA2003" s="229">
        <f>MOD(SUM(E1985:E2004),12)</f>
        <v>0</v>
      </c>
    </row>
    <row r="2004" spans="1:53" ht="15.75" thickBot="1" x14ac:dyDescent="0.3">
      <c r="A2004" s="88"/>
      <c r="B2004" s="66" t="s">
        <v>297</v>
      </c>
      <c r="C2004" s="67"/>
      <c r="D2004" s="102"/>
      <c r="E2004" s="32"/>
      <c r="F2004" s="32"/>
      <c r="G2004" s="68" t="s">
        <v>277</v>
      </c>
      <c r="H2004" s="69">
        <f t="shared" si="825"/>
        <v>0</v>
      </c>
      <c r="I2004" s="70">
        <f t="shared" si="826"/>
        <v>0</v>
      </c>
      <c r="J2004" s="73" t="str">
        <f t="shared" si="827"/>
        <v>--</v>
      </c>
      <c r="K2004" s="32"/>
      <c r="L2004" s="233"/>
      <c r="M2004" s="295"/>
      <c r="N2004" s="295"/>
      <c r="O2004" s="295"/>
      <c r="P2004" s="295"/>
      <c r="Q2004" s="295"/>
      <c r="R2004" s="295"/>
      <c r="S2004" s="295"/>
      <c r="T2004" s="295"/>
      <c r="U2004" s="296"/>
      <c r="V2004" s="103"/>
      <c r="W2004" s="84">
        <f t="shared" si="832"/>
        <v>1</v>
      </c>
      <c r="X2004" s="84"/>
      <c r="Y2004" s="78">
        <f>SUM(E1985:E2004)</f>
        <v>0</v>
      </c>
      <c r="Z2004" s="72" t="str">
        <f t="shared" si="830"/>
        <v/>
      </c>
      <c r="AA2004" s="72" t="str">
        <f t="shared" si="831"/>
        <v/>
      </c>
      <c r="AB2004" s="72"/>
      <c r="AC2004" s="72">
        <f t="shared" si="816"/>
        <v>1</v>
      </c>
      <c r="AD2004" s="72">
        <f t="shared" si="817"/>
        <v>1</v>
      </c>
      <c r="AE2004" s="109" t="str">
        <f t="shared" si="818"/>
        <v>0-0</v>
      </c>
      <c r="AF2004" s="109" t="str">
        <f t="shared" si="819"/>
        <v>Y</v>
      </c>
      <c r="AG2004" s="109" t="str">
        <f t="shared" si="820"/>
        <v>B</v>
      </c>
      <c r="AM2004" s="109">
        <f t="shared" si="821"/>
        <v>0</v>
      </c>
      <c r="AN2004" s="109">
        <f t="shared" si="822"/>
        <v>0</v>
      </c>
      <c r="AO2004" s="109" t="str">
        <f t="shared" si="823"/>
        <v/>
      </c>
      <c r="AQ2004" s="109" t="str">
        <f t="shared" si="824"/>
        <v/>
      </c>
      <c r="BA2004" s="229">
        <f>MOD(SUM(E1985:E2005),12)</f>
        <v>0</v>
      </c>
    </row>
    <row r="2005" spans="1:53" ht="15.75" thickBot="1" x14ac:dyDescent="0.3">
      <c r="A2005" s="88"/>
      <c r="B2005" s="66" t="s">
        <v>298</v>
      </c>
      <c r="C2005" s="67"/>
      <c r="D2005" s="102"/>
      <c r="E2005" s="32"/>
      <c r="F2005" s="32"/>
      <c r="G2005" s="68" t="s">
        <v>277</v>
      </c>
      <c r="H2005" s="69">
        <f t="shared" si="825"/>
        <v>0</v>
      </c>
      <c r="I2005" s="70">
        <f t="shared" si="826"/>
        <v>0</v>
      </c>
      <c r="J2005" s="73" t="str">
        <f t="shared" si="827"/>
        <v>--</v>
      </c>
      <c r="K2005" s="32"/>
      <c r="L2005" s="233"/>
      <c r="M2005" s="295"/>
      <c r="N2005" s="295"/>
      <c r="O2005" s="295"/>
      <c r="P2005" s="295"/>
      <c r="Q2005" s="295"/>
      <c r="R2005" s="295"/>
      <c r="S2005" s="295"/>
      <c r="T2005" s="295"/>
      <c r="U2005" s="296"/>
      <c r="V2005" s="103"/>
      <c r="W2005" s="84">
        <f t="shared" si="832"/>
        <v>1</v>
      </c>
      <c r="X2005" s="84"/>
      <c r="Y2005" s="78">
        <f>SUM(E1985:E2005)</f>
        <v>0</v>
      </c>
      <c r="Z2005" s="72" t="str">
        <f t="shared" si="830"/>
        <v/>
      </c>
      <c r="AA2005" s="72" t="str">
        <f t="shared" si="831"/>
        <v/>
      </c>
      <c r="AB2005" s="72"/>
      <c r="AC2005" s="72">
        <f t="shared" si="816"/>
        <v>1</v>
      </c>
      <c r="AD2005" s="72">
        <f t="shared" si="817"/>
        <v>1</v>
      </c>
      <c r="AE2005" s="109" t="str">
        <f t="shared" si="818"/>
        <v>0-0</v>
      </c>
      <c r="AF2005" s="109" t="str">
        <f t="shared" si="819"/>
        <v>Y</v>
      </c>
      <c r="AG2005" s="109" t="str">
        <f t="shared" si="820"/>
        <v>B</v>
      </c>
      <c r="AM2005" s="109">
        <f t="shared" si="821"/>
        <v>0</v>
      </c>
      <c r="AN2005" s="109">
        <f t="shared" si="822"/>
        <v>0</v>
      </c>
      <c r="AO2005" s="109" t="str">
        <f t="shared" si="823"/>
        <v/>
      </c>
      <c r="AQ2005" s="109" t="str">
        <f t="shared" si="824"/>
        <v/>
      </c>
      <c r="BA2005" s="229">
        <f>MOD(SUM(E1985:E2006),12)</f>
        <v>0</v>
      </c>
    </row>
    <row r="2006" spans="1:53" ht="15.75" thickBot="1" x14ac:dyDescent="0.3">
      <c r="A2006" s="88"/>
      <c r="B2006" s="66" t="s">
        <v>299</v>
      </c>
      <c r="C2006" s="67"/>
      <c r="D2006" s="102"/>
      <c r="E2006" s="32"/>
      <c r="F2006" s="32"/>
      <c r="G2006" s="68" t="s">
        <v>277</v>
      </c>
      <c r="H2006" s="69">
        <f t="shared" si="825"/>
        <v>0</v>
      </c>
      <c r="I2006" s="70">
        <f t="shared" si="826"/>
        <v>0</v>
      </c>
      <c r="J2006" s="73" t="str">
        <f t="shared" si="827"/>
        <v>--</v>
      </c>
      <c r="K2006" s="32"/>
      <c r="L2006" s="233"/>
      <c r="M2006" s="295"/>
      <c r="N2006" s="295"/>
      <c r="O2006" s="295"/>
      <c r="P2006" s="295"/>
      <c r="Q2006" s="295"/>
      <c r="R2006" s="295"/>
      <c r="S2006" s="295"/>
      <c r="T2006" s="295"/>
      <c r="U2006" s="296"/>
      <c r="V2006" s="103"/>
      <c r="W2006" s="84">
        <f t="shared" si="832"/>
        <v>1</v>
      </c>
      <c r="X2006" s="84"/>
      <c r="Y2006" s="78">
        <f>SUM(E1985:E2006)</f>
        <v>0</v>
      </c>
      <c r="Z2006" s="72" t="str">
        <f t="shared" si="830"/>
        <v/>
      </c>
      <c r="AA2006" s="72" t="str">
        <f t="shared" si="831"/>
        <v/>
      </c>
      <c r="AB2006" s="72"/>
      <c r="AC2006" s="72">
        <f t="shared" si="816"/>
        <v>1</v>
      </c>
      <c r="AD2006" s="72">
        <f t="shared" si="817"/>
        <v>1</v>
      </c>
      <c r="AE2006" s="109" t="str">
        <f t="shared" si="818"/>
        <v>0-0</v>
      </c>
      <c r="AF2006" s="109" t="str">
        <f t="shared" si="819"/>
        <v>Y</v>
      </c>
      <c r="AG2006" s="109" t="str">
        <f t="shared" si="820"/>
        <v>B</v>
      </c>
      <c r="AM2006" s="109">
        <f t="shared" si="821"/>
        <v>0</v>
      </c>
      <c r="AN2006" s="109">
        <f t="shared" si="822"/>
        <v>0</v>
      </c>
      <c r="AO2006" s="109" t="str">
        <f t="shared" si="823"/>
        <v/>
      </c>
      <c r="AQ2006" s="109" t="str">
        <f t="shared" si="824"/>
        <v/>
      </c>
      <c r="BA2006" s="229">
        <f>MOD(SUM(E1985:E2007),12)</f>
        <v>0</v>
      </c>
    </row>
    <row r="2007" spans="1:53" ht="15.75" thickBot="1" x14ac:dyDescent="0.3">
      <c r="A2007" s="88"/>
      <c r="B2007" s="66" t="s">
        <v>300</v>
      </c>
      <c r="C2007" s="67"/>
      <c r="D2007" s="102"/>
      <c r="E2007" s="32"/>
      <c r="F2007" s="32"/>
      <c r="G2007" s="68" t="s">
        <v>277</v>
      </c>
      <c r="H2007" s="69">
        <f t="shared" si="825"/>
        <v>0</v>
      </c>
      <c r="I2007" s="70">
        <f t="shared" si="826"/>
        <v>0</v>
      </c>
      <c r="J2007" s="73" t="str">
        <f t="shared" si="827"/>
        <v>--</v>
      </c>
      <c r="K2007" s="32"/>
      <c r="L2007" s="233"/>
      <c r="M2007" s="295"/>
      <c r="N2007" s="295"/>
      <c r="O2007" s="295"/>
      <c r="P2007" s="295"/>
      <c r="Q2007" s="295"/>
      <c r="R2007" s="295"/>
      <c r="S2007" s="295"/>
      <c r="T2007" s="295"/>
      <c r="U2007" s="296"/>
      <c r="V2007" s="103"/>
      <c r="W2007" s="84">
        <f t="shared" si="832"/>
        <v>1</v>
      </c>
      <c r="X2007" s="84"/>
      <c r="Y2007" s="78">
        <f>SUM(E1985:E2007)</f>
        <v>0</v>
      </c>
      <c r="Z2007" s="72" t="str">
        <f t="shared" si="830"/>
        <v/>
      </c>
      <c r="AA2007" s="72" t="str">
        <f t="shared" si="831"/>
        <v/>
      </c>
      <c r="AB2007" s="72"/>
      <c r="AC2007" s="72">
        <f t="shared" si="816"/>
        <v>1</v>
      </c>
      <c r="AD2007" s="72">
        <f t="shared" si="817"/>
        <v>1</v>
      </c>
      <c r="AE2007" s="109" t="str">
        <f t="shared" si="818"/>
        <v>0-0</v>
      </c>
      <c r="AF2007" s="109" t="str">
        <f t="shared" si="819"/>
        <v>Y</v>
      </c>
      <c r="AG2007" s="109" t="str">
        <f t="shared" si="820"/>
        <v>B</v>
      </c>
      <c r="AM2007" s="109">
        <f t="shared" si="821"/>
        <v>0</v>
      </c>
      <c r="AN2007" s="109">
        <f t="shared" si="822"/>
        <v>0</v>
      </c>
      <c r="AO2007" s="109" t="str">
        <f t="shared" si="823"/>
        <v/>
      </c>
      <c r="AQ2007" s="109" t="str">
        <f t="shared" si="824"/>
        <v/>
      </c>
      <c r="BA2007" s="229">
        <f>MOD(SUM(E1985:E2008),12)</f>
        <v>0</v>
      </c>
    </row>
    <row r="2008" spans="1:53" ht="15.75" thickBot="1" x14ac:dyDescent="0.3">
      <c r="A2008" s="88"/>
      <c r="B2008" s="66" t="s">
        <v>301</v>
      </c>
      <c r="C2008" s="67"/>
      <c r="D2008" s="102"/>
      <c r="E2008" s="32"/>
      <c r="F2008" s="32"/>
      <c r="G2008" s="68" t="s">
        <v>277</v>
      </c>
      <c r="H2008" s="69">
        <f t="shared" si="825"/>
        <v>0</v>
      </c>
      <c r="I2008" s="70">
        <f t="shared" si="826"/>
        <v>0</v>
      </c>
      <c r="J2008" s="73" t="str">
        <f t="shared" si="827"/>
        <v>--</v>
      </c>
      <c r="K2008" s="32"/>
      <c r="L2008" s="233"/>
      <c r="M2008" s="295"/>
      <c r="N2008" s="295"/>
      <c r="O2008" s="295"/>
      <c r="P2008" s="295"/>
      <c r="Q2008" s="295"/>
      <c r="R2008" s="295"/>
      <c r="S2008" s="295"/>
      <c r="T2008" s="295"/>
      <c r="U2008" s="296"/>
      <c r="V2008" s="103"/>
      <c r="W2008" s="84">
        <f t="shared" si="832"/>
        <v>1</v>
      </c>
      <c r="X2008" s="84"/>
      <c r="Y2008" s="78">
        <f>SUM(E1985:E2008)</f>
        <v>0</v>
      </c>
      <c r="Z2008" s="72" t="str">
        <f t="shared" si="830"/>
        <v/>
      </c>
      <c r="AA2008" s="72" t="str">
        <f t="shared" si="831"/>
        <v/>
      </c>
      <c r="AB2008" s="72"/>
      <c r="AC2008" s="72">
        <f t="shared" si="816"/>
        <v>1</v>
      </c>
      <c r="AD2008" s="72">
        <f t="shared" si="817"/>
        <v>1</v>
      </c>
      <c r="AE2008" s="109" t="str">
        <f t="shared" si="818"/>
        <v>0-0</v>
      </c>
      <c r="AF2008" s="109" t="str">
        <f t="shared" si="819"/>
        <v>Y</v>
      </c>
      <c r="AG2008" s="109" t="str">
        <f t="shared" si="820"/>
        <v>B</v>
      </c>
      <c r="AM2008" s="109">
        <f t="shared" si="821"/>
        <v>0</v>
      </c>
      <c r="AN2008" s="109">
        <f t="shared" si="822"/>
        <v>0</v>
      </c>
      <c r="AO2008" s="109" t="str">
        <f t="shared" si="823"/>
        <v/>
      </c>
      <c r="AQ2008" s="109" t="str">
        <f t="shared" si="824"/>
        <v/>
      </c>
      <c r="BA2008" s="229">
        <f>MOD(SUM(E1985:E2009),12)</f>
        <v>0</v>
      </c>
    </row>
    <row r="2009" spans="1:53" ht="15.75" thickBot="1" x14ac:dyDescent="0.3">
      <c r="A2009" s="88"/>
      <c r="B2009" s="66" t="s">
        <v>302</v>
      </c>
      <c r="C2009" s="67"/>
      <c r="D2009" s="102"/>
      <c r="E2009" s="32"/>
      <c r="F2009" s="32"/>
      <c r="G2009" s="68" t="s">
        <v>277</v>
      </c>
      <c r="H2009" s="69">
        <f t="shared" si="825"/>
        <v>0</v>
      </c>
      <c r="I2009" s="70">
        <f t="shared" si="826"/>
        <v>0</v>
      </c>
      <c r="J2009" s="73" t="str">
        <f t="shared" si="827"/>
        <v>--</v>
      </c>
      <c r="K2009" s="32"/>
      <c r="L2009" s="234"/>
      <c r="M2009" s="295"/>
      <c r="N2009" s="295"/>
      <c r="O2009" s="295"/>
      <c r="P2009" s="295"/>
      <c r="Q2009" s="295"/>
      <c r="R2009" s="295"/>
      <c r="S2009" s="295"/>
      <c r="T2009" s="295"/>
      <c r="U2009" s="296"/>
      <c r="V2009" s="103"/>
      <c r="W2009" s="72"/>
      <c r="X2009" s="72"/>
      <c r="Y2009" s="78">
        <f>SUM(E1985:E2009)</f>
        <v>0</v>
      </c>
      <c r="Z2009" s="72" t="str">
        <f t="shared" si="830"/>
        <v/>
      </c>
      <c r="AA2009" s="72" t="str">
        <f t="shared" si="831"/>
        <v/>
      </c>
      <c r="AB2009" s="72"/>
      <c r="AC2009" s="72">
        <f t="shared" si="816"/>
        <v>1</v>
      </c>
      <c r="AD2009" s="72">
        <f t="shared" si="817"/>
        <v>1</v>
      </c>
      <c r="AE2009" s="109" t="str">
        <f t="shared" si="818"/>
        <v>0-0</v>
      </c>
      <c r="AF2009" s="109" t="str">
        <f t="shared" si="819"/>
        <v>Y</v>
      </c>
      <c r="AG2009" s="109" t="str">
        <f t="shared" si="820"/>
        <v>B</v>
      </c>
      <c r="AM2009" s="109">
        <f t="shared" si="821"/>
        <v>0</v>
      </c>
      <c r="AN2009" s="109">
        <f t="shared" si="822"/>
        <v>0</v>
      </c>
      <c r="AO2009" s="109" t="str">
        <f t="shared" si="823"/>
        <v/>
      </c>
      <c r="AQ2009" s="109" t="str">
        <f t="shared" si="824"/>
        <v/>
      </c>
      <c r="BA2009" s="228"/>
    </row>
    <row r="2010" spans="1:53" ht="16.5" thickBot="1" x14ac:dyDescent="0.3">
      <c r="A2010" s="88"/>
      <c r="B2010" s="281" t="s">
        <v>401</v>
      </c>
      <c r="C2010" s="283"/>
      <c r="D2010" s="79"/>
      <c r="E2010" s="80"/>
      <c r="F2010" s="80"/>
      <c r="G2010" s="81"/>
      <c r="H2010" s="192"/>
      <c r="I2010" s="192"/>
      <c r="J2010" s="192"/>
      <c r="K2010" s="82"/>
      <c r="L2010" s="281" t="s">
        <v>306</v>
      </c>
      <c r="M2010" s="282"/>
      <c r="N2010" s="282"/>
      <c r="O2010" s="282"/>
      <c r="P2010" s="282"/>
      <c r="Q2010" s="282"/>
      <c r="R2010" s="282"/>
      <c r="S2010" s="282"/>
      <c r="T2010" s="282"/>
      <c r="U2010" s="283"/>
      <c r="V2010" s="104"/>
      <c r="W2010" s="72"/>
      <c r="X2010" s="72"/>
      <c r="Y2010" s="72"/>
      <c r="Z2010" s="72"/>
      <c r="AA2010" s="72" t="str">
        <f t="shared" si="831"/>
        <v/>
      </c>
      <c r="AB2010" s="72"/>
      <c r="AC2010" s="72">
        <f>SUM(AC1985:AC2009)</f>
        <v>25</v>
      </c>
      <c r="AD2010" s="72">
        <f>SUM(AD1985:AD2009)</f>
        <v>25</v>
      </c>
      <c r="AE2010" s="109" t="str">
        <f t="shared" si="818"/>
        <v>-</v>
      </c>
      <c r="AM2010" s="109">
        <f>SUM(AM1985:AM2009)</f>
        <v>0</v>
      </c>
      <c r="AN2010" s="109">
        <f>SUM(AN1985:AN2009)</f>
        <v>0</v>
      </c>
      <c r="AO2010" s="109">
        <f>((COUNTIF(AO1985:AO2009,"Y")/3)*2)</f>
        <v>0</v>
      </c>
      <c r="AP2010" s="109">
        <f>(COUNTIF(AO1985:AO2009,"Y")/3)</f>
        <v>0</v>
      </c>
      <c r="AQ2010" s="109">
        <f>(COUNTIF(AQ1985:AQ2009,"Y")/2)</f>
        <v>0</v>
      </c>
      <c r="AR2010" s="109">
        <f>(COUNTIF(AQ1985:AQ2009,"Y")/2)</f>
        <v>0</v>
      </c>
      <c r="BA2010" s="228"/>
    </row>
    <row r="2011" spans="1:53" ht="16.5" thickBot="1" x14ac:dyDescent="0.3">
      <c r="A2011" s="88"/>
      <c r="B2011" s="281" t="s">
        <v>307</v>
      </c>
      <c r="C2011" s="283"/>
      <c r="D2011" s="25"/>
      <c r="E2011" s="25"/>
      <c r="F2011" s="25"/>
      <c r="G2011" s="83"/>
      <c r="H2011" s="25"/>
      <c r="I2011" s="26"/>
      <c r="J2011" s="26"/>
      <c r="K2011" s="25"/>
      <c r="L2011" s="25"/>
      <c r="M2011" s="25"/>
      <c r="N2011" s="25"/>
      <c r="O2011" s="25"/>
      <c r="P2011" s="26"/>
      <c r="Q2011" s="26"/>
      <c r="R2011" s="26"/>
      <c r="S2011" s="26"/>
      <c r="T2011" s="26"/>
      <c r="U2011" s="26"/>
      <c r="V2011" s="54"/>
      <c r="W2011" s="72"/>
      <c r="X2011" s="72"/>
      <c r="Y2011" s="72"/>
      <c r="Z2011" s="72"/>
      <c r="AA2011" s="72" t="str">
        <f t="shared" si="831"/>
        <v/>
      </c>
      <c r="AB2011" s="72"/>
      <c r="AC2011" s="72"/>
      <c r="AD2011" s="72"/>
      <c r="AE2011" s="109" t="str">
        <f t="shared" si="818"/>
        <v>-</v>
      </c>
      <c r="BA2011" s="226"/>
    </row>
    <row r="2012" spans="1:53" x14ac:dyDescent="0.25">
      <c r="A2012" s="88"/>
      <c r="B2012" s="88"/>
      <c r="C2012" s="88"/>
      <c r="D2012" s="88"/>
      <c r="E2012" s="88"/>
      <c r="F2012" s="88"/>
      <c r="G2012" s="88"/>
      <c r="H2012" s="88"/>
      <c r="I2012" s="88"/>
      <c r="J2012" s="88"/>
      <c r="K2012" s="88"/>
      <c r="L2012" s="88"/>
      <c r="M2012" s="88"/>
      <c r="N2012" s="88"/>
      <c r="O2012" s="88"/>
      <c r="P2012" s="88"/>
      <c r="Q2012" s="88"/>
      <c r="R2012" s="88"/>
      <c r="S2012" s="88"/>
      <c r="T2012" s="88"/>
      <c r="U2012" s="88"/>
      <c r="V2012" s="88"/>
      <c r="W2012" s="88"/>
      <c r="X2012" s="88"/>
      <c r="Y2012" s="88"/>
      <c r="Z2012" s="88"/>
      <c r="AA2012" s="88"/>
      <c r="AB2012" s="88"/>
      <c r="AC2012" s="88"/>
      <c r="AD2012" s="88"/>
    </row>
    <row r="2013" spans="1:53" ht="15.75" thickBot="1" x14ac:dyDescent="0.3">
      <c r="A2013" s="88"/>
      <c r="B2013" s="88"/>
      <c r="C2013" s="88"/>
      <c r="D2013" s="88"/>
      <c r="E2013" s="88"/>
      <c r="F2013" s="88"/>
      <c r="G2013" s="88"/>
      <c r="H2013" s="88"/>
      <c r="I2013" s="88"/>
      <c r="J2013" s="88"/>
      <c r="K2013" s="88"/>
      <c r="L2013" s="88"/>
      <c r="M2013" s="88"/>
      <c r="N2013" s="88"/>
      <c r="O2013" s="88"/>
      <c r="P2013" s="88"/>
      <c r="Q2013" s="88"/>
      <c r="R2013" s="88"/>
      <c r="S2013" s="88"/>
      <c r="T2013" s="88"/>
      <c r="U2013" s="88"/>
      <c r="V2013" s="88"/>
      <c r="W2013" s="88"/>
      <c r="X2013" s="88"/>
      <c r="Y2013" s="88"/>
      <c r="Z2013" s="88"/>
      <c r="AA2013" s="88"/>
      <c r="AB2013" s="88"/>
      <c r="AC2013" s="88"/>
      <c r="AD2013" s="88"/>
    </row>
    <row r="2014" spans="1:53" ht="24" thickBot="1" x14ac:dyDescent="0.4">
      <c r="A2014" s="88"/>
      <c r="B2014" s="85" t="s">
        <v>402</v>
      </c>
      <c r="C2014" s="25"/>
      <c r="D2014" s="25"/>
      <c r="E2014" s="25"/>
      <c r="F2014" s="88"/>
      <c r="G2014" s="25"/>
      <c r="H2014" s="25"/>
      <c r="I2014" s="87"/>
      <c r="J2014" s="26"/>
      <c r="K2014" s="25"/>
      <c r="L2014" s="25"/>
      <c r="M2014" s="196" t="s">
        <v>210</v>
      </c>
      <c r="N2014" s="196" t="s">
        <v>211</v>
      </c>
      <c r="O2014" s="196" t="s">
        <v>212</v>
      </c>
      <c r="P2014" s="196" t="s">
        <v>213</v>
      </c>
      <c r="Q2014" s="196" t="s">
        <v>214</v>
      </c>
      <c r="R2014" s="196" t="s">
        <v>215</v>
      </c>
      <c r="S2014" s="196" t="s">
        <v>216</v>
      </c>
      <c r="T2014" s="196" t="s">
        <v>217</v>
      </c>
      <c r="U2014" s="196" t="s">
        <v>218</v>
      </c>
      <c r="V2014" s="196" t="s">
        <v>219</v>
      </c>
      <c r="W2014" s="113" t="s">
        <v>220</v>
      </c>
      <c r="X2014" s="196" t="s">
        <v>221</v>
      </c>
      <c r="Y2014" s="25"/>
      <c r="Z2014" s="25"/>
      <c r="AA2014" s="25"/>
      <c r="AB2014" s="25"/>
      <c r="AC2014" s="25"/>
      <c r="AD2014" s="25"/>
      <c r="BA2014" s="226"/>
    </row>
    <row r="2015" spans="1:53" ht="16.5" thickTop="1" thickBot="1" x14ac:dyDescent="0.3">
      <c r="A2015" s="88"/>
      <c r="B2015" s="284" t="s">
        <v>222</v>
      </c>
      <c r="C2015" s="285"/>
      <c r="D2015" s="286" t="s">
        <v>223</v>
      </c>
      <c r="E2015" s="287"/>
      <c r="F2015" s="88"/>
      <c r="G2015" s="288" t="s">
        <v>224</v>
      </c>
      <c r="H2015" s="289"/>
      <c r="I2015" s="28">
        <f>SUM(E2026:E2050)</f>
        <v>0</v>
      </c>
      <c r="J2015" s="290" t="s">
        <v>225</v>
      </c>
      <c r="K2015" s="291"/>
      <c r="L2015" s="287"/>
      <c r="M2015" s="196">
        <v>2</v>
      </c>
      <c r="N2015" s="35">
        <f>SUM(AI2015,AI2026)</f>
        <v>0</v>
      </c>
      <c r="O2015" s="35">
        <v>0</v>
      </c>
      <c r="P2015" s="35">
        <f>SUM(AJ2015,AJ2026)</f>
        <v>0</v>
      </c>
      <c r="Q2015" s="35">
        <v>0</v>
      </c>
      <c r="R2015" s="35">
        <f>COUNTIFS($E2026:$E2050,"2",$F2026:$F2050,"Pole",$C2026:$C2050,"FST")</f>
        <v>0</v>
      </c>
      <c r="S2015" s="35">
        <f>SUM(AL2015,AK2026)</f>
        <v>0</v>
      </c>
      <c r="T2015" s="35">
        <v>0</v>
      </c>
      <c r="U2015" s="35">
        <f>SUM(AK2015,AL2026)</f>
        <v>0</v>
      </c>
      <c r="V2015" s="35">
        <v>0</v>
      </c>
      <c r="W2015" s="34">
        <f>COUNTIFS($E2026:$E2050,"2",$F2026:$F2050,"HH",$C2026:$C2050,"FST")</f>
        <v>0</v>
      </c>
      <c r="X2015" s="35">
        <f>COUNTIFS($E2026:$E2050,"2",$F2026:$F2050,"Ped",$C2026:$C2050,"FST")</f>
        <v>0</v>
      </c>
      <c r="Y2015" s="25"/>
      <c r="Z2015" s="297" t="s">
        <v>226</v>
      </c>
      <c r="AA2015" s="298"/>
      <c r="AB2015" s="299"/>
      <c r="AC2015" s="25"/>
      <c r="AD2015" s="25"/>
      <c r="AH2015" s="109">
        <v>2</v>
      </c>
      <c r="AI2015" s="109" t="str">
        <f>IF($E2016="SS",COUNTIFS($C2026:$C2050,"FST",$E2026:$E2050,"2"),"0")</f>
        <v>0</v>
      </c>
      <c r="AJ2015" s="109" t="str">
        <f>IF($E2016="RPX",COUNTIFS($C2026:$C2050,"FST",$E2026:$E2050,"2"),"0")</f>
        <v>0</v>
      </c>
      <c r="AK2015" s="109" t="str">
        <f>IF($E2016="EUC",COUNTIFS($C2026:$C2050,"FST",$E2026:$E2050,"2"),"0")</f>
        <v>0</v>
      </c>
      <c r="AL2015" s="109" t="str">
        <f>IF($E2016="RPX-T",COUNTIFS($C2026:$C2050,"FST",$E2026:$E2050,"2"),"0")</f>
        <v>0</v>
      </c>
      <c r="AT2015" s="110" t="s">
        <v>227</v>
      </c>
      <c r="AU2015" s="108">
        <f>IF(OR($AS2016="Y",$AS2017="Y",$AS2018="Y"),"",COUNTIFS($E2016,"SS",$E2021,"Y"))</f>
        <v>0</v>
      </c>
      <c r="AV2015" s="111">
        <f>IF(OR($AS2016="Y",$AS2017="Y",$AS2018="Y"),"",COUNTIFS($E2016,"RPX",$E2021,"Y"))</f>
        <v>0</v>
      </c>
      <c r="AW2015" s="111">
        <f>IF(OR($AS2016="Y",$AS2017="Y",$AS2018="Y"),"",COUNTIFS($E2016,"EUC",$E2021,"Y"))</f>
        <v>0</v>
      </c>
      <c r="AX2015" s="109">
        <f>IF(OR($AS2016="Y",$AS2017="Y",$AS2018="Y"),"",COUNTIFS($E2016,"RPX-T",$E2021,"Y"))</f>
        <v>0</v>
      </c>
      <c r="BA2015" s="226"/>
    </row>
    <row r="2016" spans="1:53" ht="16.5" customHeight="1" thickTop="1" thickBot="1" x14ac:dyDescent="0.3">
      <c r="A2016" s="88"/>
      <c r="B2016" s="29" t="s">
        <v>228</v>
      </c>
      <c r="C2016" s="30">
        <v>0</v>
      </c>
      <c r="D2016" s="31" t="s">
        <v>229</v>
      </c>
      <c r="E2016" s="66" t="str">
        <f>TEXT(IF('Cable Calculator'!IO7="","",'Cable Calculator'!IO7),)</f>
        <v/>
      </c>
      <c r="F2016" s="88"/>
      <c r="G2016" s="300" t="s">
        <v>230</v>
      </c>
      <c r="H2016" s="287"/>
      <c r="I2016" s="33">
        <f>E2017-I2015</f>
        <v>0</v>
      </c>
      <c r="J2016" s="301" t="s">
        <v>231</v>
      </c>
      <c r="K2016" s="302"/>
      <c r="L2016" s="34">
        <f>I2020</f>
        <v>0</v>
      </c>
      <c r="M2016" s="196">
        <v>4</v>
      </c>
      <c r="N2016" s="35">
        <f>SUM(AI2016,AI2027)</f>
        <v>0</v>
      </c>
      <c r="O2016" s="35">
        <v>0</v>
      </c>
      <c r="P2016" s="35">
        <f>SUM(AJ2016,AJ2027)</f>
        <v>0</v>
      </c>
      <c r="Q2016" s="35">
        <v>0</v>
      </c>
      <c r="R2016" s="35">
        <f>COUNTIFS($E2026:$E2050,"4",$F2026:$F2050,"Pole",$C2026:$C2050,"FST")</f>
        <v>0</v>
      </c>
      <c r="S2016" s="35">
        <f>SUM(AL2016,AK2027)</f>
        <v>0</v>
      </c>
      <c r="T2016" s="35">
        <v>0</v>
      </c>
      <c r="U2016" s="35">
        <f>SUM(AK2016,AL2027)</f>
        <v>0</v>
      </c>
      <c r="V2016" s="35">
        <v>0</v>
      </c>
      <c r="W2016" s="34">
        <f>COUNTIFS($E2026:$E2050,"4",$F2026:$F2050,"HH",$C2026:$C2050,"FST")</f>
        <v>0</v>
      </c>
      <c r="X2016" s="35">
        <f>COUNTIFS($E2026:$E2050,"4",$F2026:$F2050,"Ped",$C2026:$C2050,"FST")</f>
        <v>0</v>
      </c>
      <c r="Y2016" s="25"/>
      <c r="Z2016" s="303" t="s">
        <v>232</v>
      </c>
      <c r="AA2016" s="305" t="s">
        <v>233</v>
      </c>
      <c r="AB2016" s="306"/>
      <c r="AC2016" s="25"/>
      <c r="AD2016" s="25"/>
      <c r="AH2016" s="109">
        <v>4</v>
      </c>
      <c r="AI2016" s="109" t="str">
        <f>IF($E2016="SS",COUNTIFS($C2026:$C2050,"FST",$E2026:$E2050,"4"),"0")</f>
        <v>0</v>
      </c>
      <c r="AJ2016" s="109" t="str">
        <f>IF($E2016="RPX",COUNTIFS($C2026:$C2050,"FST",$E2026:$E2050,"4"),"0")</f>
        <v>0</v>
      </c>
      <c r="AK2016" s="109" t="str">
        <f>IF($E2016="EUC",COUNTIFS($C2026:$C2050,"FST",$E2026:$E2050,"4"),"0")</f>
        <v>0</v>
      </c>
      <c r="AL2016" s="109" t="str">
        <f>IF($E2016="RPX-T",COUNTIFS($C2026:$C2050,"FST",$E2026:$E2050,"4"),"0")</f>
        <v>0</v>
      </c>
      <c r="AS2016" s="109" t="str">
        <f>IF(AND(E2021="Y",E2017=24,E2018=0),"Y","N")</f>
        <v>N</v>
      </c>
      <c r="AT2016" s="110" t="s">
        <v>234</v>
      </c>
      <c r="AU2016" s="109">
        <f>COUNTIFS($E2016,"SS",$AS2016,"Y")</f>
        <v>0</v>
      </c>
      <c r="AV2016" s="111">
        <f>COUNTIFS($E2016,"RPX",$AS2016,"Y")</f>
        <v>0</v>
      </c>
      <c r="AW2016" s="111">
        <f>COUNTIFS($E2016,"EUC",$AS2016,"Y")</f>
        <v>0</v>
      </c>
      <c r="AX2016" s="109">
        <f>COUNTIFS($E2016,"RPX-T",$AS2016,"Y")</f>
        <v>0</v>
      </c>
      <c r="BA2016" s="227"/>
    </row>
    <row r="2017" spans="1:53" ht="16.5" thickTop="1" thickBot="1" x14ac:dyDescent="0.3">
      <c r="A2017" s="88"/>
      <c r="B2017" s="36" t="s">
        <v>235</v>
      </c>
      <c r="C2017" s="37">
        <v>0</v>
      </c>
      <c r="D2017" s="38" t="s">
        <v>236</v>
      </c>
      <c r="E2017" s="32"/>
      <c r="F2017" s="88"/>
      <c r="G2017" s="309" t="s">
        <v>237</v>
      </c>
      <c r="H2017" s="310"/>
      <c r="I2017" s="35">
        <f>IF(E2017=0,0,12-(MOD(I2015,12)))</f>
        <v>0</v>
      </c>
      <c r="J2017" s="301" t="s">
        <v>238</v>
      </c>
      <c r="K2017" s="302"/>
      <c r="L2017" s="39">
        <f>I2021-I2015</f>
        <v>0</v>
      </c>
      <c r="M2017" s="196">
        <v>6</v>
      </c>
      <c r="N2017" s="35">
        <f>SUM(AI2017,AI2028)</f>
        <v>0</v>
      </c>
      <c r="O2017" s="35">
        <v>0</v>
      </c>
      <c r="P2017" s="35">
        <f>SUM(AJ2017,AJ2028)</f>
        <v>0</v>
      </c>
      <c r="Q2017" s="35">
        <v>0</v>
      </c>
      <c r="R2017" s="35">
        <f>COUNTIFS($E2026:$E2050,"6",$F2026:$F2050,"Pole",$C2026:$C2050,"FST")</f>
        <v>0</v>
      </c>
      <c r="S2017" s="35">
        <f>SUM(AL2017,AK2028)</f>
        <v>0</v>
      </c>
      <c r="T2017" s="35">
        <v>0</v>
      </c>
      <c r="U2017" s="35">
        <f>SUM(AK2017,AL2028)</f>
        <v>0</v>
      </c>
      <c r="V2017" s="35">
        <v>0</v>
      </c>
      <c r="W2017" s="34">
        <f>COUNTIFS($E2026:$E2050,"6",$F2026:$F2050,"HH",$C2026:$C2050,"FST")</f>
        <v>0</v>
      </c>
      <c r="X2017" s="35">
        <f>COUNTIFS($E2026:$E2050,"6",$F2026:$F2050,"Ped",$C2026:$C2050,"FST")</f>
        <v>0</v>
      </c>
      <c r="Y2017" s="25"/>
      <c r="Z2017" s="304"/>
      <c r="AA2017" s="307"/>
      <c r="AB2017" s="308"/>
      <c r="AC2017" s="25"/>
      <c r="AD2017" s="25"/>
      <c r="AH2017" s="109">
        <v>6</v>
      </c>
      <c r="AI2017" s="109" t="str">
        <f>IF($E2016="SS",COUNTIFS($C2026:$C2050,"FST",$E2026:$E2050,"6"),"0")</f>
        <v>0</v>
      </c>
      <c r="AJ2017" s="109" t="str">
        <f>IF($E2016="RPX",COUNTIFS($C2026:$C2050,"FST",$E2026:$E2050,"6"),"0")</f>
        <v>0</v>
      </c>
      <c r="AK2017" s="109" t="str">
        <f>IF($E2016="EUC",COUNTIFS($C2026:$C2050,"FST",$E2026:$E2050,"6"),"0")</f>
        <v>0</v>
      </c>
      <c r="AL2017" s="109" t="str">
        <f>IF($E2016="RPX-T",COUNTIFS($C2026:$C2050,"FST",$E2026:$E2050,"6"),"0")</f>
        <v>0</v>
      </c>
      <c r="AS2017" s="109" t="str">
        <f>IF(AND(E2021="Y",E2017=48,E2018=12),"Y","N")</f>
        <v>N</v>
      </c>
      <c r="AT2017" s="110" t="s">
        <v>239</v>
      </c>
      <c r="AU2017" s="109">
        <f>COUNTIFS($E2016,"SS",$AS2017,"Y")</f>
        <v>0</v>
      </c>
      <c r="AV2017" s="108">
        <f>COUNTIFS($E2016,"RPX",$AS2017,"Y")</f>
        <v>0</v>
      </c>
      <c r="AW2017" s="108">
        <f>COUNTIFS($E2016,"EUC",$AS2017,"Y")</f>
        <v>0</v>
      </c>
      <c r="AX2017" s="109">
        <f>COUNTIFS($E2016,"RPX-T",$AS2017,"Y")</f>
        <v>0</v>
      </c>
      <c r="BA2017" s="227"/>
    </row>
    <row r="2018" spans="1:53" ht="16.5" customHeight="1" thickTop="1" thickBot="1" x14ac:dyDescent="0.3">
      <c r="A2018" s="88"/>
      <c r="B2018" s="40" t="s">
        <v>240</v>
      </c>
      <c r="C2018" s="30">
        <v>0</v>
      </c>
      <c r="D2018" s="41" t="s">
        <v>241</v>
      </c>
      <c r="E2018" s="42"/>
      <c r="F2018" s="88"/>
      <c r="G2018" s="277" t="s">
        <v>242</v>
      </c>
      <c r="H2018" s="43" t="s">
        <v>243</v>
      </c>
      <c r="I2018" s="35">
        <f>IF(E2018&lt;&gt;0,1,0)</f>
        <v>0</v>
      </c>
      <c r="J2018" s="309" t="s">
        <v>244</v>
      </c>
      <c r="K2018" s="310"/>
      <c r="L2018" s="44" t="str">
        <f>'Cable Calculator'!IO3</f>
        <v/>
      </c>
      <c r="M2018" s="196">
        <v>8</v>
      </c>
      <c r="N2018" s="35">
        <f>SUM(AI2018,AI2029)</f>
        <v>0</v>
      </c>
      <c r="O2018" s="35">
        <v>0</v>
      </c>
      <c r="P2018" s="35">
        <f>SUM(AJ2018,AJ2029)</f>
        <v>0</v>
      </c>
      <c r="Q2018" s="35">
        <v>0</v>
      </c>
      <c r="R2018" s="35">
        <f>COUNTIFS($E2026:$E2050,"8",$F2026:$F2050,"Pole",$C2026:$C2050,"FST")</f>
        <v>0</v>
      </c>
      <c r="S2018" s="35">
        <f>SUM(AL2018,AK2029)</f>
        <v>0</v>
      </c>
      <c r="T2018" s="35">
        <v>0</v>
      </c>
      <c r="U2018" s="35">
        <f>SUM(AK2018,AL2029)</f>
        <v>0</v>
      </c>
      <c r="V2018" s="35">
        <v>0</v>
      </c>
      <c r="W2018" s="34">
        <f>COUNTIFS($E2026:$E2050,"8",$F2026:$F2050,"HH",$C2026:$C2050,"FST")</f>
        <v>0</v>
      </c>
      <c r="X2018" s="35">
        <f>COUNTIFS($E2026:$E2050,"8",$F2026:$F2050,"Ped",$C2026:$C2050,"FST")</f>
        <v>0</v>
      </c>
      <c r="Y2018" s="25"/>
      <c r="Z2018" s="45">
        <v>1</v>
      </c>
      <c r="AA2018" s="46">
        <v>1</v>
      </c>
      <c r="AB2018" s="46">
        <v>12</v>
      </c>
      <c r="AC2018" s="25"/>
      <c r="AD2018" s="25"/>
      <c r="AH2018" s="109">
        <v>8</v>
      </c>
      <c r="AI2018" s="109" t="str">
        <f>IF($E2016="SS",COUNTIFS($C2026:$C2050,"FST",$E2026:$E2050,"8"),"0")</f>
        <v>0</v>
      </c>
      <c r="AJ2018" s="109" t="str">
        <f>IF($E2016="RPX",COUNTIFS($C2026:$C2050,"FST",$E2026:$E2050,"8"),"0")</f>
        <v>0</v>
      </c>
      <c r="AK2018" s="109" t="str">
        <f>IF($E2016="EUC",COUNTIFS($C2026:$C2050,"FST",$E2026:$E2050,"8"),"0")</f>
        <v>0</v>
      </c>
      <c r="AL2018" s="109" t="str">
        <f>IF($E2016="RPX-T",COUNTIFS($C2026:$C2050,"FST",$E2026:$E2050,"8"),"0")</f>
        <v>0</v>
      </c>
      <c r="AS2018" s="109" t="str">
        <f>IF(AND(E2021="Y",E2017=48,E2018=0),"Y","N")</f>
        <v>N</v>
      </c>
      <c r="AT2018" s="110" t="s">
        <v>245</v>
      </c>
      <c r="AU2018" s="109">
        <f>COUNTIFS($E2016,"SS",$AS2018,"Y")</f>
        <v>0</v>
      </c>
      <c r="AV2018" s="108">
        <f>COUNTIFS($E2016,"RPX",$AS2018,"Y")</f>
        <v>0</v>
      </c>
      <c r="AW2018" s="108">
        <f>COUNTIFS($E2016,"EUC",$AS2018,"Y")</f>
        <v>0</v>
      </c>
      <c r="AX2018" s="109">
        <f>COUNTIFS($E2016,"RPX-T",$AS2018,"Y")</f>
        <v>0</v>
      </c>
      <c r="BA2018" s="227"/>
    </row>
    <row r="2019" spans="1:53" ht="16.5" thickTop="1" thickBot="1" x14ac:dyDescent="0.3">
      <c r="A2019" s="88"/>
      <c r="B2019" s="29" t="s">
        <v>246</v>
      </c>
      <c r="C2019" s="37">
        <v>0</v>
      </c>
      <c r="D2019" s="41" t="s">
        <v>247</v>
      </c>
      <c r="E2019" s="42"/>
      <c r="F2019" s="88"/>
      <c r="G2019" s="278"/>
      <c r="H2019" s="47" t="s">
        <v>248</v>
      </c>
      <c r="I2019" s="35">
        <f>IF(E2018&lt;&gt;0,E2018,0)</f>
        <v>0</v>
      </c>
      <c r="J2019" s="194"/>
      <c r="K2019" s="195"/>
      <c r="L2019" s="48"/>
      <c r="M2019" s="196">
        <v>12</v>
      </c>
      <c r="N2019" s="35" t="str">
        <f>IF($E2016="SS",SUM(AI2019,AJ2030,AM2051,AO2051,AQ2051),"0")</f>
        <v>0</v>
      </c>
      <c r="O2019" s="35" t="str">
        <f>IF($E2016="SS",SUM(AN2051,AP2051,AR2051),"0")</f>
        <v>0</v>
      </c>
      <c r="P2019" s="35" t="str">
        <f>IF($E2016="RPX",SUM(AJ2019,AJ2030,AM2051,AO2051,AQ2051),"0")</f>
        <v>0</v>
      </c>
      <c r="Q2019" s="35" t="str">
        <f>IF($E2016="RPX",SUM(AN2051,AP2051,AR2051),"0")</f>
        <v>0</v>
      </c>
      <c r="R2019" s="35">
        <f>COUNTIFS($E2026:$E2050,"12",$F2026:$F2050,"Pole",$C2026:$C2050,"FST")</f>
        <v>0</v>
      </c>
      <c r="S2019" s="35" t="str">
        <f>IF($E2016="RPX-T",SUM(AL2019,AK2030,AM2051,AO2051,AQ2051),"0")</f>
        <v>0</v>
      </c>
      <c r="T2019" s="35" t="str">
        <f>IF($E2016="RPX-T",SUM(AN2051,AP2051,AR2051),"0")</f>
        <v>0</v>
      </c>
      <c r="U2019" s="35" t="str">
        <f>IF($E2016="EUC",SUM(AK2019,AL2030,AM2051,AO2051,AQ2051),"0")</f>
        <v>0</v>
      </c>
      <c r="V2019" s="35" t="str">
        <f>IF($E2016="EUC",SUM($AN2051,AP2051,AR2051),"0")</f>
        <v>0</v>
      </c>
      <c r="W2019" s="34">
        <f>COUNTIFS($E2026:$E2050,"12",$F2026:$F2050,"HH",$C2026:$C2050,"FST")</f>
        <v>0</v>
      </c>
      <c r="X2019" s="35">
        <f>COUNTIFS($E2026:$E2050,"12",$F2026:$F2050,"Ped",$C2026:$C2050,"FST")</f>
        <v>0</v>
      </c>
      <c r="Y2019" s="25"/>
      <c r="Z2019" s="45">
        <v>2</v>
      </c>
      <c r="AA2019" s="46">
        <v>13</v>
      </c>
      <c r="AB2019" s="46">
        <v>24</v>
      </c>
      <c r="AC2019" s="25"/>
      <c r="AD2019" s="25"/>
      <c r="AH2019" s="109">
        <v>12</v>
      </c>
      <c r="AI2019" s="109" t="str">
        <f>IF($E2016="SS",COUNTIFS($C2026:$C2050,"FST",$E2026:$E2050,"12"),"0")</f>
        <v>0</v>
      </c>
      <c r="AJ2019" s="109" t="str">
        <f>IF($E2016="RPX",COUNTIFS($C2026:$C2050,"FST",$E2026:$E2050,"12"),"0")</f>
        <v>0</v>
      </c>
      <c r="AK2019" s="109" t="str">
        <f>IF($E2016="EUC",COUNTIFS($C2026:$C2050,"FST",$E2026:$E2050,"12"),"0")</f>
        <v>0</v>
      </c>
      <c r="AL2019" s="109" t="str">
        <f>IF($E2016="RPX-T",COUNTIFS($C2026:$C2050,"FST",$E2026:$E2050,"12"),"0")</f>
        <v>0</v>
      </c>
      <c r="BA2019" s="227"/>
    </row>
    <row r="2020" spans="1:53" ht="16.5" customHeight="1" thickTop="1" thickBot="1" x14ac:dyDescent="0.3">
      <c r="A2020" s="88"/>
      <c r="B2020" s="36" t="s">
        <v>249</v>
      </c>
      <c r="C2020" s="30">
        <v>0</v>
      </c>
      <c r="D2020" s="49" t="s">
        <v>250</v>
      </c>
      <c r="E2020" s="50">
        <f>E2017/12</f>
        <v>0</v>
      </c>
      <c r="F2020" s="88"/>
      <c r="G2020" s="277" t="s">
        <v>251</v>
      </c>
      <c r="H2020" s="51" t="s">
        <v>252</v>
      </c>
      <c r="I2020" s="112">
        <f>E2019</f>
        <v>0</v>
      </c>
      <c r="J2020" s="311" t="s">
        <v>253</v>
      </c>
      <c r="K2020" s="312"/>
      <c r="L2020" s="313"/>
      <c r="M2020" s="52" t="s">
        <v>254</v>
      </c>
      <c r="N2020" s="106"/>
      <c r="O2020" s="106"/>
      <c r="P2020" s="192"/>
      <c r="Q2020" s="192"/>
      <c r="R2020" s="192"/>
      <c r="S2020" s="192"/>
      <c r="T2020" s="192"/>
      <c r="U2020" s="192"/>
      <c r="V2020" s="192"/>
      <c r="W2020" s="53">
        <f>SUM(P2020:U2020)</f>
        <v>0</v>
      </c>
      <c r="X2020" s="54"/>
      <c r="Y2020" s="25"/>
      <c r="Z2020" s="45">
        <v>3</v>
      </c>
      <c r="AA2020" s="46">
        <v>25</v>
      </c>
      <c r="AB2020" s="46">
        <v>36</v>
      </c>
      <c r="AC2020" s="25"/>
      <c r="AD2020" s="25"/>
      <c r="BA2020" s="227"/>
    </row>
    <row r="2021" spans="1:53" ht="16.5" thickTop="1" thickBot="1" x14ac:dyDescent="0.3">
      <c r="A2021" s="88"/>
      <c r="B2021" s="36" t="s">
        <v>255</v>
      </c>
      <c r="C2021" s="30">
        <v>0</v>
      </c>
      <c r="D2021" s="31" t="s">
        <v>256</v>
      </c>
      <c r="E2021" s="101" t="str">
        <f>IF('Cable Calculator'!IO5="","",'Cable Calculator'!IO5)</f>
        <v/>
      </c>
      <c r="F2021" s="88"/>
      <c r="G2021" s="278"/>
      <c r="H2021" s="47" t="s">
        <v>257</v>
      </c>
      <c r="I2021" s="35" t="str">
        <f>IF(E2019="","0",IF(AND(E2016="EUC",E2017=432), I2020+(203-E2018),IF(E2019=0,0,(E2019+(E2017-E2018)-1))))</f>
        <v>0</v>
      </c>
      <c r="J2021" s="292" t="str">
        <f>IFERROR(IF(OR(E2016="EUC",E2016="SS"),"---",IF(OR(P2015,S2015),"NO 2F Tethers for RPX!",IF(OR(P2017,S2017),"NO 6F Tethers for RPX!","---"))),"---")</f>
        <v>---</v>
      </c>
      <c r="K2021" s="293"/>
      <c r="L2021" s="294"/>
      <c r="M2021" s="292" t="str">
        <f>IF(E2018&gt;60,"Dead Count &gt;60: Consider Downsize","---")</f>
        <v>---</v>
      </c>
      <c r="N2021" s="293"/>
      <c r="O2021" s="293"/>
      <c r="P2021" s="293"/>
      <c r="Q2021" s="293"/>
      <c r="R2021" s="293"/>
      <c r="S2021" s="293"/>
      <c r="T2021" s="293"/>
      <c r="U2021" s="294"/>
      <c r="V2021" s="100"/>
      <c r="W2021" s="54">
        <f>SUM(P2021:U2021)</f>
        <v>0</v>
      </c>
      <c r="X2021" s="54"/>
      <c r="Y2021" s="25"/>
      <c r="Z2021" s="45">
        <v>4</v>
      </c>
      <c r="AA2021" s="46">
        <v>37</v>
      </c>
      <c r="AB2021" s="46">
        <v>48</v>
      </c>
      <c r="AC2021" s="25"/>
      <c r="AD2021" s="25"/>
      <c r="BA2021" s="227"/>
    </row>
    <row r="2022" spans="1:53" ht="16.5" thickTop="1" thickBot="1" x14ac:dyDescent="0.3">
      <c r="A2022" s="88"/>
      <c r="B2022" s="55" t="s">
        <v>258</v>
      </c>
      <c r="C2022" s="56">
        <f>SUM(C2016:C2021)+I2015</f>
        <v>0</v>
      </c>
      <c r="D2022" s="31" t="s">
        <v>259</v>
      </c>
      <c r="E2022" s="101" t="str">
        <f>IF(AS2016="Y","DBL",IF(AS2017="Y","TRPL",IF(AS2018="Y","QUAD","")))</f>
        <v/>
      </c>
      <c r="F2022" s="88"/>
      <c r="G2022" s="192"/>
      <c r="H2022" s="57"/>
      <c r="I2022" s="192"/>
      <c r="J2022" s="292" t="str">
        <f>IF(AND(E2017=216,(OR(Z2038="error",Z2039="error",Z2040="error",Z2041="error",Z2042="error",Z2043="error",Z2044="error",Z2045="error",Z2046="error",Z2047="error",Z2048="error",Z2049="error",Z2050="error",AA2040="error",AA2041="error",AA2042="error",AA2043="error",AA2044="error",AA2045="error",AA2046="error",AA2047="error",AA2048="error",AA2049="error",AA2050="error",AA2051="error",AA2052="error"))),"You cannot cross Tube 6 and 7","---")</f>
        <v>---</v>
      </c>
      <c r="K2022" s="293"/>
      <c r="L2022" s="294"/>
      <c r="M2022" s="292" t="str">
        <f>IF(AND(OR(E2016="SS",E2016="RPX",E2016="EUC",E2016="RPX-T"),(OR(C2026="",C2026="Field SPL"))),"Cannot have FlexNap cables without tethers","---")</f>
        <v>---</v>
      </c>
      <c r="N2022" s="293"/>
      <c r="O2022" s="293"/>
      <c r="P2022" s="293"/>
      <c r="Q2022" s="293"/>
      <c r="R2022" s="293"/>
      <c r="S2022" s="293"/>
      <c r="T2022" s="293"/>
      <c r="U2022" s="294"/>
      <c r="V2022" s="25"/>
      <c r="W2022" s="58"/>
      <c r="X2022" s="58"/>
      <c r="Y2022" s="25"/>
      <c r="Z2022" s="45">
        <v>5</v>
      </c>
      <c r="AA2022" s="46">
        <v>49</v>
      </c>
      <c r="AB2022" s="46">
        <v>60</v>
      </c>
      <c r="AC2022" s="25"/>
      <c r="AD2022" s="25"/>
      <c r="BA2022" s="227"/>
    </row>
    <row r="2023" spans="1:53" ht="16.5" thickTop="1" thickBot="1" x14ac:dyDescent="0.3">
      <c r="A2023" s="88"/>
      <c r="B2023" s="59"/>
      <c r="C2023" s="60"/>
      <c r="D2023" s="61"/>
      <c r="E2023" s="62"/>
      <c r="F2023" s="88"/>
      <c r="G2023" s="63"/>
      <c r="H2023" s="64"/>
      <c r="I2023" s="63"/>
      <c r="J2023" s="292" t="str">
        <f>IF(AND(OR(E2016="RPX", E2016="RPX-T", E2016="SS"),E2017=216),"NO 216 For RPX, RPX-T, OR SS CABLE","---")</f>
        <v>---</v>
      </c>
      <c r="K2023" s="293"/>
      <c r="L2023" s="294"/>
      <c r="M2023" s="292" t="str" cm="1">
        <f t="array" ref="M2023">IF(AND(E2016="",OR(C2026:C2050="FST",C2026:C2050="REV T",C2026:C2050="DBL REV",C2026:C2050="TPL REV", C2026:C2050="QD REV")),"Non-FlexNap cables cannot have tethers","---")</f>
        <v>---</v>
      </c>
      <c r="N2023" s="293"/>
      <c r="O2023" s="293"/>
      <c r="P2023" s="293"/>
      <c r="Q2023" s="293"/>
      <c r="R2023" s="293"/>
      <c r="S2023" s="293"/>
      <c r="T2023" s="293"/>
      <c r="U2023" s="294"/>
      <c r="V2023" s="25"/>
      <c r="W2023" s="58"/>
      <c r="X2023" s="58"/>
      <c r="Y2023" s="25"/>
      <c r="Z2023" s="45">
        <v>6</v>
      </c>
      <c r="AA2023" s="65">
        <v>61</v>
      </c>
      <c r="AB2023" s="65">
        <v>72</v>
      </c>
      <c r="AC2023" s="25"/>
      <c r="AD2023" s="25"/>
      <c r="BA2023" s="226"/>
    </row>
    <row r="2024" spans="1:53" ht="15.75" customHeight="1" thickBot="1" x14ac:dyDescent="0.3">
      <c r="A2024" s="88"/>
      <c r="B2024" s="277" t="s">
        <v>260</v>
      </c>
      <c r="C2024" s="314" t="s">
        <v>261</v>
      </c>
      <c r="D2024" s="314" t="s">
        <v>262</v>
      </c>
      <c r="E2024" s="316" t="s">
        <v>263</v>
      </c>
      <c r="F2024" s="314" t="s">
        <v>264</v>
      </c>
      <c r="G2024" s="279" t="s">
        <v>265</v>
      </c>
      <c r="H2024" s="279" t="s">
        <v>266</v>
      </c>
      <c r="I2024" s="279" t="s">
        <v>267</v>
      </c>
      <c r="J2024" s="318" t="s">
        <v>268</v>
      </c>
      <c r="K2024" s="314" t="s">
        <v>269</v>
      </c>
      <c r="L2024" s="320" t="s">
        <v>270</v>
      </c>
      <c r="M2024" s="322" t="s">
        <v>271</v>
      </c>
      <c r="N2024" s="322"/>
      <c r="O2024" s="322"/>
      <c r="P2024" s="322"/>
      <c r="Q2024" s="322"/>
      <c r="R2024" s="322"/>
      <c r="S2024" s="322"/>
      <c r="T2024" s="322"/>
      <c r="U2024" s="323"/>
      <c r="V2024" s="107"/>
      <c r="W2024" s="72"/>
      <c r="X2024" s="72"/>
      <c r="Y2024" s="72"/>
      <c r="Z2024" s="45">
        <v>7</v>
      </c>
      <c r="AA2024" s="65">
        <v>73</v>
      </c>
      <c r="AB2024" s="65">
        <v>84</v>
      </c>
      <c r="AC2024" s="25"/>
      <c r="AD2024" s="25"/>
      <c r="BA2024" s="228"/>
    </row>
    <row r="2025" spans="1:53" ht="15.75" thickBot="1" x14ac:dyDescent="0.3">
      <c r="A2025" s="88"/>
      <c r="B2025" s="278"/>
      <c r="C2025" s="315"/>
      <c r="D2025" s="315"/>
      <c r="E2025" s="317"/>
      <c r="F2025" s="315"/>
      <c r="G2025" s="280"/>
      <c r="H2025" s="280"/>
      <c r="I2025" s="280"/>
      <c r="J2025" s="319"/>
      <c r="K2025" s="315"/>
      <c r="L2025" s="321"/>
      <c r="M2025" s="324"/>
      <c r="N2025" s="324"/>
      <c r="O2025" s="324"/>
      <c r="P2025" s="324"/>
      <c r="Q2025" s="324"/>
      <c r="R2025" s="324"/>
      <c r="S2025" s="324"/>
      <c r="T2025" s="324"/>
      <c r="U2025" s="325"/>
      <c r="V2025" s="107"/>
      <c r="W2025" s="72"/>
      <c r="X2025" s="72"/>
      <c r="Y2025" s="72"/>
      <c r="Z2025" s="45">
        <v>8</v>
      </c>
      <c r="AA2025" s="46">
        <v>85</v>
      </c>
      <c r="AB2025" s="46">
        <v>96</v>
      </c>
      <c r="AC2025" s="25"/>
      <c r="AD2025" s="25"/>
      <c r="AI2025" s="109" t="s">
        <v>272</v>
      </c>
      <c r="AJ2025" s="109" t="s">
        <v>273</v>
      </c>
      <c r="AK2025" s="109" t="s">
        <v>274</v>
      </c>
      <c r="AL2025" s="109" t="s">
        <v>275</v>
      </c>
      <c r="BA2025" s="228"/>
    </row>
    <row r="2026" spans="1:53" ht="15.75" thickBot="1" x14ac:dyDescent="0.3">
      <c r="A2026" s="88"/>
      <c r="B2026" s="66" t="s">
        <v>276</v>
      </c>
      <c r="C2026" s="67"/>
      <c r="D2026" s="102"/>
      <c r="E2026" s="32"/>
      <c r="F2026" s="32"/>
      <c r="G2026" s="68" t="s">
        <v>277</v>
      </c>
      <c r="H2026" s="69">
        <f>IF(I2026=0,0,I2026-(E2026-1))</f>
        <v>0</v>
      </c>
      <c r="I2026" s="70">
        <f>IF(E2026=0,0,I2021)</f>
        <v>0</v>
      </c>
      <c r="J2026" s="71" t="s">
        <v>278</v>
      </c>
      <c r="K2026" s="32"/>
      <c r="L2026" s="233"/>
      <c r="M2026" s="295"/>
      <c r="N2026" s="295"/>
      <c r="O2026" s="295"/>
      <c r="P2026" s="295"/>
      <c r="Q2026" s="295"/>
      <c r="R2026" s="295"/>
      <c r="S2026" s="295"/>
      <c r="T2026" s="295"/>
      <c r="U2026" s="296"/>
      <c r="V2026" s="103"/>
      <c r="W2026" s="72"/>
      <c r="X2026" s="72"/>
      <c r="Y2026" s="72"/>
      <c r="Z2026" s="45">
        <v>9</v>
      </c>
      <c r="AA2026" s="46">
        <v>97</v>
      </c>
      <c r="AB2026" s="46">
        <v>108</v>
      </c>
      <c r="AC2026" s="72">
        <f t="shared" ref="AC2026:AC2050" si="833">IF(B2026&lt;&gt;"FST",1,0)</f>
        <v>1</v>
      </c>
      <c r="AD2026" s="72">
        <f t="shared" ref="AD2026:AD2050" si="834">IF(C2026&lt;&gt;"FST",1,0)</f>
        <v>1</v>
      </c>
      <c r="AE2026" s="109" t="str">
        <f t="shared" ref="AE2026:AE2052" si="835">CONCATENATE(H2026,"-",I2026)</f>
        <v>0-0</v>
      </c>
      <c r="AF2026" s="109" t="str">
        <f t="shared" ref="AF2026:AF2050" si="836">IF(C2026="Field SPL","N","Y")</f>
        <v>Y</v>
      </c>
      <c r="AG2026" s="109" t="str">
        <f t="shared" ref="AG2026:AG2050" si="837">IF(OR(E$1606="RPX",E$1606="SS"),"A","B")</f>
        <v>B</v>
      </c>
      <c r="AH2026" s="109">
        <v>2</v>
      </c>
      <c r="AI2026" s="109" t="str">
        <f>IF(E2016="SS",COUNTIFS(C2026:C2050,"TCF",E2026:E2050,"2"),"")</f>
        <v/>
      </c>
      <c r="AJ2026" s="109" t="str">
        <f>IF(E2016="RPX",COUNTIFS(C2026:C2050,"TCF",E2026:E2050,"2"),"")</f>
        <v/>
      </c>
      <c r="AK2026" s="109" t="str">
        <f>IF(E2016="RPX-T",COUNTIFS(C2026:C2050,"TCF",E2026:E2050,"2"),"")</f>
        <v/>
      </c>
      <c r="AL2026" s="109" t="str">
        <f>IF(E2016="EUC",COUNTIFS(C2026:C2050,"TCF",E2026:E2050,"2"),"")</f>
        <v/>
      </c>
      <c r="AM2026" s="109">
        <f t="shared" ref="AM2026:AM2050" si="838">VALUE(IF(C2026="FST","0",IF(C2026="REV T","1",IF(C2026="DBL REV",".5","0"))))</f>
        <v>0</v>
      </c>
      <c r="AN2026" s="109">
        <f t="shared" ref="AN2026:AN2050" si="839">VALUE(IF(C2026="FST","0",IF(C2026="REV T","0",IF(C2026="DBL REV",".5","0"))))</f>
        <v>0</v>
      </c>
      <c r="AO2026" s="109" t="str">
        <f t="shared" ref="AO2026:AO2050" si="840">IF(C2026="TPL REV","Y","")</f>
        <v/>
      </c>
      <c r="AQ2026" s="109" t="str">
        <f t="shared" ref="AQ2026:AQ2050" si="841">IF(C2026="QD REV","Y","")</f>
        <v/>
      </c>
      <c r="BA2026" s="229">
        <f>MOD(E2026,12)</f>
        <v>0</v>
      </c>
    </row>
    <row r="2027" spans="1:53" ht="15.75" thickBot="1" x14ac:dyDescent="0.3">
      <c r="A2027" s="88"/>
      <c r="B2027" s="66" t="s">
        <v>279</v>
      </c>
      <c r="C2027" s="67"/>
      <c r="D2027" s="102"/>
      <c r="E2027" s="32"/>
      <c r="F2027" s="32"/>
      <c r="G2027" s="68" t="s">
        <v>277</v>
      </c>
      <c r="H2027" s="69">
        <f t="shared" ref="H2027:H2050" si="842">IF(E2027=0,0,I2027-(E2027-1))</f>
        <v>0</v>
      </c>
      <c r="I2027" s="70">
        <f t="shared" ref="I2027:I2050" si="843">IF(E2027=0,0,H2026-1)</f>
        <v>0</v>
      </c>
      <c r="J2027" s="73" t="str">
        <f>IF(C2027="","--",IF(AND(C2027&lt;&gt;"FST",C2027&lt;&gt;"TCF",BA2026&lt;&gt;0),BA2026,"--"))</f>
        <v>--</v>
      </c>
      <c r="K2027" s="32"/>
      <c r="L2027" s="233"/>
      <c r="M2027" s="295"/>
      <c r="N2027" s="295"/>
      <c r="O2027" s="295"/>
      <c r="P2027" s="295"/>
      <c r="Q2027" s="295"/>
      <c r="R2027" s="295"/>
      <c r="S2027" s="295"/>
      <c r="T2027" s="295"/>
      <c r="U2027" s="296"/>
      <c r="V2027" s="103"/>
      <c r="W2027" s="72"/>
      <c r="X2027" s="72"/>
      <c r="Y2027" s="72"/>
      <c r="Z2027" s="45">
        <v>10</v>
      </c>
      <c r="AA2027" s="46">
        <v>109</v>
      </c>
      <c r="AB2027" s="46">
        <v>120</v>
      </c>
      <c r="AC2027" s="72">
        <f t="shared" si="833"/>
        <v>1</v>
      </c>
      <c r="AD2027" s="72">
        <f t="shared" si="834"/>
        <v>1</v>
      </c>
      <c r="AE2027" s="109" t="str">
        <f t="shared" si="835"/>
        <v>0-0</v>
      </c>
      <c r="AF2027" s="109" t="str">
        <f t="shared" si="836"/>
        <v>Y</v>
      </c>
      <c r="AG2027" s="109" t="str">
        <f t="shared" si="837"/>
        <v>B</v>
      </c>
      <c r="AH2027" s="109">
        <v>4</v>
      </c>
      <c r="AI2027" s="109" t="str">
        <f>IF(E2016="SS",COUNTIFS(C2026:C2050,"TCF",E2026:E2050,"4"),"")</f>
        <v/>
      </c>
      <c r="AJ2027" s="109" t="str">
        <f>IF(E2016="RPX",COUNTIFS(C2026:C2050,"TCF",E2026:E2050,"4"),"")</f>
        <v/>
      </c>
      <c r="AK2027" s="109" t="str">
        <f>IF(E2016="RPX-T",COUNTIFS(C2026:C2050,"TCF",E2026:E2050,"4"),"")</f>
        <v/>
      </c>
      <c r="AL2027" s="109" t="str">
        <f>IF(E2016="EUC",COUNTIFS(C2026:C2050,"TCF",E2026:E2050,"4"),"")</f>
        <v/>
      </c>
      <c r="AM2027" s="109">
        <f t="shared" si="838"/>
        <v>0</v>
      </c>
      <c r="AN2027" s="109">
        <f t="shared" si="839"/>
        <v>0</v>
      </c>
      <c r="AO2027" s="109" t="str">
        <f t="shared" si="840"/>
        <v/>
      </c>
      <c r="AQ2027" s="109" t="str">
        <f t="shared" si="841"/>
        <v/>
      </c>
      <c r="BA2027" s="229">
        <f>MOD(SUM(E2026:E2027),12)</f>
        <v>0</v>
      </c>
    </row>
    <row r="2028" spans="1:53" ht="15.75" thickBot="1" x14ac:dyDescent="0.3">
      <c r="A2028" s="88"/>
      <c r="B2028" s="74" t="s">
        <v>280</v>
      </c>
      <c r="C2028" s="67"/>
      <c r="D2028" s="102"/>
      <c r="E2028" s="32"/>
      <c r="F2028" s="32"/>
      <c r="G2028" s="75" t="s">
        <v>277</v>
      </c>
      <c r="H2028" s="69">
        <f t="shared" si="842"/>
        <v>0</v>
      </c>
      <c r="I2028" s="70">
        <f t="shared" si="843"/>
        <v>0</v>
      </c>
      <c r="J2028" s="73" t="str">
        <f t="shared" ref="J2028:J2050" si="844">IF(C2028="","--",IF(AND(C2028&lt;&gt;"FST",C2028&lt;&gt;"TCF",BA2027&lt;&gt;0),BA2027,"--"))</f>
        <v>--</v>
      </c>
      <c r="K2028" s="32"/>
      <c r="L2028" s="233"/>
      <c r="M2028" s="295"/>
      <c r="N2028" s="295"/>
      <c r="O2028" s="295"/>
      <c r="P2028" s="295"/>
      <c r="Q2028" s="295"/>
      <c r="R2028" s="295"/>
      <c r="S2028" s="295"/>
      <c r="T2028" s="295"/>
      <c r="U2028" s="296"/>
      <c r="V2028" s="103"/>
      <c r="W2028" s="72"/>
      <c r="X2028" s="72"/>
      <c r="Y2028" s="72"/>
      <c r="Z2028" s="45">
        <v>11</v>
      </c>
      <c r="AA2028" s="46">
        <v>121</v>
      </c>
      <c r="AB2028" s="46">
        <v>132</v>
      </c>
      <c r="AC2028" s="72">
        <f t="shared" si="833"/>
        <v>1</v>
      </c>
      <c r="AD2028" s="72">
        <f t="shared" si="834"/>
        <v>1</v>
      </c>
      <c r="AE2028" s="109" t="str">
        <f t="shared" si="835"/>
        <v>0-0</v>
      </c>
      <c r="AF2028" s="109" t="str">
        <f t="shared" si="836"/>
        <v>Y</v>
      </c>
      <c r="AG2028" s="109" t="str">
        <f t="shared" si="837"/>
        <v>B</v>
      </c>
      <c r="AH2028" s="109">
        <v>6</v>
      </c>
      <c r="AI2028" s="109" t="str">
        <f>IF(E2016="SS",COUNTIFS(C2026:C2050,"TCF",E2026:E2050,"6"),"")</f>
        <v/>
      </c>
      <c r="AJ2028" s="109" t="str">
        <f>IF(E2016="RPX",COUNTIFS(C2026:C2050,"TCF",E2026:E2050,"6"),"")</f>
        <v/>
      </c>
      <c r="AK2028" s="109" t="str">
        <f>IF(E2016="RPX-T",COUNTIFS(C2026:C2050,"TCF",E2026:E2050,"6"),"")</f>
        <v/>
      </c>
      <c r="AL2028" s="109" t="str">
        <f>IF(E2016="EUC",COUNTIFS(C2026:C2050,"TCF",E2026:E2050,"6"),"")</f>
        <v/>
      </c>
      <c r="AM2028" s="109">
        <f t="shared" si="838"/>
        <v>0</v>
      </c>
      <c r="AN2028" s="109">
        <f t="shared" si="839"/>
        <v>0</v>
      </c>
      <c r="AO2028" s="109" t="str">
        <f t="shared" si="840"/>
        <v/>
      </c>
      <c r="AQ2028" s="109" t="str">
        <f t="shared" si="841"/>
        <v/>
      </c>
      <c r="BA2028" s="229">
        <f>MOD(SUM(E2026:E2029),12)</f>
        <v>0</v>
      </c>
    </row>
    <row r="2029" spans="1:53" ht="15.75" thickBot="1" x14ac:dyDescent="0.3">
      <c r="A2029" s="88"/>
      <c r="B2029" s="66" t="s">
        <v>281</v>
      </c>
      <c r="C2029" s="67"/>
      <c r="D2029" s="102"/>
      <c r="E2029" s="32"/>
      <c r="F2029" s="32"/>
      <c r="G2029" s="68" t="s">
        <v>277</v>
      </c>
      <c r="H2029" s="69">
        <f t="shared" si="842"/>
        <v>0</v>
      </c>
      <c r="I2029" s="70">
        <f t="shared" si="843"/>
        <v>0</v>
      </c>
      <c r="J2029" s="73" t="str">
        <f t="shared" si="844"/>
        <v>--</v>
      </c>
      <c r="K2029" s="32"/>
      <c r="L2029" s="233"/>
      <c r="M2029" s="295"/>
      <c r="N2029" s="295"/>
      <c r="O2029" s="295"/>
      <c r="P2029" s="295"/>
      <c r="Q2029" s="295"/>
      <c r="R2029" s="295"/>
      <c r="S2029" s="295"/>
      <c r="T2029" s="295"/>
      <c r="U2029" s="296"/>
      <c r="V2029" s="103"/>
      <c r="W2029" s="72"/>
      <c r="X2029" s="72"/>
      <c r="Y2029" s="72"/>
      <c r="Z2029" s="45">
        <v>12</v>
      </c>
      <c r="AA2029" s="76">
        <v>133</v>
      </c>
      <c r="AB2029" s="76">
        <v>144</v>
      </c>
      <c r="AC2029" s="72">
        <f t="shared" si="833"/>
        <v>1</v>
      </c>
      <c r="AD2029" s="72">
        <f t="shared" si="834"/>
        <v>1</v>
      </c>
      <c r="AE2029" s="109" t="str">
        <f t="shared" si="835"/>
        <v>0-0</v>
      </c>
      <c r="AF2029" s="109" t="str">
        <f t="shared" si="836"/>
        <v>Y</v>
      </c>
      <c r="AG2029" s="109" t="str">
        <f t="shared" si="837"/>
        <v>B</v>
      </c>
      <c r="AH2029" s="109">
        <v>8</v>
      </c>
      <c r="AI2029" s="109" t="str">
        <f>IF(E2016="SS",COUNTIFS(C2026:C2050,"TCF",E2026:E2050,"8"),"")</f>
        <v/>
      </c>
      <c r="AJ2029" s="109" t="str">
        <f>IF(E2016="RPX",COUNTIFS(C2026:C2050,"TCF",E2026:E2050,"8"),"")</f>
        <v/>
      </c>
      <c r="AK2029" s="109" t="str">
        <f>IF(E2016="RPX-T",COUNTIFS(C2026:C2050,"TCF",E2026:E2050,"8"),"")</f>
        <v/>
      </c>
      <c r="AL2029" s="109" t="str">
        <f>IF(E2016="EUC",COUNTIFS(C2026:C2050,"TCF",E2026:E2050,"8"),"")</f>
        <v/>
      </c>
      <c r="AM2029" s="109">
        <f t="shared" si="838"/>
        <v>0</v>
      </c>
      <c r="AN2029" s="109">
        <f t="shared" si="839"/>
        <v>0</v>
      </c>
      <c r="AO2029" s="109" t="str">
        <f t="shared" si="840"/>
        <v/>
      </c>
      <c r="AQ2029" s="109" t="str">
        <f t="shared" si="841"/>
        <v/>
      </c>
      <c r="BA2029" s="229">
        <f>MOD(SUM(E2026:E2030),12)</f>
        <v>0</v>
      </c>
    </row>
    <row r="2030" spans="1:53" ht="15.75" thickBot="1" x14ac:dyDescent="0.3">
      <c r="A2030" s="88"/>
      <c r="B2030" s="66" t="s">
        <v>282</v>
      </c>
      <c r="C2030" s="67"/>
      <c r="D2030" s="102"/>
      <c r="E2030" s="32"/>
      <c r="F2030" s="32"/>
      <c r="G2030" s="68" t="s">
        <v>277</v>
      </c>
      <c r="H2030" s="69">
        <f t="shared" si="842"/>
        <v>0</v>
      </c>
      <c r="I2030" s="70">
        <f t="shared" si="843"/>
        <v>0</v>
      </c>
      <c r="J2030" s="73" t="str">
        <f t="shared" si="844"/>
        <v>--</v>
      </c>
      <c r="K2030" s="32"/>
      <c r="L2030" s="233"/>
      <c r="M2030" s="295"/>
      <c r="N2030" s="295"/>
      <c r="O2030" s="295"/>
      <c r="P2030" s="295"/>
      <c r="Q2030" s="295"/>
      <c r="R2030" s="295"/>
      <c r="S2030" s="295"/>
      <c r="T2030" s="295"/>
      <c r="U2030" s="296"/>
      <c r="V2030" s="103"/>
      <c r="W2030" s="72"/>
      <c r="X2030" s="72"/>
      <c r="Y2030" s="72"/>
      <c r="Z2030" s="45">
        <v>13</v>
      </c>
      <c r="AA2030" s="77">
        <f t="shared" ref="AA2030:AA2035" si="845">AB2029+1</f>
        <v>145</v>
      </c>
      <c r="AB2030" s="77">
        <f t="shared" ref="AB2030:AB2035" si="846">AB2029+12</f>
        <v>156</v>
      </c>
      <c r="AC2030" s="72">
        <f t="shared" si="833"/>
        <v>1</v>
      </c>
      <c r="AD2030" s="72">
        <f t="shared" si="834"/>
        <v>1</v>
      </c>
      <c r="AE2030" s="109" t="str">
        <f t="shared" si="835"/>
        <v>0-0</v>
      </c>
      <c r="AF2030" s="109" t="str">
        <f t="shared" si="836"/>
        <v>Y</v>
      </c>
      <c r="AG2030" s="109" t="str">
        <f t="shared" si="837"/>
        <v>B</v>
      </c>
      <c r="AH2030" s="109">
        <v>12</v>
      </c>
      <c r="AI2030" s="109" t="str">
        <f>IF(E2016="SS",COUNTIFS(C2026:C2050,"TCF",E2026:E2050,"12"),"")</f>
        <v/>
      </c>
      <c r="AJ2030" s="109" t="str">
        <f>IF(E2016="RPX",COUNTIFS(C2026:C2050,"TCF",E2026:E2050,"12"),"")</f>
        <v/>
      </c>
      <c r="AK2030" s="109" t="str">
        <f>IF(E2016="RPX-T",COUNTIFS(C2026:C2050,"TCF",E2026:E2050,"12"),"")</f>
        <v/>
      </c>
      <c r="AL2030" s="109" t="str">
        <f>IF(E2016="EUC",COUNTIFS(C2026:C2050,"TCF",E2026:E2050,"12"),"")</f>
        <v/>
      </c>
      <c r="AM2030" s="109">
        <f t="shared" si="838"/>
        <v>0</v>
      </c>
      <c r="AN2030" s="109">
        <f t="shared" si="839"/>
        <v>0</v>
      </c>
      <c r="AO2030" s="109" t="str">
        <f t="shared" si="840"/>
        <v/>
      </c>
      <c r="AQ2030" s="109" t="str">
        <f t="shared" si="841"/>
        <v/>
      </c>
      <c r="BA2030" s="229">
        <f>MOD(SUM(E2026:E2031),12)</f>
        <v>0</v>
      </c>
    </row>
    <row r="2031" spans="1:53" ht="15.75" thickBot="1" x14ac:dyDescent="0.3">
      <c r="A2031" s="88"/>
      <c r="B2031" s="66" t="s">
        <v>283</v>
      </c>
      <c r="C2031" s="67"/>
      <c r="D2031" s="102"/>
      <c r="E2031" s="32"/>
      <c r="F2031" s="32"/>
      <c r="G2031" s="68" t="s">
        <v>277</v>
      </c>
      <c r="H2031" s="69">
        <f t="shared" si="842"/>
        <v>0</v>
      </c>
      <c r="I2031" s="70">
        <f t="shared" si="843"/>
        <v>0</v>
      </c>
      <c r="J2031" s="73" t="str">
        <f t="shared" si="844"/>
        <v>--</v>
      </c>
      <c r="K2031" s="32"/>
      <c r="L2031" s="233"/>
      <c r="M2031" s="295"/>
      <c r="N2031" s="295"/>
      <c r="O2031" s="295"/>
      <c r="P2031" s="295"/>
      <c r="Q2031" s="295"/>
      <c r="R2031" s="295"/>
      <c r="S2031" s="295"/>
      <c r="T2031" s="295"/>
      <c r="U2031" s="296"/>
      <c r="V2031" s="103"/>
      <c r="W2031" s="72"/>
      <c r="X2031" s="72"/>
      <c r="Y2031" s="72"/>
      <c r="Z2031" s="45">
        <v>14</v>
      </c>
      <c r="AA2031" s="77">
        <f t="shared" si="845"/>
        <v>157</v>
      </c>
      <c r="AB2031" s="77">
        <f t="shared" si="846"/>
        <v>168</v>
      </c>
      <c r="AC2031" s="72">
        <f t="shared" si="833"/>
        <v>1</v>
      </c>
      <c r="AD2031" s="72">
        <f t="shared" si="834"/>
        <v>1</v>
      </c>
      <c r="AE2031" s="109" t="str">
        <f t="shared" si="835"/>
        <v>0-0</v>
      </c>
      <c r="AF2031" s="109" t="str">
        <f t="shared" si="836"/>
        <v>Y</v>
      </c>
      <c r="AG2031" s="109" t="str">
        <f t="shared" si="837"/>
        <v>B</v>
      </c>
      <c r="AM2031" s="109">
        <f t="shared" si="838"/>
        <v>0</v>
      </c>
      <c r="AN2031" s="109">
        <f t="shared" si="839"/>
        <v>0</v>
      </c>
      <c r="AO2031" s="109" t="str">
        <f t="shared" si="840"/>
        <v/>
      </c>
      <c r="AQ2031" s="109" t="str">
        <f t="shared" si="841"/>
        <v/>
      </c>
      <c r="BA2031" s="229">
        <f>MOD(SUM(E2026:E2032),12)</f>
        <v>0</v>
      </c>
    </row>
    <row r="2032" spans="1:53" ht="15.75" thickBot="1" x14ac:dyDescent="0.3">
      <c r="A2032" s="88"/>
      <c r="B2032" s="66" t="s">
        <v>284</v>
      </c>
      <c r="C2032" s="67"/>
      <c r="D2032" s="102"/>
      <c r="E2032" s="32"/>
      <c r="F2032" s="32"/>
      <c r="G2032" s="68" t="s">
        <v>277</v>
      </c>
      <c r="H2032" s="69">
        <f t="shared" si="842"/>
        <v>0</v>
      </c>
      <c r="I2032" s="70">
        <f t="shared" si="843"/>
        <v>0</v>
      </c>
      <c r="J2032" s="73" t="str">
        <f t="shared" si="844"/>
        <v>--</v>
      </c>
      <c r="K2032" s="32"/>
      <c r="L2032" s="233"/>
      <c r="M2032" s="295"/>
      <c r="N2032" s="295"/>
      <c r="O2032" s="295"/>
      <c r="P2032" s="295"/>
      <c r="Q2032" s="295"/>
      <c r="R2032" s="295"/>
      <c r="S2032" s="295"/>
      <c r="T2032" s="295"/>
      <c r="U2032" s="296"/>
      <c r="V2032" s="103"/>
      <c r="W2032" s="72"/>
      <c r="X2032" s="72"/>
      <c r="Y2032" s="72"/>
      <c r="Z2032" s="45">
        <v>15</v>
      </c>
      <c r="AA2032" s="77">
        <f t="shared" si="845"/>
        <v>169</v>
      </c>
      <c r="AB2032" s="77">
        <f t="shared" si="846"/>
        <v>180</v>
      </c>
      <c r="AC2032" s="72">
        <f t="shared" si="833"/>
        <v>1</v>
      </c>
      <c r="AD2032" s="72">
        <f t="shared" si="834"/>
        <v>1</v>
      </c>
      <c r="AE2032" s="109" t="str">
        <f t="shared" si="835"/>
        <v>0-0</v>
      </c>
      <c r="AF2032" s="109" t="str">
        <f t="shared" si="836"/>
        <v>Y</v>
      </c>
      <c r="AG2032" s="109" t="str">
        <f t="shared" si="837"/>
        <v>B</v>
      </c>
      <c r="AM2032" s="109">
        <f t="shared" si="838"/>
        <v>0</v>
      </c>
      <c r="AN2032" s="109">
        <f t="shared" si="839"/>
        <v>0</v>
      </c>
      <c r="AO2032" s="109" t="str">
        <f t="shared" si="840"/>
        <v/>
      </c>
      <c r="AQ2032" s="109" t="str">
        <f t="shared" si="841"/>
        <v/>
      </c>
      <c r="BA2032" s="229">
        <f>MOD(SUM(E2026:E2033),12)</f>
        <v>0</v>
      </c>
    </row>
    <row r="2033" spans="1:53" ht="15.75" thickBot="1" x14ac:dyDescent="0.3">
      <c r="A2033" s="88"/>
      <c r="B2033" s="66" t="s">
        <v>285</v>
      </c>
      <c r="C2033" s="67"/>
      <c r="D2033" s="102"/>
      <c r="E2033" s="32"/>
      <c r="F2033" s="32"/>
      <c r="G2033" s="68" t="s">
        <v>277</v>
      </c>
      <c r="H2033" s="69">
        <f t="shared" si="842"/>
        <v>0</v>
      </c>
      <c r="I2033" s="70">
        <f t="shared" si="843"/>
        <v>0</v>
      </c>
      <c r="J2033" s="73" t="str">
        <f t="shared" si="844"/>
        <v>--</v>
      </c>
      <c r="K2033" s="32"/>
      <c r="L2033" s="233"/>
      <c r="M2033" s="295"/>
      <c r="N2033" s="295"/>
      <c r="O2033" s="295"/>
      <c r="P2033" s="295"/>
      <c r="Q2033" s="295"/>
      <c r="R2033" s="295"/>
      <c r="S2033" s="295"/>
      <c r="T2033" s="295"/>
      <c r="U2033" s="296"/>
      <c r="V2033" s="103"/>
      <c r="W2033" s="72"/>
      <c r="X2033" s="72"/>
      <c r="Y2033" s="72"/>
      <c r="Z2033" s="45">
        <f>Z2032+1</f>
        <v>16</v>
      </c>
      <c r="AA2033" s="77">
        <f t="shared" si="845"/>
        <v>181</v>
      </c>
      <c r="AB2033" s="77">
        <f t="shared" si="846"/>
        <v>192</v>
      </c>
      <c r="AC2033" s="72">
        <f t="shared" si="833"/>
        <v>1</v>
      </c>
      <c r="AD2033" s="72">
        <f t="shared" si="834"/>
        <v>1</v>
      </c>
      <c r="AE2033" s="109" t="str">
        <f t="shared" si="835"/>
        <v>0-0</v>
      </c>
      <c r="AF2033" s="109" t="str">
        <f t="shared" si="836"/>
        <v>Y</v>
      </c>
      <c r="AG2033" s="109" t="str">
        <f t="shared" si="837"/>
        <v>B</v>
      </c>
      <c r="AM2033" s="109">
        <f t="shared" si="838"/>
        <v>0</v>
      </c>
      <c r="AN2033" s="109">
        <f t="shared" si="839"/>
        <v>0</v>
      </c>
      <c r="AO2033" s="109" t="str">
        <f t="shared" si="840"/>
        <v/>
      </c>
      <c r="AQ2033" s="109" t="str">
        <f t="shared" si="841"/>
        <v/>
      </c>
      <c r="BA2033" s="229">
        <f>MOD(SUM(E2026:E2034),12)</f>
        <v>0</v>
      </c>
    </row>
    <row r="2034" spans="1:53" ht="15.75" thickBot="1" x14ac:dyDescent="0.3">
      <c r="A2034" s="88"/>
      <c r="B2034" s="66" t="s">
        <v>286</v>
      </c>
      <c r="C2034" s="67"/>
      <c r="D2034" s="102"/>
      <c r="E2034" s="32"/>
      <c r="F2034" s="32"/>
      <c r="G2034" s="68" t="s">
        <v>277</v>
      </c>
      <c r="H2034" s="69">
        <f t="shared" si="842"/>
        <v>0</v>
      </c>
      <c r="I2034" s="70">
        <f t="shared" si="843"/>
        <v>0</v>
      </c>
      <c r="J2034" s="73" t="str">
        <f t="shared" si="844"/>
        <v>--</v>
      </c>
      <c r="K2034" s="32"/>
      <c r="L2034" s="233"/>
      <c r="M2034" s="295"/>
      <c r="N2034" s="295"/>
      <c r="O2034" s="295"/>
      <c r="P2034" s="295"/>
      <c r="Q2034" s="295"/>
      <c r="R2034" s="295"/>
      <c r="S2034" s="295"/>
      <c r="T2034" s="295"/>
      <c r="U2034" s="296"/>
      <c r="V2034" s="103"/>
      <c r="W2034" s="72"/>
      <c r="X2034" s="72"/>
      <c r="Y2034" s="72"/>
      <c r="Z2034" s="45">
        <f>Z2033+1</f>
        <v>17</v>
      </c>
      <c r="AA2034" s="77">
        <f t="shared" si="845"/>
        <v>193</v>
      </c>
      <c r="AB2034" s="77">
        <f t="shared" si="846"/>
        <v>204</v>
      </c>
      <c r="AC2034" s="72">
        <f t="shared" si="833"/>
        <v>1</v>
      </c>
      <c r="AD2034" s="72">
        <f t="shared" si="834"/>
        <v>1</v>
      </c>
      <c r="AE2034" s="109" t="str">
        <f t="shared" si="835"/>
        <v>0-0</v>
      </c>
      <c r="AF2034" s="109" t="str">
        <f t="shared" si="836"/>
        <v>Y</v>
      </c>
      <c r="AG2034" s="109" t="str">
        <f t="shared" si="837"/>
        <v>B</v>
      </c>
      <c r="AM2034" s="109">
        <f t="shared" si="838"/>
        <v>0</v>
      </c>
      <c r="AN2034" s="109">
        <f t="shared" si="839"/>
        <v>0</v>
      </c>
      <c r="AO2034" s="109" t="str">
        <f t="shared" si="840"/>
        <v/>
      </c>
      <c r="AQ2034" s="109" t="str">
        <f t="shared" si="841"/>
        <v/>
      </c>
      <c r="BA2034" s="229">
        <f>MOD(SUM(E2026:E2035),12)</f>
        <v>0</v>
      </c>
    </row>
    <row r="2035" spans="1:53" ht="15.75" thickBot="1" x14ac:dyDescent="0.3">
      <c r="A2035" s="88"/>
      <c r="B2035" s="66" t="s">
        <v>287</v>
      </c>
      <c r="C2035" s="67"/>
      <c r="D2035" s="102"/>
      <c r="E2035" s="32"/>
      <c r="F2035" s="32"/>
      <c r="G2035" s="68" t="s">
        <v>277</v>
      </c>
      <c r="H2035" s="69">
        <f t="shared" si="842"/>
        <v>0</v>
      </c>
      <c r="I2035" s="70">
        <f t="shared" si="843"/>
        <v>0</v>
      </c>
      <c r="J2035" s="73" t="str">
        <f t="shared" si="844"/>
        <v>--</v>
      </c>
      <c r="K2035" s="32"/>
      <c r="L2035" s="233"/>
      <c r="M2035" s="295"/>
      <c r="N2035" s="295"/>
      <c r="O2035" s="295"/>
      <c r="P2035" s="295"/>
      <c r="Q2035" s="295"/>
      <c r="R2035" s="295"/>
      <c r="S2035" s="295"/>
      <c r="T2035" s="295"/>
      <c r="U2035" s="296"/>
      <c r="V2035" s="103"/>
      <c r="W2035" s="72"/>
      <c r="X2035" s="72"/>
      <c r="Y2035" s="72"/>
      <c r="Z2035" s="45">
        <f>Z2034+1</f>
        <v>18</v>
      </c>
      <c r="AA2035" s="77">
        <f t="shared" si="845"/>
        <v>205</v>
      </c>
      <c r="AB2035" s="77">
        <f t="shared" si="846"/>
        <v>216</v>
      </c>
      <c r="AC2035" s="72">
        <f t="shared" si="833"/>
        <v>1</v>
      </c>
      <c r="AD2035" s="72">
        <f t="shared" si="834"/>
        <v>1</v>
      </c>
      <c r="AE2035" s="109" t="str">
        <f t="shared" si="835"/>
        <v>0-0</v>
      </c>
      <c r="AF2035" s="109" t="str">
        <f t="shared" si="836"/>
        <v>Y</v>
      </c>
      <c r="AG2035" s="109" t="str">
        <f t="shared" si="837"/>
        <v>B</v>
      </c>
      <c r="AM2035" s="109">
        <f t="shared" si="838"/>
        <v>0</v>
      </c>
      <c r="AN2035" s="109">
        <f t="shared" si="839"/>
        <v>0</v>
      </c>
      <c r="AO2035" s="109" t="str">
        <f t="shared" si="840"/>
        <v/>
      </c>
      <c r="AQ2035" s="109" t="str">
        <f t="shared" si="841"/>
        <v/>
      </c>
      <c r="BA2035" s="229">
        <f>MOD(SUM(E2026:E2036),12)</f>
        <v>0</v>
      </c>
    </row>
    <row r="2036" spans="1:53" ht="15.75" thickBot="1" x14ac:dyDescent="0.3">
      <c r="A2036" s="88"/>
      <c r="B2036" s="66" t="s">
        <v>288</v>
      </c>
      <c r="C2036" s="67"/>
      <c r="D2036" s="102"/>
      <c r="E2036" s="32"/>
      <c r="F2036" s="32"/>
      <c r="G2036" s="68" t="s">
        <v>277</v>
      </c>
      <c r="H2036" s="69">
        <f t="shared" si="842"/>
        <v>0</v>
      </c>
      <c r="I2036" s="70">
        <f t="shared" si="843"/>
        <v>0</v>
      </c>
      <c r="J2036" s="73" t="str">
        <f t="shared" si="844"/>
        <v>--</v>
      </c>
      <c r="K2036" s="32"/>
      <c r="L2036" s="233"/>
      <c r="M2036" s="295"/>
      <c r="N2036" s="295"/>
      <c r="O2036" s="295"/>
      <c r="P2036" s="295"/>
      <c r="Q2036" s="295"/>
      <c r="R2036" s="295"/>
      <c r="S2036" s="295"/>
      <c r="T2036" s="295"/>
      <c r="U2036" s="296"/>
      <c r="V2036" s="103"/>
      <c r="W2036" s="84"/>
      <c r="X2036" s="84"/>
      <c r="Y2036" s="72"/>
      <c r="Z2036" s="72"/>
      <c r="AA2036" s="72"/>
      <c r="AB2036" s="72"/>
      <c r="AC2036" s="72">
        <f t="shared" si="833"/>
        <v>1</v>
      </c>
      <c r="AD2036" s="72">
        <f t="shared" si="834"/>
        <v>1</v>
      </c>
      <c r="AE2036" s="109" t="str">
        <f t="shared" si="835"/>
        <v>0-0</v>
      </c>
      <c r="AF2036" s="109" t="str">
        <f t="shared" si="836"/>
        <v>Y</v>
      </c>
      <c r="AG2036" s="109" t="str">
        <f t="shared" si="837"/>
        <v>B</v>
      </c>
      <c r="AM2036" s="109">
        <f t="shared" si="838"/>
        <v>0</v>
      </c>
      <c r="AN2036" s="109">
        <f t="shared" si="839"/>
        <v>0</v>
      </c>
      <c r="AO2036" s="109" t="str">
        <f t="shared" si="840"/>
        <v/>
      </c>
      <c r="AQ2036" s="109" t="str">
        <f t="shared" si="841"/>
        <v/>
      </c>
      <c r="BA2036" s="229">
        <f>MOD(SUM(E2026:E2037),12)</f>
        <v>0</v>
      </c>
    </row>
    <row r="2037" spans="1:53" ht="15.75" thickBot="1" x14ac:dyDescent="0.3">
      <c r="A2037" s="88"/>
      <c r="B2037" s="66" t="s">
        <v>289</v>
      </c>
      <c r="C2037" s="67"/>
      <c r="D2037" s="102"/>
      <c r="E2037" s="32"/>
      <c r="F2037" s="32"/>
      <c r="G2037" s="68" t="s">
        <v>277</v>
      </c>
      <c r="H2037" s="69">
        <f t="shared" si="842"/>
        <v>0</v>
      </c>
      <c r="I2037" s="70">
        <f t="shared" si="843"/>
        <v>0</v>
      </c>
      <c r="J2037" s="73" t="str">
        <f t="shared" si="844"/>
        <v>--</v>
      </c>
      <c r="K2037" s="32"/>
      <c r="L2037" s="233"/>
      <c r="M2037" s="295"/>
      <c r="N2037" s="295"/>
      <c r="O2037" s="295"/>
      <c r="P2037" s="295"/>
      <c r="Q2037" s="295"/>
      <c r="R2037" s="295"/>
      <c r="S2037" s="295"/>
      <c r="T2037" s="295"/>
      <c r="U2037" s="296"/>
      <c r="V2037" s="103"/>
      <c r="W2037" s="84">
        <f>Y2037+1</f>
        <v>1</v>
      </c>
      <c r="X2037" s="84"/>
      <c r="Y2037" s="78">
        <f>SUM(E2026:E2037)</f>
        <v>0</v>
      </c>
      <c r="Z2037" s="72"/>
      <c r="AA2037" s="72"/>
      <c r="AB2037" s="72"/>
      <c r="AC2037" s="72">
        <f t="shared" si="833"/>
        <v>1</v>
      </c>
      <c r="AD2037" s="72">
        <f t="shared" si="834"/>
        <v>1</v>
      </c>
      <c r="AE2037" s="109" t="str">
        <f t="shared" si="835"/>
        <v>0-0</v>
      </c>
      <c r="AF2037" s="109" t="str">
        <f t="shared" si="836"/>
        <v>Y</v>
      </c>
      <c r="AG2037" s="109" t="str">
        <f t="shared" si="837"/>
        <v>B</v>
      </c>
      <c r="AM2037" s="109">
        <f t="shared" si="838"/>
        <v>0</v>
      </c>
      <c r="AN2037" s="109">
        <f t="shared" si="839"/>
        <v>0</v>
      </c>
      <c r="AO2037" s="109" t="str">
        <f t="shared" si="840"/>
        <v/>
      </c>
      <c r="AQ2037" s="109" t="str">
        <f t="shared" si="841"/>
        <v/>
      </c>
      <c r="BA2037" s="229">
        <f>MOD(SUM(E2026:E2038),12)</f>
        <v>0</v>
      </c>
    </row>
    <row r="2038" spans="1:53" ht="15.75" thickBot="1" x14ac:dyDescent="0.3">
      <c r="A2038" s="88"/>
      <c r="B2038" s="66" t="s">
        <v>290</v>
      </c>
      <c r="C2038" s="67"/>
      <c r="D2038" s="102"/>
      <c r="E2038" s="32"/>
      <c r="F2038" s="32"/>
      <c r="G2038" s="68" t="s">
        <v>277</v>
      </c>
      <c r="H2038" s="69">
        <f t="shared" si="842"/>
        <v>0</v>
      </c>
      <c r="I2038" s="70">
        <f t="shared" si="843"/>
        <v>0</v>
      </c>
      <c r="J2038" s="73" t="str">
        <f t="shared" si="844"/>
        <v>--</v>
      </c>
      <c r="K2038" s="32"/>
      <c r="L2038" s="233"/>
      <c r="M2038" s="295"/>
      <c r="N2038" s="295"/>
      <c r="O2038" s="295"/>
      <c r="P2038" s="295"/>
      <c r="Q2038" s="295"/>
      <c r="R2038" s="295"/>
      <c r="S2038" s="295"/>
      <c r="T2038" s="295"/>
      <c r="U2038" s="296"/>
      <c r="V2038" s="103"/>
      <c r="W2038" s="84">
        <f>Y2038+1</f>
        <v>1</v>
      </c>
      <c r="X2038" s="84"/>
      <c r="Y2038" s="78">
        <f>SUM(E2026:E2038)</f>
        <v>0</v>
      </c>
      <c r="Z2038" s="72" t="str">
        <f t="shared" ref="Z2038:Z2050" si="847">IF(OR(AND(E$8=216,C2037="DBL REV",C2038="DBL REV",Y2037&lt;=144,Y2038&gt;144),AND(E$8=216,C2037="TPL REV",C2038="TPL REV",Y2037&lt;=144,Y2038&gt;144),AND(E$8=216,C2037="QD REV",C2038="QD REV",Y2037&lt;=144,Y2038&gt;144)),"ERROR","")</f>
        <v/>
      </c>
      <c r="AA2038" s="72"/>
      <c r="AB2038" s="72"/>
      <c r="AC2038" s="72">
        <f t="shared" si="833"/>
        <v>1</v>
      </c>
      <c r="AD2038" s="72">
        <f t="shared" si="834"/>
        <v>1</v>
      </c>
      <c r="AE2038" s="109" t="str">
        <f t="shared" si="835"/>
        <v>0-0</v>
      </c>
      <c r="AF2038" s="109" t="str">
        <f t="shared" si="836"/>
        <v>Y</v>
      </c>
      <c r="AG2038" s="109" t="str">
        <f t="shared" si="837"/>
        <v>B</v>
      </c>
      <c r="AM2038" s="109">
        <f t="shared" si="838"/>
        <v>0</v>
      </c>
      <c r="AN2038" s="109">
        <f t="shared" si="839"/>
        <v>0</v>
      </c>
      <c r="AO2038" s="109" t="str">
        <f t="shared" si="840"/>
        <v/>
      </c>
      <c r="AQ2038" s="109" t="str">
        <f t="shared" si="841"/>
        <v/>
      </c>
      <c r="BA2038" s="229">
        <f>MOD(SUM(E2026:E2039),12)</f>
        <v>0</v>
      </c>
    </row>
    <row r="2039" spans="1:53" ht="15.75" thickBot="1" x14ac:dyDescent="0.3">
      <c r="A2039" s="88"/>
      <c r="B2039" s="66" t="s">
        <v>291</v>
      </c>
      <c r="C2039" s="67"/>
      <c r="D2039" s="102"/>
      <c r="E2039" s="32"/>
      <c r="F2039" s="32"/>
      <c r="G2039" s="68" t="s">
        <v>277</v>
      </c>
      <c r="H2039" s="69">
        <f t="shared" si="842"/>
        <v>0</v>
      </c>
      <c r="I2039" s="70">
        <f t="shared" si="843"/>
        <v>0</v>
      </c>
      <c r="J2039" s="73" t="str">
        <f t="shared" si="844"/>
        <v>--</v>
      </c>
      <c r="K2039" s="32"/>
      <c r="L2039" s="233"/>
      <c r="M2039" s="295"/>
      <c r="N2039" s="295"/>
      <c r="O2039" s="295"/>
      <c r="P2039" s="295"/>
      <c r="Q2039" s="295"/>
      <c r="R2039" s="295"/>
      <c r="S2039" s="295"/>
      <c r="T2039" s="295"/>
      <c r="U2039" s="296"/>
      <c r="V2039" s="103"/>
      <c r="W2039" s="84">
        <f>Y2039+1</f>
        <v>1</v>
      </c>
      <c r="X2039" s="84"/>
      <c r="Y2039" s="78">
        <f>SUM(E2026:E2039)</f>
        <v>0</v>
      </c>
      <c r="Z2039" s="72" t="str">
        <f t="shared" si="847"/>
        <v/>
      </c>
      <c r="AA2039" s="72"/>
      <c r="AB2039" s="72"/>
      <c r="AC2039" s="72">
        <f t="shared" si="833"/>
        <v>1</v>
      </c>
      <c r="AD2039" s="72">
        <f t="shared" si="834"/>
        <v>1</v>
      </c>
      <c r="AE2039" s="109" t="str">
        <f t="shared" si="835"/>
        <v>0-0</v>
      </c>
      <c r="AF2039" s="109" t="str">
        <f t="shared" si="836"/>
        <v>Y</v>
      </c>
      <c r="AG2039" s="109" t="str">
        <f t="shared" si="837"/>
        <v>B</v>
      </c>
      <c r="AM2039" s="109">
        <f t="shared" si="838"/>
        <v>0</v>
      </c>
      <c r="AN2039" s="109">
        <f t="shared" si="839"/>
        <v>0</v>
      </c>
      <c r="AO2039" s="109" t="str">
        <f t="shared" si="840"/>
        <v/>
      </c>
      <c r="AQ2039" s="109" t="str">
        <f t="shared" si="841"/>
        <v/>
      </c>
      <c r="BA2039" s="229">
        <f>MOD(SUM(E2026:E2040),12)</f>
        <v>0</v>
      </c>
    </row>
    <row r="2040" spans="1:53" ht="15.75" thickBot="1" x14ac:dyDescent="0.3">
      <c r="A2040" s="88"/>
      <c r="B2040" s="66" t="s">
        <v>292</v>
      </c>
      <c r="C2040" s="67"/>
      <c r="D2040" s="102"/>
      <c r="E2040" s="32"/>
      <c r="F2040" s="32"/>
      <c r="G2040" s="68" t="s">
        <v>277</v>
      </c>
      <c r="H2040" s="69">
        <f t="shared" si="842"/>
        <v>0</v>
      </c>
      <c r="I2040" s="70">
        <f t="shared" si="843"/>
        <v>0</v>
      </c>
      <c r="J2040" s="73" t="str">
        <f t="shared" si="844"/>
        <v>--</v>
      </c>
      <c r="K2040" s="32"/>
      <c r="L2040" s="233"/>
      <c r="M2040" s="295"/>
      <c r="N2040" s="295"/>
      <c r="O2040" s="295"/>
      <c r="P2040" s="295"/>
      <c r="Q2040" s="295"/>
      <c r="R2040" s="295"/>
      <c r="S2040" s="295"/>
      <c r="T2040" s="295"/>
      <c r="U2040" s="296"/>
      <c r="V2040" s="103"/>
      <c r="W2040" s="84">
        <f>Y2040+1</f>
        <v>1</v>
      </c>
      <c r="X2040" s="84"/>
      <c r="Y2040" s="78">
        <f>SUM(E2026:E2040)</f>
        <v>0</v>
      </c>
      <c r="Z2040" s="72" t="str">
        <f t="shared" si="847"/>
        <v/>
      </c>
      <c r="AA2040" s="72" t="str">
        <f t="shared" ref="AA2040:AA2052" si="848">IF(AND(C2038&lt;&gt;"Field SPL",W2037&lt;=144,Y2038&gt;144),"ERROR","")</f>
        <v/>
      </c>
      <c r="AB2040" s="72"/>
      <c r="AC2040" s="72">
        <f t="shared" si="833"/>
        <v>1</v>
      </c>
      <c r="AD2040" s="72">
        <f t="shared" si="834"/>
        <v>1</v>
      </c>
      <c r="AE2040" s="109" t="str">
        <f t="shared" si="835"/>
        <v>0-0</v>
      </c>
      <c r="AF2040" s="109" t="str">
        <f t="shared" si="836"/>
        <v>Y</v>
      </c>
      <c r="AG2040" s="109" t="str">
        <f t="shared" si="837"/>
        <v>B</v>
      </c>
      <c r="AM2040" s="109">
        <f t="shared" si="838"/>
        <v>0</v>
      </c>
      <c r="AN2040" s="109">
        <f t="shared" si="839"/>
        <v>0</v>
      </c>
      <c r="AO2040" s="109" t="str">
        <f t="shared" si="840"/>
        <v/>
      </c>
      <c r="AQ2040" s="109" t="str">
        <f t="shared" si="841"/>
        <v/>
      </c>
      <c r="BA2040" s="229">
        <f>MOD(SUM(E2026:E2041),12)</f>
        <v>0</v>
      </c>
    </row>
    <row r="2041" spans="1:53" ht="15.75" thickBot="1" x14ac:dyDescent="0.3">
      <c r="A2041" s="88"/>
      <c r="B2041" s="66" t="s">
        <v>293</v>
      </c>
      <c r="C2041" s="67"/>
      <c r="D2041" s="102"/>
      <c r="E2041" s="32"/>
      <c r="F2041" s="32"/>
      <c r="G2041" s="68" t="s">
        <v>277</v>
      </c>
      <c r="H2041" s="69">
        <f t="shared" si="842"/>
        <v>0</v>
      </c>
      <c r="I2041" s="70">
        <f t="shared" si="843"/>
        <v>0</v>
      </c>
      <c r="J2041" s="73" t="str">
        <f t="shared" si="844"/>
        <v>--</v>
      </c>
      <c r="K2041" s="32"/>
      <c r="L2041" s="233"/>
      <c r="M2041" s="295"/>
      <c r="N2041" s="295"/>
      <c r="O2041" s="295"/>
      <c r="P2041" s="295"/>
      <c r="Q2041" s="295"/>
      <c r="R2041" s="295"/>
      <c r="S2041" s="295"/>
      <c r="T2041" s="295"/>
      <c r="U2041" s="296"/>
      <c r="V2041" s="103"/>
      <c r="W2041" s="84">
        <f t="shared" ref="W2041:W2049" si="849">Y2041+1</f>
        <v>1</v>
      </c>
      <c r="X2041" s="84"/>
      <c r="Y2041" s="78">
        <f>SUM(E2026:E2041)</f>
        <v>0</v>
      </c>
      <c r="Z2041" s="72" t="str">
        <f t="shared" si="847"/>
        <v/>
      </c>
      <c r="AA2041" s="72" t="str">
        <f t="shared" si="848"/>
        <v/>
      </c>
      <c r="AB2041" s="72"/>
      <c r="AC2041" s="72">
        <f t="shared" si="833"/>
        <v>1</v>
      </c>
      <c r="AD2041" s="72">
        <f t="shared" si="834"/>
        <v>1</v>
      </c>
      <c r="AE2041" s="109" t="str">
        <f t="shared" si="835"/>
        <v>0-0</v>
      </c>
      <c r="AF2041" s="109" t="str">
        <f t="shared" si="836"/>
        <v>Y</v>
      </c>
      <c r="AG2041" s="109" t="str">
        <f t="shared" si="837"/>
        <v>B</v>
      </c>
      <c r="AM2041" s="109">
        <f t="shared" si="838"/>
        <v>0</v>
      </c>
      <c r="AN2041" s="109">
        <f t="shared" si="839"/>
        <v>0</v>
      </c>
      <c r="AO2041" s="109" t="str">
        <f t="shared" si="840"/>
        <v/>
      </c>
      <c r="AQ2041" s="109" t="str">
        <f t="shared" si="841"/>
        <v/>
      </c>
      <c r="BA2041" s="229">
        <f>MOD(SUM(E2026:E2042),12)</f>
        <v>0</v>
      </c>
    </row>
    <row r="2042" spans="1:53" ht="15.75" thickBot="1" x14ac:dyDescent="0.3">
      <c r="A2042" s="88"/>
      <c r="B2042" s="66" t="s">
        <v>294</v>
      </c>
      <c r="C2042" s="67"/>
      <c r="D2042" s="102"/>
      <c r="E2042" s="32"/>
      <c r="F2042" s="32"/>
      <c r="G2042" s="68" t="s">
        <v>277</v>
      </c>
      <c r="H2042" s="69">
        <f t="shared" si="842"/>
        <v>0</v>
      </c>
      <c r="I2042" s="70">
        <f t="shared" si="843"/>
        <v>0</v>
      </c>
      <c r="J2042" s="73" t="str">
        <f t="shared" si="844"/>
        <v>--</v>
      </c>
      <c r="K2042" s="32"/>
      <c r="L2042" s="233"/>
      <c r="M2042" s="295"/>
      <c r="N2042" s="295"/>
      <c r="O2042" s="295"/>
      <c r="P2042" s="295"/>
      <c r="Q2042" s="295"/>
      <c r="R2042" s="295"/>
      <c r="S2042" s="295"/>
      <c r="T2042" s="295"/>
      <c r="U2042" s="296"/>
      <c r="V2042" s="103"/>
      <c r="W2042" s="84">
        <f t="shared" si="849"/>
        <v>1</v>
      </c>
      <c r="X2042" s="84"/>
      <c r="Y2042" s="78">
        <f>SUM(E2026:E2042)</f>
        <v>0</v>
      </c>
      <c r="Z2042" s="72" t="str">
        <f t="shared" si="847"/>
        <v/>
      </c>
      <c r="AA2042" s="72" t="str">
        <f t="shared" si="848"/>
        <v/>
      </c>
      <c r="AB2042" s="72"/>
      <c r="AC2042" s="72">
        <f t="shared" si="833"/>
        <v>1</v>
      </c>
      <c r="AD2042" s="72">
        <f t="shared" si="834"/>
        <v>1</v>
      </c>
      <c r="AE2042" s="109" t="str">
        <f t="shared" si="835"/>
        <v>0-0</v>
      </c>
      <c r="AF2042" s="109" t="str">
        <f t="shared" si="836"/>
        <v>Y</v>
      </c>
      <c r="AG2042" s="109" t="str">
        <f t="shared" si="837"/>
        <v>B</v>
      </c>
      <c r="AM2042" s="109">
        <f t="shared" si="838"/>
        <v>0</v>
      </c>
      <c r="AN2042" s="109">
        <f t="shared" si="839"/>
        <v>0</v>
      </c>
      <c r="AO2042" s="109" t="str">
        <f t="shared" si="840"/>
        <v/>
      </c>
      <c r="AQ2042" s="109" t="str">
        <f t="shared" si="841"/>
        <v/>
      </c>
      <c r="BA2042" s="229">
        <f>MOD(SUM(E2026:E2043),12)</f>
        <v>0</v>
      </c>
    </row>
    <row r="2043" spans="1:53" ht="15.75" thickBot="1" x14ac:dyDescent="0.3">
      <c r="A2043" s="88"/>
      <c r="B2043" s="66" t="s">
        <v>295</v>
      </c>
      <c r="C2043" s="67"/>
      <c r="D2043" s="102"/>
      <c r="E2043" s="32"/>
      <c r="F2043" s="32"/>
      <c r="G2043" s="68" t="s">
        <v>277</v>
      </c>
      <c r="H2043" s="69">
        <f t="shared" si="842"/>
        <v>0</v>
      </c>
      <c r="I2043" s="70">
        <f t="shared" si="843"/>
        <v>0</v>
      </c>
      <c r="J2043" s="73" t="str">
        <f t="shared" si="844"/>
        <v>--</v>
      </c>
      <c r="K2043" s="32"/>
      <c r="L2043" s="233"/>
      <c r="M2043" s="295"/>
      <c r="N2043" s="295"/>
      <c r="O2043" s="295"/>
      <c r="P2043" s="295"/>
      <c r="Q2043" s="295"/>
      <c r="R2043" s="295"/>
      <c r="S2043" s="295"/>
      <c r="T2043" s="295"/>
      <c r="U2043" s="296"/>
      <c r="V2043" s="103"/>
      <c r="W2043" s="84">
        <f t="shared" si="849"/>
        <v>1</v>
      </c>
      <c r="X2043" s="84"/>
      <c r="Y2043" s="78">
        <f>SUM(E2026:E2043)</f>
        <v>0</v>
      </c>
      <c r="Z2043" s="72" t="str">
        <f t="shared" si="847"/>
        <v/>
      </c>
      <c r="AA2043" s="72" t="str">
        <f t="shared" si="848"/>
        <v/>
      </c>
      <c r="AB2043" s="72"/>
      <c r="AC2043" s="72">
        <f t="shared" si="833"/>
        <v>1</v>
      </c>
      <c r="AD2043" s="72">
        <f t="shared" si="834"/>
        <v>1</v>
      </c>
      <c r="AE2043" s="109" t="str">
        <f t="shared" si="835"/>
        <v>0-0</v>
      </c>
      <c r="AF2043" s="109" t="str">
        <f t="shared" si="836"/>
        <v>Y</v>
      </c>
      <c r="AG2043" s="109" t="str">
        <f t="shared" si="837"/>
        <v>B</v>
      </c>
      <c r="AM2043" s="109">
        <f t="shared" si="838"/>
        <v>0</v>
      </c>
      <c r="AN2043" s="109">
        <f t="shared" si="839"/>
        <v>0</v>
      </c>
      <c r="AO2043" s="109" t="str">
        <f t="shared" si="840"/>
        <v/>
      </c>
      <c r="AQ2043" s="109" t="str">
        <f t="shared" si="841"/>
        <v/>
      </c>
      <c r="BA2043" s="229">
        <f>MOD(SUM(E2026:E2044),12)</f>
        <v>0</v>
      </c>
    </row>
    <row r="2044" spans="1:53" ht="15.75" thickBot="1" x14ac:dyDescent="0.3">
      <c r="A2044" s="88"/>
      <c r="B2044" s="66" t="s">
        <v>296</v>
      </c>
      <c r="C2044" s="67"/>
      <c r="D2044" s="102"/>
      <c r="E2044" s="32"/>
      <c r="F2044" s="32"/>
      <c r="G2044" s="68" t="s">
        <v>277</v>
      </c>
      <c r="H2044" s="69">
        <f t="shared" si="842"/>
        <v>0</v>
      </c>
      <c r="I2044" s="70">
        <f t="shared" si="843"/>
        <v>0</v>
      </c>
      <c r="J2044" s="73" t="str">
        <f t="shared" si="844"/>
        <v>--</v>
      </c>
      <c r="K2044" s="32"/>
      <c r="L2044" s="233"/>
      <c r="M2044" s="295"/>
      <c r="N2044" s="295"/>
      <c r="O2044" s="295"/>
      <c r="P2044" s="295"/>
      <c r="Q2044" s="295"/>
      <c r="R2044" s="295"/>
      <c r="S2044" s="295"/>
      <c r="T2044" s="295"/>
      <c r="U2044" s="296"/>
      <c r="V2044" s="103"/>
      <c r="W2044" s="84">
        <f t="shared" si="849"/>
        <v>1</v>
      </c>
      <c r="X2044" s="84"/>
      <c r="Y2044" s="78">
        <f>SUM(E2026:E2044)</f>
        <v>0</v>
      </c>
      <c r="Z2044" s="72" t="str">
        <f t="shared" si="847"/>
        <v/>
      </c>
      <c r="AA2044" s="72" t="str">
        <f t="shared" si="848"/>
        <v/>
      </c>
      <c r="AB2044" s="72"/>
      <c r="AC2044" s="72">
        <f t="shared" si="833"/>
        <v>1</v>
      </c>
      <c r="AD2044" s="72">
        <f t="shared" si="834"/>
        <v>1</v>
      </c>
      <c r="AE2044" s="109" t="str">
        <f t="shared" si="835"/>
        <v>0-0</v>
      </c>
      <c r="AF2044" s="109" t="str">
        <f t="shared" si="836"/>
        <v>Y</v>
      </c>
      <c r="AG2044" s="109" t="str">
        <f t="shared" si="837"/>
        <v>B</v>
      </c>
      <c r="AM2044" s="109">
        <f t="shared" si="838"/>
        <v>0</v>
      </c>
      <c r="AN2044" s="109">
        <f t="shared" si="839"/>
        <v>0</v>
      </c>
      <c r="AO2044" s="109" t="str">
        <f t="shared" si="840"/>
        <v/>
      </c>
      <c r="AQ2044" s="109" t="str">
        <f t="shared" si="841"/>
        <v/>
      </c>
      <c r="BA2044" s="229">
        <f>MOD(SUM(E2026:E2045),12)</f>
        <v>0</v>
      </c>
    </row>
    <row r="2045" spans="1:53" ht="15.75" thickBot="1" x14ac:dyDescent="0.3">
      <c r="A2045" s="88"/>
      <c r="B2045" s="66" t="s">
        <v>297</v>
      </c>
      <c r="C2045" s="67"/>
      <c r="D2045" s="102"/>
      <c r="E2045" s="32"/>
      <c r="F2045" s="32"/>
      <c r="G2045" s="68" t="s">
        <v>277</v>
      </c>
      <c r="H2045" s="69">
        <f t="shared" si="842"/>
        <v>0</v>
      </c>
      <c r="I2045" s="70">
        <f t="shared" si="843"/>
        <v>0</v>
      </c>
      <c r="J2045" s="73" t="str">
        <f t="shared" si="844"/>
        <v>--</v>
      </c>
      <c r="K2045" s="32"/>
      <c r="L2045" s="233"/>
      <c r="M2045" s="295"/>
      <c r="N2045" s="295"/>
      <c r="O2045" s="295"/>
      <c r="P2045" s="295"/>
      <c r="Q2045" s="295"/>
      <c r="R2045" s="295"/>
      <c r="S2045" s="295"/>
      <c r="T2045" s="295"/>
      <c r="U2045" s="296"/>
      <c r="V2045" s="103"/>
      <c r="W2045" s="84">
        <f t="shared" si="849"/>
        <v>1</v>
      </c>
      <c r="X2045" s="84"/>
      <c r="Y2045" s="78">
        <f>SUM(E2026:E2045)</f>
        <v>0</v>
      </c>
      <c r="Z2045" s="72" t="str">
        <f t="shared" si="847"/>
        <v/>
      </c>
      <c r="AA2045" s="72" t="str">
        <f t="shared" si="848"/>
        <v/>
      </c>
      <c r="AB2045" s="72"/>
      <c r="AC2045" s="72">
        <f t="shared" si="833"/>
        <v>1</v>
      </c>
      <c r="AD2045" s="72">
        <f t="shared" si="834"/>
        <v>1</v>
      </c>
      <c r="AE2045" s="109" t="str">
        <f t="shared" si="835"/>
        <v>0-0</v>
      </c>
      <c r="AF2045" s="109" t="str">
        <f t="shared" si="836"/>
        <v>Y</v>
      </c>
      <c r="AG2045" s="109" t="str">
        <f t="shared" si="837"/>
        <v>B</v>
      </c>
      <c r="AM2045" s="109">
        <f t="shared" si="838"/>
        <v>0</v>
      </c>
      <c r="AN2045" s="109">
        <f t="shared" si="839"/>
        <v>0</v>
      </c>
      <c r="AO2045" s="109" t="str">
        <f t="shared" si="840"/>
        <v/>
      </c>
      <c r="AQ2045" s="109" t="str">
        <f t="shared" si="841"/>
        <v/>
      </c>
      <c r="BA2045" s="229">
        <f>MOD(SUM(E2026:E2046),12)</f>
        <v>0</v>
      </c>
    </row>
    <row r="2046" spans="1:53" ht="15.75" thickBot="1" x14ac:dyDescent="0.3">
      <c r="A2046" s="88"/>
      <c r="B2046" s="66" t="s">
        <v>298</v>
      </c>
      <c r="C2046" s="67"/>
      <c r="D2046" s="102"/>
      <c r="E2046" s="32"/>
      <c r="F2046" s="32"/>
      <c r="G2046" s="68" t="s">
        <v>277</v>
      </c>
      <c r="H2046" s="69">
        <f t="shared" si="842"/>
        <v>0</v>
      </c>
      <c r="I2046" s="70">
        <f t="shared" si="843"/>
        <v>0</v>
      </c>
      <c r="J2046" s="73" t="str">
        <f t="shared" si="844"/>
        <v>--</v>
      </c>
      <c r="K2046" s="32"/>
      <c r="L2046" s="233"/>
      <c r="M2046" s="295"/>
      <c r="N2046" s="295"/>
      <c r="O2046" s="295"/>
      <c r="P2046" s="295"/>
      <c r="Q2046" s="295"/>
      <c r="R2046" s="295"/>
      <c r="S2046" s="295"/>
      <c r="T2046" s="295"/>
      <c r="U2046" s="296"/>
      <c r="V2046" s="103"/>
      <c r="W2046" s="84">
        <f t="shared" si="849"/>
        <v>1</v>
      </c>
      <c r="X2046" s="84"/>
      <c r="Y2046" s="78">
        <f>SUM(E2026:E2046)</f>
        <v>0</v>
      </c>
      <c r="Z2046" s="72" t="str">
        <f t="shared" si="847"/>
        <v/>
      </c>
      <c r="AA2046" s="72" t="str">
        <f t="shared" si="848"/>
        <v/>
      </c>
      <c r="AB2046" s="72"/>
      <c r="AC2046" s="72">
        <f t="shared" si="833"/>
        <v>1</v>
      </c>
      <c r="AD2046" s="72">
        <f t="shared" si="834"/>
        <v>1</v>
      </c>
      <c r="AE2046" s="109" t="str">
        <f t="shared" si="835"/>
        <v>0-0</v>
      </c>
      <c r="AF2046" s="109" t="str">
        <f t="shared" si="836"/>
        <v>Y</v>
      </c>
      <c r="AG2046" s="109" t="str">
        <f t="shared" si="837"/>
        <v>B</v>
      </c>
      <c r="AM2046" s="109">
        <f t="shared" si="838"/>
        <v>0</v>
      </c>
      <c r="AN2046" s="109">
        <f t="shared" si="839"/>
        <v>0</v>
      </c>
      <c r="AO2046" s="109" t="str">
        <f t="shared" si="840"/>
        <v/>
      </c>
      <c r="AQ2046" s="109" t="str">
        <f t="shared" si="841"/>
        <v/>
      </c>
      <c r="BA2046" s="229">
        <f>MOD(SUM(E2026:E2047),12)</f>
        <v>0</v>
      </c>
    </row>
    <row r="2047" spans="1:53" ht="15.75" thickBot="1" x14ac:dyDescent="0.3">
      <c r="A2047" s="88"/>
      <c r="B2047" s="66" t="s">
        <v>299</v>
      </c>
      <c r="C2047" s="67"/>
      <c r="D2047" s="102"/>
      <c r="E2047" s="32"/>
      <c r="F2047" s="32"/>
      <c r="G2047" s="68" t="s">
        <v>277</v>
      </c>
      <c r="H2047" s="69">
        <f t="shared" si="842"/>
        <v>0</v>
      </c>
      <c r="I2047" s="70">
        <f t="shared" si="843"/>
        <v>0</v>
      </c>
      <c r="J2047" s="73" t="str">
        <f t="shared" si="844"/>
        <v>--</v>
      </c>
      <c r="K2047" s="32"/>
      <c r="L2047" s="233"/>
      <c r="M2047" s="295"/>
      <c r="N2047" s="295"/>
      <c r="O2047" s="295"/>
      <c r="P2047" s="295"/>
      <c r="Q2047" s="295"/>
      <c r="R2047" s="295"/>
      <c r="S2047" s="295"/>
      <c r="T2047" s="295"/>
      <c r="U2047" s="296"/>
      <c r="V2047" s="103"/>
      <c r="W2047" s="84">
        <f t="shared" si="849"/>
        <v>1</v>
      </c>
      <c r="X2047" s="84"/>
      <c r="Y2047" s="78">
        <f>SUM(E2026:E2047)</f>
        <v>0</v>
      </c>
      <c r="Z2047" s="72" t="str">
        <f t="shared" si="847"/>
        <v/>
      </c>
      <c r="AA2047" s="72" t="str">
        <f t="shared" si="848"/>
        <v/>
      </c>
      <c r="AB2047" s="72"/>
      <c r="AC2047" s="72">
        <f t="shared" si="833"/>
        <v>1</v>
      </c>
      <c r="AD2047" s="72">
        <f t="shared" si="834"/>
        <v>1</v>
      </c>
      <c r="AE2047" s="109" t="str">
        <f t="shared" si="835"/>
        <v>0-0</v>
      </c>
      <c r="AF2047" s="109" t="str">
        <f t="shared" si="836"/>
        <v>Y</v>
      </c>
      <c r="AG2047" s="109" t="str">
        <f t="shared" si="837"/>
        <v>B</v>
      </c>
      <c r="AM2047" s="109">
        <f t="shared" si="838"/>
        <v>0</v>
      </c>
      <c r="AN2047" s="109">
        <f t="shared" si="839"/>
        <v>0</v>
      </c>
      <c r="AO2047" s="109" t="str">
        <f t="shared" si="840"/>
        <v/>
      </c>
      <c r="AQ2047" s="109" t="str">
        <f t="shared" si="841"/>
        <v/>
      </c>
      <c r="BA2047" s="229">
        <f>MOD(SUM(E2026:E2048),12)</f>
        <v>0</v>
      </c>
    </row>
    <row r="2048" spans="1:53" ht="15.75" thickBot="1" x14ac:dyDescent="0.3">
      <c r="A2048" s="88"/>
      <c r="B2048" s="66" t="s">
        <v>300</v>
      </c>
      <c r="C2048" s="67"/>
      <c r="D2048" s="102"/>
      <c r="E2048" s="32"/>
      <c r="F2048" s="32"/>
      <c r="G2048" s="68" t="s">
        <v>277</v>
      </c>
      <c r="H2048" s="69">
        <f t="shared" si="842"/>
        <v>0</v>
      </c>
      <c r="I2048" s="70">
        <f t="shared" si="843"/>
        <v>0</v>
      </c>
      <c r="J2048" s="73" t="str">
        <f t="shared" si="844"/>
        <v>--</v>
      </c>
      <c r="K2048" s="32"/>
      <c r="L2048" s="233"/>
      <c r="M2048" s="295"/>
      <c r="N2048" s="295"/>
      <c r="O2048" s="295"/>
      <c r="P2048" s="295"/>
      <c r="Q2048" s="295"/>
      <c r="R2048" s="295"/>
      <c r="S2048" s="295"/>
      <c r="T2048" s="295"/>
      <c r="U2048" s="296"/>
      <c r="V2048" s="103"/>
      <c r="W2048" s="84">
        <f t="shared" si="849"/>
        <v>1</v>
      </c>
      <c r="X2048" s="84"/>
      <c r="Y2048" s="78">
        <f>SUM(E2026:E2048)</f>
        <v>0</v>
      </c>
      <c r="Z2048" s="72" t="str">
        <f t="shared" si="847"/>
        <v/>
      </c>
      <c r="AA2048" s="72" t="str">
        <f t="shared" si="848"/>
        <v/>
      </c>
      <c r="AB2048" s="72"/>
      <c r="AC2048" s="72">
        <f t="shared" si="833"/>
        <v>1</v>
      </c>
      <c r="AD2048" s="72">
        <f t="shared" si="834"/>
        <v>1</v>
      </c>
      <c r="AE2048" s="109" t="str">
        <f t="shared" si="835"/>
        <v>0-0</v>
      </c>
      <c r="AF2048" s="109" t="str">
        <f t="shared" si="836"/>
        <v>Y</v>
      </c>
      <c r="AG2048" s="109" t="str">
        <f t="shared" si="837"/>
        <v>B</v>
      </c>
      <c r="AM2048" s="109">
        <f t="shared" si="838"/>
        <v>0</v>
      </c>
      <c r="AN2048" s="109">
        <f t="shared" si="839"/>
        <v>0</v>
      </c>
      <c r="AO2048" s="109" t="str">
        <f t="shared" si="840"/>
        <v/>
      </c>
      <c r="AQ2048" s="109" t="str">
        <f t="shared" si="841"/>
        <v/>
      </c>
      <c r="BA2048" s="229">
        <f>MOD(SUM(E2026:E2049),12)</f>
        <v>0</v>
      </c>
    </row>
    <row r="2049" spans="1:53" ht="15.75" thickBot="1" x14ac:dyDescent="0.3">
      <c r="A2049" s="88"/>
      <c r="B2049" s="66" t="s">
        <v>301</v>
      </c>
      <c r="C2049" s="67"/>
      <c r="D2049" s="102"/>
      <c r="E2049" s="32"/>
      <c r="F2049" s="32"/>
      <c r="G2049" s="68" t="s">
        <v>277</v>
      </c>
      <c r="H2049" s="69">
        <f t="shared" si="842"/>
        <v>0</v>
      </c>
      <c r="I2049" s="70">
        <f t="shared" si="843"/>
        <v>0</v>
      </c>
      <c r="J2049" s="73" t="str">
        <f t="shared" si="844"/>
        <v>--</v>
      </c>
      <c r="K2049" s="32"/>
      <c r="L2049" s="233"/>
      <c r="M2049" s="295"/>
      <c r="N2049" s="295"/>
      <c r="O2049" s="295"/>
      <c r="P2049" s="295"/>
      <c r="Q2049" s="295"/>
      <c r="R2049" s="295"/>
      <c r="S2049" s="295"/>
      <c r="T2049" s="295"/>
      <c r="U2049" s="296"/>
      <c r="V2049" s="103"/>
      <c r="W2049" s="84">
        <f t="shared" si="849"/>
        <v>1</v>
      </c>
      <c r="X2049" s="84"/>
      <c r="Y2049" s="78">
        <f>SUM(E2026:E2049)</f>
        <v>0</v>
      </c>
      <c r="Z2049" s="72" t="str">
        <f t="shared" si="847"/>
        <v/>
      </c>
      <c r="AA2049" s="72" t="str">
        <f t="shared" si="848"/>
        <v/>
      </c>
      <c r="AB2049" s="72"/>
      <c r="AC2049" s="72">
        <f t="shared" si="833"/>
        <v>1</v>
      </c>
      <c r="AD2049" s="72">
        <f t="shared" si="834"/>
        <v>1</v>
      </c>
      <c r="AE2049" s="109" t="str">
        <f t="shared" si="835"/>
        <v>0-0</v>
      </c>
      <c r="AF2049" s="109" t="str">
        <f t="shared" si="836"/>
        <v>Y</v>
      </c>
      <c r="AG2049" s="109" t="str">
        <f t="shared" si="837"/>
        <v>B</v>
      </c>
      <c r="AM2049" s="109">
        <f t="shared" si="838"/>
        <v>0</v>
      </c>
      <c r="AN2049" s="109">
        <f t="shared" si="839"/>
        <v>0</v>
      </c>
      <c r="AO2049" s="109" t="str">
        <f t="shared" si="840"/>
        <v/>
      </c>
      <c r="AQ2049" s="109" t="str">
        <f t="shared" si="841"/>
        <v/>
      </c>
      <c r="BA2049" s="229">
        <f>MOD(SUM(E2026:E2050),12)</f>
        <v>0</v>
      </c>
    </row>
    <row r="2050" spans="1:53" ht="15.75" thickBot="1" x14ac:dyDescent="0.3">
      <c r="A2050" s="88"/>
      <c r="B2050" s="66" t="s">
        <v>302</v>
      </c>
      <c r="C2050" s="67"/>
      <c r="D2050" s="102"/>
      <c r="E2050" s="32"/>
      <c r="F2050" s="32"/>
      <c r="G2050" s="68" t="s">
        <v>277</v>
      </c>
      <c r="H2050" s="69">
        <f t="shared" si="842"/>
        <v>0</v>
      </c>
      <c r="I2050" s="70">
        <f t="shared" si="843"/>
        <v>0</v>
      </c>
      <c r="J2050" s="73" t="str">
        <f t="shared" si="844"/>
        <v>--</v>
      </c>
      <c r="K2050" s="32"/>
      <c r="L2050" s="234"/>
      <c r="M2050" s="295"/>
      <c r="N2050" s="295"/>
      <c r="O2050" s="295"/>
      <c r="P2050" s="295"/>
      <c r="Q2050" s="295"/>
      <c r="R2050" s="295"/>
      <c r="S2050" s="295"/>
      <c r="T2050" s="295"/>
      <c r="U2050" s="296"/>
      <c r="V2050" s="103"/>
      <c r="W2050" s="72"/>
      <c r="X2050" s="72"/>
      <c r="Y2050" s="78">
        <f>SUM(E2026:E2050)</f>
        <v>0</v>
      </c>
      <c r="Z2050" s="72" t="str">
        <f t="shared" si="847"/>
        <v/>
      </c>
      <c r="AA2050" s="72" t="str">
        <f t="shared" si="848"/>
        <v/>
      </c>
      <c r="AB2050" s="72"/>
      <c r="AC2050" s="72">
        <f t="shared" si="833"/>
        <v>1</v>
      </c>
      <c r="AD2050" s="72">
        <f t="shared" si="834"/>
        <v>1</v>
      </c>
      <c r="AE2050" s="109" t="str">
        <f t="shared" si="835"/>
        <v>0-0</v>
      </c>
      <c r="AF2050" s="109" t="str">
        <f t="shared" si="836"/>
        <v>Y</v>
      </c>
      <c r="AG2050" s="109" t="str">
        <f t="shared" si="837"/>
        <v>B</v>
      </c>
      <c r="AM2050" s="109">
        <f t="shared" si="838"/>
        <v>0</v>
      </c>
      <c r="AN2050" s="109">
        <f t="shared" si="839"/>
        <v>0</v>
      </c>
      <c r="AO2050" s="109" t="str">
        <f t="shared" si="840"/>
        <v/>
      </c>
      <c r="AQ2050" s="109" t="str">
        <f t="shared" si="841"/>
        <v/>
      </c>
      <c r="BA2050" s="228"/>
    </row>
    <row r="2051" spans="1:53" ht="16.5" thickBot="1" x14ac:dyDescent="0.3">
      <c r="A2051" s="88"/>
      <c r="B2051" s="281" t="s">
        <v>307</v>
      </c>
      <c r="C2051" s="283"/>
      <c r="D2051" s="79"/>
      <c r="E2051" s="80"/>
      <c r="F2051" s="80"/>
      <c r="G2051" s="81"/>
      <c r="H2051" s="192"/>
      <c r="I2051" s="192"/>
      <c r="J2051" s="192"/>
      <c r="K2051" s="82"/>
      <c r="L2051" s="281" t="s">
        <v>306</v>
      </c>
      <c r="M2051" s="282"/>
      <c r="N2051" s="282"/>
      <c r="O2051" s="282"/>
      <c r="P2051" s="282"/>
      <c r="Q2051" s="282"/>
      <c r="R2051" s="282"/>
      <c r="S2051" s="282"/>
      <c r="T2051" s="282"/>
      <c r="U2051" s="283"/>
      <c r="V2051" s="104"/>
      <c r="W2051" s="72"/>
      <c r="X2051" s="72"/>
      <c r="Y2051" s="72"/>
      <c r="Z2051" s="72"/>
      <c r="AA2051" s="72" t="str">
        <f t="shared" si="848"/>
        <v/>
      </c>
      <c r="AB2051" s="72"/>
      <c r="AC2051" s="72">
        <f>SUM(AC2026:AC2050)</f>
        <v>25</v>
      </c>
      <c r="AD2051" s="72">
        <f>SUM(AD2026:AD2050)</f>
        <v>25</v>
      </c>
      <c r="AE2051" s="109" t="str">
        <f t="shared" si="835"/>
        <v>-</v>
      </c>
      <c r="AM2051" s="109">
        <f>SUM(AM2026:AM2050)</f>
        <v>0</v>
      </c>
      <c r="AN2051" s="109">
        <f>SUM(AN2026:AN2050)</f>
        <v>0</v>
      </c>
      <c r="AO2051" s="109">
        <f>((COUNTIF(AO2026:AO2050,"Y")/3)*2)</f>
        <v>0</v>
      </c>
      <c r="AP2051" s="109">
        <f>(COUNTIF(AO2026:AO2050,"Y")/3)</f>
        <v>0</v>
      </c>
      <c r="AQ2051" s="109">
        <f>(COUNTIF(AQ2026:AQ2050,"Y")/2)</f>
        <v>0</v>
      </c>
      <c r="AR2051" s="109">
        <f>(COUNTIF(AQ2026:AQ2050,"Y")/2)</f>
        <v>0</v>
      </c>
    </row>
    <row r="2052" spans="1:53" x14ac:dyDescent="0.25">
      <c r="A2052" s="88"/>
      <c r="B2052" s="88"/>
      <c r="C2052" s="88"/>
      <c r="D2052" s="25"/>
      <c r="E2052" s="25"/>
      <c r="F2052" s="25"/>
      <c r="G2052" s="83"/>
      <c r="H2052" s="25"/>
      <c r="I2052" s="26"/>
      <c r="J2052" s="26"/>
      <c r="K2052" s="25"/>
      <c r="L2052" s="25"/>
      <c r="M2052" s="25"/>
      <c r="N2052" s="25"/>
      <c r="O2052" s="25"/>
      <c r="P2052" s="26"/>
      <c r="Q2052" s="26"/>
      <c r="R2052" s="26"/>
      <c r="S2052" s="26"/>
      <c r="T2052" s="26"/>
      <c r="U2052" s="26"/>
      <c r="V2052" s="54"/>
      <c r="W2052" s="72"/>
      <c r="X2052" s="72"/>
      <c r="Y2052" s="72"/>
      <c r="Z2052" s="72"/>
      <c r="AA2052" s="72" t="str">
        <f t="shared" si="848"/>
        <v/>
      </c>
      <c r="AB2052" s="72"/>
      <c r="AC2052" s="72"/>
      <c r="AD2052" s="72"/>
      <c r="AE2052" s="109" t="str">
        <f t="shared" si="835"/>
        <v>-</v>
      </c>
    </row>
  </sheetData>
  <sheetProtection algorithmName="SHA-512" hashValue="LkqJp+Wc+SyrH2nFRXOU4rYYyzayWe+Prtp3lBoJbMnWqKvkff6excrjMuQhYVI65Wd0W4ElckkGYR4330tULA==" saltValue="jDkbRyoc89aADRxIHE8cPQ==" spinCount="100000" sheet="1" objects="1" scenarios="1"/>
  <protectedRanges>
    <protectedRange algorithmName="SHA-512" hashValue="o6UWkpY7RrZj8j24YSYJZgYhmuSSYY8WgIp+s1kOWF7h8tE0f3labMmlN7m+HBSgTqoVGRQRHNpI8iJ+fLeWXw==" saltValue="+AT6i1I08VRgYvMq6RPsUQ==" spinCount="100000" sqref="M16:O43 M57:O84 M98:O125 M139:O166 M180:O207 M221:O248 M262:O289 M303:O330 M344:O371 M385:O412 M426:O453 M467:O494 M508:O535 M549:O576 M590:O617 M631:O658 M672:O699 M713:O740 M754:O781 M795:O822 M836:O863 M877:O904 M918:O945 M959:O986 M1000:O1027 M1041:O1068 M1082:O1109 M1123:O1150 M1164:O1191 M1205:O1232 M1246:O1273 M1287:O1314 M1328:O1355 M1369:O1396 M1410:O1437 M1451:O1478 M1492:O1519 M1533:O1560 M1574:O1601 M1615:O1642 M1656:O1683 M1697:O1724 M1738:O1765 M1779:O1806 M1820:O1847 M1861:O1888 M1902:O1929 M1943:O1970 M1984:O2011 M2025:O2052" name="Range9"/>
    <protectedRange algorithmName="SHA-512" hashValue="1Mq2/4vXWs12ZM2F6btgzKF3bXebEJjhwteRXlJQnAXboQt0ALjcPgF28TZdO4ZgX12C6cdbLgDYq3P/F6c+zQ==" saltValue="/v2H6kkbF1LGQ57Wk49F/g==" spinCount="100000" sqref="BA41:BA42 C42:C43 G42:J43 D84:F84 BA82:BA83 G83:J84 D125:F125 BA123:BA124 G124:J125 D166:F166 BA164:BA165 G165:J166 D207:F207 BA205:BA206 G206:J207 D248:F248 BA246:BA247 G247:J248 D289:F289 BA287:BA288 G288:J289 D330:F330 BA328:BA329 G329:J330 D371:F371 BA369:BA370 G370:J371 D412:F412 BA410:BA411 G411:J412 D453:F453 BA451:BA452 G452:J453 D494:F494 BA492:BA493 G493:J494 D535:F535 BA533:BA534 G534:J535 D576:F576 BA574:BA575 G575:J576 D617:F617 BA615:BA616 G616:J617 D658:F658 BA656:BA657 G657:J658 D699:F699 BA697:BA698 G698:J699 D740:F740 BA738:BA739 G739:J740 D781:F781 BA779:BA780 G780:J781 D822:F822 BA820:BA821 G821:J822 D863:F863 C83:C84 C124:C125 C165:C166 C206:C207 C247:C248 C288:C289 C329:C330 C370:C371 C411:C412 C452:C453 C493:C494 C534:C535 C575:C576 C616:C617 C657:C658 C698:C699 C739:C740 C780:C781 BA861:BA862 G862:J863 D904:F904 BA902:BA903 G903:J904 D945:F945 BA943:BA944 G944:J945 D986:F986 BA984:BA985 G985:J986 D1027:F1027 BA1025:BA1026 G1026:J1027 D1068:F1068 BA1066:BA1067 G1067:J1068 D1109:F1109 BA1107:BA1108 G1108:J1109 D1150:F1150 BA1148:BA1149 G1149:J1150 D1191:F1191 BA1189:BA1190 G1190:J1191 D1232:F1232 BA1230:BA1231 G1231:J1232 D1273:F1273 BA1271:BA1272 G1272:J1273 D1314:F1314 BA1312:BA1313 G1313:J1314 D1355:F1355 BA1353:BA1354 G1354:J1355 D1396:F1396 BA1394:BA1395 G1395:J1396 D1437:F1437 BA1435:BA1436 G1436:J1437 D1478:F1478 BA1476:BA1477 G1477:J1478 D1519:F1519 BA1517:BA1518 G1518:J1519 D1560:F1560 BA1558:BA1559 G1559:J1560 D1601:F1601 BA1599:BA1600 G1600:J1601 D1642:F1642 BA1640:BA1641 G1641:J1642 D1683:F1683 C821:C822 C862:C863 C903:C904 C944:C945 C985:C986 C1026:C1027 C1067:C1068 C1108:C1109 C1149:C1150 C1190:C1191 C1231:C1232 C1272:C1273 C1313:C1314 C1354:C1355 C1395:C1396 C1436:C1437 C1477:C1478 C1518:C1519 C1559:C1560 C1600:C1601 BA1681:BA1682 G1682:J1683 D1724:F1724 BA1722:BA1723 G1723:J1724 D1765:F1765 BA1763:BA1764 G1764:J1765 D1806:F1806 BA1804:BA1805 G1805:J1806 D1847:F1847 BA1845:BA1846 G1846:J1847 D1888:F1888 BA1886:BA1887 G1887:J1888 D1929:F1929 BA1927:BA1928 G1928:J1929 D1970:F1970 BA1968:BA1969 G1969:J1970 D2011:F2011 BA2009:BA2010 G2010:J2011 D2052:F2052 BA2050 G2051:J2052 C2010:C2011 C2051 C1641:C1642 C1682:C1683 C1723:C1724 C1764:C1765 C1805:C1806 C1846:C1847 C1887:C1888 C1928:C1929 C1969:C1970 D43:F43" name="Range7"/>
    <protectedRange algorithmName="SHA-512" hashValue="FCc9wT2/HuTrGKLu/ziU6g0nEorIxQwOEVtp0HWstGc/6fgfzMbkQGGorFo5/MbdplzVNWQQnDzW7g7Jspe4CQ==" saltValue="hLUQwl9+PbtkR4DqAIxyXQ==" spinCount="100000" sqref="BA17:BA42 B17:B41 BA57:BA83 BA98:BA124 BA139:BA165 BA180:BA206 BA221:BA247 BA262:BA288 BA303:BA329 BA344:BA370 BA385:BA411 BA426:BA452 BA467:BA493 BA508:BA534 BA549:BA575 BA590:BA616 BA631:BA657 BA672:BA698 BA713:BA739 BA754:BA780 BA795:BA821 BA836:BA862 BA877:BA903 BA918:BA944 BA959:BA985 BA1000:BA1026 BA1041:BA1067 BA1082:BA1108 BA1123:BA1149 BA1164:BA1190 BA1205:BA1231 BA1246:BA1272 BA1287:BA1313 BA1328:BA1354 BA1369:BA1395 BA1410:BA1436 BA1451:BA1477 BA1492:BA1518 BA1533:BA1559 BA1574:BA1600 BA1615:BA1641 BA1656:BA1682 BA1697:BA1723 BA1738:BA1764 BA1779:BA1805 BA1820:BA1846 BA1861:BA1887 BA1902:BA1928 BA1943:BA1969 BA1984:BA2010 BA2025:BA2050 B58:B82 B99:B123 B140:B164 B181:B205 B222:B246 B263:B287 B304:B328 B345:B369 B386:B410 B427:B451 B468:B492 B509:B533 B550:B574 B591:B615 B632:B656 B673:B697 B714:B738 B755:B779 B796:B820 B837:B861 B878:B902 B919:B943 B960:B984 B1001:B1025 B1042:B1066 B1083:B1107 B1124:B1148 B1165:B1189 B1206:B1230 B1247:B1271 B1288:B1312 B1329:B1353 B1370:B1394 B1411:B1435 B1452:B1476 B1493:B1517 B1534:B1558 B1575:B1599 B1616:B1640 B1657:B1681 B1698:B1722 B1739:B1763 B1780:B1804 B1821:B1845 B1862:B1886 B1903:B1927 B1944:B1968 B1985:B2009 B2026:B2050" name="Range5"/>
    <protectedRange algorithmName="SHA-512" hashValue="BOoAvI+uGKhYdqKSthUhOIKkvIlQ6qFHlIee0ir3qSZFjHAq8UTwUzpXrzHJZf8Ex7JCV8AEndepwmwKhnm7XQ==" saltValue="Tn/ic5Tg2MnhqUqXZmSMTw==" spinCount="100000" sqref="C8:D10 C49:D51 C90:D92 C131:D133 C172:D174 C213:D215 C254:D256 C295:D297 C336:D338 C377:D379 C418:D420 C459:D461 C500:D502 C541:D543 C582:D584 C623:D625 C664:D666 C705:D707 C746:D748 C787:D789 C828:D830 C869:D871 C910:D912 C951:D953 C992:D994 C1033:D1035 C1074:D1076 C1115:D1117 C1156:D1158 C1197:D1199 C1238:D1240 C1279:D1281 C1320:D1322 C1361:D1363 C1402:D1404 C1443:D1445 C1484:D1486 C1525:D1527 C1566:D1568 C1607:D1609 C1648:D1650 C1689:D1691 C1730:D1732 C1771:D1773 C1812:D1814 C1853:D1855 C1894:D1896 C1935:D1937 C1976:D1978 C2017:D2019" name="Range3"/>
    <protectedRange algorithmName="SHA-512" hashValue="bw+e66K6F4wF/OrSf73UiHNqAls+FCw9sRPbM4oc+QE2zWWXpvu7NQvFhDhKDI3CBbUQy0aXomjWQD8iKGra2g==" saltValue="E8jCnR9iSp6fDv/4SkJaWg==" spinCount="100000" sqref="J9:M9 J10:K10 W11:X12 D83:F83 I6:L8 G6:G13 H9:I13 M16:O16 G14:I14 D124:F124 D165:F165 D206:F206 D247:F247 D288:F288 D329:F329 D370:F370 D411:F411 D452:F452 D493:F493 D534:F534 D575:F575 D616:F616 D657:F657 D698:F698 D739:F739 D780:F780 D821:F821 D862:F862 U5:X5 D903:F903 D944:F944 D985:F985 D1026:F1026 D1067:F1067 D1108:F1108 D1149:F1149 D1190:F1190 D1231:F1231 D1272:F1272 D1313:F1313 D1354:F1354 D1395:F1395 D1436:F1436 D1477:F1477 D1518:F1518 D1559:F1559 D1600:F1600 D1641:F1641 D1682:F1682 L12 J12 U46:X46 U87:X87 U128:X128 U169:X169 U210:X210 U251:X251 U292:X292 U333:X333 U374:X374 U415:X415 U456:X456 U497:X497 U538:X538 U579:X579 U620:X620 U661:X661 U702:X702 U743:X743 U784:X784 U825:X825 U866:X866 U907:X907 U948:X948 U989:X989 U1030:X1030 U1071:X1071 U1112:X1112 U1153:X1153 U1194:X1194 U1235:X1235 U1276:X1276 U1317:X1317 U1358:X1358 U1399:X1399 U1440:X1440 U1481:X1481 U1522:X1522 U1563:X1563 U1604:X1604 D1723:F1723 U1645:X1645 D1764:F1764 U1686:X1686 D1805:F1805 U1727:X1727 D1846:F1846 U1768:X1768 D1887:F1887 U1809:X1809 D1928:F1928 U1850:X1850 D1969:F1969 U1891:X1891 D2010:F2010 U1932:X1932 D2051:F2051 U1973:X1973 L2024:V2024 U2014:X2014 V13:V14 M11:O14 J50:M50 J51:K51 W52:X53 I47:L49 G47:G54 H50:I54 G55:I55 L53 J53 V54:V55 M52:O55 J91:M91 J92:K92 W93:X94 I88:L90 G88:G95 H91:I95 G96:I96 L94 J94 V95:V96 M93:O96 J132:M132 J133:K133 W134:X135 I129:L131 G129:G136 H132:I136 G137:I137 L135 J135 V136:V137 M134:O137 J173:M173 J174:K174 W175:X176 I170:L172 G170:G177 H173:I177 G178:I178 L176 J176 V177:V178 M175:O178 J214:M214 J215:K215 W216:X217 I211:L213 G211:G218 H214:I218 G219:I219 L217 J217 V218:V219 M216:O219 J255:M255 J256:K256 W257:X258 I252:L254 G252:G259 H255:I259 G260:I260 L258 J258 V259:V260 M257:O260 J296:M296 J297:K297 W298:X299 I293:L295 G293:G300 H296:I300 G301:I301 L299 J299 V300:V301 M298:O301 J337:M337 J338:K338 W339:X340 I334:L336 G334:G341 H337:I341 G342:I342 L340 J340 V341:V342 M339:O342 J378:M378 J379:K379 W380:X381 I375:L377 G375:G382 H378:I382 G383:I383 L381 J381 V382:V383 M380:O383 J419:M419 J420:K420 W421:X422 I416:L418 G416:G423 H419:I423 G424:I424 L422 J422 V423:V424 M421:O424 J460:M460 J461:K461 W462:X463 I457:L459 G457:G464 H460:I464 G465:I465 L463 J463 V464:V465 M462:O465 J501:M501 J502:K502 W503:X504 I498:L500 G498:G505 H501:I505 G506:I506 L504 J504 V505:V506 M503:O506 J542:M542 J543:K543 W544:X545 I539:L541 G539:G546 H542:I546 G547:I547 L545 J545 V546:V547 M544:O547 J583:M583 J584:K584 W585:X586 I580:L582 G580:G587 H583:I587 G588:I588 L586 J586 V587:V588 M585:O588 J624:M624 J625:K625 W626:X627 I621:L623 G621:G628 H624:I628 G629:I629 L627 J627 V628:V629 M626:O629 J665:M665 J666:K666 W667:X668 I662:L664 G662:G669 H665:I669 G670:I670 L668 J668 V669:V670 M667:O670 J706:M706 J707:K707 W708:X709 I703:L705 G703:G710 H706:I710 G711:I711 L709 J709 V710:V711 M708:O711 J747:M747 J748:K748 W749:X750 I744:L746 G744:G751 H747:I751 G752:I752 L750 J750 V751:V752 M749:O752 J788:M788 J789:K789 W790:X791 I785:L787 G785:G792 H788:I792 G793:I793 L791 J791 V792:V793 M790:O793 J829:M829 J830:K830 W831:X832 I826:L828 G826:G833 H829:I833 G834:I834 L832 J832 V833:V834 M831:O834 J870:M870 J871:K871 W872:X873 I867:L869 G867:G874 H870:I874 G875:I875 L873 J873 V874:V875 M872:O875 J911:M911 J912:K912 W913:X914 I908:L910 G908:G915 H911:I915 G916:I916 L914 J914 V915:V916 M913:O916 J952:M952 J953:K953 W954:X955 I949:L951 G949:G956 H952:I956 G957:I957 L955 J955 V956:V957 M954:O957 J993:M993 J994:K994 W995:X996 I990:L992 G990:G997 H993:I997 G998:I998 L996 J996 V997:V998 M995:O998 J1034:M1034 J1035:K1035 W1036:X1037 I1031:L1033 G1031:G1038 H1034:I1038 G1039:I1039 L1037 J1037 V1038:V1039 M1036:O1039 J1075:M1075 J1076:K1076 W1077:X1078 I1072:L1074 G1072:G1079 H1075:I1079 G1080:I1080 L1078 J1078 V1079:V1080 M1077:O1080 J1116:M1116 J1117:K1117 W1118:X1119 I1113:L1115 G1113:G1120 H1116:I1120 G1121:I1121 L1119 J1119 V1120:V1121 M1118:O1121 J1157:M1157 J1158:K1158 W1159:X1160 I1154:L1156 G1154:G1161 H1157:I1161 G1162:I1162 L1160 J1160 V1161:V1162 M1159:O1162 J1198:M1198 J1199:K1199 W1200:X1201 I1195:L1197 G1195:G1202 H1198:I1202 G1203:I1203 L1201 J1201 V1202:V1203 M1200:O1203 J1239:M1239 J1240:K1240 W1241:X1242 I1236:L1238 G1236:G1243 H1239:I1243 G1244:I1244 L1242 J1242 V1243:V1244 M1241:O1244 J1280:M1280 J1281:K1281 W1282:X1283 I1277:L1279 G1277:G1284 H1280:I1284 G1285:I1285 L1283 J1283 V1284:V1285 M1282:O1285 J1321:M1321 J1322:K1322 W1323:X1324 I1318:L1320 G1318:G1325 H1321:I1325 G1326:I1326 L1324 J1324 V1325:V1326 M1323:O1326 J1362:M1362 J1363:K1363 W1364:X1365 I1359:L1361 G1359:G1366 H1362:I1366 G1367:I1367 L1365 J1365 V1366:V1367 M1364:O1367 J1403:M1403 J1404:K1404 W1405:X1406 I1400:L1402 G1400:G1407 H1403:I1407 G1408:I1408 L1406 J1406 V1407:V1408 M1405:O1408 J1444:M1444 J1445:K1445 W1446:X1447 I1441:L1443 G1441:G1448 H1444:I1448 G1449:I1449 L1447 J1447 V1448:V1449 M1446:O1449 J1485:M1485 J1486:K1486 W1487:X1488 I1482:L1484 G1482:G1489 H1485:I1489 G1490:I1490 L1488 J1488 V1489:V1490 M1487:O1490 J1526:M1526 J1527:K1527 W1528:X1529 I1523:L1525 G1523:G1530 H1526:I1530 G1531:I1531 L1529 J1529 V1530:V1531 M1528:O1531 J1567:M1567 J1568:K1568 W1569:X1570 I1564:L1566 G1564:G1571 H1567:I1571 G1572:I1572 L1570 J1570 V1571:V1572 M1569:O1572 J1608:M1608 J1609:K1609 W1610:X1611 I1605:L1607 G1605:G1612 H1608:I1612 G1613:I1613 L1611 J1611 V1612:V1613 M1610:O1613 J1649:M1649 J1650:K1650 W1651:X1652 I1646:L1648 G1646:G1653 H1649:I1653 G1654:I1654 L1652 J1652 V1653:V1654 M1651:O1654 J1690:M1690 J1691:K1691 W1692:X1693 I1687:L1689 G1687:G1694 H1690:I1694 G1695:I1695 L1693 J1693 V1694:V1695 M1692:O1695 J1731:M1731 J1732:K1732 W1733:X1734 I1728:L1730 G1728:G1735 H1731:I1735 G1736:I1736 L1734 J1734 V1735:V1736 M1733:O1736 J1772:M1772 J1773:K1773 W1774:X1775 I1769:L1771 G1769:G1776 H1772:I1776 G1777:I1777 L1775 J1775 V1776:V1777 M1774:O1777 J1813:M1813 J1814:K1814 W1815:X1816 I1810:L1812 G1810:G1817 H1813:I1817 G1818:I1818 L1816 J1816 V1817:V1818 M1815:O1818 J1854:M1854 J1855:K1855 W1856:X1857 I1851:L1853 G1851:G1858 H1854:I1858 G1859:I1859 L1857 J1857 V1858:V1859 M1856:O1859 J1895:M1895 J1896:K1896 W1897:X1898 I1892:L1894 G1892:G1899 H1895:I1899 G1900:I1900 L1898 J1898 V1899:V1900 M1897:O1900 J1936:M1936 J1937:K1937 W1938:X1939 I1933:L1935 G1933:G1940 H1936:I1940 G1941:I1941 L1939 J1939 V1940:V1941 M1938:O1941 J1977:M1977 J1978:K1978 W1979:X1980 I1974:L1976 G1974:G1981 H1977:I1981 G1982:I1982 L1980 J1980 V1981:V1982 M1979:O1982 J2018:M2018 J2019:K2019 W2020:X2021 I2015:L2017 G2015:G2022 H2018:I2022 G2023:I2023 L2021 J2021 V2022:V2023 M2020:O2023 D15:J15 L15:V15 M57:O57 L56:V56 M98:O98 L97:V97 M139:O139 L138:V138 M180:O180 L179:V179 M221:O221 L220:V220 M262:O262 L261:V261 M303:O303 L302:V302 M344:O344 L343:V343 M385:O385 L384:V384 M426:O426 L425:V425 M467:O467 L466:V466 M508:O508 L507:V507 M549:O549 L548:V548 M590:O590 L589:V589 M631:O631 L630:V630 M672:O672 L671:V671 M713:O713 L712:V712 M754:O754 L753:V753 M795:O795 L794:V794 M836:O836 L835:V835 M877:O877 L876:V876 M918:O918 L917:V917 M959:O959 L958:V958 M1000:O1000 L999:V999 M1041:O1041 L1040:V1040 M1082:O1082 L1081:V1081 M1123:O1123 L1122:V1122 M1164:O1164 L1163:V1163 M1205:O1205 L1204:V1204 M1246:O1246 L1245:V1245 M1287:O1287 L1286:V1286 M1328:O1328 L1327:V1327 M1369:O1369 L1368:V1368 M1410:O1410 L1409:V1409 M1451:O1451 L1450:V1450 M1492:O1492 L1491:V1491 M1533:O1533 L1532:V1532 M1574:O1574 L1573:V1573 M1615:O1615 L1614:V1614 M1656:O1656 L1655:V1655 M1697:O1697 L1696:V1696 M1738:O1738 L1737:V1737 M1779:O1779 L1778:V1778 M1820:O1820 L1819:V1819 M1861:O1861 L1860:V1860 M1902:O1902 L1901:V1901 M1943:O1943 L1942:V1942 M1984:O1984 L1983:V1983 M2025:O2025 D42:F42 D56:J56 D97:J97 D138:J138 D179:J179 D220:J220 D261:J261 D302:J302 D343:J343 D384:J384 D425:J425 D466:J466 D507:J507 D548:J548 D589:J589 D630:J630 D671:J671 D712:J712 D753:J753 D794:J794 D835:J835 D876:J876 D917:J917 D958:J958 D999:J999 D1040:J1040 D1081:J1081 D1122:J1122 D1163:J1163 D1204:J1204 D1245:J1245 D1286:J1286 D1327:J1327 D1368:J1368 D1409:J1409 D1450:J1450 D1491:J1491 D1532:J1532 D1573:J1573 D1614:J1614 D1655:J1655 D1696:J1696 D1737:J1737 D1778:J1778 D1819:J1819 D1860:J1860 D1901:J1901 D1942:J1942 D1983:J1983 D2024:J2024" name="Range1"/>
    <protectedRange algorithmName="SHA-512" hashValue="siyUZ7teg9Qq3gSRPSgtJ9EIYxoHoRDWQ4RrNJ+7ZSQoq1DwNwYJYg0EzkctTdo+E0hq0GqORCfwa3RJP6xCRw==" saltValue="lJVfAOM/LAQIw2pXji5JCQ==" spinCount="100000" sqref="AU6 C6:E7 AU47 AU88 AU129 AU170 AU211 AU252 AU293 AU334 AU375 AU416 AU457 AU498 AU539 AU580 AU621 AU662 AU703 AU744 AU785 AU826 AU867 AU908 AU949 AU990 AU1031 AU1072 AU1113 AU1154 AU1195 AU1236 AU1277 AU1318 AU1359 AU1400 AU1441 AU1482 AU1523 AU1564 AU1605 AU1646 AU1687 AU1728 AU1769 AU1810 AU1851 AU1892 AU1933 AU1974 AU2015 C47:E48 C88:E89 C129:E130 C170:E171 C211:E212 C252:E253 C293:E294 C334:E335 C375:E376 C416:E417 C457:E458 C498:E499 C539:E540 C580:E581 C621:E622 C662:E663 C703:E704 C744:E745 C785:E786 C826:E827 C867:E868 C908:E909 C949:E950 C990:E991 C1031:E1032 C1072:E1073 C1113:E1114 C1154:E1155 C1195:E1196 C1236:E1237 C1277:E1278 C1318:E1319 C1359:E1360 C1400:E1401 C1441:E1442 C1482:E1483 C1523:E1524 C1564:E1565 C1605:E1606 C1646:E1647 C1687:E1688 C1728:E1729 C1769:E1770 C1810:E1811 C1851:E1852 C1892:E1893 C1933:E1934 C1974:E1975 C2015:E2016" name="Range2"/>
    <protectedRange algorithmName="SHA-512" hashValue="H9+he/dcqqDn0Mt1ZJGNAxwWr9ryTvJcVzrH5RnKfw32znq9cY7VTTLK9bYKveqfMXkyZE0XXaAwaBAQuiADpA==" saltValue="lhVSrEzuI8sNwy9EhWZGcA==" spinCount="100000" sqref="D11 B15 C11:C15 BA56 BA97 BA138 BA179 BA220 BA261 BA302 BA343 BA384 BA425 BA466 BA507 BA548 BA589 BA630 BA671 BA712 BA753 BA794 BA835 BA876 BA917 BA958 BA999 BA1040 BA1081 BA1122 BA1163 BA1204 BA1245 BA1286 BA1327 BA1368 BA1409 BA1450 BA1491 BA1532 BA1573 BA1614 E11:E14 AV6:AW7 AV47:AW48 AV88:AW89 AV129:AW130 AV170:AW171 AV211:AW212 AV252:AW253 AV293:AW294 AV334:AW335 AV375:AW376 AV416:AW417 AV457:AW458 AV498:AW499 AV539:AW540 AV580:AW581 AV621:AW622 AV662:AW663 AV703:AW704 AV744:AW745 AV785:AW786 AV826:AW827 AV867:AW868 AV908:AW909 AV949:AW950 AV990:AW991 AV1031:AW1032 AV1072:AW1073 AV1113:AW1114 AV1154:AW1155 AV1195:AW1196 AV1236:AW1237 AV1277:AW1278 AV1318:AW1319 AV1359:AW1360 AV1400:AW1401 AV1441:AW1442 AV1482:AW1483 AV1523:AW1524 AV1564:AW1565 AV1605:AW1606 BA1655 AV1646:AW1647 BA1696 AV1687:AW1688 BA1737 AV1728:AW1729 BA1778 AV1769:AW1770 BA1819 AV1810:AW1811 BA1860 AV1851:AW1852 BA1901 AV1892:AW1893 BA1942 AV1933:AW1934 BA1983 AV1974:AW1975 BA2024 AV2015:AW2016 D52 B56 E52:E55 D93 B97 E93:E96 D134 B138 E134:E137 D175 B179 E175:E178 D216 B220 E216:E219 D257 B261 E257:E260 D298 B302 E298:E301 D339 B343 E339:E342 D380 B384 E380:E383 D421 B425 E421:E424 D462 B466 E462:E465 D503 B507 E503:E506 D544 B548 E544:E547 D585 B589 E585:E588 D626 B630 E626:E629 D667 B671 E667:E670 D708 B712 E708:E711 D749 B753 E749:E752 D790 B794 E790:E793 D831 B835 E831:E834 D872 B876 E872:E875 D913 B917 E913:E916 D954 B958 E954:E957 D995 B999 E995:E998 D1036 B1040 E1036:E1039 D1077 B1081 E1077:E1080 D1118 B1122 E1118:E1121 D1159 B1163 E1159:E1162 D1200 B1204 E1200:E1203 D1241 B1245 E1241:E1244 D1282 B1286 E1282:E1285 D1323 B1327 E1323:E1326 D1364 B1368 E1364:E1367 D1405 B1409 E1405:E1408 D1446 B1450 E1446:E1449 D1487 B1491 E1487:E1490 D1528 B1532 E1528:E1531 D1569 B1573 E1569:E1572 D1610 B1614 E1610:E1613 D1651 B1655 E1651:E1654 D1692 B1696 E1692:E1695 D1733 B1737 E1733:E1736 D1774 B1778 E1774:E1777 D1815 B1819 E1815:E1818 D1856 B1860 E1856:E1859 D1897 B1901 E1897:E1900 D1938 B1942 E1938:E1941 D1979 B1983 E1979:E1982 D2020 B2024 E2020:E2023 C52:C56 C93:C97 C134:C138 C175:C179 C216:C220 C257:C261 C298:C302 C339:C343 C380:C384 C421:C425 C462:C466 C503:C507 C544:C548 C585:C589 C626:C630 C667:C671 C708:C712 C749:C753 C790:C794 C831:C835 C872:C876 C913:C917 C954:C958 C995:C999 C1036:C1040 C1077:C1081 C1118:C1122 C1159:C1163 C1200:C1204 C1241:C1245 C1282:C1286 C1323:C1327 C1364:C1368 C1405:C1409 C1446:C1450 C1487:C1491 C1528:C1532 C1569:C1573 C1610:C1614 C1651:C1655 C1692:C1696 C1733:C1737 C1774:C1778 C1815:C1819 C1856:C1860 C1897:C1901 C1938:C1942 C1979:C1983 C2020:C2024" name="Range4"/>
    <protectedRange algorithmName="SHA-512" hashValue="z2RNHXDRBQJZtqBOCmGwj2O2fwL4fewMy5zj6oa3pHlqns/228lhheqDy8yx0DH30XMZRLHwKO6c49mHMevDoA==" saltValue="yRUQUBfhfRoWLnSBZ/B23Q==" spinCount="100000" sqref="G15:J15 G56:J56 G97:J97 G138:J138 G179:J179 G220:J220 G261:J261 G302:J302 G343:J343 G384:J384 G425:J425 G466:J466 G507:J507 G548:J548 G589:J589 G630:J630 G671:J671 G712:J712 G753:J753 G794:J794 G835:J835 G876:J876 G917:J917 G958:J958 G999:J999 G1040:J1040 G1081:J1081 G1122:J1122 G1163:J1163 G1204:J1204 G1245:J1245 G1286:J1286 G1327:J1327 G1368:J1368 G1409:J1409 G1450:J1450 G1491:J1491 G1532:J1532 G1573:J1573 G1614:J1614 G1655:J1655 G1696:J1696 G1737:J1737 G1778:J1778 G1819:J1819 G1860:J1860 G1901:J1901 G1942:J1942 G1983:J1983 G2024:J2024 G17:J41 G58:J82 G99:J123 G140:J164 G181:J205 G222:J246 G263:J287 G304:J328 G345:J369 G386:J410 G427:J451 G468:J492 G509:J533 G550:J574 G591:J615 G632:J656 G673:J697 G714:J738 G755:J779 G796:J820 G837:J861 G878:J902 G919:J943 G960:J984 G1001:J1025 G1042:J1066 G1083:J1107 G1124:J1148 G1165:J1189 G1206:J1230 G1247:J1271 G1288:J1312 G1329:J1353 G1370:J1394 G1411:J1435 G1452:J1476 G1493:J1517 G1534:J1558 G1575:J1599 G1616:J1640 G1657:J1681 G1698:J1722 G1739:J1763 G1780:J1804 G1821:J1845 G1862:J1886 G1903:J1927 G1944:J1968 G1985:J2009 G2026:J2050" name="Range6"/>
    <protectedRange algorithmName="SHA-512" hashValue="JQ5uHnSxiMVncsh6ySBRzE1tSlH+EM/CTRR7pTtHNNuMr8jd1ea610s7DCmx2x/XYzTUdRTqLpodS1/f7GqvqA==" saltValue="65XVzNRChRFlgGpXp7ZR7w==" spinCount="100000" sqref="K43:O43 K84:O84 K125:O125 K166:O166 K207:O207 K248:O248 K289:O289 K330:O330 K371:O371 K412:O412 K453:O453 K494:O494 K535:O535 K576:O576 K617:O617 K658:O658 K699:O699 K740:O740 K781:O781 K822:O822 K863:O863 K904:O904 K945:O945 K986:O986 K1027:O1027 K1068:O1068 K1109:O1109 K1150:O1150 K1191:O1191 K1232:O1232 K1273:O1273 K1314:O1314 K1355:O1355 K1396:O1396 K1437:O1437 K1478:O1478 K1519:O1519 K1560:O1560 K1601:O1601 K1642:O1642 K1683:O1683 K1724:O1724 K1765:O1765 K1806:O1806 K1847:O1847 K1888:O1888 K1929:O1929 K1970:O1970 K2011:O2011 K2052:O2052" name="Range8"/>
  </protectedRanges>
  <mergeCells count="3048">
    <mergeCell ref="M2048:U2048"/>
    <mergeCell ref="M2049:U2049"/>
    <mergeCell ref="M2050:U2050"/>
    <mergeCell ref="M2008:U2008"/>
    <mergeCell ref="M2009:U2009"/>
    <mergeCell ref="L2024:L2025"/>
    <mergeCell ref="M2024:U2025"/>
    <mergeCell ref="M2026:U2026"/>
    <mergeCell ref="M2027:U2027"/>
    <mergeCell ref="M2028:U2028"/>
    <mergeCell ref="M2029:U2029"/>
    <mergeCell ref="M2030:U2030"/>
    <mergeCell ref="M2031:U2031"/>
    <mergeCell ref="M2032:U2032"/>
    <mergeCell ref="M2033:U2033"/>
    <mergeCell ref="M2034:U2034"/>
    <mergeCell ref="M2035:U2035"/>
    <mergeCell ref="M2036:U2036"/>
    <mergeCell ref="M2037:U2037"/>
    <mergeCell ref="M2038:U2038"/>
    <mergeCell ref="M1994:U1994"/>
    <mergeCell ref="M1995:U1995"/>
    <mergeCell ref="M1996:U1996"/>
    <mergeCell ref="M1997:U1997"/>
    <mergeCell ref="J1981:L1981"/>
    <mergeCell ref="M1981:U1981"/>
    <mergeCell ref="J1982:L1982"/>
    <mergeCell ref="M1982:U1982"/>
    <mergeCell ref="M2039:U2039"/>
    <mergeCell ref="M2040:U2040"/>
    <mergeCell ref="M2041:U2041"/>
    <mergeCell ref="M2042:U2042"/>
    <mergeCell ref="M2043:U2043"/>
    <mergeCell ref="M2044:U2044"/>
    <mergeCell ref="M2045:U2045"/>
    <mergeCell ref="M2046:U2046"/>
    <mergeCell ref="M2047:U2047"/>
    <mergeCell ref="M1967:U1967"/>
    <mergeCell ref="M1968:U1968"/>
    <mergeCell ref="L1983:L1984"/>
    <mergeCell ref="M1983:U1984"/>
    <mergeCell ref="M1961:U1961"/>
    <mergeCell ref="M1962:U1962"/>
    <mergeCell ref="M1963:U1963"/>
    <mergeCell ref="M1964:U1964"/>
    <mergeCell ref="M1965:U1965"/>
    <mergeCell ref="M1966:U1966"/>
    <mergeCell ref="M1957:U1957"/>
    <mergeCell ref="M1958:U1958"/>
    <mergeCell ref="M1959:U1959"/>
    <mergeCell ref="M1960:U1960"/>
    <mergeCell ref="M1989:U1989"/>
    <mergeCell ref="M1990:U1990"/>
    <mergeCell ref="M1991:U1991"/>
    <mergeCell ref="M1918:U1918"/>
    <mergeCell ref="M1919:U1919"/>
    <mergeCell ref="M1920:U1920"/>
    <mergeCell ref="M1921:U1921"/>
    <mergeCell ref="M1922:U1922"/>
    <mergeCell ref="M1923:U1923"/>
    <mergeCell ref="M1924:U1924"/>
    <mergeCell ref="M1925:U1925"/>
    <mergeCell ref="M1926:U1926"/>
    <mergeCell ref="M1927:U1927"/>
    <mergeCell ref="L1942:L1943"/>
    <mergeCell ref="M1942:U1943"/>
    <mergeCell ref="M1944:U1944"/>
    <mergeCell ref="M1945:U1945"/>
    <mergeCell ref="M1946:U1946"/>
    <mergeCell ref="M1947:U1947"/>
    <mergeCell ref="M1948:U1948"/>
    <mergeCell ref="L1901:L1902"/>
    <mergeCell ref="M1901:U1902"/>
    <mergeCell ref="M1903:U1903"/>
    <mergeCell ref="M1904:U1904"/>
    <mergeCell ref="M1905:U1905"/>
    <mergeCell ref="M1906:U1906"/>
    <mergeCell ref="M1907:U1907"/>
    <mergeCell ref="M1908:U1908"/>
    <mergeCell ref="M1909:U1909"/>
    <mergeCell ref="M1910:U1910"/>
    <mergeCell ref="M1911:U1911"/>
    <mergeCell ref="M1912:U1912"/>
    <mergeCell ref="M1913:U1913"/>
    <mergeCell ref="M1914:U1914"/>
    <mergeCell ref="M1915:U1915"/>
    <mergeCell ref="M1916:U1916"/>
    <mergeCell ref="M1917:U1917"/>
    <mergeCell ref="M1862:U1862"/>
    <mergeCell ref="J1858:L1858"/>
    <mergeCell ref="M1858:U1858"/>
    <mergeCell ref="J1859:L1859"/>
    <mergeCell ref="M1859:U1859"/>
    <mergeCell ref="M1873:U1873"/>
    <mergeCell ref="M1874:U1874"/>
    <mergeCell ref="M1877:U1877"/>
    <mergeCell ref="M1878:U1878"/>
    <mergeCell ref="M1879:U1879"/>
    <mergeCell ref="M1880:U1880"/>
    <mergeCell ref="M1881:U1881"/>
    <mergeCell ref="M1882:U1882"/>
    <mergeCell ref="M1883:U1883"/>
    <mergeCell ref="M1884:U1884"/>
    <mergeCell ref="M1885:U1885"/>
    <mergeCell ref="M1886:U1886"/>
    <mergeCell ref="M1830:U1830"/>
    <mergeCell ref="M1831:U1831"/>
    <mergeCell ref="M1832:U1832"/>
    <mergeCell ref="M1833:U1833"/>
    <mergeCell ref="M1834:U1834"/>
    <mergeCell ref="M1835:U1835"/>
    <mergeCell ref="M1836:U1836"/>
    <mergeCell ref="M1837:U1837"/>
    <mergeCell ref="M1838:U1838"/>
    <mergeCell ref="M1839:U1839"/>
    <mergeCell ref="M1840:U1840"/>
    <mergeCell ref="M1841:U1841"/>
    <mergeCell ref="M1842:U1842"/>
    <mergeCell ref="M1843:U1843"/>
    <mergeCell ref="M1844:U1844"/>
    <mergeCell ref="M1845:U1845"/>
    <mergeCell ref="L1860:L1861"/>
    <mergeCell ref="M1860:U1861"/>
    <mergeCell ref="M1826:U1826"/>
    <mergeCell ref="M1827:U1827"/>
    <mergeCell ref="M1828:U1828"/>
    <mergeCell ref="M1829:U1829"/>
    <mergeCell ref="J1776:L1776"/>
    <mergeCell ref="M1776:U1776"/>
    <mergeCell ref="J1777:L1777"/>
    <mergeCell ref="M1777:U1777"/>
    <mergeCell ref="M1749:U1749"/>
    <mergeCell ref="M1750:U1750"/>
    <mergeCell ref="M1751:U1751"/>
    <mergeCell ref="M1752:U1752"/>
    <mergeCell ref="M1753:U1753"/>
    <mergeCell ref="M1754:U1754"/>
    <mergeCell ref="M1755:U1755"/>
    <mergeCell ref="M1756:U1756"/>
    <mergeCell ref="M1757:U1757"/>
    <mergeCell ref="J1817:L1817"/>
    <mergeCell ref="M1817:U1817"/>
    <mergeCell ref="M1722:U1722"/>
    <mergeCell ref="L1737:L1738"/>
    <mergeCell ref="M1737:U1738"/>
    <mergeCell ref="M1739:U1739"/>
    <mergeCell ref="M1740:U1740"/>
    <mergeCell ref="M1741:U1741"/>
    <mergeCell ref="M1742:U1742"/>
    <mergeCell ref="M1743:U1743"/>
    <mergeCell ref="M1821:U1821"/>
    <mergeCell ref="M1822:U1822"/>
    <mergeCell ref="M1823:U1823"/>
    <mergeCell ref="M1824:U1824"/>
    <mergeCell ref="M1825:U1825"/>
    <mergeCell ref="J1818:L1818"/>
    <mergeCell ref="M1818:U1818"/>
    <mergeCell ref="M1787:U1787"/>
    <mergeCell ref="M1788:U1788"/>
    <mergeCell ref="M1789:U1789"/>
    <mergeCell ref="M1790:U1790"/>
    <mergeCell ref="M1791:U1791"/>
    <mergeCell ref="M1801:U1801"/>
    <mergeCell ref="M1802:U1802"/>
    <mergeCell ref="M1803:U1803"/>
    <mergeCell ref="M1804:U1804"/>
    <mergeCell ref="J1735:L1735"/>
    <mergeCell ref="M1735:U1735"/>
    <mergeCell ref="J1736:L1736"/>
    <mergeCell ref="M1736:U1736"/>
    <mergeCell ref="M1744:U1744"/>
    <mergeCell ref="M1745:U1745"/>
    <mergeCell ref="M1746:U1746"/>
    <mergeCell ref="M1622:U1622"/>
    <mergeCell ref="M1632:U1632"/>
    <mergeCell ref="M1633:U1633"/>
    <mergeCell ref="M1634:U1634"/>
    <mergeCell ref="M1635:U1635"/>
    <mergeCell ref="M1636:U1636"/>
    <mergeCell ref="J1612:L1612"/>
    <mergeCell ref="M1637:U1637"/>
    <mergeCell ref="M1638:U1638"/>
    <mergeCell ref="M1639:U1639"/>
    <mergeCell ref="M1640:U1640"/>
    <mergeCell ref="L1655:L1656"/>
    <mergeCell ref="M1655:U1656"/>
    <mergeCell ref="M1661:U1661"/>
    <mergeCell ref="M1662:U1662"/>
    <mergeCell ref="L1696:L1697"/>
    <mergeCell ref="M1696:U1697"/>
    <mergeCell ref="J1694:L1694"/>
    <mergeCell ref="M1694:U1694"/>
    <mergeCell ref="J1695:L1695"/>
    <mergeCell ref="M1695:U1695"/>
    <mergeCell ref="M1668:U1668"/>
    <mergeCell ref="M1669:U1669"/>
    <mergeCell ref="M1670:U1670"/>
    <mergeCell ref="M1671:U1671"/>
    <mergeCell ref="M1672:U1672"/>
    <mergeCell ref="M1673:U1673"/>
    <mergeCell ref="M1674:U1674"/>
    <mergeCell ref="M1675:U1675"/>
    <mergeCell ref="J1653:L1653"/>
    <mergeCell ref="M1653:U1653"/>
    <mergeCell ref="J1654:L1654"/>
    <mergeCell ref="M1541:U1541"/>
    <mergeCell ref="M1542:U1542"/>
    <mergeCell ref="M1543:U1543"/>
    <mergeCell ref="M1596:U1596"/>
    <mergeCell ref="M1597:U1597"/>
    <mergeCell ref="M1598:U1598"/>
    <mergeCell ref="M1599:U1599"/>
    <mergeCell ref="L1614:L1615"/>
    <mergeCell ref="M1614:U1615"/>
    <mergeCell ref="M1617:U1617"/>
    <mergeCell ref="M1618:U1618"/>
    <mergeCell ref="M1612:U1612"/>
    <mergeCell ref="J1613:L1613"/>
    <mergeCell ref="M1613:U1613"/>
    <mergeCell ref="M1573:U1574"/>
    <mergeCell ref="M1575:U1575"/>
    <mergeCell ref="M1621:U1621"/>
    <mergeCell ref="M1493:U1493"/>
    <mergeCell ref="M1503:U1503"/>
    <mergeCell ref="M1504:U1504"/>
    <mergeCell ref="M1505:U1505"/>
    <mergeCell ref="M1506:U1506"/>
    <mergeCell ref="M1507:U1507"/>
    <mergeCell ref="M1508:U1508"/>
    <mergeCell ref="M1509:U1509"/>
    <mergeCell ref="M1510:U1510"/>
    <mergeCell ref="M1511:U1511"/>
    <mergeCell ref="M1461:U1461"/>
    <mergeCell ref="M1462:U1462"/>
    <mergeCell ref="M1463:U1463"/>
    <mergeCell ref="M1464:U1464"/>
    <mergeCell ref="M1465:U1465"/>
    <mergeCell ref="M1494:U1494"/>
    <mergeCell ref="M1495:U1495"/>
    <mergeCell ref="M1496:U1496"/>
    <mergeCell ref="M1497:U1497"/>
    <mergeCell ref="M1489:U1489"/>
    <mergeCell ref="M1490:U1490"/>
    <mergeCell ref="M1498:U1498"/>
    <mergeCell ref="M1433:U1433"/>
    <mergeCell ref="M1434:U1434"/>
    <mergeCell ref="M1435:U1435"/>
    <mergeCell ref="L1450:L1451"/>
    <mergeCell ref="M1450:U1451"/>
    <mergeCell ref="M1422:U1422"/>
    <mergeCell ref="M1423:U1423"/>
    <mergeCell ref="M1424:U1424"/>
    <mergeCell ref="M1425:U1425"/>
    <mergeCell ref="M1426:U1426"/>
    <mergeCell ref="M1452:U1452"/>
    <mergeCell ref="M1453:U1453"/>
    <mergeCell ref="M1454:U1454"/>
    <mergeCell ref="M1455:U1455"/>
    <mergeCell ref="M1456:U1456"/>
    <mergeCell ref="L1491:L1492"/>
    <mergeCell ref="M1491:U1492"/>
    <mergeCell ref="J1489:L1489"/>
    <mergeCell ref="J1490:L1490"/>
    <mergeCell ref="L1409:L1410"/>
    <mergeCell ref="M1409:U1410"/>
    <mergeCell ref="M1411:U1411"/>
    <mergeCell ref="M1412:U1412"/>
    <mergeCell ref="M1413:U1413"/>
    <mergeCell ref="M1414:U1414"/>
    <mergeCell ref="M1415:U1415"/>
    <mergeCell ref="M1416:U1416"/>
    <mergeCell ref="M1417:U1417"/>
    <mergeCell ref="M1418:U1418"/>
    <mergeCell ref="M1419:U1419"/>
    <mergeCell ref="M1420:U1420"/>
    <mergeCell ref="M1421:U1421"/>
    <mergeCell ref="M1429:U1429"/>
    <mergeCell ref="M1430:U1430"/>
    <mergeCell ref="M1431:U1431"/>
    <mergeCell ref="M1432:U1432"/>
    <mergeCell ref="M1330:U1330"/>
    <mergeCell ref="M1331:U1331"/>
    <mergeCell ref="M1332:U1332"/>
    <mergeCell ref="M1340:U1340"/>
    <mergeCell ref="M1341:U1341"/>
    <mergeCell ref="M1342:U1342"/>
    <mergeCell ref="M1343:U1343"/>
    <mergeCell ref="M1344:U1344"/>
    <mergeCell ref="M1345:U1345"/>
    <mergeCell ref="M1346:U1346"/>
    <mergeCell ref="M1347:U1347"/>
    <mergeCell ref="M1348:U1348"/>
    <mergeCell ref="M1349:U1349"/>
    <mergeCell ref="M1350:U1350"/>
    <mergeCell ref="M1351:U1351"/>
    <mergeCell ref="M1352:U1352"/>
    <mergeCell ref="M1353:U1353"/>
    <mergeCell ref="M1265:U1265"/>
    <mergeCell ref="M1266:U1266"/>
    <mergeCell ref="M1267:U1267"/>
    <mergeCell ref="M1268:U1268"/>
    <mergeCell ref="M1269:U1269"/>
    <mergeCell ref="M1270:U1270"/>
    <mergeCell ref="M1271:U1271"/>
    <mergeCell ref="L1286:L1287"/>
    <mergeCell ref="M1286:U1287"/>
    <mergeCell ref="M1288:U1288"/>
    <mergeCell ref="M1289:U1289"/>
    <mergeCell ref="M1290:U1290"/>
    <mergeCell ref="M1291:U1291"/>
    <mergeCell ref="M1292:U1292"/>
    <mergeCell ref="L1327:L1328"/>
    <mergeCell ref="M1327:U1328"/>
    <mergeCell ref="M1329:U1329"/>
    <mergeCell ref="M1179:U1179"/>
    <mergeCell ref="M1180:U1180"/>
    <mergeCell ref="M1181:U1181"/>
    <mergeCell ref="M1182:U1182"/>
    <mergeCell ref="M1183:U1183"/>
    <mergeCell ref="M1184:U1184"/>
    <mergeCell ref="M1185:U1185"/>
    <mergeCell ref="M1186:U1186"/>
    <mergeCell ref="M1187:U1187"/>
    <mergeCell ref="M1188:U1188"/>
    <mergeCell ref="M1189:U1189"/>
    <mergeCell ref="L1204:L1205"/>
    <mergeCell ref="M1204:U1205"/>
    <mergeCell ref="M1206:U1206"/>
    <mergeCell ref="M1207:U1207"/>
    <mergeCell ref="L1245:L1246"/>
    <mergeCell ref="M1245:U1246"/>
    <mergeCell ref="J1243:L1243"/>
    <mergeCell ref="M1243:U1243"/>
    <mergeCell ref="J1244:L1244"/>
    <mergeCell ref="M1244:U1244"/>
    <mergeCell ref="M1213:U1213"/>
    <mergeCell ref="M1148:U1148"/>
    <mergeCell ref="L1163:L1164"/>
    <mergeCell ref="M1163:U1164"/>
    <mergeCell ref="M1165:U1165"/>
    <mergeCell ref="M1166:U1166"/>
    <mergeCell ref="M1167:U1167"/>
    <mergeCell ref="M1168:U1168"/>
    <mergeCell ref="M1169:U1169"/>
    <mergeCell ref="M1170:U1170"/>
    <mergeCell ref="M1171:U1171"/>
    <mergeCell ref="M1172:U1172"/>
    <mergeCell ref="M1173:U1173"/>
    <mergeCell ref="M1174:U1174"/>
    <mergeCell ref="M1175:U1175"/>
    <mergeCell ref="M1176:U1176"/>
    <mergeCell ref="J1161:L1161"/>
    <mergeCell ref="M1161:U1161"/>
    <mergeCell ref="J1162:L1162"/>
    <mergeCell ref="M1162:U1162"/>
    <mergeCell ref="M1063:U1063"/>
    <mergeCell ref="M1064:U1064"/>
    <mergeCell ref="M1065:U1065"/>
    <mergeCell ref="M1066:U1066"/>
    <mergeCell ref="L1081:L1082"/>
    <mergeCell ref="M1081:U1082"/>
    <mergeCell ref="M1083:U1083"/>
    <mergeCell ref="M1084:U1084"/>
    <mergeCell ref="M1085:U1085"/>
    <mergeCell ref="M1086:U1086"/>
    <mergeCell ref="M1087:U1087"/>
    <mergeCell ref="M1146:U1146"/>
    <mergeCell ref="M1128:U1128"/>
    <mergeCell ref="M1129:U1129"/>
    <mergeCell ref="M1130:U1130"/>
    <mergeCell ref="M1131:U1131"/>
    <mergeCell ref="M1132:U1132"/>
    <mergeCell ref="M1133:U1133"/>
    <mergeCell ref="M1134:U1134"/>
    <mergeCell ref="M1135:U1135"/>
    <mergeCell ref="M1136:U1136"/>
    <mergeCell ref="M1047:U1047"/>
    <mergeCell ref="M1048:U1048"/>
    <mergeCell ref="M1049:U1049"/>
    <mergeCell ref="M1050:U1050"/>
    <mergeCell ref="M1051:U1051"/>
    <mergeCell ref="M1052:U1052"/>
    <mergeCell ref="M1053:U1053"/>
    <mergeCell ref="J1038:L1038"/>
    <mergeCell ref="M1038:U1038"/>
    <mergeCell ref="J1039:L1039"/>
    <mergeCell ref="M1039:U1039"/>
    <mergeCell ref="M1057:U1057"/>
    <mergeCell ref="M1058:U1058"/>
    <mergeCell ref="M1059:U1059"/>
    <mergeCell ref="M1060:U1060"/>
    <mergeCell ref="M1061:U1061"/>
    <mergeCell ref="M1062:U1062"/>
    <mergeCell ref="M930:U930"/>
    <mergeCell ref="J915:L915"/>
    <mergeCell ref="M915:U915"/>
    <mergeCell ref="J916:L916"/>
    <mergeCell ref="M916:U916"/>
    <mergeCell ref="M937:U937"/>
    <mergeCell ref="M938:U938"/>
    <mergeCell ref="M939:U939"/>
    <mergeCell ref="M940:U940"/>
    <mergeCell ref="M941:U941"/>
    <mergeCell ref="M942:U942"/>
    <mergeCell ref="M943:U943"/>
    <mergeCell ref="M1042:U1042"/>
    <mergeCell ref="M1043:U1043"/>
    <mergeCell ref="M1044:U1044"/>
    <mergeCell ref="M1045:U1045"/>
    <mergeCell ref="M1046:U1046"/>
    <mergeCell ref="M820:U820"/>
    <mergeCell ref="L835:L836"/>
    <mergeCell ref="M835:U836"/>
    <mergeCell ref="M900:U900"/>
    <mergeCell ref="M901:U901"/>
    <mergeCell ref="M902:U902"/>
    <mergeCell ref="L917:L918"/>
    <mergeCell ref="M917:U918"/>
    <mergeCell ref="M919:U919"/>
    <mergeCell ref="M920:U920"/>
    <mergeCell ref="M921:U921"/>
    <mergeCell ref="M922:U922"/>
    <mergeCell ref="M925:U925"/>
    <mergeCell ref="M926:U926"/>
    <mergeCell ref="M927:U927"/>
    <mergeCell ref="M928:U928"/>
    <mergeCell ref="M929:U929"/>
    <mergeCell ref="M806:U806"/>
    <mergeCell ref="M807:U807"/>
    <mergeCell ref="M808:U808"/>
    <mergeCell ref="M809:U809"/>
    <mergeCell ref="M810:U810"/>
    <mergeCell ref="M811:U811"/>
    <mergeCell ref="M812:U812"/>
    <mergeCell ref="M813:U813"/>
    <mergeCell ref="J792:L792"/>
    <mergeCell ref="M792:U792"/>
    <mergeCell ref="J793:L793"/>
    <mergeCell ref="M793:U793"/>
    <mergeCell ref="M815:U815"/>
    <mergeCell ref="M816:U816"/>
    <mergeCell ref="M817:U817"/>
    <mergeCell ref="M818:U818"/>
    <mergeCell ref="M819:U819"/>
    <mergeCell ref="M649:U649"/>
    <mergeCell ref="M650:U650"/>
    <mergeCell ref="M651:U651"/>
    <mergeCell ref="M652:U652"/>
    <mergeCell ref="M653:U653"/>
    <mergeCell ref="M654:U654"/>
    <mergeCell ref="M655:U655"/>
    <mergeCell ref="M656:U656"/>
    <mergeCell ref="L671:L672"/>
    <mergeCell ref="M671:U672"/>
    <mergeCell ref="M673:U673"/>
    <mergeCell ref="M674:U674"/>
    <mergeCell ref="M675:U675"/>
    <mergeCell ref="M676:U676"/>
    <mergeCell ref="M677:U677"/>
    <mergeCell ref="M736:U736"/>
    <mergeCell ref="M762:U762"/>
    <mergeCell ref="J751:L751"/>
    <mergeCell ref="M751:U751"/>
    <mergeCell ref="J752:L752"/>
    <mergeCell ref="M752:U752"/>
    <mergeCell ref="M633:U633"/>
    <mergeCell ref="M634:U634"/>
    <mergeCell ref="M635:U635"/>
    <mergeCell ref="M636:U636"/>
    <mergeCell ref="M637:U637"/>
    <mergeCell ref="M638:U638"/>
    <mergeCell ref="M639:U639"/>
    <mergeCell ref="M640:U640"/>
    <mergeCell ref="M641:U641"/>
    <mergeCell ref="M642:U642"/>
    <mergeCell ref="M643:U643"/>
    <mergeCell ref="J628:L628"/>
    <mergeCell ref="M628:U628"/>
    <mergeCell ref="J629:L629"/>
    <mergeCell ref="M629:U629"/>
    <mergeCell ref="M647:U647"/>
    <mergeCell ref="M648:U648"/>
    <mergeCell ref="M526:U526"/>
    <mergeCell ref="M527:U527"/>
    <mergeCell ref="M528:U528"/>
    <mergeCell ref="M529:U529"/>
    <mergeCell ref="M530:U530"/>
    <mergeCell ref="M531:U531"/>
    <mergeCell ref="M532:U532"/>
    <mergeCell ref="M533:U533"/>
    <mergeCell ref="L548:L549"/>
    <mergeCell ref="M548:U549"/>
    <mergeCell ref="M550:U550"/>
    <mergeCell ref="M551:U551"/>
    <mergeCell ref="M552:U552"/>
    <mergeCell ref="M553:U553"/>
    <mergeCell ref="M554:U554"/>
    <mergeCell ref="M613:U613"/>
    <mergeCell ref="M632:U632"/>
    <mergeCell ref="M510:U510"/>
    <mergeCell ref="M511:U511"/>
    <mergeCell ref="M512:U512"/>
    <mergeCell ref="M513:U513"/>
    <mergeCell ref="M514:U514"/>
    <mergeCell ref="M515:U515"/>
    <mergeCell ref="M516:U516"/>
    <mergeCell ref="M517:U517"/>
    <mergeCell ref="M518:U518"/>
    <mergeCell ref="M519:U519"/>
    <mergeCell ref="M520:U520"/>
    <mergeCell ref="J505:L505"/>
    <mergeCell ref="M505:U505"/>
    <mergeCell ref="J506:L506"/>
    <mergeCell ref="M506:U506"/>
    <mergeCell ref="M524:U524"/>
    <mergeCell ref="M525:U525"/>
    <mergeCell ref="M403:U403"/>
    <mergeCell ref="M404:U404"/>
    <mergeCell ref="M405:U405"/>
    <mergeCell ref="M406:U406"/>
    <mergeCell ref="M407:U407"/>
    <mergeCell ref="M408:U408"/>
    <mergeCell ref="M409:U409"/>
    <mergeCell ref="M410:U410"/>
    <mergeCell ref="L425:L426"/>
    <mergeCell ref="M425:U426"/>
    <mergeCell ref="M427:U427"/>
    <mergeCell ref="M428:U428"/>
    <mergeCell ref="M429:U429"/>
    <mergeCell ref="M430:U430"/>
    <mergeCell ref="M431:U431"/>
    <mergeCell ref="M490:U490"/>
    <mergeCell ref="M509:U509"/>
    <mergeCell ref="M387:U387"/>
    <mergeCell ref="M388:U388"/>
    <mergeCell ref="M389:U389"/>
    <mergeCell ref="M390:U390"/>
    <mergeCell ref="M391:U391"/>
    <mergeCell ref="M392:U392"/>
    <mergeCell ref="M393:U393"/>
    <mergeCell ref="M394:U394"/>
    <mergeCell ref="M395:U395"/>
    <mergeCell ref="M396:U396"/>
    <mergeCell ref="M397:U397"/>
    <mergeCell ref="J382:L382"/>
    <mergeCell ref="M382:U382"/>
    <mergeCell ref="J383:L383"/>
    <mergeCell ref="M383:U383"/>
    <mergeCell ref="M401:U401"/>
    <mergeCell ref="M402:U402"/>
    <mergeCell ref="M282:U282"/>
    <mergeCell ref="M283:U283"/>
    <mergeCell ref="M284:U284"/>
    <mergeCell ref="M285:U285"/>
    <mergeCell ref="M286:U286"/>
    <mergeCell ref="M287:U287"/>
    <mergeCell ref="L302:L303"/>
    <mergeCell ref="M302:U303"/>
    <mergeCell ref="M304:U304"/>
    <mergeCell ref="M305:U305"/>
    <mergeCell ref="M306:U306"/>
    <mergeCell ref="M307:U307"/>
    <mergeCell ref="M308:U308"/>
    <mergeCell ref="M367:U367"/>
    <mergeCell ref="M368:U368"/>
    <mergeCell ref="M369:U369"/>
    <mergeCell ref="M386:U386"/>
    <mergeCell ref="M266:U266"/>
    <mergeCell ref="M267:U267"/>
    <mergeCell ref="M268:U268"/>
    <mergeCell ref="M269:U269"/>
    <mergeCell ref="M270:U270"/>
    <mergeCell ref="M271:U271"/>
    <mergeCell ref="M272:U272"/>
    <mergeCell ref="M273:U273"/>
    <mergeCell ref="M274:U274"/>
    <mergeCell ref="J259:L259"/>
    <mergeCell ref="M259:U259"/>
    <mergeCell ref="J260:L260"/>
    <mergeCell ref="M260:U260"/>
    <mergeCell ref="M278:U278"/>
    <mergeCell ref="M279:U279"/>
    <mergeCell ref="M280:U280"/>
    <mergeCell ref="M281:U281"/>
    <mergeCell ref="M156:U156"/>
    <mergeCell ref="M157:U157"/>
    <mergeCell ref="M158:U158"/>
    <mergeCell ref="M159:U159"/>
    <mergeCell ref="M160:U160"/>
    <mergeCell ref="M161:U161"/>
    <mergeCell ref="M162:U162"/>
    <mergeCell ref="M163:U163"/>
    <mergeCell ref="M164:U164"/>
    <mergeCell ref="L179:L180"/>
    <mergeCell ref="M179:U180"/>
    <mergeCell ref="M244:U244"/>
    <mergeCell ref="M245:U245"/>
    <mergeCell ref="M246:U246"/>
    <mergeCell ref="L261:L262"/>
    <mergeCell ref="M261:U262"/>
    <mergeCell ref="M265:U265"/>
    <mergeCell ref="L138:L139"/>
    <mergeCell ref="M138:U139"/>
    <mergeCell ref="M140:U140"/>
    <mergeCell ref="M141:U141"/>
    <mergeCell ref="M142:U142"/>
    <mergeCell ref="M143:U143"/>
    <mergeCell ref="M144:U144"/>
    <mergeCell ref="M145:U145"/>
    <mergeCell ref="J136:L136"/>
    <mergeCell ref="M136:U136"/>
    <mergeCell ref="J137:L137"/>
    <mergeCell ref="M137:U137"/>
    <mergeCell ref="M149:U149"/>
    <mergeCell ref="M150:U150"/>
    <mergeCell ref="M151:U151"/>
    <mergeCell ref="M154:U154"/>
    <mergeCell ref="M155:U155"/>
    <mergeCell ref="M58:U58"/>
    <mergeCell ref="M59:U59"/>
    <mergeCell ref="M60:U60"/>
    <mergeCell ref="M61:U61"/>
    <mergeCell ref="M62:U62"/>
    <mergeCell ref="M63:U63"/>
    <mergeCell ref="M64:U64"/>
    <mergeCell ref="M65:U65"/>
    <mergeCell ref="M66:U66"/>
    <mergeCell ref="M67:U67"/>
    <mergeCell ref="M68:U68"/>
    <mergeCell ref="M69:U69"/>
    <mergeCell ref="M70:U70"/>
    <mergeCell ref="M71:U71"/>
    <mergeCell ref="M115:U115"/>
    <mergeCell ref="M122:U122"/>
    <mergeCell ref="M123:U123"/>
    <mergeCell ref="J48:K48"/>
    <mergeCell ref="G49:H49"/>
    <mergeCell ref="J49:K49"/>
    <mergeCell ref="K15:K16"/>
    <mergeCell ref="M15:U16"/>
    <mergeCell ref="M17:U17"/>
    <mergeCell ref="L15:L16"/>
    <mergeCell ref="M18:U18"/>
    <mergeCell ref="M19:U19"/>
    <mergeCell ref="M20:U20"/>
    <mergeCell ref="M21:U21"/>
    <mergeCell ref="M22:U22"/>
    <mergeCell ref="M23:U23"/>
    <mergeCell ref="M24:U24"/>
    <mergeCell ref="M25:U25"/>
    <mergeCell ref="M26:U26"/>
    <mergeCell ref="M27:U27"/>
    <mergeCell ref="M28:U28"/>
    <mergeCell ref="M29:U29"/>
    <mergeCell ref="M30:U30"/>
    <mergeCell ref="M31:U31"/>
    <mergeCell ref="M32:U32"/>
    <mergeCell ref="M33:U33"/>
    <mergeCell ref="M34:U34"/>
    <mergeCell ref="M35:U35"/>
    <mergeCell ref="M36:U36"/>
    <mergeCell ref="M37:U37"/>
    <mergeCell ref="M38:U38"/>
    <mergeCell ref="M39:U39"/>
    <mergeCell ref="M40:U40"/>
    <mergeCell ref="M41:U41"/>
    <mergeCell ref="Z88:AB88"/>
    <mergeCell ref="Z89:Z90"/>
    <mergeCell ref="AA89:AB90"/>
    <mergeCell ref="G89:H89"/>
    <mergeCell ref="J89:K89"/>
    <mergeCell ref="G90:H90"/>
    <mergeCell ref="J90:K90"/>
    <mergeCell ref="C56:C57"/>
    <mergeCell ref="D56:D57"/>
    <mergeCell ref="E56:E57"/>
    <mergeCell ref="F56:F57"/>
    <mergeCell ref="H56:H57"/>
    <mergeCell ref="I56:I57"/>
    <mergeCell ref="J56:J57"/>
    <mergeCell ref="K56:K57"/>
    <mergeCell ref="C15:C16"/>
    <mergeCell ref="D15:D16"/>
    <mergeCell ref="Z47:AB47"/>
    <mergeCell ref="B47:C47"/>
    <mergeCell ref="D47:E47"/>
    <mergeCell ref="G47:H47"/>
    <mergeCell ref="J47:L47"/>
    <mergeCell ref="B42:C42"/>
    <mergeCell ref="E15:E16"/>
    <mergeCell ref="F15:F16"/>
    <mergeCell ref="H15:H16"/>
    <mergeCell ref="I15:I16"/>
    <mergeCell ref="J15:J16"/>
    <mergeCell ref="G15:G16"/>
    <mergeCell ref="Z48:Z49"/>
    <mergeCell ref="AA48:AB49"/>
    <mergeCell ref="G48:H48"/>
    <mergeCell ref="Z129:AB129"/>
    <mergeCell ref="Z130:Z131"/>
    <mergeCell ref="AA130:AB131"/>
    <mergeCell ref="C97:C98"/>
    <mergeCell ref="D97:D98"/>
    <mergeCell ref="E97:E98"/>
    <mergeCell ref="F97:F98"/>
    <mergeCell ref="H97:H98"/>
    <mergeCell ref="I97:I98"/>
    <mergeCell ref="J97:J98"/>
    <mergeCell ref="K97:K98"/>
    <mergeCell ref="G91:G92"/>
    <mergeCell ref="J91:K91"/>
    <mergeCell ref="G93:G94"/>
    <mergeCell ref="J93:L93"/>
    <mergeCell ref="J94:L94"/>
    <mergeCell ref="M94:U94"/>
    <mergeCell ref="J95:L95"/>
    <mergeCell ref="M95:U95"/>
    <mergeCell ref="J96:L96"/>
    <mergeCell ref="M96:U96"/>
    <mergeCell ref="L97:L98"/>
    <mergeCell ref="M97:U98"/>
    <mergeCell ref="M99:U99"/>
    <mergeCell ref="M100:U100"/>
    <mergeCell ref="M101:U101"/>
    <mergeCell ref="M102:U102"/>
    <mergeCell ref="M116:U116"/>
    <mergeCell ref="M117:U117"/>
    <mergeCell ref="M118:U118"/>
    <mergeCell ref="M119:U119"/>
    <mergeCell ref="M120:U120"/>
    <mergeCell ref="Z211:AB211"/>
    <mergeCell ref="Z212:Z213"/>
    <mergeCell ref="AA212:AB213"/>
    <mergeCell ref="C179:C180"/>
    <mergeCell ref="D179:D180"/>
    <mergeCell ref="E179:E180"/>
    <mergeCell ref="F179:F180"/>
    <mergeCell ref="H179:H180"/>
    <mergeCell ref="I179:I180"/>
    <mergeCell ref="J179:J180"/>
    <mergeCell ref="K179:K180"/>
    <mergeCell ref="J177:L177"/>
    <mergeCell ref="M177:U177"/>
    <mergeCell ref="J178:L178"/>
    <mergeCell ref="M178:U178"/>
    <mergeCell ref="Z170:AB170"/>
    <mergeCell ref="Z171:Z172"/>
    <mergeCell ref="AA171:AB172"/>
    <mergeCell ref="M181:U181"/>
    <mergeCell ref="M182:U182"/>
    <mergeCell ref="M183:U183"/>
    <mergeCell ref="M184:U184"/>
    <mergeCell ref="M185:U185"/>
    <mergeCell ref="M186:U186"/>
    <mergeCell ref="M187:U187"/>
    <mergeCell ref="M188:U188"/>
    <mergeCell ref="M189:U189"/>
    <mergeCell ref="M190:U190"/>
    <mergeCell ref="M191:U191"/>
    <mergeCell ref="M192:U192"/>
    <mergeCell ref="M193:U193"/>
    <mergeCell ref="Z252:AB252"/>
    <mergeCell ref="Z253:Z254"/>
    <mergeCell ref="AA253:AB254"/>
    <mergeCell ref="C220:C221"/>
    <mergeCell ref="D220:D221"/>
    <mergeCell ref="E220:E221"/>
    <mergeCell ref="F220:F221"/>
    <mergeCell ref="H220:H221"/>
    <mergeCell ref="I220:I221"/>
    <mergeCell ref="J220:J221"/>
    <mergeCell ref="K220:K221"/>
    <mergeCell ref="J218:L218"/>
    <mergeCell ref="M218:U218"/>
    <mergeCell ref="J219:L219"/>
    <mergeCell ref="M219:U219"/>
    <mergeCell ref="L220:L221"/>
    <mergeCell ref="M220:U221"/>
    <mergeCell ref="M222:U222"/>
    <mergeCell ref="M223:U223"/>
    <mergeCell ref="M224:U224"/>
    <mergeCell ref="M225:U225"/>
    <mergeCell ref="M226:U226"/>
    <mergeCell ref="M227:U227"/>
    <mergeCell ref="M228:U228"/>
    <mergeCell ref="M229:U229"/>
    <mergeCell ref="M230:U230"/>
    <mergeCell ref="M231:U231"/>
    <mergeCell ref="Z334:AB334"/>
    <mergeCell ref="Z335:Z336"/>
    <mergeCell ref="AA335:AB336"/>
    <mergeCell ref="C302:C303"/>
    <mergeCell ref="D302:D303"/>
    <mergeCell ref="E302:E303"/>
    <mergeCell ref="F302:F303"/>
    <mergeCell ref="H302:H303"/>
    <mergeCell ref="I302:I303"/>
    <mergeCell ref="J302:J303"/>
    <mergeCell ref="K302:K303"/>
    <mergeCell ref="J300:L300"/>
    <mergeCell ref="M300:U300"/>
    <mergeCell ref="J301:L301"/>
    <mergeCell ref="M301:U301"/>
    <mergeCell ref="Z293:AB293"/>
    <mergeCell ref="Z294:Z295"/>
    <mergeCell ref="AA294:AB295"/>
    <mergeCell ref="M309:U309"/>
    <mergeCell ref="M310:U310"/>
    <mergeCell ref="M311:U311"/>
    <mergeCell ref="M312:U312"/>
    <mergeCell ref="M313:U313"/>
    <mergeCell ref="M314:U314"/>
    <mergeCell ref="M315:U315"/>
    <mergeCell ref="M316:U316"/>
    <mergeCell ref="M317:U317"/>
    <mergeCell ref="M318:U318"/>
    <mergeCell ref="M319:U319"/>
    <mergeCell ref="M320:U320"/>
    <mergeCell ref="M321:U321"/>
    <mergeCell ref="Z375:AB375"/>
    <mergeCell ref="Z376:Z377"/>
    <mergeCell ref="AA376:AB377"/>
    <mergeCell ref="C343:C344"/>
    <mergeCell ref="D343:D344"/>
    <mergeCell ref="E343:E344"/>
    <mergeCell ref="F343:F344"/>
    <mergeCell ref="H343:H344"/>
    <mergeCell ref="I343:I344"/>
    <mergeCell ref="J343:J344"/>
    <mergeCell ref="K343:K344"/>
    <mergeCell ref="J341:L341"/>
    <mergeCell ref="M341:U341"/>
    <mergeCell ref="J342:L342"/>
    <mergeCell ref="M342:U342"/>
    <mergeCell ref="L343:L344"/>
    <mergeCell ref="M343:U344"/>
    <mergeCell ref="M345:U345"/>
    <mergeCell ref="M346:U346"/>
    <mergeCell ref="M347:U347"/>
    <mergeCell ref="M348:U348"/>
    <mergeCell ref="M349:U349"/>
    <mergeCell ref="M350:U350"/>
    <mergeCell ref="M351:U351"/>
    <mergeCell ref="M352:U352"/>
    <mergeCell ref="M353:U353"/>
    <mergeCell ref="M354:U354"/>
    <mergeCell ref="Z457:AB457"/>
    <mergeCell ref="Z458:Z459"/>
    <mergeCell ref="AA458:AB459"/>
    <mergeCell ref="C425:C426"/>
    <mergeCell ref="D425:D426"/>
    <mergeCell ref="E425:E426"/>
    <mergeCell ref="F425:F426"/>
    <mergeCell ref="H425:H426"/>
    <mergeCell ref="I425:I426"/>
    <mergeCell ref="J425:J426"/>
    <mergeCell ref="K425:K426"/>
    <mergeCell ref="J423:L423"/>
    <mergeCell ref="M423:U423"/>
    <mergeCell ref="J424:L424"/>
    <mergeCell ref="M424:U424"/>
    <mergeCell ref="Z416:AB416"/>
    <mergeCell ref="Z417:Z418"/>
    <mergeCell ref="AA417:AB418"/>
    <mergeCell ref="M432:U432"/>
    <mergeCell ref="M433:U433"/>
    <mergeCell ref="M434:U434"/>
    <mergeCell ref="M435:U435"/>
    <mergeCell ref="M436:U436"/>
    <mergeCell ref="M437:U437"/>
    <mergeCell ref="M438:U438"/>
    <mergeCell ref="M439:U439"/>
    <mergeCell ref="M440:U440"/>
    <mergeCell ref="M441:U441"/>
    <mergeCell ref="M442:U442"/>
    <mergeCell ref="M443:U443"/>
    <mergeCell ref="M444:U444"/>
    <mergeCell ref="Z498:AB498"/>
    <mergeCell ref="Z499:Z500"/>
    <mergeCell ref="AA499:AB500"/>
    <mergeCell ref="C466:C467"/>
    <mergeCell ref="D466:D467"/>
    <mergeCell ref="E466:E467"/>
    <mergeCell ref="F466:F467"/>
    <mergeCell ref="H466:H467"/>
    <mergeCell ref="I466:I467"/>
    <mergeCell ref="J466:J467"/>
    <mergeCell ref="K466:K467"/>
    <mergeCell ref="J464:L464"/>
    <mergeCell ref="M464:U464"/>
    <mergeCell ref="J465:L465"/>
    <mergeCell ref="M465:U465"/>
    <mergeCell ref="L466:L467"/>
    <mergeCell ref="M466:U467"/>
    <mergeCell ref="M468:U468"/>
    <mergeCell ref="M469:U469"/>
    <mergeCell ref="M470:U470"/>
    <mergeCell ref="M471:U471"/>
    <mergeCell ref="M472:U472"/>
    <mergeCell ref="M473:U473"/>
    <mergeCell ref="M474:U474"/>
    <mergeCell ref="M475:U475"/>
    <mergeCell ref="M476:U476"/>
    <mergeCell ref="M477:U477"/>
    <mergeCell ref="M491:U491"/>
    <mergeCell ref="M492:U492"/>
    <mergeCell ref="Z580:AB580"/>
    <mergeCell ref="Z581:Z582"/>
    <mergeCell ref="AA581:AB582"/>
    <mergeCell ref="C548:C549"/>
    <mergeCell ref="D548:D549"/>
    <mergeCell ref="E548:E549"/>
    <mergeCell ref="F548:F549"/>
    <mergeCell ref="H548:H549"/>
    <mergeCell ref="I548:I549"/>
    <mergeCell ref="J548:J549"/>
    <mergeCell ref="K548:K549"/>
    <mergeCell ref="J546:L546"/>
    <mergeCell ref="M546:U546"/>
    <mergeCell ref="J547:L547"/>
    <mergeCell ref="M547:U547"/>
    <mergeCell ref="Z539:AB539"/>
    <mergeCell ref="Z540:Z541"/>
    <mergeCell ref="AA540:AB541"/>
    <mergeCell ref="M555:U555"/>
    <mergeCell ref="M556:U556"/>
    <mergeCell ref="M557:U557"/>
    <mergeCell ref="M558:U558"/>
    <mergeCell ref="M559:U559"/>
    <mergeCell ref="M560:U560"/>
    <mergeCell ref="M561:U561"/>
    <mergeCell ref="M562:U562"/>
    <mergeCell ref="M563:U563"/>
    <mergeCell ref="M564:U564"/>
    <mergeCell ref="M565:U565"/>
    <mergeCell ref="M566:U566"/>
    <mergeCell ref="M567:U567"/>
    <mergeCell ref="Z621:AB621"/>
    <mergeCell ref="Z622:Z623"/>
    <mergeCell ref="AA622:AB623"/>
    <mergeCell ref="C589:C590"/>
    <mergeCell ref="D589:D590"/>
    <mergeCell ref="E589:E590"/>
    <mergeCell ref="F589:F590"/>
    <mergeCell ref="H589:H590"/>
    <mergeCell ref="I589:I590"/>
    <mergeCell ref="J589:J590"/>
    <mergeCell ref="K589:K590"/>
    <mergeCell ref="J587:L587"/>
    <mergeCell ref="M587:U587"/>
    <mergeCell ref="J588:L588"/>
    <mergeCell ref="M588:U588"/>
    <mergeCell ref="L589:L590"/>
    <mergeCell ref="M589:U590"/>
    <mergeCell ref="M591:U591"/>
    <mergeCell ref="M592:U592"/>
    <mergeCell ref="M593:U593"/>
    <mergeCell ref="M594:U594"/>
    <mergeCell ref="M595:U595"/>
    <mergeCell ref="M596:U596"/>
    <mergeCell ref="M597:U597"/>
    <mergeCell ref="M598:U598"/>
    <mergeCell ref="M599:U599"/>
    <mergeCell ref="M600:U600"/>
    <mergeCell ref="M614:U614"/>
    <mergeCell ref="M615:U615"/>
    <mergeCell ref="Z703:AB703"/>
    <mergeCell ref="Z704:Z705"/>
    <mergeCell ref="AA704:AB705"/>
    <mergeCell ref="C671:C672"/>
    <mergeCell ref="D671:D672"/>
    <mergeCell ref="E671:E672"/>
    <mergeCell ref="F671:F672"/>
    <mergeCell ref="H671:H672"/>
    <mergeCell ref="I671:I672"/>
    <mergeCell ref="J671:J672"/>
    <mergeCell ref="K671:K672"/>
    <mergeCell ref="J669:L669"/>
    <mergeCell ref="M669:U669"/>
    <mergeCell ref="J670:L670"/>
    <mergeCell ref="M670:U670"/>
    <mergeCell ref="Z662:AB662"/>
    <mergeCell ref="Z663:Z664"/>
    <mergeCell ref="AA663:AB664"/>
    <mergeCell ref="M678:U678"/>
    <mergeCell ref="M679:U679"/>
    <mergeCell ref="M680:U680"/>
    <mergeCell ref="M681:U681"/>
    <mergeCell ref="M682:U682"/>
    <mergeCell ref="M683:U683"/>
    <mergeCell ref="M684:U684"/>
    <mergeCell ref="M685:U685"/>
    <mergeCell ref="M686:U686"/>
    <mergeCell ref="M687:U687"/>
    <mergeCell ref="M688:U688"/>
    <mergeCell ref="M689:U689"/>
    <mergeCell ref="M690:U690"/>
    <mergeCell ref="Z744:AB744"/>
    <mergeCell ref="Z745:Z746"/>
    <mergeCell ref="AA745:AB746"/>
    <mergeCell ref="C712:C713"/>
    <mergeCell ref="D712:D713"/>
    <mergeCell ref="E712:E713"/>
    <mergeCell ref="F712:F713"/>
    <mergeCell ref="H712:H713"/>
    <mergeCell ref="I712:I713"/>
    <mergeCell ref="J712:J713"/>
    <mergeCell ref="K712:K713"/>
    <mergeCell ref="J710:L710"/>
    <mergeCell ref="M710:U710"/>
    <mergeCell ref="J711:L711"/>
    <mergeCell ref="M711:U711"/>
    <mergeCell ref="L712:L713"/>
    <mergeCell ref="M712:U713"/>
    <mergeCell ref="M714:U714"/>
    <mergeCell ref="M715:U715"/>
    <mergeCell ref="M716:U716"/>
    <mergeCell ref="M717:U717"/>
    <mergeCell ref="M718:U718"/>
    <mergeCell ref="M719:U719"/>
    <mergeCell ref="M720:U720"/>
    <mergeCell ref="M721:U721"/>
    <mergeCell ref="M722:U722"/>
    <mergeCell ref="M723:U723"/>
    <mergeCell ref="M737:U737"/>
    <mergeCell ref="M738:U738"/>
    <mergeCell ref="C794:C795"/>
    <mergeCell ref="D794:D795"/>
    <mergeCell ref="E794:E795"/>
    <mergeCell ref="F794:F795"/>
    <mergeCell ref="H794:H795"/>
    <mergeCell ref="I794:I795"/>
    <mergeCell ref="J794:J795"/>
    <mergeCell ref="K794:K795"/>
    <mergeCell ref="Z785:AB785"/>
    <mergeCell ref="Z786:Z787"/>
    <mergeCell ref="AA786:AB787"/>
    <mergeCell ref="C753:C754"/>
    <mergeCell ref="D753:D754"/>
    <mergeCell ref="E753:E754"/>
    <mergeCell ref="F753:F754"/>
    <mergeCell ref="H753:H754"/>
    <mergeCell ref="I753:I754"/>
    <mergeCell ref="J753:J754"/>
    <mergeCell ref="K753:K754"/>
    <mergeCell ref="M767:U767"/>
    <mergeCell ref="M768:U768"/>
    <mergeCell ref="M769:U769"/>
    <mergeCell ref="M770:U770"/>
    <mergeCell ref="M771:U771"/>
    <mergeCell ref="M772:U772"/>
    <mergeCell ref="M773:U773"/>
    <mergeCell ref="L753:L754"/>
    <mergeCell ref="M753:U754"/>
    <mergeCell ref="M763:U763"/>
    <mergeCell ref="M764:U764"/>
    <mergeCell ref="M765:U765"/>
    <mergeCell ref="M766:U766"/>
    <mergeCell ref="Z867:AB867"/>
    <mergeCell ref="Z868:Z869"/>
    <mergeCell ref="AA868:AB869"/>
    <mergeCell ref="C835:C836"/>
    <mergeCell ref="D835:D836"/>
    <mergeCell ref="E835:E836"/>
    <mergeCell ref="F835:F836"/>
    <mergeCell ref="H835:H836"/>
    <mergeCell ref="I835:I836"/>
    <mergeCell ref="J835:J836"/>
    <mergeCell ref="K835:K836"/>
    <mergeCell ref="J833:L833"/>
    <mergeCell ref="M833:U833"/>
    <mergeCell ref="J834:L834"/>
    <mergeCell ref="M834:U834"/>
    <mergeCell ref="Z826:AB826"/>
    <mergeCell ref="Z827:Z828"/>
    <mergeCell ref="AA827:AB828"/>
    <mergeCell ref="M837:U837"/>
    <mergeCell ref="M838:U838"/>
    <mergeCell ref="M839:U839"/>
    <mergeCell ref="M840:U840"/>
    <mergeCell ref="M841:U841"/>
    <mergeCell ref="M842:U842"/>
    <mergeCell ref="M843:U843"/>
    <mergeCell ref="M844:U844"/>
    <mergeCell ref="M845:U845"/>
    <mergeCell ref="M846:U846"/>
    <mergeCell ref="M847:U847"/>
    <mergeCell ref="M848:U848"/>
    <mergeCell ref="M849:U849"/>
    <mergeCell ref="Z908:AB908"/>
    <mergeCell ref="Z909:Z910"/>
    <mergeCell ref="AA909:AB910"/>
    <mergeCell ref="C876:C877"/>
    <mergeCell ref="D876:D877"/>
    <mergeCell ref="E876:E877"/>
    <mergeCell ref="F876:F877"/>
    <mergeCell ref="H876:H877"/>
    <mergeCell ref="I876:I877"/>
    <mergeCell ref="J876:J877"/>
    <mergeCell ref="K876:K877"/>
    <mergeCell ref="J874:L874"/>
    <mergeCell ref="M874:U874"/>
    <mergeCell ref="J875:L875"/>
    <mergeCell ref="M875:U875"/>
    <mergeCell ref="L876:L877"/>
    <mergeCell ref="M876:U877"/>
    <mergeCell ref="M878:U878"/>
    <mergeCell ref="M879:U879"/>
    <mergeCell ref="M880:U880"/>
    <mergeCell ref="M881:U881"/>
    <mergeCell ref="M882:U882"/>
    <mergeCell ref="M883:U883"/>
    <mergeCell ref="M884:U884"/>
    <mergeCell ref="M885:U885"/>
    <mergeCell ref="M886:U886"/>
    <mergeCell ref="M887:U887"/>
    <mergeCell ref="Z990:AB990"/>
    <mergeCell ref="Z991:Z992"/>
    <mergeCell ref="AA991:AB992"/>
    <mergeCell ref="C958:C959"/>
    <mergeCell ref="D958:D959"/>
    <mergeCell ref="E958:E959"/>
    <mergeCell ref="F958:F959"/>
    <mergeCell ref="H958:H959"/>
    <mergeCell ref="I958:I959"/>
    <mergeCell ref="J958:J959"/>
    <mergeCell ref="K958:K959"/>
    <mergeCell ref="J956:L956"/>
    <mergeCell ref="M956:U956"/>
    <mergeCell ref="J957:L957"/>
    <mergeCell ref="M957:U957"/>
    <mergeCell ref="Z949:AB949"/>
    <mergeCell ref="Z950:Z951"/>
    <mergeCell ref="AA950:AB951"/>
    <mergeCell ref="M968:U968"/>
    <mergeCell ref="M969:U969"/>
    <mergeCell ref="M970:U970"/>
    <mergeCell ref="M971:U971"/>
    <mergeCell ref="M972:U972"/>
    <mergeCell ref="M973:U973"/>
    <mergeCell ref="M974:U974"/>
    <mergeCell ref="M975:U975"/>
    <mergeCell ref="M976:U976"/>
    <mergeCell ref="M977:U977"/>
    <mergeCell ref="M978:U978"/>
    <mergeCell ref="M979:U979"/>
    <mergeCell ref="M980:U980"/>
    <mergeCell ref="L958:L959"/>
    <mergeCell ref="Z1031:AB1031"/>
    <mergeCell ref="Z1032:Z1033"/>
    <mergeCell ref="AA1032:AB1033"/>
    <mergeCell ref="C999:C1000"/>
    <mergeCell ref="D999:D1000"/>
    <mergeCell ref="E999:E1000"/>
    <mergeCell ref="F999:F1000"/>
    <mergeCell ref="H999:H1000"/>
    <mergeCell ref="I999:I1000"/>
    <mergeCell ref="J999:J1000"/>
    <mergeCell ref="K999:K1000"/>
    <mergeCell ref="J997:L997"/>
    <mergeCell ref="M997:U997"/>
    <mergeCell ref="J998:L998"/>
    <mergeCell ref="M998:U998"/>
    <mergeCell ref="L999:L1000"/>
    <mergeCell ref="M999:U1000"/>
    <mergeCell ref="M1001:U1001"/>
    <mergeCell ref="M1002:U1002"/>
    <mergeCell ref="M1003:U1003"/>
    <mergeCell ref="M1004:U1004"/>
    <mergeCell ref="M1005:U1005"/>
    <mergeCell ref="M1006:U1006"/>
    <mergeCell ref="M1007:U1007"/>
    <mergeCell ref="M1008:U1008"/>
    <mergeCell ref="M1009:U1009"/>
    <mergeCell ref="M1010:U1010"/>
    <mergeCell ref="M1023:U1023"/>
    <mergeCell ref="M1024:U1024"/>
    <mergeCell ref="M1025:U1025"/>
    <mergeCell ref="Z1113:AB1113"/>
    <mergeCell ref="Z1114:Z1115"/>
    <mergeCell ref="AA1114:AB1115"/>
    <mergeCell ref="C1081:C1082"/>
    <mergeCell ref="D1081:D1082"/>
    <mergeCell ref="E1081:E1082"/>
    <mergeCell ref="F1081:F1082"/>
    <mergeCell ref="H1081:H1082"/>
    <mergeCell ref="I1081:I1082"/>
    <mergeCell ref="J1081:J1082"/>
    <mergeCell ref="K1081:K1082"/>
    <mergeCell ref="J1079:L1079"/>
    <mergeCell ref="M1079:U1079"/>
    <mergeCell ref="J1080:L1080"/>
    <mergeCell ref="M1080:U1080"/>
    <mergeCell ref="Z1072:AB1072"/>
    <mergeCell ref="Z1073:Z1074"/>
    <mergeCell ref="AA1073:AB1074"/>
    <mergeCell ref="M1088:U1088"/>
    <mergeCell ref="M1089:U1089"/>
    <mergeCell ref="M1090:U1090"/>
    <mergeCell ref="M1091:U1091"/>
    <mergeCell ref="M1092:U1092"/>
    <mergeCell ref="M1093:U1093"/>
    <mergeCell ref="M1094:U1094"/>
    <mergeCell ref="M1095:U1095"/>
    <mergeCell ref="M1096:U1096"/>
    <mergeCell ref="M1097:U1097"/>
    <mergeCell ref="M1098:U1098"/>
    <mergeCell ref="M1099:U1099"/>
    <mergeCell ref="M1100:U1100"/>
    <mergeCell ref="C1122:C1123"/>
    <mergeCell ref="D1122:D1123"/>
    <mergeCell ref="E1122:E1123"/>
    <mergeCell ref="F1122:F1123"/>
    <mergeCell ref="H1122:H1123"/>
    <mergeCell ref="I1122:I1123"/>
    <mergeCell ref="J1122:J1123"/>
    <mergeCell ref="K1122:K1123"/>
    <mergeCell ref="J1120:L1120"/>
    <mergeCell ref="M1120:U1120"/>
    <mergeCell ref="J1121:L1121"/>
    <mergeCell ref="M1121:U1121"/>
    <mergeCell ref="L1122:L1123"/>
    <mergeCell ref="M1122:U1123"/>
    <mergeCell ref="M1124:U1124"/>
    <mergeCell ref="M1125:U1125"/>
    <mergeCell ref="M1126:U1126"/>
    <mergeCell ref="C1204:C1205"/>
    <mergeCell ref="D1204:D1205"/>
    <mergeCell ref="E1204:E1205"/>
    <mergeCell ref="F1204:F1205"/>
    <mergeCell ref="H1204:H1205"/>
    <mergeCell ref="I1204:I1205"/>
    <mergeCell ref="J1204:J1205"/>
    <mergeCell ref="K1204:K1205"/>
    <mergeCell ref="J1202:L1202"/>
    <mergeCell ref="M1202:U1202"/>
    <mergeCell ref="J1203:L1203"/>
    <mergeCell ref="M1203:U1203"/>
    <mergeCell ref="M1208:U1208"/>
    <mergeCell ref="M1209:U1209"/>
    <mergeCell ref="M1210:U1210"/>
    <mergeCell ref="M1211:U1211"/>
    <mergeCell ref="M1212:U1212"/>
    <mergeCell ref="M1147:U1147"/>
    <mergeCell ref="M1216:U1216"/>
    <mergeCell ref="M1217:U1217"/>
    <mergeCell ref="M1218:U1218"/>
    <mergeCell ref="M1219:U1219"/>
    <mergeCell ref="M1220:U1220"/>
    <mergeCell ref="M1221:U1221"/>
    <mergeCell ref="M1222:U1222"/>
    <mergeCell ref="J1325:L1325"/>
    <mergeCell ref="M1325:U1325"/>
    <mergeCell ref="J1326:L1326"/>
    <mergeCell ref="M1326:U1326"/>
    <mergeCell ref="C1286:C1287"/>
    <mergeCell ref="D1286:D1287"/>
    <mergeCell ref="E1286:E1287"/>
    <mergeCell ref="F1286:F1287"/>
    <mergeCell ref="H1286:H1287"/>
    <mergeCell ref="I1286:I1287"/>
    <mergeCell ref="J1286:J1287"/>
    <mergeCell ref="K1286:K1287"/>
    <mergeCell ref="J1284:L1284"/>
    <mergeCell ref="M1284:U1284"/>
    <mergeCell ref="J1285:L1285"/>
    <mergeCell ref="M1285:U1285"/>
    <mergeCell ref="M1293:U1293"/>
    <mergeCell ref="M1294:U1294"/>
    <mergeCell ref="M1295:U1295"/>
    <mergeCell ref="M1296:U1296"/>
    <mergeCell ref="M1297:U1297"/>
    <mergeCell ref="M1298:U1298"/>
    <mergeCell ref="M1299:U1299"/>
    <mergeCell ref="M1247:U1247"/>
    <mergeCell ref="C1368:C1369"/>
    <mergeCell ref="D1368:D1369"/>
    <mergeCell ref="E1368:E1369"/>
    <mergeCell ref="F1368:F1369"/>
    <mergeCell ref="H1368:H1369"/>
    <mergeCell ref="I1368:I1369"/>
    <mergeCell ref="J1368:J1369"/>
    <mergeCell ref="K1368:K1369"/>
    <mergeCell ref="J1366:L1366"/>
    <mergeCell ref="M1366:U1366"/>
    <mergeCell ref="J1367:L1367"/>
    <mergeCell ref="M1367:U1367"/>
    <mergeCell ref="M1375:U1375"/>
    <mergeCell ref="M1376:U1376"/>
    <mergeCell ref="M1377:U1377"/>
    <mergeCell ref="M1378:U1378"/>
    <mergeCell ref="M1379:U1379"/>
    <mergeCell ref="L1368:L1369"/>
    <mergeCell ref="M1368:U1369"/>
    <mergeCell ref="M1370:U1370"/>
    <mergeCell ref="M1371:U1371"/>
    <mergeCell ref="M1372:U1372"/>
    <mergeCell ref="M1373:U1373"/>
    <mergeCell ref="M1374:U1374"/>
    <mergeCell ref="M1248:U1248"/>
    <mergeCell ref="M1305:U1305"/>
    <mergeCell ref="M1306:U1306"/>
    <mergeCell ref="M1307:U1307"/>
    <mergeCell ref="J1407:L1407"/>
    <mergeCell ref="M1407:U1407"/>
    <mergeCell ref="J1408:L1408"/>
    <mergeCell ref="M1408:U1408"/>
    <mergeCell ref="M1380:U1380"/>
    <mergeCell ref="M1381:U1381"/>
    <mergeCell ref="M1382:U1382"/>
    <mergeCell ref="M1333:U1333"/>
    <mergeCell ref="M1334:U1334"/>
    <mergeCell ref="M1335:U1335"/>
    <mergeCell ref="M1336:U1336"/>
    <mergeCell ref="M1251:U1251"/>
    <mergeCell ref="M1252:U1252"/>
    <mergeCell ref="M1253:U1253"/>
    <mergeCell ref="M1254:U1254"/>
    <mergeCell ref="M1255:U1255"/>
    <mergeCell ref="M1256:U1256"/>
    <mergeCell ref="M1257:U1257"/>
    <mergeCell ref="M1258:U1258"/>
    <mergeCell ref="M1337:U1337"/>
    <mergeCell ref="M1388:U1388"/>
    <mergeCell ref="M1389:U1389"/>
    <mergeCell ref="M1259:U1259"/>
    <mergeCell ref="M1260:U1260"/>
    <mergeCell ref="M1261:U1261"/>
    <mergeCell ref="M1262:U1262"/>
    <mergeCell ref="M1263:U1263"/>
    <mergeCell ref="M1264:U1264"/>
    <mergeCell ref="C1450:C1451"/>
    <mergeCell ref="D1450:D1451"/>
    <mergeCell ref="E1450:E1451"/>
    <mergeCell ref="F1450:F1451"/>
    <mergeCell ref="H1450:H1451"/>
    <mergeCell ref="I1450:I1451"/>
    <mergeCell ref="J1450:J1451"/>
    <mergeCell ref="K1450:K1451"/>
    <mergeCell ref="J1448:L1448"/>
    <mergeCell ref="M1448:U1448"/>
    <mergeCell ref="J1449:L1449"/>
    <mergeCell ref="M1449:U1449"/>
    <mergeCell ref="M1457:U1457"/>
    <mergeCell ref="M1458:U1458"/>
    <mergeCell ref="M1459:U1459"/>
    <mergeCell ref="M1460:U1460"/>
    <mergeCell ref="M1576:U1576"/>
    <mergeCell ref="M1501:U1501"/>
    <mergeCell ref="M1502:U1502"/>
    <mergeCell ref="M1471:U1471"/>
    <mergeCell ref="J1571:L1571"/>
    <mergeCell ref="M1571:U1571"/>
    <mergeCell ref="J1572:L1572"/>
    <mergeCell ref="M1572:U1572"/>
    <mergeCell ref="C1532:C1533"/>
    <mergeCell ref="D1532:D1533"/>
    <mergeCell ref="E1532:E1533"/>
    <mergeCell ref="F1532:F1533"/>
    <mergeCell ref="H1532:H1533"/>
    <mergeCell ref="I1532:I1533"/>
    <mergeCell ref="J1532:J1533"/>
    <mergeCell ref="K1532:K1533"/>
    <mergeCell ref="M1512:U1512"/>
    <mergeCell ref="M1513:U1513"/>
    <mergeCell ref="M1514:U1514"/>
    <mergeCell ref="M1515:U1515"/>
    <mergeCell ref="M1516:U1516"/>
    <mergeCell ref="M1517:U1517"/>
    <mergeCell ref="L1532:L1533"/>
    <mergeCell ref="M1532:U1533"/>
    <mergeCell ref="M1534:U1534"/>
    <mergeCell ref="M1535:U1535"/>
    <mergeCell ref="M1536:U1536"/>
    <mergeCell ref="M1537:U1537"/>
    <mergeCell ref="M1538:U1538"/>
    <mergeCell ref="M1592:U1592"/>
    <mergeCell ref="M1593:U1593"/>
    <mergeCell ref="M1594:U1594"/>
    <mergeCell ref="M1595:U1595"/>
    <mergeCell ref="M1544:U1544"/>
    <mergeCell ref="M1545:U1545"/>
    <mergeCell ref="M1546:U1546"/>
    <mergeCell ref="M1547:U1547"/>
    <mergeCell ref="M1548:U1548"/>
    <mergeCell ref="M1577:U1577"/>
    <mergeCell ref="M1578:U1578"/>
    <mergeCell ref="M1579:U1579"/>
    <mergeCell ref="M1581:U1581"/>
    <mergeCell ref="J1530:L1530"/>
    <mergeCell ref="M1530:U1530"/>
    <mergeCell ref="J1531:L1531"/>
    <mergeCell ref="M1531:U1531"/>
    <mergeCell ref="M1539:U1539"/>
    <mergeCell ref="M1540:U1540"/>
    <mergeCell ref="M1716:U1716"/>
    <mergeCell ref="M1717:U1717"/>
    <mergeCell ref="M1718:U1718"/>
    <mergeCell ref="M1719:U1719"/>
    <mergeCell ref="M1720:U1720"/>
    <mergeCell ref="M1721:U1721"/>
    <mergeCell ref="C1614:C1615"/>
    <mergeCell ref="D1614:D1615"/>
    <mergeCell ref="E1614:E1615"/>
    <mergeCell ref="F1614:F1615"/>
    <mergeCell ref="H1614:H1615"/>
    <mergeCell ref="I1614:I1615"/>
    <mergeCell ref="J1614:J1615"/>
    <mergeCell ref="K1614:K1615"/>
    <mergeCell ref="C1573:C1574"/>
    <mergeCell ref="D1573:D1574"/>
    <mergeCell ref="E1573:E1574"/>
    <mergeCell ref="F1573:F1574"/>
    <mergeCell ref="H1573:H1574"/>
    <mergeCell ref="I1573:I1574"/>
    <mergeCell ref="J1573:J1574"/>
    <mergeCell ref="K1573:K1574"/>
    <mergeCell ref="L1573:L1574"/>
    <mergeCell ref="M1654:U1654"/>
    <mergeCell ref="M1663:U1663"/>
    <mergeCell ref="M1664:U1664"/>
    <mergeCell ref="M1665:U1665"/>
    <mergeCell ref="M1666:U1666"/>
    <mergeCell ref="M1667:U1667"/>
    <mergeCell ref="M1582:U1582"/>
    <mergeCell ref="M1619:U1619"/>
    <mergeCell ref="M1620:U1620"/>
    <mergeCell ref="C1655:C1656"/>
    <mergeCell ref="D1655:D1656"/>
    <mergeCell ref="E1655:E1656"/>
    <mergeCell ref="F1655:F1656"/>
    <mergeCell ref="H1655:H1656"/>
    <mergeCell ref="I1655:I1656"/>
    <mergeCell ref="J1655:J1656"/>
    <mergeCell ref="K1655:K1656"/>
    <mergeCell ref="M1705:U1705"/>
    <mergeCell ref="M1706:U1706"/>
    <mergeCell ref="M1707:U1707"/>
    <mergeCell ref="M1708:U1708"/>
    <mergeCell ref="M1709:U1709"/>
    <mergeCell ref="M1710:U1710"/>
    <mergeCell ref="M1713:U1713"/>
    <mergeCell ref="M1714:U1714"/>
    <mergeCell ref="M1715:U1715"/>
    <mergeCell ref="M1698:U1698"/>
    <mergeCell ref="M1699:U1699"/>
    <mergeCell ref="M1700:U1700"/>
    <mergeCell ref="M1701:U1701"/>
    <mergeCell ref="M1702:U1702"/>
    <mergeCell ref="M1703:U1703"/>
    <mergeCell ref="M1704:U1704"/>
    <mergeCell ref="D1778:D1779"/>
    <mergeCell ref="E1778:E1779"/>
    <mergeCell ref="F1778:F1779"/>
    <mergeCell ref="H1778:H1779"/>
    <mergeCell ref="I1778:I1779"/>
    <mergeCell ref="J1778:J1779"/>
    <mergeCell ref="K1778:K1779"/>
    <mergeCell ref="L1778:L1779"/>
    <mergeCell ref="M1778:U1779"/>
    <mergeCell ref="M1780:U1780"/>
    <mergeCell ref="M1781:U1781"/>
    <mergeCell ref="M1782:U1782"/>
    <mergeCell ref="M1783:U1783"/>
    <mergeCell ref="M1784:U1784"/>
    <mergeCell ref="M1785:U1785"/>
    <mergeCell ref="M1786:U1786"/>
    <mergeCell ref="H1737:H1738"/>
    <mergeCell ref="I1737:I1738"/>
    <mergeCell ref="J1737:J1738"/>
    <mergeCell ref="K1737:K1738"/>
    <mergeCell ref="M1748:U1748"/>
    <mergeCell ref="M1747:U1747"/>
    <mergeCell ref="D1901:D1902"/>
    <mergeCell ref="E1901:E1902"/>
    <mergeCell ref="F1901:F1902"/>
    <mergeCell ref="H1901:H1902"/>
    <mergeCell ref="I1901:I1902"/>
    <mergeCell ref="J1901:J1902"/>
    <mergeCell ref="K1901:K1902"/>
    <mergeCell ref="J1899:L1899"/>
    <mergeCell ref="M1899:U1899"/>
    <mergeCell ref="J1900:L1900"/>
    <mergeCell ref="M1900:U1900"/>
    <mergeCell ref="C1860:C1861"/>
    <mergeCell ref="D1860:D1861"/>
    <mergeCell ref="E1860:E1861"/>
    <mergeCell ref="F1860:F1861"/>
    <mergeCell ref="H1860:H1861"/>
    <mergeCell ref="I1860:I1861"/>
    <mergeCell ref="J1860:J1861"/>
    <mergeCell ref="K1860:K1861"/>
    <mergeCell ref="M1863:U1863"/>
    <mergeCell ref="M1864:U1864"/>
    <mergeCell ref="M1865:U1865"/>
    <mergeCell ref="M1866:U1866"/>
    <mergeCell ref="M1867:U1867"/>
    <mergeCell ref="M1868:U1868"/>
    <mergeCell ref="M1869:U1869"/>
    <mergeCell ref="M1870:U1870"/>
    <mergeCell ref="M1871:U1871"/>
    <mergeCell ref="M1872:U1872"/>
    <mergeCell ref="M1898:U1898"/>
    <mergeCell ref="M1875:U1875"/>
    <mergeCell ref="M1876:U1876"/>
    <mergeCell ref="C1942:C1943"/>
    <mergeCell ref="D1942:D1943"/>
    <mergeCell ref="E1942:E1943"/>
    <mergeCell ref="F1942:F1943"/>
    <mergeCell ref="H1942:H1943"/>
    <mergeCell ref="I1942:I1943"/>
    <mergeCell ref="J1942:J1943"/>
    <mergeCell ref="K1942:K1943"/>
    <mergeCell ref="J1940:L1940"/>
    <mergeCell ref="M1940:U1940"/>
    <mergeCell ref="J1941:L1941"/>
    <mergeCell ref="M1941:U1941"/>
    <mergeCell ref="M1952:U1952"/>
    <mergeCell ref="M1953:U1953"/>
    <mergeCell ref="M1954:U1954"/>
    <mergeCell ref="M1955:U1955"/>
    <mergeCell ref="M1956:U1956"/>
    <mergeCell ref="M1949:U1949"/>
    <mergeCell ref="M1950:U1950"/>
    <mergeCell ref="M1951:U1951"/>
    <mergeCell ref="C2024:C2025"/>
    <mergeCell ref="D2024:D2025"/>
    <mergeCell ref="E2024:E2025"/>
    <mergeCell ref="F2024:F2025"/>
    <mergeCell ref="H2024:H2025"/>
    <mergeCell ref="I2024:I2025"/>
    <mergeCell ref="J2024:J2025"/>
    <mergeCell ref="K2024:K2025"/>
    <mergeCell ref="J2022:L2022"/>
    <mergeCell ref="M2022:U2022"/>
    <mergeCell ref="J2023:L2023"/>
    <mergeCell ref="M2023:U2023"/>
    <mergeCell ref="C1983:C1984"/>
    <mergeCell ref="D1983:D1984"/>
    <mergeCell ref="E1983:E1984"/>
    <mergeCell ref="F1983:F1984"/>
    <mergeCell ref="H1983:H1984"/>
    <mergeCell ref="I1983:I1984"/>
    <mergeCell ref="J1983:J1984"/>
    <mergeCell ref="K1983:K1984"/>
    <mergeCell ref="M1998:U1998"/>
    <mergeCell ref="M1999:U1999"/>
    <mergeCell ref="M1985:U1985"/>
    <mergeCell ref="M1986:U1986"/>
    <mergeCell ref="M1987:U1987"/>
    <mergeCell ref="M1988:U1988"/>
    <mergeCell ref="M2004:U2004"/>
    <mergeCell ref="M2005:U2005"/>
    <mergeCell ref="M2006:U2006"/>
    <mergeCell ref="M2007:U2007"/>
    <mergeCell ref="M1992:U1992"/>
    <mergeCell ref="M1993:U1993"/>
    <mergeCell ref="B15:B16"/>
    <mergeCell ref="Z7:Z8"/>
    <mergeCell ref="AA7:AB8"/>
    <mergeCell ref="Z6:AB6"/>
    <mergeCell ref="H1:I1"/>
    <mergeCell ref="H2:I2"/>
    <mergeCell ref="C1:D1"/>
    <mergeCell ref="C2:D2"/>
    <mergeCell ref="D6:E6"/>
    <mergeCell ref="B6:C6"/>
    <mergeCell ref="G6:H6"/>
    <mergeCell ref="G7:H7"/>
    <mergeCell ref="G8:H8"/>
    <mergeCell ref="G9:G10"/>
    <mergeCell ref="G11:G12"/>
    <mergeCell ref="J12:L12"/>
    <mergeCell ref="J13:L13"/>
    <mergeCell ref="J14:L14"/>
    <mergeCell ref="M12:U12"/>
    <mergeCell ref="M13:U13"/>
    <mergeCell ref="M14:U14"/>
    <mergeCell ref="J6:L6"/>
    <mergeCell ref="J7:K7"/>
    <mergeCell ref="J8:K8"/>
    <mergeCell ref="J9:K9"/>
    <mergeCell ref="J11:L11"/>
    <mergeCell ref="G50:G51"/>
    <mergeCell ref="J50:K50"/>
    <mergeCell ref="G52:G53"/>
    <mergeCell ref="J52:L52"/>
    <mergeCell ref="J53:L53"/>
    <mergeCell ref="M53:U53"/>
    <mergeCell ref="J54:L54"/>
    <mergeCell ref="M54:U54"/>
    <mergeCell ref="J55:L55"/>
    <mergeCell ref="M55:U55"/>
    <mergeCell ref="B56:B57"/>
    <mergeCell ref="G56:G57"/>
    <mergeCell ref="B88:C88"/>
    <mergeCell ref="D88:E88"/>
    <mergeCell ref="G88:H88"/>
    <mergeCell ref="J88:L88"/>
    <mergeCell ref="L83:U83"/>
    <mergeCell ref="B83:C83"/>
    <mergeCell ref="B84:C84"/>
    <mergeCell ref="M72:U72"/>
    <mergeCell ref="M73:U73"/>
    <mergeCell ref="M74:U74"/>
    <mergeCell ref="M75:U75"/>
    <mergeCell ref="M76:U76"/>
    <mergeCell ref="M77:U77"/>
    <mergeCell ref="M78:U78"/>
    <mergeCell ref="M79:U79"/>
    <mergeCell ref="M80:U80"/>
    <mergeCell ref="M81:U81"/>
    <mergeCell ref="M82:U82"/>
    <mergeCell ref="L56:L57"/>
    <mergeCell ref="M56:U57"/>
    <mergeCell ref="B97:B98"/>
    <mergeCell ref="G97:G98"/>
    <mergeCell ref="B129:C129"/>
    <mergeCell ref="D129:E129"/>
    <mergeCell ref="G129:H129"/>
    <mergeCell ref="J129:L129"/>
    <mergeCell ref="G130:H130"/>
    <mergeCell ref="J130:K130"/>
    <mergeCell ref="G131:H131"/>
    <mergeCell ref="J131:K131"/>
    <mergeCell ref="G132:G133"/>
    <mergeCell ref="J132:K132"/>
    <mergeCell ref="G134:G135"/>
    <mergeCell ref="J134:L134"/>
    <mergeCell ref="J135:L135"/>
    <mergeCell ref="M135:U135"/>
    <mergeCell ref="B124:C124"/>
    <mergeCell ref="B125:C125"/>
    <mergeCell ref="L124:U124"/>
    <mergeCell ref="M103:U103"/>
    <mergeCell ref="M104:U104"/>
    <mergeCell ref="M105:U105"/>
    <mergeCell ref="M106:U106"/>
    <mergeCell ref="M107:U107"/>
    <mergeCell ref="M108:U108"/>
    <mergeCell ref="M109:U109"/>
    <mergeCell ref="M110:U110"/>
    <mergeCell ref="M111:U111"/>
    <mergeCell ref="M112:U112"/>
    <mergeCell ref="M113:U113"/>
    <mergeCell ref="M114:U114"/>
    <mergeCell ref="M121:U121"/>
    <mergeCell ref="B138:B139"/>
    <mergeCell ref="G138:G139"/>
    <mergeCell ref="B170:C170"/>
    <mergeCell ref="D170:E170"/>
    <mergeCell ref="G170:H170"/>
    <mergeCell ref="J170:L170"/>
    <mergeCell ref="G171:H171"/>
    <mergeCell ref="J171:K171"/>
    <mergeCell ref="G172:H172"/>
    <mergeCell ref="J172:K172"/>
    <mergeCell ref="G173:G174"/>
    <mergeCell ref="J173:K173"/>
    <mergeCell ref="G175:G176"/>
    <mergeCell ref="J175:L175"/>
    <mergeCell ref="J176:L176"/>
    <mergeCell ref="M176:U176"/>
    <mergeCell ref="B165:C165"/>
    <mergeCell ref="L165:U165"/>
    <mergeCell ref="B166:C166"/>
    <mergeCell ref="C138:C139"/>
    <mergeCell ref="D138:D139"/>
    <mergeCell ref="E138:E139"/>
    <mergeCell ref="F138:F139"/>
    <mergeCell ref="H138:H139"/>
    <mergeCell ref="I138:I139"/>
    <mergeCell ref="J138:J139"/>
    <mergeCell ref="K138:K139"/>
    <mergeCell ref="M146:U146"/>
    <mergeCell ref="M147:U147"/>
    <mergeCell ref="M148:U148"/>
    <mergeCell ref="M152:U152"/>
    <mergeCell ref="M153:U153"/>
    <mergeCell ref="B179:B180"/>
    <mergeCell ref="G179:G180"/>
    <mergeCell ref="B211:C211"/>
    <mergeCell ref="D211:E211"/>
    <mergeCell ref="G211:H211"/>
    <mergeCell ref="J211:L211"/>
    <mergeCell ref="G212:H212"/>
    <mergeCell ref="J212:K212"/>
    <mergeCell ref="G213:H213"/>
    <mergeCell ref="J213:K213"/>
    <mergeCell ref="G214:G215"/>
    <mergeCell ref="J214:K214"/>
    <mergeCell ref="G216:G217"/>
    <mergeCell ref="J216:L216"/>
    <mergeCell ref="J217:L217"/>
    <mergeCell ref="M217:U217"/>
    <mergeCell ref="B206:C206"/>
    <mergeCell ref="B207:C207"/>
    <mergeCell ref="L206:U206"/>
    <mergeCell ref="M194:U194"/>
    <mergeCell ref="M195:U195"/>
    <mergeCell ref="M196:U196"/>
    <mergeCell ref="M197:U197"/>
    <mergeCell ref="M198:U198"/>
    <mergeCell ref="M199:U199"/>
    <mergeCell ref="M200:U200"/>
    <mergeCell ref="M201:U201"/>
    <mergeCell ref="M202:U202"/>
    <mergeCell ref="M203:U203"/>
    <mergeCell ref="M204:U204"/>
    <mergeCell ref="M205:U205"/>
    <mergeCell ref="B220:B221"/>
    <mergeCell ref="G220:G221"/>
    <mergeCell ref="B252:C252"/>
    <mergeCell ref="D252:E252"/>
    <mergeCell ref="G252:H252"/>
    <mergeCell ref="J252:L252"/>
    <mergeCell ref="G253:H253"/>
    <mergeCell ref="J253:K253"/>
    <mergeCell ref="G254:H254"/>
    <mergeCell ref="J254:K254"/>
    <mergeCell ref="G255:G256"/>
    <mergeCell ref="J255:K255"/>
    <mergeCell ref="G257:G258"/>
    <mergeCell ref="J257:L257"/>
    <mergeCell ref="J258:L258"/>
    <mergeCell ref="M258:U258"/>
    <mergeCell ref="L247:U247"/>
    <mergeCell ref="B247:C247"/>
    <mergeCell ref="B248:C248"/>
    <mergeCell ref="M232:U232"/>
    <mergeCell ref="M233:U233"/>
    <mergeCell ref="M234:U234"/>
    <mergeCell ref="M235:U235"/>
    <mergeCell ref="M236:U236"/>
    <mergeCell ref="M237:U237"/>
    <mergeCell ref="M238:U238"/>
    <mergeCell ref="M239:U239"/>
    <mergeCell ref="M240:U240"/>
    <mergeCell ref="M241:U241"/>
    <mergeCell ref="M242:U242"/>
    <mergeCell ref="M243:U243"/>
    <mergeCell ref="B261:B262"/>
    <mergeCell ref="G261:G262"/>
    <mergeCell ref="B293:C293"/>
    <mergeCell ref="D293:E293"/>
    <mergeCell ref="G293:H293"/>
    <mergeCell ref="J293:L293"/>
    <mergeCell ref="G294:H294"/>
    <mergeCell ref="J294:K294"/>
    <mergeCell ref="G295:H295"/>
    <mergeCell ref="J295:K295"/>
    <mergeCell ref="G296:G297"/>
    <mergeCell ref="J296:K296"/>
    <mergeCell ref="G298:G299"/>
    <mergeCell ref="J298:L298"/>
    <mergeCell ref="J299:L299"/>
    <mergeCell ref="M299:U299"/>
    <mergeCell ref="B288:C288"/>
    <mergeCell ref="B289:C289"/>
    <mergeCell ref="L288:U288"/>
    <mergeCell ref="C261:C262"/>
    <mergeCell ref="D261:D262"/>
    <mergeCell ref="E261:E262"/>
    <mergeCell ref="F261:F262"/>
    <mergeCell ref="H261:H262"/>
    <mergeCell ref="I261:I262"/>
    <mergeCell ref="J261:J262"/>
    <mergeCell ref="K261:K262"/>
    <mergeCell ref="M275:U275"/>
    <mergeCell ref="M276:U276"/>
    <mergeCell ref="M277:U277"/>
    <mergeCell ref="M263:U263"/>
    <mergeCell ref="M264:U264"/>
    <mergeCell ref="B302:B303"/>
    <mergeCell ref="G302:G303"/>
    <mergeCell ref="B334:C334"/>
    <mergeCell ref="D334:E334"/>
    <mergeCell ref="G334:H334"/>
    <mergeCell ref="J334:L334"/>
    <mergeCell ref="G335:H335"/>
    <mergeCell ref="J335:K335"/>
    <mergeCell ref="G336:H336"/>
    <mergeCell ref="J336:K336"/>
    <mergeCell ref="G337:G338"/>
    <mergeCell ref="J337:K337"/>
    <mergeCell ref="G339:G340"/>
    <mergeCell ref="J339:L339"/>
    <mergeCell ref="J340:L340"/>
    <mergeCell ref="M340:U340"/>
    <mergeCell ref="B329:C329"/>
    <mergeCell ref="B330:C330"/>
    <mergeCell ref="L329:U329"/>
    <mergeCell ref="M322:U322"/>
    <mergeCell ref="M323:U323"/>
    <mergeCell ref="M324:U324"/>
    <mergeCell ref="M325:U325"/>
    <mergeCell ref="M326:U326"/>
    <mergeCell ref="M327:U327"/>
    <mergeCell ref="M328:U328"/>
    <mergeCell ref="B343:B344"/>
    <mergeCell ref="G343:G344"/>
    <mergeCell ref="B375:C375"/>
    <mergeCell ref="D375:E375"/>
    <mergeCell ref="G375:H375"/>
    <mergeCell ref="J375:L375"/>
    <mergeCell ref="G376:H376"/>
    <mergeCell ref="J376:K376"/>
    <mergeCell ref="G377:H377"/>
    <mergeCell ref="J377:K377"/>
    <mergeCell ref="G378:G379"/>
    <mergeCell ref="J378:K378"/>
    <mergeCell ref="G380:G381"/>
    <mergeCell ref="J380:L380"/>
    <mergeCell ref="J381:L381"/>
    <mergeCell ref="M381:U381"/>
    <mergeCell ref="B370:C370"/>
    <mergeCell ref="B371:C371"/>
    <mergeCell ref="L370:U370"/>
    <mergeCell ref="M355:U355"/>
    <mergeCell ref="M356:U356"/>
    <mergeCell ref="M357:U357"/>
    <mergeCell ref="M358:U358"/>
    <mergeCell ref="M359:U359"/>
    <mergeCell ref="M360:U360"/>
    <mergeCell ref="M361:U361"/>
    <mergeCell ref="M362:U362"/>
    <mergeCell ref="M363:U363"/>
    <mergeCell ref="M364:U364"/>
    <mergeCell ref="M365:U365"/>
    <mergeCell ref="M366:U366"/>
    <mergeCell ref="B384:B385"/>
    <mergeCell ref="G384:G385"/>
    <mergeCell ref="B416:C416"/>
    <mergeCell ref="D416:E416"/>
    <mergeCell ref="G416:H416"/>
    <mergeCell ref="J416:L416"/>
    <mergeCell ref="G417:H417"/>
    <mergeCell ref="J417:K417"/>
    <mergeCell ref="G418:H418"/>
    <mergeCell ref="J418:K418"/>
    <mergeCell ref="G419:G420"/>
    <mergeCell ref="J419:K419"/>
    <mergeCell ref="G421:G422"/>
    <mergeCell ref="J421:L421"/>
    <mergeCell ref="J422:L422"/>
    <mergeCell ref="M422:U422"/>
    <mergeCell ref="B411:C411"/>
    <mergeCell ref="B412:C412"/>
    <mergeCell ref="L411:U411"/>
    <mergeCell ref="C384:C385"/>
    <mergeCell ref="D384:D385"/>
    <mergeCell ref="E384:E385"/>
    <mergeCell ref="F384:F385"/>
    <mergeCell ref="H384:H385"/>
    <mergeCell ref="I384:I385"/>
    <mergeCell ref="J384:J385"/>
    <mergeCell ref="K384:K385"/>
    <mergeCell ref="M398:U398"/>
    <mergeCell ref="M399:U399"/>
    <mergeCell ref="M400:U400"/>
    <mergeCell ref="L384:L385"/>
    <mergeCell ref="M384:U385"/>
    <mergeCell ref="B425:B426"/>
    <mergeCell ref="G425:G426"/>
    <mergeCell ref="B457:C457"/>
    <mergeCell ref="D457:E457"/>
    <mergeCell ref="G457:H457"/>
    <mergeCell ref="J457:L457"/>
    <mergeCell ref="G458:H458"/>
    <mergeCell ref="J458:K458"/>
    <mergeCell ref="G459:H459"/>
    <mergeCell ref="J459:K459"/>
    <mergeCell ref="G460:G461"/>
    <mergeCell ref="J460:K460"/>
    <mergeCell ref="G462:G463"/>
    <mergeCell ref="J462:L462"/>
    <mergeCell ref="J463:L463"/>
    <mergeCell ref="M463:U463"/>
    <mergeCell ref="B452:C452"/>
    <mergeCell ref="B453:C453"/>
    <mergeCell ref="L452:U452"/>
    <mergeCell ref="M445:U445"/>
    <mergeCell ref="M446:U446"/>
    <mergeCell ref="M447:U447"/>
    <mergeCell ref="M448:U448"/>
    <mergeCell ref="M449:U449"/>
    <mergeCell ref="M450:U450"/>
    <mergeCell ref="M451:U451"/>
    <mergeCell ref="B466:B467"/>
    <mergeCell ref="G466:G467"/>
    <mergeCell ref="B498:C498"/>
    <mergeCell ref="D498:E498"/>
    <mergeCell ref="G498:H498"/>
    <mergeCell ref="J498:L498"/>
    <mergeCell ref="G499:H499"/>
    <mergeCell ref="J499:K499"/>
    <mergeCell ref="G500:H500"/>
    <mergeCell ref="J500:K500"/>
    <mergeCell ref="G501:G502"/>
    <mergeCell ref="J501:K501"/>
    <mergeCell ref="G503:G504"/>
    <mergeCell ref="J503:L503"/>
    <mergeCell ref="J504:L504"/>
    <mergeCell ref="M504:U504"/>
    <mergeCell ref="B493:C493"/>
    <mergeCell ref="B494:C494"/>
    <mergeCell ref="L493:U493"/>
    <mergeCell ref="M478:U478"/>
    <mergeCell ref="M479:U479"/>
    <mergeCell ref="M480:U480"/>
    <mergeCell ref="M481:U481"/>
    <mergeCell ref="M482:U482"/>
    <mergeCell ref="M483:U483"/>
    <mergeCell ref="M484:U484"/>
    <mergeCell ref="M485:U485"/>
    <mergeCell ref="M486:U486"/>
    <mergeCell ref="M487:U487"/>
    <mergeCell ref="M488:U488"/>
    <mergeCell ref="M489:U489"/>
    <mergeCell ref="B507:B508"/>
    <mergeCell ref="G507:G508"/>
    <mergeCell ref="B539:C539"/>
    <mergeCell ref="D539:E539"/>
    <mergeCell ref="G539:H539"/>
    <mergeCell ref="J539:L539"/>
    <mergeCell ref="G540:H540"/>
    <mergeCell ref="J540:K540"/>
    <mergeCell ref="G541:H541"/>
    <mergeCell ref="J541:K541"/>
    <mergeCell ref="G542:G543"/>
    <mergeCell ref="J542:K542"/>
    <mergeCell ref="G544:G545"/>
    <mergeCell ref="J544:L544"/>
    <mergeCell ref="J545:L545"/>
    <mergeCell ref="M545:U545"/>
    <mergeCell ref="B534:C534"/>
    <mergeCell ref="B535:C535"/>
    <mergeCell ref="L534:U534"/>
    <mergeCell ref="C507:C508"/>
    <mergeCell ref="D507:D508"/>
    <mergeCell ref="E507:E508"/>
    <mergeCell ref="F507:F508"/>
    <mergeCell ref="H507:H508"/>
    <mergeCell ref="I507:I508"/>
    <mergeCell ref="J507:J508"/>
    <mergeCell ref="K507:K508"/>
    <mergeCell ref="M521:U521"/>
    <mergeCell ref="M522:U522"/>
    <mergeCell ref="M523:U523"/>
    <mergeCell ref="L507:L508"/>
    <mergeCell ref="M507:U508"/>
    <mergeCell ref="B548:B549"/>
    <mergeCell ref="G548:G549"/>
    <mergeCell ref="B580:C580"/>
    <mergeCell ref="D580:E580"/>
    <mergeCell ref="G580:H580"/>
    <mergeCell ref="J580:L580"/>
    <mergeCell ref="G581:H581"/>
    <mergeCell ref="J581:K581"/>
    <mergeCell ref="G582:H582"/>
    <mergeCell ref="J582:K582"/>
    <mergeCell ref="G583:G584"/>
    <mergeCell ref="J583:K583"/>
    <mergeCell ref="G585:G586"/>
    <mergeCell ref="J585:L585"/>
    <mergeCell ref="J586:L586"/>
    <mergeCell ref="M586:U586"/>
    <mergeCell ref="B575:C575"/>
    <mergeCell ref="B576:C576"/>
    <mergeCell ref="L575:U575"/>
    <mergeCell ref="M568:U568"/>
    <mergeCell ref="M569:U569"/>
    <mergeCell ref="M570:U570"/>
    <mergeCell ref="M571:U571"/>
    <mergeCell ref="M572:U572"/>
    <mergeCell ref="M573:U573"/>
    <mergeCell ref="M574:U574"/>
    <mergeCell ref="B589:B590"/>
    <mergeCell ref="G589:G590"/>
    <mergeCell ref="B621:C621"/>
    <mergeCell ref="D621:E621"/>
    <mergeCell ref="G621:H621"/>
    <mergeCell ref="J621:L621"/>
    <mergeCell ref="G622:H622"/>
    <mergeCell ref="J622:K622"/>
    <mergeCell ref="G623:H623"/>
    <mergeCell ref="J623:K623"/>
    <mergeCell ref="G624:G625"/>
    <mergeCell ref="J624:K624"/>
    <mergeCell ref="G626:G627"/>
    <mergeCell ref="J626:L626"/>
    <mergeCell ref="J627:L627"/>
    <mergeCell ref="M627:U627"/>
    <mergeCell ref="B616:C616"/>
    <mergeCell ref="B617:C617"/>
    <mergeCell ref="L616:U616"/>
    <mergeCell ref="M601:U601"/>
    <mergeCell ref="M602:U602"/>
    <mergeCell ref="M603:U603"/>
    <mergeCell ref="M604:U604"/>
    <mergeCell ref="M605:U605"/>
    <mergeCell ref="M606:U606"/>
    <mergeCell ref="M607:U607"/>
    <mergeCell ref="M608:U608"/>
    <mergeCell ref="M609:U609"/>
    <mergeCell ref="M610:U610"/>
    <mergeCell ref="M611:U611"/>
    <mergeCell ref="M612:U612"/>
    <mergeCell ref="B630:B631"/>
    <mergeCell ref="G630:G631"/>
    <mergeCell ref="B662:C662"/>
    <mergeCell ref="D662:E662"/>
    <mergeCell ref="G662:H662"/>
    <mergeCell ref="J662:L662"/>
    <mergeCell ref="G663:H663"/>
    <mergeCell ref="J663:K663"/>
    <mergeCell ref="G664:H664"/>
    <mergeCell ref="J664:K664"/>
    <mergeCell ref="G665:G666"/>
    <mergeCell ref="J665:K665"/>
    <mergeCell ref="G667:G668"/>
    <mergeCell ref="J667:L667"/>
    <mergeCell ref="J668:L668"/>
    <mergeCell ref="M668:U668"/>
    <mergeCell ref="B657:C657"/>
    <mergeCell ref="B658:C658"/>
    <mergeCell ref="L657:U657"/>
    <mergeCell ref="C630:C631"/>
    <mergeCell ref="D630:D631"/>
    <mergeCell ref="E630:E631"/>
    <mergeCell ref="F630:F631"/>
    <mergeCell ref="H630:H631"/>
    <mergeCell ref="I630:I631"/>
    <mergeCell ref="J630:J631"/>
    <mergeCell ref="K630:K631"/>
    <mergeCell ref="M644:U644"/>
    <mergeCell ref="M645:U645"/>
    <mergeCell ref="M646:U646"/>
    <mergeCell ref="L630:L631"/>
    <mergeCell ref="M630:U631"/>
    <mergeCell ref="B671:B672"/>
    <mergeCell ref="G671:G672"/>
    <mergeCell ref="B703:C703"/>
    <mergeCell ref="D703:E703"/>
    <mergeCell ref="G703:H703"/>
    <mergeCell ref="J703:L703"/>
    <mergeCell ref="G704:H704"/>
    <mergeCell ref="J704:K704"/>
    <mergeCell ref="G705:H705"/>
    <mergeCell ref="J705:K705"/>
    <mergeCell ref="G706:G707"/>
    <mergeCell ref="J706:K706"/>
    <mergeCell ref="G708:G709"/>
    <mergeCell ref="J708:L708"/>
    <mergeCell ref="J709:L709"/>
    <mergeCell ref="M709:U709"/>
    <mergeCell ref="B698:C698"/>
    <mergeCell ref="B699:C699"/>
    <mergeCell ref="L698:U698"/>
    <mergeCell ref="M691:U691"/>
    <mergeCell ref="M692:U692"/>
    <mergeCell ref="M693:U693"/>
    <mergeCell ref="M694:U694"/>
    <mergeCell ref="M695:U695"/>
    <mergeCell ref="M696:U696"/>
    <mergeCell ref="M697:U697"/>
    <mergeCell ref="B712:B713"/>
    <mergeCell ref="G712:G713"/>
    <mergeCell ref="B744:C744"/>
    <mergeCell ref="D744:E744"/>
    <mergeCell ref="G744:H744"/>
    <mergeCell ref="J744:L744"/>
    <mergeCell ref="G745:H745"/>
    <mergeCell ref="J745:K745"/>
    <mergeCell ref="G746:H746"/>
    <mergeCell ref="J746:K746"/>
    <mergeCell ref="G747:G748"/>
    <mergeCell ref="J747:K747"/>
    <mergeCell ref="G749:G750"/>
    <mergeCell ref="J749:L749"/>
    <mergeCell ref="J750:L750"/>
    <mergeCell ref="M750:U750"/>
    <mergeCell ref="B739:C739"/>
    <mergeCell ref="B740:C740"/>
    <mergeCell ref="L739:U739"/>
    <mergeCell ref="M724:U724"/>
    <mergeCell ref="M725:U725"/>
    <mergeCell ref="M726:U726"/>
    <mergeCell ref="M727:U727"/>
    <mergeCell ref="M728:U728"/>
    <mergeCell ref="M729:U729"/>
    <mergeCell ref="M730:U730"/>
    <mergeCell ref="M731:U731"/>
    <mergeCell ref="M732:U732"/>
    <mergeCell ref="M733:U733"/>
    <mergeCell ref="M734:U734"/>
    <mergeCell ref="M735:U735"/>
    <mergeCell ref="B753:B754"/>
    <mergeCell ref="G753:G754"/>
    <mergeCell ref="B785:C785"/>
    <mergeCell ref="D785:E785"/>
    <mergeCell ref="G785:H785"/>
    <mergeCell ref="J785:L785"/>
    <mergeCell ref="G786:H786"/>
    <mergeCell ref="J786:K786"/>
    <mergeCell ref="G787:H787"/>
    <mergeCell ref="J787:K787"/>
    <mergeCell ref="G788:G789"/>
    <mergeCell ref="J788:K788"/>
    <mergeCell ref="G790:G791"/>
    <mergeCell ref="J790:L790"/>
    <mergeCell ref="J791:L791"/>
    <mergeCell ref="M791:U791"/>
    <mergeCell ref="B780:C780"/>
    <mergeCell ref="B781:C781"/>
    <mergeCell ref="L780:U780"/>
    <mergeCell ref="M774:U774"/>
    <mergeCell ref="M775:U775"/>
    <mergeCell ref="M776:U776"/>
    <mergeCell ref="M777:U777"/>
    <mergeCell ref="M778:U778"/>
    <mergeCell ref="M779:U779"/>
    <mergeCell ref="M755:U755"/>
    <mergeCell ref="M756:U756"/>
    <mergeCell ref="M757:U757"/>
    <mergeCell ref="M758:U758"/>
    <mergeCell ref="M759:U759"/>
    <mergeCell ref="M760:U760"/>
    <mergeCell ref="M761:U761"/>
    <mergeCell ref="B794:B795"/>
    <mergeCell ref="G794:G795"/>
    <mergeCell ref="B826:C826"/>
    <mergeCell ref="D826:E826"/>
    <mergeCell ref="G826:H826"/>
    <mergeCell ref="J826:L826"/>
    <mergeCell ref="G827:H827"/>
    <mergeCell ref="J827:K827"/>
    <mergeCell ref="G828:H828"/>
    <mergeCell ref="J828:K828"/>
    <mergeCell ref="G829:G830"/>
    <mergeCell ref="J829:K829"/>
    <mergeCell ref="G831:G832"/>
    <mergeCell ref="J831:L831"/>
    <mergeCell ref="J832:L832"/>
    <mergeCell ref="M832:U832"/>
    <mergeCell ref="B821:C821"/>
    <mergeCell ref="B822:C822"/>
    <mergeCell ref="L821:U821"/>
    <mergeCell ref="L794:L795"/>
    <mergeCell ref="M794:U795"/>
    <mergeCell ref="M796:U796"/>
    <mergeCell ref="M797:U797"/>
    <mergeCell ref="M798:U798"/>
    <mergeCell ref="M799:U799"/>
    <mergeCell ref="M800:U800"/>
    <mergeCell ref="M801:U801"/>
    <mergeCell ref="M802:U802"/>
    <mergeCell ref="M803:U803"/>
    <mergeCell ref="M804:U804"/>
    <mergeCell ref="M805:U805"/>
    <mergeCell ref="M814:U814"/>
    <mergeCell ref="B835:B836"/>
    <mergeCell ref="G835:G836"/>
    <mergeCell ref="B867:C867"/>
    <mergeCell ref="D867:E867"/>
    <mergeCell ref="G867:H867"/>
    <mergeCell ref="J867:L867"/>
    <mergeCell ref="G868:H868"/>
    <mergeCell ref="J868:K868"/>
    <mergeCell ref="G869:H869"/>
    <mergeCell ref="J869:K869"/>
    <mergeCell ref="G870:G871"/>
    <mergeCell ref="J870:K870"/>
    <mergeCell ref="G872:G873"/>
    <mergeCell ref="J872:L872"/>
    <mergeCell ref="J873:L873"/>
    <mergeCell ref="M873:U873"/>
    <mergeCell ref="B862:C862"/>
    <mergeCell ref="B863:C863"/>
    <mergeCell ref="L862:U862"/>
    <mergeCell ref="M850:U850"/>
    <mergeCell ref="M851:U851"/>
    <mergeCell ref="M852:U852"/>
    <mergeCell ref="M853:U853"/>
    <mergeCell ref="M854:U854"/>
    <mergeCell ref="M855:U855"/>
    <mergeCell ref="M856:U856"/>
    <mergeCell ref="M857:U857"/>
    <mergeCell ref="M858:U858"/>
    <mergeCell ref="M859:U859"/>
    <mergeCell ref="M860:U860"/>
    <mergeCell ref="M861:U861"/>
    <mergeCell ref="B876:B877"/>
    <mergeCell ref="G876:G877"/>
    <mergeCell ref="B908:C908"/>
    <mergeCell ref="D908:E908"/>
    <mergeCell ref="G908:H908"/>
    <mergeCell ref="J908:L908"/>
    <mergeCell ref="G909:H909"/>
    <mergeCell ref="J909:K909"/>
    <mergeCell ref="G910:H910"/>
    <mergeCell ref="J910:K910"/>
    <mergeCell ref="G911:G912"/>
    <mergeCell ref="J911:K911"/>
    <mergeCell ref="G913:G914"/>
    <mergeCell ref="J913:L913"/>
    <mergeCell ref="J914:L914"/>
    <mergeCell ref="M914:U914"/>
    <mergeCell ref="B903:C903"/>
    <mergeCell ref="B904:C904"/>
    <mergeCell ref="L903:U903"/>
    <mergeCell ref="M888:U888"/>
    <mergeCell ref="M889:U889"/>
    <mergeCell ref="M890:U890"/>
    <mergeCell ref="M891:U891"/>
    <mergeCell ref="M892:U892"/>
    <mergeCell ref="M893:U893"/>
    <mergeCell ref="M894:U894"/>
    <mergeCell ref="M895:U895"/>
    <mergeCell ref="M896:U896"/>
    <mergeCell ref="M897:U897"/>
    <mergeCell ref="M898:U898"/>
    <mergeCell ref="M899:U899"/>
    <mergeCell ref="B917:B918"/>
    <mergeCell ref="G917:G918"/>
    <mergeCell ref="B949:C949"/>
    <mergeCell ref="D949:E949"/>
    <mergeCell ref="G949:H949"/>
    <mergeCell ref="J949:L949"/>
    <mergeCell ref="G950:H950"/>
    <mergeCell ref="J950:K950"/>
    <mergeCell ref="G951:H951"/>
    <mergeCell ref="J951:K951"/>
    <mergeCell ref="G952:G953"/>
    <mergeCell ref="J952:K952"/>
    <mergeCell ref="G954:G955"/>
    <mergeCell ref="J954:L954"/>
    <mergeCell ref="J955:L955"/>
    <mergeCell ref="M955:U955"/>
    <mergeCell ref="C917:C918"/>
    <mergeCell ref="D917:D918"/>
    <mergeCell ref="E917:E918"/>
    <mergeCell ref="F917:F918"/>
    <mergeCell ref="H917:H918"/>
    <mergeCell ref="I917:I918"/>
    <mergeCell ref="J917:J918"/>
    <mergeCell ref="K917:K918"/>
    <mergeCell ref="M931:U931"/>
    <mergeCell ref="M932:U932"/>
    <mergeCell ref="M933:U933"/>
    <mergeCell ref="M934:U934"/>
    <mergeCell ref="M935:U935"/>
    <mergeCell ref="M936:U936"/>
    <mergeCell ref="M923:U923"/>
    <mergeCell ref="M924:U924"/>
    <mergeCell ref="B958:B959"/>
    <mergeCell ref="G958:G959"/>
    <mergeCell ref="B990:C990"/>
    <mergeCell ref="D990:E990"/>
    <mergeCell ref="G990:H990"/>
    <mergeCell ref="J990:L990"/>
    <mergeCell ref="G991:H991"/>
    <mergeCell ref="J991:K991"/>
    <mergeCell ref="G992:H992"/>
    <mergeCell ref="J992:K992"/>
    <mergeCell ref="G993:G994"/>
    <mergeCell ref="J993:K993"/>
    <mergeCell ref="G995:G996"/>
    <mergeCell ref="J995:L995"/>
    <mergeCell ref="J996:L996"/>
    <mergeCell ref="M996:U996"/>
    <mergeCell ref="B985:C985"/>
    <mergeCell ref="B986:C986"/>
    <mergeCell ref="L985:U985"/>
    <mergeCell ref="M981:U981"/>
    <mergeCell ref="M982:U982"/>
    <mergeCell ref="M983:U983"/>
    <mergeCell ref="M984:U984"/>
    <mergeCell ref="M958:U959"/>
    <mergeCell ref="M960:U960"/>
    <mergeCell ref="M961:U961"/>
    <mergeCell ref="M962:U962"/>
    <mergeCell ref="M963:U963"/>
    <mergeCell ref="M964:U964"/>
    <mergeCell ref="M965:U965"/>
    <mergeCell ref="M966:U966"/>
    <mergeCell ref="M967:U967"/>
    <mergeCell ref="B999:B1000"/>
    <mergeCell ref="G999:G1000"/>
    <mergeCell ref="B1031:C1031"/>
    <mergeCell ref="D1031:E1031"/>
    <mergeCell ref="G1031:H1031"/>
    <mergeCell ref="J1031:L1031"/>
    <mergeCell ref="G1032:H1032"/>
    <mergeCell ref="J1032:K1032"/>
    <mergeCell ref="G1033:H1033"/>
    <mergeCell ref="J1033:K1033"/>
    <mergeCell ref="G1034:G1035"/>
    <mergeCell ref="J1034:K1034"/>
    <mergeCell ref="G1036:G1037"/>
    <mergeCell ref="J1036:L1036"/>
    <mergeCell ref="J1037:L1037"/>
    <mergeCell ref="M1037:U1037"/>
    <mergeCell ref="B1026:C1026"/>
    <mergeCell ref="B1027:C1027"/>
    <mergeCell ref="L1026:U1026"/>
    <mergeCell ref="M1011:U1011"/>
    <mergeCell ref="M1012:U1012"/>
    <mergeCell ref="M1013:U1013"/>
    <mergeCell ref="M1014:U1014"/>
    <mergeCell ref="M1015:U1015"/>
    <mergeCell ref="M1016:U1016"/>
    <mergeCell ref="M1017:U1017"/>
    <mergeCell ref="M1018:U1018"/>
    <mergeCell ref="M1019:U1019"/>
    <mergeCell ref="M1020:U1020"/>
    <mergeCell ref="M1021:U1021"/>
    <mergeCell ref="M1022:U1022"/>
    <mergeCell ref="B1040:B1041"/>
    <mergeCell ref="G1040:G1041"/>
    <mergeCell ref="B1072:C1072"/>
    <mergeCell ref="D1072:E1072"/>
    <mergeCell ref="G1072:H1072"/>
    <mergeCell ref="J1072:L1072"/>
    <mergeCell ref="G1073:H1073"/>
    <mergeCell ref="J1073:K1073"/>
    <mergeCell ref="G1074:H1074"/>
    <mergeCell ref="J1074:K1074"/>
    <mergeCell ref="G1075:G1076"/>
    <mergeCell ref="J1075:K1075"/>
    <mergeCell ref="G1077:G1078"/>
    <mergeCell ref="J1077:L1077"/>
    <mergeCell ref="J1078:L1078"/>
    <mergeCell ref="M1078:U1078"/>
    <mergeCell ref="B1067:C1067"/>
    <mergeCell ref="B1068:C1068"/>
    <mergeCell ref="L1067:U1067"/>
    <mergeCell ref="C1040:C1041"/>
    <mergeCell ref="D1040:D1041"/>
    <mergeCell ref="E1040:E1041"/>
    <mergeCell ref="F1040:F1041"/>
    <mergeCell ref="H1040:H1041"/>
    <mergeCell ref="I1040:I1041"/>
    <mergeCell ref="J1040:J1041"/>
    <mergeCell ref="K1040:K1041"/>
    <mergeCell ref="M1054:U1054"/>
    <mergeCell ref="M1055:U1055"/>
    <mergeCell ref="M1056:U1056"/>
    <mergeCell ref="L1040:L1041"/>
    <mergeCell ref="M1040:U1041"/>
    <mergeCell ref="B1081:B1082"/>
    <mergeCell ref="G1081:G1082"/>
    <mergeCell ref="B1113:C1113"/>
    <mergeCell ref="D1113:E1113"/>
    <mergeCell ref="G1113:H1113"/>
    <mergeCell ref="J1113:L1113"/>
    <mergeCell ref="G1114:H1114"/>
    <mergeCell ref="J1114:K1114"/>
    <mergeCell ref="G1115:H1115"/>
    <mergeCell ref="J1115:K1115"/>
    <mergeCell ref="G1116:G1117"/>
    <mergeCell ref="J1116:K1116"/>
    <mergeCell ref="G1118:G1119"/>
    <mergeCell ref="J1118:L1118"/>
    <mergeCell ref="J1119:L1119"/>
    <mergeCell ref="M1119:U1119"/>
    <mergeCell ref="B1108:C1108"/>
    <mergeCell ref="B1109:C1109"/>
    <mergeCell ref="L1108:U1108"/>
    <mergeCell ref="M1101:U1101"/>
    <mergeCell ref="M1102:U1102"/>
    <mergeCell ref="M1103:U1103"/>
    <mergeCell ref="M1104:U1104"/>
    <mergeCell ref="M1105:U1105"/>
    <mergeCell ref="M1106:U1106"/>
    <mergeCell ref="M1107:U1107"/>
    <mergeCell ref="B1122:B1123"/>
    <mergeCell ref="G1122:G1123"/>
    <mergeCell ref="B1154:C1154"/>
    <mergeCell ref="D1154:E1154"/>
    <mergeCell ref="G1154:H1154"/>
    <mergeCell ref="J1154:L1154"/>
    <mergeCell ref="Z1154:AB1154"/>
    <mergeCell ref="G1155:H1155"/>
    <mergeCell ref="J1155:K1155"/>
    <mergeCell ref="Z1155:Z1156"/>
    <mergeCell ref="AA1155:AB1156"/>
    <mergeCell ref="G1156:H1156"/>
    <mergeCell ref="J1156:K1156"/>
    <mergeCell ref="G1157:G1158"/>
    <mergeCell ref="J1157:K1157"/>
    <mergeCell ref="G1159:G1160"/>
    <mergeCell ref="J1159:L1159"/>
    <mergeCell ref="J1160:L1160"/>
    <mergeCell ref="M1160:U1160"/>
    <mergeCell ref="B1149:C1149"/>
    <mergeCell ref="B1150:C1150"/>
    <mergeCell ref="L1149:U1149"/>
    <mergeCell ref="M1137:U1137"/>
    <mergeCell ref="M1138:U1138"/>
    <mergeCell ref="M1139:U1139"/>
    <mergeCell ref="M1140:U1140"/>
    <mergeCell ref="M1141:U1141"/>
    <mergeCell ref="M1142:U1142"/>
    <mergeCell ref="M1143:U1143"/>
    <mergeCell ref="M1144:U1144"/>
    <mergeCell ref="M1145:U1145"/>
    <mergeCell ref="M1127:U1127"/>
    <mergeCell ref="B1163:B1164"/>
    <mergeCell ref="G1163:G1164"/>
    <mergeCell ref="B1195:C1195"/>
    <mergeCell ref="D1195:E1195"/>
    <mergeCell ref="G1195:H1195"/>
    <mergeCell ref="J1195:L1195"/>
    <mergeCell ref="Z1195:AB1195"/>
    <mergeCell ref="G1196:H1196"/>
    <mergeCell ref="J1196:K1196"/>
    <mergeCell ref="Z1196:Z1197"/>
    <mergeCell ref="AA1196:AB1197"/>
    <mergeCell ref="G1197:H1197"/>
    <mergeCell ref="J1197:K1197"/>
    <mergeCell ref="G1198:G1199"/>
    <mergeCell ref="J1198:K1198"/>
    <mergeCell ref="G1200:G1201"/>
    <mergeCell ref="J1200:L1200"/>
    <mergeCell ref="J1201:L1201"/>
    <mergeCell ref="M1201:U1201"/>
    <mergeCell ref="B1190:C1190"/>
    <mergeCell ref="B1191:C1191"/>
    <mergeCell ref="L1190:U1190"/>
    <mergeCell ref="C1163:C1164"/>
    <mergeCell ref="D1163:D1164"/>
    <mergeCell ref="E1163:E1164"/>
    <mergeCell ref="F1163:F1164"/>
    <mergeCell ref="H1163:H1164"/>
    <mergeCell ref="I1163:I1164"/>
    <mergeCell ref="J1163:J1164"/>
    <mergeCell ref="K1163:K1164"/>
    <mergeCell ref="M1177:U1177"/>
    <mergeCell ref="M1178:U1178"/>
    <mergeCell ref="B1204:B1205"/>
    <mergeCell ref="G1204:G1205"/>
    <mergeCell ref="B1236:C1236"/>
    <mergeCell ref="D1236:E1236"/>
    <mergeCell ref="G1236:H1236"/>
    <mergeCell ref="J1236:L1236"/>
    <mergeCell ref="Z1236:AB1236"/>
    <mergeCell ref="G1237:H1237"/>
    <mergeCell ref="J1237:K1237"/>
    <mergeCell ref="Z1237:Z1238"/>
    <mergeCell ref="AA1237:AB1238"/>
    <mergeCell ref="G1238:H1238"/>
    <mergeCell ref="J1238:K1238"/>
    <mergeCell ref="G1239:G1240"/>
    <mergeCell ref="J1239:K1239"/>
    <mergeCell ref="G1241:G1242"/>
    <mergeCell ref="J1241:L1241"/>
    <mergeCell ref="J1242:L1242"/>
    <mergeCell ref="M1242:U1242"/>
    <mergeCell ref="B1231:C1231"/>
    <mergeCell ref="B1232:C1232"/>
    <mergeCell ref="L1231:U1231"/>
    <mergeCell ref="M1223:U1223"/>
    <mergeCell ref="M1224:U1224"/>
    <mergeCell ref="M1225:U1225"/>
    <mergeCell ref="M1226:U1226"/>
    <mergeCell ref="M1227:U1227"/>
    <mergeCell ref="M1228:U1228"/>
    <mergeCell ref="M1229:U1229"/>
    <mergeCell ref="M1230:U1230"/>
    <mergeCell ref="M1214:U1214"/>
    <mergeCell ref="M1215:U1215"/>
    <mergeCell ref="B1245:B1246"/>
    <mergeCell ref="G1245:G1246"/>
    <mergeCell ref="B1277:C1277"/>
    <mergeCell ref="D1277:E1277"/>
    <mergeCell ref="G1277:H1277"/>
    <mergeCell ref="J1277:L1277"/>
    <mergeCell ref="Z1277:AB1277"/>
    <mergeCell ref="G1278:H1278"/>
    <mergeCell ref="J1278:K1278"/>
    <mergeCell ref="Z1278:Z1279"/>
    <mergeCell ref="AA1278:AB1279"/>
    <mergeCell ref="G1279:H1279"/>
    <mergeCell ref="J1279:K1279"/>
    <mergeCell ref="G1280:G1281"/>
    <mergeCell ref="J1280:K1280"/>
    <mergeCell ref="G1282:G1283"/>
    <mergeCell ref="J1282:L1282"/>
    <mergeCell ref="J1283:L1283"/>
    <mergeCell ref="M1283:U1283"/>
    <mergeCell ref="B1272:C1272"/>
    <mergeCell ref="B1273:C1273"/>
    <mergeCell ref="L1272:U1272"/>
    <mergeCell ref="C1245:C1246"/>
    <mergeCell ref="D1245:D1246"/>
    <mergeCell ref="E1245:E1246"/>
    <mergeCell ref="F1245:F1246"/>
    <mergeCell ref="H1245:H1246"/>
    <mergeCell ref="I1245:I1246"/>
    <mergeCell ref="J1245:J1246"/>
    <mergeCell ref="K1245:K1246"/>
    <mergeCell ref="M1249:U1249"/>
    <mergeCell ref="M1250:U1250"/>
    <mergeCell ref="B1286:B1287"/>
    <mergeCell ref="G1286:G1287"/>
    <mergeCell ref="B1318:C1318"/>
    <mergeCell ref="D1318:E1318"/>
    <mergeCell ref="G1318:H1318"/>
    <mergeCell ref="J1318:L1318"/>
    <mergeCell ref="Z1318:AB1318"/>
    <mergeCell ref="G1319:H1319"/>
    <mergeCell ref="J1319:K1319"/>
    <mergeCell ref="Z1319:Z1320"/>
    <mergeCell ref="AA1319:AB1320"/>
    <mergeCell ref="G1320:H1320"/>
    <mergeCell ref="J1320:K1320"/>
    <mergeCell ref="G1321:G1322"/>
    <mergeCell ref="J1321:K1321"/>
    <mergeCell ref="G1323:G1324"/>
    <mergeCell ref="J1323:L1323"/>
    <mergeCell ref="J1324:L1324"/>
    <mergeCell ref="M1324:U1324"/>
    <mergeCell ref="B1313:C1313"/>
    <mergeCell ref="B1314:C1314"/>
    <mergeCell ref="L1313:U1313"/>
    <mergeCell ref="M1308:U1308"/>
    <mergeCell ref="M1309:U1309"/>
    <mergeCell ref="M1310:U1310"/>
    <mergeCell ref="M1311:U1311"/>
    <mergeCell ref="M1312:U1312"/>
    <mergeCell ref="M1300:U1300"/>
    <mergeCell ref="M1301:U1301"/>
    <mergeCell ref="M1302:U1302"/>
    <mergeCell ref="M1303:U1303"/>
    <mergeCell ref="M1304:U1304"/>
    <mergeCell ref="B1327:B1328"/>
    <mergeCell ref="G1327:G1328"/>
    <mergeCell ref="B1359:C1359"/>
    <mergeCell ref="D1359:E1359"/>
    <mergeCell ref="G1359:H1359"/>
    <mergeCell ref="J1359:L1359"/>
    <mergeCell ref="Z1359:AB1359"/>
    <mergeCell ref="G1360:H1360"/>
    <mergeCell ref="J1360:K1360"/>
    <mergeCell ref="Z1360:Z1361"/>
    <mergeCell ref="AA1360:AB1361"/>
    <mergeCell ref="G1361:H1361"/>
    <mergeCell ref="J1361:K1361"/>
    <mergeCell ref="G1362:G1363"/>
    <mergeCell ref="J1362:K1362"/>
    <mergeCell ref="G1364:G1365"/>
    <mergeCell ref="J1364:L1364"/>
    <mergeCell ref="J1365:L1365"/>
    <mergeCell ref="M1365:U1365"/>
    <mergeCell ref="B1354:C1354"/>
    <mergeCell ref="B1355:C1355"/>
    <mergeCell ref="L1354:U1354"/>
    <mergeCell ref="C1327:C1328"/>
    <mergeCell ref="D1327:D1328"/>
    <mergeCell ref="E1327:E1328"/>
    <mergeCell ref="F1327:F1328"/>
    <mergeCell ref="H1327:H1328"/>
    <mergeCell ref="I1327:I1328"/>
    <mergeCell ref="J1327:J1328"/>
    <mergeCell ref="K1327:K1328"/>
    <mergeCell ref="M1338:U1338"/>
    <mergeCell ref="M1339:U1339"/>
    <mergeCell ref="B1368:B1369"/>
    <mergeCell ref="G1368:G1369"/>
    <mergeCell ref="B1400:C1400"/>
    <mergeCell ref="D1400:E1400"/>
    <mergeCell ref="G1400:H1400"/>
    <mergeCell ref="J1400:L1400"/>
    <mergeCell ref="Z1400:AB1400"/>
    <mergeCell ref="G1401:H1401"/>
    <mergeCell ref="J1401:K1401"/>
    <mergeCell ref="Z1401:Z1402"/>
    <mergeCell ref="AA1401:AB1402"/>
    <mergeCell ref="G1402:H1402"/>
    <mergeCell ref="J1402:K1402"/>
    <mergeCell ref="G1403:G1404"/>
    <mergeCell ref="J1403:K1403"/>
    <mergeCell ref="G1405:G1406"/>
    <mergeCell ref="J1405:L1405"/>
    <mergeCell ref="J1406:L1406"/>
    <mergeCell ref="M1406:U1406"/>
    <mergeCell ref="B1395:C1395"/>
    <mergeCell ref="B1396:C1396"/>
    <mergeCell ref="L1395:U1395"/>
    <mergeCell ref="M1390:U1390"/>
    <mergeCell ref="M1391:U1391"/>
    <mergeCell ref="M1392:U1392"/>
    <mergeCell ref="M1393:U1393"/>
    <mergeCell ref="M1394:U1394"/>
    <mergeCell ref="M1383:U1383"/>
    <mergeCell ref="M1384:U1384"/>
    <mergeCell ref="M1385:U1385"/>
    <mergeCell ref="M1386:U1386"/>
    <mergeCell ref="M1387:U1387"/>
    <mergeCell ref="B1409:B1410"/>
    <mergeCell ref="G1409:G1410"/>
    <mergeCell ref="B1441:C1441"/>
    <mergeCell ref="D1441:E1441"/>
    <mergeCell ref="G1441:H1441"/>
    <mergeCell ref="J1441:L1441"/>
    <mergeCell ref="Z1441:AB1441"/>
    <mergeCell ref="G1442:H1442"/>
    <mergeCell ref="J1442:K1442"/>
    <mergeCell ref="Z1442:Z1443"/>
    <mergeCell ref="AA1442:AB1443"/>
    <mergeCell ref="G1443:H1443"/>
    <mergeCell ref="J1443:K1443"/>
    <mergeCell ref="G1444:G1445"/>
    <mergeCell ref="J1444:K1444"/>
    <mergeCell ref="G1446:G1447"/>
    <mergeCell ref="J1446:L1446"/>
    <mergeCell ref="J1447:L1447"/>
    <mergeCell ref="M1447:U1447"/>
    <mergeCell ref="B1436:C1436"/>
    <mergeCell ref="B1437:C1437"/>
    <mergeCell ref="L1436:U1436"/>
    <mergeCell ref="C1409:C1410"/>
    <mergeCell ref="D1409:D1410"/>
    <mergeCell ref="E1409:E1410"/>
    <mergeCell ref="F1409:F1410"/>
    <mergeCell ref="H1409:H1410"/>
    <mergeCell ref="I1409:I1410"/>
    <mergeCell ref="J1409:J1410"/>
    <mergeCell ref="K1409:K1410"/>
    <mergeCell ref="M1427:U1427"/>
    <mergeCell ref="M1428:U1428"/>
    <mergeCell ref="B1450:B1451"/>
    <mergeCell ref="G1450:G1451"/>
    <mergeCell ref="B1482:C1482"/>
    <mergeCell ref="D1482:E1482"/>
    <mergeCell ref="G1482:H1482"/>
    <mergeCell ref="J1482:L1482"/>
    <mergeCell ref="Z1482:AB1482"/>
    <mergeCell ref="G1483:H1483"/>
    <mergeCell ref="J1483:K1483"/>
    <mergeCell ref="Z1483:Z1484"/>
    <mergeCell ref="AA1483:AB1484"/>
    <mergeCell ref="G1484:H1484"/>
    <mergeCell ref="J1484:K1484"/>
    <mergeCell ref="G1485:G1486"/>
    <mergeCell ref="J1485:K1485"/>
    <mergeCell ref="G1487:G1488"/>
    <mergeCell ref="J1487:L1487"/>
    <mergeCell ref="J1488:L1488"/>
    <mergeCell ref="M1488:U1488"/>
    <mergeCell ref="B1477:C1477"/>
    <mergeCell ref="B1478:C1478"/>
    <mergeCell ref="L1477:U1477"/>
    <mergeCell ref="M1472:U1472"/>
    <mergeCell ref="M1473:U1473"/>
    <mergeCell ref="M1474:U1474"/>
    <mergeCell ref="M1475:U1475"/>
    <mergeCell ref="M1476:U1476"/>
    <mergeCell ref="M1466:U1466"/>
    <mergeCell ref="M1467:U1467"/>
    <mergeCell ref="M1468:U1468"/>
    <mergeCell ref="M1469:U1469"/>
    <mergeCell ref="M1470:U1470"/>
    <mergeCell ref="B1491:B1492"/>
    <mergeCell ref="G1491:G1492"/>
    <mergeCell ref="B1523:C1523"/>
    <mergeCell ref="D1523:E1523"/>
    <mergeCell ref="G1523:H1523"/>
    <mergeCell ref="J1523:L1523"/>
    <mergeCell ref="Z1523:AB1523"/>
    <mergeCell ref="G1524:H1524"/>
    <mergeCell ref="J1524:K1524"/>
    <mergeCell ref="Z1524:Z1525"/>
    <mergeCell ref="AA1524:AB1525"/>
    <mergeCell ref="G1525:H1525"/>
    <mergeCell ref="J1525:K1525"/>
    <mergeCell ref="G1526:G1527"/>
    <mergeCell ref="J1526:K1526"/>
    <mergeCell ref="G1528:G1529"/>
    <mergeCell ref="J1528:L1528"/>
    <mergeCell ref="J1529:L1529"/>
    <mergeCell ref="M1529:U1529"/>
    <mergeCell ref="B1518:C1518"/>
    <mergeCell ref="B1519:C1519"/>
    <mergeCell ref="L1518:U1518"/>
    <mergeCell ref="C1491:C1492"/>
    <mergeCell ref="D1491:D1492"/>
    <mergeCell ref="E1491:E1492"/>
    <mergeCell ref="F1491:F1492"/>
    <mergeCell ref="H1491:H1492"/>
    <mergeCell ref="I1491:I1492"/>
    <mergeCell ref="J1491:J1492"/>
    <mergeCell ref="K1491:K1492"/>
    <mergeCell ref="M1499:U1499"/>
    <mergeCell ref="M1500:U1500"/>
    <mergeCell ref="B1532:B1533"/>
    <mergeCell ref="G1532:G1533"/>
    <mergeCell ref="B1564:C1564"/>
    <mergeCell ref="D1564:E1564"/>
    <mergeCell ref="G1564:H1564"/>
    <mergeCell ref="J1564:L1564"/>
    <mergeCell ref="Z1564:AB1564"/>
    <mergeCell ref="G1565:H1565"/>
    <mergeCell ref="J1565:K1565"/>
    <mergeCell ref="Z1565:Z1566"/>
    <mergeCell ref="AA1565:AB1566"/>
    <mergeCell ref="G1566:H1566"/>
    <mergeCell ref="J1566:K1566"/>
    <mergeCell ref="G1567:G1568"/>
    <mergeCell ref="J1567:K1567"/>
    <mergeCell ref="G1569:G1570"/>
    <mergeCell ref="J1569:L1569"/>
    <mergeCell ref="J1570:L1570"/>
    <mergeCell ref="M1570:U1570"/>
    <mergeCell ref="B1559:C1559"/>
    <mergeCell ref="B1560:C1560"/>
    <mergeCell ref="L1559:U1559"/>
    <mergeCell ref="M1554:U1554"/>
    <mergeCell ref="M1555:U1555"/>
    <mergeCell ref="M1556:U1556"/>
    <mergeCell ref="M1557:U1557"/>
    <mergeCell ref="M1558:U1558"/>
    <mergeCell ref="M1549:U1549"/>
    <mergeCell ref="M1550:U1550"/>
    <mergeCell ref="M1551:U1551"/>
    <mergeCell ref="M1552:U1552"/>
    <mergeCell ref="M1553:U1553"/>
    <mergeCell ref="B1573:B1574"/>
    <mergeCell ref="G1573:G1574"/>
    <mergeCell ref="B1605:C1605"/>
    <mergeCell ref="D1605:E1605"/>
    <mergeCell ref="G1605:H1605"/>
    <mergeCell ref="J1605:L1605"/>
    <mergeCell ref="Z1605:AB1605"/>
    <mergeCell ref="G1606:H1606"/>
    <mergeCell ref="J1606:K1606"/>
    <mergeCell ref="Z1606:Z1607"/>
    <mergeCell ref="AA1606:AB1607"/>
    <mergeCell ref="G1607:H1607"/>
    <mergeCell ref="J1607:K1607"/>
    <mergeCell ref="G1608:G1609"/>
    <mergeCell ref="J1608:K1608"/>
    <mergeCell ref="G1610:G1611"/>
    <mergeCell ref="J1610:L1610"/>
    <mergeCell ref="J1611:L1611"/>
    <mergeCell ref="M1611:U1611"/>
    <mergeCell ref="B1600:C1600"/>
    <mergeCell ref="B1601:C1601"/>
    <mergeCell ref="L1600:U1600"/>
    <mergeCell ref="M1583:U1583"/>
    <mergeCell ref="M1584:U1584"/>
    <mergeCell ref="M1585:U1585"/>
    <mergeCell ref="M1586:U1586"/>
    <mergeCell ref="M1587:U1587"/>
    <mergeCell ref="M1588:U1588"/>
    <mergeCell ref="M1589:U1589"/>
    <mergeCell ref="M1590:U1590"/>
    <mergeCell ref="M1591:U1591"/>
    <mergeCell ref="M1580:U1580"/>
    <mergeCell ref="B1614:B1615"/>
    <mergeCell ref="G1614:G1615"/>
    <mergeCell ref="B1646:C1646"/>
    <mergeCell ref="D1646:E1646"/>
    <mergeCell ref="G1646:H1646"/>
    <mergeCell ref="J1646:L1646"/>
    <mergeCell ref="Z1646:AB1646"/>
    <mergeCell ref="G1647:H1647"/>
    <mergeCell ref="J1647:K1647"/>
    <mergeCell ref="Z1647:Z1648"/>
    <mergeCell ref="AA1647:AB1648"/>
    <mergeCell ref="G1648:H1648"/>
    <mergeCell ref="J1648:K1648"/>
    <mergeCell ref="G1649:G1650"/>
    <mergeCell ref="J1649:K1649"/>
    <mergeCell ref="G1651:G1652"/>
    <mergeCell ref="J1651:L1651"/>
    <mergeCell ref="J1652:L1652"/>
    <mergeCell ref="M1652:U1652"/>
    <mergeCell ref="L1641:U1641"/>
    <mergeCell ref="B1642:C1642"/>
    <mergeCell ref="B1641:C1641"/>
    <mergeCell ref="M1623:U1623"/>
    <mergeCell ref="M1624:U1624"/>
    <mergeCell ref="M1625:U1625"/>
    <mergeCell ref="M1626:U1626"/>
    <mergeCell ref="M1627:U1627"/>
    <mergeCell ref="M1628:U1628"/>
    <mergeCell ref="M1629:U1629"/>
    <mergeCell ref="M1630:U1630"/>
    <mergeCell ref="M1631:U1631"/>
    <mergeCell ref="M1616:U1616"/>
    <mergeCell ref="B1655:B1656"/>
    <mergeCell ref="G1655:G1656"/>
    <mergeCell ref="B1687:C1687"/>
    <mergeCell ref="D1687:E1687"/>
    <mergeCell ref="G1687:H1687"/>
    <mergeCell ref="J1687:L1687"/>
    <mergeCell ref="Z1687:AB1687"/>
    <mergeCell ref="G1688:H1688"/>
    <mergeCell ref="J1688:K1688"/>
    <mergeCell ref="Z1688:Z1689"/>
    <mergeCell ref="AA1688:AB1689"/>
    <mergeCell ref="G1689:H1689"/>
    <mergeCell ref="J1689:K1689"/>
    <mergeCell ref="G1690:G1691"/>
    <mergeCell ref="J1690:K1690"/>
    <mergeCell ref="G1692:G1693"/>
    <mergeCell ref="J1692:L1692"/>
    <mergeCell ref="J1693:L1693"/>
    <mergeCell ref="M1693:U1693"/>
    <mergeCell ref="B1683:C1683"/>
    <mergeCell ref="B1682:C1682"/>
    <mergeCell ref="L1682:U1682"/>
    <mergeCell ref="M1678:U1678"/>
    <mergeCell ref="M1679:U1679"/>
    <mergeCell ref="M1680:U1680"/>
    <mergeCell ref="M1681:U1681"/>
    <mergeCell ref="M1676:U1676"/>
    <mergeCell ref="M1677:U1677"/>
    <mergeCell ref="M1657:U1657"/>
    <mergeCell ref="M1658:U1658"/>
    <mergeCell ref="M1659:U1659"/>
    <mergeCell ref="M1660:U1660"/>
    <mergeCell ref="B1696:B1697"/>
    <mergeCell ref="G1696:G1697"/>
    <mergeCell ref="B1728:C1728"/>
    <mergeCell ref="D1728:E1728"/>
    <mergeCell ref="G1728:H1728"/>
    <mergeCell ref="J1728:L1728"/>
    <mergeCell ref="Z1728:AB1728"/>
    <mergeCell ref="G1729:H1729"/>
    <mergeCell ref="J1729:K1729"/>
    <mergeCell ref="Z1729:Z1730"/>
    <mergeCell ref="AA1729:AB1730"/>
    <mergeCell ref="G1730:H1730"/>
    <mergeCell ref="J1730:K1730"/>
    <mergeCell ref="G1731:G1732"/>
    <mergeCell ref="J1731:K1731"/>
    <mergeCell ref="G1733:G1734"/>
    <mergeCell ref="J1733:L1733"/>
    <mergeCell ref="J1734:L1734"/>
    <mergeCell ref="M1734:U1734"/>
    <mergeCell ref="L1723:U1723"/>
    <mergeCell ref="B1723:C1723"/>
    <mergeCell ref="B1724:C1724"/>
    <mergeCell ref="C1696:C1697"/>
    <mergeCell ref="D1696:D1697"/>
    <mergeCell ref="E1696:E1697"/>
    <mergeCell ref="F1696:F1697"/>
    <mergeCell ref="H1696:H1697"/>
    <mergeCell ref="I1696:I1697"/>
    <mergeCell ref="J1696:J1697"/>
    <mergeCell ref="K1696:K1697"/>
    <mergeCell ref="M1711:U1711"/>
    <mergeCell ref="M1712:U1712"/>
    <mergeCell ref="B1737:B1738"/>
    <mergeCell ref="G1737:G1738"/>
    <mergeCell ref="B1769:C1769"/>
    <mergeCell ref="D1769:E1769"/>
    <mergeCell ref="G1769:H1769"/>
    <mergeCell ref="J1769:L1769"/>
    <mergeCell ref="Z1769:AB1769"/>
    <mergeCell ref="G1770:H1770"/>
    <mergeCell ref="J1770:K1770"/>
    <mergeCell ref="Z1770:Z1771"/>
    <mergeCell ref="AA1770:AB1771"/>
    <mergeCell ref="G1771:H1771"/>
    <mergeCell ref="J1771:K1771"/>
    <mergeCell ref="G1772:G1773"/>
    <mergeCell ref="J1772:K1772"/>
    <mergeCell ref="G1774:G1775"/>
    <mergeCell ref="J1774:L1774"/>
    <mergeCell ref="J1775:L1775"/>
    <mergeCell ref="M1775:U1775"/>
    <mergeCell ref="L1764:U1764"/>
    <mergeCell ref="B1764:C1764"/>
    <mergeCell ref="B1765:C1765"/>
    <mergeCell ref="M1759:U1759"/>
    <mergeCell ref="M1760:U1760"/>
    <mergeCell ref="M1761:U1761"/>
    <mergeCell ref="M1762:U1762"/>
    <mergeCell ref="M1763:U1763"/>
    <mergeCell ref="M1758:U1758"/>
    <mergeCell ref="C1737:C1738"/>
    <mergeCell ref="D1737:D1738"/>
    <mergeCell ref="E1737:E1738"/>
    <mergeCell ref="F1737:F1738"/>
    <mergeCell ref="B1778:B1779"/>
    <mergeCell ref="G1778:G1779"/>
    <mergeCell ref="B1810:C1810"/>
    <mergeCell ref="D1810:E1810"/>
    <mergeCell ref="G1810:H1810"/>
    <mergeCell ref="J1810:L1810"/>
    <mergeCell ref="Z1810:AB1810"/>
    <mergeCell ref="G1811:H1811"/>
    <mergeCell ref="J1811:K1811"/>
    <mergeCell ref="Z1811:Z1812"/>
    <mergeCell ref="AA1811:AB1812"/>
    <mergeCell ref="G1812:H1812"/>
    <mergeCell ref="J1812:K1812"/>
    <mergeCell ref="G1813:G1814"/>
    <mergeCell ref="J1813:K1813"/>
    <mergeCell ref="G1815:G1816"/>
    <mergeCell ref="J1815:L1815"/>
    <mergeCell ref="J1816:L1816"/>
    <mergeCell ref="M1816:U1816"/>
    <mergeCell ref="B1806:C1806"/>
    <mergeCell ref="B1805:C1805"/>
    <mergeCell ref="L1805:U1805"/>
    <mergeCell ref="M1792:U1792"/>
    <mergeCell ref="M1793:U1793"/>
    <mergeCell ref="M1794:U1794"/>
    <mergeCell ref="M1795:U1795"/>
    <mergeCell ref="M1796:U1796"/>
    <mergeCell ref="M1797:U1797"/>
    <mergeCell ref="M1798:U1798"/>
    <mergeCell ref="M1799:U1799"/>
    <mergeCell ref="M1800:U1800"/>
    <mergeCell ref="C1778:C1779"/>
    <mergeCell ref="B1819:B1820"/>
    <mergeCell ref="G1819:G1820"/>
    <mergeCell ref="B1851:C1851"/>
    <mergeCell ref="D1851:E1851"/>
    <mergeCell ref="G1851:H1851"/>
    <mergeCell ref="J1851:L1851"/>
    <mergeCell ref="Z1851:AB1851"/>
    <mergeCell ref="G1852:H1852"/>
    <mergeCell ref="J1852:K1852"/>
    <mergeCell ref="Z1852:Z1853"/>
    <mergeCell ref="AA1852:AB1853"/>
    <mergeCell ref="G1853:H1853"/>
    <mergeCell ref="J1853:K1853"/>
    <mergeCell ref="G1854:G1855"/>
    <mergeCell ref="J1854:K1854"/>
    <mergeCell ref="G1856:G1857"/>
    <mergeCell ref="J1856:L1856"/>
    <mergeCell ref="J1857:L1857"/>
    <mergeCell ref="M1857:U1857"/>
    <mergeCell ref="L1846:U1846"/>
    <mergeCell ref="B1846:C1846"/>
    <mergeCell ref="B1847:C1847"/>
    <mergeCell ref="C1819:C1820"/>
    <mergeCell ref="D1819:D1820"/>
    <mergeCell ref="E1819:E1820"/>
    <mergeCell ref="F1819:F1820"/>
    <mergeCell ref="H1819:H1820"/>
    <mergeCell ref="I1819:I1820"/>
    <mergeCell ref="J1819:J1820"/>
    <mergeCell ref="K1819:K1820"/>
    <mergeCell ref="L1819:L1820"/>
    <mergeCell ref="M1819:U1820"/>
    <mergeCell ref="Z1933:AB1933"/>
    <mergeCell ref="G1934:H1934"/>
    <mergeCell ref="J1934:K1934"/>
    <mergeCell ref="Z1934:Z1935"/>
    <mergeCell ref="AA1934:AB1935"/>
    <mergeCell ref="G1935:H1935"/>
    <mergeCell ref="J1935:K1935"/>
    <mergeCell ref="G1936:G1937"/>
    <mergeCell ref="J1936:K1936"/>
    <mergeCell ref="G1938:G1939"/>
    <mergeCell ref="J1938:L1938"/>
    <mergeCell ref="J1939:L1939"/>
    <mergeCell ref="M1939:U1939"/>
    <mergeCell ref="B1860:B1861"/>
    <mergeCell ref="G1860:G1861"/>
    <mergeCell ref="B1892:C1892"/>
    <mergeCell ref="D1892:E1892"/>
    <mergeCell ref="G1892:H1892"/>
    <mergeCell ref="J1892:L1892"/>
    <mergeCell ref="Z1892:AB1892"/>
    <mergeCell ref="G1893:H1893"/>
    <mergeCell ref="J1893:K1893"/>
    <mergeCell ref="Z1893:Z1894"/>
    <mergeCell ref="AA1893:AB1894"/>
    <mergeCell ref="G1894:H1894"/>
    <mergeCell ref="J1894:K1894"/>
    <mergeCell ref="G1895:G1896"/>
    <mergeCell ref="J1895:K1895"/>
    <mergeCell ref="G1897:G1898"/>
    <mergeCell ref="J1897:L1897"/>
    <mergeCell ref="J1898:L1898"/>
    <mergeCell ref="C1901:C1902"/>
    <mergeCell ref="Z2015:AB2015"/>
    <mergeCell ref="G2016:H2016"/>
    <mergeCell ref="J2016:K2016"/>
    <mergeCell ref="Z2016:Z2017"/>
    <mergeCell ref="AA2016:AB2017"/>
    <mergeCell ref="G2017:H2017"/>
    <mergeCell ref="J2017:K2017"/>
    <mergeCell ref="G2018:G2019"/>
    <mergeCell ref="J2018:K2018"/>
    <mergeCell ref="G2020:G2021"/>
    <mergeCell ref="J2020:L2020"/>
    <mergeCell ref="J2021:L2021"/>
    <mergeCell ref="M2021:U2021"/>
    <mergeCell ref="B1942:B1943"/>
    <mergeCell ref="G1942:G1943"/>
    <mergeCell ref="B1974:C1974"/>
    <mergeCell ref="D1974:E1974"/>
    <mergeCell ref="G1974:H1974"/>
    <mergeCell ref="J1974:L1974"/>
    <mergeCell ref="Z1974:AB1974"/>
    <mergeCell ref="G1975:H1975"/>
    <mergeCell ref="J1975:K1975"/>
    <mergeCell ref="Z1975:Z1976"/>
    <mergeCell ref="AA1975:AB1976"/>
    <mergeCell ref="G1976:H1976"/>
    <mergeCell ref="J1976:K1976"/>
    <mergeCell ref="G1977:G1978"/>
    <mergeCell ref="J1977:K1977"/>
    <mergeCell ref="G1979:G1980"/>
    <mergeCell ref="J1979:L1979"/>
    <mergeCell ref="J1980:L1980"/>
    <mergeCell ref="M2000:U2000"/>
    <mergeCell ref="B2024:B2025"/>
    <mergeCell ref="G2024:G2025"/>
    <mergeCell ref="L2051:U2051"/>
    <mergeCell ref="B2051:C2051"/>
    <mergeCell ref="L2010:U2010"/>
    <mergeCell ref="B2011:C2011"/>
    <mergeCell ref="B2010:C2010"/>
    <mergeCell ref="L1969:U1969"/>
    <mergeCell ref="B1969:C1969"/>
    <mergeCell ref="B1970:C1970"/>
    <mergeCell ref="L1928:U1928"/>
    <mergeCell ref="B1928:C1928"/>
    <mergeCell ref="B1929:C1929"/>
    <mergeCell ref="B1888:C1888"/>
    <mergeCell ref="B1887:C1887"/>
    <mergeCell ref="L1887:U1887"/>
    <mergeCell ref="B1983:B1984"/>
    <mergeCell ref="G1983:G1984"/>
    <mergeCell ref="B2015:C2015"/>
    <mergeCell ref="D2015:E2015"/>
    <mergeCell ref="G2015:H2015"/>
    <mergeCell ref="J2015:L2015"/>
    <mergeCell ref="M1980:U1980"/>
    <mergeCell ref="B1901:B1902"/>
    <mergeCell ref="G1901:G1902"/>
    <mergeCell ref="B1933:C1933"/>
    <mergeCell ref="D1933:E1933"/>
    <mergeCell ref="G1933:H1933"/>
    <mergeCell ref="J1933:L1933"/>
    <mergeCell ref="M2001:U2001"/>
    <mergeCell ref="M2002:U2002"/>
    <mergeCell ref="M2003:U2003"/>
  </mergeCells>
  <phoneticPr fontId="60" type="noConversion"/>
  <conditionalFormatting sqref="J17:K18 K42:L43 J19:J41">
    <cfRule type="containsText" dxfId="1504" priority="3200" operator="containsText" text="error">
      <formula>NOT(ISERROR(SEARCH("error",J17)))</formula>
    </cfRule>
  </conditionalFormatting>
  <conditionalFormatting sqref="J17:J41">
    <cfRule type="cellIs" dxfId="1503" priority="3198" operator="lessThan">
      <formula>12</formula>
    </cfRule>
    <cfRule type="cellIs" dxfId="1502" priority="3199" operator="equal">
      <formula>"4,6,8"</formula>
    </cfRule>
  </conditionalFormatting>
  <conditionalFormatting sqref="L8">
    <cfRule type="cellIs" dxfId="1501" priority="3196" operator="lessThan">
      <formula>$L$7</formula>
    </cfRule>
  </conditionalFormatting>
  <conditionalFormatting sqref="I7">
    <cfRule type="cellIs" dxfId="1500" priority="3195" operator="lessThan">
      <formula>0</formula>
    </cfRule>
  </conditionalFormatting>
  <conditionalFormatting sqref="H17:I41">
    <cfRule type="cellIs" dxfId="1499" priority="3194" operator="lessThan">
      <formula>0</formula>
    </cfRule>
  </conditionalFormatting>
  <conditionalFormatting sqref="K84:L84 K83">
    <cfRule type="containsText" dxfId="1498" priority="3193" operator="containsText" text="error">
      <formula>NOT(ISERROR(SEARCH("error",K83)))</formula>
    </cfRule>
  </conditionalFormatting>
  <conditionalFormatting sqref="K125:L125 K124">
    <cfRule type="containsText" dxfId="1497" priority="3187" operator="containsText" text="error">
      <formula>NOT(ISERROR(SEARCH("error",K124)))</formula>
    </cfRule>
  </conditionalFormatting>
  <conditionalFormatting sqref="K166:L166 K165">
    <cfRule type="containsText" dxfId="1496" priority="3181" operator="containsText" text="error">
      <formula>NOT(ISERROR(SEARCH("error",K165)))</formula>
    </cfRule>
  </conditionalFormatting>
  <conditionalFormatting sqref="K207:L207 K206">
    <cfRule type="containsText" dxfId="1495" priority="3175" operator="containsText" text="error">
      <formula>NOT(ISERROR(SEARCH("error",K206)))</formula>
    </cfRule>
  </conditionalFormatting>
  <conditionalFormatting sqref="K248:L248 K247">
    <cfRule type="containsText" dxfId="1494" priority="3169" operator="containsText" text="error">
      <formula>NOT(ISERROR(SEARCH("error",K247)))</formula>
    </cfRule>
  </conditionalFormatting>
  <conditionalFormatting sqref="K289:L289 K288">
    <cfRule type="containsText" dxfId="1493" priority="3163" operator="containsText" text="error">
      <formula>NOT(ISERROR(SEARCH("error",K288)))</formula>
    </cfRule>
  </conditionalFormatting>
  <conditionalFormatting sqref="K330:L330 K329">
    <cfRule type="containsText" dxfId="1492" priority="3157" operator="containsText" text="error">
      <formula>NOT(ISERROR(SEARCH("error",K329)))</formula>
    </cfRule>
  </conditionalFormatting>
  <conditionalFormatting sqref="K371:L371 K370">
    <cfRule type="containsText" dxfId="1491" priority="3151" operator="containsText" text="error">
      <formula>NOT(ISERROR(SEARCH("error",K370)))</formula>
    </cfRule>
  </conditionalFormatting>
  <conditionalFormatting sqref="K412:L412 K411">
    <cfRule type="containsText" dxfId="1490" priority="3145" operator="containsText" text="error">
      <formula>NOT(ISERROR(SEARCH("error",K411)))</formula>
    </cfRule>
  </conditionalFormatting>
  <conditionalFormatting sqref="K453:L453 K452">
    <cfRule type="containsText" dxfId="1489" priority="3139" operator="containsText" text="error">
      <formula>NOT(ISERROR(SEARCH("error",K452)))</formula>
    </cfRule>
  </conditionalFormatting>
  <conditionalFormatting sqref="K494:L494 K493">
    <cfRule type="containsText" dxfId="1488" priority="3133" operator="containsText" text="error">
      <formula>NOT(ISERROR(SEARCH("error",K493)))</formula>
    </cfRule>
  </conditionalFormatting>
  <conditionalFormatting sqref="K535:L535 K534">
    <cfRule type="containsText" dxfId="1487" priority="3127" operator="containsText" text="error">
      <formula>NOT(ISERROR(SEARCH("error",K534)))</formula>
    </cfRule>
  </conditionalFormatting>
  <conditionalFormatting sqref="K576:L576 K575">
    <cfRule type="containsText" dxfId="1486" priority="3121" operator="containsText" text="error">
      <formula>NOT(ISERROR(SEARCH("error",K575)))</formula>
    </cfRule>
  </conditionalFormatting>
  <conditionalFormatting sqref="K617:L617 K616">
    <cfRule type="containsText" dxfId="1485" priority="3115" operator="containsText" text="error">
      <formula>NOT(ISERROR(SEARCH("error",K616)))</formula>
    </cfRule>
  </conditionalFormatting>
  <conditionalFormatting sqref="K658:L658 K657">
    <cfRule type="containsText" dxfId="1484" priority="3109" operator="containsText" text="error">
      <formula>NOT(ISERROR(SEARCH("error",K657)))</formula>
    </cfRule>
  </conditionalFormatting>
  <conditionalFormatting sqref="K699:L699 K698">
    <cfRule type="containsText" dxfId="1483" priority="3103" operator="containsText" text="error">
      <formula>NOT(ISERROR(SEARCH("error",K698)))</formula>
    </cfRule>
  </conditionalFormatting>
  <conditionalFormatting sqref="K740:L740 K739">
    <cfRule type="containsText" dxfId="1482" priority="3097" operator="containsText" text="error">
      <formula>NOT(ISERROR(SEARCH("error",K739)))</formula>
    </cfRule>
  </conditionalFormatting>
  <conditionalFormatting sqref="K781:L781 K780">
    <cfRule type="containsText" dxfId="1481" priority="3091" operator="containsText" text="error">
      <formula>NOT(ISERROR(SEARCH("error",K780)))</formula>
    </cfRule>
  </conditionalFormatting>
  <conditionalFormatting sqref="K822:L822 K821">
    <cfRule type="containsText" dxfId="1480" priority="3085" operator="containsText" text="error">
      <formula>NOT(ISERROR(SEARCH("error",K821)))</formula>
    </cfRule>
  </conditionalFormatting>
  <conditionalFormatting sqref="C128 C169 C210 C251 C292 C333 C374 C415 C456 C497 C538 C579 C620 C661 C702 C743 C784 C825">
    <cfRule type="expression" dxfId="1479" priority="3000">
      <formula>AND(OR(C129="NO",C129="REV T",C129="DBL REV"),C128="Field SPL")</formula>
    </cfRule>
  </conditionalFormatting>
  <conditionalFormatting sqref="K863:L863 K862">
    <cfRule type="containsText" dxfId="1478" priority="2998" operator="containsText" text="error">
      <formula>NOT(ISERROR(SEARCH("error",K862)))</formula>
    </cfRule>
  </conditionalFormatting>
  <conditionalFormatting sqref="K904:L904 K903">
    <cfRule type="containsText" dxfId="1477" priority="2991" operator="containsText" text="error">
      <formula>NOT(ISERROR(SEARCH("error",K903)))</formula>
    </cfRule>
  </conditionalFormatting>
  <conditionalFormatting sqref="K945:L945 K944">
    <cfRule type="containsText" dxfId="1476" priority="2984" operator="containsText" text="error">
      <formula>NOT(ISERROR(SEARCH("error",K944)))</formula>
    </cfRule>
  </conditionalFormatting>
  <conditionalFormatting sqref="K986:L986 K985">
    <cfRule type="containsText" dxfId="1475" priority="2977" operator="containsText" text="error">
      <formula>NOT(ISERROR(SEARCH("error",K985)))</formula>
    </cfRule>
  </conditionalFormatting>
  <conditionalFormatting sqref="K1027:L1027 K1026">
    <cfRule type="containsText" dxfId="1474" priority="2970" operator="containsText" text="error">
      <formula>NOT(ISERROR(SEARCH("error",K1026)))</formula>
    </cfRule>
  </conditionalFormatting>
  <conditionalFormatting sqref="K1068:L1068 K1067">
    <cfRule type="containsText" dxfId="1473" priority="2963" operator="containsText" text="error">
      <formula>NOT(ISERROR(SEARCH("error",K1067)))</formula>
    </cfRule>
  </conditionalFormatting>
  <conditionalFormatting sqref="K1109:L1109 K1108">
    <cfRule type="containsText" dxfId="1472" priority="2956" operator="containsText" text="error">
      <formula>NOT(ISERROR(SEARCH("error",K1108)))</formula>
    </cfRule>
  </conditionalFormatting>
  <conditionalFormatting sqref="K1150:L1150 K1149">
    <cfRule type="containsText" dxfId="1471" priority="2949" operator="containsText" text="error">
      <formula>NOT(ISERROR(SEARCH("error",K1149)))</formula>
    </cfRule>
  </conditionalFormatting>
  <conditionalFormatting sqref="K1191:L1191 K1190">
    <cfRule type="containsText" dxfId="1470" priority="2942" operator="containsText" text="error">
      <formula>NOT(ISERROR(SEARCH("error",K1190)))</formula>
    </cfRule>
  </conditionalFormatting>
  <conditionalFormatting sqref="K1232:L1232 K1231">
    <cfRule type="containsText" dxfId="1469" priority="2935" operator="containsText" text="error">
      <formula>NOT(ISERROR(SEARCH("error",K1231)))</formula>
    </cfRule>
  </conditionalFormatting>
  <conditionalFormatting sqref="K1273:L1273 K1272">
    <cfRule type="containsText" dxfId="1468" priority="2928" operator="containsText" text="error">
      <formula>NOT(ISERROR(SEARCH("error",K1272)))</formula>
    </cfRule>
  </conditionalFormatting>
  <conditionalFormatting sqref="K1314:L1314 K1313">
    <cfRule type="containsText" dxfId="1467" priority="2921" operator="containsText" text="error">
      <formula>NOT(ISERROR(SEARCH("error",K1313)))</formula>
    </cfRule>
  </conditionalFormatting>
  <conditionalFormatting sqref="K1355:L1355 K1354">
    <cfRule type="containsText" dxfId="1466" priority="2914" operator="containsText" text="error">
      <formula>NOT(ISERROR(SEARCH("error",K1354)))</formula>
    </cfRule>
  </conditionalFormatting>
  <conditionalFormatting sqref="K1396:L1396 K1395">
    <cfRule type="containsText" dxfId="1465" priority="2907" operator="containsText" text="error">
      <formula>NOT(ISERROR(SEARCH("error",K1395)))</formula>
    </cfRule>
  </conditionalFormatting>
  <conditionalFormatting sqref="K1437:L1437 K1436">
    <cfRule type="containsText" dxfId="1464" priority="2900" operator="containsText" text="error">
      <formula>NOT(ISERROR(SEARCH("error",K1436)))</formula>
    </cfRule>
  </conditionalFormatting>
  <conditionalFormatting sqref="K1478:L1478 K1477">
    <cfRule type="containsText" dxfId="1463" priority="2893" operator="containsText" text="error">
      <formula>NOT(ISERROR(SEARCH("error",K1477)))</formula>
    </cfRule>
  </conditionalFormatting>
  <conditionalFormatting sqref="K1519:L1519 K1518">
    <cfRule type="containsText" dxfId="1462" priority="2886" operator="containsText" text="error">
      <formula>NOT(ISERROR(SEARCH("error",K1518)))</formula>
    </cfRule>
  </conditionalFormatting>
  <conditionalFormatting sqref="K1560:L1560 K1559">
    <cfRule type="containsText" dxfId="1461" priority="2879" operator="containsText" text="error">
      <formula>NOT(ISERROR(SEARCH("error",K1559)))</formula>
    </cfRule>
  </conditionalFormatting>
  <conditionalFormatting sqref="K1601:L1601 K1600">
    <cfRule type="containsText" dxfId="1460" priority="2872" operator="containsText" text="error">
      <formula>NOT(ISERROR(SEARCH("error",K1600)))</formula>
    </cfRule>
  </conditionalFormatting>
  <conditionalFormatting sqref="K1642:L1642 K1641">
    <cfRule type="containsText" dxfId="1459" priority="2865" operator="containsText" text="error">
      <formula>NOT(ISERROR(SEARCH("error",K1641)))</formula>
    </cfRule>
  </conditionalFormatting>
  <conditionalFormatting sqref="E41">
    <cfRule type="expression" dxfId="1458" priority="2838">
      <formula>AND(OR(C41="NO",C41="REV T",C41="DBL REV",C41="TPL REV",C41="QD REV"),E41&gt;12)</formula>
    </cfRule>
  </conditionalFormatting>
  <conditionalFormatting sqref="J17">
    <cfRule type="expression" dxfId="1457" priority="2713">
      <formula>AND(C17="NO",E17&lt;12,C18="")</formula>
    </cfRule>
  </conditionalFormatting>
  <conditionalFormatting sqref="B29:B41">
    <cfRule type="expression" dxfId="1456" priority="2554">
      <formula>Z29="error"</formula>
    </cfRule>
  </conditionalFormatting>
  <conditionalFormatting sqref="B29:B41">
    <cfRule type="expression" dxfId="1455" priority="2552">
      <formula>AA31="error"</formula>
    </cfRule>
  </conditionalFormatting>
  <conditionalFormatting sqref="E41">
    <cfRule type="expression" dxfId="1454" priority="2545">
      <formula>AND(OR(C41="NO",C41="REV T",C41="DBL REV",C41="TPL REV",C41="QD REV"),E41&gt;12)</formula>
    </cfRule>
  </conditionalFormatting>
  <conditionalFormatting sqref="E12">
    <cfRule type="expression" dxfId="1453" priority="2487">
      <formula>AND(E7="EUC",E8&gt;48,E12="Y")</formula>
    </cfRule>
    <cfRule type="expression" dxfId="1452" priority="2488">
      <formula>AND(E7="RPX",E8&gt;48,E12="Y")</formula>
    </cfRule>
    <cfRule type="expression" dxfId="1451" priority="2489">
      <formula>AND(E7="SS",E8&gt;48,E12="Y")</formula>
    </cfRule>
  </conditionalFormatting>
  <conditionalFormatting sqref="I11">
    <cfRule type="expression" dxfId="1450" priority="2326">
      <formula>I11=0</formula>
    </cfRule>
    <cfRule type="expression" dxfId="1449" priority="2327">
      <formula>MOD(I11,2)=0</formula>
    </cfRule>
  </conditionalFormatting>
  <conditionalFormatting sqref="E35:E40">
    <cfRule type="expression" dxfId="1448" priority="2243">
      <formula>AND(OR(C35="NO",C35="REV T",C35="DBL REV",C35="TPL REV",C35="QD REV"),E35&gt;12)</formula>
    </cfRule>
  </conditionalFormatting>
  <conditionalFormatting sqref="C35:C41">
    <cfRule type="expression" dxfId="1447" priority="2242">
      <formula>AND(OR(C36="FST",C36="REV T",C36="DBL REV",C36="TPL REV",C36="QD REV"),C35="Field SPL")</formula>
    </cfRule>
  </conditionalFormatting>
  <conditionalFormatting sqref="I6">
    <cfRule type="expression" dxfId="1446" priority="2235">
      <formula>AND(E7="EUC",E8=432,I6&gt;204)</formula>
    </cfRule>
  </conditionalFormatting>
  <conditionalFormatting sqref="K1683:L1683 K1682">
    <cfRule type="containsText" dxfId="1445" priority="2175" operator="containsText" text="error">
      <formula>NOT(ISERROR(SEARCH("error",K1682)))</formula>
    </cfRule>
  </conditionalFormatting>
  <conditionalFormatting sqref="K1724:L1724 K1723">
    <cfRule type="containsText" dxfId="1444" priority="2149" operator="containsText" text="error">
      <formula>NOT(ISERROR(SEARCH("error",K1723)))</formula>
    </cfRule>
  </conditionalFormatting>
  <conditionalFormatting sqref="K1765:L1765 K1764">
    <cfRule type="containsText" dxfId="1443" priority="2123" operator="containsText" text="error">
      <formula>NOT(ISERROR(SEARCH("error",K1764)))</formula>
    </cfRule>
  </conditionalFormatting>
  <conditionalFormatting sqref="K1806:L1806 K1805">
    <cfRule type="containsText" dxfId="1442" priority="2097" operator="containsText" text="error">
      <formula>NOT(ISERROR(SEARCH("error",K1805)))</formula>
    </cfRule>
  </conditionalFormatting>
  <conditionalFormatting sqref="K1847:L1847 K1846">
    <cfRule type="containsText" dxfId="1441" priority="2071" operator="containsText" text="error">
      <formula>NOT(ISERROR(SEARCH("error",K1846)))</formula>
    </cfRule>
  </conditionalFormatting>
  <conditionalFormatting sqref="K1888:L1888 K1887">
    <cfRule type="containsText" dxfId="1440" priority="2045" operator="containsText" text="error">
      <formula>NOT(ISERROR(SEARCH("error",K1887)))</formula>
    </cfRule>
  </conditionalFormatting>
  <conditionalFormatting sqref="K1929:L1929 K1928">
    <cfRule type="containsText" dxfId="1439" priority="2019" operator="containsText" text="error">
      <formula>NOT(ISERROR(SEARCH("error",K1928)))</formula>
    </cfRule>
  </conditionalFormatting>
  <conditionalFormatting sqref="K1970:L1970 K1969">
    <cfRule type="containsText" dxfId="1438" priority="1993" operator="containsText" text="error">
      <formula>NOT(ISERROR(SEARCH("error",K1969)))</formula>
    </cfRule>
  </conditionalFormatting>
  <conditionalFormatting sqref="K2011:L2011 K2010">
    <cfRule type="containsText" dxfId="1437" priority="1967" operator="containsText" text="error">
      <formula>NOT(ISERROR(SEARCH("error",K2010)))</formula>
    </cfRule>
  </conditionalFormatting>
  <conditionalFormatting sqref="K2052:L2052 K2051">
    <cfRule type="containsText" dxfId="1436" priority="1941" operator="containsText" text="error">
      <formula>NOT(ISERROR(SEARCH("error",K2051)))</formula>
    </cfRule>
  </conditionalFormatting>
  <conditionalFormatting sqref="E8">
    <cfRule type="expression" dxfId="1435" priority="1716">
      <formula>(AND(E7="EUC",E8=432))</formula>
    </cfRule>
    <cfRule type="expression" dxfId="1434" priority="1717">
      <formula>AND(E7="SS",E8&gt;216)</formula>
    </cfRule>
    <cfRule type="expression" dxfId="1433" priority="1718">
      <formula>(AND(E7="EUC",E8&gt;216))</formula>
    </cfRule>
    <cfRule type="expression" dxfId="1432" priority="1719">
      <formula>AND(E7="RPX",E8&gt;216)</formula>
    </cfRule>
  </conditionalFormatting>
  <conditionalFormatting sqref="E17:E34">
    <cfRule type="expression" dxfId="1431" priority="1715">
      <formula>AND(OR(C17="NO",C17="REV T",C17="DBL REV",C17="TPL REV",C17="QD REV"),E17&gt;12)</formula>
    </cfRule>
  </conditionalFormatting>
  <conditionalFormatting sqref="C17:C34">
    <cfRule type="expression" dxfId="1430" priority="1714">
      <formula>AND(OR(C18="FST",C18="REV T",C18="DBL REV",C18="TPL REV",C18="QD REV"),C17="Field SPL")</formula>
    </cfRule>
  </conditionalFormatting>
  <conditionalFormatting sqref="L49">
    <cfRule type="cellIs" dxfId="1429" priority="1668" operator="lessThan">
      <formula>$L$7</formula>
    </cfRule>
  </conditionalFormatting>
  <conditionalFormatting sqref="I48">
    <cfRule type="cellIs" dxfId="1428" priority="1667" operator="lessThan">
      <formula>0</formula>
    </cfRule>
  </conditionalFormatting>
  <conditionalFormatting sqref="H58:I82">
    <cfRule type="cellIs" dxfId="1427" priority="1666" operator="lessThan">
      <formula>0</formula>
    </cfRule>
  </conditionalFormatting>
  <conditionalFormatting sqref="E82">
    <cfRule type="expression" dxfId="1426" priority="1665">
      <formula>AND(OR(C82="NO",C82="REV T",C82="DBL REV",C82="TPL REV",C82="QD REV"),E82&gt;12)</formula>
    </cfRule>
  </conditionalFormatting>
  <conditionalFormatting sqref="B70:B82">
    <cfRule type="expression" dxfId="1425" priority="1663">
      <formula>Z70="error"</formula>
    </cfRule>
  </conditionalFormatting>
  <conditionalFormatting sqref="B70:B82">
    <cfRule type="expression" dxfId="1424" priority="1662">
      <formula>AA72="error"</formula>
    </cfRule>
  </conditionalFormatting>
  <conditionalFormatting sqref="E82">
    <cfRule type="expression" dxfId="1423" priority="1661">
      <formula>AND(OR(C82="NO",C82="REV T",C82="DBL REV",C82="TPL REV",C82="QD REV"),E82&gt;12)</formula>
    </cfRule>
  </conditionalFormatting>
  <conditionalFormatting sqref="E53">
    <cfRule type="expression" dxfId="1422" priority="1658">
      <formula>AND(E48="EUC",E49&gt;48,E53="Y")</formula>
    </cfRule>
    <cfRule type="expression" dxfId="1421" priority="1659">
      <formula>AND(E48="RPX",E49&gt;48,E53="Y")</formula>
    </cfRule>
    <cfRule type="expression" dxfId="1420" priority="1660">
      <formula>AND(E48="SS",E49&gt;48,E53="Y")</formula>
    </cfRule>
  </conditionalFormatting>
  <conditionalFormatting sqref="I52">
    <cfRule type="expression" dxfId="1419" priority="1655">
      <formula>I52=0</formula>
    </cfRule>
    <cfRule type="expression" dxfId="1418" priority="1656">
      <formula>MOD(I52,2)=0</formula>
    </cfRule>
  </conditionalFormatting>
  <conditionalFormatting sqref="E76:E81">
    <cfRule type="expression" dxfId="1417" priority="1654">
      <formula>AND(OR(C76="NO",C76="REV T",C76="DBL REV",C76="TPL REV",C76="QD REV"),E76&gt;12)</formula>
    </cfRule>
  </conditionalFormatting>
  <conditionalFormatting sqref="C76:C82">
    <cfRule type="expression" dxfId="1416" priority="1653">
      <formula>AND(OR(C77="FST",C77="REV T",C77="DBL REV",C77="TPL REV",C77="QD REV"),C76="Field SPL")</formula>
    </cfRule>
  </conditionalFormatting>
  <conditionalFormatting sqref="I47">
    <cfRule type="expression" dxfId="1415" priority="1652">
      <formula>AND(E48="EUC",E49=432,I47&gt;204)</formula>
    </cfRule>
  </conditionalFormatting>
  <conditionalFormatting sqref="E49">
    <cfRule type="expression" dxfId="1414" priority="1648">
      <formula>(AND(E48="EUC",E49=432))</formula>
    </cfRule>
    <cfRule type="expression" dxfId="1413" priority="1649">
      <formula>AND(E48="SS",E49&gt;216)</formula>
    </cfRule>
    <cfRule type="expression" dxfId="1412" priority="1650">
      <formula>(AND(E48="EUC",E49&gt;216))</formula>
    </cfRule>
    <cfRule type="expression" dxfId="1411" priority="1651">
      <formula>AND(E48="RPX",E49&gt;216)</formula>
    </cfRule>
  </conditionalFormatting>
  <conditionalFormatting sqref="E58:E75">
    <cfRule type="expression" dxfId="1410" priority="1647">
      <formula>AND(OR(C58="NO",C58="REV T",C58="DBL REV",C58="TPL REV",C58="QD REV"),E58&gt;12)</formula>
    </cfRule>
  </conditionalFormatting>
  <conditionalFormatting sqref="C58:C75">
    <cfRule type="expression" dxfId="1409" priority="1646">
      <formula>AND(OR(C59="FST",C59="REV T",C59="DBL REV",C59="TPL REV",C59="QD REV"),C58="Field SPL")</formula>
    </cfRule>
  </conditionalFormatting>
  <conditionalFormatting sqref="L90">
    <cfRule type="cellIs" dxfId="1408" priority="1642" operator="lessThan">
      <formula>$L$7</formula>
    </cfRule>
  </conditionalFormatting>
  <conditionalFormatting sqref="I89">
    <cfRule type="cellIs" dxfId="1407" priority="1641" operator="lessThan">
      <formula>0</formula>
    </cfRule>
  </conditionalFormatting>
  <conditionalFormatting sqref="H99:I123">
    <cfRule type="cellIs" dxfId="1406" priority="1640" operator="lessThan">
      <formula>0</formula>
    </cfRule>
  </conditionalFormatting>
  <conditionalFormatting sqref="E123">
    <cfRule type="expression" dxfId="1405" priority="1639">
      <formula>AND(OR(C123="NO",C123="REV T",C123="DBL REV",C123="TPL REV",C123="QD REV"),E123&gt;12)</formula>
    </cfRule>
  </conditionalFormatting>
  <conditionalFormatting sqref="B111:B123">
    <cfRule type="expression" dxfId="1404" priority="1637">
      <formula>Z111="error"</formula>
    </cfRule>
  </conditionalFormatting>
  <conditionalFormatting sqref="B111:B123">
    <cfRule type="expression" dxfId="1403" priority="1636">
      <formula>AA113="error"</formula>
    </cfRule>
  </conditionalFormatting>
  <conditionalFormatting sqref="E123">
    <cfRule type="expression" dxfId="1402" priority="1635">
      <formula>AND(OR(C123="NO",C123="REV T",C123="DBL REV",C123="TPL REV",C123="QD REV"),E123&gt;12)</formula>
    </cfRule>
  </conditionalFormatting>
  <conditionalFormatting sqref="E94">
    <cfRule type="expression" dxfId="1401" priority="1632">
      <formula>AND(E89="EUC",E90&gt;48,E94="Y")</formula>
    </cfRule>
    <cfRule type="expression" dxfId="1400" priority="1633">
      <formula>AND(E89="RPX",E90&gt;48,E94="Y")</formula>
    </cfRule>
    <cfRule type="expression" dxfId="1399" priority="1634">
      <formula>AND(E89="SS",E90&gt;48,E94="Y")</formula>
    </cfRule>
  </conditionalFormatting>
  <conditionalFormatting sqref="I93">
    <cfRule type="expression" dxfId="1398" priority="1629">
      <formula>I93=0</formula>
    </cfRule>
    <cfRule type="expression" dxfId="1397" priority="1630">
      <formula>MOD(I93,2)=0</formula>
    </cfRule>
  </conditionalFormatting>
  <conditionalFormatting sqref="E117:E122">
    <cfRule type="expression" dxfId="1396" priority="1628">
      <formula>AND(OR(C117="NO",C117="REV T",C117="DBL REV",C117="TPL REV",C117="QD REV"),E117&gt;12)</formula>
    </cfRule>
  </conditionalFormatting>
  <conditionalFormatting sqref="C117:C123">
    <cfRule type="expression" dxfId="1395" priority="1627">
      <formula>AND(OR(C118="FST",C118="REV T",C118="DBL REV",C118="TPL REV",C118="QD REV"),C117="Field SPL")</formula>
    </cfRule>
  </conditionalFormatting>
  <conditionalFormatting sqref="I88">
    <cfRule type="expression" dxfId="1394" priority="1626">
      <formula>AND(E89="EUC",E90=432,I88&gt;204)</formula>
    </cfRule>
  </conditionalFormatting>
  <conditionalFormatting sqref="E90">
    <cfRule type="expression" dxfId="1393" priority="1622">
      <formula>(AND(E89="EUC",E90=432))</formula>
    </cfRule>
    <cfRule type="expression" dxfId="1392" priority="1623">
      <formula>AND(E89="SS",E90&gt;216)</formula>
    </cfRule>
    <cfRule type="expression" dxfId="1391" priority="1624">
      <formula>(AND(E89="EUC",E90&gt;216))</formula>
    </cfRule>
    <cfRule type="expression" dxfId="1390" priority="1625">
      <formula>AND(E89="RPX",E90&gt;216)</formula>
    </cfRule>
  </conditionalFormatting>
  <conditionalFormatting sqref="E99:E116">
    <cfRule type="expression" dxfId="1389" priority="1621">
      <formula>AND(OR(C99="NO",C99="REV T",C99="DBL REV",C99="TPL REV",C99="QD REV"),E99&gt;12)</formula>
    </cfRule>
  </conditionalFormatting>
  <conditionalFormatting sqref="C99:C116">
    <cfRule type="expression" dxfId="1388" priority="1620">
      <formula>AND(OR(C100="FST",C100="REV T",C100="DBL REV",C100="TPL REV",C100="QD REV"),C99="Field SPL")</formula>
    </cfRule>
  </conditionalFormatting>
  <conditionalFormatting sqref="L131">
    <cfRule type="cellIs" dxfId="1387" priority="1616" operator="lessThan">
      <formula>$L$7</formula>
    </cfRule>
  </conditionalFormatting>
  <conditionalFormatting sqref="I130">
    <cfRule type="cellIs" dxfId="1386" priority="1615" operator="lessThan">
      <formula>0</formula>
    </cfRule>
  </conditionalFormatting>
  <conditionalFormatting sqref="H140:I164">
    <cfRule type="cellIs" dxfId="1385" priority="1614" operator="lessThan">
      <formula>0</formula>
    </cfRule>
  </conditionalFormatting>
  <conditionalFormatting sqref="E164">
    <cfRule type="expression" dxfId="1384" priority="1613">
      <formula>AND(OR(C164="NO",C164="REV T",C164="DBL REV",C164="TPL REV",C164="QD REV"),E164&gt;12)</formula>
    </cfRule>
  </conditionalFormatting>
  <conditionalFormatting sqref="B152:B164">
    <cfRule type="expression" dxfId="1383" priority="1611">
      <formula>Z152="error"</formula>
    </cfRule>
  </conditionalFormatting>
  <conditionalFormatting sqref="B152:B164">
    <cfRule type="expression" dxfId="1382" priority="1610">
      <formula>AA154="error"</formula>
    </cfRule>
  </conditionalFormatting>
  <conditionalFormatting sqref="E164">
    <cfRule type="expression" dxfId="1381" priority="1609">
      <formula>AND(OR(C164="NO",C164="REV T",C164="DBL REV",C164="TPL REV",C164="QD REV"),E164&gt;12)</formula>
    </cfRule>
  </conditionalFormatting>
  <conditionalFormatting sqref="E135">
    <cfRule type="expression" dxfId="1380" priority="1606">
      <formula>AND(E130="EUC",E131&gt;48,E135="Y")</formula>
    </cfRule>
    <cfRule type="expression" dxfId="1379" priority="1607">
      <formula>AND(E130="RPX",E131&gt;48,E135="Y")</formula>
    </cfRule>
    <cfRule type="expression" dxfId="1378" priority="1608">
      <formula>AND(E130="SS",E131&gt;48,E135="Y")</formula>
    </cfRule>
  </conditionalFormatting>
  <conditionalFormatting sqref="I134">
    <cfRule type="expression" dxfId="1377" priority="1603">
      <formula>I134=0</formula>
    </cfRule>
    <cfRule type="expression" dxfId="1376" priority="1604">
      <formula>MOD(I134,2)=0</formula>
    </cfRule>
  </conditionalFormatting>
  <conditionalFormatting sqref="E158:E163">
    <cfRule type="expression" dxfId="1375" priority="1602">
      <formula>AND(OR(C158="NO",C158="REV T",C158="DBL REV",C158="TPL REV",C158="QD REV"),E158&gt;12)</formula>
    </cfRule>
  </conditionalFormatting>
  <conditionalFormatting sqref="C158:C164">
    <cfRule type="expression" dxfId="1374" priority="1601">
      <formula>AND(OR(C159="FST",C159="REV T",C159="DBL REV",C159="TPL REV",C159="QD REV"),C158="Field SPL")</formula>
    </cfRule>
  </conditionalFormatting>
  <conditionalFormatting sqref="I129">
    <cfRule type="expression" dxfId="1373" priority="1600">
      <formula>AND(E130="EUC",E131=432,I129&gt;204)</formula>
    </cfRule>
  </conditionalFormatting>
  <conditionalFormatting sqref="E131">
    <cfRule type="expression" dxfId="1372" priority="1596">
      <formula>(AND(E130="EUC",E131=432))</formula>
    </cfRule>
    <cfRule type="expression" dxfId="1371" priority="1597">
      <formula>AND(E130="SS",E131&gt;216)</formula>
    </cfRule>
    <cfRule type="expression" dxfId="1370" priority="1598">
      <formula>(AND(E130="EUC",E131&gt;216))</formula>
    </cfRule>
    <cfRule type="expression" dxfId="1369" priority="1599">
      <formula>AND(E130="RPX",E131&gt;216)</formula>
    </cfRule>
  </conditionalFormatting>
  <conditionalFormatting sqref="E140:E157">
    <cfRule type="expression" dxfId="1368" priority="1595">
      <formula>AND(OR(C140="NO",C140="REV T",C140="DBL REV",C140="TPL REV",C140="QD REV"),E140&gt;12)</formula>
    </cfRule>
  </conditionalFormatting>
  <conditionalFormatting sqref="C140:C157">
    <cfRule type="expression" dxfId="1367" priority="1594">
      <formula>AND(OR(C141="FST",C141="REV T",C141="DBL REV",C141="TPL REV",C141="QD REV"),C140="Field SPL")</formula>
    </cfRule>
  </conditionalFormatting>
  <conditionalFormatting sqref="L172">
    <cfRule type="cellIs" dxfId="1366" priority="1590" operator="lessThan">
      <formula>$L$7</formula>
    </cfRule>
  </conditionalFormatting>
  <conditionalFormatting sqref="I171">
    <cfRule type="cellIs" dxfId="1365" priority="1589" operator="lessThan">
      <formula>0</formula>
    </cfRule>
  </conditionalFormatting>
  <conditionalFormatting sqref="H181:I205">
    <cfRule type="cellIs" dxfId="1364" priority="1588" operator="lessThan">
      <formula>0</formula>
    </cfRule>
  </conditionalFormatting>
  <conditionalFormatting sqref="E205">
    <cfRule type="expression" dxfId="1363" priority="1587">
      <formula>AND(OR(C205="NO",C205="REV T",C205="DBL REV",C205="TPL REV",C205="QD REV"),E205&gt;12)</formula>
    </cfRule>
  </conditionalFormatting>
  <conditionalFormatting sqref="B193:B205">
    <cfRule type="expression" dxfId="1362" priority="1585">
      <formula>Z193="error"</formula>
    </cfRule>
  </conditionalFormatting>
  <conditionalFormatting sqref="B193:B205">
    <cfRule type="expression" dxfId="1361" priority="1584">
      <formula>AA195="error"</formula>
    </cfRule>
  </conditionalFormatting>
  <conditionalFormatting sqref="E205">
    <cfRule type="expression" dxfId="1360" priority="1583">
      <formula>AND(OR(C205="NO",C205="REV T",C205="DBL REV",C205="TPL REV",C205="QD REV"),E205&gt;12)</formula>
    </cfRule>
  </conditionalFormatting>
  <conditionalFormatting sqref="E176">
    <cfRule type="expression" dxfId="1359" priority="1580">
      <formula>AND(E171="EUC",E172&gt;48,E176="Y")</formula>
    </cfRule>
    <cfRule type="expression" dxfId="1358" priority="1581">
      <formula>AND(E171="RPX",E172&gt;48,E176="Y")</formula>
    </cfRule>
    <cfRule type="expression" dxfId="1357" priority="1582">
      <formula>AND(E171="SS",E172&gt;48,E176="Y")</formula>
    </cfRule>
  </conditionalFormatting>
  <conditionalFormatting sqref="I175">
    <cfRule type="expression" dxfId="1356" priority="1577">
      <formula>I175=0</formula>
    </cfRule>
    <cfRule type="expression" dxfId="1355" priority="1578">
      <formula>MOD(I175,2)=0</formula>
    </cfRule>
  </conditionalFormatting>
  <conditionalFormatting sqref="E199:E204">
    <cfRule type="expression" dxfId="1354" priority="1576">
      <formula>AND(OR(C199="NO",C199="REV T",C199="DBL REV",C199="TPL REV",C199="QD REV"),E199&gt;12)</formula>
    </cfRule>
  </conditionalFormatting>
  <conditionalFormatting sqref="C199:C205">
    <cfRule type="expression" dxfId="1353" priority="1575">
      <formula>AND(OR(C200="FST",C200="REV T",C200="DBL REV",C200="TPL REV",C200="QD REV"),C199="Field SPL")</formula>
    </cfRule>
  </conditionalFormatting>
  <conditionalFormatting sqref="I170">
    <cfRule type="expression" dxfId="1352" priority="1574">
      <formula>AND(E171="EUC",E172=432,I170&gt;204)</formula>
    </cfRule>
  </conditionalFormatting>
  <conditionalFormatting sqref="E172">
    <cfRule type="expression" dxfId="1351" priority="1570">
      <formula>(AND(E171="EUC",E172=432))</formula>
    </cfRule>
    <cfRule type="expression" dxfId="1350" priority="1571">
      <formula>AND(E171="SS",E172&gt;216)</formula>
    </cfRule>
    <cfRule type="expression" dxfId="1349" priority="1572">
      <formula>(AND(E171="EUC",E172&gt;216))</formula>
    </cfRule>
    <cfRule type="expression" dxfId="1348" priority="1573">
      <formula>AND(E171="RPX",E172&gt;216)</formula>
    </cfRule>
  </conditionalFormatting>
  <conditionalFormatting sqref="E189:E198">
    <cfRule type="expression" dxfId="1347" priority="1569">
      <formula>AND(OR(C189="NO",C189="REV T",C189="DBL REV",C189="TPL REV",C189="QD REV"),E189&gt;12)</formula>
    </cfRule>
  </conditionalFormatting>
  <conditionalFormatting sqref="C189:C198">
    <cfRule type="expression" dxfId="1346" priority="1568">
      <formula>AND(OR(C190="FST",C190="REV T",C190="DBL REV",C190="TPL REV",C190="QD REV"),C189="Field SPL")</formula>
    </cfRule>
  </conditionalFormatting>
  <conditionalFormatting sqref="L213">
    <cfRule type="cellIs" dxfId="1345" priority="1564" operator="lessThan">
      <formula>$L$7</formula>
    </cfRule>
  </conditionalFormatting>
  <conditionalFormatting sqref="I212">
    <cfRule type="cellIs" dxfId="1344" priority="1563" operator="lessThan">
      <formula>0</formula>
    </cfRule>
  </conditionalFormatting>
  <conditionalFormatting sqref="H222:I246">
    <cfRule type="cellIs" dxfId="1343" priority="1562" operator="lessThan">
      <formula>0</formula>
    </cfRule>
  </conditionalFormatting>
  <conditionalFormatting sqref="E246">
    <cfRule type="expression" dxfId="1342" priority="1561">
      <formula>AND(OR(C246="NO",C246="REV T",C246="DBL REV",C246="TPL REV",C246="QD REV"),E246&gt;12)</formula>
    </cfRule>
  </conditionalFormatting>
  <conditionalFormatting sqref="B234:B246">
    <cfRule type="expression" dxfId="1341" priority="1559">
      <formula>Z234="error"</formula>
    </cfRule>
  </conditionalFormatting>
  <conditionalFormatting sqref="B234:B246">
    <cfRule type="expression" dxfId="1340" priority="1558">
      <formula>AA236="error"</formula>
    </cfRule>
  </conditionalFormatting>
  <conditionalFormatting sqref="E246">
    <cfRule type="expression" dxfId="1339" priority="1557">
      <formula>AND(OR(C246="NO",C246="REV T",C246="DBL REV",C246="TPL REV",C246="QD REV"),E246&gt;12)</formula>
    </cfRule>
  </conditionalFormatting>
  <conditionalFormatting sqref="E217">
    <cfRule type="expression" dxfId="1338" priority="1554">
      <formula>AND(E212="EUC",E213&gt;48,E217="Y")</formula>
    </cfRule>
    <cfRule type="expression" dxfId="1337" priority="1555">
      <formula>AND(E212="RPX",E213&gt;48,E217="Y")</formula>
    </cfRule>
    <cfRule type="expression" dxfId="1336" priority="1556">
      <formula>AND(E212="SS",E213&gt;48,E217="Y")</formula>
    </cfRule>
  </conditionalFormatting>
  <conditionalFormatting sqref="I216">
    <cfRule type="expression" dxfId="1335" priority="1551">
      <formula>I216=0</formula>
    </cfRule>
    <cfRule type="expression" dxfId="1334" priority="1552">
      <formula>MOD(I216,2)=0</formula>
    </cfRule>
  </conditionalFormatting>
  <conditionalFormatting sqref="E240:E245">
    <cfRule type="expression" dxfId="1333" priority="1550">
      <formula>AND(OR(C240="NO",C240="REV T",C240="DBL REV",C240="TPL REV",C240="QD REV"),E240&gt;12)</formula>
    </cfRule>
  </conditionalFormatting>
  <conditionalFormatting sqref="C240:C246">
    <cfRule type="expression" dxfId="1332" priority="1549">
      <formula>AND(OR(C241="FST",C241="REV T",C241="DBL REV",C241="TPL REV",C241="QD REV"),C240="Field SPL")</formula>
    </cfRule>
  </conditionalFormatting>
  <conditionalFormatting sqref="I211">
    <cfRule type="expression" dxfId="1331" priority="1548">
      <formula>AND(E212="EUC",E213=432,I211&gt;204)</formula>
    </cfRule>
  </conditionalFormatting>
  <conditionalFormatting sqref="E213">
    <cfRule type="expression" dxfId="1330" priority="1544">
      <formula>(AND(E212="EUC",E213=432))</formula>
    </cfRule>
    <cfRule type="expression" dxfId="1329" priority="1545">
      <formula>AND(E212="SS",E213&gt;216)</formula>
    </cfRule>
    <cfRule type="expression" dxfId="1328" priority="1546">
      <formula>(AND(E212="EUC",E213&gt;216))</formula>
    </cfRule>
    <cfRule type="expression" dxfId="1327" priority="1547">
      <formula>AND(E212="RPX",E213&gt;216)</formula>
    </cfRule>
  </conditionalFormatting>
  <conditionalFormatting sqref="E222:E239">
    <cfRule type="expression" dxfId="1326" priority="1543">
      <formula>AND(OR(C222="NO",C222="REV T",C222="DBL REV",C222="TPL REV",C222="QD REV"),E222&gt;12)</formula>
    </cfRule>
  </conditionalFormatting>
  <conditionalFormatting sqref="C222:C239">
    <cfRule type="expression" dxfId="1325" priority="1542">
      <formula>AND(OR(C223="FST",C223="REV T",C223="DBL REV",C223="TPL REV",C223="QD REV"),C222="Field SPL")</formula>
    </cfRule>
  </conditionalFormatting>
  <conditionalFormatting sqref="L254">
    <cfRule type="cellIs" dxfId="1324" priority="1538" operator="lessThan">
      <formula>$L$7</formula>
    </cfRule>
  </conditionalFormatting>
  <conditionalFormatting sqref="I253">
    <cfRule type="cellIs" dxfId="1323" priority="1537" operator="lessThan">
      <formula>0</formula>
    </cfRule>
  </conditionalFormatting>
  <conditionalFormatting sqref="H263:I287">
    <cfRule type="cellIs" dxfId="1322" priority="1536" operator="lessThan">
      <formula>0</formula>
    </cfRule>
  </conditionalFormatting>
  <conditionalFormatting sqref="E287">
    <cfRule type="expression" dxfId="1321" priority="1535">
      <formula>AND(OR(C287="NO",C287="REV T",C287="DBL REV",C287="TPL REV",C287="QD REV"),E287&gt;12)</formula>
    </cfRule>
  </conditionalFormatting>
  <conditionalFormatting sqref="B275:B287">
    <cfRule type="expression" dxfId="1320" priority="1533">
      <formula>Z275="error"</formula>
    </cfRule>
  </conditionalFormatting>
  <conditionalFormatting sqref="B275:B287">
    <cfRule type="expression" dxfId="1319" priority="1532">
      <formula>AA277="error"</formula>
    </cfRule>
  </conditionalFormatting>
  <conditionalFormatting sqref="E287">
    <cfRule type="expression" dxfId="1318" priority="1531">
      <formula>AND(OR(C287="NO",C287="REV T",C287="DBL REV",C287="TPL REV",C287="QD REV"),E287&gt;12)</formula>
    </cfRule>
  </conditionalFormatting>
  <conditionalFormatting sqref="E258">
    <cfRule type="expression" dxfId="1317" priority="1528">
      <formula>AND(E253="EUC",E254&gt;48,E258="Y")</formula>
    </cfRule>
    <cfRule type="expression" dxfId="1316" priority="1529">
      <formula>AND(E253="RPX",E254&gt;48,E258="Y")</formula>
    </cfRule>
    <cfRule type="expression" dxfId="1315" priority="1530">
      <formula>AND(E253="SS",E254&gt;48,E258="Y")</formula>
    </cfRule>
  </conditionalFormatting>
  <conditionalFormatting sqref="I257">
    <cfRule type="expression" dxfId="1314" priority="1525">
      <formula>I257=0</formula>
    </cfRule>
    <cfRule type="expression" dxfId="1313" priority="1526">
      <formula>MOD(I257,2)=0</formula>
    </cfRule>
  </conditionalFormatting>
  <conditionalFormatting sqref="E281:E286">
    <cfRule type="expression" dxfId="1312" priority="1524">
      <formula>AND(OR(C281="NO",C281="REV T",C281="DBL REV",C281="TPL REV",C281="QD REV"),E281&gt;12)</formula>
    </cfRule>
  </conditionalFormatting>
  <conditionalFormatting sqref="C281:C287">
    <cfRule type="expression" dxfId="1311" priority="1523">
      <formula>AND(OR(C282="FST",C282="REV T",C282="DBL REV",C282="TPL REV",C282="QD REV"),C281="Field SPL")</formula>
    </cfRule>
  </conditionalFormatting>
  <conditionalFormatting sqref="I252">
    <cfRule type="expression" dxfId="1310" priority="1522">
      <formula>AND(E253="EUC",E254=432,I252&gt;204)</formula>
    </cfRule>
  </conditionalFormatting>
  <conditionalFormatting sqref="E254">
    <cfRule type="expression" dxfId="1309" priority="1518">
      <formula>(AND(E253="EUC",E254=432))</formula>
    </cfRule>
    <cfRule type="expression" dxfId="1308" priority="1519">
      <formula>AND(E253="SS",E254&gt;216)</formula>
    </cfRule>
    <cfRule type="expression" dxfId="1307" priority="1520">
      <formula>(AND(E253="EUC",E254&gt;216))</formula>
    </cfRule>
    <cfRule type="expression" dxfId="1306" priority="1521">
      <formula>AND(E253="RPX",E254&gt;216)</formula>
    </cfRule>
  </conditionalFormatting>
  <conditionalFormatting sqref="E263:E280">
    <cfRule type="expression" dxfId="1305" priority="1517">
      <formula>AND(OR(C263="NO",C263="REV T",C263="DBL REV",C263="TPL REV",C263="QD REV"),E263&gt;12)</formula>
    </cfRule>
  </conditionalFormatting>
  <conditionalFormatting sqref="C263:C280">
    <cfRule type="expression" dxfId="1304" priority="1516">
      <formula>AND(OR(C264="FST",C264="REV T",C264="DBL REV",C264="TPL REV",C264="QD REV"),C263="Field SPL")</formula>
    </cfRule>
  </conditionalFormatting>
  <conditionalFormatting sqref="L295">
    <cfRule type="cellIs" dxfId="1303" priority="1512" operator="lessThan">
      <formula>$L$7</formula>
    </cfRule>
  </conditionalFormatting>
  <conditionalFormatting sqref="I294">
    <cfRule type="cellIs" dxfId="1302" priority="1511" operator="lessThan">
      <formula>0</formula>
    </cfRule>
  </conditionalFormatting>
  <conditionalFormatting sqref="H304:I328">
    <cfRule type="cellIs" dxfId="1301" priority="1510" operator="lessThan">
      <formula>0</formula>
    </cfRule>
  </conditionalFormatting>
  <conditionalFormatting sqref="E328">
    <cfRule type="expression" dxfId="1300" priority="1509">
      <formula>AND(OR(C328="NO",C328="REV T",C328="DBL REV",C328="TPL REV",C328="QD REV"),E328&gt;12)</formula>
    </cfRule>
  </conditionalFormatting>
  <conditionalFormatting sqref="B316:B328">
    <cfRule type="expression" dxfId="1299" priority="1507">
      <formula>Z316="error"</formula>
    </cfRule>
  </conditionalFormatting>
  <conditionalFormatting sqref="B316:B328">
    <cfRule type="expression" dxfId="1298" priority="1506">
      <formula>AA318="error"</formula>
    </cfRule>
  </conditionalFormatting>
  <conditionalFormatting sqref="E328">
    <cfRule type="expression" dxfId="1297" priority="1505">
      <formula>AND(OR(C328="NO",C328="REV T",C328="DBL REV",C328="TPL REV",C328="QD REV"),E328&gt;12)</formula>
    </cfRule>
  </conditionalFormatting>
  <conditionalFormatting sqref="E299">
    <cfRule type="expression" dxfId="1296" priority="1502">
      <formula>AND(E294="EUC",E295&gt;48,E299="Y")</formula>
    </cfRule>
    <cfRule type="expression" dxfId="1295" priority="1503">
      <formula>AND(E294="RPX",E295&gt;48,E299="Y")</formula>
    </cfRule>
    <cfRule type="expression" dxfId="1294" priority="1504">
      <formula>AND(E294="SS",E295&gt;48,E299="Y")</formula>
    </cfRule>
  </conditionalFormatting>
  <conditionalFormatting sqref="I298">
    <cfRule type="expression" dxfId="1293" priority="1499">
      <formula>I298=0</formula>
    </cfRule>
    <cfRule type="expression" dxfId="1292" priority="1500">
      <formula>MOD(I298,2)=0</formula>
    </cfRule>
  </conditionalFormatting>
  <conditionalFormatting sqref="E322:E327">
    <cfRule type="expression" dxfId="1291" priority="1498">
      <formula>AND(OR(C322="NO",C322="REV T",C322="DBL REV",C322="TPL REV",C322="QD REV"),E322&gt;12)</formula>
    </cfRule>
  </conditionalFormatting>
  <conditionalFormatting sqref="C322:C328">
    <cfRule type="expression" dxfId="1290" priority="1497">
      <formula>AND(OR(C323="FST",C323="REV T",C323="DBL REV",C323="TPL REV",C323="QD REV"),C322="Field SPL")</formula>
    </cfRule>
  </conditionalFormatting>
  <conditionalFormatting sqref="I293">
    <cfRule type="expression" dxfId="1289" priority="1496">
      <formula>AND(E294="EUC",E295=432,I293&gt;204)</formula>
    </cfRule>
  </conditionalFormatting>
  <conditionalFormatting sqref="E295">
    <cfRule type="expression" dxfId="1288" priority="1492">
      <formula>(AND(E294="EUC",E295=432))</formula>
    </cfRule>
    <cfRule type="expression" dxfId="1287" priority="1493">
      <formula>AND(E294="SS",E295&gt;216)</formula>
    </cfRule>
    <cfRule type="expression" dxfId="1286" priority="1494">
      <formula>(AND(E294="EUC",E295&gt;216))</formula>
    </cfRule>
    <cfRule type="expression" dxfId="1285" priority="1495">
      <formula>AND(E294="RPX",E295&gt;216)</formula>
    </cfRule>
  </conditionalFormatting>
  <conditionalFormatting sqref="E304:E321">
    <cfRule type="expression" dxfId="1284" priority="1491">
      <formula>AND(OR(C304="NO",C304="REV T",C304="DBL REV",C304="TPL REV",C304="QD REV"),E304&gt;12)</formula>
    </cfRule>
  </conditionalFormatting>
  <conditionalFormatting sqref="C304:C321">
    <cfRule type="expression" dxfId="1283" priority="1490">
      <formula>AND(OR(C305="FST",C305="REV T",C305="DBL REV",C305="TPL REV",C305="QD REV"),C304="Field SPL")</formula>
    </cfRule>
  </conditionalFormatting>
  <conditionalFormatting sqref="L336">
    <cfRule type="cellIs" dxfId="1282" priority="1486" operator="lessThan">
      <formula>$L$7</formula>
    </cfRule>
  </conditionalFormatting>
  <conditionalFormatting sqref="I335">
    <cfRule type="cellIs" dxfId="1281" priority="1485" operator="lessThan">
      <formula>0</formula>
    </cfRule>
  </conditionalFormatting>
  <conditionalFormatting sqref="H345:I369">
    <cfRule type="cellIs" dxfId="1280" priority="1484" operator="lessThan">
      <formula>0</formula>
    </cfRule>
  </conditionalFormatting>
  <conditionalFormatting sqref="E369">
    <cfRule type="expression" dxfId="1279" priority="1483">
      <formula>AND(OR(C369="NO",C369="REV T",C369="DBL REV",C369="TPL REV",C369="QD REV"),E369&gt;12)</formula>
    </cfRule>
  </conditionalFormatting>
  <conditionalFormatting sqref="B357:B369">
    <cfRule type="expression" dxfId="1278" priority="1481">
      <formula>Z357="error"</formula>
    </cfRule>
  </conditionalFormatting>
  <conditionalFormatting sqref="B357:B369">
    <cfRule type="expression" dxfId="1277" priority="1480">
      <formula>AA359="error"</formula>
    </cfRule>
  </conditionalFormatting>
  <conditionalFormatting sqref="E369">
    <cfRule type="expression" dxfId="1276" priority="1479">
      <formula>AND(OR(C369="NO",C369="REV T",C369="DBL REV",C369="TPL REV",C369="QD REV"),E369&gt;12)</formula>
    </cfRule>
  </conditionalFormatting>
  <conditionalFormatting sqref="E340">
    <cfRule type="expression" dxfId="1275" priority="1476">
      <formula>AND(E335="EUC",E336&gt;48,E340="Y")</formula>
    </cfRule>
    <cfRule type="expression" dxfId="1274" priority="1477">
      <formula>AND(E335="RPX",E336&gt;48,E340="Y")</formula>
    </cfRule>
    <cfRule type="expression" dxfId="1273" priority="1478">
      <formula>AND(E335="SS",E336&gt;48,E340="Y")</formula>
    </cfRule>
  </conditionalFormatting>
  <conditionalFormatting sqref="I339">
    <cfRule type="expression" dxfId="1272" priority="1473">
      <formula>I339=0</formula>
    </cfRule>
    <cfRule type="expression" dxfId="1271" priority="1474">
      <formula>MOD(I339,2)=0</formula>
    </cfRule>
  </conditionalFormatting>
  <conditionalFormatting sqref="E363:E368">
    <cfRule type="expression" dxfId="1270" priority="1472">
      <formula>AND(OR(C363="NO",C363="REV T",C363="DBL REV",C363="TPL REV",C363="QD REV"),E363&gt;12)</formula>
    </cfRule>
  </conditionalFormatting>
  <conditionalFormatting sqref="C363:C369">
    <cfRule type="expression" dxfId="1269" priority="1471">
      <formula>AND(OR(C364="FST",C364="REV T",C364="DBL REV",C364="TPL REV",C364="QD REV"),C363="Field SPL")</formula>
    </cfRule>
  </conditionalFormatting>
  <conditionalFormatting sqref="I334">
    <cfRule type="expression" dxfId="1268" priority="1470">
      <formula>AND(E335="EUC",E336=432,I334&gt;204)</formula>
    </cfRule>
  </conditionalFormatting>
  <conditionalFormatting sqref="E336">
    <cfRule type="expression" dxfId="1267" priority="1466">
      <formula>(AND(E335="EUC",E336=432))</formula>
    </cfRule>
    <cfRule type="expression" dxfId="1266" priority="1467">
      <formula>AND(E335="SS",E336&gt;216)</formula>
    </cfRule>
    <cfRule type="expression" dxfId="1265" priority="1468">
      <formula>(AND(E335="EUC",E336&gt;216))</formula>
    </cfRule>
    <cfRule type="expression" dxfId="1264" priority="1469">
      <formula>AND(E335="RPX",E336&gt;216)</formula>
    </cfRule>
  </conditionalFormatting>
  <conditionalFormatting sqref="E345:E362">
    <cfRule type="expression" dxfId="1263" priority="1465">
      <formula>AND(OR(C345="NO",C345="REV T",C345="DBL REV",C345="TPL REV",C345="QD REV"),E345&gt;12)</formula>
    </cfRule>
  </conditionalFormatting>
  <conditionalFormatting sqref="C345:C362">
    <cfRule type="expression" dxfId="1262" priority="1464">
      <formula>AND(OR(C346="FST",C346="REV T",C346="DBL REV",C346="TPL REV",C346="QD REV"),C345="Field SPL")</formula>
    </cfRule>
  </conditionalFormatting>
  <conditionalFormatting sqref="L377">
    <cfRule type="cellIs" dxfId="1261" priority="1460" operator="lessThan">
      <formula>$L$7</formula>
    </cfRule>
  </conditionalFormatting>
  <conditionalFormatting sqref="I376">
    <cfRule type="cellIs" dxfId="1260" priority="1459" operator="lessThan">
      <formula>0</formula>
    </cfRule>
  </conditionalFormatting>
  <conditionalFormatting sqref="H386:I410">
    <cfRule type="cellIs" dxfId="1259" priority="1458" operator="lessThan">
      <formula>0</formula>
    </cfRule>
  </conditionalFormatting>
  <conditionalFormatting sqref="E410">
    <cfRule type="expression" dxfId="1258" priority="1457">
      <formula>AND(OR(C410="NO",C410="REV T",C410="DBL REV",C410="TPL REV",C410="QD REV"),E410&gt;12)</formula>
    </cfRule>
  </conditionalFormatting>
  <conditionalFormatting sqref="B398:B410">
    <cfRule type="expression" dxfId="1257" priority="1455">
      <formula>Z398="error"</formula>
    </cfRule>
  </conditionalFormatting>
  <conditionalFormatting sqref="B398:B410">
    <cfRule type="expression" dxfId="1256" priority="1454">
      <formula>AA400="error"</formula>
    </cfRule>
  </conditionalFormatting>
  <conditionalFormatting sqref="E410">
    <cfRule type="expression" dxfId="1255" priority="1453">
      <formula>AND(OR(C410="NO",C410="REV T",C410="DBL REV",C410="TPL REV",C410="QD REV"),E410&gt;12)</formula>
    </cfRule>
  </conditionalFormatting>
  <conditionalFormatting sqref="E381">
    <cfRule type="expression" dxfId="1254" priority="1450">
      <formula>AND(E376="EUC",E377&gt;48,E381="Y")</formula>
    </cfRule>
    <cfRule type="expression" dxfId="1253" priority="1451">
      <formula>AND(E376="RPX",E377&gt;48,E381="Y")</formula>
    </cfRule>
    <cfRule type="expression" dxfId="1252" priority="1452">
      <formula>AND(E376="SS",E377&gt;48,E381="Y")</formula>
    </cfRule>
  </conditionalFormatting>
  <conditionalFormatting sqref="I380">
    <cfRule type="expression" dxfId="1251" priority="1447">
      <formula>I380=0</formula>
    </cfRule>
    <cfRule type="expression" dxfId="1250" priority="1448">
      <formula>MOD(I380,2)=0</formula>
    </cfRule>
  </conditionalFormatting>
  <conditionalFormatting sqref="E404:E409">
    <cfRule type="expression" dxfId="1249" priority="1446">
      <formula>AND(OR(C404="NO",C404="REV T",C404="DBL REV",C404="TPL REV",C404="QD REV"),E404&gt;12)</formula>
    </cfRule>
  </conditionalFormatting>
  <conditionalFormatting sqref="C404:C410">
    <cfRule type="expression" dxfId="1248" priority="1445">
      <formula>AND(OR(C405="FST",C405="REV T",C405="DBL REV",C405="TPL REV",C405="QD REV"),C404="Field SPL")</formula>
    </cfRule>
  </conditionalFormatting>
  <conditionalFormatting sqref="I375">
    <cfRule type="expression" dxfId="1247" priority="1444">
      <formula>AND(E376="EUC",E377=432,I375&gt;204)</formula>
    </cfRule>
  </conditionalFormatting>
  <conditionalFormatting sqref="E377">
    <cfRule type="expression" dxfId="1246" priority="1440">
      <formula>(AND(E376="EUC",E377=432))</formula>
    </cfRule>
    <cfRule type="expression" dxfId="1245" priority="1441">
      <formula>AND(E376="SS",E377&gt;216)</formula>
    </cfRule>
    <cfRule type="expression" dxfId="1244" priority="1442">
      <formula>(AND(E376="EUC",E377&gt;216))</formula>
    </cfRule>
    <cfRule type="expression" dxfId="1243" priority="1443">
      <formula>AND(E376="RPX",E377&gt;216)</formula>
    </cfRule>
  </conditionalFormatting>
  <conditionalFormatting sqref="E386:E403">
    <cfRule type="expression" dxfId="1242" priority="1439">
      <formula>AND(OR(C386="NO",C386="REV T",C386="DBL REV",C386="TPL REV",C386="QD REV"),E386&gt;12)</formula>
    </cfRule>
  </conditionalFormatting>
  <conditionalFormatting sqref="C386:C403">
    <cfRule type="expression" dxfId="1241" priority="1438">
      <formula>AND(OR(C387="FST",C387="REV T",C387="DBL REV",C387="TPL REV",C387="QD REV"),C386="Field SPL")</formula>
    </cfRule>
  </conditionalFormatting>
  <conditionalFormatting sqref="L418">
    <cfRule type="cellIs" dxfId="1240" priority="1434" operator="lessThan">
      <formula>$L$7</formula>
    </cfRule>
  </conditionalFormatting>
  <conditionalFormatting sqref="I417">
    <cfRule type="cellIs" dxfId="1239" priority="1433" operator="lessThan">
      <formula>0</formula>
    </cfRule>
  </conditionalFormatting>
  <conditionalFormatting sqref="H427:I451">
    <cfRule type="cellIs" dxfId="1238" priority="1432" operator="lessThan">
      <formula>0</formula>
    </cfRule>
  </conditionalFormatting>
  <conditionalFormatting sqref="E451">
    <cfRule type="expression" dxfId="1237" priority="1431">
      <formula>AND(OR(C451="NO",C451="REV T",C451="DBL REV",C451="TPL REV",C451="QD REV"),E451&gt;12)</formula>
    </cfRule>
  </conditionalFormatting>
  <conditionalFormatting sqref="B439:B451">
    <cfRule type="expression" dxfId="1236" priority="1429">
      <formula>Z439="error"</formula>
    </cfRule>
  </conditionalFormatting>
  <conditionalFormatting sqref="B439:B451">
    <cfRule type="expression" dxfId="1235" priority="1428">
      <formula>AA441="error"</formula>
    </cfRule>
  </conditionalFormatting>
  <conditionalFormatting sqref="E451">
    <cfRule type="expression" dxfId="1234" priority="1427">
      <formula>AND(OR(C451="NO",C451="REV T",C451="DBL REV",C451="TPL REV",C451="QD REV"),E451&gt;12)</formula>
    </cfRule>
  </conditionalFormatting>
  <conditionalFormatting sqref="E422">
    <cfRule type="expression" dxfId="1233" priority="1424">
      <formula>AND(E417="EUC",E418&gt;48,E422="Y")</formula>
    </cfRule>
    <cfRule type="expression" dxfId="1232" priority="1425">
      <formula>AND(E417="RPX",E418&gt;48,E422="Y")</formula>
    </cfRule>
    <cfRule type="expression" dxfId="1231" priority="1426">
      <formula>AND(E417="SS",E418&gt;48,E422="Y")</formula>
    </cfRule>
  </conditionalFormatting>
  <conditionalFormatting sqref="I421">
    <cfRule type="expression" dxfId="1230" priority="1421">
      <formula>I421=0</formula>
    </cfRule>
    <cfRule type="expression" dxfId="1229" priority="1422">
      <formula>MOD(I421,2)=0</formula>
    </cfRule>
  </conditionalFormatting>
  <conditionalFormatting sqref="E445:E450">
    <cfRule type="expression" dxfId="1228" priority="1420">
      <formula>AND(OR(C445="NO",C445="REV T",C445="DBL REV",C445="TPL REV",C445="QD REV"),E445&gt;12)</formula>
    </cfRule>
  </conditionalFormatting>
  <conditionalFormatting sqref="C445:C451">
    <cfRule type="expression" dxfId="1227" priority="1419">
      <formula>AND(OR(C446="FST",C446="REV T",C446="DBL REV",C446="TPL REV",C446="QD REV"),C445="Field SPL")</formula>
    </cfRule>
  </conditionalFormatting>
  <conditionalFormatting sqref="I416">
    <cfRule type="expression" dxfId="1226" priority="1418">
      <formula>AND(E417="EUC",E418=432,I416&gt;204)</formula>
    </cfRule>
  </conditionalFormatting>
  <conditionalFormatting sqref="E418">
    <cfRule type="expression" dxfId="1225" priority="1414">
      <formula>(AND(E417="EUC",E418=432))</formula>
    </cfRule>
    <cfRule type="expression" dxfId="1224" priority="1415">
      <formula>AND(E417="SS",E418&gt;216)</formula>
    </cfRule>
    <cfRule type="expression" dxfId="1223" priority="1416">
      <formula>(AND(E417="EUC",E418&gt;216))</formula>
    </cfRule>
    <cfRule type="expression" dxfId="1222" priority="1417">
      <formula>AND(E417="RPX",E418&gt;216)</formula>
    </cfRule>
  </conditionalFormatting>
  <conditionalFormatting sqref="E427:E444">
    <cfRule type="expression" dxfId="1221" priority="1413">
      <formula>AND(OR(C427="NO",C427="REV T",C427="DBL REV",C427="TPL REV",C427="QD REV"),E427&gt;12)</formula>
    </cfRule>
  </conditionalFormatting>
  <conditionalFormatting sqref="C427:C444">
    <cfRule type="expression" dxfId="1220" priority="1412">
      <formula>AND(OR(C428="FST",C428="REV T",C428="DBL REV",C428="TPL REV",C428="QD REV"),C427="Field SPL")</formula>
    </cfRule>
  </conditionalFormatting>
  <conditionalFormatting sqref="L459">
    <cfRule type="cellIs" dxfId="1219" priority="1408" operator="lessThan">
      <formula>$L$7</formula>
    </cfRule>
  </conditionalFormatting>
  <conditionalFormatting sqref="I458">
    <cfRule type="cellIs" dxfId="1218" priority="1407" operator="lessThan">
      <formula>0</formula>
    </cfRule>
  </conditionalFormatting>
  <conditionalFormatting sqref="H468:I492">
    <cfRule type="cellIs" dxfId="1217" priority="1406" operator="lessThan">
      <formula>0</formula>
    </cfRule>
  </conditionalFormatting>
  <conditionalFormatting sqref="E492">
    <cfRule type="expression" dxfId="1216" priority="1405">
      <formula>AND(OR(C492="NO",C492="REV T",C492="DBL REV",C492="TPL REV",C492="QD REV"),E492&gt;12)</formula>
    </cfRule>
  </conditionalFormatting>
  <conditionalFormatting sqref="B480:B492">
    <cfRule type="expression" dxfId="1215" priority="1403">
      <formula>Z480="error"</formula>
    </cfRule>
  </conditionalFormatting>
  <conditionalFormatting sqref="B480:B492">
    <cfRule type="expression" dxfId="1214" priority="1402">
      <formula>AA482="error"</formula>
    </cfRule>
  </conditionalFormatting>
  <conditionalFormatting sqref="E492">
    <cfRule type="expression" dxfId="1213" priority="1401">
      <formula>AND(OR(C492="NO",C492="REV T",C492="DBL REV",C492="TPL REV",C492="QD REV"),E492&gt;12)</formula>
    </cfRule>
  </conditionalFormatting>
  <conditionalFormatting sqref="E463">
    <cfRule type="expression" dxfId="1212" priority="1398">
      <formula>AND(E458="EUC",E459&gt;48,E463="Y")</formula>
    </cfRule>
    <cfRule type="expression" dxfId="1211" priority="1399">
      <formula>AND(E458="RPX",E459&gt;48,E463="Y")</formula>
    </cfRule>
    <cfRule type="expression" dxfId="1210" priority="1400">
      <formula>AND(E458="SS",E459&gt;48,E463="Y")</formula>
    </cfRule>
  </conditionalFormatting>
  <conditionalFormatting sqref="I462">
    <cfRule type="expression" dxfId="1209" priority="1395">
      <formula>I462=0</formula>
    </cfRule>
    <cfRule type="expression" dxfId="1208" priority="1396">
      <formula>MOD(I462,2)=0</formula>
    </cfRule>
  </conditionalFormatting>
  <conditionalFormatting sqref="E486:E491">
    <cfRule type="expression" dxfId="1207" priority="1394">
      <formula>AND(OR(C486="NO",C486="REV T",C486="DBL REV",C486="TPL REV",C486="QD REV"),E486&gt;12)</formula>
    </cfRule>
  </conditionalFormatting>
  <conditionalFormatting sqref="C486:C492">
    <cfRule type="expression" dxfId="1206" priority="1393">
      <formula>AND(OR(C487="FST",C487="REV T",C487="DBL REV",C487="TPL REV",C487="QD REV"),C486="Field SPL")</formula>
    </cfRule>
  </conditionalFormatting>
  <conditionalFormatting sqref="I457">
    <cfRule type="expression" dxfId="1205" priority="1392">
      <formula>AND(E458="EUC",E459=432,I457&gt;204)</formula>
    </cfRule>
  </conditionalFormatting>
  <conditionalFormatting sqref="E459">
    <cfRule type="expression" dxfId="1204" priority="1388">
      <formula>(AND(E458="EUC",E459=432))</formula>
    </cfRule>
    <cfRule type="expression" dxfId="1203" priority="1389">
      <formula>AND(E458="SS",E459&gt;216)</formula>
    </cfRule>
    <cfRule type="expression" dxfId="1202" priority="1390">
      <formula>(AND(E458="EUC",E459&gt;216))</formula>
    </cfRule>
    <cfRule type="expression" dxfId="1201" priority="1391">
      <formula>AND(E458="RPX",E459&gt;216)</formula>
    </cfRule>
  </conditionalFormatting>
  <conditionalFormatting sqref="E468:E485">
    <cfRule type="expression" dxfId="1200" priority="1387">
      <formula>AND(OR(C468="NO",C468="REV T",C468="DBL REV",C468="TPL REV",C468="QD REV"),E468&gt;12)</formula>
    </cfRule>
  </conditionalFormatting>
  <conditionalFormatting sqref="C468:C485">
    <cfRule type="expression" dxfId="1199" priority="1386">
      <formula>AND(OR(C469="FST",C469="REV T",C469="DBL REV",C469="TPL REV",C469="QD REV"),C468="Field SPL")</formula>
    </cfRule>
  </conditionalFormatting>
  <conditionalFormatting sqref="L500">
    <cfRule type="cellIs" dxfId="1198" priority="1382" operator="lessThan">
      <formula>$L$7</formula>
    </cfRule>
  </conditionalFormatting>
  <conditionalFormatting sqref="I499">
    <cfRule type="cellIs" dxfId="1197" priority="1381" operator="lessThan">
      <formula>0</formula>
    </cfRule>
  </conditionalFormatting>
  <conditionalFormatting sqref="H509:I533">
    <cfRule type="cellIs" dxfId="1196" priority="1380" operator="lessThan">
      <formula>0</formula>
    </cfRule>
  </conditionalFormatting>
  <conditionalFormatting sqref="E533">
    <cfRule type="expression" dxfId="1195" priority="1379">
      <formula>AND(OR(C533="NO",C533="REV T",C533="DBL REV",C533="TPL REV",C533="QD REV"),E533&gt;12)</formula>
    </cfRule>
  </conditionalFormatting>
  <conditionalFormatting sqref="B521:B533">
    <cfRule type="expression" dxfId="1194" priority="1377">
      <formula>Z521="error"</formula>
    </cfRule>
  </conditionalFormatting>
  <conditionalFormatting sqref="B521:B533">
    <cfRule type="expression" dxfId="1193" priority="1376">
      <formula>AA523="error"</formula>
    </cfRule>
  </conditionalFormatting>
  <conditionalFormatting sqref="E533">
    <cfRule type="expression" dxfId="1192" priority="1375">
      <formula>AND(OR(C533="NO",C533="REV T",C533="DBL REV",C533="TPL REV",C533="QD REV"),E533&gt;12)</formula>
    </cfRule>
  </conditionalFormatting>
  <conditionalFormatting sqref="E504">
    <cfRule type="expression" dxfId="1191" priority="1372">
      <formula>AND(E499="EUC",E500&gt;48,E504="Y")</formula>
    </cfRule>
    <cfRule type="expression" dxfId="1190" priority="1373">
      <formula>AND(E499="RPX",E500&gt;48,E504="Y")</formula>
    </cfRule>
    <cfRule type="expression" dxfId="1189" priority="1374">
      <formula>AND(E499="SS",E500&gt;48,E504="Y")</formula>
    </cfRule>
  </conditionalFormatting>
  <conditionalFormatting sqref="I503">
    <cfRule type="expression" dxfId="1188" priority="1369">
      <formula>I503=0</formula>
    </cfRule>
    <cfRule type="expression" dxfId="1187" priority="1370">
      <formula>MOD(I503,2)=0</formula>
    </cfRule>
  </conditionalFormatting>
  <conditionalFormatting sqref="E527:E532">
    <cfRule type="expression" dxfId="1186" priority="1368">
      <formula>AND(OR(C527="NO",C527="REV T",C527="DBL REV",C527="TPL REV",C527="QD REV"),E527&gt;12)</formula>
    </cfRule>
  </conditionalFormatting>
  <conditionalFormatting sqref="C527:C533">
    <cfRule type="expression" dxfId="1185" priority="1367">
      <formula>AND(OR(C528="FST",C528="REV T",C528="DBL REV",C528="TPL REV",C528="QD REV"),C527="Field SPL")</formula>
    </cfRule>
  </conditionalFormatting>
  <conditionalFormatting sqref="I498">
    <cfRule type="expression" dxfId="1184" priority="1366">
      <formula>AND(E499="EUC",E500=432,I498&gt;204)</formula>
    </cfRule>
  </conditionalFormatting>
  <conditionalFormatting sqref="E500">
    <cfRule type="expression" dxfId="1183" priority="1362">
      <formula>(AND(E499="EUC",E500=432))</formula>
    </cfRule>
    <cfRule type="expression" dxfId="1182" priority="1363">
      <formula>AND(E499="SS",E500&gt;216)</formula>
    </cfRule>
    <cfRule type="expression" dxfId="1181" priority="1364">
      <formula>(AND(E499="EUC",E500&gt;216))</formula>
    </cfRule>
    <cfRule type="expression" dxfId="1180" priority="1365">
      <formula>AND(E499="RPX",E500&gt;216)</formula>
    </cfRule>
  </conditionalFormatting>
  <conditionalFormatting sqref="E509:E526">
    <cfRule type="expression" dxfId="1179" priority="1361">
      <formula>AND(OR(C509="NO",C509="REV T",C509="DBL REV",C509="TPL REV",C509="QD REV"),E509&gt;12)</formula>
    </cfRule>
  </conditionalFormatting>
  <conditionalFormatting sqref="C509:C526">
    <cfRule type="expression" dxfId="1178" priority="1360">
      <formula>AND(OR(C510="FST",C510="REV T",C510="DBL REV",C510="TPL REV",C510="QD REV"),C509="Field SPL")</formula>
    </cfRule>
  </conditionalFormatting>
  <conditionalFormatting sqref="L541">
    <cfRule type="cellIs" dxfId="1177" priority="1356" operator="lessThan">
      <formula>$L$7</formula>
    </cfRule>
  </conditionalFormatting>
  <conditionalFormatting sqref="I540">
    <cfRule type="cellIs" dxfId="1176" priority="1355" operator="lessThan">
      <formula>0</formula>
    </cfRule>
  </conditionalFormatting>
  <conditionalFormatting sqref="H550:I574">
    <cfRule type="cellIs" dxfId="1175" priority="1354" operator="lessThan">
      <formula>0</formula>
    </cfRule>
  </conditionalFormatting>
  <conditionalFormatting sqref="E574">
    <cfRule type="expression" dxfId="1174" priority="1353">
      <formula>AND(OR(C574="NO",C574="REV T",C574="DBL REV",C574="TPL REV",C574="QD REV"),E574&gt;12)</formula>
    </cfRule>
  </conditionalFormatting>
  <conditionalFormatting sqref="B562:B574">
    <cfRule type="expression" dxfId="1173" priority="1351">
      <formula>Z562="error"</formula>
    </cfRule>
  </conditionalFormatting>
  <conditionalFormatting sqref="B562:B574">
    <cfRule type="expression" dxfId="1172" priority="1350">
      <formula>AA564="error"</formula>
    </cfRule>
  </conditionalFormatting>
  <conditionalFormatting sqref="E574">
    <cfRule type="expression" dxfId="1171" priority="1349">
      <formula>AND(OR(C574="NO",C574="REV T",C574="DBL REV",C574="TPL REV",C574="QD REV"),E574&gt;12)</formula>
    </cfRule>
  </conditionalFormatting>
  <conditionalFormatting sqref="E545">
    <cfRule type="expression" dxfId="1170" priority="1346">
      <formula>AND(E540="EUC",E541&gt;48,E545="Y")</formula>
    </cfRule>
    <cfRule type="expression" dxfId="1169" priority="1347">
      <formula>AND(E540="RPX",E541&gt;48,E545="Y")</formula>
    </cfRule>
    <cfRule type="expression" dxfId="1168" priority="1348">
      <formula>AND(E540="SS",E541&gt;48,E545="Y")</formula>
    </cfRule>
  </conditionalFormatting>
  <conditionalFormatting sqref="I544">
    <cfRule type="expression" dxfId="1167" priority="1343">
      <formula>I544=0</formula>
    </cfRule>
    <cfRule type="expression" dxfId="1166" priority="1344">
      <formula>MOD(I544,2)=0</formula>
    </cfRule>
  </conditionalFormatting>
  <conditionalFormatting sqref="E568:E573">
    <cfRule type="expression" dxfId="1165" priority="1342">
      <formula>AND(OR(C568="NO",C568="REV T",C568="DBL REV",C568="TPL REV",C568="QD REV"),E568&gt;12)</formula>
    </cfRule>
  </conditionalFormatting>
  <conditionalFormatting sqref="C568:C574">
    <cfRule type="expression" dxfId="1164" priority="1341">
      <formula>AND(OR(C569="FST",C569="REV T",C569="DBL REV",C569="TPL REV",C569="QD REV"),C568="Field SPL")</formula>
    </cfRule>
  </conditionalFormatting>
  <conditionalFormatting sqref="I539">
    <cfRule type="expression" dxfId="1163" priority="1340">
      <formula>AND(E540="EUC",E541=432,I539&gt;204)</formula>
    </cfRule>
  </conditionalFormatting>
  <conditionalFormatting sqref="E541">
    <cfRule type="expression" dxfId="1162" priority="1336">
      <formula>(AND(E540="EUC",E541=432))</formula>
    </cfRule>
    <cfRule type="expression" dxfId="1161" priority="1337">
      <formula>AND(E540="SS",E541&gt;216)</formula>
    </cfRule>
    <cfRule type="expression" dxfId="1160" priority="1338">
      <formula>(AND(E540="EUC",E541&gt;216))</formula>
    </cfRule>
    <cfRule type="expression" dxfId="1159" priority="1339">
      <formula>AND(E540="RPX",E541&gt;216)</formula>
    </cfRule>
  </conditionalFormatting>
  <conditionalFormatting sqref="E550:E567">
    <cfRule type="expression" dxfId="1158" priority="1335">
      <formula>AND(OR(C550="NO",C550="REV T",C550="DBL REV",C550="TPL REV",C550="QD REV"),E550&gt;12)</formula>
    </cfRule>
  </conditionalFormatting>
  <conditionalFormatting sqref="C550:C567">
    <cfRule type="expression" dxfId="1157" priority="1334">
      <formula>AND(OR(C551="FST",C551="REV T",C551="DBL REV",C551="TPL REV",C551="QD REV"),C550="Field SPL")</formula>
    </cfRule>
  </conditionalFormatting>
  <conditionalFormatting sqref="L582">
    <cfRule type="cellIs" dxfId="1156" priority="1330" operator="lessThan">
      <formula>$L$7</formula>
    </cfRule>
  </conditionalFormatting>
  <conditionalFormatting sqref="I581">
    <cfRule type="cellIs" dxfId="1155" priority="1329" operator="lessThan">
      <formula>0</formula>
    </cfRule>
  </conditionalFormatting>
  <conditionalFormatting sqref="H591:I615">
    <cfRule type="cellIs" dxfId="1154" priority="1328" operator="lessThan">
      <formula>0</formula>
    </cfRule>
  </conditionalFormatting>
  <conditionalFormatting sqref="E615">
    <cfRule type="expression" dxfId="1153" priority="1327">
      <formula>AND(OR(C615="NO",C615="REV T",C615="DBL REV",C615="TPL REV",C615="QD REV"),E615&gt;12)</formula>
    </cfRule>
  </conditionalFormatting>
  <conditionalFormatting sqref="B603:B615">
    <cfRule type="expression" dxfId="1152" priority="1325">
      <formula>Z603="error"</formula>
    </cfRule>
  </conditionalFormatting>
  <conditionalFormatting sqref="B603:B615">
    <cfRule type="expression" dxfId="1151" priority="1324">
      <formula>AA605="error"</formula>
    </cfRule>
  </conditionalFormatting>
  <conditionalFormatting sqref="E615">
    <cfRule type="expression" dxfId="1150" priority="1323">
      <formula>AND(OR(C615="NO",C615="REV T",C615="DBL REV",C615="TPL REV",C615="QD REV"),E615&gt;12)</formula>
    </cfRule>
  </conditionalFormatting>
  <conditionalFormatting sqref="E586">
    <cfRule type="expression" dxfId="1149" priority="1320">
      <formula>AND(E581="EUC",E582&gt;48,E586="Y")</formula>
    </cfRule>
    <cfRule type="expression" dxfId="1148" priority="1321">
      <formula>AND(E581="RPX",E582&gt;48,E586="Y")</formula>
    </cfRule>
    <cfRule type="expression" dxfId="1147" priority="1322">
      <formula>AND(E581="SS",E582&gt;48,E586="Y")</formula>
    </cfRule>
  </conditionalFormatting>
  <conditionalFormatting sqref="I585">
    <cfRule type="expression" dxfId="1146" priority="1317">
      <formula>I585=0</formula>
    </cfRule>
    <cfRule type="expression" dxfId="1145" priority="1318">
      <formula>MOD(I585,2)=0</formula>
    </cfRule>
  </conditionalFormatting>
  <conditionalFormatting sqref="E609:E614">
    <cfRule type="expression" dxfId="1144" priority="1316">
      <formula>AND(OR(C609="NO",C609="REV T",C609="DBL REV",C609="TPL REV",C609="QD REV"),E609&gt;12)</formula>
    </cfRule>
  </conditionalFormatting>
  <conditionalFormatting sqref="C609:C615">
    <cfRule type="expression" dxfId="1143" priority="1315">
      <formula>AND(OR(C610="FST",C610="REV T",C610="DBL REV",C610="TPL REV",C610="QD REV"),C609="Field SPL")</formula>
    </cfRule>
  </conditionalFormatting>
  <conditionalFormatting sqref="I580">
    <cfRule type="expression" dxfId="1142" priority="1314">
      <formula>AND(E581="EUC",E582=432,I580&gt;204)</formula>
    </cfRule>
  </conditionalFormatting>
  <conditionalFormatting sqref="E582">
    <cfRule type="expression" dxfId="1141" priority="1310">
      <formula>(AND(E581="EUC",E582=432))</formula>
    </cfRule>
    <cfRule type="expression" dxfId="1140" priority="1311">
      <formula>AND(E581="SS",E582&gt;216)</formula>
    </cfRule>
    <cfRule type="expression" dxfId="1139" priority="1312">
      <formula>(AND(E581="EUC",E582&gt;216))</formula>
    </cfRule>
    <cfRule type="expression" dxfId="1138" priority="1313">
      <formula>AND(E581="RPX",E582&gt;216)</formula>
    </cfRule>
  </conditionalFormatting>
  <conditionalFormatting sqref="E591:E608">
    <cfRule type="expression" dxfId="1137" priority="1309">
      <formula>AND(OR(C591="NO",C591="REV T",C591="DBL REV",C591="TPL REV",C591="QD REV"),E591&gt;12)</formula>
    </cfRule>
  </conditionalFormatting>
  <conditionalFormatting sqref="C591:C608">
    <cfRule type="expression" dxfId="1136" priority="1308">
      <formula>AND(OR(C592="FST",C592="REV T",C592="DBL REV",C592="TPL REV",C592="QD REV"),C591="Field SPL")</formula>
    </cfRule>
  </conditionalFormatting>
  <conditionalFormatting sqref="L623">
    <cfRule type="cellIs" dxfId="1135" priority="1304" operator="lessThan">
      <formula>$L$7</formula>
    </cfRule>
  </conditionalFormatting>
  <conditionalFormatting sqref="I622">
    <cfRule type="cellIs" dxfId="1134" priority="1303" operator="lessThan">
      <formula>0</formula>
    </cfRule>
  </conditionalFormatting>
  <conditionalFormatting sqref="H632:I656">
    <cfRule type="cellIs" dxfId="1133" priority="1302" operator="lessThan">
      <formula>0</formula>
    </cfRule>
  </conditionalFormatting>
  <conditionalFormatting sqref="E656">
    <cfRule type="expression" dxfId="1132" priority="1301">
      <formula>AND(OR(C656="NO",C656="REV T",C656="DBL REV",C656="TPL REV",C656="QD REV"),E656&gt;12)</formula>
    </cfRule>
  </conditionalFormatting>
  <conditionalFormatting sqref="B644:B656">
    <cfRule type="expression" dxfId="1131" priority="1299">
      <formula>Z644="error"</formula>
    </cfRule>
  </conditionalFormatting>
  <conditionalFormatting sqref="B644:B656">
    <cfRule type="expression" dxfId="1130" priority="1298">
      <formula>AA646="error"</formula>
    </cfRule>
  </conditionalFormatting>
  <conditionalFormatting sqref="E656">
    <cfRule type="expression" dxfId="1129" priority="1297">
      <formula>AND(OR(C656="NO",C656="REV T",C656="DBL REV",C656="TPL REV",C656="QD REV"),E656&gt;12)</formula>
    </cfRule>
  </conditionalFormatting>
  <conditionalFormatting sqref="E627">
    <cfRule type="expression" dxfId="1128" priority="1294">
      <formula>AND(E622="EUC",E623&gt;48,E627="Y")</formula>
    </cfRule>
    <cfRule type="expression" dxfId="1127" priority="1295">
      <formula>AND(E622="RPX",E623&gt;48,E627="Y")</formula>
    </cfRule>
    <cfRule type="expression" dxfId="1126" priority="1296">
      <formula>AND(E622="SS",E623&gt;48,E627="Y")</formula>
    </cfRule>
  </conditionalFormatting>
  <conditionalFormatting sqref="I626">
    <cfRule type="expression" dxfId="1125" priority="1291">
      <formula>I626=0</formula>
    </cfRule>
    <cfRule type="expression" dxfId="1124" priority="1292">
      <formula>MOD(I626,2)=0</formula>
    </cfRule>
  </conditionalFormatting>
  <conditionalFormatting sqref="E650:E655">
    <cfRule type="expression" dxfId="1123" priority="1290">
      <formula>AND(OR(C650="NO",C650="REV T",C650="DBL REV",C650="TPL REV",C650="QD REV"),E650&gt;12)</formula>
    </cfRule>
  </conditionalFormatting>
  <conditionalFormatting sqref="C650:C656">
    <cfRule type="expression" dxfId="1122" priority="1289">
      <formula>AND(OR(C651="FST",C651="REV T",C651="DBL REV",C651="TPL REV",C651="QD REV"),C650="Field SPL")</formula>
    </cfRule>
  </conditionalFormatting>
  <conditionalFormatting sqref="I621">
    <cfRule type="expression" dxfId="1121" priority="1288">
      <formula>AND(E622="EUC",E623=432,I621&gt;204)</formula>
    </cfRule>
  </conditionalFormatting>
  <conditionalFormatting sqref="E623">
    <cfRule type="expression" dxfId="1120" priority="1284">
      <formula>(AND(E622="EUC",E623=432))</formula>
    </cfRule>
    <cfRule type="expression" dxfId="1119" priority="1285">
      <formula>AND(E622="SS",E623&gt;216)</formula>
    </cfRule>
    <cfRule type="expression" dxfId="1118" priority="1286">
      <formula>(AND(E622="EUC",E623&gt;216))</formula>
    </cfRule>
    <cfRule type="expression" dxfId="1117" priority="1287">
      <formula>AND(E622="RPX",E623&gt;216)</formula>
    </cfRule>
  </conditionalFormatting>
  <conditionalFormatting sqref="E632:E649">
    <cfRule type="expression" dxfId="1116" priority="1283">
      <formula>AND(OR(C632="NO",C632="REV T",C632="DBL REV",C632="TPL REV",C632="QD REV"),E632&gt;12)</formula>
    </cfRule>
  </conditionalFormatting>
  <conditionalFormatting sqref="C632:C649">
    <cfRule type="expression" dxfId="1115" priority="1282">
      <formula>AND(OR(C633="FST",C633="REV T",C633="DBL REV",C633="TPL REV",C633="QD REV"),C632="Field SPL")</formula>
    </cfRule>
  </conditionalFormatting>
  <conditionalFormatting sqref="L664">
    <cfRule type="cellIs" dxfId="1114" priority="1278" operator="lessThan">
      <formula>$L$7</formula>
    </cfRule>
  </conditionalFormatting>
  <conditionalFormatting sqref="I663">
    <cfRule type="cellIs" dxfId="1113" priority="1277" operator="lessThan">
      <formula>0</formula>
    </cfRule>
  </conditionalFormatting>
  <conditionalFormatting sqref="H673:I697">
    <cfRule type="cellIs" dxfId="1112" priority="1276" operator="lessThan">
      <formula>0</formula>
    </cfRule>
  </conditionalFormatting>
  <conditionalFormatting sqref="E697">
    <cfRule type="expression" dxfId="1111" priority="1275">
      <formula>AND(OR(C697="NO",C697="REV T",C697="DBL REV",C697="TPL REV",C697="QD REV"),E697&gt;12)</formula>
    </cfRule>
  </conditionalFormatting>
  <conditionalFormatting sqref="B685:B697">
    <cfRule type="expression" dxfId="1110" priority="1273">
      <formula>Z685="error"</formula>
    </cfRule>
  </conditionalFormatting>
  <conditionalFormatting sqref="B685:B697">
    <cfRule type="expression" dxfId="1109" priority="1272">
      <formula>AA687="error"</formula>
    </cfRule>
  </conditionalFormatting>
  <conditionalFormatting sqref="E697">
    <cfRule type="expression" dxfId="1108" priority="1271">
      <formula>AND(OR(C697="NO",C697="REV T",C697="DBL REV",C697="TPL REV",C697="QD REV"),E697&gt;12)</formula>
    </cfRule>
  </conditionalFormatting>
  <conditionalFormatting sqref="E668">
    <cfRule type="expression" dxfId="1107" priority="1268">
      <formula>AND(E663="EUC",E664&gt;48,E668="Y")</formula>
    </cfRule>
    <cfRule type="expression" dxfId="1106" priority="1269">
      <formula>AND(E663="RPX",E664&gt;48,E668="Y")</formula>
    </cfRule>
    <cfRule type="expression" dxfId="1105" priority="1270">
      <formula>AND(E663="SS",E664&gt;48,E668="Y")</formula>
    </cfRule>
  </conditionalFormatting>
  <conditionalFormatting sqref="I667">
    <cfRule type="expression" dxfId="1104" priority="1265">
      <formula>I667=0</formula>
    </cfRule>
    <cfRule type="expression" dxfId="1103" priority="1266">
      <formula>MOD(I667,2)=0</formula>
    </cfRule>
  </conditionalFormatting>
  <conditionalFormatting sqref="E691:E696">
    <cfRule type="expression" dxfId="1102" priority="1264">
      <formula>AND(OR(C691="NO",C691="REV T",C691="DBL REV",C691="TPL REV",C691="QD REV"),E691&gt;12)</formula>
    </cfRule>
  </conditionalFormatting>
  <conditionalFormatting sqref="C691:C697">
    <cfRule type="expression" dxfId="1101" priority="1263">
      <formula>AND(OR(C692="FST",C692="REV T",C692="DBL REV",C692="TPL REV",C692="QD REV"),C691="Field SPL")</formula>
    </cfRule>
  </conditionalFormatting>
  <conditionalFormatting sqref="I662">
    <cfRule type="expression" dxfId="1100" priority="1262">
      <formula>AND(E663="EUC",E664=432,I662&gt;204)</formula>
    </cfRule>
  </conditionalFormatting>
  <conditionalFormatting sqref="E664">
    <cfRule type="expression" dxfId="1099" priority="1258">
      <formula>(AND(E663="EUC",E664=432))</formula>
    </cfRule>
    <cfRule type="expression" dxfId="1098" priority="1259">
      <formula>AND(E663="SS",E664&gt;216)</formula>
    </cfRule>
    <cfRule type="expression" dxfId="1097" priority="1260">
      <formula>(AND(E663="EUC",E664&gt;216))</formula>
    </cfRule>
    <cfRule type="expression" dxfId="1096" priority="1261">
      <formula>AND(E663="RPX",E664&gt;216)</formula>
    </cfRule>
  </conditionalFormatting>
  <conditionalFormatting sqref="E673:E690">
    <cfRule type="expression" dxfId="1095" priority="1257">
      <formula>AND(OR(C673="NO",C673="REV T",C673="DBL REV",C673="TPL REV",C673="QD REV"),E673&gt;12)</formula>
    </cfRule>
  </conditionalFormatting>
  <conditionalFormatting sqref="C673:C690">
    <cfRule type="expression" dxfId="1094" priority="1256">
      <formula>AND(OR(C674="FST",C674="REV T",C674="DBL REV",C674="TPL REV",C674="QD REV"),C673="Field SPL")</formula>
    </cfRule>
  </conditionalFormatting>
  <conditionalFormatting sqref="L705">
    <cfRule type="cellIs" dxfId="1093" priority="1252" operator="lessThan">
      <formula>$L$7</formula>
    </cfRule>
  </conditionalFormatting>
  <conditionalFormatting sqref="I704">
    <cfRule type="cellIs" dxfId="1092" priority="1251" operator="lessThan">
      <formula>0</formula>
    </cfRule>
  </conditionalFormatting>
  <conditionalFormatting sqref="H714:I738">
    <cfRule type="cellIs" dxfId="1091" priority="1250" operator="lessThan">
      <formula>0</formula>
    </cfRule>
  </conditionalFormatting>
  <conditionalFormatting sqref="E738">
    <cfRule type="expression" dxfId="1090" priority="1249">
      <formula>AND(OR(C738="NO",C738="REV T",C738="DBL REV",C738="TPL REV",C738="QD REV"),E738&gt;12)</formula>
    </cfRule>
  </conditionalFormatting>
  <conditionalFormatting sqref="B726:B738">
    <cfRule type="expression" dxfId="1089" priority="1247">
      <formula>Z726="error"</formula>
    </cfRule>
  </conditionalFormatting>
  <conditionalFormatting sqref="B726:B738">
    <cfRule type="expression" dxfId="1088" priority="1246">
      <formula>AA728="error"</formula>
    </cfRule>
  </conditionalFormatting>
  <conditionalFormatting sqref="E738">
    <cfRule type="expression" dxfId="1087" priority="1245">
      <formula>AND(OR(C738="NO",C738="REV T",C738="DBL REV",C738="TPL REV",C738="QD REV"),E738&gt;12)</formula>
    </cfRule>
  </conditionalFormatting>
  <conditionalFormatting sqref="E709">
    <cfRule type="expression" dxfId="1086" priority="1242">
      <formula>AND(E704="EUC",E705&gt;48,E709="Y")</formula>
    </cfRule>
    <cfRule type="expression" dxfId="1085" priority="1243">
      <formula>AND(E704="RPX",E705&gt;48,E709="Y")</formula>
    </cfRule>
    <cfRule type="expression" dxfId="1084" priority="1244">
      <formula>AND(E704="SS",E705&gt;48,E709="Y")</formula>
    </cfRule>
  </conditionalFormatting>
  <conditionalFormatting sqref="I708">
    <cfRule type="expression" dxfId="1083" priority="1239">
      <formula>I708=0</formula>
    </cfRule>
    <cfRule type="expression" dxfId="1082" priority="1240">
      <formula>MOD(I708,2)=0</formula>
    </cfRule>
  </conditionalFormatting>
  <conditionalFormatting sqref="E732:E737">
    <cfRule type="expression" dxfId="1081" priority="1238">
      <formula>AND(OR(C732="NO",C732="REV T",C732="DBL REV",C732="TPL REV",C732="QD REV"),E732&gt;12)</formula>
    </cfRule>
  </conditionalFormatting>
  <conditionalFormatting sqref="C732:C738">
    <cfRule type="expression" dxfId="1080" priority="1237">
      <formula>AND(OR(C733="FST",C733="REV T",C733="DBL REV",C733="TPL REV",C733="QD REV"),C732="Field SPL")</formula>
    </cfRule>
  </conditionalFormatting>
  <conditionalFormatting sqref="I703">
    <cfRule type="expression" dxfId="1079" priority="1236">
      <formula>AND(E704="EUC",E705=432,I703&gt;204)</formula>
    </cfRule>
  </conditionalFormatting>
  <conditionalFormatting sqref="E705">
    <cfRule type="expression" dxfId="1078" priority="1232">
      <formula>(AND(E704="EUC",E705=432))</formula>
    </cfRule>
    <cfRule type="expression" dxfId="1077" priority="1233">
      <formula>AND(E704="SS",E705&gt;216)</formula>
    </cfRule>
    <cfRule type="expression" dxfId="1076" priority="1234">
      <formula>(AND(E704="EUC",E705&gt;216))</formula>
    </cfRule>
    <cfRule type="expression" dxfId="1075" priority="1235">
      <formula>AND(E704="RPX",E705&gt;216)</formula>
    </cfRule>
  </conditionalFormatting>
  <conditionalFormatting sqref="E714:E731">
    <cfRule type="expression" dxfId="1074" priority="1231">
      <formula>AND(OR(C714="NO",C714="REV T",C714="DBL REV",C714="TPL REV",C714="QD REV"),E714&gt;12)</formula>
    </cfRule>
  </conditionalFormatting>
  <conditionalFormatting sqref="C714:C731">
    <cfRule type="expression" dxfId="1073" priority="1230">
      <formula>AND(OR(C715="FST",C715="REV T",C715="DBL REV",C715="TPL REV",C715="QD REV"),C714="Field SPL")</formula>
    </cfRule>
  </conditionalFormatting>
  <conditionalFormatting sqref="L746">
    <cfRule type="cellIs" dxfId="1072" priority="1226" operator="lessThan">
      <formula>$L$7</formula>
    </cfRule>
  </conditionalFormatting>
  <conditionalFormatting sqref="I745">
    <cfRule type="cellIs" dxfId="1071" priority="1225" operator="lessThan">
      <formula>0</formula>
    </cfRule>
  </conditionalFormatting>
  <conditionalFormatting sqref="H755:I779">
    <cfRule type="cellIs" dxfId="1070" priority="1224" operator="lessThan">
      <formula>0</formula>
    </cfRule>
  </conditionalFormatting>
  <conditionalFormatting sqref="E779">
    <cfRule type="expression" dxfId="1069" priority="1223">
      <formula>AND(OR(C779="NO",C779="REV T",C779="DBL REV",C779="TPL REV",C779="QD REV"),E779&gt;12)</formula>
    </cfRule>
  </conditionalFormatting>
  <conditionalFormatting sqref="B767:B779">
    <cfRule type="expression" dxfId="1068" priority="1221">
      <formula>Z767="error"</formula>
    </cfRule>
  </conditionalFormatting>
  <conditionalFormatting sqref="B767:B779">
    <cfRule type="expression" dxfId="1067" priority="1220">
      <formula>AA769="error"</formula>
    </cfRule>
  </conditionalFormatting>
  <conditionalFormatting sqref="E779">
    <cfRule type="expression" dxfId="1066" priority="1219">
      <formula>AND(OR(C779="NO",C779="REV T",C779="DBL REV",C779="TPL REV",C779="QD REV"),E779&gt;12)</formula>
    </cfRule>
  </conditionalFormatting>
  <conditionalFormatting sqref="E750">
    <cfRule type="expression" dxfId="1065" priority="1216">
      <formula>AND(E745="EUC",E746&gt;48,E750="Y")</formula>
    </cfRule>
    <cfRule type="expression" dxfId="1064" priority="1217">
      <formula>AND(E745="RPX",E746&gt;48,E750="Y")</formula>
    </cfRule>
    <cfRule type="expression" dxfId="1063" priority="1218">
      <formula>AND(E745="SS",E746&gt;48,E750="Y")</formula>
    </cfRule>
  </conditionalFormatting>
  <conditionalFormatting sqref="I749">
    <cfRule type="expression" dxfId="1062" priority="1213">
      <formula>I749=0</formula>
    </cfRule>
    <cfRule type="expression" dxfId="1061" priority="1214">
      <formula>MOD(I749,2)=0</formula>
    </cfRule>
  </conditionalFormatting>
  <conditionalFormatting sqref="E773:E778">
    <cfRule type="expression" dxfId="1060" priority="1212">
      <formula>AND(OR(C773="NO",C773="REV T",C773="DBL REV",C773="TPL REV",C773="QD REV"),E773&gt;12)</formula>
    </cfRule>
  </conditionalFormatting>
  <conditionalFormatting sqref="C773:C779">
    <cfRule type="expression" dxfId="1059" priority="1211">
      <formula>AND(OR(C774="FST",C774="REV T",C774="DBL REV",C774="TPL REV",C774="QD REV"),C773="Field SPL")</formula>
    </cfRule>
  </conditionalFormatting>
  <conditionalFormatting sqref="I744">
    <cfRule type="expression" dxfId="1058" priority="1210">
      <formula>AND(E745="EUC",E746=432,I744&gt;204)</formula>
    </cfRule>
  </conditionalFormatting>
  <conditionalFormatting sqref="E746">
    <cfRule type="expression" dxfId="1057" priority="1206">
      <formula>(AND(E745="EUC",E746=432))</formula>
    </cfRule>
    <cfRule type="expression" dxfId="1056" priority="1207">
      <formula>AND(E745="SS",E746&gt;216)</formula>
    </cfRule>
    <cfRule type="expression" dxfId="1055" priority="1208">
      <formula>(AND(E745="EUC",E746&gt;216))</formula>
    </cfRule>
    <cfRule type="expression" dxfId="1054" priority="1209">
      <formula>AND(E745="RPX",E746&gt;216)</formula>
    </cfRule>
  </conditionalFormatting>
  <conditionalFormatting sqref="E755:E772">
    <cfRule type="expression" dxfId="1053" priority="1205">
      <formula>AND(OR(C755="NO",C755="REV T",C755="DBL REV",C755="TPL REV",C755="QD REV"),E755&gt;12)</formula>
    </cfRule>
  </conditionalFormatting>
  <conditionalFormatting sqref="C755:C772">
    <cfRule type="expression" dxfId="1052" priority="1204">
      <formula>AND(OR(C756="FST",C756="REV T",C756="DBL REV",C756="TPL REV",C756="QD REV"),C755="Field SPL")</formula>
    </cfRule>
  </conditionalFormatting>
  <conditionalFormatting sqref="L787">
    <cfRule type="cellIs" dxfId="1051" priority="1200" operator="lessThan">
      <formula>$L$7</formula>
    </cfRule>
  </conditionalFormatting>
  <conditionalFormatting sqref="I786">
    <cfRule type="cellIs" dxfId="1050" priority="1199" operator="lessThan">
      <formula>0</formula>
    </cfRule>
  </conditionalFormatting>
  <conditionalFormatting sqref="H796:I820">
    <cfRule type="cellIs" dxfId="1049" priority="1198" operator="lessThan">
      <formula>0</formula>
    </cfRule>
  </conditionalFormatting>
  <conditionalFormatting sqref="E820">
    <cfRule type="expression" dxfId="1048" priority="1197">
      <formula>AND(OR(C820="NO",C820="REV T",C820="DBL REV",C820="TPL REV",C820="QD REV"),E820&gt;12)</formula>
    </cfRule>
  </conditionalFormatting>
  <conditionalFormatting sqref="B808:B820">
    <cfRule type="expression" dxfId="1047" priority="1195">
      <formula>Z808="error"</formula>
    </cfRule>
  </conditionalFormatting>
  <conditionalFormatting sqref="B808:B820">
    <cfRule type="expression" dxfId="1046" priority="1194">
      <formula>AA810="error"</formula>
    </cfRule>
  </conditionalFormatting>
  <conditionalFormatting sqref="E820">
    <cfRule type="expression" dxfId="1045" priority="1193">
      <formula>AND(OR(C820="NO",C820="REV T",C820="DBL REV",C820="TPL REV",C820="QD REV"),E820&gt;12)</formula>
    </cfRule>
  </conditionalFormatting>
  <conditionalFormatting sqref="E791">
    <cfRule type="expression" dxfId="1044" priority="1190">
      <formula>AND(E786="EUC",E787&gt;48,E791="Y")</formula>
    </cfRule>
    <cfRule type="expression" dxfId="1043" priority="1191">
      <formula>AND(E786="RPX",E787&gt;48,E791="Y")</formula>
    </cfRule>
    <cfRule type="expression" dxfId="1042" priority="1192">
      <formula>AND(E786="SS",E787&gt;48,E791="Y")</formula>
    </cfRule>
  </conditionalFormatting>
  <conditionalFormatting sqref="I790">
    <cfRule type="expression" dxfId="1041" priority="1187">
      <formula>I790=0</formula>
    </cfRule>
    <cfRule type="expression" dxfId="1040" priority="1188">
      <formula>MOD(I790,2)=0</formula>
    </cfRule>
  </conditionalFormatting>
  <conditionalFormatting sqref="E814:E819">
    <cfRule type="expression" dxfId="1039" priority="1186">
      <formula>AND(OR(C814="NO",C814="REV T",C814="DBL REV",C814="TPL REV",C814="QD REV"),E814&gt;12)</formula>
    </cfRule>
  </conditionalFormatting>
  <conditionalFormatting sqref="C814:C820">
    <cfRule type="expression" dxfId="1038" priority="1185">
      <formula>AND(OR(C815="FST",C815="REV T",C815="DBL REV",C815="TPL REV",C815="QD REV"),C814="Field SPL")</formula>
    </cfRule>
  </conditionalFormatting>
  <conditionalFormatting sqref="I785">
    <cfRule type="expression" dxfId="1037" priority="1184">
      <formula>AND(E786="EUC",E787=432,I785&gt;204)</formula>
    </cfRule>
  </conditionalFormatting>
  <conditionalFormatting sqref="E787">
    <cfRule type="expression" dxfId="1036" priority="1180">
      <formula>(AND(E786="EUC",E787=432))</formula>
    </cfRule>
    <cfRule type="expression" dxfId="1035" priority="1181">
      <formula>AND(E786="SS",E787&gt;216)</formula>
    </cfRule>
    <cfRule type="expression" dxfId="1034" priority="1182">
      <formula>(AND(E786="EUC",E787&gt;216))</formula>
    </cfRule>
    <cfRule type="expression" dxfId="1033" priority="1183">
      <formula>AND(E786="RPX",E787&gt;216)</formula>
    </cfRule>
  </conditionalFormatting>
  <conditionalFormatting sqref="E796:E813">
    <cfRule type="expression" dxfId="1032" priority="1179">
      <formula>AND(OR(C796="NO",C796="REV T",C796="DBL REV",C796="TPL REV",C796="QD REV"),E796&gt;12)</formula>
    </cfRule>
  </conditionalFormatting>
  <conditionalFormatting sqref="C796:C813">
    <cfRule type="expression" dxfId="1031" priority="1178">
      <formula>AND(OR(C797="FST",C797="REV T",C797="DBL REV",C797="TPL REV",C797="QD REV"),C796="Field SPL")</formula>
    </cfRule>
  </conditionalFormatting>
  <conditionalFormatting sqref="L828">
    <cfRule type="cellIs" dxfId="1030" priority="1174" operator="lessThan">
      <formula>$L$7</formula>
    </cfRule>
  </conditionalFormatting>
  <conditionalFormatting sqref="I827">
    <cfRule type="cellIs" dxfId="1029" priority="1173" operator="lessThan">
      <formula>0</formula>
    </cfRule>
  </conditionalFormatting>
  <conditionalFormatting sqref="H837:I861">
    <cfRule type="cellIs" dxfId="1028" priority="1172" operator="lessThan">
      <formula>0</formula>
    </cfRule>
  </conditionalFormatting>
  <conditionalFormatting sqref="E861">
    <cfRule type="expression" dxfId="1027" priority="1171">
      <formula>AND(OR(C861="NO",C861="REV T",C861="DBL REV",C861="TPL REV",C861="QD REV"),E861&gt;12)</formula>
    </cfRule>
  </conditionalFormatting>
  <conditionalFormatting sqref="B849:B861">
    <cfRule type="expression" dxfId="1026" priority="1169">
      <formula>Z849="error"</formula>
    </cfRule>
  </conditionalFormatting>
  <conditionalFormatting sqref="B849:B861">
    <cfRule type="expression" dxfId="1025" priority="1168">
      <formula>AA851="error"</formula>
    </cfRule>
  </conditionalFormatting>
  <conditionalFormatting sqref="E861">
    <cfRule type="expression" dxfId="1024" priority="1167">
      <formula>AND(OR(C861="NO",C861="REV T",C861="DBL REV",C861="TPL REV",C861="QD REV"),E861&gt;12)</formula>
    </cfRule>
  </conditionalFormatting>
  <conditionalFormatting sqref="E832">
    <cfRule type="expression" dxfId="1023" priority="1164">
      <formula>AND(E827="EUC",E828&gt;48,E832="Y")</formula>
    </cfRule>
    <cfRule type="expression" dxfId="1022" priority="1165">
      <formula>AND(E827="RPX",E828&gt;48,E832="Y")</formula>
    </cfRule>
    <cfRule type="expression" dxfId="1021" priority="1166">
      <formula>AND(E827="SS",E828&gt;48,E832="Y")</formula>
    </cfRule>
  </conditionalFormatting>
  <conditionalFormatting sqref="I831">
    <cfRule type="expression" dxfId="1020" priority="1161">
      <formula>I831=0</formula>
    </cfRule>
    <cfRule type="expression" dxfId="1019" priority="1162">
      <formula>MOD(I831,2)=0</formula>
    </cfRule>
  </conditionalFormatting>
  <conditionalFormatting sqref="E855:E860">
    <cfRule type="expression" dxfId="1018" priority="1160">
      <formula>AND(OR(C855="NO",C855="REV T",C855="DBL REV",C855="TPL REV",C855="QD REV"),E855&gt;12)</formula>
    </cfRule>
  </conditionalFormatting>
  <conditionalFormatting sqref="C855:C861">
    <cfRule type="expression" dxfId="1017" priority="1159">
      <formula>AND(OR(C856="FST",C856="REV T",C856="DBL REV",C856="TPL REV",C856="QD REV"),C855="Field SPL")</formula>
    </cfRule>
  </conditionalFormatting>
  <conditionalFormatting sqref="I826">
    <cfRule type="expression" dxfId="1016" priority="1158">
      <formula>AND(E827="EUC",E828=432,I826&gt;204)</formula>
    </cfRule>
  </conditionalFormatting>
  <conditionalFormatting sqref="E828">
    <cfRule type="expression" dxfId="1015" priority="1154">
      <formula>(AND(E827="EUC",E828=432))</formula>
    </cfRule>
    <cfRule type="expression" dxfId="1014" priority="1155">
      <formula>AND(E827="SS",E828&gt;216)</formula>
    </cfRule>
    <cfRule type="expression" dxfId="1013" priority="1156">
      <formula>(AND(E827="EUC",E828&gt;216))</formula>
    </cfRule>
    <cfRule type="expression" dxfId="1012" priority="1157">
      <formula>AND(E827="RPX",E828&gt;216)</formula>
    </cfRule>
  </conditionalFormatting>
  <conditionalFormatting sqref="E837:E854">
    <cfRule type="expression" dxfId="1011" priority="1153">
      <formula>AND(OR(C837="NO",C837="REV T",C837="DBL REV",C837="TPL REV",C837="QD REV"),E837&gt;12)</formula>
    </cfRule>
  </conditionalFormatting>
  <conditionalFormatting sqref="C837:C854">
    <cfRule type="expression" dxfId="1010" priority="1152">
      <formula>AND(OR(C838="FST",C838="REV T",C838="DBL REV",C838="TPL REV",C838="QD REV"),C837="Field SPL")</formula>
    </cfRule>
  </conditionalFormatting>
  <conditionalFormatting sqref="L869">
    <cfRule type="cellIs" dxfId="1009" priority="1148" operator="lessThan">
      <formula>$L$7</formula>
    </cfRule>
  </conditionalFormatting>
  <conditionalFormatting sqref="I868">
    <cfRule type="cellIs" dxfId="1008" priority="1147" operator="lessThan">
      <formula>0</formula>
    </cfRule>
  </conditionalFormatting>
  <conditionalFormatting sqref="H878:I902">
    <cfRule type="cellIs" dxfId="1007" priority="1146" operator="lessThan">
      <formula>0</formula>
    </cfRule>
  </conditionalFormatting>
  <conditionalFormatting sqref="E902">
    <cfRule type="expression" dxfId="1006" priority="1145">
      <formula>AND(OR(C902="NO",C902="REV T",C902="DBL REV",C902="TPL REV",C902="QD REV"),E902&gt;12)</formula>
    </cfRule>
  </conditionalFormatting>
  <conditionalFormatting sqref="B890:B902">
    <cfRule type="expression" dxfId="1005" priority="1143">
      <formula>Z890="error"</formula>
    </cfRule>
  </conditionalFormatting>
  <conditionalFormatting sqref="B890:B902">
    <cfRule type="expression" dxfId="1004" priority="1142">
      <formula>AA892="error"</formula>
    </cfRule>
  </conditionalFormatting>
  <conditionalFormatting sqref="E902">
    <cfRule type="expression" dxfId="1003" priority="1141">
      <formula>AND(OR(C902="NO",C902="REV T",C902="DBL REV",C902="TPL REV",C902="QD REV"),E902&gt;12)</formula>
    </cfRule>
  </conditionalFormatting>
  <conditionalFormatting sqref="E873">
    <cfRule type="expression" dxfId="1002" priority="1138">
      <formula>AND(E868="EUC",E869&gt;48,E873="Y")</formula>
    </cfRule>
    <cfRule type="expression" dxfId="1001" priority="1139">
      <formula>AND(E868="RPX",E869&gt;48,E873="Y")</formula>
    </cfRule>
    <cfRule type="expression" dxfId="1000" priority="1140">
      <formula>AND(E868="SS",E869&gt;48,E873="Y")</formula>
    </cfRule>
  </conditionalFormatting>
  <conditionalFormatting sqref="I872">
    <cfRule type="expression" dxfId="999" priority="1135">
      <formula>I872=0</formula>
    </cfRule>
    <cfRule type="expression" dxfId="998" priority="1136">
      <formula>MOD(I872,2)=0</formula>
    </cfRule>
  </conditionalFormatting>
  <conditionalFormatting sqref="E896:E901">
    <cfRule type="expression" dxfId="997" priority="1134">
      <formula>AND(OR(C896="NO",C896="REV T",C896="DBL REV",C896="TPL REV",C896="QD REV"),E896&gt;12)</formula>
    </cfRule>
  </conditionalFormatting>
  <conditionalFormatting sqref="C896:C902">
    <cfRule type="expression" dxfId="996" priority="1133">
      <formula>AND(OR(C897="FST",C897="REV T",C897="DBL REV",C897="TPL REV",C897="QD REV"),C896="Field SPL")</formula>
    </cfRule>
  </conditionalFormatting>
  <conditionalFormatting sqref="I867">
    <cfRule type="expression" dxfId="995" priority="1132">
      <formula>AND(E868="EUC",E869=432,I867&gt;204)</formula>
    </cfRule>
  </conditionalFormatting>
  <conditionalFormatting sqref="E869">
    <cfRule type="expression" dxfId="994" priority="1128">
      <formula>(AND(E868="EUC",E869=432))</formula>
    </cfRule>
    <cfRule type="expression" dxfId="993" priority="1129">
      <formula>AND(E868="SS",E869&gt;216)</formula>
    </cfRule>
    <cfRule type="expression" dxfId="992" priority="1130">
      <formula>(AND(E868="EUC",E869&gt;216))</formula>
    </cfRule>
    <cfRule type="expression" dxfId="991" priority="1131">
      <formula>AND(E868="RPX",E869&gt;216)</formula>
    </cfRule>
  </conditionalFormatting>
  <conditionalFormatting sqref="E878:E895">
    <cfRule type="expression" dxfId="990" priority="1127">
      <formula>AND(OR(C878="NO",C878="REV T",C878="DBL REV",C878="TPL REV",C878="QD REV"),E878&gt;12)</formula>
    </cfRule>
  </conditionalFormatting>
  <conditionalFormatting sqref="C878:C895">
    <cfRule type="expression" dxfId="989" priority="1126">
      <formula>AND(OR(C879="FST",C879="REV T",C879="DBL REV",C879="TPL REV",C879="QD REV"),C878="Field SPL")</formula>
    </cfRule>
  </conditionalFormatting>
  <conditionalFormatting sqref="L910">
    <cfRule type="cellIs" dxfId="988" priority="1122" operator="lessThan">
      <formula>$L$7</formula>
    </cfRule>
  </conditionalFormatting>
  <conditionalFormatting sqref="I909">
    <cfRule type="cellIs" dxfId="987" priority="1121" operator="lessThan">
      <formula>0</formula>
    </cfRule>
  </conditionalFormatting>
  <conditionalFormatting sqref="H919:I943">
    <cfRule type="cellIs" dxfId="986" priority="1120" operator="lessThan">
      <formula>0</formula>
    </cfRule>
  </conditionalFormatting>
  <conditionalFormatting sqref="E943">
    <cfRule type="expression" dxfId="985" priority="1119">
      <formula>AND(OR(C943="NO",C943="REV T",C943="DBL REV",C943="TPL REV",C943="QD REV"),E943&gt;12)</formula>
    </cfRule>
  </conditionalFormatting>
  <conditionalFormatting sqref="B931:B943">
    <cfRule type="expression" dxfId="984" priority="1117">
      <formula>Z931="error"</formula>
    </cfRule>
  </conditionalFormatting>
  <conditionalFormatting sqref="B931:B943">
    <cfRule type="expression" dxfId="983" priority="1116">
      <formula>AA933="error"</formula>
    </cfRule>
  </conditionalFormatting>
  <conditionalFormatting sqref="E943">
    <cfRule type="expression" dxfId="982" priority="1115">
      <formula>AND(OR(C943="NO",C943="REV T",C943="DBL REV",C943="TPL REV",C943="QD REV"),E943&gt;12)</formula>
    </cfRule>
  </conditionalFormatting>
  <conditionalFormatting sqref="E914">
    <cfRule type="expression" dxfId="981" priority="1112">
      <formula>AND(E909="EUC",E910&gt;48,E914="Y")</formula>
    </cfRule>
    <cfRule type="expression" dxfId="980" priority="1113">
      <formula>AND(E909="RPX",E910&gt;48,E914="Y")</formula>
    </cfRule>
    <cfRule type="expression" dxfId="979" priority="1114">
      <formula>AND(E909="SS",E910&gt;48,E914="Y")</formula>
    </cfRule>
  </conditionalFormatting>
  <conditionalFormatting sqref="I913">
    <cfRule type="expression" dxfId="978" priority="1109">
      <formula>I913=0</formula>
    </cfRule>
    <cfRule type="expression" dxfId="977" priority="1110">
      <formula>MOD(I913,2)=0</formula>
    </cfRule>
  </conditionalFormatting>
  <conditionalFormatting sqref="E937:E942">
    <cfRule type="expression" dxfId="976" priority="1108">
      <formula>AND(OR(C937="NO",C937="REV T",C937="DBL REV",C937="TPL REV",C937="QD REV"),E937&gt;12)</formula>
    </cfRule>
  </conditionalFormatting>
  <conditionalFormatting sqref="C937:C943">
    <cfRule type="expression" dxfId="975" priority="1107">
      <formula>AND(OR(C938="FST",C938="REV T",C938="DBL REV",C938="TPL REV",C938="QD REV"),C937="Field SPL")</formula>
    </cfRule>
  </conditionalFormatting>
  <conditionalFormatting sqref="I908">
    <cfRule type="expression" dxfId="974" priority="1106">
      <formula>AND(E909="EUC",E910=432,I908&gt;204)</formula>
    </cfRule>
  </conditionalFormatting>
  <conditionalFormatting sqref="E910">
    <cfRule type="expression" dxfId="973" priority="1102">
      <formula>(AND(E909="EUC",E910=432))</formula>
    </cfRule>
    <cfRule type="expression" dxfId="972" priority="1103">
      <formula>AND(E909="SS",E910&gt;216)</formula>
    </cfRule>
    <cfRule type="expression" dxfId="971" priority="1104">
      <formula>(AND(E909="EUC",E910&gt;216))</formula>
    </cfRule>
    <cfRule type="expression" dxfId="970" priority="1105">
      <formula>AND(E909="RPX",E910&gt;216)</formula>
    </cfRule>
  </conditionalFormatting>
  <conditionalFormatting sqref="E919:E936">
    <cfRule type="expression" dxfId="969" priority="1101">
      <formula>AND(OR(C919="NO",C919="REV T",C919="DBL REV",C919="TPL REV",C919="QD REV"),E919&gt;12)</formula>
    </cfRule>
  </conditionalFormatting>
  <conditionalFormatting sqref="C919:C936">
    <cfRule type="expression" dxfId="968" priority="1100">
      <formula>AND(OR(C920="FST",C920="REV T",C920="DBL REV",C920="TPL REV",C920="QD REV"),C919="Field SPL")</formula>
    </cfRule>
  </conditionalFormatting>
  <conditionalFormatting sqref="L951">
    <cfRule type="cellIs" dxfId="967" priority="1096" operator="lessThan">
      <formula>$L$7</formula>
    </cfRule>
  </conditionalFormatting>
  <conditionalFormatting sqref="I950">
    <cfRule type="cellIs" dxfId="966" priority="1095" operator="lessThan">
      <formula>0</formula>
    </cfRule>
  </conditionalFormatting>
  <conditionalFormatting sqref="H960:I984">
    <cfRule type="cellIs" dxfId="965" priority="1094" operator="lessThan">
      <formula>0</formula>
    </cfRule>
  </conditionalFormatting>
  <conditionalFormatting sqref="E984">
    <cfRule type="expression" dxfId="964" priority="1093">
      <formula>AND(OR(C984="NO",C984="REV T",C984="DBL REV",C984="TPL REV",C984="QD REV"),E984&gt;12)</formula>
    </cfRule>
  </conditionalFormatting>
  <conditionalFormatting sqref="B972:B984">
    <cfRule type="expression" dxfId="963" priority="1091">
      <formula>Z972="error"</formula>
    </cfRule>
  </conditionalFormatting>
  <conditionalFormatting sqref="B972:B984">
    <cfRule type="expression" dxfId="962" priority="1090">
      <formula>AA974="error"</formula>
    </cfRule>
  </conditionalFormatting>
  <conditionalFormatting sqref="E984">
    <cfRule type="expression" dxfId="961" priority="1089">
      <formula>AND(OR(C984="NO",C984="REV T",C984="DBL REV",C984="TPL REV",C984="QD REV"),E984&gt;12)</formula>
    </cfRule>
  </conditionalFormatting>
  <conditionalFormatting sqref="E955">
    <cfRule type="expression" dxfId="960" priority="1086">
      <formula>AND(E950="EUC",E951&gt;48,E955="Y")</formula>
    </cfRule>
    <cfRule type="expression" dxfId="959" priority="1087">
      <formula>AND(E950="RPX",E951&gt;48,E955="Y")</formula>
    </cfRule>
    <cfRule type="expression" dxfId="958" priority="1088">
      <formula>AND(E950="SS",E951&gt;48,E955="Y")</formula>
    </cfRule>
  </conditionalFormatting>
  <conditionalFormatting sqref="I954">
    <cfRule type="expression" dxfId="957" priority="1083">
      <formula>I954=0</formula>
    </cfRule>
    <cfRule type="expression" dxfId="956" priority="1084">
      <formula>MOD(I954,2)=0</formula>
    </cfRule>
  </conditionalFormatting>
  <conditionalFormatting sqref="E978:E983">
    <cfRule type="expression" dxfId="955" priority="1082">
      <formula>AND(OR(C978="NO",C978="REV T",C978="DBL REV",C978="TPL REV",C978="QD REV"),E978&gt;12)</formula>
    </cfRule>
  </conditionalFormatting>
  <conditionalFormatting sqref="C978:C984">
    <cfRule type="expression" dxfId="954" priority="1081">
      <formula>AND(OR(C979="FST",C979="REV T",C979="DBL REV",C979="TPL REV",C979="QD REV"),C978="Field SPL")</formula>
    </cfRule>
  </conditionalFormatting>
  <conditionalFormatting sqref="I949">
    <cfRule type="expression" dxfId="953" priority="1080">
      <formula>AND(E950="EUC",E951=432,I949&gt;204)</formula>
    </cfRule>
  </conditionalFormatting>
  <conditionalFormatting sqref="E951">
    <cfRule type="expression" dxfId="952" priority="1076">
      <formula>(AND(E950="EUC",E951=432))</formula>
    </cfRule>
    <cfRule type="expression" dxfId="951" priority="1077">
      <formula>AND(E950="SS",E951&gt;216)</formula>
    </cfRule>
    <cfRule type="expression" dxfId="950" priority="1078">
      <formula>(AND(E950="EUC",E951&gt;216))</formula>
    </cfRule>
    <cfRule type="expression" dxfId="949" priority="1079">
      <formula>AND(E950="RPX",E951&gt;216)</formula>
    </cfRule>
  </conditionalFormatting>
  <conditionalFormatting sqref="E960:E977">
    <cfRule type="expression" dxfId="948" priority="1075">
      <formula>AND(OR(C960="NO",C960="REV T",C960="DBL REV",C960="TPL REV",C960="QD REV"),E960&gt;12)</formula>
    </cfRule>
  </conditionalFormatting>
  <conditionalFormatting sqref="C960:C977">
    <cfRule type="expression" dxfId="947" priority="1074">
      <formula>AND(OR(C961="FST",C961="REV T",C961="DBL REV",C961="TPL REV",C961="QD REV"),C960="Field SPL")</formula>
    </cfRule>
  </conditionalFormatting>
  <conditionalFormatting sqref="L992">
    <cfRule type="cellIs" dxfId="946" priority="1070" operator="lessThan">
      <formula>$L$7</formula>
    </cfRule>
  </conditionalFormatting>
  <conditionalFormatting sqref="I991">
    <cfRule type="cellIs" dxfId="945" priority="1069" operator="lessThan">
      <formula>0</formula>
    </cfRule>
  </conditionalFormatting>
  <conditionalFormatting sqref="H1001:I1025">
    <cfRule type="cellIs" dxfId="944" priority="1068" operator="lessThan">
      <formula>0</formula>
    </cfRule>
  </conditionalFormatting>
  <conditionalFormatting sqref="E1025">
    <cfRule type="expression" dxfId="943" priority="1067">
      <formula>AND(OR(C1025="NO",C1025="REV T",C1025="DBL REV",C1025="TPL REV",C1025="QD REV"),E1025&gt;12)</formula>
    </cfRule>
  </conditionalFormatting>
  <conditionalFormatting sqref="B1013:B1025">
    <cfRule type="expression" dxfId="942" priority="1065">
      <formula>Z1013="error"</formula>
    </cfRule>
  </conditionalFormatting>
  <conditionalFormatting sqref="B1013:B1025">
    <cfRule type="expression" dxfId="941" priority="1064">
      <formula>AA1015="error"</formula>
    </cfRule>
  </conditionalFormatting>
  <conditionalFormatting sqref="E1025">
    <cfRule type="expression" dxfId="940" priority="1063">
      <formula>AND(OR(C1025="NO",C1025="REV T",C1025="DBL REV",C1025="TPL REV",C1025="QD REV"),E1025&gt;12)</formula>
    </cfRule>
  </conditionalFormatting>
  <conditionalFormatting sqref="E996">
    <cfRule type="expression" dxfId="939" priority="1060">
      <formula>AND(E991="EUC",E992&gt;48,E996="Y")</formula>
    </cfRule>
    <cfRule type="expression" dxfId="938" priority="1061">
      <formula>AND(E991="RPX",E992&gt;48,E996="Y")</formula>
    </cfRule>
    <cfRule type="expression" dxfId="937" priority="1062">
      <formula>AND(E991="SS",E992&gt;48,E996="Y")</formula>
    </cfRule>
  </conditionalFormatting>
  <conditionalFormatting sqref="I995">
    <cfRule type="expression" dxfId="936" priority="1057">
      <formula>I995=0</formula>
    </cfRule>
    <cfRule type="expression" dxfId="935" priority="1058">
      <formula>MOD(I995,2)=0</formula>
    </cfRule>
  </conditionalFormatting>
  <conditionalFormatting sqref="E1019:E1024">
    <cfRule type="expression" dxfId="934" priority="1056">
      <formula>AND(OR(C1019="NO",C1019="REV T",C1019="DBL REV",C1019="TPL REV",C1019="QD REV"),E1019&gt;12)</formula>
    </cfRule>
  </conditionalFormatting>
  <conditionalFormatting sqref="C1019:C1025">
    <cfRule type="expression" dxfId="933" priority="1055">
      <formula>AND(OR(C1020="FST",C1020="REV T",C1020="DBL REV",C1020="TPL REV",C1020="QD REV"),C1019="Field SPL")</formula>
    </cfRule>
  </conditionalFormatting>
  <conditionalFormatting sqref="I990">
    <cfRule type="expression" dxfId="932" priority="1054">
      <formula>AND(E991="EUC",E992=432,I990&gt;204)</formula>
    </cfRule>
  </conditionalFormatting>
  <conditionalFormatting sqref="E992">
    <cfRule type="expression" dxfId="931" priority="1050">
      <formula>(AND(E991="EUC",E992=432))</formula>
    </cfRule>
    <cfRule type="expression" dxfId="930" priority="1051">
      <formula>AND(E991="SS",E992&gt;216)</formula>
    </cfRule>
    <cfRule type="expression" dxfId="929" priority="1052">
      <formula>(AND(E991="EUC",E992&gt;216))</formula>
    </cfRule>
    <cfRule type="expression" dxfId="928" priority="1053">
      <formula>AND(E991="RPX",E992&gt;216)</formula>
    </cfRule>
  </conditionalFormatting>
  <conditionalFormatting sqref="E1001:E1018">
    <cfRule type="expression" dxfId="927" priority="1049">
      <formula>AND(OR(C1001="NO",C1001="REV T",C1001="DBL REV",C1001="TPL REV",C1001="QD REV"),E1001&gt;12)</formula>
    </cfRule>
  </conditionalFormatting>
  <conditionalFormatting sqref="C1001:C1018">
    <cfRule type="expression" dxfId="926" priority="1048">
      <formula>AND(OR(C1002="FST",C1002="REV T",C1002="DBL REV",C1002="TPL REV",C1002="QD REV"),C1001="Field SPL")</formula>
    </cfRule>
  </conditionalFormatting>
  <conditionalFormatting sqref="L1033">
    <cfRule type="cellIs" dxfId="925" priority="1044" operator="lessThan">
      <formula>$L$7</formula>
    </cfRule>
  </conditionalFormatting>
  <conditionalFormatting sqref="I1032">
    <cfRule type="cellIs" dxfId="924" priority="1043" operator="lessThan">
      <formula>0</formula>
    </cfRule>
  </conditionalFormatting>
  <conditionalFormatting sqref="H1042:I1066">
    <cfRule type="cellIs" dxfId="923" priority="1042" operator="lessThan">
      <formula>0</formula>
    </cfRule>
  </conditionalFormatting>
  <conditionalFormatting sqref="E1066">
    <cfRule type="expression" dxfId="922" priority="1041">
      <formula>AND(OR(C1066="NO",C1066="REV T",C1066="DBL REV",C1066="TPL REV",C1066="QD REV"),E1066&gt;12)</formula>
    </cfRule>
  </conditionalFormatting>
  <conditionalFormatting sqref="B1054:B1066">
    <cfRule type="expression" dxfId="921" priority="1039">
      <formula>Z1054="error"</formula>
    </cfRule>
  </conditionalFormatting>
  <conditionalFormatting sqref="B1054:B1066">
    <cfRule type="expression" dxfId="920" priority="1038">
      <formula>AA1056="error"</formula>
    </cfRule>
  </conditionalFormatting>
  <conditionalFormatting sqref="E1066">
    <cfRule type="expression" dxfId="919" priority="1037">
      <formula>AND(OR(C1066="NO",C1066="REV T",C1066="DBL REV",C1066="TPL REV",C1066="QD REV"),E1066&gt;12)</formula>
    </cfRule>
  </conditionalFormatting>
  <conditionalFormatting sqref="E1037">
    <cfRule type="expression" dxfId="918" priority="1034">
      <formula>AND(E1032="EUC",E1033&gt;48,E1037="Y")</formula>
    </cfRule>
    <cfRule type="expression" dxfId="917" priority="1035">
      <formula>AND(E1032="RPX",E1033&gt;48,E1037="Y")</formula>
    </cfRule>
    <cfRule type="expression" dxfId="916" priority="1036">
      <formula>AND(E1032="SS",E1033&gt;48,E1037="Y")</formula>
    </cfRule>
  </conditionalFormatting>
  <conditionalFormatting sqref="I1036">
    <cfRule type="expression" dxfId="915" priority="1031">
      <formula>I1036=0</formula>
    </cfRule>
    <cfRule type="expression" dxfId="914" priority="1032">
      <formula>MOD(I1036,2)=0</formula>
    </cfRule>
  </conditionalFormatting>
  <conditionalFormatting sqref="E1060:E1065">
    <cfRule type="expression" dxfId="913" priority="1030">
      <formula>AND(OR(C1060="NO",C1060="REV T",C1060="DBL REV",C1060="TPL REV",C1060="QD REV"),E1060&gt;12)</formula>
    </cfRule>
  </conditionalFormatting>
  <conditionalFormatting sqref="C1060:C1066">
    <cfRule type="expression" dxfId="912" priority="1029">
      <formula>AND(OR(C1061="FST",C1061="REV T",C1061="DBL REV",C1061="TPL REV",C1061="QD REV"),C1060="Field SPL")</formula>
    </cfRule>
  </conditionalFormatting>
  <conditionalFormatting sqref="I1031">
    <cfRule type="expression" dxfId="911" priority="1028">
      <formula>AND(E1032="EUC",E1033=432,I1031&gt;204)</formula>
    </cfRule>
  </conditionalFormatting>
  <conditionalFormatting sqref="E1033">
    <cfRule type="expression" dxfId="910" priority="1024">
      <formula>(AND(E1032="EUC",E1033=432))</formula>
    </cfRule>
    <cfRule type="expression" dxfId="909" priority="1025">
      <formula>AND(E1032="SS",E1033&gt;216)</formula>
    </cfRule>
    <cfRule type="expression" dxfId="908" priority="1026">
      <formula>(AND(E1032="EUC",E1033&gt;216))</formula>
    </cfRule>
    <cfRule type="expression" dxfId="907" priority="1027">
      <formula>AND(E1032="RPX",E1033&gt;216)</formula>
    </cfRule>
  </conditionalFormatting>
  <conditionalFormatting sqref="E1042:E1059">
    <cfRule type="expression" dxfId="906" priority="1023">
      <formula>AND(OR(C1042="NO",C1042="REV T",C1042="DBL REV",C1042="TPL REV",C1042="QD REV"),E1042&gt;12)</formula>
    </cfRule>
  </conditionalFormatting>
  <conditionalFormatting sqref="C1042:C1059">
    <cfRule type="expression" dxfId="905" priority="1022">
      <formula>AND(OR(C1043="FST",C1043="REV T",C1043="DBL REV",C1043="TPL REV",C1043="QD REV"),C1042="Field SPL")</formula>
    </cfRule>
  </conditionalFormatting>
  <conditionalFormatting sqref="L1074">
    <cfRule type="cellIs" dxfId="904" priority="1018" operator="lessThan">
      <formula>$L$7</formula>
    </cfRule>
  </conditionalFormatting>
  <conditionalFormatting sqref="I1073">
    <cfRule type="cellIs" dxfId="903" priority="1017" operator="lessThan">
      <formula>0</formula>
    </cfRule>
  </conditionalFormatting>
  <conditionalFormatting sqref="H1083:I1107">
    <cfRule type="cellIs" dxfId="902" priority="1016" operator="lessThan">
      <formula>0</formula>
    </cfRule>
  </conditionalFormatting>
  <conditionalFormatting sqref="E1107">
    <cfRule type="expression" dxfId="901" priority="1015">
      <formula>AND(OR(C1107="NO",C1107="REV T",C1107="DBL REV",C1107="TPL REV",C1107="QD REV"),E1107&gt;12)</formula>
    </cfRule>
  </conditionalFormatting>
  <conditionalFormatting sqref="B1095:B1107">
    <cfRule type="expression" dxfId="900" priority="1013">
      <formula>Z1095="error"</formula>
    </cfRule>
  </conditionalFormatting>
  <conditionalFormatting sqref="B1095:B1107">
    <cfRule type="expression" dxfId="899" priority="1012">
      <formula>AA1097="error"</formula>
    </cfRule>
  </conditionalFormatting>
  <conditionalFormatting sqref="E1107">
    <cfRule type="expression" dxfId="898" priority="1011">
      <formula>AND(OR(C1107="NO",C1107="REV T",C1107="DBL REV",C1107="TPL REV",C1107="QD REV"),E1107&gt;12)</formula>
    </cfRule>
  </conditionalFormatting>
  <conditionalFormatting sqref="E1078">
    <cfRule type="expression" dxfId="897" priority="1008">
      <formula>AND(E1073="EUC",E1074&gt;48,E1078="Y")</formula>
    </cfRule>
    <cfRule type="expression" dxfId="896" priority="1009">
      <formula>AND(E1073="RPX",E1074&gt;48,E1078="Y")</formula>
    </cfRule>
    <cfRule type="expression" dxfId="895" priority="1010">
      <formula>AND(E1073="SS",E1074&gt;48,E1078="Y")</formula>
    </cfRule>
  </conditionalFormatting>
  <conditionalFormatting sqref="I1077">
    <cfRule type="expression" dxfId="894" priority="1005">
      <formula>I1077=0</formula>
    </cfRule>
    <cfRule type="expression" dxfId="893" priority="1006">
      <formula>MOD(I1077,2)=0</formula>
    </cfRule>
  </conditionalFormatting>
  <conditionalFormatting sqref="E1101:E1106">
    <cfRule type="expression" dxfId="892" priority="1004">
      <formula>AND(OR(C1101="NO",C1101="REV T",C1101="DBL REV",C1101="TPL REV",C1101="QD REV"),E1101&gt;12)</formula>
    </cfRule>
  </conditionalFormatting>
  <conditionalFormatting sqref="C1101:C1107">
    <cfRule type="expression" dxfId="891" priority="1003">
      <formula>AND(OR(C1102="FST",C1102="REV T",C1102="DBL REV",C1102="TPL REV",C1102="QD REV"),C1101="Field SPL")</formula>
    </cfRule>
  </conditionalFormatting>
  <conditionalFormatting sqref="I1072">
    <cfRule type="expression" dxfId="890" priority="1002">
      <formula>AND(E1073="EUC",E1074=432,I1072&gt;204)</formula>
    </cfRule>
  </conditionalFormatting>
  <conditionalFormatting sqref="E1074">
    <cfRule type="expression" dxfId="889" priority="998">
      <formula>(AND(E1073="EUC",E1074=432))</formula>
    </cfRule>
    <cfRule type="expression" dxfId="888" priority="999">
      <formula>AND(E1073="SS",E1074&gt;216)</formula>
    </cfRule>
    <cfRule type="expression" dxfId="887" priority="1000">
      <formula>(AND(E1073="EUC",E1074&gt;216))</formula>
    </cfRule>
    <cfRule type="expression" dxfId="886" priority="1001">
      <formula>AND(E1073="RPX",E1074&gt;216)</formula>
    </cfRule>
  </conditionalFormatting>
  <conditionalFormatting sqref="E1083:E1100">
    <cfRule type="expression" dxfId="885" priority="997">
      <formula>AND(OR(C1083="NO",C1083="REV T",C1083="DBL REV",C1083="TPL REV",C1083="QD REV"),E1083&gt;12)</formula>
    </cfRule>
  </conditionalFormatting>
  <conditionalFormatting sqref="C1083:C1100">
    <cfRule type="expression" dxfId="884" priority="996">
      <formula>AND(OR(C1084="FST",C1084="REV T",C1084="DBL REV",C1084="TPL REV",C1084="QD REV"),C1083="Field SPL")</formula>
    </cfRule>
  </conditionalFormatting>
  <conditionalFormatting sqref="L1115">
    <cfRule type="cellIs" dxfId="883" priority="992" operator="lessThan">
      <formula>$L$7</formula>
    </cfRule>
  </conditionalFormatting>
  <conditionalFormatting sqref="I1114">
    <cfRule type="cellIs" dxfId="882" priority="991" operator="lessThan">
      <formula>0</formula>
    </cfRule>
  </conditionalFormatting>
  <conditionalFormatting sqref="H1124:I1148">
    <cfRule type="cellIs" dxfId="881" priority="990" operator="lessThan">
      <formula>0</formula>
    </cfRule>
  </conditionalFormatting>
  <conditionalFormatting sqref="E1148">
    <cfRule type="expression" dxfId="880" priority="989">
      <formula>AND(OR(C1148="NO",C1148="REV T",C1148="DBL REV",C1148="TPL REV",C1148="QD REV"),E1148&gt;12)</formula>
    </cfRule>
  </conditionalFormatting>
  <conditionalFormatting sqref="B1136:B1148">
    <cfRule type="expression" dxfId="879" priority="987">
      <formula>Z1136="error"</formula>
    </cfRule>
  </conditionalFormatting>
  <conditionalFormatting sqref="B1136:B1148">
    <cfRule type="expression" dxfId="878" priority="986">
      <formula>AA1138="error"</formula>
    </cfRule>
  </conditionalFormatting>
  <conditionalFormatting sqref="E1148">
    <cfRule type="expression" dxfId="877" priority="985">
      <formula>AND(OR(C1148="NO",C1148="REV T",C1148="DBL REV",C1148="TPL REV",C1148="QD REV"),E1148&gt;12)</formula>
    </cfRule>
  </conditionalFormatting>
  <conditionalFormatting sqref="E1119">
    <cfRule type="expression" dxfId="876" priority="982">
      <formula>AND(E1114="EUC",E1115&gt;48,E1119="Y")</formula>
    </cfRule>
    <cfRule type="expression" dxfId="875" priority="983">
      <formula>AND(E1114="RPX",E1115&gt;48,E1119="Y")</formula>
    </cfRule>
    <cfRule type="expression" dxfId="874" priority="984">
      <formula>AND(E1114="SS",E1115&gt;48,E1119="Y")</formula>
    </cfRule>
  </conditionalFormatting>
  <conditionalFormatting sqref="I1118">
    <cfRule type="expression" dxfId="873" priority="979">
      <formula>I1118=0</formula>
    </cfRule>
    <cfRule type="expression" dxfId="872" priority="980">
      <formula>MOD(I1118,2)=0</formula>
    </cfRule>
  </conditionalFormatting>
  <conditionalFormatting sqref="E1142:E1147">
    <cfRule type="expression" dxfId="871" priority="978">
      <formula>AND(OR(C1142="NO",C1142="REV T",C1142="DBL REV",C1142="TPL REV",C1142="QD REV"),E1142&gt;12)</formula>
    </cfRule>
  </conditionalFormatting>
  <conditionalFormatting sqref="C1142:C1148">
    <cfRule type="expression" dxfId="870" priority="977">
      <formula>AND(OR(C1143="FST",C1143="REV T",C1143="DBL REV",C1143="TPL REV",C1143="QD REV"),C1142="Field SPL")</formula>
    </cfRule>
  </conditionalFormatting>
  <conditionalFormatting sqref="I1113">
    <cfRule type="expression" dxfId="869" priority="976">
      <formula>AND(E1114="EUC",E1115=432,I1113&gt;204)</formula>
    </cfRule>
  </conditionalFormatting>
  <conditionalFormatting sqref="E1115">
    <cfRule type="expression" dxfId="868" priority="972">
      <formula>(AND(E1114="EUC",E1115=432))</formula>
    </cfRule>
    <cfRule type="expression" dxfId="867" priority="973">
      <formula>AND(E1114="SS",E1115&gt;216)</formula>
    </cfRule>
    <cfRule type="expression" dxfId="866" priority="974">
      <formula>(AND(E1114="EUC",E1115&gt;216))</formula>
    </cfRule>
    <cfRule type="expression" dxfId="865" priority="975">
      <formula>AND(E1114="RPX",E1115&gt;216)</formula>
    </cfRule>
  </conditionalFormatting>
  <conditionalFormatting sqref="E1124:E1141">
    <cfRule type="expression" dxfId="864" priority="971">
      <formula>AND(OR(C1124="NO",C1124="REV T",C1124="DBL REV",C1124="TPL REV",C1124="QD REV"),E1124&gt;12)</formula>
    </cfRule>
  </conditionalFormatting>
  <conditionalFormatting sqref="C1124:C1141">
    <cfRule type="expression" dxfId="863" priority="970">
      <formula>AND(OR(C1125="FST",C1125="REV T",C1125="DBL REV",C1125="TPL REV",C1125="QD REV"),C1124="Field SPL")</formula>
    </cfRule>
  </conditionalFormatting>
  <conditionalFormatting sqref="L1156">
    <cfRule type="cellIs" dxfId="862" priority="966" operator="lessThan">
      <formula>$L$7</formula>
    </cfRule>
  </conditionalFormatting>
  <conditionalFormatting sqref="I1155">
    <cfRule type="cellIs" dxfId="861" priority="965" operator="lessThan">
      <formula>0</formula>
    </cfRule>
  </conditionalFormatting>
  <conditionalFormatting sqref="H1165:I1189">
    <cfRule type="cellIs" dxfId="860" priority="964" operator="lessThan">
      <formula>0</formula>
    </cfRule>
  </conditionalFormatting>
  <conditionalFormatting sqref="E1189">
    <cfRule type="expression" dxfId="859" priority="963">
      <formula>AND(OR(C1189="NO",C1189="REV T",C1189="DBL REV",C1189="TPL REV",C1189="QD REV"),E1189&gt;12)</formula>
    </cfRule>
  </conditionalFormatting>
  <conditionalFormatting sqref="B1177:B1189">
    <cfRule type="expression" dxfId="858" priority="961">
      <formula>Z1177="error"</formula>
    </cfRule>
  </conditionalFormatting>
  <conditionalFormatting sqref="B1177:B1189">
    <cfRule type="expression" dxfId="857" priority="960">
      <formula>AA1179="error"</formula>
    </cfRule>
  </conditionalFormatting>
  <conditionalFormatting sqref="E1189">
    <cfRule type="expression" dxfId="856" priority="959">
      <formula>AND(OR(C1189="NO",C1189="REV T",C1189="DBL REV",C1189="TPL REV",C1189="QD REV"),E1189&gt;12)</formula>
    </cfRule>
  </conditionalFormatting>
  <conditionalFormatting sqref="E1160">
    <cfRule type="expression" dxfId="855" priority="956">
      <formula>AND(E1155="EUC",E1156&gt;48,E1160="Y")</formula>
    </cfRule>
    <cfRule type="expression" dxfId="854" priority="957">
      <formula>AND(E1155="RPX",E1156&gt;48,E1160="Y")</formula>
    </cfRule>
    <cfRule type="expression" dxfId="853" priority="958">
      <formula>AND(E1155="SS",E1156&gt;48,E1160="Y")</formula>
    </cfRule>
  </conditionalFormatting>
  <conditionalFormatting sqref="I1159">
    <cfRule type="expression" dxfId="852" priority="953">
      <formula>I1159=0</formula>
    </cfRule>
    <cfRule type="expression" dxfId="851" priority="954">
      <formula>MOD(I1159,2)=0</formula>
    </cfRule>
  </conditionalFormatting>
  <conditionalFormatting sqref="E1183:E1188">
    <cfRule type="expression" dxfId="850" priority="952">
      <formula>AND(OR(C1183="NO",C1183="REV T",C1183="DBL REV",C1183="TPL REV",C1183="QD REV"),E1183&gt;12)</formula>
    </cfRule>
  </conditionalFormatting>
  <conditionalFormatting sqref="C1183:C1189">
    <cfRule type="expression" dxfId="849" priority="951">
      <formula>AND(OR(C1184="FST",C1184="REV T",C1184="DBL REV",C1184="TPL REV",C1184="QD REV"),C1183="Field SPL")</formula>
    </cfRule>
  </conditionalFormatting>
  <conditionalFormatting sqref="I1154">
    <cfRule type="expression" dxfId="848" priority="950">
      <formula>AND(E1155="EUC",E1156=432,I1154&gt;204)</formula>
    </cfRule>
  </conditionalFormatting>
  <conditionalFormatting sqref="E1156">
    <cfRule type="expression" dxfId="847" priority="946">
      <formula>(AND(E1155="EUC",E1156=432))</formula>
    </cfRule>
    <cfRule type="expression" dxfId="846" priority="947">
      <formula>AND(E1155="SS",E1156&gt;216)</formula>
    </cfRule>
    <cfRule type="expression" dxfId="845" priority="948">
      <formula>(AND(E1155="EUC",E1156&gt;216))</formula>
    </cfRule>
    <cfRule type="expression" dxfId="844" priority="949">
      <formula>AND(E1155="RPX",E1156&gt;216)</formula>
    </cfRule>
  </conditionalFormatting>
  <conditionalFormatting sqref="E1165:E1182">
    <cfRule type="expression" dxfId="843" priority="945">
      <formula>AND(OR(C1165="NO",C1165="REV T",C1165="DBL REV",C1165="TPL REV",C1165="QD REV"),E1165&gt;12)</formula>
    </cfRule>
  </conditionalFormatting>
  <conditionalFormatting sqref="C1165:C1182">
    <cfRule type="expression" dxfId="842" priority="944">
      <formula>AND(OR(C1166="FST",C1166="REV T",C1166="DBL REV",C1166="TPL REV",C1166="QD REV"),C1165="Field SPL")</formula>
    </cfRule>
  </conditionalFormatting>
  <conditionalFormatting sqref="L1197">
    <cfRule type="cellIs" dxfId="841" priority="940" operator="lessThan">
      <formula>$L$7</formula>
    </cfRule>
  </conditionalFormatting>
  <conditionalFormatting sqref="I1196">
    <cfRule type="cellIs" dxfId="840" priority="939" operator="lessThan">
      <formula>0</formula>
    </cfRule>
  </conditionalFormatting>
  <conditionalFormatting sqref="H1206:I1230">
    <cfRule type="cellIs" dxfId="839" priority="938" operator="lessThan">
      <formula>0</formula>
    </cfRule>
  </conditionalFormatting>
  <conditionalFormatting sqref="E1230">
    <cfRule type="expression" dxfId="838" priority="937">
      <formula>AND(OR(C1230="NO",C1230="REV T",C1230="DBL REV",C1230="TPL REV",C1230="QD REV"),E1230&gt;12)</formula>
    </cfRule>
  </conditionalFormatting>
  <conditionalFormatting sqref="B1218:B1230">
    <cfRule type="expression" dxfId="837" priority="935">
      <formula>Z1218="error"</formula>
    </cfRule>
  </conditionalFormatting>
  <conditionalFormatting sqref="B1218:B1230">
    <cfRule type="expression" dxfId="836" priority="934">
      <formula>AA1220="error"</formula>
    </cfRule>
  </conditionalFormatting>
  <conditionalFormatting sqref="E1230">
    <cfRule type="expression" dxfId="835" priority="933">
      <formula>AND(OR(C1230="NO",C1230="REV T",C1230="DBL REV",C1230="TPL REV",C1230="QD REV"),E1230&gt;12)</formula>
    </cfRule>
  </conditionalFormatting>
  <conditionalFormatting sqref="E1201">
    <cfRule type="expression" dxfId="834" priority="930">
      <formula>AND(E1196="EUC",E1197&gt;48,E1201="Y")</formula>
    </cfRule>
    <cfRule type="expression" dxfId="833" priority="931">
      <formula>AND(E1196="RPX",E1197&gt;48,E1201="Y")</formula>
    </cfRule>
    <cfRule type="expression" dxfId="832" priority="932">
      <formula>AND(E1196="SS",E1197&gt;48,E1201="Y")</formula>
    </cfRule>
  </conditionalFormatting>
  <conditionalFormatting sqref="I1200">
    <cfRule type="expression" dxfId="831" priority="927">
      <formula>I1200=0</formula>
    </cfRule>
    <cfRule type="expression" dxfId="830" priority="928">
      <formula>MOD(I1200,2)=0</formula>
    </cfRule>
  </conditionalFormatting>
  <conditionalFormatting sqref="E1224:E1229">
    <cfRule type="expression" dxfId="829" priority="926">
      <formula>AND(OR(C1224="NO",C1224="REV T",C1224="DBL REV",C1224="TPL REV",C1224="QD REV"),E1224&gt;12)</formula>
    </cfRule>
  </conditionalFormatting>
  <conditionalFormatting sqref="C1224:C1230">
    <cfRule type="expression" dxfId="828" priority="925">
      <formula>AND(OR(C1225="FST",C1225="REV T",C1225="DBL REV",C1225="TPL REV",C1225="QD REV"),C1224="Field SPL")</formula>
    </cfRule>
  </conditionalFormatting>
  <conditionalFormatting sqref="I1195">
    <cfRule type="expression" dxfId="827" priority="924">
      <formula>AND(E1196="EUC",E1197=432,I1195&gt;204)</formula>
    </cfRule>
  </conditionalFormatting>
  <conditionalFormatting sqref="E1197">
    <cfRule type="expression" dxfId="826" priority="920">
      <formula>(AND(E1196="EUC",E1197=432))</formula>
    </cfRule>
    <cfRule type="expression" dxfId="825" priority="921">
      <formula>AND(E1196="SS",E1197&gt;216)</formula>
    </cfRule>
    <cfRule type="expression" dxfId="824" priority="922">
      <formula>(AND(E1196="EUC",E1197&gt;216))</formula>
    </cfRule>
    <cfRule type="expression" dxfId="823" priority="923">
      <formula>AND(E1196="RPX",E1197&gt;216)</formula>
    </cfRule>
  </conditionalFormatting>
  <conditionalFormatting sqref="E1206:E1223">
    <cfRule type="expression" dxfId="822" priority="919">
      <formula>AND(OR(C1206="NO",C1206="REV T",C1206="DBL REV",C1206="TPL REV",C1206="QD REV"),E1206&gt;12)</formula>
    </cfRule>
  </conditionalFormatting>
  <conditionalFormatting sqref="C1206:C1223">
    <cfRule type="expression" dxfId="821" priority="918">
      <formula>AND(OR(C1207="FST",C1207="REV T",C1207="DBL REV",C1207="TPL REV",C1207="QD REV"),C1206="Field SPL")</formula>
    </cfRule>
  </conditionalFormatting>
  <conditionalFormatting sqref="L1238">
    <cfRule type="cellIs" dxfId="820" priority="914" operator="lessThan">
      <formula>$L$7</formula>
    </cfRule>
  </conditionalFormatting>
  <conditionalFormatting sqref="I1237">
    <cfRule type="cellIs" dxfId="819" priority="913" operator="lessThan">
      <formula>0</formula>
    </cfRule>
  </conditionalFormatting>
  <conditionalFormatting sqref="H1247:I1271">
    <cfRule type="cellIs" dxfId="818" priority="912" operator="lessThan">
      <formula>0</formula>
    </cfRule>
  </conditionalFormatting>
  <conditionalFormatting sqref="E1271">
    <cfRule type="expression" dxfId="817" priority="911">
      <formula>AND(OR(C1271="NO",C1271="REV T",C1271="DBL REV",C1271="TPL REV",C1271="QD REV"),E1271&gt;12)</formula>
    </cfRule>
  </conditionalFormatting>
  <conditionalFormatting sqref="B1259:B1271">
    <cfRule type="expression" dxfId="816" priority="909">
      <formula>Z1259="error"</formula>
    </cfRule>
  </conditionalFormatting>
  <conditionalFormatting sqref="B1259:B1271">
    <cfRule type="expression" dxfId="815" priority="908">
      <formula>AA1261="error"</formula>
    </cfRule>
  </conditionalFormatting>
  <conditionalFormatting sqref="E1271">
    <cfRule type="expression" dxfId="814" priority="907">
      <formula>AND(OR(C1271="NO",C1271="REV T",C1271="DBL REV",C1271="TPL REV",C1271="QD REV"),E1271&gt;12)</formula>
    </cfRule>
  </conditionalFormatting>
  <conditionalFormatting sqref="E1242">
    <cfRule type="expression" dxfId="813" priority="904">
      <formula>AND(E1237="EUC",E1238&gt;48,E1242="Y")</formula>
    </cfRule>
    <cfRule type="expression" dxfId="812" priority="905">
      <formula>AND(E1237="RPX",E1238&gt;48,E1242="Y")</formula>
    </cfRule>
    <cfRule type="expression" dxfId="811" priority="906">
      <formula>AND(E1237="SS",E1238&gt;48,E1242="Y")</formula>
    </cfRule>
  </conditionalFormatting>
  <conditionalFormatting sqref="I1241">
    <cfRule type="expression" dxfId="810" priority="901">
      <formula>I1241=0</formula>
    </cfRule>
    <cfRule type="expression" dxfId="809" priority="902">
      <formula>MOD(I1241,2)=0</formula>
    </cfRule>
  </conditionalFormatting>
  <conditionalFormatting sqref="E1265:E1270">
    <cfRule type="expression" dxfId="808" priority="900">
      <formula>AND(OR(C1265="NO",C1265="REV T",C1265="DBL REV",C1265="TPL REV",C1265="QD REV"),E1265&gt;12)</formula>
    </cfRule>
  </conditionalFormatting>
  <conditionalFormatting sqref="C1265:C1271">
    <cfRule type="expression" dxfId="807" priority="899">
      <formula>AND(OR(C1266="FST",C1266="REV T",C1266="DBL REV",C1266="TPL REV",C1266="QD REV"),C1265="Field SPL")</formula>
    </cfRule>
  </conditionalFormatting>
  <conditionalFormatting sqref="I1236">
    <cfRule type="expression" dxfId="806" priority="898">
      <formula>AND(E1237="EUC",E1238=432,I1236&gt;204)</formula>
    </cfRule>
  </conditionalFormatting>
  <conditionalFormatting sqref="E1238">
    <cfRule type="expression" dxfId="805" priority="894">
      <formula>(AND(E1237="EUC",E1238=432))</formula>
    </cfRule>
    <cfRule type="expression" dxfId="804" priority="895">
      <formula>AND(E1237="SS",E1238&gt;216)</formula>
    </cfRule>
    <cfRule type="expression" dxfId="803" priority="896">
      <formula>(AND(E1237="EUC",E1238&gt;216))</formula>
    </cfRule>
    <cfRule type="expression" dxfId="802" priority="897">
      <formula>AND(E1237="RPX",E1238&gt;216)</formula>
    </cfRule>
  </conditionalFormatting>
  <conditionalFormatting sqref="E1247:E1264">
    <cfRule type="expression" dxfId="801" priority="893">
      <formula>AND(OR(C1247="NO",C1247="REV T",C1247="DBL REV",C1247="TPL REV",C1247="QD REV"),E1247&gt;12)</formula>
    </cfRule>
  </conditionalFormatting>
  <conditionalFormatting sqref="C1247:C1264">
    <cfRule type="expression" dxfId="800" priority="892">
      <formula>AND(OR(C1248="FST",C1248="REV T",C1248="DBL REV",C1248="TPL REV",C1248="QD REV"),C1247="Field SPL")</formula>
    </cfRule>
  </conditionalFormatting>
  <conditionalFormatting sqref="L1279">
    <cfRule type="cellIs" dxfId="799" priority="888" operator="lessThan">
      <formula>$L$7</formula>
    </cfRule>
  </conditionalFormatting>
  <conditionalFormatting sqref="I1278">
    <cfRule type="cellIs" dxfId="798" priority="887" operator="lessThan">
      <formula>0</formula>
    </cfRule>
  </conditionalFormatting>
  <conditionalFormatting sqref="H1288:I1312">
    <cfRule type="cellIs" dxfId="797" priority="886" operator="lessThan">
      <formula>0</formula>
    </cfRule>
  </conditionalFormatting>
  <conditionalFormatting sqref="E1312">
    <cfRule type="expression" dxfId="796" priority="885">
      <formula>AND(OR(C1312="NO",C1312="REV T",C1312="DBL REV",C1312="TPL REV",C1312="QD REV"),E1312&gt;12)</formula>
    </cfRule>
  </conditionalFormatting>
  <conditionalFormatting sqref="B1300:B1312">
    <cfRule type="expression" dxfId="795" priority="883">
      <formula>Z1300="error"</formula>
    </cfRule>
  </conditionalFormatting>
  <conditionalFormatting sqref="B1300:B1312">
    <cfRule type="expression" dxfId="794" priority="882">
      <formula>AA1302="error"</formula>
    </cfRule>
  </conditionalFormatting>
  <conditionalFormatting sqref="E1312">
    <cfRule type="expression" dxfId="793" priority="881">
      <formula>AND(OR(C1312="NO",C1312="REV T",C1312="DBL REV",C1312="TPL REV",C1312="QD REV"),E1312&gt;12)</formula>
    </cfRule>
  </conditionalFormatting>
  <conditionalFormatting sqref="E1283">
    <cfRule type="expression" dxfId="792" priority="878">
      <formula>AND(E1278="EUC",E1279&gt;48,E1283="Y")</formula>
    </cfRule>
    <cfRule type="expression" dxfId="791" priority="879">
      <formula>AND(E1278="RPX",E1279&gt;48,E1283="Y")</formula>
    </cfRule>
    <cfRule type="expression" dxfId="790" priority="880">
      <formula>AND(E1278="SS",E1279&gt;48,E1283="Y")</formula>
    </cfRule>
  </conditionalFormatting>
  <conditionalFormatting sqref="I1282">
    <cfRule type="expression" dxfId="789" priority="875">
      <formula>I1282=0</formula>
    </cfRule>
    <cfRule type="expression" dxfId="788" priority="876">
      <formula>MOD(I1282,2)=0</formula>
    </cfRule>
  </conditionalFormatting>
  <conditionalFormatting sqref="E1306:E1311">
    <cfRule type="expression" dxfId="787" priority="874">
      <formula>AND(OR(C1306="NO",C1306="REV T",C1306="DBL REV",C1306="TPL REV",C1306="QD REV"),E1306&gt;12)</formula>
    </cfRule>
  </conditionalFormatting>
  <conditionalFormatting sqref="C1306:C1312">
    <cfRule type="expression" dxfId="786" priority="873">
      <formula>AND(OR(C1307="FST",C1307="REV T",C1307="DBL REV",C1307="TPL REV",C1307="QD REV"),C1306="Field SPL")</formula>
    </cfRule>
  </conditionalFormatting>
  <conditionalFormatting sqref="I1277">
    <cfRule type="expression" dxfId="785" priority="872">
      <formula>AND(E1278="EUC",E1279=432,I1277&gt;204)</formula>
    </cfRule>
  </conditionalFormatting>
  <conditionalFormatting sqref="E1279">
    <cfRule type="expression" dxfId="784" priority="868">
      <formula>(AND(E1278="EUC",E1279=432))</formula>
    </cfRule>
    <cfRule type="expression" dxfId="783" priority="869">
      <formula>AND(E1278="SS",E1279&gt;216)</formula>
    </cfRule>
    <cfRule type="expression" dxfId="782" priority="870">
      <formula>(AND(E1278="EUC",E1279&gt;216))</formula>
    </cfRule>
    <cfRule type="expression" dxfId="781" priority="871">
      <formula>AND(E1278="RPX",E1279&gt;216)</formula>
    </cfRule>
  </conditionalFormatting>
  <conditionalFormatting sqref="E1288:E1305">
    <cfRule type="expression" dxfId="780" priority="867">
      <formula>AND(OR(C1288="NO",C1288="REV T",C1288="DBL REV",C1288="TPL REV",C1288="QD REV"),E1288&gt;12)</formula>
    </cfRule>
  </conditionalFormatting>
  <conditionalFormatting sqref="C1288:C1305">
    <cfRule type="expression" dxfId="779" priority="866">
      <formula>AND(OR(C1289="FST",C1289="REV T",C1289="DBL REV",C1289="TPL REV",C1289="QD REV"),C1288="Field SPL")</formula>
    </cfRule>
  </conditionalFormatting>
  <conditionalFormatting sqref="L1320">
    <cfRule type="cellIs" dxfId="778" priority="862" operator="lessThan">
      <formula>$L$7</formula>
    </cfRule>
  </conditionalFormatting>
  <conditionalFormatting sqref="I1319">
    <cfRule type="cellIs" dxfId="777" priority="861" operator="lessThan">
      <formula>0</formula>
    </cfRule>
  </conditionalFormatting>
  <conditionalFormatting sqref="H1329:I1353">
    <cfRule type="cellIs" dxfId="776" priority="860" operator="lessThan">
      <formula>0</formula>
    </cfRule>
  </conditionalFormatting>
  <conditionalFormatting sqref="E1353">
    <cfRule type="expression" dxfId="775" priority="859">
      <formula>AND(OR(C1353="NO",C1353="REV T",C1353="DBL REV",C1353="TPL REV",C1353="QD REV"),E1353&gt;12)</formula>
    </cfRule>
  </conditionalFormatting>
  <conditionalFormatting sqref="B1341:B1353">
    <cfRule type="expression" dxfId="774" priority="857">
      <formula>Z1341="error"</formula>
    </cfRule>
  </conditionalFormatting>
  <conditionalFormatting sqref="B1341:B1353">
    <cfRule type="expression" dxfId="773" priority="856">
      <formula>AA1343="error"</formula>
    </cfRule>
  </conditionalFormatting>
  <conditionalFormatting sqref="E1353">
    <cfRule type="expression" dxfId="772" priority="855">
      <formula>AND(OR(C1353="NO",C1353="REV T",C1353="DBL REV",C1353="TPL REV",C1353="QD REV"),E1353&gt;12)</formula>
    </cfRule>
  </conditionalFormatting>
  <conditionalFormatting sqref="E1324">
    <cfRule type="expression" dxfId="771" priority="852">
      <formula>AND(E1319="EUC",E1320&gt;48,E1324="Y")</formula>
    </cfRule>
    <cfRule type="expression" dxfId="770" priority="853">
      <formula>AND(E1319="RPX",E1320&gt;48,E1324="Y")</formula>
    </cfRule>
    <cfRule type="expression" dxfId="769" priority="854">
      <formula>AND(E1319="SS",E1320&gt;48,E1324="Y")</formula>
    </cfRule>
  </conditionalFormatting>
  <conditionalFormatting sqref="I1323">
    <cfRule type="expression" dxfId="768" priority="849">
      <formula>I1323=0</formula>
    </cfRule>
    <cfRule type="expression" dxfId="767" priority="850">
      <formula>MOD(I1323,2)=0</formula>
    </cfRule>
  </conditionalFormatting>
  <conditionalFormatting sqref="E1347:E1352">
    <cfRule type="expression" dxfId="766" priority="848">
      <formula>AND(OR(C1347="NO",C1347="REV T",C1347="DBL REV",C1347="TPL REV",C1347="QD REV"),E1347&gt;12)</formula>
    </cfRule>
  </conditionalFormatting>
  <conditionalFormatting sqref="C1347:C1353">
    <cfRule type="expression" dxfId="765" priority="847">
      <formula>AND(OR(C1348="FST",C1348="REV T",C1348="DBL REV",C1348="TPL REV",C1348="QD REV"),C1347="Field SPL")</formula>
    </cfRule>
  </conditionalFormatting>
  <conditionalFormatting sqref="I1318">
    <cfRule type="expression" dxfId="764" priority="846">
      <formula>AND(E1319="EUC",E1320=432,I1318&gt;204)</formula>
    </cfRule>
  </conditionalFormatting>
  <conditionalFormatting sqref="E1320">
    <cfRule type="expression" dxfId="763" priority="842">
      <formula>(AND(E1319="EUC",E1320=432))</formula>
    </cfRule>
    <cfRule type="expression" dxfId="762" priority="843">
      <formula>AND(E1319="SS",E1320&gt;216)</formula>
    </cfRule>
    <cfRule type="expression" dxfId="761" priority="844">
      <formula>(AND(E1319="EUC",E1320&gt;216))</formula>
    </cfRule>
    <cfRule type="expression" dxfId="760" priority="845">
      <formula>AND(E1319="RPX",E1320&gt;216)</formula>
    </cfRule>
  </conditionalFormatting>
  <conditionalFormatting sqref="E1329:E1346">
    <cfRule type="expression" dxfId="759" priority="841">
      <formula>AND(OR(C1329="NO",C1329="REV T",C1329="DBL REV",C1329="TPL REV",C1329="QD REV"),E1329&gt;12)</formula>
    </cfRule>
  </conditionalFormatting>
  <conditionalFormatting sqref="C1329:C1346">
    <cfRule type="expression" dxfId="758" priority="840">
      <formula>AND(OR(C1330="FST",C1330="REV T",C1330="DBL REV",C1330="TPL REV",C1330="QD REV"),C1329="Field SPL")</formula>
    </cfRule>
  </conditionalFormatting>
  <conditionalFormatting sqref="L1361">
    <cfRule type="cellIs" dxfId="757" priority="836" operator="lessThan">
      <formula>$L$7</formula>
    </cfRule>
  </conditionalFormatting>
  <conditionalFormatting sqref="I1360">
    <cfRule type="cellIs" dxfId="756" priority="835" operator="lessThan">
      <formula>0</formula>
    </cfRule>
  </conditionalFormatting>
  <conditionalFormatting sqref="H1370:I1394">
    <cfRule type="cellIs" dxfId="755" priority="834" operator="lessThan">
      <formula>0</formula>
    </cfRule>
  </conditionalFormatting>
  <conditionalFormatting sqref="E1394">
    <cfRule type="expression" dxfId="754" priority="833">
      <formula>AND(OR(C1394="NO",C1394="REV T",C1394="DBL REV",C1394="TPL REV",C1394="QD REV"),E1394&gt;12)</formula>
    </cfRule>
  </conditionalFormatting>
  <conditionalFormatting sqref="B1382:B1394">
    <cfRule type="expression" dxfId="753" priority="831">
      <formula>Z1382="error"</formula>
    </cfRule>
  </conditionalFormatting>
  <conditionalFormatting sqref="B1382:B1394">
    <cfRule type="expression" dxfId="752" priority="830">
      <formula>AA1384="error"</formula>
    </cfRule>
  </conditionalFormatting>
  <conditionalFormatting sqref="E1394">
    <cfRule type="expression" dxfId="751" priority="829">
      <formula>AND(OR(C1394="NO",C1394="REV T",C1394="DBL REV",C1394="TPL REV",C1394="QD REV"),E1394&gt;12)</formula>
    </cfRule>
  </conditionalFormatting>
  <conditionalFormatting sqref="E1365">
    <cfRule type="expression" dxfId="750" priority="826">
      <formula>AND(E1360="EUC",E1361&gt;48,E1365="Y")</formula>
    </cfRule>
    <cfRule type="expression" dxfId="749" priority="827">
      <formula>AND(E1360="RPX",E1361&gt;48,E1365="Y")</formula>
    </cfRule>
    <cfRule type="expression" dxfId="748" priority="828">
      <formula>AND(E1360="SS",E1361&gt;48,E1365="Y")</formula>
    </cfRule>
  </conditionalFormatting>
  <conditionalFormatting sqref="I1364">
    <cfRule type="expression" dxfId="747" priority="823">
      <formula>I1364=0</formula>
    </cfRule>
    <cfRule type="expression" dxfId="746" priority="824">
      <formula>MOD(I1364,2)=0</formula>
    </cfRule>
  </conditionalFormatting>
  <conditionalFormatting sqref="E1388:E1393">
    <cfRule type="expression" dxfId="745" priority="822">
      <formula>AND(OR(C1388="NO",C1388="REV T",C1388="DBL REV",C1388="TPL REV",C1388="QD REV"),E1388&gt;12)</formula>
    </cfRule>
  </conditionalFormatting>
  <conditionalFormatting sqref="C1388:C1394">
    <cfRule type="expression" dxfId="744" priority="821">
      <formula>AND(OR(C1389="FST",C1389="REV T",C1389="DBL REV",C1389="TPL REV",C1389="QD REV"),C1388="Field SPL")</formula>
    </cfRule>
  </conditionalFormatting>
  <conditionalFormatting sqref="I1359">
    <cfRule type="expression" dxfId="743" priority="820">
      <formula>AND(E1360="EUC",E1361=432,I1359&gt;204)</formula>
    </cfRule>
  </conditionalFormatting>
  <conditionalFormatting sqref="E1361">
    <cfRule type="expression" dxfId="742" priority="816">
      <formula>(AND(E1360="EUC",E1361=432))</formula>
    </cfRule>
    <cfRule type="expression" dxfId="741" priority="817">
      <formula>AND(E1360="SS",E1361&gt;216)</formula>
    </cfRule>
    <cfRule type="expression" dxfId="740" priority="818">
      <formula>(AND(E1360="EUC",E1361&gt;216))</formula>
    </cfRule>
    <cfRule type="expression" dxfId="739" priority="819">
      <formula>AND(E1360="RPX",E1361&gt;216)</formula>
    </cfRule>
  </conditionalFormatting>
  <conditionalFormatting sqref="E1370:E1387">
    <cfRule type="expression" dxfId="738" priority="815">
      <formula>AND(OR(C1370="NO",C1370="REV T",C1370="DBL REV",C1370="TPL REV",C1370="QD REV"),E1370&gt;12)</formula>
    </cfRule>
  </conditionalFormatting>
  <conditionalFormatting sqref="C1370:C1387">
    <cfRule type="expression" dxfId="737" priority="814">
      <formula>AND(OR(C1371="FST",C1371="REV T",C1371="DBL REV",C1371="TPL REV",C1371="QD REV"),C1370="Field SPL")</formula>
    </cfRule>
  </conditionalFormatting>
  <conditionalFormatting sqref="L1402">
    <cfRule type="cellIs" dxfId="736" priority="810" operator="lessThan">
      <formula>$L$7</formula>
    </cfRule>
  </conditionalFormatting>
  <conditionalFormatting sqref="I1401">
    <cfRule type="cellIs" dxfId="735" priority="809" operator="lessThan">
      <formula>0</formula>
    </cfRule>
  </conditionalFormatting>
  <conditionalFormatting sqref="H1411:I1435">
    <cfRule type="cellIs" dxfId="734" priority="808" operator="lessThan">
      <formula>0</formula>
    </cfRule>
  </conditionalFormatting>
  <conditionalFormatting sqref="E1435">
    <cfRule type="expression" dxfId="733" priority="807">
      <formula>AND(OR(C1435="NO",C1435="REV T",C1435="DBL REV",C1435="TPL REV",C1435="QD REV"),E1435&gt;12)</formula>
    </cfRule>
  </conditionalFormatting>
  <conditionalFormatting sqref="B1423:B1435">
    <cfRule type="expression" dxfId="732" priority="805">
      <formula>Z1423="error"</formula>
    </cfRule>
  </conditionalFormatting>
  <conditionalFormatting sqref="B1423:B1435">
    <cfRule type="expression" dxfId="731" priority="804">
      <formula>AA1425="error"</formula>
    </cfRule>
  </conditionalFormatting>
  <conditionalFormatting sqref="E1435">
    <cfRule type="expression" dxfId="730" priority="803">
      <formula>AND(OR(C1435="NO",C1435="REV T",C1435="DBL REV",C1435="TPL REV",C1435="QD REV"),E1435&gt;12)</formula>
    </cfRule>
  </conditionalFormatting>
  <conditionalFormatting sqref="E1406">
    <cfRule type="expression" dxfId="729" priority="800">
      <formula>AND(E1401="EUC",E1402&gt;48,E1406="Y")</formula>
    </cfRule>
    <cfRule type="expression" dxfId="728" priority="801">
      <formula>AND(E1401="RPX",E1402&gt;48,E1406="Y")</formula>
    </cfRule>
    <cfRule type="expression" dxfId="727" priority="802">
      <formula>AND(E1401="SS",E1402&gt;48,E1406="Y")</formula>
    </cfRule>
  </conditionalFormatting>
  <conditionalFormatting sqref="I1405">
    <cfRule type="expression" dxfId="726" priority="797">
      <formula>I1405=0</formula>
    </cfRule>
    <cfRule type="expression" dxfId="725" priority="798">
      <formula>MOD(I1405,2)=0</formula>
    </cfRule>
  </conditionalFormatting>
  <conditionalFormatting sqref="E1429:E1434">
    <cfRule type="expression" dxfId="724" priority="796">
      <formula>AND(OR(C1429="NO",C1429="REV T",C1429="DBL REV",C1429="TPL REV",C1429="QD REV"),E1429&gt;12)</formula>
    </cfRule>
  </conditionalFormatting>
  <conditionalFormatting sqref="C1429:C1435">
    <cfRule type="expression" dxfId="723" priority="795">
      <formula>AND(OR(C1430="FST",C1430="REV T",C1430="DBL REV",C1430="TPL REV",C1430="QD REV"),C1429="Field SPL")</formula>
    </cfRule>
  </conditionalFormatting>
  <conditionalFormatting sqref="I1400">
    <cfRule type="expression" dxfId="722" priority="794">
      <formula>AND(E1401="EUC",E1402=432,I1400&gt;204)</formula>
    </cfRule>
  </conditionalFormatting>
  <conditionalFormatting sqref="E1402">
    <cfRule type="expression" dxfId="721" priority="790">
      <formula>(AND(E1401="EUC",E1402=432))</formula>
    </cfRule>
    <cfRule type="expression" dxfId="720" priority="791">
      <formula>AND(E1401="SS",E1402&gt;216)</formula>
    </cfRule>
    <cfRule type="expression" dxfId="719" priority="792">
      <formula>(AND(E1401="EUC",E1402&gt;216))</formula>
    </cfRule>
    <cfRule type="expression" dxfId="718" priority="793">
      <formula>AND(E1401="RPX",E1402&gt;216)</formula>
    </cfRule>
  </conditionalFormatting>
  <conditionalFormatting sqref="E1411:E1428">
    <cfRule type="expression" dxfId="717" priority="789">
      <formula>AND(OR(C1411="NO",C1411="REV T",C1411="DBL REV",C1411="TPL REV",C1411="QD REV"),E1411&gt;12)</formula>
    </cfRule>
  </conditionalFormatting>
  <conditionalFormatting sqref="C1411:C1428">
    <cfRule type="expression" dxfId="716" priority="788">
      <formula>AND(OR(C1412="FST",C1412="REV T",C1412="DBL REV",C1412="TPL REV",C1412="QD REV"),C1411="Field SPL")</formula>
    </cfRule>
  </conditionalFormatting>
  <conditionalFormatting sqref="L1443">
    <cfRule type="cellIs" dxfId="715" priority="784" operator="lessThan">
      <formula>$L$7</formula>
    </cfRule>
  </conditionalFormatting>
  <conditionalFormatting sqref="I1442">
    <cfRule type="cellIs" dxfId="714" priority="783" operator="lessThan">
      <formula>0</formula>
    </cfRule>
  </conditionalFormatting>
  <conditionalFormatting sqref="H1452:I1476">
    <cfRule type="cellIs" dxfId="713" priority="782" operator="lessThan">
      <formula>0</formula>
    </cfRule>
  </conditionalFormatting>
  <conditionalFormatting sqref="E1476">
    <cfRule type="expression" dxfId="712" priority="781">
      <formula>AND(OR(C1476="NO",C1476="REV T",C1476="DBL REV",C1476="TPL REV",C1476="QD REV"),E1476&gt;12)</formula>
    </cfRule>
  </conditionalFormatting>
  <conditionalFormatting sqref="B1464:B1476">
    <cfRule type="expression" dxfId="711" priority="779">
      <formula>Z1464="error"</formula>
    </cfRule>
  </conditionalFormatting>
  <conditionalFormatting sqref="B1464:B1476">
    <cfRule type="expression" dxfId="710" priority="778">
      <formula>AA1466="error"</formula>
    </cfRule>
  </conditionalFormatting>
  <conditionalFormatting sqref="E1476">
    <cfRule type="expression" dxfId="709" priority="777">
      <formula>AND(OR(C1476="NO",C1476="REV T",C1476="DBL REV",C1476="TPL REV",C1476="QD REV"),E1476&gt;12)</formula>
    </cfRule>
  </conditionalFormatting>
  <conditionalFormatting sqref="E1447">
    <cfRule type="expression" dxfId="708" priority="774">
      <formula>AND(E1442="EUC",E1443&gt;48,E1447="Y")</formula>
    </cfRule>
    <cfRule type="expression" dxfId="707" priority="775">
      <formula>AND(E1442="RPX",E1443&gt;48,E1447="Y")</formula>
    </cfRule>
    <cfRule type="expression" dxfId="706" priority="776">
      <formula>AND(E1442="SS",E1443&gt;48,E1447="Y")</formula>
    </cfRule>
  </conditionalFormatting>
  <conditionalFormatting sqref="I1446">
    <cfRule type="expression" dxfId="705" priority="771">
      <formula>I1446=0</formula>
    </cfRule>
    <cfRule type="expression" dxfId="704" priority="772">
      <formula>MOD(I1446,2)=0</formula>
    </cfRule>
  </conditionalFormatting>
  <conditionalFormatting sqref="E1470:E1475">
    <cfRule type="expression" dxfId="703" priority="770">
      <formula>AND(OR(C1470="NO",C1470="REV T",C1470="DBL REV",C1470="TPL REV",C1470="QD REV"),E1470&gt;12)</formula>
    </cfRule>
  </conditionalFormatting>
  <conditionalFormatting sqref="C1470:C1476">
    <cfRule type="expression" dxfId="702" priority="769">
      <formula>AND(OR(C1471="FST",C1471="REV T",C1471="DBL REV",C1471="TPL REV",C1471="QD REV"),C1470="Field SPL")</formula>
    </cfRule>
  </conditionalFormatting>
  <conditionalFormatting sqref="I1441">
    <cfRule type="expression" dxfId="701" priority="768">
      <formula>AND(E1442="EUC",E1443=432,I1441&gt;204)</formula>
    </cfRule>
  </conditionalFormatting>
  <conditionalFormatting sqref="E1443">
    <cfRule type="expression" dxfId="700" priority="764">
      <formula>(AND(E1442="EUC",E1443=432))</formula>
    </cfRule>
    <cfRule type="expression" dxfId="699" priority="765">
      <formula>AND(E1442="SS",E1443&gt;216)</formula>
    </cfRule>
    <cfRule type="expression" dxfId="698" priority="766">
      <formula>(AND(E1442="EUC",E1443&gt;216))</formula>
    </cfRule>
    <cfRule type="expression" dxfId="697" priority="767">
      <formula>AND(E1442="RPX",E1443&gt;216)</formula>
    </cfRule>
  </conditionalFormatting>
  <conditionalFormatting sqref="E1452:E1469">
    <cfRule type="expression" dxfId="696" priority="763">
      <formula>AND(OR(C1452="NO",C1452="REV T",C1452="DBL REV",C1452="TPL REV",C1452="QD REV"),E1452&gt;12)</formula>
    </cfRule>
  </conditionalFormatting>
  <conditionalFormatting sqref="C1452:C1469">
    <cfRule type="expression" dxfId="695" priority="762">
      <formula>AND(OR(C1453="FST",C1453="REV T",C1453="DBL REV",C1453="TPL REV",C1453="QD REV"),C1452="Field SPL")</formula>
    </cfRule>
  </conditionalFormatting>
  <conditionalFormatting sqref="L1484">
    <cfRule type="cellIs" dxfId="694" priority="758" operator="lessThan">
      <formula>$L$7</formula>
    </cfRule>
  </conditionalFormatting>
  <conditionalFormatting sqref="I1483">
    <cfRule type="cellIs" dxfId="693" priority="757" operator="lessThan">
      <formula>0</formula>
    </cfRule>
  </conditionalFormatting>
  <conditionalFormatting sqref="H1493:I1517">
    <cfRule type="cellIs" dxfId="692" priority="756" operator="lessThan">
      <formula>0</formula>
    </cfRule>
  </conditionalFormatting>
  <conditionalFormatting sqref="E1517">
    <cfRule type="expression" dxfId="691" priority="755">
      <formula>AND(OR(C1517="NO",C1517="REV T",C1517="DBL REV",C1517="TPL REV",C1517="QD REV"),E1517&gt;12)</formula>
    </cfRule>
  </conditionalFormatting>
  <conditionalFormatting sqref="B1505:B1517">
    <cfRule type="expression" dxfId="690" priority="753">
      <formula>Z1505="error"</formula>
    </cfRule>
  </conditionalFormatting>
  <conditionalFormatting sqref="B1505:B1517">
    <cfRule type="expression" dxfId="689" priority="752">
      <formula>AA1507="error"</formula>
    </cfRule>
  </conditionalFormatting>
  <conditionalFormatting sqref="E1517">
    <cfRule type="expression" dxfId="688" priority="751">
      <formula>AND(OR(C1517="NO",C1517="REV T",C1517="DBL REV",C1517="TPL REV",C1517="QD REV"),E1517&gt;12)</formula>
    </cfRule>
  </conditionalFormatting>
  <conditionalFormatting sqref="E1488">
    <cfRule type="expression" dxfId="687" priority="748">
      <formula>AND(E1483="EUC",E1484&gt;48,E1488="Y")</formula>
    </cfRule>
    <cfRule type="expression" dxfId="686" priority="749">
      <formula>AND(E1483="RPX",E1484&gt;48,E1488="Y")</formula>
    </cfRule>
    <cfRule type="expression" dxfId="685" priority="750">
      <formula>AND(E1483="SS",E1484&gt;48,E1488="Y")</formula>
    </cfRule>
  </conditionalFormatting>
  <conditionalFormatting sqref="I1487">
    <cfRule type="expression" dxfId="684" priority="745">
      <formula>I1487=0</formula>
    </cfRule>
    <cfRule type="expression" dxfId="683" priority="746">
      <formula>MOD(I1487,2)=0</formula>
    </cfRule>
  </conditionalFormatting>
  <conditionalFormatting sqref="E1511:E1516">
    <cfRule type="expression" dxfId="682" priority="744">
      <formula>AND(OR(C1511="NO",C1511="REV T",C1511="DBL REV",C1511="TPL REV",C1511="QD REV"),E1511&gt;12)</formula>
    </cfRule>
  </conditionalFormatting>
  <conditionalFormatting sqref="C1511:C1517">
    <cfRule type="expression" dxfId="681" priority="743">
      <formula>AND(OR(C1512="FST",C1512="REV T",C1512="DBL REV",C1512="TPL REV",C1512="QD REV"),C1511="Field SPL")</formula>
    </cfRule>
  </conditionalFormatting>
  <conditionalFormatting sqref="I1482">
    <cfRule type="expression" dxfId="680" priority="742">
      <formula>AND(E1483="EUC",E1484=432,I1482&gt;204)</formula>
    </cfRule>
  </conditionalFormatting>
  <conditionalFormatting sqref="E1484">
    <cfRule type="expression" dxfId="679" priority="738">
      <formula>(AND(E1483="EUC",E1484=432))</formula>
    </cfRule>
    <cfRule type="expression" dxfId="678" priority="739">
      <formula>AND(E1483="SS",E1484&gt;216)</formula>
    </cfRule>
    <cfRule type="expression" dxfId="677" priority="740">
      <formula>(AND(E1483="EUC",E1484&gt;216))</formula>
    </cfRule>
    <cfRule type="expression" dxfId="676" priority="741">
      <formula>AND(E1483="RPX",E1484&gt;216)</formula>
    </cfRule>
  </conditionalFormatting>
  <conditionalFormatting sqref="E1493:E1510">
    <cfRule type="expression" dxfId="675" priority="737">
      <formula>AND(OR(C1493="NO",C1493="REV T",C1493="DBL REV",C1493="TPL REV",C1493="QD REV"),E1493&gt;12)</formula>
    </cfRule>
  </conditionalFormatting>
  <conditionalFormatting sqref="C1493:C1510">
    <cfRule type="expression" dxfId="674" priority="736">
      <formula>AND(OR(C1494="FST",C1494="REV T",C1494="DBL REV",C1494="TPL REV",C1494="QD REV"),C1493="Field SPL")</formula>
    </cfRule>
  </conditionalFormatting>
  <conditionalFormatting sqref="L1525">
    <cfRule type="cellIs" dxfId="673" priority="732" operator="lessThan">
      <formula>$L$7</formula>
    </cfRule>
  </conditionalFormatting>
  <conditionalFormatting sqref="I1524">
    <cfRule type="cellIs" dxfId="672" priority="731" operator="lessThan">
      <formula>0</formula>
    </cfRule>
  </conditionalFormatting>
  <conditionalFormatting sqref="H1534:I1558">
    <cfRule type="cellIs" dxfId="671" priority="730" operator="lessThan">
      <formula>0</formula>
    </cfRule>
  </conditionalFormatting>
  <conditionalFormatting sqref="E1558">
    <cfRule type="expression" dxfId="670" priority="729">
      <formula>AND(OR(C1558="NO",C1558="REV T",C1558="DBL REV",C1558="TPL REV",C1558="QD REV"),E1558&gt;12)</formula>
    </cfRule>
  </conditionalFormatting>
  <conditionalFormatting sqref="B1546:B1558">
    <cfRule type="expression" dxfId="669" priority="727">
      <formula>Z1546="error"</formula>
    </cfRule>
  </conditionalFormatting>
  <conditionalFormatting sqref="B1546:B1558">
    <cfRule type="expression" dxfId="668" priority="726">
      <formula>AA1548="error"</formula>
    </cfRule>
  </conditionalFormatting>
  <conditionalFormatting sqref="E1558">
    <cfRule type="expression" dxfId="667" priority="725">
      <formula>AND(OR(C1558="NO",C1558="REV T",C1558="DBL REV",C1558="TPL REV",C1558="QD REV"),E1558&gt;12)</formula>
    </cfRule>
  </conditionalFormatting>
  <conditionalFormatting sqref="E1529">
    <cfRule type="expression" dxfId="666" priority="722">
      <formula>AND(E1524="EUC",E1525&gt;48,E1529="Y")</formula>
    </cfRule>
    <cfRule type="expression" dxfId="665" priority="723">
      <formula>AND(E1524="RPX",E1525&gt;48,E1529="Y")</formula>
    </cfRule>
    <cfRule type="expression" dxfId="664" priority="724">
      <formula>AND(E1524="SS",E1525&gt;48,E1529="Y")</formula>
    </cfRule>
  </conditionalFormatting>
  <conditionalFormatting sqref="I1528">
    <cfRule type="expression" dxfId="663" priority="719">
      <formula>I1528=0</formula>
    </cfRule>
    <cfRule type="expression" dxfId="662" priority="720">
      <formula>MOD(I1528,2)=0</formula>
    </cfRule>
  </conditionalFormatting>
  <conditionalFormatting sqref="E1552:E1557">
    <cfRule type="expression" dxfId="661" priority="718">
      <formula>AND(OR(C1552="NO",C1552="REV T",C1552="DBL REV",C1552="TPL REV",C1552="QD REV"),E1552&gt;12)</formula>
    </cfRule>
  </conditionalFormatting>
  <conditionalFormatting sqref="C1552:C1558">
    <cfRule type="expression" dxfId="660" priority="717">
      <formula>AND(OR(C1553="FST",C1553="REV T",C1553="DBL REV",C1553="TPL REV",C1553="QD REV"),C1552="Field SPL")</formula>
    </cfRule>
  </conditionalFormatting>
  <conditionalFormatting sqref="I1523">
    <cfRule type="expression" dxfId="659" priority="716">
      <formula>AND(E1524="EUC",E1525=432,I1523&gt;204)</formula>
    </cfRule>
  </conditionalFormatting>
  <conditionalFormatting sqref="E1525">
    <cfRule type="expression" dxfId="658" priority="712">
      <formula>(AND(E1524="EUC",E1525=432))</formula>
    </cfRule>
    <cfRule type="expression" dxfId="657" priority="713">
      <formula>AND(E1524="SS",E1525&gt;216)</formula>
    </cfRule>
    <cfRule type="expression" dxfId="656" priority="714">
      <formula>(AND(E1524="EUC",E1525&gt;216))</formula>
    </cfRule>
    <cfRule type="expression" dxfId="655" priority="715">
      <formula>AND(E1524="RPX",E1525&gt;216)</formula>
    </cfRule>
  </conditionalFormatting>
  <conditionalFormatting sqref="E1534:E1551">
    <cfRule type="expression" dxfId="654" priority="711">
      <formula>AND(OR(C1534="NO",C1534="REV T",C1534="DBL REV",C1534="TPL REV",C1534="QD REV"),E1534&gt;12)</formula>
    </cfRule>
  </conditionalFormatting>
  <conditionalFormatting sqref="C1534:C1551">
    <cfRule type="expression" dxfId="653" priority="710">
      <formula>AND(OR(C1535="FST",C1535="REV T",C1535="DBL REV",C1535="TPL REV",C1535="QD REV"),C1534="Field SPL")</formula>
    </cfRule>
  </conditionalFormatting>
  <conditionalFormatting sqref="L1566">
    <cfRule type="cellIs" dxfId="652" priority="706" operator="lessThan">
      <formula>$L$7</formula>
    </cfRule>
  </conditionalFormatting>
  <conditionalFormatting sqref="I1565">
    <cfRule type="cellIs" dxfId="651" priority="705" operator="lessThan">
      <formula>0</formula>
    </cfRule>
  </conditionalFormatting>
  <conditionalFormatting sqref="H1575:I1599">
    <cfRule type="cellIs" dxfId="650" priority="704" operator="lessThan">
      <formula>0</formula>
    </cfRule>
  </conditionalFormatting>
  <conditionalFormatting sqref="E1599">
    <cfRule type="expression" dxfId="649" priority="703">
      <formula>AND(OR(C1599="NO",C1599="REV T",C1599="DBL REV",C1599="TPL REV",C1599="QD REV"),E1599&gt;12)</formula>
    </cfRule>
  </conditionalFormatting>
  <conditionalFormatting sqref="B1587:B1599">
    <cfRule type="expression" dxfId="648" priority="701">
      <formula>Z1587="error"</formula>
    </cfRule>
  </conditionalFormatting>
  <conditionalFormatting sqref="B1587:B1599">
    <cfRule type="expression" dxfId="647" priority="700">
      <formula>AA1589="error"</formula>
    </cfRule>
  </conditionalFormatting>
  <conditionalFormatting sqref="E1599">
    <cfRule type="expression" dxfId="646" priority="699">
      <formula>AND(OR(C1599="NO",C1599="REV T",C1599="DBL REV",C1599="TPL REV",C1599="QD REV"),E1599&gt;12)</formula>
    </cfRule>
  </conditionalFormatting>
  <conditionalFormatting sqref="E1570">
    <cfRule type="expression" dxfId="645" priority="696">
      <formula>AND(E1565="EUC",E1566&gt;48,E1570="Y")</formula>
    </cfRule>
    <cfRule type="expression" dxfId="644" priority="697">
      <formula>AND(E1565="RPX",E1566&gt;48,E1570="Y")</formula>
    </cfRule>
    <cfRule type="expression" dxfId="643" priority="698">
      <formula>AND(E1565="SS",E1566&gt;48,E1570="Y")</formula>
    </cfRule>
  </conditionalFormatting>
  <conditionalFormatting sqref="I1569">
    <cfRule type="expression" dxfId="642" priority="693">
      <formula>I1569=0</formula>
    </cfRule>
    <cfRule type="expression" dxfId="641" priority="694">
      <formula>MOD(I1569,2)=0</formula>
    </cfRule>
  </conditionalFormatting>
  <conditionalFormatting sqref="E1593:E1598">
    <cfRule type="expression" dxfId="640" priority="692">
      <formula>AND(OR(C1593="NO",C1593="REV T",C1593="DBL REV",C1593="TPL REV",C1593="QD REV"),E1593&gt;12)</formula>
    </cfRule>
  </conditionalFormatting>
  <conditionalFormatting sqref="C1593:C1599">
    <cfRule type="expression" dxfId="639" priority="691">
      <formula>AND(OR(C1594="FST",C1594="REV T",C1594="DBL REV",C1594="TPL REV",C1594="QD REV"),C1593="Field SPL")</formula>
    </cfRule>
  </conditionalFormatting>
  <conditionalFormatting sqref="I1564">
    <cfRule type="expression" dxfId="638" priority="690">
      <formula>AND(E1565="EUC",E1566=432,I1564&gt;204)</formula>
    </cfRule>
  </conditionalFormatting>
  <conditionalFormatting sqref="E1566">
    <cfRule type="expression" dxfId="637" priority="686">
      <formula>(AND(E1565="EUC",E1566=432))</formula>
    </cfRule>
    <cfRule type="expression" dxfId="636" priority="687">
      <formula>AND(E1565="SS",E1566&gt;216)</formula>
    </cfRule>
    <cfRule type="expression" dxfId="635" priority="688">
      <formula>(AND(E1565="EUC",E1566&gt;216))</formula>
    </cfRule>
    <cfRule type="expression" dxfId="634" priority="689">
      <formula>AND(E1565="RPX",E1566&gt;216)</formula>
    </cfRule>
  </conditionalFormatting>
  <conditionalFormatting sqref="E1575:E1592">
    <cfRule type="expression" dxfId="633" priority="685">
      <formula>AND(OR(C1575="NO",C1575="REV T",C1575="DBL REV",C1575="TPL REV",C1575="QD REV"),E1575&gt;12)</formula>
    </cfRule>
  </conditionalFormatting>
  <conditionalFormatting sqref="C1575:C1592">
    <cfRule type="expression" dxfId="632" priority="684">
      <formula>AND(OR(C1576="FST",C1576="REV T",C1576="DBL REV",C1576="TPL REV",C1576="QD REV"),C1575="Field SPL")</formula>
    </cfRule>
  </conditionalFormatting>
  <conditionalFormatting sqref="L1607">
    <cfRule type="cellIs" dxfId="631" priority="680" operator="lessThan">
      <formula>$L$7</formula>
    </cfRule>
  </conditionalFormatting>
  <conditionalFormatting sqref="I1606">
    <cfRule type="cellIs" dxfId="630" priority="679" operator="lessThan">
      <formula>0</formula>
    </cfRule>
  </conditionalFormatting>
  <conditionalFormatting sqref="H1616:I1640">
    <cfRule type="cellIs" dxfId="629" priority="678" operator="lessThan">
      <formula>0</formula>
    </cfRule>
  </conditionalFormatting>
  <conditionalFormatting sqref="E1640">
    <cfRule type="expression" dxfId="628" priority="677">
      <formula>AND(OR(C1640="NO",C1640="REV T",C1640="DBL REV",C1640="TPL REV",C1640="QD REV"),E1640&gt;12)</formula>
    </cfRule>
  </conditionalFormatting>
  <conditionalFormatting sqref="B1628:B1640">
    <cfRule type="expression" dxfId="627" priority="675">
      <formula>Z1628="error"</formula>
    </cfRule>
  </conditionalFormatting>
  <conditionalFormatting sqref="B1628:B1640">
    <cfRule type="expression" dxfId="626" priority="674">
      <formula>AA1630="error"</formula>
    </cfRule>
  </conditionalFormatting>
  <conditionalFormatting sqref="E1640">
    <cfRule type="expression" dxfId="625" priority="673">
      <formula>AND(OR(C1640="NO",C1640="REV T",C1640="DBL REV",C1640="TPL REV",C1640="QD REV"),E1640&gt;12)</formula>
    </cfRule>
  </conditionalFormatting>
  <conditionalFormatting sqref="E1611">
    <cfRule type="expression" dxfId="624" priority="670">
      <formula>AND(E1606="EUC",E1607&gt;48,E1611="Y")</formula>
    </cfRule>
    <cfRule type="expression" dxfId="623" priority="671">
      <formula>AND(E1606="RPX",E1607&gt;48,E1611="Y")</formula>
    </cfRule>
    <cfRule type="expression" dxfId="622" priority="672">
      <formula>AND(E1606="SS",E1607&gt;48,E1611="Y")</formula>
    </cfRule>
  </conditionalFormatting>
  <conditionalFormatting sqref="I1610">
    <cfRule type="expression" dxfId="621" priority="667">
      <formula>I1610=0</formula>
    </cfRule>
    <cfRule type="expression" dxfId="620" priority="668">
      <formula>MOD(I1610,2)=0</formula>
    </cfRule>
  </conditionalFormatting>
  <conditionalFormatting sqref="E1634:E1639">
    <cfRule type="expression" dxfId="619" priority="666">
      <formula>AND(OR(C1634="NO",C1634="REV T",C1634="DBL REV",C1634="TPL REV",C1634="QD REV"),E1634&gt;12)</formula>
    </cfRule>
  </conditionalFormatting>
  <conditionalFormatting sqref="C1634:C1640">
    <cfRule type="expression" dxfId="618" priority="665">
      <formula>AND(OR(C1635="FST",C1635="REV T",C1635="DBL REV",C1635="TPL REV",C1635="QD REV"),C1634="Field SPL")</formula>
    </cfRule>
  </conditionalFormatting>
  <conditionalFormatting sqref="I1605">
    <cfRule type="expression" dxfId="617" priority="664">
      <formula>AND(E1606="EUC",E1607=432,I1605&gt;204)</formula>
    </cfRule>
  </conditionalFormatting>
  <conditionalFormatting sqref="E1607">
    <cfRule type="expression" dxfId="616" priority="660">
      <formula>(AND(E1606="EUC",E1607=432))</formula>
    </cfRule>
    <cfRule type="expression" dxfId="615" priority="661">
      <formula>AND(E1606="SS",E1607&gt;216)</formula>
    </cfRule>
    <cfRule type="expression" dxfId="614" priority="662">
      <formula>(AND(E1606="EUC",E1607&gt;216))</formula>
    </cfRule>
    <cfRule type="expression" dxfId="613" priority="663">
      <formula>AND(E1606="RPX",E1607&gt;216)</formula>
    </cfRule>
  </conditionalFormatting>
  <conditionalFormatting sqref="E1616:E1633">
    <cfRule type="expression" dxfId="612" priority="659">
      <formula>AND(OR(C1616="NO",C1616="REV T",C1616="DBL REV",C1616="TPL REV",C1616="QD REV"),E1616&gt;12)</formula>
    </cfRule>
  </conditionalFormatting>
  <conditionalFormatting sqref="C1616:C1633">
    <cfRule type="expression" dxfId="611" priority="658">
      <formula>AND(OR(C1617="FST",C1617="REV T",C1617="DBL REV",C1617="TPL REV",C1617="QD REV"),C1616="Field SPL")</formula>
    </cfRule>
  </conditionalFormatting>
  <conditionalFormatting sqref="L1648">
    <cfRule type="cellIs" dxfId="610" priority="654" operator="lessThan">
      <formula>$L$7</formula>
    </cfRule>
  </conditionalFormatting>
  <conditionalFormatting sqref="I1647">
    <cfRule type="cellIs" dxfId="609" priority="653" operator="lessThan">
      <formula>0</formula>
    </cfRule>
  </conditionalFormatting>
  <conditionalFormatting sqref="H1657:I1681">
    <cfRule type="cellIs" dxfId="608" priority="652" operator="lessThan">
      <formula>0</formula>
    </cfRule>
  </conditionalFormatting>
  <conditionalFormatting sqref="E1681">
    <cfRule type="expression" dxfId="607" priority="651">
      <formula>AND(OR(C1681="NO",C1681="REV T",C1681="DBL REV",C1681="TPL REV",C1681="QD REV"),E1681&gt;12)</formula>
    </cfRule>
  </conditionalFormatting>
  <conditionalFormatting sqref="B1669:B1681">
    <cfRule type="expression" dxfId="606" priority="649">
      <formula>Z1669="error"</formula>
    </cfRule>
  </conditionalFormatting>
  <conditionalFormatting sqref="B1669:B1681">
    <cfRule type="expression" dxfId="605" priority="648">
      <formula>AA1671="error"</formula>
    </cfRule>
  </conditionalFormatting>
  <conditionalFormatting sqref="E1681">
    <cfRule type="expression" dxfId="604" priority="647">
      <formula>AND(OR(C1681="NO",C1681="REV T",C1681="DBL REV",C1681="TPL REV",C1681="QD REV"),E1681&gt;12)</formula>
    </cfRule>
  </conditionalFormatting>
  <conditionalFormatting sqref="E1652">
    <cfRule type="expression" dxfId="603" priority="644">
      <formula>AND(E1647="EUC",E1648&gt;48,E1652="Y")</formula>
    </cfRule>
    <cfRule type="expression" dxfId="602" priority="645">
      <formula>AND(E1647="RPX",E1648&gt;48,E1652="Y")</formula>
    </cfRule>
    <cfRule type="expression" dxfId="601" priority="646">
      <formula>AND(E1647="SS",E1648&gt;48,E1652="Y")</formula>
    </cfRule>
  </conditionalFormatting>
  <conditionalFormatting sqref="I1651">
    <cfRule type="expression" dxfId="600" priority="641">
      <formula>I1651=0</formula>
    </cfRule>
    <cfRule type="expression" dxfId="599" priority="642">
      <formula>MOD(I1651,2)=0</formula>
    </cfRule>
  </conditionalFormatting>
  <conditionalFormatting sqref="E1675:E1680">
    <cfRule type="expression" dxfId="598" priority="640">
      <formula>AND(OR(C1675="NO",C1675="REV T",C1675="DBL REV",C1675="TPL REV",C1675="QD REV"),E1675&gt;12)</formula>
    </cfRule>
  </conditionalFormatting>
  <conditionalFormatting sqref="C1675:C1681">
    <cfRule type="expression" dxfId="597" priority="639">
      <formula>AND(OR(C1676="FST",C1676="REV T",C1676="DBL REV",C1676="TPL REV",C1676="QD REV"),C1675="Field SPL")</formula>
    </cfRule>
  </conditionalFormatting>
  <conditionalFormatting sqref="I1646">
    <cfRule type="expression" dxfId="596" priority="638">
      <formula>AND(E1647="EUC",E1648=432,I1646&gt;204)</formula>
    </cfRule>
  </conditionalFormatting>
  <conditionalFormatting sqref="E1648">
    <cfRule type="expression" dxfId="595" priority="634">
      <formula>(AND(E1647="EUC",E1648=432))</formula>
    </cfRule>
    <cfRule type="expression" dxfId="594" priority="635">
      <formula>AND(E1647="SS",E1648&gt;216)</formula>
    </cfRule>
    <cfRule type="expression" dxfId="593" priority="636">
      <formula>(AND(E1647="EUC",E1648&gt;216))</formula>
    </cfRule>
    <cfRule type="expression" dxfId="592" priority="637">
      <formula>AND(E1647="RPX",E1648&gt;216)</formula>
    </cfRule>
  </conditionalFormatting>
  <conditionalFormatting sqref="E1657:E1674">
    <cfRule type="expression" dxfId="591" priority="633">
      <formula>AND(OR(C1657="NO",C1657="REV T",C1657="DBL REV",C1657="TPL REV",C1657="QD REV"),E1657&gt;12)</formula>
    </cfRule>
  </conditionalFormatting>
  <conditionalFormatting sqref="C1657:C1674">
    <cfRule type="expression" dxfId="590" priority="632">
      <formula>AND(OR(C1658="FST",C1658="REV T",C1658="DBL REV",C1658="TPL REV",C1658="QD REV"),C1657="Field SPL")</formula>
    </cfRule>
  </conditionalFormatting>
  <conditionalFormatting sqref="L1689">
    <cfRule type="cellIs" dxfId="589" priority="628" operator="lessThan">
      <formula>$L$7</formula>
    </cfRule>
  </conditionalFormatting>
  <conditionalFormatting sqref="I1688">
    <cfRule type="cellIs" dxfId="588" priority="627" operator="lessThan">
      <formula>0</formula>
    </cfRule>
  </conditionalFormatting>
  <conditionalFormatting sqref="H1698:I1722">
    <cfRule type="cellIs" dxfId="587" priority="626" operator="lessThan">
      <formula>0</formula>
    </cfRule>
  </conditionalFormatting>
  <conditionalFormatting sqref="E1722">
    <cfRule type="expression" dxfId="586" priority="625">
      <formula>AND(OR(C1722="NO",C1722="REV T",C1722="DBL REV",C1722="TPL REV",C1722="QD REV"),E1722&gt;12)</formula>
    </cfRule>
  </conditionalFormatting>
  <conditionalFormatting sqref="B1710:B1722">
    <cfRule type="expression" dxfId="585" priority="623">
      <formula>Z1710="error"</formula>
    </cfRule>
  </conditionalFormatting>
  <conditionalFormatting sqref="B1710:B1722">
    <cfRule type="expression" dxfId="584" priority="622">
      <formula>AA1712="error"</formula>
    </cfRule>
  </conditionalFormatting>
  <conditionalFormatting sqref="E1722">
    <cfRule type="expression" dxfId="583" priority="621">
      <formula>AND(OR(C1722="NO",C1722="REV T",C1722="DBL REV",C1722="TPL REV",C1722="QD REV"),E1722&gt;12)</formula>
    </cfRule>
  </conditionalFormatting>
  <conditionalFormatting sqref="E1693">
    <cfRule type="expression" dxfId="582" priority="618">
      <formula>AND(E1688="EUC",E1689&gt;48,E1693="Y")</formula>
    </cfRule>
    <cfRule type="expression" dxfId="581" priority="619">
      <formula>AND(E1688="RPX",E1689&gt;48,E1693="Y")</formula>
    </cfRule>
    <cfRule type="expression" dxfId="580" priority="620">
      <formula>AND(E1688="SS",E1689&gt;48,E1693="Y")</formula>
    </cfRule>
  </conditionalFormatting>
  <conditionalFormatting sqref="I1692">
    <cfRule type="expression" dxfId="579" priority="615">
      <formula>I1692=0</formula>
    </cfRule>
    <cfRule type="expression" dxfId="578" priority="616">
      <formula>MOD(I1692,2)=0</formula>
    </cfRule>
  </conditionalFormatting>
  <conditionalFormatting sqref="E1716:E1721">
    <cfRule type="expression" dxfId="577" priority="614">
      <formula>AND(OR(C1716="NO",C1716="REV T",C1716="DBL REV",C1716="TPL REV",C1716="QD REV"),E1716&gt;12)</formula>
    </cfRule>
  </conditionalFormatting>
  <conditionalFormatting sqref="C1716:C1722">
    <cfRule type="expression" dxfId="576" priority="613">
      <formula>AND(OR(C1717="FST",C1717="REV T",C1717="DBL REV",C1717="TPL REV",C1717="QD REV"),C1716="Field SPL")</formula>
    </cfRule>
  </conditionalFormatting>
  <conditionalFormatting sqref="I1687">
    <cfRule type="expression" dxfId="575" priority="612">
      <formula>AND(E1688="EUC",E1689=432,I1687&gt;204)</formula>
    </cfRule>
  </conditionalFormatting>
  <conditionalFormatting sqref="E1689">
    <cfRule type="expression" dxfId="574" priority="608">
      <formula>(AND(E1688="EUC",E1689=432))</formula>
    </cfRule>
    <cfRule type="expression" dxfId="573" priority="609">
      <formula>AND(E1688="SS",E1689&gt;216)</formula>
    </cfRule>
    <cfRule type="expression" dxfId="572" priority="610">
      <formula>(AND(E1688="EUC",E1689&gt;216))</formula>
    </cfRule>
    <cfRule type="expression" dxfId="571" priority="611">
      <formula>AND(E1688="RPX",E1689&gt;216)</formula>
    </cfRule>
  </conditionalFormatting>
  <conditionalFormatting sqref="E1698:E1715">
    <cfRule type="expression" dxfId="570" priority="607">
      <formula>AND(OR(C1698="NO",C1698="REV T",C1698="DBL REV",C1698="TPL REV",C1698="QD REV"),E1698&gt;12)</formula>
    </cfRule>
  </conditionalFormatting>
  <conditionalFormatting sqref="C1698:C1715">
    <cfRule type="expression" dxfId="569" priority="606">
      <formula>AND(OR(C1699="FST",C1699="REV T",C1699="DBL REV",C1699="TPL REV",C1699="QD REV"),C1698="Field SPL")</formula>
    </cfRule>
  </conditionalFormatting>
  <conditionalFormatting sqref="L1730">
    <cfRule type="cellIs" dxfId="568" priority="602" operator="lessThan">
      <formula>$L$7</formula>
    </cfRule>
  </conditionalFormatting>
  <conditionalFormatting sqref="I1729">
    <cfRule type="cellIs" dxfId="567" priority="601" operator="lessThan">
      <formula>0</formula>
    </cfRule>
  </conditionalFormatting>
  <conditionalFormatting sqref="H1739:I1763">
    <cfRule type="cellIs" dxfId="566" priority="600" operator="lessThan">
      <formula>0</formula>
    </cfRule>
  </conditionalFormatting>
  <conditionalFormatting sqref="E1763">
    <cfRule type="expression" dxfId="565" priority="599">
      <formula>AND(OR(C1763="NO",C1763="REV T",C1763="DBL REV",C1763="TPL REV",C1763="QD REV"),E1763&gt;12)</formula>
    </cfRule>
  </conditionalFormatting>
  <conditionalFormatting sqref="B1751:B1763">
    <cfRule type="expression" dxfId="564" priority="597">
      <formula>Z1751="error"</formula>
    </cfRule>
  </conditionalFormatting>
  <conditionalFormatting sqref="B1751:B1763">
    <cfRule type="expression" dxfId="563" priority="596">
      <formula>AA1753="error"</formula>
    </cfRule>
  </conditionalFormatting>
  <conditionalFormatting sqref="E1763">
    <cfRule type="expression" dxfId="562" priority="595">
      <formula>AND(OR(C1763="NO",C1763="REV T",C1763="DBL REV",C1763="TPL REV",C1763="QD REV"),E1763&gt;12)</formula>
    </cfRule>
  </conditionalFormatting>
  <conditionalFormatting sqref="E1734">
    <cfRule type="expression" dxfId="561" priority="592">
      <formula>AND(E1729="EUC",E1730&gt;48,E1734="Y")</formula>
    </cfRule>
    <cfRule type="expression" dxfId="560" priority="593">
      <formula>AND(E1729="RPX",E1730&gt;48,E1734="Y")</formula>
    </cfRule>
    <cfRule type="expression" dxfId="559" priority="594">
      <formula>AND(E1729="SS",E1730&gt;48,E1734="Y")</formula>
    </cfRule>
  </conditionalFormatting>
  <conditionalFormatting sqref="I1733">
    <cfRule type="expression" dxfId="558" priority="589">
      <formula>I1733=0</formula>
    </cfRule>
    <cfRule type="expression" dxfId="557" priority="590">
      <formula>MOD(I1733,2)=0</formula>
    </cfRule>
  </conditionalFormatting>
  <conditionalFormatting sqref="E1757:E1762">
    <cfRule type="expression" dxfId="556" priority="588">
      <formula>AND(OR(C1757="NO",C1757="REV T",C1757="DBL REV",C1757="TPL REV",C1757="QD REV"),E1757&gt;12)</formula>
    </cfRule>
  </conditionalFormatting>
  <conditionalFormatting sqref="C1757:C1763">
    <cfRule type="expression" dxfId="555" priority="587">
      <formula>AND(OR(C1758="FST",C1758="REV T",C1758="DBL REV",C1758="TPL REV",C1758="QD REV"),C1757="Field SPL")</formula>
    </cfRule>
  </conditionalFormatting>
  <conditionalFormatting sqref="I1728">
    <cfRule type="expression" dxfId="554" priority="586">
      <formula>AND(E1729="EUC",E1730=432,I1728&gt;204)</formula>
    </cfRule>
  </conditionalFormatting>
  <conditionalFormatting sqref="E1730">
    <cfRule type="expression" dxfId="553" priority="582">
      <formula>(AND(E1729="EUC",E1730=432))</formula>
    </cfRule>
    <cfRule type="expression" dxfId="552" priority="583">
      <formula>AND(E1729="SS",E1730&gt;216)</formula>
    </cfRule>
    <cfRule type="expression" dxfId="551" priority="584">
      <formula>(AND(E1729="EUC",E1730&gt;216))</formula>
    </cfRule>
    <cfRule type="expression" dxfId="550" priority="585">
      <formula>AND(E1729="RPX",E1730&gt;216)</formula>
    </cfRule>
  </conditionalFormatting>
  <conditionalFormatting sqref="E1739:E1756">
    <cfRule type="expression" dxfId="549" priority="581">
      <formula>AND(OR(C1739="NO",C1739="REV T",C1739="DBL REV",C1739="TPL REV",C1739="QD REV"),E1739&gt;12)</formula>
    </cfRule>
  </conditionalFormatting>
  <conditionalFormatting sqref="C1739:C1756">
    <cfRule type="expression" dxfId="548" priority="580">
      <formula>AND(OR(C1740="FST",C1740="REV T",C1740="DBL REV",C1740="TPL REV",C1740="QD REV"),C1739="Field SPL")</formula>
    </cfRule>
  </conditionalFormatting>
  <conditionalFormatting sqref="L1771">
    <cfRule type="cellIs" dxfId="547" priority="576" operator="lessThan">
      <formula>$L$7</formula>
    </cfRule>
  </conditionalFormatting>
  <conditionalFormatting sqref="I1770">
    <cfRule type="cellIs" dxfId="546" priority="575" operator="lessThan">
      <formula>0</formula>
    </cfRule>
  </conditionalFormatting>
  <conditionalFormatting sqref="H1780:I1804">
    <cfRule type="cellIs" dxfId="545" priority="574" operator="lessThan">
      <formula>0</formula>
    </cfRule>
  </conditionalFormatting>
  <conditionalFormatting sqref="E1804">
    <cfRule type="expression" dxfId="544" priority="573">
      <formula>AND(OR(C1804="NO",C1804="REV T",C1804="DBL REV",C1804="TPL REV",C1804="QD REV"),E1804&gt;12)</formula>
    </cfRule>
  </conditionalFormatting>
  <conditionalFormatting sqref="B1792:B1804">
    <cfRule type="expression" dxfId="543" priority="571">
      <formula>Z1792="error"</formula>
    </cfRule>
  </conditionalFormatting>
  <conditionalFormatting sqref="B1792:B1804">
    <cfRule type="expression" dxfId="542" priority="570">
      <formula>AA1794="error"</formula>
    </cfRule>
  </conditionalFormatting>
  <conditionalFormatting sqref="E1804">
    <cfRule type="expression" dxfId="541" priority="569">
      <formula>AND(OR(C1804="NO",C1804="REV T",C1804="DBL REV",C1804="TPL REV",C1804="QD REV"),E1804&gt;12)</formula>
    </cfRule>
  </conditionalFormatting>
  <conditionalFormatting sqref="E1775">
    <cfRule type="expression" dxfId="540" priority="566">
      <formula>AND(E1770="EUC",E1771&gt;48,E1775="Y")</formula>
    </cfRule>
    <cfRule type="expression" dxfId="539" priority="567">
      <formula>AND(E1770="RPX",E1771&gt;48,E1775="Y")</formula>
    </cfRule>
    <cfRule type="expression" dxfId="538" priority="568">
      <formula>AND(E1770="SS",E1771&gt;48,E1775="Y")</formula>
    </cfRule>
  </conditionalFormatting>
  <conditionalFormatting sqref="I1774">
    <cfRule type="expression" dxfId="537" priority="563">
      <formula>I1774=0</formula>
    </cfRule>
    <cfRule type="expression" dxfId="536" priority="564">
      <formula>MOD(I1774,2)=0</formula>
    </cfRule>
  </conditionalFormatting>
  <conditionalFormatting sqref="E1798:E1803">
    <cfRule type="expression" dxfId="535" priority="562">
      <formula>AND(OR(C1798="NO",C1798="REV T",C1798="DBL REV",C1798="TPL REV",C1798="QD REV"),E1798&gt;12)</formula>
    </cfRule>
  </conditionalFormatting>
  <conditionalFormatting sqref="C1798:C1804">
    <cfRule type="expression" dxfId="534" priority="561">
      <formula>AND(OR(C1799="FST",C1799="REV T",C1799="DBL REV",C1799="TPL REV",C1799="QD REV"),C1798="Field SPL")</formula>
    </cfRule>
  </conditionalFormatting>
  <conditionalFormatting sqref="I1769">
    <cfRule type="expression" dxfId="533" priority="560">
      <formula>AND(E1770="EUC",E1771=432,I1769&gt;204)</formula>
    </cfRule>
  </conditionalFormatting>
  <conditionalFormatting sqref="E1771">
    <cfRule type="expression" dxfId="532" priority="556">
      <formula>(AND(E1770="EUC",E1771=432))</formula>
    </cfRule>
    <cfRule type="expression" dxfId="531" priority="557">
      <formula>AND(E1770="SS",E1771&gt;216)</formula>
    </cfRule>
    <cfRule type="expression" dxfId="530" priority="558">
      <formula>(AND(E1770="EUC",E1771&gt;216))</formula>
    </cfRule>
    <cfRule type="expression" dxfId="529" priority="559">
      <formula>AND(E1770="RPX",E1771&gt;216)</formula>
    </cfRule>
  </conditionalFormatting>
  <conditionalFormatting sqref="E1780:E1797">
    <cfRule type="expression" dxfId="528" priority="555">
      <formula>AND(OR(C1780="NO",C1780="REV T",C1780="DBL REV",C1780="TPL REV",C1780="QD REV"),E1780&gt;12)</formula>
    </cfRule>
  </conditionalFormatting>
  <conditionalFormatting sqref="C1780:C1797">
    <cfRule type="expression" dxfId="527" priority="554">
      <formula>AND(OR(C1781="FST",C1781="REV T",C1781="DBL REV",C1781="TPL REV",C1781="QD REV"),C1780="Field SPL")</formula>
    </cfRule>
  </conditionalFormatting>
  <conditionalFormatting sqref="L1812">
    <cfRule type="cellIs" dxfId="526" priority="550" operator="lessThan">
      <formula>$L$7</formula>
    </cfRule>
  </conditionalFormatting>
  <conditionalFormatting sqref="I1811">
    <cfRule type="cellIs" dxfId="525" priority="549" operator="lessThan">
      <formula>0</formula>
    </cfRule>
  </conditionalFormatting>
  <conditionalFormatting sqref="H1821:I1845">
    <cfRule type="cellIs" dxfId="524" priority="548" operator="lessThan">
      <formula>0</formula>
    </cfRule>
  </conditionalFormatting>
  <conditionalFormatting sqref="E1845">
    <cfRule type="expression" dxfId="523" priority="547">
      <formula>AND(OR(C1845="NO",C1845="REV T",C1845="DBL REV",C1845="TPL REV",C1845="QD REV"),E1845&gt;12)</formula>
    </cfRule>
  </conditionalFormatting>
  <conditionalFormatting sqref="B1833:B1845">
    <cfRule type="expression" dxfId="522" priority="545">
      <formula>Z1833="error"</formula>
    </cfRule>
  </conditionalFormatting>
  <conditionalFormatting sqref="B1833:B1845">
    <cfRule type="expression" dxfId="521" priority="544">
      <formula>AA1835="error"</formula>
    </cfRule>
  </conditionalFormatting>
  <conditionalFormatting sqref="E1845">
    <cfRule type="expression" dxfId="520" priority="543">
      <formula>AND(OR(C1845="NO",C1845="REV T",C1845="DBL REV",C1845="TPL REV",C1845="QD REV"),E1845&gt;12)</formula>
    </cfRule>
  </conditionalFormatting>
  <conditionalFormatting sqref="E1816">
    <cfRule type="expression" dxfId="519" priority="540">
      <formula>AND(E1811="EUC",E1812&gt;48,E1816="Y")</formula>
    </cfRule>
    <cfRule type="expression" dxfId="518" priority="541">
      <formula>AND(E1811="RPX",E1812&gt;48,E1816="Y")</formula>
    </cfRule>
    <cfRule type="expression" dxfId="517" priority="542">
      <formula>AND(E1811="SS",E1812&gt;48,E1816="Y")</formula>
    </cfRule>
  </conditionalFormatting>
  <conditionalFormatting sqref="I1815">
    <cfRule type="expression" dxfId="516" priority="537">
      <formula>I1815=0</formula>
    </cfRule>
    <cfRule type="expression" dxfId="515" priority="538">
      <formula>MOD(I1815,2)=0</formula>
    </cfRule>
  </conditionalFormatting>
  <conditionalFormatting sqref="E1839:E1844">
    <cfRule type="expression" dxfId="514" priority="536">
      <formula>AND(OR(C1839="NO",C1839="REV T",C1839="DBL REV",C1839="TPL REV",C1839="QD REV"),E1839&gt;12)</formula>
    </cfRule>
  </conditionalFormatting>
  <conditionalFormatting sqref="C1839:C1845">
    <cfRule type="expression" dxfId="513" priority="535">
      <formula>AND(OR(C1840="FST",C1840="REV T",C1840="DBL REV",C1840="TPL REV",C1840="QD REV"),C1839="Field SPL")</formula>
    </cfRule>
  </conditionalFormatting>
  <conditionalFormatting sqref="I1810">
    <cfRule type="expression" dxfId="512" priority="534">
      <formula>AND(E1811="EUC",E1812=432,I1810&gt;204)</formula>
    </cfRule>
  </conditionalFormatting>
  <conditionalFormatting sqref="E1812">
    <cfRule type="expression" dxfId="511" priority="530">
      <formula>(AND(E1811="EUC",E1812=432))</formula>
    </cfRule>
    <cfRule type="expression" dxfId="510" priority="531">
      <formula>AND(E1811="SS",E1812&gt;216)</formula>
    </cfRule>
    <cfRule type="expression" dxfId="509" priority="532">
      <formula>(AND(E1811="EUC",E1812&gt;216))</formula>
    </cfRule>
    <cfRule type="expression" dxfId="508" priority="533">
      <formula>AND(E1811="RPX",E1812&gt;216)</formula>
    </cfRule>
  </conditionalFormatting>
  <conditionalFormatting sqref="E1821:E1838">
    <cfRule type="expression" dxfId="507" priority="529">
      <formula>AND(OR(C1821="NO",C1821="REV T",C1821="DBL REV",C1821="TPL REV",C1821="QD REV"),E1821&gt;12)</formula>
    </cfRule>
  </conditionalFormatting>
  <conditionalFormatting sqref="C1821:C1838">
    <cfRule type="expression" dxfId="506" priority="528">
      <formula>AND(OR(C1822="FST",C1822="REV T",C1822="DBL REV",C1822="TPL REV",C1822="QD REV"),C1821="Field SPL")</formula>
    </cfRule>
  </conditionalFormatting>
  <conditionalFormatting sqref="L1853">
    <cfRule type="cellIs" dxfId="505" priority="524" operator="lessThan">
      <formula>$L$7</formula>
    </cfRule>
  </conditionalFormatting>
  <conditionalFormatting sqref="I1852">
    <cfRule type="cellIs" dxfId="504" priority="523" operator="lessThan">
      <formula>0</formula>
    </cfRule>
  </conditionalFormatting>
  <conditionalFormatting sqref="H1862:I1886">
    <cfRule type="cellIs" dxfId="503" priority="522" operator="lessThan">
      <formula>0</formula>
    </cfRule>
  </conditionalFormatting>
  <conditionalFormatting sqref="E1886">
    <cfRule type="expression" dxfId="502" priority="521">
      <formula>AND(OR(C1886="NO",C1886="REV T",C1886="DBL REV",C1886="TPL REV",C1886="QD REV"),E1886&gt;12)</formula>
    </cfRule>
  </conditionalFormatting>
  <conditionalFormatting sqref="B1874:B1886">
    <cfRule type="expression" dxfId="501" priority="519">
      <formula>Z1874="error"</formula>
    </cfRule>
  </conditionalFormatting>
  <conditionalFormatting sqref="B1874:B1886">
    <cfRule type="expression" dxfId="500" priority="518">
      <formula>AA1876="error"</formula>
    </cfRule>
  </conditionalFormatting>
  <conditionalFormatting sqref="E1886">
    <cfRule type="expression" dxfId="499" priority="517">
      <formula>AND(OR(C1886="NO",C1886="REV T",C1886="DBL REV",C1886="TPL REV",C1886="QD REV"),E1886&gt;12)</formula>
    </cfRule>
  </conditionalFormatting>
  <conditionalFormatting sqref="E1857">
    <cfRule type="expression" dxfId="498" priority="514">
      <formula>AND(E1852="EUC",E1853&gt;48,E1857="Y")</formula>
    </cfRule>
    <cfRule type="expression" dxfId="497" priority="515">
      <formula>AND(E1852="RPX",E1853&gt;48,E1857="Y")</formula>
    </cfRule>
    <cfRule type="expression" dxfId="496" priority="516">
      <formula>AND(E1852="SS",E1853&gt;48,E1857="Y")</formula>
    </cfRule>
  </conditionalFormatting>
  <conditionalFormatting sqref="I1856">
    <cfRule type="expression" dxfId="495" priority="511">
      <formula>I1856=0</formula>
    </cfRule>
    <cfRule type="expression" dxfId="494" priority="512">
      <formula>MOD(I1856,2)=0</formula>
    </cfRule>
  </conditionalFormatting>
  <conditionalFormatting sqref="E1880:E1885">
    <cfRule type="expression" dxfId="493" priority="510">
      <formula>AND(OR(C1880="NO",C1880="REV T",C1880="DBL REV",C1880="TPL REV",C1880="QD REV"),E1880&gt;12)</formula>
    </cfRule>
  </conditionalFormatting>
  <conditionalFormatting sqref="C1880:C1886">
    <cfRule type="expression" dxfId="492" priority="509">
      <formula>AND(OR(C1881="FST",C1881="REV T",C1881="DBL REV",C1881="TPL REV",C1881="QD REV"),C1880="Field SPL")</formula>
    </cfRule>
  </conditionalFormatting>
  <conditionalFormatting sqref="I1851">
    <cfRule type="expression" dxfId="491" priority="508">
      <formula>AND(E1852="EUC",E1853=432,I1851&gt;204)</formula>
    </cfRule>
  </conditionalFormatting>
  <conditionalFormatting sqref="E1853">
    <cfRule type="expression" dxfId="490" priority="504">
      <formula>(AND(E1852="EUC",E1853=432))</formula>
    </cfRule>
    <cfRule type="expression" dxfId="489" priority="505">
      <formula>AND(E1852="SS",E1853&gt;216)</formula>
    </cfRule>
    <cfRule type="expression" dxfId="488" priority="506">
      <formula>(AND(E1852="EUC",E1853&gt;216))</formula>
    </cfRule>
    <cfRule type="expression" dxfId="487" priority="507">
      <formula>AND(E1852="RPX",E1853&gt;216)</formula>
    </cfRule>
  </conditionalFormatting>
  <conditionalFormatting sqref="E1862:E1879">
    <cfRule type="expression" dxfId="486" priority="503">
      <formula>AND(OR(C1862="NO",C1862="REV T",C1862="DBL REV",C1862="TPL REV",C1862="QD REV"),E1862&gt;12)</formula>
    </cfRule>
  </conditionalFormatting>
  <conditionalFormatting sqref="C1862:C1879">
    <cfRule type="expression" dxfId="485" priority="502">
      <formula>AND(OR(C1863="FST",C1863="REV T",C1863="DBL REV",C1863="TPL REV",C1863="QD REV"),C1862="Field SPL")</formula>
    </cfRule>
  </conditionalFormatting>
  <conditionalFormatting sqref="L1894">
    <cfRule type="cellIs" dxfId="484" priority="498" operator="lessThan">
      <formula>$L$7</formula>
    </cfRule>
  </conditionalFormatting>
  <conditionalFormatting sqref="I1893">
    <cfRule type="cellIs" dxfId="483" priority="497" operator="lessThan">
      <formula>0</formula>
    </cfRule>
  </conditionalFormatting>
  <conditionalFormatting sqref="H1903:I1927">
    <cfRule type="cellIs" dxfId="482" priority="496" operator="lessThan">
      <formula>0</formula>
    </cfRule>
  </conditionalFormatting>
  <conditionalFormatting sqref="E1927">
    <cfRule type="expression" dxfId="481" priority="495">
      <formula>AND(OR(C1927="NO",C1927="REV T",C1927="DBL REV",C1927="TPL REV",C1927="QD REV"),E1927&gt;12)</formula>
    </cfRule>
  </conditionalFormatting>
  <conditionalFormatting sqref="B1915:B1927">
    <cfRule type="expression" dxfId="480" priority="493">
      <formula>Z1915="error"</formula>
    </cfRule>
  </conditionalFormatting>
  <conditionalFormatting sqref="B1915:B1927">
    <cfRule type="expression" dxfId="479" priority="492">
      <formula>AA1917="error"</formula>
    </cfRule>
  </conditionalFormatting>
  <conditionalFormatting sqref="E1927">
    <cfRule type="expression" dxfId="478" priority="491">
      <formula>AND(OR(C1927="NO",C1927="REV T",C1927="DBL REV",C1927="TPL REV",C1927="QD REV"),E1927&gt;12)</formula>
    </cfRule>
  </conditionalFormatting>
  <conditionalFormatting sqref="E1898">
    <cfRule type="expression" dxfId="477" priority="488">
      <formula>AND(E1893="EUC",E1894&gt;48,E1898="Y")</formula>
    </cfRule>
    <cfRule type="expression" dxfId="476" priority="489">
      <formula>AND(E1893="RPX",E1894&gt;48,E1898="Y")</formula>
    </cfRule>
    <cfRule type="expression" dxfId="475" priority="490">
      <formula>AND(E1893="SS",E1894&gt;48,E1898="Y")</formula>
    </cfRule>
  </conditionalFormatting>
  <conditionalFormatting sqref="I1897">
    <cfRule type="expression" dxfId="474" priority="485">
      <formula>I1897=0</formula>
    </cfRule>
    <cfRule type="expression" dxfId="473" priority="486">
      <formula>MOD(I1897,2)=0</formula>
    </cfRule>
  </conditionalFormatting>
  <conditionalFormatting sqref="E1921:E1926">
    <cfRule type="expression" dxfId="472" priority="484">
      <formula>AND(OR(C1921="NO",C1921="REV T",C1921="DBL REV",C1921="TPL REV",C1921="QD REV"),E1921&gt;12)</formula>
    </cfRule>
  </conditionalFormatting>
  <conditionalFormatting sqref="C1921:C1927">
    <cfRule type="expression" dxfId="471" priority="483">
      <formula>AND(OR(C1922="FST",C1922="REV T",C1922="DBL REV",C1922="TPL REV",C1922="QD REV"),C1921="Field SPL")</formula>
    </cfRule>
  </conditionalFormatting>
  <conditionalFormatting sqref="I1892">
    <cfRule type="expression" dxfId="470" priority="482">
      <formula>AND(E1893="EUC",E1894=432,I1892&gt;204)</formula>
    </cfRule>
  </conditionalFormatting>
  <conditionalFormatting sqref="E1894">
    <cfRule type="expression" dxfId="469" priority="478">
      <formula>(AND(E1893="EUC",E1894=432))</formula>
    </cfRule>
    <cfRule type="expression" dxfId="468" priority="479">
      <formula>AND(E1893="SS",E1894&gt;216)</formula>
    </cfRule>
    <cfRule type="expression" dxfId="467" priority="480">
      <formula>(AND(E1893="EUC",E1894&gt;216))</formula>
    </cfRule>
    <cfRule type="expression" dxfId="466" priority="481">
      <formula>AND(E1893="RPX",E1894&gt;216)</formula>
    </cfRule>
  </conditionalFormatting>
  <conditionalFormatting sqref="E1903:E1920">
    <cfRule type="expression" dxfId="465" priority="477">
      <formula>AND(OR(C1903="NO",C1903="REV T",C1903="DBL REV",C1903="TPL REV",C1903="QD REV"),E1903&gt;12)</formula>
    </cfRule>
  </conditionalFormatting>
  <conditionalFormatting sqref="C1903:C1920">
    <cfRule type="expression" dxfId="464" priority="476">
      <formula>AND(OR(C1904="FST",C1904="REV T",C1904="DBL REV",C1904="TPL REV",C1904="QD REV"),C1903="Field SPL")</formula>
    </cfRule>
  </conditionalFormatting>
  <conditionalFormatting sqref="L1935">
    <cfRule type="cellIs" dxfId="463" priority="472" operator="lessThan">
      <formula>$L$7</formula>
    </cfRule>
  </conditionalFormatting>
  <conditionalFormatting sqref="I1934">
    <cfRule type="cellIs" dxfId="462" priority="471" operator="lessThan">
      <formula>0</formula>
    </cfRule>
  </conditionalFormatting>
  <conditionalFormatting sqref="H1944:I1968">
    <cfRule type="cellIs" dxfId="461" priority="470" operator="lessThan">
      <formula>0</formula>
    </cfRule>
  </conditionalFormatting>
  <conditionalFormatting sqref="E1968">
    <cfRule type="expression" dxfId="460" priority="469">
      <formula>AND(OR(C1968="NO",C1968="REV T",C1968="DBL REV",C1968="TPL REV",C1968="QD REV"),E1968&gt;12)</formula>
    </cfRule>
  </conditionalFormatting>
  <conditionalFormatting sqref="B1956:B1968">
    <cfRule type="expression" dxfId="459" priority="467">
      <formula>Z1956="error"</formula>
    </cfRule>
  </conditionalFormatting>
  <conditionalFormatting sqref="B1956:B1968">
    <cfRule type="expression" dxfId="458" priority="466">
      <formula>AA1958="error"</formula>
    </cfRule>
  </conditionalFormatting>
  <conditionalFormatting sqref="E1968">
    <cfRule type="expression" dxfId="457" priority="465">
      <formula>AND(OR(C1968="NO",C1968="REV T",C1968="DBL REV",C1968="TPL REV",C1968="QD REV"),E1968&gt;12)</formula>
    </cfRule>
  </conditionalFormatting>
  <conditionalFormatting sqref="E1939">
    <cfRule type="expression" dxfId="456" priority="462">
      <formula>AND(E1934="EUC",E1935&gt;48,E1939="Y")</formula>
    </cfRule>
    <cfRule type="expression" dxfId="455" priority="463">
      <formula>AND(E1934="RPX",E1935&gt;48,E1939="Y")</formula>
    </cfRule>
    <cfRule type="expression" dxfId="454" priority="464">
      <formula>AND(E1934="SS",E1935&gt;48,E1939="Y")</formula>
    </cfRule>
  </conditionalFormatting>
  <conditionalFormatting sqref="I1938">
    <cfRule type="expression" dxfId="453" priority="459">
      <formula>I1938=0</formula>
    </cfRule>
    <cfRule type="expression" dxfId="452" priority="460">
      <formula>MOD(I1938,2)=0</formula>
    </cfRule>
  </conditionalFormatting>
  <conditionalFormatting sqref="E1962:E1967">
    <cfRule type="expression" dxfId="451" priority="458">
      <formula>AND(OR(C1962="NO",C1962="REV T",C1962="DBL REV",C1962="TPL REV",C1962="QD REV"),E1962&gt;12)</formula>
    </cfRule>
  </conditionalFormatting>
  <conditionalFormatting sqref="C1962:C1968">
    <cfRule type="expression" dxfId="450" priority="457">
      <formula>AND(OR(C1963="FST",C1963="REV T",C1963="DBL REV",C1963="TPL REV",C1963="QD REV"),C1962="Field SPL")</formula>
    </cfRule>
  </conditionalFormatting>
  <conditionalFormatting sqref="I1933">
    <cfRule type="expression" dxfId="449" priority="456">
      <formula>AND(E1934="EUC",E1935=432,I1933&gt;204)</formula>
    </cfRule>
  </conditionalFormatting>
  <conditionalFormatting sqref="E1935">
    <cfRule type="expression" dxfId="448" priority="452">
      <formula>(AND(E1934="EUC",E1935=432))</formula>
    </cfRule>
    <cfRule type="expression" dxfId="447" priority="453">
      <formula>AND(E1934="SS",E1935&gt;216)</formula>
    </cfRule>
    <cfRule type="expression" dxfId="446" priority="454">
      <formula>(AND(E1934="EUC",E1935&gt;216))</formula>
    </cfRule>
    <cfRule type="expression" dxfId="445" priority="455">
      <formula>AND(E1934="RPX",E1935&gt;216)</formula>
    </cfRule>
  </conditionalFormatting>
  <conditionalFormatting sqref="E1944:E1961">
    <cfRule type="expression" dxfId="444" priority="451">
      <formula>AND(OR(C1944="NO",C1944="REV T",C1944="DBL REV",C1944="TPL REV",C1944="QD REV"),E1944&gt;12)</formula>
    </cfRule>
  </conditionalFormatting>
  <conditionalFormatting sqref="C1944:C1961">
    <cfRule type="expression" dxfId="443" priority="450">
      <formula>AND(OR(C1945="FST",C1945="REV T",C1945="DBL REV",C1945="TPL REV",C1945="QD REV"),C1944="Field SPL")</formula>
    </cfRule>
  </conditionalFormatting>
  <conditionalFormatting sqref="L1976">
    <cfRule type="cellIs" dxfId="442" priority="446" operator="lessThan">
      <formula>$L$7</formula>
    </cfRule>
  </conditionalFormatting>
  <conditionalFormatting sqref="I1975">
    <cfRule type="cellIs" dxfId="441" priority="445" operator="lessThan">
      <formula>0</formula>
    </cfRule>
  </conditionalFormatting>
  <conditionalFormatting sqref="H1985:I2009">
    <cfRule type="cellIs" dxfId="440" priority="444" operator="lessThan">
      <formula>0</formula>
    </cfRule>
  </conditionalFormatting>
  <conditionalFormatting sqref="E2009">
    <cfRule type="expression" dxfId="439" priority="443">
      <formula>AND(OR(C2009="NO",C2009="REV T",C2009="DBL REV",C2009="TPL REV",C2009="QD REV"),E2009&gt;12)</formula>
    </cfRule>
  </conditionalFormatting>
  <conditionalFormatting sqref="B1997:B2009">
    <cfRule type="expression" dxfId="438" priority="441">
      <formula>Z1997="error"</formula>
    </cfRule>
  </conditionalFormatting>
  <conditionalFormatting sqref="B1997:B2009">
    <cfRule type="expression" dxfId="437" priority="440">
      <formula>AA1999="error"</formula>
    </cfRule>
  </conditionalFormatting>
  <conditionalFormatting sqref="E2009">
    <cfRule type="expression" dxfId="436" priority="439">
      <formula>AND(OR(C2009="NO",C2009="REV T",C2009="DBL REV",C2009="TPL REV",C2009="QD REV"),E2009&gt;12)</formula>
    </cfRule>
  </conditionalFormatting>
  <conditionalFormatting sqref="E1980">
    <cfRule type="expression" dxfId="435" priority="436">
      <formula>AND(E1975="EUC",E1976&gt;48,E1980="Y")</formula>
    </cfRule>
    <cfRule type="expression" dxfId="434" priority="437">
      <formula>AND(E1975="RPX",E1976&gt;48,E1980="Y")</formula>
    </cfRule>
    <cfRule type="expression" dxfId="433" priority="438">
      <formula>AND(E1975="SS",E1976&gt;48,E1980="Y")</formula>
    </cfRule>
  </conditionalFormatting>
  <conditionalFormatting sqref="I1979">
    <cfRule type="expression" dxfId="432" priority="433">
      <formula>I1979=0</formula>
    </cfRule>
    <cfRule type="expression" dxfId="431" priority="434">
      <formula>MOD(I1979,2)=0</formula>
    </cfRule>
  </conditionalFormatting>
  <conditionalFormatting sqref="E2003:E2008">
    <cfRule type="expression" dxfId="430" priority="432">
      <formula>AND(OR(C2003="NO",C2003="REV T",C2003="DBL REV",C2003="TPL REV",C2003="QD REV"),E2003&gt;12)</formula>
    </cfRule>
  </conditionalFormatting>
  <conditionalFormatting sqref="C2003:C2009">
    <cfRule type="expression" dxfId="429" priority="431">
      <formula>AND(OR(C2004="FST",C2004="REV T",C2004="DBL REV",C2004="TPL REV",C2004="QD REV"),C2003="Field SPL")</formula>
    </cfRule>
  </conditionalFormatting>
  <conditionalFormatting sqref="I1974">
    <cfRule type="expression" dxfId="428" priority="430">
      <formula>AND(E1975="EUC",E1976=432,I1974&gt;204)</formula>
    </cfRule>
  </conditionalFormatting>
  <conditionalFormatting sqref="E1976">
    <cfRule type="expression" dxfId="427" priority="426">
      <formula>(AND(E1975="EUC",E1976=432))</formula>
    </cfRule>
    <cfRule type="expression" dxfId="426" priority="427">
      <formula>AND(E1975="SS",E1976&gt;216)</formula>
    </cfRule>
    <cfRule type="expression" dxfId="425" priority="428">
      <formula>(AND(E1975="EUC",E1976&gt;216))</formula>
    </cfRule>
    <cfRule type="expression" dxfId="424" priority="429">
      <formula>AND(E1975="RPX",E1976&gt;216)</formula>
    </cfRule>
  </conditionalFormatting>
  <conditionalFormatting sqref="E1985:E2002">
    <cfRule type="expression" dxfId="423" priority="425">
      <formula>AND(OR(C1985="NO",C1985="REV T",C1985="DBL REV",C1985="TPL REV",C1985="QD REV"),E1985&gt;12)</formula>
    </cfRule>
  </conditionalFormatting>
  <conditionalFormatting sqref="C1985:C2002">
    <cfRule type="expression" dxfId="422" priority="424">
      <formula>AND(OR(C1986="FST",C1986="REV T",C1986="DBL REV",C1986="TPL REV",C1986="QD REV"),C1985="Field SPL")</formula>
    </cfRule>
  </conditionalFormatting>
  <conditionalFormatting sqref="L2017">
    <cfRule type="cellIs" dxfId="421" priority="420" operator="lessThan">
      <formula>$L$7</formula>
    </cfRule>
  </conditionalFormatting>
  <conditionalFormatting sqref="I2016">
    <cfRule type="cellIs" dxfId="420" priority="419" operator="lessThan">
      <formula>0</formula>
    </cfRule>
  </conditionalFormatting>
  <conditionalFormatting sqref="H2026:I2050">
    <cfRule type="cellIs" dxfId="419" priority="418" operator="lessThan">
      <formula>0</formula>
    </cfRule>
  </conditionalFormatting>
  <conditionalFormatting sqref="E2050">
    <cfRule type="expression" dxfId="418" priority="417">
      <formula>AND(OR(C2050="NO",C2050="REV T",C2050="DBL REV",C2050="TPL REV",C2050="QD REV"),E2050&gt;12)</formula>
    </cfRule>
  </conditionalFormatting>
  <conditionalFormatting sqref="B2038:B2050">
    <cfRule type="expression" dxfId="417" priority="415">
      <formula>Z2038="error"</formula>
    </cfRule>
  </conditionalFormatting>
  <conditionalFormatting sqref="B2038:B2050">
    <cfRule type="expression" dxfId="416" priority="414">
      <formula>AA2040="error"</formula>
    </cfRule>
  </conditionalFormatting>
  <conditionalFormatting sqref="E2050">
    <cfRule type="expression" dxfId="415" priority="413">
      <formula>AND(OR(C2050="NO",C2050="REV T",C2050="DBL REV",C2050="TPL REV",C2050="QD REV"),E2050&gt;12)</formula>
    </cfRule>
  </conditionalFormatting>
  <conditionalFormatting sqref="E2021">
    <cfRule type="expression" dxfId="414" priority="410">
      <formula>AND(E2016="EUC",E2017&gt;48,E2021="Y")</formula>
    </cfRule>
    <cfRule type="expression" dxfId="413" priority="411">
      <formula>AND(E2016="RPX",E2017&gt;48,E2021="Y")</formula>
    </cfRule>
    <cfRule type="expression" dxfId="412" priority="412">
      <formula>AND(E2016="SS",E2017&gt;48,E2021="Y")</formula>
    </cfRule>
  </conditionalFormatting>
  <conditionalFormatting sqref="I2020">
    <cfRule type="expression" dxfId="411" priority="407">
      <formula>I2020=0</formula>
    </cfRule>
    <cfRule type="expression" dxfId="410" priority="408">
      <formula>MOD(I2020,2)=0</formula>
    </cfRule>
  </conditionalFormatting>
  <conditionalFormatting sqref="E2044:E2049">
    <cfRule type="expression" dxfId="409" priority="406">
      <formula>AND(OR(C2044="NO",C2044="REV T",C2044="DBL REV",C2044="TPL REV",C2044="QD REV"),E2044&gt;12)</formula>
    </cfRule>
  </conditionalFormatting>
  <conditionalFormatting sqref="C2044:C2050">
    <cfRule type="expression" dxfId="408" priority="405">
      <formula>AND(OR(C2045="FST",C2045="REV T",C2045="DBL REV",C2045="TPL REV",C2045="QD REV"),C2044="Field SPL")</formula>
    </cfRule>
  </conditionalFormatting>
  <conditionalFormatting sqref="I2015">
    <cfRule type="expression" dxfId="407" priority="404">
      <formula>AND(E2016="EUC",E2017=432,I2015&gt;204)</formula>
    </cfRule>
  </conditionalFormatting>
  <conditionalFormatting sqref="E2017">
    <cfRule type="expression" dxfId="406" priority="400">
      <formula>(AND(E2016="EUC",E2017=432))</formula>
    </cfRule>
    <cfRule type="expression" dxfId="405" priority="401">
      <formula>AND(E2016="SS",E2017&gt;216)</formula>
    </cfRule>
    <cfRule type="expression" dxfId="404" priority="402">
      <formula>(AND(E2016="EUC",E2017&gt;216))</formula>
    </cfRule>
    <cfRule type="expression" dxfId="403" priority="403">
      <formula>AND(E2016="RPX",E2017&gt;216)</formula>
    </cfRule>
  </conditionalFormatting>
  <conditionalFormatting sqref="E2026:E2043">
    <cfRule type="expression" dxfId="402" priority="399">
      <formula>AND(OR(C2026="NO",C2026="REV T",C2026="DBL REV",C2026="TPL REV",C2026="QD REV"),E2026&gt;12)</formula>
    </cfRule>
  </conditionalFormatting>
  <conditionalFormatting sqref="C2026:C2043">
    <cfRule type="expression" dxfId="401" priority="398">
      <formula>AND(OR(C2027="FST",C2027="REV T",C2027="DBL REV",C2027="TPL REV",C2027="QD REV"),C2026="Field SPL")</formula>
    </cfRule>
  </conditionalFormatting>
  <conditionalFormatting sqref="L15 L17:L18">
    <cfRule type="containsText" dxfId="400" priority="397" operator="containsText" text="error">
      <formula>NOT(ISERROR(SEARCH("error",L15)))</formula>
    </cfRule>
  </conditionalFormatting>
  <conditionalFormatting sqref="L19:L40">
    <cfRule type="containsText" dxfId="399" priority="396" operator="containsText" text="error">
      <formula>NOT(ISERROR(SEARCH("error",L19)))</formula>
    </cfRule>
  </conditionalFormatting>
  <conditionalFormatting sqref="L41">
    <cfRule type="containsText" dxfId="398" priority="395" operator="containsText" text="error">
      <formula>NOT(ISERROR(SEARCH("error",L41)))</formula>
    </cfRule>
  </conditionalFormatting>
  <conditionalFormatting sqref="K58:K59">
    <cfRule type="containsText" dxfId="397" priority="394" operator="containsText" text="error">
      <formula>NOT(ISERROR(SEARCH("error",K58)))</formula>
    </cfRule>
  </conditionalFormatting>
  <conditionalFormatting sqref="L56 L58:L59">
    <cfRule type="containsText" dxfId="396" priority="393" operator="containsText" text="error">
      <formula>NOT(ISERROR(SEARCH("error",L56)))</formula>
    </cfRule>
  </conditionalFormatting>
  <conditionalFormatting sqref="L60:L81">
    <cfRule type="containsText" dxfId="395" priority="392" operator="containsText" text="error">
      <formula>NOT(ISERROR(SEARCH("error",L60)))</formula>
    </cfRule>
  </conditionalFormatting>
  <conditionalFormatting sqref="L82">
    <cfRule type="containsText" dxfId="394" priority="391" operator="containsText" text="error">
      <formula>NOT(ISERROR(SEARCH("error",L82)))</formula>
    </cfRule>
  </conditionalFormatting>
  <conditionalFormatting sqref="K99:K100">
    <cfRule type="containsText" dxfId="393" priority="390" operator="containsText" text="error">
      <formula>NOT(ISERROR(SEARCH("error",K99)))</formula>
    </cfRule>
  </conditionalFormatting>
  <conditionalFormatting sqref="L97 L99:L100">
    <cfRule type="containsText" dxfId="392" priority="389" operator="containsText" text="error">
      <formula>NOT(ISERROR(SEARCH("error",L97)))</formula>
    </cfRule>
  </conditionalFormatting>
  <conditionalFormatting sqref="L101:L122">
    <cfRule type="containsText" dxfId="391" priority="388" operator="containsText" text="error">
      <formula>NOT(ISERROR(SEARCH("error",L101)))</formula>
    </cfRule>
  </conditionalFormatting>
  <conditionalFormatting sqref="L123">
    <cfRule type="containsText" dxfId="390" priority="387" operator="containsText" text="error">
      <formula>NOT(ISERROR(SEARCH("error",L123)))</formula>
    </cfRule>
  </conditionalFormatting>
  <conditionalFormatting sqref="K140:K141">
    <cfRule type="containsText" dxfId="389" priority="386" operator="containsText" text="error">
      <formula>NOT(ISERROR(SEARCH("error",K140)))</formula>
    </cfRule>
  </conditionalFormatting>
  <conditionalFormatting sqref="L138 L140:L141">
    <cfRule type="containsText" dxfId="388" priority="385" operator="containsText" text="error">
      <formula>NOT(ISERROR(SEARCH("error",L138)))</formula>
    </cfRule>
  </conditionalFormatting>
  <conditionalFormatting sqref="L142:L163">
    <cfRule type="containsText" dxfId="387" priority="384" operator="containsText" text="error">
      <formula>NOT(ISERROR(SEARCH("error",L142)))</formula>
    </cfRule>
  </conditionalFormatting>
  <conditionalFormatting sqref="L164">
    <cfRule type="containsText" dxfId="386" priority="383" operator="containsText" text="error">
      <formula>NOT(ISERROR(SEARCH("error",L164)))</formula>
    </cfRule>
  </conditionalFormatting>
  <conditionalFormatting sqref="K181:K182">
    <cfRule type="containsText" dxfId="385" priority="382" operator="containsText" text="error">
      <formula>NOT(ISERROR(SEARCH("error",K181)))</formula>
    </cfRule>
  </conditionalFormatting>
  <conditionalFormatting sqref="L179 L181:L182">
    <cfRule type="containsText" dxfId="384" priority="381" operator="containsText" text="error">
      <formula>NOT(ISERROR(SEARCH("error",L179)))</formula>
    </cfRule>
  </conditionalFormatting>
  <conditionalFormatting sqref="L183:L204">
    <cfRule type="containsText" dxfId="383" priority="380" operator="containsText" text="error">
      <formula>NOT(ISERROR(SEARCH("error",L183)))</formula>
    </cfRule>
  </conditionalFormatting>
  <conditionalFormatting sqref="L205">
    <cfRule type="containsText" dxfId="382" priority="379" operator="containsText" text="error">
      <formula>NOT(ISERROR(SEARCH("error",L205)))</formula>
    </cfRule>
  </conditionalFormatting>
  <conditionalFormatting sqref="K222:K223">
    <cfRule type="containsText" dxfId="381" priority="378" operator="containsText" text="error">
      <formula>NOT(ISERROR(SEARCH("error",K222)))</formula>
    </cfRule>
  </conditionalFormatting>
  <conditionalFormatting sqref="L220 L222:L223">
    <cfRule type="containsText" dxfId="380" priority="377" operator="containsText" text="error">
      <formula>NOT(ISERROR(SEARCH("error",L220)))</formula>
    </cfRule>
  </conditionalFormatting>
  <conditionalFormatting sqref="L224:L245">
    <cfRule type="containsText" dxfId="379" priority="376" operator="containsText" text="error">
      <formula>NOT(ISERROR(SEARCH("error",L224)))</formula>
    </cfRule>
  </conditionalFormatting>
  <conditionalFormatting sqref="L246">
    <cfRule type="containsText" dxfId="378" priority="375" operator="containsText" text="error">
      <formula>NOT(ISERROR(SEARCH("error",L246)))</formula>
    </cfRule>
  </conditionalFormatting>
  <conditionalFormatting sqref="K263:K264">
    <cfRule type="containsText" dxfId="377" priority="374" operator="containsText" text="error">
      <formula>NOT(ISERROR(SEARCH("error",K263)))</formula>
    </cfRule>
  </conditionalFormatting>
  <conditionalFormatting sqref="L261 L263:L264">
    <cfRule type="containsText" dxfId="376" priority="373" operator="containsText" text="error">
      <formula>NOT(ISERROR(SEARCH("error",L261)))</formula>
    </cfRule>
  </conditionalFormatting>
  <conditionalFormatting sqref="L265:L286">
    <cfRule type="containsText" dxfId="375" priority="372" operator="containsText" text="error">
      <formula>NOT(ISERROR(SEARCH("error",L265)))</formula>
    </cfRule>
  </conditionalFormatting>
  <conditionalFormatting sqref="L287">
    <cfRule type="containsText" dxfId="374" priority="371" operator="containsText" text="error">
      <formula>NOT(ISERROR(SEARCH("error",L287)))</formula>
    </cfRule>
  </conditionalFormatting>
  <conditionalFormatting sqref="K304:K305">
    <cfRule type="containsText" dxfId="373" priority="370" operator="containsText" text="error">
      <formula>NOT(ISERROR(SEARCH("error",K304)))</formula>
    </cfRule>
  </conditionalFormatting>
  <conditionalFormatting sqref="L302 L304:L305">
    <cfRule type="containsText" dxfId="372" priority="369" operator="containsText" text="error">
      <formula>NOT(ISERROR(SEARCH("error",L302)))</formula>
    </cfRule>
  </conditionalFormatting>
  <conditionalFormatting sqref="L306:L327">
    <cfRule type="containsText" dxfId="371" priority="368" operator="containsText" text="error">
      <formula>NOT(ISERROR(SEARCH("error",L306)))</formula>
    </cfRule>
  </conditionalFormatting>
  <conditionalFormatting sqref="L328">
    <cfRule type="containsText" dxfId="370" priority="367" operator="containsText" text="error">
      <formula>NOT(ISERROR(SEARCH("error",L328)))</formula>
    </cfRule>
  </conditionalFormatting>
  <conditionalFormatting sqref="K345:K346">
    <cfRule type="containsText" dxfId="369" priority="366" operator="containsText" text="error">
      <formula>NOT(ISERROR(SEARCH("error",K345)))</formula>
    </cfRule>
  </conditionalFormatting>
  <conditionalFormatting sqref="L343 L345:L346">
    <cfRule type="containsText" dxfId="368" priority="365" operator="containsText" text="error">
      <formula>NOT(ISERROR(SEARCH("error",L343)))</formula>
    </cfRule>
  </conditionalFormatting>
  <conditionalFormatting sqref="L347:L368">
    <cfRule type="containsText" dxfId="367" priority="364" operator="containsText" text="error">
      <formula>NOT(ISERROR(SEARCH("error",L347)))</formula>
    </cfRule>
  </conditionalFormatting>
  <conditionalFormatting sqref="L369">
    <cfRule type="containsText" dxfId="366" priority="363" operator="containsText" text="error">
      <formula>NOT(ISERROR(SEARCH("error",L369)))</formula>
    </cfRule>
  </conditionalFormatting>
  <conditionalFormatting sqref="K386:K387">
    <cfRule type="containsText" dxfId="365" priority="362" operator="containsText" text="error">
      <formula>NOT(ISERROR(SEARCH("error",K386)))</formula>
    </cfRule>
  </conditionalFormatting>
  <conditionalFormatting sqref="L384 L386:L387">
    <cfRule type="containsText" dxfId="364" priority="361" operator="containsText" text="error">
      <formula>NOT(ISERROR(SEARCH("error",L384)))</formula>
    </cfRule>
  </conditionalFormatting>
  <conditionalFormatting sqref="L388:L409">
    <cfRule type="containsText" dxfId="363" priority="360" operator="containsText" text="error">
      <formula>NOT(ISERROR(SEARCH("error",L388)))</formula>
    </cfRule>
  </conditionalFormatting>
  <conditionalFormatting sqref="L410">
    <cfRule type="containsText" dxfId="362" priority="359" operator="containsText" text="error">
      <formula>NOT(ISERROR(SEARCH("error",L410)))</formula>
    </cfRule>
  </conditionalFormatting>
  <conditionalFormatting sqref="K427:K428">
    <cfRule type="containsText" dxfId="361" priority="358" operator="containsText" text="error">
      <formula>NOT(ISERROR(SEARCH("error",K427)))</formula>
    </cfRule>
  </conditionalFormatting>
  <conditionalFormatting sqref="L425 L427:L428">
    <cfRule type="containsText" dxfId="360" priority="357" operator="containsText" text="error">
      <formula>NOT(ISERROR(SEARCH("error",L425)))</formula>
    </cfRule>
  </conditionalFormatting>
  <conditionalFormatting sqref="L429:L450">
    <cfRule type="containsText" dxfId="359" priority="356" operator="containsText" text="error">
      <formula>NOT(ISERROR(SEARCH("error",L429)))</formula>
    </cfRule>
  </conditionalFormatting>
  <conditionalFormatting sqref="L451">
    <cfRule type="containsText" dxfId="358" priority="355" operator="containsText" text="error">
      <formula>NOT(ISERROR(SEARCH("error",L451)))</formula>
    </cfRule>
  </conditionalFormatting>
  <conditionalFormatting sqref="K468:K469">
    <cfRule type="containsText" dxfId="357" priority="354" operator="containsText" text="error">
      <formula>NOT(ISERROR(SEARCH("error",K468)))</formula>
    </cfRule>
  </conditionalFormatting>
  <conditionalFormatting sqref="L466 L468:L469">
    <cfRule type="containsText" dxfId="356" priority="353" operator="containsText" text="error">
      <formula>NOT(ISERROR(SEARCH("error",L466)))</formula>
    </cfRule>
  </conditionalFormatting>
  <conditionalFormatting sqref="L470:L491">
    <cfRule type="containsText" dxfId="355" priority="352" operator="containsText" text="error">
      <formula>NOT(ISERROR(SEARCH("error",L470)))</formula>
    </cfRule>
  </conditionalFormatting>
  <conditionalFormatting sqref="L492">
    <cfRule type="containsText" dxfId="354" priority="351" operator="containsText" text="error">
      <formula>NOT(ISERROR(SEARCH("error",L492)))</formula>
    </cfRule>
  </conditionalFormatting>
  <conditionalFormatting sqref="K509:K510">
    <cfRule type="containsText" dxfId="353" priority="350" operator="containsText" text="error">
      <formula>NOT(ISERROR(SEARCH("error",K509)))</formula>
    </cfRule>
  </conditionalFormatting>
  <conditionalFormatting sqref="L507 L509:L510">
    <cfRule type="containsText" dxfId="352" priority="349" operator="containsText" text="error">
      <formula>NOT(ISERROR(SEARCH("error",L507)))</formula>
    </cfRule>
  </conditionalFormatting>
  <conditionalFormatting sqref="L511:L532">
    <cfRule type="containsText" dxfId="351" priority="348" operator="containsText" text="error">
      <formula>NOT(ISERROR(SEARCH("error",L511)))</formula>
    </cfRule>
  </conditionalFormatting>
  <conditionalFormatting sqref="L533">
    <cfRule type="containsText" dxfId="350" priority="347" operator="containsText" text="error">
      <formula>NOT(ISERROR(SEARCH("error",L533)))</formula>
    </cfRule>
  </conditionalFormatting>
  <conditionalFormatting sqref="K550:K551">
    <cfRule type="containsText" dxfId="349" priority="346" operator="containsText" text="error">
      <formula>NOT(ISERROR(SEARCH("error",K550)))</formula>
    </cfRule>
  </conditionalFormatting>
  <conditionalFormatting sqref="L548 L550:L551">
    <cfRule type="containsText" dxfId="348" priority="345" operator="containsText" text="error">
      <formula>NOT(ISERROR(SEARCH("error",L548)))</formula>
    </cfRule>
  </conditionalFormatting>
  <conditionalFormatting sqref="L552:L573">
    <cfRule type="containsText" dxfId="347" priority="344" operator="containsText" text="error">
      <formula>NOT(ISERROR(SEARCH("error",L552)))</formula>
    </cfRule>
  </conditionalFormatting>
  <conditionalFormatting sqref="L574">
    <cfRule type="containsText" dxfId="346" priority="343" operator="containsText" text="error">
      <formula>NOT(ISERROR(SEARCH("error",L574)))</formula>
    </cfRule>
  </conditionalFormatting>
  <conditionalFormatting sqref="K591:K592">
    <cfRule type="containsText" dxfId="345" priority="342" operator="containsText" text="error">
      <formula>NOT(ISERROR(SEARCH("error",K591)))</formula>
    </cfRule>
  </conditionalFormatting>
  <conditionalFormatting sqref="L589 L591:L592">
    <cfRule type="containsText" dxfId="344" priority="341" operator="containsText" text="error">
      <formula>NOT(ISERROR(SEARCH("error",L589)))</formula>
    </cfRule>
  </conditionalFormatting>
  <conditionalFormatting sqref="L593:L614">
    <cfRule type="containsText" dxfId="343" priority="340" operator="containsText" text="error">
      <formula>NOT(ISERROR(SEARCH("error",L593)))</formula>
    </cfRule>
  </conditionalFormatting>
  <conditionalFormatting sqref="L615">
    <cfRule type="containsText" dxfId="342" priority="339" operator="containsText" text="error">
      <formula>NOT(ISERROR(SEARCH("error",L615)))</formula>
    </cfRule>
  </conditionalFormatting>
  <conditionalFormatting sqref="K632:K633">
    <cfRule type="containsText" dxfId="341" priority="338" operator="containsText" text="error">
      <formula>NOT(ISERROR(SEARCH("error",K632)))</formula>
    </cfRule>
  </conditionalFormatting>
  <conditionalFormatting sqref="L630 L632:L633">
    <cfRule type="containsText" dxfId="340" priority="337" operator="containsText" text="error">
      <formula>NOT(ISERROR(SEARCH("error",L630)))</formula>
    </cfRule>
  </conditionalFormatting>
  <conditionalFormatting sqref="L634:L655">
    <cfRule type="containsText" dxfId="339" priority="336" operator="containsText" text="error">
      <formula>NOT(ISERROR(SEARCH("error",L634)))</formula>
    </cfRule>
  </conditionalFormatting>
  <conditionalFormatting sqref="L656">
    <cfRule type="containsText" dxfId="338" priority="335" operator="containsText" text="error">
      <formula>NOT(ISERROR(SEARCH("error",L656)))</formula>
    </cfRule>
  </conditionalFormatting>
  <conditionalFormatting sqref="K673:K674">
    <cfRule type="containsText" dxfId="337" priority="334" operator="containsText" text="error">
      <formula>NOT(ISERROR(SEARCH("error",K673)))</formula>
    </cfRule>
  </conditionalFormatting>
  <conditionalFormatting sqref="L671 L673:L674">
    <cfRule type="containsText" dxfId="336" priority="333" operator="containsText" text="error">
      <formula>NOT(ISERROR(SEARCH("error",L671)))</formula>
    </cfRule>
  </conditionalFormatting>
  <conditionalFormatting sqref="L675:L696">
    <cfRule type="containsText" dxfId="335" priority="332" operator="containsText" text="error">
      <formula>NOT(ISERROR(SEARCH("error",L675)))</formula>
    </cfRule>
  </conditionalFormatting>
  <conditionalFormatting sqref="L697">
    <cfRule type="containsText" dxfId="334" priority="331" operator="containsText" text="error">
      <formula>NOT(ISERROR(SEARCH("error",L697)))</formula>
    </cfRule>
  </conditionalFormatting>
  <conditionalFormatting sqref="K714:K715">
    <cfRule type="containsText" dxfId="333" priority="330" operator="containsText" text="error">
      <formula>NOT(ISERROR(SEARCH("error",K714)))</formula>
    </cfRule>
  </conditionalFormatting>
  <conditionalFormatting sqref="L712 L714:L715">
    <cfRule type="containsText" dxfId="332" priority="329" operator="containsText" text="error">
      <formula>NOT(ISERROR(SEARCH("error",L712)))</formula>
    </cfRule>
  </conditionalFormatting>
  <conditionalFormatting sqref="L716:L737">
    <cfRule type="containsText" dxfId="331" priority="328" operator="containsText" text="error">
      <formula>NOT(ISERROR(SEARCH("error",L716)))</formula>
    </cfRule>
  </conditionalFormatting>
  <conditionalFormatting sqref="L738">
    <cfRule type="containsText" dxfId="330" priority="327" operator="containsText" text="error">
      <formula>NOT(ISERROR(SEARCH("error",L738)))</formula>
    </cfRule>
  </conditionalFormatting>
  <conditionalFormatting sqref="K755:K756">
    <cfRule type="containsText" dxfId="329" priority="326" operator="containsText" text="error">
      <formula>NOT(ISERROR(SEARCH("error",K755)))</formula>
    </cfRule>
  </conditionalFormatting>
  <conditionalFormatting sqref="L753 L755:L756">
    <cfRule type="containsText" dxfId="328" priority="325" operator="containsText" text="error">
      <formula>NOT(ISERROR(SEARCH("error",L753)))</formula>
    </cfRule>
  </conditionalFormatting>
  <conditionalFormatting sqref="L757:L778">
    <cfRule type="containsText" dxfId="327" priority="324" operator="containsText" text="error">
      <formula>NOT(ISERROR(SEARCH("error",L757)))</formula>
    </cfRule>
  </conditionalFormatting>
  <conditionalFormatting sqref="L779">
    <cfRule type="containsText" dxfId="326" priority="323" operator="containsText" text="error">
      <formula>NOT(ISERROR(SEARCH("error",L779)))</formula>
    </cfRule>
  </conditionalFormatting>
  <conditionalFormatting sqref="K796:K797">
    <cfRule type="containsText" dxfId="325" priority="322" operator="containsText" text="error">
      <formula>NOT(ISERROR(SEARCH("error",K796)))</formula>
    </cfRule>
  </conditionalFormatting>
  <conditionalFormatting sqref="L794 L796:L797">
    <cfRule type="containsText" dxfId="324" priority="321" operator="containsText" text="error">
      <formula>NOT(ISERROR(SEARCH("error",L794)))</formula>
    </cfRule>
  </conditionalFormatting>
  <conditionalFormatting sqref="L798:L819">
    <cfRule type="containsText" dxfId="323" priority="320" operator="containsText" text="error">
      <formula>NOT(ISERROR(SEARCH("error",L798)))</formula>
    </cfRule>
  </conditionalFormatting>
  <conditionalFormatting sqref="L820">
    <cfRule type="containsText" dxfId="322" priority="319" operator="containsText" text="error">
      <formula>NOT(ISERROR(SEARCH("error",L820)))</formula>
    </cfRule>
  </conditionalFormatting>
  <conditionalFormatting sqref="K837:K838">
    <cfRule type="containsText" dxfId="321" priority="318" operator="containsText" text="error">
      <formula>NOT(ISERROR(SEARCH("error",K837)))</formula>
    </cfRule>
  </conditionalFormatting>
  <conditionalFormatting sqref="L835 L837:L838">
    <cfRule type="containsText" dxfId="320" priority="317" operator="containsText" text="error">
      <formula>NOT(ISERROR(SEARCH("error",L835)))</formula>
    </cfRule>
  </conditionalFormatting>
  <conditionalFormatting sqref="L839:L860">
    <cfRule type="containsText" dxfId="319" priority="316" operator="containsText" text="error">
      <formula>NOT(ISERROR(SEARCH("error",L839)))</formula>
    </cfRule>
  </conditionalFormatting>
  <conditionalFormatting sqref="L861">
    <cfRule type="containsText" dxfId="318" priority="315" operator="containsText" text="error">
      <formula>NOT(ISERROR(SEARCH("error",L861)))</formula>
    </cfRule>
  </conditionalFormatting>
  <conditionalFormatting sqref="K878:K879">
    <cfRule type="containsText" dxfId="317" priority="314" operator="containsText" text="error">
      <formula>NOT(ISERROR(SEARCH("error",K878)))</formula>
    </cfRule>
  </conditionalFormatting>
  <conditionalFormatting sqref="L876 L878:L879">
    <cfRule type="containsText" dxfId="316" priority="313" operator="containsText" text="error">
      <formula>NOT(ISERROR(SEARCH("error",L876)))</formula>
    </cfRule>
  </conditionalFormatting>
  <conditionalFormatting sqref="L880:L901">
    <cfRule type="containsText" dxfId="315" priority="312" operator="containsText" text="error">
      <formula>NOT(ISERROR(SEARCH("error",L880)))</formula>
    </cfRule>
  </conditionalFormatting>
  <conditionalFormatting sqref="L902">
    <cfRule type="containsText" dxfId="314" priority="311" operator="containsText" text="error">
      <formula>NOT(ISERROR(SEARCH("error",L902)))</formula>
    </cfRule>
  </conditionalFormatting>
  <conditionalFormatting sqref="K919:K920">
    <cfRule type="containsText" dxfId="313" priority="310" operator="containsText" text="error">
      <formula>NOT(ISERROR(SEARCH("error",K919)))</formula>
    </cfRule>
  </conditionalFormatting>
  <conditionalFormatting sqref="L917 L919:L920">
    <cfRule type="containsText" dxfId="312" priority="309" operator="containsText" text="error">
      <formula>NOT(ISERROR(SEARCH("error",L917)))</formula>
    </cfRule>
  </conditionalFormatting>
  <conditionalFormatting sqref="L921:L942">
    <cfRule type="containsText" dxfId="311" priority="308" operator="containsText" text="error">
      <formula>NOT(ISERROR(SEARCH("error",L921)))</formula>
    </cfRule>
  </conditionalFormatting>
  <conditionalFormatting sqref="L943">
    <cfRule type="containsText" dxfId="310" priority="307" operator="containsText" text="error">
      <formula>NOT(ISERROR(SEARCH("error",L943)))</formula>
    </cfRule>
  </conditionalFormatting>
  <conditionalFormatting sqref="K960:K961">
    <cfRule type="containsText" dxfId="309" priority="306" operator="containsText" text="error">
      <formula>NOT(ISERROR(SEARCH("error",K960)))</formula>
    </cfRule>
  </conditionalFormatting>
  <conditionalFormatting sqref="L958 L960:L961">
    <cfRule type="containsText" dxfId="308" priority="305" operator="containsText" text="error">
      <formula>NOT(ISERROR(SEARCH("error",L958)))</formula>
    </cfRule>
  </conditionalFormatting>
  <conditionalFormatting sqref="L962:L983">
    <cfRule type="containsText" dxfId="307" priority="304" operator="containsText" text="error">
      <formula>NOT(ISERROR(SEARCH("error",L962)))</formula>
    </cfRule>
  </conditionalFormatting>
  <conditionalFormatting sqref="L984">
    <cfRule type="containsText" dxfId="306" priority="303" operator="containsText" text="error">
      <formula>NOT(ISERROR(SEARCH("error",L984)))</formula>
    </cfRule>
  </conditionalFormatting>
  <conditionalFormatting sqref="K1001:K1002">
    <cfRule type="containsText" dxfId="305" priority="302" operator="containsText" text="error">
      <formula>NOT(ISERROR(SEARCH("error",K1001)))</formula>
    </cfRule>
  </conditionalFormatting>
  <conditionalFormatting sqref="L999 L1001:L1002">
    <cfRule type="containsText" dxfId="304" priority="301" operator="containsText" text="error">
      <formula>NOT(ISERROR(SEARCH("error",L999)))</formula>
    </cfRule>
  </conditionalFormatting>
  <conditionalFormatting sqref="L1003:L1024">
    <cfRule type="containsText" dxfId="303" priority="300" operator="containsText" text="error">
      <formula>NOT(ISERROR(SEARCH("error",L1003)))</formula>
    </cfRule>
  </conditionalFormatting>
  <conditionalFormatting sqref="L1025">
    <cfRule type="containsText" dxfId="302" priority="299" operator="containsText" text="error">
      <formula>NOT(ISERROR(SEARCH("error",L1025)))</formula>
    </cfRule>
  </conditionalFormatting>
  <conditionalFormatting sqref="K1042:K1043">
    <cfRule type="containsText" dxfId="301" priority="298" operator="containsText" text="error">
      <formula>NOT(ISERROR(SEARCH("error",K1042)))</formula>
    </cfRule>
  </conditionalFormatting>
  <conditionalFormatting sqref="L1040 L1042:L1043">
    <cfRule type="containsText" dxfId="300" priority="297" operator="containsText" text="error">
      <formula>NOT(ISERROR(SEARCH("error",L1040)))</formula>
    </cfRule>
  </conditionalFormatting>
  <conditionalFormatting sqref="L1044:L1065">
    <cfRule type="containsText" dxfId="299" priority="296" operator="containsText" text="error">
      <formula>NOT(ISERROR(SEARCH("error",L1044)))</formula>
    </cfRule>
  </conditionalFormatting>
  <conditionalFormatting sqref="L1066">
    <cfRule type="containsText" dxfId="298" priority="295" operator="containsText" text="error">
      <formula>NOT(ISERROR(SEARCH("error",L1066)))</formula>
    </cfRule>
  </conditionalFormatting>
  <conditionalFormatting sqref="K1083:K1084">
    <cfRule type="containsText" dxfId="297" priority="294" operator="containsText" text="error">
      <formula>NOT(ISERROR(SEARCH("error",K1083)))</formula>
    </cfRule>
  </conditionalFormatting>
  <conditionalFormatting sqref="L1081 L1083:L1084">
    <cfRule type="containsText" dxfId="296" priority="293" operator="containsText" text="error">
      <formula>NOT(ISERROR(SEARCH("error",L1081)))</formula>
    </cfRule>
  </conditionalFormatting>
  <conditionalFormatting sqref="L1085:L1106">
    <cfRule type="containsText" dxfId="295" priority="292" operator="containsText" text="error">
      <formula>NOT(ISERROR(SEARCH("error",L1085)))</formula>
    </cfRule>
  </conditionalFormatting>
  <conditionalFormatting sqref="L1107">
    <cfRule type="containsText" dxfId="294" priority="291" operator="containsText" text="error">
      <formula>NOT(ISERROR(SEARCH("error",L1107)))</formula>
    </cfRule>
  </conditionalFormatting>
  <conditionalFormatting sqref="K1124:K1125">
    <cfRule type="containsText" dxfId="293" priority="290" operator="containsText" text="error">
      <formula>NOT(ISERROR(SEARCH("error",K1124)))</formula>
    </cfRule>
  </conditionalFormatting>
  <conditionalFormatting sqref="L1122 L1124:L1125">
    <cfRule type="containsText" dxfId="292" priority="289" operator="containsText" text="error">
      <formula>NOT(ISERROR(SEARCH("error",L1122)))</formula>
    </cfRule>
  </conditionalFormatting>
  <conditionalFormatting sqref="L1126:L1147">
    <cfRule type="containsText" dxfId="291" priority="288" operator="containsText" text="error">
      <formula>NOT(ISERROR(SEARCH("error",L1126)))</formula>
    </cfRule>
  </conditionalFormatting>
  <conditionalFormatting sqref="L1148">
    <cfRule type="containsText" dxfId="290" priority="287" operator="containsText" text="error">
      <formula>NOT(ISERROR(SEARCH("error",L1148)))</formula>
    </cfRule>
  </conditionalFormatting>
  <conditionalFormatting sqref="K1165:K1166">
    <cfRule type="containsText" dxfId="289" priority="286" operator="containsText" text="error">
      <formula>NOT(ISERROR(SEARCH("error",K1165)))</formula>
    </cfRule>
  </conditionalFormatting>
  <conditionalFormatting sqref="L1163 L1165:L1166">
    <cfRule type="containsText" dxfId="288" priority="285" operator="containsText" text="error">
      <formula>NOT(ISERROR(SEARCH("error",L1163)))</formula>
    </cfRule>
  </conditionalFormatting>
  <conditionalFormatting sqref="L1167:L1188">
    <cfRule type="containsText" dxfId="287" priority="284" operator="containsText" text="error">
      <formula>NOT(ISERROR(SEARCH("error",L1167)))</formula>
    </cfRule>
  </conditionalFormatting>
  <conditionalFormatting sqref="L1189">
    <cfRule type="containsText" dxfId="286" priority="283" operator="containsText" text="error">
      <formula>NOT(ISERROR(SEARCH("error",L1189)))</formula>
    </cfRule>
  </conditionalFormatting>
  <conditionalFormatting sqref="K1206:K1207">
    <cfRule type="containsText" dxfId="285" priority="282" operator="containsText" text="error">
      <formula>NOT(ISERROR(SEARCH("error",K1206)))</formula>
    </cfRule>
  </conditionalFormatting>
  <conditionalFormatting sqref="L1204 L1206:L1207">
    <cfRule type="containsText" dxfId="284" priority="281" operator="containsText" text="error">
      <formula>NOT(ISERROR(SEARCH("error",L1204)))</formula>
    </cfRule>
  </conditionalFormatting>
  <conditionalFormatting sqref="L1208:L1229">
    <cfRule type="containsText" dxfId="283" priority="280" operator="containsText" text="error">
      <formula>NOT(ISERROR(SEARCH("error",L1208)))</formula>
    </cfRule>
  </conditionalFormatting>
  <conditionalFormatting sqref="L1230">
    <cfRule type="containsText" dxfId="282" priority="279" operator="containsText" text="error">
      <formula>NOT(ISERROR(SEARCH("error",L1230)))</formula>
    </cfRule>
  </conditionalFormatting>
  <conditionalFormatting sqref="K1247:K1248">
    <cfRule type="containsText" dxfId="281" priority="278" operator="containsText" text="error">
      <formula>NOT(ISERROR(SEARCH("error",K1247)))</formula>
    </cfRule>
  </conditionalFormatting>
  <conditionalFormatting sqref="L1245 L1247:L1248">
    <cfRule type="containsText" dxfId="280" priority="277" operator="containsText" text="error">
      <formula>NOT(ISERROR(SEARCH("error",L1245)))</formula>
    </cfRule>
  </conditionalFormatting>
  <conditionalFormatting sqref="L1249:L1270">
    <cfRule type="containsText" dxfId="279" priority="276" operator="containsText" text="error">
      <formula>NOT(ISERROR(SEARCH("error",L1249)))</formula>
    </cfRule>
  </conditionalFormatting>
  <conditionalFormatting sqref="L1271">
    <cfRule type="containsText" dxfId="278" priority="275" operator="containsText" text="error">
      <formula>NOT(ISERROR(SEARCH("error",L1271)))</formula>
    </cfRule>
  </conditionalFormatting>
  <conditionalFormatting sqref="K1288:K1289">
    <cfRule type="containsText" dxfId="277" priority="274" operator="containsText" text="error">
      <formula>NOT(ISERROR(SEARCH("error",K1288)))</formula>
    </cfRule>
  </conditionalFormatting>
  <conditionalFormatting sqref="L1286 L1288:L1289">
    <cfRule type="containsText" dxfId="276" priority="273" operator="containsText" text="error">
      <formula>NOT(ISERROR(SEARCH("error",L1286)))</formula>
    </cfRule>
  </conditionalFormatting>
  <conditionalFormatting sqref="L1290:L1311">
    <cfRule type="containsText" dxfId="275" priority="272" operator="containsText" text="error">
      <formula>NOT(ISERROR(SEARCH("error",L1290)))</formula>
    </cfRule>
  </conditionalFormatting>
  <conditionalFormatting sqref="L1312">
    <cfRule type="containsText" dxfId="274" priority="271" operator="containsText" text="error">
      <formula>NOT(ISERROR(SEARCH("error",L1312)))</formula>
    </cfRule>
  </conditionalFormatting>
  <conditionalFormatting sqref="K1329:K1330">
    <cfRule type="containsText" dxfId="273" priority="270" operator="containsText" text="error">
      <formula>NOT(ISERROR(SEARCH("error",K1329)))</formula>
    </cfRule>
  </conditionalFormatting>
  <conditionalFormatting sqref="L1327 L1329:L1330">
    <cfRule type="containsText" dxfId="272" priority="269" operator="containsText" text="error">
      <formula>NOT(ISERROR(SEARCH("error",L1327)))</formula>
    </cfRule>
  </conditionalFormatting>
  <conditionalFormatting sqref="L1331:L1352">
    <cfRule type="containsText" dxfId="271" priority="268" operator="containsText" text="error">
      <formula>NOT(ISERROR(SEARCH("error",L1331)))</formula>
    </cfRule>
  </conditionalFormatting>
  <conditionalFormatting sqref="L1353">
    <cfRule type="containsText" dxfId="270" priority="267" operator="containsText" text="error">
      <formula>NOT(ISERROR(SEARCH("error",L1353)))</formula>
    </cfRule>
  </conditionalFormatting>
  <conditionalFormatting sqref="K1370:K1371">
    <cfRule type="containsText" dxfId="269" priority="266" operator="containsText" text="error">
      <formula>NOT(ISERROR(SEARCH("error",K1370)))</formula>
    </cfRule>
  </conditionalFormatting>
  <conditionalFormatting sqref="L1368 L1370:L1371">
    <cfRule type="containsText" dxfId="268" priority="265" operator="containsText" text="error">
      <formula>NOT(ISERROR(SEARCH("error",L1368)))</formula>
    </cfRule>
  </conditionalFormatting>
  <conditionalFormatting sqref="L1372:L1393">
    <cfRule type="containsText" dxfId="267" priority="264" operator="containsText" text="error">
      <formula>NOT(ISERROR(SEARCH("error",L1372)))</formula>
    </cfRule>
  </conditionalFormatting>
  <conditionalFormatting sqref="L1394">
    <cfRule type="containsText" dxfId="266" priority="263" operator="containsText" text="error">
      <formula>NOT(ISERROR(SEARCH("error",L1394)))</formula>
    </cfRule>
  </conditionalFormatting>
  <conditionalFormatting sqref="K1411:K1412">
    <cfRule type="containsText" dxfId="265" priority="262" operator="containsText" text="error">
      <formula>NOT(ISERROR(SEARCH("error",K1411)))</formula>
    </cfRule>
  </conditionalFormatting>
  <conditionalFormatting sqref="L1409 L1411:L1412">
    <cfRule type="containsText" dxfId="264" priority="261" operator="containsText" text="error">
      <formula>NOT(ISERROR(SEARCH("error",L1409)))</formula>
    </cfRule>
  </conditionalFormatting>
  <conditionalFormatting sqref="L1413:L1434">
    <cfRule type="containsText" dxfId="263" priority="260" operator="containsText" text="error">
      <formula>NOT(ISERROR(SEARCH("error",L1413)))</formula>
    </cfRule>
  </conditionalFormatting>
  <conditionalFormatting sqref="L1435">
    <cfRule type="containsText" dxfId="262" priority="259" operator="containsText" text="error">
      <formula>NOT(ISERROR(SEARCH("error",L1435)))</formula>
    </cfRule>
  </conditionalFormatting>
  <conditionalFormatting sqref="K1452:K1453">
    <cfRule type="containsText" dxfId="261" priority="258" operator="containsText" text="error">
      <formula>NOT(ISERROR(SEARCH("error",K1452)))</formula>
    </cfRule>
  </conditionalFormatting>
  <conditionalFormatting sqref="L1450 L1452:L1453">
    <cfRule type="containsText" dxfId="260" priority="257" operator="containsText" text="error">
      <formula>NOT(ISERROR(SEARCH("error",L1450)))</formula>
    </cfRule>
  </conditionalFormatting>
  <conditionalFormatting sqref="L1454:L1475">
    <cfRule type="containsText" dxfId="259" priority="256" operator="containsText" text="error">
      <formula>NOT(ISERROR(SEARCH("error",L1454)))</formula>
    </cfRule>
  </conditionalFormatting>
  <conditionalFormatting sqref="L1476">
    <cfRule type="containsText" dxfId="258" priority="255" operator="containsText" text="error">
      <formula>NOT(ISERROR(SEARCH("error",L1476)))</formula>
    </cfRule>
  </conditionalFormatting>
  <conditionalFormatting sqref="K1493:K1494">
    <cfRule type="containsText" dxfId="257" priority="254" operator="containsText" text="error">
      <formula>NOT(ISERROR(SEARCH("error",K1493)))</formula>
    </cfRule>
  </conditionalFormatting>
  <conditionalFormatting sqref="L1491 L1493:L1494">
    <cfRule type="containsText" dxfId="256" priority="253" operator="containsText" text="error">
      <formula>NOT(ISERROR(SEARCH("error",L1491)))</formula>
    </cfRule>
  </conditionalFormatting>
  <conditionalFormatting sqref="L1495:L1516">
    <cfRule type="containsText" dxfId="255" priority="252" operator="containsText" text="error">
      <formula>NOT(ISERROR(SEARCH("error",L1495)))</formula>
    </cfRule>
  </conditionalFormatting>
  <conditionalFormatting sqref="L1517">
    <cfRule type="containsText" dxfId="254" priority="251" operator="containsText" text="error">
      <formula>NOT(ISERROR(SEARCH("error",L1517)))</formula>
    </cfRule>
  </conditionalFormatting>
  <conditionalFormatting sqref="K1534:K1535">
    <cfRule type="containsText" dxfId="253" priority="250" operator="containsText" text="error">
      <formula>NOT(ISERROR(SEARCH("error",K1534)))</formula>
    </cfRule>
  </conditionalFormatting>
  <conditionalFormatting sqref="L1532 L1534:L1535">
    <cfRule type="containsText" dxfId="252" priority="249" operator="containsText" text="error">
      <formula>NOT(ISERROR(SEARCH("error",L1532)))</formula>
    </cfRule>
  </conditionalFormatting>
  <conditionalFormatting sqref="L1536:L1557">
    <cfRule type="containsText" dxfId="251" priority="248" operator="containsText" text="error">
      <formula>NOT(ISERROR(SEARCH("error",L1536)))</formula>
    </cfRule>
  </conditionalFormatting>
  <conditionalFormatting sqref="L1558">
    <cfRule type="containsText" dxfId="250" priority="247" operator="containsText" text="error">
      <formula>NOT(ISERROR(SEARCH("error",L1558)))</formula>
    </cfRule>
  </conditionalFormatting>
  <conditionalFormatting sqref="K1575:K1576">
    <cfRule type="containsText" dxfId="249" priority="246" operator="containsText" text="error">
      <formula>NOT(ISERROR(SEARCH("error",K1575)))</formula>
    </cfRule>
  </conditionalFormatting>
  <conditionalFormatting sqref="L1573 L1575:L1576">
    <cfRule type="containsText" dxfId="248" priority="245" operator="containsText" text="error">
      <formula>NOT(ISERROR(SEARCH("error",L1573)))</formula>
    </cfRule>
  </conditionalFormatting>
  <conditionalFormatting sqref="L1577:L1598">
    <cfRule type="containsText" dxfId="247" priority="244" operator="containsText" text="error">
      <formula>NOT(ISERROR(SEARCH("error",L1577)))</formula>
    </cfRule>
  </conditionalFormatting>
  <conditionalFormatting sqref="L1599">
    <cfRule type="containsText" dxfId="246" priority="243" operator="containsText" text="error">
      <formula>NOT(ISERROR(SEARCH("error",L1599)))</formula>
    </cfRule>
  </conditionalFormatting>
  <conditionalFormatting sqref="K1616:K1617">
    <cfRule type="containsText" dxfId="245" priority="242" operator="containsText" text="error">
      <formula>NOT(ISERROR(SEARCH("error",K1616)))</formula>
    </cfRule>
  </conditionalFormatting>
  <conditionalFormatting sqref="L1614 L1616:L1617">
    <cfRule type="containsText" dxfId="244" priority="241" operator="containsText" text="error">
      <formula>NOT(ISERROR(SEARCH("error",L1614)))</formula>
    </cfRule>
  </conditionalFormatting>
  <conditionalFormatting sqref="L1618:L1639">
    <cfRule type="containsText" dxfId="243" priority="240" operator="containsText" text="error">
      <formula>NOT(ISERROR(SEARCH("error",L1618)))</formula>
    </cfRule>
  </conditionalFormatting>
  <conditionalFormatting sqref="L1640">
    <cfRule type="containsText" dxfId="242" priority="239" operator="containsText" text="error">
      <formula>NOT(ISERROR(SEARCH("error",L1640)))</formula>
    </cfRule>
  </conditionalFormatting>
  <conditionalFormatting sqref="K1657:K1658">
    <cfRule type="containsText" dxfId="241" priority="238" operator="containsText" text="error">
      <formula>NOT(ISERROR(SEARCH("error",K1657)))</formula>
    </cfRule>
  </conditionalFormatting>
  <conditionalFormatting sqref="L1655 L1657:L1658">
    <cfRule type="containsText" dxfId="240" priority="237" operator="containsText" text="error">
      <formula>NOT(ISERROR(SEARCH("error",L1655)))</formula>
    </cfRule>
  </conditionalFormatting>
  <conditionalFormatting sqref="L1659:L1680">
    <cfRule type="containsText" dxfId="239" priority="236" operator="containsText" text="error">
      <formula>NOT(ISERROR(SEARCH("error",L1659)))</formula>
    </cfRule>
  </conditionalFormatting>
  <conditionalFormatting sqref="L1681">
    <cfRule type="containsText" dxfId="238" priority="235" operator="containsText" text="error">
      <formula>NOT(ISERROR(SEARCH("error",L1681)))</formula>
    </cfRule>
  </conditionalFormatting>
  <conditionalFormatting sqref="K1698:K1699">
    <cfRule type="containsText" dxfId="237" priority="234" operator="containsText" text="error">
      <formula>NOT(ISERROR(SEARCH("error",K1698)))</formula>
    </cfRule>
  </conditionalFormatting>
  <conditionalFormatting sqref="L1696 L1698:L1699">
    <cfRule type="containsText" dxfId="236" priority="233" operator="containsText" text="error">
      <formula>NOT(ISERROR(SEARCH("error",L1696)))</formula>
    </cfRule>
  </conditionalFormatting>
  <conditionalFormatting sqref="L1700:L1721">
    <cfRule type="containsText" dxfId="235" priority="232" operator="containsText" text="error">
      <formula>NOT(ISERROR(SEARCH("error",L1700)))</formula>
    </cfRule>
  </conditionalFormatting>
  <conditionalFormatting sqref="L1722">
    <cfRule type="containsText" dxfId="234" priority="231" operator="containsText" text="error">
      <formula>NOT(ISERROR(SEARCH("error",L1722)))</formula>
    </cfRule>
  </conditionalFormatting>
  <conditionalFormatting sqref="K1739:K1740">
    <cfRule type="containsText" dxfId="233" priority="230" operator="containsText" text="error">
      <formula>NOT(ISERROR(SEARCH("error",K1739)))</formula>
    </cfRule>
  </conditionalFormatting>
  <conditionalFormatting sqref="L1737 L1739:L1740">
    <cfRule type="containsText" dxfId="232" priority="229" operator="containsText" text="error">
      <formula>NOT(ISERROR(SEARCH("error",L1737)))</formula>
    </cfRule>
  </conditionalFormatting>
  <conditionalFormatting sqref="L1741:L1762">
    <cfRule type="containsText" dxfId="231" priority="228" operator="containsText" text="error">
      <formula>NOT(ISERROR(SEARCH("error",L1741)))</formula>
    </cfRule>
  </conditionalFormatting>
  <conditionalFormatting sqref="L1763">
    <cfRule type="containsText" dxfId="230" priority="227" operator="containsText" text="error">
      <formula>NOT(ISERROR(SEARCH("error",L1763)))</formula>
    </cfRule>
  </conditionalFormatting>
  <conditionalFormatting sqref="K1780:K1781">
    <cfRule type="containsText" dxfId="229" priority="226" operator="containsText" text="error">
      <formula>NOT(ISERROR(SEARCH("error",K1780)))</formula>
    </cfRule>
  </conditionalFormatting>
  <conditionalFormatting sqref="L1778 L1780:L1781">
    <cfRule type="containsText" dxfId="228" priority="225" operator="containsText" text="error">
      <formula>NOT(ISERROR(SEARCH("error",L1778)))</formula>
    </cfRule>
  </conditionalFormatting>
  <conditionalFormatting sqref="L1782:L1803">
    <cfRule type="containsText" dxfId="227" priority="224" operator="containsText" text="error">
      <formula>NOT(ISERROR(SEARCH("error",L1782)))</formula>
    </cfRule>
  </conditionalFormatting>
  <conditionalFormatting sqref="L1804">
    <cfRule type="containsText" dxfId="226" priority="223" operator="containsText" text="error">
      <formula>NOT(ISERROR(SEARCH("error",L1804)))</formula>
    </cfRule>
  </conditionalFormatting>
  <conditionalFormatting sqref="K1821:K1822">
    <cfRule type="containsText" dxfId="225" priority="222" operator="containsText" text="error">
      <formula>NOT(ISERROR(SEARCH("error",K1821)))</formula>
    </cfRule>
  </conditionalFormatting>
  <conditionalFormatting sqref="L1819 L1821:L1822">
    <cfRule type="containsText" dxfId="224" priority="221" operator="containsText" text="error">
      <formula>NOT(ISERROR(SEARCH("error",L1819)))</formula>
    </cfRule>
  </conditionalFormatting>
  <conditionalFormatting sqref="L1823:L1844">
    <cfRule type="containsText" dxfId="223" priority="220" operator="containsText" text="error">
      <formula>NOT(ISERROR(SEARCH("error",L1823)))</formula>
    </cfRule>
  </conditionalFormatting>
  <conditionalFormatting sqref="L1845">
    <cfRule type="containsText" dxfId="222" priority="219" operator="containsText" text="error">
      <formula>NOT(ISERROR(SEARCH("error",L1845)))</formula>
    </cfRule>
  </conditionalFormatting>
  <conditionalFormatting sqref="K1862:K1863">
    <cfRule type="containsText" dxfId="221" priority="218" operator="containsText" text="error">
      <formula>NOT(ISERROR(SEARCH("error",K1862)))</formula>
    </cfRule>
  </conditionalFormatting>
  <conditionalFormatting sqref="L1860 L1862:L1863">
    <cfRule type="containsText" dxfId="220" priority="217" operator="containsText" text="error">
      <formula>NOT(ISERROR(SEARCH("error",L1860)))</formula>
    </cfRule>
  </conditionalFormatting>
  <conditionalFormatting sqref="L1864:L1885">
    <cfRule type="containsText" dxfId="219" priority="216" operator="containsText" text="error">
      <formula>NOT(ISERROR(SEARCH("error",L1864)))</formula>
    </cfRule>
  </conditionalFormatting>
  <conditionalFormatting sqref="L1886">
    <cfRule type="containsText" dxfId="218" priority="215" operator="containsText" text="error">
      <formula>NOT(ISERROR(SEARCH("error",L1886)))</formula>
    </cfRule>
  </conditionalFormatting>
  <conditionalFormatting sqref="K1903:K1904">
    <cfRule type="containsText" dxfId="217" priority="214" operator="containsText" text="error">
      <formula>NOT(ISERROR(SEARCH("error",K1903)))</formula>
    </cfRule>
  </conditionalFormatting>
  <conditionalFormatting sqref="L1901 L1903:L1904">
    <cfRule type="containsText" dxfId="216" priority="213" operator="containsText" text="error">
      <formula>NOT(ISERROR(SEARCH("error",L1901)))</formula>
    </cfRule>
  </conditionalFormatting>
  <conditionalFormatting sqref="L1905:L1926">
    <cfRule type="containsText" dxfId="215" priority="212" operator="containsText" text="error">
      <formula>NOT(ISERROR(SEARCH("error",L1905)))</formula>
    </cfRule>
  </conditionalFormatting>
  <conditionalFormatting sqref="L1927">
    <cfRule type="containsText" dxfId="214" priority="211" operator="containsText" text="error">
      <formula>NOT(ISERROR(SEARCH("error",L1927)))</formula>
    </cfRule>
  </conditionalFormatting>
  <conditionalFormatting sqref="K1944:K1945">
    <cfRule type="containsText" dxfId="213" priority="210" operator="containsText" text="error">
      <formula>NOT(ISERROR(SEARCH("error",K1944)))</formula>
    </cfRule>
  </conditionalFormatting>
  <conditionalFormatting sqref="L1942 L1944:L1945">
    <cfRule type="containsText" dxfId="212" priority="209" operator="containsText" text="error">
      <formula>NOT(ISERROR(SEARCH("error",L1942)))</formula>
    </cfRule>
  </conditionalFormatting>
  <conditionalFormatting sqref="L1946:L1967">
    <cfRule type="containsText" dxfId="211" priority="208" operator="containsText" text="error">
      <formula>NOT(ISERROR(SEARCH("error",L1946)))</formula>
    </cfRule>
  </conditionalFormatting>
  <conditionalFormatting sqref="L1968">
    <cfRule type="containsText" dxfId="210" priority="207" operator="containsText" text="error">
      <formula>NOT(ISERROR(SEARCH("error",L1968)))</formula>
    </cfRule>
  </conditionalFormatting>
  <conditionalFormatting sqref="K1985:K1986">
    <cfRule type="containsText" dxfId="209" priority="206" operator="containsText" text="error">
      <formula>NOT(ISERROR(SEARCH("error",K1985)))</formula>
    </cfRule>
  </conditionalFormatting>
  <conditionalFormatting sqref="L1983 L1985:L1986">
    <cfRule type="containsText" dxfId="208" priority="205" operator="containsText" text="error">
      <formula>NOT(ISERROR(SEARCH("error",L1983)))</formula>
    </cfRule>
  </conditionalFormatting>
  <conditionalFormatting sqref="L1987:L2008">
    <cfRule type="containsText" dxfId="207" priority="204" operator="containsText" text="error">
      <formula>NOT(ISERROR(SEARCH("error",L1987)))</formula>
    </cfRule>
  </conditionalFormatting>
  <conditionalFormatting sqref="L2009">
    <cfRule type="containsText" dxfId="206" priority="203" operator="containsText" text="error">
      <formula>NOT(ISERROR(SEARCH("error",L2009)))</formula>
    </cfRule>
  </conditionalFormatting>
  <conditionalFormatting sqref="K2026:K2027">
    <cfRule type="containsText" dxfId="205" priority="202" operator="containsText" text="error">
      <formula>NOT(ISERROR(SEARCH("error",K2026)))</formula>
    </cfRule>
  </conditionalFormatting>
  <conditionalFormatting sqref="L2024 L2026:L2027">
    <cfRule type="containsText" dxfId="204" priority="201" operator="containsText" text="error">
      <formula>NOT(ISERROR(SEARCH("error",L2024)))</formula>
    </cfRule>
  </conditionalFormatting>
  <conditionalFormatting sqref="L2028:L2049">
    <cfRule type="containsText" dxfId="203" priority="200" operator="containsText" text="error">
      <formula>NOT(ISERROR(SEARCH("error",L2028)))</formula>
    </cfRule>
  </conditionalFormatting>
  <conditionalFormatting sqref="L2050">
    <cfRule type="containsText" dxfId="202" priority="199" operator="containsText" text="error">
      <formula>NOT(ISERROR(SEARCH("error",L2050)))</formula>
    </cfRule>
  </conditionalFormatting>
  <conditionalFormatting sqref="J58:J82">
    <cfRule type="containsText" dxfId="201" priority="198" operator="containsText" text="error">
      <formula>NOT(ISERROR(SEARCH("error",J58)))</formula>
    </cfRule>
  </conditionalFormatting>
  <conditionalFormatting sqref="J58:J82">
    <cfRule type="cellIs" dxfId="200" priority="196" operator="lessThan">
      <formula>12</formula>
    </cfRule>
    <cfRule type="cellIs" dxfId="199" priority="197" operator="equal">
      <formula>"4,6,8"</formula>
    </cfRule>
  </conditionalFormatting>
  <conditionalFormatting sqref="J58">
    <cfRule type="expression" dxfId="198" priority="195">
      <formula>AND(C58="NO",E58&lt;12,C59="")</formula>
    </cfRule>
  </conditionalFormatting>
  <conditionalFormatting sqref="J99:J123">
    <cfRule type="containsText" dxfId="197" priority="194" operator="containsText" text="error">
      <formula>NOT(ISERROR(SEARCH("error",J99)))</formula>
    </cfRule>
  </conditionalFormatting>
  <conditionalFormatting sqref="J99:J123">
    <cfRule type="cellIs" dxfId="196" priority="192" operator="lessThan">
      <formula>12</formula>
    </cfRule>
    <cfRule type="cellIs" dxfId="195" priority="193" operator="equal">
      <formula>"4,6,8"</formula>
    </cfRule>
  </conditionalFormatting>
  <conditionalFormatting sqref="J99">
    <cfRule type="expression" dxfId="194" priority="191">
      <formula>AND(C99="NO",E99&lt;12,C100="")</formula>
    </cfRule>
  </conditionalFormatting>
  <conditionalFormatting sqref="J140:J164">
    <cfRule type="containsText" dxfId="193" priority="190" operator="containsText" text="error">
      <formula>NOT(ISERROR(SEARCH("error",J140)))</formula>
    </cfRule>
  </conditionalFormatting>
  <conditionalFormatting sqref="J140:J164">
    <cfRule type="cellIs" dxfId="192" priority="188" operator="lessThan">
      <formula>12</formula>
    </cfRule>
    <cfRule type="cellIs" dxfId="191" priority="189" operator="equal">
      <formula>"4,6,8"</formula>
    </cfRule>
  </conditionalFormatting>
  <conditionalFormatting sqref="J140">
    <cfRule type="expression" dxfId="190" priority="187">
      <formula>AND(C140="NO",E140&lt;12,C141="")</formula>
    </cfRule>
  </conditionalFormatting>
  <conditionalFormatting sqref="J181:J205">
    <cfRule type="containsText" dxfId="189" priority="186" operator="containsText" text="error">
      <formula>NOT(ISERROR(SEARCH("error",J181)))</formula>
    </cfRule>
  </conditionalFormatting>
  <conditionalFormatting sqref="J181:J205">
    <cfRule type="cellIs" dxfId="188" priority="184" operator="lessThan">
      <formula>12</formula>
    </cfRule>
    <cfRule type="cellIs" dxfId="187" priority="185" operator="equal">
      <formula>"4,6,8"</formula>
    </cfRule>
  </conditionalFormatting>
  <conditionalFormatting sqref="J181">
    <cfRule type="expression" dxfId="186" priority="183">
      <formula>AND(C181="NO",E181&lt;12,C182="")</formula>
    </cfRule>
  </conditionalFormatting>
  <conditionalFormatting sqref="J222:J246">
    <cfRule type="containsText" dxfId="185" priority="182" operator="containsText" text="error">
      <formula>NOT(ISERROR(SEARCH("error",J222)))</formula>
    </cfRule>
  </conditionalFormatting>
  <conditionalFormatting sqref="J222:J246">
    <cfRule type="cellIs" dxfId="184" priority="180" operator="lessThan">
      <formula>12</formula>
    </cfRule>
    <cfRule type="cellIs" dxfId="183" priority="181" operator="equal">
      <formula>"4,6,8"</formula>
    </cfRule>
  </conditionalFormatting>
  <conditionalFormatting sqref="J222">
    <cfRule type="expression" dxfId="182" priority="179">
      <formula>AND(C222="NO",E222&lt;12,C223="")</formula>
    </cfRule>
  </conditionalFormatting>
  <conditionalFormatting sqref="J263:J287">
    <cfRule type="containsText" dxfId="181" priority="178" operator="containsText" text="error">
      <formula>NOT(ISERROR(SEARCH("error",J263)))</formula>
    </cfRule>
  </conditionalFormatting>
  <conditionalFormatting sqref="J263:J287">
    <cfRule type="cellIs" dxfId="180" priority="176" operator="lessThan">
      <formula>12</formula>
    </cfRule>
    <cfRule type="cellIs" dxfId="179" priority="177" operator="equal">
      <formula>"4,6,8"</formula>
    </cfRule>
  </conditionalFormatting>
  <conditionalFormatting sqref="J263">
    <cfRule type="expression" dxfId="178" priority="175">
      <formula>AND(C263="NO",E263&lt;12,C264="")</formula>
    </cfRule>
  </conditionalFormatting>
  <conditionalFormatting sqref="J304:J328">
    <cfRule type="containsText" dxfId="177" priority="174" operator="containsText" text="error">
      <formula>NOT(ISERROR(SEARCH("error",J304)))</formula>
    </cfRule>
  </conditionalFormatting>
  <conditionalFormatting sqref="J304:J328">
    <cfRule type="cellIs" dxfId="176" priority="172" operator="lessThan">
      <formula>12</formula>
    </cfRule>
    <cfRule type="cellIs" dxfId="175" priority="173" operator="equal">
      <formula>"4,6,8"</formula>
    </cfRule>
  </conditionalFormatting>
  <conditionalFormatting sqref="J304">
    <cfRule type="expression" dxfId="174" priority="171">
      <formula>AND(C304="NO",E304&lt;12,C305="")</formula>
    </cfRule>
  </conditionalFormatting>
  <conditionalFormatting sqref="J345:J369">
    <cfRule type="containsText" dxfId="173" priority="170" operator="containsText" text="error">
      <formula>NOT(ISERROR(SEARCH("error",J345)))</formula>
    </cfRule>
  </conditionalFormatting>
  <conditionalFormatting sqref="J345:J369">
    <cfRule type="cellIs" dxfId="172" priority="168" operator="lessThan">
      <formula>12</formula>
    </cfRule>
    <cfRule type="cellIs" dxfId="171" priority="169" operator="equal">
      <formula>"4,6,8"</formula>
    </cfRule>
  </conditionalFormatting>
  <conditionalFormatting sqref="J345">
    <cfRule type="expression" dxfId="170" priority="167">
      <formula>AND(C345="NO",E345&lt;12,C346="")</formula>
    </cfRule>
  </conditionalFormatting>
  <conditionalFormatting sqref="J386:J410">
    <cfRule type="containsText" dxfId="169" priority="166" operator="containsText" text="error">
      <formula>NOT(ISERROR(SEARCH("error",J386)))</formula>
    </cfRule>
  </conditionalFormatting>
  <conditionalFormatting sqref="J386:J410">
    <cfRule type="cellIs" dxfId="168" priority="164" operator="lessThan">
      <formula>12</formula>
    </cfRule>
    <cfRule type="cellIs" dxfId="167" priority="165" operator="equal">
      <formula>"4,6,8"</formula>
    </cfRule>
  </conditionalFormatting>
  <conditionalFormatting sqref="J386">
    <cfRule type="expression" dxfId="166" priority="163">
      <formula>AND(C386="NO",E386&lt;12,C387="")</formula>
    </cfRule>
  </conditionalFormatting>
  <conditionalFormatting sqref="J427:J451">
    <cfRule type="containsText" dxfId="165" priority="162" operator="containsText" text="error">
      <formula>NOT(ISERROR(SEARCH("error",J427)))</formula>
    </cfRule>
  </conditionalFormatting>
  <conditionalFormatting sqref="J427:J451">
    <cfRule type="cellIs" dxfId="164" priority="160" operator="lessThan">
      <formula>12</formula>
    </cfRule>
    <cfRule type="cellIs" dxfId="163" priority="161" operator="equal">
      <formula>"4,6,8"</formula>
    </cfRule>
  </conditionalFormatting>
  <conditionalFormatting sqref="J427">
    <cfRule type="expression" dxfId="162" priority="159">
      <formula>AND(C427="NO",E427&lt;12,C428="")</formula>
    </cfRule>
  </conditionalFormatting>
  <conditionalFormatting sqref="J468:J492">
    <cfRule type="containsText" dxfId="161" priority="158" operator="containsText" text="error">
      <formula>NOT(ISERROR(SEARCH("error",J468)))</formula>
    </cfRule>
  </conditionalFormatting>
  <conditionalFormatting sqref="J468:J492">
    <cfRule type="cellIs" dxfId="160" priority="156" operator="lessThan">
      <formula>12</formula>
    </cfRule>
    <cfRule type="cellIs" dxfId="159" priority="157" operator="equal">
      <formula>"4,6,8"</formula>
    </cfRule>
  </conditionalFormatting>
  <conditionalFormatting sqref="J468">
    <cfRule type="expression" dxfId="158" priority="155">
      <formula>AND(C468="NO",E468&lt;12,C469="")</formula>
    </cfRule>
  </conditionalFormatting>
  <conditionalFormatting sqref="J509:J533">
    <cfRule type="containsText" dxfId="157" priority="154" operator="containsText" text="error">
      <formula>NOT(ISERROR(SEARCH("error",J509)))</formula>
    </cfRule>
  </conditionalFormatting>
  <conditionalFormatting sqref="J509:J533">
    <cfRule type="cellIs" dxfId="156" priority="152" operator="lessThan">
      <formula>12</formula>
    </cfRule>
    <cfRule type="cellIs" dxfId="155" priority="153" operator="equal">
      <formula>"4,6,8"</formula>
    </cfRule>
  </conditionalFormatting>
  <conditionalFormatting sqref="J509">
    <cfRule type="expression" dxfId="154" priority="151">
      <formula>AND(C509="NO",E509&lt;12,C510="")</formula>
    </cfRule>
  </conditionalFormatting>
  <conditionalFormatting sqref="J550:J574">
    <cfRule type="containsText" dxfId="153" priority="150" operator="containsText" text="error">
      <formula>NOT(ISERROR(SEARCH("error",J550)))</formula>
    </cfRule>
  </conditionalFormatting>
  <conditionalFormatting sqref="J550:J574">
    <cfRule type="cellIs" dxfId="152" priority="148" operator="lessThan">
      <formula>12</formula>
    </cfRule>
    <cfRule type="cellIs" dxfId="151" priority="149" operator="equal">
      <formula>"4,6,8"</formula>
    </cfRule>
  </conditionalFormatting>
  <conditionalFormatting sqref="J550">
    <cfRule type="expression" dxfId="150" priority="147">
      <formula>AND(C550="NO",E550&lt;12,C551="")</formula>
    </cfRule>
  </conditionalFormatting>
  <conditionalFormatting sqref="J591:J615">
    <cfRule type="containsText" dxfId="149" priority="146" operator="containsText" text="error">
      <formula>NOT(ISERROR(SEARCH("error",J591)))</formula>
    </cfRule>
  </conditionalFormatting>
  <conditionalFormatting sqref="J591:J615">
    <cfRule type="cellIs" dxfId="148" priority="144" operator="lessThan">
      <formula>12</formula>
    </cfRule>
    <cfRule type="cellIs" dxfId="147" priority="145" operator="equal">
      <formula>"4,6,8"</formula>
    </cfRule>
  </conditionalFormatting>
  <conditionalFormatting sqref="J591">
    <cfRule type="expression" dxfId="146" priority="143">
      <formula>AND(C591="NO",E591&lt;12,C592="")</formula>
    </cfRule>
  </conditionalFormatting>
  <conditionalFormatting sqref="J632:J656">
    <cfRule type="containsText" dxfId="145" priority="142" operator="containsText" text="error">
      <formula>NOT(ISERROR(SEARCH("error",J632)))</formula>
    </cfRule>
  </conditionalFormatting>
  <conditionalFormatting sqref="J632:J656">
    <cfRule type="cellIs" dxfId="144" priority="140" operator="lessThan">
      <formula>12</formula>
    </cfRule>
    <cfRule type="cellIs" dxfId="143" priority="141" operator="equal">
      <formula>"4,6,8"</formula>
    </cfRule>
  </conditionalFormatting>
  <conditionalFormatting sqref="J632">
    <cfRule type="expression" dxfId="142" priority="139">
      <formula>AND(C632="NO",E632&lt;12,C633="")</formula>
    </cfRule>
  </conditionalFormatting>
  <conditionalFormatting sqref="J673:J697">
    <cfRule type="containsText" dxfId="141" priority="138" operator="containsText" text="error">
      <formula>NOT(ISERROR(SEARCH("error",J673)))</formula>
    </cfRule>
  </conditionalFormatting>
  <conditionalFormatting sqref="J673:J697">
    <cfRule type="cellIs" dxfId="140" priority="136" operator="lessThan">
      <formula>12</formula>
    </cfRule>
    <cfRule type="cellIs" dxfId="139" priority="137" operator="equal">
      <formula>"4,6,8"</formula>
    </cfRule>
  </conditionalFormatting>
  <conditionalFormatting sqref="J673">
    <cfRule type="expression" dxfId="138" priority="135">
      <formula>AND(C673="NO",E673&lt;12,C674="")</formula>
    </cfRule>
  </conditionalFormatting>
  <conditionalFormatting sqref="J714:J738">
    <cfRule type="containsText" dxfId="137" priority="134" operator="containsText" text="error">
      <formula>NOT(ISERROR(SEARCH("error",J714)))</formula>
    </cfRule>
  </conditionalFormatting>
  <conditionalFormatting sqref="J714:J738">
    <cfRule type="cellIs" dxfId="136" priority="132" operator="lessThan">
      <formula>12</formula>
    </cfRule>
    <cfRule type="cellIs" dxfId="135" priority="133" operator="equal">
      <formula>"4,6,8"</formula>
    </cfRule>
  </conditionalFormatting>
  <conditionalFormatting sqref="J714">
    <cfRule type="expression" dxfId="134" priority="131">
      <formula>AND(C714="NO",E714&lt;12,C715="")</formula>
    </cfRule>
  </conditionalFormatting>
  <conditionalFormatting sqref="J755:J779">
    <cfRule type="containsText" dxfId="133" priority="130" operator="containsText" text="error">
      <formula>NOT(ISERROR(SEARCH("error",J755)))</formula>
    </cfRule>
  </conditionalFormatting>
  <conditionalFormatting sqref="J755:J779">
    <cfRule type="cellIs" dxfId="132" priority="128" operator="lessThan">
      <formula>12</formula>
    </cfRule>
    <cfRule type="cellIs" dxfId="131" priority="129" operator="equal">
      <formula>"4,6,8"</formula>
    </cfRule>
  </conditionalFormatting>
  <conditionalFormatting sqref="J755">
    <cfRule type="expression" dxfId="130" priority="127">
      <formula>AND(C755="NO",E755&lt;12,C756="")</formula>
    </cfRule>
  </conditionalFormatting>
  <conditionalFormatting sqref="J796:J820">
    <cfRule type="containsText" dxfId="129" priority="126" operator="containsText" text="error">
      <formula>NOT(ISERROR(SEARCH("error",J796)))</formula>
    </cfRule>
  </conditionalFormatting>
  <conditionalFormatting sqref="J796:J820">
    <cfRule type="cellIs" dxfId="128" priority="124" operator="lessThan">
      <formula>12</formula>
    </cfRule>
    <cfRule type="cellIs" dxfId="127" priority="125" operator="equal">
      <formula>"4,6,8"</formula>
    </cfRule>
  </conditionalFormatting>
  <conditionalFormatting sqref="J796">
    <cfRule type="expression" dxfId="126" priority="123">
      <formula>AND(C796="NO",E796&lt;12,C797="")</formula>
    </cfRule>
  </conditionalFormatting>
  <conditionalFormatting sqref="J837:J861">
    <cfRule type="containsText" dxfId="125" priority="122" operator="containsText" text="error">
      <formula>NOT(ISERROR(SEARCH("error",J837)))</formula>
    </cfRule>
  </conditionalFormatting>
  <conditionalFormatting sqref="J837:J861">
    <cfRule type="cellIs" dxfId="124" priority="120" operator="lessThan">
      <formula>12</formula>
    </cfRule>
    <cfRule type="cellIs" dxfId="123" priority="121" operator="equal">
      <formula>"4,6,8"</formula>
    </cfRule>
  </conditionalFormatting>
  <conditionalFormatting sqref="J837">
    <cfRule type="expression" dxfId="122" priority="119">
      <formula>AND(C837="NO",E837&lt;12,C838="")</formula>
    </cfRule>
  </conditionalFormatting>
  <conditionalFormatting sqref="J878:J902">
    <cfRule type="containsText" dxfId="121" priority="118" operator="containsText" text="error">
      <formula>NOT(ISERROR(SEARCH("error",J878)))</formula>
    </cfRule>
  </conditionalFormatting>
  <conditionalFormatting sqref="J878:J902">
    <cfRule type="cellIs" dxfId="120" priority="116" operator="lessThan">
      <formula>12</formula>
    </cfRule>
    <cfRule type="cellIs" dxfId="119" priority="117" operator="equal">
      <formula>"4,6,8"</formula>
    </cfRule>
  </conditionalFormatting>
  <conditionalFormatting sqref="J878">
    <cfRule type="expression" dxfId="118" priority="115">
      <formula>AND(C878="NO",E878&lt;12,C879="")</formula>
    </cfRule>
  </conditionalFormatting>
  <conditionalFormatting sqref="J919:J943">
    <cfRule type="containsText" dxfId="117" priority="114" operator="containsText" text="error">
      <formula>NOT(ISERROR(SEARCH("error",J919)))</formula>
    </cfRule>
  </conditionalFormatting>
  <conditionalFormatting sqref="J919:J943">
    <cfRule type="cellIs" dxfId="116" priority="112" operator="lessThan">
      <formula>12</formula>
    </cfRule>
    <cfRule type="cellIs" dxfId="115" priority="113" operator="equal">
      <formula>"4,6,8"</formula>
    </cfRule>
  </conditionalFormatting>
  <conditionalFormatting sqref="J919">
    <cfRule type="expression" dxfId="114" priority="111">
      <formula>AND(C919="NO",E919&lt;12,C920="")</formula>
    </cfRule>
  </conditionalFormatting>
  <conditionalFormatting sqref="J960:J984">
    <cfRule type="containsText" dxfId="113" priority="110" operator="containsText" text="error">
      <formula>NOT(ISERROR(SEARCH("error",J960)))</formula>
    </cfRule>
  </conditionalFormatting>
  <conditionalFormatting sqref="J960:J984">
    <cfRule type="cellIs" dxfId="112" priority="108" operator="lessThan">
      <formula>12</formula>
    </cfRule>
    <cfRule type="cellIs" dxfId="111" priority="109" operator="equal">
      <formula>"4,6,8"</formula>
    </cfRule>
  </conditionalFormatting>
  <conditionalFormatting sqref="J960">
    <cfRule type="expression" dxfId="110" priority="107">
      <formula>AND(C960="NO",E960&lt;12,C961="")</formula>
    </cfRule>
  </conditionalFormatting>
  <conditionalFormatting sqref="J1001:J1025">
    <cfRule type="containsText" dxfId="109" priority="106" operator="containsText" text="error">
      <formula>NOT(ISERROR(SEARCH("error",J1001)))</formula>
    </cfRule>
  </conditionalFormatting>
  <conditionalFormatting sqref="J1001:J1025">
    <cfRule type="cellIs" dxfId="108" priority="104" operator="lessThan">
      <formula>12</formula>
    </cfRule>
    <cfRule type="cellIs" dxfId="107" priority="105" operator="equal">
      <formula>"4,6,8"</formula>
    </cfRule>
  </conditionalFormatting>
  <conditionalFormatting sqref="J1001">
    <cfRule type="expression" dxfId="106" priority="103">
      <formula>AND(C1001="NO",E1001&lt;12,C1002="")</formula>
    </cfRule>
  </conditionalFormatting>
  <conditionalFormatting sqref="J1042:J1066">
    <cfRule type="containsText" dxfId="105" priority="102" operator="containsText" text="error">
      <formula>NOT(ISERROR(SEARCH("error",J1042)))</formula>
    </cfRule>
  </conditionalFormatting>
  <conditionalFormatting sqref="J1042:J1066">
    <cfRule type="cellIs" dxfId="104" priority="100" operator="lessThan">
      <formula>12</formula>
    </cfRule>
    <cfRule type="cellIs" dxfId="103" priority="101" operator="equal">
      <formula>"4,6,8"</formula>
    </cfRule>
  </conditionalFormatting>
  <conditionalFormatting sqref="J1042">
    <cfRule type="expression" dxfId="102" priority="99">
      <formula>AND(C1042="NO",E1042&lt;12,C1043="")</formula>
    </cfRule>
  </conditionalFormatting>
  <conditionalFormatting sqref="J1083:J1107">
    <cfRule type="containsText" dxfId="101" priority="98" operator="containsText" text="error">
      <formula>NOT(ISERROR(SEARCH("error",J1083)))</formula>
    </cfRule>
  </conditionalFormatting>
  <conditionalFormatting sqref="J1083:J1107">
    <cfRule type="cellIs" dxfId="100" priority="96" operator="lessThan">
      <formula>12</formula>
    </cfRule>
    <cfRule type="cellIs" dxfId="99" priority="97" operator="equal">
      <formula>"4,6,8"</formula>
    </cfRule>
  </conditionalFormatting>
  <conditionalFormatting sqref="J1083">
    <cfRule type="expression" dxfId="98" priority="95">
      <formula>AND(C1083="NO",E1083&lt;12,C1084="")</formula>
    </cfRule>
  </conditionalFormatting>
  <conditionalFormatting sqref="J1124:J1148">
    <cfRule type="containsText" dxfId="97" priority="94" operator="containsText" text="error">
      <formula>NOT(ISERROR(SEARCH("error",J1124)))</formula>
    </cfRule>
  </conditionalFormatting>
  <conditionalFormatting sqref="J1124:J1148">
    <cfRule type="cellIs" dxfId="96" priority="92" operator="lessThan">
      <formula>12</formula>
    </cfRule>
    <cfRule type="cellIs" dxfId="95" priority="93" operator="equal">
      <formula>"4,6,8"</formula>
    </cfRule>
  </conditionalFormatting>
  <conditionalFormatting sqref="J1124">
    <cfRule type="expression" dxfId="94" priority="91">
      <formula>AND(C1124="NO",E1124&lt;12,C1125="")</formula>
    </cfRule>
  </conditionalFormatting>
  <conditionalFormatting sqref="J1165:J1189">
    <cfRule type="containsText" dxfId="93" priority="90" operator="containsText" text="error">
      <formula>NOT(ISERROR(SEARCH("error",J1165)))</formula>
    </cfRule>
  </conditionalFormatting>
  <conditionalFormatting sqref="J1165:J1189">
    <cfRule type="cellIs" dxfId="92" priority="88" operator="lessThan">
      <formula>12</formula>
    </cfRule>
    <cfRule type="cellIs" dxfId="91" priority="89" operator="equal">
      <formula>"4,6,8"</formula>
    </cfRule>
  </conditionalFormatting>
  <conditionalFormatting sqref="J1165">
    <cfRule type="expression" dxfId="90" priority="87">
      <formula>AND(C1165="NO",E1165&lt;12,C1166="")</formula>
    </cfRule>
  </conditionalFormatting>
  <conditionalFormatting sqref="J1206:J1230">
    <cfRule type="containsText" dxfId="89" priority="86" operator="containsText" text="error">
      <formula>NOT(ISERROR(SEARCH("error",J1206)))</formula>
    </cfRule>
  </conditionalFormatting>
  <conditionalFormatting sqref="J1206:J1230">
    <cfRule type="cellIs" dxfId="88" priority="84" operator="lessThan">
      <formula>12</formula>
    </cfRule>
    <cfRule type="cellIs" dxfId="87" priority="85" operator="equal">
      <formula>"4,6,8"</formula>
    </cfRule>
  </conditionalFormatting>
  <conditionalFormatting sqref="J1206">
    <cfRule type="expression" dxfId="86" priority="83">
      <formula>AND(C1206="NO",E1206&lt;12,C1207="")</formula>
    </cfRule>
  </conditionalFormatting>
  <conditionalFormatting sqref="J1247:J1271">
    <cfRule type="containsText" dxfId="85" priority="82" operator="containsText" text="error">
      <formula>NOT(ISERROR(SEARCH("error",J1247)))</formula>
    </cfRule>
  </conditionalFormatting>
  <conditionalFormatting sqref="J1247:J1271">
    <cfRule type="cellIs" dxfId="84" priority="80" operator="lessThan">
      <formula>12</formula>
    </cfRule>
    <cfRule type="cellIs" dxfId="83" priority="81" operator="equal">
      <formula>"4,6,8"</formula>
    </cfRule>
  </conditionalFormatting>
  <conditionalFormatting sqref="J1247">
    <cfRule type="expression" dxfId="82" priority="79">
      <formula>AND(C1247="NO",E1247&lt;12,C1248="")</formula>
    </cfRule>
  </conditionalFormatting>
  <conditionalFormatting sqref="J1288:J1312">
    <cfRule type="containsText" dxfId="81" priority="78" operator="containsText" text="error">
      <formula>NOT(ISERROR(SEARCH("error",J1288)))</formula>
    </cfRule>
  </conditionalFormatting>
  <conditionalFormatting sqref="J1288:J1312">
    <cfRule type="cellIs" dxfId="80" priority="76" operator="lessThan">
      <formula>12</formula>
    </cfRule>
    <cfRule type="cellIs" dxfId="79" priority="77" operator="equal">
      <formula>"4,6,8"</formula>
    </cfRule>
  </conditionalFormatting>
  <conditionalFormatting sqref="J1288">
    <cfRule type="expression" dxfId="78" priority="75">
      <formula>AND(C1288="NO",E1288&lt;12,C1289="")</formula>
    </cfRule>
  </conditionalFormatting>
  <conditionalFormatting sqref="J1329:J1353">
    <cfRule type="containsText" dxfId="77" priority="74" operator="containsText" text="error">
      <formula>NOT(ISERROR(SEARCH("error",J1329)))</formula>
    </cfRule>
  </conditionalFormatting>
  <conditionalFormatting sqref="J1329:J1353">
    <cfRule type="cellIs" dxfId="76" priority="72" operator="lessThan">
      <formula>12</formula>
    </cfRule>
    <cfRule type="cellIs" dxfId="75" priority="73" operator="equal">
      <formula>"4,6,8"</formula>
    </cfRule>
  </conditionalFormatting>
  <conditionalFormatting sqref="J1329">
    <cfRule type="expression" dxfId="74" priority="71">
      <formula>AND(C1329="NO",E1329&lt;12,C1330="")</formula>
    </cfRule>
  </conditionalFormatting>
  <conditionalFormatting sqref="J1370:J1394">
    <cfRule type="containsText" dxfId="73" priority="70" operator="containsText" text="error">
      <formula>NOT(ISERROR(SEARCH("error",J1370)))</formula>
    </cfRule>
  </conditionalFormatting>
  <conditionalFormatting sqref="J1370:J1394">
    <cfRule type="cellIs" dxfId="72" priority="68" operator="lessThan">
      <formula>12</formula>
    </cfRule>
    <cfRule type="cellIs" dxfId="71" priority="69" operator="equal">
      <formula>"4,6,8"</formula>
    </cfRule>
  </conditionalFormatting>
  <conditionalFormatting sqref="J1370">
    <cfRule type="expression" dxfId="70" priority="67">
      <formula>AND(C1370="NO",E1370&lt;12,C1371="")</formula>
    </cfRule>
  </conditionalFormatting>
  <conditionalFormatting sqref="J1411:J1435">
    <cfRule type="containsText" dxfId="69" priority="66" operator="containsText" text="error">
      <formula>NOT(ISERROR(SEARCH("error",J1411)))</formula>
    </cfRule>
  </conditionalFormatting>
  <conditionalFormatting sqref="J1411:J1435">
    <cfRule type="cellIs" dxfId="68" priority="64" operator="lessThan">
      <formula>12</formula>
    </cfRule>
    <cfRule type="cellIs" dxfId="67" priority="65" operator="equal">
      <formula>"4,6,8"</formula>
    </cfRule>
  </conditionalFormatting>
  <conditionalFormatting sqref="J1411">
    <cfRule type="expression" dxfId="66" priority="63">
      <formula>AND(C1411="NO",E1411&lt;12,C1412="")</formula>
    </cfRule>
  </conditionalFormatting>
  <conditionalFormatting sqref="J1452:J1476">
    <cfRule type="containsText" dxfId="65" priority="62" operator="containsText" text="error">
      <formula>NOT(ISERROR(SEARCH("error",J1452)))</formula>
    </cfRule>
  </conditionalFormatting>
  <conditionalFormatting sqref="J1452:J1476">
    <cfRule type="cellIs" dxfId="64" priority="60" operator="lessThan">
      <formula>12</formula>
    </cfRule>
    <cfRule type="cellIs" dxfId="63" priority="61" operator="equal">
      <formula>"4,6,8"</formula>
    </cfRule>
  </conditionalFormatting>
  <conditionalFormatting sqref="J1452">
    <cfRule type="expression" dxfId="62" priority="59">
      <formula>AND(C1452="NO",E1452&lt;12,C1453="")</formula>
    </cfRule>
  </conditionalFormatting>
  <conditionalFormatting sqref="J1493:J1517">
    <cfRule type="containsText" dxfId="61" priority="58" operator="containsText" text="error">
      <formula>NOT(ISERROR(SEARCH("error",J1493)))</formula>
    </cfRule>
  </conditionalFormatting>
  <conditionalFormatting sqref="J1493:J1517">
    <cfRule type="cellIs" dxfId="60" priority="56" operator="lessThan">
      <formula>12</formula>
    </cfRule>
    <cfRule type="cellIs" dxfId="59" priority="57" operator="equal">
      <formula>"4,6,8"</formula>
    </cfRule>
  </conditionalFormatting>
  <conditionalFormatting sqref="J1493">
    <cfRule type="expression" dxfId="58" priority="55">
      <formula>AND(C1493="NO",E1493&lt;12,C1494="")</formula>
    </cfRule>
  </conditionalFormatting>
  <conditionalFormatting sqref="J1534:J1558">
    <cfRule type="containsText" dxfId="57" priority="54" operator="containsText" text="error">
      <formula>NOT(ISERROR(SEARCH("error",J1534)))</formula>
    </cfRule>
  </conditionalFormatting>
  <conditionalFormatting sqref="J1534:J1558">
    <cfRule type="cellIs" dxfId="56" priority="52" operator="lessThan">
      <formula>12</formula>
    </cfRule>
    <cfRule type="cellIs" dxfId="55" priority="53" operator="equal">
      <formula>"4,6,8"</formula>
    </cfRule>
  </conditionalFormatting>
  <conditionalFormatting sqref="J1534">
    <cfRule type="expression" dxfId="54" priority="51">
      <formula>AND(C1534="NO",E1534&lt;12,C1535="")</formula>
    </cfRule>
  </conditionalFormatting>
  <conditionalFormatting sqref="J1575:J1599">
    <cfRule type="containsText" dxfId="53" priority="50" operator="containsText" text="error">
      <formula>NOT(ISERROR(SEARCH("error",J1575)))</formula>
    </cfRule>
  </conditionalFormatting>
  <conditionalFormatting sqref="J1575:J1599">
    <cfRule type="cellIs" dxfId="52" priority="48" operator="lessThan">
      <formula>12</formula>
    </cfRule>
    <cfRule type="cellIs" dxfId="51" priority="49" operator="equal">
      <formula>"4,6,8"</formula>
    </cfRule>
  </conditionalFormatting>
  <conditionalFormatting sqref="J1575">
    <cfRule type="expression" dxfId="50" priority="47">
      <formula>AND(C1575="NO",E1575&lt;12,C1576="")</formula>
    </cfRule>
  </conditionalFormatting>
  <conditionalFormatting sqref="J1616:J1640">
    <cfRule type="containsText" dxfId="49" priority="46" operator="containsText" text="error">
      <formula>NOT(ISERROR(SEARCH("error",J1616)))</formula>
    </cfRule>
  </conditionalFormatting>
  <conditionalFormatting sqref="J1616:J1640">
    <cfRule type="cellIs" dxfId="48" priority="44" operator="lessThan">
      <formula>12</formula>
    </cfRule>
    <cfRule type="cellIs" dxfId="47" priority="45" operator="equal">
      <formula>"4,6,8"</formula>
    </cfRule>
  </conditionalFormatting>
  <conditionalFormatting sqref="J1616">
    <cfRule type="expression" dxfId="46" priority="43">
      <formula>AND(C1616="NO",E1616&lt;12,C1617="")</formula>
    </cfRule>
  </conditionalFormatting>
  <conditionalFormatting sqref="J1657:J1681">
    <cfRule type="containsText" dxfId="45" priority="42" operator="containsText" text="error">
      <formula>NOT(ISERROR(SEARCH("error",J1657)))</formula>
    </cfRule>
  </conditionalFormatting>
  <conditionalFormatting sqref="J1657:J1681">
    <cfRule type="cellIs" dxfId="44" priority="40" operator="lessThan">
      <formula>12</formula>
    </cfRule>
    <cfRule type="cellIs" dxfId="43" priority="41" operator="equal">
      <formula>"4,6,8"</formula>
    </cfRule>
  </conditionalFormatting>
  <conditionalFormatting sqref="J1657">
    <cfRule type="expression" dxfId="42" priority="39">
      <formula>AND(C1657="NO",E1657&lt;12,C1658="")</formula>
    </cfRule>
  </conditionalFormatting>
  <conditionalFormatting sqref="J1698:J1722">
    <cfRule type="containsText" dxfId="41" priority="38" operator="containsText" text="error">
      <formula>NOT(ISERROR(SEARCH("error",J1698)))</formula>
    </cfRule>
  </conditionalFormatting>
  <conditionalFormatting sqref="J1698:J1722">
    <cfRule type="cellIs" dxfId="40" priority="36" operator="lessThan">
      <formula>12</formula>
    </cfRule>
    <cfRule type="cellIs" dxfId="39" priority="37" operator="equal">
      <formula>"4,6,8"</formula>
    </cfRule>
  </conditionalFormatting>
  <conditionalFormatting sqref="J1698">
    <cfRule type="expression" dxfId="38" priority="35">
      <formula>AND(C1698="NO",E1698&lt;12,C1699="")</formula>
    </cfRule>
  </conditionalFormatting>
  <conditionalFormatting sqref="J1739:J1763">
    <cfRule type="containsText" dxfId="37" priority="34" operator="containsText" text="error">
      <formula>NOT(ISERROR(SEARCH("error",J1739)))</formula>
    </cfRule>
  </conditionalFormatting>
  <conditionalFormatting sqref="J1739:J1763">
    <cfRule type="cellIs" dxfId="36" priority="32" operator="lessThan">
      <formula>12</formula>
    </cfRule>
    <cfRule type="cellIs" dxfId="35" priority="33" operator="equal">
      <formula>"4,6,8"</formula>
    </cfRule>
  </conditionalFormatting>
  <conditionalFormatting sqref="J1739">
    <cfRule type="expression" dxfId="34" priority="31">
      <formula>AND(C1739="NO",E1739&lt;12,C1740="")</formula>
    </cfRule>
  </conditionalFormatting>
  <conditionalFormatting sqref="J1780:J1804">
    <cfRule type="containsText" dxfId="33" priority="30" operator="containsText" text="error">
      <formula>NOT(ISERROR(SEARCH("error",J1780)))</formula>
    </cfRule>
  </conditionalFormatting>
  <conditionalFormatting sqref="J1780:J1804">
    <cfRule type="cellIs" dxfId="32" priority="28" operator="lessThan">
      <formula>12</formula>
    </cfRule>
    <cfRule type="cellIs" dxfId="31" priority="29" operator="equal">
      <formula>"4,6,8"</formula>
    </cfRule>
  </conditionalFormatting>
  <conditionalFormatting sqref="J1780">
    <cfRule type="expression" dxfId="30" priority="27">
      <formula>AND(C1780="NO",E1780&lt;12,C1781="")</formula>
    </cfRule>
  </conditionalFormatting>
  <conditionalFormatting sqref="J1821:J1845">
    <cfRule type="containsText" dxfId="29" priority="26" operator="containsText" text="error">
      <formula>NOT(ISERROR(SEARCH("error",J1821)))</formula>
    </cfRule>
  </conditionalFormatting>
  <conditionalFormatting sqref="J1821:J1845">
    <cfRule type="cellIs" dxfId="28" priority="24" operator="lessThan">
      <formula>12</formula>
    </cfRule>
    <cfRule type="cellIs" dxfId="27" priority="25" operator="equal">
      <formula>"4,6,8"</formula>
    </cfRule>
  </conditionalFormatting>
  <conditionalFormatting sqref="J1821">
    <cfRule type="expression" dxfId="26" priority="23">
      <formula>AND(C1821="NO",E1821&lt;12,C1822="")</formula>
    </cfRule>
  </conditionalFormatting>
  <conditionalFormatting sqref="J1862:J1886">
    <cfRule type="containsText" dxfId="25" priority="22" operator="containsText" text="error">
      <formula>NOT(ISERROR(SEARCH("error",J1862)))</formula>
    </cfRule>
  </conditionalFormatting>
  <conditionalFormatting sqref="J1862:J1886">
    <cfRule type="cellIs" dxfId="24" priority="20" operator="lessThan">
      <formula>12</formula>
    </cfRule>
    <cfRule type="cellIs" dxfId="23" priority="21" operator="equal">
      <formula>"4,6,8"</formula>
    </cfRule>
  </conditionalFormatting>
  <conditionalFormatting sqref="J1862">
    <cfRule type="expression" dxfId="22" priority="19">
      <formula>AND(C1862="NO",E1862&lt;12,C1863="")</formula>
    </cfRule>
  </conditionalFormatting>
  <conditionalFormatting sqref="J1903:J1927">
    <cfRule type="containsText" dxfId="21" priority="18" operator="containsText" text="error">
      <formula>NOT(ISERROR(SEARCH("error",J1903)))</formula>
    </cfRule>
  </conditionalFormatting>
  <conditionalFormatting sqref="J1903:J1927">
    <cfRule type="cellIs" dxfId="20" priority="16" operator="lessThan">
      <formula>12</formula>
    </cfRule>
    <cfRule type="cellIs" dxfId="19" priority="17" operator="equal">
      <formula>"4,6,8"</formula>
    </cfRule>
  </conditionalFormatting>
  <conditionalFormatting sqref="J1903">
    <cfRule type="expression" dxfId="18" priority="15">
      <formula>AND(C1903="NO",E1903&lt;12,C1904="")</formula>
    </cfRule>
  </conditionalFormatting>
  <conditionalFormatting sqref="J1944:J1968">
    <cfRule type="containsText" dxfId="17" priority="14" operator="containsText" text="error">
      <formula>NOT(ISERROR(SEARCH("error",J1944)))</formula>
    </cfRule>
  </conditionalFormatting>
  <conditionalFormatting sqref="J1944:J1968">
    <cfRule type="cellIs" dxfId="16" priority="12" operator="lessThan">
      <formula>12</formula>
    </cfRule>
    <cfRule type="cellIs" dxfId="15" priority="13" operator="equal">
      <formula>"4,6,8"</formula>
    </cfRule>
  </conditionalFormatting>
  <conditionalFormatting sqref="J1944">
    <cfRule type="expression" dxfId="14" priority="11">
      <formula>AND(C1944="NO",E1944&lt;12,C1945="")</formula>
    </cfRule>
  </conditionalFormatting>
  <conditionalFormatting sqref="J1985:J2009">
    <cfRule type="containsText" dxfId="13" priority="10" operator="containsText" text="error">
      <formula>NOT(ISERROR(SEARCH("error",J1985)))</formula>
    </cfRule>
  </conditionalFormatting>
  <conditionalFormatting sqref="J1985:J2009">
    <cfRule type="cellIs" dxfId="12" priority="8" operator="lessThan">
      <formula>12</formula>
    </cfRule>
    <cfRule type="cellIs" dxfId="11" priority="9" operator="equal">
      <formula>"4,6,8"</formula>
    </cfRule>
  </conditionalFormatting>
  <conditionalFormatting sqref="J1985">
    <cfRule type="expression" dxfId="10" priority="7">
      <formula>AND(C1985="NO",E1985&lt;12,C1986="")</formula>
    </cfRule>
  </conditionalFormatting>
  <conditionalFormatting sqref="J2026:J2050">
    <cfRule type="containsText" dxfId="9" priority="6" operator="containsText" text="error">
      <formula>NOT(ISERROR(SEARCH("error",J2026)))</formula>
    </cfRule>
  </conditionalFormatting>
  <conditionalFormatting sqref="J2026:J2050">
    <cfRule type="cellIs" dxfId="8" priority="4" operator="lessThan">
      <formula>12</formula>
    </cfRule>
    <cfRule type="cellIs" dxfId="7" priority="5" operator="equal">
      <formula>"4,6,8"</formula>
    </cfRule>
  </conditionalFormatting>
  <conditionalFormatting sqref="J2026">
    <cfRule type="expression" dxfId="6" priority="3">
      <formula>AND(C2026="NO",E2026&lt;12,C2027="")</formula>
    </cfRule>
  </conditionalFormatting>
  <conditionalFormatting sqref="E181:E188">
    <cfRule type="expression" dxfId="5" priority="2">
      <formula>AND(OR(C181="NO",C181="REV T",C181="DBL REV",C181="TPL REV",C181="QD REV"),E181&gt;12)</formula>
    </cfRule>
  </conditionalFormatting>
  <conditionalFormatting sqref="C181:C188">
    <cfRule type="expression" dxfId="4" priority="1">
      <formula>AND(OR(C182="FST",C182="REV T",C182="DBL REV",C182="TPL REV",C182="QD REV"),C181="Field SPL")</formula>
    </cfRule>
  </conditionalFormatting>
  <hyperlinks>
    <hyperlink ref="L944:U944" location="'Assignment Tool'!B865" display="Go to previous Cable Reel" xr:uid="{00000000-0004-0000-0600-00003A000000}"/>
    <hyperlink ref="B944:C944" location="'Assignment Tool'!B985" display="Go to Cable Reel #24" xr:uid="{00000000-0004-0000-0600-000052000000}"/>
    <hyperlink ref="B945:C945" location="'Assignment Tool'!B1" display="Go to Top" xr:uid="{00000000-0004-0000-0600-000053000000}"/>
  </hyperlinks>
  <pageMargins left="0.7" right="0.7" top="0.75" bottom="0.75" header="0.3" footer="0.3"/>
  <pageSetup paperSize="3" scale="79" fitToHeight="0" orientation="landscape" r:id="rId1"/>
  <rowBreaks count="21" manualBreakCount="21">
    <brk id="43" max="16383" man="1"/>
    <brk id="44" max="16383" man="1"/>
    <brk id="85" max="16383" man="1"/>
    <brk id="126" max="16383" man="1"/>
    <brk id="167" max="16383" man="1"/>
    <brk id="208" max="16383" man="1"/>
    <brk id="249" max="16383" man="1"/>
    <brk id="290" max="16383" man="1"/>
    <brk id="331" max="16383" man="1"/>
    <brk id="372" max="16383" man="1"/>
    <brk id="413" max="16383" man="1"/>
    <brk id="454" max="16383" man="1"/>
    <brk id="495" max="16383" man="1"/>
    <brk id="536" max="16383" man="1"/>
    <brk id="577" max="16383" man="1"/>
    <brk id="618" max="16383" man="1"/>
    <brk id="659" max="16383" man="1"/>
    <brk id="700" max="16383" man="1"/>
    <brk id="741" max="16383" man="1"/>
    <brk id="782" max="16383" man="1"/>
    <brk id="823"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128497" r:id="rId4" name="Button 9713">
              <controlPr defaultSize="0" print="0" autoFill="0" autoPict="0" macro="[0]!FA_IMPORT_FORM">
                <anchor moveWithCells="1" sizeWithCells="1">
                  <from>
                    <xdr:col>12</xdr:col>
                    <xdr:colOff>190500</xdr:colOff>
                    <xdr:row>0</xdr:row>
                    <xdr:rowOff>95250</xdr:rowOff>
                  </from>
                  <to>
                    <xdr:col>19</xdr:col>
                    <xdr:colOff>342900</xdr:colOff>
                    <xdr:row>3</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xWindow="506" yWindow="514" count="7">
        <x14:dataValidation type="list" allowBlank="1" showInputMessage="1" showErrorMessage="1" promptTitle="Enter tether size" xr:uid="{00000000-0002-0000-0600-000001000000}">
          <x14:formula1>
            <xm:f>Data!$W$1:$W$4</xm:f>
          </x14:formula1>
          <xm:sqref>F673:F697 F17:F41 F1944:F1968 F1903:F1927 F1862:F1886 F1821:F1845 F1780:F1804 F1739:F1763 F1698:F1722 F1657:F1681 F1616:F1640 F468:F492 F1493:F1517 F1452:F1476 F1411:F1435 F1370:F1394 F1329:F1353 F1288:F1312 F1247:F1271 F1206:F1230 F1165:F1189 F1124:F1148 F1083:F1107 F1042:F1066 F1001:F1025 F960:F984 F919:F943 F878:F902 F837:F861 F796:F820 F755:F779 F1534:F1558 F632:F656 F591:F615 F550:F574 F509:F533 F140:F164 F181:F205 F427:F451 F386:F410 F345:F369 F304:F328 F263:F287 F222:F246 F99:F123 F58:F82 F714:F738 F1985:F2009 F1575:F1599 F2026:F2050</xm:sqref>
        </x14:dataValidation>
        <x14:dataValidation type="list" allowBlank="1" showInputMessage="1" showErrorMessage="1" promptTitle="Cable SIze" prompt="Pick Cable Size- 216 is for Buried Only" xr:uid="{00000000-0002-0000-0600-000002000000}">
          <x14:formula1>
            <xm:f>Data!$AB$1:$AB$11</xm:f>
          </x14:formula1>
          <xm:sqref>E8 E1976 E1935 E1894 E1853 E1812 E1771 E1730 E1689 E1648 E1607 E1566 E1525 E1484 E1443 E1402 E1361 E1320 E1279 E1238 E1197 E1156 E1115 E1074 E1033 E992 E951 E910 E869 E828 E787 E746 E705 E664 E623 E582 E541 E500 E459 E418 E377 E336 E295 E254 E213 E172 E131 E90 E49 E2017</xm:sqref>
        </x14:dataValidation>
        <x14:dataValidation type="list" allowBlank="1" showInputMessage="1" showErrorMessage="1" promptTitle="Dead Strands" prompt="Pick Quantity of Dead Strands- (Multiples of 12 only)" xr:uid="{00000000-0002-0000-0600-000004000000}">
          <x14:formula1>
            <xm:f>Data!$AA$1:$AA$24</xm:f>
          </x14:formula1>
          <xm:sqref>E9 E1977 E1936 E1895 E1854 E1813 E1772 E1731 E1690 E1649 E1608 E50 E91 E132 E173 E214 E255 E296 E337 E378 E419 E460 E501 E542 E583 E624 E665 E706 E747 E788 E829 E870 E911 E952 E993 E1034 E1075 E1116 E1157 E1198 E1239 E1280 E1321 E1362 E1403 E1444 E1485 E1526 E1567 E2018</xm:sqref>
        </x14:dataValidation>
        <x14:dataValidation type="list" allowBlank="1" showInputMessage="1" showErrorMessage="1" promptTitle="Enter tether size" xr:uid="{00000000-0002-0000-0600-000005000000}">
          <x14:formula1>
            <xm:f>Data!$Y$1:$Y$19</xm:f>
          </x14:formula1>
          <xm:sqref>E1575:E1599 E1985:E2009 E1944:E1968 E1903:E1927 E1862:E1886 E1821:E1845 E1780:E1804 E1739:E1763 E1698:E1722 E1657:E1681 E1616:E1640 E468:E492 E386:E410 E58:E82 E99:E123 E222:E246 E263:E287 E304:E328 E345:E369 E17:E41 E427:E451 E181:E205 E140:E164 E509:E533 E550:E574 E591:E615 E632:E656 E673:E697 E714:E738 E755:E779 E796:E820 E837:E861 E878:E902 E919:E943 E960:E984 E1001:E1025 E1042:E1066 E1083:E1107 E1124:E1148 E1165:E1189 E1206:E1230 E1247:E1271 E1288:E1312 E1329:E1353 E1370:E1394 E1411:E1435 E1452:E1476 E1493:E1517 E1534:E1558 E2026:E2050</xm:sqref>
        </x14:dataValidation>
        <x14:dataValidation type="list" allowBlank="1" showInputMessage="1" showErrorMessage="1" promptTitle="Enter tether size" xr:uid="{BF7092FD-70B3-45EE-9EA5-713B73FD9E57}">
          <x14:formula1>
            <xm:f>Data!$AC$1:$AC$13</xm:f>
          </x14:formula1>
          <xm:sqref>K17:K41 K58:K82 K99:K123 K140:K164 K181:K205 K222:K246 K263:K287 K304:K328 K345:K369 K386:K410 K427:K451 K468:K492 K509:K533 K550:K574 K591:K615 K632:K656 K673:K697 K714:K738 K755:K779 K796:K820 K837:K861 K878:K902 K919:K943 K960:K984 K1001:K1025 K1042:K1066 K1083:K1107 K1124:K1148 K1165:K1189 K1206:K1230 K1247:K1271 K1288:K1312 K1329:K1353 K1370:K1394 K1411:K1435 K1452:K1476 K1493:K1517 K1534:K1558 K1575:K1599 K1616:K1640 K1657:K1681 K1698:K1722 K1739:K1763 K1780:K1804 K1821:K1845 K1862:K1886 K1903:K1927 K1944:K1968 K1985:K2009 K2026:K2050</xm:sqref>
        </x14:dataValidation>
        <x14:dataValidation type="list" allowBlank="1" showInputMessage="1" showErrorMessage="1" xr:uid="{00000000-0002-0000-0600-000003000000}">
          <x14:formula1>
            <xm:f>Data!$X$1:$X$8</xm:f>
          </x14:formula1>
          <xm:sqref>C1576:C1599 C18:C41 C1986:C2009 C59:C82 C100:C123 C223:C246 C264:C287 C305:C328 C346:C369 C387:C410 C428:C451 C182:C205 C141:C164 C510:C533 C551:C574 C592:C615 C633:C656 C674:C697 C715:C738 C756:C779 C797:C820 C838:C861 C879:C902 C920:C943 C961:C984 C1002:C1025 C1043:C1066 C1084:C1107 C1125:C1148 C1166:C1189 C1207:C1230 C1248:C1271 C1289:C1312 C1330:C1353 C1371:C1394 C1412:C1435 C1453:C1476 C1494:C1517 C1535:C1558 C469:C492 C1617:C1640 C1658:C1681 C1699:C1722 C1740:C1763 C1781:C1804 C1822:C1845 C1863:C1886 C1904:C1927 C1945:C1968 C2027:C2050</xm:sqref>
        </x14:dataValidation>
        <x14:dataValidation type="list" allowBlank="1" showInputMessage="1" showErrorMessage="1" xr:uid="{40E4D443-8B80-455C-87B2-7FF3083A79DF}">
          <x14:formula1>
            <xm:f>Data!$X$1:$X$9</xm:f>
          </x14:formula1>
          <xm:sqref>C17 C58 C99 C140 C181 C222 C263 C304 C345 C386 C427 C468 C509 C550 C591 C632 C673 C714 C755 C796 C837 C878 C919 C960 C1001 C1042 C1083 C1124 C1165 C1206 C1247 C1288 C1329 C1370 C1411 C1452 C1493 C1534 C1575 C1616 C1657 C1698 C1739 C1780 C1821 C1862 C1903 C1944 C1985 C2026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FD208"/>
  <sheetViews>
    <sheetView zoomScaleNormal="100" workbookViewId="0">
      <selection activeCell="U6" sqref="U6:V6"/>
    </sheetView>
  </sheetViews>
  <sheetFormatPr defaultRowHeight="15" x14ac:dyDescent="0.25"/>
  <sheetData>
    <row r="1" spans="1:160" x14ac:dyDescent="0.25">
      <c r="A1" s="330" t="s">
        <v>403</v>
      </c>
      <c r="B1" s="331"/>
      <c r="C1" s="331"/>
      <c r="D1" s="332"/>
      <c r="E1" s="330" t="s">
        <v>404</v>
      </c>
      <c r="F1" s="331"/>
      <c r="G1" s="331"/>
      <c r="H1" s="332"/>
      <c r="I1" s="330" t="s">
        <v>405</v>
      </c>
      <c r="J1" s="331"/>
      <c r="K1" s="331"/>
      <c r="L1" s="332"/>
      <c r="M1" s="330" t="s">
        <v>406</v>
      </c>
      <c r="N1" s="331"/>
      <c r="O1" s="331"/>
      <c r="P1" s="332"/>
      <c r="Q1" s="330" t="s">
        <v>407</v>
      </c>
      <c r="R1" s="331"/>
      <c r="S1" s="331"/>
      <c r="T1" s="332"/>
      <c r="U1" s="330" t="s">
        <v>408</v>
      </c>
      <c r="V1" s="331"/>
      <c r="W1" s="331"/>
      <c r="X1" s="332"/>
      <c r="Y1" s="330" t="s">
        <v>409</v>
      </c>
      <c r="Z1" s="331"/>
      <c r="AA1" s="331"/>
      <c r="AB1" s="332"/>
      <c r="AC1" s="330" t="s">
        <v>410</v>
      </c>
      <c r="AD1" s="331"/>
      <c r="AE1" s="331"/>
      <c r="AF1" s="332"/>
      <c r="AG1" s="330" t="s">
        <v>411</v>
      </c>
      <c r="AH1" s="331"/>
      <c r="AI1" s="331"/>
      <c r="AJ1" s="332"/>
      <c r="AK1" s="330" t="s">
        <v>412</v>
      </c>
      <c r="AL1" s="331"/>
      <c r="AM1" s="331"/>
      <c r="AN1" s="332"/>
      <c r="AO1" s="330" t="s">
        <v>413</v>
      </c>
      <c r="AP1" s="331"/>
      <c r="AQ1" s="331"/>
      <c r="AR1" s="332"/>
      <c r="AS1" s="330" t="s">
        <v>414</v>
      </c>
      <c r="AT1" s="331"/>
      <c r="AU1" s="331"/>
      <c r="AV1" s="332"/>
      <c r="AW1" s="330" t="s">
        <v>415</v>
      </c>
      <c r="AX1" s="331"/>
      <c r="AY1" s="331"/>
      <c r="AZ1" s="332"/>
      <c r="BA1" s="330" t="s">
        <v>416</v>
      </c>
      <c r="BB1" s="331"/>
      <c r="BC1" s="331"/>
      <c r="BD1" s="332"/>
      <c r="BE1" s="330" t="s">
        <v>417</v>
      </c>
      <c r="BF1" s="331"/>
      <c r="BG1" s="331"/>
      <c r="BH1" s="332"/>
      <c r="BI1" s="330" t="s">
        <v>418</v>
      </c>
      <c r="BJ1" s="331"/>
      <c r="BK1" s="331"/>
      <c r="BL1" s="332"/>
      <c r="BM1" s="330" t="s">
        <v>419</v>
      </c>
      <c r="BN1" s="331"/>
      <c r="BO1" s="331"/>
      <c r="BP1" s="332"/>
      <c r="BQ1" s="330" t="s">
        <v>420</v>
      </c>
      <c r="BR1" s="331"/>
      <c r="BS1" s="331"/>
      <c r="BT1" s="332"/>
      <c r="BU1" s="330" t="s">
        <v>421</v>
      </c>
      <c r="BV1" s="331"/>
      <c r="BW1" s="331"/>
      <c r="BX1" s="332"/>
      <c r="BY1" s="330" t="s">
        <v>422</v>
      </c>
      <c r="BZ1" s="331"/>
      <c r="CA1" s="331"/>
      <c r="CB1" s="332"/>
      <c r="CC1" s="330" t="s">
        <v>423</v>
      </c>
      <c r="CD1" s="331"/>
      <c r="CE1" s="331"/>
      <c r="CF1" s="332"/>
      <c r="CG1" s="330" t="s">
        <v>424</v>
      </c>
      <c r="CH1" s="331"/>
      <c r="CI1" s="331"/>
      <c r="CJ1" s="332"/>
      <c r="CK1" s="330" t="s">
        <v>425</v>
      </c>
      <c r="CL1" s="331"/>
      <c r="CM1" s="331"/>
      <c r="CN1" s="332"/>
      <c r="CO1" s="330" t="s">
        <v>426</v>
      </c>
      <c r="CP1" s="331"/>
      <c r="CQ1" s="331"/>
      <c r="CR1" s="332"/>
      <c r="CS1" s="330" t="s">
        <v>427</v>
      </c>
      <c r="CT1" s="331"/>
      <c r="CU1" s="331"/>
      <c r="CV1" s="332"/>
      <c r="CW1" s="330" t="s">
        <v>428</v>
      </c>
      <c r="CX1" s="331"/>
      <c r="CY1" s="331"/>
      <c r="CZ1" s="332"/>
      <c r="DA1" s="330" t="s">
        <v>429</v>
      </c>
      <c r="DB1" s="331"/>
      <c r="DC1" s="331"/>
      <c r="DD1" s="332"/>
      <c r="DE1" s="330" t="s">
        <v>430</v>
      </c>
      <c r="DF1" s="331"/>
      <c r="DG1" s="331"/>
      <c r="DH1" s="332"/>
      <c r="DI1" s="330" t="s">
        <v>431</v>
      </c>
      <c r="DJ1" s="331"/>
      <c r="DK1" s="331"/>
      <c r="DL1" s="332"/>
      <c r="DM1" s="330" t="s">
        <v>432</v>
      </c>
      <c r="DN1" s="331"/>
      <c r="DO1" s="331"/>
      <c r="DP1" s="332"/>
      <c r="DQ1" s="330" t="s">
        <v>433</v>
      </c>
      <c r="DR1" s="331"/>
      <c r="DS1" s="331"/>
      <c r="DT1" s="332"/>
      <c r="DU1" s="330" t="s">
        <v>434</v>
      </c>
      <c r="DV1" s="331"/>
      <c r="DW1" s="331"/>
      <c r="DX1" s="332"/>
      <c r="DY1" s="330" t="s">
        <v>435</v>
      </c>
      <c r="DZ1" s="331"/>
      <c r="EA1" s="331"/>
      <c r="EB1" s="332"/>
      <c r="EC1" s="330" t="s">
        <v>436</v>
      </c>
      <c r="ED1" s="331"/>
      <c r="EE1" s="331"/>
      <c r="EF1" s="332"/>
      <c r="EG1" s="330" t="s">
        <v>437</v>
      </c>
      <c r="EH1" s="331"/>
      <c r="EI1" s="331"/>
      <c r="EJ1" s="332"/>
      <c r="EK1" s="330" t="s">
        <v>438</v>
      </c>
      <c r="EL1" s="331"/>
      <c r="EM1" s="331"/>
      <c r="EN1" s="332"/>
      <c r="EO1" s="330" t="s">
        <v>439</v>
      </c>
      <c r="EP1" s="331"/>
      <c r="EQ1" s="331"/>
      <c r="ER1" s="332"/>
      <c r="ES1" s="330" t="s">
        <v>440</v>
      </c>
      <c r="ET1" s="331"/>
      <c r="EU1" s="331"/>
      <c r="EV1" s="332"/>
      <c r="EW1" s="330" t="s">
        <v>441</v>
      </c>
      <c r="EX1" s="331"/>
      <c r="EY1" s="331"/>
      <c r="EZ1" s="332"/>
      <c r="FA1" s="330" t="s">
        <v>442</v>
      </c>
      <c r="FB1" s="331"/>
      <c r="FC1" s="331"/>
      <c r="FD1" s="332"/>
    </row>
    <row r="2" spans="1:160" x14ac:dyDescent="0.25">
      <c r="A2" s="94" t="e">
        <f>IF(#REF!="","",SUM(#REF!))</f>
        <v>#REF!</v>
      </c>
      <c r="B2" t="e">
        <f t="array" ref="B2">IF(#REF!="","",SUM($A2:INDEX(A2:$A$208,MATCH(TRUE,INDEX($A2:$A$208="",0),0))))</f>
        <v>#REF!</v>
      </c>
      <c r="C2" t="e">
        <f>IF(B2&gt;0,B2,"")</f>
        <v>#REF!</v>
      </c>
      <c r="D2" t="str">
        <f t="array" ref="D2">IFERROR(INDEX($C$2:$C$208,SMALL(IF(1-($C$2:$C$208=""),IF(1-(#REF!:#REF!&lt;&gt;""),ROW($C$2:$C$208)-ROW($C$2)+1)), ROWS(#REF!:#REF!))),"")</f>
        <v/>
      </c>
      <c r="E2" s="94" t="e">
        <f>IF(#REF!="","",SUM(#REF!))</f>
        <v>#REF!</v>
      </c>
      <c r="F2" t="e">
        <f t="array" ref="F2">IF(#REF!="","",SUM($E2:INDEX(E2:$E$208,MATCH(TRUE,INDEX($E2:$E$208="",0),0))))</f>
        <v>#REF!</v>
      </c>
      <c r="G2" t="e">
        <f>IF(F2&gt;0,F2,"")</f>
        <v>#REF!</v>
      </c>
      <c r="H2" t="str">
        <f t="array" ref="H2">IFERROR(INDEX($G$2:$G$208,SMALL(IF(1-($G$2:$G$208=""),IF(1-(#REF!:#REF!&lt;&gt;""),ROW($G$2:$G$208)-ROW($G$2)+1)), ROWS(#REF!:#REF!))),"")</f>
        <v/>
      </c>
      <c r="I2" t="e">
        <f>IF(#REF!="","",SUM(#REF!))</f>
        <v>#REF!</v>
      </c>
      <c r="J2" t="e">
        <f t="array" ref="J2">IF(#REF!="","",SUM(I2:INDEX(I2:I208,MATCH(TRUE,INDEX(I2:I208="",0),0))))</f>
        <v>#REF!</v>
      </c>
      <c r="K2" t="e">
        <f>IF(J2&gt;0,J2,"")</f>
        <v>#REF!</v>
      </c>
      <c r="L2" t="str">
        <f t="array" ref="L2">IFERROR(INDEX($K$2:$K$208,SMALL(IF(1-($K$2:$K$208=""),IF(1-(#REF!:#REF!&lt;&gt;""),ROW($K$2:$K$208)-ROW($K$2)+1)), ROWS(#REF!:#REF!))),"")</f>
        <v/>
      </c>
      <c r="M2" t="e">
        <f>IF(#REF!="","",SUM(#REF!))</f>
        <v>#REF!</v>
      </c>
      <c r="N2" t="e">
        <f t="array" ref="N2">IF(#REF!="","",SUM(M2:INDEX(M2:M208,MATCH(TRUE,INDEX(M2:M208="",0),0))))</f>
        <v>#REF!</v>
      </c>
      <c r="O2" t="e">
        <f>IF(N2&gt;0,N2,"")</f>
        <v>#REF!</v>
      </c>
      <c r="P2" t="str">
        <f t="array" ref="P2">IFERROR(INDEX($O$2:$O$208,SMALL(IF(1-($O$2:$O$208=""),IF(1-(#REF!:#REF!&lt;&gt;""),ROW($O$2:$O$208)-ROW($O$2)+1)), ROWS(#REF!:#REF!))),"")</f>
        <v/>
      </c>
      <c r="Q2" t="e">
        <f>IF(#REF!="","",SUM(#REF!))</f>
        <v>#REF!</v>
      </c>
      <c r="R2" t="e">
        <f t="array" ref="R2">IF(#REF!="","",SUM(Q2:INDEX(Q2:Q208,MATCH(TRUE,INDEX(Q2:Q208="",0),0))))</f>
        <v>#REF!</v>
      </c>
      <c r="S2" t="e">
        <f>IF(R2&gt;0,R2,"")</f>
        <v>#REF!</v>
      </c>
      <c r="T2" t="str">
        <f t="array" ref="T2">IFERROR(INDEX($S$2:$S$208,SMALL(IF(1-($S$2:$S$208=""),IF(1-(#REF!:#REF!&lt;&gt;""),ROW($S$2:$S$208)-ROW($S$2)+1)), ROWS(#REF!:#REF!))),"")</f>
        <v/>
      </c>
      <c r="U2" t="e">
        <f>IF(#REF!="","",SUM(#REF!))</f>
        <v>#REF!</v>
      </c>
      <c r="V2" t="e">
        <f t="array" ref="V2">IF(#REF!="","",SUM(U2:INDEX(U2:U208,MATCH(TRUE,INDEX(U2:U208="",0),0))))</f>
        <v>#REF!</v>
      </c>
      <c r="W2" t="e">
        <f>IF(V2&gt;0,V2,"")</f>
        <v>#REF!</v>
      </c>
      <c r="X2" t="str">
        <f t="array" ref="X2">IFERROR(INDEX($W$2:$W$208,SMALL(IF(1-($W$2:$W$208=""),IF(1-(#REF!:#REF!&lt;&gt;""),ROW($W$2:$W$208)-ROW($W$2)+1)), ROWS(#REF!:#REF!))),"")</f>
        <v/>
      </c>
      <c r="Y2" t="e">
        <f>IF(#REF!="","",SUM(#REF!))</f>
        <v>#REF!</v>
      </c>
      <c r="Z2" t="e">
        <f t="array" ref="Z2">IF(#REF!="","",SUM(Y2:INDEX(Y2:Y208,MATCH(TRUE,INDEX(Y2:Y208="",0),0))))</f>
        <v>#REF!</v>
      </c>
      <c r="AA2" t="e">
        <f>IF(Z2&gt;0,Z2,"")</f>
        <v>#REF!</v>
      </c>
      <c r="AB2" t="str">
        <f t="array" ref="AB2">IFERROR(INDEX($AA$2:$AA$208,SMALL(IF(1-($AA$2:$AA$208=""),IF(1-(#REF!:#REF!&lt;&gt;""),ROW($AA$2:$AA$208)-ROW($AA$2)+1)), ROWS(#REF!:#REF!))),"")</f>
        <v/>
      </c>
      <c r="AC2" t="e">
        <f>IF(#REF!="","",SUM(#REF!))</f>
        <v>#REF!</v>
      </c>
      <c r="AD2" t="e">
        <f t="array" ref="AD2">IF(#REF!="","",SUM(AC2:INDEX(AC2:AC208,MATCH(TRUE,INDEX(AC2:AC208="",0),0))))</f>
        <v>#REF!</v>
      </c>
      <c r="AE2" t="e">
        <f>IF(AD2&gt;0,AD2,"")</f>
        <v>#REF!</v>
      </c>
      <c r="AF2" t="str">
        <f t="array" ref="AF2">IFERROR(INDEX($AE$2:$AE$208,SMALL(IF(1-($AE$2:$AE$208=""),IF(1-(#REF!:#REF!&lt;&gt;""),ROW($AE$2:$AE$208)-ROW($AE$2)+1)), ROWS(#REF!:#REF!))),"")</f>
        <v/>
      </c>
      <c r="AG2" t="e">
        <f>IF(#REF!="","",SUM(#REF!))</f>
        <v>#REF!</v>
      </c>
      <c r="AH2" t="e">
        <f t="array" ref="AH2">IF(#REF!="","",SUM(AG2:INDEX(AG2:AG208,MATCH(TRUE,INDEX(AG2:AG208="",0),0))))</f>
        <v>#REF!</v>
      </c>
      <c r="AI2" t="e">
        <f>IF(AH2&gt;0,AH2,"")</f>
        <v>#REF!</v>
      </c>
      <c r="AJ2" t="str">
        <f t="array" ref="AJ2">IFERROR(INDEX($AI$2:$AI$208,SMALL(IF(1-($AI$2:$AI$208=""),IF(1-(#REF!:#REF!&lt;&gt;""),ROW($AI$2:$AI$208)-ROW($AI$2)+1)), ROWS(#REF!:#REF!))),"")</f>
        <v/>
      </c>
      <c r="AK2" t="e">
        <f>IF(#REF!="","",SUM(#REF!))</f>
        <v>#REF!</v>
      </c>
      <c r="AL2" t="e">
        <f t="array" ref="AL2">IF(#REF!="","",SUM(AK2:INDEX(AK2:AK208,MATCH(TRUE,INDEX(AK2:AK208="",0),0))))</f>
        <v>#REF!</v>
      </c>
      <c r="AM2" t="e">
        <f>IF(AL2&gt;0,AL2,"")</f>
        <v>#REF!</v>
      </c>
      <c r="AN2" t="str">
        <f t="array" ref="AN2">IFERROR(INDEX($AM$2:$AM$208,SMALL(IF(1-($AM$2:$AM$208=""),IF(1-(#REF!:#REF!&lt;&gt;""),ROW($AM$2:$AM$208)-ROW($AM$2)+1)), ROWS(#REF!:#REF!))),"")</f>
        <v/>
      </c>
      <c r="AO2" t="e">
        <f>IF(#REF!="","",SUM(#REF!))</f>
        <v>#REF!</v>
      </c>
      <c r="AP2" t="e">
        <f t="array" ref="AP2">IF(#REF!="","",SUM(AO2:INDEX(AO2:AO208,MATCH(TRUE,INDEX(AO2:AO208="",0),0))))</f>
        <v>#REF!</v>
      </c>
      <c r="AQ2" t="e">
        <f>IF(AP2&gt;0,AP2,"")</f>
        <v>#REF!</v>
      </c>
      <c r="AR2" t="str">
        <f t="array" ref="AR2">IFERROR(INDEX($AQ$2:$AQ$208,SMALL(IF(1-($AQ$2:$AQ$208=""),IF(1-(#REF!:#REF!&lt;&gt;""),ROW($AQ$2:$AQ$208)-ROW($AQ$2)+1)), ROWS(#REF!:#REF!))),"")</f>
        <v/>
      </c>
      <c r="AS2" t="e">
        <f>IF(#REF!="","",SUM(#REF!))</f>
        <v>#REF!</v>
      </c>
      <c r="AT2" t="e">
        <f t="array" ref="AT2">IF(#REF!="","",SUM(AS2:INDEX(AS2:AS208,MATCH(TRUE,INDEX(AS2:AS208="",0),0))))</f>
        <v>#REF!</v>
      </c>
      <c r="AU2" t="e">
        <f>IF(AT2&gt;0,AT2,"")</f>
        <v>#REF!</v>
      </c>
      <c r="AV2" t="str">
        <f t="array" ref="AV2">IFERROR(INDEX($AU$2:$AU$208,SMALL(IF(1-($AU$2:$AU$208=""),IF(1-(#REF!:#REF!&lt;&gt;""),ROW($AU$2:$AU$208)-ROW($AU$2)+1)), ROWS(#REF!:#REF!))),"")</f>
        <v/>
      </c>
      <c r="AW2" t="e">
        <f>IF(#REF!="","",SUM(#REF!))</f>
        <v>#REF!</v>
      </c>
      <c r="AX2" t="e">
        <f t="array" ref="AX2">IF(#REF!="","",SUM(AW2:INDEX(AW2:AW208,MATCH(TRUE,INDEX(AW2:AW208="",0),0))))</f>
        <v>#REF!</v>
      </c>
      <c r="AY2" t="e">
        <f>IF(AX2&gt;0,AX2,"")</f>
        <v>#REF!</v>
      </c>
      <c r="AZ2" t="str">
        <f t="array" ref="AZ2">IFERROR(INDEX($AY$2:$AY$208,SMALL(IF(1-($AY$2:$AY$208=""),IF(1-(#REF!:#REF!&lt;&gt;""),ROW($AY$2:$AY$208)-ROW($AY$2)+1)), ROWS(#REF!:#REF!))),"")</f>
        <v/>
      </c>
      <c r="BA2" t="e">
        <f>IF(#REF!="","",SUM(#REF!))</f>
        <v>#REF!</v>
      </c>
      <c r="BB2" t="e">
        <f t="array" ref="BB2">IF(#REF!="","",SUM(BA2:INDEX(BA2:BA208,MATCH(TRUE,INDEX(BA2:BA208="",0),0))))</f>
        <v>#REF!</v>
      </c>
      <c r="BC2" t="e">
        <f>IF(BB2&gt;0,BB2,"")</f>
        <v>#REF!</v>
      </c>
      <c r="BD2" t="str">
        <f t="array" ref="BD2">IFERROR(INDEX($BC$2:$BC$208,SMALL(IF(1-($BC$2:$BC$208=""),IF(1-(#REF!:#REF!&lt;&gt;""),ROW($BC$2:$BC$208)-ROW($BC$2)+1)), ROWS(#REF!:#REF!))),"")</f>
        <v/>
      </c>
      <c r="BE2" t="e">
        <f>IF(#REF!="","",SUM(#REF!))</f>
        <v>#REF!</v>
      </c>
      <c r="BF2" t="e">
        <f t="array" ref="BF2">IF(#REF!="","",SUM(BE2:INDEX(BE2:BE208,MATCH(TRUE,INDEX(BE2:BE208="",0),0))))</f>
        <v>#REF!</v>
      </c>
      <c r="BG2" t="e">
        <f>IF(BF2&gt;0,BF2,"")</f>
        <v>#REF!</v>
      </c>
      <c r="BH2" t="str">
        <f t="array" ref="BH2">IFERROR(INDEX($BG$2:$BG$208,SMALL(IF(1-($BG$2:$BG$208=""),IF(1-(#REF!:#REF!&lt;&gt;""),ROW($BG$2:$BG$208)-ROW($BG$2)+1)), ROWS(#REF!:#REF!))),"")</f>
        <v/>
      </c>
      <c r="BI2" t="e">
        <f>IF(#REF!="","",SUM(#REF!))</f>
        <v>#REF!</v>
      </c>
      <c r="BJ2" t="e">
        <f t="array" ref="BJ2">IF(#REF!="","",SUM(BI2:INDEX(BI2:BI208,MATCH(TRUE,INDEX(BI2:BI208="",0),0))))</f>
        <v>#REF!</v>
      </c>
      <c r="BK2" t="e">
        <f>IF(BJ2&gt;0,BJ2,"")</f>
        <v>#REF!</v>
      </c>
      <c r="BL2" t="str">
        <f t="array" ref="BL2">IFERROR(INDEX($BK$2:$BK$208,SMALL(IF(1-($BK$2:$BK$208=""),IF(1-(#REF!:#REF!&lt;&gt;""),ROW($BK$2:$BK$208)-ROW($BK$2)+1)), ROWS(#REF!:#REF!))),"")</f>
        <v/>
      </c>
      <c r="BM2" t="e">
        <f>IF(#REF!="","",SUM(#REF!))</f>
        <v>#REF!</v>
      </c>
      <c r="BN2" t="e">
        <f t="array" ref="BN2">IF(#REF!="","",SUM(BM2:INDEX(BM2:BM208,MATCH(TRUE,INDEX(BM2:BM208="",0),0))))</f>
        <v>#REF!</v>
      </c>
      <c r="BO2" t="e">
        <f>IF(BN2&gt;0,BN2,"")</f>
        <v>#REF!</v>
      </c>
      <c r="BP2" t="str">
        <f t="array" ref="BP2">IFERROR(INDEX($BO$2:$BO$208,SMALL(IF(1-($BO$2:$BO$208=""),IF(1-(#REF!:#REF!&lt;&gt;""),ROW($BO$2:$BO$208)-ROW($BO$2)+1)), ROWS(#REF!:#REF!))),"")</f>
        <v/>
      </c>
      <c r="BQ2" t="e">
        <f>IF(#REF!="","",SUM(#REF!))</f>
        <v>#REF!</v>
      </c>
      <c r="BR2" t="e">
        <f t="array" ref="BR2">IF(#REF!="","",SUM(BQ2:INDEX(BQ2:BQ208,MATCH(TRUE,INDEX(BQ2:BQ208="",0),0))))</f>
        <v>#REF!</v>
      </c>
      <c r="BS2" t="e">
        <f>IF(BR2&gt;0,BR2,"")</f>
        <v>#REF!</v>
      </c>
      <c r="BT2" t="str">
        <f t="array" ref="BT2">IFERROR(INDEX($BS$2:$BS$208,SMALL(IF(1-($BS$2:$BS$208=""),IF(1-(#REF!:#REF!&lt;&gt;""),ROW($BS$2:$BS$208)-ROW($BS$2)+1)), ROWS(#REF!:#REF!))),"")</f>
        <v/>
      </c>
      <c r="BU2" t="e">
        <f>IF(#REF!="","",SUM(#REF!))</f>
        <v>#REF!</v>
      </c>
      <c r="BV2" t="e">
        <f t="array" ref="BV2">IF(#REF!="","",SUM(BU2:INDEX(BU2:BU208,MATCH(TRUE,INDEX(BU2:BU208="",0),0))))</f>
        <v>#REF!</v>
      </c>
      <c r="BW2" t="e">
        <f>IF(BV2&gt;0,BV2,"")</f>
        <v>#REF!</v>
      </c>
      <c r="BX2" t="str">
        <f t="array" ref="BX2">IFERROR(INDEX($BW$2:$BW$208,SMALL(IF(1-($BW$2:$BW$208=""),IF(1-(#REF!:#REF!&lt;&gt;""),ROW($BW$2:$BW$208)-ROW($BW$2)+1)), ROWS(#REF!:#REF!))),"")</f>
        <v/>
      </c>
      <c r="BY2" t="e">
        <f>IF(#REF!="","",SUM(#REF!))</f>
        <v>#REF!</v>
      </c>
      <c r="BZ2" t="e">
        <f t="array" ref="BZ2">IF(#REF!="","",SUM(BY2:INDEX(BY2:BY208,MATCH(TRUE,INDEX(BY2:BY208="",0),0))))</f>
        <v>#REF!</v>
      </c>
      <c r="CA2" t="e">
        <f>IF(BZ2&gt;0,BZ2,"")</f>
        <v>#REF!</v>
      </c>
      <c r="CB2" t="str">
        <f t="array" ref="CB2">IFERROR(INDEX($CA$2:$CA$208,SMALL(IF(1-($CA$2:$CA$208=""),IF(1-(#REF!:#REF!&lt;&gt;""),ROW($CA$2:$CA$208)-ROW($CA$2)+1)), ROWS(#REF!:#REF!))),"")</f>
        <v/>
      </c>
      <c r="CC2" t="e">
        <f>IF(#REF!="","",SUM(#REF!))</f>
        <v>#REF!</v>
      </c>
      <c r="CD2" t="e">
        <f t="array" ref="CD2">IF(#REF!="","",SUM(CC2:INDEX(CC2:CC208,MATCH(TRUE,INDEX(CC2:CC208="",0),0))))</f>
        <v>#REF!</v>
      </c>
      <c r="CE2" t="e">
        <f t="shared" ref="CE2:CE65" si="0">IF(CD2&gt;0,CD2,"")</f>
        <v>#REF!</v>
      </c>
      <c r="CF2" t="str">
        <f t="array" ref="CF2">IFERROR(INDEX($CE$2:$CE$208,SMALL(IF(1-($CE$2:$CE$208=""),IF(1-(#REF!:#REF!&lt;&gt;""),ROW($CE$2:$CE$208)-ROW($CE$2)+1)), ROWS(#REF!:#REF!))),"")</f>
        <v/>
      </c>
      <c r="CG2" t="e">
        <f>IF(#REF!="","",SUM(#REF!))</f>
        <v>#REF!</v>
      </c>
      <c r="CH2" t="e">
        <f t="array" ref="CH2">IF(#REF!="","",SUM(CG2:INDEX(CG2:CG208,MATCH(TRUE,INDEX(CG2:CG208="",0),0))))</f>
        <v>#REF!</v>
      </c>
      <c r="CI2" t="e">
        <f t="shared" ref="CI2:CI65" si="1">IF(CH2&gt;0,CH2,"")</f>
        <v>#REF!</v>
      </c>
      <c r="CJ2" t="str">
        <f t="array" ref="CJ2">IFERROR(INDEX($CI$2:$CI$208,SMALL(IF(1-($CI$2:$CI$208=""),IF(1-(#REF!:#REF!&lt;&gt;""),ROW($CI$2:$CI$208)-ROW($CI$2)+1)), ROWS(#REF!:#REF!))),"")</f>
        <v/>
      </c>
      <c r="CK2" t="e">
        <f>IF(#REF!="","",SUM(#REF!))</f>
        <v>#REF!</v>
      </c>
      <c r="CL2" t="e">
        <f t="array" ref="CL2">IF(#REF!="","",SUM(CK2:INDEX(CK2:CK208,MATCH(TRUE,INDEX(CK2:CK208="",0),0))))</f>
        <v>#REF!</v>
      </c>
      <c r="CM2" t="e">
        <f t="shared" ref="CM2:CM65" si="2">IF(CL2&gt;0,CL2,"")</f>
        <v>#REF!</v>
      </c>
      <c r="CN2" t="str">
        <f t="array" ref="CN2">IFERROR(INDEX($CM$2:$CM$208,SMALL(IF(1-($CM$2:$CM$208=""),IF(1-(#REF!:#REF!&lt;&gt;""),ROW($CM$2:$CM$208)-ROW($CM$2)+1)), ROWS(#REF!:#REF!))),"")</f>
        <v/>
      </c>
      <c r="CO2" t="e">
        <f>IF(#REF!="","",SUM(#REF!))</f>
        <v>#REF!</v>
      </c>
      <c r="CP2" t="e">
        <f t="array" ref="CP2">IF(#REF!="","",SUM(CO2:INDEX(CO2:CO208,MATCH(TRUE,INDEX(CO2:CO208="",0),0))))</f>
        <v>#REF!</v>
      </c>
      <c r="CQ2" t="e">
        <f t="shared" ref="CQ2:CQ65" si="3">IF(CP2&gt;0,CP2,"")</f>
        <v>#REF!</v>
      </c>
      <c r="CR2" t="str">
        <f t="array" ref="CR2">IFERROR(INDEX($CQ$2:$CQ$208,SMALL(IF(1-($CQ$2:$CQ$208=""),IF(1-(#REF!:#REF!&lt;&gt;""),ROW($CQ$2:$CQ$208)-ROW($CQ$2)+1)), ROWS(#REF!:#REF!))),"")</f>
        <v/>
      </c>
      <c r="CS2" t="e">
        <f>IF(#REF!="","",SUM(#REF!))</f>
        <v>#REF!</v>
      </c>
      <c r="CT2" t="e">
        <f t="array" ref="CT2">IF(#REF!="","",SUM(CS2:INDEX(CS2:CS208,MATCH(TRUE,INDEX(CS2:CS208="",0),0))))</f>
        <v>#REF!</v>
      </c>
      <c r="CU2" t="e">
        <f t="shared" ref="CU2:CU65" si="4">IF(CT2&gt;0,CT2,"")</f>
        <v>#REF!</v>
      </c>
      <c r="CV2" t="str">
        <f t="array" ref="CV2">IFERROR(INDEX($CU$2:$CU$208,SMALL(IF(1-($CU$2:$CU$208=""),IF(1-(#REF!:#REF!&lt;&gt;""),ROW($CU$2:$CU$208)-ROW($CU$2)+1)), ROWS(#REF!:#REF!))),"")</f>
        <v/>
      </c>
      <c r="CW2" t="e">
        <f>IF(#REF!="","",SUM(#REF!))</f>
        <v>#REF!</v>
      </c>
      <c r="CX2" t="e">
        <f t="array" ref="CX2">IF(#REF!="","",SUM(CW2:INDEX(CW2:CW208,MATCH(TRUE,INDEX(CW2:CW208="",0),0))))</f>
        <v>#REF!</v>
      </c>
      <c r="CY2" t="e">
        <f t="shared" ref="CY2:CY65" si="5">IF(CX2&gt;0,CX2,"")</f>
        <v>#REF!</v>
      </c>
      <c r="CZ2" t="str">
        <f t="array" ref="CZ2">IFERROR(INDEX($CY$2:$CY$208,SMALL(IF(1-($CY$2:$CY$208=""),IF(1-(#REF!:#REF!&lt;&gt;""),ROW($CY$2:$CY$208)-ROW($CY$2)+1)), ROWS(#REF!:#REF!))),"")</f>
        <v/>
      </c>
      <c r="DA2" t="e">
        <f>IF(#REF!="","",SUM(#REF!))</f>
        <v>#REF!</v>
      </c>
      <c r="DB2" t="e">
        <f t="array" ref="DB2">IF(#REF!="","",SUM(DA2:INDEX(DA2:DA208,MATCH(TRUE,INDEX(DA2:DA208="",0),0))))</f>
        <v>#REF!</v>
      </c>
      <c r="DC2" t="e">
        <f t="shared" ref="DC2:DC65" si="6">IF(DB2&gt;0,DB2,"")</f>
        <v>#REF!</v>
      </c>
      <c r="DD2" t="str">
        <f t="array" ref="DD2">IFERROR(INDEX($DC$2:$DC$208,SMALL(IF(1-($DC$2:$DC$208=""),IF(1-(#REF!:#REF!&lt;&gt;""),ROW($DC$2:$DC$208)-ROW($DC$2)+1)), ROWS(#REF!:#REF!))),"")</f>
        <v/>
      </c>
      <c r="DE2" t="e">
        <f>IF(#REF!="","",SUM(#REF!))</f>
        <v>#REF!</v>
      </c>
      <c r="DF2" t="e">
        <f t="array" ref="DF2">IF(#REF!="","",SUM(DE2:INDEX(DE2:DE208,MATCH(TRUE,INDEX(DE2:DE208="",0),0))))</f>
        <v>#REF!</v>
      </c>
      <c r="DG2" t="e">
        <f t="shared" ref="DG2:DG65" si="7">IF(DF2&gt;0,DF2,"")</f>
        <v>#REF!</v>
      </c>
      <c r="DH2" t="str">
        <f t="array" ref="DH2">IFERROR(INDEX($DG$2:$DG$208,SMALL(IF(1-($DG$2:$DG$208=""),IF(1-(#REF!:#REF!&lt;&gt;""),ROW($DG$2:$DG$208)-ROW($DG$2)+1)), ROWS(#REF!:#REF!))),"")</f>
        <v/>
      </c>
      <c r="DI2" t="e">
        <f>IF(#REF!="","",SUM(#REF!))</f>
        <v>#REF!</v>
      </c>
      <c r="DJ2" t="e">
        <f t="array" ref="DJ2">IF(#REF!="","",SUM(DI2:INDEX(DI2:DI208,MATCH(TRUE,INDEX(DI2:DI208="",0),0))))</f>
        <v>#REF!</v>
      </c>
      <c r="DK2" t="e">
        <f t="shared" ref="DK2:DK65" si="8">IF(DJ2&gt;0,DJ2,"")</f>
        <v>#REF!</v>
      </c>
      <c r="DL2" t="str">
        <f t="array" ref="DL2">IFERROR(INDEX($DK$2:$DK$208,SMALL(IF(1-($DK$2:$DK$208=""),IF(1-(#REF!:#REF!&lt;&gt;""),ROW($DK$2:$DK$208)-ROW($DK$2)+1)), ROWS(#REF!:#REF!))),"")</f>
        <v/>
      </c>
      <c r="DM2" t="e">
        <f>IF(#REF!="","",SUM(#REF!))</f>
        <v>#REF!</v>
      </c>
      <c r="DN2" t="e">
        <f t="array" ref="DN2">IF(#REF!="","",SUM(DM2:INDEX(DM2:DM208,MATCH(TRUE,INDEX(DM2:DM208="",0),0))))</f>
        <v>#REF!</v>
      </c>
      <c r="DO2" t="e">
        <f t="shared" ref="DO2:DO65" si="9">IF(DN2&gt;0,DN2,"")</f>
        <v>#REF!</v>
      </c>
      <c r="DP2" t="str">
        <f t="array" ref="DP2">IFERROR(INDEX($DO$2:$DO$208,SMALL(IF(1-($DO$2:$DO$208=""),IF(1-(#REF!:#REF!&lt;&gt;""),ROW($DO$2:$DO$208)-ROW($DO$2)+1)), ROWS(#REF!:#REF!))),"")</f>
        <v/>
      </c>
      <c r="DQ2" t="e">
        <f>IF(#REF!="","",SUM(#REF!))</f>
        <v>#REF!</v>
      </c>
      <c r="DR2" t="e">
        <f t="array" ref="DR2">IF(#REF!="","",SUM(DQ2:INDEX(DQ2:DQ208,MATCH(TRUE,INDEX(DQ2:DQ208="",0),0))))</f>
        <v>#REF!</v>
      </c>
      <c r="DS2" t="e">
        <f t="shared" ref="DS2:DS65" si="10">IF(DR2&gt;0,DR2,"")</f>
        <v>#REF!</v>
      </c>
      <c r="DT2" t="str">
        <f t="array" ref="DT2">IFERROR(INDEX($DS$2:$DS$208,SMALL(IF(1-($DS$2:$DS$208=""),IF(1-(#REF!:#REF!&lt;&gt;""),ROW($DS$2:$DS$208)-ROW($DS$2)+1)), ROWS(#REF!:#REF!))),"")</f>
        <v/>
      </c>
      <c r="DU2" t="e">
        <f>IF(#REF!="","",SUM(#REF!))</f>
        <v>#REF!</v>
      </c>
      <c r="DV2" t="e">
        <f t="array" ref="DV2">IF(#REF!="","",SUM(DU2:INDEX(DU2:DU208,MATCH(TRUE,INDEX(DU2:DU208="",0),0))))</f>
        <v>#REF!</v>
      </c>
      <c r="DW2" t="e">
        <f t="shared" ref="DW2:DW65" si="11">IF(DV2&gt;0,DV2,"")</f>
        <v>#REF!</v>
      </c>
      <c r="DX2" t="str">
        <f t="array" ref="DX2">IFERROR(INDEX($DW$2:$DW$208,SMALL(IF(1-($DW$2:$DW$208=""),IF(1-(#REF!:#REF!&lt;&gt;""),ROW($DW$2:$DW$208)-ROW($DW$2)+1)), ROWS(#REF!:#REF!))),"")</f>
        <v/>
      </c>
      <c r="DY2" t="e">
        <f>IF(#REF!="","",SUM(#REF!))</f>
        <v>#REF!</v>
      </c>
      <c r="DZ2" t="e">
        <f t="array" ref="DZ2">IF(#REF!="","",SUM(DY2:INDEX(DY2:DY208,MATCH(TRUE,INDEX(DY2:DY208="",0),0))))</f>
        <v>#REF!</v>
      </c>
      <c r="EA2" t="e">
        <f t="shared" ref="EA2:EA65" si="12">IF(DZ2&gt;0,DZ2,"")</f>
        <v>#REF!</v>
      </c>
      <c r="EB2" t="str">
        <f t="array" ref="EB2">IFERROR(INDEX($EA$2:$EA$208,SMALL(IF(1-($EA$2:$EA$208=""),IF(1-(#REF!:#REF!&lt;&gt;""),ROW($EA$2:$EA$208)-ROW($EA$2)+1)), ROWS(#REF!:#REF!))),"")</f>
        <v/>
      </c>
      <c r="EC2" t="e">
        <f>IF(#REF!="","",SUM(#REF!))</f>
        <v>#REF!</v>
      </c>
      <c r="ED2" t="e">
        <f t="array" ref="ED2">IF(#REF!="","",SUM(EC2:INDEX(EC2:EC208,MATCH(TRUE,INDEX(EC2:EC208="",0),0))))</f>
        <v>#REF!</v>
      </c>
      <c r="EE2" t="e">
        <f t="shared" ref="EE2:EE65" si="13">IF(ED2&gt;0,ED2,"")</f>
        <v>#REF!</v>
      </c>
      <c r="EF2" t="str">
        <f t="array" ref="EF2">IFERROR(INDEX($EE$2:$EE$208,SMALL(IF(1-($EE$2:$EE$208=""),IF(1-(#REF!:#REF!&lt;&gt;""),ROW($EE$2:$EE$208)-ROW($EE$2)+1)), ROWS(#REF!:#REF!))),"")</f>
        <v/>
      </c>
      <c r="EG2" t="e">
        <f>IF(#REF!="","",SUM(#REF!))</f>
        <v>#REF!</v>
      </c>
      <c r="EH2" t="e">
        <f t="array" ref="EH2">IF(#REF!="","",SUM(EG2:INDEX(EG2:EG208,MATCH(TRUE,INDEX(EG2:EG208="",0),0))))</f>
        <v>#REF!</v>
      </c>
      <c r="EI2" t="e">
        <f t="shared" ref="EI2:EI65" si="14">IF(EH2&gt;0,EH2,"")</f>
        <v>#REF!</v>
      </c>
      <c r="EJ2" t="str">
        <f t="array" ref="EJ2">IFERROR(INDEX($EI$2:$EI$208,SMALL(IF(1-($EI$2:$EI$208=""),IF(1-(#REF!:#REF!&lt;&gt;""),ROW($EI$2:$EI$208)-ROW($EI$2)+1)), ROWS(#REF!:#REF!))),"")</f>
        <v/>
      </c>
      <c r="EK2" t="e">
        <f>IF(#REF!="","",SUM(#REF!))</f>
        <v>#REF!</v>
      </c>
      <c r="EL2" t="e">
        <f t="array" ref="EL2">IF(#REF!="","",SUM(EK2:INDEX(EK2:EK208,MATCH(TRUE,INDEX(EK2:EK208="",0),0))))</f>
        <v>#REF!</v>
      </c>
      <c r="EM2" t="e">
        <f t="shared" ref="EM2:EM65" si="15">IF(EL2&gt;0,EL2,"")</f>
        <v>#REF!</v>
      </c>
      <c r="EN2" t="str">
        <f t="array" ref="EN2">IFERROR(INDEX($EM$2:$EM$208,SMALL(IF(1-($EM$2:$EM$208=""),IF(1-(#REF!:#REF!&lt;&gt;""),ROW($EM$2:$EM$208)-ROW($EM$2)+1)), ROWS(#REF!:#REF!))),"")</f>
        <v/>
      </c>
      <c r="EO2" t="e">
        <f>IF(#REF!="","",SUM(#REF!))</f>
        <v>#REF!</v>
      </c>
      <c r="EP2" t="e">
        <f t="array" ref="EP2">IF(#REF!="","",SUM(EO2:INDEX(EO2:EO208,MATCH(TRUE,INDEX(EO2:EO208="",0),0))))</f>
        <v>#REF!</v>
      </c>
      <c r="EQ2" t="e">
        <f t="shared" ref="EQ2:EQ65" si="16">IF(EP2&gt;0,EP2,"")</f>
        <v>#REF!</v>
      </c>
      <c r="ER2" t="str">
        <f t="array" ref="ER2">IFERROR(INDEX($EQ$2:$EQ$208,SMALL(IF(1-($EQ$2:$EQ$208=""),IF(1-(#REF!:#REF!&lt;&gt;""),ROW($EQ$2:$EQ$208)-ROW($EQ$2)+1)), ROWS(#REF!:#REF!))),"")</f>
        <v/>
      </c>
      <c r="ES2" t="e">
        <f>IF(#REF!="","",SUM(#REF!))</f>
        <v>#REF!</v>
      </c>
      <c r="ET2" t="e">
        <f t="array" ref="ET2">IF(#REF!="","",SUM(ES2:INDEX(ES2:ES208,MATCH(TRUE,INDEX(ES2:ES208="",0),0))))</f>
        <v>#REF!</v>
      </c>
      <c r="EU2" t="e">
        <f t="shared" ref="EU2:EU65" si="17">IF(ET2&gt;0,ET2,"")</f>
        <v>#REF!</v>
      </c>
      <c r="EV2" t="str">
        <f t="array" ref="EV2">IFERROR(INDEX($EU$2:$EU$208,SMALL(IF(1-($EU$2:$EU$208=""),IF(1-(#REF!:#REF!&lt;&gt;""),ROW($EU$2:$EU$208)-ROW($EU$2)+1)), ROWS(#REF!:#REF!))),"")</f>
        <v/>
      </c>
      <c r="EW2" t="e">
        <f>IF(#REF!="","",SUM(#REF!))</f>
        <v>#REF!</v>
      </c>
      <c r="EX2" t="e">
        <f t="array" ref="EX2">IF(#REF!="","",SUM(EW2:INDEX(EW2:EW208,MATCH(TRUE,INDEX(EW2:EW208="",0),0))))</f>
        <v>#REF!</v>
      </c>
      <c r="EY2" t="e">
        <f t="shared" ref="EY2:EY65" si="18">IF(EX2&gt;0,EX2,"")</f>
        <v>#REF!</v>
      </c>
      <c r="EZ2" t="str">
        <f t="array" ref="EZ2">IFERROR(INDEX($EY$2:$EY$208,SMALL(IF(1-($EY$2:$EY$208=""),IF(1-(#REF!:#REF!&lt;&gt;""),ROW($EY$2:$EY$208)-ROW($EY$2)+1)), ROWS(#REF!:#REF!))),"")</f>
        <v/>
      </c>
      <c r="FA2" t="e">
        <f>IF(#REF!="","",SUM(#REF!))</f>
        <v>#REF!</v>
      </c>
      <c r="FB2" t="e">
        <f t="array" ref="FB2">IF(#REF!="","",SUM(FA2:INDEX(FA2:FA208,MATCH(TRUE,INDEX(FA2:FA208="",0),0))))</f>
        <v>#REF!</v>
      </c>
      <c r="FC2" t="e">
        <f t="shared" ref="FC2:FC65" si="19">IF(FB2&gt;0,FB2,"")</f>
        <v>#REF!</v>
      </c>
      <c r="FD2" t="str">
        <f t="array" ref="FD2">IFERROR(INDEX($FC$2:$FC$208,SMALL(IF(1-($FC$2:$FC$208=""),IF(1-(#REF!:#REF!&lt;&gt;""),ROW($FC$2:$FC$208)-ROW($FC$2)+1)), ROWS(#REF!:#REF!))),"")</f>
        <v/>
      </c>
    </row>
    <row r="3" spans="1:160" x14ac:dyDescent="0.25">
      <c r="A3" t="e">
        <f>IF(#REF!="","",SUM(#REF!))</f>
        <v>#REF!</v>
      </c>
      <c r="B3" t="e">
        <f t="array" ref="B3">IF(#REF!="","",SUM($A3:INDEX(A3:$A$208,MATCH(TRUE,INDEX($A3:$A$208="",0),0))))</f>
        <v>#REF!</v>
      </c>
      <c r="C3" t="e">
        <f t="shared" ref="C3:C66" si="20">IF(B3&gt;0,B3,"")</f>
        <v>#REF!</v>
      </c>
      <c r="D3" t="str">
        <f t="array" ref="D3">IFERROR(INDEX($C$2:$C$208,SMALL(IF(1-($C$2:$C$208=""),IF(1-(#REF!:#REF!&lt;&gt;""),ROW($C$2:$C$208)-ROW($C$2)+1)), ROWS(#REF!:#REF!))),"")</f>
        <v/>
      </c>
      <c r="E3" t="e">
        <f>IF(#REF!="","",SUM(#REF!))</f>
        <v>#REF!</v>
      </c>
      <c r="F3" t="e">
        <f t="array" ref="F3">IF(#REF!="","",SUM($E3:INDEX(E3:$E$208,MATCH(TRUE,INDEX($E3:$E$208="",0),0))))</f>
        <v>#REF!</v>
      </c>
      <c r="G3" t="e">
        <f t="shared" ref="G3:G66" si="21">IF(F3&gt;0,F3,"")</f>
        <v>#REF!</v>
      </c>
      <c r="H3" t="str">
        <f t="array" ref="H3">IFERROR(INDEX($G$2:$G$208,SMALL(IF(1-($G$2:$G$208=""),IF(1-(#REF!:#REF!&lt;&gt;""),ROW($G$2:$G$208)-ROW($G$2)+1)), ROWS(#REF!:#REF!))),"")</f>
        <v/>
      </c>
      <c r="I3" t="e">
        <f>IF(#REF!="","",SUM(#REF!))</f>
        <v>#REF!</v>
      </c>
      <c r="J3" t="e">
        <f t="array" ref="J3">IF(#REF!="","",SUM(I3:INDEX(I3:I209,MATCH(TRUE,INDEX(I3:I209="",0),0))))</f>
        <v>#REF!</v>
      </c>
      <c r="K3" t="e">
        <f t="shared" ref="K3:K66" si="22">IF(J3&gt;0,J3,"")</f>
        <v>#REF!</v>
      </c>
      <c r="L3" t="str">
        <f t="array" ref="L3">IFERROR(INDEX($K$2:$K$208,SMALL(IF(1-($K$2:$K$208=""),IF(1-(#REF!:#REF!&lt;&gt;""),ROW($K$2:$K$208)-ROW($K$2)+1)), ROWS(#REF!:#REF!))),"")</f>
        <v/>
      </c>
      <c r="M3" t="e">
        <f>IF(#REF!="","",SUM(#REF!))</f>
        <v>#REF!</v>
      </c>
      <c r="N3" t="e">
        <f t="array" ref="N3">IF(#REF!="","",SUM(M3:INDEX(M3:M209,MATCH(TRUE,INDEX(M3:M209="",0),0))))</f>
        <v>#REF!</v>
      </c>
      <c r="O3" t="e">
        <f t="shared" ref="O3:O66" si="23">IF(N3&gt;0,N3,"")</f>
        <v>#REF!</v>
      </c>
      <c r="P3" t="str">
        <f t="array" ref="P3">IFERROR(INDEX($O$2:$O$208,SMALL(IF(1-($O$2:$O$208=""),IF(1-(#REF!:#REF!&lt;&gt;""),ROW($O$2:$O$208)-ROW($O$2)+1)), ROWS(#REF!:#REF!))),"")</f>
        <v/>
      </c>
      <c r="Q3" t="e">
        <f>IF(#REF!="","",SUM(#REF!))</f>
        <v>#REF!</v>
      </c>
      <c r="R3" t="e">
        <f t="array" ref="R3">IF(#REF!="","",SUM(Q3:INDEX(Q3:Q209,MATCH(TRUE,INDEX(Q3:Q209="",0),0))))</f>
        <v>#REF!</v>
      </c>
      <c r="S3" t="e">
        <f t="shared" ref="S3:S66" si="24">IF(R3&gt;0,R3,"")</f>
        <v>#REF!</v>
      </c>
      <c r="T3" t="str">
        <f t="array" ref="T3">IFERROR(INDEX($S$2:$S$208,SMALL(IF(1-($S$2:$S$208=""),IF(1-(#REF!:#REF!&lt;&gt;""),ROW($S$2:$S$208)-ROW($S$2)+1)), ROWS(#REF!:#REF!))),"")</f>
        <v/>
      </c>
      <c r="U3" t="e">
        <f>IF(#REF!="","",SUM(#REF!))</f>
        <v>#REF!</v>
      </c>
      <c r="V3" t="e">
        <f t="array" ref="V3">IF(#REF!="","",SUM(U3:INDEX(U3:U209,MATCH(TRUE,INDEX(U3:U209="",0),0))))</f>
        <v>#REF!</v>
      </c>
      <c r="W3" t="e">
        <f t="shared" ref="W3:W66" si="25">IF(V3&gt;0,V3,"")</f>
        <v>#REF!</v>
      </c>
      <c r="X3" t="str">
        <f t="array" ref="X3">IFERROR(INDEX($W$2:$W$208,SMALL(IF(1-($W$2:$W$208=""),IF(1-(#REF!:#REF!&lt;&gt;""),ROW($W$2:$W$208)-ROW($W$2)+1)), ROWS(#REF!:#REF!))),"")</f>
        <v/>
      </c>
      <c r="Y3" t="e">
        <f>IF(#REF!="","",SUM(#REF!))</f>
        <v>#REF!</v>
      </c>
      <c r="Z3" t="e">
        <f t="array" ref="Z3">IF(#REF!="","",SUM(Y3:INDEX(Y3:Y209,MATCH(TRUE,INDEX(Y3:Y209="",0),0))))</f>
        <v>#REF!</v>
      </c>
      <c r="AA3" t="e">
        <f t="shared" ref="AA3:AA66" si="26">IF(Z3&gt;0,Z3,"")</f>
        <v>#REF!</v>
      </c>
      <c r="AB3" t="str">
        <f t="array" ref="AB3">IFERROR(INDEX($AA$2:$AA$208,SMALL(IF(1-($AA$2:$AA$208=""),IF(1-(#REF!:#REF!&lt;&gt;""),ROW($AA$2:$AA$208)-ROW($AA$2)+1)), ROWS(#REF!:#REF!))),"")</f>
        <v/>
      </c>
      <c r="AC3" t="e">
        <f>IF(#REF!="","",SUM(#REF!))</f>
        <v>#REF!</v>
      </c>
      <c r="AD3" t="e">
        <f t="array" ref="AD3">IF(#REF!="","",SUM(AC3:INDEX(AC3:AC209,MATCH(TRUE,INDEX(AC3:AC209="",0),0))))</f>
        <v>#REF!</v>
      </c>
      <c r="AE3" t="e">
        <f t="shared" ref="AE3:AE66" si="27">IF(AD3&gt;0,AD3,"")</f>
        <v>#REF!</v>
      </c>
      <c r="AF3" t="str">
        <f t="array" ref="AF3">IFERROR(INDEX($AE$2:$AE$208,SMALL(IF(1-($AE$2:$AE$208=""),IF(1-(#REF!:#REF!&lt;&gt;""),ROW($AE$2:$AE$208)-ROW($AE$2)+1)), ROWS(#REF!:#REF!))),"")</f>
        <v/>
      </c>
      <c r="AG3" t="e">
        <f>IF(#REF!="","",SUM(#REF!))</f>
        <v>#REF!</v>
      </c>
      <c r="AH3" t="e">
        <f t="array" ref="AH3">IF(#REF!="","",SUM(AG3:INDEX(AG3:AG209,MATCH(TRUE,INDEX(AG3:AG209="",0),0))))</f>
        <v>#REF!</v>
      </c>
      <c r="AI3" t="e">
        <f t="shared" ref="AI3:AI66" si="28">IF(AH3&gt;0,AH3,"")</f>
        <v>#REF!</v>
      </c>
      <c r="AJ3" t="str">
        <f t="array" ref="AJ3">IFERROR(INDEX($AI$2:$AI$208,SMALL(IF(1-($AI$2:$AI$208=""),IF(1-(#REF!:#REF!&lt;&gt;""),ROW($AI$2:$AI$208)-ROW($AI$2)+1)), ROWS(#REF!:#REF!))),"")</f>
        <v/>
      </c>
      <c r="AK3" t="e">
        <f>IF(#REF!="","",SUM(#REF!))</f>
        <v>#REF!</v>
      </c>
      <c r="AL3" t="e">
        <f t="array" ref="AL3">IF(#REF!="","",SUM(AK3:INDEX(AK3:AK209,MATCH(TRUE,INDEX(AK3:AK209="",0),0))))</f>
        <v>#REF!</v>
      </c>
      <c r="AM3" t="e">
        <f t="shared" ref="AM3:AM66" si="29">IF(AL3&gt;0,AL3,"")</f>
        <v>#REF!</v>
      </c>
      <c r="AN3" t="str">
        <f t="array" ref="AN3">IFERROR(INDEX($AM$2:$AM$208,SMALL(IF(1-($AM$2:$AM$208=""),IF(1-(#REF!:#REF!&lt;&gt;""),ROW($AM$2:$AM$208)-ROW($AM$2)+1)), ROWS(#REF!:#REF!))),"")</f>
        <v/>
      </c>
      <c r="AO3" t="e">
        <f>IF(#REF!="","",SUM(#REF!))</f>
        <v>#REF!</v>
      </c>
      <c r="AP3" t="e">
        <f t="array" ref="AP3">IF(#REF!="","",SUM(AO3:INDEX(AO3:AO209,MATCH(TRUE,INDEX(AO3:AO209="",0),0))))</f>
        <v>#REF!</v>
      </c>
      <c r="AQ3" t="e">
        <f t="shared" ref="AQ3:AQ66" si="30">IF(AP3&gt;0,AP3,"")</f>
        <v>#REF!</v>
      </c>
      <c r="AR3" t="str">
        <f t="array" ref="AR3">IFERROR(INDEX($AQ$2:$AQ$208,SMALL(IF(1-($AQ$2:$AQ$208=""),IF(1-(#REF!:#REF!&lt;&gt;""),ROW($AQ$2:$AQ$208)-ROW($AQ$2)+1)), ROWS(#REF!:#REF!))),"")</f>
        <v/>
      </c>
      <c r="AS3" t="e">
        <f>IF(#REF!="","",SUM(#REF!))</f>
        <v>#REF!</v>
      </c>
      <c r="AT3" t="e">
        <f t="array" ref="AT3">IF(#REF!="","",SUM(AS3:INDEX(AS3:AS209,MATCH(TRUE,INDEX(AS3:AS209="",0),0))))</f>
        <v>#REF!</v>
      </c>
      <c r="AU3" t="e">
        <f t="shared" ref="AU3:AU66" si="31">IF(AT3&gt;0,AT3,"")</f>
        <v>#REF!</v>
      </c>
      <c r="AV3" t="str">
        <f t="array" ref="AV3">IFERROR(INDEX($AU$2:$AU$208,SMALL(IF(1-($AU$2:$AU$208=""),IF(1-(#REF!:#REF!&lt;&gt;""),ROW($AU$2:$AU$208)-ROW($AU$2)+1)), ROWS(#REF!:#REF!))),"")</f>
        <v/>
      </c>
      <c r="AW3" t="e">
        <f>IF(#REF!="","",SUM(#REF!))</f>
        <v>#REF!</v>
      </c>
      <c r="AX3" t="e">
        <f t="array" ref="AX3">IF(#REF!="","",SUM(AW3:INDEX(AW3:AW209,MATCH(TRUE,INDEX(AW3:AW209="",0),0))))</f>
        <v>#REF!</v>
      </c>
      <c r="AY3" t="e">
        <f t="shared" ref="AY3:AY66" si="32">IF(AX3&gt;0,AX3,"")</f>
        <v>#REF!</v>
      </c>
      <c r="AZ3" t="str">
        <f t="array" ref="AZ3">IFERROR(INDEX($AY$2:$AY$208,SMALL(IF(1-($AY$2:$AY$208=""),IF(1-(#REF!:#REF!&lt;&gt;""),ROW($AY$2:$AY$208)-ROW($AY$2)+1)), ROWS(#REF!:#REF!))),"")</f>
        <v/>
      </c>
      <c r="BA3" t="e">
        <f>IF(#REF!="","",SUM(#REF!))</f>
        <v>#REF!</v>
      </c>
      <c r="BB3" t="e">
        <f t="array" ref="BB3">IF(#REF!="","",SUM(BA3:INDEX(BA3:BA209,MATCH(TRUE,INDEX(BA3:BA209="",0),0))))</f>
        <v>#REF!</v>
      </c>
      <c r="BC3" t="e">
        <f t="shared" ref="BC3:BC66" si="33">IF(BB3&gt;0,BB3,"")</f>
        <v>#REF!</v>
      </c>
      <c r="BD3" t="str">
        <f t="array" ref="BD3">IFERROR(INDEX($BC$2:$BC$208,SMALL(IF(1-($BC$2:$BC$208=""),IF(1-(#REF!:#REF!&lt;&gt;""),ROW($BC$2:$BC$208)-ROW($BC$2)+1)), ROWS(#REF!:#REF!))),"")</f>
        <v/>
      </c>
      <c r="BE3" t="e">
        <f>IF(#REF!="","",SUM(#REF!))</f>
        <v>#REF!</v>
      </c>
      <c r="BF3" t="e">
        <f t="array" ref="BF3">IF(#REF!="","",SUM(BE3:INDEX(BE3:BE209,MATCH(TRUE,INDEX(BE3:BE209="",0),0))))</f>
        <v>#REF!</v>
      </c>
      <c r="BG3" t="e">
        <f t="shared" ref="BG3:BG66" si="34">IF(BF3&gt;0,BF3,"")</f>
        <v>#REF!</v>
      </c>
      <c r="BH3" t="str">
        <f t="array" ref="BH3">IFERROR(INDEX($BG$2:$BG$208,SMALL(IF(1-($BG$2:$BG$208=""),IF(1-(#REF!:#REF!&lt;&gt;""),ROW($BG$2:$BG$208)-ROW($BG$2)+1)), ROWS(#REF!:#REF!))),"")</f>
        <v/>
      </c>
      <c r="BI3" t="e">
        <f>IF(#REF!="","",SUM(#REF!))</f>
        <v>#REF!</v>
      </c>
      <c r="BJ3" t="e">
        <f t="array" ref="BJ3">IF(#REF!="","",SUM(BI3:INDEX(BI3:BI209,MATCH(TRUE,INDEX(BI3:BI209="",0),0))))</f>
        <v>#REF!</v>
      </c>
      <c r="BK3" t="e">
        <f t="shared" ref="BK3:BK66" si="35">IF(BJ3&gt;0,BJ3,"")</f>
        <v>#REF!</v>
      </c>
      <c r="BL3" t="str">
        <f t="array" ref="BL3">IFERROR(INDEX($BK$2:$BK$208,SMALL(IF(1-($BK$2:$BK$208=""),IF(1-(#REF!:#REF!&lt;&gt;""),ROW($BK$2:$BK$208)-ROW($BK$2)+1)), ROWS(#REF!:#REF!))),"")</f>
        <v/>
      </c>
      <c r="BM3" t="e">
        <f>IF(#REF!="","",SUM(#REF!))</f>
        <v>#REF!</v>
      </c>
      <c r="BN3" t="e">
        <f t="array" ref="BN3">IF(#REF!="","",SUM(BM3:INDEX(BM3:BM209,MATCH(TRUE,INDEX(BM3:BM209="",0),0))))</f>
        <v>#REF!</v>
      </c>
      <c r="BO3" t="e">
        <f t="shared" ref="BO3:BO66" si="36">IF(BN3&gt;0,BN3,"")</f>
        <v>#REF!</v>
      </c>
      <c r="BP3" t="str">
        <f t="array" ref="BP3">IFERROR(INDEX($BO$2:$BO$208,SMALL(IF(1-($BO$2:$BO$208=""),IF(1-(#REF!:#REF!&lt;&gt;""),ROW($BO$2:$BO$208)-ROW($BO$2)+1)), ROWS(#REF!:#REF!))),"")</f>
        <v/>
      </c>
      <c r="BQ3" t="e">
        <f>IF(#REF!="","",SUM(#REF!))</f>
        <v>#REF!</v>
      </c>
      <c r="BR3" t="e">
        <f t="array" ref="BR3">IF(#REF!="","",SUM(BQ3:INDEX(BQ3:BQ209,MATCH(TRUE,INDEX(BQ3:BQ209="",0),0))))</f>
        <v>#REF!</v>
      </c>
      <c r="BS3" t="e">
        <f t="shared" ref="BS3:BS66" si="37">IF(BR3&gt;0,BR3,"")</f>
        <v>#REF!</v>
      </c>
      <c r="BT3" t="str">
        <f t="array" ref="BT3">IFERROR(INDEX($BS$2:$BS$208,SMALL(IF(1-($BS$2:$BS$208=""),IF(1-(#REF!:#REF!&lt;&gt;""),ROW($BS$2:$BS$208)-ROW($BS$2)+1)), ROWS(#REF!:#REF!))),"")</f>
        <v/>
      </c>
      <c r="BU3" t="e">
        <f>IF(#REF!="","",SUM(#REF!))</f>
        <v>#REF!</v>
      </c>
      <c r="BV3" t="e">
        <f t="array" ref="BV3">IF(#REF!="","",SUM(BU3:INDEX(BU3:BU209,MATCH(TRUE,INDEX(BU3:BU209="",0),0))))</f>
        <v>#REF!</v>
      </c>
      <c r="BW3" t="e">
        <f t="shared" ref="BW3:BW66" si="38">IF(BV3&gt;0,BV3,"")</f>
        <v>#REF!</v>
      </c>
      <c r="BX3" t="str">
        <f t="array" ref="BX3">IFERROR(INDEX($BW$2:$BW$208,SMALL(IF(1-($BW$2:$BW$208=""),IF(1-(#REF!:#REF!&lt;&gt;""),ROW($BW$2:$BW$208)-ROW($BW$2)+1)), ROWS(#REF!:#REF!))),"")</f>
        <v/>
      </c>
      <c r="BY3" t="e">
        <f>IF(#REF!="","",SUM(#REF!))</f>
        <v>#REF!</v>
      </c>
      <c r="BZ3" t="e">
        <f t="array" ref="BZ3">IF(#REF!="","",SUM(BY3:INDEX(BY3:BY209,MATCH(TRUE,INDEX(BY3:BY209="",0),0))))</f>
        <v>#REF!</v>
      </c>
      <c r="CA3" t="e">
        <f t="shared" ref="CA3:CA66" si="39">IF(BZ3&gt;0,BZ3,"")</f>
        <v>#REF!</v>
      </c>
      <c r="CB3" t="str">
        <f t="array" ref="CB3">IFERROR(INDEX($CA$2:$CA$208,SMALL(IF(1-($CA$2:$CA$208=""),IF(1-(#REF!:#REF!&lt;&gt;""),ROW($CA$2:$CA$208)-ROW($CA$2)+1)), ROWS(#REF!:#REF!))),"")</f>
        <v/>
      </c>
      <c r="CC3" t="e">
        <f>IF(#REF!="","",SUM(#REF!))</f>
        <v>#REF!</v>
      </c>
      <c r="CD3" t="e">
        <f t="array" ref="CD3">IF(#REF!="","",SUM(CC3:INDEX(CC3:CC209,MATCH(TRUE,INDEX(CC3:CC209="",0),0))))</f>
        <v>#REF!</v>
      </c>
      <c r="CE3" t="e">
        <f t="shared" si="0"/>
        <v>#REF!</v>
      </c>
      <c r="CF3" t="str">
        <f t="array" ref="CF3">IFERROR(INDEX($CE$2:$CE$208,SMALL(IF(1-($CE$2:$CE$208=""),IF(1-(#REF!:#REF!&lt;&gt;""),ROW($CE$2:$CE$208)-ROW($CE$2)+1)), ROWS(#REF!:#REF!))),"")</f>
        <v/>
      </c>
      <c r="CG3" t="e">
        <f>IF(#REF!="","",SUM(#REF!))</f>
        <v>#REF!</v>
      </c>
      <c r="CH3" t="e">
        <f t="array" ref="CH3">IF(#REF!="","",SUM(CG3:INDEX(CG3:CG209,MATCH(TRUE,INDEX(CG3:CG209="",0),0))))</f>
        <v>#REF!</v>
      </c>
      <c r="CI3" t="e">
        <f t="shared" si="1"/>
        <v>#REF!</v>
      </c>
      <c r="CJ3" t="str">
        <f t="array" ref="CJ3">IFERROR(INDEX($CI$2:$CI$208,SMALL(IF(1-($CI$2:$CI$208=""),IF(1-(#REF!:#REF!&lt;&gt;""),ROW($CI$2:$CI$208)-ROW($CI$2)+1)), ROWS(#REF!:#REF!))),"")</f>
        <v/>
      </c>
      <c r="CK3" t="e">
        <f>IF(#REF!="","",SUM(#REF!))</f>
        <v>#REF!</v>
      </c>
      <c r="CL3" t="e">
        <f t="array" ref="CL3">IF(#REF!="","",SUM(CK3:INDEX(CK3:CK209,MATCH(TRUE,INDEX(CK3:CK209="",0),0))))</f>
        <v>#REF!</v>
      </c>
      <c r="CM3" t="e">
        <f t="shared" si="2"/>
        <v>#REF!</v>
      </c>
      <c r="CN3" t="str">
        <f t="array" ref="CN3">IFERROR(INDEX($CM$2:$CM$208,SMALL(IF(1-($CM$2:$CM$208=""),IF(1-(#REF!:#REF!&lt;&gt;""),ROW($CM$2:$CM$208)-ROW($CM$2)+1)), ROWS(#REF!:#REF!))),"")</f>
        <v/>
      </c>
      <c r="CO3" t="e">
        <f>IF(#REF!="","",SUM(#REF!))</f>
        <v>#REF!</v>
      </c>
      <c r="CP3" t="e">
        <f t="array" ref="CP3">IF(#REF!="","",SUM(CO3:INDEX(CO3:CO209,MATCH(TRUE,INDEX(CO3:CO209="",0),0))))</f>
        <v>#REF!</v>
      </c>
      <c r="CQ3" t="e">
        <f t="shared" si="3"/>
        <v>#REF!</v>
      </c>
      <c r="CR3" t="str">
        <f t="array" ref="CR3">IFERROR(INDEX($CQ$2:$CQ$208,SMALL(IF(1-($CQ$2:$CQ$208=""),IF(1-(#REF!:#REF!&lt;&gt;""),ROW($CQ$2:$CQ$208)-ROW($CQ$2)+1)), ROWS(#REF!:#REF!))),"")</f>
        <v/>
      </c>
      <c r="CS3" t="e">
        <f>IF(#REF!="","",SUM(#REF!))</f>
        <v>#REF!</v>
      </c>
      <c r="CT3" t="e">
        <f t="array" ref="CT3">IF(#REF!="","",SUM(CS3:INDEX(CS3:CS209,MATCH(TRUE,INDEX(CS3:CS209="",0),0))))</f>
        <v>#REF!</v>
      </c>
      <c r="CU3" t="e">
        <f t="shared" si="4"/>
        <v>#REF!</v>
      </c>
      <c r="CV3" t="str">
        <f t="array" ref="CV3">IFERROR(INDEX($CU$2:$CU$208,SMALL(IF(1-($CU$2:$CU$208=""),IF(1-(#REF!:#REF!&lt;&gt;""),ROW($CU$2:$CU$208)-ROW($CU$2)+1)), ROWS(#REF!:#REF!))),"")</f>
        <v/>
      </c>
      <c r="CW3" t="e">
        <f>IF(#REF!="","",SUM(#REF!))</f>
        <v>#REF!</v>
      </c>
      <c r="CX3" t="e">
        <f t="array" ref="CX3">IF(#REF!="","",SUM(CW3:INDEX(CW3:CW209,MATCH(TRUE,INDEX(CW3:CW209="",0),0))))</f>
        <v>#REF!</v>
      </c>
      <c r="CY3" t="e">
        <f t="shared" si="5"/>
        <v>#REF!</v>
      </c>
      <c r="CZ3" t="str">
        <f t="array" ref="CZ3">IFERROR(INDEX($CY$2:$CY$208,SMALL(IF(1-($CY$2:$CY$208=""),IF(1-(#REF!:#REF!&lt;&gt;""),ROW($CY$2:$CY$208)-ROW($CY$2)+1)), ROWS(#REF!:#REF!))),"")</f>
        <v/>
      </c>
      <c r="DA3" t="e">
        <f>IF(#REF!="","",SUM(#REF!))</f>
        <v>#REF!</v>
      </c>
      <c r="DB3" t="e">
        <f t="array" ref="DB3">IF(#REF!="","",SUM(DA3:INDEX(DA3:DA209,MATCH(TRUE,INDEX(DA3:DA209="",0),0))))</f>
        <v>#REF!</v>
      </c>
      <c r="DC3" t="e">
        <f t="shared" si="6"/>
        <v>#REF!</v>
      </c>
      <c r="DD3" t="str">
        <f t="array" ref="DD3">IFERROR(INDEX($DC$2:$DC$208,SMALL(IF(1-($DC$2:$DC$208=""),IF(1-(#REF!:#REF!&lt;&gt;""),ROW($DC$2:$DC$208)-ROW($DC$2)+1)), ROWS(#REF!:#REF!))),"")</f>
        <v/>
      </c>
      <c r="DE3" t="e">
        <f>IF(#REF!="","",SUM(#REF!))</f>
        <v>#REF!</v>
      </c>
      <c r="DF3" t="e">
        <f t="array" ref="DF3">IF(#REF!="","",SUM(DE3:INDEX(DE3:DE209,MATCH(TRUE,INDEX(DE3:DE209="",0),0))))</f>
        <v>#REF!</v>
      </c>
      <c r="DG3" t="e">
        <f t="shared" si="7"/>
        <v>#REF!</v>
      </c>
      <c r="DH3" t="str">
        <f t="array" ref="DH3">IFERROR(INDEX($DG$2:$DG$208,SMALL(IF(1-($DG$2:$DG$208=""),IF(1-(#REF!:#REF!&lt;&gt;""),ROW($DG$2:$DG$208)-ROW($DG$2)+1)), ROWS(#REF!:#REF!))),"")</f>
        <v/>
      </c>
      <c r="DI3" t="e">
        <f>IF(#REF!="","",SUM(#REF!))</f>
        <v>#REF!</v>
      </c>
      <c r="DJ3" t="e">
        <f t="array" ref="DJ3">IF(#REF!="","",SUM(DI3:INDEX(DI3:DI209,MATCH(TRUE,INDEX(DI3:DI209="",0),0))))</f>
        <v>#REF!</v>
      </c>
      <c r="DK3" t="e">
        <f t="shared" si="8"/>
        <v>#REF!</v>
      </c>
      <c r="DL3" t="str">
        <f t="array" ref="DL3">IFERROR(INDEX($DK$2:$DK$208,SMALL(IF(1-($DK$2:$DK$208=""),IF(1-(#REF!:#REF!&lt;&gt;""),ROW($DK$2:$DK$208)-ROW($DK$2)+1)), ROWS(#REF!:#REF!))),"")</f>
        <v/>
      </c>
      <c r="DM3" t="e">
        <f>IF(#REF!="","",SUM(#REF!))</f>
        <v>#REF!</v>
      </c>
      <c r="DN3" t="e">
        <f t="array" ref="DN3">IF(#REF!="","",SUM(DM3:INDEX(DM3:DM209,MATCH(TRUE,INDEX(DM3:DM209="",0),0))))</f>
        <v>#REF!</v>
      </c>
      <c r="DO3" t="e">
        <f t="shared" si="9"/>
        <v>#REF!</v>
      </c>
      <c r="DP3" t="str">
        <f t="array" ref="DP3">IFERROR(INDEX($DO$2:$DO$208,SMALL(IF(1-($DO$2:$DO$208=""),IF(1-(#REF!:#REF!&lt;&gt;""),ROW($DO$2:$DO$208)-ROW($DO$2)+1)), ROWS(#REF!:#REF!))),"")</f>
        <v/>
      </c>
      <c r="DQ3" t="e">
        <f>IF(#REF!="","",SUM(#REF!))</f>
        <v>#REF!</v>
      </c>
      <c r="DR3" t="e">
        <f t="array" ref="DR3">IF(#REF!="","",SUM(DQ3:INDEX(DQ3:DQ209,MATCH(TRUE,INDEX(DQ3:DQ209="",0),0))))</f>
        <v>#REF!</v>
      </c>
      <c r="DS3" t="e">
        <f t="shared" si="10"/>
        <v>#REF!</v>
      </c>
      <c r="DT3" t="str">
        <f t="array" ref="DT3">IFERROR(INDEX($DS$2:$DS$208,SMALL(IF(1-($DS$2:$DS$208=""),IF(1-(#REF!:#REF!&lt;&gt;""),ROW($DS$2:$DS$208)-ROW($DS$2)+1)), ROWS(#REF!:#REF!))),"")</f>
        <v/>
      </c>
      <c r="DU3" t="e">
        <f>IF(#REF!="","",SUM(#REF!))</f>
        <v>#REF!</v>
      </c>
      <c r="DV3" t="e">
        <f t="array" ref="DV3">IF(#REF!="","",SUM(DU3:INDEX(DU3:DU209,MATCH(TRUE,INDEX(DU3:DU209="",0),0))))</f>
        <v>#REF!</v>
      </c>
      <c r="DW3" t="e">
        <f t="shared" si="11"/>
        <v>#REF!</v>
      </c>
      <c r="DX3" t="str">
        <f t="array" ref="DX3">IFERROR(INDEX($DW$2:$DW$208,SMALL(IF(1-($DW$2:$DW$208=""),IF(1-(#REF!:#REF!&lt;&gt;""),ROW($DW$2:$DW$208)-ROW($DW$2)+1)), ROWS(#REF!:#REF!))),"")</f>
        <v/>
      </c>
      <c r="DY3" t="e">
        <f>IF(#REF!="","",SUM(#REF!))</f>
        <v>#REF!</v>
      </c>
      <c r="DZ3" t="e">
        <f t="array" ref="DZ3">IF(#REF!="","",SUM(DY3:INDEX(DY3:DY209,MATCH(TRUE,INDEX(DY3:DY209="",0),0))))</f>
        <v>#REF!</v>
      </c>
      <c r="EA3" t="e">
        <f t="shared" si="12"/>
        <v>#REF!</v>
      </c>
      <c r="EB3" t="str">
        <f t="array" ref="EB3">IFERROR(INDEX($EA$2:$EA$208,SMALL(IF(1-($EA$2:$EA$208=""),IF(1-(#REF!:#REF!&lt;&gt;""),ROW($EA$2:$EA$208)-ROW($EA$2)+1)), ROWS(#REF!:#REF!))),"")</f>
        <v/>
      </c>
      <c r="EC3" t="e">
        <f>IF(#REF!="","",SUM(#REF!))</f>
        <v>#REF!</v>
      </c>
      <c r="ED3" t="e">
        <f t="array" ref="ED3">IF(#REF!="","",SUM(EC3:INDEX(EC3:EC209,MATCH(TRUE,INDEX(EC3:EC209="",0),0))))</f>
        <v>#REF!</v>
      </c>
      <c r="EE3" t="e">
        <f t="shared" si="13"/>
        <v>#REF!</v>
      </c>
      <c r="EF3" t="str">
        <f t="array" ref="EF3">IFERROR(INDEX($EE$2:$EE$208,SMALL(IF(1-($EE$2:$EE$208=""),IF(1-(#REF!:#REF!&lt;&gt;""),ROW($EE$2:$EE$208)-ROW($EE$2)+1)), ROWS(#REF!:#REF!))),"")</f>
        <v/>
      </c>
      <c r="EG3" t="e">
        <f>IF(#REF!="","",SUM(#REF!))</f>
        <v>#REF!</v>
      </c>
      <c r="EH3" t="e">
        <f t="array" ref="EH3">IF(#REF!="","",SUM(EG3:INDEX(EG3:EG209,MATCH(TRUE,INDEX(EG3:EG209="",0),0))))</f>
        <v>#REF!</v>
      </c>
      <c r="EI3" t="e">
        <f t="shared" si="14"/>
        <v>#REF!</v>
      </c>
      <c r="EJ3" t="str">
        <f t="array" ref="EJ3">IFERROR(INDEX($EI$2:$EI$208,SMALL(IF(1-($EI$2:$EI$208=""),IF(1-(#REF!:#REF!&lt;&gt;""),ROW($EI$2:$EI$208)-ROW($EI$2)+1)), ROWS(#REF!:#REF!))),"")</f>
        <v/>
      </c>
      <c r="EK3" t="e">
        <f>IF(#REF!="","",SUM(#REF!))</f>
        <v>#REF!</v>
      </c>
      <c r="EL3" t="e">
        <f t="array" ref="EL3">IF(#REF!="","",SUM(EK3:INDEX(EK3:EK209,MATCH(TRUE,INDEX(EK3:EK209="",0),0))))</f>
        <v>#REF!</v>
      </c>
      <c r="EM3" t="e">
        <f t="shared" si="15"/>
        <v>#REF!</v>
      </c>
      <c r="EN3" t="str">
        <f t="array" ref="EN3">IFERROR(INDEX($EM$2:$EM$208,SMALL(IF(1-($EM$2:$EM$208=""),IF(1-(#REF!:#REF!&lt;&gt;""),ROW($EM$2:$EM$208)-ROW($EM$2)+1)), ROWS(#REF!:#REF!))),"")</f>
        <v/>
      </c>
      <c r="EO3" t="e">
        <f>IF(#REF!="","",SUM(#REF!))</f>
        <v>#REF!</v>
      </c>
      <c r="EP3" t="e">
        <f t="array" ref="EP3">IF(#REF!="","",SUM(EO3:INDEX(EO3:EO209,MATCH(TRUE,INDEX(EO3:EO209="",0),0))))</f>
        <v>#REF!</v>
      </c>
      <c r="EQ3" t="e">
        <f t="shared" si="16"/>
        <v>#REF!</v>
      </c>
      <c r="ER3" t="str">
        <f t="array" ref="ER3">IFERROR(INDEX($EQ$2:$EQ$208,SMALL(IF(1-($EQ$2:$EQ$208=""),IF(1-(#REF!:#REF!&lt;&gt;""),ROW($EQ$2:$EQ$208)-ROW($EQ$2)+1)), ROWS(#REF!:#REF!))),"")</f>
        <v/>
      </c>
      <c r="ES3" t="e">
        <f>IF(#REF!="","",SUM(#REF!))</f>
        <v>#REF!</v>
      </c>
      <c r="ET3" t="e">
        <f t="array" ref="ET3">IF(#REF!="","",SUM(ES3:INDEX(ES3:ES209,MATCH(TRUE,INDEX(ES3:ES209="",0),0))))</f>
        <v>#REF!</v>
      </c>
      <c r="EU3" t="e">
        <f t="shared" si="17"/>
        <v>#REF!</v>
      </c>
      <c r="EV3" t="str">
        <f t="array" ref="EV3">IFERROR(INDEX($EU$2:$EU$208,SMALL(IF(1-($EU$2:$EU$208=""),IF(1-(#REF!:#REF!&lt;&gt;""),ROW($EU$2:$EU$208)-ROW($EU$2)+1)), ROWS(#REF!:#REF!))),"")</f>
        <v/>
      </c>
      <c r="EW3" t="e">
        <f>IF(#REF!="","",SUM(#REF!))</f>
        <v>#REF!</v>
      </c>
      <c r="EX3" t="e">
        <f t="array" ref="EX3">IF(#REF!="","",SUM(EW3:INDEX(EW3:EW209,MATCH(TRUE,INDEX(EW3:EW209="",0),0))))</f>
        <v>#REF!</v>
      </c>
      <c r="EY3" t="e">
        <f t="shared" si="18"/>
        <v>#REF!</v>
      </c>
      <c r="EZ3" t="str">
        <f t="array" ref="EZ3">IFERROR(INDEX($EY$2:$EY$208,SMALL(IF(1-($EY$2:$EY$208=""),IF(1-(#REF!:#REF!&lt;&gt;""),ROW($EY$2:$EY$208)-ROW($EY$2)+1)), ROWS(#REF!:#REF!))),"")</f>
        <v/>
      </c>
      <c r="FA3" t="e">
        <f>IF(#REF!="","",SUM(#REF!))</f>
        <v>#REF!</v>
      </c>
      <c r="FB3" t="e">
        <f t="array" ref="FB3">IF(#REF!="","",SUM(FA3:INDEX(FA3:FA209,MATCH(TRUE,INDEX(FA3:FA209="",0),0))))</f>
        <v>#REF!</v>
      </c>
      <c r="FC3" t="e">
        <f t="shared" si="19"/>
        <v>#REF!</v>
      </c>
      <c r="FD3" t="str">
        <f t="array" ref="FD3">IFERROR(INDEX($FC$2:$FC$208,SMALL(IF(1-($FC$2:$FC$208=""),IF(1-(#REF!:#REF!&lt;&gt;""),ROW($FC$2:$FC$208)-ROW($FC$2)+1)), ROWS(#REF!:#REF!))),"")</f>
        <v/>
      </c>
    </row>
    <row r="4" spans="1:160" x14ac:dyDescent="0.25">
      <c r="A4" t="e">
        <f>IF(#REF!="","",SUM(#REF!))</f>
        <v>#REF!</v>
      </c>
      <c r="B4" t="e">
        <f t="array" ref="B4">IF(#REF!="","",SUM($A4:INDEX(A4:$A$208,MATCH(TRUE,INDEX($A4:$A$208="",0),0))))</f>
        <v>#REF!</v>
      </c>
      <c r="C4" t="e">
        <f t="shared" si="20"/>
        <v>#REF!</v>
      </c>
      <c r="D4" t="str">
        <f t="array" ref="D4">IFERROR(INDEX($C$2:$C$208,SMALL(IF(1-($C$2:$C$208=""),IF(1-(#REF!:#REF!&lt;&gt;""),ROW($C$2:$C$208)-ROW($C$2)+1)), ROWS(#REF!:#REF!))),"")</f>
        <v/>
      </c>
      <c r="E4" t="e">
        <f>IF(#REF!="","",SUM(#REF!))</f>
        <v>#REF!</v>
      </c>
      <c r="F4" t="e">
        <f t="array" ref="F4">IF(#REF!="","",SUM($E4:INDEX(E4:$E$208,MATCH(TRUE,INDEX($E4:$E$208="",0),0))))</f>
        <v>#REF!</v>
      </c>
      <c r="G4" t="e">
        <f t="shared" si="21"/>
        <v>#REF!</v>
      </c>
      <c r="H4" t="str">
        <f t="array" ref="H4">IFERROR(INDEX($G$2:$G$208,SMALL(IF(1-($G$2:$G$208=""),IF(1-(#REF!:#REF!&lt;&gt;""),ROW($G$2:$G$208)-ROW($G$2)+1)), ROWS(#REF!:#REF!))),"")</f>
        <v/>
      </c>
      <c r="I4" t="e">
        <f>IF(#REF!="","",SUM(#REF!))</f>
        <v>#REF!</v>
      </c>
      <c r="J4" t="e">
        <f t="array" ref="J4">IF(#REF!="","",SUM(I4:INDEX(I4:I210,MATCH(TRUE,INDEX(I4:I210="",0),0))))</f>
        <v>#REF!</v>
      </c>
      <c r="K4" t="e">
        <f t="shared" si="22"/>
        <v>#REF!</v>
      </c>
      <c r="L4" t="str">
        <f t="array" ref="L4">IFERROR(INDEX($K$2:$K$208,SMALL(IF(1-($K$2:$K$208=""),IF(1-(#REF!:#REF!&lt;&gt;""),ROW($K$2:$K$208)-ROW($K$2)+1)), ROWS(#REF!:#REF!))),"")</f>
        <v/>
      </c>
      <c r="M4" t="e">
        <f>IF(#REF!="","",SUM(#REF!))</f>
        <v>#REF!</v>
      </c>
      <c r="N4" t="e">
        <f t="array" ref="N4">IF(#REF!="","",SUM(M4:INDEX(M4:M210,MATCH(TRUE,INDEX(M4:M210="",0),0))))</f>
        <v>#REF!</v>
      </c>
      <c r="O4" t="e">
        <f t="shared" si="23"/>
        <v>#REF!</v>
      </c>
      <c r="P4" t="str">
        <f t="array" ref="P4">IFERROR(INDEX($O$2:$O$208,SMALL(IF(1-($O$2:$O$208=""),IF(1-(#REF!:#REF!&lt;&gt;""),ROW($O$2:$O$208)-ROW($O$2)+1)), ROWS(#REF!:#REF!))),"")</f>
        <v/>
      </c>
      <c r="Q4" t="e">
        <f>IF(#REF!="","",SUM(#REF!))</f>
        <v>#REF!</v>
      </c>
      <c r="R4" t="e">
        <f t="array" ref="R4">IF(#REF!="","",SUM(Q4:INDEX(Q4:Q210,MATCH(TRUE,INDEX(Q4:Q210="",0),0))))</f>
        <v>#REF!</v>
      </c>
      <c r="S4" t="e">
        <f t="shared" si="24"/>
        <v>#REF!</v>
      </c>
      <c r="T4" t="str">
        <f t="array" ref="T4">IFERROR(INDEX($S$2:$S$208,SMALL(IF(1-($S$2:$S$208=""),IF(1-(#REF!:#REF!&lt;&gt;""),ROW($S$2:$S$208)-ROW($S$2)+1)), ROWS(#REF!:#REF!))),"")</f>
        <v/>
      </c>
      <c r="U4" t="e">
        <f>IF(#REF!="","",SUM(#REF!))</f>
        <v>#REF!</v>
      </c>
      <c r="V4" t="e">
        <f t="array" ref="V4">IF(#REF!="","",SUM(U4:INDEX(U4:U210,MATCH(TRUE,INDEX(U4:U210="",0),0))))</f>
        <v>#REF!</v>
      </c>
      <c r="W4" t="e">
        <f t="shared" si="25"/>
        <v>#REF!</v>
      </c>
      <c r="X4" t="str">
        <f t="array" ref="X4">IFERROR(INDEX($W$2:$W$208,SMALL(IF(1-($W$2:$W$208=""),IF(1-(#REF!:#REF!&lt;&gt;""),ROW($W$2:$W$208)-ROW($W$2)+1)), ROWS(#REF!:#REF!))),"")</f>
        <v/>
      </c>
      <c r="Y4" t="e">
        <f>IF(#REF!="","",SUM(#REF!))</f>
        <v>#REF!</v>
      </c>
      <c r="Z4" t="e">
        <f t="array" ref="Z4">IF(#REF!="","",SUM(Y4:INDEX(Y4:Y210,MATCH(TRUE,INDEX(Y4:Y210="",0),0))))</f>
        <v>#REF!</v>
      </c>
      <c r="AA4" t="e">
        <f t="shared" si="26"/>
        <v>#REF!</v>
      </c>
      <c r="AB4" t="str">
        <f t="array" ref="AB4">IFERROR(INDEX($AA$2:$AA$208,SMALL(IF(1-($AA$2:$AA$208=""),IF(1-(#REF!:#REF!&lt;&gt;""),ROW($AA$2:$AA$208)-ROW($AA$2)+1)), ROWS(#REF!:#REF!))),"")</f>
        <v/>
      </c>
      <c r="AC4" t="e">
        <f>IF(#REF!="","",SUM(#REF!))</f>
        <v>#REF!</v>
      </c>
      <c r="AD4" t="e">
        <f t="array" ref="AD4">IF(#REF!="","",SUM(AC4:INDEX(AC4:AC210,MATCH(TRUE,INDEX(AC4:AC210="",0),0))))</f>
        <v>#REF!</v>
      </c>
      <c r="AE4" t="e">
        <f t="shared" si="27"/>
        <v>#REF!</v>
      </c>
      <c r="AF4" t="str">
        <f t="array" ref="AF4">IFERROR(INDEX($AE$2:$AE$208,SMALL(IF(1-($AE$2:$AE$208=""),IF(1-(#REF!:#REF!&lt;&gt;""),ROW($AE$2:$AE$208)-ROW($AE$2)+1)), ROWS(#REF!:#REF!))),"")</f>
        <v/>
      </c>
      <c r="AG4" t="e">
        <f>IF(#REF!="","",SUM(#REF!))</f>
        <v>#REF!</v>
      </c>
      <c r="AH4" t="e">
        <f t="array" ref="AH4">IF(#REF!="","",SUM(AG4:INDEX(AG4:AG210,MATCH(TRUE,INDEX(AG4:AG210="",0),0))))</f>
        <v>#REF!</v>
      </c>
      <c r="AI4" t="e">
        <f t="shared" si="28"/>
        <v>#REF!</v>
      </c>
      <c r="AJ4" t="str">
        <f t="array" ref="AJ4">IFERROR(INDEX($AI$2:$AI$208,SMALL(IF(1-($AI$2:$AI$208=""),IF(1-(#REF!:#REF!&lt;&gt;""),ROW($AI$2:$AI$208)-ROW($AI$2)+1)), ROWS(#REF!:#REF!))),"")</f>
        <v/>
      </c>
      <c r="AK4" t="e">
        <f>IF(#REF!="","",SUM(#REF!))</f>
        <v>#REF!</v>
      </c>
      <c r="AL4" t="e">
        <f t="array" ref="AL4">IF(#REF!="","",SUM(AK4:INDEX(AK4:AK210,MATCH(TRUE,INDEX(AK4:AK210="",0),0))))</f>
        <v>#REF!</v>
      </c>
      <c r="AM4" t="e">
        <f t="shared" si="29"/>
        <v>#REF!</v>
      </c>
      <c r="AN4" t="str">
        <f t="array" ref="AN4">IFERROR(INDEX($AM$2:$AM$208,SMALL(IF(1-($AM$2:$AM$208=""),IF(1-(#REF!:#REF!&lt;&gt;""),ROW($AM$2:$AM$208)-ROW($AM$2)+1)), ROWS(#REF!:#REF!))),"")</f>
        <v/>
      </c>
      <c r="AO4" t="e">
        <f>IF(#REF!="","",SUM(#REF!))</f>
        <v>#REF!</v>
      </c>
      <c r="AP4" t="e">
        <f t="array" ref="AP4">IF(#REF!="","",SUM(AO4:INDEX(AO4:AO210,MATCH(TRUE,INDEX(AO4:AO210="",0),0))))</f>
        <v>#REF!</v>
      </c>
      <c r="AQ4" t="e">
        <f t="shared" si="30"/>
        <v>#REF!</v>
      </c>
      <c r="AR4" t="str">
        <f t="array" ref="AR4">IFERROR(INDEX($AQ$2:$AQ$208,SMALL(IF(1-($AQ$2:$AQ$208=""),IF(1-(#REF!:#REF!&lt;&gt;""),ROW($AQ$2:$AQ$208)-ROW($AQ$2)+1)), ROWS(#REF!:#REF!))),"")</f>
        <v/>
      </c>
      <c r="AS4" t="e">
        <f>IF(#REF!="","",SUM(#REF!))</f>
        <v>#REF!</v>
      </c>
      <c r="AT4" t="e">
        <f t="array" ref="AT4">IF(#REF!="","",SUM(AS4:INDEX(AS4:AS210,MATCH(TRUE,INDEX(AS4:AS210="",0),0))))</f>
        <v>#REF!</v>
      </c>
      <c r="AU4" t="e">
        <f t="shared" si="31"/>
        <v>#REF!</v>
      </c>
      <c r="AV4" t="str">
        <f t="array" ref="AV4">IFERROR(INDEX($AU$2:$AU$208,SMALL(IF(1-($AU$2:$AU$208=""),IF(1-(#REF!:#REF!&lt;&gt;""),ROW($AU$2:$AU$208)-ROW($AU$2)+1)), ROWS(#REF!:#REF!))),"")</f>
        <v/>
      </c>
      <c r="AW4" t="e">
        <f>IF(#REF!="","",SUM(#REF!))</f>
        <v>#REF!</v>
      </c>
      <c r="AX4" t="e">
        <f t="array" ref="AX4">IF(#REF!="","",SUM(AW4:INDEX(AW4:AW210,MATCH(TRUE,INDEX(AW4:AW210="",0),0))))</f>
        <v>#REF!</v>
      </c>
      <c r="AY4" t="e">
        <f t="shared" si="32"/>
        <v>#REF!</v>
      </c>
      <c r="AZ4" t="str">
        <f t="array" ref="AZ4">IFERROR(INDEX($AY$2:$AY$208,SMALL(IF(1-($AY$2:$AY$208=""),IF(1-(#REF!:#REF!&lt;&gt;""),ROW($AY$2:$AY$208)-ROW($AY$2)+1)), ROWS(#REF!:#REF!))),"")</f>
        <v/>
      </c>
      <c r="BA4" t="e">
        <f>IF(#REF!="","",SUM(#REF!))</f>
        <v>#REF!</v>
      </c>
      <c r="BB4" t="e">
        <f t="array" ref="BB4">IF(#REF!="","",SUM(BA4:INDEX(BA4:BA210,MATCH(TRUE,INDEX(BA4:BA210="",0),0))))</f>
        <v>#REF!</v>
      </c>
      <c r="BC4" t="e">
        <f t="shared" si="33"/>
        <v>#REF!</v>
      </c>
      <c r="BD4" t="str">
        <f t="array" ref="BD4">IFERROR(INDEX($BC$2:$BC$208,SMALL(IF(1-($BC$2:$BC$208=""),IF(1-(#REF!:#REF!&lt;&gt;""),ROW($BC$2:$BC$208)-ROW($BC$2)+1)), ROWS(#REF!:#REF!))),"")</f>
        <v/>
      </c>
      <c r="BE4" t="e">
        <f>IF(#REF!="","",SUM(#REF!))</f>
        <v>#REF!</v>
      </c>
      <c r="BF4" t="e">
        <f t="array" ref="BF4">IF(#REF!="","",SUM(BE4:INDEX(BE4:BE210,MATCH(TRUE,INDEX(BE4:BE210="",0),0))))</f>
        <v>#REF!</v>
      </c>
      <c r="BG4" t="e">
        <f t="shared" si="34"/>
        <v>#REF!</v>
      </c>
      <c r="BH4" t="str">
        <f t="array" ref="BH4">IFERROR(INDEX($BG$2:$BG$208,SMALL(IF(1-($BG$2:$BG$208=""),IF(1-(#REF!:#REF!&lt;&gt;""),ROW($BG$2:$BG$208)-ROW($BG$2)+1)), ROWS(#REF!:#REF!))),"")</f>
        <v/>
      </c>
      <c r="BI4" t="e">
        <f>IF(#REF!="","",SUM(#REF!))</f>
        <v>#REF!</v>
      </c>
      <c r="BJ4" t="e">
        <f t="array" ref="BJ4">IF(#REF!="","",SUM(BI4:INDEX(BI4:BI210,MATCH(TRUE,INDEX(BI4:BI210="",0),0))))</f>
        <v>#REF!</v>
      </c>
      <c r="BK4" t="e">
        <f t="shared" si="35"/>
        <v>#REF!</v>
      </c>
      <c r="BL4" t="str">
        <f t="array" ref="BL4">IFERROR(INDEX($BK$2:$BK$208,SMALL(IF(1-($BK$2:$BK$208=""),IF(1-(#REF!:#REF!&lt;&gt;""),ROW($BK$2:$BK$208)-ROW($BK$2)+1)), ROWS(#REF!:#REF!))),"")</f>
        <v/>
      </c>
      <c r="BM4" t="e">
        <f>IF(#REF!="","",SUM(#REF!))</f>
        <v>#REF!</v>
      </c>
      <c r="BN4" t="e">
        <f t="array" ref="BN4">IF(#REF!="","",SUM(BM4:INDEX(BM4:BM210,MATCH(TRUE,INDEX(BM4:BM210="",0),0))))</f>
        <v>#REF!</v>
      </c>
      <c r="BO4" t="e">
        <f t="shared" si="36"/>
        <v>#REF!</v>
      </c>
      <c r="BP4" t="str">
        <f t="array" ref="BP4">IFERROR(INDEX($BO$2:$BO$208,SMALL(IF(1-($BO$2:$BO$208=""),IF(1-(#REF!:#REF!&lt;&gt;""),ROW($BO$2:$BO$208)-ROW($BO$2)+1)), ROWS(#REF!:#REF!))),"")</f>
        <v/>
      </c>
      <c r="BQ4" t="e">
        <f>IF(#REF!="","",SUM(#REF!))</f>
        <v>#REF!</v>
      </c>
      <c r="BR4" t="e">
        <f t="array" ref="BR4">IF(#REF!="","",SUM(BQ4:INDEX(BQ4:BQ210,MATCH(TRUE,INDEX(BQ4:BQ210="",0),0))))</f>
        <v>#REF!</v>
      </c>
      <c r="BS4" t="e">
        <f t="shared" si="37"/>
        <v>#REF!</v>
      </c>
      <c r="BT4" t="str">
        <f t="array" ref="BT4">IFERROR(INDEX($BS$2:$BS$208,SMALL(IF(1-($BS$2:$BS$208=""),IF(1-(#REF!:#REF!&lt;&gt;""),ROW($BS$2:$BS$208)-ROW($BS$2)+1)), ROWS(#REF!:#REF!))),"")</f>
        <v/>
      </c>
      <c r="BU4" t="e">
        <f>IF(#REF!="","",SUM(#REF!))</f>
        <v>#REF!</v>
      </c>
      <c r="BV4" t="e">
        <f t="array" ref="BV4">IF(#REF!="","",SUM(BU4:INDEX(BU4:BU210,MATCH(TRUE,INDEX(BU4:BU210="",0),0))))</f>
        <v>#REF!</v>
      </c>
      <c r="BW4" t="e">
        <f t="shared" si="38"/>
        <v>#REF!</v>
      </c>
      <c r="BX4" t="str">
        <f t="array" ref="BX4">IFERROR(INDEX($BW$2:$BW$208,SMALL(IF(1-($BW$2:$BW$208=""),IF(1-(#REF!:#REF!&lt;&gt;""),ROW($BW$2:$BW$208)-ROW($BW$2)+1)), ROWS(#REF!:#REF!))),"")</f>
        <v/>
      </c>
      <c r="BY4" t="e">
        <f>IF(#REF!="","",SUM(#REF!))</f>
        <v>#REF!</v>
      </c>
      <c r="BZ4" t="e">
        <f t="array" ref="BZ4">IF(#REF!="","",SUM(BY4:INDEX(BY4:BY210,MATCH(TRUE,INDEX(BY4:BY210="",0),0))))</f>
        <v>#REF!</v>
      </c>
      <c r="CA4" t="e">
        <f t="shared" si="39"/>
        <v>#REF!</v>
      </c>
      <c r="CB4" t="str">
        <f t="array" ref="CB4">IFERROR(INDEX($CA$2:$CA$208,SMALL(IF(1-($CA$2:$CA$208=""),IF(1-(#REF!:#REF!&lt;&gt;""),ROW($CA$2:$CA$208)-ROW($CA$2)+1)), ROWS(#REF!:#REF!))),"")</f>
        <v/>
      </c>
      <c r="CC4" t="e">
        <f>IF(#REF!="","",SUM(#REF!))</f>
        <v>#REF!</v>
      </c>
      <c r="CD4" t="e">
        <f t="array" ref="CD4">IF(#REF!="","",SUM(CC4:INDEX(CC4:CC210,MATCH(TRUE,INDEX(CC4:CC210="",0),0))))</f>
        <v>#REF!</v>
      </c>
      <c r="CE4" t="e">
        <f t="shared" si="0"/>
        <v>#REF!</v>
      </c>
      <c r="CF4" t="str">
        <f t="array" ref="CF4">IFERROR(INDEX($CE$2:$CE$208,SMALL(IF(1-($CE$2:$CE$208=""),IF(1-(#REF!:#REF!&lt;&gt;""),ROW($CE$2:$CE$208)-ROW($CE$2)+1)), ROWS(#REF!:#REF!))),"")</f>
        <v/>
      </c>
      <c r="CG4" t="e">
        <f>IF(#REF!="","",SUM(#REF!))</f>
        <v>#REF!</v>
      </c>
      <c r="CH4" t="e">
        <f t="array" ref="CH4">IF(#REF!="","",SUM(CG4:INDEX(CG4:CG210,MATCH(TRUE,INDEX(CG4:CG210="",0),0))))</f>
        <v>#REF!</v>
      </c>
      <c r="CI4" t="e">
        <f t="shared" si="1"/>
        <v>#REF!</v>
      </c>
      <c r="CJ4" t="str">
        <f t="array" ref="CJ4">IFERROR(INDEX($CI$2:$CI$208,SMALL(IF(1-($CI$2:$CI$208=""),IF(1-(#REF!:#REF!&lt;&gt;""),ROW($CI$2:$CI$208)-ROW($CI$2)+1)), ROWS(#REF!:#REF!))),"")</f>
        <v/>
      </c>
      <c r="CK4" t="e">
        <f>IF(#REF!="","",SUM(#REF!))</f>
        <v>#REF!</v>
      </c>
      <c r="CL4" t="e">
        <f t="array" ref="CL4">IF(#REF!="","",SUM(CK4:INDEX(CK4:CK210,MATCH(TRUE,INDEX(CK4:CK210="",0),0))))</f>
        <v>#REF!</v>
      </c>
      <c r="CM4" t="e">
        <f t="shared" si="2"/>
        <v>#REF!</v>
      </c>
      <c r="CN4" t="str">
        <f t="array" ref="CN4">IFERROR(INDEX($CM$2:$CM$208,SMALL(IF(1-($CM$2:$CM$208=""),IF(1-(#REF!:#REF!&lt;&gt;""),ROW($CM$2:$CM$208)-ROW($CM$2)+1)), ROWS(#REF!:#REF!))),"")</f>
        <v/>
      </c>
      <c r="CO4" t="e">
        <f>IF(#REF!="","",SUM(#REF!))</f>
        <v>#REF!</v>
      </c>
      <c r="CP4" t="e">
        <f t="array" ref="CP4">IF(#REF!="","",SUM(CO4:INDEX(CO4:CO210,MATCH(TRUE,INDEX(CO4:CO210="",0),0))))</f>
        <v>#REF!</v>
      </c>
      <c r="CQ4" t="e">
        <f t="shared" si="3"/>
        <v>#REF!</v>
      </c>
      <c r="CR4" t="str">
        <f t="array" ref="CR4">IFERROR(INDEX($CQ$2:$CQ$208,SMALL(IF(1-($CQ$2:$CQ$208=""),IF(1-(#REF!:#REF!&lt;&gt;""),ROW($CQ$2:$CQ$208)-ROW($CQ$2)+1)), ROWS(#REF!:#REF!))),"")</f>
        <v/>
      </c>
      <c r="CS4" t="e">
        <f>IF(#REF!="","",SUM(#REF!))</f>
        <v>#REF!</v>
      </c>
      <c r="CT4" t="e">
        <f t="array" ref="CT4">IF(#REF!="","",SUM(CS4:INDEX(CS4:CS210,MATCH(TRUE,INDEX(CS4:CS210="",0),0))))</f>
        <v>#REF!</v>
      </c>
      <c r="CU4" t="e">
        <f t="shared" si="4"/>
        <v>#REF!</v>
      </c>
      <c r="CV4" t="str">
        <f t="array" ref="CV4">IFERROR(INDEX($CU$2:$CU$208,SMALL(IF(1-($CU$2:$CU$208=""),IF(1-(#REF!:#REF!&lt;&gt;""),ROW($CU$2:$CU$208)-ROW($CU$2)+1)), ROWS(#REF!:#REF!))),"")</f>
        <v/>
      </c>
      <c r="CW4" t="e">
        <f>IF(#REF!="","",SUM(#REF!))</f>
        <v>#REF!</v>
      </c>
      <c r="CX4" t="e">
        <f t="array" ref="CX4">IF(#REF!="","",SUM(CW4:INDEX(CW4:CW210,MATCH(TRUE,INDEX(CW4:CW210="",0),0))))</f>
        <v>#REF!</v>
      </c>
      <c r="CY4" t="e">
        <f t="shared" si="5"/>
        <v>#REF!</v>
      </c>
      <c r="CZ4" t="str">
        <f t="array" ref="CZ4">IFERROR(INDEX($CY$2:$CY$208,SMALL(IF(1-($CY$2:$CY$208=""),IF(1-(#REF!:#REF!&lt;&gt;""),ROW($CY$2:$CY$208)-ROW($CY$2)+1)), ROWS(#REF!:#REF!))),"")</f>
        <v/>
      </c>
      <c r="DA4" t="e">
        <f>IF(#REF!="","",SUM(#REF!))</f>
        <v>#REF!</v>
      </c>
      <c r="DB4" t="e">
        <f t="array" ref="DB4">IF(#REF!="","",SUM(DA4:INDEX(DA4:DA210,MATCH(TRUE,INDEX(DA4:DA210="",0),0))))</f>
        <v>#REF!</v>
      </c>
      <c r="DC4" t="e">
        <f t="shared" si="6"/>
        <v>#REF!</v>
      </c>
      <c r="DD4" t="str">
        <f t="array" ref="DD4">IFERROR(INDEX($DC$2:$DC$208,SMALL(IF(1-($DC$2:$DC$208=""),IF(1-(#REF!:#REF!&lt;&gt;""),ROW($DC$2:$DC$208)-ROW($DC$2)+1)), ROWS(#REF!:#REF!))),"")</f>
        <v/>
      </c>
      <c r="DE4" t="e">
        <f>IF(#REF!="","",SUM(#REF!))</f>
        <v>#REF!</v>
      </c>
      <c r="DF4" t="e">
        <f t="array" ref="DF4">IF(#REF!="","",SUM(DE4:INDEX(DE4:DE210,MATCH(TRUE,INDEX(DE4:DE210="",0),0))))</f>
        <v>#REF!</v>
      </c>
      <c r="DG4" t="e">
        <f t="shared" si="7"/>
        <v>#REF!</v>
      </c>
      <c r="DH4" t="str">
        <f t="array" ref="DH4">IFERROR(INDEX($DG$2:$DG$208,SMALL(IF(1-($DG$2:$DG$208=""),IF(1-(#REF!:#REF!&lt;&gt;""),ROW($DG$2:$DG$208)-ROW($DG$2)+1)), ROWS(#REF!:#REF!))),"")</f>
        <v/>
      </c>
      <c r="DI4" t="e">
        <f>IF(#REF!="","",SUM(#REF!))</f>
        <v>#REF!</v>
      </c>
      <c r="DJ4" t="e">
        <f t="array" ref="DJ4">IF(#REF!="","",SUM(DI4:INDEX(DI4:DI210,MATCH(TRUE,INDEX(DI4:DI210="",0),0))))</f>
        <v>#REF!</v>
      </c>
      <c r="DK4" t="e">
        <f t="shared" si="8"/>
        <v>#REF!</v>
      </c>
      <c r="DL4" t="str">
        <f t="array" ref="DL4">IFERROR(INDEX($DK$2:$DK$208,SMALL(IF(1-($DK$2:$DK$208=""),IF(1-(#REF!:#REF!&lt;&gt;""),ROW($DK$2:$DK$208)-ROW($DK$2)+1)), ROWS(#REF!:#REF!))),"")</f>
        <v/>
      </c>
      <c r="DM4" t="e">
        <f>IF(#REF!="","",SUM(#REF!))</f>
        <v>#REF!</v>
      </c>
      <c r="DN4" t="e">
        <f t="array" ref="DN4">IF(#REF!="","",SUM(DM4:INDEX(DM4:DM210,MATCH(TRUE,INDEX(DM4:DM210="",0),0))))</f>
        <v>#REF!</v>
      </c>
      <c r="DO4" t="e">
        <f t="shared" si="9"/>
        <v>#REF!</v>
      </c>
      <c r="DP4" t="str">
        <f t="array" ref="DP4">IFERROR(INDEX($DO$2:$DO$208,SMALL(IF(1-($DO$2:$DO$208=""),IF(1-(#REF!:#REF!&lt;&gt;""),ROW($DO$2:$DO$208)-ROW($DO$2)+1)), ROWS(#REF!:#REF!))),"")</f>
        <v/>
      </c>
      <c r="DQ4" t="e">
        <f>IF(#REF!="","",SUM(#REF!))</f>
        <v>#REF!</v>
      </c>
      <c r="DR4" t="e">
        <f t="array" ref="DR4">IF(#REF!="","",SUM(DQ4:INDEX(DQ4:DQ210,MATCH(TRUE,INDEX(DQ4:DQ210="",0),0))))</f>
        <v>#REF!</v>
      </c>
      <c r="DS4" t="e">
        <f t="shared" si="10"/>
        <v>#REF!</v>
      </c>
      <c r="DT4" t="str">
        <f t="array" ref="DT4">IFERROR(INDEX($DS$2:$DS$208,SMALL(IF(1-($DS$2:$DS$208=""),IF(1-(#REF!:#REF!&lt;&gt;""),ROW($DS$2:$DS$208)-ROW($DS$2)+1)), ROWS(#REF!:#REF!))),"")</f>
        <v/>
      </c>
      <c r="DU4" t="e">
        <f>IF(#REF!="","",SUM(#REF!))</f>
        <v>#REF!</v>
      </c>
      <c r="DV4" t="e">
        <f t="array" ref="DV4">IF(#REF!="","",SUM(DU4:INDEX(DU4:DU210,MATCH(TRUE,INDEX(DU4:DU210="",0),0))))</f>
        <v>#REF!</v>
      </c>
      <c r="DW4" t="e">
        <f t="shared" si="11"/>
        <v>#REF!</v>
      </c>
      <c r="DX4" t="str">
        <f t="array" ref="DX4">IFERROR(INDEX($DW$2:$DW$208,SMALL(IF(1-($DW$2:$DW$208=""),IF(1-(#REF!:#REF!&lt;&gt;""),ROW($DW$2:$DW$208)-ROW($DW$2)+1)), ROWS(#REF!:#REF!))),"")</f>
        <v/>
      </c>
      <c r="DY4" t="e">
        <f>IF(#REF!="","",SUM(#REF!))</f>
        <v>#REF!</v>
      </c>
      <c r="DZ4" t="e">
        <f t="array" ref="DZ4">IF(#REF!="","",SUM(DY4:INDEX(DY4:DY210,MATCH(TRUE,INDEX(DY4:DY210="",0),0))))</f>
        <v>#REF!</v>
      </c>
      <c r="EA4" t="e">
        <f t="shared" si="12"/>
        <v>#REF!</v>
      </c>
      <c r="EB4" t="str">
        <f t="array" ref="EB4">IFERROR(INDEX($EA$2:$EA$208,SMALL(IF(1-($EA$2:$EA$208=""),IF(1-(#REF!:#REF!&lt;&gt;""),ROW($EA$2:$EA$208)-ROW($EA$2)+1)), ROWS(#REF!:#REF!))),"")</f>
        <v/>
      </c>
      <c r="EC4" t="e">
        <f>IF(#REF!="","",SUM(#REF!))</f>
        <v>#REF!</v>
      </c>
      <c r="ED4" t="e">
        <f t="array" ref="ED4">IF(#REF!="","",SUM(EC4:INDEX(EC4:EC210,MATCH(TRUE,INDEX(EC4:EC210="",0),0))))</f>
        <v>#REF!</v>
      </c>
      <c r="EE4" t="e">
        <f t="shared" si="13"/>
        <v>#REF!</v>
      </c>
      <c r="EF4" t="str">
        <f t="array" ref="EF4">IFERROR(INDEX($EE$2:$EE$208,SMALL(IF(1-($EE$2:$EE$208=""),IF(1-(#REF!:#REF!&lt;&gt;""),ROW($EE$2:$EE$208)-ROW($EE$2)+1)), ROWS(#REF!:#REF!))),"")</f>
        <v/>
      </c>
      <c r="EG4" t="e">
        <f>IF(#REF!="","",SUM(#REF!))</f>
        <v>#REF!</v>
      </c>
      <c r="EH4" t="e">
        <f t="array" ref="EH4">IF(#REF!="","",SUM(EG4:INDEX(EG4:EG210,MATCH(TRUE,INDEX(EG4:EG210="",0),0))))</f>
        <v>#REF!</v>
      </c>
      <c r="EI4" t="e">
        <f t="shared" si="14"/>
        <v>#REF!</v>
      </c>
      <c r="EJ4" t="str">
        <f t="array" ref="EJ4">IFERROR(INDEX($EI$2:$EI$208,SMALL(IF(1-($EI$2:$EI$208=""),IF(1-(#REF!:#REF!&lt;&gt;""),ROW($EI$2:$EI$208)-ROW($EI$2)+1)), ROWS(#REF!:#REF!))),"")</f>
        <v/>
      </c>
      <c r="EK4" t="e">
        <f>IF(#REF!="","",SUM(#REF!))</f>
        <v>#REF!</v>
      </c>
      <c r="EL4" t="e">
        <f t="array" ref="EL4">IF(#REF!="","",SUM(EK4:INDEX(EK4:EK210,MATCH(TRUE,INDEX(EK4:EK210="",0),0))))</f>
        <v>#REF!</v>
      </c>
      <c r="EM4" t="e">
        <f t="shared" si="15"/>
        <v>#REF!</v>
      </c>
      <c r="EN4" t="str">
        <f t="array" ref="EN4">IFERROR(INDEX($EM$2:$EM$208,SMALL(IF(1-($EM$2:$EM$208=""),IF(1-(#REF!:#REF!&lt;&gt;""),ROW($EM$2:$EM$208)-ROW($EM$2)+1)), ROWS(#REF!:#REF!))),"")</f>
        <v/>
      </c>
      <c r="EO4" t="e">
        <f>IF(#REF!="","",SUM(#REF!))</f>
        <v>#REF!</v>
      </c>
      <c r="EP4" t="e">
        <f t="array" ref="EP4">IF(#REF!="","",SUM(EO4:INDEX(EO4:EO210,MATCH(TRUE,INDEX(EO4:EO210="",0),0))))</f>
        <v>#REF!</v>
      </c>
      <c r="EQ4" t="e">
        <f t="shared" si="16"/>
        <v>#REF!</v>
      </c>
      <c r="ER4" t="str">
        <f t="array" ref="ER4">IFERROR(INDEX($EQ$2:$EQ$208,SMALL(IF(1-($EQ$2:$EQ$208=""),IF(1-(#REF!:#REF!&lt;&gt;""),ROW($EQ$2:$EQ$208)-ROW($EQ$2)+1)), ROWS(#REF!:#REF!))),"")</f>
        <v/>
      </c>
      <c r="ES4" t="e">
        <f>IF(#REF!="","",SUM(#REF!))</f>
        <v>#REF!</v>
      </c>
      <c r="ET4" t="e">
        <f t="array" ref="ET4">IF(#REF!="","",SUM(ES4:INDEX(ES4:ES210,MATCH(TRUE,INDEX(ES4:ES210="",0),0))))</f>
        <v>#REF!</v>
      </c>
      <c r="EU4" t="e">
        <f t="shared" si="17"/>
        <v>#REF!</v>
      </c>
      <c r="EV4" t="str">
        <f t="array" ref="EV4">IFERROR(INDEX($EU$2:$EU$208,SMALL(IF(1-($EU$2:$EU$208=""),IF(1-(#REF!:#REF!&lt;&gt;""),ROW($EU$2:$EU$208)-ROW($EU$2)+1)), ROWS(#REF!:#REF!))),"")</f>
        <v/>
      </c>
      <c r="EW4" t="e">
        <f>IF(#REF!="","",SUM(#REF!))</f>
        <v>#REF!</v>
      </c>
      <c r="EX4" t="e">
        <f t="array" ref="EX4">IF(#REF!="","",SUM(EW4:INDEX(EW4:EW210,MATCH(TRUE,INDEX(EW4:EW210="",0),0))))</f>
        <v>#REF!</v>
      </c>
      <c r="EY4" t="e">
        <f t="shared" si="18"/>
        <v>#REF!</v>
      </c>
      <c r="EZ4" t="str">
        <f t="array" ref="EZ4">IFERROR(INDEX($EY$2:$EY$208,SMALL(IF(1-($EY$2:$EY$208=""),IF(1-(#REF!:#REF!&lt;&gt;""),ROW($EY$2:$EY$208)-ROW($EY$2)+1)), ROWS(#REF!:#REF!))),"")</f>
        <v/>
      </c>
      <c r="FA4" t="e">
        <f>IF(#REF!="","",SUM(#REF!))</f>
        <v>#REF!</v>
      </c>
      <c r="FB4" t="e">
        <f t="array" ref="FB4">IF(#REF!="","",SUM(FA4:INDEX(FA4:FA210,MATCH(TRUE,INDEX(FA4:FA210="",0),0))))</f>
        <v>#REF!</v>
      </c>
      <c r="FC4" t="e">
        <f t="shared" si="19"/>
        <v>#REF!</v>
      </c>
      <c r="FD4" t="str">
        <f t="array" ref="FD4">IFERROR(INDEX($FC$2:$FC$208,SMALL(IF(1-($FC$2:$FC$208=""),IF(1-(#REF!:#REF!&lt;&gt;""),ROW($FC$2:$FC$208)-ROW($FC$2)+1)), ROWS(#REF!:#REF!))),"")</f>
        <v/>
      </c>
    </row>
    <row r="5" spans="1:160" x14ac:dyDescent="0.25">
      <c r="A5" t="e">
        <f>IF(#REF!="","",SUM(#REF!))</f>
        <v>#REF!</v>
      </c>
      <c r="B5" t="e">
        <f t="array" ref="B5">IF(#REF!="","",SUM($A5:INDEX(A5:$A$208,MATCH(TRUE,INDEX($A5:$A$208="",0),0))))</f>
        <v>#REF!</v>
      </c>
      <c r="C5" t="e">
        <f t="shared" si="20"/>
        <v>#REF!</v>
      </c>
      <c r="D5" t="str">
        <f t="array" ref="D5">IFERROR(INDEX($C$2:$C$208,SMALL(IF(1-($C$2:$C$208=""),IF(1-(#REF!:#REF!&lt;&gt;""),ROW($C$2:$C$208)-ROW($C$2)+1)), ROWS(#REF!:#REF!))),"")</f>
        <v/>
      </c>
      <c r="E5" t="e">
        <f>IF(#REF!="","",SUM(#REF!))</f>
        <v>#REF!</v>
      </c>
      <c r="F5" t="e">
        <f t="array" ref="F5">IF(#REF!="","",SUM($E5:INDEX(E5:$E$208,MATCH(TRUE,INDEX($E5:$E$208="",0),0))))</f>
        <v>#REF!</v>
      </c>
      <c r="G5" t="e">
        <f t="shared" si="21"/>
        <v>#REF!</v>
      </c>
      <c r="H5" t="str">
        <f t="array" ref="H5">IFERROR(INDEX($G$2:$G$208,SMALL(IF(1-($G$2:$G$208=""),IF(1-(#REF!:#REF!&lt;&gt;""),ROW($G$2:$G$208)-ROW($G$2)+1)), ROWS(#REF!:#REF!))),"")</f>
        <v/>
      </c>
      <c r="I5" t="e">
        <f>IF(#REF!="","",SUM(#REF!))</f>
        <v>#REF!</v>
      </c>
      <c r="J5" t="e">
        <f t="array" ref="J5">IF(#REF!="","",SUM(I5:INDEX(I5:I211,MATCH(TRUE,INDEX(I5:I211="",0),0))))</f>
        <v>#REF!</v>
      </c>
      <c r="K5" t="e">
        <f t="shared" si="22"/>
        <v>#REF!</v>
      </c>
      <c r="L5" t="str">
        <f t="array" ref="L5">IFERROR(INDEX($K$2:$K$208,SMALL(IF(1-($K$2:$K$208=""),IF(1-(#REF!:#REF!&lt;&gt;""),ROW($K$2:$K$208)-ROW($K$2)+1)), ROWS(#REF!:#REF!))),"")</f>
        <v/>
      </c>
      <c r="M5" t="e">
        <f>IF(#REF!="","",SUM(#REF!))</f>
        <v>#REF!</v>
      </c>
      <c r="N5" t="e">
        <f t="array" ref="N5">IF(#REF!="","",SUM(M5:INDEX(M5:M211,MATCH(TRUE,INDEX(M5:M211="",0),0))))</f>
        <v>#REF!</v>
      </c>
      <c r="O5" t="e">
        <f t="shared" si="23"/>
        <v>#REF!</v>
      </c>
      <c r="P5" t="str">
        <f t="array" ref="P5">IFERROR(INDEX($O$2:$O$208,SMALL(IF(1-($O$2:$O$208=""),IF(1-(#REF!:#REF!&lt;&gt;""),ROW($O$2:$O$208)-ROW($O$2)+1)), ROWS(#REF!:#REF!))),"")</f>
        <v/>
      </c>
      <c r="Q5" t="e">
        <f>IF(#REF!="","",SUM(#REF!))</f>
        <v>#REF!</v>
      </c>
      <c r="R5" t="e">
        <f t="array" ref="R5">IF(#REF!="","",SUM(Q5:INDEX(Q5:Q211,MATCH(TRUE,INDEX(Q5:Q211="",0),0))))</f>
        <v>#REF!</v>
      </c>
      <c r="S5" t="e">
        <f t="shared" si="24"/>
        <v>#REF!</v>
      </c>
      <c r="T5" t="str">
        <f t="array" ref="T5">IFERROR(INDEX($S$2:$S$208,SMALL(IF(1-($S$2:$S$208=""),IF(1-(#REF!:#REF!&lt;&gt;""),ROW($S$2:$S$208)-ROW($S$2)+1)), ROWS(#REF!:#REF!))),"")</f>
        <v/>
      </c>
      <c r="U5" t="e">
        <f>IF(#REF!="","",SUM(#REF!))</f>
        <v>#REF!</v>
      </c>
      <c r="V5" t="e">
        <f t="array" ref="V5">IF(#REF!="","",SUM(U5:INDEX(U5:U211,MATCH(TRUE,INDEX(U5:U211="",0),0))))</f>
        <v>#REF!</v>
      </c>
      <c r="W5" t="e">
        <f t="shared" si="25"/>
        <v>#REF!</v>
      </c>
      <c r="X5" t="str">
        <f t="array" ref="X5">IFERROR(INDEX($W$2:$W$208,SMALL(IF(1-($W$2:$W$208=""),IF(1-(#REF!:#REF!&lt;&gt;""),ROW($W$2:$W$208)-ROW($W$2)+1)), ROWS(#REF!:#REF!))),"")</f>
        <v/>
      </c>
      <c r="Y5" t="e">
        <f>IF(#REF!="","",SUM(#REF!))</f>
        <v>#REF!</v>
      </c>
      <c r="Z5" t="e">
        <f t="array" ref="Z5">IF(#REF!="","",SUM(Y5:INDEX(Y5:Y211,MATCH(TRUE,INDEX(Y5:Y211="",0),0))))</f>
        <v>#REF!</v>
      </c>
      <c r="AA5" t="e">
        <f t="shared" si="26"/>
        <v>#REF!</v>
      </c>
      <c r="AB5" t="str">
        <f t="array" ref="AB5">IFERROR(INDEX($AA$2:$AA$208,SMALL(IF(1-($AA$2:$AA$208=""),IF(1-(#REF!:#REF!&lt;&gt;""),ROW($AA$2:$AA$208)-ROW($AA$2)+1)), ROWS(#REF!:#REF!))),"")</f>
        <v/>
      </c>
      <c r="AC5" t="e">
        <f>IF(#REF!="","",SUM(#REF!))</f>
        <v>#REF!</v>
      </c>
      <c r="AD5" t="e">
        <f t="array" ref="AD5">IF(#REF!="","",SUM(AC5:INDEX(AC5:AC211,MATCH(TRUE,INDEX(AC5:AC211="",0),0))))</f>
        <v>#REF!</v>
      </c>
      <c r="AE5" t="e">
        <f t="shared" si="27"/>
        <v>#REF!</v>
      </c>
      <c r="AF5" t="str">
        <f t="array" ref="AF5">IFERROR(INDEX($AE$2:$AE$208,SMALL(IF(1-($AE$2:$AE$208=""),IF(1-(#REF!:#REF!&lt;&gt;""),ROW($AE$2:$AE$208)-ROW($AE$2)+1)), ROWS(#REF!:#REF!))),"")</f>
        <v/>
      </c>
      <c r="AG5" t="e">
        <f>IF(#REF!="","",SUM(#REF!))</f>
        <v>#REF!</v>
      </c>
      <c r="AH5" t="e">
        <f t="array" ref="AH5">IF(#REF!="","",SUM(AG5:INDEX(AG5:AG211,MATCH(TRUE,INDEX(AG5:AG211="",0),0))))</f>
        <v>#REF!</v>
      </c>
      <c r="AI5" t="e">
        <f t="shared" si="28"/>
        <v>#REF!</v>
      </c>
      <c r="AJ5" t="str">
        <f t="array" ref="AJ5">IFERROR(INDEX($AI$2:$AI$208,SMALL(IF(1-($AI$2:$AI$208=""),IF(1-(#REF!:#REF!&lt;&gt;""),ROW($AI$2:$AI$208)-ROW($AI$2)+1)), ROWS(#REF!:#REF!))),"")</f>
        <v/>
      </c>
      <c r="AK5" t="e">
        <f>IF(#REF!="","",SUM(#REF!))</f>
        <v>#REF!</v>
      </c>
      <c r="AL5" t="e">
        <f t="array" ref="AL5">IF(#REF!="","",SUM(AK5:INDEX(AK5:AK211,MATCH(TRUE,INDEX(AK5:AK211="",0),0))))</f>
        <v>#REF!</v>
      </c>
      <c r="AM5" t="e">
        <f t="shared" si="29"/>
        <v>#REF!</v>
      </c>
      <c r="AN5" t="str">
        <f t="array" ref="AN5">IFERROR(INDEX($AM$2:$AM$208,SMALL(IF(1-($AM$2:$AM$208=""),IF(1-(#REF!:#REF!&lt;&gt;""),ROW($AM$2:$AM$208)-ROW($AM$2)+1)), ROWS(#REF!:#REF!))),"")</f>
        <v/>
      </c>
      <c r="AO5" t="e">
        <f>IF(#REF!="","",SUM(#REF!))</f>
        <v>#REF!</v>
      </c>
      <c r="AP5" t="e">
        <f t="array" ref="AP5">IF(#REF!="","",SUM(AO5:INDEX(AO5:AO211,MATCH(TRUE,INDEX(AO5:AO211="",0),0))))</f>
        <v>#REF!</v>
      </c>
      <c r="AQ5" t="e">
        <f t="shared" si="30"/>
        <v>#REF!</v>
      </c>
      <c r="AR5" t="str">
        <f t="array" ref="AR5">IFERROR(INDEX($AQ$2:$AQ$208,SMALL(IF(1-($AQ$2:$AQ$208=""),IF(1-(#REF!:#REF!&lt;&gt;""),ROW($AQ$2:$AQ$208)-ROW($AQ$2)+1)), ROWS(#REF!:#REF!))),"")</f>
        <v/>
      </c>
      <c r="AS5" t="e">
        <f>IF(#REF!="","",SUM(#REF!))</f>
        <v>#REF!</v>
      </c>
      <c r="AT5" t="e">
        <f t="array" ref="AT5">IF(#REF!="","",SUM(AS5:INDEX(AS5:AS211,MATCH(TRUE,INDEX(AS5:AS211="",0),0))))</f>
        <v>#REF!</v>
      </c>
      <c r="AU5" t="e">
        <f t="shared" si="31"/>
        <v>#REF!</v>
      </c>
      <c r="AV5" t="str">
        <f t="array" ref="AV5">IFERROR(INDEX($AU$2:$AU$208,SMALL(IF(1-($AU$2:$AU$208=""),IF(1-(#REF!:#REF!&lt;&gt;""),ROW($AU$2:$AU$208)-ROW($AU$2)+1)), ROWS(#REF!:#REF!))),"")</f>
        <v/>
      </c>
      <c r="AW5" t="e">
        <f>IF(#REF!="","",SUM(#REF!))</f>
        <v>#REF!</v>
      </c>
      <c r="AX5" t="e">
        <f t="array" ref="AX5">IF(#REF!="","",SUM(AW5:INDEX(AW5:AW211,MATCH(TRUE,INDEX(AW5:AW211="",0),0))))</f>
        <v>#REF!</v>
      </c>
      <c r="AY5" t="e">
        <f t="shared" si="32"/>
        <v>#REF!</v>
      </c>
      <c r="AZ5" t="str">
        <f t="array" ref="AZ5">IFERROR(INDEX($AY$2:$AY$208,SMALL(IF(1-($AY$2:$AY$208=""),IF(1-(#REF!:#REF!&lt;&gt;""),ROW($AY$2:$AY$208)-ROW($AY$2)+1)), ROWS(#REF!:#REF!))),"")</f>
        <v/>
      </c>
      <c r="BA5" t="e">
        <f>IF(#REF!="","",SUM(#REF!))</f>
        <v>#REF!</v>
      </c>
      <c r="BB5" t="e">
        <f t="array" ref="BB5">IF(#REF!="","",SUM(BA5:INDEX(BA5:BA211,MATCH(TRUE,INDEX(BA5:BA211="",0),0))))</f>
        <v>#REF!</v>
      </c>
      <c r="BC5" t="e">
        <f t="shared" si="33"/>
        <v>#REF!</v>
      </c>
      <c r="BD5" t="str">
        <f t="array" ref="BD5">IFERROR(INDEX($BC$2:$BC$208,SMALL(IF(1-($BC$2:$BC$208=""),IF(1-(#REF!:#REF!&lt;&gt;""),ROW($BC$2:$BC$208)-ROW($BC$2)+1)), ROWS(#REF!:#REF!))),"")</f>
        <v/>
      </c>
      <c r="BE5" t="e">
        <f>IF(#REF!="","",SUM(#REF!))</f>
        <v>#REF!</v>
      </c>
      <c r="BF5" t="e">
        <f t="array" ref="BF5">IF(#REF!="","",SUM(BE5:INDEX(BE5:BE211,MATCH(TRUE,INDEX(BE5:BE211="",0),0))))</f>
        <v>#REF!</v>
      </c>
      <c r="BG5" t="e">
        <f t="shared" si="34"/>
        <v>#REF!</v>
      </c>
      <c r="BH5" t="str">
        <f t="array" ref="BH5">IFERROR(INDEX($BG$2:$BG$208,SMALL(IF(1-($BG$2:$BG$208=""),IF(1-(#REF!:#REF!&lt;&gt;""),ROW($BG$2:$BG$208)-ROW($BG$2)+1)), ROWS(#REF!:#REF!))),"")</f>
        <v/>
      </c>
      <c r="BI5" t="e">
        <f>IF(#REF!="","",SUM(#REF!))</f>
        <v>#REF!</v>
      </c>
      <c r="BJ5" t="e">
        <f t="array" ref="BJ5">IF(#REF!="","",SUM(BI5:INDEX(BI5:BI211,MATCH(TRUE,INDEX(BI5:BI211="",0),0))))</f>
        <v>#REF!</v>
      </c>
      <c r="BK5" t="e">
        <f t="shared" si="35"/>
        <v>#REF!</v>
      </c>
      <c r="BL5" t="str">
        <f t="array" ref="BL5">IFERROR(INDEX($BK$2:$BK$208,SMALL(IF(1-($BK$2:$BK$208=""),IF(1-(#REF!:#REF!&lt;&gt;""),ROW($BK$2:$BK$208)-ROW($BK$2)+1)), ROWS(#REF!:#REF!))),"")</f>
        <v/>
      </c>
      <c r="BM5" t="e">
        <f>IF(#REF!="","",SUM(#REF!))</f>
        <v>#REF!</v>
      </c>
      <c r="BN5" t="e">
        <f t="array" ref="BN5">IF(#REF!="","",SUM(BM5:INDEX(BM5:BM211,MATCH(TRUE,INDEX(BM5:BM211="",0),0))))</f>
        <v>#REF!</v>
      </c>
      <c r="BO5" t="e">
        <f t="shared" si="36"/>
        <v>#REF!</v>
      </c>
      <c r="BP5" t="str">
        <f t="array" ref="BP5">IFERROR(INDEX($BO$2:$BO$208,SMALL(IF(1-($BO$2:$BO$208=""),IF(1-(#REF!:#REF!&lt;&gt;""),ROW($BO$2:$BO$208)-ROW($BO$2)+1)), ROWS(#REF!:#REF!))),"")</f>
        <v/>
      </c>
      <c r="BQ5" t="e">
        <f>IF(#REF!="","",SUM(#REF!))</f>
        <v>#REF!</v>
      </c>
      <c r="BR5" t="e">
        <f t="array" ref="BR5">IF(#REF!="","",SUM(BQ5:INDEX(BQ5:BQ211,MATCH(TRUE,INDEX(BQ5:BQ211="",0),0))))</f>
        <v>#REF!</v>
      </c>
      <c r="BS5" t="e">
        <f t="shared" si="37"/>
        <v>#REF!</v>
      </c>
      <c r="BT5" t="str">
        <f t="array" ref="BT5">IFERROR(INDEX($BS$2:$BS$208,SMALL(IF(1-($BS$2:$BS$208=""),IF(1-(#REF!:#REF!&lt;&gt;""),ROW($BS$2:$BS$208)-ROW($BS$2)+1)), ROWS(#REF!:#REF!))),"")</f>
        <v/>
      </c>
      <c r="BU5" t="e">
        <f>IF(#REF!="","",SUM(#REF!))</f>
        <v>#REF!</v>
      </c>
      <c r="BV5" t="e">
        <f t="array" ref="BV5">IF(#REF!="","",SUM(BU5:INDEX(BU5:BU211,MATCH(TRUE,INDEX(BU5:BU211="",0),0))))</f>
        <v>#REF!</v>
      </c>
      <c r="BW5" t="e">
        <f t="shared" si="38"/>
        <v>#REF!</v>
      </c>
      <c r="BX5" t="str">
        <f t="array" ref="BX5">IFERROR(INDEX($BW$2:$BW$208,SMALL(IF(1-($BW$2:$BW$208=""),IF(1-(#REF!:#REF!&lt;&gt;""),ROW($BW$2:$BW$208)-ROW($BW$2)+1)), ROWS(#REF!:#REF!))),"")</f>
        <v/>
      </c>
      <c r="BY5" t="e">
        <f>IF(#REF!="","",SUM(#REF!))</f>
        <v>#REF!</v>
      </c>
      <c r="BZ5" t="e">
        <f t="array" ref="BZ5">IF(#REF!="","",SUM(BY5:INDEX(BY5:BY211,MATCH(TRUE,INDEX(BY5:BY211="",0),0))))</f>
        <v>#REF!</v>
      </c>
      <c r="CA5" t="e">
        <f t="shared" si="39"/>
        <v>#REF!</v>
      </c>
      <c r="CB5" t="str">
        <f t="array" ref="CB5">IFERROR(INDEX($CA$2:$CA$208,SMALL(IF(1-($CA$2:$CA$208=""),IF(1-(#REF!:#REF!&lt;&gt;""),ROW($CA$2:$CA$208)-ROW($CA$2)+1)), ROWS(#REF!:#REF!))),"")</f>
        <v/>
      </c>
      <c r="CC5" t="e">
        <f>IF(#REF!="","",SUM(#REF!))</f>
        <v>#REF!</v>
      </c>
      <c r="CD5" t="e">
        <f t="array" ref="CD5">IF(#REF!="","",SUM(CC5:INDEX(CC5:CC211,MATCH(TRUE,INDEX(CC5:CC211="",0),0))))</f>
        <v>#REF!</v>
      </c>
      <c r="CE5" t="e">
        <f t="shared" si="0"/>
        <v>#REF!</v>
      </c>
      <c r="CF5" t="str">
        <f t="array" ref="CF5">IFERROR(INDEX($CE$2:$CE$208,SMALL(IF(1-($CE$2:$CE$208=""),IF(1-(#REF!:#REF!&lt;&gt;""),ROW($CE$2:$CE$208)-ROW($CE$2)+1)), ROWS(#REF!:#REF!))),"")</f>
        <v/>
      </c>
      <c r="CG5" t="e">
        <f>IF(#REF!="","",SUM(#REF!))</f>
        <v>#REF!</v>
      </c>
      <c r="CH5" t="e">
        <f t="array" ref="CH5">IF(#REF!="","",SUM(CG5:INDEX(CG5:CG211,MATCH(TRUE,INDEX(CG5:CG211="",0),0))))</f>
        <v>#REF!</v>
      </c>
      <c r="CI5" t="e">
        <f t="shared" si="1"/>
        <v>#REF!</v>
      </c>
      <c r="CJ5" t="str">
        <f t="array" ref="CJ5">IFERROR(INDEX($CI$2:$CI$208,SMALL(IF(1-($CI$2:$CI$208=""),IF(1-(#REF!:#REF!&lt;&gt;""),ROW($CI$2:$CI$208)-ROW($CI$2)+1)), ROWS(#REF!:#REF!))),"")</f>
        <v/>
      </c>
      <c r="CK5" t="e">
        <f>IF(#REF!="","",SUM(#REF!))</f>
        <v>#REF!</v>
      </c>
      <c r="CL5" t="e">
        <f t="array" ref="CL5">IF(#REF!="","",SUM(CK5:INDEX(CK5:CK211,MATCH(TRUE,INDEX(CK5:CK211="",0),0))))</f>
        <v>#REF!</v>
      </c>
      <c r="CM5" t="e">
        <f t="shared" si="2"/>
        <v>#REF!</v>
      </c>
      <c r="CN5" t="str">
        <f t="array" ref="CN5">IFERROR(INDEX($CM$2:$CM$208,SMALL(IF(1-($CM$2:$CM$208=""),IF(1-(#REF!:#REF!&lt;&gt;""),ROW($CM$2:$CM$208)-ROW($CM$2)+1)), ROWS(#REF!:#REF!))),"")</f>
        <v/>
      </c>
      <c r="CO5" t="e">
        <f>IF(#REF!="","",SUM(#REF!))</f>
        <v>#REF!</v>
      </c>
      <c r="CP5" t="e">
        <f t="array" ref="CP5">IF(#REF!="","",SUM(CO5:INDEX(CO5:CO211,MATCH(TRUE,INDEX(CO5:CO211="",0),0))))</f>
        <v>#REF!</v>
      </c>
      <c r="CQ5" t="e">
        <f t="shared" si="3"/>
        <v>#REF!</v>
      </c>
      <c r="CR5" t="str">
        <f t="array" ref="CR5">IFERROR(INDEX($CQ$2:$CQ$208,SMALL(IF(1-($CQ$2:$CQ$208=""),IF(1-(#REF!:#REF!&lt;&gt;""),ROW($CQ$2:$CQ$208)-ROW($CQ$2)+1)), ROWS(#REF!:#REF!))),"")</f>
        <v/>
      </c>
      <c r="CS5" t="e">
        <f>IF(#REF!="","",SUM(#REF!))</f>
        <v>#REF!</v>
      </c>
      <c r="CT5" t="e">
        <f t="array" ref="CT5">IF(#REF!="","",SUM(CS5:INDEX(CS5:CS211,MATCH(TRUE,INDEX(CS5:CS211="",0),0))))</f>
        <v>#REF!</v>
      </c>
      <c r="CU5" t="e">
        <f t="shared" si="4"/>
        <v>#REF!</v>
      </c>
      <c r="CV5" t="str">
        <f t="array" ref="CV5">IFERROR(INDEX($CU$2:$CU$208,SMALL(IF(1-($CU$2:$CU$208=""),IF(1-(#REF!:#REF!&lt;&gt;""),ROW($CU$2:$CU$208)-ROW($CU$2)+1)), ROWS(#REF!:#REF!))),"")</f>
        <v/>
      </c>
      <c r="CW5" t="e">
        <f>IF(#REF!="","",SUM(#REF!))</f>
        <v>#REF!</v>
      </c>
      <c r="CX5" t="e">
        <f t="array" ref="CX5">IF(#REF!="","",SUM(CW5:INDEX(CW5:CW211,MATCH(TRUE,INDEX(CW5:CW211="",0),0))))</f>
        <v>#REF!</v>
      </c>
      <c r="CY5" t="e">
        <f t="shared" si="5"/>
        <v>#REF!</v>
      </c>
      <c r="CZ5" t="str">
        <f t="array" ref="CZ5">IFERROR(INDEX($CY$2:$CY$208,SMALL(IF(1-($CY$2:$CY$208=""),IF(1-(#REF!:#REF!&lt;&gt;""),ROW($CY$2:$CY$208)-ROW($CY$2)+1)), ROWS(#REF!:#REF!))),"")</f>
        <v/>
      </c>
      <c r="DA5" t="e">
        <f>IF(#REF!="","",SUM(#REF!))</f>
        <v>#REF!</v>
      </c>
      <c r="DB5" t="e">
        <f t="array" ref="DB5">IF(#REF!="","",SUM(DA5:INDEX(DA5:DA211,MATCH(TRUE,INDEX(DA5:DA211="",0),0))))</f>
        <v>#REF!</v>
      </c>
      <c r="DC5" t="e">
        <f t="shared" si="6"/>
        <v>#REF!</v>
      </c>
      <c r="DD5" t="str">
        <f t="array" ref="DD5">IFERROR(INDEX($DC$2:$DC$208,SMALL(IF(1-($DC$2:$DC$208=""),IF(1-(#REF!:#REF!&lt;&gt;""),ROW($DC$2:$DC$208)-ROW($DC$2)+1)), ROWS(#REF!:#REF!))),"")</f>
        <v/>
      </c>
      <c r="DE5" t="e">
        <f>IF(#REF!="","",SUM(#REF!))</f>
        <v>#REF!</v>
      </c>
      <c r="DF5" t="e">
        <f t="array" ref="DF5">IF(#REF!="","",SUM(DE5:INDEX(DE5:DE211,MATCH(TRUE,INDEX(DE5:DE211="",0),0))))</f>
        <v>#REF!</v>
      </c>
      <c r="DG5" t="e">
        <f t="shared" si="7"/>
        <v>#REF!</v>
      </c>
      <c r="DH5" t="str">
        <f t="array" ref="DH5">IFERROR(INDEX($DG$2:$DG$208,SMALL(IF(1-($DG$2:$DG$208=""),IF(1-(#REF!:#REF!&lt;&gt;""),ROW($DG$2:$DG$208)-ROW($DG$2)+1)), ROWS(#REF!:#REF!))),"")</f>
        <v/>
      </c>
      <c r="DI5" t="e">
        <f>IF(#REF!="","",SUM(#REF!))</f>
        <v>#REF!</v>
      </c>
      <c r="DJ5" t="e">
        <f t="array" ref="DJ5">IF(#REF!="","",SUM(DI5:INDEX(DI5:DI211,MATCH(TRUE,INDEX(DI5:DI211="",0),0))))</f>
        <v>#REF!</v>
      </c>
      <c r="DK5" t="e">
        <f t="shared" si="8"/>
        <v>#REF!</v>
      </c>
      <c r="DL5" t="str">
        <f t="array" ref="DL5">IFERROR(INDEX($DK$2:$DK$208,SMALL(IF(1-($DK$2:$DK$208=""),IF(1-(#REF!:#REF!&lt;&gt;""),ROW($DK$2:$DK$208)-ROW($DK$2)+1)), ROWS(#REF!:#REF!))),"")</f>
        <v/>
      </c>
      <c r="DM5" t="e">
        <f>IF(#REF!="","",SUM(#REF!))</f>
        <v>#REF!</v>
      </c>
      <c r="DN5" t="e">
        <f t="array" ref="DN5">IF(#REF!="","",SUM(DM5:INDEX(DM5:DM211,MATCH(TRUE,INDEX(DM5:DM211="",0),0))))</f>
        <v>#REF!</v>
      </c>
      <c r="DO5" t="e">
        <f t="shared" si="9"/>
        <v>#REF!</v>
      </c>
      <c r="DP5" t="str">
        <f t="array" ref="DP5">IFERROR(INDEX($DO$2:$DO$208,SMALL(IF(1-($DO$2:$DO$208=""),IF(1-(#REF!:#REF!&lt;&gt;""),ROW($DO$2:$DO$208)-ROW($DO$2)+1)), ROWS(#REF!:#REF!))),"")</f>
        <v/>
      </c>
      <c r="DQ5" t="e">
        <f>IF(#REF!="","",SUM(#REF!))</f>
        <v>#REF!</v>
      </c>
      <c r="DR5" t="e">
        <f t="array" ref="DR5">IF(#REF!="","",SUM(DQ5:INDEX(DQ5:DQ211,MATCH(TRUE,INDEX(DQ5:DQ211="",0),0))))</f>
        <v>#REF!</v>
      </c>
      <c r="DS5" t="e">
        <f t="shared" si="10"/>
        <v>#REF!</v>
      </c>
      <c r="DT5" t="str">
        <f t="array" ref="DT5">IFERROR(INDEX($DS$2:$DS$208,SMALL(IF(1-($DS$2:$DS$208=""),IF(1-(#REF!:#REF!&lt;&gt;""),ROW($DS$2:$DS$208)-ROW($DS$2)+1)), ROWS(#REF!:#REF!))),"")</f>
        <v/>
      </c>
      <c r="DU5" t="e">
        <f>IF(#REF!="","",SUM(#REF!))</f>
        <v>#REF!</v>
      </c>
      <c r="DV5" t="e">
        <f t="array" ref="DV5">IF(#REF!="","",SUM(DU5:INDEX(DU5:DU211,MATCH(TRUE,INDEX(DU5:DU211="",0),0))))</f>
        <v>#REF!</v>
      </c>
      <c r="DW5" t="e">
        <f t="shared" si="11"/>
        <v>#REF!</v>
      </c>
      <c r="DX5" t="str">
        <f t="array" ref="DX5">IFERROR(INDEX($DW$2:$DW$208,SMALL(IF(1-($DW$2:$DW$208=""),IF(1-(#REF!:#REF!&lt;&gt;""),ROW($DW$2:$DW$208)-ROW($DW$2)+1)), ROWS(#REF!:#REF!))),"")</f>
        <v/>
      </c>
      <c r="DY5" t="e">
        <f>IF(#REF!="","",SUM(#REF!))</f>
        <v>#REF!</v>
      </c>
      <c r="DZ5" t="e">
        <f t="array" ref="DZ5">IF(#REF!="","",SUM(DY5:INDEX(DY5:DY211,MATCH(TRUE,INDEX(DY5:DY211="",0),0))))</f>
        <v>#REF!</v>
      </c>
      <c r="EA5" t="e">
        <f t="shared" si="12"/>
        <v>#REF!</v>
      </c>
      <c r="EB5" t="str">
        <f t="array" ref="EB5">IFERROR(INDEX($EA$2:$EA$208,SMALL(IF(1-($EA$2:$EA$208=""),IF(1-(#REF!:#REF!&lt;&gt;""),ROW($EA$2:$EA$208)-ROW($EA$2)+1)), ROWS(#REF!:#REF!))),"")</f>
        <v/>
      </c>
      <c r="EC5" t="e">
        <f>IF(#REF!="","",SUM(#REF!))</f>
        <v>#REF!</v>
      </c>
      <c r="ED5" t="e">
        <f t="array" ref="ED5">IF(#REF!="","",SUM(EC5:INDEX(EC5:EC211,MATCH(TRUE,INDEX(EC5:EC211="",0),0))))</f>
        <v>#REF!</v>
      </c>
      <c r="EE5" t="e">
        <f t="shared" si="13"/>
        <v>#REF!</v>
      </c>
      <c r="EF5" t="str">
        <f t="array" ref="EF5">IFERROR(INDEX($EE$2:$EE$208,SMALL(IF(1-($EE$2:$EE$208=""),IF(1-(#REF!:#REF!&lt;&gt;""),ROW($EE$2:$EE$208)-ROW($EE$2)+1)), ROWS(#REF!:#REF!))),"")</f>
        <v/>
      </c>
      <c r="EG5" t="e">
        <f>IF(#REF!="","",SUM(#REF!))</f>
        <v>#REF!</v>
      </c>
      <c r="EH5" t="e">
        <f t="array" ref="EH5">IF(#REF!="","",SUM(EG5:INDEX(EG5:EG211,MATCH(TRUE,INDEX(EG5:EG211="",0),0))))</f>
        <v>#REF!</v>
      </c>
      <c r="EI5" t="e">
        <f t="shared" si="14"/>
        <v>#REF!</v>
      </c>
      <c r="EJ5" t="str">
        <f t="array" ref="EJ5">IFERROR(INDEX($EI$2:$EI$208,SMALL(IF(1-($EI$2:$EI$208=""),IF(1-(#REF!:#REF!&lt;&gt;""),ROW($EI$2:$EI$208)-ROW($EI$2)+1)), ROWS(#REF!:#REF!))),"")</f>
        <v/>
      </c>
      <c r="EK5" t="e">
        <f>IF(#REF!="","",SUM(#REF!))</f>
        <v>#REF!</v>
      </c>
      <c r="EL5" t="e">
        <f t="array" ref="EL5">IF(#REF!="","",SUM(EK5:INDEX(EK5:EK211,MATCH(TRUE,INDEX(EK5:EK211="",0),0))))</f>
        <v>#REF!</v>
      </c>
      <c r="EM5" t="e">
        <f t="shared" si="15"/>
        <v>#REF!</v>
      </c>
      <c r="EN5" t="str">
        <f t="array" ref="EN5">IFERROR(INDEX($EM$2:$EM$208,SMALL(IF(1-($EM$2:$EM$208=""),IF(1-(#REF!:#REF!&lt;&gt;""),ROW($EM$2:$EM$208)-ROW($EM$2)+1)), ROWS(#REF!:#REF!))),"")</f>
        <v/>
      </c>
      <c r="EO5" t="e">
        <f>IF(#REF!="","",SUM(#REF!))</f>
        <v>#REF!</v>
      </c>
      <c r="EP5" t="e">
        <f t="array" ref="EP5">IF(#REF!="","",SUM(EO5:INDEX(EO5:EO211,MATCH(TRUE,INDEX(EO5:EO211="",0),0))))</f>
        <v>#REF!</v>
      </c>
      <c r="EQ5" t="e">
        <f t="shared" si="16"/>
        <v>#REF!</v>
      </c>
      <c r="ER5" t="str">
        <f t="array" ref="ER5">IFERROR(INDEX($EQ$2:$EQ$208,SMALL(IF(1-($EQ$2:$EQ$208=""),IF(1-(#REF!:#REF!&lt;&gt;""),ROW($EQ$2:$EQ$208)-ROW($EQ$2)+1)), ROWS(#REF!:#REF!))),"")</f>
        <v/>
      </c>
      <c r="ES5" t="e">
        <f>IF(#REF!="","",SUM(#REF!))</f>
        <v>#REF!</v>
      </c>
      <c r="ET5" t="e">
        <f t="array" ref="ET5">IF(#REF!="","",SUM(ES5:INDEX(ES5:ES211,MATCH(TRUE,INDEX(ES5:ES211="",0),0))))</f>
        <v>#REF!</v>
      </c>
      <c r="EU5" t="e">
        <f t="shared" si="17"/>
        <v>#REF!</v>
      </c>
      <c r="EV5" t="str">
        <f t="array" ref="EV5">IFERROR(INDEX($EU$2:$EU$208,SMALL(IF(1-($EU$2:$EU$208=""),IF(1-(#REF!:#REF!&lt;&gt;""),ROW($EU$2:$EU$208)-ROW($EU$2)+1)), ROWS(#REF!:#REF!))),"")</f>
        <v/>
      </c>
      <c r="EW5" t="e">
        <f>IF(#REF!="","",SUM(#REF!))</f>
        <v>#REF!</v>
      </c>
      <c r="EX5" t="e">
        <f t="array" ref="EX5">IF(#REF!="","",SUM(EW5:INDEX(EW5:EW211,MATCH(TRUE,INDEX(EW5:EW211="",0),0))))</f>
        <v>#REF!</v>
      </c>
      <c r="EY5" t="e">
        <f t="shared" si="18"/>
        <v>#REF!</v>
      </c>
      <c r="EZ5" t="str">
        <f t="array" ref="EZ5">IFERROR(INDEX($EY$2:$EY$208,SMALL(IF(1-($EY$2:$EY$208=""),IF(1-(#REF!:#REF!&lt;&gt;""),ROW($EY$2:$EY$208)-ROW($EY$2)+1)), ROWS(#REF!:#REF!))),"")</f>
        <v/>
      </c>
      <c r="FA5" t="e">
        <f>IF(#REF!="","",SUM(#REF!))</f>
        <v>#REF!</v>
      </c>
      <c r="FB5" t="e">
        <f t="array" ref="FB5">IF(#REF!="","",SUM(FA5:INDEX(FA5:FA211,MATCH(TRUE,INDEX(FA5:FA211="",0),0))))</f>
        <v>#REF!</v>
      </c>
      <c r="FC5" t="e">
        <f t="shared" si="19"/>
        <v>#REF!</v>
      </c>
      <c r="FD5" t="str">
        <f t="array" ref="FD5">IFERROR(INDEX($FC$2:$FC$208,SMALL(IF(1-($FC$2:$FC$208=""),IF(1-(#REF!:#REF!&lt;&gt;""),ROW($FC$2:$FC$208)-ROW($FC$2)+1)), ROWS(#REF!:#REF!))),"")</f>
        <v/>
      </c>
    </row>
    <row r="6" spans="1:160" x14ac:dyDescent="0.25">
      <c r="A6" t="e">
        <f>IF(#REF!="","",SUM(#REF!))</f>
        <v>#REF!</v>
      </c>
      <c r="B6" t="e">
        <f t="array" ref="B6">IF(#REF!="","",SUM($A6:INDEX(A6:$A$208,MATCH(TRUE,INDEX($A6:$A$208="",0),0))))</f>
        <v>#REF!</v>
      </c>
      <c r="C6" t="e">
        <f t="shared" si="20"/>
        <v>#REF!</v>
      </c>
      <c r="D6" t="str">
        <f t="array" ref="D6">IFERROR(INDEX($C$2:$C$208,SMALL(IF(1-($C$2:$C$208=""),IF(1-(#REF!:#REF!&lt;&gt;""),ROW($C$2:$C$208)-ROW($C$2)+1)), ROWS(#REF!:#REF!))),"")</f>
        <v/>
      </c>
      <c r="E6" t="e">
        <f>IF(#REF!="","",SUM(#REF!))</f>
        <v>#REF!</v>
      </c>
      <c r="F6" t="e">
        <f t="array" ref="F6">IF(#REF!="","",SUM($E6:INDEX(E6:$E$208,MATCH(TRUE,INDEX($E6:$E$208="",0),0))))</f>
        <v>#REF!</v>
      </c>
      <c r="G6" t="e">
        <f t="shared" si="21"/>
        <v>#REF!</v>
      </c>
      <c r="H6" t="str">
        <f t="array" ref="H6">IFERROR(INDEX($G$2:$G$208,SMALL(IF(1-($G$2:$G$208=""),IF(1-(#REF!:#REF!&lt;&gt;""),ROW($G$2:$G$208)-ROW($G$2)+1)), ROWS(#REF!:#REF!))),"")</f>
        <v/>
      </c>
      <c r="I6" t="e">
        <f>IF(#REF!="","",SUM(#REF!))</f>
        <v>#REF!</v>
      </c>
      <c r="J6" t="e">
        <f t="array" ref="J6">IF(#REF!="","",SUM(I6:INDEX(I6:I212,MATCH(TRUE,INDEX(I6:I212="",0),0))))</f>
        <v>#REF!</v>
      </c>
      <c r="K6" t="e">
        <f t="shared" si="22"/>
        <v>#REF!</v>
      </c>
      <c r="L6" t="str">
        <f t="array" ref="L6">IFERROR(INDEX($K$2:$K$208,SMALL(IF(1-($K$2:$K$208=""),IF(1-(#REF!:#REF!&lt;&gt;""),ROW($K$2:$K$208)-ROW($K$2)+1)), ROWS(#REF!:#REF!))),"")</f>
        <v/>
      </c>
      <c r="M6" t="e">
        <f>IF(#REF!="","",SUM(#REF!))</f>
        <v>#REF!</v>
      </c>
      <c r="N6" t="e">
        <f t="array" ref="N6">IF(#REF!="","",SUM(M6:INDEX(M6:M212,MATCH(TRUE,INDEX(M6:M212="",0),0))))</f>
        <v>#REF!</v>
      </c>
      <c r="O6" t="e">
        <f t="shared" si="23"/>
        <v>#REF!</v>
      </c>
      <c r="P6" t="str">
        <f t="array" ref="P6">IFERROR(INDEX($O$2:$O$208,SMALL(IF(1-($O$2:$O$208=""),IF(1-(#REF!:#REF!&lt;&gt;""),ROW($O$2:$O$208)-ROW($O$2)+1)), ROWS(#REF!:#REF!))),"")</f>
        <v/>
      </c>
      <c r="Q6" t="e">
        <f>IF(#REF!="","",SUM(#REF!))</f>
        <v>#REF!</v>
      </c>
      <c r="R6" t="e">
        <f t="array" ref="R6">IF(#REF!="","",SUM(Q6:INDEX(Q6:Q212,MATCH(TRUE,INDEX(Q6:Q212="",0),0))))</f>
        <v>#REF!</v>
      </c>
      <c r="S6" t="e">
        <f t="shared" si="24"/>
        <v>#REF!</v>
      </c>
      <c r="T6" t="str">
        <f t="array" ref="T6">IFERROR(INDEX($S$2:$S$208,SMALL(IF(1-($S$2:$S$208=""),IF(1-(#REF!:#REF!&lt;&gt;""),ROW($S$2:$S$208)-ROW($S$2)+1)), ROWS(#REF!:#REF!))),"")</f>
        <v/>
      </c>
      <c r="U6" t="e">
        <f>IF(#REF!="","",SUM(#REF!))</f>
        <v>#REF!</v>
      </c>
      <c r="V6" t="e">
        <f t="array" ref="V6">IF(#REF!="","",SUM(U6:INDEX(U6:U212,MATCH(TRUE,INDEX(U6:U212="",0),0))))</f>
        <v>#REF!</v>
      </c>
      <c r="W6" t="e">
        <f t="shared" si="25"/>
        <v>#REF!</v>
      </c>
      <c r="X6" t="str">
        <f t="array" ref="X6">IFERROR(INDEX($W$2:$W$208,SMALL(IF(1-($W$2:$W$208=""),IF(1-(#REF!:#REF!&lt;&gt;""),ROW($W$2:$W$208)-ROW($W$2)+1)), ROWS(#REF!:#REF!))),"")</f>
        <v/>
      </c>
      <c r="Y6" t="e">
        <f>IF(#REF!="","",SUM(#REF!))</f>
        <v>#REF!</v>
      </c>
      <c r="Z6" t="e">
        <f t="array" ref="Z6">IF(#REF!="","",SUM(Y6:INDEX(Y6:Y212,MATCH(TRUE,INDEX(Y6:Y212="",0),0))))</f>
        <v>#REF!</v>
      </c>
      <c r="AA6" t="e">
        <f t="shared" si="26"/>
        <v>#REF!</v>
      </c>
      <c r="AB6" t="str">
        <f t="array" ref="AB6">IFERROR(INDEX($AA$2:$AA$208,SMALL(IF(1-($AA$2:$AA$208=""),IF(1-(#REF!:#REF!&lt;&gt;""),ROW($AA$2:$AA$208)-ROW($AA$2)+1)), ROWS(#REF!:#REF!))),"")</f>
        <v/>
      </c>
      <c r="AC6" t="e">
        <f>IF(#REF!="","",SUM(#REF!))</f>
        <v>#REF!</v>
      </c>
      <c r="AD6" t="e">
        <f t="array" ref="AD6">IF(#REF!="","",SUM(AC6:INDEX(AC6:AC212,MATCH(TRUE,INDEX(AC6:AC212="",0),0))))</f>
        <v>#REF!</v>
      </c>
      <c r="AE6" t="e">
        <f t="shared" si="27"/>
        <v>#REF!</v>
      </c>
      <c r="AF6" t="str">
        <f t="array" ref="AF6">IFERROR(INDEX($AE$2:$AE$208,SMALL(IF(1-($AE$2:$AE$208=""),IF(1-(#REF!:#REF!&lt;&gt;""),ROW($AE$2:$AE$208)-ROW($AE$2)+1)), ROWS(#REF!:#REF!))),"")</f>
        <v/>
      </c>
      <c r="AG6" t="e">
        <f>IF(#REF!="","",SUM(#REF!))</f>
        <v>#REF!</v>
      </c>
      <c r="AH6" t="e">
        <f t="array" ref="AH6">IF(#REF!="","",SUM(AG6:INDEX(AG6:AG212,MATCH(TRUE,INDEX(AG6:AG212="",0),0))))</f>
        <v>#REF!</v>
      </c>
      <c r="AI6" t="e">
        <f t="shared" si="28"/>
        <v>#REF!</v>
      </c>
      <c r="AJ6" t="str">
        <f t="array" ref="AJ6">IFERROR(INDEX($AI$2:$AI$208,SMALL(IF(1-($AI$2:$AI$208=""),IF(1-(#REF!:#REF!&lt;&gt;""),ROW($AI$2:$AI$208)-ROW($AI$2)+1)), ROWS(#REF!:#REF!))),"")</f>
        <v/>
      </c>
      <c r="AK6" t="e">
        <f>IF(#REF!="","",SUM(#REF!))</f>
        <v>#REF!</v>
      </c>
      <c r="AL6" t="e">
        <f t="array" ref="AL6">IF(#REF!="","",SUM(AK6:INDEX(AK6:AK212,MATCH(TRUE,INDEX(AK6:AK212="",0),0))))</f>
        <v>#REF!</v>
      </c>
      <c r="AM6" t="e">
        <f t="shared" si="29"/>
        <v>#REF!</v>
      </c>
      <c r="AN6" t="str">
        <f t="array" ref="AN6">IFERROR(INDEX($AM$2:$AM$208,SMALL(IF(1-($AM$2:$AM$208=""),IF(1-(#REF!:#REF!&lt;&gt;""),ROW($AM$2:$AM$208)-ROW($AM$2)+1)), ROWS(#REF!:#REF!))),"")</f>
        <v/>
      </c>
      <c r="AO6" t="e">
        <f>IF(#REF!="","",SUM(#REF!))</f>
        <v>#REF!</v>
      </c>
      <c r="AP6" t="e">
        <f t="array" ref="AP6">IF(#REF!="","",SUM(AO6:INDEX(AO6:AO212,MATCH(TRUE,INDEX(AO6:AO212="",0),0))))</f>
        <v>#REF!</v>
      </c>
      <c r="AQ6" t="e">
        <f t="shared" si="30"/>
        <v>#REF!</v>
      </c>
      <c r="AR6" t="str">
        <f t="array" ref="AR6">IFERROR(INDEX($AQ$2:$AQ$208,SMALL(IF(1-($AQ$2:$AQ$208=""),IF(1-(#REF!:#REF!&lt;&gt;""),ROW($AQ$2:$AQ$208)-ROW($AQ$2)+1)), ROWS(#REF!:#REF!))),"")</f>
        <v/>
      </c>
      <c r="AS6" t="e">
        <f>IF(#REF!="","",SUM(#REF!))</f>
        <v>#REF!</v>
      </c>
      <c r="AT6" t="e">
        <f t="array" ref="AT6">IF(#REF!="","",SUM(AS6:INDEX(AS6:AS212,MATCH(TRUE,INDEX(AS6:AS212="",0),0))))</f>
        <v>#REF!</v>
      </c>
      <c r="AU6" t="e">
        <f t="shared" si="31"/>
        <v>#REF!</v>
      </c>
      <c r="AV6" t="str">
        <f t="array" ref="AV6">IFERROR(INDEX($AU$2:$AU$208,SMALL(IF(1-($AU$2:$AU$208=""),IF(1-(#REF!:#REF!&lt;&gt;""),ROW($AU$2:$AU$208)-ROW($AU$2)+1)), ROWS(#REF!:#REF!))),"")</f>
        <v/>
      </c>
      <c r="AW6" t="e">
        <f>IF(#REF!="","",SUM(#REF!))</f>
        <v>#REF!</v>
      </c>
      <c r="AX6" t="e">
        <f t="array" ref="AX6">IF(#REF!="","",SUM(AW6:INDEX(AW6:AW212,MATCH(TRUE,INDEX(AW6:AW212="",0),0))))</f>
        <v>#REF!</v>
      </c>
      <c r="AY6" t="e">
        <f t="shared" si="32"/>
        <v>#REF!</v>
      </c>
      <c r="AZ6" t="str">
        <f t="array" ref="AZ6">IFERROR(INDEX($AY$2:$AY$208,SMALL(IF(1-($AY$2:$AY$208=""),IF(1-(#REF!:#REF!&lt;&gt;""),ROW($AY$2:$AY$208)-ROW($AY$2)+1)), ROWS(#REF!:#REF!))),"")</f>
        <v/>
      </c>
      <c r="BA6" t="e">
        <f>IF(#REF!="","",SUM(#REF!))</f>
        <v>#REF!</v>
      </c>
      <c r="BB6" t="e">
        <f t="array" ref="BB6">IF(#REF!="","",SUM(BA6:INDEX(BA6:BA212,MATCH(TRUE,INDEX(BA6:BA212="",0),0))))</f>
        <v>#REF!</v>
      </c>
      <c r="BC6" t="e">
        <f t="shared" si="33"/>
        <v>#REF!</v>
      </c>
      <c r="BD6" t="str">
        <f t="array" ref="BD6">IFERROR(INDEX($BC$2:$BC$208,SMALL(IF(1-($BC$2:$BC$208=""),IF(1-(#REF!:#REF!&lt;&gt;""),ROW($BC$2:$BC$208)-ROW($BC$2)+1)), ROWS(#REF!:#REF!))),"")</f>
        <v/>
      </c>
      <c r="BE6" t="e">
        <f>IF(#REF!="","",SUM(#REF!))</f>
        <v>#REF!</v>
      </c>
      <c r="BF6" t="e">
        <f t="array" ref="BF6">IF(#REF!="","",SUM(BE6:INDEX(BE6:BE212,MATCH(TRUE,INDEX(BE6:BE212="",0),0))))</f>
        <v>#REF!</v>
      </c>
      <c r="BG6" t="e">
        <f t="shared" si="34"/>
        <v>#REF!</v>
      </c>
      <c r="BH6" t="str">
        <f t="array" ref="BH6">IFERROR(INDEX($BG$2:$BG$208,SMALL(IF(1-($BG$2:$BG$208=""),IF(1-(#REF!:#REF!&lt;&gt;""),ROW($BG$2:$BG$208)-ROW($BG$2)+1)), ROWS(#REF!:#REF!))),"")</f>
        <v/>
      </c>
      <c r="BI6" t="e">
        <f>IF(#REF!="","",SUM(#REF!))</f>
        <v>#REF!</v>
      </c>
      <c r="BJ6" t="e">
        <f t="array" ref="BJ6">IF(#REF!="","",SUM(BI6:INDEX(BI6:BI212,MATCH(TRUE,INDEX(BI6:BI212="",0),0))))</f>
        <v>#REF!</v>
      </c>
      <c r="BK6" t="e">
        <f t="shared" si="35"/>
        <v>#REF!</v>
      </c>
      <c r="BL6" t="str">
        <f t="array" ref="BL6">IFERROR(INDEX($BK$2:$BK$208,SMALL(IF(1-($BK$2:$BK$208=""),IF(1-(#REF!:#REF!&lt;&gt;""),ROW($BK$2:$BK$208)-ROW($BK$2)+1)), ROWS(#REF!:#REF!))),"")</f>
        <v/>
      </c>
      <c r="BM6" t="e">
        <f>IF(#REF!="","",SUM(#REF!))</f>
        <v>#REF!</v>
      </c>
      <c r="BN6" t="e">
        <f t="array" ref="BN6">IF(#REF!="","",SUM(BM6:INDEX(BM6:BM212,MATCH(TRUE,INDEX(BM6:BM212="",0),0))))</f>
        <v>#REF!</v>
      </c>
      <c r="BO6" t="e">
        <f t="shared" si="36"/>
        <v>#REF!</v>
      </c>
      <c r="BP6" t="str">
        <f t="array" ref="BP6">IFERROR(INDEX($BO$2:$BO$208,SMALL(IF(1-($BO$2:$BO$208=""),IF(1-(#REF!:#REF!&lt;&gt;""),ROW($BO$2:$BO$208)-ROW($BO$2)+1)), ROWS(#REF!:#REF!))),"")</f>
        <v/>
      </c>
      <c r="BQ6" t="e">
        <f>IF(#REF!="","",SUM(#REF!))</f>
        <v>#REF!</v>
      </c>
      <c r="BR6" t="e">
        <f t="array" ref="BR6">IF(#REF!="","",SUM(BQ6:INDEX(BQ6:BQ212,MATCH(TRUE,INDEX(BQ6:BQ212="",0),0))))</f>
        <v>#REF!</v>
      </c>
      <c r="BS6" t="e">
        <f t="shared" si="37"/>
        <v>#REF!</v>
      </c>
      <c r="BT6" t="str">
        <f t="array" ref="BT6">IFERROR(INDEX($BS$2:$BS$208,SMALL(IF(1-($BS$2:$BS$208=""),IF(1-(#REF!:#REF!&lt;&gt;""),ROW($BS$2:$BS$208)-ROW($BS$2)+1)), ROWS(#REF!:#REF!))),"")</f>
        <v/>
      </c>
      <c r="BU6" t="e">
        <f>IF(#REF!="","",SUM(#REF!))</f>
        <v>#REF!</v>
      </c>
      <c r="BV6" t="e">
        <f t="array" ref="BV6">IF(#REF!="","",SUM(BU6:INDEX(BU6:BU212,MATCH(TRUE,INDEX(BU6:BU212="",0),0))))</f>
        <v>#REF!</v>
      </c>
      <c r="BW6" t="e">
        <f t="shared" si="38"/>
        <v>#REF!</v>
      </c>
      <c r="BX6" t="str">
        <f t="array" ref="BX6">IFERROR(INDEX($BW$2:$BW$208,SMALL(IF(1-($BW$2:$BW$208=""),IF(1-(#REF!:#REF!&lt;&gt;""),ROW($BW$2:$BW$208)-ROW($BW$2)+1)), ROWS(#REF!:#REF!))),"")</f>
        <v/>
      </c>
      <c r="BY6" t="e">
        <f>IF(#REF!="","",SUM(#REF!))</f>
        <v>#REF!</v>
      </c>
      <c r="BZ6" t="e">
        <f t="array" ref="BZ6">IF(#REF!="","",SUM(BY6:INDEX(BY6:BY212,MATCH(TRUE,INDEX(BY6:BY212="",0),0))))</f>
        <v>#REF!</v>
      </c>
      <c r="CA6" t="e">
        <f t="shared" si="39"/>
        <v>#REF!</v>
      </c>
      <c r="CB6" t="str">
        <f t="array" ref="CB6">IFERROR(INDEX($CA$2:$CA$208,SMALL(IF(1-($CA$2:$CA$208=""),IF(1-(#REF!:#REF!&lt;&gt;""),ROW($CA$2:$CA$208)-ROW($CA$2)+1)), ROWS(#REF!:#REF!))),"")</f>
        <v/>
      </c>
      <c r="CC6" t="e">
        <f>IF(#REF!="","",SUM(#REF!))</f>
        <v>#REF!</v>
      </c>
      <c r="CD6" t="e">
        <f t="array" ref="CD6">IF(#REF!="","",SUM(CC6:INDEX(CC6:CC212,MATCH(TRUE,INDEX(CC6:CC212="",0),0))))</f>
        <v>#REF!</v>
      </c>
      <c r="CE6" t="e">
        <f t="shared" si="0"/>
        <v>#REF!</v>
      </c>
      <c r="CF6" t="str">
        <f t="array" ref="CF6">IFERROR(INDEX($CE$2:$CE$208,SMALL(IF(1-($CE$2:$CE$208=""),IF(1-(#REF!:#REF!&lt;&gt;""),ROW($CE$2:$CE$208)-ROW($CE$2)+1)), ROWS(#REF!:#REF!))),"")</f>
        <v/>
      </c>
      <c r="CG6" t="e">
        <f>IF(#REF!="","",SUM(#REF!))</f>
        <v>#REF!</v>
      </c>
      <c r="CH6" t="e">
        <f t="array" ref="CH6">IF(#REF!="","",SUM(CG6:INDEX(CG6:CG212,MATCH(TRUE,INDEX(CG6:CG212="",0),0))))</f>
        <v>#REF!</v>
      </c>
      <c r="CI6" t="e">
        <f t="shared" si="1"/>
        <v>#REF!</v>
      </c>
      <c r="CJ6" t="str">
        <f t="array" ref="CJ6">IFERROR(INDEX($CI$2:$CI$208,SMALL(IF(1-($CI$2:$CI$208=""),IF(1-(#REF!:#REF!&lt;&gt;""),ROW($CI$2:$CI$208)-ROW($CI$2)+1)), ROWS(#REF!:#REF!))),"")</f>
        <v/>
      </c>
      <c r="CK6" t="e">
        <f>IF(#REF!="","",SUM(#REF!))</f>
        <v>#REF!</v>
      </c>
      <c r="CL6" t="e">
        <f t="array" ref="CL6">IF(#REF!="","",SUM(CK6:INDEX(CK6:CK212,MATCH(TRUE,INDEX(CK6:CK212="",0),0))))</f>
        <v>#REF!</v>
      </c>
      <c r="CM6" t="e">
        <f t="shared" si="2"/>
        <v>#REF!</v>
      </c>
      <c r="CN6" t="str">
        <f t="array" ref="CN6">IFERROR(INDEX($CM$2:$CM$208,SMALL(IF(1-($CM$2:$CM$208=""),IF(1-(#REF!:#REF!&lt;&gt;""),ROW($CM$2:$CM$208)-ROW($CM$2)+1)), ROWS(#REF!:#REF!))),"")</f>
        <v/>
      </c>
      <c r="CO6" t="e">
        <f>IF(#REF!="","",SUM(#REF!))</f>
        <v>#REF!</v>
      </c>
      <c r="CP6" t="e">
        <f t="array" ref="CP6">IF(#REF!="","",SUM(CO6:INDEX(CO6:CO212,MATCH(TRUE,INDEX(CO6:CO212="",0),0))))</f>
        <v>#REF!</v>
      </c>
      <c r="CQ6" t="e">
        <f t="shared" si="3"/>
        <v>#REF!</v>
      </c>
      <c r="CR6" t="str">
        <f t="array" ref="CR6">IFERROR(INDEX($CQ$2:$CQ$208,SMALL(IF(1-($CQ$2:$CQ$208=""),IF(1-(#REF!:#REF!&lt;&gt;""),ROW($CQ$2:$CQ$208)-ROW($CQ$2)+1)), ROWS(#REF!:#REF!))),"")</f>
        <v/>
      </c>
      <c r="CS6" t="e">
        <f>IF(#REF!="","",SUM(#REF!))</f>
        <v>#REF!</v>
      </c>
      <c r="CT6" t="e">
        <f t="array" ref="CT6">IF(#REF!="","",SUM(CS6:INDEX(CS6:CS212,MATCH(TRUE,INDEX(CS6:CS212="",0),0))))</f>
        <v>#REF!</v>
      </c>
      <c r="CU6" t="e">
        <f t="shared" si="4"/>
        <v>#REF!</v>
      </c>
      <c r="CV6" t="str">
        <f t="array" ref="CV6">IFERROR(INDEX($CU$2:$CU$208,SMALL(IF(1-($CU$2:$CU$208=""),IF(1-(#REF!:#REF!&lt;&gt;""),ROW($CU$2:$CU$208)-ROW($CU$2)+1)), ROWS(#REF!:#REF!))),"")</f>
        <v/>
      </c>
      <c r="CW6" t="e">
        <f>IF(#REF!="","",SUM(#REF!))</f>
        <v>#REF!</v>
      </c>
      <c r="CX6" t="e">
        <f t="array" ref="CX6">IF(#REF!="","",SUM(CW6:INDEX(CW6:CW212,MATCH(TRUE,INDEX(CW6:CW212="",0),0))))</f>
        <v>#REF!</v>
      </c>
      <c r="CY6" t="e">
        <f t="shared" si="5"/>
        <v>#REF!</v>
      </c>
      <c r="CZ6" t="str">
        <f t="array" ref="CZ6">IFERROR(INDEX($CY$2:$CY$208,SMALL(IF(1-($CY$2:$CY$208=""),IF(1-(#REF!:#REF!&lt;&gt;""),ROW($CY$2:$CY$208)-ROW($CY$2)+1)), ROWS(#REF!:#REF!))),"")</f>
        <v/>
      </c>
      <c r="DA6" t="e">
        <f>IF(#REF!="","",SUM(#REF!))</f>
        <v>#REF!</v>
      </c>
      <c r="DB6" t="e">
        <f t="array" ref="DB6">IF(#REF!="","",SUM(DA6:INDEX(DA6:DA212,MATCH(TRUE,INDEX(DA6:DA212="",0),0))))</f>
        <v>#REF!</v>
      </c>
      <c r="DC6" t="e">
        <f t="shared" si="6"/>
        <v>#REF!</v>
      </c>
      <c r="DD6" t="str">
        <f t="array" ref="DD6">IFERROR(INDEX($DC$2:$DC$208,SMALL(IF(1-($DC$2:$DC$208=""),IF(1-(#REF!:#REF!&lt;&gt;""),ROW($DC$2:$DC$208)-ROW($DC$2)+1)), ROWS(#REF!:#REF!))),"")</f>
        <v/>
      </c>
      <c r="DE6" t="e">
        <f>IF(#REF!="","",SUM(#REF!))</f>
        <v>#REF!</v>
      </c>
      <c r="DF6" t="e">
        <f t="array" ref="DF6">IF(#REF!="","",SUM(DE6:INDEX(DE6:DE212,MATCH(TRUE,INDEX(DE6:DE212="",0),0))))</f>
        <v>#REF!</v>
      </c>
      <c r="DG6" t="e">
        <f t="shared" si="7"/>
        <v>#REF!</v>
      </c>
      <c r="DH6" t="str">
        <f t="array" ref="DH6">IFERROR(INDEX($DG$2:$DG$208,SMALL(IF(1-($DG$2:$DG$208=""),IF(1-(#REF!:#REF!&lt;&gt;""),ROW($DG$2:$DG$208)-ROW($DG$2)+1)), ROWS(#REF!:#REF!))),"")</f>
        <v/>
      </c>
      <c r="DI6" t="e">
        <f>IF(#REF!="","",SUM(#REF!))</f>
        <v>#REF!</v>
      </c>
      <c r="DJ6" t="e">
        <f t="array" ref="DJ6">IF(#REF!="","",SUM(DI6:INDEX(DI6:DI212,MATCH(TRUE,INDEX(DI6:DI212="",0),0))))</f>
        <v>#REF!</v>
      </c>
      <c r="DK6" t="e">
        <f t="shared" si="8"/>
        <v>#REF!</v>
      </c>
      <c r="DL6" t="str">
        <f t="array" ref="DL6">IFERROR(INDEX($DK$2:$DK$208,SMALL(IF(1-($DK$2:$DK$208=""),IF(1-(#REF!:#REF!&lt;&gt;""),ROW($DK$2:$DK$208)-ROW($DK$2)+1)), ROWS(#REF!:#REF!))),"")</f>
        <v/>
      </c>
      <c r="DM6" t="e">
        <f>IF(#REF!="","",SUM(#REF!))</f>
        <v>#REF!</v>
      </c>
      <c r="DN6" t="e">
        <f t="array" ref="DN6">IF(#REF!="","",SUM(DM6:INDEX(DM6:DM212,MATCH(TRUE,INDEX(DM6:DM212="",0),0))))</f>
        <v>#REF!</v>
      </c>
      <c r="DO6" t="e">
        <f t="shared" si="9"/>
        <v>#REF!</v>
      </c>
      <c r="DP6" t="str">
        <f t="array" ref="DP6">IFERROR(INDEX($DO$2:$DO$208,SMALL(IF(1-($DO$2:$DO$208=""),IF(1-(#REF!:#REF!&lt;&gt;""),ROW($DO$2:$DO$208)-ROW($DO$2)+1)), ROWS(#REF!:#REF!))),"")</f>
        <v/>
      </c>
      <c r="DQ6" t="e">
        <f>IF(#REF!="","",SUM(#REF!))</f>
        <v>#REF!</v>
      </c>
      <c r="DR6" t="e">
        <f t="array" ref="DR6">IF(#REF!="","",SUM(DQ6:INDEX(DQ6:DQ212,MATCH(TRUE,INDEX(DQ6:DQ212="",0),0))))</f>
        <v>#REF!</v>
      </c>
      <c r="DS6" t="e">
        <f t="shared" si="10"/>
        <v>#REF!</v>
      </c>
      <c r="DT6" t="str">
        <f t="array" ref="DT6">IFERROR(INDEX($DS$2:$DS$208,SMALL(IF(1-($DS$2:$DS$208=""),IF(1-(#REF!:#REF!&lt;&gt;""),ROW($DS$2:$DS$208)-ROW($DS$2)+1)), ROWS(#REF!:#REF!))),"")</f>
        <v/>
      </c>
      <c r="DU6" t="e">
        <f>IF(#REF!="","",SUM(#REF!))</f>
        <v>#REF!</v>
      </c>
      <c r="DV6" t="e">
        <f t="array" ref="DV6">IF(#REF!="","",SUM(DU6:INDEX(DU6:DU212,MATCH(TRUE,INDEX(DU6:DU212="",0),0))))</f>
        <v>#REF!</v>
      </c>
      <c r="DW6" t="e">
        <f t="shared" si="11"/>
        <v>#REF!</v>
      </c>
      <c r="DX6" t="str">
        <f t="array" ref="DX6">IFERROR(INDEX($DW$2:$DW$208,SMALL(IF(1-($DW$2:$DW$208=""),IF(1-(#REF!:#REF!&lt;&gt;""),ROW($DW$2:$DW$208)-ROW($DW$2)+1)), ROWS(#REF!:#REF!))),"")</f>
        <v/>
      </c>
      <c r="DY6" t="e">
        <f>IF(#REF!="","",SUM(#REF!))</f>
        <v>#REF!</v>
      </c>
      <c r="DZ6" t="e">
        <f t="array" ref="DZ6">IF(#REF!="","",SUM(DY6:INDEX(DY6:DY212,MATCH(TRUE,INDEX(DY6:DY212="",0),0))))</f>
        <v>#REF!</v>
      </c>
      <c r="EA6" t="e">
        <f t="shared" si="12"/>
        <v>#REF!</v>
      </c>
      <c r="EB6" t="str">
        <f t="array" ref="EB6">IFERROR(INDEX($EA$2:$EA$208,SMALL(IF(1-($EA$2:$EA$208=""),IF(1-(#REF!:#REF!&lt;&gt;""),ROW($EA$2:$EA$208)-ROW($EA$2)+1)), ROWS(#REF!:#REF!))),"")</f>
        <v/>
      </c>
      <c r="EC6" t="e">
        <f>IF(#REF!="","",SUM(#REF!))</f>
        <v>#REF!</v>
      </c>
      <c r="ED6" t="e">
        <f t="array" ref="ED6">IF(#REF!="","",SUM(EC6:INDEX(EC6:EC212,MATCH(TRUE,INDEX(EC6:EC212="",0),0))))</f>
        <v>#REF!</v>
      </c>
      <c r="EE6" t="e">
        <f t="shared" si="13"/>
        <v>#REF!</v>
      </c>
      <c r="EF6" t="str">
        <f t="array" ref="EF6">IFERROR(INDEX($EE$2:$EE$208,SMALL(IF(1-($EE$2:$EE$208=""),IF(1-(#REF!:#REF!&lt;&gt;""),ROW($EE$2:$EE$208)-ROW($EE$2)+1)), ROWS(#REF!:#REF!))),"")</f>
        <v/>
      </c>
      <c r="EG6" t="e">
        <f>IF(#REF!="","",SUM(#REF!))</f>
        <v>#REF!</v>
      </c>
      <c r="EH6" t="e">
        <f t="array" ref="EH6">IF(#REF!="","",SUM(EG6:INDEX(EG6:EG212,MATCH(TRUE,INDEX(EG6:EG212="",0),0))))</f>
        <v>#REF!</v>
      </c>
      <c r="EI6" t="e">
        <f t="shared" si="14"/>
        <v>#REF!</v>
      </c>
      <c r="EJ6" t="str">
        <f t="array" ref="EJ6">IFERROR(INDEX($EI$2:$EI$208,SMALL(IF(1-($EI$2:$EI$208=""),IF(1-(#REF!:#REF!&lt;&gt;""),ROW($EI$2:$EI$208)-ROW($EI$2)+1)), ROWS(#REF!:#REF!))),"")</f>
        <v/>
      </c>
      <c r="EK6" t="e">
        <f>IF(#REF!="","",SUM(#REF!))</f>
        <v>#REF!</v>
      </c>
      <c r="EL6" t="e">
        <f t="array" ref="EL6">IF(#REF!="","",SUM(EK6:INDEX(EK6:EK212,MATCH(TRUE,INDEX(EK6:EK212="",0),0))))</f>
        <v>#REF!</v>
      </c>
      <c r="EM6" t="e">
        <f t="shared" si="15"/>
        <v>#REF!</v>
      </c>
      <c r="EN6" t="str">
        <f t="array" ref="EN6">IFERROR(INDEX($EM$2:$EM$208,SMALL(IF(1-($EM$2:$EM$208=""),IF(1-(#REF!:#REF!&lt;&gt;""),ROW($EM$2:$EM$208)-ROW($EM$2)+1)), ROWS(#REF!:#REF!))),"")</f>
        <v/>
      </c>
      <c r="EO6" t="e">
        <f>IF(#REF!="","",SUM(#REF!))</f>
        <v>#REF!</v>
      </c>
      <c r="EP6" t="e">
        <f t="array" ref="EP6">IF(#REF!="","",SUM(EO6:INDEX(EO6:EO212,MATCH(TRUE,INDEX(EO6:EO212="",0),0))))</f>
        <v>#REF!</v>
      </c>
      <c r="EQ6" t="e">
        <f t="shared" si="16"/>
        <v>#REF!</v>
      </c>
      <c r="ER6" t="str">
        <f t="array" ref="ER6">IFERROR(INDEX($EQ$2:$EQ$208,SMALL(IF(1-($EQ$2:$EQ$208=""),IF(1-(#REF!:#REF!&lt;&gt;""),ROW($EQ$2:$EQ$208)-ROW($EQ$2)+1)), ROWS(#REF!:#REF!))),"")</f>
        <v/>
      </c>
      <c r="ES6" t="e">
        <f>IF(#REF!="","",SUM(#REF!))</f>
        <v>#REF!</v>
      </c>
      <c r="ET6" t="e">
        <f t="array" ref="ET6">IF(#REF!="","",SUM(ES6:INDEX(ES6:ES212,MATCH(TRUE,INDEX(ES6:ES212="",0),0))))</f>
        <v>#REF!</v>
      </c>
      <c r="EU6" t="e">
        <f t="shared" si="17"/>
        <v>#REF!</v>
      </c>
      <c r="EV6" t="str">
        <f t="array" ref="EV6">IFERROR(INDEX($EU$2:$EU$208,SMALL(IF(1-($EU$2:$EU$208=""),IF(1-(#REF!:#REF!&lt;&gt;""),ROW($EU$2:$EU$208)-ROW($EU$2)+1)), ROWS(#REF!:#REF!))),"")</f>
        <v/>
      </c>
      <c r="EW6" t="e">
        <f>IF(#REF!="","",SUM(#REF!))</f>
        <v>#REF!</v>
      </c>
      <c r="EX6" t="e">
        <f t="array" ref="EX6">IF(#REF!="","",SUM(EW6:INDEX(EW6:EW212,MATCH(TRUE,INDEX(EW6:EW212="",0),0))))</f>
        <v>#REF!</v>
      </c>
      <c r="EY6" t="e">
        <f t="shared" si="18"/>
        <v>#REF!</v>
      </c>
      <c r="EZ6" t="str">
        <f t="array" ref="EZ6">IFERROR(INDEX($EY$2:$EY$208,SMALL(IF(1-($EY$2:$EY$208=""),IF(1-(#REF!:#REF!&lt;&gt;""),ROW($EY$2:$EY$208)-ROW($EY$2)+1)), ROWS(#REF!:#REF!))),"")</f>
        <v/>
      </c>
      <c r="FA6" t="e">
        <f>IF(#REF!="","",SUM(#REF!))</f>
        <v>#REF!</v>
      </c>
      <c r="FB6" t="e">
        <f t="array" ref="FB6">IF(#REF!="","",SUM(FA6:INDEX(FA6:FA212,MATCH(TRUE,INDEX(FA6:FA212="",0),0))))</f>
        <v>#REF!</v>
      </c>
      <c r="FC6" t="e">
        <f t="shared" si="19"/>
        <v>#REF!</v>
      </c>
      <c r="FD6" t="str">
        <f t="array" ref="FD6">IFERROR(INDEX($FC$2:$FC$208,SMALL(IF(1-($FC$2:$FC$208=""),IF(1-(#REF!:#REF!&lt;&gt;""),ROW($FC$2:$FC$208)-ROW($FC$2)+1)), ROWS(#REF!:#REF!))),"")</f>
        <v/>
      </c>
    </row>
    <row r="7" spans="1:160" x14ac:dyDescent="0.25">
      <c r="A7" t="e">
        <f>IF(#REF!="","",SUM(#REF!))</f>
        <v>#REF!</v>
      </c>
      <c r="B7" t="e">
        <f t="array" ref="B7">IF(#REF!="","",SUM($A7:INDEX(A7:$A$208,MATCH(TRUE,INDEX($A7:$A$208="",0),0))))</f>
        <v>#REF!</v>
      </c>
      <c r="C7" t="e">
        <f t="shared" si="20"/>
        <v>#REF!</v>
      </c>
      <c r="E7" t="e">
        <f>IF(#REF!="","",SUM(#REF!))</f>
        <v>#REF!</v>
      </c>
      <c r="F7" t="e">
        <f t="array" ref="F7">IF(#REF!="","",SUM($E7:INDEX(E7:$E$208,MATCH(TRUE,INDEX($E7:$E$208="",0),0))))</f>
        <v>#REF!</v>
      </c>
      <c r="G7" t="e">
        <f t="shared" si="21"/>
        <v>#REF!</v>
      </c>
      <c r="I7" t="e">
        <f>IF(#REF!="","",SUM(#REF!))</f>
        <v>#REF!</v>
      </c>
      <c r="J7" t="e">
        <f t="array" ref="J7">IF(#REF!="","",SUM(I7:INDEX(I7:I213,MATCH(TRUE,INDEX(I7:I213="",0),0))))</f>
        <v>#REF!</v>
      </c>
      <c r="K7" t="e">
        <f t="shared" si="22"/>
        <v>#REF!</v>
      </c>
      <c r="M7" t="e">
        <f>IF(#REF!="","",SUM(#REF!))</f>
        <v>#REF!</v>
      </c>
      <c r="N7" t="e">
        <f t="array" ref="N7">IF(#REF!="","",SUM(M7:INDEX(M7:M213,MATCH(TRUE,INDEX(M7:M213="",0),0))))</f>
        <v>#REF!</v>
      </c>
      <c r="O7" t="e">
        <f t="shared" si="23"/>
        <v>#REF!</v>
      </c>
      <c r="Q7" t="e">
        <f>IF(#REF!="","",SUM(#REF!))</f>
        <v>#REF!</v>
      </c>
      <c r="R7" t="e">
        <f t="array" ref="R7">IF(#REF!="","",SUM(Q7:INDEX(Q7:Q213,MATCH(TRUE,INDEX(Q7:Q213="",0),0))))</f>
        <v>#REF!</v>
      </c>
      <c r="S7" t="e">
        <f t="shared" si="24"/>
        <v>#REF!</v>
      </c>
      <c r="U7" t="e">
        <f>IF(#REF!="","",SUM(#REF!))</f>
        <v>#REF!</v>
      </c>
      <c r="V7" t="e">
        <f t="array" ref="V7">IF(#REF!="","",SUM(U7:INDEX(U7:U213,MATCH(TRUE,INDEX(U7:U213="",0),0))))</f>
        <v>#REF!</v>
      </c>
      <c r="W7" t="e">
        <f t="shared" si="25"/>
        <v>#REF!</v>
      </c>
      <c r="Y7" t="e">
        <f>IF(#REF!="","",SUM(#REF!))</f>
        <v>#REF!</v>
      </c>
      <c r="Z7" t="e">
        <f t="array" ref="Z7">IF(#REF!="","",SUM(Y7:INDEX(Y7:Y213,MATCH(TRUE,INDEX(Y7:Y213="",0),0))))</f>
        <v>#REF!</v>
      </c>
      <c r="AA7" t="e">
        <f t="shared" si="26"/>
        <v>#REF!</v>
      </c>
      <c r="AC7" t="e">
        <f>IF(#REF!="","",SUM(#REF!))</f>
        <v>#REF!</v>
      </c>
      <c r="AD7" t="e">
        <f t="array" ref="AD7">IF(#REF!="","",SUM(AC7:INDEX(AC7:AC213,MATCH(TRUE,INDEX(AC7:AC213="",0),0))))</f>
        <v>#REF!</v>
      </c>
      <c r="AE7" t="e">
        <f t="shared" si="27"/>
        <v>#REF!</v>
      </c>
      <c r="AG7" t="e">
        <f>IF(#REF!="","",SUM(#REF!))</f>
        <v>#REF!</v>
      </c>
      <c r="AH7" t="e">
        <f t="array" ref="AH7">IF(#REF!="","",SUM(AG7:INDEX(AG7:AG213,MATCH(TRUE,INDEX(AG7:AG213="",0),0))))</f>
        <v>#REF!</v>
      </c>
      <c r="AI7" t="e">
        <f t="shared" si="28"/>
        <v>#REF!</v>
      </c>
      <c r="AK7" t="e">
        <f>IF(#REF!="","",SUM(#REF!))</f>
        <v>#REF!</v>
      </c>
      <c r="AL7" t="e">
        <f t="array" ref="AL7">IF(#REF!="","",SUM(AK7:INDEX(AK7:AK213,MATCH(TRUE,INDEX(AK7:AK213="",0),0))))</f>
        <v>#REF!</v>
      </c>
      <c r="AM7" t="e">
        <f t="shared" si="29"/>
        <v>#REF!</v>
      </c>
      <c r="AO7" t="e">
        <f>IF(#REF!="","",SUM(#REF!))</f>
        <v>#REF!</v>
      </c>
      <c r="AP7" t="e">
        <f t="array" ref="AP7">IF(#REF!="","",SUM(AO7:INDEX(AO7:AO213,MATCH(TRUE,INDEX(AO7:AO213="",0),0))))</f>
        <v>#REF!</v>
      </c>
      <c r="AQ7" t="e">
        <f t="shared" si="30"/>
        <v>#REF!</v>
      </c>
      <c r="AS7" t="e">
        <f>IF(#REF!="","",SUM(#REF!))</f>
        <v>#REF!</v>
      </c>
      <c r="AT7" t="e">
        <f t="array" ref="AT7">IF(#REF!="","",SUM(AS7:INDEX(AS7:AS213,MATCH(TRUE,INDEX(AS7:AS213="",0),0))))</f>
        <v>#REF!</v>
      </c>
      <c r="AU7" t="e">
        <f t="shared" si="31"/>
        <v>#REF!</v>
      </c>
      <c r="AW7" t="e">
        <f>IF(#REF!="","",SUM(#REF!))</f>
        <v>#REF!</v>
      </c>
      <c r="AX7" t="e">
        <f t="array" ref="AX7">IF(#REF!="","",SUM(AW7:INDEX(AW7:AW213,MATCH(TRUE,INDEX(AW7:AW213="",0),0))))</f>
        <v>#REF!</v>
      </c>
      <c r="AY7" t="e">
        <f t="shared" si="32"/>
        <v>#REF!</v>
      </c>
      <c r="BA7" t="e">
        <f>IF(#REF!="","",SUM(#REF!))</f>
        <v>#REF!</v>
      </c>
      <c r="BB7" t="e">
        <f t="array" ref="BB7">IF(#REF!="","",SUM(BA7:INDEX(BA7:BA213,MATCH(TRUE,INDEX(BA7:BA213="",0),0))))</f>
        <v>#REF!</v>
      </c>
      <c r="BC7" t="e">
        <f t="shared" si="33"/>
        <v>#REF!</v>
      </c>
      <c r="BE7" t="e">
        <f>IF(#REF!="","",SUM(#REF!))</f>
        <v>#REF!</v>
      </c>
      <c r="BF7" t="e">
        <f t="array" ref="BF7">IF(#REF!="","",SUM(BE7:INDEX(BE7:BE213,MATCH(TRUE,INDEX(BE7:BE213="",0),0))))</f>
        <v>#REF!</v>
      </c>
      <c r="BG7" t="e">
        <f t="shared" si="34"/>
        <v>#REF!</v>
      </c>
      <c r="BI7" t="e">
        <f>IF(#REF!="","",SUM(#REF!))</f>
        <v>#REF!</v>
      </c>
      <c r="BJ7" t="e">
        <f t="array" ref="BJ7">IF(#REF!="","",SUM(BI7:INDEX(BI7:BI213,MATCH(TRUE,INDEX(BI7:BI213="",0),0))))</f>
        <v>#REF!</v>
      </c>
      <c r="BK7" t="e">
        <f t="shared" si="35"/>
        <v>#REF!</v>
      </c>
      <c r="BM7" t="e">
        <f>IF(#REF!="","",SUM(#REF!))</f>
        <v>#REF!</v>
      </c>
      <c r="BN7" t="e">
        <f t="array" ref="BN7">IF(#REF!="","",SUM(BM7:INDEX(BM7:BM213,MATCH(TRUE,INDEX(BM7:BM213="",0),0))))</f>
        <v>#REF!</v>
      </c>
      <c r="BO7" t="e">
        <f t="shared" si="36"/>
        <v>#REF!</v>
      </c>
      <c r="BQ7" t="e">
        <f>IF(#REF!="","",SUM(#REF!))</f>
        <v>#REF!</v>
      </c>
      <c r="BR7" t="e">
        <f t="array" ref="BR7">IF(#REF!="","",SUM(BQ7:INDEX(BQ7:BQ213,MATCH(TRUE,INDEX(BQ7:BQ213="",0),0))))</f>
        <v>#REF!</v>
      </c>
      <c r="BS7" t="e">
        <f t="shared" si="37"/>
        <v>#REF!</v>
      </c>
      <c r="BU7" t="e">
        <f>IF(#REF!="","",SUM(#REF!))</f>
        <v>#REF!</v>
      </c>
      <c r="BV7" t="e">
        <f t="array" ref="BV7">IF(#REF!="","",SUM(BU7:INDEX(BU7:BU213,MATCH(TRUE,INDEX(BU7:BU213="",0),0))))</f>
        <v>#REF!</v>
      </c>
      <c r="BW7" t="e">
        <f t="shared" si="38"/>
        <v>#REF!</v>
      </c>
      <c r="BY7" t="e">
        <f>IF(#REF!="","",SUM(#REF!))</f>
        <v>#REF!</v>
      </c>
      <c r="BZ7" t="e">
        <f t="array" ref="BZ7">IF(#REF!="","",SUM(BY7:INDEX(BY7:BY213,MATCH(TRUE,INDEX(BY7:BY213="",0),0))))</f>
        <v>#REF!</v>
      </c>
      <c r="CA7" t="e">
        <f t="shared" si="39"/>
        <v>#REF!</v>
      </c>
      <c r="CC7" t="e">
        <f>IF(#REF!="","",SUM(#REF!))</f>
        <v>#REF!</v>
      </c>
      <c r="CD7" t="e">
        <f t="array" ref="CD7">IF(#REF!="","",SUM(CC7:INDEX(CC7:CC213,MATCH(TRUE,INDEX(CC7:CC213="",0),0))))</f>
        <v>#REF!</v>
      </c>
      <c r="CE7" t="e">
        <f t="shared" si="0"/>
        <v>#REF!</v>
      </c>
      <c r="CF7" t="str">
        <f t="array" ref="CF7">IFERROR(INDEX($CE$2:$CE$208,SMALL(IF(1-($CE$2:$CE$208=""),IF(1-(#REF!:#REF!&lt;&gt;""),ROW($CE$2:$CE$208)-ROW($CE$2)+1)), ROWS(#REF!:#REF!))),"")</f>
        <v/>
      </c>
      <c r="CG7" t="e">
        <f>IF(#REF!="","",SUM(#REF!))</f>
        <v>#REF!</v>
      </c>
      <c r="CH7" t="e">
        <f t="array" ref="CH7">IF(#REF!="","",SUM(CG7:INDEX(CG7:CG213,MATCH(TRUE,INDEX(CG7:CG213="",0),0))))</f>
        <v>#REF!</v>
      </c>
      <c r="CI7" t="e">
        <f t="shared" si="1"/>
        <v>#REF!</v>
      </c>
      <c r="CJ7" t="str">
        <f t="array" ref="CJ7">IFERROR(INDEX($CI$2:$CI$208,SMALL(IF(1-($CI$2:$CI$208=""),IF(1-(#REF!:#REF!&lt;&gt;""),ROW($CI$2:$CI$208)-ROW($CI$2)+1)), ROWS(#REF!:#REF!))),"")</f>
        <v/>
      </c>
      <c r="CK7" t="e">
        <f>IF(#REF!="","",SUM(#REF!))</f>
        <v>#REF!</v>
      </c>
      <c r="CL7" t="e">
        <f t="array" ref="CL7">IF(#REF!="","",SUM(CK7:INDEX(CK7:CK213,MATCH(TRUE,INDEX(CK7:CK213="",0),0))))</f>
        <v>#REF!</v>
      </c>
      <c r="CM7" t="e">
        <f t="shared" si="2"/>
        <v>#REF!</v>
      </c>
      <c r="CN7" t="str">
        <f t="array" ref="CN7">IFERROR(INDEX($CM$2:$CM$208,SMALL(IF(1-($CM$2:$CM$208=""),IF(1-(#REF!:#REF!&lt;&gt;""),ROW($CM$2:$CM$208)-ROW($CM$2)+1)), ROWS(#REF!:#REF!))),"")</f>
        <v/>
      </c>
      <c r="CO7" t="e">
        <f>IF(#REF!="","",SUM(#REF!))</f>
        <v>#REF!</v>
      </c>
      <c r="CP7" t="e">
        <f t="array" ref="CP7">IF(#REF!="","",SUM(CO7:INDEX(CO7:CO213,MATCH(TRUE,INDEX(CO7:CO213="",0),0))))</f>
        <v>#REF!</v>
      </c>
      <c r="CQ7" t="e">
        <f t="shared" si="3"/>
        <v>#REF!</v>
      </c>
      <c r="CR7" t="str">
        <f t="array" ref="CR7">IFERROR(INDEX($CQ$2:$CQ$208,SMALL(IF(1-($CQ$2:$CQ$208=""),IF(1-(#REF!:#REF!&lt;&gt;""),ROW($CQ$2:$CQ$208)-ROW($CQ$2)+1)), ROWS(#REF!:#REF!))),"")</f>
        <v/>
      </c>
      <c r="CS7" t="e">
        <f>IF(#REF!="","",SUM(#REF!))</f>
        <v>#REF!</v>
      </c>
      <c r="CT7" t="e">
        <f t="array" ref="CT7">IF(#REF!="","",SUM(CS7:INDEX(CS7:CS213,MATCH(TRUE,INDEX(CS7:CS213="",0),0))))</f>
        <v>#REF!</v>
      </c>
      <c r="CU7" t="e">
        <f t="shared" si="4"/>
        <v>#REF!</v>
      </c>
      <c r="CV7" t="str">
        <f t="array" ref="CV7">IFERROR(INDEX($CU$2:$CU$208,SMALL(IF(1-($CU$2:$CU$208=""),IF(1-(#REF!:#REF!&lt;&gt;""),ROW($CU$2:$CU$208)-ROW($CU$2)+1)), ROWS(#REF!:#REF!))),"")</f>
        <v/>
      </c>
      <c r="CW7" t="e">
        <f>IF(#REF!="","",SUM(#REF!))</f>
        <v>#REF!</v>
      </c>
      <c r="CX7" t="e">
        <f t="array" ref="CX7">IF(#REF!="","",SUM(CW7:INDEX(CW7:CW213,MATCH(TRUE,INDEX(CW7:CW213="",0),0))))</f>
        <v>#REF!</v>
      </c>
      <c r="CY7" t="e">
        <f t="shared" si="5"/>
        <v>#REF!</v>
      </c>
      <c r="CZ7" t="str">
        <f t="array" ref="CZ7">IFERROR(INDEX($CY$2:$CY$208,SMALL(IF(1-($CY$2:$CY$208=""),IF(1-(#REF!:#REF!&lt;&gt;""),ROW($CY$2:$CY$208)-ROW($CY$2)+1)), ROWS(#REF!:#REF!))),"")</f>
        <v/>
      </c>
      <c r="DA7" t="e">
        <f>IF(#REF!="","",SUM(#REF!))</f>
        <v>#REF!</v>
      </c>
      <c r="DB7" t="e">
        <f t="array" ref="DB7">IF(#REF!="","",SUM(DA7:INDEX(DA7:DA213,MATCH(TRUE,INDEX(DA7:DA213="",0),0))))</f>
        <v>#REF!</v>
      </c>
      <c r="DC7" t="e">
        <f t="shared" si="6"/>
        <v>#REF!</v>
      </c>
      <c r="DD7" t="str">
        <f t="array" ref="DD7">IFERROR(INDEX($DC$2:$DC$208,SMALL(IF(1-($DC$2:$DC$208=""),IF(1-(#REF!:#REF!&lt;&gt;""),ROW($DC$2:$DC$208)-ROW($DC$2)+1)), ROWS(#REF!:#REF!))),"")</f>
        <v/>
      </c>
      <c r="DE7" t="e">
        <f>IF(#REF!="","",SUM(#REF!))</f>
        <v>#REF!</v>
      </c>
      <c r="DF7" t="e">
        <f t="array" ref="DF7">IF(#REF!="","",SUM(DE7:INDEX(DE7:DE213,MATCH(TRUE,INDEX(DE7:DE213="",0),0))))</f>
        <v>#REF!</v>
      </c>
      <c r="DG7" t="e">
        <f t="shared" si="7"/>
        <v>#REF!</v>
      </c>
      <c r="DH7" t="str">
        <f t="array" ref="DH7">IFERROR(INDEX($DG$2:$DG$208,SMALL(IF(1-($DG$2:$DG$208=""),IF(1-(#REF!:#REF!&lt;&gt;""),ROW($DG$2:$DG$208)-ROW($DG$2)+1)), ROWS(#REF!:#REF!))),"")</f>
        <v/>
      </c>
      <c r="DI7" t="e">
        <f>IF(#REF!="","",SUM(#REF!))</f>
        <v>#REF!</v>
      </c>
      <c r="DJ7" t="e">
        <f t="array" ref="DJ7">IF(#REF!="","",SUM(DI7:INDEX(DI7:DI213,MATCH(TRUE,INDEX(DI7:DI213="",0),0))))</f>
        <v>#REF!</v>
      </c>
      <c r="DK7" t="e">
        <f t="shared" si="8"/>
        <v>#REF!</v>
      </c>
      <c r="DL7" t="str">
        <f t="array" ref="DL7">IFERROR(INDEX($DK$2:$DK$208,SMALL(IF(1-($DK$2:$DK$208=""),IF(1-(#REF!:#REF!&lt;&gt;""),ROW($DK$2:$DK$208)-ROW($DK$2)+1)), ROWS(#REF!:#REF!))),"")</f>
        <v/>
      </c>
      <c r="DM7" t="e">
        <f>IF(#REF!="","",SUM(#REF!))</f>
        <v>#REF!</v>
      </c>
      <c r="DN7" t="e">
        <f t="array" ref="DN7">IF(#REF!="","",SUM(DM7:INDEX(DM7:DM213,MATCH(TRUE,INDEX(DM7:DM213="",0),0))))</f>
        <v>#REF!</v>
      </c>
      <c r="DO7" t="e">
        <f t="shared" si="9"/>
        <v>#REF!</v>
      </c>
      <c r="DP7" t="str">
        <f t="array" ref="DP7">IFERROR(INDEX($DO$2:$DO$208,SMALL(IF(1-($DO$2:$DO$208=""),IF(1-(#REF!:#REF!&lt;&gt;""),ROW($DO$2:$DO$208)-ROW($DO$2)+1)), ROWS(#REF!:#REF!))),"")</f>
        <v/>
      </c>
      <c r="DQ7" t="e">
        <f>IF(#REF!="","",SUM(#REF!))</f>
        <v>#REF!</v>
      </c>
      <c r="DR7" t="e">
        <f t="array" ref="DR7">IF(#REF!="","",SUM(DQ7:INDEX(DQ7:DQ213,MATCH(TRUE,INDEX(DQ7:DQ213="",0),0))))</f>
        <v>#REF!</v>
      </c>
      <c r="DS7" t="e">
        <f t="shared" si="10"/>
        <v>#REF!</v>
      </c>
      <c r="DT7" t="str">
        <f t="array" ref="DT7">IFERROR(INDEX($DS$2:$DS$208,SMALL(IF(1-($DS$2:$DS$208=""),IF(1-(#REF!:#REF!&lt;&gt;""),ROW($DS$2:$DS$208)-ROW($DS$2)+1)), ROWS(#REF!:#REF!))),"")</f>
        <v/>
      </c>
      <c r="DU7" t="e">
        <f>IF(#REF!="","",SUM(#REF!))</f>
        <v>#REF!</v>
      </c>
      <c r="DV7" t="e">
        <f t="array" ref="DV7">IF(#REF!="","",SUM(DU7:INDEX(DU7:DU213,MATCH(TRUE,INDEX(DU7:DU213="",0),0))))</f>
        <v>#REF!</v>
      </c>
      <c r="DW7" t="e">
        <f t="shared" si="11"/>
        <v>#REF!</v>
      </c>
      <c r="DX7" t="str">
        <f t="array" ref="DX7">IFERROR(INDEX($DW$2:$DW$208,SMALL(IF(1-($DW$2:$DW$208=""),IF(1-(#REF!:#REF!&lt;&gt;""),ROW($DW$2:$DW$208)-ROW($DW$2)+1)), ROWS(#REF!:#REF!))),"")</f>
        <v/>
      </c>
      <c r="DY7" t="e">
        <f>IF(#REF!="","",SUM(#REF!))</f>
        <v>#REF!</v>
      </c>
      <c r="DZ7" t="e">
        <f t="array" ref="DZ7">IF(#REF!="","",SUM(DY7:INDEX(DY7:DY213,MATCH(TRUE,INDEX(DY7:DY213="",0),0))))</f>
        <v>#REF!</v>
      </c>
      <c r="EA7" t="e">
        <f t="shared" si="12"/>
        <v>#REF!</v>
      </c>
      <c r="EB7" t="str">
        <f t="array" ref="EB7">IFERROR(INDEX($EA$2:$EA$208,SMALL(IF(1-($EA$2:$EA$208=""),IF(1-(#REF!:#REF!&lt;&gt;""),ROW($EA$2:$EA$208)-ROW($EA$2)+1)), ROWS(#REF!:#REF!))),"")</f>
        <v/>
      </c>
      <c r="EC7" t="e">
        <f>IF(#REF!="","",SUM(#REF!))</f>
        <v>#REF!</v>
      </c>
      <c r="ED7" t="e">
        <f t="array" ref="ED7">IF(#REF!="","",SUM(EC7:INDEX(EC7:EC213,MATCH(TRUE,INDEX(EC7:EC213="",0),0))))</f>
        <v>#REF!</v>
      </c>
      <c r="EE7" t="e">
        <f t="shared" si="13"/>
        <v>#REF!</v>
      </c>
      <c r="EF7" t="str">
        <f t="array" ref="EF7">IFERROR(INDEX($EE$2:$EE$208,SMALL(IF(1-($EE$2:$EE$208=""),IF(1-(#REF!:#REF!&lt;&gt;""),ROW($EE$2:$EE$208)-ROW($EE$2)+1)), ROWS(#REF!:#REF!))),"")</f>
        <v/>
      </c>
      <c r="EG7" t="e">
        <f>IF(#REF!="","",SUM(#REF!))</f>
        <v>#REF!</v>
      </c>
      <c r="EH7" t="e">
        <f t="array" ref="EH7">IF(#REF!="","",SUM(EG7:INDEX(EG7:EG213,MATCH(TRUE,INDEX(EG7:EG213="",0),0))))</f>
        <v>#REF!</v>
      </c>
      <c r="EI7" t="e">
        <f t="shared" si="14"/>
        <v>#REF!</v>
      </c>
      <c r="EJ7" t="str">
        <f t="array" ref="EJ7">IFERROR(INDEX($EI$2:$EI$208,SMALL(IF(1-($EI$2:$EI$208=""),IF(1-(#REF!:#REF!&lt;&gt;""),ROW($EI$2:$EI$208)-ROW($EI$2)+1)), ROWS(#REF!:#REF!))),"")</f>
        <v/>
      </c>
      <c r="EK7" t="e">
        <f>IF(#REF!="","",SUM(#REF!))</f>
        <v>#REF!</v>
      </c>
      <c r="EL7" t="e">
        <f t="array" ref="EL7">IF(#REF!="","",SUM(EK7:INDEX(EK7:EK213,MATCH(TRUE,INDEX(EK7:EK213="",0),0))))</f>
        <v>#REF!</v>
      </c>
      <c r="EM7" t="e">
        <f t="shared" si="15"/>
        <v>#REF!</v>
      </c>
      <c r="EN7" t="str">
        <f t="array" ref="EN7">IFERROR(INDEX($EM$2:$EM$208,SMALL(IF(1-($EM$2:$EM$208=""),IF(1-(#REF!:#REF!&lt;&gt;""),ROW($EM$2:$EM$208)-ROW($EM$2)+1)), ROWS(#REF!:#REF!))),"")</f>
        <v/>
      </c>
      <c r="EO7" t="e">
        <f>IF(#REF!="","",SUM(#REF!))</f>
        <v>#REF!</v>
      </c>
      <c r="EP7" t="e">
        <f t="array" ref="EP7">IF(#REF!="","",SUM(EO7:INDEX(EO7:EO213,MATCH(TRUE,INDEX(EO7:EO213="",0),0))))</f>
        <v>#REF!</v>
      </c>
      <c r="EQ7" t="e">
        <f t="shared" si="16"/>
        <v>#REF!</v>
      </c>
      <c r="ER7" t="str">
        <f t="array" ref="ER7">IFERROR(INDEX($EQ$2:$EQ$208,SMALL(IF(1-($EQ$2:$EQ$208=""),IF(1-(#REF!:#REF!&lt;&gt;""),ROW($EQ$2:$EQ$208)-ROW($EQ$2)+1)), ROWS(#REF!:#REF!))),"")</f>
        <v/>
      </c>
      <c r="ES7" t="e">
        <f>IF(#REF!="","",SUM(#REF!))</f>
        <v>#REF!</v>
      </c>
      <c r="ET7" t="e">
        <f t="array" ref="ET7">IF(#REF!="","",SUM(ES7:INDEX(ES7:ES213,MATCH(TRUE,INDEX(ES7:ES213="",0),0))))</f>
        <v>#REF!</v>
      </c>
      <c r="EU7" t="e">
        <f t="shared" si="17"/>
        <v>#REF!</v>
      </c>
      <c r="EV7" t="str">
        <f t="array" ref="EV7">IFERROR(INDEX($EU$2:$EU$208,SMALL(IF(1-($EU$2:$EU$208=""),IF(1-(#REF!:#REF!&lt;&gt;""),ROW($EU$2:$EU$208)-ROW($EU$2)+1)), ROWS(#REF!:#REF!))),"")</f>
        <v/>
      </c>
      <c r="EW7" t="e">
        <f>IF(#REF!="","",SUM(#REF!))</f>
        <v>#REF!</v>
      </c>
      <c r="EX7" t="e">
        <f t="array" ref="EX7">IF(#REF!="","",SUM(EW7:INDEX(EW7:EW213,MATCH(TRUE,INDEX(EW7:EW213="",0),0))))</f>
        <v>#REF!</v>
      </c>
      <c r="EY7" t="e">
        <f t="shared" si="18"/>
        <v>#REF!</v>
      </c>
      <c r="EZ7" t="str">
        <f t="array" ref="EZ7">IFERROR(INDEX($EY$2:$EY$208,SMALL(IF(1-($EY$2:$EY$208=""),IF(1-(#REF!:#REF!&lt;&gt;""),ROW($EY$2:$EY$208)-ROW($EY$2)+1)), ROWS(#REF!:#REF!))),"")</f>
        <v/>
      </c>
      <c r="FA7" t="e">
        <f>IF(#REF!="","",SUM(#REF!))</f>
        <v>#REF!</v>
      </c>
      <c r="FB7" t="e">
        <f t="array" ref="FB7">IF(#REF!="","",SUM(FA7:INDEX(FA7:FA213,MATCH(TRUE,INDEX(FA7:FA213="",0),0))))</f>
        <v>#REF!</v>
      </c>
      <c r="FC7" t="e">
        <f t="shared" si="19"/>
        <v>#REF!</v>
      </c>
      <c r="FD7" t="str">
        <f t="array" ref="FD7">IFERROR(INDEX($FC$2:$FC$208,SMALL(IF(1-($FC$2:$FC$208=""),IF(1-(#REF!:#REF!&lt;&gt;""),ROW($FC$2:$FC$208)-ROW($FC$2)+1)), ROWS(#REF!:#REF!))),"")</f>
        <v/>
      </c>
    </row>
    <row r="8" spans="1:160" x14ac:dyDescent="0.25">
      <c r="A8" t="e">
        <f>IF(#REF!="","",SUM(#REF!))</f>
        <v>#REF!</v>
      </c>
      <c r="B8" t="e">
        <f t="array" ref="B8">IF(#REF!="","",SUM($A8:INDEX(A8:$A$208,MATCH(TRUE,INDEX($A8:$A$208="",0),0))))</f>
        <v>#REF!</v>
      </c>
      <c r="C8" t="e">
        <f t="shared" si="20"/>
        <v>#REF!</v>
      </c>
      <c r="E8" t="e">
        <f>IF(#REF!="","",SUM(#REF!))</f>
        <v>#REF!</v>
      </c>
      <c r="F8" t="e">
        <f t="array" ref="F8">IF(#REF!="","",SUM($E8:INDEX(E8:$E$208,MATCH(TRUE,INDEX($E8:$E$208="",0),0))))</f>
        <v>#REF!</v>
      </c>
      <c r="G8" t="e">
        <f t="shared" si="21"/>
        <v>#REF!</v>
      </c>
      <c r="I8" t="e">
        <f>IF(#REF!="","",SUM(#REF!))</f>
        <v>#REF!</v>
      </c>
      <c r="J8" t="e">
        <f t="array" ref="J8">IF(#REF!="","",SUM(I8:INDEX(I8:I214,MATCH(TRUE,INDEX(I8:I214="",0),0))))</f>
        <v>#REF!</v>
      </c>
      <c r="K8" t="e">
        <f t="shared" si="22"/>
        <v>#REF!</v>
      </c>
      <c r="M8" t="e">
        <f>IF(#REF!="","",SUM(#REF!))</f>
        <v>#REF!</v>
      </c>
      <c r="N8" t="e">
        <f t="array" ref="N8">IF(#REF!="","",SUM(M8:INDEX(M8:M214,MATCH(TRUE,INDEX(M8:M214="",0),0))))</f>
        <v>#REF!</v>
      </c>
      <c r="O8" t="e">
        <f t="shared" si="23"/>
        <v>#REF!</v>
      </c>
      <c r="Q8" t="e">
        <f>IF(#REF!="","",SUM(#REF!))</f>
        <v>#REF!</v>
      </c>
      <c r="R8" t="e">
        <f t="array" ref="R8">IF(#REF!="","",SUM(Q8:INDEX(Q8:Q214,MATCH(TRUE,INDEX(Q8:Q214="",0),0))))</f>
        <v>#REF!</v>
      </c>
      <c r="S8" t="e">
        <f t="shared" si="24"/>
        <v>#REF!</v>
      </c>
      <c r="U8" t="e">
        <f>IF(#REF!="","",SUM(#REF!))</f>
        <v>#REF!</v>
      </c>
      <c r="V8" t="e">
        <f t="array" ref="V8">IF(#REF!="","",SUM(U8:INDEX(U8:U214,MATCH(TRUE,INDEX(U8:U214="",0),0))))</f>
        <v>#REF!</v>
      </c>
      <c r="W8" t="e">
        <f t="shared" si="25"/>
        <v>#REF!</v>
      </c>
      <c r="Y8" t="e">
        <f>IF(#REF!="","",SUM(#REF!))</f>
        <v>#REF!</v>
      </c>
      <c r="Z8" t="e">
        <f t="array" ref="Z8">IF(#REF!="","",SUM(Y8:INDEX(Y8:Y214,MATCH(TRUE,INDEX(Y8:Y214="",0),0))))</f>
        <v>#REF!</v>
      </c>
      <c r="AA8" t="e">
        <f t="shared" si="26"/>
        <v>#REF!</v>
      </c>
      <c r="AC8" t="e">
        <f>IF(#REF!="","",SUM(#REF!))</f>
        <v>#REF!</v>
      </c>
      <c r="AD8" t="e">
        <f t="array" ref="AD8">IF(#REF!="","",SUM(AC8:INDEX(AC8:AC214,MATCH(TRUE,INDEX(AC8:AC214="",0),0))))</f>
        <v>#REF!</v>
      </c>
      <c r="AE8" t="e">
        <f t="shared" si="27"/>
        <v>#REF!</v>
      </c>
      <c r="AG8" t="e">
        <f>IF(#REF!="","",SUM(#REF!))</f>
        <v>#REF!</v>
      </c>
      <c r="AH8" t="e">
        <f t="array" ref="AH8">IF(#REF!="","",SUM(AG8:INDEX(AG8:AG214,MATCH(TRUE,INDEX(AG8:AG214="",0),0))))</f>
        <v>#REF!</v>
      </c>
      <c r="AI8" t="e">
        <f t="shared" si="28"/>
        <v>#REF!</v>
      </c>
      <c r="AK8" t="e">
        <f>IF(#REF!="","",SUM(#REF!))</f>
        <v>#REF!</v>
      </c>
      <c r="AL8" t="e">
        <f t="array" ref="AL8">IF(#REF!="","",SUM(AK8:INDEX(AK8:AK214,MATCH(TRUE,INDEX(AK8:AK214="",0),0))))</f>
        <v>#REF!</v>
      </c>
      <c r="AM8" t="e">
        <f t="shared" si="29"/>
        <v>#REF!</v>
      </c>
      <c r="AO8" t="e">
        <f>IF(#REF!="","",SUM(#REF!))</f>
        <v>#REF!</v>
      </c>
      <c r="AP8" t="e">
        <f t="array" ref="AP8">IF(#REF!="","",SUM(AO8:INDEX(AO8:AO214,MATCH(TRUE,INDEX(AO8:AO214="",0),0))))</f>
        <v>#REF!</v>
      </c>
      <c r="AQ8" t="e">
        <f t="shared" si="30"/>
        <v>#REF!</v>
      </c>
      <c r="AS8" t="e">
        <f>IF(#REF!="","",SUM(#REF!))</f>
        <v>#REF!</v>
      </c>
      <c r="AT8" t="e">
        <f t="array" ref="AT8">IF(#REF!="","",SUM(AS8:INDEX(AS8:AS214,MATCH(TRUE,INDEX(AS8:AS214="",0),0))))</f>
        <v>#REF!</v>
      </c>
      <c r="AU8" t="e">
        <f t="shared" si="31"/>
        <v>#REF!</v>
      </c>
      <c r="AW8" t="e">
        <f>IF(#REF!="","",SUM(#REF!))</f>
        <v>#REF!</v>
      </c>
      <c r="AX8" t="e">
        <f t="array" ref="AX8">IF(#REF!="","",SUM(AW8:INDEX(AW8:AW214,MATCH(TRUE,INDEX(AW8:AW214="",0),0))))</f>
        <v>#REF!</v>
      </c>
      <c r="AY8" t="e">
        <f t="shared" si="32"/>
        <v>#REF!</v>
      </c>
      <c r="BA8" t="e">
        <f>IF(#REF!="","",SUM(#REF!))</f>
        <v>#REF!</v>
      </c>
      <c r="BB8" t="e">
        <f t="array" ref="BB8">IF(#REF!="","",SUM(BA8:INDEX(BA8:BA214,MATCH(TRUE,INDEX(BA8:BA214="",0),0))))</f>
        <v>#REF!</v>
      </c>
      <c r="BC8" t="e">
        <f t="shared" si="33"/>
        <v>#REF!</v>
      </c>
      <c r="BE8" t="e">
        <f>IF(#REF!="","",SUM(#REF!))</f>
        <v>#REF!</v>
      </c>
      <c r="BF8" t="e">
        <f t="array" ref="BF8">IF(#REF!="","",SUM(BE8:INDEX(BE8:BE214,MATCH(TRUE,INDEX(BE8:BE214="",0),0))))</f>
        <v>#REF!</v>
      </c>
      <c r="BG8" t="e">
        <f t="shared" si="34"/>
        <v>#REF!</v>
      </c>
      <c r="BI8" t="e">
        <f>IF(#REF!="","",SUM(#REF!))</f>
        <v>#REF!</v>
      </c>
      <c r="BJ8" t="e">
        <f t="array" ref="BJ8">IF(#REF!="","",SUM(BI8:INDEX(BI8:BI214,MATCH(TRUE,INDEX(BI8:BI214="",0),0))))</f>
        <v>#REF!</v>
      </c>
      <c r="BK8" t="e">
        <f t="shared" si="35"/>
        <v>#REF!</v>
      </c>
      <c r="BM8" t="e">
        <f>IF(#REF!="","",SUM(#REF!))</f>
        <v>#REF!</v>
      </c>
      <c r="BN8" t="e">
        <f t="array" ref="BN8">IF(#REF!="","",SUM(BM8:INDEX(BM8:BM214,MATCH(TRUE,INDEX(BM8:BM214="",0),0))))</f>
        <v>#REF!</v>
      </c>
      <c r="BO8" t="e">
        <f t="shared" si="36"/>
        <v>#REF!</v>
      </c>
      <c r="BQ8" t="e">
        <f>IF(#REF!="","",SUM(#REF!))</f>
        <v>#REF!</v>
      </c>
      <c r="BR8" t="e">
        <f t="array" ref="BR8">IF(#REF!="","",SUM(BQ8:INDEX(BQ8:BQ214,MATCH(TRUE,INDEX(BQ8:BQ214="",0),0))))</f>
        <v>#REF!</v>
      </c>
      <c r="BS8" t="e">
        <f t="shared" si="37"/>
        <v>#REF!</v>
      </c>
      <c r="BU8" t="e">
        <f>IF(#REF!="","",SUM(#REF!))</f>
        <v>#REF!</v>
      </c>
      <c r="BV8" t="e">
        <f t="array" ref="BV8">IF(#REF!="","",SUM(BU8:INDEX(BU8:BU214,MATCH(TRUE,INDEX(BU8:BU214="",0),0))))</f>
        <v>#REF!</v>
      </c>
      <c r="BW8" t="e">
        <f t="shared" si="38"/>
        <v>#REF!</v>
      </c>
      <c r="BY8" t="e">
        <f>IF(#REF!="","",SUM(#REF!))</f>
        <v>#REF!</v>
      </c>
      <c r="BZ8" t="e">
        <f t="array" ref="BZ8">IF(#REF!="","",SUM(BY8:INDEX(BY8:BY214,MATCH(TRUE,INDEX(BY8:BY214="",0),0))))</f>
        <v>#REF!</v>
      </c>
      <c r="CA8" t="e">
        <f t="shared" si="39"/>
        <v>#REF!</v>
      </c>
      <c r="CC8" t="e">
        <f>IF(#REF!="","",SUM(#REF!))</f>
        <v>#REF!</v>
      </c>
      <c r="CD8" t="e">
        <f t="array" ref="CD8">IF(#REF!="","",SUM(CC8:INDEX(CC8:CC214,MATCH(TRUE,INDEX(CC8:CC214="",0),0))))</f>
        <v>#REF!</v>
      </c>
      <c r="CE8" t="e">
        <f t="shared" si="0"/>
        <v>#REF!</v>
      </c>
      <c r="CF8" t="str">
        <f t="array" ref="CF8">IFERROR(INDEX($CE$2:$CE$208,SMALL(IF(1-($CE$2:$CE$208=""),IF(1-(#REF!:#REF!&lt;&gt;""),ROW($CE$2:$CE$208)-ROW($CE$2)+1)), ROWS(#REF!:#REF!))),"")</f>
        <v/>
      </c>
      <c r="CG8" t="e">
        <f>IF(#REF!="","",SUM(#REF!))</f>
        <v>#REF!</v>
      </c>
      <c r="CH8" t="e">
        <f t="array" ref="CH8">IF(#REF!="","",SUM(CG8:INDEX(CG8:CG214,MATCH(TRUE,INDEX(CG8:CG214="",0),0))))</f>
        <v>#REF!</v>
      </c>
      <c r="CI8" t="e">
        <f t="shared" si="1"/>
        <v>#REF!</v>
      </c>
      <c r="CJ8" t="str">
        <f t="array" ref="CJ8">IFERROR(INDEX($CI$2:$CI$208,SMALL(IF(1-($CI$2:$CI$208=""),IF(1-(#REF!:#REF!&lt;&gt;""),ROW($CI$2:$CI$208)-ROW($CI$2)+1)), ROWS(#REF!:#REF!))),"")</f>
        <v/>
      </c>
      <c r="CK8" t="e">
        <f>IF(#REF!="","",SUM(#REF!))</f>
        <v>#REF!</v>
      </c>
      <c r="CL8" t="e">
        <f t="array" ref="CL8">IF(#REF!="","",SUM(CK8:INDEX(CK8:CK214,MATCH(TRUE,INDEX(CK8:CK214="",0),0))))</f>
        <v>#REF!</v>
      </c>
      <c r="CM8" t="e">
        <f t="shared" si="2"/>
        <v>#REF!</v>
      </c>
      <c r="CN8" t="str">
        <f t="array" ref="CN8">IFERROR(INDEX($CM$2:$CM$208,SMALL(IF(1-($CM$2:$CM$208=""),IF(1-(#REF!:#REF!&lt;&gt;""),ROW($CM$2:$CM$208)-ROW($CM$2)+1)), ROWS(#REF!:#REF!))),"")</f>
        <v/>
      </c>
      <c r="CO8" t="e">
        <f>IF(#REF!="","",SUM(#REF!))</f>
        <v>#REF!</v>
      </c>
      <c r="CP8" t="e">
        <f t="array" ref="CP8">IF(#REF!="","",SUM(CO8:INDEX(CO8:CO214,MATCH(TRUE,INDEX(CO8:CO214="",0),0))))</f>
        <v>#REF!</v>
      </c>
      <c r="CQ8" t="e">
        <f t="shared" si="3"/>
        <v>#REF!</v>
      </c>
      <c r="CR8" t="str">
        <f t="array" ref="CR8">IFERROR(INDEX($CQ$2:$CQ$208,SMALL(IF(1-($CQ$2:$CQ$208=""),IF(1-(#REF!:#REF!&lt;&gt;""),ROW($CQ$2:$CQ$208)-ROW($CQ$2)+1)), ROWS(#REF!:#REF!))),"")</f>
        <v/>
      </c>
      <c r="CS8" t="e">
        <f>IF(#REF!="","",SUM(#REF!))</f>
        <v>#REF!</v>
      </c>
      <c r="CT8" t="e">
        <f t="array" ref="CT8">IF(#REF!="","",SUM(CS8:INDEX(CS8:CS214,MATCH(TRUE,INDEX(CS8:CS214="",0),0))))</f>
        <v>#REF!</v>
      </c>
      <c r="CU8" t="e">
        <f t="shared" si="4"/>
        <v>#REF!</v>
      </c>
      <c r="CV8" t="str">
        <f t="array" ref="CV8">IFERROR(INDEX($CU$2:$CU$208,SMALL(IF(1-($CU$2:$CU$208=""),IF(1-(#REF!:#REF!&lt;&gt;""),ROW($CU$2:$CU$208)-ROW($CU$2)+1)), ROWS(#REF!:#REF!))),"")</f>
        <v/>
      </c>
      <c r="CW8" t="e">
        <f>IF(#REF!="","",SUM(#REF!))</f>
        <v>#REF!</v>
      </c>
      <c r="CX8" t="e">
        <f t="array" ref="CX8">IF(#REF!="","",SUM(CW8:INDEX(CW8:CW214,MATCH(TRUE,INDEX(CW8:CW214="",0),0))))</f>
        <v>#REF!</v>
      </c>
      <c r="CY8" t="e">
        <f t="shared" si="5"/>
        <v>#REF!</v>
      </c>
      <c r="CZ8" t="str">
        <f t="array" ref="CZ8">IFERROR(INDEX($CY$2:$CY$208,SMALL(IF(1-($CY$2:$CY$208=""),IF(1-(#REF!:#REF!&lt;&gt;""),ROW($CY$2:$CY$208)-ROW($CY$2)+1)), ROWS(#REF!:#REF!))),"")</f>
        <v/>
      </c>
      <c r="DA8" t="e">
        <f>IF(#REF!="","",SUM(#REF!))</f>
        <v>#REF!</v>
      </c>
      <c r="DB8" t="e">
        <f t="array" ref="DB8">IF(#REF!="","",SUM(DA8:INDEX(DA8:DA214,MATCH(TRUE,INDEX(DA8:DA214="",0),0))))</f>
        <v>#REF!</v>
      </c>
      <c r="DC8" t="e">
        <f t="shared" si="6"/>
        <v>#REF!</v>
      </c>
      <c r="DD8" t="str">
        <f t="array" ref="DD8">IFERROR(INDEX($DC$2:$DC$208,SMALL(IF(1-($DC$2:$DC$208=""),IF(1-(#REF!:#REF!&lt;&gt;""),ROW($DC$2:$DC$208)-ROW($DC$2)+1)), ROWS(#REF!:#REF!))),"")</f>
        <v/>
      </c>
      <c r="DE8" t="e">
        <f>IF(#REF!="","",SUM(#REF!))</f>
        <v>#REF!</v>
      </c>
      <c r="DF8" t="e">
        <f t="array" ref="DF8">IF(#REF!="","",SUM(DE8:INDEX(DE8:DE214,MATCH(TRUE,INDEX(DE8:DE214="",0),0))))</f>
        <v>#REF!</v>
      </c>
      <c r="DG8" t="e">
        <f t="shared" si="7"/>
        <v>#REF!</v>
      </c>
      <c r="DH8" t="str">
        <f t="array" ref="DH8">IFERROR(INDEX($DG$2:$DG$208,SMALL(IF(1-($DG$2:$DG$208=""),IF(1-(#REF!:#REF!&lt;&gt;""),ROW($DG$2:$DG$208)-ROW($DG$2)+1)), ROWS(#REF!:#REF!))),"")</f>
        <v/>
      </c>
      <c r="DI8" t="e">
        <f>IF(#REF!="","",SUM(#REF!))</f>
        <v>#REF!</v>
      </c>
      <c r="DJ8" t="e">
        <f t="array" ref="DJ8">IF(#REF!="","",SUM(DI8:INDEX(DI8:DI214,MATCH(TRUE,INDEX(DI8:DI214="",0),0))))</f>
        <v>#REF!</v>
      </c>
      <c r="DK8" t="e">
        <f t="shared" si="8"/>
        <v>#REF!</v>
      </c>
      <c r="DL8" t="str">
        <f t="array" ref="DL8">IFERROR(INDEX($DK$2:$DK$208,SMALL(IF(1-($DK$2:$DK$208=""),IF(1-(#REF!:#REF!&lt;&gt;""),ROW($DK$2:$DK$208)-ROW($DK$2)+1)), ROWS(#REF!:#REF!))),"")</f>
        <v/>
      </c>
      <c r="DM8" t="e">
        <f>IF(#REF!="","",SUM(#REF!))</f>
        <v>#REF!</v>
      </c>
      <c r="DN8" t="e">
        <f t="array" ref="DN8">IF(#REF!="","",SUM(DM8:INDEX(DM8:DM214,MATCH(TRUE,INDEX(DM8:DM214="",0),0))))</f>
        <v>#REF!</v>
      </c>
      <c r="DO8" t="e">
        <f t="shared" si="9"/>
        <v>#REF!</v>
      </c>
      <c r="DP8" t="str">
        <f t="array" ref="DP8">IFERROR(INDEX($DO$2:$DO$208,SMALL(IF(1-($DO$2:$DO$208=""),IF(1-(#REF!:#REF!&lt;&gt;""),ROW($DO$2:$DO$208)-ROW($DO$2)+1)), ROWS(#REF!:#REF!))),"")</f>
        <v/>
      </c>
      <c r="DQ8" t="e">
        <f>IF(#REF!="","",SUM(#REF!))</f>
        <v>#REF!</v>
      </c>
      <c r="DR8" t="e">
        <f t="array" ref="DR8">IF(#REF!="","",SUM(DQ8:INDEX(DQ8:DQ214,MATCH(TRUE,INDEX(DQ8:DQ214="",0),0))))</f>
        <v>#REF!</v>
      </c>
      <c r="DS8" t="e">
        <f t="shared" si="10"/>
        <v>#REF!</v>
      </c>
      <c r="DT8" t="str">
        <f t="array" ref="DT8">IFERROR(INDEX($DS$2:$DS$208,SMALL(IF(1-($DS$2:$DS$208=""),IF(1-(#REF!:#REF!&lt;&gt;""),ROW($DS$2:$DS$208)-ROW($DS$2)+1)), ROWS(#REF!:#REF!))),"")</f>
        <v/>
      </c>
      <c r="DU8" t="e">
        <f>IF(#REF!="","",SUM(#REF!))</f>
        <v>#REF!</v>
      </c>
      <c r="DV8" t="e">
        <f t="array" ref="DV8">IF(#REF!="","",SUM(DU8:INDEX(DU8:DU214,MATCH(TRUE,INDEX(DU8:DU214="",0),0))))</f>
        <v>#REF!</v>
      </c>
      <c r="DW8" t="e">
        <f t="shared" si="11"/>
        <v>#REF!</v>
      </c>
      <c r="DX8" t="str">
        <f t="array" ref="DX8">IFERROR(INDEX($DW$2:$DW$208,SMALL(IF(1-($DW$2:$DW$208=""),IF(1-(#REF!:#REF!&lt;&gt;""),ROW($DW$2:$DW$208)-ROW($DW$2)+1)), ROWS(#REF!:#REF!))),"")</f>
        <v/>
      </c>
      <c r="DY8" t="e">
        <f>IF(#REF!="","",SUM(#REF!))</f>
        <v>#REF!</v>
      </c>
      <c r="DZ8" t="e">
        <f t="array" ref="DZ8">IF(#REF!="","",SUM(DY8:INDEX(DY8:DY214,MATCH(TRUE,INDEX(DY8:DY214="",0),0))))</f>
        <v>#REF!</v>
      </c>
      <c r="EA8" t="e">
        <f t="shared" si="12"/>
        <v>#REF!</v>
      </c>
      <c r="EB8" t="str">
        <f t="array" ref="EB8">IFERROR(INDEX($EA$2:$EA$208,SMALL(IF(1-($EA$2:$EA$208=""),IF(1-(#REF!:#REF!&lt;&gt;""),ROW($EA$2:$EA$208)-ROW($EA$2)+1)), ROWS(#REF!:#REF!))),"")</f>
        <v/>
      </c>
      <c r="EC8" t="e">
        <f>IF(#REF!="","",SUM(#REF!))</f>
        <v>#REF!</v>
      </c>
      <c r="ED8" t="e">
        <f t="array" ref="ED8">IF(#REF!="","",SUM(EC8:INDEX(EC8:EC214,MATCH(TRUE,INDEX(EC8:EC214="",0),0))))</f>
        <v>#REF!</v>
      </c>
      <c r="EE8" t="e">
        <f t="shared" si="13"/>
        <v>#REF!</v>
      </c>
      <c r="EF8" t="str">
        <f t="array" ref="EF8">IFERROR(INDEX($EE$2:$EE$208,SMALL(IF(1-($EE$2:$EE$208=""),IF(1-(#REF!:#REF!&lt;&gt;""),ROW($EE$2:$EE$208)-ROW($EE$2)+1)), ROWS(#REF!:#REF!))),"")</f>
        <v/>
      </c>
      <c r="EG8" t="e">
        <f>IF(#REF!="","",SUM(#REF!))</f>
        <v>#REF!</v>
      </c>
      <c r="EH8" t="e">
        <f t="array" ref="EH8">IF(#REF!="","",SUM(EG8:INDEX(EG8:EG214,MATCH(TRUE,INDEX(EG8:EG214="",0),0))))</f>
        <v>#REF!</v>
      </c>
      <c r="EI8" t="e">
        <f t="shared" si="14"/>
        <v>#REF!</v>
      </c>
      <c r="EJ8" t="str">
        <f t="array" ref="EJ8">IFERROR(INDEX($EI$2:$EI$208,SMALL(IF(1-($EI$2:$EI$208=""),IF(1-(#REF!:#REF!&lt;&gt;""),ROW($EI$2:$EI$208)-ROW($EI$2)+1)), ROWS(#REF!:#REF!))),"")</f>
        <v/>
      </c>
      <c r="EK8" t="e">
        <f>IF(#REF!="","",SUM(#REF!))</f>
        <v>#REF!</v>
      </c>
      <c r="EL8" t="e">
        <f t="array" ref="EL8">IF(#REF!="","",SUM(EK8:INDEX(EK8:EK214,MATCH(TRUE,INDEX(EK8:EK214="",0),0))))</f>
        <v>#REF!</v>
      </c>
      <c r="EM8" t="e">
        <f t="shared" si="15"/>
        <v>#REF!</v>
      </c>
      <c r="EN8" t="str">
        <f t="array" ref="EN8">IFERROR(INDEX($EM$2:$EM$208,SMALL(IF(1-($EM$2:$EM$208=""),IF(1-(#REF!:#REF!&lt;&gt;""),ROW($EM$2:$EM$208)-ROW($EM$2)+1)), ROWS(#REF!:#REF!))),"")</f>
        <v/>
      </c>
      <c r="EO8" t="e">
        <f>IF(#REF!="","",SUM(#REF!))</f>
        <v>#REF!</v>
      </c>
      <c r="EP8" t="e">
        <f t="array" ref="EP8">IF(#REF!="","",SUM(EO8:INDEX(EO8:EO214,MATCH(TRUE,INDEX(EO8:EO214="",0),0))))</f>
        <v>#REF!</v>
      </c>
      <c r="EQ8" t="e">
        <f t="shared" si="16"/>
        <v>#REF!</v>
      </c>
      <c r="ER8" t="str">
        <f t="array" ref="ER8">IFERROR(INDEX($EQ$2:$EQ$208,SMALL(IF(1-($EQ$2:$EQ$208=""),IF(1-(#REF!:#REF!&lt;&gt;""),ROW($EQ$2:$EQ$208)-ROW($EQ$2)+1)), ROWS(#REF!:#REF!))),"")</f>
        <v/>
      </c>
      <c r="ES8" t="e">
        <f>IF(#REF!="","",SUM(#REF!))</f>
        <v>#REF!</v>
      </c>
      <c r="ET8" t="e">
        <f t="array" ref="ET8">IF(#REF!="","",SUM(ES8:INDEX(ES8:ES214,MATCH(TRUE,INDEX(ES8:ES214="",0),0))))</f>
        <v>#REF!</v>
      </c>
      <c r="EU8" t="e">
        <f t="shared" si="17"/>
        <v>#REF!</v>
      </c>
      <c r="EV8" t="str">
        <f t="array" ref="EV8">IFERROR(INDEX($EU$2:$EU$208,SMALL(IF(1-($EU$2:$EU$208=""),IF(1-(#REF!:#REF!&lt;&gt;""),ROW($EU$2:$EU$208)-ROW($EU$2)+1)), ROWS(#REF!:#REF!))),"")</f>
        <v/>
      </c>
      <c r="EW8" t="e">
        <f>IF(#REF!="","",SUM(#REF!))</f>
        <v>#REF!</v>
      </c>
      <c r="EX8" t="e">
        <f t="array" ref="EX8">IF(#REF!="","",SUM(EW8:INDEX(EW8:EW214,MATCH(TRUE,INDEX(EW8:EW214="",0),0))))</f>
        <v>#REF!</v>
      </c>
      <c r="EY8" t="e">
        <f t="shared" si="18"/>
        <v>#REF!</v>
      </c>
      <c r="EZ8" t="str">
        <f t="array" ref="EZ8">IFERROR(INDEX($EY$2:$EY$208,SMALL(IF(1-($EY$2:$EY$208=""),IF(1-(#REF!:#REF!&lt;&gt;""),ROW($EY$2:$EY$208)-ROW($EY$2)+1)), ROWS(#REF!:#REF!))),"")</f>
        <v/>
      </c>
      <c r="FA8" t="e">
        <f>IF(#REF!="","",SUM(#REF!))</f>
        <v>#REF!</v>
      </c>
      <c r="FB8" t="e">
        <f t="array" ref="FB8">IF(#REF!="","",SUM(FA8:INDEX(FA8:FA214,MATCH(TRUE,INDEX(FA8:FA214="",0),0))))</f>
        <v>#REF!</v>
      </c>
      <c r="FC8" t="e">
        <f t="shared" si="19"/>
        <v>#REF!</v>
      </c>
      <c r="FD8" t="str">
        <f t="array" ref="FD8">IFERROR(INDEX($FC$2:$FC$208,SMALL(IF(1-($FC$2:$FC$208=""),IF(1-(#REF!:#REF!&lt;&gt;""),ROW($FC$2:$FC$208)-ROW($FC$2)+1)), ROWS(#REF!:#REF!))),"")</f>
        <v/>
      </c>
    </row>
    <row r="9" spans="1:160" x14ac:dyDescent="0.25">
      <c r="A9" t="e">
        <f>IF(#REF!="","",SUM(#REF!))</f>
        <v>#REF!</v>
      </c>
      <c r="B9" t="e">
        <f t="array" ref="B9">IF(#REF!="","",SUM($A9:INDEX(A9:$A$208,MATCH(TRUE,INDEX($A9:$A$208="",0),0))))</f>
        <v>#REF!</v>
      </c>
      <c r="C9" t="e">
        <f t="shared" si="20"/>
        <v>#REF!</v>
      </c>
      <c r="E9" t="e">
        <f>IF(#REF!="","",SUM(#REF!))</f>
        <v>#REF!</v>
      </c>
      <c r="F9" t="e">
        <f t="array" ref="F9">IF(#REF!="","",SUM($E9:INDEX(E9:$E$208,MATCH(TRUE,INDEX($E9:$E$208="",0),0))))</f>
        <v>#REF!</v>
      </c>
      <c r="G9" t="e">
        <f t="shared" si="21"/>
        <v>#REF!</v>
      </c>
      <c r="I9" t="e">
        <f>IF(#REF!="","",SUM(#REF!))</f>
        <v>#REF!</v>
      </c>
      <c r="J9" t="e">
        <f t="array" ref="J9">IF(#REF!="","",SUM(I9:INDEX(I9:I215,MATCH(TRUE,INDEX(I9:I215="",0),0))))</f>
        <v>#REF!</v>
      </c>
      <c r="K9" t="e">
        <f t="shared" si="22"/>
        <v>#REF!</v>
      </c>
      <c r="M9" t="e">
        <f>IF(#REF!="","",SUM(#REF!))</f>
        <v>#REF!</v>
      </c>
      <c r="N9" t="e">
        <f t="array" ref="N9">IF(#REF!="","",SUM(M9:INDEX(M9:M215,MATCH(TRUE,INDEX(M9:M215="",0),0))))</f>
        <v>#REF!</v>
      </c>
      <c r="O9" t="e">
        <f t="shared" si="23"/>
        <v>#REF!</v>
      </c>
      <c r="Q9" t="e">
        <f>IF(#REF!="","",SUM(#REF!))</f>
        <v>#REF!</v>
      </c>
      <c r="R9" t="e">
        <f t="array" ref="R9">IF(#REF!="","",SUM(Q9:INDEX(Q9:Q215,MATCH(TRUE,INDEX(Q9:Q215="",0),0))))</f>
        <v>#REF!</v>
      </c>
      <c r="S9" t="e">
        <f t="shared" si="24"/>
        <v>#REF!</v>
      </c>
      <c r="U9" t="e">
        <f>IF(#REF!="","",SUM(#REF!))</f>
        <v>#REF!</v>
      </c>
      <c r="V9" t="e">
        <f t="array" ref="V9">IF(#REF!="","",SUM(U9:INDEX(U9:U215,MATCH(TRUE,INDEX(U9:U215="",0),0))))</f>
        <v>#REF!</v>
      </c>
      <c r="W9" t="e">
        <f t="shared" si="25"/>
        <v>#REF!</v>
      </c>
      <c r="Y9" t="e">
        <f>IF(#REF!="","",SUM(#REF!))</f>
        <v>#REF!</v>
      </c>
      <c r="Z9" t="e">
        <f t="array" ref="Z9">IF(#REF!="","",SUM(Y9:INDEX(Y9:Y215,MATCH(TRUE,INDEX(Y9:Y215="",0),0))))</f>
        <v>#REF!</v>
      </c>
      <c r="AA9" t="e">
        <f t="shared" si="26"/>
        <v>#REF!</v>
      </c>
      <c r="AC9" t="e">
        <f>IF(#REF!="","",SUM(#REF!))</f>
        <v>#REF!</v>
      </c>
      <c r="AD9" t="e">
        <f t="array" ref="AD9">IF(#REF!="","",SUM(AC9:INDEX(AC9:AC215,MATCH(TRUE,INDEX(AC9:AC215="",0),0))))</f>
        <v>#REF!</v>
      </c>
      <c r="AE9" t="e">
        <f t="shared" si="27"/>
        <v>#REF!</v>
      </c>
      <c r="AG9" t="e">
        <f>IF(#REF!="","",SUM(#REF!))</f>
        <v>#REF!</v>
      </c>
      <c r="AH9" t="e">
        <f t="array" ref="AH9">IF(#REF!="","",SUM(AG9:INDEX(AG9:AG215,MATCH(TRUE,INDEX(AG9:AG215="",0),0))))</f>
        <v>#REF!</v>
      </c>
      <c r="AI9" t="e">
        <f t="shared" si="28"/>
        <v>#REF!</v>
      </c>
      <c r="AK9" t="e">
        <f>IF(#REF!="","",SUM(#REF!))</f>
        <v>#REF!</v>
      </c>
      <c r="AL9" t="e">
        <f t="array" ref="AL9">IF(#REF!="","",SUM(AK9:INDEX(AK9:AK215,MATCH(TRUE,INDEX(AK9:AK215="",0),0))))</f>
        <v>#REF!</v>
      </c>
      <c r="AM9" t="e">
        <f t="shared" si="29"/>
        <v>#REF!</v>
      </c>
      <c r="AO9" t="e">
        <f>IF(#REF!="","",SUM(#REF!))</f>
        <v>#REF!</v>
      </c>
      <c r="AP9" t="e">
        <f t="array" ref="AP9">IF(#REF!="","",SUM(AO9:INDEX(AO9:AO215,MATCH(TRUE,INDEX(AO9:AO215="",0),0))))</f>
        <v>#REF!</v>
      </c>
      <c r="AQ9" t="e">
        <f t="shared" si="30"/>
        <v>#REF!</v>
      </c>
      <c r="AS9" t="e">
        <f>IF(#REF!="","",SUM(#REF!))</f>
        <v>#REF!</v>
      </c>
      <c r="AT9" t="e">
        <f t="array" ref="AT9">IF(#REF!="","",SUM(AS9:INDEX(AS9:AS215,MATCH(TRUE,INDEX(AS9:AS215="",0),0))))</f>
        <v>#REF!</v>
      </c>
      <c r="AU9" t="e">
        <f t="shared" si="31"/>
        <v>#REF!</v>
      </c>
      <c r="AW9" t="e">
        <f>IF(#REF!="","",SUM(#REF!))</f>
        <v>#REF!</v>
      </c>
      <c r="AX9" t="e">
        <f t="array" ref="AX9">IF(#REF!="","",SUM(AW9:INDEX(AW9:AW215,MATCH(TRUE,INDEX(AW9:AW215="",0),0))))</f>
        <v>#REF!</v>
      </c>
      <c r="AY9" t="e">
        <f t="shared" si="32"/>
        <v>#REF!</v>
      </c>
      <c r="BA9" t="e">
        <f>IF(#REF!="","",SUM(#REF!))</f>
        <v>#REF!</v>
      </c>
      <c r="BB9" t="e">
        <f t="array" ref="BB9">IF(#REF!="","",SUM(BA9:INDEX(BA9:BA215,MATCH(TRUE,INDEX(BA9:BA215="",0),0))))</f>
        <v>#REF!</v>
      </c>
      <c r="BC9" t="e">
        <f t="shared" si="33"/>
        <v>#REF!</v>
      </c>
      <c r="BE9" t="e">
        <f>IF(#REF!="","",SUM(#REF!))</f>
        <v>#REF!</v>
      </c>
      <c r="BF9" t="e">
        <f t="array" ref="BF9">IF(#REF!="","",SUM(BE9:INDEX(BE9:BE215,MATCH(TRUE,INDEX(BE9:BE215="",0),0))))</f>
        <v>#REF!</v>
      </c>
      <c r="BG9" t="e">
        <f t="shared" si="34"/>
        <v>#REF!</v>
      </c>
      <c r="BI9" t="e">
        <f>IF(#REF!="","",SUM(#REF!))</f>
        <v>#REF!</v>
      </c>
      <c r="BJ9" t="e">
        <f t="array" ref="BJ9">IF(#REF!="","",SUM(BI9:INDEX(BI9:BI215,MATCH(TRUE,INDEX(BI9:BI215="",0),0))))</f>
        <v>#REF!</v>
      </c>
      <c r="BK9" t="e">
        <f t="shared" si="35"/>
        <v>#REF!</v>
      </c>
      <c r="BM9" t="e">
        <f>IF(#REF!="","",SUM(#REF!))</f>
        <v>#REF!</v>
      </c>
      <c r="BN9" t="e">
        <f t="array" ref="BN9">IF(#REF!="","",SUM(BM9:INDEX(BM9:BM215,MATCH(TRUE,INDEX(BM9:BM215="",0),0))))</f>
        <v>#REF!</v>
      </c>
      <c r="BO9" t="e">
        <f t="shared" si="36"/>
        <v>#REF!</v>
      </c>
      <c r="BQ9" t="e">
        <f>IF(#REF!="","",SUM(#REF!))</f>
        <v>#REF!</v>
      </c>
      <c r="BR9" t="e">
        <f t="array" ref="BR9">IF(#REF!="","",SUM(BQ9:INDEX(BQ9:BQ215,MATCH(TRUE,INDEX(BQ9:BQ215="",0),0))))</f>
        <v>#REF!</v>
      </c>
      <c r="BS9" t="e">
        <f t="shared" si="37"/>
        <v>#REF!</v>
      </c>
      <c r="BU9" t="e">
        <f>IF(#REF!="","",SUM(#REF!))</f>
        <v>#REF!</v>
      </c>
      <c r="BV9" t="e">
        <f t="array" ref="BV9">IF(#REF!="","",SUM(BU9:INDEX(BU9:BU215,MATCH(TRUE,INDEX(BU9:BU215="",0),0))))</f>
        <v>#REF!</v>
      </c>
      <c r="BW9" t="e">
        <f t="shared" si="38"/>
        <v>#REF!</v>
      </c>
      <c r="BY9" t="e">
        <f>IF(#REF!="","",SUM(#REF!))</f>
        <v>#REF!</v>
      </c>
      <c r="BZ9" t="e">
        <f t="array" ref="BZ9">IF(#REF!="","",SUM(BY9:INDEX(BY9:BY215,MATCH(TRUE,INDEX(BY9:BY215="",0),0))))</f>
        <v>#REF!</v>
      </c>
      <c r="CA9" t="e">
        <f t="shared" si="39"/>
        <v>#REF!</v>
      </c>
      <c r="CC9" t="e">
        <f>IF(#REF!="","",SUM(#REF!))</f>
        <v>#REF!</v>
      </c>
      <c r="CD9" t="e">
        <f t="array" ref="CD9">IF(#REF!="","",SUM(CC9:INDEX(CC9:CC215,MATCH(TRUE,INDEX(CC9:CC215="",0),0))))</f>
        <v>#REF!</v>
      </c>
      <c r="CE9" t="e">
        <f t="shared" si="0"/>
        <v>#REF!</v>
      </c>
      <c r="CF9" t="str">
        <f t="array" ref="CF9">IFERROR(INDEX($CE$2:$CE$208,SMALL(IF(1-($CE$2:$CE$208=""),IF(1-(#REF!:#REF!&lt;&gt;""),ROW($CE$2:$CE$208)-ROW($CE$2)+1)), ROWS(#REF!:#REF!))),"")</f>
        <v/>
      </c>
      <c r="CG9" t="e">
        <f>IF(#REF!="","",SUM(#REF!))</f>
        <v>#REF!</v>
      </c>
      <c r="CH9" t="e">
        <f t="array" ref="CH9">IF(#REF!="","",SUM(CG9:INDEX(CG9:CG215,MATCH(TRUE,INDEX(CG9:CG215="",0),0))))</f>
        <v>#REF!</v>
      </c>
      <c r="CI9" t="e">
        <f t="shared" si="1"/>
        <v>#REF!</v>
      </c>
      <c r="CJ9" t="str">
        <f t="array" ref="CJ9">IFERROR(INDEX($CI$2:$CI$208,SMALL(IF(1-($CI$2:$CI$208=""),IF(1-(#REF!:#REF!&lt;&gt;""),ROW($CI$2:$CI$208)-ROW($CI$2)+1)), ROWS(#REF!:#REF!))),"")</f>
        <v/>
      </c>
      <c r="CK9" t="e">
        <f>IF(#REF!="","",SUM(#REF!))</f>
        <v>#REF!</v>
      </c>
      <c r="CL9" t="e">
        <f t="array" ref="CL9">IF(#REF!="","",SUM(CK9:INDEX(CK9:CK215,MATCH(TRUE,INDEX(CK9:CK215="",0),0))))</f>
        <v>#REF!</v>
      </c>
      <c r="CM9" t="e">
        <f t="shared" si="2"/>
        <v>#REF!</v>
      </c>
      <c r="CN9" t="str">
        <f t="array" ref="CN9">IFERROR(INDEX($CM$2:$CM$208,SMALL(IF(1-($CM$2:$CM$208=""),IF(1-(#REF!:#REF!&lt;&gt;""),ROW($CM$2:$CM$208)-ROW($CM$2)+1)), ROWS(#REF!:#REF!))),"")</f>
        <v/>
      </c>
      <c r="CO9" t="e">
        <f>IF(#REF!="","",SUM(#REF!))</f>
        <v>#REF!</v>
      </c>
      <c r="CP9" t="e">
        <f t="array" ref="CP9">IF(#REF!="","",SUM(CO9:INDEX(CO9:CO215,MATCH(TRUE,INDEX(CO9:CO215="",0),0))))</f>
        <v>#REF!</v>
      </c>
      <c r="CQ9" t="e">
        <f t="shared" si="3"/>
        <v>#REF!</v>
      </c>
      <c r="CR9" t="str">
        <f t="array" ref="CR9">IFERROR(INDEX($CQ$2:$CQ$208,SMALL(IF(1-($CQ$2:$CQ$208=""),IF(1-(#REF!:#REF!&lt;&gt;""),ROW($CQ$2:$CQ$208)-ROW($CQ$2)+1)), ROWS(#REF!:#REF!))),"")</f>
        <v/>
      </c>
      <c r="CS9" t="e">
        <f>IF(#REF!="","",SUM(#REF!))</f>
        <v>#REF!</v>
      </c>
      <c r="CT9" t="e">
        <f t="array" ref="CT9">IF(#REF!="","",SUM(CS9:INDEX(CS9:CS215,MATCH(TRUE,INDEX(CS9:CS215="",0),0))))</f>
        <v>#REF!</v>
      </c>
      <c r="CU9" t="e">
        <f t="shared" si="4"/>
        <v>#REF!</v>
      </c>
      <c r="CV9" t="str">
        <f t="array" ref="CV9">IFERROR(INDEX($CU$2:$CU$208,SMALL(IF(1-($CU$2:$CU$208=""),IF(1-(#REF!:#REF!&lt;&gt;""),ROW($CU$2:$CU$208)-ROW($CU$2)+1)), ROWS(#REF!:#REF!))),"")</f>
        <v/>
      </c>
      <c r="CW9" t="e">
        <f>IF(#REF!="","",SUM(#REF!))</f>
        <v>#REF!</v>
      </c>
      <c r="CX9" t="e">
        <f t="array" ref="CX9">IF(#REF!="","",SUM(CW9:INDEX(CW9:CW215,MATCH(TRUE,INDEX(CW9:CW215="",0),0))))</f>
        <v>#REF!</v>
      </c>
      <c r="CY9" t="e">
        <f t="shared" si="5"/>
        <v>#REF!</v>
      </c>
      <c r="CZ9" t="str">
        <f t="array" ref="CZ9">IFERROR(INDEX($CY$2:$CY$208,SMALL(IF(1-($CY$2:$CY$208=""),IF(1-(#REF!:#REF!&lt;&gt;""),ROW($CY$2:$CY$208)-ROW($CY$2)+1)), ROWS(#REF!:#REF!))),"")</f>
        <v/>
      </c>
      <c r="DA9" t="e">
        <f>IF(#REF!="","",SUM(#REF!))</f>
        <v>#REF!</v>
      </c>
      <c r="DB9" t="e">
        <f t="array" ref="DB9">IF(#REF!="","",SUM(DA9:INDEX(DA9:DA215,MATCH(TRUE,INDEX(DA9:DA215="",0),0))))</f>
        <v>#REF!</v>
      </c>
      <c r="DC9" t="e">
        <f t="shared" si="6"/>
        <v>#REF!</v>
      </c>
      <c r="DD9" t="str">
        <f t="array" ref="DD9">IFERROR(INDEX($DC$2:$DC$208,SMALL(IF(1-($DC$2:$DC$208=""),IF(1-(#REF!:#REF!&lt;&gt;""),ROW($DC$2:$DC$208)-ROW($DC$2)+1)), ROWS(#REF!:#REF!))),"")</f>
        <v/>
      </c>
      <c r="DE9" t="e">
        <f>IF(#REF!="","",SUM(#REF!))</f>
        <v>#REF!</v>
      </c>
      <c r="DF9" t="e">
        <f t="array" ref="DF9">IF(#REF!="","",SUM(DE9:INDEX(DE9:DE215,MATCH(TRUE,INDEX(DE9:DE215="",0),0))))</f>
        <v>#REF!</v>
      </c>
      <c r="DG9" t="e">
        <f t="shared" si="7"/>
        <v>#REF!</v>
      </c>
      <c r="DH9" t="str">
        <f t="array" ref="DH9">IFERROR(INDEX($DG$2:$DG$208,SMALL(IF(1-($DG$2:$DG$208=""),IF(1-(#REF!:#REF!&lt;&gt;""),ROW($DG$2:$DG$208)-ROW($DG$2)+1)), ROWS(#REF!:#REF!))),"")</f>
        <v/>
      </c>
      <c r="DI9" t="e">
        <f>IF(#REF!="","",SUM(#REF!))</f>
        <v>#REF!</v>
      </c>
      <c r="DJ9" t="e">
        <f t="array" ref="DJ9">IF(#REF!="","",SUM(DI9:INDEX(DI9:DI215,MATCH(TRUE,INDEX(DI9:DI215="",0),0))))</f>
        <v>#REF!</v>
      </c>
      <c r="DK9" t="e">
        <f t="shared" si="8"/>
        <v>#REF!</v>
      </c>
      <c r="DL9" t="str">
        <f t="array" ref="DL9">IFERROR(INDEX($DK$2:$DK$208,SMALL(IF(1-($DK$2:$DK$208=""),IF(1-(#REF!:#REF!&lt;&gt;""),ROW($DK$2:$DK$208)-ROW($DK$2)+1)), ROWS(#REF!:#REF!))),"")</f>
        <v/>
      </c>
      <c r="DM9" t="e">
        <f>IF(#REF!="","",SUM(#REF!))</f>
        <v>#REF!</v>
      </c>
      <c r="DN9" t="e">
        <f t="array" ref="DN9">IF(#REF!="","",SUM(DM9:INDEX(DM9:DM215,MATCH(TRUE,INDEX(DM9:DM215="",0),0))))</f>
        <v>#REF!</v>
      </c>
      <c r="DO9" t="e">
        <f t="shared" si="9"/>
        <v>#REF!</v>
      </c>
      <c r="DP9" t="str">
        <f t="array" ref="DP9">IFERROR(INDEX($DO$2:$DO$208,SMALL(IF(1-($DO$2:$DO$208=""),IF(1-(#REF!:#REF!&lt;&gt;""),ROW($DO$2:$DO$208)-ROW($DO$2)+1)), ROWS(#REF!:#REF!))),"")</f>
        <v/>
      </c>
      <c r="DQ9" t="e">
        <f>IF(#REF!="","",SUM(#REF!))</f>
        <v>#REF!</v>
      </c>
      <c r="DR9" t="e">
        <f t="array" ref="DR9">IF(#REF!="","",SUM(DQ9:INDEX(DQ9:DQ215,MATCH(TRUE,INDEX(DQ9:DQ215="",0),0))))</f>
        <v>#REF!</v>
      </c>
      <c r="DS9" t="e">
        <f t="shared" si="10"/>
        <v>#REF!</v>
      </c>
      <c r="DT9" t="str">
        <f t="array" ref="DT9">IFERROR(INDEX($DS$2:$DS$208,SMALL(IF(1-($DS$2:$DS$208=""),IF(1-(#REF!:#REF!&lt;&gt;""),ROW($DS$2:$DS$208)-ROW($DS$2)+1)), ROWS(#REF!:#REF!))),"")</f>
        <v/>
      </c>
      <c r="DU9" t="e">
        <f>IF(#REF!="","",SUM(#REF!))</f>
        <v>#REF!</v>
      </c>
      <c r="DV9" t="e">
        <f t="array" ref="DV9">IF(#REF!="","",SUM(DU9:INDEX(DU9:DU215,MATCH(TRUE,INDEX(DU9:DU215="",0),0))))</f>
        <v>#REF!</v>
      </c>
      <c r="DW9" t="e">
        <f t="shared" si="11"/>
        <v>#REF!</v>
      </c>
      <c r="DX9" t="str">
        <f t="array" ref="DX9">IFERROR(INDEX($DW$2:$DW$208,SMALL(IF(1-($DW$2:$DW$208=""),IF(1-(#REF!:#REF!&lt;&gt;""),ROW($DW$2:$DW$208)-ROW($DW$2)+1)), ROWS(#REF!:#REF!))),"")</f>
        <v/>
      </c>
      <c r="DY9" t="e">
        <f>IF(#REF!="","",SUM(#REF!))</f>
        <v>#REF!</v>
      </c>
      <c r="DZ9" t="e">
        <f t="array" ref="DZ9">IF(#REF!="","",SUM(DY9:INDEX(DY9:DY215,MATCH(TRUE,INDEX(DY9:DY215="",0),0))))</f>
        <v>#REF!</v>
      </c>
      <c r="EA9" t="e">
        <f t="shared" si="12"/>
        <v>#REF!</v>
      </c>
      <c r="EB9" t="str">
        <f t="array" ref="EB9">IFERROR(INDEX($EA$2:$EA$208,SMALL(IF(1-($EA$2:$EA$208=""),IF(1-(#REF!:#REF!&lt;&gt;""),ROW($EA$2:$EA$208)-ROW($EA$2)+1)), ROWS(#REF!:#REF!))),"")</f>
        <v/>
      </c>
      <c r="EC9" t="e">
        <f>IF(#REF!="","",SUM(#REF!))</f>
        <v>#REF!</v>
      </c>
      <c r="ED9" t="e">
        <f t="array" ref="ED9">IF(#REF!="","",SUM(EC9:INDEX(EC9:EC215,MATCH(TRUE,INDEX(EC9:EC215="",0),0))))</f>
        <v>#REF!</v>
      </c>
      <c r="EE9" t="e">
        <f t="shared" si="13"/>
        <v>#REF!</v>
      </c>
      <c r="EF9" t="str">
        <f t="array" ref="EF9">IFERROR(INDEX($EE$2:$EE$208,SMALL(IF(1-($EE$2:$EE$208=""),IF(1-(#REF!:#REF!&lt;&gt;""),ROW($EE$2:$EE$208)-ROW($EE$2)+1)), ROWS(#REF!:#REF!))),"")</f>
        <v/>
      </c>
      <c r="EG9" t="e">
        <f>IF(#REF!="","",SUM(#REF!))</f>
        <v>#REF!</v>
      </c>
      <c r="EH9" t="e">
        <f t="array" ref="EH9">IF(#REF!="","",SUM(EG9:INDEX(EG9:EG215,MATCH(TRUE,INDEX(EG9:EG215="",0),0))))</f>
        <v>#REF!</v>
      </c>
      <c r="EI9" t="e">
        <f t="shared" si="14"/>
        <v>#REF!</v>
      </c>
      <c r="EJ9" t="str">
        <f t="array" ref="EJ9">IFERROR(INDEX($EI$2:$EI$208,SMALL(IF(1-($EI$2:$EI$208=""),IF(1-(#REF!:#REF!&lt;&gt;""),ROW($EI$2:$EI$208)-ROW($EI$2)+1)), ROWS(#REF!:#REF!))),"")</f>
        <v/>
      </c>
      <c r="EK9" t="e">
        <f>IF(#REF!="","",SUM(#REF!))</f>
        <v>#REF!</v>
      </c>
      <c r="EL9" t="e">
        <f t="array" ref="EL9">IF(#REF!="","",SUM(EK9:INDEX(EK9:EK215,MATCH(TRUE,INDEX(EK9:EK215="",0),0))))</f>
        <v>#REF!</v>
      </c>
      <c r="EM9" t="e">
        <f t="shared" si="15"/>
        <v>#REF!</v>
      </c>
      <c r="EN9" t="str">
        <f t="array" ref="EN9">IFERROR(INDEX($EM$2:$EM$208,SMALL(IF(1-($EM$2:$EM$208=""),IF(1-(#REF!:#REF!&lt;&gt;""),ROW($EM$2:$EM$208)-ROW($EM$2)+1)), ROWS(#REF!:#REF!))),"")</f>
        <v/>
      </c>
      <c r="EO9" t="e">
        <f>IF(#REF!="","",SUM(#REF!))</f>
        <v>#REF!</v>
      </c>
      <c r="EP9" t="e">
        <f t="array" ref="EP9">IF(#REF!="","",SUM(EO9:INDEX(EO9:EO215,MATCH(TRUE,INDEX(EO9:EO215="",0),0))))</f>
        <v>#REF!</v>
      </c>
      <c r="EQ9" t="e">
        <f t="shared" si="16"/>
        <v>#REF!</v>
      </c>
      <c r="ER9" t="str">
        <f t="array" ref="ER9">IFERROR(INDEX($EQ$2:$EQ$208,SMALL(IF(1-($EQ$2:$EQ$208=""),IF(1-(#REF!:#REF!&lt;&gt;""),ROW($EQ$2:$EQ$208)-ROW($EQ$2)+1)), ROWS(#REF!:#REF!))),"")</f>
        <v/>
      </c>
      <c r="ES9" t="e">
        <f>IF(#REF!="","",SUM(#REF!))</f>
        <v>#REF!</v>
      </c>
      <c r="ET9" t="e">
        <f t="array" ref="ET9">IF(#REF!="","",SUM(ES9:INDEX(ES9:ES215,MATCH(TRUE,INDEX(ES9:ES215="",0),0))))</f>
        <v>#REF!</v>
      </c>
      <c r="EU9" t="e">
        <f t="shared" si="17"/>
        <v>#REF!</v>
      </c>
      <c r="EV9" t="str">
        <f t="array" ref="EV9">IFERROR(INDEX($EU$2:$EU$208,SMALL(IF(1-($EU$2:$EU$208=""),IF(1-(#REF!:#REF!&lt;&gt;""),ROW($EU$2:$EU$208)-ROW($EU$2)+1)), ROWS(#REF!:#REF!))),"")</f>
        <v/>
      </c>
      <c r="EW9" t="e">
        <f>IF(#REF!="","",SUM(#REF!))</f>
        <v>#REF!</v>
      </c>
      <c r="EX9" t="e">
        <f t="array" ref="EX9">IF(#REF!="","",SUM(EW9:INDEX(EW9:EW215,MATCH(TRUE,INDEX(EW9:EW215="",0),0))))</f>
        <v>#REF!</v>
      </c>
      <c r="EY9" t="e">
        <f t="shared" si="18"/>
        <v>#REF!</v>
      </c>
      <c r="EZ9" t="str">
        <f t="array" ref="EZ9">IFERROR(INDEX($EY$2:$EY$208,SMALL(IF(1-($EY$2:$EY$208=""),IF(1-(#REF!:#REF!&lt;&gt;""),ROW($EY$2:$EY$208)-ROW($EY$2)+1)), ROWS(#REF!:#REF!))),"")</f>
        <v/>
      </c>
      <c r="FA9" t="e">
        <f>IF(#REF!="","",SUM(#REF!))</f>
        <v>#REF!</v>
      </c>
      <c r="FB9" t="e">
        <f t="array" ref="FB9">IF(#REF!="","",SUM(FA9:INDEX(FA9:FA215,MATCH(TRUE,INDEX(FA9:FA215="",0),0))))</f>
        <v>#REF!</v>
      </c>
      <c r="FC9" t="e">
        <f t="shared" si="19"/>
        <v>#REF!</v>
      </c>
      <c r="FD9" t="str">
        <f t="array" ref="FD9">IFERROR(INDEX($FC$2:$FC$208,SMALL(IF(1-($FC$2:$FC$208=""),IF(1-(#REF!:#REF!&lt;&gt;""),ROW($FC$2:$FC$208)-ROW($FC$2)+1)), ROWS(#REF!:#REF!))),"")</f>
        <v/>
      </c>
    </row>
    <row r="10" spans="1:160" x14ac:dyDescent="0.25">
      <c r="A10" t="e">
        <f>IF(#REF!="","",SUM(#REF!))</f>
        <v>#REF!</v>
      </c>
      <c r="B10" t="e">
        <f t="array" ref="B10">IF(#REF!="","",SUM($A10:INDEX(A10:$A$208,MATCH(TRUE,INDEX($A10:$A$208="",0),0))))</f>
        <v>#REF!</v>
      </c>
      <c r="C10" t="e">
        <f t="shared" si="20"/>
        <v>#REF!</v>
      </c>
      <c r="E10" t="e">
        <f>IF(#REF!="","",SUM(#REF!))</f>
        <v>#REF!</v>
      </c>
      <c r="F10" t="e">
        <f t="array" ref="F10">IF(#REF!="","",SUM($E10:INDEX(E10:$E$208,MATCH(TRUE,INDEX($E10:$E$208="",0),0))))</f>
        <v>#REF!</v>
      </c>
      <c r="G10" t="e">
        <f t="shared" si="21"/>
        <v>#REF!</v>
      </c>
      <c r="I10" t="e">
        <f>IF(#REF!="","",SUM(#REF!))</f>
        <v>#REF!</v>
      </c>
      <c r="J10" t="e">
        <f t="array" ref="J10">IF(#REF!="","",SUM(I10:INDEX(I10:I216,MATCH(TRUE,INDEX(I10:I216="",0),0))))</f>
        <v>#REF!</v>
      </c>
      <c r="K10" t="e">
        <f t="shared" si="22"/>
        <v>#REF!</v>
      </c>
      <c r="M10" t="e">
        <f>IF(#REF!="","",SUM(#REF!))</f>
        <v>#REF!</v>
      </c>
      <c r="N10" t="e">
        <f t="array" ref="N10">IF(#REF!="","",SUM(M10:INDEX(M10:M216,MATCH(TRUE,INDEX(M10:M216="",0),0))))</f>
        <v>#REF!</v>
      </c>
      <c r="O10" t="e">
        <f t="shared" si="23"/>
        <v>#REF!</v>
      </c>
      <c r="Q10" t="e">
        <f>IF(#REF!="","",SUM(#REF!))</f>
        <v>#REF!</v>
      </c>
      <c r="R10" t="e">
        <f t="array" ref="R10">IF(#REF!="","",SUM(Q10:INDEX(Q10:Q216,MATCH(TRUE,INDEX(Q10:Q216="",0),0))))</f>
        <v>#REF!</v>
      </c>
      <c r="S10" t="e">
        <f t="shared" si="24"/>
        <v>#REF!</v>
      </c>
      <c r="U10" t="e">
        <f>IF(#REF!="","",SUM(#REF!))</f>
        <v>#REF!</v>
      </c>
      <c r="V10" t="e">
        <f t="array" ref="V10">IF(#REF!="","",SUM(U10:INDEX(U10:U216,MATCH(TRUE,INDEX(U10:U216="",0),0))))</f>
        <v>#REF!</v>
      </c>
      <c r="W10" t="e">
        <f t="shared" si="25"/>
        <v>#REF!</v>
      </c>
      <c r="Y10" t="e">
        <f>IF(#REF!="","",SUM(#REF!))</f>
        <v>#REF!</v>
      </c>
      <c r="Z10" t="e">
        <f t="array" ref="Z10">IF(#REF!="","",SUM(Y10:INDEX(Y10:Y216,MATCH(TRUE,INDEX(Y10:Y216="",0),0))))</f>
        <v>#REF!</v>
      </c>
      <c r="AA10" t="e">
        <f t="shared" si="26"/>
        <v>#REF!</v>
      </c>
      <c r="AC10" t="e">
        <f>IF(#REF!="","",SUM(#REF!))</f>
        <v>#REF!</v>
      </c>
      <c r="AD10" t="e">
        <f t="array" ref="AD10">IF(#REF!="","",SUM(AC10:INDEX(AC10:AC216,MATCH(TRUE,INDEX(AC10:AC216="",0),0))))</f>
        <v>#REF!</v>
      </c>
      <c r="AE10" t="e">
        <f t="shared" si="27"/>
        <v>#REF!</v>
      </c>
      <c r="AG10" t="e">
        <f>IF(#REF!="","",SUM(#REF!))</f>
        <v>#REF!</v>
      </c>
      <c r="AH10" t="e">
        <f t="array" ref="AH10">IF(#REF!="","",SUM(AG10:INDEX(AG10:AG216,MATCH(TRUE,INDEX(AG10:AG216="",0),0))))</f>
        <v>#REF!</v>
      </c>
      <c r="AI10" t="e">
        <f t="shared" si="28"/>
        <v>#REF!</v>
      </c>
      <c r="AK10" t="e">
        <f>IF(#REF!="","",SUM(#REF!))</f>
        <v>#REF!</v>
      </c>
      <c r="AL10" t="e">
        <f t="array" ref="AL10">IF(#REF!="","",SUM(AK10:INDEX(AK10:AK216,MATCH(TRUE,INDEX(AK10:AK216="",0),0))))</f>
        <v>#REF!</v>
      </c>
      <c r="AM10" t="e">
        <f t="shared" si="29"/>
        <v>#REF!</v>
      </c>
      <c r="AO10" t="e">
        <f>IF(#REF!="","",SUM(#REF!))</f>
        <v>#REF!</v>
      </c>
      <c r="AP10" t="e">
        <f t="array" ref="AP10">IF(#REF!="","",SUM(AO10:INDEX(AO10:AO216,MATCH(TRUE,INDEX(AO10:AO216="",0),0))))</f>
        <v>#REF!</v>
      </c>
      <c r="AQ10" t="e">
        <f t="shared" si="30"/>
        <v>#REF!</v>
      </c>
      <c r="AS10" t="e">
        <f>IF(#REF!="","",SUM(#REF!))</f>
        <v>#REF!</v>
      </c>
      <c r="AT10" t="e">
        <f t="array" ref="AT10">IF(#REF!="","",SUM(AS10:INDEX(AS10:AS216,MATCH(TRUE,INDEX(AS10:AS216="",0),0))))</f>
        <v>#REF!</v>
      </c>
      <c r="AU10" t="e">
        <f t="shared" si="31"/>
        <v>#REF!</v>
      </c>
      <c r="AW10" t="e">
        <f>IF(#REF!="","",SUM(#REF!))</f>
        <v>#REF!</v>
      </c>
      <c r="AX10" t="e">
        <f t="array" ref="AX10">IF(#REF!="","",SUM(AW10:INDEX(AW10:AW216,MATCH(TRUE,INDEX(AW10:AW216="",0),0))))</f>
        <v>#REF!</v>
      </c>
      <c r="AY10" t="e">
        <f t="shared" si="32"/>
        <v>#REF!</v>
      </c>
      <c r="BA10" t="e">
        <f>IF(#REF!="","",SUM(#REF!))</f>
        <v>#REF!</v>
      </c>
      <c r="BB10" t="e">
        <f t="array" ref="BB10">IF(#REF!="","",SUM(BA10:INDEX(BA10:BA216,MATCH(TRUE,INDEX(BA10:BA216="",0),0))))</f>
        <v>#REF!</v>
      </c>
      <c r="BC10" t="e">
        <f t="shared" si="33"/>
        <v>#REF!</v>
      </c>
      <c r="BE10" t="e">
        <f>IF(#REF!="","",SUM(#REF!))</f>
        <v>#REF!</v>
      </c>
      <c r="BF10" t="e">
        <f t="array" ref="BF10">IF(#REF!="","",SUM(BE10:INDEX(BE10:BE216,MATCH(TRUE,INDEX(BE10:BE216="",0),0))))</f>
        <v>#REF!</v>
      </c>
      <c r="BG10" t="e">
        <f t="shared" si="34"/>
        <v>#REF!</v>
      </c>
      <c r="BI10" t="e">
        <f>IF(#REF!="","",SUM(#REF!))</f>
        <v>#REF!</v>
      </c>
      <c r="BJ10" t="e">
        <f t="array" ref="BJ10">IF(#REF!="","",SUM(BI10:INDEX(BI10:BI216,MATCH(TRUE,INDEX(BI10:BI216="",0),0))))</f>
        <v>#REF!</v>
      </c>
      <c r="BK10" t="e">
        <f t="shared" si="35"/>
        <v>#REF!</v>
      </c>
      <c r="BM10" t="e">
        <f>IF(#REF!="","",SUM(#REF!))</f>
        <v>#REF!</v>
      </c>
      <c r="BN10" t="e">
        <f t="array" ref="BN10">IF(#REF!="","",SUM(BM10:INDEX(BM10:BM216,MATCH(TRUE,INDEX(BM10:BM216="",0),0))))</f>
        <v>#REF!</v>
      </c>
      <c r="BO10" t="e">
        <f t="shared" si="36"/>
        <v>#REF!</v>
      </c>
      <c r="BQ10" t="e">
        <f>IF(#REF!="","",SUM(#REF!))</f>
        <v>#REF!</v>
      </c>
      <c r="BR10" t="e">
        <f t="array" ref="BR10">IF(#REF!="","",SUM(BQ10:INDEX(BQ10:BQ216,MATCH(TRUE,INDEX(BQ10:BQ216="",0),0))))</f>
        <v>#REF!</v>
      </c>
      <c r="BS10" t="e">
        <f t="shared" si="37"/>
        <v>#REF!</v>
      </c>
      <c r="BU10" t="e">
        <f>IF(#REF!="","",SUM(#REF!))</f>
        <v>#REF!</v>
      </c>
      <c r="BV10" t="e">
        <f t="array" ref="BV10">IF(#REF!="","",SUM(BU10:INDEX(BU10:BU216,MATCH(TRUE,INDEX(BU10:BU216="",0),0))))</f>
        <v>#REF!</v>
      </c>
      <c r="BW10" t="e">
        <f t="shared" si="38"/>
        <v>#REF!</v>
      </c>
      <c r="BY10" t="e">
        <f>IF(#REF!="","",SUM(#REF!))</f>
        <v>#REF!</v>
      </c>
      <c r="BZ10" t="e">
        <f t="array" ref="BZ10">IF(#REF!="","",SUM(BY10:INDEX(BY10:BY216,MATCH(TRUE,INDEX(BY10:BY216="",0),0))))</f>
        <v>#REF!</v>
      </c>
      <c r="CA10" t="e">
        <f t="shared" si="39"/>
        <v>#REF!</v>
      </c>
      <c r="CC10" t="e">
        <f>IF(#REF!="","",SUM(#REF!))</f>
        <v>#REF!</v>
      </c>
      <c r="CD10" t="e">
        <f t="array" ref="CD10">IF(#REF!="","",SUM(CC10:INDEX(CC10:CC216,MATCH(TRUE,INDEX(CC10:CC216="",0),0))))</f>
        <v>#REF!</v>
      </c>
      <c r="CE10" t="e">
        <f t="shared" si="0"/>
        <v>#REF!</v>
      </c>
      <c r="CF10" t="str">
        <f t="array" ref="CF10">IFERROR(INDEX($CE$2:$CE$208,SMALL(IF(1-($CE$2:$CE$208=""),IF(1-(#REF!:#REF!&lt;&gt;""),ROW($CE$2:$CE$208)-ROW($CE$2)+1)), ROWS(#REF!:#REF!))),"")</f>
        <v/>
      </c>
      <c r="CG10" t="e">
        <f>IF(#REF!="","",SUM(#REF!))</f>
        <v>#REF!</v>
      </c>
      <c r="CH10" t="e">
        <f t="array" ref="CH10">IF(#REF!="","",SUM(CG10:INDEX(CG10:CG216,MATCH(TRUE,INDEX(CG10:CG216="",0),0))))</f>
        <v>#REF!</v>
      </c>
      <c r="CI10" t="e">
        <f t="shared" si="1"/>
        <v>#REF!</v>
      </c>
      <c r="CJ10" t="str">
        <f t="array" ref="CJ10">IFERROR(INDEX($CI$2:$CI$208,SMALL(IF(1-($CI$2:$CI$208=""),IF(1-(#REF!:#REF!&lt;&gt;""),ROW($CI$2:$CI$208)-ROW($CI$2)+1)), ROWS(#REF!:#REF!))),"")</f>
        <v/>
      </c>
      <c r="CK10" t="e">
        <f>IF(#REF!="","",SUM(#REF!))</f>
        <v>#REF!</v>
      </c>
      <c r="CL10" t="e">
        <f t="array" ref="CL10">IF(#REF!="","",SUM(CK10:INDEX(CK10:CK216,MATCH(TRUE,INDEX(CK10:CK216="",0),0))))</f>
        <v>#REF!</v>
      </c>
      <c r="CM10" t="e">
        <f t="shared" si="2"/>
        <v>#REF!</v>
      </c>
      <c r="CN10" t="str">
        <f t="array" ref="CN10">IFERROR(INDEX($CM$2:$CM$208,SMALL(IF(1-($CM$2:$CM$208=""),IF(1-(#REF!:#REF!&lt;&gt;""),ROW($CM$2:$CM$208)-ROW($CM$2)+1)), ROWS(#REF!:#REF!))),"")</f>
        <v/>
      </c>
      <c r="CO10" t="e">
        <f>IF(#REF!="","",SUM(#REF!))</f>
        <v>#REF!</v>
      </c>
      <c r="CP10" t="e">
        <f t="array" ref="CP10">IF(#REF!="","",SUM(CO10:INDEX(CO10:CO216,MATCH(TRUE,INDEX(CO10:CO216="",0),0))))</f>
        <v>#REF!</v>
      </c>
      <c r="CQ10" t="e">
        <f t="shared" si="3"/>
        <v>#REF!</v>
      </c>
      <c r="CR10" t="str">
        <f t="array" ref="CR10">IFERROR(INDEX($CQ$2:$CQ$208,SMALL(IF(1-($CQ$2:$CQ$208=""),IF(1-(#REF!:#REF!&lt;&gt;""),ROW($CQ$2:$CQ$208)-ROW($CQ$2)+1)), ROWS(#REF!:#REF!))),"")</f>
        <v/>
      </c>
      <c r="CS10" t="e">
        <f>IF(#REF!="","",SUM(#REF!))</f>
        <v>#REF!</v>
      </c>
      <c r="CT10" t="e">
        <f t="array" ref="CT10">IF(#REF!="","",SUM(CS10:INDEX(CS10:CS216,MATCH(TRUE,INDEX(CS10:CS216="",0),0))))</f>
        <v>#REF!</v>
      </c>
      <c r="CU10" t="e">
        <f t="shared" si="4"/>
        <v>#REF!</v>
      </c>
      <c r="CV10" t="str">
        <f t="array" ref="CV10">IFERROR(INDEX($CU$2:$CU$208,SMALL(IF(1-($CU$2:$CU$208=""),IF(1-(#REF!:#REF!&lt;&gt;""),ROW($CU$2:$CU$208)-ROW($CU$2)+1)), ROWS(#REF!:#REF!))),"")</f>
        <v/>
      </c>
      <c r="CW10" t="e">
        <f>IF(#REF!="","",SUM(#REF!))</f>
        <v>#REF!</v>
      </c>
      <c r="CX10" t="e">
        <f t="array" ref="CX10">IF(#REF!="","",SUM(CW10:INDEX(CW10:CW216,MATCH(TRUE,INDEX(CW10:CW216="",0),0))))</f>
        <v>#REF!</v>
      </c>
      <c r="CY10" t="e">
        <f t="shared" si="5"/>
        <v>#REF!</v>
      </c>
      <c r="CZ10" t="str">
        <f t="array" ref="CZ10">IFERROR(INDEX($CY$2:$CY$208,SMALL(IF(1-($CY$2:$CY$208=""),IF(1-(#REF!:#REF!&lt;&gt;""),ROW($CY$2:$CY$208)-ROW($CY$2)+1)), ROWS(#REF!:#REF!))),"")</f>
        <v/>
      </c>
      <c r="DA10" t="e">
        <f>IF(#REF!="","",SUM(#REF!))</f>
        <v>#REF!</v>
      </c>
      <c r="DB10" t="e">
        <f t="array" ref="DB10">IF(#REF!="","",SUM(DA10:INDEX(DA10:DA216,MATCH(TRUE,INDEX(DA10:DA216="",0),0))))</f>
        <v>#REF!</v>
      </c>
      <c r="DC10" t="e">
        <f t="shared" si="6"/>
        <v>#REF!</v>
      </c>
      <c r="DD10" t="str">
        <f t="array" ref="DD10">IFERROR(INDEX($DC$2:$DC$208,SMALL(IF(1-($DC$2:$DC$208=""),IF(1-(#REF!:#REF!&lt;&gt;""),ROW($DC$2:$DC$208)-ROW($DC$2)+1)), ROWS(#REF!:#REF!))),"")</f>
        <v/>
      </c>
      <c r="DE10" t="e">
        <f>IF(#REF!="","",SUM(#REF!))</f>
        <v>#REF!</v>
      </c>
      <c r="DF10" t="e">
        <f t="array" ref="DF10">IF(#REF!="","",SUM(DE10:INDEX(DE10:DE216,MATCH(TRUE,INDEX(DE10:DE216="",0),0))))</f>
        <v>#REF!</v>
      </c>
      <c r="DG10" t="e">
        <f t="shared" si="7"/>
        <v>#REF!</v>
      </c>
      <c r="DH10" t="str">
        <f t="array" ref="DH10">IFERROR(INDEX($DG$2:$DG$208,SMALL(IF(1-($DG$2:$DG$208=""),IF(1-(#REF!:#REF!&lt;&gt;""),ROW($DG$2:$DG$208)-ROW($DG$2)+1)), ROWS(#REF!:#REF!))),"")</f>
        <v/>
      </c>
      <c r="DI10" t="e">
        <f>IF(#REF!="","",SUM(#REF!))</f>
        <v>#REF!</v>
      </c>
      <c r="DJ10" t="e">
        <f t="array" ref="DJ10">IF(#REF!="","",SUM(DI10:INDEX(DI10:DI216,MATCH(TRUE,INDEX(DI10:DI216="",0),0))))</f>
        <v>#REF!</v>
      </c>
      <c r="DK10" t="e">
        <f t="shared" si="8"/>
        <v>#REF!</v>
      </c>
      <c r="DL10" t="str">
        <f t="array" ref="DL10">IFERROR(INDEX($DK$2:$DK$208,SMALL(IF(1-($DK$2:$DK$208=""),IF(1-(#REF!:#REF!&lt;&gt;""),ROW($DK$2:$DK$208)-ROW($DK$2)+1)), ROWS(#REF!:#REF!))),"")</f>
        <v/>
      </c>
      <c r="DM10" t="e">
        <f>IF(#REF!="","",SUM(#REF!))</f>
        <v>#REF!</v>
      </c>
      <c r="DN10" t="e">
        <f t="array" ref="DN10">IF(#REF!="","",SUM(DM10:INDEX(DM10:DM216,MATCH(TRUE,INDEX(DM10:DM216="",0),0))))</f>
        <v>#REF!</v>
      </c>
      <c r="DO10" t="e">
        <f t="shared" si="9"/>
        <v>#REF!</v>
      </c>
      <c r="DP10" t="str">
        <f t="array" ref="DP10">IFERROR(INDEX($DO$2:$DO$208,SMALL(IF(1-($DO$2:$DO$208=""),IF(1-(#REF!:#REF!&lt;&gt;""),ROW($DO$2:$DO$208)-ROW($DO$2)+1)), ROWS(#REF!:#REF!))),"")</f>
        <v/>
      </c>
      <c r="DQ10" t="e">
        <f>IF(#REF!="","",SUM(#REF!))</f>
        <v>#REF!</v>
      </c>
      <c r="DR10" t="e">
        <f t="array" ref="DR10">IF(#REF!="","",SUM(DQ10:INDEX(DQ10:DQ216,MATCH(TRUE,INDEX(DQ10:DQ216="",0),0))))</f>
        <v>#REF!</v>
      </c>
      <c r="DS10" t="e">
        <f t="shared" si="10"/>
        <v>#REF!</v>
      </c>
      <c r="DT10" t="str">
        <f t="array" ref="DT10">IFERROR(INDEX($DS$2:$DS$208,SMALL(IF(1-($DS$2:$DS$208=""),IF(1-(#REF!:#REF!&lt;&gt;""),ROW($DS$2:$DS$208)-ROW($DS$2)+1)), ROWS(#REF!:#REF!))),"")</f>
        <v/>
      </c>
      <c r="DU10" t="e">
        <f>IF(#REF!="","",SUM(#REF!))</f>
        <v>#REF!</v>
      </c>
      <c r="DV10" t="e">
        <f t="array" ref="DV10">IF(#REF!="","",SUM(DU10:INDEX(DU10:DU216,MATCH(TRUE,INDEX(DU10:DU216="",0),0))))</f>
        <v>#REF!</v>
      </c>
      <c r="DW10" t="e">
        <f t="shared" si="11"/>
        <v>#REF!</v>
      </c>
      <c r="DX10" t="str">
        <f t="array" ref="DX10">IFERROR(INDEX($DW$2:$DW$208,SMALL(IF(1-($DW$2:$DW$208=""),IF(1-(#REF!:#REF!&lt;&gt;""),ROW($DW$2:$DW$208)-ROW($DW$2)+1)), ROWS(#REF!:#REF!))),"")</f>
        <v/>
      </c>
      <c r="DY10" t="e">
        <f>IF(#REF!="","",SUM(#REF!))</f>
        <v>#REF!</v>
      </c>
      <c r="DZ10" t="e">
        <f t="array" ref="DZ10">IF(#REF!="","",SUM(DY10:INDEX(DY10:DY216,MATCH(TRUE,INDEX(DY10:DY216="",0),0))))</f>
        <v>#REF!</v>
      </c>
      <c r="EA10" t="e">
        <f t="shared" si="12"/>
        <v>#REF!</v>
      </c>
      <c r="EB10" t="str">
        <f t="array" ref="EB10">IFERROR(INDEX($EA$2:$EA$208,SMALL(IF(1-($EA$2:$EA$208=""),IF(1-(#REF!:#REF!&lt;&gt;""),ROW($EA$2:$EA$208)-ROW($EA$2)+1)), ROWS(#REF!:#REF!))),"")</f>
        <v/>
      </c>
      <c r="EC10" t="e">
        <f>IF(#REF!="","",SUM(#REF!))</f>
        <v>#REF!</v>
      </c>
      <c r="ED10" t="e">
        <f t="array" ref="ED10">IF(#REF!="","",SUM(EC10:INDEX(EC10:EC216,MATCH(TRUE,INDEX(EC10:EC216="",0),0))))</f>
        <v>#REF!</v>
      </c>
      <c r="EE10" t="e">
        <f t="shared" si="13"/>
        <v>#REF!</v>
      </c>
      <c r="EF10" t="str">
        <f t="array" ref="EF10">IFERROR(INDEX($EE$2:$EE$208,SMALL(IF(1-($EE$2:$EE$208=""),IF(1-(#REF!:#REF!&lt;&gt;""),ROW($EE$2:$EE$208)-ROW($EE$2)+1)), ROWS(#REF!:#REF!))),"")</f>
        <v/>
      </c>
      <c r="EG10" t="e">
        <f>IF(#REF!="","",SUM(#REF!))</f>
        <v>#REF!</v>
      </c>
      <c r="EH10" t="e">
        <f t="array" ref="EH10">IF(#REF!="","",SUM(EG10:INDEX(EG10:EG216,MATCH(TRUE,INDEX(EG10:EG216="",0),0))))</f>
        <v>#REF!</v>
      </c>
      <c r="EI10" t="e">
        <f t="shared" si="14"/>
        <v>#REF!</v>
      </c>
      <c r="EJ10" t="str">
        <f t="array" ref="EJ10">IFERROR(INDEX($EI$2:$EI$208,SMALL(IF(1-($EI$2:$EI$208=""),IF(1-(#REF!:#REF!&lt;&gt;""),ROW($EI$2:$EI$208)-ROW($EI$2)+1)), ROWS(#REF!:#REF!))),"")</f>
        <v/>
      </c>
      <c r="EK10" t="e">
        <f>IF(#REF!="","",SUM(#REF!))</f>
        <v>#REF!</v>
      </c>
      <c r="EL10" t="e">
        <f t="array" ref="EL10">IF(#REF!="","",SUM(EK10:INDEX(EK10:EK216,MATCH(TRUE,INDEX(EK10:EK216="",0),0))))</f>
        <v>#REF!</v>
      </c>
      <c r="EM10" t="e">
        <f t="shared" si="15"/>
        <v>#REF!</v>
      </c>
      <c r="EN10" t="str">
        <f t="array" ref="EN10">IFERROR(INDEX($EM$2:$EM$208,SMALL(IF(1-($EM$2:$EM$208=""),IF(1-(#REF!:#REF!&lt;&gt;""),ROW($EM$2:$EM$208)-ROW($EM$2)+1)), ROWS(#REF!:#REF!))),"")</f>
        <v/>
      </c>
      <c r="EO10" t="e">
        <f>IF(#REF!="","",SUM(#REF!))</f>
        <v>#REF!</v>
      </c>
      <c r="EP10" t="e">
        <f t="array" ref="EP10">IF(#REF!="","",SUM(EO10:INDEX(EO10:EO216,MATCH(TRUE,INDEX(EO10:EO216="",0),0))))</f>
        <v>#REF!</v>
      </c>
      <c r="EQ10" t="e">
        <f t="shared" si="16"/>
        <v>#REF!</v>
      </c>
      <c r="ER10" t="str">
        <f t="array" ref="ER10">IFERROR(INDEX($EQ$2:$EQ$208,SMALL(IF(1-($EQ$2:$EQ$208=""),IF(1-(#REF!:#REF!&lt;&gt;""),ROW($EQ$2:$EQ$208)-ROW($EQ$2)+1)), ROWS(#REF!:#REF!))),"")</f>
        <v/>
      </c>
      <c r="ES10" t="e">
        <f>IF(#REF!="","",SUM(#REF!))</f>
        <v>#REF!</v>
      </c>
      <c r="ET10" t="e">
        <f t="array" ref="ET10">IF(#REF!="","",SUM(ES10:INDEX(ES10:ES216,MATCH(TRUE,INDEX(ES10:ES216="",0),0))))</f>
        <v>#REF!</v>
      </c>
      <c r="EU10" t="e">
        <f t="shared" si="17"/>
        <v>#REF!</v>
      </c>
      <c r="EV10" t="str">
        <f t="array" ref="EV10">IFERROR(INDEX($EU$2:$EU$208,SMALL(IF(1-($EU$2:$EU$208=""),IF(1-(#REF!:#REF!&lt;&gt;""),ROW($EU$2:$EU$208)-ROW($EU$2)+1)), ROWS(#REF!:#REF!))),"")</f>
        <v/>
      </c>
      <c r="EW10" t="e">
        <f>IF(#REF!="","",SUM(#REF!))</f>
        <v>#REF!</v>
      </c>
      <c r="EX10" t="e">
        <f t="array" ref="EX10">IF(#REF!="","",SUM(EW10:INDEX(EW10:EW216,MATCH(TRUE,INDEX(EW10:EW216="",0),0))))</f>
        <v>#REF!</v>
      </c>
      <c r="EY10" t="e">
        <f t="shared" si="18"/>
        <v>#REF!</v>
      </c>
      <c r="EZ10" t="str">
        <f t="array" ref="EZ10">IFERROR(INDEX($EY$2:$EY$208,SMALL(IF(1-($EY$2:$EY$208=""),IF(1-(#REF!:#REF!&lt;&gt;""),ROW($EY$2:$EY$208)-ROW($EY$2)+1)), ROWS(#REF!:#REF!))),"")</f>
        <v/>
      </c>
      <c r="FA10" t="e">
        <f>IF(#REF!="","",SUM(#REF!))</f>
        <v>#REF!</v>
      </c>
      <c r="FB10" t="e">
        <f t="array" ref="FB10">IF(#REF!="","",SUM(FA10:INDEX(FA10:FA216,MATCH(TRUE,INDEX(FA10:FA216="",0),0))))</f>
        <v>#REF!</v>
      </c>
      <c r="FC10" t="e">
        <f t="shared" si="19"/>
        <v>#REF!</v>
      </c>
      <c r="FD10" t="str">
        <f t="array" ref="FD10">IFERROR(INDEX($FC$2:$FC$208,SMALL(IF(1-($FC$2:$FC$208=""),IF(1-(#REF!:#REF!&lt;&gt;""),ROW($FC$2:$FC$208)-ROW($FC$2)+1)), ROWS(#REF!:#REF!))),"")</f>
        <v/>
      </c>
    </row>
    <row r="11" spans="1:160" x14ac:dyDescent="0.25">
      <c r="A11" t="e">
        <f>IF(#REF!="","",SUM(#REF!))</f>
        <v>#REF!</v>
      </c>
      <c r="B11" t="e">
        <f t="array" ref="B11">IF(#REF!="","",SUM($A11:INDEX(A11:$A$208,MATCH(TRUE,INDEX($A11:$A$208="",0),0))))</f>
        <v>#REF!</v>
      </c>
      <c r="C11" t="e">
        <f t="shared" si="20"/>
        <v>#REF!</v>
      </c>
      <c r="E11" t="e">
        <f>IF(#REF!="","",SUM(#REF!))</f>
        <v>#REF!</v>
      </c>
      <c r="F11" t="e">
        <f t="array" ref="F11">IF(#REF!="","",SUM($E11:INDEX(E11:$E$208,MATCH(TRUE,INDEX($E11:$E$208="",0),0))))</f>
        <v>#REF!</v>
      </c>
      <c r="G11" t="e">
        <f t="shared" si="21"/>
        <v>#REF!</v>
      </c>
      <c r="I11" t="e">
        <f>IF(#REF!="","",SUM(#REF!))</f>
        <v>#REF!</v>
      </c>
      <c r="J11" t="e">
        <f t="array" ref="J11">IF(#REF!="","",SUM(I11:INDEX(I11:I217,MATCH(TRUE,INDEX(I11:I217="",0),0))))</f>
        <v>#REF!</v>
      </c>
      <c r="K11" t="e">
        <f t="shared" si="22"/>
        <v>#REF!</v>
      </c>
      <c r="M11" t="e">
        <f>IF(#REF!="","",SUM(#REF!))</f>
        <v>#REF!</v>
      </c>
      <c r="N11" t="e">
        <f t="array" ref="N11">IF(#REF!="","",SUM(M11:INDEX(M11:M217,MATCH(TRUE,INDEX(M11:M217="",0),0))))</f>
        <v>#REF!</v>
      </c>
      <c r="O11" t="e">
        <f t="shared" si="23"/>
        <v>#REF!</v>
      </c>
      <c r="Q11" t="e">
        <f>IF(#REF!="","",SUM(#REF!))</f>
        <v>#REF!</v>
      </c>
      <c r="R11" t="e">
        <f t="array" ref="R11">IF(#REF!="","",SUM(Q11:INDEX(Q11:Q217,MATCH(TRUE,INDEX(Q11:Q217="",0),0))))</f>
        <v>#REF!</v>
      </c>
      <c r="S11" t="e">
        <f t="shared" si="24"/>
        <v>#REF!</v>
      </c>
      <c r="U11" t="e">
        <f>IF(#REF!="","",SUM(#REF!))</f>
        <v>#REF!</v>
      </c>
      <c r="V11" t="e">
        <f t="array" ref="V11">IF(#REF!="","",SUM(U11:INDEX(U11:U217,MATCH(TRUE,INDEX(U11:U217="",0),0))))</f>
        <v>#REF!</v>
      </c>
      <c r="W11" t="e">
        <f t="shared" si="25"/>
        <v>#REF!</v>
      </c>
      <c r="Y11" t="e">
        <f>IF(#REF!="","",SUM(#REF!))</f>
        <v>#REF!</v>
      </c>
      <c r="Z11" t="e">
        <f t="array" ref="Z11">IF(#REF!="","",SUM(Y11:INDEX(Y11:Y217,MATCH(TRUE,INDEX(Y11:Y217="",0),0))))</f>
        <v>#REF!</v>
      </c>
      <c r="AA11" t="e">
        <f t="shared" si="26"/>
        <v>#REF!</v>
      </c>
      <c r="AC11" t="e">
        <f>IF(#REF!="","",SUM(#REF!))</f>
        <v>#REF!</v>
      </c>
      <c r="AD11" t="e">
        <f t="array" ref="AD11">IF(#REF!="","",SUM(AC11:INDEX(AC11:AC217,MATCH(TRUE,INDEX(AC11:AC217="",0),0))))</f>
        <v>#REF!</v>
      </c>
      <c r="AE11" t="e">
        <f t="shared" si="27"/>
        <v>#REF!</v>
      </c>
      <c r="AG11" t="e">
        <f>IF(#REF!="","",SUM(#REF!))</f>
        <v>#REF!</v>
      </c>
      <c r="AH11" t="e">
        <f t="array" ref="AH11">IF(#REF!="","",SUM(AG11:INDEX(AG11:AG217,MATCH(TRUE,INDEX(AG11:AG217="",0),0))))</f>
        <v>#REF!</v>
      </c>
      <c r="AI11" t="e">
        <f t="shared" si="28"/>
        <v>#REF!</v>
      </c>
      <c r="AK11" t="e">
        <f>IF(#REF!="","",SUM(#REF!))</f>
        <v>#REF!</v>
      </c>
      <c r="AL11" t="e">
        <f t="array" ref="AL11">IF(#REF!="","",SUM(AK11:INDEX(AK11:AK217,MATCH(TRUE,INDEX(AK11:AK217="",0),0))))</f>
        <v>#REF!</v>
      </c>
      <c r="AM11" t="e">
        <f t="shared" si="29"/>
        <v>#REF!</v>
      </c>
      <c r="AO11" t="e">
        <f>IF(#REF!="","",SUM(#REF!))</f>
        <v>#REF!</v>
      </c>
      <c r="AP11" t="e">
        <f t="array" ref="AP11">IF(#REF!="","",SUM(AO11:INDEX(AO11:AO217,MATCH(TRUE,INDEX(AO11:AO217="",0),0))))</f>
        <v>#REF!</v>
      </c>
      <c r="AQ11" t="e">
        <f t="shared" si="30"/>
        <v>#REF!</v>
      </c>
      <c r="AS11" t="e">
        <f>IF(#REF!="","",SUM(#REF!))</f>
        <v>#REF!</v>
      </c>
      <c r="AT11" t="e">
        <f t="array" ref="AT11">IF(#REF!="","",SUM(AS11:INDEX(AS11:AS217,MATCH(TRUE,INDEX(AS11:AS217="",0),0))))</f>
        <v>#REF!</v>
      </c>
      <c r="AU11" t="e">
        <f t="shared" si="31"/>
        <v>#REF!</v>
      </c>
      <c r="AW11" t="e">
        <f>IF(#REF!="","",SUM(#REF!))</f>
        <v>#REF!</v>
      </c>
      <c r="AX11" t="e">
        <f t="array" ref="AX11">IF(#REF!="","",SUM(AW11:INDEX(AW11:AW217,MATCH(TRUE,INDEX(AW11:AW217="",0),0))))</f>
        <v>#REF!</v>
      </c>
      <c r="AY11" t="e">
        <f t="shared" si="32"/>
        <v>#REF!</v>
      </c>
      <c r="BA11" t="e">
        <f>IF(#REF!="","",SUM(#REF!))</f>
        <v>#REF!</v>
      </c>
      <c r="BB11" t="e">
        <f t="array" ref="BB11">IF(#REF!="","",SUM(BA11:INDEX(BA11:BA217,MATCH(TRUE,INDEX(BA11:BA217="",0),0))))</f>
        <v>#REF!</v>
      </c>
      <c r="BC11" t="e">
        <f t="shared" si="33"/>
        <v>#REF!</v>
      </c>
      <c r="BE11" t="e">
        <f>IF(#REF!="","",SUM(#REF!))</f>
        <v>#REF!</v>
      </c>
      <c r="BF11" t="e">
        <f t="array" ref="BF11">IF(#REF!="","",SUM(BE11:INDEX(BE11:BE217,MATCH(TRUE,INDEX(BE11:BE217="",0),0))))</f>
        <v>#REF!</v>
      </c>
      <c r="BG11" t="e">
        <f t="shared" si="34"/>
        <v>#REF!</v>
      </c>
      <c r="BI11" t="e">
        <f>IF(#REF!="","",SUM(#REF!))</f>
        <v>#REF!</v>
      </c>
      <c r="BJ11" t="e">
        <f t="array" ref="BJ11">IF(#REF!="","",SUM(BI11:INDEX(BI11:BI217,MATCH(TRUE,INDEX(BI11:BI217="",0),0))))</f>
        <v>#REF!</v>
      </c>
      <c r="BK11" t="e">
        <f t="shared" si="35"/>
        <v>#REF!</v>
      </c>
      <c r="BM11" t="e">
        <f>IF(#REF!="","",SUM(#REF!))</f>
        <v>#REF!</v>
      </c>
      <c r="BN11" t="e">
        <f t="array" ref="BN11">IF(#REF!="","",SUM(BM11:INDEX(BM11:BM217,MATCH(TRUE,INDEX(BM11:BM217="",0),0))))</f>
        <v>#REF!</v>
      </c>
      <c r="BO11" t="e">
        <f t="shared" si="36"/>
        <v>#REF!</v>
      </c>
      <c r="BQ11" t="e">
        <f>IF(#REF!="","",SUM(#REF!))</f>
        <v>#REF!</v>
      </c>
      <c r="BR11" t="e">
        <f t="array" ref="BR11">IF(#REF!="","",SUM(BQ11:INDEX(BQ11:BQ217,MATCH(TRUE,INDEX(BQ11:BQ217="",0),0))))</f>
        <v>#REF!</v>
      </c>
      <c r="BS11" t="e">
        <f t="shared" si="37"/>
        <v>#REF!</v>
      </c>
      <c r="BU11" t="e">
        <f>IF(#REF!="","",SUM(#REF!))</f>
        <v>#REF!</v>
      </c>
      <c r="BV11" t="e">
        <f t="array" ref="BV11">IF(#REF!="","",SUM(BU11:INDEX(BU11:BU217,MATCH(TRUE,INDEX(BU11:BU217="",0),0))))</f>
        <v>#REF!</v>
      </c>
      <c r="BW11" t="e">
        <f t="shared" si="38"/>
        <v>#REF!</v>
      </c>
      <c r="BY11" t="e">
        <f>IF(#REF!="","",SUM(#REF!))</f>
        <v>#REF!</v>
      </c>
      <c r="BZ11" t="e">
        <f t="array" ref="BZ11">IF(#REF!="","",SUM(BY11:INDEX(BY11:BY217,MATCH(TRUE,INDEX(BY11:BY217="",0),0))))</f>
        <v>#REF!</v>
      </c>
      <c r="CA11" t="e">
        <f t="shared" si="39"/>
        <v>#REF!</v>
      </c>
      <c r="CC11" t="e">
        <f>IF(#REF!="","",SUM(#REF!))</f>
        <v>#REF!</v>
      </c>
      <c r="CD11" t="e">
        <f t="array" ref="CD11">IF(#REF!="","",SUM(CC11:INDEX(CC11:CC217,MATCH(TRUE,INDEX(CC11:CC217="",0),0))))</f>
        <v>#REF!</v>
      </c>
      <c r="CE11" t="e">
        <f t="shared" si="0"/>
        <v>#REF!</v>
      </c>
      <c r="CF11" t="str">
        <f t="array" ref="CF11">IFERROR(INDEX($CE$2:$CE$208,SMALL(IF(1-($CE$2:$CE$208=""),IF(1-(#REF!:#REF!&lt;&gt;""),ROW($CE$2:$CE$208)-ROW($CE$2)+1)), ROWS(#REF!:#REF!))),"")</f>
        <v/>
      </c>
      <c r="CG11" t="e">
        <f>IF(#REF!="","",SUM(#REF!))</f>
        <v>#REF!</v>
      </c>
      <c r="CH11" t="e">
        <f t="array" ref="CH11">IF(#REF!="","",SUM(CG11:INDEX(CG11:CG217,MATCH(TRUE,INDEX(CG11:CG217="",0),0))))</f>
        <v>#REF!</v>
      </c>
      <c r="CI11" t="e">
        <f t="shared" si="1"/>
        <v>#REF!</v>
      </c>
      <c r="CJ11" t="str">
        <f t="array" ref="CJ11">IFERROR(INDEX($CI$2:$CI$208,SMALL(IF(1-($CI$2:$CI$208=""),IF(1-(#REF!:#REF!&lt;&gt;""),ROW($CI$2:$CI$208)-ROW($CI$2)+1)), ROWS(#REF!:#REF!))),"")</f>
        <v/>
      </c>
      <c r="CK11" t="e">
        <f>IF(#REF!="","",SUM(#REF!))</f>
        <v>#REF!</v>
      </c>
      <c r="CL11" t="e">
        <f t="array" ref="CL11">IF(#REF!="","",SUM(CK11:INDEX(CK11:CK217,MATCH(TRUE,INDEX(CK11:CK217="",0),0))))</f>
        <v>#REF!</v>
      </c>
      <c r="CM11" t="e">
        <f t="shared" si="2"/>
        <v>#REF!</v>
      </c>
      <c r="CN11" t="str">
        <f t="array" ref="CN11">IFERROR(INDEX($CM$2:$CM$208,SMALL(IF(1-($CM$2:$CM$208=""),IF(1-(#REF!:#REF!&lt;&gt;""),ROW($CM$2:$CM$208)-ROW($CM$2)+1)), ROWS(#REF!:#REF!))),"")</f>
        <v/>
      </c>
      <c r="CO11" t="e">
        <f>IF(#REF!="","",SUM(#REF!))</f>
        <v>#REF!</v>
      </c>
      <c r="CP11" t="e">
        <f t="array" ref="CP11">IF(#REF!="","",SUM(CO11:INDEX(CO11:CO217,MATCH(TRUE,INDEX(CO11:CO217="",0),0))))</f>
        <v>#REF!</v>
      </c>
      <c r="CQ11" t="e">
        <f t="shared" si="3"/>
        <v>#REF!</v>
      </c>
      <c r="CR11" t="str">
        <f t="array" ref="CR11">IFERROR(INDEX($CQ$2:$CQ$208,SMALL(IF(1-($CQ$2:$CQ$208=""),IF(1-(#REF!:#REF!&lt;&gt;""),ROW($CQ$2:$CQ$208)-ROW($CQ$2)+1)), ROWS(#REF!:#REF!))),"")</f>
        <v/>
      </c>
      <c r="CS11" t="e">
        <f>IF(#REF!="","",SUM(#REF!))</f>
        <v>#REF!</v>
      </c>
      <c r="CT11" t="e">
        <f t="array" ref="CT11">IF(#REF!="","",SUM(CS11:INDEX(CS11:CS217,MATCH(TRUE,INDEX(CS11:CS217="",0),0))))</f>
        <v>#REF!</v>
      </c>
      <c r="CU11" t="e">
        <f t="shared" si="4"/>
        <v>#REF!</v>
      </c>
      <c r="CV11" t="str">
        <f t="array" ref="CV11">IFERROR(INDEX($CU$2:$CU$208,SMALL(IF(1-($CU$2:$CU$208=""),IF(1-(#REF!:#REF!&lt;&gt;""),ROW($CU$2:$CU$208)-ROW($CU$2)+1)), ROWS(#REF!:#REF!))),"")</f>
        <v/>
      </c>
      <c r="CW11" t="e">
        <f>IF(#REF!="","",SUM(#REF!))</f>
        <v>#REF!</v>
      </c>
      <c r="CX11" t="e">
        <f t="array" ref="CX11">IF(#REF!="","",SUM(CW11:INDEX(CW11:CW217,MATCH(TRUE,INDEX(CW11:CW217="",0),0))))</f>
        <v>#REF!</v>
      </c>
      <c r="CY11" t="e">
        <f t="shared" si="5"/>
        <v>#REF!</v>
      </c>
      <c r="CZ11" t="str">
        <f t="array" ref="CZ11">IFERROR(INDEX($CY$2:$CY$208,SMALL(IF(1-($CY$2:$CY$208=""),IF(1-(#REF!:#REF!&lt;&gt;""),ROW($CY$2:$CY$208)-ROW($CY$2)+1)), ROWS(#REF!:#REF!))),"")</f>
        <v/>
      </c>
      <c r="DA11" t="e">
        <f>IF(#REF!="","",SUM(#REF!))</f>
        <v>#REF!</v>
      </c>
      <c r="DB11" t="e">
        <f t="array" ref="DB11">IF(#REF!="","",SUM(DA11:INDEX(DA11:DA217,MATCH(TRUE,INDEX(DA11:DA217="",0),0))))</f>
        <v>#REF!</v>
      </c>
      <c r="DC11" t="e">
        <f t="shared" si="6"/>
        <v>#REF!</v>
      </c>
      <c r="DD11" t="str">
        <f t="array" ref="DD11">IFERROR(INDEX($DC$2:$DC$208,SMALL(IF(1-($DC$2:$DC$208=""),IF(1-(#REF!:#REF!&lt;&gt;""),ROW($DC$2:$DC$208)-ROW($DC$2)+1)), ROWS(#REF!:#REF!))),"")</f>
        <v/>
      </c>
      <c r="DE11" t="e">
        <f>IF(#REF!="","",SUM(#REF!))</f>
        <v>#REF!</v>
      </c>
      <c r="DF11" t="e">
        <f t="array" ref="DF11">IF(#REF!="","",SUM(DE11:INDEX(DE11:DE217,MATCH(TRUE,INDEX(DE11:DE217="",0),0))))</f>
        <v>#REF!</v>
      </c>
      <c r="DG11" t="e">
        <f t="shared" si="7"/>
        <v>#REF!</v>
      </c>
      <c r="DH11" t="str">
        <f t="array" ref="DH11">IFERROR(INDEX($DG$2:$DG$208,SMALL(IF(1-($DG$2:$DG$208=""),IF(1-(#REF!:#REF!&lt;&gt;""),ROW($DG$2:$DG$208)-ROW($DG$2)+1)), ROWS(#REF!:#REF!))),"")</f>
        <v/>
      </c>
      <c r="DI11" t="e">
        <f>IF(#REF!="","",SUM(#REF!))</f>
        <v>#REF!</v>
      </c>
      <c r="DJ11" t="e">
        <f t="array" ref="DJ11">IF(#REF!="","",SUM(DI11:INDEX(DI11:DI217,MATCH(TRUE,INDEX(DI11:DI217="",0),0))))</f>
        <v>#REF!</v>
      </c>
      <c r="DK11" t="e">
        <f t="shared" si="8"/>
        <v>#REF!</v>
      </c>
      <c r="DL11" t="str">
        <f t="array" ref="DL11">IFERROR(INDEX($DK$2:$DK$208,SMALL(IF(1-($DK$2:$DK$208=""),IF(1-(#REF!:#REF!&lt;&gt;""),ROW($DK$2:$DK$208)-ROW($DK$2)+1)), ROWS(#REF!:#REF!))),"")</f>
        <v/>
      </c>
      <c r="DM11" t="e">
        <f>IF(#REF!="","",SUM(#REF!))</f>
        <v>#REF!</v>
      </c>
      <c r="DN11" t="e">
        <f t="array" ref="DN11">IF(#REF!="","",SUM(DM11:INDEX(DM11:DM217,MATCH(TRUE,INDEX(DM11:DM217="",0),0))))</f>
        <v>#REF!</v>
      </c>
      <c r="DO11" t="e">
        <f t="shared" si="9"/>
        <v>#REF!</v>
      </c>
      <c r="DP11" t="str">
        <f t="array" ref="DP11">IFERROR(INDEX($DO$2:$DO$208,SMALL(IF(1-($DO$2:$DO$208=""),IF(1-(#REF!:#REF!&lt;&gt;""),ROW($DO$2:$DO$208)-ROW($DO$2)+1)), ROWS(#REF!:#REF!))),"")</f>
        <v/>
      </c>
      <c r="DQ11" t="e">
        <f>IF(#REF!="","",SUM(#REF!))</f>
        <v>#REF!</v>
      </c>
      <c r="DR11" t="e">
        <f t="array" ref="DR11">IF(#REF!="","",SUM(DQ11:INDEX(DQ11:DQ217,MATCH(TRUE,INDEX(DQ11:DQ217="",0),0))))</f>
        <v>#REF!</v>
      </c>
      <c r="DS11" t="e">
        <f t="shared" si="10"/>
        <v>#REF!</v>
      </c>
      <c r="DT11" t="str">
        <f t="array" ref="DT11">IFERROR(INDEX($DS$2:$DS$208,SMALL(IF(1-($DS$2:$DS$208=""),IF(1-(#REF!:#REF!&lt;&gt;""),ROW($DS$2:$DS$208)-ROW($DS$2)+1)), ROWS(#REF!:#REF!))),"")</f>
        <v/>
      </c>
      <c r="DU11" t="e">
        <f>IF(#REF!="","",SUM(#REF!))</f>
        <v>#REF!</v>
      </c>
      <c r="DV11" t="e">
        <f t="array" ref="DV11">IF(#REF!="","",SUM(DU11:INDEX(DU11:DU217,MATCH(TRUE,INDEX(DU11:DU217="",0),0))))</f>
        <v>#REF!</v>
      </c>
      <c r="DW11" t="e">
        <f t="shared" si="11"/>
        <v>#REF!</v>
      </c>
      <c r="DX11" t="str">
        <f t="array" ref="DX11">IFERROR(INDEX($DW$2:$DW$208,SMALL(IF(1-($DW$2:$DW$208=""),IF(1-(#REF!:#REF!&lt;&gt;""),ROW($DW$2:$DW$208)-ROW($DW$2)+1)), ROWS(#REF!:#REF!))),"")</f>
        <v/>
      </c>
      <c r="DY11" t="e">
        <f>IF(#REF!="","",SUM(#REF!))</f>
        <v>#REF!</v>
      </c>
      <c r="DZ11" t="e">
        <f t="array" ref="DZ11">IF(#REF!="","",SUM(DY11:INDEX(DY11:DY217,MATCH(TRUE,INDEX(DY11:DY217="",0),0))))</f>
        <v>#REF!</v>
      </c>
      <c r="EA11" t="e">
        <f t="shared" si="12"/>
        <v>#REF!</v>
      </c>
      <c r="EB11" t="str">
        <f t="array" ref="EB11">IFERROR(INDEX($EA$2:$EA$208,SMALL(IF(1-($EA$2:$EA$208=""),IF(1-(#REF!:#REF!&lt;&gt;""),ROW($EA$2:$EA$208)-ROW($EA$2)+1)), ROWS(#REF!:#REF!))),"")</f>
        <v/>
      </c>
      <c r="EC11" t="e">
        <f>IF(#REF!="","",SUM(#REF!))</f>
        <v>#REF!</v>
      </c>
      <c r="ED11" t="e">
        <f t="array" ref="ED11">IF(#REF!="","",SUM(EC11:INDEX(EC11:EC217,MATCH(TRUE,INDEX(EC11:EC217="",0),0))))</f>
        <v>#REF!</v>
      </c>
      <c r="EE11" t="e">
        <f t="shared" si="13"/>
        <v>#REF!</v>
      </c>
      <c r="EF11" t="str">
        <f t="array" ref="EF11">IFERROR(INDEX($EE$2:$EE$208,SMALL(IF(1-($EE$2:$EE$208=""),IF(1-(#REF!:#REF!&lt;&gt;""),ROW($EE$2:$EE$208)-ROW($EE$2)+1)), ROWS(#REF!:#REF!))),"")</f>
        <v/>
      </c>
      <c r="EG11" t="e">
        <f>IF(#REF!="","",SUM(#REF!))</f>
        <v>#REF!</v>
      </c>
      <c r="EH11" t="e">
        <f t="array" ref="EH11">IF(#REF!="","",SUM(EG11:INDEX(EG11:EG217,MATCH(TRUE,INDEX(EG11:EG217="",0),0))))</f>
        <v>#REF!</v>
      </c>
      <c r="EI11" t="e">
        <f t="shared" si="14"/>
        <v>#REF!</v>
      </c>
      <c r="EJ11" t="str">
        <f t="array" ref="EJ11">IFERROR(INDEX($EI$2:$EI$208,SMALL(IF(1-($EI$2:$EI$208=""),IF(1-(#REF!:#REF!&lt;&gt;""),ROW($EI$2:$EI$208)-ROW($EI$2)+1)), ROWS(#REF!:#REF!))),"")</f>
        <v/>
      </c>
      <c r="EK11" t="e">
        <f>IF(#REF!="","",SUM(#REF!))</f>
        <v>#REF!</v>
      </c>
      <c r="EL11" t="e">
        <f t="array" ref="EL11">IF(#REF!="","",SUM(EK11:INDEX(EK11:EK217,MATCH(TRUE,INDEX(EK11:EK217="",0),0))))</f>
        <v>#REF!</v>
      </c>
      <c r="EM11" t="e">
        <f t="shared" si="15"/>
        <v>#REF!</v>
      </c>
      <c r="EN11" t="str">
        <f t="array" ref="EN11">IFERROR(INDEX($EM$2:$EM$208,SMALL(IF(1-($EM$2:$EM$208=""),IF(1-(#REF!:#REF!&lt;&gt;""),ROW($EM$2:$EM$208)-ROW($EM$2)+1)), ROWS(#REF!:#REF!))),"")</f>
        <v/>
      </c>
      <c r="EO11" t="e">
        <f>IF(#REF!="","",SUM(#REF!))</f>
        <v>#REF!</v>
      </c>
      <c r="EP11" t="e">
        <f t="array" ref="EP11">IF(#REF!="","",SUM(EO11:INDEX(EO11:EO217,MATCH(TRUE,INDEX(EO11:EO217="",0),0))))</f>
        <v>#REF!</v>
      </c>
      <c r="EQ11" t="e">
        <f t="shared" si="16"/>
        <v>#REF!</v>
      </c>
      <c r="ER11" t="str">
        <f t="array" ref="ER11">IFERROR(INDEX($EQ$2:$EQ$208,SMALL(IF(1-($EQ$2:$EQ$208=""),IF(1-(#REF!:#REF!&lt;&gt;""),ROW($EQ$2:$EQ$208)-ROW($EQ$2)+1)), ROWS(#REF!:#REF!))),"")</f>
        <v/>
      </c>
      <c r="ES11" t="e">
        <f>IF(#REF!="","",SUM(#REF!))</f>
        <v>#REF!</v>
      </c>
      <c r="ET11" t="e">
        <f t="array" ref="ET11">IF(#REF!="","",SUM(ES11:INDEX(ES11:ES217,MATCH(TRUE,INDEX(ES11:ES217="",0),0))))</f>
        <v>#REF!</v>
      </c>
      <c r="EU11" t="e">
        <f t="shared" si="17"/>
        <v>#REF!</v>
      </c>
      <c r="EV11" t="str">
        <f t="array" ref="EV11">IFERROR(INDEX($EU$2:$EU$208,SMALL(IF(1-($EU$2:$EU$208=""),IF(1-(#REF!:#REF!&lt;&gt;""),ROW($EU$2:$EU$208)-ROW($EU$2)+1)), ROWS(#REF!:#REF!))),"")</f>
        <v/>
      </c>
      <c r="EW11" t="e">
        <f>IF(#REF!="","",SUM(#REF!))</f>
        <v>#REF!</v>
      </c>
      <c r="EX11" t="e">
        <f t="array" ref="EX11">IF(#REF!="","",SUM(EW11:INDEX(EW11:EW217,MATCH(TRUE,INDEX(EW11:EW217="",0),0))))</f>
        <v>#REF!</v>
      </c>
      <c r="EY11" t="e">
        <f t="shared" si="18"/>
        <v>#REF!</v>
      </c>
      <c r="EZ11" t="str">
        <f t="array" ref="EZ11">IFERROR(INDEX($EY$2:$EY$208,SMALL(IF(1-($EY$2:$EY$208=""),IF(1-(#REF!:#REF!&lt;&gt;""),ROW($EY$2:$EY$208)-ROW($EY$2)+1)), ROWS(#REF!:#REF!))),"")</f>
        <v/>
      </c>
      <c r="FA11" t="e">
        <f>IF(#REF!="","",SUM(#REF!))</f>
        <v>#REF!</v>
      </c>
      <c r="FB11" t="e">
        <f t="array" ref="FB11">IF(#REF!="","",SUM(FA11:INDEX(FA11:FA217,MATCH(TRUE,INDEX(FA11:FA217="",0),0))))</f>
        <v>#REF!</v>
      </c>
      <c r="FC11" t="e">
        <f t="shared" si="19"/>
        <v>#REF!</v>
      </c>
      <c r="FD11" t="str">
        <f t="array" ref="FD11">IFERROR(INDEX($FC$2:$FC$208,SMALL(IF(1-($FC$2:$FC$208=""),IF(1-(#REF!:#REF!&lt;&gt;""),ROW($FC$2:$FC$208)-ROW($FC$2)+1)), ROWS(#REF!:#REF!))),"")</f>
        <v/>
      </c>
    </row>
    <row r="12" spans="1:160" x14ac:dyDescent="0.25">
      <c r="A12" t="e">
        <f>IF(#REF!="","",SUM(#REF!))</f>
        <v>#REF!</v>
      </c>
      <c r="B12" t="e">
        <f t="array" ref="B12">IF(#REF!="","",SUM($A12:INDEX(A12:$A$208,MATCH(TRUE,INDEX($A12:$A$208="",0),0))))</f>
        <v>#REF!</v>
      </c>
      <c r="C12" t="e">
        <f t="shared" si="20"/>
        <v>#REF!</v>
      </c>
      <c r="E12" t="e">
        <f>IF(#REF!="","",SUM(#REF!))</f>
        <v>#REF!</v>
      </c>
      <c r="F12" t="e">
        <f t="array" ref="F12">IF(#REF!="","",SUM($E12:INDEX(E12:$E$208,MATCH(TRUE,INDEX($E12:$E$208="",0),0))))</f>
        <v>#REF!</v>
      </c>
      <c r="G12" t="e">
        <f t="shared" si="21"/>
        <v>#REF!</v>
      </c>
      <c r="I12" t="e">
        <f>IF(#REF!="","",SUM(#REF!))</f>
        <v>#REF!</v>
      </c>
      <c r="J12" t="e">
        <f t="array" ref="J12">IF(#REF!="","",SUM(I12:INDEX(I12:I218,MATCH(TRUE,INDEX(I12:I218="",0),0))))</f>
        <v>#REF!</v>
      </c>
      <c r="K12" t="e">
        <f t="shared" si="22"/>
        <v>#REF!</v>
      </c>
      <c r="M12" t="e">
        <f>IF(#REF!="","",SUM(#REF!))</f>
        <v>#REF!</v>
      </c>
      <c r="N12" t="e">
        <f t="array" ref="N12">IF(#REF!="","",SUM(M12:INDEX(M12:M218,MATCH(TRUE,INDEX(M12:M218="",0),0))))</f>
        <v>#REF!</v>
      </c>
      <c r="O12" t="e">
        <f t="shared" si="23"/>
        <v>#REF!</v>
      </c>
      <c r="Q12" t="e">
        <f>IF(#REF!="","",SUM(#REF!))</f>
        <v>#REF!</v>
      </c>
      <c r="R12" t="e">
        <f t="array" ref="R12">IF(#REF!="","",SUM(Q12:INDEX(Q12:Q218,MATCH(TRUE,INDEX(Q12:Q218="",0),0))))</f>
        <v>#REF!</v>
      </c>
      <c r="S12" t="e">
        <f t="shared" si="24"/>
        <v>#REF!</v>
      </c>
      <c r="U12" t="e">
        <f>IF(#REF!="","",SUM(#REF!))</f>
        <v>#REF!</v>
      </c>
      <c r="V12" t="e">
        <f t="array" ref="V12">IF(#REF!="","",SUM(U12:INDEX(U12:U218,MATCH(TRUE,INDEX(U12:U218="",0),0))))</f>
        <v>#REF!</v>
      </c>
      <c r="W12" t="e">
        <f t="shared" si="25"/>
        <v>#REF!</v>
      </c>
      <c r="Y12" t="e">
        <f>IF(#REF!="","",SUM(#REF!))</f>
        <v>#REF!</v>
      </c>
      <c r="Z12" t="e">
        <f t="array" ref="Z12">IF(#REF!="","",SUM(Y12:INDEX(Y12:Y218,MATCH(TRUE,INDEX(Y12:Y218="",0),0))))</f>
        <v>#REF!</v>
      </c>
      <c r="AA12" t="e">
        <f t="shared" si="26"/>
        <v>#REF!</v>
      </c>
      <c r="AC12" t="e">
        <f>IF(#REF!="","",SUM(#REF!))</f>
        <v>#REF!</v>
      </c>
      <c r="AD12" t="e">
        <f t="array" ref="AD12">IF(#REF!="","",SUM(AC12:INDEX(AC12:AC218,MATCH(TRUE,INDEX(AC12:AC218="",0),0))))</f>
        <v>#REF!</v>
      </c>
      <c r="AE12" t="e">
        <f t="shared" si="27"/>
        <v>#REF!</v>
      </c>
      <c r="AG12" t="e">
        <f>IF(#REF!="","",SUM(#REF!))</f>
        <v>#REF!</v>
      </c>
      <c r="AH12" t="e">
        <f t="array" ref="AH12">IF(#REF!="","",SUM(AG12:INDEX(AG12:AG218,MATCH(TRUE,INDEX(AG12:AG218="",0),0))))</f>
        <v>#REF!</v>
      </c>
      <c r="AI12" t="e">
        <f t="shared" si="28"/>
        <v>#REF!</v>
      </c>
      <c r="AK12" t="e">
        <f>IF(#REF!="","",SUM(#REF!))</f>
        <v>#REF!</v>
      </c>
      <c r="AL12" t="e">
        <f t="array" ref="AL12">IF(#REF!="","",SUM(AK12:INDEX(AK12:AK218,MATCH(TRUE,INDEX(AK12:AK218="",0),0))))</f>
        <v>#REF!</v>
      </c>
      <c r="AM12" t="e">
        <f t="shared" si="29"/>
        <v>#REF!</v>
      </c>
      <c r="AO12" t="e">
        <f>IF(#REF!="","",SUM(#REF!))</f>
        <v>#REF!</v>
      </c>
      <c r="AP12" t="e">
        <f t="array" ref="AP12">IF(#REF!="","",SUM(AO12:INDEX(AO12:AO218,MATCH(TRUE,INDEX(AO12:AO218="",0),0))))</f>
        <v>#REF!</v>
      </c>
      <c r="AQ12" t="e">
        <f t="shared" si="30"/>
        <v>#REF!</v>
      </c>
      <c r="AS12" t="e">
        <f>IF(#REF!="","",SUM(#REF!))</f>
        <v>#REF!</v>
      </c>
      <c r="AT12" t="e">
        <f t="array" ref="AT12">IF(#REF!="","",SUM(AS12:INDEX(AS12:AS218,MATCH(TRUE,INDEX(AS12:AS218="",0),0))))</f>
        <v>#REF!</v>
      </c>
      <c r="AU12" t="e">
        <f t="shared" si="31"/>
        <v>#REF!</v>
      </c>
      <c r="AW12" t="e">
        <f>IF(#REF!="","",SUM(#REF!))</f>
        <v>#REF!</v>
      </c>
      <c r="AX12" t="e">
        <f t="array" ref="AX12">IF(#REF!="","",SUM(AW12:INDEX(AW12:AW218,MATCH(TRUE,INDEX(AW12:AW218="",0),0))))</f>
        <v>#REF!</v>
      </c>
      <c r="AY12" t="e">
        <f t="shared" si="32"/>
        <v>#REF!</v>
      </c>
      <c r="BA12" t="e">
        <f>IF(#REF!="","",SUM(#REF!))</f>
        <v>#REF!</v>
      </c>
      <c r="BB12" t="e">
        <f t="array" ref="BB12">IF(#REF!="","",SUM(BA12:INDEX(BA12:BA218,MATCH(TRUE,INDEX(BA12:BA218="",0),0))))</f>
        <v>#REF!</v>
      </c>
      <c r="BC12" t="e">
        <f t="shared" si="33"/>
        <v>#REF!</v>
      </c>
      <c r="BE12" t="e">
        <f>IF(#REF!="","",SUM(#REF!))</f>
        <v>#REF!</v>
      </c>
      <c r="BF12" t="e">
        <f t="array" ref="BF12">IF(#REF!="","",SUM(BE12:INDEX(BE12:BE218,MATCH(TRUE,INDEX(BE12:BE218="",0),0))))</f>
        <v>#REF!</v>
      </c>
      <c r="BG12" t="e">
        <f t="shared" si="34"/>
        <v>#REF!</v>
      </c>
      <c r="BI12" t="e">
        <f>IF(#REF!="","",SUM(#REF!))</f>
        <v>#REF!</v>
      </c>
      <c r="BJ12" t="e">
        <f t="array" ref="BJ12">IF(#REF!="","",SUM(BI12:INDEX(BI12:BI218,MATCH(TRUE,INDEX(BI12:BI218="",0),0))))</f>
        <v>#REF!</v>
      </c>
      <c r="BK12" t="e">
        <f t="shared" si="35"/>
        <v>#REF!</v>
      </c>
      <c r="BM12" t="e">
        <f>IF(#REF!="","",SUM(#REF!))</f>
        <v>#REF!</v>
      </c>
      <c r="BN12" t="e">
        <f t="array" ref="BN12">IF(#REF!="","",SUM(BM12:INDEX(BM12:BM218,MATCH(TRUE,INDEX(BM12:BM218="",0),0))))</f>
        <v>#REF!</v>
      </c>
      <c r="BO12" t="e">
        <f t="shared" si="36"/>
        <v>#REF!</v>
      </c>
      <c r="BQ12" t="e">
        <f>IF(#REF!="","",SUM(#REF!))</f>
        <v>#REF!</v>
      </c>
      <c r="BR12" t="e">
        <f t="array" ref="BR12">IF(#REF!="","",SUM(BQ12:INDEX(BQ12:BQ218,MATCH(TRUE,INDEX(BQ12:BQ218="",0),0))))</f>
        <v>#REF!</v>
      </c>
      <c r="BS12" t="e">
        <f t="shared" si="37"/>
        <v>#REF!</v>
      </c>
      <c r="BU12" t="e">
        <f>IF(#REF!="","",SUM(#REF!))</f>
        <v>#REF!</v>
      </c>
      <c r="BV12" t="e">
        <f t="array" ref="BV12">IF(#REF!="","",SUM(BU12:INDEX(BU12:BU218,MATCH(TRUE,INDEX(BU12:BU218="",0),0))))</f>
        <v>#REF!</v>
      </c>
      <c r="BW12" t="e">
        <f t="shared" si="38"/>
        <v>#REF!</v>
      </c>
      <c r="BY12" t="e">
        <f>IF(#REF!="","",SUM(#REF!))</f>
        <v>#REF!</v>
      </c>
      <c r="BZ12" t="e">
        <f t="array" ref="BZ12">IF(#REF!="","",SUM(BY12:INDEX(BY12:BY218,MATCH(TRUE,INDEX(BY12:BY218="",0),0))))</f>
        <v>#REF!</v>
      </c>
      <c r="CA12" t="e">
        <f t="shared" si="39"/>
        <v>#REF!</v>
      </c>
      <c r="CC12" t="e">
        <f>IF(#REF!="","",SUM(#REF!))</f>
        <v>#REF!</v>
      </c>
      <c r="CD12" t="e">
        <f t="array" ref="CD12">IF(#REF!="","",SUM(CC12:INDEX(CC12:CC218,MATCH(TRUE,INDEX(CC12:CC218="",0),0))))</f>
        <v>#REF!</v>
      </c>
      <c r="CE12" t="e">
        <f t="shared" si="0"/>
        <v>#REF!</v>
      </c>
      <c r="CF12" t="str">
        <f t="array" ref="CF12">IFERROR(INDEX($CE$2:$CE$208,SMALL(IF(1-($CE$2:$CE$208=""),IF(1-(#REF!:#REF!&lt;&gt;""),ROW($CE$2:$CE$208)-ROW($CE$2)+1)), ROWS(#REF!:#REF!))),"")</f>
        <v/>
      </c>
      <c r="CG12" t="e">
        <f>IF(#REF!="","",SUM(#REF!))</f>
        <v>#REF!</v>
      </c>
      <c r="CH12" t="e">
        <f t="array" ref="CH12">IF(#REF!="","",SUM(CG12:INDEX(CG12:CG218,MATCH(TRUE,INDEX(CG12:CG218="",0),0))))</f>
        <v>#REF!</v>
      </c>
      <c r="CI12" t="e">
        <f t="shared" si="1"/>
        <v>#REF!</v>
      </c>
      <c r="CJ12" t="str">
        <f t="array" ref="CJ12">IFERROR(INDEX($CI$2:$CI$208,SMALL(IF(1-($CI$2:$CI$208=""),IF(1-(#REF!:#REF!&lt;&gt;""),ROW($CI$2:$CI$208)-ROW($CI$2)+1)), ROWS(#REF!:#REF!))),"")</f>
        <v/>
      </c>
      <c r="CK12" t="e">
        <f>IF(#REF!="","",SUM(#REF!))</f>
        <v>#REF!</v>
      </c>
      <c r="CL12" t="e">
        <f t="array" ref="CL12">IF(#REF!="","",SUM(CK12:INDEX(CK12:CK218,MATCH(TRUE,INDEX(CK12:CK218="",0),0))))</f>
        <v>#REF!</v>
      </c>
      <c r="CM12" t="e">
        <f t="shared" si="2"/>
        <v>#REF!</v>
      </c>
      <c r="CN12" t="str">
        <f t="array" ref="CN12">IFERROR(INDEX($CM$2:$CM$208,SMALL(IF(1-($CM$2:$CM$208=""),IF(1-(#REF!:#REF!&lt;&gt;""),ROW($CM$2:$CM$208)-ROW($CM$2)+1)), ROWS(#REF!:#REF!))),"")</f>
        <v/>
      </c>
      <c r="CO12" t="e">
        <f>IF(#REF!="","",SUM(#REF!))</f>
        <v>#REF!</v>
      </c>
      <c r="CP12" t="e">
        <f t="array" ref="CP12">IF(#REF!="","",SUM(CO12:INDEX(CO12:CO218,MATCH(TRUE,INDEX(CO12:CO218="",0),0))))</f>
        <v>#REF!</v>
      </c>
      <c r="CQ12" t="e">
        <f t="shared" si="3"/>
        <v>#REF!</v>
      </c>
      <c r="CR12" t="str">
        <f t="array" ref="CR12">IFERROR(INDEX($CQ$2:$CQ$208,SMALL(IF(1-($CQ$2:$CQ$208=""),IF(1-(#REF!:#REF!&lt;&gt;""),ROW($CQ$2:$CQ$208)-ROW($CQ$2)+1)), ROWS(#REF!:#REF!))),"")</f>
        <v/>
      </c>
      <c r="CS12" t="e">
        <f>IF(#REF!="","",SUM(#REF!))</f>
        <v>#REF!</v>
      </c>
      <c r="CT12" t="e">
        <f t="array" ref="CT12">IF(#REF!="","",SUM(CS12:INDEX(CS12:CS218,MATCH(TRUE,INDEX(CS12:CS218="",0),0))))</f>
        <v>#REF!</v>
      </c>
      <c r="CU12" t="e">
        <f t="shared" si="4"/>
        <v>#REF!</v>
      </c>
      <c r="CV12" t="str">
        <f t="array" ref="CV12">IFERROR(INDEX($CU$2:$CU$208,SMALL(IF(1-($CU$2:$CU$208=""),IF(1-(#REF!:#REF!&lt;&gt;""),ROW($CU$2:$CU$208)-ROW($CU$2)+1)), ROWS(#REF!:#REF!))),"")</f>
        <v/>
      </c>
      <c r="CW12" t="e">
        <f>IF(#REF!="","",SUM(#REF!))</f>
        <v>#REF!</v>
      </c>
      <c r="CX12" t="e">
        <f t="array" ref="CX12">IF(#REF!="","",SUM(CW12:INDEX(CW12:CW218,MATCH(TRUE,INDEX(CW12:CW218="",0),0))))</f>
        <v>#REF!</v>
      </c>
      <c r="CY12" t="e">
        <f t="shared" si="5"/>
        <v>#REF!</v>
      </c>
      <c r="CZ12" t="str">
        <f t="array" ref="CZ12">IFERROR(INDEX($CY$2:$CY$208,SMALL(IF(1-($CY$2:$CY$208=""),IF(1-(#REF!:#REF!&lt;&gt;""),ROW($CY$2:$CY$208)-ROW($CY$2)+1)), ROWS(#REF!:#REF!))),"")</f>
        <v/>
      </c>
      <c r="DA12" t="e">
        <f>IF(#REF!="","",SUM(#REF!))</f>
        <v>#REF!</v>
      </c>
      <c r="DB12" t="e">
        <f t="array" ref="DB12">IF(#REF!="","",SUM(DA12:INDEX(DA12:DA218,MATCH(TRUE,INDEX(DA12:DA218="",0),0))))</f>
        <v>#REF!</v>
      </c>
      <c r="DC12" t="e">
        <f t="shared" si="6"/>
        <v>#REF!</v>
      </c>
      <c r="DD12" t="str">
        <f t="array" ref="DD12">IFERROR(INDEX($DC$2:$DC$208,SMALL(IF(1-($DC$2:$DC$208=""),IF(1-(#REF!:#REF!&lt;&gt;""),ROW($DC$2:$DC$208)-ROW($DC$2)+1)), ROWS(#REF!:#REF!))),"")</f>
        <v/>
      </c>
      <c r="DE12" t="e">
        <f>IF(#REF!="","",SUM(#REF!))</f>
        <v>#REF!</v>
      </c>
      <c r="DF12" t="e">
        <f t="array" ref="DF12">IF(#REF!="","",SUM(DE12:INDEX(DE12:DE218,MATCH(TRUE,INDEX(DE12:DE218="",0),0))))</f>
        <v>#REF!</v>
      </c>
      <c r="DG12" t="e">
        <f t="shared" si="7"/>
        <v>#REF!</v>
      </c>
      <c r="DH12" t="str">
        <f t="array" ref="DH12">IFERROR(INDEX($DG$2:$DG$208,SMALL(IF(1-($DG$2:$DG$208=""),IF(1-(#REF!:#REF!&lt;&gt;""),ROW($DG$2:$DG$208)-ROW($DG$2)+1)), ROWS(#REF!:#REF!))),"")</f>
        <v/>
      </c>
      <c r="DI12" t="e">
        <f>IF(#REF!="","",SUM(#REF!))</f>
        <v>#REF!</v>
      </c>
      <c r="DJ12" t="e">
        <f t="array" ref="DJ12">IF(#REF!="","",SUM(DI12:INDEX(DI12:DI218,MATCH(TRUE,INDEX(DI12:DI218="",0),0))))</f>
        <v>#REF!</v>
      </c>
      <c r="DK12" t="e">
        <f t="shared" si="8"/>
        <v>#REF!</v>
      </c>
      <c r="DL12" t="str">
        <f t="array" ref="DL12">IFERROR(INDEX($DK$2:$DK$208,SMALL(IF(1-($DK$2:$DK$208=""),IF(1-(#REF!:#REF!&lt;&gt;""),ROW($DK$2:$DK$208)-ROW($DK$2)+1)), ROWS(#REF!:#REF!))),"")</f>
        <v/>
      </c>
      <c r="DM12" t="e">
        <f>IF(#REF!="","",SUM(#REF!))</f>
        <v>#REF!</v>
      </c>
      <c r="DN12" t="e">
        <f t="array" ref="DN12">IF(#REF!="","",SUM(DM12:INDEX(DM12:DM218,MATCH(TRUE,INDEX(DM12:DM218="",0),0))))</f>
        <v>#REF!</v>
      </c>
      <c r="DO12" t="e">
        <f t="shared" si="9"/>
        <v>#REF!</v>
      </c>
      <c r="DP12" t="str">
        <f t="array" ref="DP12">IFERROR(INDEX($DO$2:$DO$208,SMALL(IF(1-($DO$2:$DO$208=""),IF(1-(#REF!:#REF!&lt;&gt;""),ROW($DO$2:$DO$208)-ROW($DO$2)+1)), ROWS(#REF!:#REF!))),"")</f>
        <v/>
      </c>
      <c r="DQ12" t="e">
        <f>IF(#REF!="","",SUM(#REF!))</f>
        <v>#REF!</v>
      </c>
      <c r="DR12" t="e">
        <f t="array" ref="DR12">IF(#REF!="","",SUM(DQ12:INDEX(DQ12:DQ218,MATCH(TRUE,INDEX(DQ12:DQ218="",0),0))))</f>
        <v>#REF!</v>
      </c>
      <c r="DS12" t="e">
        <f t="shared" si="10"/>
        <v>#REF!</v>
      </c>
      <c r="DT12" t="str">
        <f t="array" ref="DT12">IFERROR(INDEX($DS$2:$DS$208,SMALL(IF(1-($DS$2:$DS$208=""),IF(1-(#REF!:#REF!&lt;&gt;""),ROW($DS$2:$DS$208)-ROW($DS$2)+1)), ROWS(#REF!:#REF!))),"")</f>
        <v/>
      </c>
      <c r="DU12" t="e">
        <f>IF(#REF!="","",SUM(#REF!))</f>
        <v>#REF!</v>
      </c>
      <c r="DV12" t="e">
        <f t="array" ref="DV12">IF(#REF!="","",SUM(DU12:INDEX(DU12:DU218,MATCH(TRUE,INDEX(DU12:DU218="",0),0))))</f>
        <v>#REF!</v>
      </c>
      <c r="DW12" t="e">
        <f t="shared" si="11"/>
        <v>#REF!</v>
      </c>
      <c r="DX12" t="str">
        <f t="array" ref="DX12">IFERROR(INDEX($DW$2:$DW$208,SMALL(IF(1-($DW$2:$DW$208=""),IF(1-(#REF!:#REF!&lt;&gt;""),ROW($DW$2:$DW$208)-ROW($DW$2)+1)), ROWS(#REF!:#REF!))),"")</f>
        <v/>
      </c>
      <c r="DY12" t="e">
        <f>IF(#REF!="","",SUM(#REF!))</f>
        <v>#REF!</v>
      </c>
      <c r="DZ12" t="e">
        <f t="array" ref="DZ12">IF(#REF!="","",SUM(DY12:INDEX(DY12:DY218,MATCH(TRUE,INDEX(DY12:DY218="",0),0))))</f>
        <v>#REF!</v>
      </c>
      <c r="EA12" t="e">
        <f t="shared" si="12"/>
        <v>#REF!</v>
      </c>
      <c r="EB12" t="str">
        <f t="array" ref="EB12">IFERROR(INDEX($EA$2:$EA$208,SMALL(IF(1-($EA$2:$EA$208=""),IF(1-(#REF!:#REF!&lt;&gt;""),ROW($EA$2:$EA$208)-ROW($EA$2)+1)), ROWS(#REF!:#REF!))),"")</f>
        <v/>
      </c>
      <c r="EC12" t="e">
        <f>IF(#REF!="","",SUM(#REF!))</f>
        <v>#REF!</v>
      </c>
      <c r="ED12" t="e">
        <f t="array" ref="ED12">IF(#REF!="","",SUM(EC12:INDEX(EC12:EC218,MATCH(TRUE,INDEX(EC12:EC218="",0),0))))</f>
        <v>#REF!</v>
      </c>
      <c r="EE12" t="e">
        <f t="shared" si="13"/>
        <v>#REF!</v>
      </c>
      <c r="EF12" t="str">
        <f t="array" ref="EF12">IFERROR(INDEX($EE$2:$EE$208,SMALL(IF(1-($EE$2:$EE$208=""),IF(1-(#REF!:#REF!&lt;&gt;""),ROW($EE$2:$EE$208)-ROW($EE$2)+1)), ROWS(#REF!:#REF!))),"")</f>
        <v/>
      </c>
      <c r="EG12" t="e">
        <f>IF(#REF!="","",SUM(#REF!))</f>
        <v>#REF!</v>
      </c>
      <c r="EH12" t="e">
        <f t="array" ref="EH12">IF(#REF!="","",SUM(EG12:INDEX(EG12:EG218,MATCH(TRUE,INDEX(EG12:EG218="",0),0))))</f>
        <v>#REF!</v>
      </c>
      <c r="EI12" t="e">
        <f t="shared" si="14"/>
        <v>#REF!</v>
      </c>
      <c r="EJ12" t="str">
        <f t="array" ref="EJ12">IFERROR(INDEX($EI$2:$EI$208,SMALL(IF(1-($EI$2:$EI$208=""),IF(1-(#REF!:#REF!&lt;&gt;""),ROW($EI$2:$EI$208)-ROW($EI$2)+1)), ROWS(#REF!:#REF!))),"")</f>
        <v/>
      </c>
      <c r="EK12" t="e">
        <f>IF(#REF!="","",SUM(#REF!))</f>
        <v>#REF!</v>
      </c>
      <c r="EL12" t="e">
        <f t="array" ref="EL12">IF(#REF!="","",SUM(EK12:INDEX(EK12:EK218,MATCH(TRUE,INDEX(EK12:EK218="",0),0))))</f>
        <v>#REF!</v>
      </c>
      <c r="EM12" t="e">
        <f t="shared" si="15"/>
        <v>#REF!</v>
      </c>
      <c r="EN12" t="str">
        <f t="array" ref="EN12">IFERROR(INDEX($EM$2:$EM$208,SMALL(IF(1-($EM$2:$EM$208=""),IF(1-(#REF!:#REF!&lt;&gt;""),ROW($EM$2:$EM$208)-ROW($EM$2)+1)), ROWS(#REF!:#REF!))),"")</f>
        <v/>
      </c>
      <c r="EO12" t="e">
        <f>IF(#REF!="","",SUM(#REF!))</f>
        <v>#REF!</v>
      </c>
      <c r="EP12" t="e">
        <f t="array" ref="EP12">IF(#REF!="","",SUM(EO12:INDEX(EO12:EO218,MATCH(TRUE,INDEX(EO12:EO218="",0),0))))</f>
        <v>#REF!</v>
      </c>
      <c r="EQ12" t="e">
        <f t="shared" si="16"/>
        <v>#REF!</v>
      </c>
      <c r="ER12" t="str">
        <f t="array" ref="ER12">IFERROR(INDEX($EQ$2:$EQ$208,SMALL(IF(1-($EQ$2:$EQ$208=""),IF(1-(#REF!:#REF!&lt;&gt;""),ROW($EQ$2:$EQ$208)-ROW($EQ$2)+1)), ROWS(#REF!:#REF!))),"")</f>
        <v/>
      </c>
      <c r="ES12" t="e">
        <f>IF(#REF!="","",SUM(#REF!))</f>
        <v>#REF!</v>
      </c>
      <c r="ET12" t="e">
        <f t="array" ref="ET12">IF(#REF!="","",SUM(ES12:INDEX(ES12:ES218,MATCH(TRUE,INDEX(ES12:ES218="",0),0))))</f>
        <v>#REF!</v>
      </c>
      <c r="EU12" t="e">
        <f t="shared" si="17"/>
        <v>#REF!</v>
      </c>
      <c r="EV12" t="str">
        <f t="array" ref="EV12">IFERROR(INDEX($EU$2:$EU$208,SMALL(IF(1-($EU$2:$EU$208=""),IF(1-(#REF!:#REF!&lt;&gt;""),ROW($EU$2:$EU$208)-ROW($EU$2)+1)), ROWS(#REF!:#REF!))),"")</f>
        <v/>
      </c>
      <c r="EW12" t="e">
        <f>IF(#REF!="","",SUM(#REF!))</f>
        <v>#REF!</v>
      </c>
      <c r="EX12" t="e">
        <f t="array" ref="EX12">IF(#REF!="","",SUM(EW12:INDEX(EW12:EW218,MATCH(TRUE,INDEX(EW12:EW218="",0),0))))</f>
        <v>#REF!</v>
      </c>
      <c r="EY12" t="e">
        <f t="shared" si="18"/>
        <v>#REF!</v>
      </c>
      <c r="EZ12" t="str">
        <f t="array" ref="EZ12">IFERROR(INDEX($EY$2:$EY$208,SMALL(IF(1-($EY$2:$EY$208=""),IF(1-(#REF!:#REF!&lt;&gt;""),ROW($EY$2:$EY$208)-ROW($EY$2)+1)), ROWS(#REF!:#REF!))),"")</f>
        <v/>
      </c>
      <c r="FA12" t="e">
        <f>IF(#REF!="","",SUM(#REF!))</f>
        <v>#REF!</v>
      </c>
      <c r="FB12" t="e">
        <f t="array" ref="FB12">IF(#REF!="","",SUM(FA12:INDEX(FA12:FA218,MATCH(TRUE,INDEX(FA12:FA218="",0),0))))</f>
        <v>#REF!</v>
      </c>
      <c r="FC12" t="e">
        <f t="shared" si="19"/>
        <v>#REF!</v>
      </c>
      <c r="FD12" t="str">
        <f t="array" ref="FD12">IFERROR(INDEX($FC$2:$FC$208,SMALL(IF(1-($FC$2:$FC$208=""),IF(1-(#REF!:#REF!&lt;&gt;""),ROW($FC$2:$FC$208)-ROW($FC$2)+1)), ROWS(#REF!:#REF!))),"")</f>
        <v/>
      </c>
    </row>
    <row r="13" spans="1:160" x14ac:dyDescent="0.25">
      <c r="A13" t="e">
        <f>IF(#REF!="","",SUM(#REF!))</f>
        <v>#REF!</v>
      </c>
      <c r="B13" t="e">
        <f t="array" ref="B13">IF(#REF!="","",SUM($A13:INDEX(A13:$A$208,MATCH(TRUE,INDEX($A13:$A$208="",0),0))))</f>
        <v>#REF!</v>
      </c>
      <c r="C13" t="e">
        <f t="shared" si="20"/>
        <v>#REF!</v>
      </c>
      <c r="E13" t="e">
        <f>IF(#REF!="","",SUM(#REF!))</f>
        <v>#REF!</v>
      </c>
      <c r="F13" t="e">
        <f t="array" ref="F13">IF(#REF!="","",SUM($E13:INDEX(E13:$E$208,MATCH(TRUE,INDEX($E13:$E$208="",0),0))))</f>
        <v>#REF!</v>
      </c>
      <c r="G13" t="e">
        <f t="shared" si="21"/>
        <v>#REF!</v>
      </c>
      <c r="I13" t="e">
        <f>IF(#REF!="","",SUM(#REF!))</f>
        <v>#REF!</v>
      </c>
      <c r="J13" t="e">
        <f t="array" ref="J13">IF(#REF!="","",SUM(I13:INDEX(I13:I219,MATCH(TRUE,INDEX(I13:I219="",0),0))))</f>
        <v>#REF!</v>
      </c>
      <c r="K13" t="e">
        <f t="shared" si="22"/>
        <v>#REF!</v>
      </c>
      <c r="M13" t="e">
        <f>IF(#REF!="","",SUM(#REF!))</f>
        <v>#REF!</v>
      </c>
      <c r="N13" t="e">
        <f t="array" ref="N13">IF(#REF!="","",SUM(M13:INDEX(M13:M219,MATCH(TRUE,INDEX(M13:M219="",0),0))))</f>
        <v>#REF!</v>
      </c>
      <c r="O13" t="e">
        <f t="shared" si="23"/>
        <v>#REF!</v>
      </c>
      <c r="Q13" t="e">
        <f>IF(#REF!="","",SUM(#REF!))</f>
        <v>#REF!</v>
      </c>
      <c r="R13" t="e">
        <f t="array" ref="R13">IF(#REF!="","",SUM(Q13:INDEX(Q13:Q219,MATCH(TRUE,INDEX(Q13:Q219="",0),0))))</f>
        <v>#REF!</v>
      </c>
      <c r="S13" t="e">
        <f t="shared" si="24"/>
        <v>#REF!</v>
      </c>
      <c r="U13" t="e">
        <f>IF(#REF!="","",SUM(#REF!))</f>
        <v>#REF!</v>
      </c>
      <c r="V13" t="e">
        <f t="array" ref="V13">IF(#REF!="","",SUM(U13:INDEX(U13:U219,MATCH(TRUE,INDEX(U13:U219="",0),0))))</f>
        <v>#REF!</v>
      </c>
      <c r="W13" t="e">
        <f t="shared" si="25"/>
        <v>#REF!</v>
      </c>
      <c r="Y13" t="e">
        <f>IF(#REF!="","",SUM(#REF!))</f>
        <v>#REF!</v>
      </c>
      <c r="Z13" t="e">
        <f t="array" ref="Z13">IF(#REF!="","",SUM(Y13:INDEX(Y13:Y219,MATCH(TRUE,INDEX(Y13:Y219="",0),0))))</f>
        <v>#REF!</v>
      </c>
      <c r="AA13" t="e">
        <f t="shared" si="26"/>
        <v>#REF!</v>
      </c>
      <c r="AC13" t="e">
        <f>IF(#REF!="","",SUM(#REF!))</f>
        <v>#REF!</v>
      </c>
      <c r="AD13" t="e">
        <f t="array" ref="AD13">IF(#REF!="","",SUM(AC13:INDEX(AC13:AC219,MATCH(TRUE,INDEX(AC13:AC219="",0),0))))</f>
        <v>#REF!</v>
      </c>
      <c r="AE13" t="e">
        <f t="shared" si="27"/>
        <v>#REF!</v>
      </c>
      <c r="AG13" t="e">
        <f>IF(#REF!="","",SUM(#REF!))</f>
        <v>#REF!</v>
      </c>
      <c r="AH13" t="e">
        <f t="array" ref="AH13">IF(#REF!="","",SUM(AG13:INDEX(AG13:AG219,MATCH(TRUE,INDEX(AG13:AG219="",0),0))))</f>
        <v>#REF!</v>
      </c>
      <c r="AI13" t="e">
        <f t="shared" si="28"/>
        <v>#REF!</v>
      </c>
      <c r="AK13" t="e">
        <f>IF(#REF!="","",SUM(#REF!))</f>
        <v>#REF!</v>
      </c>
      <c r="AL13" t="e">
        <f t="array" ref="AL13">IF(#REF!="","",SUM(AK13:INDEX(AK13:AK219,MATCH(TRUE,INDEX(AK13:AK219="",0),0))))</f>
        <v>#REF!</v>
      </c>
      <c r="AM13" t="e">
        <f t="shared" si="29"/>
        <v>#REF!</v>
      </c>
      <c r="AO13" t="e">
        <f>IF(#REF!="","",SUM(#REF!))</f>
        <v>#REF!</v>
      </c>
      <c r="AP13" t="e">
        <f t="array" ref="AP13">IF(#REF!="","",SUM(AO13:INDEX(AO13:AO219,MATCH(TRUE,INDEX(AO13:AO219="",0),0))))</f>
        <v>#REF!</v>
      </c>
      <c r="AQ13" t="e">
        <f t="shared" si="30"/>
        <v>#REF!</v>
      </c>
      <c r="AS13" t="e">
        <f>IF(#REF!="","",SUM(#REF!))</f>
        <v>#REF!</v>
      </c>
      <c r="AT13" t="e">
        <f t="array" ref="AT13">IF(#REF!="","",SUM(AS13:INDEX(AS13:AS219,MATCH(TRUE,INDEX(AS13:AS219="",0),0))))</f>
        <v>#REF!</v>
      </c>
      <c r="AU13" t="e">
        <f t="shared" si="31"/>
        <v>#REF!</v>
      </c>
      <c r="AW13" t="e">
        <f>IF(#REF!="","",SUM(#REF!))</f>
        <v>#REF!</v>
      </c>
      <c r="AX13" t="e">
        <f t="array" ref="AX13">IF(#REF!="","",SUM(AW13:INDEX(AW13:AW219,MATCH(TRUE,INDEX(AW13:AW219="",0),0))))</f>
        <v>#REF!</v>
      </c>
      <c r="AY13" t="e">
        <f t="shared" si="32"/>
        <v>#REF!</v>
      </c>
      <c r="BA13" t="e">
        <f>IF(#REF!="","",SUM(#REF!))</f>
        <v>#REF!</v>
      </c>
      <c r="BB13" t="e">
        <f t="array" ref="BB13">IF(#REF!="","",SUM(BA13:INDEX(BA13:BA219,MATCH(TRUE,INDEX(BA13:BA219="",0),0))))</f>
        <v>#REF!</v>
      </c>
      <c r="BC13" t="e">
        <f t="shared" si="33"/>
        <v>#REF!</v>
      </c>
      <c r="BE13" t="e">
        <f>IF(#REF!="","",SUM(#REF!))</f>
        <v>#REF!</v>
      </c>
      <c r="BF13" t="e">
        <f t="array" ref="BF13">IF(#REF!="","",SUM(BE13:INDEX(BE13:BE219,MATCH(TRUE,INDEX(BE13:BE219="",0),0))))</f>
        <v>#REF!</v>
      </c>
      <c r="BG13" t="e">
        <f t="shared" si="34"/>
        <v>#REF!</v>
      </c>
      <c r="BI13" t="e">
        <f>IF(#REF!="","",SUM(#REF!))</f>
        <v>#REF!</v>
      </c>
      <c r="BJ13" t="e">
        <f t="array" ref="BJ13">IF(#REF!="","",SUM(BI13:INDEX(BI13:BI219,MATCH(TRUE,INDEX(BI13:BI219="",0),0))))</f>
        <v>#REF!</v>
      </c>
      <c r="BK13" t="e">
        <f t="shared" si="35"/>
        <v>#REF!</v>
      </c>
      <c r="BM13" t="e">
        <f>IF(#REF!="","",SUM(#REF!))</f>
        <v>#REF!</v>
      </c>
      <c r="BN13" t="e">
        <f t="array" ref="BN13">IF(#REF!="","",SUM(BM13:INDEX(BM13:BM219,MATCH(TRUE,INDEX(BM13:BM219="",0),0))))</f>
        <v>#REF!</v>
      </c>
      <c r="BO13" t="e">
        <f t="shared" si="36"/>
        <v>#REF!</v>
      </c>
      <c r="BQ13" t="e">
        <f>IF(#REF!="","",SUM(#REF!))</f>
        <v>#REF!</v>
      </c>
      <c r="BR13" t="e">
        <f t="array" ref="BR13">IF(#REF!="","",SUM(BQ13:INDEX(BQ13:BQ219,MATCH(TRUE,INDEX(BQ13:BQ219="",0),0))))</f>
        <v>#REF!</v>
      </c>
      <c r="BS13" t="e">
        <f t="shared" si="37"/>
        <v>#REF!</v>
      </c>
      <c r="BU13" t="e">
        <f>IF(#REF!="","",SUM(#REF!))</f>
        <v>#REF!</v>
      </c>
      <c r="BV13" t="e">
        <f t="array" ref="BV13">IF(#REF!="","",SUM(BU13:INDEX(BU13:BU219,MATCH(TRUE,INDEX(BU13:BU219="",0),0))))</f>
        <v>#REF!</v>
      </c>
      <c r="BW13" t="e">
        <f t="shared" si="38"/>
        <v>#REF!</v>
      </c>
      <c r="BY13" t="e">
        <f>IF(#REF!="","",SUM(#REF!))</f>
        <v>#REF!</v>
      </c>
      <c r="BZ13" t="e">
        <f t="array" ref="BZ13">IF(#REF!="","",SUM(BY13:INDEX(BY13:BY219,MATCH(TRUE,INDEX(BY13:BY219="",0),0))))</f>
        <v>#REF!</v>
      </c>
      <c r="CA13" t="e">
        <f t="shared" si="39"/>
        <v>#REF!</v>
      </c>
      <c r="CC13" t="e">
        <f>IF(#REF!="","",SUM(#REF!))</f>
        <v>#REF!</v>
      </c>
      <c r="CD13" t="e">
        <f t="array" ref="CD13">IF(#REF!="","",SUM(CC13:INDEX(CC13:CC219,MATCH(TRUE,INDEX(CC13:CC219="",0),0))))</f>
        <v>#REF!</v>
      </c>
      <c r="CE13" t="e">
        <f t="shared" si="0"/>
        <v>#REF!</v>
      </c>
      <c r="CF13" t="str">
        <f t="array" ref="CF13">IFERROR(INDEX($CE$2:$CE$208,SMALL(IF(1-($CE$2:$CE$208=""),IF(1-(#REF!:#REF!&lt;&gt;""),ROW($CE$2:$CE$208)-ROW($CE$2)+1)), ROWS(#REF!:#REF!))),"")</f>
        <v/>
      </c>
      <c r="CG13" t="e">
        <f>IF(#REF!="","",SUM(#REF!))</f>
        <v>#REF!</v>
      </c>
      <c r="CH13" t="e">
        <f t="array" ref="CH13">IF(#REF!="","",SUM(CG13:INDEX(CG13:CG219,MATCH(TRUE,INDEX(CG13:CG219="",0),0))))</f>
        <v>#REF!</v>
      </c>
      <c r="CI13" t="e">
        <f t="shared" si="1"/>
        <v>#REF!</v>
      </c>
      <c r="CJ13" t="str">
        <f t="array" ref="CJ13">IFERROR(INDEX($CI$2:$CI$208,SMALL(IF(1-($CI$2:$CI$208=""),IF(1-(#REF!:#REF!&lt;&gt;""),ROW($CI$2:$CI$208)-ROW($CI$2)+1)), ROWS(#REF!:#REF!))),"")</f>
        <v/>
      </c>
      <c r="CK13" t="e">
        <f>IF(#REF!="","",SUM(#REF!))</f>
        <v>#REF!</v>
      </c>
      <c r="CL13" t="e">
        <f t="array" ref="CL13">IF(#REF!="","",SUM(CK13:INDEX(CK13:CK219,MATCH(TRUE,INDEX(CK13:CK219="",0),0))))</f>
        <v>#REF!</v>
      </c>
      <c r="CM13" t="e">
        <f t="shared" si="2"/>
        <v>#REF!</v>
      </c>
      <c r="CN13" t="str">
        <f t="array" ref="CN13">IFERROR(INDEX($CM$2:$CM$208,SMALL(IF(1-($CM$2:$CM$208=""),IF(1-(#REF!:#REF!&lt;&gt;""),ROW($CM$2:$CM$208)-ROW($CM$2)+1)), ROWS(#REF!:#REF!))),"")</f>
        <v/>
      </c>
      <c r="CO13" t="e">
        <f>IF(#REF!="","",SUM(#REF!))</f>
        <v>#REF!</v>
      </c>
      <c r="CP13" t="e">
        <f t="array" ref="CP13">IF(#REF!="","",SUM(CO13:INDEX(CO13:CO219,MATCH(TRUE,INDEX(CO13:CO219="",0),0))))</f>
        <v>#REF!</v>
      </c>
      <c r="CQ13" t="e">
        <f t="shared" si="3"/>
        <v>#REF!</v>
      </c>
      <c r="CR13" t="str">
        <f t="array" ref="CR13">IFERROR(INDEX($CQ$2:$CQ$208,SMALL(IF(1-($CQ$2:$CQ$208=""),IF(1-(#REF!:#REF!&lt;&gt;""),ROW($CQ$2:$CQ$208)-ROW($CQ$2)+1)), ROWS(#REF!:#REF!))),"")</f>
        <v/>
      </c>
      <c r="CS13" t="e">
        <f>IF(#REF!="","",SUM(#REF!))</f>
        <v>#REF!</v>
      </c>
      <c r="CT13" t="e">
        <f t="array" ref="CT13">IF(#REF!="","",SUM(CS13:INDEX(CS13:CS219,MATCH(TRUE,INDEX(CS13:CS219="",0),0))))</f>
        <v>#REF!</v>
      </c>
      <c r="CU13" t="e">
        <f t="shared" si="4"/>
        <v>#REF!</v>
      </c>
      <c r="CV13" t="str">
        <f t="array" ref="CV13">IFERROR(INDEX($CU$2:$CU$208,SMALL(IF(1-($CU$2:$CU$208=""),IF(1-(#REF!:#REF!&lt;&gt;""),ROW($CU$2:$CU$208)-ROW($CU$2)+1)), ROWS(#REF!:#REF!))),"")</f>
        <v/>
      </c>
      <c r="CW13" t="e">
        <f>IF(#REF!="","",SUM(#REF!))</f>
        <v>#REF!</v>
      </c>
      <c r="CX13" t="e">
        <f t="array" ref="CX13">IF(#REF!="","",SUM(CW13:INDEX(CW13:CW219,MATCH(TRUE,INDEX(CW13:CW219="",0),0))))</f>
        <v>#REF!</v>
      </c>
      <c r="CY13" t="e">
        <f t="shared" si="5"/>
        <v>#REF!</v>
      </c>
      <c r="CZ13" t="str">
        <f t="array" ref="CZ13">IFERROR(INDEX($CY$2:$CY$208,SMALL(IF(1-($CY$2:$CY$208=""),IF(1-(#REF!:#REF!&lt;&gt;""),ROW($CY$2:$CY$208)-ROW($CY$2)+1)), ROWS(#REF!:#REF!))),"")</f>
        <v/>
      </c>
      <c r="DA13" t="e">
        <f>IF(#REF!="","",SUM(#REF!))</f>
        <v>#REF!</v>
      </c>
      <c r="DB13" t="e">
        <f t="array" ref="DB13">IF(#REF!="","",SUM(DA13:INDEX(DA13:DA219,MATCH(TRUE,INDEX(DA13:DA219="",0),0))))</f>
        <v>#REF!</v>
      </c>
      <c r="DC13" t="e">
        <f t="shared" si="6"/>
        <v>#REF!</v>
      </c>
      <c r="DD13" t="str">
        <f t="array" ref="DD13">IFERROR(INDEX($DC$2:$DC$208,SMALL(IF(1-($DC$2:$DC$208=""),IF(1-(#REF!:#REF!&lt;&gt;""),ROW($DC$2:$DC$208)-ROW($DC$2)+1)), ROWS(#REF!:#REF!))),"")</f>
        <v/>
      </c>
      <c r="DE13" t="e">
        <f>IF(#REF!="","",SUM(#REF!))</f>
        <v>#REF!</v>
      </c>
      <c r="DF13" t="e">
        <f t="array" ref="DF13">IF(#REF!="","",SUM(DE13:INDEX(DE13:DE219,MATCH(TRUE,INDEX(DE13:DE219="",0),0))))</f>
        <v>#REF!</v>
      </c>
      <c r="DG13" t="e">
        <f t="shared" si="7"/>
        <v>#REF!</v>
      </c>
      <c r="DH13" t="str">
        <f t="array" ref="DH13">IFERROR(INDEX($DG$2:$DG$208,SMALL(IF(1-($DG$2:$DG$208=""),IF(1-(#REF!:#REF!&lt;&gt;""),ROW($DG$2:$DG$208)-ROW($DG$2)+1)), ROWS(#REF!:#REF!))),"")</f>
        <v/>
      </c>
      <c r="DI13" t="e">
        <f>IF(#REF!="","",SUM(#REF!))</f>
        <v>#REF!</v>
      </c>
      <c r="DJ13" t="e">
        <f t="array" ref="DJ13">IF(#REF!="","",SUM(DI13:INDEX(DI13:DI219,MATCH(TRUE,INDEX(DI13:DI219="",0),0))))</f>
        <v>#REF!</v>
      </c>
      <c r="DK13" t="e">
        <f t="shared" si="8"/>
        <v>#REF!</v>
      </c>
      <c r="DL13" t="str">
        <f t="array" ref="DL13">IFERROR(INDEX($DK$2:$DK$208,SMALL(IF(1-($DK$2:$DK$208=""),IF(1-(#REF!:#REF!&lt;&gt;""),ROW($DK$2:$DK$208)-ROW($DK$2)+1)), ROWS(#REF!:#REF!))),"")</f>
        <v/>
      </c>
      <c r="DM13" t="e">
        <f>IF(#REF!="","",SUM(#REF!))</f>
        <v>#REF!</v>
      </c>
      <c r="DN13" t="e">
        <f t="array" ref="DN13">IF(#REF!="","",SUM(DM13:INDEX(DM13:DM219,MATCH(TRUE,INDEX(DM13:DM219="",0),0))))</f>
        <v>#REF!</v>
      </c>
      <c r="DO13" t="e">
        <f t="shared" si="9"/>
        <v>#REF!</v>
      </c>
      <c r="DP13" t="str">
        <f t="array" ref="DP13">IFERROR(INDEX($DO$2:$DO$208,SMALL(IF(1-($DO$2:$DO$208=""),IF(1-(#REF!:#REF!&lt;&gt;""),ROW($DO$2:$DO$208)-ROW($DO$2)+1)), ROWS(#REF!:#REF!))),"")</f>
        <v/>
      </c>
      <c r="DQ13" t="e">
        <f>IF(#REF!="","",SUM(#REF!))</f>
        <v>#REF!</v>
      </c>
      <c r="DR13" t="e">
        <f t="array" ref="DR13">IF(#REF!="","",SUM(DQ13:INDEX(DQ13:DQ219,MATCH(TRUE,INDEX(DQ13:DQ219="",0),0))))</f>
        <v>#REF!</v>
      </c>
      <c r="DS13" t="e">
        <f t="shared" si="10"/>
        <v>#REF!</v>
      </c>
      <c r="DT13" t="str">
        <f t="array" ref="DT13">IFERROR(INDEX($DS$2:$DS$208,SMALL(IF(1-($DS$2:$DS$208=""),IF(1-(#REF!:#REF!&lt;&gt;""),ROW($DS$2:$DS$208)-ROW($DS$2)+1)), ROWS(#REF!:#REF!))),"")</f>
        <v/>
      </c>
      <c r="DU13" t="e">
        <f>IF(#REF!="","",SUM(#REF!))</f>
        <v>#REF!</v>
      </c>
      <c r="DV13" t="e">
        <f t="array" ref="DV13">IF(#REF!="","",SUM(DU13:INDEX(DU13:DU219,MATCH(TRUE,INDEX(DU13:DU219="",0),0))))</f>
        <v>#REF!</v>
      </c>
      <c r="DW13" t="e">
        <f t="shared" si="11"/>
        <v>#REF!</v>
      </c>
      <c r="DX13" t="str">
        <f t="array" ref="DX13">IFERROR(INDEX($DW$2:$DW$208,SMALL(IF(1-($DW$2:$DW$208=""),IF(1-(#REF!:#REF!&lt;&gt;""),ROW($DW$2:$DW$208)-ROW($DW$2)+1)), ROWS(#REF!:#REF!))),"")</f>
        <v/>
      </c>
      <c r="DY13" t="e">
        <f>IF(#REF!="","",SUM(#REF!))</f>
        <v>#REF!</v>
      </c>
      <c r="DZ13" t="e">
        <f t="array" ref="DZ13">IF(#REF!="","",SUM(DY13:INDEX(DY13:DY219,MATCH(TRUE,INDEX(DY13:DY219="",0),0))))</f>
        <v>#REF!</v>
      </c>
      <c r="EA13" t="e">
        <f t="shared" si="12"/>
        <v>#REF!</v>
      </c>
      <c r="EB13" t="str">
        <f t="array" ref="EB13">IFERROR(INDEX($EA$2:$EA$208,SMALL(IF(1-($EA$2:$EA$208=""),IF(1-(#REF!:#REF!&lt;&gt;""),ROW($EA$2:$EA$208)-ROW($EA$2)+1)), ROWS(#REF!:#REF!))),"")</f>
        <v/>
      </c>
      <c r="EC13" t="e">
        <f>IF(#REF!="","",SUM(#REF!))</f>
        <v>#REF!</v>
      </c>
      <c r="ED13" t="e">
        <f t="array" ref="ED13">IF(#REF!="","",SUM(EC13:INDEX(EC13:EC219,MATCH(TRUE,INDEX(EC13:EC219="",0),0))))</f>
        <v>#REF!</v>
      </c>
      <c r="EE13" t="e">
        <f t="shared" si="13"/>
        <v>#REF!</v>
      </c>
      <c r="EF13" t="str">
        <f t="array" ref="EF13">IFERROR(INDEX($EE$2:$EE$208,SMALL(IF(1-($EE$2:$EE$208=""),IF(1-(#REF!:#REF!&lt;&gt;""),ROW($EE$2:$EE$208)-ROW($EE$2)+1)), ROWS(#REF!:#REF!))),"")</f>
        <v/>
      </c>
      <c r="EG13" t="e">
        <f>IF(#REF!="","",SUM(#REF!))</f>
        <v>#REF!</v>
      </c>
      <c r="EH13" t="e">
        <f t="array" ref="EH13">IF(#REF!="","",SUM(EG13:INDEX(EG13:EG219,MATCH(TRUE,INDEX(EG13:EG219="",0),0))))</f>
        <v>#REF!</v>
      </c>
      <c r="EI13" t="e">
        <f t="shared" si="14"/>
        <v>#REF!</v>
      </c>
      <c r="EJ13" t="str">
        <f t="array" ref="EJ13">IFERROR(INDEX($EI$2:$EI$208,SMALL(IF(1-($EI$2:$EI$208=""),IF(1-(#REF!:#REF!&lt;&gt;""),ROW($EI$2:$EI$208)-ROW($EI$2)+1)), ROWS(#REF!:#REF!))),"")</f>
        <v/>
      </c>
      <c r="EK13" t="e">
        <f>IF(#REF!="","",SUM(#REF!))</f>
        <v>#REF!</v>
      </c>
      <c r="EL13" t="e">
        <f t="array" ref="EL13">IF(#REF!="","",SUM(EK13:INDEX(EK13:EK219,MATCH(TRUE,INDEX(EK13:EK219="",0),0))))</f>
        <v>#REF!</v>
      </c>
      <c r="EM13" t="e">
        <f t="shared" si="15"/>
        <v>#REF!</v>
      </c>
      <c r="EN13" t="str">
        <f t="array" ref="EN13">IFERROR(INDEX($EM$2:$EM$208,SMALL(IF(1-($EM$2:$EM$208=""),IF(1-(#REF!:#REF!&lt;&gt;""),ROW($EM$2:$EM$208)-ROW($EM$2)+1)), ROWS(#REF!:#REF!))),"")</f>
        <v/>
      </c>
      <c r="EO13" t="e">
        <f>IF(#REF!="","",SUM(#REF!))</f>
        <v>#REF!</v>
      </c>
      <c r="EP13" t="e">
        <f t="array" ref="EP13">IF(#REF!="","",SUM(EO13:INDEX(EO13:EO219,MATCH(TRUE,INDEX(EO13:EO219="",0),0))))</f>
        <v>#REF!</v>
      </c>
      <c r="EQ13" t="e">
        <f t="shared" si="16"/>
        <v>#REF!</v>
      </c>
      <c r="ER13" t="str">
        <f t="array" ref="ER13">IFERROR(INDEX($EQ$2:$EQ$208,SMALL(IF(1-($EQ$2:$EQ$208=""),IF(1-(#REF!:#REF!&lt;&gt;""),ROW($EQ$2:$EQ$208)-ROW($EQ$2)+1)), ROWS(#REF!:#REF!))),"")</f>
        <v/>
      </c>
      <c r="ES13" t="e">
        <f>IF(#REF!="","",SUM(#REF!))</f>
        <v>#REF!</v>
      </c>
      <c r="ET13" t="e">
        <f t="array" ref="ET13">IF(#REF!="","",SUM(ES13:INDEX(ES13:ES219,MATCH(TRUE,INDEX(ES13:ES219="",0),0))))</f>
        <v>#REF!</v>
      </c>
      <c r="EU13" t="e">
        <f t="shared" si="17"/>
        <v>#REF!</v>
      </c>
      <c r="EV13" t="str">
        <f t="array" ref="EV13">IFERROR(INDEX($EU$2:$EU$208,SMALL(IF(1-($EU$2:$EU$208=""),IF(1-(#REF!:#REF!&lt;&gt;""),ROW($EU$2:$EU$208)-ROW($EU$2)+1)), ROWS(#REF!:#REF!))),"")</f>
        <v/>
      </c>
      <c r="EW13" t="e">
        <f>IF(#REF!="","",SUM(#REF!))</f>
        <v>#REF!</v>
      </c>
      <c r="EX13" t="e">
        <f t="array" ref="EX13">IF(#REF!="","",SUM(EW13:INDEX(EW13:EW219,MATCH(TRUE,INDEX(EW13:EW219="",0),0))))</f>
        <v>#REF!</v>
      </c>
      <c r="EY13" t="e">
        <f t="shared" si="18"/>
        <v>#REF!</v>
      </c>
      <c r="EZ13" t="str">
        <f t="array" ref="EZ13">IFERROR(INDEX($EY$2:$EY$208,SMALL(IF(1-($EY$2:$EY$208=""),IF(1-(#REF!:#REF!&lt;&gt;""),ROW($EY$2:$EY$208)-ROW($EY$2)+1)), ROWS(#REF!:#REF!))),"")</f>
        <v/>
      </c>
      <c r="FA13" t="e">
        <f>IF(#REF!="","",SUM(#REF!))</f>
        <v>#REF!</v>
      </c>
      <c r="FB13" t="e">
        <f t="array" ref="FB13">IF(#REF!="","",SUM(FA13:INDEX(FA13:FA219,MATCH(TRUE,INDEX(FA13:FA219="",0),0))))</f>
        <v>#REF!</v>
      </c>
      <c r="FC13" t="e">
        <f t="shared" si="19"/>
        <v>#REF!</v>
      </c>
      <c r="FD13" t="str">
        <f t="array" ref="FD13">IFERROR(INDEX($FC$2:$FC$208,SMALL(IF(1-($FC$2:$FC$208=""),IF(1-(#REF!:#REF!&lt;&gt;""),ROW($FC$2:$FC$208)-ROW($FC$2)+1)), ROWS(#REF!:#REF!))),"")</f>
        <v/>
      </c>
    </row>
    <row r="14" spans="1:160" x14ac:dyDescent="0.25">
      <c r="A14" t="e">
        <f>IF(#REF!="","",SUM(#REF!))</f>
        <v>#REF!</v>
      </c>
      <c r="B14" t="e">
        <f t="array" ref="B14">IF(#REF!="","",SUM($A14:INDEX(A14:$A$208,MATCH(TRUE,INDEX($A14:$A$208="",0),0))))</f>
        <v>#REF!</v>
      </c>
      <c r="C14" t="e">
        <f t="shared" si="20"/>
        <v>#REF!</v>
      </c>
      <c r="E14" t="e">
        <f>IF(#REF!="","",SUM(#REF!))</f>
        <v>#REF!</v>
      </c>
      <c r="F14" t="e">
        <f t="array" ref="F14">IF(#REF!="","",SUM($E14:INDEX(E14:$E$208,MATCH(TRUE,INDEX($E14:$E$208="",0),0))))</f>
        <v>#REF!</v>
      </c>
      <c r="G14" t="e">
        <f t="shared" si="21"/>
        <v>#REF!</v>
      </c>
      <c r="I14" t="e">
        <f>IF(#REF!="","",SUM(#REF!))</f>
        <v>#REF!</v>
      </c>
      <c r="J14" t="e">
        <f t="array" ref="J14">IF(#REF!="","",SUM(I14:INDEX(I14:I220,MATCH(TRUE,INDEX(I14:I220="",0),0))))</f>
        <v>#REF!</v>
      </c>
      <c r="K14" t="e">
        <f t="shared" si="22"/>
        <v>#REF!</v>
      </c>
      <c r="M14" t="e">
        <f>IF(#REF!="","",SUM(#REF!))</f>
        <v>#REF!</v>
      </c>
      <c r="N14" t="e">
        <f t="array" ref="N14">IF(#REF!="","",SUM(M14:INDEX(M14:M220,MATCH(TRUE,INDEX(M14:M220="",0),0))))</f>
        <v>#REF!</v>
      </c>
      <c r="O14" t="e">
        <f t="shared" si="23"/>
        <v>#REF!</v>
      </c>
      <c r="Q14" t="e">
        <f>IF(#REF!="","",SUM(#REF!))</f>
        <v>#REF!</v>
      </c>
      <c r="R14" t="e">
        <f t="array" ref="R14">IF(#REF!="","",SUM(Q14:INDEX(Q14:Q220,MATCH(TRUE,INDEX(Q14:Q220="",0),0))))</f>
        <v>#REF!</v>
      </c>
      <c r="S14" t="e">
        <f t="shared" si="24"/>
        <v>#REF!</v>
      </c>
      <c r="U14" t="e">
        <f>IF(#REF!="","",SUM(#REF!))</f>
        <v>#REF!</v>
      </c>
      <c r="V14" t="e">
        <f t="array" ref="V14">IF(#REF!="","",SUM(U14:INDEX(U14:U220,MATCH(TRUE,INDEX(U14:U220="",0),0))))</f>
        <v>#REF!</v>
      </c>
      <c r="W14" t="e">
        <f t="shared" si="25"/>
        <v>#REF!</v>
      </c>
      <c r="Y14" t="e">
        <f>IF(#REF!="","",SUM(#REF!))</f>
        <v>#REF!</v>
      </c>
      <c r="Z14" t="e">
        <f t="array" ref="Z14">IF(#REF!="","",SUM(Y14:INDEX(Y14:Y220,MATCH(TRUE,INDEX(Y14:Y220="",0),0))))</f>
        <v>#REF!</v>
      </c>
      <c r="AA14" t="e">
        <f t="shared" si="26"/>
        <v>#REF!</v>
      </c>
      <c r="AC14" t="e">
        <f>IF(#REF!="","",SUM(#REF!))</f>
        <v>#REF!</v>
      </c>
      <c r="AD14" t="e">
        <f t="array" ref="AD14">IF(#REF!="","",SUM(AC14:INDEX(AC14:AC220,MATCH(TRUE,INDEX(AC14:AC220="",0),0))))</f>
        <v>#REF!</v>
      </c>
      <c r="AE14" t="e">
        <f t="shared" si="27"/>
        <v>#REF!</v>
      </c>
      <c r="AG14" t="e">
        <f>IF(#REF!="","",SUM(#REF!))</f>
        <v>#REF!</v>
      </c>
      <c r="AH14" t="e">
        <f t="array" ref="AH14">IF(#REF!="","",SUM(AG14:INDEX(AG14:AG220,MATCH(TRUE,INDEX(AG14:AG220="",0),0))))</f>
        <v>#REF!</v>
      </c>
      <c r="AI14" t="e">
        <f t="shared" si="28"/>
        <v>#REF!</v>
      </c>
      <c r="AK14" t="e">
        <f>IF(#REF!="","",SUM(#REF!))</f>
        <v>#REF!</v>
      </c>
      <c r="AL14" t="e">
        <f t="array" ref="AL14">IF(#REF!="","",SUM(AK14:INDEX(AK14:AK220,MATCH(TRUE,INDEX(AK14:AK220="",0),0))))</f>
        <v>#REF!</v>
      </c>
      <c r="AM14" t="e">
        <f t="shared" si="29"/>
        <v>#REF!</v>
      </c>
      <c r="AO14" t="e">
        <f>IF(#REF!="","",SUM(#REF!))</f>
        <v>#REF!</v>
      </c>
      <c r="AP14" t="e">
        <f t="array" ref="AP14">IF(#REF!="","",SUM(AO14:INDEX(AO14:AO220,MATCH(TRUE,INDEX(AO14:AO220="",0),0))))</f>
        <v>#REF!</v>
      </c>
      <c r="AQ14" t="e">
        <f t="shared" si="30"/>
        <v>#REF!</v>
      </c>
      <c r="AS14" t="e">
        <f>IF(#REF!="","",SUM(#REF!))</f>
        <v>#REF!</v>
      </c>
      <c r="AT14" t="e">
        <f t="array" ref="AT14">IF(#REF!="","",SUM(AS14:INDEX(AS14:AS220,MATCH(TRUE,INDEX(AS14:AS220="",0),0))))</f>
        <v>#REF!</v>
      </c>
      <c r="AU14" t="e">
        <f t="shared" si="31"/>
        <v>#REF!</v>
      </c>
      <c r="AW14" t="e">
        <f>IF(#REF!="","",SUM(#REF!))</f>
        <v>#REF!</v>
      </c>
      <c r="AX14" t="e">
        <f t="array" ref="AX14">IF(#REF!="","",SUM(AW14:INDEX(AW14:AW220,MATCH(TRUE,INDEX(AW14:AW220="",0),0))))</f>
        <v>#REF!</v>
      </c>
      <c r="AY14" t="e">
        <f t="shared" si="32"/>
        <v>#REF!</v>
      </c>
      <c r="BA14" t="e">
        <f>IF(#REF!="","",SUM(#REF!))</f>
        <v>#REF!</v>
      </c>
      <c r="BB14" t="e">
        <f t="array" ref="BB14">IF(#REF!="","",SUM(BA14:INDEX(BA14:BA220,MATCH(TRUE,INDEX(BA14:BA220="",0),0))))</f>
        <v>#REF!</v>
      </c>
      <c r="BC14" t="e">
        <f t="shared" si="33"/>
        <v>#REF!</v>
      </c>
      <c r="BE14" t="e">
        <f>IF(#REF!="","",SUM(#REF!))</f>
        <v>#REF!</v>
      </c>
      <c r="BF14" t="e">
        <f t="array" ref="BF14">IF(#REF!="","",SUM(BE14:INDEX(BE14:BE220,MATCH(TRUE,INDEX(BE14:BE220="",0),0))))</f>
        <v>#REF!</v>
      </c>
      <c r="BG14" t="e">
        <f t="shared" si="34"/>
        <v>#REF!</v>
      </c>
      <c r="BI14" t="e">
        <f>IF(#REF!="","",SUM(#REF!))</f>
        <v>#REF!</v>
      </c>
      <c r="BJ14" t="e">
        <f t="array" ref="BJ14">IF(#REF!="","",SUM(BI14:INDEX(BI14:BI220,MATCH(TRUE,INDEX(BI14:BI220="",0),0))))</f>
        <v>#REF!</v>
      </c>
      <c r="BK14" t="e">
        <f t="shared" si="35"/>
        <v>#REF!</v>
      </c>
      <c r="BM14" t="e">
        <f>IF(#REF!="","",SUM(#REF!))</f>
        <v>#REF!</v>
      </c>
      <c r="BN14" t="e">
        <f t="array" ref="BN14">IF(#REF!="","",SUM(BM14:INDEX(BM14:BM220,MATCH(TRUE,INDEX(BM14:BM220="",0),0))))</f>
        <v>#REF!</v>
      </c>
      <c r="BO14" t="e">
        <f t="shared" si="36"/>
        <v>#REF!</v>
      </c>
      <c r="BQ14" t="e">
        <f>IF(#REF!="","",SUM(#REF!))</f>
        <v>#REF!</v>
      </c>
      <c r="BR14" t="e">
        <f t="array" ref="BR14">IF(#REF!="","",SUM(BQ14:INDEX(BQ14:BQ220,MATCH(TRUE,INDEX(BQ14:BQ220="",0),0))))</f>
        <v>#REF!</v>
      </c>
      <c r="BS14" t="e">
        <f t="shared" si="37"/>
        <v>#REF!</v>
      </c>
      <c r="BU14" t="e">
        <f>IF(#REF!="","",SUM(#REF!))</f>
        <v>#REF!</v>
      </c>
      <c r="BV14" t="e">
        <f t="array" ref="BV14">IF(#REF!="","",SUM(BU14:INDEX(BU14:BU220,MATCH(TRUE,INDEX(BU14:BU220="",0),0))))</f>
        <v>#REF!</v>
      </c>
      <c r="BW14" t="e">
        <f t="shared" si="38"/>
        <v>#REF!</v>
      </c>
      <c r="BY14" t="e">
        <f>IF(#REF!="","",SUM(#REF!))</f>
        <v>#REF!</v>
      </c>
      <c r="BZ14" t="e">
        <f t="array" ref="BZ14">IF(#REF!="","",SUM(BY14:INDEX(BY14:BY220,MATCH(TRUE,INDEX(BY14:BY220="",0),0))))</f>
        <v>#REF!</v>
      </c>
      <c r="CA14" t="e">
        <f t="shared" si="39"/>
        <v>#REF!</v>
      </c>
      <c r="CC14" t="e">
        <f>IF(#REF!="","",SUM(#REF!))</f>
        <v>#REF!</v>
      </c>
      <c r="CD14" t="e">
        <f t="array" ref="CD14">IF(#REF!="","",SUM(CC14:INDEX(CC14:CC220,MATCH(TRUE,INDEX(CC14:CC220="",0),0))))</f>
        <v>#REF!</v>
      </c>
      <c r="CE14" t="e">
        <f t="shared" si="0"/>
        <v>#REF!</v>
      </c>
      <c r="CF14" t="str">
        <f t="array" ref="CF14">IFERROR(INDEX($CE$2:$CE$208,SMALL(IF(1-($CE$2:$CE$208=""),IF(1-(#REF!:#REF!&lt;&gt;""),ROW($CE$2:$CE$208)-ROW($CE$2)+1)), ROWS(#REF!:#REF!))),"")</f>
        <v/>
      </c>
      <c r="CG14" t="e">
        <f>IF(#REF!="","",SUM(#REF!))</f>
        <v>#REF!</v>
      </c>
      <c r="CH14" t="e">
        <f t="array" ref="CH14">IF(#REF!="","",SUM(CG14:INDEX(CG14:CG220,MATCH(TRUE,INDEX(CG14:CG220="",0),0))))</f>
        <v>#REF!</v>
      </c>
      <c r="CI14" t="e">
        <f t="shared" si="1"/>
        <v>#REF!</v>
      </c>
      <c r="CJ14" t="str">
        <f t="array" ref="CJ14">IFERROR(INDEX($CI$2:$CI$208,SMALL(IF(1-($CI$2:$CI$208=""),IF(1-(#REF!:#REF!&lt;&gt;""),ROW($CI$2:$CI$208)-ROW($CI$2)+1)), ROWS(#REF!:#REF!))),"")</f>
        <v/>
      </c>
      <c r="CK14" t="e">
        <f>IF(#REF!="","",SUM(#REF!))</f>
        <v>#REF!</v>
      </c>
      <c r="CL14" t="e">
        <f t="array" ref="CL14">IF(#REF!="","",SUM(CK14:INDEX(CK14:CK220,MATCH(TRUE,INDEX(CK14:CK220="",0),0))))</f>
        <v>#REF!</v>
      </c>
      <c r="CM14" t="e">
        <f t="shared" si="2"/>
        <v>#REF!</v>
      </c>
      <c r="CN14" t="str">
        <f t="array" ref="CN14">IFERROR(INDEX($CM$2:$CM$208,SMALL(IF(1-($CM$2:$CM$208=""),IF(1-(#REF!:#REF!&lt;&gt;""),ROW($CM$2:$CM$208)-ROW($CM$2)+1)), ROWS(#REF!:#REF!))),"")</f>
        <v/>
      </c>
      <c r="CO14" t="e">
        <f>IF(#REF!="","",SUM(#REF!))</f>
        <v>#REF!</v>
      </c>
      <c r="CP14" t="e">
        <f t="array" ref="CP14">IF(#REF!="","",SUM(CO14:INDEX(CO14:CO220,MATCH(TRUE,INDEX(CO14:CO220="",0),0))))</f>
        <v>#REF!</v>
      </c>
      <c r="CQ14" t="e">
        <f t="shared" si="3"/>
        <v>#REF!</v>
      </c>
      <c r="CR14" t="str">
        <f t="array" ref="CR14">IFERROR(INDEX($CQ$2:$CQ$208,SMALL(IF(1-($CQ$2:$CQ$208=""),IF(1-(#REF!:#REF!&lt;&gt;""),ROW($CQ$2:$CQ$208)-ROW($CQ$2)+1)), ROWS(#REF!:#REF!))),"")</f>
        <v/>
      </c>
      <c r="CS14" t="e">
        <f>IF(#REF!="","",SUM(#REF!))</f>
        <v>#REF!</v>
      </c>
      <c r="CT14" t="e">
        <f t="array" ref="CT14">IF(#REF!="","",SUM(CS14:INDEX(CS14:CS220,MATCH(TRUE,INDEX(CS14:CS220="",0),0))))</f>
        <v>#REF!</v>
      </c>
      <c r="CU14" t="e">
        <f t="shared" si="4"/>
        <v>#REF!</v>
      </c>
      <c r="CV14" t="str">
        <f t="array" ref="CV14">IFERROR(INDEX($CU$2:$CU$208,SMALL(IF(1-($CU$2:$CU$208=""),IF(1-(#REF!:#REF!&lt;&gt;""),ROW($CU$2:$CU$208)-ROW($CU$2)+1)), ROWS(#REF!:#REF!))),"")</f>
        <v/>
      </c>
      <c r="CW14" t="e">
        <f>IF(#REF!="","",SUM(#REF!))</f>
        <v>#REF!</v>
      </c>
      <c r="CX14" t="e">
        <f t="array" ref="CX14">IF(#REF!="","",SUM(CW14:INDEX(CW14:CW220,MATCH(TRUE,INDEX(CW14:CW220="",0),0))))</f>
        <v>#REF!</v>
      </c>
      <c r="CY14" t="e">
        <f t="shared" si="5"/>
        <v>#REF!</v>
      </c>
      <c r="CZ14" t="str">
        <f t="array" ref="CZ14">IFERROR(INDEX($CY$2:$CY$208,SMALL(IF(1-($CY$2:$CY$208=""),IF(1-(#REF!:#REF!&lt;&gt;""),ROW($CY$2:$CY$208)-ROW($CY$2)+1)), ROWS(#REF!:#REF!))),"")</f>
        <v/>
      </c>
      <c r="DA14" t="e">
        <f>IF(#REF!="","",SUM(#REF!))</f>
        <v>#REF!</v>
      </c>
      <c r="DB14" t="e">
        <f t="array" ref="DB14">IF(#REF!="","",SUM(DA14:INDEX(DA14:DA220,MATCH(TRUE,INDEX(DA14:DA220="",0),0))))</f>
        <v>#REF!</v>
      </c>
      <c r="DC14" t="e">
        <f t="shared" si="6"/>
        <v>#REF!</v>
      </c>
      <c r="DD14" t="str">
        <f t="array" ref="DD14">IFERROR(INDEX($DC$2:$DC$208,SMALL(IF(1-($DC$2:$DC$208=""),IF(1-(#REF!:#REF!&lt;&gt;""),ROW($DC$2:$DC$208)-ROW($DC$2)+1)), ROWS(#REF!:#REF!))),"")</f>
        <v/>
      </c>
      <c r="DE14" t="e">
        <f>IF(#REF!="","",SUM(#REF!))</f>
        <v>#REF!</v>
      </c>
      <c r="DF14" t="e">
        <f t="array" ref="DF14">IF(#REF!="","",SUM(DE14:INDEX(DE14:DE220,MATCH(TRUE,INDEX(DE14:DE220="",0),0))))</f>
        <v>#REF!</v>
      </c>
      <c r="DG14" t="e">
        <f t="shared" si="7"/>
        <v>#REF!</v>
      </c>
      <c r="DH14" t="str">
        <f t="array" ref="DH14">IFERROR(INDEX($DG$2:$DG$208,SMALL(IF(1-($DG$2:$DG$208=""),IF(1-(#REF!:#REF!&lt;&gt;""),ROW($DG$2:$DG$208)-ROW($DG$2)+1)), ROWS(#REF!:#REF!))),"")</f>
        <v/>
      </c>
      <c r="DI14" t="e">
        <f>IF(#REF!="","",SUM(#REF!))</f>
        <v>#REF!</v>
      </c>
      <c r="DJ14" t="e">
        <f t="array" ref="DJ14">IF(#REF!="","",SUM(DI14:INDEX(DI14:DI220,MATCH(TRUE,INDEX(DI14:DI220="",0),0))))</f>
        <v>#REF!</v>
      </c>
      <c r="DK14" t="e">
        <f t="shared" si="8"/>
        <v>#REF!</v>
      </c>
      <c r="DL14" t="str">
        <f t="array" ref="DL14">IFERROR(INDEX($DK$2:$DK$208,SMALL(IF(1-($DK$2:$DK$208=""),IF(1-(#REF!:#REF!&lt;&gt;""),ROW($DK$2:$DK$208)-ROW($DK$2)+1)), ROWS(#REF!:#REF!))),"")</f>
        <v/>
      </c>
      <c r="DM14" t="e">
        <f>IF(#REF!="","",SUM(#REF!))</f>
        <v>#REF!</v>
      </c>
      <c r="DN14" t="e">
        <f t="array" ref="DN14">IF(#REF!="","",SUM(DM14:INDEX(DM14:DM220,MATCH(TRUE,INDEX(DM14:DM220="",0),0))))</f>
        <v>#REF!</v>
      </c>
      <c r="DO14" t="e">
        <f t="shared" si="9"/>
        <v>#REF!</v>
      </c>
      <c r="DP14" t="str">
        <f t="array" ref="DP14">IFERROR(INDEX($DO$2:$DO$208,SMALL(IF(1-($DO$2:$DO$208=""),IF(1-(#REF!:#REF!&lt;&gt;""),ROW($DO$2:$DO$208)-ROW($DO$2)+1)), ROWS(#REF!:#REF!))),"")</f>
        <v/>
      </c>
      <c r="DQ14" t="e">
        <f>IF(#REF!="","",SUM(#REF!))</f>
        <v>#REF!</v>
      </c>
      <c r="DR14" t="e">
        <f t="array" ref="DR14">IF(#REF!="","",SUM(DQ14:INDEX(DQ14:DQ220,MATCH(TRUE,INDEX(DQ14:DQ220="",0),0))))</f>
        <v>#REF!</v>
      </c>
      <c r="DS14" t="e">
        <f t="shared" si="10"/>
        <v>#REF!</v>
      </c>
      <c r="DT14" t="str">
        <f t="array" ref="DT14">IFERROR(INDEX($DS$2:$DS$208,SMALL(IF(1-($DS$2:$DS$208=""),IF(1-(#REF!:#REF!&lt;&gt;""),ROW($DS$2:$DS$208)-ROW($DS$2)+1)), ROWS(#REF!:#REF!))),"")</f>
        <v/>
      </c>
      <c r="DU14" t="e">
        <f>IF(#REF!="","",SUM(#REF!))</f>
        <v>#REF!</v>
      </c>
      <c r="DV14" t="e">
        <f t="array" ref="DV14">IF(#REF!="","",SUM(DU14:INDEX(DU14:DU220,MATCH(TRUE,INDEX(DU14:DU220="",0),0))))</f>
        <v>#REF!</v>
      </c>
      <c r="DW14" t="e">
        <f t="shared" si="11"/>
        <v>#REF!</v>
      </c>
      <c r="DX14" t="str">
        <f t="array" ref="DX14">IFERROR(INDEX($DW$2:$DW$208,SMALL(IF(1-($DW$2:$DW$208=""),IF(1-(#REF!:#REF!&lt;&gt;""),ROW($DW$2:$DW$208)-ROW($DW$2)+1)), ROWS(#REF!:#REF!))),"")</f>
        <v/>
      </c>
      <c r="DY14" t="e">
        <f>IF(#REF!="","",SUM(#REF!))</f>
        <v>#REF!</v>
      </c>
      <c r="DZ14" t="e">
        <f t="array" ref="DZ14">IF(#REF!="","",SUM(DY14:INDEX(DY14:DY220,MATCH(TRUE,INDEX(DY14:DY220="",0),0))))</f>
        <v>#REF!</v>
      </c>
      <c r="EA14" t="e">
        <f t="shared" si="12"/>
        <v>#REF!</v>
      </c>
      <c r="EB14" t="str">
        <f t="array" ref="EB14">IFERROR(INDEX($EA$2:$EA$208,SMALL(IF(1-($EA$2:$EA$208=""),IF(1-(#REF!:#REF!&lt;&gt;""),ROW($EA$2:$EA$208)-ROW($EA$2)+1)), ROWS(#REF!:#REF!))),"")</f>
        <v/>
      </c>
      <c r="EC14" t="e">
        <f>IF(#REF!="","",SUM(#REF!))</f>
        <v>#REF!</v>
      </c>
      <c r="ED14" t="e">
        <f t="array" ref="ED14">IF(#REF!="","",SUM(EC14:INDEX(EC14:EC220,MATCH(TRUE,INDEX(EC14:EC220="",0),0))))</f>
        <v>#REF!</v>
      </c>
      <c r="EE14" t="e">
        <f t="shared" si="13"/>
        <v>#REF!</v>
      </c>
      <c r="EF14" t="str">
        <f t="array" ref="EF14">IFERROR(INDEX($EE$2:$EE$208,SMALL(IF(1-($EE$2:$EE$208=""),IF(1-(#REF!:#REF!&lt;&gt;""),ROW($EE$2:$EE$208)-ROW($EE$2)+1)), ROWS(#REF!:#REF!))),"")</f>
        <v/>
      </c>
      <c r="EG14" t="e">
        <f>IF(#REF!="","",SUM(#REF!))</f>
        <v>#REF!</v>
      </c>
      <c r="EH14" t="e">
        <f t="array" ref="EH14">IF(#REF!="","",SUM(EG14:INDEX(EG14:EG220,MATCH(TRUE,INDEX(EG14:EG220="",0),0))))</f>
        <v>#REF!</v>
      </c>
      <c r="EI14" t="e">
        <f t="shared" si="14"/>
        <v>#REF!</v>
      </c>
      <c r="EJ14" t="str">
        <f t="array" ref="EJ14">IFERROR(INDEX($EI$2:$EI$208,SMALL(IF(1-($EI$2:$EI$208=""),IF(1-(#REF!:#REF!&lt;&gt;""),ROW($EI$2:$EI$208)-ROW($EI$2)+1)), ROWS(#REF!:#REF!))),"")</f>
        <v/>
      </c>
      <c r="EK14" t="e">
        <f>IF(#REF!="","",SUM(#REF!))</f>
        <v>#REF!</v>
      </c>
      <c r="EL14" t="e">
        <f t="array" ref="EL14">IF(#REF!="","",SUM(EK14:INDEX(EK14:EK220,MATCH(TRUE,INDEX(EK14:EK220="",0),0))))</f>
        <v>#REF!</v>
      </c>
      <c r="EM14" t="e">
        <f t="shared" si="15"/>
        <v>#REF!</v>
      </c>
      <c r="EN14" t="str">
        <f t="array" ref="EN14">IFERROR(INDEX($EM$2:$EM$208,SMALL(IF(1-($EM$2:$EM$208=""),IF(1-(#REF!:#REF!&lt;&gt;""),ROW($EM$2:$EM$208)-ROW($EM$2)+1)), ROWS(#REF!:#REF!))),"")</f>
        <v/>
      </c>
      <c r="EO14" t="e">
        <f>IF(#REF!="","",SUM(#REF!))</f>
        <v>#REF!</v>
      </c>
      <c r="EP14" t="e">
        <f t="array" ref="EP14">IF(#REF!="","",SUM(EO14:INDEX(EO14:EO220,MATCH(TRUE,INDEX(EO14:EO220="",0),0))))</f>
        <v>#REF!</v>
      </c>
      <c r="EQ14" t="e">
        <f t="shared" si="16"/>
        <v>#REF!</v>
      </c>
      <c r="ER14" t="str">
        <f t="array" ref="ER14">IFERROR(INDEX($EQ$2:$EQ$208,SMALL(IF(1-($EQ$2:$EQ$208=""),IF(1-(#REF!:#REF!&lt;&gt;""),ROW($EQ$2:$EQ$208)-ROW($EQ$2)+1)), ROWS(#REF!:#REF!))),"")</f>
        <v/>
      </c>
      <c r="ES14" t="e">
        <f>IF(#REF!="","",SUM(#REF!))</f>
        <v>#REF!</v>
      </c>
      <c r="ET14" t="e">
        <f t="array" ref="ET14">IF(#REF!="","",SUM(ES14:INDEX(ES14:ES220,MATCH(TRUE,INDEX(ES14:ES220="",0),0))))</f>
        <v>#REF!</v>
      </c>
      <c r="EU14" t="e">
        <f t="shared" si="17"/>
        <v>#REF!</v>
      </c>
      <c r="EV14" t="str">
        <f t="array" ref="EV14">IFERROR(INDEX($EU$2:$EU$208,SMALL(IF(1-($EU$2:$EU$208=""),IF(1-(#REF!:#REF!&lt;&gt;""),ROW($EU$2:$EU$208)-ROW($EU$2)+1)), ROWS(#REF!:#REF!))),"")</f>
        <v/>
      </c>
      <c r="EW14" t="e">
        <f>IF(#REF!="","",SUM(#REF!))</f>
        <v>#REF!</v>
      </c>
      <c r="EX14" t="e">
        <f t="array" ref="EX14">IF(#REF!="","",SUM(EW14:INDEX(EW14:EW220,MATCH(TRUE,INDEX(EW14:EW220="",0),0))))</f>
        <v>#REF!</v>
      </c>
      <c r="EY14" t="e">
        <f t="shared" si="18"/>
        <v>#REF!</v>
      </c>
      <c r="EZ14" t="str">
        <f t="array" ref="EZ14">IFERROR(INDEX($EY$2:$EY$208,SMALL(IF(1-($EY$2:$EY$208=""),IF(1-(#REF!:#REF!&lt;&gt;""),ROW($EY$2:$EY$208)-ROW($EY$2)+1)), ROWS(#REF!:#REF!))),"")</f>
        <v/>
      </c>
      <c r="FA14" t="e">
        <f>IF(#REF!="","",SUM(#REF!))</f>
        <v>#REF!</v>
      </c>
      <c r="FB14" t="e">
        <f t="array" ref="FB14">IF(#REF!="","",SUM(FA14:INDEX(FA14:FA220,MATCH(TRUE,INDEX(FA14:FA220="",0),0))))</f>
        <v>#REF!</v>
      </c>
      <c r="FC14" t="e">
        <f t="shared" si="19"/>
        <v>#REF!</v>
      </c>
      <c r="FD14" t="str">
        <f t="array" ref="FD14">IFERROR(INDEX($FC$2:$FC$208,SMALL(IF(1-($FC$2:$FC$208=""),IF(1-(#REF!:#REF!&lt;&gt;""),ROW($FC$2:$FC$208)-ROW($FC$2)+1)), ROWS(#REF!:#REF!))),"")</f>
        <v/>
      </c>
    </row>
    <row r="15" spans="1:160" x14ac:dyDescent="0.25">
      <c r="A15" t="e">
        <f>IF(#REF!="","",SUM(#REF!))</f>
        <v>#REF!</v>
      </c>
      <c r="B15" t="e">
        <f t="array" ref="B15">IF(#REF!="","",SUM($A15:INDEX(A15:$A$208,MATCH(TRUE,INDEX($A15:$A$208="",0),0))))</f>
        <v>#REF!</v>
      </c>
      <c r="C15" t="e">
        <f t="shared" si="20"/>
        <v>#REF!</v>
      </c>
      <c r="E15" t="e">
        <f>IF(#REF!="","",SUM(#REF!))</f>
        <v>#REF!</v>
      </c>
      <c r="F15" t="e">
        <f t="array" ref="F15">IF(#REF!="","",SUM($E15:INDEX(E15:$E$208,MATCH(TRUE,INDEX($E15:$E$208="",0),0))))</f>
        <v>#REF!</v>
      </c>
      <c r="G15" t="e">
        <f t="shared" si="21"/>
        <v>#REF!</v>
      </c>
      <c r="I15" t="e">
        <f>IF(#REF!="","",SUM(#REF!))</f>
        <v>#REF!</v>
      </c>
      <c r="J15" t="e">
        <f t="array" ref="J15">IF(#REF!="","",SUM(I15:INDEX(I15:I221,MATCH(TRUE,INDEX(I15:I221="",0),0))))</f>
        <v>#REF!</v>
      </c>
      <c r="K15" t="e">
        <f t="shared" si="22"/>
        <v>#REF!</v>
      </c>
      <c r="M15" t="e">
        <f>IF(#REF!="","",SUM(#REF!))</f>
        <v>#REF!</v>
      </c>
      <c r="N15" t="e">
        <f t="array" ref="N15">IF(#REF!="","",SUM(M15:INDEX(M15:M221,MATCH(TRUE,INDEX(M15:M221="",0),0))))</f>
        <v>#REF!</v>
      </c>
      <c r="O15" t="e">
        <f t="shared" si="23"/>
        <v>#REF!</v>
      </c>
      <c r="Q15" t="e">
        <f>IF(#REF!="","",SUM(#REF!))</f>
        <v>#REF!</v>
      </c>
      <c r="R15" t="e">
        <f t="array" ref="R15">IF(#REF!="","",SUM(Q15:INDEX(Q15:Q221,MATCH(TRUE,INDEX(Q15:Q221="",0),0))))</f>
        <v>#REF!</v>
      </c>
      <c r="S15" t="e">
        <f t="shared" si="24"/>
        <v>#REF!</v>
      </c>
      <c r="U15" t="e">
        <f>IF(#REF!="","",SUM(#REF!))</f>
        <v>#REF!</v>
      </c>
      <c r="V15" t="e">
        <f t="array" ref="V15">IF(#REF!="","",SUM(U15:INDEX(U15:U221,MATCH(TRUE,INDEX(U15:U221="",0),0))))</f>
        <v>#REF!</v>
      </c>
      <c r="W15" t="e">
        <f t="shared" si="25"/>
        <v>#REF!</v>
      </c>
      <c r="Y15" t="e">
        <f>IF(#REF!="","",SUM(#REF!))</f>
        <v>#REF!</v>
      </c>
      <c r="Z15" t="e">
        <f t="array" ref="Z15">IF(#REF!="","",SUM(Y15:INDEX(Y15:Y221,MATCH(TRUE,INDEX(Y15:Y221="",0),0))))</f>
        <v>#REF!</v>
      </c>
      <c r="AA15" t="e">
        <f t="shared" si="26"/>
        <v>#REF!</v>
      </c>
      <c r="AC15" t="e">
        <f>IF(#REF!="","",SUM(#REF!))</f>
        <v>#REF!</v>
      </c>
      <c r="AD15" t="e">
        <f t="array" ref="AD15">IF(#REF!="","",SUM(AC15:INDEX(AC15:AC221,MATCH(TRUE,INDEX(AC15:AC221="",0),0))))</f>
        <v>#REF!</v>
      </c>
      <c r="AE15" t="e">
        <f t="shared" si="27"/>
        <v>#REF!</v>
      </c>
      <c r="AG15" t="e">
        <f>IF(#REF!="","",SUM(#REF!))</f>
        <v>#REF!</v>
      </c>
      <c r="AH15" t="e">
        <f t="array" ref="AH15">IF(#REF!="","",SUM(AG15:INDEX(AG15:AG221,MATCH(TRUE,INDEX(AG15:AG221="",0),0))))</f>
        <v>#REF!</v>
      </c>
      <c r="AI15" t="e">
        <f t="shared" si="28"/>
        <v>#REF!</v>
      </c>
      <c r="AK15" t="e">
        <f>IF(#REF!="","",SUM(#REF!))</f>
        <v>#REF!</v>
      </c>
      <c r="AL15" t="e">
        <f t="array" ref="AL15">IF(#REF!="","",SUM(AK15:INDEX(AK15:AK221,MATCH(TRUE,INDEX(AK15:AK221="",0),0))))</f>
        <v>#REF!</v>
      </c>
      <c r="AM15" t="e">
        <f t="shared" si="29"/>
        <v>#REF!</v>
      </c>
      <c r="AO15" t="e">
        <f>IF(#REF!="","",SUM(#REF!))</f>
        <v>#REF!</v>
      </c>
      <c r="AP15" t="e">
        <f t="array" ref="AP15">IF(#REF!="","",SUM(AO15:INDEX(AO15:AO221,MATCH(TRUE,INDEX(AO15:AO221="",0),0))))</f>
        <v>#REF!</v>
      </c>
      <c r="AQ15" t="e">
        <f t="shared" si="30"/>
        <v>#REF!</v>
      </c>
      <c r="AS15" t="e">
        <f>IF(#REF!="","",SUM(#REF!))</f>
        <v>#REF!</v>
      </c>
      <c r="AT15" t="e">
        <f t="array" ref="AT15">IF(#REF!="","",SUM(AS15:INDEX(AS15:AS221,MATCH(TRUE,INDEX(AS15:AS221="",0),0))))</f>
        <v>#REF!</v>
      </c>
      <c r="AU15" t="e">
        <f t="shared" si="31"/>
        <v>#REF!</v>
      </c>
      <c r="AW15" t="e">
        <f>IF(#REF!="","",SUM(#REF!))</f>
        <v>#REF!</v>
      </c>
      <c r="AX15" t="e">
        <f t="array" ref="AX15">IF(#REF!="","",SUM(AW15:INDEX(AW15:AW221,MATCH(TRUE,INDEX(AW15:AW221="",0),0))))</f>
        <v>#REF!</v>
      </c>
      <c r="AY15" t="e">
        <f t="shared" si="32"/>
        <v>#REF!</v>
      </c>
      <c r="BA15" t="e">
        <f>IF(#REF!="","",SUM(#REF!))</f>
        <v>#REF!</v>
      </c>
      <c r="BB15" t="e">
        <f t="array" ref="BB15">IF(#REF!="","",SUM(BA15:INDEX(BA15:BA221,MATCH(TRUE,INDEX(BA15:BA221="",0),0))))</f>
        <v>#REF!</v>
      </c>
      <c r="BC15" t="e">
        <f t="shared" si="33"/>
        <v>#REF!</v>
      </c>
      <c r="BE15" t="e">
        <f>IF(#REF!="","",SUM(#REF!))</f>
        <v>#REF!</v>
      </c>
      <c r="BF15" t="e">
        <f t="array" ref="BF15">IF(#REF!="","",SUM(BE15:INDEX(BE15:BE221,MATCH(TRUE,INDEX(BE15:BE221="",0),0))))</f>
        <v>#REF!</v>
      </c>
      <c r="BG15" t="e">
        <f t="shared" si="34"/>
        <v>#REF!</v>
      </c>
      <c r="BI15" t="e">
        <f>IF(#REF!="","",SUM(#REF!))</f>
        <v>#REF!</v>
      </c>
      <c r="BJ15" t="e">
        <f t="array" ref="BJ15">IF(#REF!="","",SUM(BI15:INDEX(BI15:BI221,MATCH(TRUE,INDEX(BI15:BI221="",0),0))))</f>
        <v>#REF!</v>
      </c>
      <c r="BK15" t="e">
        <f t="shared" si="35"/>
        <v>#REF!</v>
      </c>
      <c r="BM15" t="e">
        <f>IF(#REF!="","",SUM(#REF!))</f>
        <v>#REF!</v>
      </c>
      <c r="BN15" t="e">
        <f t="array" ref="BN15">IF(#REF!="","",SUM(BM15:INDEX(BM15:BM221,MATCH(TRUE,INDEX(BM15:BM221="",0),0))))</f>
        <v>#REF!</v>
      </c>
      <c r="BO15" t="e">
        <f t="shared" si="36"/>
        <v>#REF!</v>
      </c>
      <c r="BQ15" t="e">
        <f>IF(#REF!="","",SUM(#REF!))</f>
        <v>#REF!</v>
      </c>
      <c r="BR15" t="e">
        <f t="array" ref="BR15">IF(#REF!="","",SUM(BQ15:INDEX(BQ15:BQ221,MATCH(TRUE,INDEX(BQ15:BQ221="",0),0))))</f>
        <v>#REF!</v>
      </c>
      <c r="BS15" t="e">
        <f t="shared" si="37"/>
        <v>#REF!</v>
      </c>
      <c r="BU15" t="e">
        <f>IF(#REF!="","",SUM(#REF!))</f>
        <v>#REF!</v>
      </c>
      <c r="BV15" t="e">
        <f t="array" ref="BV15">IF(#REF!="","",SUM(BU15:INDEX(BU15:BU221,MATCH(TRUE,INDEX(BU15:BU221="",0),0))))</f>
        <v>#REF!</v>
      </c>
      <c r="BW15" t="e">
        <f t="shared" si="38"/>
        <v>#REF!</v>
      </c>
      <c r="BY15" t="e">
        <f>IF(#REF!="","",SUM(#REF!))</f>
        <v>#REF!</v>
      </c>
      <c r="BZ15" t="e">
        <f t="array" ref="BZ15">IF(#REF!="","",SUM(BY15:INDEX(BY15:BY221,MATCH(TRUE,INDEX(BY15:BY221="",0),0))))</f>
        <v>#REF!</v>
      </c>
      <c r="CA15" t="e">
        <f t="shared" si="39"/>
        <v>#REF!</v>
      </c>
      <c r="CC15" t="e">
        <f>IF(#REF!="","",SUM(#REF!))</f>
        <v>#REF!</v>
      </c>
      <c r="CD15" t="e">
        <f t="array" ref="CD15">IF(#REF!="","",SUM(CC15:INDEX(CC15:CC221,MATCH(TRUE,INDEX(CC15:CC221="",0),0))))</f>
        <v>#REF!</v>
      </c>
      <c r="CE15" t="e">
        <f t="shared" si="0"/>
        <v>#REF!</v>
      </c>
      <c r="CF15" t="str">
        <f t="array" ref="CF15">IFERROR(INDEX($CE$2:$CE$208,SMALL(IF(1-($CE$2:$CE$208=""),IF(1-(#REF!:#REF!&lt;&gt;""),ROW($CE$2:$CE$208)-ROW($CE$2)+1)), ROWS(#REF!:#REF!))),"")</f>
        <v/>
      </c>
      <c r="CG15" t="e">
        <f>IF(#REF!="","",SUM(#REF!))</f>
        <v>#REF!</v>
      </c>
      <c r="CH15" t="e">
        <f t="array" ref="CH15">IF(#REF!="","",SUM(CG15:INDEX(CG15:CG221,MATCH(TRUE,INDEX(CG15:CG221="",0),0))))</f>
        <v>#REF!</v>
      </c>
      <c r="CI15" t="e">
        <f t="shared" si="1"/>
        <v>#REF!</v>
      </c>
      <c r="CJ15" t="str">
        <f t="array" ref="CJ15">IFERROR(INDEX($CI$2:$CI$208,SMALL(IF(1-($CI$2:$CI$208=""),IF(1-(#REF!:#REF!&lt;&gt;""),ROW($CI$2:$CI$208)-ROW($CI$2)+1)), ROWS(#REF!:#REF!))),"")</f>
        <v/>
      </c>
      <c r="CK15" t="e">
        <f>IF(#REF!="","",SUM(#REF!))</f>
        <v>#REF!</v>
      </c>
      <c r="CL15" t="e">
        <f t="array" ref="CL15">IF(#REF!="","",SUM(CK15:INDEX(CK15:CK221,MATCH(TRUE,INDEX(CK15:CK221="",0),0))))</f>
        <v>#REF!</v>
      </c>
      <c r="CM15" t="e">
        <f t="shared" si="2"/>
        <v>#REF!</v>
      </c>
      <c r="CN15" t="str">
        <f t="array" ref="CN15">IFERROR(INDEX($CM$2:$CM$208,SMALL(IF(1-($CM$2:$CM$208=""),IF(1-(#REF!:#REF!&lt;&gt;""),ROW($CM$2:$CM$208)-ROW($CM$2)+1)), ROWS(#REF!:#REF!))),"")</f>
        <v/>
      </c>
      <c r="CO15" t="e">
        <f>IF(#REF!="","",SUM(#REF!))</f>
        <v>#REF!</v>
      </c>
      <c r="CP15" t="e">
        <f t="array" ref="CP15">IF(#REF!="","",SUM(CO15:INDEX(CO15:CO221,MATCH(TRUE,INDEX(CO15:CO221="",0),0))))</f>
        <v>#REF!</v>
      </c>
      <c r="CQ15" t="e">
        <f t="shared" si="3"/>
        <v>#REF!</v>
      </c>
      <c r="CR15" t="str">
        <f t="array" ref="CR15">IFERROR(INDEX($CQ$2:$CQ$208,SMALL(IF(1-($CQ$2:$CQ$208=""),IF(1-(#REF!:#REF!&lt;&gt;""),ROW($CQ$2:$CQ$208)-ROW($CQ$2)+1)), ROWS(#REF!:#REF!))),"")</f>
        <v/>
      </c>
      <c r="CS15" t="e">
        <f>IF(#REF!="","",SUM(#REF!))</f>
        <v>#REF!</v>
      </c>
      <c r="CT15" t="e">
        <f t="array" ref="CT15">IF(#REF!="","",SUM(CS15:INDEX(CS15:CS221,MATCH(TRUE,INDEX(CS15:CS221="",0),0))))</f>
        <v>#REF!</v>
      </c>
      <c r="CU15" t="e">
        <f t="shared" si="4"/>
        <v>#REF!</v>
      </c>
      <c r="CV15" t="str">
        <f t="array" ref="CV15">IFERROR(INDEX($CU$2:$CU$208,SMALL(IF(1-($CU$2:$CU$208=""),IF(1-(#REF!:#REF!&lt;&gt;""),ROW($CU$2:$CU$208)-ROW($CU$2)+1)), ROWS(#REF!:#REF!))),"")</f>
        <v/>
      </c>
      <c r="CW15" t="e">
        <f>IF(#REF!="","",SUM(#REF!))</f>
        <v>#REF!</v>
      </c>
      <c r="CX15" t="e">
        <f t="array" ref="CX15">IF(#REF!="","",SUM(CW15:INDEX(CW15:CW221,MATCH(TRUE,INDEX(CW15:CW221="",0),0))))</f>
        <v>#REF!</v>
      </c>
      <c r="CY15" t="e">
        <f t="shared" si="5"/>
        <v>#REF!</v>
      </c>
      <c r="CZ15" t="str">
        <f t="array" ref="CZ15">IFERROR(INDEX($CY$2:$CY$208,SMALL(IF(1-($CY$2:$CY$208=""),IF(1-(#REF!:#REF!&lt;&gt;""),ROW($CY$2:$CY$208)-ROW($CY$2)+1)), ROWS(#REF!:#REF!))),"")</f>
        <v/>
      </c>
      <c r="DA15" t="e">
        <f>IF(#REF!="","",SUM(#REF!))</f>
        <v>#REF!</v>
      </c>
      <c r="DB15" t="e">
        <f t="array" ref="DB15">IF(#REF!="","",SUM(DA15:INDEX(DA15:DA221,MATCH(TRUE,INDEX(DA15:DA221="",0),0))))</f>
        <v>#REF!</v>
      </c>
      <c r="DC15" t="e">
        <f t="shared" si="6"/>
        <v>#REF!</v>
      </c>
      <c r="DD15" t="str">
        <f t="array" ref="DD15">IFERROR(INDEX($DC$2:$DC$208,SMALL(IF(1-($DC$2:$DC$208=""),IF(1-(#REF!:#REF!&lt;&gt;""),ROW($DC$2:$DC$208)-ROW($DC$2)+1)), ROWS(#REF!:#REF!))),"")</f>
        <v/>
      </c>
      <c r="DE15" t="e">
        <f>IF(#REF!="","",SUM(#REF!))</f>
        <v>#REF!</v>
      </c>
      <c r="DF15" t="e">
        <f t="array" ref="DF15">IF(#REF!="","",SUM(DE15:INDEX(DE15:DE221,MATCH(TRUE,INDEX(DE15:DE221="",0),0))))</f>
        <v>#REF!</v>
      </c>
      <c r="DG15" t="e">
        <f t="shared" si="7"/>
        <v>#REF!</v>
      </c>
      <c r="DH15" t="str">
        <f t="array" ref="DH15">IFERROR(INDEX($DG$2:$DG$208,SMALL(IF(1-($DG$2:$DG$208=""),IF(1-(#REF!:#REF!&lt;&gt;""),ROW($DG$2:$DG$208)-ROW($DG$2)+1)), ROWS(#REF!:#REF!))),"")</f>
        <v/>
      </c>
      <c r="DI15" t="e">
        <f>IF(#REF!="","",SUM(#REF!))</f>
        <v>#REF!</v>
      </c>
      <c r="DJ15" t="e">
        <f t="array" ref="DJ15">IF(#REF!="","",SUM(DI15:INDEX(DI15:DI221,MATCH(TRUE,INDEX(DI15:DI221="",0),0))))</f>
        <v>#REF!</v>
      </c>
      <c r="DK15" t="e">
        <f t="shared" si="8"/>
        <v>#REF!</v>
      </c>
      <c r="DL15" t="str">
        <f t="array" ref="DL15">IFERROR(INDEX($DK$2:$DK$208,SMALL(IF(1-($DK$2:$DK$208=""),IF(1-(#REF!:#REF!&lt;&gt;""),ROW($DK$2:$DK$208)-ROW($DK$2)+1)), ROWS(#REF!:#REF!))),"")</f>
        <v/>
      </c>
      <c r="DM15" t="e">
        <f>IF(#REF!="","",SUM(#REF!))</f>
        <v>#REF!</v>
      </c>
      <c r="DN15" t="e">
        <f t="array" ref="DN15">IF(#REF!="","",SUM(DM15:INDEX(DM15:DM221,MATCH(TRUE,INDEX(DM15:DM221="",0),0))))</f>
        <v>#REF!</v>
      </c>
      <c r="DO15" t="e">
        <f t="shared" si="9"/>
        <v>#REF!</v>
      </c>
      <c r="DP15" t="str">
        <f t="array" ref="DP15">IFERROR(INDEX($DO$2:$DO$208,SMALL(IF(1-($DO$2:$DO$208=""),IF(1-(#REF!:#REF!&lt;&gt;""),ROW($DO$2:$DO$208)-ROW($DO$2)+1)), ROWS(#REF!:#REF!))),"")</f>
        <v/>
      </c>
      <c r="DQ15" t="e">
        <f>IF(#REF!="","",SUM(#REF!))</f>
        <v>#REF!</v>
      </c>
      <c r="DR15" t="e">
        <f t="array" ref="DR15">IF(#REF!="","",SUM(DQ15:INDEX(DQ15:DQ221,MATCH(TRUE,INDEX(DQ15:DQ221="",0),0))))</f>
        <v>#REF!</v>
      </c>
      <c r="DS15" t="e">
        <f t="shared" si="10"/>
        <v>#REF!</v>
      </c>
      <c r="DT15" t="str">
        <f t="array" ref="DT15">IFERROR(INDEX($DS$2:$DS$208,SMALL(IF(1-($DS$2:$DS$208=""),IF(1-(#REF!:#REF!&lt;&gt;""),ROW($DS$2:$DS$208)-ROW($DS$2)+1)), ROWS(#REF!:#REF!))),"")</f>
        <v/>
      </c>
      <c r="DU15" t="e">
        <f>IF(#REF!="","",SUM(#REF!))</f>
        <v>#REF!</v>
      </c>
      <c r="DV15" t="e">
        <f t="array" ref="DV15">IF(#REF!="","",SUM(DU15:INDEX(DU15:DU221,MATCH(TRUE,INDEX(DU15:DU221="",0),0))))</f>
        <v>#REF!</v>
      </c>
      <c r="DW15" t="e">
        <f t="shared" si="11"/>
        <v>#REF!</v>
      </c>
      <c r="DX15" t="str">
        <f t="array" ref="DX15">IFERROR(INDEX($DW$2:$DW$208,SMALL(IF(1-($DW$2:$DW$208=""),IF(1-(#REF!:#REF!&lt;&gt;""),ROW($DW$2:$DW$208)-ROW($DW$2)+1)), ROWS(#REF!:#REF!))),"")</f>
        <v/>
      </c>
      <c r="DY15" t="e">
        <f>IF(#REF!="","",SUM(#REF!))</f>
        <v>#REF!</v>
      </c>
      <c r="DZ15" t="e">
        <f t="array" ref="DZ15">IF(#REF!="","",SUM(DY15:INDEX(DY15:DY221,MATCH(TRUE,INDEX(DY15:DY221="",0),0))))</f>
        <v>#REF!</v>
      </c>
      <c r="EA15" t="e">
        <f t="shared" si="12"/>
        <v>#REF!</v>
      </c>
      <c r="EB15" t="str">
        <f t="array" ref="EB15">IFERROR(INDEX($EA$2:$EA$208,SMALL(IF(1-($EA$2:$EA$208=""),IF(1-(#REF!:#REF!&lt;&gt;""),ROW($EA$2:$EA$208)-ROW($EA$2)+1)), ROWS(#REF!:#REF!))),"")</f>
        <v/>
      </c>
      <c r="EC15" t="e">
        <f>IF(#REF!="","",SUM(#REF!))</f>
        <v>#REF!</v>
      </c>
      <c r="ED15" t="e">
        <f t="array" ref="ED15">IF(#REF!="","",SUM(EC15:INDEX(EC15:EC221,MATCH(TRUE,INDEX(EC15:EC221="",0),0))))</f>
        <v>#REF!</v>
      </c>
      <c r="EE15" t="e">
        <f t="shared" si="13"/>
        <v>#REF!</v>
      </c>
      <c r="EF15" t="str">
        <f t="array" ref="EF15">IFERROR(INDEX($EE$2:$EE$208,SMALL(IF(1-($EE$2:$EE$208=""),IF(1-(#REF!:#REF!&lt;&gt;""),ROW($EE$2:$EE$208)-ROW($EE$2)+1)), ROWS(#REF!:#REF!))),"")</f>
        <v/>
      </c>
      <c r="EG15" t="e">
        <f>IF(#REF!="","",SUM(#REF!))</f>
        <v>#REF!</v>
      </c>
      <c r="EH15" t="e">
        <f t="array" ref="EH15">IF(#REF!="","",SUM(EG15:INDEX(EG15:EG221,MATCH(TRUE,INDEX(EG15:EG221="",0),0))))</f>
        <v>#REF!</v>
      </c>
      <c r="EI15" t="e">
        <f t="shared" si="14"/>
        <v>#REF!</v>
      </c>
      <c r="EJ15" t="str">
        <f t="array" ref="EJ15">IFERROR(INDEX($EI$2:$EI$208,SMALL(IF(1-($EI$2:$EI$208=""),IF(1-(#REF!:#REF!&lt;&gt;""),ROW($EI$2:$EI$208)-ROW($EI$2)+1)), ROWS(#REF!:#REF!))),"")</f>
        <v/>
      </c>
      <c r="EK15" t="e">
        <f>IF(#REF!="","",SUM(#REF!))</f>
        <v>#REF!</v>
      </c>
      <c r="EL15" t="e">
        <f t="array" ref="EL15">IF(#REF!="","",SUM(EK15:INDEX(EK15:EK221,MATCH(TRUE,INDEX(EK15:EK221="",0),0))))</f>
        <v>#REF!</v>
      </c>
      <c r="EM15" t="e">
        <f t="shared" si="15"/>
        <v>#REF!</v>
      </c>
      <c r="EN15" t="str">
        <f t="array" ref="EN15">IFERROR(INDEX($EM$2:$EM$208,SMALL(IF(1-($EM$2:$EM$208=""),IF(1-(#REF!:#REF!&lt;&gt;""),ROW($EM$2:$EM$208)-ROW($EM$2)+1)), ROWS(#REF!:#REF!))),"")</f>
        <v/>
      </c>
      <c r="EO15" t="e">
        <f>IF(#REF!="","",SUM(#REF!))</f>
        <v>#REF!</v>
      </c>
      <c r="EP15" t="e">
        <f t="array" ref="EP15">IF(#REF!="","",SUM(EO15:INDEX(EO15:EO221,MATCH(TRUE,INDEX(EO15:EO221="",0),0))))</f>
        <v>#REF!</v>
      </c>
      <c r="EQ15" t="e">
        <f t="shared" si="16"/>
        <v>#REF!</v>
      </c>
      <c r="ER15" t="str">
        <f t="array" ref="ER15">IFERROR(INDEX($EQ$2:$EQ$208,SMALL(IF(1-($EQ$2:$EQ$208=""),IF(1-(#REF!:#REF!&lt;&gt;""),ROW($EQ$2:$EQ$208)-ROW($EQ$2)+1)), ROWS(#REF!:#REF!))),"")</f>
        <v/>
      </c>
      <c r="ES15" t="e">
        <f>IF(#REF!="","",SUM(#REF!))</f>
        <v>#REF!</v>
      </c>
      <c r="ET15" t="e">
        <f t="array" ref="ET15">IF(#REF!="","",SUM(ES15:INDEX(ES15:ES221,MATCH(TRUE,INDEX(ES15:ES221="",0),0))))</f>
        <v>#REF!</v>
      </c>
      <c r="EU15" t="e">
        <f t="shared" si="17"/>
        <v>#REF!</v>
      </c>
      <c r="EV15" t="str">
        <f t="array" ref="EV15">IFERROR(INDEX($EU$2:$EU$208,SMALL(IF(1-($EU$2:$EU$208=""),IF(1-(#REF!:#REF!&lt;&gt;""),ROW($EU$2:$EU$208)-ROW($EU$2)+1)), ROWS(#REF!:#REF!))),"")</f>
        <v/>
      </c>
      <c r="EW15" t="e">
        <f>IF(#REF!="","",SUM(#REF!))</f>
        <v>#REF!</v>
      </c>
      <c r="EX15" t="e">
        <f t="array" ref="EX15">IF(#REF!="","",SUM(EW15:INDEX(EW15:EW221,MATCH(TRUE,INDEX(EW15:EW221="",0),0))))</f>
        <v>#REF!</v>
      </c>
      <c r="EY15" t="e">
        <f t="shared" si="18"/>
        <v>#REF!</v>
      </c>
      <c r="EZ15" t="str">
        <f t="array" ref="EZ15">IFERROR(INDEX($EY$2:$EY$208,SMALL(IF(1-($EY$2:$EY$208=""),IF(1-(#REF!:#REF!&lt;&gt;""),ROW($EY$2:$EY$208)-ROW($EY$2)+1)), ROWS(#REF!:#REF!))),"")</f>
        <v/>
      </c>
      <c r="FA15" t="e">
        <f>IF(#REF!="","",SUM(#REF!))</f>
        <v>#REF!</v>
      </c>
      <c r="FB15" t="e">
        <f t="array" ref="FB15">IF(#REF!="","",SUM(FA15:INDEX(FA15:FA221,MATCH(TRUE,INDEX(FA15:FA221="",0),0))))</f>
        <v>#REF!</v>
      </c>
      <c r="FC15" t="e">
        <f t="shared" si="19"/>
        <v>#REF!</v>
      </c>
      <c r="FD15" t="str">
        <f t="array" ref="FD15">IFERROR(INDEX($FC$2:$FC$208,SMALL(IF(1-($FC$2:$FC$208=""),IF(1-(#REF!:#REF!&lt;&gt;""),ROW($FC$2:$FC$208)-ROW($FC$2)+1)), ROWS(#REF!:#REF!))),"")</f>
        <v/>
      </c>
    </row>
    <row r="16" spans="1:160" x14ac:dyDescent="0.25">
      <c r="A16" t="e">
        <f>IF(#REF!="","",SUM(#REF!))</f>
        <v>#REF!</v>
      </c>
      <c r="B16" t="e">
        <f t="array" ref="B16">IF(#REF!="","",SUM($A16:INDEX(A16:$A$208,MATCH(TRUE,INDEX($A16:$A$208="",0),0))))</f>
        <v>#REF!</v>
      </c>
      <c r="C16" t="e">
        <f t="shared" si="20"/>
        <v>#REF!</v>
      </c>
      <c r="E16" t="e">
        <f>IF(#REF!="","",SUM(#REF!))</f>
        <v>#REF!</v>
      </c>
      <c r="F16" t="e">
        <f t="array" ref="F16">IF(#REF!="","",SUM($E16:INDEX(E16:$E$208,MATCH(TRUE,INDEX($E16:$E$208="",0),0))))</f>
        <v>#REF!</v>
      </c>
      <c r="G16" t="e">
        <f t="shared" si="21"/>
        <v>#REF!</v>
      </c>
      <c r="I16" t="e">
        <f>IF(#REF!="","",SUM(#REF!))</f>
        <v>#REF!</v>
      </c>
      <c r="J16" t="e">
        <f t="array" ref="J16">IF(#REF!="","",SUM(I16:INDEX(I16:I222,MATCH(TRUE,INDEX(I16:I222="",0),0))))</f>
        <v>#REF!</v>
      </c>
      <c r="K16" t="e">
        <f t="shared" si="22"/>
        <v>#REF!</v>
      </c>
      <c r="M16" t="e">
        <f>IF(#REF!="","",SUM(#REF!))</f>
        <v>#REF!</v>
      </c>
      <c r="N16" t="e">
        <f t="array" ref="N16">IF(#REF!="","",SUM(M16:INDEX(M16:M222,MATCH(TRUE,INDEX(M16:M222="",0),0))))</f>
        <v>#REF!</v>
      </c>
      <c r="O16" t="e">
        <f t="shared" si="23"/>
        <v>#REF!</v>
      </c>
      <c r="Q16" t="e">
        <f>IF(#REF!="","",SUM(#REF!))</f>
        <v>#REF!</v>
      </c>
      <c r="R16" t="e">
        <f t="array" ref="R16">IF(#REF!="","",SUM(Q16:INDEX(Q16:Q222,MATCH(TRUE,INDEX(Q16:Q222="",0),0))))</f>
        <v>#REF!</v>
      </c>
      <c r="S16" t="e">
        <f t="shared" si="24"/>
        <v>#REF!</v>
      </c>
      <c r="U16" t="e">
        <f>IF(#REF!="","",SUM(#REF!))</f>
        <v>#REF!</v>
      </c>
      <c r="V16" t="e">
        <f t="array" ref="V16">IF(#REF!="","",SUM(U16:INDEX(U16:U222,MATCH(TRUE,INDEX(U16:U222="",0),0))))</f>
        <v>#REF!</v>
      </c>
      <c r="W16" t="e">
        <f t="shared" si="25"/>
        <v>#REF!</v>
      </c>
      <c r="Y16" t="e">
        <f>IF(#REF!="","",SUM(#REF!))</f>
        <v>#REF!</v>
      </c>
      <c r="Z16" t="e">
        <f t="array" ref="Z16">IF(#REF!="","",SUM(Y16:INDEX(Y16:Y222,MATCH(TRUE,INDEX(Y16:Y222="",0),0))))</f>
        <v>#REF!</v>
      </c>
      <c r="AA16" t="e">
        <f t="shared" si="26"/>
        <v>#REF!</v>
      </c>
      <c r="AC16" t="e">
        <f>IF(#REF!="","",SUM(#REF!))</f>
        <v>#REF!</v>
      </c>
      <c r="AD16" t="e">
        <f t="array" ref="AD16">IF(#REF!="","",SUM(AC16:INDEX(AC16:AC222,MATCH(TRUE,INDEX(AC16:AC222="",0),0))))</f>
        <v>#REF!</v>
      </c>
      <c r="AE16" t="e">
        <f t="shared" si="27"/>
        <v>#REF!</v>
      </c>
      <c r="AG16" t="e">
        <f>IF(#REF!="","",SUM(#REF!))</f>
        <v>#REF!</v>
      </c>
      <c r="AH16" t="e">
        <f t="array" ref="AH16">IF(#REF!="","",SUM(AG16:INDEX(AG16:AG222,MATCH(TRUE,INDEX(AG16:AG222="",0),0))))</f>
        <v>#REF!</v>
      </c>
      <c r="AI16" t="e">
        <f t="shared" si="28"/>
        <v>#REF!</v>
      </c>
      <c r="AK16" t="e">
        <f>IF(#REF!="","",SUM(#REF!))</f>
        <v>#REF!</v>
      </c>
      <c r="AL16" t="e">
        <f t="array" ref="AL16">IF(#REF!="","",SUM(AK16:INDEX(AK16:AK222,MATCH(TRUE,INDEX(AK16:AK222="",0),0))))</f>
        <v>#REF!</v>
      </c>
      <c r="AM16" t="e">
        <f t="shared" si="29"/>
        <v>#REF!</v>
      </c>
      <c r="AO16" t="e">
        <f>IF(#REF!="","",SUM(#REF!))</f>
        <v>#REF!</v>
      </c>
      <c r="AP16" t="e">
        <f t="array" ref="AP16">IF(#REF!="","",SUM(AO16:INDEX(AO16:AO222,MATCH(TRUE,INDEX(AO16:AO222="",0),0))))</f>
        <v>#REF!</v>
      </c>
      <c r="AQ16" t="e">
        <f t="shared" si="30"/>
        <v>#REF!</v>
      </c>
      <c r="AS16" t="e">
        <f>IF(#REF!="","",SUM(#REF!))</f>
        <v>#REF!</v>
      </c>
      <c r="AT16" t="e">
        <f t="array" ref="AT16">IF(#REF!="","",SUM(AS16:INDEX(AS16:AS222,MATCH(TRUE,INDEX(AS16:AS222="",0),0))))</f>
        <v>#REF!</v>
      </c>
      <c r="AU16" t="e">
        <f t="shared" si="31"/>
        <v>#REF!</v>
      </c>
      <c r="AW16" t="e">
        <f>IF(#REF!="","",SUM(#REF!))</f>
        <v>#REF!</v>
      </c>
      <c r="AX16" t="e">
        <f t="array" ref="AX16">IF(#REF!="","",SUM(AW16:INDEX(AW16:AW222,MATCH(TRUE,INDEX(AW16:AW222="",0),0))))</f>
        <v>#REF!</v>
      </c>
      <c r="AY16" t="e">
        <f t="shared" si="32"/>
        <v>#REF!</v>
      </c>
      <c r="BA16" t="e">
        <f>IF(#REF!="","",SUM(#REF!))</f>
        <v>#REF!</v>
      </c>
      <c r="BB16" t="e">
        <f t="array" ref="BB16">IF(#REF!="","",SUM(BA16:INDEX(BA16:BA222,MATCH(TRUE,INDEX(BA16:BA222="",0),0))))</f>
        <v>#REF!</v>
      </c>
      <c r="BC16" t="e">
        <f t="shared" si="33"/>
        <v>#REF!</v>
      </c>
      <c r="BE16" t="e">
        <f>IF(#REF!="","",SUM(#REF!))</f>
        <v>#REF!</v>
      </c>
      <c r="BF16" t="e">
        <f t="array" ref="BF16">IF(#REF!="","",SUM(BE16:INDEX(BE16:BE222,MATCH(TRUE,INDEX(BE16:BE222="",0),0))))</f>
        <v>#REF!</v>
      </c>
      <c r="BG16" t="e">
        <f t="shared" si="34"/>
        <v>#REF!</v>
      </c>
      <c r="BI16" t="e">
        <f>IF(#REF!="","",SUM(#REF!))</f>
        <v>#REF!</v>
      </c>
      <c r="BJ16" t="e">
        <f t="array" ref="BJ16">IF(#REF!="","",SUM(BI16:INDEX(BI16:BI222,MATCH(TRUE,INDEX(BI16:BI222="",0),0))))</f>
        <v>#REF!</v>
      </c>
      <c r="BK16" t="e">
        <f t="shared" si="35"/>
        <v>#REF!</v>
      </c>
      <c r="BM16" t="e">
        <f>IF(#REF!="","",SUM(#REF!))</f>
        <v>#REF!</v>
      </c>
      <c r="BN16" t="e">
        <f t="array" ref="BN16">IF(#REF!="","",SUM(BM16:INDEX(BM16:BM222,MATCH(TRUE,INDEX(BM16:BM222="",0),0))))</f>
        <v>#REF!</v>
      </c>
      <c r="BO16" t="e">
        <f t="shared" si="36"/>
        <v>#REF!</v>
      </c>
      <c r="BQ16" t="e">
        <f>IF(#REF!="","",SUM(#REF!))</f>
        <v>#REF!</v>
      </c>
      <c r="BR16" t="e">
        <f t="array" ref="BR16">IF(#REF!="","",SUM(BQ16:INDEX(BQ16:BQ222,MATCH(TRUE,INDEX(BQ16:BQ222="",0),0))))</f>
        <v>#REF!</v>
      </c>
      <c r="BS16" t="e">
        <f t="shared" si="37"/>
        <v>#REF!</v>
      </c>
      <c r="BU16" t="e">
        <f>IF(#REF!="","",SUM(#REF!))</f>
        <v>#REF!</v>
      </c>
      <c r="BV16" t="e">
        <f t="array" ref="BV16">IF(#REF!="","",SUM(BU16:INDEX(BU16:BU222,MATCH(TRUE,INDEX(BU16:BU222="",0),0))))</f>
        <v>#REF!</v>
      </c>
      <c r="BW16" t="e">
        <f t="shared" si="38"/>
        <v>#REF!</v>
      </c>
      <c r="BY16" t="e">
        <f>IF(#REF!="","",SUM(#REF!))</f>
        <v>#REF!</v>
      </c>
      <c r="BZ16" t="e">
        <f t="array" ref="BZ16">IF(#REF!="","",SUM(BY16:INDEX(BY16:BY222,MATCH(TRUE,INDEX(BY16:BY222="",0),0))))</f>
        <v>#REF!</v>
      </c>
      <c r="CA16" t="e">
        <f t="shared" si="39"/>
        <v>#REF!</v>
      </c>
      <c r="CC16" t="e">
        <f>IF(#REF!="","",SUM(#REF!))</f>
        <v>#REF!</v>
      </c>
      <c r="CD16" t="e">
        <f t="array" ref="CD16">IF(#REF!="","",SUM(CC16:INDEX(CC16:CC222,MATCH(TRUE,INDEX(CC16:CC222="",0),0))))</f>
        <v>#REF!</v>
      </c>
      <c r="CE16" t="e">
        <f t="shared" si="0"/>
        <v>#REF!</v>
      </c>
      <c r="CF16" t="str">
        <f t="array" ref="CF16">IFERROR(INDEX($CE$2:$CE$208,SMALL(IF(1-($CE$2:$CE$208=""),IF(1-(#REF!:#REF!&lt;&gt;""),ROW($CE$2:$CE$208)-ROW($CE$2)+1)), ROWS(#REF!:#REF!))),"")</f>
        <v/>
      </c>
      <c r="CG16" t="e">
        <f>IF(#REF!="","",SUM(#REF!))</f>
        <v>#REF!</v>
      </c>
      <c r="CH16" t="e">
        <f t="array" ref="CH16">IF(#REF!="","",SUM(CG16:INDEX(CG16:CG222,MATCH(TRUE,INDEX(CG16:CG222="",0),0))))</f>
        <v>#REF!</v>
      </c>
      <c r="CI16" t="e">
        <f t="shared" si="1"/>
        <v>#REF!</v>
      </c>
      <c r="CJ16" t="str">
        <f t="array" ref="CJ16">IFERROR(INDEX($CI$2:$CI$208,SMALL(IF(1-($CI$2:$CI$208=""),IF(1-(#REF!:#REF!&lt;&gt;""),ROW($CI$2:$CI$208)-ROW($CI$2)+1)), ROWS(#REF!:#REF!))),"")</f>
        <v/>
      </c>
      <c r="CK16" t="e">
        <f>IF(#REF!="","",SUM(#REF!))</f>
        <v>#REF!</v>
      </c>
      <c r="CL16" t="e">
        <f t="array" ref="CL16">IF(#REF!="","",SUM(CK16:INDEX(CK16:CK222,MATCH(TRUE,INDEX(CK16:CK222="",0),0))))</f>
        <v>#REF!</v>
      </c>
      <c r="CM16" t="e">
        <f t="shared" si="2"/>
        <v>#REF!</v>
      </c>
      <c r="CN16" t="str">
        <f t="array" ref="CN16">IFERROR(INDEX($CM$2:$CM$208,SMALL(IF(1-($CM$2:$CM$208=""),IF(1-(#REF!:#REF!&lt;&gt;""),ROW($CM$2:$CM$208)-ROW($CM$2)+1)), ROWS(#REF!:#REF!))),"")</f>
        <v/>
      </c>
      <c r="CO16" t="e">
        <f>IF(#REF!="","",SUM(#REF!))</f>
        <v>#REF!</v>
      </c>
      <c r="CP16" t="e">
        <f t="array" ref="CP16">IF(#REF!="","",SUM(CO16:INDEX(CO16:CO222,MATCH(TRUE,INDEX(CO16:CO222="",0),0))))</f>
        <v>#REF!</v>
      </c>
      <c r="CQ16" t="e">
        <f t="shared" si="3"/>
        <v>#REF!</v>
      </c>
      <c r="CR16" t="str">
        <f t="array" ref="CR16">IFERROR(INDEX($CQ$2:$CQ$208,SMALL(IF(1-($CQ$2:$CQ$208=""),IF(1-(#REF!:#REF!&lt;&gt;""),ROW($CQ$2:$CQ$208)-ROW($CQ$2)+1)), ROWS(#REF!:#REF!))),"")</f>
        <v/>
      </c>
      <c r="CS16" t="e">
        <f>IF(#REF!="","",SUM(#REF!))</f>
        <v>#REF!</v>
      </c>
      <c r="CT16" t="e">
        <f t="array" ref="CT16">IF(#REF!="","",SUM(CS16:INDEX(CS16:CS222,MATCH(TRUE,INDEX(CS16:CS222="",0),0))))</f>
        <v>#REF!</v>
      </c>
      <c r="CU16" t="e">
        <f t="shared" si="4"/>
        <v>#REF!</v>
      </c>
      <c r="CV16" t="str">
        <f t="array" ref="CV16">IFERROR(INDEX($CU$2:$CU$208,SMALL(IF(1-($CU$2:$CU$208=""),IF(1-(#REF!:#REF!&lt;&gt;""),ROW($CU$2:$CU$208)-ROW($CU$2)+1)), ROWS(#REF!:#REF!))),"")</f>
        <v/>
      </c>
      <c r="CW16" t="e">
        <f>IF(#REF!="","",SUM(#REF!))</f>
        <v>#REF!</v>
      </c>
      <c r="CX16" t="e">
        <f t="array" ref="CX16">IF(#REF!="","",SUM(CW16:INDEX(CW16:CW222,MATCH(TRUE,INDEX(CW16:CW222="",0),0))))</f>
        <v>#REF!</v>
      </c>
      <c r="CY16" t="e">
        <f t="shared" si="5"/>
        <v>#REF!</v>
      </c>
      <c r="CZ16" t="str">
        <f t="array" ref="CZ16">IFERROR(INDEX($CY$2:$CY$208,SMALL(IF(1-($CY$2:$CY$208=""),IF(1-(#REF!:#REF!&lt;&gt;""),ROW($CY$2:$CY$208)-ROW($CY$2)+1)), ROWS(#REF!:#REF!))),"")</f>
        <v/>
      </c>
      <c r="DA16" t="e">
        <f>IF(#REF!="","",SUM(#REF!))</f>
        <v>#REF!</v>
      </c>
      <c r="DB16" t="e">
        <f t="array" ref="DB16">IF(#REF!="","",SUM(DA16:INDEX(DA16:DA222,MATCH(TRUE,INDEX(DA16:DA222="",0),0))))</f>
        <v>#REF!</v>
      </c>
      <c r="DC16" t="e">
        <f t="shared" si="6"/>
        <v>#REF!</v>
      </c>
      <c r="DD16" t="str">
        <f t="array" ref="DD16">IFERROR(INDEX($DC$2:$DC$208,SMALL(IF(1-($DC$2:$DC$208=""),IF(1-(#REF!:#REF!&lt;&gt;""),ROW($DC$2:$DC$208)-ROW($DC$2)+1)), ROWS(#REF!:#REF!))),"")</f>
        <v/>
      </c>
      <c r="DE16" t="e">
        <f>IF(#REF!="","",SUM(#REF!))</f>
        <v>#REF!</v>
      </c>
      <c r="DF16" t="e">
        <f t="array" ref="DF16">IF(#REF!="","",SUM(DE16:INDEX(DE16:DE222,MATCH(TRUE,INDEX(DE16:DE222="",0),0))))</f>
        <v>#REF!</v>
      </c>
      <c r="DG16" t="e">
        <f t="shared" si="7"/>
        <v>#REF!</v>
      </c>
      <c r="DH16" t="str">
        <f t="array" ref="DH16">IFERROR(INDEX($DG$2:$DG$208,SMALL(IF(1-($DG$2:$DG$208=""),IF(1-(#REF!:#REF!&lt;&gt;""),ROW($DG$2:$DG$208)-ROW($DG$2)+1)), ROWS(#REF!:#REF!))),"")</f>
        <v/>
      </c>
      <c r="DI16" t="e">
        <f>IF(#REF!="","",SUM(#REF!))</f>
        <v>#REF!</v>
      </c>
      <c r="DJ16" t="e">
        <f t="array" ref="DJ16">IF(#REF!="","",SUM(DI16:INDEX(DI16:DI222,MATCH(TRUE,INDEX(DI16:DI222="",0),0))))</f>
        <v>#REF!</v>
      </c>
      <c r="DK16" t="e">
        <f t="shared" si="8"/>
        <v>#REF!</v>
      </c>
      <c r="DL16" t="str">
        <f t="array" ref="DL16">IFERROR(INDEX($DK$2:$DK$208,SMALL(IF(1-($DK$2:$DK$208=""),IF(1-(#REF!:#REF!&lt;&gt;""),ROW($DK$2:$DK$208)-ROW($DK$2)+1)), ROWS(#REF!:#REF!))),"")</f>
        <v/>
      </c>
      <c r="DM16" t="e">
        <f>IF(#REF!="","",SUM(#REF!))</f>
        <v>#REF!</v>
      </c>
      <c r="DN16" t="e">
        <f t="array" ref="DN16">IF(#REF!="","",SUM(DM16:INDEX(DM16:DM222,MATCH(TRUE,INDEX(DM16:DM222="",0),0))))</f>
        <v>#REF!</v>
      </c>
      <c r="DO16" t="e">
        <f t="shared" si="9"/>
        <v>#REF!</v>
      </c>
      <c r="DP16" t="str">
        <f t="array" ref="DP16">IFERROR(INDEX($DO$2:$DO$208,SMALL(IF(1-($DO$2:$DO$208=""),IF(1-(#REF!:#REF!&lt;&gt;""),ROW($DO$2:$DO$208)-ROW($DO$2)+1)), ROWS(#REF!:#REF!))),"")</f>
        <v/>
      </c>
      <c r="DQ16" t="e">
        <f>IF(#REF!="","",SUM(#REF!))</f>
        <v>#REF!</v>
      </c>
      <c r="DR16" t="e">
        <f t="array" ref="DR16">IF(#REF!="","",SUM(DQ16:INDEX(DQ16:DQ222,MATCH(TRUE,INDEX(DQ16:DQ222="",0),0))))</f>
        <v>#REF!</v>
      </c>
      <c r="DS16" t="e">
        <f t="shared" si="10"/>
        <v>#REF!</v>
      </c>
      <c r="DT16" t="str">
        <f t="array" ref="DT16">IFERROR(INDEX($DS$2:$DS$208,SMALL(IF(1-($DS$2:$DS$208=""),IF(1-(#REF!:#REF!&lt;&gt;""),ROW($DS$2:$DS$208)-ROW($DS$2)+1)), ROWS(#REF!:#REF!))),"")</f>
        <v/>
      </c>
      <c r="DU16" t="e">
        <f>IF(#REF!="","",SUM(#REF!))</f>
        <v>#REF!</v>
      </c>
      <c r="DV16" t="e">
        <f t="array" ref="DV16">IF(#REF!="","",SUM(DU16:INDEX(DU16:DU222,MATCH(TRUE,INDEX(DU16:DU222="",0),0))))</f>
        <v>#REF!</v>
      </c>
      <c r="DW16" t="e">
        <f t="shared" si="11"/>
        <v>#REF!</v>
      </c>
      <c r="DX16" t="str">
        <f t="array" ref="DX16">IFERROR(INDEX($DW$2:$DW$208,SMALL(IF(1-($DW$2:$DW$208=""),IF(1-(#REF!:#REF!&lt;&gt;""),ROW($DW$2:$DW$208)-ROW($DW$2)+1)), ROWS(#REF!:#REF!))),"")</f>
        <v/>
      </c>
      <c r="DY16" t="e">
        <f>IF(#REF!="","",SUM(#REF!))</f>
        <v>#REF!</v>
      </c>
      <c r="DZ16" t="e">
        <f t="array" ref="DZ16">IF(#REF!="","",SUM(DY16:INDEX(DY16:DY222,MATCH(TRUE,INDEX(DY16:DY222="",0),0))))</f>
        <v>#REF!</v>
      </c>
      <c r="EA16" t="e">
        <f t="shared" si="12"/>
        <v>#REF!</v>
      </c>
      <c r="EB16" t="str">
        <f t="array" ref="EB16">IFERROR(INDEX($EA$2:$EA$208,SMALL(IF(1-($EA$2:$EA$208=""),IF(1-(#REF!:#REF!&lt;&gt;""),ROW($EA$2:$EA$208)-ROW($EA$2)+1)), ROWS(#REF!:#REF!))),"")</f>
        <v/>
      </c>
      <c r="EC16" t="e">
        <f>IF(#REF!="","",SUM(#REF!))</f>
        <v>#REF!</v>
      </c>
      <c r="ED16" t="e">
        <f t="array" ref="ED16">IF(#REF!="","",SUM(EC16:INDEX(EC16:EC222,MATCH(TRUE,INDEX(EC16:EC222="",0),0))))</f>
        <v>#REF!</v>
      </c>
      <c r="EE16" t="e">
        <f t="shared" si="13"/>
        <v>#REF!</v>
      </c>
      <c r="EF16" t="str">
        <f t="array" ref="EF16">IFERROR(INDEX($EE$2:$EE$208,SMALL(IF(1-($EE$2:$EE$208=""),IF(1-(#REF!:#REF!&lt;&gt;""),ROW($EE$2:$EE$208)-ROW($EE$2)+1)), ROWS(#REF!:#REF!))),"")</f>
        <v/>
      </c>
      <c r="EG16" t="e">
        <f>IF(#REF!="","",SUM(#REF!))</f>
        <v>#REF!</v>
      </c>
      <c r="EH16" t="e">
        <f t="array" ref="EH16">IF(#REF!="","",SUM(EG16:INDEX(EG16:EG222,MATCH(TRUE,INDEX(EG16:EG222="",0),0))))</f>
        <v>#REF!</v>
      </c>
      <c r="EI16" t="e">
        <f t="shared" si="14"/>
        <v>#REF!</v>
      </c>
      <c r="EJ16" t="str">
        <f t="array" ref="EJ16">IFERROR(INDEX($EI$2:$EI$208,SMALL(IF(1-($EI$2:$EI$208=""),IF(1-(#REF!:#REF!&lt;&gt;""),ROW($EI$2:$EI$208)-ROW($EI$2)+1)), ROWS(#REF!:#REF!))),"")</f>
        <v/>
      </c>
      <c r="EK16" t="e">
        <f>IF(#REF!="","",SUM(#REF!))</f>
        <v>#REF!</v>
      </c>
      <c r="EL16" t="e">
        <f t="array" ref="EL16">IF(#REF!="","",SUM(EK16:INDEX(EK16:EK222,MATCH(TRUE,INDEX(EK16:EK222="",0),0))))</f>
        <v>#REF!</v>
      </c>
      <c r="EM16" t="e">
        <f t="shared" si="15"/>
        <v>#REF!</v>
      </c>
      <c r="EN16" t="str">
        <f t="array" ref="EN16">IFERROR(INDEX($EM$2:$EM$208,SMALL(IF(1-($EM$2:$EM$208=""),IF(1-(#REF!:#REF!&lt;&gt;""),ROW($EM$2:$EM$208)-ROW($EM$2)+1)), ROWS(#REF!:#REF!))),"")</f>
        <v/>
      </c>
      <c r="EO16" t="e">
        <f>IF(#REF!="","",SUM(#REF!))</f>
        <v>#REF!</v>
      </c>
      <c r="EP16" t="e">
        <f t="array" ref="EP16">IF(#REF!="","",SUM(EO16:INDEX(EO16:EO222,MATCH(TRUE,INDEX(EO16:EO222="",0),0))))</f>
        <v>#REF!</v>
      </c>
      <c r="EQ16" t="e">
        <f t="shared" si="16"/>
        <v>#REF!</v>
      </c>
      <c r="ER16" t="str">
        <f t="array" ref="ER16">IFERROR(INDEX($EQ$2:$EQ$208,SMALL(IF(1-($EQ$2:$EQ$208=""),IF(1-(#REF!:#REF!&lt;&gt;""),ROW($EQ$2:$EQ$208)-ROW($EQ$2)+1)), ROWS(#REF!:#REF!))),"")</f>
        <v/>
      </c>
      <c r="ES16" t="e">
        <f>IF(#REF!="","",SUM(#REF!))</f>
        <v>#REF!</v>
      </c>
      <c r="ET16" t="e">
        <f t="array" ref="ET16">IF(#REF!="","",SUM(ES16:INDEX(ES16:ES222,MATCH(TRUE,INDEX(ES16:ES222="",0),0))))</f>
        <v>#REF!</v>
      </c>
      <c r="EU16" t="e">
        <f t="shared" si="17"/>
        <v>#REF!</v>
      </c>
      <c r="EV16" t="str">
        <f t="array" ref="EV16">IFERROR(INDEX($EU$2:$EU$208,SMALL(IF(1-($EU$2:$EU$208=""),IF(1-(#REF!:#REF!&lt;&gt;""),ROW($EU$2:$EU$208)-ROW($EU$2)+1)), ROWS(#REF!:#REF!))),"")</f>
        <v/>
      </c>
      <c r="EW16" t="e">
        <f>IF(#REF!="","",SUM(#REF!))</f>
        <v>#REF!</v>
      </c>
      <c r="EX16" t="e">
        <f t="array" ref="EX16">IF(#REF!="","",SUM(EW16:INDEX(EW16:EW222,MATCH(TRUE,INDEX(EW16:EW222="",0),0))))</f>
        <v>#REF!</v>
      </c>
      <c r="EY16" t="e">
        <f t="shared" si="18"/>
        <v>#REF!</v>
      </c>
      <c r="EZ16" t="str">
        <f t="array" ref="EZ16">IFERROR(INDEX($EY$2:$EY$208,SMALL(IF(1-($EY$2:$EY$208=""),IF(1-(#REF!:#REF!&lt;&gt;""),ROW($EY$2:$EY$208)-ROW($EY$2)+1)), ROWS(#REF!:#REF!))),"")</f>
        <v/>
      </c>
      <c r="FA16" t="e">
        <f>IF(#REF!="","",SUM(#REF!))</f>
        <v>#REF!</v>
      </c>
      <c r="FB16" t="e">
        <f t="array" ref="FB16">IF(#REF!="","",SUM(FA16:INDEX(FA16:FA222,MATCH(TRUE,INDEX(FA16:FA222="",0),0))))</f>
        <v>#REF!</v>
      </c>
      <c r="FC16" t="e">
        <f t="shared" si="19"/>
        <v>#REF!</v>
      </c>
      <c r="FD16" t="str">
        <f t="array" ref="FD16">IFERROR(INDEX($FC$2:$FC$208,SMALL(IF(1-($FC$2:$FC$208=""),IF(1-(#REF!:#REF!&lt;&gt;""),ROW($FC$2:$FC$208)-ROW($FC$2)+1)), ROWS(#REF!:#REF!))),"")</f>
        <v/>
      </c>
    </row>
    <row r="17" spans="1:160" x14ac:dyDescent="0.25">
      <c r="A17" t="e">
        <f>IF(#REF!="","",SUM(#REF!))</f>
        <v>#REF!</v>
      </c>
      <c r="B17" t="e">
        <f t="array" ref="B17">IF(#REF!="","",SUM($A17:INDEX(A17:$A$208,MATCH(TRUE,INDEX($A17:$A$208="",0),0))))</f>
        <v>#REF!</v>
      </c>
      <c r="C17" t="e">
        <f t="shared" si="20"/>
        <v>#REF!</v>
      </c>
      <c r="E17" t="e">
        <f>IF(#REF!="","",SUM(#REF!))</f>
        <v>#REF!</v>
      </c>
      <c r="F17" t="e">
        <f t="array" ref="F17">IF(#REF!="","",SUM($E17:INDEX(E17:$E$208,MATCH(TRUE,INDEX($E17:$E$208="",0),0))))</f>
        <v>#REF!</v>
      </c>
      <c r="G17" t="e">
        <f t="shared" si="21"/>
        <v>#REF!</v>
      </c>
      <c r="I17" t="e">
        <f>IF(#REF!="","",SUM(#REF!))</f>
        <v>#REF!</v>
      </c>
      <c r="J17" t="e">
        <f t="array" ref="J17">IF(#REF!="","",SUM(I17:INDEX(I17:I223,MATCH(TRUE,INDEX(I17:I223="",0),0))))</f>
        <v>#REF!</v>
      </c>
      <c r="K17" t="e">
        <f t="shared" si="22"/>
        <v>#REF!</v>
      </c>
      <c r="M17" t="e">
        <f>IF(#REF!="","",SUM(#REF!))</f>
        <v>#REF!</v>
      </c>
      <c r="N17" t="e">
        <f t="array" ref="N17">IF(#REF!="","",SUM(M17:INDEX(M17:M223,MATCH(TRUE,INDEX(M17:M223="",0),0))))</f>
        <v>#REF!</v>
      </c>
      <c r="O17" t="e">
        <f t="shared" si="23"/>
        <v>#REF!</v>
      </c>
      <c r="Q17" t="e">
        <f>IF(#REF!="","",SUM(#REF!))</f>
        <v>#REF!</v>
      </c>
      <c r="R17" t="e">
        <f t="array" ref="R17">IF(#REF!="","",SUM(Q17:INDEX(Q17:Q223,MATCH(TRUE,INDEX(Q17:Q223="",0),0))))</f>
        <v>#REF!</v>
      </c>
      <c r="S17" t="e">
        <f t="shared" si="24"/>
        <v>#REF!</v>
      </c>
      <c r="U17" t="e">
        <f>IF(#REF!="","",SUM(#REF!))</f>
        <v>#REF!</v>
      </c>
      <c r="V17" t="e">
        <f t="array" ref="V17">IF(#REF!="","",SUM(U17:INDEX(U17:U223,MATCH(TRUE,INDEX(U17:U223="",0),0))))</f>
        <v>#REF!</v>
      </c>
      <c r="W17" t="e">
        <f t="shared" si="25"/>
        <v>#REF!</v>
      </c>
      <c r="Y17" t="e">
        <f>IF(#REF!="","",SUM(#REF!))</f>
        <v>#REF!</v>
      </c>
      <c r="Z17" t="e">
        <f t="array" ref="Z17">IF(#REF!="","",SUM(Y17:INDEX(Y17:Y223,MATCH(TRUE,INDEX(Y17:Y223="",0),0))))</f>
        <v>#REF!</v>
      </c>
      <c r="AA17" t="e">
        <f t="shared" si="26"/>
        <v>#REF!</v>
      </c>
      <c r="AC17" t="e">
        <f>IF(#REF!="","",SUM(#REF!))</f>
        <v>#REF!</v>
      </c>
      <c r="AD17" t="e">
        <f t="array" ref="AD17">IF(#REF!="","",SUM(AC17:INDEX(AC17:AC223,MATCH(TRUE,INDEX(AC17:AC223="",0),0))))</f>
        <v>#REF!</v>
      </c>
      <c r="AE17" t="e">
        <f t="shared" si="27"/>
        <v>#REF!</v>
      </c>
      <c r="AG17" t="e">
        <f>IF(#REF!="","",SUM(#REF!))</f>
        <v>#REF!</v>
      </c>
      <c r="AH17" t="e">
        <f t="array" ref="AH17">IF(#REF!="","",SUM(AG17:INDEX(AG17:AG223,MATCH(TRUE,INDEX(AG17:AG223="",0),0))))</f>
        <v>#REF!</v>
      </c>
      <c r="AI17" t="e">
        <f t="shared" si="28"/>
        <v>#REF!</v>
      </c>
      <c r="AK17" t="e">
        <f>IF(#REF!="","",SUM(#REF!))</f>
        <v>#REF!</v>
      </c>
      <c r="AL17" t="e">
        <f t="array" ref="AL17">IF(#REF!="","",SUM(AK17:INDEX(AK17:AK223,MATCH(TRUE,INDEX(AK17:AK223="",0),0))))</f>
        <v>#REF!</v>
      </c>
      <c r="AM17" t="e">
        <f t="shared" si="29"/>
        <v>#REF!</v>
      </c>
      <c r="AO17" t="e">
        <f>IF(#REF!="","",SUM(#REF!))</f>
        <v>#REF!</v>
      </c>
      <c r="AP17" t="e">
        <f t="array" ref="AP17">IF(#REF!="","",SUM(AO17:INDEX(AO17:AO223,MATCH(TRUE,INDEX(AO17:AO223="",0),0))))</f>
        <v>#REF!</v>
      </c>
      <c r="AQ17" t="e">
        <f t="shared" si="30"/>
        <v>#REF!</v>
      </c>
      <c r="AS17" t="e">
        <f>IF(#REF!="","",SUM(#REF!))</f>
        <v>#REF!</v>
      </c>
      <c r="AT17" t="e">
        <f t="array" ref="AT17">IF(#REF!="","",SUM(AS17:INDEX(AS17:AS223,MATCH(TRUE,INDEX(AS17:AS223="",0),0))))</f>
        <v>#REF!</v>
      </c>
      <c r="AU17" t="e">
        <f t="shared" si="31"/>
        <v>#REF!</v>
      </c>
      <c r="AW17" t="e">
        <f>IF(#REF!="","",SUM(#REF!))</f>
        <v>#REF!</v>
      </c>
      <c r="AX17" t="e">
        <f t="array" ref="AX17">IF(#REF!="","",SUM(AW17:INDEX(AW17:AW223,MATCH(TRUE,INDEX(AW17:AW223="",0),0))))</f>
        <v>#REF!</v>
      </c>
      <c r="AY17" t="e">
        <f t="shared" si="32"/>
        <v>#REF!</v>
      </c>
      <c r="BA17" t="e">
        <f>IF(#REF!="","",SUM(#REF!))</f>
        <v>#REF!</v>
      </c>
      <c r="BB17" t="e">
        <f t="array" ref="BB17">IF(#REF!="","",SUM(BA17:INDEX(BA17:BA223,MATCH(TRUE,INDEX(BA17:BA223="",0),0))))</f>
        <v>#REF!</v>
      </c>
      <c r="BC17" t="e">
        <f t="shared" si="33"/>
        <v>#REF!</v>
      </c>
      <c r="BE17" t="e">
        <f>IF(#REF!="","",SUM(#REF!))</f>
        <v>#REF!</v>
      </c>
      <c r="BF17" t="e">
        <f t="array" ref="BF17">IF(#REF!="","",SUM(BE17:INDEX(BE17:BE223,MATCH(TRUE,INDEX(BE17:BE223="",0),0))))</f>
        <v>#REF!</v>
      </c>
      <c r="BG17" t="e">
        <f t="shared" si="34"/>
        <v>#REF!</v>
      </c>
      <c r="BI17" t="e">
        <f>IF(#REF!="","",SUM(#REF!))</f>
        <v>#REF!</v>
      </c>
      <c r="BJ17" t="e">
        <f t="array" ref="BJ17">IF(#REF!="","",SUM(BI17:INDEX(BI17:BI223,MATCH(TRUE,INDEX(BI17:BI223="",0),0))))</f>
        <v>#REF!</v>
      </c>
      <c r="BK17" t="e">
        <f t="shared" si="35"/>
        <v>#REF!</v>
      </c>
      <c r="BM17" t="e">
        <f>IF(#REF!="","",SUM(#REF!))</f>
        <v>#REF!</v>
      </c>
      <c r="BN17" t="e">
        <f t="array" ref="BN17">IF(#REF!="","",SUM(BM17:INDEX(BM17:BM223,MATCH(TRUE,INDEX(BM17:BM223="",0),0))))</f>
        <v>#REF!</v>
      </c>
      <c r="BO17" t="e">
        <f t="shared" si="36"/>
        <v>#REF!</v>
      </c>
      <c r="BQ17" t="e">
        <f>IF(#REF!="","",SUM(#REF!))</f>
        <v>#REF!</v>
      </c>
      <c r="BR17" t="e">
        <f t="array" ref="BR17">IF(#REF!="","",SUM(BQ17:INDEX(BQ17:BQ223,MATCH(TRUE,INDEX(BQ17:BQ223="",0),0))))</f>
        <v>#REF!</v>
      </c>
      <c r="BS17" t="e">
        <f t="shared" si="37"/>
        <v>#REF!</v>
      </c>
      <c r="BU17" t="e">
        <f>IF(#REF!="","",SUM(#REF!))</f>
        <v>#REF!</v>
      </c>
      <c r="BV17" t="e">
        <f t="array" ref="BV17">IF(#REF!="","",SUM(BU17:INDEX(BU17:BU223,MATCH(TRUE,INDEX(BU17:BU223="",0),0))))</f>
        <v>#REF!</v>
      </c>
      <c r="BW17" t="e">
        <f t="shared" si="38"/>
        <v>#REF!</v>
      </c>
      <c r="BY17" t="e">
        <f>IF(#REF!="","",SUM(#REF!))</f>
        <v>#REF!</v>
      </c>
      <c r="BZ17" t="e">
        <f t="array" ref="BZ17">IF(#REF!="","",SUM(BY17:INDEX(BY17:BY223,MATCH(TRUE,INDEX(BY17:BY223="",0),0))))</f>
        <v>#REF!</v>
      </c>
      <c r="CA17" t="e">
        <f t="shared" si="39"/>
        <v>#REF!</v>
      </c>
      <c r="CC17" t="e">
        <f>IF(#REF!="","",SUM(#REF!))</f>
        <v>#REF!</v>
      </c>
      <c r="CD17" t="e">
        <f t="array" ref="CD17">IF(#REF!="","",SUM(CC17:INDEX(CC17:CC223,MATCH(TRUE,INDEX(CC17:CC223="",0),0))))</f>
        <v>#REF!</v>
      </c>
      <c r="CE17" t="e">
        <f t="shared" si="0"/>
        <v>#REF!</v>
      </c>
      <c r="CF17" t="str">
        <f t="array" ref="CF17">IFERROR(INDEX($CE$2:$CE$208,SMALL(IF(1-($CE$2:$CE$208=""),IF(1-(#REF!:#REF!&lt;&gt;""),ROW($CE$2:$CE$208)-ROW($CE$2)+1)), ROWS(#REF!:#REF!))),"")</f>
        <v/>
      </c>
      <c r="CG17" t="e">
        <f>IF(#REF!="","",SUM(#REF!))</f>
        <v>#REF!</v>
      </c>
      <c r="CH17" t="e">
        <f t="array" ref="CH17">IF(#REF!="","",SUM(CG17:INDEX(CG17:CG223,MATCH(TRUE,INDEX(CG17:CG223="",0),0))))</f>
        <v>#REF!</v>
      </c>
      <c r="CI17" t="e">
        <f t="shared" si="1"/>
        <v>#REF!</v>
      </c>
      <c r="CJ17" t="str">
        <f t="array" ref="CJ17">IFERROR(INDEX($CI$2:$CI$208,SMALL(IF(1-($CI$2:$CI$208=""),IF(1-(#REF!:#REF!&lt;&gt;""),ROW($CI$2:$CI$208)-ROW($CI$2)+1)), ROWS(#REF!:#REF!))),"")</f>
        <v/>
      </c>
      <c r="CK17" t="e">
        <f>IF(#REF!="","",SUM(#REF!))</f>
        <v>#REF!</v>
      </c>
      <c r="CL17" t="e">
        <f t="array" ref="CL17">IF(#REF!="","",SUM(CK17:INDEX(CK17:CK223,MATCH(TRUE,INDEX(CK17:CK223="",0),0))))</f>
        <v>#REF!</v>
      </c>
      <c r="CM17" t="e">
        <f t="shared" si="2"/>
        <v>#REF!</v>
      </c>
      <c r="CN17" t="str">
        <f t="array" ref="CN17">IFERROR(INDEX($CM$2:$CM$208,SMALL(IF(1-($CM$2:$CM$208=""),IF(1-(#REF!:#REF!&lt;&gt;""),ROW($CM$2:$CM$208)-ROW($CM$2)+1)), ROWS(#REF!:#REF!))),"")</f>
        <v/>
      </c>
      <c r="CO17" t="e">
        <f>IF(#REF!="","",SUM(#REF!))</f>
        <v>#REF!</v>
      </c>
      <c r="CP17" t="e">
        <f t="array" ref="CP17">IF(#REF!="","",SUM(CO17:INDEX(CO17:CO223,MATCH(TRUE,INDEX(CO17:CO223="",0),0))))</f>
        <v>#REF!</v>
      </c>
      <c r="CQ17" t="e">
        <f t="shared" si="3"/>
        <v>#REF!</v>
      </c>
      <c r="CR17" t="str">
        <f t="array" ref="CR17">IFERROR(INDEX($CQ$2:$CQ$208,SMALL(IF(1-($CQ$2:$CQ$208=""),IF(1-(#REF!:#REF!&lt;&gt;""),ROW($CQ$2:$CQ$208)-ROW($CQ$2)+1)), ROWS(#REF!:#REF!))),"")</f>
        <v/>
      </c>
      <c r="CS17" t="e">
        <f>IF(#REF!="","",SUM(#REF!))</f>
        <v>#REF!</v>
      </c>
      <c r="CT17" t="e">
        <f t="array" ref="CT17">IF(#REF!="","",SUM(CS17:INDEX(CS17:CS223,MATCH(TRUE,INDEX(CS17:CS223="",0),0))))</f>
        <v>#REF!</v>
      </c>
      <c r="CU17" t="e">
        <f t="shared" si="4"/>
        <v>#REF!</v>
      </c>
      <c r="CV17" t="str">
        <f t="array" ref="CV17">IFERROR(INDEX($CU$2:$CU$208,SMALL(IF(1-($CU$2:$CU$208=""),IF(1-(#REF!:#REF!&lt;&gt;""),ROW($CU$2:$CU$208)-ROW($CU$2)+1)), ROWS(#REF!:#REF!))),"")</f>
        <v/>
      </c>
      <c r="CW17" t="e">
        <f>IF(#REF!="","",SUM(#REF!))</f>
        <v>#REF!</v>
      </c>
      <c r="CX17" t="e">
        <f t="array" ref="CX17">IF(#REF!="","",SUM(CW17:INDEX(CW17:CW223,MATCH(TRUE,INDEX(CW17:CW223="",0),0))))</f>
        <v>#REF!</v>
      </c>
      <c r="CY17" t="e">
        <f t="shared" si="5"/>
        <v>#REF!</v>
      </c>
      <c r="CZ17" t="str">
        <f t="array" ref="CZ17">IFERROR(INDEX($CY$2:$CY$208,SMALL(IF(1-($CY$2:$CY$208=""),IF(1-(#REF!:#REF!&lt;&gt;""),ROW($CY$2:$CY$208)-ROW($CY$2)+1)), ROWS(#REF!:#REF!))),"")</f>
        <v/>
      </c>
      <c r="DA17" t="e">
        <f>IF(#REF!="","",SUM(#REF!))</f>
        <v>#REF!</v>
      </c>
      <c r="DB17" t="e">
        <f t="array" ref="DB17">IF(#REF!="","",SUM(DA17:INDEX(DA17:DA223,MATCH(TRUE,INDEX(DA17:DA223="",0),0))))</f>
        <v>#REF!</v>
      </c>
      <c r="DC17" t="e">
        <f t="shared" si="6"/>
        <v>#REF!</v>
      </c>
      <c r="DD17" t="str">
        <f t="array" ref="DD17">IFERROR(INDEX($DC$2:$DC$208,SMALL(IF(1-($DC$2:$DC$208=""),IF(1-(#REF!:#REF!&lt;&gt;""),ROW($DC$2:$DC$208)-ROW($DC$2)+1)), ROWS(#REF!:#REF!))),"")</f>
        <v/>
      </c>
      <c r="DE17" t="e">
        <f>IF(#REF!="","",SUM(#REF!))</f>
        <v>#REF!</v>
      </c>
      <c r="DF17" t="e">
        <f t="array" ref="DF17">IF(#REF!="","",SUM(DE17:INDEX(DE17:DE223,MATCH(TRUE,INDEX(DE17:DE223="",0),0))))</f>
        <v>#REF!</v>
      </c>
      <c r="DG17" t="e">
        <f t="shared" si="7"/>
        <v>#REF!</v>
      </c>
      <c r="DH17" t="str">
        <f t="array" ref="DH17">IFERROR(INDEX($DG$2:$DG$208,SMALL(IF(1-($DG$2:$DG$208=""),IF(1-(#REF!:#REF!&lt;&gt;""),ROW($DG$2:$DG$208)-ROW($DG$2)+1)), ROWS(#REF!:#REF!))),"")</f>
        <v/>
      </c>
      <c r="DI17" t="e">
        <f>IF(#REF!="","",SUM(#REF!))</f>
        <v>#REF!</v>
      </c>
      <c r="DJ17" t="e">
        <f t="array" ref="DJ17">IF(#REF!="","",SUM(DI17:INDEX(DI17:DI223,MATCH(TRUE,INDEX(DI17:DI223="",0),0))))</f>
        <v>#REF!</v>
      </c>
      <c r="DK17" t="e">
        <f t="shared" si="8"/>
        <v>#REF!</v>
      </c>
      <c r="DL17" t="str">
        <f t="array" ref="DL17">IFERROR(INDEX($DK$2:$DK$208,SMALL(IF(1-($DK$2:$DK$208=""),IF(1-(#REF!:#REF!&lt;&gt;""),ROW($DK$2:$DK$208)-ROW($DK$2)+1)), ROWS(#REF!:#REF!))),"")</f>
        <v/>
      </c>
      <c r="DM17" t="e">
        <f>IF(#REF!="","",SUM(#REF!))</f>
        <v>#REF!</v>
      </c>
      <c r="DN17" t="e">
        <f t="array" ref="DN17">IF(#REF!="","",SUM(DM17:INDEX(DM17:DM223,MATCH(TRUE,INDEX(DM17:DM223="",0),0))))</f>
        <v>#REF!</v>
      </c>
      <c r="DO17" t="e">
        <f t="shared" si="9"/>
        <v>#REF!</v>
      </c>
      <c r="DP17" t="str">
        <f t="array" ref="DP17">IFERROR(INDEX($DO$2:$DO$208,SMALL(IF(1-($DO$2:$DO$208=""),IF(1-(#REF!:#REF!&lt;&gt;""),ROW($DO$2:$DO$208)-ROW($DO$2)+1)), ROWS(#REF!:#REF!))),"")</f>
        <v/>
      </c>
      <c r="DQ17" t="e">
        <f>IF(#REF!="","",SUM(#REF!))</f>
        <v>#REF!</v>
      </c>
      <c r="DR17" t="e">
        <f t="array" ref="DR17">IF(#REF!="","",SUM(DQ17:INDEX(DQ17:DQ223,MATCH(TRUE,INDEX(DQ17:DQ223="",0),0))))</f>
        <v>#REF!</v>
      </c>
      <c r="DS17" t="e">
        <f t="shared" si="10"/>
        <v>#REF!</v>
      </c>
      <c r="DT17" t="str">
        <f t="array" ref="DT17">IFERROR(INDEX($DS$2:$DS$208,SMALL(IF(1-($DS$2:$DS$208=""),IF(1-(#REF!:#REF!&lt;&gt;""),ROW($DS$2:$DS$208)-ROW($DS$2)+1)), ROWS(#REF!:#REF!))),"")</f>
        <v/>
      </c>
      <c r="DU17" t="e">
        <f>IF(#REF!="","",SUM(#REF!))</f>
        <v>#REF!</v>
      </c>
      <c r="DV17" t="e">
        <f t="array" ref="DV17">IF(#REF!="","",SUM(DU17:INDEX(DU17:DU223,MATCH(TRUE,INDEX(DU17:DU223="",0),0))))</f>
        <v>#REF!</v>
      </c>
      <c r="DW17" t="e">
        <f t="shared" si="11"/>
        <v>#REF!</v>
      </c>
      <c r="DX17" t="str">
        <f t="array" ref="DX17">IFERROR(INDEX($DW$2:$DW$208,SMALL(IF(1-($DW$2:$DW$208=""),IF(1-(#REF!:#REF!&lt;&gt;""),ROW($DW$2:$DW$208)-ROW($DW$2)+1)), ROWS(#REF!:#REF!))),"")</f>
        <v/>
      </c>
      <c r="DY17" t="e">
        <f>IF(#REF!="","",SUM(#REF!))</f>
        <v>#REF!</v>
      </c>
      <c r="DZ17" t="e">
        <f t="array" ref="DZ17">IF(#REF!="","",SUM(DY17:INDEX(DY17:DY223,MATCH(TRUE,INDEX(DY17:DY223="",0),0))))</f>
        <v>#REF!</v>
      </c>
      <c r="EA17" t="e">
        <f t="shared" si="12"/>
        <v>#REF!</v>
      </c>
      <c r="EB17" t="str">
        <f t="array" ref="EB17">IFERROR(INDEX($EA$2:$EA$208,SMALL(IF(1-($EA$2:$EA$208=""),IF(1-(#REF!:#REF!&lt;&gt;""),ROW($EA$2:$EA$208)-ROW($EA$2)+1)), ROWS(#REF!:#REF!))),"")</f>
        <v/>
      </c>
      <c r="EC17" t="e">
        <f>IF(#REF!="","",SUM(#REF!))</f>
        <v>#REF!</v>
      </c>
      <c r="ED17" t="e">
        <f t="array" ref="ED17">IF(#REF!="","",SUM(EC17:INDEX(EC17:EC223,MATCH(TRUE,INDEX(EC17:EC223="",0),0))))</f>
        <v>#REF!</v>
      </c>
      <c r="EE17" t="e">
        <f t="shared" si="13"/>
        <v>#REF!</v>
      </c>
      <c r="EF17" t="str">
        <f t="array" ref="EF17">IFERROR(INDEX($EE$2:$EE$208,SMALL(IF(1-($EE$2:$EE$208=""),IF(1-(#REF!:#REF!&lt;&gt;""),ROW($EE$2:$EE$208)-ROW($EE$2)+1)), ROWS(#REF!:#REF!))),"")</f>
        <v/>
      </c>
      <c r="EG17" t="e">
        <f>IF(#REF!="","",SUM(#REF!))</f>
        <v>#REF!</v>
      </c>
      <c r="EH17" t="e">
        <f t="array" ref="EH17">IF(#REF!="","",SUM(EG17:INDEX(EG17:EG223,MATCH(TRUE,INDEX(EG17:EG223="",0),0))))</f>
        <v>#REF!</v>
      </c>
      <c r="EI17" t="e">
        <f t="shared" si="14"/>
        <v>#REF!</v>
      </c>
      <c r="EJ17" t="str">
        <f t="array" ref="EJ17">IFERROR(INDEX($EI$2:$EI$208,SMALL(IF(1-($EI$2:$EI$208=""),IF(1-(#REF!:#REF!&lt;&gt;""),ROW($EI$2:$EI$208)-ROW($EI$2)+1)), ROWS(#REF!:#REF!))),"")</f>
        <v/>
      </c>
      <c r="EK17" t="e">
        <f>IF(#REF!="","",SUM(#REF!))</f>
        <v>#REF!</v>
      </c>
      <c r="EL17" t="e">
        <f t="array" ref="EL17">IF(#REF!="","",SUM(EK17:INDEX(EK17:EK223,MATCH(TRUE,INDEX(EK17:EK223="",0),0))))</f>
        <v>#REF!</v>
      </c>
      <c r="EM17" t="e">
        <f t="shared" si="15"/>
        <v>#REF!</v>
      </c>
      <c r="EN17" t="str">
        <f t="array" ref="EN17">IFERROR(INDEX($EM$2:$EM$208,SMALL(IF(1-($EM$2:$EM$208=""),IF(1-(#REF!:#REF!&lt;&gt;""),ROW($EM$2:$EM$208)-ROW($EM$2)+1)), ROWS(#REF!:#REF!))),"")</f>
        <v/>
      </c>
      <c r="EO17" t="e">
        <f>IF(#REF!="","",SUM(#REF!))</f>
        <v>#REF!</v>
      </c>
      <c r="EP17" t="e">
        <f t="array" ref="EP17">IF(#REF!="","",SUM(EO17:INDEX(EO17:EO223,MATCH(TRUE,INDEX(EO17:EO223="",0),0))))</f>
        <v>#REF!</v>
      </c>
      <c r="EQ17" t="e">
        <f t="shared" si="16"/>
        <v>#REF!</v>
      </c>
      <c r="ER17" t="str">
        <f t="array" ref="ER17">IFERROR(INDEX($EQ$2:$EQ$208,SMALL(IF(1-($EQ$2:$EQ$208=""),IF(1-(#REF!:#REF!&lt;&gt;""),ROW($EQ$2:$EQ$208)-ROW($EQ$2)+1)), ROWS(#REF!:#REF!))),"")</f>
        <v/>
      </c>
      <c r="ES17" t="e">
        <f>IF(#REF!="","",SUM(#REF!))</f>
        <v>#REF!</v>
      </c>
      <c r="ET17" t="e">
        <f t="array" ref="ET17">IF(#REF!="","",SUM(ES17:INDEX(ES17:ES223,MATCH(TRUE,INDEX(ES17:ES223="",0),0))))</f>
        <v>#REF!</v>
      </c>
      <c r="EU17" t="e">
        <f t="shared" si="17"/>
        <v>#REF!</v>
      </c>
      <c r="EV17" t="str">
        <f t="array" ref="EV17">IFERROR(INDEX($EU$2:$EU$208,SMALL(IF(1-($EU$2:$EU$208=""),IF(1-(#REF!:#REF!&lt;&gt;""),ROW($EU$2:$EU$208)-ROW($EU$2)+1)), ROWS(#REF!:#REF!))),"")</f>
        <v/>
      </c>
      <c r="EW17" t="e">
        <f>IF(#REF!="","",SUM(#REF!))</f>
        <v>#REF!</v>
      </c>
      <c r="EX17" t="e">
        <f t="array" ref="EX17">IF(#REF!="","",SUM(EW17:INDEX(EW17:EW223,MATCH(TRUE,INDEX(EW17:EW223="",0),0))))</f>
        <v>#REF!</v>
      </c>
      <c r="EY17" t="e">
        <f t="shared" si="18"/>
        <v>#REF!</v>
      </c>
      <c r="EZ17" t="str">
        <f t="array" ref="EZ17">IFERROR(INDEX($EY$2:$EY$208,SMALL(IF(1-($EY$2:$EY$208=""),IF(1-(#REF!:#REF!&lt;&gt;""),ROW($EY$2:$EY$208)-ROW($EY$2)+1)), ROWS(#REF!:#REF!))),"")</f>
        <v/>
      </c>
      <c r="FA17" t="e">
        <f>IF(#REF!="","",SUM(#REF!))</f>
        <v>#REF!</v>
      </c>
      <c r="FB17" t="e">
        <f t="array" ref="FB17">IF(#REF!="","",SUM(FA17:INDEX(FA17:FA223,MATCH(TRUE,INDEX(FA17:FA223="",0),0))))</f>
        <v>#REF!</v>
      </c>
      <c r="FC17" t="e">
        <f t="shared" si="19"/>
        <v>#REF!</v>
      </c>
      <c r="FD17" t="str">
        <f t="array" ref="FD17">IFERROR(INDEX($FC$2:$FC$208,SMALL(IF(1-($FC$2:$FC$208=""),IF(1-(#REF!:#REF!&lt;&gt;""),ROW($FC$2:$FC$208)-ROW($FC$2)+1)), ROWS(#REF!:#REF!))),"")</f>
        <v/>
      </c>
    </row>
    <row r="18" spans="1:160" x14ac:dyDescent="0.25">
      <c r="A18" t="e">
        <f>IF(#REF!="","",SUM(#REF!))</f>
        <v>#REF!</v>
      </c>
      <c r="B18" t="e">
        <f t="array" ref="B18">IF(#REF!="","",SUM($A18:INDEX(A18:$A$208,MATCH(TRUE,INDEX($A18:$A$208="",0),0))))</f>
        <v>#REF!</v>
      </c>
      <c r="C18" t="e">
        <f t="shared" si="20"/>
        <v>#REF!</v>
      </c>
      <c r="E18" t="e">
        <f>IF(#REF!="","",SUM(#REF!))</f>
        <v>#REF!</v>
      </c>
      <c r="F18" t="e">
        <f t="array" ref="F18">IF(#REF!="","",SUM($E18:INDEX(E18:$E$208,MATCH(TRUE,INDEX($E18:$E$208="",0),0))))</f>
        <v>#REF!</v>
      </c>
      <c r="G18" t="e">
        <f t="shared" si="21"/>
        <v>#REF!</v>
      </c>
      <c r="I18" t="e">
        <f>IF(#REF!="","",SUM(#REF!))</f>
        <v>#REF!</v>
      </c>
      <c r="J18" t="e">
        <f t="array" ref="J18">IF(#REF!="","",SUM(I18:INDEX(I18:I224,MATCH(TRUE,INDEX(I18:I224="",0),0))))</f>
        <v>#REF!</v>
      </c>
      <c r="K18" t="e">
        <f t="shared" si="22"/>
        <v>#REF!</v>
      </c>
      <c r="M18" t="e">
        <f>IF(#REF!="","",SUM(#REF!))</f>
        <v>#REF!</v>
      </c>
      <c r="N18" t="e">
        <f t="array" ref="N18">IF(#REF!="","",SUM(M18:INDEX(M18:M224,MATCH(TRUE,INDEX(M18:M224="",0),0))))</f>
        <v>#REF!</v>
      </c>
      <c r="O18" t="e">
        <f t="shared" si="23"/>
        <v>#REF!</v>
      </c>
      <c r="Q18" t="e">
        <f>IF(#REF!="","",SUM(#REF!))</f>
        <v>#REF!</v>
      </c>
      <c r="R18" t="e">
        <f t="array" ref="R18">IF(#REF!="","",SUM(Q18:INDEX(Q18:Q224,MATCH(TRUE,INDEX(Q18:Q224="",0),0))))</f>
        <v>#REF!</v>
      </c>
      <c r="S18" t="e">
        <f t="shared" si="24"/>
        <v>#REF!</v>
      </c>
      <c r="U18" t="e">
        <f>IF(#REF!="","",SUM(#REF!))</f>
        <v>#REF!</v>
      </c>
      <c r="V18" t="e">
        <f t="array" ref="V18">IF(#REF!="","",SUM(U18:INDEX(U18:U224,MATCH(TRUE,INDEX(U18:U224="",0),0))))</f>
        <v>#REF!</v>
      </c>
      <c r="W18" t="e">
        <f t="shared" si="25"/>
        <v>#REF!</v>
      </c>
      <c r="Y18" t="e">
        <f>IF(#REF!="","",SUM(#REF!))</f>
        <v>#REF!</v>
      </c>
      <c r="Z18" t="e">
        <f t="array" ref="Z18">IF(#REF!="","",SUM(Y18:INDEX(Y18:Y224,MATCH(TRUE,INDEX(Y18:Y224="",0),0))))</f>
        <v>#REF!</v>
      </c>
      <c r="AA18" t="e">
        <f t="shared" si="26"/>
        <v>#REF!</v>
      </c>
      <c r="AC18" t="e">
        <f>IF(#REF!="","",SUM(#REF!))</f>
        <v>#REF!</v>
      </c>
      <c r="AD18" t="e">
        <f t="array" ref="AD18">IF(#REF!="","",SUM(AC18:INDEX(AC18:AC224,MATCH(TRUE,INDEX(AC18:AC224="",0),0))))</f>
        <v>#REF!</v>
      </c>
      <c r="AE18" t="e">
        <f t="shared" si="27"/>
        <v>#REF!</v>
      </c>
      <c r="AG18" t="e">
        <f>IF(#REF!="","",SUM(#REF!))</f>
        <v>#REF!</v>
      </c>
      <c r="AH18" t="e">
        <f t="array" ref="AH18">IF(#REF!="","",SUM(AG18:INDEX(AG18:AG224,MATCH(TRUE,INDEX(AG18:AG224="",0),0))))</f>
        <v>#REF!</v>
      </c>
      <c r="AI18" t="e">
        <f t="shared" si="28"/>
        <v>#REF!</v>
      </c>
      <c r="AK18" t="e">
        <f>IF(#REF!="","",SUM(#REF!))</f>
        <v>#REF!</v>
      </c>
      <c r="AL18" t="e">
        <f t="array" ref="AL18">IF(#REF!="","",SUM(AK18:INDEX(AK18:AK224,MATCH(TRUE,INDEX(AK18:AK224="",0),0))))</f>
        <v>#REF!</v>
      </c>
      <c r="AM18" t="e">
        <f t="shared" si="29"/>
        <v>#REF!</v>
      </c>
      <c r="AO18" t="e">
        <f>IF(#REF!="","",SUM(#REF!))</f>
        <v>#REF!</v>
      </c>
      <c r="AP18" t="e">
        <f t="array" ref="AP18">IF(#REF!="","",SUM(AO18:INDEX(AO18:AO224,MATCH(TRUE,INDEX(AO18:AO224="",0),0))))</f>
        <v>#REF!</v>
      </c>
      <c r="AQ18" t="e">
        <f t="shared" si="30"/>
        <v>#REF!</v>
      </c>
      <c r="AS18" t="e">
        <f>IF(#REF!="","",SUM(#REF!))</f>
        <v>#REF!</v>
      </c>
      <c r="AT18" t="e">
        <f t="array" ref="AT18">IF(#REF!="","",SUM(AS18:INDEX(AS18:AS224,MATCH(TRUE,INDEX(AS18:AS224="",0),0))))</f>
        <v>#REF!</v>
      </c>
      <c r="AU18" t="e">
        <f t="shared" si="31"/>
        <v>#REF!</v>
      </c>
      <c r="AW18" t="e">
        <f>IF(#REF!="","",SUM(#REF!))</f>
        <v>#REF!</v>
      </c>
      <c r="AX18" t="e">
        <f t="array" ref="AX18">IF(#REF!="","",SUM(AW18:INDEX(AW18:AW224,MATCH(TRUE,INDEX(AW18:AW224="",0),0))))</f>
        <v>#REF!</v>
      </c>
      <c r="AY18" t="e">
        <f t="shared" si="32"/>
        <v>#REF!</v>
      </c>
      <c r="BA18" t="e">
        <f>IF(#REF!="","",SUM(#REF!))</f>
        <v>#REF!</v>
      </c>
      <c r="BB18" t="e">
        <f t="array" ref="BB18">IF(#REF!="","",SUM(BA18:INDEX(BA18:BA224,MATCH(TRUE,INDEX(BA18:BA224="",0),0))))</f>
        <v>#REF!</v>
      </c>
      <c r="BC18" t="e">
        <f t="shared" si="33"/>
        <v>#REF!</v>
      </c>
      <c r="BE18" t="e">
        <f>IF(#REF!="","",SUM(#REF!))</f>
        <v>#REF!</v>
      </c>
      <c r="BF18" t="e">
        <f t="array" ref="BF18">IF(#REF!="","",SUM(BE18:INDEX(BE18:BE224,MATCH(TRUE,INDEX(BE18:BE224="",0),0))))</f>
        <v>#REF!</v>
      </c>
      <c r="BG18" t="e">
        <f t="shared" si="34"/>
        <v>#REF!</v>
      </c>
      <c r="BI18" t="e">
        <f>IF(#REF!="","",SUM(#REF!))</f>
        <v>#REF!</v>
      </c>
      <c r="BJ18" t="e">
        <f t="array" ref="BJ18">IF(#REF!="","",SUM(BI18:INDEX(BI18:BI224,MATCH(TRUE,INDEX(BI18:BI224="",0),0))))</f>
        <v>#REF!</v>
      </c>
      <c r="BK18" t="e">
        <f t="shared" si="35"/>
        <v>#REF!</v>
      </c>
      <c r="BM18" t="e">
        <f>IF(#REF!="","",SUM(#REF!))</f>
        <v>#REF!</v>
      </c>
      <c r="BN18" t="e">
        <f t="array" ref="BN18">IF(#REF!="","",SUM(BM18:INDEX(BM18:BM224,MATCH(TRUE,INDEX(BM18:BM224="",0),0))))</f>
        <v>#REF!</v>
      </c>
      <c r="BO18" t="e">
        <f t="shared" si="36"/>
        <v>#REF!</v>
      </c>
      <c r="BQ18" t="e">
        <f>IF(#REF!="","",SUM(#REF!))</f>
        <v>#REF!</v>
      </c>
      <c r="BR18" t="e">
        <f t="array" ref="BR18">IF(#REF!="","",SUM(BQ18:INDEX(BQ18:BQ224,MATCH(TRUE,INDEX(BQ18:BQ224="",0),0))))</f>
        <v>#REF!</v>
      </c>
      <c r="BS18" t="e">
        <f t="shared" si="37"/>
        <v>#REF!</v>
      </c>
      <c r="BU18" t="e">
        <f>IF(#REF!="","",SUM(#REF!))</f>
        <v>#REF!</v>
      </c>
      <c r="BV18" t="e">
        <f t="array" ref="BV18">IF(#REF!="","",SUM(BU18:INDEX(BU18:BU224,MATCH(TRUE,INDEX(BU18:BU224="",0),0))))</f>
        <v>#REF!</v>
      </c>
      <c r="BW18" t="e">
        <f t="shared" si="38"/>
        <v>#REF!</v>
      </c>
      <c r="BY18" t="e">
        <f>IF(#REF!="","",SUM(#REF!))</f>
        <v>#REF!</v>
      </c>
      <c r="BZ18" t="e">
        <f t="array" ref="BZ18">IF(#REF!="","",SUM(BY18:INDEX(BY18:BY224,MATCH(TRUE,INDEX(BY18:BY224="",0),0))))</f>
        <v>#REF!</v>
      </c>
      <c r="CA18" t="e">
        <f t="shared" si="39"/>
        <v>#REF!</v>
      </c>
      <c r="CC18" t="e">
        <f>IF(#REF!="","",SUM(#REF!))</f>
        <v>#REF!</v>
      </c>
      <c r="CD18" t="e">
        <f t="array" ref="CD18">IF(#REF!="","",SUM(CC18:INDEX(CC18:CC224,MATCH(TRUE,INDEX(CC18:CC224="",0),0))))</f>
        <v>#REF!</v>
      </c>
      <c r="CE18" t="e">
        <f t="shared" si="0"/>
        <v>#REF!</v>
      </c>
      <c r="CF18" t="str">
        <f t="array" ref="CF18">IFERROR(INDEX($CE$2:$CE$208,SMALL(IF(1-($CE$2:$CE$208=""),IF(1-(#REF!:#REF!&lt;&gt;""),ROW($CE$2:$CE$208)-ROW($CE$2)+1)), ROWS(#REF!:#REF!))),"")</f>
        <v/>
      </c>
      <c r="CG18" t="e">
        <f>IF(#REF!="","",SUM(#REF!))</f>
        <v>#REF!</v>
      </c>
      <c r="CH18" t="e">
        <f t="array" ref="CH18">IF(#REF!="","",SUM(CG18:INDEX(CG18:CG224,MATCH(TRUE,INDEX(CG18:CG224="",0),0))))</f>
        <v>#REF!</v>
      </c>
      <c r="CI18" t="e">
        <f t="shared" si="1"/>
        <v>#REF!</v>
      </c>
      <c r="CJ18" t="str">
        <f t="array" ref="CJ18">IFERROR(INDEX($CI$2:$CI$208,SMALL(IF(1-($CI$2:$CI$208=""),IF(1-(#REF!:#REF!&lt;&gt;""),ROW($CI$2:$CI$208)-ROW($CI$2)+1)), ROWS(#REF!:#REF!))),"")</f>
        <v/>
      </c>
      <c r="CK18" t="e">
        <f>IF(#REF!="","",SUM(#REF!))</f>
        <v>#REF!</v>
      </c>
      <c r="CL18" t="e">
        <f t="array" ref="CL18">IF(#REF!="","",SUM(CK18:INDEX(CK18:CK224,MATCH(TRUE,INDEX(CK18:CK224="",0),0))))</f>
        <v>#REF!</v>
      </c>
      <c r="CM18" t="e">
        <f t="shared" si="2"/>
        <v>#REF!</v>
      </c>
      <c r="CN18" t="str">
        <f t="array" ref="CN18">IFERROR(INDEX($CM$2:$CM$208,SMALL(IF(1-($CM$2:$CM$208=""),IF(1-(#REF!:#REF!&lt;&gt;""),ROW($CM$2:$CM$208)-ROW($CM$2)+1)), ROWS(#REF!:#REF!))),"")</f>
        <v/>
      </c>
      <c r="CO18" t="e">
        <f>IF(#REF!="","",SUM(#REF!))</f>
        <v>#REF!</v>
      </c>
      <c r="CP18" t="e">
        <f t="array" ref="CP18">IF(#REF!="","",SUM(CO18:INDEX(CO18:CO224,MATCH(TRUE,INDEX(CO18:CO224="",0),0))))</f>
        <v>#REF!</v>
      </c>
      <c r="CQ18" t="e">
        <f t="shared" si="3"/>
        <v>#REF!</v>
      </c>
      <c r="CR18" t="str">
        <f t="array" ref="CR18">IFERROR(INDEX($CQ$2:$CQ$208,SMALL(IF(1-($CQ$2:$CQ$208=""),IF(1-(#REF!:#REF!&lt;&gt;""),ROW($CQ$2:$CQ$208)-ROW($CQ$2)+1)), ROWS(#REF!:#REF!))),"")</f>
        <v/>
      </c>
      <c r="CS18" t="e">
        <f>IF(#REF!="","",SUM(#REF!))</f>
        <v>#REF!</v>
      </c>
      <c r="CT18" t="e">
        <f t="array" ref="CT18">IF(#REF!="","",SUM(CS18:INDEX(CS18:CS224,MATCH(TRUE,INDEX(CS18:CS224="",0),0))))</f>
        <v>#REF!</v>
      </c>
      <c r="CU18" t="e">
        <f t="shared" si="4"/>
        <v>#REF!</v>
      </c>
      <c r="CV18" t="str">
        <f t="array" ref="CV18">IFERROR(INDEX($CU$2:$CU$208,SMALL(IF(1-($CU$2:$CU$208=""),IF(1-(#REF!:#REF!&lt;&gt;""),ROW($CU$2:$CU$208)-ROW($CU$2)+1)), ROWS(#REF!:#REF!))),"")</f>
        <v/>
      </c>
      <c r="CW18" t="e">
        <f>IF(#REF!="","",SUM(#REF!))</f>
        <v>#REF!</v>
      </c>
      <c r="CX18" t="e">
        <f t="array" ref="CX18">IF(#REF!="","",SUM(CW18:INDEX(CW18:CW224,MATCH(TRUE,INDEX(CW18:CW224="",0),0))))</f>
        <v>#REF!</v>
      </c>
      <c r="CY18" t="e">
        <f t="shared" si="5"/>
        <v>#REF!</v>
      </c>
      <c r="CZ18" t="str">
        <f t="array" ref="CZ18">IFERROR(INDEX($CY$2:$CY$208,SMALL(IF(1-($CY$2:$CY$208=""),IF(1-(#REF!:#REF!&lt;&gt;""),ROW($CY$2:$CY$208)-ROW($CY$2)+1)), ROWS(#REF!:#REF!))),"")</f>
        <v/>
      </c>
      <c r="DA18" t="e">
        <f>IF(#REF!="","",SUM(#REF!))</f>
        <v>#REF!</v>
      </c>
      <c r="DB18" t="e">
        <f t="array" ref="DB18">IF(#REF!="","",SUM(DA18:INDEX(DA18:DA224,MATCH(TRUE,INDEX(DA18:DA224="",0),0))))</f>
        <v>#REF!</v>
      </c>
      <c r="DC18" t="e">
        <f t="shared" si="6"/>
        <v>#REF!</v>
      </c>
      <c r="DD18" t="str">
        <f t="array" ref="DD18">IFERROR(INDEX($DC$2:$DC$208,SMALL(IF(1-($DC$2:$DC$208=""),IF(1-(#REF!:#REF!&lt;&gt;""),ROW($DC$2:$DC$208)-ROW($DC$2)+1)), ROWS(#REF!:#REF!))),"")</f>
        <v/>
      </c>
      <c r="DE18" t="e">
        <f>IF(#REF!="","",SUM(#REF!))</f>
        <v>#REF!</v>
      </c>
      <c r="DF18" t="e">
        <f t="array" ref="DF18">IF(#REF!="","",SUM(DE18:INDEX(DE18:DE224,MATCH(TRUE,INDEX(DE18:DE224="",0),0))))</f>
        <v>#REF!</v>
      </c>
      <c r="DG18" t="e">
        <f t="shared" si="7"/>
        <v>#REF!</v>
      </c>
      <c r="DH18" t="str">
        <f t="array" ref="DH18">IFERROR(INDEX($DG$2:$DG$208,SMALL(IF(1-($DG$2:$DG$208=""),IF(1-(#REF!:#REF!&lt;&gt;""),ROW($DG$2:$DG$208)-ROW($DG$2)+1)), ROWS(#REF!:#REF!))),"")</f>
        <v/>
      </c>
      <c r="DI18" t="e">
        <f>IF(#REF!="","",SUM(#REF!))</f>
        <v>#REF!</v>
      </c>
      <c r="DJ18" t="e">
        <f t="array" ref="DJ18">IF(#REF!="","",SUM(DI18:INDEX(DI18:DI224,MATCH(TRUE,INDEX(DI18:DI224="",0),0))))</f>
        <v>#REF!</v>
      </c>
      <c r="DK18" t="e">
        <f t="shared" si="8"/>
        <v>#REF!</v>
      </c>
      <c r="DL18" t="str">
        <f t="array" ref="DL18">IFERROR(INDEX($DK$2:$DK$208,SMALL(IF(1-($DK$2:$DK$208=""),IF(1-(#REF!:#REF!&lt;&gt;""),ROW($DK$2:$DK$208)-ROW($DK$2)+1)), ROWS(#REF!:#REF!))),"")</f>
        <v/>
      </c>
      <c r="DM18" t="e">
        <f>IF(#REF!="","",SUM(#REF!))</f>
        <v>#REF!</v>
      </c>
      <c r="DN18" t="e">
        <f t="array" ref="DN18">IF(#REF!="","",SUM(DM18:INDEX(DM18:DM224,MATCH(TRUE,INDEX(DM18:DM224="",0),0))))</f>
        <v>#REF!</v>
      </c>
      <c r="DO18" t="e">
        <f t="shared" si="9"/>
        <v>#REF!</v>
      </c>
      <c r="DP18" t="str">
        <f t="array" ref="DP18">IFERROR(INDEX($DO$2:$DO$208,SMALL(IF(1-($DO$2:$DO$208=""),IF(1-(#REF!:#REF!&lt;&gt;""),ROW($DO$2:$DO$208)-ROW($DO$2)+1)), ROWS(#REF!:#REF!))),"")</f>
        <v/>
      </c>
      <c r="DQ18" t="e">
        <f>IF(#REF!="","",SUM(#REF!))</f>
        <v>#REF!</v>
      </c>
      <c r="DR18" t="e">
        <f t="array" ref="DR18">IF(#REF!="","",SUM(DQ18:INDEX(DQ18:DQ224,MATCH(TRUE,INDEX(DQ18:DQ224="",0),0))))</f>
        <v>#REF!</v>
      </c>
      <c r="DS18" t="e">
        <f t="shared" si="10"/>
        <v>#REF!</v>
      </c>
      <c r="DT18" t="str">
        <f t="array" ref="DT18">IFERROR(INDEX($DS$2:$DS$208,SMALL(IF(1-($DS$2:$DS$208=""),IF(1-(#REF!:#REF!&lt;&gt;""),ROW($DS$2:$DS$208)-ROW($DS$2)+1)), ROWS(#REF!:#REF!))),"")</f>
        <v/>
      </c>
      <c r="DU18" t="e">
        <f>IF(#REF!="","",SUM(#REF!))</f>
        <v>#REF!</v>
      </c>
      <c r="DV18" t="e">
        <f t="array" ref="DV18">IF(#REF!="","",SUM(DU18:INDEX(DU18:DU224,MATCH(TRUE,INDEX(DU18:DU224="",0),0))))</f>
        <v>#REF!</v>
      </c>
      <c r="DW18" t="e">
        <f t="shared" si="11"/>
        <v>#REF!</v>
      </c>
      <c r="DX18" t="str">
        <f t="array" ref="DX18">IFERROR(INDEX($DW$2:$DW$208,SMALL(IF(1-($DW$2:$DW$208=""),IF(1-(#REF!:#REF!&lt;&gt;""),ROW($DW$2:$DW$208)-ROW($DW$2)+1)), ROWS(#REF!:#REF!))),"")</f>
        <v/>
      </c>
      <c r="DY18" t="e">
        <f>IF(#REF!="","",SUM(#REF!))</f>
        <v>#REF!</v>
      </c>
      <c r="DZ18" t="e">
        <f t="array" ref="DZ18">IF(#REF!="","",SUM(DY18:INDEX(DY18:DY224,MATCH(TRUE,INDEX(DY18:DY224="",0),0))))</f>
        <v>#REF!</v>
      </c>
      <c r="EA18" t="e">
        <f t="shared" si="12"/>
        <v>#REF!</v>
      </c>
      <c r="EB18" t="str">
        <f t="array" ref="EB18">IFERROR(INDEX($EA$2:$EA$208,SMALL(IF(1-($EA$2:$EA$208=""),IF(1-(#REF!:#REF!&lt;&gt;""),ROW($EA$2:$EA$208)-ROW($EA$2)+1)), ROWS(#REF!:#REF!))),"")</f>
        <v/>
      </c>
      <c r="EC18" t="e">
        <f>IF(#REF!="","",SUM(#REF!))</f>
        <v>#REF!</v>
      </c>
      <c r="ED18" t="e">
        <f t="array" ref="ED18">IF(#REF!="","",SUM(EC18:INDEX(EC18:EC224,MATCH(TRUE,INDEX(EC18:EC224="",0),0))))</f>
        <v>#REF!</v>
      </c>
      <c r="EE18" t="e">
        <f t="shared" si="13"/>
        <v>#REF!</v>
      </c>
      <c r="EF18" t="str">
        <f t="array" ref="EF18">IFERROR(INDEX($EE$2:$EE$208,SMALL(IF(1-($EE$2:$EE$208=""),IF(1-(#REF!:#REF!&lt;&gt;""),ROW($EE$2:$EE$208)-ROW($EE$2)+1)), ROWS(#REF!:#REF!))),"")</f>
        <v/>
      </c>
      <c r="EG18" t="e">
        <f>IF(#REF!="","",SUM(#REF!))</f>
        <v>#REF!</v>
      </c>
      <c r="EH18" t="e">
        <f t="array" ref="EH18">IF(#REF!="","",SUM(EG18:INDEX(EG18:EG224,MATCH(TRUE,INDEX(EG18:EG224="",0),0))))</f>
        <v>#REF!</v>
      </c>
      <c r="EI18" t="e">
        <f t="shared" si="14"/>
        <v>#REF!</v>
      </c>
      <c r="EJ18" t="str">
        <f t="array" ref="EJ18">IFERROR(INDEX($EI$2:$EI$208,SMALL(IF(1-($EI$2:$EI$208=""),IF(1-(#REF!:#REF!&lt;&gt;""),ROW($EI$2:$EI$208)-ROW($EI$2)+1)), ROWS(#REF!:#REF!))),"")</f>
        <v/>
      </c>
      <c r="EK18" t="e">
        <f>IF(#REF!="","",SUM(#REF!))</f>
        <v>#REF!</v>
      </c>
      <c r="EL18" t="e">
        <f t="array" ref="EL18">IF(#REF!="","",SUM(EK18:INDEX(EK18:EK224,MATCH(TRUE,INDEX(EK18:EK224="",0),0))))</f>
        <v>#REF!</v>
      </c>
      <c r="EM18" t="e">
        <f t="shared" si="15"/>
        <v>#REF!</v>
      </c>
      <c r="EN18" t="str">
        <f t="array" ref="EN18">IFERROR(INDEX($EM$2:$EM$208,SMALL(IF(1-($EM$2:$EM$208=""),IF(1-(#REF!:#REF!&lt;&gt;""),ROW($EM$2:$EM$208)-ROW($EM$2)+1)), ROWS(#REF!:#REF!))),"")</f>
        <v/>
      </c>
      <c r="EO18" t="e">
        <f>IF(#REF!="","",SUM(#REF!))</f>
        <v>#REF!</v>
      </c>
      <c r="EP18" t="e">
        <f t="array" ref="EP18">IF(#REF!="","",SUM(EO18:INDEX(EO18:EO224,MATCH(TRUE,INDEX(EO18:EO224="",0),0))))</f>
        <v>#REF!</v>
      </c>
      <c r="EQ18" t="e">
        <f t="shared" si="16"/>
        <v>#REF!</v>
      </c>
      <c r="ER18" t="str">
        <f t="array" ref="ER18">IFERROR(INDEX($EQ$2:$EQ$208,SMALL(IF(1-($EQ$2:$EQ$208=""),IF(1-(#REF!:#REF!&lt;&gt;""),ROW($EQ$2:$EQ$208)-ROW($EQ$2)+1)), ROWS(#REF!:#REF!))),"")</f>
        <v/>
      </c>
      <c r="ES18" t="e">
        <f>IF(#REF!="","",SUM(#REF!))</f>
        <v>#REF!</v>
      </c>
      <c r="ET18" t="e">
        <f t="array" ref="ET18">IF(#REF!="","",SUM(ES18:INDEX(ES18:ES224,MATCH(TRUE,INDEX(ES18:ES224="",0),0))))</f>
        <v>#REF!</v>
      </c>
      <c r="EU18" t="e">
        <f t="shared" si="17"/>
        <v>#REF!</v>
      </c>
      <c r="EV18" t="str">
        <f t="array" ref="EV18">IFERROR(INDEX($EU$2:$EU$208,SMALL(IF(1-($EU$2:$EU$208=""),IF(1-(#REF!:#REF!&lt;&gt;""),ROW($EU$2:$EU$208)-ROW($EU$2)+1)), ROWS(#REF!:#REF!))),"")</f>
        <v/>
      </c>
      <c r="EW18" t="e">
        <f>IF(#REF!="","",SUM(#REF!))</f>
        <v>#REF!</v>
      </c>
      <c r="EX18" t="e">
        <f t="array" ref="EX18">IF(#REF!="","",SUM(EW18:INDEX(EW18:EW224,MATCH(TRUE,INDEX(EW18:EW224="",0),0))))</f>
        <v>#REF!</v>
      </c>
      <c r="EY18" t="e">
        <f t="shared" si="18"/>
        <v>#REF!</v>
      </c>
      <c r="EZ18" t="str">
        <f t="array" ref="EZ18">IFERROR(INDEX($EY$2:$EY$208,SMALL(IF(1-($EY$2:$EY$208=""),IF(1-(#REF!:#REF!&lt;&gt;""),ROW($EY$2:$EY$208)-ROW($EY$2)+1)), ROWS(#REF!:#REF!))),"")</f>
        <v/>
      </c>
      <c r="FA18" t="e">
        <f>IF(#REF!="","",SUM(#REF!))</f>
        <v>#REF!</v>
      </c>
      <c r="FB18" t="e">
        <f t="array" ref="FB18">IF(#REF!="","",SUM(FA18:INDEX(FA18:FA224,MATCH(TRUE,INDEX(FA18:FA224="",0),0))))</f>
        <v>#REF!</v>
      </c>
      <c r="FC18" t="e">
        <f t="shared" si="19"/>
        <v>#REF!</v>
      </c>
      <c r="FD18" t="str">
        <f t="array" ref="FD18">IFERROR(INDEX($FC$2:$FC$208,SMALL(IF(1-($FC$2:$FC$208=""),IF(1-(#REF!:#REF!&lt;&gt;""),ROW($FC$2:$FC$208)-ROW($FC$2)+1)), ROWS(#REF!:#REF!))),"")</f>
        <v/>
      </c>
    </row>
    <row r="19" spans="1:160" x14ac:dyDescent="0.25">
      <c r="A19" t="e">
        <f>IF(#REF!="","",SUM(#REF!))</f>
        <v>#REF!</v>
      </c>
      <c r="B19" t="e">
        <f t="array" ref="B19">IF(#REF!="","",SUM($A19:INDEX(A19:$A$208,MATCH(TRUE,INDEX($A19:$A$208="",0),0))))</f>
        <v>#REF!</v>
      </c>
      <c r="C19" t="e">
        <f t="shared" si="20"/>
        <v>#REF!</v>
      </c>
      <c r="E19" t="e">
        <f>IF(#REF!="","",SUM(#REF!))</f>
        <v>#REF!</v>
      </c>
      <c r="F19" t="e">
        <f t="array" ref="F19">IF(#REF!="","",SUM($E19:INDEX(E19:$E$208,MATCH(TRUE,INDEX($E19:$E$208="",0),0))))</f>
        <v>#REF!</v>
      </c>
      <c r="G19" t="e">
        <f t="shared" si="21"/>
        <v>#REF!</v>
      </c>
      <c r="I19" t="e">
        <f>IF(#REF!="","",SUM(#REF!))</f>
        <v>#REF!</v>
      </c>
      <c r="J19" t="e">
        <f t="array" ref="J19">IF(#REF!="","",SUM(I19:INDEX(I19:I225,MATCH(TRUE,INDEX(I19:I225="",0),0))))</f>
        <v>#REF!</v>
      </c>
      <c r="K19" t="e">
        <f t="shared" si="22"/>
        <v>#REF!</v>
      </c>
      <c r="M19" t="e">
        <f>IF(#REF!="","",SUM(#REF!))</f>
        <v>#REF!</v>
      </c>
      <c r="N19" t="e">
        <f t="array" ref="N19">IF(#REF!="","",SUM(M19:INDEX(M19:M225,MATCH(TRUE,INDEX(M19:M225="",0),0))))</f>
        <v>#REF!</v>
      </c>
      <c r="O19" t="e">
        <f t="shared" si="23"/>
        <v>#REF!</v>
      </c>
      <c r="Q19" t="e">
        <f>IF(#REF!="","",SUM(#REF!))</f>
        <v>#REF!</v>
      </c>
      <c r="R19" t="e">
        <f t="array" ref="R19">IF(#REF!="","",SUM(Q19:INDEX(Q19:Q225,MATCH(TRUE,INDEX(Q19:Q225="",0),0))))</f>
        <v>#REF!</v>
      </c>
      <c r="S19" t="e">
        <f t="shared" si="24"/>
        <v>#REF!</v>
      </c>
      <c r="U19" t="e">
        <f>IF(#REF!="","",SUM(#REF!))</f>
        <v>#REF!</v>
      </c>
      <c r="V19" t="e">
        <f t="array" ref="V19">IF(#REF!="","",SUM(U19:INDEX(U19:U225,MATCH(TRUE,INDEX(U19:U225="",0),0))))</f>
        <v>#REF!</v>
      </c>
      <c r="W19" t="e">
        <f t="shared" si="25"/>
        <v>#REF!</v>
      </c>
      <c r="Y19" t="e">
        <f>IF(#REF!="","",SUM(#REF!))</f>
        <v>#REF!</v>
      </c>
      <c r="Z19" t="e">
        <f t="array" ref="Z19">IF(#REF!="","",SUM(Y19:INDEX(Y19:Y225,MATCH(TRUE,INDEX(Y19:Y225="",0),0))))</f>
        <v>#REF!</v>
      </c>
      <c r="AA19" t="e">
        <f t="shared" si="26"/>
        <v>#REF!</v>
      </c>
      <c r="AC19" t="e">
        <f>IF(#REF!="","",SUM(#REF!))</f>
        <v>#REF!</v>
      </c>
      <c r="AD19" t="e">
        <f t="array" ref="AD19">IF(#REF!="","",SUM(AC19:INDEX(AC19:AC225,MATCH(TRUE,INDEX(AC19:AC225="",0),0))))</f>
        <v>#REF!</v>
      </c>
      <c r="AE19" t="e">
        <f t="shared" si="27"/>
        <v>#REF!</v>
      </c>
      <c r="AG19" t="e">
        <f>IF(#REF!="","",SUM(#REF!))</f>
        <v>#REF!</v>
      </c>
      <c r="AH19" t="e">
        <f t="array" ref="AH19">IF(#REF!="","",SUM(AG19:INDEX(AG19:AG225,MATCH(TRUE,INDEX(AG19:AG225="",0),0))))</f>
        <v>#REF!</v>
      </c>
      <c r="AI19" t="e">
        <f t="shared" si="28"/>
        <v>#REF!</v>
      </c>
      <c r="AK19" t="e">
        <f>IF(#REF!="","",SUM(#REF!))</f>
        <v>#REF!</v>
      </c>
      <c r="AL19" t="e">
        <f t="array" ref="AL19">IF(#REF!="","",SUM(AK19:INDEX(AK19:AK225,MATCH(TRUE,INDEX(AK19:AK225="",0),0))))</f>
        <v>#REF!</v>
      </c>
      <c r="AM19" t="e">
        <f t="shared" si="29"/>
        <v>#REF!</v>
      </c>
      <c r="AO19" t="e">
        <f>IF(#REF!="","",SUM(#REF!))</f>
        <v>#REF!</v>
      </c>
      <c r="AP19" t="e">
        <f t="array" ref="AP19">IF(#REF!="","",SUM(AO19:INDEX(AO19:AO225,MATCH(TRUE,INDEX(AO19:AO225="",0),0))))</f>
        <v>#REF!</v>
      </c>
      <c r="AQ19" t="e">
        <f t="shared" si="30"/>
        <v>#REF!</v>
      </c>
      <c r="AS19" t="e">
        <f>IF(#REF!="","",SUM(#REF!))</f>
        <v>#REF!</v>
      </c>
      <c r="AT19" t="e">
        <f t="array" ref="AT19">IF(#REF!="","",SUM(AS19:INDEX(AS19:AS225,MATCH(TRUE,INDEX(AS19:AS225="",0),0))))</f>
        <v>#REF!</v>
      </c>
      <c r="AU19" t="e">
        <f t="shared" si="31"/>
        <v>#REF!</v>
      </c>
      <c r="AW19" t="e">
        <f>IF(#REF!="","",SUM(#REF!))</f>
        <v>#REF!</v>
      </c>
      <c r="AX19" t="e">
        <f t="array" ref="AX19">IF(#REF!="","",SUM(AW19:INDEX(AW19:AW225,MATCH(TRUE,INDEX(AW19:AW225="",0),0))))</f>
        <v>#REF!</v>
      </c>
      <c r="AY19" t="e">
        <f t="shared" si="32"/>
        <v>#REF!</v>
      </c>
      <c r="BA19" t="e">
        <f>IF(#REF!="","",SUM(#REF!))</f>
        <v>#REF!</v>
      </c>
      <c r="BB19" t="e">
        <f t="array" ref="BB19">IF(#REF!="","",SUM(BA19:INDEX(BA19:BA225,MATCH(TRUE,INDEX(BA19:BA225="",0),0))))</f>
        <v>#REF!</v>
      </c>
      <c r="BC19" t="e">
        <f t="shared" si="33"/>
        <v>#REF!</v>
      </c>
      <c r="BE19" t="e">
        <f>IF(#REF!="","",SUM(#REF!))</f>
        <v>#REF!</v>
      </c>
      <c r="BF19" t="e">
        <f t="array" ref="BF19">IF(#REF!="","",SUM(BE19:INDEX(BE19:BE225,MATCH(TRUE,INDEX(BE19:BE225="",0),0))))</f>
        <v>#REF!</v>
      </c>
      <c r="BG19" t="e">
        <f t="shared" si="34"/>
        <v>#REF!</v>
      </c>
      <c r="BI19" t="e">
        <f>IF(#REF!="","",SUM(#REF!))</f>
        <v>#REF!</v>
      </c>
      <c r="BJ19" t="e">
        <f t="array" ref="BJ19">IF(#REF!="","",SUM(BI19:INDEX(BI19:BI225,MATCH(TRUE,INDEX(BI19:BI225="",0),0))))</f>
        <v>#REF!</v>
      </c>
      <c r="BK19" t="e">
        <f t="shared" si="35"/>
        <v>#REF!</v>
      </c>
      <c r="BM19" t="e">
        <f>IF(#REF!="","",SUM(#REF!))</f>
        <v>#REF!</v>
      </c>
      <c r="BN19" t="e">
        <f t="array" ref="BN19">IF(#REF!="","",SUM(BM19:INDEX(BM19:BM225,MATCH(TRUE,INDEX(BM19:BM225="",0),0))))</f>
        <v>#REF!</v>
      </c>
      <c r="BO19" t="e">
        <f t="shared" si="36"/>
        <v>#REF!</v>
      </c>
      <c r="BQ19" t="e">
        <f>IF(#REF!="","",SUM(#REF!))</f>
        <v>#REF!</v>
      </c>
      <c r="BR19" t="e">
        <f t="array" ref="BR19">IF(#REF!="","",SUM(BQ19:INDEX(BQ19:BQ225,MATCH(TRUE,INDEX(BQ19:BQ225="",0),0))))</f>
        <v>#REF!</v>
      </c>
      <c r="BS19" t="e">
        <f t="shared" si="37"/>
        <v>#REF!</v>
      </c>
      <c r="BU19" t="e">
        <f>IF(#REF!="","",SUM(#REF!))</f>
        <v>#REF!</v>
      </c>
      <c r="BV19" t="e">
        <f t="array" ref="BV19">IF(#REF!="","",SUM(BU19:INDEX(BU19:BU225,MATCH(TRUE,INDEX(BU19:BU225="",0),0))))</f>
        <v>#REF!</v>
      </c>
      <c r="BW19" t="e">
        <f t="shared" si="38"/>
        <v>#REF!</v>
      </c>
      <c r="BY19" t="e">
        <f>IF(#REF!="","",SUM(#REF!))</f>
        <v>#REF!</v>
      </c>
      <c r="BZ19" t="e">
        <f t="array" ref="BZ19">IF(#REF!="","",SUM(BY19:INDEX(BY19:BY225,MATCH(TRUE,INDEX(BY19:BY225="",0),0))))</f>
        <v>#REF!</v>
      </c>
      <c r="CA19" t="e">
        <f t="shared" si="39"/>
        <v>#REF!</v>
      </c>
      <c r="CC19" t="e">
        <f>IF(#REF!="","",SUM(#REF!))</f>
        <v>#REF!</v>
      </c>
      <c r="CD19" t="e">
        <f t="array" ref="CD19">IF(#REF!="","",SUM(CC19:INDEX(CC19:CC225,MATCH(TRUE,INDEX(CC19:CC225="",0),0))))</f>
        <v>#REF!</v>
      </c>
      <c r="CE19" t="e">
        <f t="shared" si="0"/>
        <v>#REF!</v>
      </c>
      <c r="CF19" t="str">
        <f t="array" ref="CF19">IFERROR(INDEX($CE$2:$CE$208,SMALL(IF(1-($CE$2:$CE$208=""),IF(1-(#REF!:#REF!&lt;&gt;""),ROW($CE$2:$CE$208)-ROW($CE$2)+1)), ROWS(#REF!:#REF!))),"")</f>
        <v/>
      </c>
      <c r="CG19" t="e">
        <f>IF(#REF!="","",SUM(#REF!))</f>
        <v>#REF!</v>
      </c>
      <c r="CH19" t="e">
        <f t="array" ref="CH19">IF(#REF!="","",SUM(CG19:INDEX(CG19:CG225,MATCH(TRUE,INDEX(CG19:CG225="",0),0))))</f>
        <v>#REF!</v>
      </c>
      <c r="CI19" t="e">
        <f t="shared" si="1"/>
        <v>#REF!</v>
      </c>
      <c r="CJ19" t="str">
        <f t="array" ref="CJ19">IFERROR(INDEX($CI$2:$CI$208,SMALL(IF(1-($CI$2:$CI$208=""),IF(1-(#REF!:#REF!&lt;&gt;""),ROW($CI$2:$CI$208)-ROW($CI$2)+1)), ROWS(#REF!:#REF!))),"")</f>
        <v/>
      </c>
      <c r="CK19" t="e">
        <f>IF(#REF!="","",SUM(#REF!))</f>
        <v>#REF!</v>
      </c>
      <c r="CL19" t="e">
        <f t="array" ref="CL19">IF(#REF!="","",SUM(CK19:INDEX(CK19:CK225,MATCH(TRUE,INDEX(CK19:CK225="",0),0))))</f>
        <v>#REF!</v>
      </c>
      <c r="CM19" t="e">
        <f t="shared" si="2"/>
        <v>#REF!</v>
      </c>
      <c r="CN19" t="str">
        <f t="array" ref="CN19">IFERROR(INDEX($CM$2:$CM$208,SMALL(IF(1-($CM$2:$CM$208=""),IF(1-(#REF!:#REF!&lt;&gt;""),ROW($CM$2:$CM$208)-ROW($CM$2)+1)), ROWS(#REF!:#REF!))),"")</f>
        <v/>
      </c>
      <c r="CO19" t="e">
        <f>IF(#REF!="","",SUM(#REF!))</f>
        <v>#REF!</v>
      </c>
      <c r="CP19" t="e">
        <f t="array" ref="CP19">IF(#REF!="","",SUM(CO19:INDEX(CO19:CO225,MATCH(TRUE,INDEX(CO19:CO225="",0),0))))</f>
        <v>#REF!</v>
      </c>
      <c r="CQ19" t="e">
        <f t="shared" si="3"/>
        <v>#REF!</v>
      </c>
      <c r="CR19" t="str">
        <f t="array" ref="CR19">IFERROR(INDEX($CQ$2:$CQ$208,SMALL(IF(1-($CQ$2:$CQ$208=""),IF(1-(#REF!:#REF!&lt;&gt;""),ROW($CQ$2:$CQ$208)-ROW($CQ$2)+1)), ROWS(#REF!:#REF!))),"")</f>
        <v/>
      </c>
      <c r="CS19" t="e">
        <f>IF(#REF!="","",SUM(#REF!))</f>
        <v>#REF!</v>
      </c>
      <c r="CT19" t="e">
        <f t="array" ref="CT19">IF(#REF!="","",SUM(CS19:INDEX(CS19:CS225,MATCH(TRUE,INDEX(CS19:CS225="",0),0))))</f>
        <v>#REF!</v>
      </c>
      <c r="CU19" t="e">
        <f t="shared" si="4"/>
        <v>#REF!</v>
      </c>
      <c r="CV19" t="str">
        <f t="array" ref="CV19">IFERROR(INDEX($CU$2:$CU$208,SMALL(IF(1-($CU$2:$CU$208=""),IF(1-(#REF!:#REF!&lt;&gt;""),ROW($CU$2:$CU$208)-ROW($CU$2)+1)), ROWS(#REF!:#REF!))),"")</f>
        <v/>
      </c>
      <c r="CW19" t="e">
        <f>IF(#REF!="","",SUM(#REF!))</f>
        <v>#REF!</v>
      </c>
      <c r="CX19" t="e">
        <f t="array" ref="CX19">IF(#REF!="","",SUM(CW19:INDEX(CW19:CW225,MATCH(TRUE,INDEX(CW19:CW225="",0),0))))</f>
        <v>#REF!</v>
      </c>
      <c r="CY19" t="e">
        <f t="shared" si="5"/>
        <v>#REF!</v>
      </c>
      <c r="CZ19" t="str">
        <f t="array" ref="CZ19">IFERROR(INDEX($CY$2:$CY$208,SMALL(IF(1-($CY$2:$CY$208=""),IF(1-(#REF!:#REF!&lt;&gt;""),ROW($CY$2:$CY$208)-ROW($CY$2)+1)), ROWS(#REF!:#REF!))),"")</f>
        <v/>
      </c>
      <c r="DA19" t="e">
        <f>IF(#REF!="","",SUM(#REF!))</f>
        <v>#REF!</v>
      </c>
      <c r="DB19" t="e">
        <f t="array" ref="DB19">IF(#REF!="","",SUM(DA19:INDEX(DA19:DA225,MATCH(TRUE,INDEX(DA19:DA225="",0),0))))</f>
        <v>#REF!</v>
      </c>
      <c r="DC19" t="e">
        <f t="shared" si="6"/>
        <v>#REF!</v>
      </c>
      <c r="DD19" t="str">
        <f t="array" ref="DD19">IFERROR(INDEX($DC$2:$DC$208,SMALL(IF(1-($DC$2:$DC$208=""),IF(1-(#REF!:#REF!&lt;&gt;""),ROW($DC$2:$DC$208)-ROW($DC$2)+1)), ROWS(#REF!:#REF!))),"")</f>
        <v/>
      </c>
      <c r="DE19" t="e">
        <f>IF(#REF!="","",SUM(#REF!))</f>
        <v>#REF!</v>
      </c>
      <c r="DF19" t="e">
        <f t="array" ref="DF19">IF(#REF!="","",SUM(DE19:INDEX(DE19:DE225,MATCH(TRUE,INDEX(DE19:DE225="",0),0))))</f>
        <v>#REF!</v>
      </c>
      <c r="DG19" t="e">
        <f t="shared" si="7"/>
        <v>#REF!</v>
      </c>
      <c r="DH19" t="str">
        <f t="array" ref="DH19">IFERROR(INDEX($DG$2:$DG$208,SMALL(IF(1-($DG$2:$DG$208=""),IF(1-(#REF!:#REF!&lt;&gt;""),ROW($DG$2:$DG$208)-ROW($DG$2)+1)), ROWS(#REF!:#REF!))),"")</f>
        <v/>
      </c>
      <c r="DI19" t="e">
        <f>IF(#REF!="","",SUM(#REF!))</f>
        <v>#REF!</v>
      </c>
      <c r="DJ19" t="e">
        <f t="array" ref="DJ19">IF(#REF!="","",SUM(DI19:INDEX(DI19:DI225,MATCH(TRUE,INDEX(DI19:DI225="",0),0))))</f>
        <v>#REF!</v>
      </c>
      <c r="DK19" t="e">
        <f t="shared" si="8"/>
        <v>#REF!</v>
      </c>
      <c r="DL19" t="str">
        <f t="array" ref="DL19">IFERROR(INDEX($DK$2:$DK$208,SMALL(IF(1-($DK$2:$DK$208=""),IF(1-(#REF!:#REF!&lt;&gt;""),ROW($DK$2:$DK$208)-ROW($DK$2)+1)), ROWS(#REF!:#REF!))),"")</f>
        <v/>
      </c>
      <c r="DM19" t="e">
        <f>IF(#REF!="","",SUM(#REF!))</f>
        <v>#REF!</v>
      </c>
      <c r="DN19" t="e">
        <f t="array" ref="DN19">IF(#REF!="","",SUM(DM19:INDEX(DM19:DM225,MATCH(TRUE,INDEX(DM19:DM225="",0),0))))</f>
        <v>#REF!</v>
      </c>
      <c r="DO19" t="e">
        <f t="shared" si="9"/>
        <v>#REF!</v>
      </c>
      <c r="DP19" t="str">
        <f t="array" ref="DP19">IFERROR(INDEX($DO$2:$DO$208,SMALL(IF(1-($DO$2:$DO$208=""),IF(1-(#REF!:#REF!&lt;&gt;""),ROW($DO$2:$DO$208)-ROW($DO$2)+1)), ROWS(#REF!:#REF!))),"")</f>
        <v/>
      </c>
      <c r="DQ19" t="e">
        <f>IF(#REF!="","",SUM(#REF!))</f>
        <v>#REF!</v>
      </c>
      <c r="DR19" t="e">
        <f t="array" ref="DR19">IF(#REF!="","",SUM(DQ19:INDEX(DQ19:DQ225,MATCH(TRUE,INDEX(DQ19:DQ225="",0),0))))</f>
        <v>#REF!</v>
      </c>
      <c r="DS19" t="e">
        <f t="shared" si="10"/>
        <v>#REF!</v>
      </c>
      <c r="DT19" t="str">
        <f t="array" ref="DT19">IFERROR(INDEX($DS$2:$DS$208,SMALL(IF(1-($DS$2:$DS$208=""),IF(1-(#REF!:#REF!&lt;&gt;""),ROW($DS$2:$DS$208)-ROW($DS$2)+1)), ROWS(#REF!:#REF!))),"")</f>
        <v/>
      </c>
      <c r="DU19" t="e">
        <f>IF(#REF!="","",SUM(#REF!))</f>
        <v>#REF!</v>
      </c>
      <c r="DV19" t="e">
        <f t="array" ref="DV19">IF(#REF!="","",SUM(DU19:INDEX(DU19:DU225,MATCH(TRUE,INDEX(DU19:DU225="",0),0))))</f>
        <v>#REF!</v>
      </c>
      <c r="DW19" t="e">
        <f t="shared" si="11"/>
        <v>#REF!</v>
      </c>
      <c r="DX19" t="str">
        <f t="array" ref="DX19">IFERROR(INDEX($DW$2:$DW$208,SMALL(IF(1-($DW$2:$DW$208=""),IF(1-(#REF!:#REF!&lt;&gt;""),ROW($DW$2:$DW$208)-ROW($DW$2)+1)), ROWS(#REF!:#REF!))),"")</f>
        <v/>
      </c>
      <c r="DY19" t="e">
        <f>IF(#REF!="","",SUM(#REF!))</f>
        <v>#REF!</v>
      </c>
      <c r="DZ19" t="e">
        <f t="array" ref="DZ19">IF(#REF!="","",SUM(DY19:INDEX(DY19:DY225,MATCH(TRUE,INDEX(DY19:DY225="",0),0))))</f>
        <v>#REF!</v>
      </c>
      <c r="EA19" t="e">
        <f t="shared" si="12"/>
        <v>#REF!</v>
      </c>
      <c r="EB19" t="str">
        <f t="array" ref="EB19">IFERROR(INDEX($EA$2:$EA$208,SMALL(IF(1-($EA$2:$EA$208=""),IF(1-(#REF!:#REF!&lt;&gt;""),ROW($EA$2:$EA$208)-ROW($EA$2)+1)), ROWS(#REF!:#REF!))),"")</f>
        <v/>
      </c>
      <c r="EC19" t="e">
        <f>IF(#REF!="","",SUM(#REF!))</f>
        <v>#REF!</v>
      </c>
      <c r="ED19" t="e">
        <f t="array" ref="ED19">IF(#REF!="","",SUM(EC19:INDEX(EC19:EC225,MATCH(TRUE,INDEX(EC19:EC225="",0),0))))</f>
        <v>#REF!</v>
      </c>
      <c r="EE19" t="e">
        <f t="shared" si="13"/>
        <v>#REF!</v>
      </c>
      <c r="EF19" t="str">
        <f t="array" ref="EF19">IFERROR(INDEX($EE$2:$EE$208,SMALL(IF(1-($EE$2:$EE$208=""),IF(1-(#REF!:#REF!&lt;&gt;""),ROW($EE$2:$EE$208)-ROW($EE$2)+1)), ROWS(#REF!:#REF!))),"")</f>
        <v/>
      </c>
      <c r="EG19" t="e">
        <f>IF(#REF!="","",SUM(#REF!))</f>
        <v>#REF!</v>
      </c>
      <c r="EH19" t="e">
        <f t="array" ref="EH19">IF(#REF!="","",SUM(EG19:INDEX(EG19:EG225,MATCH(TRUE,INDEX(EG19:EG225="",0),0))))</f>
        <v>#REF!</v>
      </c>
      <c r="EI19" t="e">
        <f t="shared" si="14"/>
        <v>#REF!</v>
      </c>
      <c r="EJ19" t="str">
        <f t="array" ref="EJ19">IFERROR(INDEX($EI$2:$EI$208,SMALL(IF(1-($EI$2:$EI$208=""),IF(1-(#REF!:#REF!&lt;&gt;""),ROW($EI$2:$EI$208)-ROW($EI$2)+1)), ROWS(#REF!:#REF!))),"")</f>
        <v/>
      </c>
      <c r="EK19" t="e">
        <f>IF(#REF!="","",SUM(#REF!))</f>
        <v>#REF!</v>
      </c>
      <c r="EL19" t="e">
        <f t="array" ref="EL19">IF(#REF!="","",SUM(EK19:INDEX(EK19:EK225,MATCH(TRUE,INDEX(EK19:EK225="",0),0))))</f>
        <v>#REF!</v>
      </c>
      <c r="EM19" t="e">
        <f t="shared" si="15"/>
        <v>#REF!</v>
      </c>
      <c r="EN19" t="str">
        <f t="array" ref="EN19">IFERROR(INDEX($EM$2:$EM$208,SMALL(IF(1-($EM$2:$EM$208=""),IF(1-(#REF!:#REF!&lt;&gt;""),ROW($EM$2:$EM$208)-ROW($EM$2)+1)), ROWS(#REF!:#REF!))),"")</f>
        <v/>
      </c>
      <c r="EO19" t="e">
        <f>IF(#REF!="","",SUM(#REF!))</f>
        <v>#REF!</v>
      </c>
      <c r="EP19" t="e">
        <f t="array" ref="EP19">IF(#REF!="","",SUM(EO19:INDEX(EO19:EO225,MATCH(TRUE,INDEX(EO19:EO225="",0),0))))</f>
        <v>#REF!</v>
      </c>
      <c r="EQ19" t="e">
        <f t="shared" si="16"/>
        <v>#REF!</v>
      </c>
      <c r="ER19" t="str">
        <f t="array" ref="ER19">IFERROR(INDEX($EQ$2:$EQ$208,SMALL(IF(1-($EQ$2:$EQ$208=""),IF(1-(#REF!:#REF!&lt;&gt;""),ROW($EQ$2:$EQ$208)-ROW($EQ$2)+1)), ROWS(#REF!:#REF!))),"")</f>
        <v/>
      </c>
      <c r="ES19" t="e">
        <f>IF(#REF!="","",SUM(#REF!))</f>
        <v>#REF!</v>
      </c>
      <c r="ET19" t="e">
        <f t="array" ref="ET19">IF(#REF!="","",SUM(ES19:INDEX(ES19:ES225,MATCH(TRUE,INDEX(ES19:ES225="",0),0))))</f>
        <v>#REF!</v>
      </c>
      <c r="EU19" t="e">
        <f t="shared" si="17"/>
        <v>#REF!</v>
      </c>
      <c r="EV19" t="str">
        <f t="array" ref="EV19">IFERROR(INDEX($EU$2:$EU$208,SMALL(IF(1-($EU$2:$EU$208=""),IF(1-(#REF!:#REF!&lt;&gt;""),ROW($EU$2:$EU$208)-ROW($EU$2)+1)), ROWS(#REF!:#REF!))),"")</f>
        <v/>
      </c>
      <c r="EW19" t="e">
        <f>IF(#REF!="","",SUM(#REF!))</f>
        <v>#REF!</v>
      </c>
      <c r="EX19" t="e">
        <f t="array" ref="EX19">IF(#REF!="","",SUM(EW19:INDEX(EW19:EW225,MATCH(TRUE,INDEX(EW19:EW225="",0),0))))</f>
        <v>#REF!</v>
      </c>
      <c r="EY19" t="e">
        <f t="shared" si="18"/>
        <v>#REF!</v>
      </c>
      <c r="EZ19" t="str">
        <f t="array" ref="EZ19">IFERROR(INDEX($EY$2:$EY$208,SMALL(IF(1-($EY$2:$EY$208=""),IF(1-(#REF!:#REF!&lt;&gt;""),ROW($EY$2:$EY$208)-ROW($EY$2)+1)), ROWS(#REF!:#REF!))),"")</f>
        <v/>
      </c>
      <c r="FA19" t="e">
        <f>IF(#REF!="","",SUM(#REF!))</f>
        <v>#REF!</v>
      </c>
      <c r="FB19" t="e">
        <f t="array" ref="FB19">IF(#REF!="","",SUM(FA19:INDEX(FA19:FA225,MATCH(TRUE,INDEX(FA19:FA225="",0),0))))</f>
        <v>#REF!</v>
      </c>
      <c r="FC19" t="e">
        <f t="shared" si="19"/>
        <v>#REF!</v>
      </c>
      <c r="FD19" t="str">
        <f t="array" ref="FD19">IFERROR(INDEX($FC$2:$FC$208,SMALL(IF(1-($FC$2:$FC$208=""),IF(1-(#REF!:#REF!&lt;&gt;""),ROW($FC$2:$FC$208)-ROW($FC$2)+1)), ROWS(#REF!:#REF!))),"")</f>
        <v/>
      </c>
    </row>
    <row r="20" spans="1:160" x14ac:dyDescent="0.25">
      <c r="A20" t="e">
        <f>IF(#REF!="","",SUM(#REF!))</f>
        <v>#REF!</v>
      </c>
      <c r="B20" t="e">
        <f t="array" ref="B20">IF(#REF!="","",SUM($A20:INDEX(A20:$A$208,MATCH(TRUE,INDEX($A20:$A$208="",0),0))))</f>
        <v>#REF!</v>
      </c>
      <c r="C20" t="e">
        <f t="shared" si="20"/>
        <v>#REF!</v>
      </c>
      <c r="E20" t="e">
        <f>IF(#REF!="","",SUM(#REF!))</f>
        <v>#REF!</v>
      </c>
      <c r="F20" t="e">
        <f t="array" ref="F20">IF(#REF!="","",SUM($E20:INDEX(E20:$E$208,MATCH(TRUE,INDEX($E20:$E$208="",0),0))))</f>
        <v>#REF!</v>
      </c>
      <c r="G20" t="e">
        <f t="shared" si="21"/>
        <v>#REF!</v>
      </c>
      <c r="I20" t="e">
        <f>IF(#REF!="","",SUM(#REF!))</f>
        <v>#REF!</v>
      </c>
      <c r="J20" t="e">
        <f t="array" ref="J20">IF(#REF!="","",SUM(I20:INDEX(I20:I226,MATCH(TRUE,INDEX(I20:I226="",0),0))))</f>
        <v>#REF!</v>
      </c>
      <c r="K20" t="e">
        <f t="shared" si="22"/>
        <v>#REF!</v>
      </c>
      <c r="M20" t="e">
        <f>IF(#REF!="","",SUM(#REF!))</f>
        <v>#REF!</v>
      </c>
      <c r="N20" t="e">
        <f t="array" ref="N20">IF(#REF!="","",SUM(M20:INDEX(M20:M226,MATCH(TRUE,INDEX(M20:M226="",0),0))))</f>
        <v>#REF!</v>
      </c>
      <c r="O20" t="e">
        <f t="shared" si="23"/>
        <v>#REF!</v>
      </c>
      <c r="Q20" t="e">
        <f>IF(#REF!="","",SUM(#REF!))</f>
        <v>#REF!</v>
      </c>
      <c r="R20" t="e">
        <f t="array" ref="R20">IF(#REF!="","",SUM(Q20:INDEX(Q20:Q226,MATCH(TRUE,INDEX(Q20:Q226="",0),0))))</f>
        <v>#REF!</v>
      </c>
      <c r="S20" t="e">
        <f t="shared" si="24"/>
        <v>#REF!</v>
      </c>
      <c r="U20" t="e">
        <f>IF(#REF!="","",SUM(#REF!))</f>
        <v>#REF!</v>
      </c>
      <c r="V20" t="e">
        <f t="array" ref="V20">IF(#REF!="","",SUM(U20:INDEX(U20:U226,MATCH(TRUE,INDEX(U20:U226="",0),0))))</f>
        <v>#REF!</v>
      </c>
      <c r="W20" t="e">
        <f t="shared" si="25"/>
        <v>#REF!</v>
      </c>
      <c r="Y20" t="e">
        <f>IF(#REF!="","",SUM(#REF!))</f>
        <v>#REF!</v>
      </c>
      <c r="Z20" t="e">
        <f t="array" ref="Z20">IF(#REF!="","",SUM(Y20:INDEX(Y20:Y226,MATCH(TRUE,INDEX(Y20:Y226="",0),0))))</f>
        <v>#REF!</v>
      </c>
      <c r="AA20" t="e">
        <f t="shared" si="26"/>
        <v>#REF!</v>
      </c>
      <c r="AC20" t="e">
        <f>IF(#REF!="","",SUM(#REF!))</f>
        <v>#REF!</v>
      </c>
      <c r="AD20" t="e">
        <f t="array" ref="AD20">IF(#REF!="","",SUM(AC20:INDEX(AC20:AC226,MATCH(TRUE,INDEX(AC20:AC226="",0),0))))</f>
        <v>#REF!</v>
      </c>
      <c r="AE20" t="e">
        <f t="shared" si="27"/>
        <v>#REF!</v>
      </c>
      <c r="AG20" t="e">
        <f>IF(#REF!="","",SUM(#REF!))</f>
        <v>#REF!</v>
      </c>
      <c r="AH20" t="e">
        <f t="array" ref="AH20">IF(#REF!="","",SUM(AG20:INDEX(AG20:AG226,MATCH(TRUE,INDEX(AG20:AG226="",0),0))))</f>
        <v>#REF!</v>
      </c>
      <c r="AI20" t="e">
        <f t="shared" si="28"/>
        <v>#REF!</v>
      </c>
      <c r="AK20" t="e">
        <f>IF(#REF!="","",SUM(#REF!))</f>
        <v>#REF!</v>
      </c>
      <c r="AL20" t="e">
        <f t="array" ref="AL20">IF(#REF!="","",SUM(AK20:INDEX(AK20:AK226,MATCH(TRUE,INDEX(AK20:AK226="",0),0))))</f>
        <v>#REF!</v>
      </c>
      <c r="AM20" t="e">
        <f t="shared" si="29"/>
        <v>#REF!</v>
      </c>
      <c r="AO20" t="e">
        <f>IF(#REF!="","",SUM(#REF!))</f>
        <v>#REF!</v>
      </c>
      <c r="AP20" t="e">
        <f t="array" ref="AP20">IF(#REF!="","",SUM(AO20:INDEX(AO20:AO226,MATCH(TRUE,INDEX(AO20:AO226="",0),0))))</f>
        <v>#REF!</v>
      </c>
      <c r="AQ20" t="e">
        <f t="shared" si="30"/>
        <v>#REF!</v>
      </c>
      <c r="AS20" t="e">
        <f>IF(#REF!="","",SUM(#REF!))</f>
        <v>#REF!</v>
      </c>
      <c r="AT20" t="e">
        <f t="array" ref="AT20">IF(#REF!="","",SUM(AS20:INDEX(AS20:AS226,MATCH(TRUE,INDEX(AS20:AS226="",0),0))))</f>
        <v>#REF!</v>
      </c>
      <c r="AU20" t="e">
        <f t="shared" si="31"/>
        <v>#REF!</v>
      </c>
      <c r="AW20" t="e">
        <f>IF(#REF!="","",SUM(#REF!))</f>
        <v>#REF!</v>
      </c>
      <c r="AX20" t="e">
        <f t="array" ref="AX20">IF(#REF!="","",SUM(AW20:INDEX(AW20:AW226,MATCH(TRUE,INDEX(AW20:AW226="",0),0))))</f>
        <v>#REF!</v>
      </c>
      <c r="AY20" t="e">
        <f t="shared" si="32"/>
        <v>#REF!</v>
      </c>
      <c r="BA20" t="e">
        <f>IF(#REF!="","",SUM(#REF!))</f>
        <v>#REF!</v>
      </c>
      <c r="BB20" t="e">
        <f t="array" ref="BB20">IF(#REF!="","",SUM(BA20:INDEX(BA20:BA226,MATCH(TRUE,INDEX(BA20:BA226="",0),0))))</f>
        <v>#REF!</v>
      </c>
      <c r="BC20" t="e">
        <f t="shared" si="33"/>
        <v>#REF!</v>
      </c>
      <c r="BE20" t="e">
        <f>IF(#REF!="","",SUM(#REF!))</f>
        <v>#REF!</v>
      </c>
      <c r="BF20" t="e">
        <f t="array" ref="BF20">IF(#REF!="","",SUM(BE20:INDEX(BE20:BE226,MATCH(TRUE,INDEX(BE20:BE226="",0),0))))</f>
        <v>#REF!</v>
      </c>
      <c r="BG20" t="e">
        <f t="shared" si="34"/>
        <v>#REF!</v>
      </c>
      <c r="BI20" t="e">
        <f>IF(#REF!="","",SUM(#REF!))</f>
        <v>#REF!</v>
      </c>
      <c r="BJ20" t="e">
        <f t="array" ref="BJ20">IF(#REF!="","",SUM(BI20:INDEX(BI20:BI226,MATCH(TRUE,INDEX(BI20:BI226="",0),0))))</f>
        <v>#REF!</v>
      </c>
      <c r="BK20" t="e">
        <f t="shared" si="35"/>
        <v>#REF!</v>
      </c>
      <c r="BM20" t="e">
        <f>IF(#REF!="","",SUM(#REF!))</f>
        <v>#REF!</v>
      </c>
      <c r="BN20" t="e">
        <f t="array" ref="BN20">IF(#REF!="","",SUM(BM20:INDEX(BM20:BM226,MATCH(TRUE,INDEX(BM20:BM226="",0),0))))</f>
        <v>#REF!</v>
      </c>
      <c r="BO20" t="e">
        <f t="shared" si="36"/>
        <v>#REF!</v>
      </c>
      <c r="BQ20" t="e">
        <f>IF(#REF!="","",SUM(#REF!))</f>
        <v>#REF!</v>
      </c>
      <c r="BR20" t="e">
        <f t="array" ref="BR20">IF(#REF!="","",SUM(BQ20:INDEX(BQ20:BQ226,MATCH(TRUE,INDEX(BQ20:BQ226="",0),0))))</f>
        <v>#REF!</v>
      </c>
      <c r="BS20" t="e">
        <f t="shared" si="37"/>
        <v>#REF!</v>
      </c>
      <c r="BU20" t="e">
        <f>IF(#REF!="","",SUM(#REF!))</f>
        <v>#REF!</v>
      </c>
      <c r="BV20" t="e">
        <f t="array" ref="BV20">IF(#REF!="","",SUM(BU20:INDEX(BU20:BU226,MATCH(TRUE,INDEX(BU20:BU226="",0),0))))</f>
        <v>#REF!</v>
      </c>
      <c r="BW20" t="e">
        <f t="shared" si="38"/>
        <v>#REF!</v>
      </c>
      <c r="BY20" t="e">
        <f>IF(#REF!="","",SUM(#REF!))</f>
        <v>#REF!</v>
      </c>
      <c r="BZ20" t="e">
        <f t="array" ref="BZ20">IF(#REF!="","",SUM(BY20:INDEX(BY20:BY226,MATCH(TRUE,INDEX(BY20:BY226="",0),0))))</f>
        <v>#REF!</v>
      </c>
      <c r="CA20" t="e">
        <f t="shared" si="39"/>
        <v>#REF!</v>
      </c>
      <c r="CC20" t="e">
        <f>IF(#REF!="","",SUM(#REF!))</f>
        <v>#REF!</v>
      </c>
      <c r="CD20" t="e">
        <f t="array" ref="CD20">IF(#REF!="","",SUM(CC20:INDEX(CC20:CC226,MATCH(TRUE,INDEX(CC20:CC226="",0),0))))</f>
        <v>#REF!</v>
      </c>
      <c r="CE20" t="e">
        <f t="shared" si="0"/>
        <v>#REF!</v>
      </c>
      <c r="CF20" t="str">
        <f t="array" ref="CF20">IFERROR(INDEX($CE$2:$CE$208,SMALL(IF(1-($CE$2:$CE$208=""),IF(1-(#REF!:#REF!&lt;&gt;""),ROW($CE$2:$CE$208)-ROW($CE$2)+1)), ROWS(#REF!:#REF!))),"")</f>
        <v/>
      </c>
      <c r="CG20" t="e">
        <f>IF(#REF!="","",SUM(#REF!))</f>
        <v>#REF!</v>
      </c>
      <c r="CH20" t="e">
        <f t="array" ref="CH20">IF(#REF!="","",SUM(CG20:INDEX(CG20:CG226,MATCH(TRUE,INDEX(CG20:CG226="",0),0))))</f>
        <v>#REF!</v>
      </c>
      <c r="CI20" t="e">
        <f t="shared" si="1"/>
        <v>#REF!</v>
      </c>
      <c r="CJ20" t="str">
        <f t="array" ref="CJ20">IFERROR(INDEX($CI$2:$CI$208,SMALL(IF(1-($CI$2:$CI$208=""),IF(1-(#REF!:#REF!&lt;&gt;""),ROW($CI$2:$CI$208)-ROW($CI$2)+1)), ROWS(#REF!:#REF!))),"")</f>
        <v/>
      </c>
      <c r="CK20" t="e">
        <f>IF(#REF!="","",SUM(#REF!))</f>
        <v>#REF!</v>
      </c>
      <c r="CL20" t="e">
        <f t="array" ref="CL20">IF(#REF!="","",SUM(CK20:INDEX(CK20:CK226,MATCH(TRUE,INDEX(CK20:CK226="",0),0))))</f>
        <v>#REF!</v>
      </c>
      <c r="CM20" t="e">
        <f t="shared" si="2"/>
        <v>#REF!</v>
      </c>
      <c r="CN20" t="str">
        <f t="array" ref="CN20">IFERROR(INDEX($CM$2:$CM$208,SMALL(IF(1-($CM$2:$CM$208=""),IF(1-(#REF!:#REF!&lt;&gt;""),ROW($CM$2:$CM$208)-ROW($CM$2)+1)), ROWS(#REF!:#REF!))),"")</f>
        <v/>
      </c>
      <c r="CO20" t="e">
        <f>IF(#REF!="","",SUM(#REF!))</f>
        <v>#REF!</v>
      </c>
      <c r="CP20" t="e">
        <f t="array" ref="CP20">IF(#REF!="","",SUM(CO20:INDEX(CO20:CO226,MATCH(TRUE,INDEX(CO20:CO226="",0),0))))</f>
        <v>#REF!</v>
      </c>
      <c r="CQ20" t="e">
        <f t="shared" si="3"/>
        <v>#REF!</v>
      </c>
      <c r="CR20" t="str">
        <f t="array" ref="CR20">IFERROR(INDEX($CQ$2:$CQ$208,SMALL(IF(1-($CQ$2:$CQ$208=""),IF(1-(#REF!:#REF!&lt;&gt;""),ROW($CQ$2:$CQ$208)-ROW($CQ$2)+1)), ROWS(#REF!:#REF!))),"")</f>
        <v/>
      </c>
      <c r="CS20" t="e">
        <f>IF(#REF!="","",SUM(#REF!))</f>
        <v>#REF!</v>
      </c>
      <c r="CT20" t="e">
        <f t="array" ref="CT20">IF(#REF!="","",SUM(CS20:INDEX(CS20:CS226,MATCH(TRUE,INDEX(CS20:CS226="",0),0))))</f>
        <v>#REF!</v>
      </c>
      <c r="CU20" t="e">
        <f t="shared" si="4"/>
        <v>#REF!</v>
      </c>
      <c r="CV20" t="str">
        <f t="array" ref="CV20">IFERROR(INDEX($CU$2:$CU$208,SMALL(IF(1-($CU$2:$CU$208=""),IF(1-(#REF!:#REF!&lt;&gt;""),ROW($CU$2:$CU$208)-ROW($CU$2)+1)), ROWS(#REF!:#REF!))),"")</f>
        <v/>
      </c>
      <c r="CW20" t="e">
        <f>IF(#REF!="","",SUM(#REF!))</f>
        <v>#REF!</v>
      </c>
      <c r="CX20" t="e">
        <f t="array" ref="CX20">IF(#REF!="","",SUM(CW20:INDEX(CW20:CW226,MATCH(TRUE,INDEX(CW20:CW226="",0),0))))</f>
        <v>#REF!</v>
      </c>
      <c r="CY20" t="e">
        <f t="shared" si="5"/>
        <v>#REF!</v>
      </c>
      <c r="CZ20" t="str">
        <f t="array" ref="CZ20">IFERROR(INDEX($CY$2:$CY$208,SMALL(IF(1-($CY$2:$CY$208=""),IF(1-(#REF!:#REF!&lt;&gt;""),ROW($CY$2:$CY$208)-ROW($CY$2)+1)), ROWS(#REF!:#REF!))),"")</f>
        <v/>
      </c>
      <c r="DA20" t="e">
        <f>IF(#REF!="","",SUM(#REF!))</f>
        <v>#REF!</v>
      </c>
      <c r="DB20" t="e">
        <f t="array" ref="DB20">IF(#REF!="","",SUM(DA20:INDEX(DA20:DA226,MATCH(TRUE,INDEX(DA20:DA226="",0),0))))</f>
        <v>#REF!</v>
      </c>
      <c r="DC20" t="e">
        <f t="shared" si="6"/>
        <v>#REF!</v>
      </c>
      <c r="DD20" t="str">
        <f t="array" ref="DD20">IFERROR(INDEX($DC$2:$DC$208,SMALL(IF(1-($DC$2:$DC$208=""),IF(1-(#REF!:#REF!&lt;&gt;""),ROW($DC$2:$DC$208)-ROW($DC$2)+1)), ROWS(#REF!:#REF!))),"")</f>
        <v/>
      </c>
      <c r="DE20" t="e">
        <f>IF(#REF!="","",SUM(#REF!))</f>
        <v>#REF!</v>
      </c>
      <c r="DF20" t="e">
        <f t="array" ref="DF20">IF(#REF!="","",SUM(DE20:INDEX(DE20:DE226,MATCH(TRUE,INDEX(DE20:DE226="",0),0))))</f>
        <v>#REF!</v>
      </c>
      <c r="DG20" t="e">
        <f t="shared" si="7"/>
        <v>#REF!</v>
      </c>
      <c r="DH20" t="str">
        <f t="array" ref="DH20">IFERROR(INDEX($DG$2:$DG$208,SMALL(IF(1-($DG$2:$DG$208=""),IF(1-(#REF!:#REF!&lt;&gt;""),ROW($DG$2:$DG$208)-ROW($DG$2)+1)), ROWS(#REF!:#REF!))),"")</f>
        <v/>
      </c>
      <c r="DI20" t="e">
        <f>IF(#REF!="","",SUM(#REF!))</f>
        <v>#REF!</v>
      </c>
      <c r="DJ20" t="e">
        <f t="array" ref="DJ20">IF(#REF!="","",SUM(DI20:INDEX(DI20:DI226,MATCH(TRUE,INDEX(DI20:DI226="",0),0))))</f>
        <v>#REF!</v>
      </c>
      <c r="DK20" t="e">
        <f t="shared" si="8"/>
        <v>#REF!</v>
      </c>
      <c r="DL20" t="str">
        <f t="array" ref="DL20">IFERROR(INDEX($DK$2:$DK$208,SMALL(IF(1-($DK$2:$DK$208=""),IF(1-(#REF!:#REF!&lt;&gt;""),ROW($DK$2:$DK$208)-ROW($DK$2)+1)), ROWS(#REF!:#REF!))),"")</f>
        <v/>
      </c>
      <c r="DM20" t="e">
        <f>IF(#REF!="","",SUM(#REF!))</f>
        <v>#REF!</v>
      </c>
      <c r="DN20" t="e">
        <f t="array" ref="DN20">IF(#REF!="","",SUM(DM20:INDEX(DM20:DM226,MATCH(TRUE,INDEX(DM20:DM226="",0),0))))</f>
        <v>#REF!</v>
      </c>
      <c r="DO20" t="e">
        <f t="shared" si="9"/>
        <v>#REF!</v>
      </c>
      <c r="DP20" t="str">
        <f t="array" ref="DP20">IFERROR(INDEX($DO$2:$DO$208,SMALL(IF(1-($DO$2:$DO$208=""),IF(1-(#REF!:#REF!&lt;&gt;""),ROW($DO$2:$DO$208)-ROW($DO$2)+1)), ROWS(#REF!:#REF!))),"")</f>
        <v/>
      </c>
      <c r="DQ20" t="e">
        <f>IF(#REF!="","",SUM(#REF!))</f>
        <v>#REF!</v>
      </c>
      <c r="DR20" t="e">
        <f t="array" ref="DR20">IF(#REF!="","",SUM(DQ20:INDEX(DQ20:DQ226,MATCH(TRUE,INDEX(DQ20:DQ226="",0),0))))</f>
        <v>#REF!</v>
      </c>
      <c r="DS20" t="e">
        <f t="shared" si="10"/>
        <v>#REF!</v>
      </c>
      <c r="DT20" t="str">
        <f t="array" ref="DT20">IFERROR(INDEX($DS$2:$DS$208,SMALL(IF(1-($DS$2:$DS$208=""),IF(1-(#REF!:#REF!&lt;&gt;""),ROW($DS$2:$DS$208)-ROW($DS$2)+1)), ROWS(#REF!:#REF!))),"")</f>
        <v/>
      </c>
      <c r="DU20" t="e">
        <f>IF(#REF!="","",SUM(#REF!))</f>
        <v>#REF!</v>
      </c>
      <c r="DV20" t="e">
        <f t="array" ref="DV20">IF(#REF!="","",SUM(DU20:INDEX(DU20:DU226,MATCH(TRUE,INDEX(DU20:DU226="",0),0))))</f>
        <v>#REF!</v>
      </c>
      <c r="DW20" t="e">
        <f t="shared" si="11"/>
        <v>#REF!</v>
      </c>
      <c r="DX20" t="str">
        <f t="array" ref="DX20">IFERROR(INDEX($DW$2:$DW$208,SMALL(IF(1-($DW$2:$DW$208=""),IF(1-(#REF!:#REF!&lt;&gt;""),ROW($DW$2:$DW$208)-ROW($DW$2)+1)), ROWS(#REF!:#REF!))),"")</f>
        <v/>
      </c>
      <c r="DY20" t="e">
        <f>IF(#REF!="","",SUM(#REF!))</f>
        <v>#REF!</v>
      </c>
      <c r="DZ20" t="e">
        <f t="array" ref="DZ20">IF(#REF!="","",SUM(DY20:INDEX(DY20:DY226,MATCH(TRUE,INDEX(DY20:DY226="",0),0))))</f>
        <v>#REF!</v>
      </c>
      <c r="EA20" t="e">
        <f t="shared" si="12"/>
        <v>#REF!</v>
      </c>
      <c r="EB20" t="str">
        <f t="array" ref="EB20">IFERROR(INDEX($EA$2:$EA$208,SMALL(IF(1-($EA$2:$EA$208=""),IF(1-(#REF!:#REF!&lt;&gt;""),ROW($EA$2:$EA$208)-ROW($EA$2)+1)), ROWS(#REF!:#REF!))),"")</f>
        <v/>
      </c>
      <c r="EC20" t="e">
        <f>IF(#REF!="","",SUM(#REF!))</f>
        <v>#REF!</v>
      </c>
      <c r="ED20" t="e">
        <f t="array" ref="ED20">IF(#REF!="","",SUM(EC20:INDEX(EC20:EC226,MATCH(TRUE,INDEX(EC20:EC226="",0),0))))</f>
        <v>#REF!</v>
      </c>
      <c r="EE20" t="e">
        <f t="shared" si="13"/>
        <v>#REF!</v>
      </c>
      <c r="EF20" t="str">
        <f t="array" ref="EF20">IFERROR(INDEX($EE$2:$EE$208,SMALL(IF(1-($EE$2:$EE$208=""),IF(1-(#REF!:#REF!&lt;&gt;""),ROW($EE$2:$EE$208)-ROW($EE$2)+1)), ROWS(#REF!:#REF!))),"")</f>
        <v/>
      </c>
      <c r="EG20" t="e">
        <f>IF(#REF!="","",SUM(#REF!))</f>
        <v>#REF!</v>
      </c>
      <c r="EH20" t="e">
        <f t="array" ref="EH20">IF(#REF!="","",SUM(EG20:INDEX(EG20:EG226,MATCH(TRUE,INDEX(EG20:EG226="",0),0))))</f>
        <v>#REF!</v>
      </c>
      <c r="EI20" t="e">
        <f t="shared" si="14"/>
        <v>#REF!</v>
      </c>
      <c r="EJ20" t="str">
        <f t="array" ref="EJ20">IFERROR(INDEX($EI$2:$EI$208,SMALL(IF(1-($EI$2:$EI$208=""),IF(1-(#REF!:#REF!&lt;&gt;""),ROW($EI$2:$EI$208)-ROW($EI$2)+1)), ROWS(#REF!:#REF!))),"")</f>
        <v/>
      </c>
      <c r="EK20" t="e">
        <f>IF(#REF!="","",SUM(#REF!))</f>
        <v>#REF!</v>
      </c>
      <c r="EL20" t="e">
        <f t="array" ref="EL20">IF(#REF!="","",SUM(EK20:INDEX(EK20:EK226,MATCH(TRUE,INDEX(EK20:EK226="",0),0))))</f>
        <v>#REF!</v>
      </c>
      <c r="EM20" t="e">
        <f t="shared" si="15"/>
        <v>#REF!</v>
      </c>
      <c r="EN20" t="str">
        <f t="array" ref="EN20">IFERROR(INDEX($EM$2:$EM$208,SMALL(IF(1-($EM$2:$EM$208=""),IF(1-(#REF!:#REF!&lt;&gt;""),ROW($EM$2:$EM$208)-ROW($EM$2)+1)), ROWS(#REF!:#REF!))),"")</f>
        <v/>
      </c>
      <c r="EO20" t="e">
        <f>IF(#REF!="","",SUM(#REF!))</f>
        <v>#REF!</v>
      </c>
      <c r="EP20" t="e">
        <f t="array" ref="EP20">IF(#REF!="","",SUM(EO20:INDEX(EO20:EO226,MATCH(TRUE,INDEX(EO20:EO226="",0),0))))</f>
        <v>#REF!</v>
      </c>
      <c r="EQ20" t="e">
        <f t="shared" si="16"/>
        <v>#REF!</v>
      </c>
      <c r="ER20" t="str">
        <f t="array" ref="ER20">IFERROR(INDEX($EQ$2:$EQ$208,SMALL(IF(1-($EQ$2:$EQ$208=""),IF(1-(#REF!:#REF!&lt;&gt;""),ROW($EQ$2:$EQ$208)-ROW($EQ$2)+1)), ROWS(#REF!:#REF!))),"")</f>
        <v/>
      </c>
      <c r="ES20" t="e">
        <f>IF(#REF!="","",SUM(#REF!))</f>
        <v>#REF!</v>
      </c>
      <c r="ET20" t="e">
        <f t="array" ref="ET20">IF(#REF!="","",SUM(ES20:INDEX(ES20:ES226,MATCH(TRUE,INDEX(ES20:ES226="",0),0))))</f>
        <v>#REF!</v>
      </c>
      <c r="EU20" t="e">
        <f t="shared" si="17"/>
        <v>#REF!</v>
      </c>
      <c r="EV20" t="str">
        <f t="array" ref="EV20">IFERROR(INDEX($EU$2:$EU$208,SMALL(IF(1-($EU$2:$EU$208=""),IF(1-(#REF!:#REF!&lt;&gt;""),ROW($EU$2:$EU$208)-ROW($EU$2)+1)), ROWS(#REF!:#REF!))),"")</f>
        <v/>
      </c>
      <c r="EW20" t="e">
        <f>IF(#REF!="","",SUM(#REF!))</f>
        <v>#REF!</v>
      </c>
      <c r="EX20" t="e">
        <f t="array" ref="EX20">IF(#REF!="","",SUM(EW20:INDEX(EW20:EW226,MATCH(TRUE,INDEX(EW20:EW226="",0),0))))</f>
        <v>#REF!</v>
      </c>
      <c r="EY20" t="e">
        <f t="shared" si="18"/>
        <v>#REF!</v>
      </c>
      <c r="EZ20" t="str">
        <f t="array" ref="EZ20">IFERROR(INDEX($EY$2:$EY$208,SMALL(IF(1-($EY$2:$EY$208=""),IF(1-(#REF!:#REF!&lt;&gt;""),ROW($EY$2:$EY$208)-ROW($EY$2)+1)), ROWS(#REF!:#REF!))),"")</f>
        <v/>
      </c>
      <c r="FA20" t="e">
        <f>IF(#REF!="","",SUM(#REF!))</f>
        <v>#REF!</v>
      </c>
      <c r="FB20" t="e">
        <f t="array" ref="FB20">IF(#REF!="","",SUM(FA20:INDEX(FA20:FA226,MATCH(TRUE,INDEX(FA20:FA226="",0),0))))</f>
        <v>#REF!</v>
      </c>
      <c r="FC20" t="e">
        <f t="shared" si="19"/>
        <v>#REF!</v>
      </c>
      <c r="FD20" t="str">
        <f t="array" ref="FD20">IFERROR(INDEX($FC$2:$FC$208,SMALL(IF(1-($FC$2:$FC$208=""),IF(1-(#REF!:#REF!&lt;&gt;""),ROW($FC$2:$FC$208)-ROW($FC$2)+1)), ROWS(#REF!:#REF!))),"")</f>
        <v/>
      </c>
    </row>
    <row r="21" spans="1:160" x14ac:dyDescent="0.25">
      <c r="A21" t="e">
        <f>IF(#REF!="","",SUM(#REF!))</f>
        <v>#REF!</v>
      </c>
      <c r="B21" t="e">
        <f t="array" ref="B21">IF(#REF!="","",SUM($A21:INDEX(A21:$A$208,MATCH(TRUE,INDEX($A21:$A$208="",0),0))))</f>
        <v>#REF!</v>
      </c>
      <c r="C21" t="e">
        <f t="shared" si="20"/>
        <v>#REF!</v>
      </c>
      <c r="E21" t="e">
        <f>IF(#REF!="","",SUM(#REF!))</f>
        <v>#REF!</v>
      </c>
      <c r="F21" t="e">
        <f t="array" ref="F21">IF(#REF!="","",SUM($E21:INDEX(E21:$E$208,MATCH(TRUE,INDEX($E21:$E$208="",0),0))))</f>
        <v>#REF!</v>
      </c>
      <c r="G21" t="e">
        <f t="shared" si="21"/>
        <v>#REF!</v>
      </c>
      <c r="I21" t="e">
        <f>IF(#REF!="","",SUM(#REF!))</f>
        <v>#REF!</v>
      </c>
      <c r="J21" t="e">
        <f t="array" ref="J21">IF(#REF!="","",SUM(I21:INDEX(I21:I227,MATCH(TRUE,INDEX(I21:I227="",0),0))))</f>
        <v>#REF!</v>
      </c>
      <c r="K21" t="e">
        <f t="shared" si="22"/>
        <v>#REF!</v>
      </c>
      <c r="M21" t="e">
        <f>IF(#REF!="","",SUM(#REF!))</f>
        <v>#REF!</v>
      </c>
      <c r="N21" t="e">
        <f t="array" ref="N21">IF(#REF!="","",SUM(M21:INDEX(M21:M227,MATCH(TRUE,INDEX(M21:M227="",0),0))))</f>
        <v>#REF!</v>
      </c>
      <c r="O21" t="e">
        <f t="shared" si="23"/>
        <v>#REF!</v>
      </c>
      <c r="Q21" t="e">
        <f>IF(#REF!="","",SUM(#REF!))</f>
        <v>#REF!</v>
      </c>
      <c r="R21" t="e">
        <f t="array" ref="R21">IF(#REF!="","",SUM(Q21:INDEX(Q21:Q227,MATCH(TRUE,INDEX(Q21:Q227="",0),0))))</f>
        <v>#REF!</v>
      </c>
      <c r="S21" t="e">
        <f t="shared" si="24"/>
        <v>#REF!</v>
      </c>
      <c r="U21" t="e">
        <f>IF(#REF!="","",SUM(#REF!))</f>
        <v>#REF!</v>
      </c>
      <c r="V21" t="e">
        <f t="array" ref="V21">IF(#REF!="","",SUM(U21:INDEX(U21:U227,MATCH(TRUE,INDEX(U21:U227="",0),0))))</f>
        <v>#REF!</v>
      </c>
      <c r="W21" t="e">
        <f t="shared" si="25"/>
        <v>#REF!</v>
      </c>
      <c r="Y21" t="e">
        <f>IF(#REF!="","",SUM(#REF!))</f>
        <v>#REF!</v>
      </c>
      <c r="Z21" t="e">
        <f t="array" ref="Z21">IF(#REF!="","",SUM(Y21:INDEX(Y21:Y227,MATCH(TRUE,INDEX(Y21:Y227="",0),0))))</f>
        <v>#REF!</v>
      </c>
      <c r="AA21" t="e">
        <f t="shared" si="26"/>
        <v>#REF!</v>
      </c>
      <c r="AC21" t="e">
        <f>IF(#REF!="","",SUM(#REF!))</f>
        <v>#REF!</v>
      </c>
      <c r="AD21" t="e">
        <f t="array" ref="AD21">IF(#REF!="","",SUM(AC21:INDEX(AC21:AC227,MATCH(TRUE,INDEX(AC21:AC227="",0),0))))</f>
        <v>#REF!</v>
      </c>
      <c r="AE21" t="e">
        <f t="shared" si="27"/>
        <v>#REF!</v>
      </c>
      <c r="AG21" t="e">
        <f>IF(#REF!="","",SUM(#REF!))</f>
        <v>#REF!</v>
      </c>
      <c r="AH21" t="e">
        <f t="array" ref="AH21">IF(#REF!="","",SUM(AG21:INDEX(AG21:AG227,MATCH(TRUE,INDEX(AG21:AG227="",0),0))))</f>
        <v>#REF!</v>
      </c>
      <c r="AI21" t="e">
        <f t="shared" si="28"/>
        <v>#REF!</v>
      </c>
      <c r="AK21" t="e">
        <f>IF(#REF!="","",SUM(#REF!))</f>
        <v>#REF!</v>
      </c>
      <c r="AL21" t="e">
        <f t="array" ref="AL21">IF(#REF!="","",SUM(AK21:INDEX(AK21:AK227,MATCH(TRUE,INDEX(AK21:AK227="",0),0))))</f>
        <v>#REF!</v>
      </c>
      <c r="AM21" t="e">
        <f t="shared" si="29"/>
        <v>#REF!</v>
      </c>
      <c r="AO21" t="e">
        <f>IF(#REF!="","",SUM(#REF!))</f>
        <v>#REF!</v>
      </c>
      <c r="AP21" t="e">
        <f t="array" ref="AP21">IF(#REF!="","",SUM(AO21:INDEX(AO21:AO227,MATCH(TRUE,INDEX(AO21:AO227="",0),0))))</f>
        <v>#REF!</v>
      </c>
      <c r="AQ21" t="e">
        <f t="shared" si="30"/>
        <v>#REF!</v>
      </c>
      <c r="AS21" t="e">
        <f>IF(#REF!="","",SUM(#REF!))</f>
        <v>#REF!</v>
      </c>
      <c r="AT21" t="e">
        <f t="array" ref="AT21">IF(#REF!="","",SUM(AS21:INDEX(AS21:AS227,MATCH(TRUE,INDEX(AS21:AS227="",0),0))))</f>
        <v>#REF!</v>
      </c>
      <c r="AU21" t="e">
        <f t="shared" si="31"/>
        <v>#REF!</v>
      </c>
      <c r="AW21" t="e">
        <f>IF(#REF!="","",SUM(#REF!))</f>
        <v>#REF!</v>
      </c>
      <c r="AX21" t="e">
        <f t="array" ref="AX21">IF(#REF!="","",SUM(AW21:INDEX(AW21:AW227,MATCH(TRUE,INDEX(AW21:AW227="",0),0))))</f>
        <v>#REF!</v>
      </c>
      <c r="AY21" t="e">
        <f t="shared" si="32"/>
        <v>#REF!</v>
      </c>
      <c r="BA21" t="e">
        <f>IF(#REF!="","",SUM(#REF!))</f>
        <v>#REF!</v>
      </c>
      <c r="BB21" t="e">
        <f t="array" ref="BB21">IF(#REF!="","",SUM(BA21:INDEX(BA21:BA227,MATCH(TRUE,INDEX(BA21:BA227="",0),0))))</f>
        <v>#REF!</v>
      </c>
      <c r="BC21" t="e">
        <f t="shared" si="33"/>
        <v>#REF!</v>
      </c>
      <c r="BE21" t="e">
        <f>IF(#REF!="","",SUM(#REF!))</f>
        <v>#REF!</v>
      </c>
      <c r="BF21" t="e">
        <f t="array" ref="BF21">IF(#REF!="","",SUM(BE21:INDEX(BE21:BE227,MATCH(TRUE,INDEX(BE21:BE227="",0),0))))</f>
        <v>#REF!</v>
      </c>
      <c r="BG21" t="e">
        <f t="shared" si="34"/>
        <v>#REF!</v>
      </c>
      <c r="BI21" t="e">
        <f>IF(#REF!="","",SUM(#REF!))</f>
        <v>#REF!</v>
      </c>
      <c r="BJ21" t="e">
        <f t="array" ref="BJ21">IF(#REF!="","",SUM(BI21:INDEX(BI21:BI227,MATCH(TRUE,INDEX(BI21:BI227="",0),0))))</f>
        <v>#REF!</v>
      </c>
      <c r="BK21" t="e">
        <f t="shared" si="35"/>
        <v>#REF!</v>
      </c>
      <c r="BM21" t="e">
        <f>IF(#REF!="","",SUM(#REF!))</f>
        <v>#REF!</v>
      </c>
      <c r="BN21" t="e">
        <f t="array" ref="BN21">IF(#REF!="","",SUM(BM21:INDEX(BM21:BM227,MATCH(TRUE,INDEX(BM21:BM227="",0),0))))</f>
        <v>#REF!</v>
      </c>
      <c r="BO21" t="e">
        <f t="shared" si="36"/>
        <v>#REF!</v>
      </c>
      <c r="BQ21" t="e">
        <f>IF(#REF!="","",SUM(#REF!))</f>
        <v>#REF!</v>
      </c>
      <c r="BR21" t="e">
        <f t="array" ref="BR21">IF(#REF!="","",SUM(BQ21:INDEX(BQ21:BQ227,MATCH(TRUE,INDEX(BQ21:BQ227="",0),0))))</f>
        <v>#REF!</v>
      </c>
      <c r="BS21" t="e">
        <f t="shared" si="37"/>
        <v>#REF!</v>
      </c>
      <c r="BU21" t="e">
        <f>IF(#REF!="","",SUM(#REF!))</f>
        <v>#REF!</v>
      </c>
      <c r="BV21" t="e">
        <f t="array" ref="BV21">IF(#REF!="","",SUM(BU21:INDEX(BU21:BU227,MATCH(TRUE,INDEX(BU21:BU227="",0),0))))</f>
        <v>#REF!</v>
      </c>
      <c r="BW21" t="e">
        <f t="shared" si="38"/>
        <v>#REF!</v>
      </c>
      <c r="BY21" t="e">
        <f>IF(#REF!="","",SUM(#REF!))</f>
        <v>#REF!</v>
      </c>
      <c r="BZ21" t="e">
        <f t="array" ref="BZ21">IF(#REF!="","",SUM(BY21:INDEX(BY21:BY227,MATCH(TRUE,INDEX(BY21:BY227="",0),0))))</f>
        <v>#REF!</v>
      </c>
      <c r="CA21" t="e">
        <f t="shared" si="39"/>
        <v>#REF!</v>
      </c>
      <c r="CC21" t="e">
        <f>IF(#REF!="","",SUM(#REF!))</f>
        <v>#REF!</v>
      </c>
      <c r="CD21" t="e">
        <f t="array" ref="CD21">IF(#REF!="","",SUM(CC21:INDEX(CC21:CC227,MATCH(TRUE,INDEX(CC21:CC227="",0),0))))</f>
        <v>#REF!</v>
      </c>
      <c r="CE21" t="e">
        <f t="shared" si="0"/>
        <v>#REF!</v>
      </c>
      <c r="CF21" t="str">
        <f t="array" ref="CF21">IFERROR(INDEX($CE$2:$CE$208,SMALL(IF(1-($CE$2:$CE$208=""),IF(1-(#REF!:#REF!&lt;&gt;""),ROW($CE$2:$CE$208)-ROW($CE$2)+1)), ROWS(#REF!:#REF!))),"")</f>
        <v/>
      </c>
      <c r="CG21" t="e">
        <f>IF(#REF!="","",SUM(#REF!))</f>
        <v>#REF!</v>
      </c>
      <c r="CH21" t="e">
        <f t="array" ref="CH21">IF(#REF!="","",SUM(CG21:INDEX(CG21:CG227,MATCH(TRUE,INDEX(CG21:CG227="",0),0))))</f>
        <v>#REF!</v>
      </c>
      <c r="CI21" t="e">
        <f t="shared" si="1"/>
        <v>#REF!</v>
      </c>
      <c r="CJ21" t="str">
        <f t="array" ref="CJ21">IFERROR(INDEX($CI$2:$CI$208,SMALL(IF(1-($CI$2:$CI$208=""),IF(1-(#REF!:#REF!&lt;&gt;""),ROW($CI$2:$CI$208)-ROW($CI$2)+1)), ROWS(#REF!:#REF!))),"")</f>
        <v/>
      </c>
      <c r="CK21" t="e">
        <f>IF(#REF!="","",SUM(#REF!))</f>
        <v>#REF!</v>
      </c>
      <c r="CL21" t="e">
        <f t="array" ref="CL21">IF(#REF!="","",SUM(CK21:INDEX(CK21:CK227,MATCH(TRUE,INDEX(CK21:CK227="",0),0))))</f>
        <v>#REF!</v>
      </c>
      <c r="CM21" t="e">
        <f t="shared" si="2"/>
        <v>#REF!</v>
      </c>
      <c r="CN21" t="str">
        <f t="array" ref="CN21">IFERROR(INDEX($CM$2:$CM$208,SMALL(IF(1-($CM$2:$CM$208=""),IF(1-(#REF!:#REF!&lt;&gt;""),ROW($CM$2:$CM$208)-ROW($CM$2)+1)), ROWS(#REF!:#REF!))),"")</f>
        <v/>
      </c>
      <c r="CO21" t="e">
        <f>IF(#REF!="","",SUM(#REF!))</f>
        <v>#REF!</v>
      </c>
      <c r="CP21" t="e">
        <f t="array" ref="CP21">IF(#REF!="","",SUM(CO21:INDEX(CO21:CO227,MATCH(TRUE,INDEX(CO21:CO227="",0),0))))</f>
        <v>#REF!</v>
      </c>
      <c r="CQ21" t="e">
        <f t="shared" si="3"/>
        <v>#REF!</v>
      </c>
      <c r="CR21" t="str">
        <f t="array" ref="CR21">IFERROR(INDEX($CQ$2:$CQ$208,SMALL(IF(1-($CQ$2:$CQ$208=""),IF(1-(#REF!:#REF!&lt;&gt;""),ROW($CQ$2:$CQ$208)-ROW($CQ$2)+1)), ROWS(#REF!:#REF!))),"")</f>
        <v/>
      </c>
      <c r="CS21" t="e">
        <f>IF(#REF!="","",SUM(#REF!))</f>
        <v>#REF!</v>
      </c>
      <c r="CT21" t="e">
        <f t="array" ref="CT21">IF(#REF!="","",SUM(CS21:INDEX(CS21:CS227,MATCH(TRUE,INDEX(CS21:CS227="",0),0))))</f>
        <v>#REF!</v>
      </c>
      <c r="CU21" t="e">
        <f t="shared" si="4"/>
        <v>#REF!</v>
      </c>
      <c r="CV21" t="str">
        <f t="array" ref="CV21">IFERROR(INDEX($CU$2:$CU$208,SMALL(IF(1-($CU$2:$CU$208=""),IF(1-(#REF!:#REF!&lt;&gt;""),ROW($CU$2:$CU$208)-ROW($CU$2)+1)), ROWS(#REF!:#REF!))),"")</f>
        <v/>
      </c>
      <c r="CW21" t="e">
        <f>IF(#REF!="","",SUM(#REF!))</f>
        <v>#REF!</v>
      </c>
      <c r="CX21" t="e">
        <f t="array" ref="CX21">IF(#REF!="","",SUM(CW21:INDEX(CW21:CW227,MATCH(TRUE,INDEX(CW21:CW227="",0),0))))</f>
        <v>#REF!</v>
      </c>
      <c r="CY21" t="e">
        <f t="shared" si="5"/>
        <v>#REF!</v>
      </c>
      <c r="CZ21" t="str">
        <f t="array" ref="CZ21">IFERROR(INDEX($CY$2:$CY$208,SMALL(IF(1-($CY$2:$CY$208=""),IF(1-(#REF!:#REF!&lt;&gt;""),ROW($CY$2:$CY$208)-ROW($CY$2)+1)), ROWS(#REF!:#REF!))),"")</f>
        <v/>
      </c>
      <c r="DA21" t="e">
        <f>IF(#REF!="","",SUM(#REF!))</f>
        <v>#REF!</v>
      </c>
      <c r="DB21" t="e">
        <f t="array" ref="DB21">IF(#REF!="","",SUM(DA21:INDEX(DA21:DA227,MATCH(TRUE,INDEX(DA21:DA227="",0),0))))</f>
        <v>#REF!</v>
      </c>
      <c r="DC21" t="e">
        <f t="shared" si="6"/>
        <v>#REF!</v>
      </c>
      <c r="DD21" t="str">
        <f t="array" ref="DD21">IFERROR(INDEX($DC$2:$DC$208,SMALL(IF(1-($DC$2:$DC$208=""),IF(1-(#REF!:#REF!&lt;&gt;""),ROW($DC$2:$DC$208)-ROW($DC$2)+1)), ROWS(#REF!:#REF!))),"")</f>
        <v/>
      </c>
      <c r="DE21" t="e">
        <f>IF(#REF!="","",SUM(#REF!))</f>
        <v>#REF!</v>
      </c>
      <c r="DF21" t="e">
        <f t="array" ref="DF21">IF(#REF!="","",SUM(DE21:INDEX(DE21:DE227,MATCH(TRUE,INDEX(DE21:DE227="",0),0))))</f>
        <v>#REF!</v>
      </c>
      <c r="DG21" t="e">
        <f t="shared" si="7"/>
        <v>#REF!</v>
      </c>
      <c r="DH21" t="str">
        <f t="array" ref="DH21">IFERROR(INDEX($DG$2:$DG$208,SMALL(IF(1-($DG$2:$DG$208=""),IF(1-(#REF!:#REF!&lt;&gt;""),ROW($DG$2:$DG$208)-ROW($DG$2)+1)), ROWS(#REF!:#REF!))),"")</f>
        <v/>
      </c>
      <c r="DI21" t="e">
        <f>IF(#REF!="","",SUM(#REF!))</f>
        <v>#REF!</v>
      </c>
      <c r="DJ21" t="e">
        <f t="array" ref="DJ21">IF(#REF!="","",SUM(DI21:INDEX(DI21:DI227,MATCH(TRUE,INDEX(DI21:DI227="",0),0))))</f>
        <v>#REF!</v>
      </c>
      <c r="DK21" t="e">
        <f t="shared" si="8"/>
        <v>#REF!</v>
      </c>
      <c r="DL21" t="str">
        <f t="array" ref="DL21">IFERROR(INDEX($DK$2:$DK$208,SMALL(IF(1-($DK$2:$DK$208=""),IF(1-(#REF!:#REF!&lt;&gt;""),ROW($DK$2:$DK$208)-ROW($DK$2)+1)), ROWS(#REF!:#REF!))),"")</f>
        <v/>
      </c>
      <c r="DM21" t="e">
        <f>IF(#REF!="","",SUM(#REF!))</f>
        <v>#REF!</v>
      </c>
      <c r="DN21" t="e">
        <f t="array" ref="DN21">IF(#REF!="","",SUM(DM21:INDEX(DM21:DM227,MATCH(TRUE,INDEX(DM21:DM227="",0),0))))</f>
        <v>#REF!</v>
      </c>
      <c r="DO21" t="e">
        <f t="shared" si="9"/>
        <v>#REF!</v>
      </c>
      <c r="DP21" t="str">
        <f t="array" ref="DP21">IFERROR(INDEX($DO$2:$DO$208,SMALL(IF(1-($DO$2:$DO$208=""),IF(1-(#REF!:#REF!&lt;&gt;""),ROW($DO$2:$DO$208)-ROW($DO$2)+1)), ROWS(#REF!:#REF!))),"")</f>
        <v/>
      </c>
      <c r="DQ21" t="e">
        <f>IF(#REF!="","",SUM(#REF!))</f>
        <v>#REF!</v>
      </c>
      <c r="DR21" t="e">
        <f t="array" ref="DR21">IF(#REF!="","",SUM(DQ21:INDEX(DQ21:DQ227,MATCH(TRUE,INDEX(DQ21:DQ227="",0),0))))</f>
        <v>#REF!</v>
      </c>
      <c r="DS21" t="e">
        <f t="shared" si="10"/>
        <v>#REF!</v>
      </c>
      <c r="DT21" t="str">
        <f t="array" ref="DT21">IFERROR(INDEX($DS$2:$DS$208,SMALL(IF(1-($DS$2:$DS$208=""),IF(1-(#REF!:#REF!&lt;&gt;""),ROW($DS$2:$DS$208)-ROW($DS$2)+1)), ROWS(#REF!:#REF!))),"")</f>
        <v/>
      </c>
      <c r="DU21" t="e">
        <f>IF(#REF!="","",SUM(#REF!))</f>
        <v>#REF!</v>
      </c>
      <c r="DV21" t="e">
        <f t="array" ref="DV21">IF(#REF!="","",SUM(DU21:INDEX(DU21:DU227,MATCH(TRUE,INDEX(DU21:DU227="",0),0))))</f>
        <v>#REF!</v>
      </c>
      <c r="DW21" t="e">
        <f t="shared" si="11"/>
        <v>#REF!</v>
      </c>
      <c r="DX21" t="str">
        <f t="array" ref="DX21">IFERROR(INDEX($DW$2:$DW$208,SMALL(IF(1-($DW$2:$DW$208=""),IF(1-(#REF!:#REF!&lt;&gt;""),ROW($DW$2:$DW$208)-ROW($DW$2)+1)), ROWS(#REF!:#REF!))),"")</f>
        <v/>
      </c>
      <c r="DY21" t="e">
        <f>IF(#REF!="","",SUM(#REF!))</f>
        <v>#REF!</v>
      </c>
      <c r="DZ21" t="e">
        <f t="array" ref="DZ21">IF(#REF!="","",SUM(DY21:INDEX(DY21:DY227,MATCH(TRUE,INDEX(DY21:DY227="",0),0))))</f>
        <v>#REF!</v>
      </c>
      <c r="EA21" t="e">
        <f t="shared" si="12"/>
        <v>#REF!</v>
      </c>
      <c r="EB21" t="str">
        <f t="array" ref="EB21">IFERROR(INDEX($EA$2:$EA$208,SMALL(IF(1-($EA$2:$EA$208=""),IF(1-(#REF!:#REF!&lt;&gt;""),ROW($EA$2:$EA$208)-ROW($EA$2)+1)), ROWS(#REF!:#REF!))),"")</f>
        <v/>
      </c>
      <c r="EC21" t="e">
        <f>IF(#REF!="","",SUM(#REF!))</f>
        <v>#REF!</v>
      </c>
      <c r="ED21" t="e">
        <f t="array" ref="ED21">IF(#REF!="","",SUM(EC21:INDEX(EC21:EC227,MATCH(TRUE,INDEX(EC21:EC227="",0),0))))</f>
        <v>#REF!</v>
      </c>
      <c r="EE21" t="e">
        <f t="shared" si="13"/>
        <v>#REF!</v>
      </c>
      <c r="EF21" t="str">
        <f t="array" ref="EF21">IFERROR(INDEX($EE$2:$EE$208,SMALL(IF(1-($EE$2:$EE$208=""),IF(1-(#REF!:#REF!&lt;&gt;""),ROW($EE$2:$EE$208)-ROW($EE$2)+1)), ROWS(#REF!:#REF!))),"")</f>
        <v/>
      </c>
      <c r="EG21" t="e">
        <f>IF(#REF!="","",SUM(#REF!))</f>
        <v>#REF!</v>
      </c>
      <c r="EH21" t="e">
        <f t="array" ref="EH21">IF(#REF!="","",SUM(EG21:INDEX(EG21:EG227,MATCH(TRUE,INDEX(EG21:EG227="",0),0))))</f>
        <v>#REF!</v>
      </c>
      <c r="EI21" t="e">
        <f t="shared" si="14"/>
        <v>#REF!</v>
      </c>
      <c r="EJ21" t="str">
        <f t="array" ref="EJ21">IFERROR(INDEX($EI$2:$EI$208,SMALL(IF(1-($EI$2:$EI$208=""),IF(1-(#REF!:#REF!&lt;&gt;""),ROW($EI$2:$EI$208)-ROW($EI$2)+1)), ROWS(#REF!:#REF!))),"")</f>
        <v/>
      </c>
      <c r="EK21" t="e">
        <f>IF(#REF!="","",SUM(#REF!))</f>
        <v>#REF!</v>
      </c>
      <c r="EL21" t="e">
        <f t="array" ref="EL21">IF(#REF!="","",SUM(EK21:INDEX(EK21:EK227,MATCH(TRUE,INDEX(EK21:EK227="",0),0))))</f>
        <v>#REF!</v>
      </c>
      <c r="EM21" t="e">
        <f t="shared" si="15"/>
        <v>#REF!</v>
      </c>
      <c r="EN21" t="str">
        <f t="array" ref="EN21">IFERROR(INDEX($EM$2:$EM$208,SMALL(IF(1-($EM$2:$EM$208=""),IF(1-(#REF!:#REF!&lt;&gt;""),ROW($EM$2:$EM$208)-ROW($EM$2)+1)), ROWS(#REF!:#REF!))),"")</f>
        <v/>
      </c>
      <c r="EO21" t="e">
        <f>IF(#REF!="","",SUM(#REF!))</f>
        <v>#REF!</v>
      </c>
      <c r="EP21" t="e">
        <f t="array" ref="EP21">IF(#REF!="","",SUM(EO21:INDEX(EO21:EO227,MATCH(TRUE,INDEX(EO21:EO227="",0),0))))</f>
        <v>#REF!</v>
      </c>
      <c r="EQ21" t="e">
        <f t="shared" si="16"/>
        <v>#REF!</v>
      </c>
      <c r="ER21" t="str">
        <f t="array" ref="ER21">IFERROR(INDEX($EQ$2:$EQ$208,SMALL(IF(1-($EQ$2:$EQ$208=""),IF(1-(#REF!:#REF!&lt;&gt;""),ROW($EQ$2:$EQ$208)-ROW($EQ$2)+1)), ROWS(#REF!:#REF!))),"")</f>
        <v/>
      </c>
      <c r="ES21" t="e">
        <f>IF(#REF!="","",SUM(#REF!))</f>
        <v>#REF!</v>
      </c>
      <c r="ET21" t="e">
        <f t="array" ref="ET21">IF(#REF!="","",SUM(ES21:INDEX(ES21:ES227,MATCH(TRUE,INDEX(ES21:ES227="",0),0))))</f>
        <v>#REF!</v>
      </c>
      <c r="EU21" t="e">
        <f t="shared" si="17"/>
        <v>#REF!</v>
      </c>
      <c r="EV21" t="str">
        <f t="array" ref="EV21">IFERROR(INDEX($EU$2:$EU$208,SMALL(IF(1-($EU$2:$EU$208=""),IF(1-(#REF!:#REF!&lt;&gt;""),ROW($EU$2:$EU$208)-ROW($EU$2)+1)), ROWS(#REF!:#REF!))),"")</f>
        <v/>
      </c>
      <c r="EW21" t="e">
        <f>IF(#REF!="","",SUM(#REF!))</f>
        <v>#REF!</v>
      </c>
      <c r="EX21" t="e">
        <f t="array" ref="EX21">IF(#REF!="","",SUM(EW21:INDEX(EW21:EW227,MATCH(TRUE,INDEX(EW21:EW227="",0),0))))</f>
        <v>#REF!</v>
      </c>
      <c r="EY21" t="e">
        <f t="shared" si="18"/>
        <v>#REF!</v>
      </c>
      <c r="EZ21" t="str">
        <f t="array" ref="EZ21">IFERROR(INDEX($EY$2:$EY$208,SMALL(IF(1-($EY$2:$EY$208=""),IF(1-(#REF!:#REF!&lt;&gt;""),ROW($EY$2:$EY$208)-ROW($EY$2)+1)), ROWS(#REF!:#REF!))),"")</f>
        <v/>
      </c>
      <c r="FA21" t="e">
        <f>IF(#REF!="","",SUM(#REF!))</f>
        <v>#REF!</v>
      </c>
      <c r="FB21" t="e">
        <f t="array" ref="FB21">IF(#REF!="","",SUM(FA21:INDEX(FA21:FA227,MATCH(TRUE,INDEX(FA21:FA227="",0),0))))</f>
        <v>#REF!</v>
      </c>
      <c r="FC21" t="e">
        <f t="shared" si="19"/>
        <v>#REF!</v>
      </c>
      <c r="FD21" t="str">
        <f t="array" ref="FD21">IFERROR(INDEX($FC$2:$FC$208,SMALL(IF(1-($FC$2:$FC$208=""),IF(1-(#REF!:#REF!&lt;&gt;""),ROW($FC$2:$FC$208)-ROW($FC$2)+1)), ROWS(#REF!:#REF!))),"")</f>
        <v/>
      </c>
    </row>
    <row r="22" spans="1:160" x14ac:dyDescent="0.25">
      <c r="A22" t="e">
        <f>IF(#REF!="","",SUM(#REF!))</f>
        <v>#REF!</v>
      </c>
      <c r="B22" t="e">
        <f t="array" ref="B22">IF(#REF!="","",SUM($A22:INDEX(A22:$A$208,MATCH(TRUE,INDEX($A22:$A$208="",0),0))))</f>
        <v>#REF!</v>
      </c>
      <c r="C22" t="e">
        <f t="shared" si="20"/>
        <v>#REF!</v>
      </c>
      <c r="E22" t="e">
        <f>IF(#REF!="","",SUM(#REF!))</f>
        <v>#REF!</v>
      </c>
      <c r="F22" t="e">
        <f t="array" ref="F22">IF(#REF!="","",SUM($E22:INDEX(E22:$E$208,MATCH(TRUE,INDEX($E22:$E$208="",0),0))))</f>
        <v>#REF!</v>
      </c>
      <c r="G22" t="e">
        <f t="shared" si="21"/>
        <v>#REF!</v>
      </c>
      <c r="I22" t="e">
        <f>IF(#REF!="","",SUM(#REF!))</f>
        <v>#REF!</v>
      </c>
      <c r="J22" t="e">
        <f t="array" ref="J22">IF(#REF!="","",SUM(I22:INDEX(I22:I228,MATCH(TRUE,INDEX(I22:I228="",0),0))))</f>
        <v>#REF!</v>
      </c>
      <c r="K22" t="e">
        <f t="shared" si="22"/>
        <v>#REF!</v>
      </c>
      <c r="M22" t="e">
        <f>IF(#REF!="","",SUM(#REF!))</f>
        <v>#REF!</v>
      </c>
      <c r="N22" t="e">
        <f t="array" ref="N22">IF(#REF!="","",SUM(M22:INDEX(M22:M228,MATCH(TRUE,INDEX(M22:M228="",0),0))))</f>
        <v>#REF!</v>
      </c>
      <c r="O22" t="e">
        <f t="shared" si="23"/>
        <v>#REF!</v>
      </c>
      <c r="Q22" t="e">
        <f>IF(#REF!="","",SUM(#REF!))</f>
        <v>#REF!</v>
      </c>
      <c r="R22" t="e">
        <f t="array" ref="R22">IF(#REF!="","",SUM(Q22:INDEX(Q22:Q228,MATCH(TRUE,INDEX(Q22:Q228="",0),0))))</f>
        <v>#REF!</v>
      </c>
      <c r="S22" t="e">
        <f t="shared" si="24"/>
        <v>#REF!</v>
      </c>
      <c r="U22" t="e">
        <f>IF(#REF!="","",SUM(#REF!))</f>
        <v>#REF!</v>
      </c>
      <c r="V22" t="e">
        <f t="array" ref="V22">IF(#REF!="","",SUM(U22:INDEX(U22:U228,MATCH(TRUE,INDEX(U22:U228="",0),0))))</f>
        <v>#REF!</v>
      </c>
      <c r="W22" t="e">
        <f t="shared" si="25"/>
        <v>#REF!</v>
      </c>
      <c r="Y22" t="e">
        <f>IF(#REF!="","",SUM(#REF!))</f>
        <v>#REF!</v>
      </c>
      <c r="Z22" t="e">
        <f t="array" ref="Z22">IF(#REF!="","",SUM(Y22:INDEX(Y22:Y228,MATCH(TRUE,INDEX(Y22:Y228="",0),0))))</f>
        <v>#REF!</v>
      </c>
      <c r="AA22" t="e">
        <f t="shared" si="26"/>
        <v>#REF!</v>
      </c>
      <c r="AC22" t="e">
        <f>IF(#REF!="","",SUM(#REF!))</f>
        <v>#REF!</v>
      </c>
      <c r="AD22" t="e">
        <f t="array" ref="AD22">IF(#REF!="","",SUM(AC22:INDEX(AC22:AC228,MATCH(TRUE,INDEX(AC22:AC228="",0),0))))</f>
        <v>#REF!</v>
      </c>
      <c r="AE22" t="e">
        <f t="shared" si="27"/>
        <v>#REF!</v>
      </c>
      <c r="AG22" t="e">
        <f>IF(#REF!="","",SUM(#REF!))</f>
        <v>#REF!</v>
      </c>
      <c r="AH22" t="e">
        <f t="array" ref="AH22">IF(#REF!="","",SUM(AG22:INDEX(AG22:AG228,MATCH(TRUE,INDEX(AG22:AG228="",0),0))))</f>
        <v>#REF!</v>
      </c>
      <c r="AI22" t="e">
        <f t="shared" si="28"/>
        <v>#REF!</v>
      </c>
      <c r="AK22" t="e">
        <f>IF(#REF!="","",SUM(#REF!))</f>
        <v>#REF!</v>
      </c>
      <c r="AL22" t="e">
        <f t="array" ref="AL22">IF(#REF!="","",SUM(AK22:INDEX(AK22:AK228,MATCH(TRUE,INDEX(AK22:AK228="",0),0))))</f>
        <v>#REF!</v>
      </c>
      <c r="AM22" t="e">
        <f t="shared" si="29"/>
        <v>#REF!</v>
      </c>
      <c r="AO22" t="e">
        <f>IF(#REF!="","",SUM(#REF!))</f>
        <v>#REF!</v>
      </c>
      <c r="AP22" t="e">
        <f t="array" ref="AP22">IF(#REF!="","",SUM(AO22:INDEX(AO22:AO228,MATCH(TRUE,INDEX(AO22:AO228="",0),0))))</f>
        <v>#REF!</v>
      </c>
      <c r="AQ22" t="e">
        <f t="shared" si="30"/>
        <v>#REF!</v>
      </c>
      <c r="AS22" t="e">
        <f>IF(#REF!="","",SUM(#REF!))</f>
        <v>#REF!</v>
      </c>
      <c r="AT22" t="e">
        <f t="array" ref="AT22">IF(#REF!="","",SUM(AS22:INDEX(AS22:AS228,MATCH(TRUE,INDEX(AS22:AS228="",0),0))))</f>
        <v>#REF!</v>
      </c>
      <c r="AU22" t="e">
        <f t="shared" si="31"/>
        <v>#REF!</v>
      </c>
      <c r="AW22" t="e">
        <f>IF(#REF!="","",SUM(#REF!))</f>
        <v>#REF!</v>
      </c>
      <c r="AX22" t="e">
        <f t="array" ref="AX22">IF(#REF!="","",SUM(AW22:INDEX(AW22:AW228,MATCH(TRUE,INDEX(AW22:AW228="",0),0))))</f>
        <v>#REF!</v>
      </c>
      <c r="AY22" t="e">
        <f t="shared" si="32"/>
        <v>#REF!</v>
      </c>
      <c r="BA22" t="e">
        <f>IF(#REF!="","",SUM(#REF!))</f>
        <v>#REF!</v>
      </c>
      <c r="BB22" t="e">
        <f t="array" ref="BB22">IF(#REF!="","",SUM(BA22:INDEX(BA22:BA228,MATCH(TRUE,INDEX(BA22:BA228="",0),0))))</f>
        <v>#REF!</v>
      </c>
      <c r="BC22" t="e">
        <f t="shared" si="33"/>
        <v>#REF!</v>
      </c>
      <c r="BE22" t="e">
        <f>IF(#REF!="","",SUM(#REF!))</f>
        <v>#REF!</v>
      </c>
      <c r="BF22" t="e">
        <f t="array" ref="BF22">IF(#REF!="","",SUM(BE22:INDEX(BE22:BE228,MATCH(TRUE,INDEX(BE22:BE228="",0),0))))</f>
        <v>#REF!</v>
      </c>
      <c r="BG22" t="e">
        <f t="shared" si="34"/>
        <v>#REF!</v>
      </c>
      <c r="BI22" t="e">
        <f>IF(#REF!="","",SUM(#REF!))</f>
        <v>#REF!</v>
      </c>
      <c r="BJ22" t="e">
        <f t="array" ref="BJ22">IF(#REF!="","",SUM(BI22:INDEX(BI22:BI228,MATCH(TRUE,INDEX(BI22:BI228="",0),0))))</f>
        <v>#REF!</v>
      </c>
      <c r="BK22" t="e">
        <f t="shared" si="35"/>
        <v>#REF!</v>
      </c>
      <c r="BM22" t="e">
        <f>IF(#REF!="","",SUM(#REF!))</f>
        <v>#REF!</v>
      </c>
      <c r="BN22" t="e">
        <f t="array" ref="BN22">IF(#REF!="","",SUM(BM22:INDEX(BM22:BM228,MATCH(TRUE,INDEX(BM22:BM228="",0),0))))</f>
        <v>#REF!</v>
      </c>
      <c r="BO22" t="e">
        <f t="shared" si="36"/>
        <v>#REF!</v>
      </c>
      <c r="BQ22" t="e">
        <f>IF(#REF!="","",SUM(#REF!))</f>
        <v>#REF!</v>
      </c>
      <c r="BR22" t="e">
        <f t="array" ref="BR22">IF(#REF!="","",SUM(BQ22:INDEX(BQ22:BQ228,MATCH(TRUE,INDEX(BQ22:BQ228="",0),0))))</f>
        <v>#REF!</v>
      </c>
      <c r="BS22" t="e">
        <f t="shared" si="37"/>
        <v>#REF!</v>
      </c>
      <c r="BU22" t="e">
        <f>IF(#REF!="","",SUM(#REF!))</f>
        <v>#REF!</v>
      </c>
      <c r="BV22" t="e">
        <f t="array" ref="BV22">IF(#REF!="","",SUM(BU22:INDEX(BU22:BU228,MATCH(TRUE,INDEX(BU22:BU228="",0),0))))</f>
        <v>#REF!</v>
      </c>
      <c r="BW22" t="e">
        <f t="shared" si="38"/>
        <v>#REF!</v>
      </c>
      <c r="BY22" t="e">
        <f>IF(#REF!="","",SUM(#REF!))</f>
        <v>#REF!</v>
      </c>
      <c r="BZ22" t="e">
        <f t="array" ref="BZ22">IF(#REF!="","",SUM(BY22:INDEX(BY22:BY228,MATCH(TRUE,INDEX(BY22:BY228="",0),0))))</f>
        <v>#REF!</v>
      </c>
      <c r="CA22" t="e">
        <f t="shared" si="39"/>
        <v>#REF!</v>
      </c>
      <c r="CC22" t="e">
        <f>IF(#REF!="","",SUM(#REF!))</f>
        <v>#REF!</v>
      </c>
      <c r="CD22" t="e">
        <f t="array" ref="CD22">IF(#REF!="","",SUM(CC22:INDEX(CC22:CC228,MATCH(TRUE,INDEX(CC22:CC228="",0),0))))</f>
        <v>#REF!</v>
      </c>
      <c r="CE22" t="e">
        <f t="shared" si="0"/>
        <v>#REF!</v>
      </c>
      <c r="CF22" t="str">
        <f t="array" ref="CF22">IFERROR(INDEX($CE$2:$CE$208,SMALL(IF(1-($CE$2:$CE$208=""),IF(1-(#REF!:#REF!&lt;&gt;""),ROW($CE$2:$CE$208)-ROW($CE$2)+1)), ROWS(#REF!:#REF!))),"")</f>
        <v/>
      </c>
      <c r="CG22" t="e">
        <f>IF(#REF!="","",SUM(#REF!))</f>
        <v>#REF!</v>
      </c>
      <c r="CH22" t="e">
        <f t="array" ref="CH22">IF(#REF!="","",SUM(CG22:INDEX(CG22:CG228,MATCH(TRUE,INDEX(CG22:CG228="",0),0))))</f>
        <v>#REF!</v>
      </c>
      <c r="CI22" t="e">
        <f t="shared" si="1"/>
        <v>#REF!</v>
      </c>
      <c r="CJ22" t="str">
        <f t="array" ref="CJ22">IFERROR(INDEX($CI$2:$CI$208,SMALL(IF(1-($CI$2:$CI$208=""),IF(1-(#REF!:#REF!&lt;&gt;""),ROW($CI$2:$CI$208)-ROW($CI$2)+1)), ROWS(#REF!:#REF!))),"")</f>
        <v/>
      </c>
      <c r="CK22" t="e">
        <f>IF(#REF!="","",SUM(#REF!))</f>
        <v>#REF!</v>
      </c>
      <c r="CL22" t="e">
        <f t="array" ref="CL22">IF(#REF!="","",SUM(CK22:INDEX(CK22:CK228,MATCH(TRUE,INDEX(CK22:CK228="",0),0))))</f>
        <v>#REF!</v>
      </c>
      <c r="CM22" t="e">
        <f t="shared" si="2"/>
        <v>#REF!</v>
      </c>
      <c r="CN22" t="str">
        <f t="array" ref="CN22">IFERROR(INDEX($CM$2:$CM$208,SMALL(IF(1-($CM$2:$CM$208=""),IF(1-(#REF!:#REF!&lt;&gt;""),ROW($CM$2:$CM$208)-ROW($CM$2)+1)), ROWS(#REF!:#REF!))),"")</f>
        <v/>
      </c>
      <c r="CO22" t="e">
        <f>IF(#REF!="","",SUM(#REF!))</f>
        <v>#REF!</v>
      </c>
      <c r="CP22" t="e">
        <f t="array" ref="CP22">IF(#REF!="","",SUM(CO22:INDEX(CO22:CO228,MATCH(TRUE,INDEX(CO22:CO228="",0),0))))</f>
        <v>#REF!</v>
      </c>
      <c r="CQ22" t="e">
        <f t="shared" si="3"/>
        <v>#REF!</v>
      </c>
      <c r="CR22" t="str">
        <f t="array" ref="CR22">IFERROR(INDEX($CQ$2:$CQ$208,SMALL(IF(1-($CQ$2:$CQ$208=""),IF(1-(#REF!:#REF!&lt;&gt;""),ROW($CQ$2:$CQ$208)-ROW($CQ$2)+1)), ROWS(#REF!:#REF!))),"")</f>
        <v/>
      </c>
      <c r="CS22" t="e">
        <f>IF(#REF!="","",SUM(#REF!))</f>
        <v>#REF!</v>
      </c>
      <c r="CT22" t="e">
        <f t="array" ref="CT22">IF(#REF!="","",SUM(CS22:INDEX(CS22:CS228,MATCH(TRUE,INDEX(CS22:CS228="",0),0))))</f>
        <v>#REF!</v>
      </c>
      <c r="CU22" t="e">
        <f t="shared" si="4"/>
        <v>#REF!</v>
      </c>
      <c r="CV22" t="str">
        <f t="array" ref="CV22">IFERROR(INDEX($CU$2:$CU$208,SMALL(IF(1-($CU$2:$CU$208=""),IF(1-(#REF!:#REF!&lt;&gt;""),ROW($CU$2:$CU$208)-ROW($CU$2)+1)), ROWS(#REF!:#REF!))),"")</f>
        <v/>
      </c>
      <c r="CW22" t="e">
        <f>IF(#REF!="","",SUM(#REF!))</f>
        <v>#REF!</v>
      </c>
      <c r="CX22" t="e">
        <f t="array" ref="CX22">IF(#REF!="","",SUM(CW22:INDEX(CW22:CW228,MATCH(TRUE,INDEX(CW22:CW228="",0),0))))</f>
        <v>#REF!</v>
      </c>
      <c r="CY22" t="e">
        <f t="shared" si="5"/>
        <v>#REF!</v>
      </c>
      <c r="CZ22" t="str">
        <f t="array" ref="CZ22">IFERROR(INDEX($CY$2:$CY$208,SMALL(IF(1-($CY$2:$CY$208=""),IF(1-(#REF!:#REF!&lt;&gt;""),ROW($CY$2:$CY$208)-ROW($CY$2)+1)), ROWS(#REF!:#REF!))),"")</f>
        <v/>
      </c>
      <c r="DA22" t="e">
        <f>IF(#REF!="","",SUM(#REF!))</f>
        <v>#REF!</v>
      </c>
      <c r="DB22" t="e">
        <f t="array" ref="DB22">IF(#REF!="","",SUM(DA22:INDEX(DA22:DA228,MATCH(TRUE,INDEX(DA22:DA228="",0),0))))</f>
        <v>#REF!</v>
      </c>
      <c r="DC22" t="e">
        <f t="shared" si="6"/>
        <v>#REF!</v>
      </c>
      <c r="DD22" t="str">
        <f t="array" ref="DD22">IFERROR(INDEX($DC$2:$DC$208,SMALL(IF(1-($DC$2:$DC$208=""),IF(1-(#REF!:#REF!&lt;&gt;""),ROW($DC$2:$DC$208)-ROW($DC$2)+1)), ROWS(#REF!:#REF!))),"")</f>
        <v/>
      </c>
      <c r="DE22" t="e">
        <f>IF(#REF!="","",SUM(#REF!))</f>
        <v>#REF!</v>
      </c>
      <c r="DF22" t="e">
        <f t="array" ref="DF22">IF(#REF!="","",SUM(DE22:INDEX(DE22:DE228,MATCH(TRUE,INDEX(DE22:DE228="",0),0))))</f>
        <v>#REF!</v>
      </c>
      <c r="DG22" t="e">
        <f t="shared" si="7"/>
        <v>#REF!</v>
      </c>
      <c r="DH22" t="str">
        <f t="array" ref="DH22">IFERROR(INDEX($DG$2:$DG$208,SMALL(IF(1-($DG$2:$DG$208=""),IF(1-(#REF!:#REF!&lt;&gt;""),ROW($DG$2:$DG$208)-ROW($DG$2)+1)), ROWS(#REF!:#REF!))),"")</f>
        <v/>
      </c>
      <c r="DI22" t="e">
        <f>IF(#REF!="","",SUM(#REF!))</f>
        <v>#REF!</v>
      </c>
      <c r="DJ22" t="e">
        <f t="array" ref="DJ22">IF(#REF!="","",SUM(DI22:INDEX(DI22:DI228,MATCH(TRUE,INDEX(DI22:DI228="",0),0))))</f>
        <v>#REF!</v>
      </c>
      <c r="DK22" t="e">
        <f t="shared" si="8"/>
        <v>#REF!</v>
      </c>
      <c r="DL22" t="str">
        <f t="array" ref="DL22">IFERROR(INDEX($DK$2:$DK$208,SMALL(IF(1-($DK$2:$DK$208=""),IF(1-(#REF!:#REF!&lt;&gt;""),ROW($DK$2:$DK$208)-ROW($DK$2)+1)), ROWS(#REF!:#REF!))),"")</f>
        <v/>
      </c>
      <c r="DM22" t="e">
        <f>IF(#REF!="","",SUM(#REF!))</f>
        <v>#REF!</v>
      </c>
      <c r="DN22" t="e">
        <f t="array" ref="DN22">IF(#REF!="","",SUM(DM22:INDEX(DM22:DM228,MATCH(TRUE,INDEX(DM22:DM228="",0),0))))</f>
        <v>#REF!</v>
      </c>
      <c r="DO22" t="e">
        <f t="shared" si="9"/>
        <v>#REF!</v>
      </c>
      <c r="DP22" t="str">
        <f t="array" ref="DP22">IFERROR(INDEX($DO$2:$DO$208,SMALL(IF(1-($DO$2:$DO$208=""),IF(1-(#REF!:#REF!&lt;&gt;""),ROW($DO$2:$DO$208)-ROW($DO$2)+1)), ROWS(#REF!:#REF!))),"")</f>
        <v/>
      </c>
      <c r="DQ22" t="e">
        <f>IF(#REF!="","",SUM(#REF!))</f>
        <v>#REF!</v>
      </c>
      <c r="DR22" t="e">
        <f t="array" ref="DR22">IF(#REF!="","",SUM(DQ22:INDEX(DQ22:DQ228,MATCH(TRUE,INDEX(DQ22:DQ228="",0),0))))</f>
        <v>#REF!</v>
      </c>
      <c r="DS22" t="e">
        <f t="shared" si="10"/>
        <v>#REF!</v>
      </c>
      <c r="DT22" t="str">
        <f t="array" ref="DT22">IFERROR(INDEX($DS$2:$DS$208,SMALL(IF(1-($DS$2:$DS$208=""),IF(1-(#REF!:#REF!&lt;&gt;""),ROW($DS$2:$DS$208)-ROW($DS$2)+1)), ROWS(#REF!:#REF!))),"")</f>
        <v/>
      </c>
      <c r="DU22" t="e">
        <f>IF(#REF!="","",SUM(#REF!))</f>
        <v>#REF!</v>
      </c>
      <c r="DV22" t="e">
        <f t="array" ref="DV22">IF(#REF!="","",SUM(DU22:INDEX(DU22:DU228,MATCH(TRUE,INDEX(DU22:DU228="",0),0))))</f>
        <v>#REF!</v>
      </c>
      <c r="DW22" t="e">
        <f t="shared" si="11"/>
        <v>#REF!</v>
      </c>
      <c r="DX22" t="str">
        <f t="array" ref="DX22">IFERROR(INDEX($DW$2:$DW$208,SMALL(IF(1-($DW$2:$DW$208=""),IF(1-(#REF!:#REF!&lt;&gt;""),ROW($DW$2:$DW$208)-ROW($DW$2)+1)), ROWS(#REF!:#REF!))),"")</f>
        <v/>
      </c>
      <c r="DY22" t="e">
        <f>IF(#REF!="","",SUM(#REF!))</f>
        <v>#REF!</v>
      </c>
      <c r="DZ22" t="e">
        <f t="array" ref="DZ22">IF(#REF!="","",SUM(DY22:INDEX(DY22:DY228,MATCH(TRUE,INDEX(DY22:DY228="",0),0))))</f>
        <v>#REF!</v>
      </c>
      <c r="EA22" t="e">
        <f t="shared" si="12"/>
        <v>#REF!</v>
      </c>
      <c r="EB22" t="str">
        <f t="array" ref="EB22">IFERROR(INDEX($EA$2:$EA$208,SMALL(IF(1-($EA$2:$EA$208=""),IF(1-(#REF!:#REF!&lt;&gt;""),ROW($EA$2:$EA$208)-ROW($EA$2)+1)), ROWS(#REF!:#REF!))),"")</f>
        <v/>
      </c>
      <c r="EC22" t="e">
        <f>IF(#REF!="","",SUM(#REF!))</f>
        <v>#REF!</v>
      </c>
      <c r="ED22" t="e">
        <f t="array" ref="ED22">IF(#REF!="","",SUM(EC22:INDEX(EC22:EC228,MATCH(TRUE,INDEX(EC22:EC228="",0),0))))</f>
        <v>#REF!</v>
      </c>
      <c r="EE22" t="e">
        <f t="shared" si="13"/>
        <v>#REF!</v>
      </c>
      <c r="EF22" t="str">
        <f t="array" ref="EF22">IFERROR(INDEX($EE$2:$EE$208,SMALL(IF(1-($EE$2:$EE$208=""),IF(1-(#REF!:#REF!&lt;&gt;""),ROW($EE$2:$EE$208)-ROW($EE$2)+1)), ROWS(#REF!:#REF!))),"")</f>
        <v/>
      </c>
      <c r="EG22" t="e">
        <f>IF(#REF!="","",SUM(#REF!))</f>
        <v>#REF!</v>
      </c>
      <c r="EH22" t="e">
        <f t="array" ref="EH22">IF(#REF!="","",SUM(EG22:INDEX(EG22:EG228,MATCH(TRUE,INDEX(EG22:EG228="",0),0))))</f>
        <v>#REF!</v>
      </c>
      <c r="EI22" t="e">
        <f t="shared" si="14"/>
        <v>#REF!</v>
      </c>
      <c r="EJ22" t="str">
        <f t="array" ref="EJ22">IFERROR(INDEX($EI$2:$EI$208,SMALL(IF(1-($EI$2:$EI$208=""),IF(1-(#REF!:#REF!&lt;&gt;""),ROW($EI$2:$EI$208)-ROW($EI$2)+1)), ROWS(#REF!:#REF!))),"")</f>
        <v/>
      </c>
      <c r="EK22" t="e">
        <f>IF(#REF!="","",SUM(#REF!))</f>
        <v>#REF!</v>
      </c>
      <c r="EL22" t="e">
        <f t="array" ref="EL22">IF(#REF!="","",SUM(EK22:INDEX(EK22:EK228,MATCH(TRUE,INDEX(EK22:EK228="",0),0))))</f>
        <v>#REF!</v>
      </c>
      <c r="EM22" t="e">
        <f t="shared" si="15"/>
        <v>#REF!</v>
      </c>
      <c r="EN22" t="str">
        <f t="array" ref="EN22">IFERROR(INDEX($EM$2:$EM$208,SMALL(IF(1-($EM$2:$EM$208=""),IF(1-(#REF!:#REF!&lt;&gt;""),ROW($EM$2:$EM$208)-ROW($EM$2)+1)), ROWS(#REF!:#REF!))),"")</f>
        <v/>
      </c>
      <c r="EO22" t="e">
        <f>IF(#REF!="","",SUM(#REF!))</f>
        <v>#REF!</v>
      </c>
      <c r="EP22" t="e">
        <f t="array" ref="EP22">IF(#REF!="","",SUM(EO22:INDEX(EO22:EO228,MATCH(TRUE,INDEX(EO22:EO228="",0),0))))</f>
        <v>#REF!</v>
      </c>
      <c r="EQ22" t="e">
        <f t="shared" si="16"/>
        <v>#REF!</v>
      </c>
      <c r="ER22" t="str">
        <f t="array" ref="ER22">IFERROR(INDEX($EQ$2:$EQ$208,SMALL(IF(1-($EQ$2:$EQ$208=""),IF(1-(#REF!:#REF!&lt;&gt;""),ROW($EQ$2:$EQ$208)-ROW($EQ$2)+1)), ROWS(#REF!:#REF!))),"")</f>
        <v/>
      </c>
      <c r="ES22" t="e">
        <f>IF(#REF!="","",SUM(#REF!))</f>
        <v>#REF!</v>
      </c>
      <c r="ET22" t="e">
        <f t="array" ref="ET22">IF(#REF!="","",SUM(ES22:INDEX(ES22:ES228,MATCH(TRUE,INDEX(ES22:ES228="",0),0))))</f>
        <v>#REF!</v>
      </c>
      <c r="EU22" t="e">
        <f t="shared" si="17"/>
        <v>#REF!</v>
      </c>
      <c r="EV22" t="str">
        <f t="array" ref="EV22">IFERROR(INDEX($EU$2:$EU$208,SMALL(IF(1-($EU$2:$EU$208=""),IF(1-(#REF!:#REF!&lt;&gt;""),ROW($EU$2:$EU$208)-ROW($EU$2)+1)), ROWS(#REF!:#REF!))),"")</f>
        <v/>
      </c>
      <c r="EW22" t="e">
        <f>IF(#REF!="","",SUM(#REF!))</f>
        <v>#REF!</v>
      </c>
      <c r="EX22" t="e">
        <f t="array" ref="EX22">IF(#REF!="","",SUM(EW22:INDEX(EW22:EW228,MATCH(TRUE,INDEX(EW22:EW228="",0),0))))</f>
        <v>#REF!</v>
      </c>
      <c r="EY22" t="e">
        <f t="shared" si="18"/>
        <v>#REF!</v>
      </c>
      <c r="EZ22" t="str">
        <f t="array" ref="EZ22">IFERROR(INDEX($EY$2:$EY$208,SMALL(IF(1-($EY$2:$EY$208=""),IF(1-(#REF!:#REF!&lt;&gt;""),ROW($EY$2:$EY$208)-ROW($EY$2)+1)), ROWS(#REF!:#REF!))),"")</f>
        <v/>
      </c>
      <c r="FA22" t="e">
        <f>IF(#REF!="","",SUM(#REF!))</f>
        <v>#REF!</v>
      </c>
      <c r="FB22" t="e">
        <f t="array" ref="FB22">IF(#REF!="","",SUM(FA22:INDEX(FA22:FA228,MATCH(TRUE,INDEX(FA22:FA228="",0),0))))</f>
        <v>#REF!</v>
      </c>
      <c r="FC22" t="e">
        <f t="shared" si="19"/>
        <v>#REF!</v>
      </c>
      <c r="FD22" t="str">
        <f t="array" ref="FD22">IFERROR(INDEX($FC$2:$FC$208,SMALL(IF(1-($FC$2:$FC$208=""),IF(1-(#REF!:#REF!&lt;&gt;""),ROW($FC$2:$FC$208)-ROW($FC$2)+1)), ROWS(#REF!:#REF!))),"")</f>
        <v/>
      </c>
    </row>
    <row r="23" spans="1:160" x14ac:dyDescent="0.25">
      <c r="A23" t="e">
        <f>IF(#REF!="","",SUM(#REF!))</f>
        <v>#REF!</v>
      </c>
      <c r="B23" t="e">
        <f t="array" ref="B23">IF(#REF!="","",SUM($A23:INDEX(A23:$A$208,MATCH(TRUE,INDEX($A23:$A$208="",0),0))))</f>
        <v>#REF!</v>
      </c>
      <c r="C23" t="e">
        <f t="shared" si="20"/>
        <v>#REF!</v>
      </c>
      <c r="E23" t="e">
        <f>IF(#REF!="","",SUM(#REF!))</f>
        <v>#REF!</v>
      </c>
      <c r="F23" t="e">
        <f t="array" ref="F23">IF(#REF!="","",SUM($E23:INDEX(E23:$E$208,MATCH(TRUE,INDEX($E23:$E$208="",0),0))))</f>
        <v>#REF!</v>
      </c>
      <c r="G23" t="e">
        <f t="shared" si="21"/>
        <v>#REF!</v>
      </c>
      <c r="I23" t="e">
        <f>IF(#REF!="","",SUM(#REF!))</f>
        <v>#REF!</v>
      </c>
      <c r="J23" t="e">
        <f t="array" ref="J23">IF(#REF!="","",SUM(I23:INDEX(I23:I229,MATCH(TRUE,INDEX(I23:I229="",0),0))))</f>
        <v>#REF!</v>
      </c>
      <c r="K23" t="e">
        <f t="shared" si="22"/>
        <v>#REF!</v>
      </c>
      <c r="M23" t="e">
        <f>IF(#REF!="","",SUM(#REF!))</f>
        <v>#REF!</v>
      </c>
      <c r="N23" t="e">
        <f t="array" ref="N23">IF(#REF!="","",SUM(M23:INDEX(M23:M229,MATCH(TRUE,INDEX(M23:M229="",0),0))))</f>
        <v>#REF!</v>
      </c>
      <c r="O23" t="e">
        <f t="shared" si="23"/>
        <v>#REF!</v>
      </c>
      <c r="Q23" t="e">
        <f>IF(#REF!="","",SUM(#REF!))</f>
        <v>#REF!</v>
      </c>
      <c r="R23" t="e">
        <f t="array" ref="R23">IF(#REF!="","",SUM(Q23:INDEX(Q23:Q229,MATCH(TRUE,INDEX(Q23:Q229="",0),0))))</f>
        <v>#REF!</v>
      </c>
      <c r="S23" t="e">
        <f t="shared" si="24"/>
        <v>#REF!</v>
      </c>
      <c r="U23" t="e">
        <f>IF(#REF!="","",SUM(#REF!))</f>
        <v>#REF!</v>
      </c>
      <c r="V23" t="e">
        <f t="array" ref="V23">IF(#REF!="","",SUM(U23:INDEX(U23:U229,MATCH(TRUE,INDEX(U23:U229="",0),0))))</f>
        <v>#REF!</v>
      </c>
      <c r="W23" t="e">
        <f t="shared" si="25"/>
        <v>#REF!</v>
      </c>
      <c r="Y23" t="e">
        <f>IF(#REF!="","",SUM(#REF!))</f>
        <v>#REF!</v>
      </c>
      <c r="Z23" t="e">
        <f t="array" ref="Z23">IF(#REF!="","",SUM(Y23:INDEX(Y23:Y229,MATCH(TRUE,INDEX(Y23:Y229="",0),0))))</f>
        <v>#REF!</v>
      </c>
      <c r="AA23" t="e">
        <f t="shared" si="26"/>
        <v>#REF!</v>
      </c>
      <c r="AC23" t="e">
        <f>IF(#REF!="","",SUM(#REF!))</f>
        <v>#REF!</v>
      </c>
      <c r="AD23" t="e">
        <f t="array" ref="AD23">IF(#REF!="","",SUM(AC23:INDEX(AC23:AC229,MATCH(TRUE,INDEX(AC23:AC229="",0),0))))</f>
        <v>#REF!</v>
      </c>
      <c r="AE23" t="e">
        <f t="shared" si="27"/>
        <v>#REF!</v>
      </c>
      <c r="AG23" t="e">
        <f>IF(#REF!="","",SUM(#REF!))</f>
        <v>#REF!</v>
      </c>
      <c r="AH23" t="e">
        <f t="array" ref="AH23">IF(#REF!="","",SUM(AG23:INDEX(AG23:AG229,MATCH(TRUE,INDEX(AG23:AG229="",0),0))))</f>
        <v>#REF!</v>
      </c>
      <c r="AI23" t="e">
        <f t="shared" si="28"/>
        <v>#REF!</v>
      </c>
      <c r="AK23" t="e">
        <f>IF(#REF!="","",SUM(#REF!))</f>
        <v>#REF!</v>
      </c>
      <c r="AL23" t="e">
        <f t="array" ref="AL23">IF(#REF!="","",SUM(AK23:INDEX(AK23:AK229,MATCH(TRUE,INDEX(AK23:AK229="",0),0))))</f>
        <v>#REF!</v>
      </c>
      <c r="AM23" t="e">
        <f t="shared" si="29"/>
        <v>#REF!</v>
      </c>
      <c r="AO23" t="e">
        <f>IF(#REF!="","",SUM(#REF!))</f>
        <v>#REF!</v>
      </c>
      <c r="AP23" t="e">
        <f t="array" ref="AP23">IF(#REF!="","",SUM(AO23:INDEX(AO23:AO229,MATCH(TRUE,INDEX(AO23:AO229="",0),0))))</f>
        <v>#REF!</v>
      </c>
      <c r="AQ23" t="e">
        <f t="shared" si="30"/>
        <v>#REF!</v>
      </c>
      <c r="AS23" t="e">
        <f>IF(#REF!="","",SUM(#REF!))</f>
        <v>#REF!</v>
      </c>
      <c r="AT23" t="e">
        <f t="array" ref="AT23">IF(#REF!="","",SUM(AS23:INDEX(AS23:AS229,MATCH(TRUE,INDEX(AS23:AS229="",0),0))))</f>
        <v>#REF!</v>
      </c>
      <c r="AU23" t="e">
        <f t="shared" si="31"/>
        <v>#REF!</v>
      </c>
      <c r="AW23" t="e">
        <f>IF(#REF!="","",SUM(#REF!))</f>
        <v>#REF!</v>
      </c>
      <c r="AX23" t="e">
        <f t="array" ref="AX23">IF(#REF!="","",SUM(AW23:INDEX(AW23:AW229,MATCH(TRUE,INDEX(AW23:AW229="",0),0))))</f>
        <v>#REF!</v>
      </c>
      <c r="AY23" t="e">
        <f t="shared" si="32"/>
        <v>#REF!</v>
      </c>
      <c r="BA23" t="e">
        <f>IF(#REF!="","",SUM(#REF!))</f>
        <v>#REF!</v>
      </c>
      <c r="BB23" t="e">
        <f t="array" ref="BB23">IF(#REF!="","",SUM(BA23:INDEX(BA23:BA229,MATCH(TRUE,INDEX(BA23:BA229="",0),0))))</f>
        <v>#REF!</v>
      </c>
      <c r="BC23" t="e">
        <f t="shared" si="33"/>
        <v>#REF!</v>
      </c>
      <c r="BE23" t="e">
        <f>IF(#REF!="","",SUM(#REF!))</f>
        <v>#REF!</v>
      </c>
      <c r="BF23" t="e">
        <f t="array" ref="BF23">IF(#REF!="","",SUM(BE23:INDEX(BE23:BE229,MATCH(TRUE,INDEX(BE23:BE229="",0),0))))</f>
        <v>#REF!</v>
      </c>
      <c r="BG23" t="e">
        <f t="shared" si="34"/>
        <v>#REF!</v>
      </c>
      <c r="BI23" t="e">
        <f>IF(#REF!="","",SUM(#REF!))</f>
        <v>#REF!</v>
      </c>
      <c r="BJ23" t="e">
        <f t="array" ref="BJ23">IF(#REF!="","",SUM(BI23:INDEX(BI23:BI229,MATCH(TRUE,INDEX(BI23:BI229="",0),0))))</f>
        <v>#REF!</v>
      </c>
      <c r="BK23" t="e">
        <f t="shared" si="35"/>
        <v>#REF!</v>
      </c>
      <c r="BM23" t="e">
        <f>IF(#REF!="","",SUM(#REF!))</f>
        <v>#REF!</v>
      </c>
      <c r="BN23" t="e">
        <f t="array" ref="BN23">IF(#REF!="","",SUM(BM23:INDEX(BM23:BM229,MATCH(TRUE,INDEX(BM23:BM229="",0),0))))</f>
        <v>#REF!</v>
      </c>
      <c r="BO23" t="e">
        <f t="shared" si="36"/>
        <v>#REF!</v>
      </c>
      <c r="BQ23" t="e">
        <f>IF(#REF!="","",SUM(#REF!))</f>
        <v>#REF!</v>
      </c>
      <c r="BR23" t="e">
        <f t="array" ref="BR23">IF(#REF!="","",SUM(BQ23:INDEX(BQ23:BQ229,MATCH(TRUE,INDEX(BQ23:BQ229="",0),0))))</f>
        <v>#REF!</v>
      </c>
      <c r="BS23" t="e">
        <f t="shared" si="37"/>
        <v>#REF!</v>
      </c>
      <c r="BU23" t="e">
        <f>IF(#REF!="","",SUM(#REF!))</f>
        <v>#REF!</v>
      </c>
      <c r="BV23" t="e">
        <f t="array" ref="BV23">IF(#REF!="","",SUM(BU23:INDEX(BU23:BU229,MATCH(TRUE,INDEX(BU23:BU229="",0),0))))</f>
        <v>#REF!</v>
      </c>
      <c r="BW23" t="e">
        <f t="shared" si="38"/>
        <v>#REF!</v>
      </c>
      <c r="BY23" t="e">
        <f>IF(#REF!="","",SUM(#REF!))</f>
        <v>#REF!</v>
      </c>
      <c r="BZ23" t="e">
        <f t="array" ref="BZ23">IF(#REF!="","",SUM(BY23:INDEX(BY23:BY229,MATCH(TRUE,INDEX(BY23:BY229="",0),0))))</f>
        <v>#REF!</v>
      </c>
      <c r="CA23" t="e">
        <f t="shared" si="39"/>
        <v>#REF!</v>
      </c>
      <c r="CC23" t="e">
        <f>IF(#REF!="","",SUM(#REF!))</f>
        <v>#REF!</v>
      </c>
      <c r="CD23" t="e">
        <f t="array" ref="CD23">IF(#REF!="","",SUM(CC23:INDEX(CC23:CC229,MATCH(TRUE,INDEX(CC23:CC229="",0),0))))</f>
        <v>#REF!</v>
      </c>
      <c r="CE23" t="e">
        <f t="shared" si="0"/>
        <v>#REF!</v>
      </c>
      <c r="CF23" t="str">
        <f t="array" ref="CF23">IFERROR(INDEX($CE$2:$CE$208,SMALL(IF(1-($CE$2:$CE$208=""),IF(1-(#REF!:#REF!&lt;&gt;""),ROW($CE$2:$CE$208)-ROW($CE$2)+1)), ROWS(#REF!:#REF!))),"")</f>
        <v/>
      </c>
      <c r="CG23" t="e">
        <f>IF(#REF!="","",SUM(#REF!))</f>
        <v>#REF!</v>
      </c>
      <c r="CH23" t="e">
        <f t="array" ref="CH23">IF(#REF!="","",SUM(CG23:INDEX(CG23:CG229,MATCH(TRUE,INDEX(CG23:CG229="",0),0))))</f>
        <v>#REF!</v>
      </c>
      <c r="CI23" t="e">
        <f t="shared" si="1"/>
        <v>#REF!</v>
      </c>
      <c r="CJ23" t="str">
        <f t="array" ref="CJ23">IFERROR(INDEX($CI$2:$CI$208,SMALL(IF(1-($CI$2:$CI$208=""),IF(1-(#REF!:#REF!&lt;&gt;""),ROW($CI$2:$CI$208)-ROW($CI$2)+1)), ROWS(#REF!:#REF!))),"")</f>
        <v/>
      </c>
      <c r="CK23" t="e">
        <f>IF(#REF!="","",SUM(#REF!))</f>
        <v>#REF!</v>
      </c>
      <c r="CL23" t="e">
        <f t="array" ref="CL23">IF(#REF!="","",SUM(CK23:INDEX(CK23:CK229,MATCH(TRUE,INDEX(CK23:CK229="",0),0))))</f>
        <v>#REF!</v>
      </c>
      <c r="CM23" t="e">
        <f t="shared" si="2"/>
        <v>#REF!</v>
      </c>
      <c r="CN23" t="str">
        <f t="array" ref="CN23">IFERROR(INDEX($CM$2:$CM$208,SMALL(IF(1-($CM$2:$CM$208=""),IF(1-(#REF!:#REF!&lt;&gt;""),ROW($CM$2:$CM$208)-ROW($CM$2)+1)), ROWS(#REF!:#REF!))),"")</f>
        <v/>
      </c>
      <c r="CO23" t="e">
        <f>IF(#REF!="","",SUM(#REF!))</f>
        <v>#REF!</v>
      </c>
      <c r="CP23" t="e">
        <f t="array" ref="CP23">IF(#REF!="","",SUM(CO23:INDEX(CO23:CO229,MATCH(TRUE,INDEX(CO23:CO229="",0),0))))</f>
        <v>#REF!</v>
      </c>
      <c r="CQ23" t="e">
        <f t="shared" si="3"/>
        <v>#REF!</v>
      </c>
      <c r="CR23" t="str">
        <f t="array" ref="CR23">IFERROR(INDEX($CQ$2:$CQ$208,SMALL(IF(1-($CQ$2:$CQ$208=""),IF(1-(#REF!:#REF!&lt;&gt;""),ROW($CQ$2:$CQ$208)-ROW($CQ$2)+1)), ROWS(#REF!:#REF!))),"")</f>
        <v/>
      </c>
      <c r="CS23" t="e">
        <f>IF(#REF!="","",SUM(#REF!))</f>
        <v>#REF!</v>
      </c>
      <c r="CT23" t="e">
        <f t="array" ref="CT23">IF(#REF!="","",SUM(CS23:INDEX(CS23:CS229,MATCH(TRUE,INDEX(CS23:CS229="",0),0))))</f>
        <v>#REF!</v>
      </c>
      <c r="CU23" t="e">
        <f t="shared" si="4"/>
        <v>#REF!</v>
      </c>
      <c r="CV23" t="str">
        <f t="array" ref="CV23">IFERROR(INDEX($CU$2:$CU$208,SMALL(IF(1-($CU$2:$CU$208=""),IF(1-(#REF!:#REF!&lt;&gt;""),ROW($CU$2:$CU$208)-ROW($CU$2)+1)), ROWS(#REF!:#REF!))),"")</f>
        <v/>
      </c>
      <c r="CW23" t="e">
        <f>IF(#REF!="","",SUM(#REF!))</f>
        <v>#REF!</v>
      </c>
      <c r="CX23" t="e">
        <f t="array" ref="CX23">IF(#REF!="","",SUM(CW23:INDEX(CW23:CW229,MATCH(TRUE,INDEX(CW23:CW229="",0),0))))</f>
        <v>#REF!</v>
      </c>
      <c r="CY23" t="e">
        <f t="shared" si="5"/>
        <v>#REF!</v>
      </c>
      <c r="CZ23" t="str">
        <f t="array" ref="CZ23">IFERROR(INDEX($CY$2:$CY$208,SMALL(IF(1-($CY$2:$CY$208=""),IF(1-(#REF!:#REF!&lt;&gt;""),ROW($CY$2:$CY$208)-ROW($CY$2)+1)), ROWS(#REF!:#REF!))),"")</f>
        <v/>
      </c>
      <c r="DA23" t="e">
        <f>IF(#REF!="","",SUM(#REF!))</f>
        <v>#REF!</v>
      </c>
      <c r="DB23" t="e">
        <f t="array" ref="DB23">IF(#REF!="","",SUM(DA23:INDEX(DA23:DA229,MATCH(TRUE,INDEX(DA23:DA229="",0),0))))</f>
        <v>#REF!</v>
      </c>
      <c r="DC23" t="e">
        <f t="shared" si="6"/>
        <v>#REF!</v>
      </c>
      <c r="DD23" t="str">
        <f t="array" ref="DD23">IFERROR(INDEX($DC$2:$DC$208,SMALL(IF(1-($DC$2:$DC$208=""),IF(1-(#REF!:#REF!&lt;&gt;""),ROW($DC$2:$DC$208)-ROW($DC$2)+1)), ROWS(#REF!:#REF!))),"")</f>
        <v/>
      </c>
      <c r="DE23" t="e">
        <f>IF(#REF!="","",SUM(#REF!))</f>
        <v>#REF!</v>
      </c>
      <c r="DF23" t="e">
        <f t="array" ref="DF23">IF(#REF!="","",SUM(DE23:INDEX(DE23:DE229,MATCH(TRUE,INDEX(DE23:DE229="",0),0))))</f>
        <v>#REF!</v>
      </c>
      <c r="DG23" t="e">
        <f t="shared" si="7"/>
        <v>#REF!</v>
      </c>
      <c r="DH23" t="str">
        <f t="array" ref="DH23">IFERROR(INDEX($DG$2:$DG$208,SMALL(IF(1-($DG$2:$DG$208=""),IF(1-(#REF!:#REF!&lt;&gt;""),ROW($DG$2:$DG$208)-ROW($DG$2)+1)), ROWS(#REF!:#REF!))),"")</f>
        <v/>
      </c>
      <c r="DI23" t="e">
        <f>IF(#REF!="","",SUM(#REF!))</f>
        <v>#REF!</v>
      </c>
      <c r="DJ23" t="e">
        <f t="array" ref="DJ23">IF(#REF!="","",SUM(DI23:INDEX(DI23:DI229,MATCH(TRUE,INDEX(DI23:DI229="",0),0))))</f>
        <v>#REF!</v>
      </c>
      <c r="DK23" t="e">
        <f t="shared" si="8"/>
        <v>#REF!</v>
      </c>
      <c r="DL23" t="str">
        <f t="array" ref="DL23">IFERROR(INDEX($DK$2:$DK$208,SMALL(IF(1-($DK$2:$DK$208=""),IF(1-(#REF!:#REF!&lt;&gt;""),ROW($DK$2:$DK$208)-ROW($DK$2)+1)), ROWS(#REF!:#REF!))),"")</f>
        <v/>
      </c>
      <c r="DM23" t="e">
        <f>IF(#REF!="","",SUM(#REF!))</f>
        <v>#REF!</v>
      </c>
      <c r="DN23" t="e">
        <f t="array" ref="DN23">IF(#REF!="","",SUM(DM23:INDEX(DM23:DM229,MATCH(TRUE,INDEX(DM23:DM229="",0),0))))</f>
        <v>#REF!</v>
      </c>
      <c r="DO23" t="e">
        <f t="shared" si="9"/>
        <v>#REF!</v>
      </c>
      <c r="DP23" t="str">
        <f t="array" ref="DP23">IFERROR(INDEX($DO$2:$DO$208,SMALL(IF(1-($DO$2:$DO$208=""),IF(1-(#REF!:#REF!&lt;&gt;""),ROW($DO$2:$DO$208)-ROW($DO$2)+1)), ROWS(#REF!:#REF!))),"")</f>
        <v/>
      </c>
      <c r="DQ23" t="e">
        <f>IF(#REF!="","",SUM(#REF!))</f>
        <v>#REF!</v>
      </c>
      <c r="DR23" t="e">
        <f t="array" ref="DR23">IF(#REF!="","",SUM(DQ23:INDEX(DQ23:DQ229,MATCH(TRUE,INDEX(DQ23:DQ229="",0),0))))</f>
        <v>#REF!</v>
      </c>
      <c r="DS23" t="e">
        <f t="shared" si="10"/>
        <v>#REF!</v>
      </c>
      <c r="DT23" t="str">
        <f t="array" ref="DT23">IFERROR(INDEX($DS$2:$DS$208,SMALL(IF(1-($DS$2:$DS$208=""),IF(1-(#REF!:#REF!&lt;&gt;""),ROW($DS$2:$DS$208)-ROW($DS$2)+1)), ROWS(#REF!:#REF!))),"")</f>
        <v/>
      </c>
      <c r="DU23" t="e">
        <f>IF(#REF!="","",SUM(#REF!))</f>
        <v>#REF!</v>
      </c>
      <c r="DV23" t="e">
        <f t="array" ref="DV23">IF(#REF!="","",SUM(DU23:INDEX(DU23:DU229,MATCH(TRUE,INDEX(DU23:DU229="",0),0))))</f>
        <v>#REF!</v>
      </c>
      <c r="DW23" t="e">
        <f t="shared" si="11"/>
        <v>#REF!</v>
      </c>
      <c r="DX23" t="str">
        <f t="array" ref="DX23">IFERROR(INDEX($DW$2:$DW$208,SMALL(IF(1-($DW$2:$DW$208=""),IF(1-(#REF!:#REF!&lt;&gt;""),ROW($DW$2:$DW$208)-ROW($DW$2)+1)), ROWS(#REF!:#REF!))),"")</f>
        <v/>
      </c>
      <c r="DY23" t="e">
        <f>IF(#REF!="","",SUM(#REF!))</f>
        <v>#REF!</v>
      </c>
      <c r="DZ23" t="e">
        <f t="array" ref="DZ23">IF(#REF!="","",SUM(DY23:INDEX(DY23:DY229,MATCH(TRUE,INDEX(DY23:DY229="",0),0))))</f>
        <v>#REF!</v>
      </c>
      <c r="EA23" t="e">
        <f t="shared" si="12"/>
        <v>#REF!</v>
      </c>
      <c r="EB23" t="str">
        <f t="array" ref="EB23">IFERROR(INDEX($EA$2:$EA$208,SMALL(IF(1-($EA$2:$EA$208=""),IF(1-(#REF!:#REF!&lt;&gt;""),ROW($EA$2:$EA$208)-ROW($EA$2)+1)), ROWS(#REF!:#REF!))),"")</f>
        <v/>
      </c>
      <c r="EC23" t="e">
        <f>IF(#REF!="","",SUM(#REF!))</f>
        <v>#REF!</v>
      </c>
      <c r="ED23" t="e">
        <f t="array" ref="ED23">IF(#REF!="","",SUM(EC23:INDEX(EC23:EC229,MATCH(TRUE,INDEX(EC23:EC229="",0),0))))</f>
        <v>#REF!</v>
      </c>
      <c r="EE23" t="e">
        <f t="shared" si="13"/>
        <v>#REF!</v>
      </c>
      <c r="EF23" t="str">
        <f t="array" ref="EF23">IFERROR(INDEX($EE$2:$EE$208,SMALL(IF(1-($EE$2:$EE$208=""),IF(1-(#REF!:#REF!&lt;&gt;""),ROW($EE$2:$EE$208)-ROW($EE$2)+1)), ROWS(#REF!:#REF!))),"")</f>
        <v/>
      </c>
      <c r="EG23" t="e">
        <f>IF(#REF!="","",SUM(#REF!))</f>
        <v>#REF!</v>
      </c>
      <c r="EH23" t="e">
        <f t="array" ref="EH23">IF(#REF!="","",SUM(EG23:INDEX(EG23:EG229,MATCH(TRUE,INDEX(EG23:EG229="",0),0))))</f>
        <v>#REF!</v>
      </c>
      <c r="EI23" t="e">
        <f t="shared" si="14"/>
        <v>#REF!</v>
      </c>
      <c r="EJ23" t="str">
        <f t="array" ref="EJ23">IFERROR(INDEX($EI$2:$EI$208,SMALL(IF(1-($EI$2:$EI$208=""),IF(1-(#REF!:#REF!&lt;&gt;""),ROW($EI$2:$EI$208)-ROW($EI$2)+1)), ROWS(#REF!:#REF!))),"")</f>
        <v/>
      </c>
      <c r="EK23" t="e">
        <f>IF(#REF!="","",SUM(#REF!))</f>
        <v>#REF!</v>
      </c>
      <c r="EL23" t="e">
        <f t="array" ref="EL23">IF(#REF!="","",SUM(EK23:INDEX(EK23:EK229,MATCH(TRUE,INDEX(EK23:EK229="",0),0))))</f>
        <v>#REF!</v>
      </c>
      <c r="EM23" t="e">
        <f t="shared" si="15"/>
        <v>#REF!</v>
      </c>
      <c r="EN23" t="str">
        <f t="array" ref="EN23">IFERROR(INDEX($EM$2:$EM$208,SMALL(IF(1-($EM$2:$EM$208=""),IF(1-(#REF!:#REF!&lt;&gt;""),ROW($EM$2:$EM$208)-ROW($EM$2)+1)), ROWS(#REF!:#REF!))),"")</f>
        <v/>
      </c>
      <c r="EO23" t="e">
        <f>IF(#REF!="","",SUM(#REF!))</f>
        <v>#REF!</v>
      </c>
      <c r="EP23" t="e">
        <f t="array" ref="EP23">IF(#REF!="","",SUM(EO23:INDEX(EO23:EO229,MATCH(TRUE,INDEX(EO23:EO229="",0),0))))</f>
        <v>#REF!</v>
      </c>
      <c r="EQ23" t="e">
        <f t="shared" si="16"/>
        <v>#REF!</v>
      </c>
      <c r="ER23" t="str">
        <f t="array" ref="ER23">IFERROR(INDEX($EQ$2:$EQ$208,SMALL(IF(1-($EQ$2:$EQ$208=""),IF(1-(#REF!:#REF!&lt;&gt;""),ROW($EQ$2:$EQ$208)-ROW($EQ$2)+1)), ROWS(#REF!:#REF!))),"")</f>
        <v/>
      </c>
      <c r="ES23" t="e">
        <f>IF(#REF!="","",SUM(#REF!))</f>
        <v>#REF!</v>
      </c>
      <c r="ET23" t="e">
        <f t="array" ref="ET23">IF(#REF!="","",SUM(ES23:INDEX(ES23:ES229,MATCH(TRUE,INDEX(ES23:ES229="",0),0))))</f>
        <v>#REF!</v>
      </c>
      <c r="EU23" t="e">
        <f t="shared" si="17"/>
        <v>#REF!</v>
      </c>
      <c r="EV23" t="str">
        <f t="array" ref="EV23">IFERROR(INDEX($EU$2:$EU$208,SMALL(IF(1-($EU$2:$EU$208=""),IF(1-(#REF!:#REF!&lt;&gt;""),ROW($EU$2:$EU$208)-ROW($EU$2)+1)), ROWS(#REF!:#REF!))),"")</f>
        <v/>
      </c>
      <c r="EW23" t="e">
        <f>IF(#REF!="","",SUM(#REF!))</f>
        <v>#REF!</v>
      </c>
      <c r="EX23" t="e">
        <f t="array" ref="EX23">IF(#REF!="","",SUM(EW23:INDEX(EW23:EW229,MATCH(TRUE,INDEX(EW23:EW229="",0),0))))</f>
        <v>#REF!</v>
      </c>
      <c r="EY23" t="e">
        <f t="shared" si="18"/>
        <v>#REF!</v>
      </c>
      <c r="EZ23" t="str">
        <f t="array" ref="EZ23">IFERROR(INDEX($EY$2:$EY$208,SMALL(IF(1-($EY$2:$EY$208=""),IF(1-(#REF!:#REF!&lt;&gt;""),ROW($EY$2:$EY$208)-ROW($EY$2)+1)), ROWS(#REF!:#REF!))),"")</f>
        <v/>
      </c>
      <c r="FA23" t="e">
        <f>IF(#REF!="","",SUM(#REF!))</f>
        <v>#REF!</v>
      </c>
      <c r="FB23" t="e">
        <f t="array" ref="FB23">IF(#REF!="","",SUM(FA23:INDEX(FA23:FA229,MATCH(TRUE,INDEX(FA23:FA229="",0),0))))</f>
        <v>#REF!</v>
      </c>
      <c r="FC23" t="e">
        <f t="shared" si="19"/>
        <v>#REF!</v>
      </c>
      <c r="FD23" t="str">
        <f t="array" ref="FD23">IFERROR(INDEX($FC$2:$FC$208,SMALL(IF(1-($FC$2:$FC$208=""),IF(1-(#REF!:#REF!&lt;&gt;""),ROW($FC$2:$FC$208)-ROW($FC$2)+1)), ROWS(#REF!:#REF!))),"")</f>
        <v/>
      </c>
    </row>
    <row r="24" spans="1:160" x14ac:dyDescent="0.25">
      <c r="A24" t="e">
        <f>IF(#REF!="","",SUM(#REF!))</f>
        <v>#REF!</v>
      </c>
      <c r="B24" t="e">
        <f t="array" ref="B24">IF(#REF!="","",SUM($A24:INDEX(A24:$A$208,MATCH(TRUE,INDEX($A24:$A$208="",0),0))))</f>
        <v>#REF!</v>
      </c>
      <c r="C24" t="e">
        <f t="shared" si="20"/>
        <v>#REF!</v>
      </c>
      <c r="E24" t="e">
        <f>IF(#REF!="","",SUM(#REF!))</f>
        <v>#REF!</v>
      </c>
      <c r="F24" t="e">
        <f t="array" ref="F24">IF(#REF!="","",SUM($E24:INDEX(E24:$E$208,MATCH(TRUE,INDEX($E24:$E$208="",0),0))))</f>
        <v>#REF!</v>
      </c>
      <c r="G24" t="e">
        <f t="shared" si="21"/>
        <v>#REF!</v>
      </c>
      <c r="I24" t="e">
        <f>IF(#REF!="","",SUM(#REF!))</f>
        <v>#REF!</v>
      </c>
      <c r="J24" t="e">
        <f t="array" ref="J24">IF(#REF!="","",SUM(I24:INDEX(I24:I230,MATCH(TRUE,INDEX(I24:I230="",0),0))))</f>
        <v>#REF!</v>
      </c>
      <c r="K24" t="e">
        <f t="shared" si="22"/>
        <v>#REF!</v>
      </c>
      <c r="M24" t="e">
        <f>IF(#REF!="","",SUM(#REF!))</f>
        <v>#REF!</v>
      </c>
      <c r="N24" t="e">
        <f t="array" ref="N24">IF(#REF!="","",SUM(M24:INDEX(M24:M230,MATCH(TRUE,INDEX(M24:M230="",0),0))))</f>
        <v>#REF!</v>
      </c>
      <c r="O24" t="e">
        <f t="shared" si="23"/>
        <v>#REF!</v>
      </c>
      <c r="Q24" t="e">
        <f>IF(#REF!="","",SUM(#REF!))</f>
        <v>#REF!</v>
      </c>
      <c r="R24" t="e">
        <f t="array" ref="R24">IF(#REF!="","",SUM(Q24:INDEX(Q24:Q230,MATCH(TRUE,INDEX(Q24:Q230="",0),0))))</f>
        <v>#REF!</v>
      </c>
      <c r="S24" t="e">
        <f t="shared" si="24"/>
        <v>#REF!</v>
      </c>
      <c r="U24" t="e">
        <f>IF(#REF!="","",SUM(#REF!))</f>
        <v>#REF!</v>
      </c>
      <c r="V24" t="e">
        <f t="array" ref="V24">IF(#REF!="","",SUM(U24:INDEX(U24:U230,MATCH(TRUE,INDEX(U24:U230="",0),0))))</f>
        <v>#REF!</v>
      </c>
      <c r="W24" t="e">
        <f t="shared" si="25"/>
        <v>#REF!</v>
      </c>
      <c r="Y24" t="e">
        <f>IF(#REF!="","",SUM(#REF!))</f>
        <v>#REF!</v>
      </c>
      <c r="Z24" t="e">
        <f t="array" ref="Z24">IF(#REF!="","",SUM(Y24:INDEX(Y24:Y230,MATCH(TRUE,INDEX(Y24:Y230="",0),0))))</f>
        <v>#REF!</v>
      </c>
      <c r="AA24" t="e">
        <f t="shared" si="26"/>
        <v>#REF!</v>
      </c>
      <c r="AC24" t="e">
        <f>IF(#REF!="","",SUM(#REF!))</f>
        <v>#REF!</v>
      </c>
      <c r="AD24" t="e">
        <f t="array" ref="AD24">IF(#REF!="","",SUM(AC24:INDEX(AC24:AC230,MATCH(TRUE,INDEX(AC24:AC230="",0),0))))</f>
        <v>#REF!</v>
      </c>
      <c r="AE24" t="e">
        <f t="shared" si="27"/>
        <v>#REF!</v>
      </c>
      <c r="AG24" t="e">
        <f>IF(#REF!="","",SUM(#REF!))</f>
        <v>#REF!</v>
      </c>
      <c r="AH24" t="e">
        <f t="array" ref="AH24">IF(#REF!="","",SUM(AG24:INDEX(AG24:AG230,MATCH(TRUE,INDEX(AG24:AG230="",0),0))))</f>
        <v>#REF!</v>
      </c>
      <c r="AI24" t="e">
        <f t="shared" si="28"/>
        <v>#REF!</v>
      </c>
      <c r="AK24" t="e">
        <f>IF(#REF!="","",SUM(#REF!))</f>
        <v>#REF!</v>
      </c>
      <c r="AL24" t="e">
        <f t="array" ref="AL24">IF(#REF!="","",SUM(AK24:INDEX(AK24:AK230,MATCH(TRUE,INDEX(AK24:AK230="",0),0))))</f>
        <v>#REF!</v>
      </c>
      <c r="AM24" t="e">
        <f t="shared" si="29"/>
        <v>#REF!</v>
      </c>
      <c r="AO24" t="e">
        <f>IF(#REF!="","",SUM(#REF!))</f>
        <v>#REF!</v>
      </c>
      <c r="AP24" t="e">
        <f t="array" ref="AP24">IF(#REF!="","",SUM(AO24:INDEX(AO24:AO230,MATCH(TRUE,INDEX(AO24:AO230="",0),0))))</f>
        <v>#REF!</v>
      </c>
      <c r="AQ24" t="e">
        <f t="shared" si="30"/>
        <v>#REF!</v>
      </c>
      <c r="AS24" t="e">
        <f>IF(#REF!="","",SUM(#REF!))</f>
        <v>#REF!</v>
      </c>
      <c r="AT24" t="e">
        <f t="array" ref="AT24">IF(#REF!="","",SUM(AS24:INDEX(AS24:AS230,MATCH(TRUE,INDEX(AS24:AS230="",0),0))))</f>
        <v>#REF!</v>
      </c>
      <c r="AU24" t="e">
        <f t="shared" si="31"/>
        <v>#REF!</v>
      </c>
      <c r="AW24" t="e">
        <f>IF(#REF!="","",SUM(#REF!))</f>
        <v>#REF!</v>
      </c>
      <c r="AX24" t="e">
        <f t="array" ref="AX24">IF(#REF!="","",SUM(AW24:INDEX(AW24:AW230,MATCH(TRUE,INDEX(AW24:AW230="",0),0))))</f>
        <v>#REF!</v>
      </c>
      <c r="AY24" t="e">
        <f t="shared" si="32"/>
        <v>#REF!</v>
      </c>
      <c r="BA24" t="e">
        <f>IF(#REF!="","",SUM(#REF!))</f>
        <v>#REF!</v>
      </c>
      <c r="BB24" t="e">
        <f t="array" ref="BB24">IF(#REF!="","",SUM(BA24:INDEX(BA24:BA230,MATCH(TRUE,INDEX(BA24:BA230="",0),0))))</f>
        <v>#REF!</v>
      </c>
      <c r="BC24" t="e">
        <f t="shared" si="33"/>
        <v>#REF!</v>
      </c>
      <c r="BE24" t="e">
        <f>IF(#REF!="","",SUM(#REF!))</f>
        <v>#REF!</v>
      </c>
      <c r="BF24" t="e">
        <f t="array" ref="BF24">IF(#REF!="","",SUM(BE24:INDEX(BE24:BE230,MATCH(TRUE,INDEX(BE24:BE230="",0),0))))</f>
        <v>#REF!</v>
      </c>
      <c r="BG24" t="e">
        <f t="shared" si="34"/>
        <v>#REF!</v>
      </c>
      <c r="BI24" t="e">
        <f>IF(#REF!="","",SUM(#REF!))</f>
        <v>#REF!</v>
      </c>
      <c r="BJ24" t="e">
        <f t="array" ref="BJ24">IF(#REF!="","",SUM(BI24:INDEX(BI24:BI230,MATCH(TRUE,INDEX(BI24:BI230="",0),0))))</f>
        <v>#REF!</v>
      </c>
      <c r="BK24" t="e">
        <f t="shared" si="35"/>
        <v>#REF!</v>
      </c>
      <c r="BM24" t="e">
        <f>IF(#REF!="","",SUM(#REF!))</f>
        <v>#REF!</v>
      </c>
      <c r="BN24" t="e">
        <f t="array" ref="BN24">IF(#REF!="","",SUM(BM24:INDEX(BM24:BM230,MATCH(TRUE,INDEX(BM24:BM230="",0),0))))</f>
        <v>#REF!</v>
      </c>
      <c r="BO24" t="e">
        <f t="shared" si="36"/>
        <v>#REF!</v>
      </c>
      <c r="BQ24" t="e">
        <f>IF(#REF!="","",SUM(#REF!))</f>
        <v>#REF!</v>
      </c>
      <c r="BR24" t="e">
        <f t="array" ref="BR24">IF(#REF!="","",SUM(BQ24:INDEX(BQ24:BQ230,MATCH(TRUE,INDEX(BQ24:BQ230="",0),0))))</f>
        <v>#REF!</v>
      </c>
      <c r="BS24" t="e">
        <f t="shared" si="37"/>
        <v>#REF!</v>
      </c>
      <c r="BU24" t="e">
        <f>IF(#REF!="","",SUM(#REF!))</f>
        <v>#REF!</v>
      </c>
      <c r="BV24" t="e">
        <f t="array" ref="BV24">IF(#REF!="","",SUM(BU24:INDEX(BU24:BU230,MATCH(TRUE,INDEX(BU24:BU230="",0),0))))</f>
        <v>#REF!</v>
      </c>
      <c r="BW24" t="e">
        <f t="shared" si="38"/>
        <v>#REF!</v>
      </c>
      <c r="BY24" t="e">
        <f>IF(#REF!="","",SUM(#REF!))</f>
        <v>#REF!</v>
      </c>
      <c r="BZ24" t="e">
        <f t="array" ref="BZ24">IF(#REF!="","",SUM(BY24:INDEX(BY24:BY230,MATCH(TRUE,INDEX(BY24:BY230="",0),0))))</f>
        <v>#REF!</v>
      </c>
      <c r="CA24" t="e">
        <f t="shared" si="39"/>
        <v>#REF!</v>
      </c>
      <c r="CC24" t="e">
        <f>IF(#REF!="","",SUM(#REF!))</f>
        <v>#REF!</v>
      </c>
      <c r="CD24" t="e">
        <f t="array" ref="CD24">IF(#REF!="","",SUM(CC24:INDEX(CC24:CC230,MATCH(TRUE,INDEX(CC24:CC230="",0),0))))</f>
        <v>#REF!</v>
      </c>
      <c r="CE24" t="e">
        <f t="shared" si="0"/>
        <v>#REF!</v>
      </c>
      <c r="CF24" t="str">
        <f t="array" ref="CF24">IFERROR(INDEX($CE$2:$CE$208,SMALL(IF(1-($CE$2:$CE$208=""),IF(1-(#REF!:#REF!&lt;&gt;""),ROW($CE$2:$CE$208)-ROW($CE$2)+1)), ROWS(#REF!:#REF!))),"")</f>
        <v/>
      </c>
      <c r="CG24" t="e">
        <f>IF(#REF!="","",SUM(#REF!))</f>
        <v>#REF!</v>
      </c>
      <c r="CH24" t="e">
        <f t="array" ref="CH24">IF(#REF!="","",SUM(CG24:INDEX(CG24:CG230,MATCH(TRUE,INDEX(CG24:CG230="",0),0))))</f>
        <v>#REF!</v>
      </c>
      <c r="CI24" t="e">
        <f t="shared" si="1"/>
        <v>#REF!</v>
      </c>
      <c r="CJ24" t="str">
        <f t="array" ref="CJ24">IFERROR(INDEX($CI$2:$CI$208,SMALL(IF(1-($CI$2:$CI$208=""),IF(1-(#REF!:#REF!&lt;&gt;""),ROW($CI$2:$CI$208)-ROW($CI$2)+1)), ROWS(#REF!:#REF!))),"")</f>
        <v/>
      </c>
      <c r="CK24" t="e">
        <f>IF(#REF!="","",SUM(#REF!))</f>
        <v>#REF!</v>
      </c>
      <c r="CL24" t="e">
        <f t="array" ref="CL24">IF(#REF!="","",SUM(CK24:INDEX(CK24:CK230,MATCH(TRUE,INDEX(CK24:CK230="",0),0))))</f>
        <v>#REF!</v>
      </c>
      <c r="CM24" t="e">
        <f t="shared" si="2"/>
        <v>#REF!</v>
      </c>
      <c r="CN24" t="str">
        <f t="array" ref="CN24">IFERROR(INDEX($CM$2:$CM$208,SMALL(IF(1-($CM$2:$CM$208=""),IF(1-(#REF!:#REF!&lt;&gt;""),ROW($CM$2:$CM$208)-ROW($CM$2)+1)), ROWS(#REF!:#REF!))),"")</f>
        <v/>
      </c>
      <c r="CO24" t="e">
        <f>IF(#REF!="","",SUM(#REF!))</f>
        <v>#REF!</v>
      </c>
      <c r="CP24" t="e">
        <f t="array" ref="CP24">IF(#REF!="","",SUM(CO24:INDEX(CO24:CO230,MATCH(TRUE,INDEX(CO24:CO230="",0),0))))</f>
        <v>#REF!</v>
      </c>
      <c r="CQ24" t="e">
        <f t="shared" si="3"/>
        <v>#REF!</v>
      </c>
      <c r="CR24" t="str">
        <f t="array" ref="CR24">IFERROR(INDEX($CQ$2:$CQ$208,SMALL(IF(1-($CQ$2:$CQ$208=""),IF(1-(#REF!:#REF!&lt;&gt;""),ROW($CQ$2:$CQ$208)-ROW($CQ$2)+1)), ROWS(#REF!:#REF!))),"")</f>
        <v/>
      </c>
      <c r="CS24" t="e">
        <f>IF(#REF!="","",SUM(#REF!))</f>
        <v>#REF!</v>
      </c>
      <c r="CT24" t="e">
        <f t="array" ref="CT24">IF(#REF!="","",SUM(CS24:INDEX(CS24:CS230,MATCH(TRUE,INDEX(CS24:CS230="",0),0))))</f>
        <v>#REF!</v>
      </c>
      <c r="CU24" t="e">
        <f t="shared" si="4"/>
        <v>#REF!</v>
      </c>
      <c r="CV24" t="str">
        <f t="array" ref="CV24">IFERROR(INDEX($CU$2:$CU$208,SMALL(IF(1-($CU$2:$CU$208=""),IF(1-(#REF!:#REF!&lt;&gt;""),ROW($CU$2:$CU$208)-ROW($CU$2)+1)), ROWS(#REF!:#REF!))),"")</f>
        <v/>
      </c>
      <c r="CW24" t="e">
        <f>IF(#REF!="","",SUM(#REF!))</f>
        <v>#REF!</v>
      </c>
      <c r="CX24" t="e">
        <f t="array" ref="CX24">IF(#REF!="","",SUM(CW24:INDEX(CW24:CW230,MATCH(TRUE,INDEX(CW24:CW230="",0),0))))</f>
        <v>#REF!</v>
      </c>
      <c r="CY24" t="e">
        <f t="shared" si="5"/>
        <v>#REF!</v>
      </c>
      <c r="CZ24" t="str">
        <f t="array" ref="CZ24">IFERROR(INDEX($CY$2:$CY$208,SMALL(IF(1-($CY$2:$CY$208=""),IF(1-(#REF!:#REF!&lt;&gt;""),ROW($CY$2:$CY$208)-ROW($CY$2)+1)), ROWS(#REF!:#REF!))),"")</f>
        <v/>
      </c>
      <c r="DA24" t="e">
        <f>IF(#REF!="","",SUM(#REF!))</f>
        <v>#REF!</v>
      </c>
      <c r="DB24" t="e">
        <f t="array" ref="DB24">IF(#REF!="","",SUM(DA24:INDEX(DA24:DA230,MATCH(TRUE,INDEX(DA24:DA230="",0),0))))</f>
        <v>#REF!</v>
      </c>
      <c r="DC24" t="e">
        <f t="shared" si="6"/>
        <v>#REF!</v>
      </c>
      <c r="DD24" t="str">
        <f t="array" ref="DD24">IFERROR(INDEX($DC$2:$DC$208,SMALL(IF(1-($DC$2:$DC$208=""),IF(1-(#REF!:#REF!&lt;&gt;""),ROW($DC$2:$DC$208)-ROW($DC$2)+1)), ROWS(#REF!:#REF!))),"")</f>
        <v/>
      </c>
      <c r="DE24" t="e">
        <f>IF(#REF!="","",SUM(#REF!))</f>
        <v>#REF!</v>
      </c>
      <c r="DF24" t="e">
        <f t="array" ref="DF24">IF(#REF!="","",SUM(DE24:INDEX(DE24:DE230,MATCH(TRUE,INDEX(DE24:DE230="",0),0))))</f>
        <v>#REF!</v>
      </c>
      <c r="DG24" t="e">
        <f t="shared" si="7"/>
        <v>#REF!</v>
      </c>
      <c r="DH24" t="str">
        <f t="array" ref="DH24">IFERROR(INDEX($DG$2:$DG$208,SMALL(IF(1-($DG$2:$DG$208=""),IF(1-(#REF!:#REF!&lt;&gt;""),ROW($DG$2:$DG$208)-ROW($DG$2)+1)), ROWS(#REF!:#REF!))),"")</f>
        <v/>
      </c>
      <c r="DI24" t="e">
        <f>IF(#REF!="","",SUM(#REF!))</f>
        <v>#REF!</v>
      </c>
      <c r="DJ24" t="e">
        <f t="array" ref="DJ24">IF(#REF!="","",SUM(DI24:INDEX(DI24:DI230,MATCH(TRUE,INDEX(DI24:DI230="",0),0))))</f>
        <v>#REF!</v>
      </c>
      <c r="DK24" t="e">
        <f t="shared" si="8"/>
        <v>#REF!</v>
      </c>
      <c r="DL24" t="str">
        <f t="array" ref="DL24">IFERROR(INDEX($DK$2:$DK$208,SMALL(IF(1-($DK$2:$DK$208=""),IF(1-(#REF!:#REF!&lt;&gt;""),ROW($DK$2:$DK$208)-ROW($DK$2)+1)), ROWS(#REF!:#REF!))),"")</f>
        <v/>
      </c>
      <c r="DM24" t="e">
        <f>IF(#REF!="","",SUM(#REF!))</f>
        <v>#REF!</v>
      </c>
      <c r="DN24" t="e">
        <f t="array" ref="DN24">IF(#REF!="","",SUM(DM24:INDEX(DM24:DM230,MATCH(TRUE,INDEX(DM24:DM230="",0),0))))</f>
        <v>#REF!</v>
      </c>
      <c r="DO24" t="e">
        <f t="shared" si="9"/>
        <v>#REF!</v>
      </c>
      <c r="DP24" t="str">
        <f t="array" ref="DP24">IFERROR(INDEX($DO$2:$DO$208,SMALL(IF(1-($DO$2:$DO$208=""),IF(1-(#REF!:#REF!&lt;&gt;""),ROW($DO$2:$DO$208)-ROW($DO$2)+1)), ROWS(#REF!:#REF!))),"")</f>
        <v/>
      </c>
      <c r="DQ24" t="e">
        <f>IF(#REF!="","",SUM(#REF!))</f>
        <v>#REF!</v>
      </c>
      <c r="DR24" t="e">
        <f t="array" ref="DR24">IF(#REF!="","",SUM(DQ24:INDEX(DQ24:DQ230,MATCH(TRUE,INDEX(DQ24:DQ230="",0),0))))</f>
        <v>#REF!</v>
      </c>
      <c r="DS24" t="e">
        <f t="shared" si="10"/>
        <v>#REF!</v>
      </c>
      <c r="DT24" t="str">
        <f t="array" ref="DT24">IFERROR(INDEX($DS$2:$DS$208,SMALL(IF(1-($DS$2:$DS$208=""),IF(1-(#REF!:#REF!&lt;&gt;""),ROW($DS$2:$DS$208)-ROW($DS$2)+1)), ROWS(#REF!:#REF!))),"")</f>
        <v/>
      </c>
      <c r="DU24" t="e">
        <f>IF(#REF!="","",SUM(#REF!))</f>
        <v>#REF!</v>
      </c>
      <c r="DV24" t="e">
        <f t="array" ref="DV24">IF(#REF!="","",SUM(DU24:INDEX(DU24:DU230,MATCH(TRUE,INDEX(DU24:DU230="",0),0))))</f>
        <v>#REF!</v>
      </c>
      <c r="DW24" t="e">
        <f t="shared" si="11"/>
        <v>#REF!</v>
      </c>
      <c r="DX24" t="str">
        <f t="array" ref="DX24">IFERROR(INDEX($DW$2:$DW$208,SMALL(IF(1-($DW$2:$DW$208=""),IF(1-(#REF!:#REF!&lt;&gt;""),ROW($DW$2:$DW$208)-ROW($DW$2)+1)), ROWS(#REF!:#REF!))),"")</f>
        <v/>
      </c>
      <c r="DY24" t="e">
        <f>IF(#REF!="","",SUM(#REF!))</f>
        <v>#REF!</v>
      </c>
      <c r="DZ24" t="e">
        <f t="array" ref="DZ24">IF(#REF!="","",SUM(DY24:INDEX(DY24:DY230,MATCH(TRUE,INDEX(DY24:DY230="",0),0))))</f>
        <v>#REF!</v>
      </c>
      <c r="EA24" t="e">
        <f t="shared" si="12"/>
        <v>#REF!</v>
      </c>
      <c r="EB24" t="str">
        <f t="array" ref="EB24">IFERROR(INDEX($EA$2:$EA$208,SMALL(IF(1-($EA$2:$EA$208=""),IF(1-(#REF!:#REF!&lt;&gt;""),ROW($EA$2:$EA$208)-ROW($EA$2)+1)), ROWS(#REF!:#REF!))),"")</f>
        <v/>
      </c>
      <c r="EC24" t="e">
        <f>IF(#REF!="","",SUM(#REF!))</f>
        <v>#REF!</v>
      </c>
      <c r="ED24" t="e">
        <f t="array" ref="ED24">IF(#REF!="","",SUM(EC24:INDEX(EC24:EC230,MATCH(TRUE,INDEX(EC24:EC230="",0),0))))</f>
        <v>#REF!</v>
      </c>
      <c r="EE24" t="e">
        <f t="shared" si="13"/>
        <v>#REF!</v>
      </c>
      <c r="EF24" t="str">
        <f t="array" ref="EF24">IFERROR(INDEX($EE$2:$EE$208,SMALL(IF(1-($EE$2:$EE$208=""),IF(1-(#REF!:#REF!&lt;&gt;""),ROW($EE$2:$EE$208)-ROW($EE$2)+1)), ROWS(#REF!:#REF!))),"")</f>
        <v/>
      </c>
      <c r="EG24" t="e">
        <f>IF(#REF!="","",SUM(#REF!))</f>
        <v>#REF!</v>
      </c>
      <c r="EH24" t="e">
        <f t="array" ref="EH24">IF(#REF!="","",SUM(EG24:INDEX(EG24:EG230,MATCH(TRUE,INDEX(EG24:EG230="",0),0))))</f>
        <v>#REF!</v>
      </c>
      <c r="EI24" t="e">
        <f t="shared" si="14"/>
        <v>#REF!</v>
      </c>
      <c r="EJ24" t="str">
        <f t="array" ref="EJ24">IFERROR(INDEX($EI$2:$EI$208,SMALL(IF(1-($EI$2:$EI$208=""),IF(1-(#REF!:#REF!&lt;&gt;""),ROW($EI$2:$EI$208)-ROW($EI$2)+1)), ROWS(#REF!:#REF!))),"")</f>
        <v/>
      </c>
      <c r="EK24" t="e">
        <f>IF(#REF!="","",SUM(#REF!))</f>
        <v>#REF!</v>
      </c>
      <c r="EL24" t="e">
        <f t="array" ref="EL24">IF(#REF!="","",SUM(EK24:INDEX(EK24:EK230,MATCH(TRUE,INDEX(EK24:EK230="",0),0))))</f>
        <v>#REF!</v>
      </c>
      <c r="EM24" t="e">
        <f t="shared" si="15"/>
        <v>#REF!</v>
      </c>
      <c r="EN24" t="str">
        <f t="array" ref="EN24">IFERROR(INDEX($EM$2:$EM$208,SMALL(IF(1-($EM$2:$EM$208=""),IF(1-(#REF!:#REF!&lt;&gt;""),ROW($EM$2:$EM$208)-ROW($EM$2)+1)), ROWS(#REF!:#REF!))),"")</f>
        <v/>
      </c>
      <c r="EO24" t="e">
        <f>IF(#REF!="","",SUM(#REF!))</f>
        <v>#REF!</v>
      </c>
      <c r="EP24" t="e">
        <f t="array" ref="EP24">IF(#REF!="","",SUM(EO24:INDEX(EO24:EO230,MATCH(TRUE,INDEX(EO24:EO230="",0),0))))</f>
        <v>#REF!</v>
      </c>
      <c r="EQ24" t="e">
        <f t="shared" si="16"/>
        <v>#REF!</v>
      </c>
      <c r="ER24" t="str">
        <f t="array" ref="ER24">IFERROR(INDEX($EQ$2:$EQ$208,SMALL(IF(1-($EQ$2:$EQ$208=""),IF(1-(#REF!:#REF!&lt;&gt;""),ROW($EQ$2:$EQ$208)-ROW($EQ$2)+1)), ROWS(#REF!:#REF!))),"")</f>
        <v/>
      </c>
      <c r="ES24" t="e">
        <f>IF(#REF!="","",SUM(#REF!))</f>
        <v>#REF!</v>
      </c>
      <c r="ET24" t="e">
        <f t="array" ref="ET24">IF(#REF!="","",SUM(ES24:INDEX(ES24:ES230,MATCH(TRUE,INDEX(ES24:ES230="",0),0))))</f>
        <v>#REF!</v>
      </c>
      <c r="EU24" t="e">
        <f t="shared" si="17"/>
        <v>#REF!</v>
      </c>
      <c r="EV24" t="str">
        <f t="array" ref="EV24">IFERROR(INDEX($EU$2:$EU$208,SMALL(IF(1-($EU$2:$EU$208=""),IF(1-(#REF!:#REF!&lt;&gt;""),ROW($EU$2:$EU$208)-ROW($EU$2)+1)), ROWS(#REF!:#REF!))),"")</f>
        <v/>
      </c>
      <c r="EW24" t="e">
        <f>IF(#REF!="","",SUM(#REF!))</f>
        <v>#REF!</v>
      </c>
      <c r="EX24" t="e">
        <f t="array" ref="EX24">IF(#REF!="","",SUM(EW24:INDEX(EW24:EW230,MATCH(TRUE,INDEX(EW24:EW230="",0),0))))</f>
        <v>#REF!</v>
      </c>
      <c r="EY24" t="e">
        <f t="shared" si="18"/>
        <v>#REF!</v>
      </c>
      <c r="EZ24" t="str">
        <f t="array" ref="EZ24">IFERROR(INDEX($EY$2:$EY$208,SMALL(IF(1-($EY$2:$EY$208=""),IF(1-(#REF!:#REF!&lt;&gt;""),ROW($EY$2:$EY$208)-ROW($EY$2)+1)), ROWS(#REF!:#REF!))),"")</f>
        <v/>
      </c>
      <c r="FA24" t="e">
        <f>IF(#REF!="","",SUM(#REF!))</f>
        <v>#REF!</v>
      </c>
      <c r="FB24" t="e">
        <f t="array" ref="FB24">IF(#REF!="","",SUM(FA24:INDEX(FA24:FA230,MATCH(TRUE,INDEX(FA24:FA230="",0),0))))</f>
        <v>#REF!</v>
      </c>
      <c r="FC24" t="e">
        <f t="shared" si="19"/>
        <v>#REF!</v>
      </c>
      <c r="FD24" t="str">
        <f t="array" ref="FD24">IFERROR(INDEX($FC$2:$FC$208,SMALL(IF(1-($FC$2:$FC$208=""),IF(1-(#REF!:#REF!&lt;&gt;""),ROW($FC$2:$FC$208)-ROW($FC$2)+1)), ROWS(#REF!:#REF!))),"")</f>
        <v/>
      </c>
    </row>
    <row r="25" spans="1:160" x14ac:dyDescent="0.25">
      <c r="A25" t="e">
        <f>IF(#REF!="","",SUM(#REF!))</f>
        <v>#REF!</v>
      </c>
      <c r="B25" t="e">
        <f t="array" ref="B25">IF(#REF!="","",SUM($A25:INDEX(A25:$A$208,MATCH(TRUE,INDEX($A25:$A$208="",0),0))))</f>
        <v>#REF!</v>
      </c>
      <c r="C25" t="e">
        <f t="shared" si="20"/>
        <v>#REF!</v>
      </c>
      <c r="E25" t="e">
        <f>IF(#REF!="","",SUM(#REF!))</f>
        <v>#REF!</v>
      </c>
      <c r="F25" t="e">
        <f t="array" ref="F25">IF(#REF!="","",SUM($E25:INDEX(E25:$E$208,MATCH(TRUE,INDEX($E25:$E$208="",0),0))))</f>
        <v>#REF!</v>
      </c>
      <c r="G25" t="e">
        <f t="shared" si="21"/>
        <v>#REF!</v>
      </c>
      <c r="I25" t="e">
        <f>IF(#REF!="","",SUM(#REF!))</f>
        <v>#REF!</v>
      </c>
      <c r="J25" t="e">
        <f t="array" ref="J25">IF(#REF!="","",SUM(I25:INDEX(I25:I231,MATCH(TRUE,INDEX(I25:I231="",0),0))))</f>
        <v>#REF!</v>
      </c>
      <c r="K25" t="e">
        <f t="shared" si="22"/>
        <v>#REF!</v>
      </c>
      <c r="M25" t="e">
        <f>IF(#REF!="","",SUM(#REF!))</f>
        <v>#REF!</v>
      </c>
      <c r="N25" t="e">
        <f t="array" ref="N25">IF(#REF!="","",SUM(M25:INDEX(M25:M231,MATCH(TRUE,INDEX(M25:M231="",0),0))))</f>
        <v>#REF!</v>
      </c>
      <c r="O25" t="e">
        <f t="shared" si="23"/>
        <v>#REF!</v>
      </c>
      <c r="Q25" t="e">
        <f>IF(#REF!="","",SUM(#REF!))</f>
        <v>#REF!</v>
      </c>
      <c r="R25" t="e">
        <f t="array" ref="R25">IF(#REF!="","",SUM(Q25:INDEX(Q25:Q231,MATCH(TRUE,INDEX(Q25:Q231="",0),0))))</f>
        <v>#REF!</v>
      </c>
      <c r="S25" t="e">
        <f t="shared" si="24"/>
        <v>#REF!</v>
      </c>
      <c r="U25" t="e">
        <f>IF(#REF!="","",SUM(#REF!))</f>
        <v>#REF!</v>
      </c>
      <c r="V25" t="e">
        <f t="array" ref="V25">IF(#REF!="","",SUM(U25:INDEX(U25:U231,MATCH(TRUE,INDEX(U25:U231="",0),0))))</f>
        <v>#REF!</v>
      </c>
      <c r="W25" t="e">
        <f t="shared" si="25"/>
        <v>#REF!</v>
      </c>
      <c r="Y25" t="e">
        <f>IF(#REF!="","",SUM(#REF!))</f>
        <v>#REF!</v>
      </c>
      <c r="Z25" t="e">
        <f t="array" ref="Z25">IF(#REF!="","",SUM(Y25:INDEX(Y25:Y231,MATCH(TRUE,INDEX(Y25:Y231="",0),0))))</f>
        <v>#REF!</v>
      </c>
      <c r="AA25" t="e">
        <f t="shared" si="26"/>
        <v>#REF!</v>
      </c>
      <c r="AC25" t="e">
        <f>IF(#REF!="","",SUM(#REF!))</f>
        <v>#REF!</v>
      </c>
      <c r="AD25" t="e">
        <f t="array" ref="AD25">IF(#REF!="","",SUM(AC25:INDEX(AC25:AC231,MATCH(TRUE,INDEX(AC25:AC231="",0),0))))</f>
        <v>#REF!</v>
      </c>
      <c r="AE25" t="e">
        <f t="shared" si="27"/>
        <v>#REF!</v>
      </c>
      <c r="AG25" t="e">
        <f>IF(#REF!="","",SUM(#REF!))</f>
        <v>#REF!</v>
      </c>
      <c r="AH25" t="e">
        <f t="array" ref="AH25">IF(#REF!="","",SUM(AG25:INDEX(AG25:AG231,MATCH(TRUE,INDEX(AG25:AG231="",0),0))))</f>
        <v>#REF!</v>
      </c>
      <c r="AI25" t="e">
        <f t="shared" si="28"/>
        <v>#REF!</v>
      </c>
      <c r="AK25" t="e">
        <f>IF(#REF!="","",SUM(#REF!))</f>
        <v>#REF!</v>
      </c>
      <c r="AL25" t="e">
        <f t="array" ref="AL25">IF(#REF!="","",SUM(AK25:INDEX(AK25:AK231,MATCH(TRUE,INDEX(AK25:AK231="",0),0))))</f>
        <v>#REF!</v>
      </c>
      <c r="AM25" t="e">
        <f t="shared" si="29"/>
        <v>#REF!</v>
      </c>
      <c r="AO25" t="e">
        <f>IF(#REF!="","",SUM(#REF!))</f>
        <v>#REF!</v>
      </c>
      <c r="AP25" t="e">
        <f t="array" ref="AP25">IF(#REF!="","",SUM(AO25:INDEX(AO25:AO231,MATCH(TRUE,INDEX(AO25:AO231="",0),0))))</f>
        <v>#REF!</v>
      </c>
      <c r="AQ25" t="e">
        <f t="shared" si="30"/>
        <v>#REF!</v>
      </c>
      <c r="AS25" t="e">
        <f>IF(#REF!="","",SUM(#REF!))</f>
        <v>#REF!</v>
      </c>
      <c r="AT25" t="e">
        <f t="array" ref="AT25">IF(#REF!="","",SUM(AS25:INDEX(AS25:AS231,MATCH(TRUE,INDEX(AS25:AS231="",0),0))))</f>
        <v>#REF!</v>
      </c>
      <c r="AU25" t="e">
        <f t="shared" si="31"/>
        <v>#REF!</v>
      </c>
      <c r="AW25" t="e">
        <f>IF(#REF!="","",SUM(#REF!))</f>
        <v>#REF!</v>
      </c>
      <c r="AX25" t="e">
        <f t="array" ref="AX25">IF(#REF!="","",SUM(AW25:INDEX(AW25:AW231,MATCH(TRUE,INDEX(AW25:AW231="",0),0))))</f>
        <v>#REF!</v>
      </c>
      <c r="AY25" t="e">
        <f t="shared" si="32"/>
        <v>#REF!</v>
      </c>
      <c r="BA25" t="e">
        <f>IF(#REF!="","",SUM(#REF!))</f>
        <v>#REF!</v>
      </c>
      <c r="BB25" t="e">
        <f t="array" ref="BB25">IF(#REF!="","",SUM(BA25:INDEX(BA25:BA231,MATCH(TRUE,INDEX(BA25:BA231="",0),0))))</f>
        <v>#REF!</v>
      </c>
      <c r="BC25" t="e">
        <f t="shared" si="33"/>
        <v>#REF!</v>
      </c>
      <c r="BE25" t="e">
        <f>IF(#REF!="","",SUM(#REF!))</f>
        <v>#REF!</v>
      </c>
      <c r="BF25" t="e">
        <f t="array" ref="BF25">IF(#REF!="","",SUM(BE25:INDEX(BE25:BE231,MATCH(TRUE,INDEX(BE25:BE231="",0),0))))</f>
        <v>#REF!</v>
      </c>
      <c r="BG25" t="e">
        <f t="shared" si="34"/>
        <v>#REF!</v>
      </c>
      <c r="BI25" t="e">
        <f>IF(#REF!="","",SUM(#REF!))</f>
        <v>#REF!</v>
      </c>
      <c r="BJ25" t="e">
        <f t="array" ref="BJ25">IF(#REF!="","",SUM(BI25:INDEX(BI25:BI231,MATCH(TRUE,INDEX(BI25:BI231="",0),0))))</f>
        <v>#REF!</v>
      </c>
      <c r="BK25" t="e">
        <f t="shared" si="35"/>
        <v>#REF!</v>
      </c>
      <c r="BM25" t="e">
        <f>IF(#REF!="","",SUM(#REF!))</f>
        <v>#REF!</v>
      </c>
      <c r="BN25" t="e">
        <f t="array" ref="BN25">IF(#REF!="","",SUM(BM25:INDEX(BM25:BM231,MATCH(TRUE,INDEX(BM25:BM231="",0),0))))</f>
        <v>#REF!</v>
      </c>
      <c r="BO25" t="e">
        <f t="shared" si="36"/>
        <v>#REF!</v>
      </c>
      <c r="BQ25" t="e">
        <f>IF(#REF!="","",SUM(#REF!))</f>
        <v>#REF!</v>
      </c>
      <c r="BR25" t="e">
        <f t="array" ref="BR25">IF(#REF!="","",SUM(BQ25:INDEX(BQ25:BQ231,MATCH(TRUE,INDEX(BQ25:BQ231="",0),0))))</f>
        <v>#REF!</v>
      </c>
      <c r="BS25" t="e">
        <f t="shared" si="37"/>
        <v>#REF!</v>
      </c>
      <c r="BU25" t="e">
        <f>IF(#REF!="","",SUM(#REF!))</f>
        <v>#REF!</v>
      </c>
      <c r="BV25" t="e">
        <f t="array" ref="BV25">IF(#REF!="","",SUM(BU25:INDEX(BU25:BU231,MATCH(TRUE,INDEX(BU25:BU231="",0),0))))</f>
        <v>#REF!</v>
      </c>
      <c r="BW25" t="e">
        <f t="shared" si="38"/>
        <v>#REF!</v>
      </c>
      <c r="BY25" t="e">
        <f>IF(#REF!="","",SUM(#REF!))</f>
        <v>#REF!</v>
      </c>
      <c r="BZ25" t="e">
        <f t="array" ref="BZ25">IF(#REF!="","",SUM(BY25:INDEX(BY25:BY231,MATCH(TRUE,INDEX(BY25:BY231="",0),0))))</f>
        <v>#REF!</v>
      </c>
      <c r="CA25" t="e">
        <f t="shared" si="39"/>
        <v>#REF!</v>
      </c>
      <c r="CC25" t="e">
        <f>IF(#REF!="","",SUM(#REF!))</f>
        <v>#REF!</v>
      </c>
      <c r="CD25" t="e">
        <f t="array" ref="CD25">IF(#REF!="","",SUM(CC25:INDEX(CC25:CC231,MATCH(TRUE,INDEX(CC25:CC231="",0),0))))</f>
        <v>#REF!</v>
      </c>
      <c r="CE25" t="e">
        <f t="shared" si="0"/>
        <v>#REF!</v>
      </c>
      <c r="CF25" t="str">
        <f t="array" ref="CF25">IFERROR(INDEX($CE$2:$CE$208,SMALL(IF(1-($CE$2:$CE$208=""),IF(1-(#REF!:#REF!&lt;&gt;""),ROW($CE$2:$CE$208)-ROW($CE$2)+1)), ROWS(#REF!:#REF!))),"")</f>
        <v/>
      </c>
      <c r="CG25" t="e">
        <f>IF(#REF!="","",SUM(#REF!))</f>
        <v>#REF!</v>
      </c>
      <c r="CH25" t="e">
        <f t="array" ref="CH25">IF(#REF!="","",SUM(CG25:INDEX(CG25:CG231,MATCH(TRUE,INDEX(CG25:CG231="",0),0))))</f>
        <v>#REF!</v>
      </c>
      <c r="CI25" t="e">
        <f t="shared" si="1"/>
        <v>#REF!</v>
      </c>
      <c r="CJ25" t="str">
        <f t="array" ref="CJ25">IFERROR(INDEX($CI$2:$CI$208,SMALL(IF(1-($CI$2:$CI$208=""),IF(1-(#REF!:#REF!&lt;&gt;""),ROW($CI$2:$CI$208)-ROW($CI$2)+1)), ROWS(#REF!:#REF!))),"")</f>
        <v/>
      </c>
      <c r="CK25" t="e">
        <f>IF(#REF!="","",SUM(#REF!))</f>
        <v>#REF!</v>
      </c>
      <c r="CL25" t="e">
        <f t="array" ref="CL25">IF(#REF!="","",SUM(CK25:INDEX(CK25:CK231,MATCH(TRUE,INDEX(CK25:CK231="",0),0))))</f>
        <v>#REF!</v>
      </c>
      <c r="CM25" t="e">
        <f t="shared" si="2"/>
        <v>#REF!</v>
      </c>
      <c r="CN25" t="str">
        <f t="array" ref="CN25">IFERROR(INDEX($CM$2:$CM$208,SMALL(IF(1-($CM$2:$CM$208=""),IF(1-(#REF!:#REF!&lt;&gt;""),ROW($CM$2:$CM$208)-ROW($CM$2)+1)), ROWS(#REF!:#REF!))),"")</f>
        <v/>
      </c>
      <c r="CO25" t="e">
        <f>IF(#REF!="","",SUM(#REF!))</f>
        <v>#REF!</v>
      </c>
      <c r="CP25" t="e">
        <f t="array" ref="CP25">IF(#REF!="","",SUM(CO25:INDEX(CO25:CO231,MATCH(TRUE,INDEX(CO25:CO231="",0),0))))</f>
        <v>#REF!</v>
      </c>
      <c r="CQ25" t="e">
        <f t="shared" si="3"/>
        <v>#REF!</v>
      </c>
      <c r="CR25" t="str">
        <f t="array" ref="CR25">IFERROR(INDEX($CQ$2:$CQ$208,SMALL(IF(1-($CQ$2:$CQ$208=""),IF(1-(#REF!:#REF!&lt;&gt;""),ROW($CQ$2:$CQ$208)-ROW($CQ$2)+1)), ROWS(#REF!:#REF!))),"")</f>
        <v/>
      </c>
      <c r="CS25" t="e">
        <f>IF(#REF!="","",SUM(#REF!))</f>
        <v>#REF!</v>
      </c>
      <c r="CT25" t="e">
        <f t="array" ref="CT25">IF(#REF!="","",SUM(CS25:INDEX(CS25:CS231,MATCH(TRUE,INDEX(CS25:CS231="",0),0))))</f>
        <v>#REF!</v>
      </c>
      <c r="CU25" t="e">
        <f t="shared" si="4"/>
        <v>#REF!</v>
      </c>
      <c r="CV25" t="str">
        <f t="array" ref="CV25">IFERROR(INDEX($CU$2:$CU$208,SMALL(IF(1-($CU$2:$CU$208=""),IF(1-(#REF!:#REF!&lt;&gt;""),ROW($CU$2:$CU$208)-ROW($CU$2)+1)), ROWS(#REF!:#REF!))),"")</f>
        <v/>
      </c>
      <c r="CW25" t="e">
        <f>IF(#REF!="","",SUM(#REF!))</f>
        <v>#REF!</v>
      </c>
      <c r="CX25" t="e">
        <f t="array" ref="CX25">IF(#REF!="","",SUM(CW25:INDEX(CW25:CW231,MATCH(TRUE,INDEX(CW25:CW231="",0),0))))</f>
        <v>#REF!</v>
      </c>
      <c r="CY25" t="e">
        <f t="shared" si="5"/>
        <v>#REF!</v>
      </c>
      <c r="CZ25" t="str">
        <f t="array" ref="CZ25">IFERROR(INDEX($CY$2:$CY$208,SMALL(IF(1-($CY$2:$CY$208=""),IF(1-(#REF!:#REF!&lt;&gt;""),ROW($CY$2:$CY$208)-ROW($CY$2)+1)), ROWS(#REF!:#REF!))),"")</f>
        <v/>
      </c>
      <c r="DA25" t="e">
        <f>IF(#REF!="","",SUM(#REF!))</f>
        <v>#REF!</v>
      </c>
      <c r="DB25" t="e">
        <f t="array" ref="DB25">IF(#REF!="","",SUM(DA25:INDEX(DA25:DA231,MATCH(TRUE,INDEX(DA25:DA231="",0),0))))</f>
        <v>#REF!</v>
      </c>
      <c r="DC25" t="e">
        <f t="shared" si="6"/>
        <v>#REF!</v>
      </c>
      <c r="DD25" t="str">
        <f t="array" ref="DD25">IFERROR(INDEX($DC$2:$DC$208,SMALL(IF(1-($DC$2:$DC$208=""),IF(1-(#REF!:#REF!&lt;&gt;""),ROW($DC$2:$DC$208)-ROW($DC$2)+1)), ROWS(#REF!:#REF!))),"")</f>
        <v/>
      </c>
      <c r="DE25" t="e">
        <f>IF(#REF!="","",SUM(#REF!))</f>
        <v>#REF!</v>
      </c>
      <c r="DF25" t="e">
        <f t="array" ref="DF25">IF(#REF!="","",SUM(DE25:INDEX(DE25:DE231,MATCH(TRUE,INDEX(DE25:DE231="",0),0))))</f>
        <v>#REF!</v>
      </c>
      <c r="DG25" t="e">
        <f t="shared" si="7"/>
        <v>#REF!</v>
      </c>
      <c r="DH25" t="str">
        <f t="array" ref="DH25">IFERROR(INDEX($DG$2:$DG$208,SMALL(IF(1-($DG$2:$DG$208=""),IF(1-(#REF!:#REF!&lt;&gt;""),ROW($DG$2:$DG$208)-ROW($DG$2)+1)), ROWS(#REF!:#REF!))),"")</f>
        <v/>
      </c>
      <c r="DI25" t="e">
        <f>IF(#REF!="","",SUM(#REF!))</f>
        <v>#REF!</v>
      </c>
      <c r="DJ25" t="e">
        <f t="array" ref="DJ25">IF(#REF!="","",SUM(DI25:INDEX(DI25:DI231,MATCH(TRUE,INDEX(DI25:DI231="",0),0))))</f>
        <v>#REF!</v>
      </c>
      <c r="DK25" t="e">
        <f t="shared" si="8"/>
        <v>#REF!</v>
      </c>
      <c r="DL25" t="str">
        <f t="array" ref="DL25">IFERROR(INDEX($DK$2:$DK$208,SMALL(IF(1-($DK$2:$DK$208=""),IF(1-(#REF!:#REF!&lt;&gt;""),ROW($DK$2:$DK$208)-ROW($DK$2)+1)), ROWS(#REF!:#REF!))),"")</f>
        <v/>
      </c>
      <c r="DM25" t="e">
        <f>IF(#REF!="","",SUM(#REF!))</f>
        <v>#REF!</v>
      </c>
      <c r="DN25" t="e">
        <f t="array" ref="DN25">IF(#REF!="","",SUM(DM25:INDEX(DM25:DM231,MATCH(TRUE,INDEX(DM25:DM231="",0),0))))</f>
        <v>#REF!</v>
      </c>
      <c r="DO25" t="e">
        <f t="shared" si="9"/>
        <v>#REF!</v>
      </c>
      <c r="DP25" t="str">
        <f t="array" ref="DP25">IFERROR(INDEX($DO$2:$DO$208,SMALL(IF(1-($DO$2:$DO$208=""),IF(1-(#REF!:#REF!&lt;&gt;""),ROW($DO$2:$DO$208)-ROW($DO$2)+1)), ROWS(#REF!:#REF!))),"")</f>
        <v/>
      </c>
      <c r="DQ25" t="e">
        <f>IF(#REF!="","",SUM(#REF!))</f>
        <v>#REF!</v>
      </c>
      <c r="DR25" t="e">
        <f t="array" ref="DR25">IF(#REF!="","",SUM(DQ25:INDEX(DQ25:DQ231,MATCH(TRUE,INDEX(DQ25:DQ231="",0),0))))</f>
        <v>#REF!</v>
      </c>
      <c r="DS25" t="e">
        <f t="shared" si="10"/>
        <v>#REF!</v>
      </c>
      <c r="DT25" t="str">
        <f t="array" ref="DT25">IFERROR(INDEX($DS$2:$DS$208,SMALL(IF(1-($DS$2:$DS$208=""),IF(1-(#REF!:#REF!&lt;&gt;""),ROW($DS$2:$DS$208)-ROW($DS$2)+1)), ROWS(#REF!:#REF!))),"")</f>
        <v/>
      </c>
      <c r="DU25" t="e">
        <f>IF(#REF!="","",SUM(#REF!))</f>
        <v>#REF!</v>
      </c>
      <c r="DV25" t="e">
        <f t="array" ref="DV25">IF(#REF!="","",SUM(DU25:INDEX(DU25:DU231,MATCH(TRUE,INDEX(DU25:DU231="",0),0))))</f>
        <v>#REF!</v>
      </c>
      <c r="DW25" t="e">
        <f t="shared" si="11"/>
        <v>#REF!</v>
      </c>
      <c r="DX25" t="str">
        <f t="array" ref="DX25">IFERROR(INDEX($DW$2:$DW$208,SMALL(IF(1-($DW$2:$DW$208=""),IF(1-(#REF!:#REF!&lt;&gt;""),ROW($DW$2:$DW$208)-ROW($DW$2)+1)), ROWS(#REF!:#REF!))),"")</f>
        <v/>
      </c>
      <c r="DY25" t="e">
        <f>IF(#REF!="","",SUM(#REF!))</f>
        <v>#REF!</v>
      </c>
      <c r="DZ25" t="e">
        <f t="array" ref="DZ25">IF(#REF!="","",SUM(DY25:INDEX(DY25:DY231,MATCH(TRUE,INDEX(DY25:DY231="",0),0))))</f>
        <v>#REF!</v>
      </c>
      <c r="EA25" t="e">
        <f t="shared" si="12"/>
        <v>#REF!</v>
      </c>
      <c r="EB25" t="str">
        <f t="array" ref="EB25">IFERROR(INDEX($EA$2:$EA$208,SMALL(IF(1-($EA$2:$EA$208=""),IF(1-(#REF!:#REF!&lt;&gt;""),ROW($EA$2:$EA$208)-ROW($EA$2)+1)), ROWS(#REF!:#REF!))),"")</f>
        <v/>
      </c>
      <c r="EC25" t="e">
        <f>IF(#REF!="","",SUM(#REF!))</f>
        <v>#REF!</v>
      </c>
      <c r="ED25" t="e">
        <f t="array" ref="ED25">IF(#REF!="","",SUM(EC25:INDEX(EC25:EC231,MATCH(TRUE,INDEX(EC25:EC231="",0),0))))</f>
        <v>#REF!</v>
      </c>
      <c r="EE25" t="e">
        <f t="shared" si="13"/>
        <v>#REF!</v>
      </c>
      <c r="EF25" t="str">
        <f t="array" ref="EF25">IFERROR(INDEX($EE$2:$EE$208,SMALL(IF(1-($EE$2:$EE$208=""),IF(1-(#REF!:#REF!&lt;&gt;""),ROW($EE$2:$EE$208)-ROW($EE$2)+1)), ROWS(#REF!:#REF!))),"")</f>
        <v/>
      </c>
      <c r="EG25" t="e">
        <f>IF(#REF!="","",SUM(#REF!))</f>
        <v>#REF!</v>
      </c>
      <c r="EH25" t="e">
        <f t="array" ref="EH25">IF(#REF!="","",SUM(EG25:INDEX(EG25:EG231,MATCH(TRUE,INDEX(EG25:EG231="",0),0))))</f>
        <v>#REF!</v>
      </c>
      <c r="EI25" t="e">
        <f t="shared" si="14"/>
        <v>#REF!</v>
      </c>
      <c r="EJ25" t="str">
        <f t="array" ref="EJ25">IFERROR(INDEX($EI$2:$EI$208,SMALL(IF(1-($EI$2:$EI$208=""),IF(1-(#REF!:#REF!&lt;&gt;""),ROW($EI$2:$EI$208)-ROW($EI$2)+1)), ROWS(#REF!:#REF!))),"")</f>
        <v/>
      </c>
      <c r="EK25" t="e">
        <f>IF(#REF!="","",SUM(#REF!))</f>
        <v>#REF!</v>
      </c>
      <c r="EL25" t="e">
        <f t="array" ref="EL25">IF(#REF!="","",SUM(EK25:INDEX(EK25:EK231,MATCH(TRUE,INDEX(EK25:EK231="",0),0))))</f>
        <v>#REF!</v>
      </c>
      <c r="EM25" t="e">
        <f t="shared" si="15"/>
        <v>#REF!</v>
      </c>
      <c r="EN25" t="str">
        <f t="array" ref="EN25">IFERROR(INDEX($EM$2:$EM$208,SMALL(IF(1-($EM$2:$EM$208=""),IF(1-(#REF!:#REF!&lt;&gt;""),ROW($EM$2:$EM$208)-ROW($EM$2)+1)), ROWS(#REF!:#REF!))),"")</f>
        <v/>
      </c>
      <c r="EO25" t="e">
        <f>IF(#REF!="","",SUM(#REF!))</f>
        <v>#REF!</v>
      </c>
      <c r="EP25" t="e">
        <f t="array" ref="EP25">IF(#REF!="","",SUM(EO25:INDEX(EO25:EO231,MATCH(TRUE,INDEX(EO25:EO231="",0),0))))</f>
        <v>#REF!</v>
      </c>
      <c r="EQ25" t="e">
        <f t="shared" si="16"/>
        <v>#REF!</v>
      </c>
      <c r="ER25" t="str">
        <f t="array" ref="ER25">IFERROR(INDEX($EQ$2:$EQ$208,SMALL(IF(1-($EQ$2:$EQ$208=""),IF(1-(#REF!:#REF!&lt;&gt;""),ROW($EQ$2:$EQ$208)-ROW($EQ$2)+1)), ROWS(#REF!:#REF!))),"")</f>
        <v/>
      </c>
      <c r="ES25" t="e">
        <f>IF(#REF!="","",SUM(#REF!))</f>
        <v>#REF!</v>
      </c>
      <c r="ET25" t="e">
        <f t="array" ref="ET25">IF(#REF!="","",SUM(ES25:INDEX(ES25:ES231,MATCH(TRUE,INDEX(ES25:ES231="",0),0))))</f>
        <v>#REF!</v>
      </c>
      <c r="EU25" t="e">
        <f t="shared" si="17"/>
        <v>#REF!</v>
      </c>
      <c r="EV25" t="str">
        <f t="array" ref="EV25">IFERROR(INDEX($EU$2:$EU$208,SMALL(IF(1-($EU$2:$EU$208=""),IF(1-(#REF!:#REF!&lt;&gt;""),ROW($EU$2:$EU$208)-ROW($EU$2)+1)), ROWS(#REF!:#REF!))),"")</f>
        <v/>
      </c>
      <c r="EW25" t="e">
        <f>IF(#REF!="","",SUM(#REF!))</f>
        <v>#REF!</v>
      </c>
      <c r="EX25" t="e">
        <f t="array" ref="EX25">IF(#REF!="","",SUM(EW25:INDEX(EW25:EW231,MATCH(TRUE,INDEX(EW25:EW231="",0),0))))</f>
        <v>#REF!</v>
      </c>
      <c r="EY25" t="e">
        <f t="shared" si="18"/>
        <v>#REF!</v>
      </c>
      <c r="EZ25" t="str">
        <f t="array" ref="EZ25">IFERROR(INDEX($EY$2:$EY$208,SMALL(IF(1-($EY$2:$EY$208=""),IF(1-(#REF!:#REF!&lt;&gt;""),ROW($EY$2:$EY$208)-ROW($EY$2)+1)), ROWS(#REF!:#REF!))),"")</f>
        <v/>
      </c>
      <c r="FA25" t="e">
        <f>IF(#REF!="","",SUM(#REF!))</f>
        <v>#REF!</v>
      </c>
      <c r="FB25" t="e">
        <f t="array" ref="FB25">IF(#REF!="","",SUM(FA25:INDEX(FA25:FA231,MATCH(TRUE,INDEX(FA25:FA231="",0),0))))</f>
        <v>#REF!</v>
      </c>
      <c r="FC25" t="e">
        <f t="shared" si="19"/>
        <v>#REF!</v>
      </c>
      <c r="FD25" t="str">
        <f t="array" ref="FD25">IFERROR(INDEX($FC$2:$FC$208,SMALL(IF(1-($FC$2:$FC$208=""),IF(1-(#REF!:#REF!&lt;&gt;""),ROW($FC$2:$FC$208)-ROW($FC$2)+1)), ROWS(#REF!:#REF!))),"")</f>
        <v/>
      </c>
    </row>
    <row r="26" spans="1:160" x14ac:dyDescent="0.25">
      <c r="A26" t="e">
        <f>IF(#REF!="","",SUM(#REF!))</f>
        <v>#REF!</v>
      </c>
      <c r="B26" t="e">
        <f t="array" ref="B26">IF(#REF!="","",SUM($A26:INDEX(A26:$A$208,MATCH(TRUE,INDEX($A26:$A$208="",0),0))))</f>
        <v>#REF!</v>
      </c>
      <c r="C26" t="e">
        <f t="shared" si="20"/>
        <v>#REF!</v>
      </c>
      <c r="E26" t="e">
        <f>IF(#REF!="","",SUM(#REF!))</f>
        <v>#REF!</v>
      </c>
      <c r="F26" t="e">
        <f t="array" ref="F26">IF(#REF!="","",SUM($E26:INDEX(E26:$E$208,MATCH(TRUE,INDEX($E26:$E$208="",0),0))))</f>
        <v>#REF!</v>
      </c>
      <c r="G26" t="e">
        <f t="shared" si="21"/>
        <v>#REF!</v>
      </c>
      <c r="I26" t="e">
        <f>IF(#REF!="","",SUM(#REF!))</f>
        <v>#REF!</v>
      </c>
      <c r="J26" t="e">
        <f t="array" ref="J26">IF(#REF!="","",SUM(I26:INDEX(I26:I232,MATCH(TRUE,INDEX(I26:I232="",0),0))))</f>
        <v>#REF!</v>
      </c>
      <c r="K26" t="e">
        <f t="shared" si="22"/>
        <v>#REF!</v>
      </c>
      <c r="M26" t="e">
        <f>IF(#REF!="","",SUM(#REF!))</f>
        <v>#REF!</v>
      </c>
      <c r="N26" t="e">
        <f t="array" ref="N26">IF(#REF!="","",SUM(M26:INDEX(M26:M232,MATCH(TRUE,INDEX(M26:M232="",0),0))))</f>
        <v>#REF!</v>
      </c>
      <c r="O26" t="e">
        <f t="shared" si="23"/>
        <v>#REF!</v>
      </c>
      <c r="Q26" t="e">
        <f>IF(#REF!="","",SUM(#REF!))</f>
        <v>#REF!</v>
      </c>
      <c r="R26" t="e">
        <f t="array" ref="R26">IF(#REF!="","",SUM(Q26:INDEX(Q26:Q232,MATCH(TRUE,INDEX(Q26:Q232="",0),0))))</f>
        <v>#REF!</v>
      </c>
      <c r="S26" t="e">
        <f t="shared" si="24"/>
        <v>#REF!</v>
      </c>
      <c r="U26" t="e">
        <f>IF(#REF!="","",SUM(#REF!))</f>
        <v>#REF!</v>
      </c>
      <c r="V26" t="e">
        <f t="array" ref="V26">IF(#REF!="","",SUM(U26:INDEX(U26:U232,MATCH(TRUE,INDEX(U26:U232="",0),0))))</f>
        <v>#REF!</v>
      </c>
      <c r="W26" t="e">
        <f t="shared" si="25"/>
        <v>#REF!</v>
      </c>
      <c r="Y26" t="e">
        <f>IF(#REF!="","",SUM(#REF!))</f>
        <v>#REF!</v>
      </c>
      <c r="Z26" t="e">
        <f t="array" ref="Z26">IF(#REF!="","",SUM(Y26:INDEX(Y26:Y232,MATCH(TRUE,INDEX(Y26:Y232="",0),0))))</f>
        <v>#REF!</v>
      </c>
      <c r="AA26" t="e">
        <f t="shared" si="26"/>
        <v>#REF!</v>
      </c>
      <c r="AC26" t="e">
        <f>IF(#REF!="","",SUM(#REF!))</f>
        <v>#REF!</v>
      </c>
      <c r="AD26" t="e">
        <f t="array" ref="AD26">IF(#REF!="","",SUM(AC26:INDEX(AC26:AC232,MATCH(TRUE,INDEX(AC26:AC232="",0),0))))</f>
        <v>#REF!</v>
      </c>
      <c r="AE26" t="e">
        <f t="shared" si="27"/>
        <v>#REF!</v>
      </c>
      <c r="AG26" t="e">
        <f>IF(#REF!="","",SUM(#REF!))</f>
        <v>#REF!</v>
      </c>
      <c r="AH26" t="e">
        <f t="array" ref="AH26">IF(#REF!="","",SUM(AG26:INDEX(AG26:AG232,MATCH(TRUE,INDEX(AG26:AG232="",0),0))))</f>
        <v>#REF!</v>
      </c>
      <c r="AI26" t="e">
        <f t="shared" si="28"/>
        <v>#REF!</v>
      </c>
      <c r="AK26" t="e">
        <f>IF(#REF!="","",SUM(#REF!))</f>
        <v>#REF!</v>
      </c>
      <c r="AL26" t="e">
        <f t="array" ref="AL26">IF(#REF!="","",SUM(AK26:INDEX(AK26:AK232,MATCH(TRUE,INDEX(AK26:AK232="",0),0))))</f>
        <v>#REF!</v>
      </c>
      <c r="AM26" t="e">
        <f t="shared" si="29"/>
        <v>#REF!</v>
      </c>
      <c r="AO26" t="e">
        <f>IF(#REF!="","",SUM(#REF!))</f>
        <v>#REF!</v>
      </c>
      <c r="AP26" t="e">
        <f t="array" ref="AP26">IF(#REF!="","",SUM(AO26:INDEX(AO26:AO232,MATCH(TRUE,INDEX(AO26:AO232="",0),0))))</f>
        <v>#REF!</v>
      </c>
      <c r="AQ26" t="e">
        <f t="shared" si="30"/>
        <v>#REF!</v>
      </c>
      <c r="AS26" t="e">
        <f>IF(#REF!="","",SUM(#REF!))</f>
        <v>#REF!</v>
      </c>
      <c r="AT26" t="e">
        <f t="array" ref="AT26">IF(#REF!="","",SUM(AS26:INDEX(AS26:AS232,MATCH(TRUE,INDEX(AS26:AS232="",0),0))))</f>
        <v>#REF!</v>
      </c>
      <c r="AU26" t="e">
        <f t="shared" si="31"/>
        <v>#REF!</v>
      </c>
      <c r="AW26" t="e">
        <f>IF(#REF!="","",SUM(#REF!))</f>
        <v>#REF!</v>
      </c>
      <c r="AX26" t="e">
        <f t="array" ref="AX26">IF(#REF!="","",SUM(AW26:INDEX(AW26:AW232,MATCH(TRUE,INDEX(AW26:AW232="",0),0))))</f>
        <v>#REF!</v>
      </c>
      <c r="AY26" t="e">
        <f t="shared" si="32"/>
        <v>#REF!</v>
      </c>
      <c r="BA26" t="e">
        <f>IF(#REF!="","",SUM(#REF!))</f>
        <v>#REF!</v>
      </c>
      <c r="BB26" t="e">
        <f t="array" ref="BB26">IF(#REF!="","",SUM(BA26:INDEX(BA26:BA232,MATCH(TRUE,INDEX(BA26:BA232="",0),0))))</f>
        <v>#REF!</v>
      </c>
      <c r="BC26" t="e">
        <f t="shared" si="33"/>
        <v>#REF!</v>
      </c>
      <c r="BE26" t="e">
        <f>IF(#REF!="","",SUM(#REF!))</f>
        <v>#REF!</v>
      </c>
      <c r="BF26" t="e">
        <f t="array" ref="BF26">IF(#REF!="","",SUM(BE26:INDEX(BE26:BE232,MATCH(TRUE,INDEX(BE26:BE232="",0),0))))</f>
        <v>#REF!</v>
      </c>
      <c r="BG26" t="e">
        <f t="shared" si="34"/>
        <v>#REF!</v>
      </c>
      <c r="BI26" t="e">
        <f>IF(#REF!="","",SUM(#REF!))</f>
        <v>#REF!</v>
      </c>
      <c r="BJ26" t="e">
        <f t="array" ref="BJ26">IF(#REF!="","",SUM(BI26:INDEX(BI26:BI232,MATCH(TRUE,INDEX(BI26:BI232="",0),0))))</f>
        <v>#REF!</v>
      </c>
      <c r="BK26" t="e">
        <f t="shared" si="35"/>
        <v>#REF!</v>
      </c>
      <c r="BM26" t="e">
        <f>IF(#REF!="","",SUM(#REF!))</f>
        <v>#REF!</v>
      </c>
      <c r="BN26" t="e">
        <f t="array" ref="BN26">IF(#REF!="","",SUM(BM26:INDEX(BM26:BM232,MATCH(TRUE,INDEX(BM26:BM232="",0),0))))</f>
        <v>#REF!</v>
      </c>
      <c r="BO26" t="e">
        <f t="shared" si="36"/>
        <v>#REF!</v>
      </c>
      <c r="BQ26" t="e">
        <f>IF(#REF!="","",SUM(#REF!))</f>
        <v>#REF!</v>
      </c>
      <c r="BR26" t="e">
        <f t="array" ref="BR26">IF(#REF!="","",SUM(BQ26:INDEX(BQ26:BQ232,MATCH(TRUE,INDEX(BQ26:BQ232="",0),0))))</f>
        <v>#REF!</v>
      </c>
      <c r="BS26" t="e">
        <f t="shared" si="37"/>
        <v>#REF!</v>
      </c>
      <c r="BU26" t="e">
        <f>IF(#REF!="","",SUM(#REF!))</f>
        <v>#REF!</v>
      </c>
      <c r="BV26" t="e">
        <f t="array" ref="BV26">IF(#REF!="","",SUM(BU26:INDEX(BU26:BU232,MATCH(TRUE,INDEX(BU26:BU232="",0),0))))</f>
        <v>#REF!</v>
      </c>
      <c r="BW26" t="e">
        <f t="shared" si="38"/>
        <v>#REF!</v>
      </c>
      <c r="BY26" t="e">
        <f>IF(#REF!="","",SUM(#REF!))</f>
        <v>#REF!</v>
      </c>
      <c r="BZ26" t="e">
        <f t="array" ref="BZ26">IF(#REF!="","",SUM(BY26:INDEX(BY26:BY232,MATCH(TRUE,INDEX(BY26:BY232="",0),0))))</f>
        <v>#REF!</v>
      </c>
      <c r="CA26" t="e">
        <f t="shared" si="39"/>
        <v>#REF!</v>
      </c>
      <c r="CC26" t="e">
        <f>IF(#REF!="","",SUM(#REF!))</f>
        <v>#REF!</v>
      </c>
      <c r="CD26" t="e">
        <f t="array" ref="CD26">IF(#REF!="","",SUM(CC26:INDEX(CC26:CC232,MATCH(TRUE,INDEX(CC26:CC232="",0),0))))</f>
        <v>#REF!</v>
      </c>
      <c r="CE26" t="e">
        <f t="shared" si="0"/>
        <v>#REF!</v>
      </c>
      <c r="CF26" t="str">
        <f t="array" ref="CF26">IFERROR(INDEX($CE$2:$CE$208,SMALL(IF(1-($CE$2:$CE$208=""),IF(1-(#REF!:#REF!&lt;&gt;""),ROW($CE$2:$CE$208)-ROW($CE$2)+1)), ROWS(#REF!:#REF!))),"")</f>
        <v/>
      </c>
      <c r="CG26" t="e">
        <f>IF(#REF!="","",SUM(#REF!))</f>
        <v>#REF!</v>
      </c>
      <c r="CH26" t="e">
        <f t="array" ref="CH26">IF(#REF!="","",SUM(CG26:INDEX(CG26:CG232,MATCH(TRUE,INDEX(CG26:CG232="",0),0))))</f>
        <v>#REF!</v>
      </c>
      <c r="CI26" t="e">
        <f t="shared" si="1"/>
        <v>#REF!</v>
      </c>
      <c r="CJ26" t="str">
        <f t="array" ref="CJ26">IFERROR(INDEX($CI$2:$CI$208,SMALL(IF(1-($CI$2:$CI$208=""),IF(1-(#REF!:#REF!&lt;&gt;""),ROW($CI$2:$CI$208)-ROW($CI$2)+1)), ROWS(#REF!:#REF!))),"")</f>
        <v/>
      </c>
      <c r="CK26" t="e">
        <f>IF(#REF!="","",SUM(#REF!))</f>
        <v>#REF!</v>
      </c>
      <c r="CL26" t="e">
        <f t="array" ref="CL26">IF(#REF!="","",SUM(CK26:INDEX(CK26:CK232,MATCH(TRUE,INDEX(CK26:CK232="",0),0))))</f>
        <v>#REF!</v>
      </c>
      <c r="CM26" t="e">
        <f t="shared" si="2"/>
        <v>#REF!</v>
      </c>
      <c r="CN26" t="str">
        <f t="array" ref="CN26">IFERROR(INDEX($CM$2:$CM$208,SMALL(IF(1-($CM$2:$CM$208=""),IF(1-(#REF!:#REF!&lt;&gt;""),ROW($CM$2:$CM$208)-ROW($CM$2)+1)), ROWS(#REF!:#REF!))),"")</f>
        <v/>
      </c>
      <c r="CO26" t="e">
        <f>IF(#REF!="","",SUM(#REF!))</f>
        <v>#REF!</v>
      </c>
      <c r="CP26" t="e">
        <f t="array" ref="CP26">IF(#REF!="","",SUM(CO26:INDEX(CO26:CO232,MATCH(TRUE,INDEX(CO26:CO232="",0),0))))</f>
        <v>#REF!</v>
      </c>
      <c r="CQ26" t="e">
        <f t="shared" si="3"/>
        <v>#REF!</v>
      </c>
      <c r="CR26" t="str">
        <f t="array" ref="CR26">IFERROR(INDEX($CQ$2:$CQ$208,SMALL(IF(1-($CQ$2:$CQ$208=""),IF(1-(#REF!:#REF!&lt;&gt;""),ROW($CQ$2:$CQ$208)-ROW($CQ$2)+1)), ROWS(#REF!:#REF!))),"")</f>
        <v/>
      </c>
      <c r="CS26" t="e">
        <f>IF(#REF!="","",SUM(#REF!))</f>
        <v>#REF!</v>
      </c>
      <c r="CT26" t="e">
        <f t="array" ref="CT26">IF(#REF!="","",SUM(CS26:INDEX(CS26:CS232,MATCH(TRUE,INDEX(CS26:CS232="",0),0))))</f>
        <v>#REF!</v>
      </c>
      <c r="CU26" t="e">
        <f t="shared" si="4"/>
        <v>#REF!</v>
      </c>
      <c r="CV26" t="str">
        <f t="array" ref="CV26">IFERROR(INDEX($CU$2:$CU$208,SMALL(IF(1-($CU$2:$CU$208=""),IF(1-(#REF!:#REF!&lt;&gt;""),ROW($CU$2:$CU$208)-ROW($CU$2)+1)), ROWS(#REF!:#REF!))),"")</f>
        <v/>
      </c>
      <c r="CW26" t="e">
        <f>IF(#REF!="","",SUM(#REF!))</f>
        <v>#REF!</v>
      </c>
      <c r="CX26" t="e">
        <f t="array" ref="CX26">IF(#REF!="","",SUM(CW26:INDEX(CW26:CW232,MATCH(TRUE,INDEX(CW26:CW232="",0),0))))</f>
        <v>#REF!</v>
      </c>
      <c r="CY26" t="e">
        <f t="shared" si="5"/>
        <v>#REF!</v>
      </c>
      <c r="CZ26" t="str">
        <f t="array" ref="CZ26">IFERROR(INDEX($CY$2:$CY$208,SMALL(IF(1-($CY$2:$CY$208=""),IF(1-(#REF!:#REF!&lt;&gt;""),ROW($CY$2:$CY$208)-ROW($CY$2)+1)), ROWS(#REF!:#REF!))),"")</f>
        <v/>
      </c>
      <c r="DA26" t="e">
        <f>IF(#REF!="","",SUM(#REF!))</f>
        <v>#REF!</v>
      </c>
      <c r="DB26" t="e">
        <f t="array" ref="DB26">IF(#REF!="","",SUM(DA26:INDEX(DA26:DA232,MATCH(TRUE,INDEX(DA26:DA232="",0),0))))</f>
        <v>#REF!</v>
      </c>
      <c r="DC26" t="e">
        <f t="shared" si="6"/>
        <v>#REF!</v>
      </c>
      <c r="DD26" t="str">
        <f t="array" ref="DD26">IFERROR(INDEX($DC$2:$DC$208,SMALL(IF(1-($DC$2:$DC$208=""),IF(1-(#REF!:#REF!&lt;&gt;""),ROW($DC$2:$DC$208)-ROW($DC$2)+1)), ROWS(#REF!:#REF!))),"")</f>
        <v/>
      </c>
      <c r="DE26" t="e">
        <f>IF(#REF!="","",SUM(#REF!))</f>
        <v>#REF!</v>
      </c>
      <c r="DF26" t="e">
        <f t="array" ref="DF26">IF(#REF!="","",SUM(DE26:INDEX(DE26:DE232,MATCH(TRUE,INDEX(DE26:DE232="",0),0))))</f>
        <v>#REF!</v>
      </c>
      <c r="DG26" t="e">
        <f t="shared" si="7"/>
        <v>#REF!</v>
      </c>
      <c r="DH26" t="str">
        <f t="array" ref="DH26">IFERROR(INDEX($DG$2:$DG$208,SMALL(IF(1-($DG$2:$DG$208=""),IF(1-(#REF!:#REF!&lt;&gt;""),ROW($DG$2:$DG$208)-ROW($DG$2)+1)), ROWS(#REF!:#REF!))),"")</f>
        <v/>
      </c>
      <c r="DI26" t="e">
        <f>IF(#REF!="","",SUM(#REF!))</f>
        <v>#REF!</v>
      </c>
      <c r="DJ26" t="e">
        <f t="array" ref="DJ26">IF(#REF!="","",SUM(DI26:INDEX(DI26:DI232,MATCH(TRUE,INDEX(DI26:DI232="",0),0))))</f>
        <v>#REF!</v>
      </c>
      <c r="DK26" t="e">
        <f t="shared" si="8"/>
        <v>#REF!</v>
      </c>
      <c r="DL26" t="str">
        <f t="array" ref="DL26">IFERROR(INDEX($DK$2:$DK$208,SMALL(IF(1-($DK$2:$DK$208=""),IF(1-(#REF!:#REF!&lt;&gt;""),ROW($DK$2:$DK$208)-ROW($DK$2)+1)), ROWS(#REF!:#REF!))),"")</f>
        <v/>
      </c>
      <c r="DM26" t="e">
        <f>IF(#REF!="","",SUM(#REF!))</f>
        <v>#REF!</v>
      </c>
      <c r="DN26" t="e">
        <f t="array" ref="DN26">IF(#REF!="","",SUM(DM26:INDEX(DM26:DM232,MATCH(TRUE,INDEX(DM26:DM232="",0),0))))</f>
        <v>#REF!</v>
      </c>
      <c r="DO26" t="e">
        <f t="shared" si="9"/>
        <v>#REF!</v>
      </c>
      <c r="DP26" t="str">
        <f t="array" ref="DP26">IFERROR(INDEX($DO$2:$DO$208,SMALL(IF(1-($DO$2:$DO$208=""),IF(1-(#REF!:#REF!&lt;&gt;""),ROW($DO$2:$DO$208)-ROW($DO$2)+1)), ROWS(#REF!:#REF!))),"")</f>
        <v/>
      </c>
      <c r="DQ26" t="e">
        <f>IF(#REF!="","",SUM(#REF!))</f>
        <v>#REF!</v>
      </c>
      <c r="DR26" t="e">
        <f t="array" ref="DR26">IF(#REF!="","",SUM(DQ26:INDEX(DQ26:DQ232,MATCH(TRUE,INDEX(DQ26:DQ232="",0),0))))</f>
        <v>#REF!</v>
      </c>
      <c r="DS26" t="e">
        <f t="shared" si="10"/>
        <v>#REF!</v>
      </c>
      <c r="DT26" t="str">
        <f t="array" ref="DT26">IFERROR(INDEX($DS$2:$DS$208,SMALL(IF(1-($DS$2:$DS$208=""),IF(1-(#REF!:#REF!&lt;&gt;""),ROW($DS$2:$DS$208)-ROW($DS$2)+1)), ROWS(#REF!:#REF!))),"")</f>
        <v/>
      </c>
      <c r="DU26" t="e">
        <f>IF(#REF!="","",SUM(#REF!))</f>
        <v>#REF!</v>
      </c>
      <c r="DV26" t="e">
        <f t="array" ref="DV26">IF(#REF!="","",SUM(DU26:INDEX(DU26:DU232,MATCH(TRUE,INDEX(DU26:DU232="",0),0))))</f>
        <v>#REF!</v>
      </c>
      <c r="DW26" t="e">
        <f t="shared" si="11"/>
        <v>#REF!</v>
      </c>
      <c r="DX26" t="str">
        <f t="array" ref="DX26">IFERROR(INDEX($DW$2:$DW$208,SMALL(IF(1-($DW$2:$DW$208=""),IF(1-(#REF!:#REF!&lt;&gt;""),ROW($DW$2:$DW$208)-ROW($DW$2)+1)), ROWS(#REF!:#REF!))),"")</f>
        <v/>
      </c>
      <c r="DY26" t="e">
        <f>IF(#REF!="","",SUM(#REF!))</f>
        <v>#REF!</v>
      </c>
      <c r="DZ26" t="e">
        <f t="array" ref="DZ26">IF(#REF!="","",SUM(DY26:INDEX(DY26:DY232,MATCH(TRUE,INDEX(DY26:DY232="",0),0))))</f>
        <v>#REF!</v>
      </c>
      <c r="EA26" t="e">
        <f t="shared" si="12"/>
        <v>#REF!</v>
      </c>
      <c r="EB26" t="str">
        <f t="array" ref="EB26">IFERROR(INDEX($EA$2:$EA$208,SMALL(IF(1-($EA$2:$EA$208=""),IF(1-(#REF!:#REF!&lt;&gt;""),ROW($EA$2:$EA$208)-ROW($EA$2)+1)), ROWS(#REF!:#REF!))),"")</f>
        <v/>
      </c>
      <c r="EC26" t="e">
        <f>IF(#REF!="","",SUM(#REF!))</f>
        <v>#REF!</v>
      </c>
      <c r="ED26" t="e">
        <f t="array" ref="ED26">IF(#REF!="","",SUM(EC26:INDEX(EC26:EC232,MATCH(TRUE,INDEX(EC26:EC232="",0),0))))</f>
        <v>#REF!</v>
      </c>
      <c r="EE26" t="e">
        <f t="shared" si="13"/>
        <v>#REF!</v>
      </c>
      <c r="EF26" t="str">
        <f t="array" ref="EF26">IFERROR(INDEX($EE$2:$EE$208,SMALL(IF(1-($EE$2:$EE$208=""),IF(1-(#REF!:#REF!&lt;&gt;""),ROW($EE$2:$EE$208)-ROW($EE$2)+1)), ROWS(#REF!:#REF!))),"")</f>
        <v/>
      </c>
      <c r="EG26" t="e">
        <f>IF(#REF!="","",SUM(#REF!))</f>
        <v>#REF!</v>
      </c>
      <c r="EH26" t="e">
        <f t="array" ref="EH26">IF(#REF!="","",SUM(EG26:INDEX(EG26:EG232,MATCH(TRUE,INDEX(EG26:EG232="",0),0))))</f>
        <v>#REF!</v>
      </c>
      <c r="EI26" t="e">
        <f t="shared" si="14"/>
        <v>#REF!</v>
      </c>
      <c r="EJ26" t="str">
        <f t="array" ref="EJ26">IFERROR(INDEX($EI$2:$EI$208,SMALL(IF(1-($EI$2:$EI$208=""),IF(1-(#REF!:#REF!&lt;&gt;""),ROW($EI$2:$EI$208)-ROW($EI$2)+1)), ROWS(#REF!:#REF!))),"")</f>
        <v/>
      </c>
      <c r="EK26" t="e">
        <f>IF(#REF!="","",SUM(#REF!))</f>
        <v>#REF!</v>
      </c>
      <c r="EL26" t="e">
        <f t="array" ref="EL26">IF(#REF!="","",SUM(EK26:INDEX(EK26:EK232,MATCH(TRUE,INDEX(EK26:EK232="",0),0))))</f>
        <v>#REF!</v>
      </c>
      <c r="EM26" t="e">
        <f t="shared" si="15"/>
        <v>#REF!</v>
      </c>
      <c r="EN26" t="str">
        <f t="array" ref="EN26">IFERROR(INDEX($EM$2:$EM$208,SMALL(IF(1-($EM$2:$EM$208=""),IF(1-(#REF!:#REF!&lt;&gt;""),ROW($EM$2:$EM$208)-ROW($EM$2)+1)), ROWS(#REF!:#REF!))),"")</f>
        <v/>
      </c>
      <c r="EO26" t="e">
        <f>IF(#REF!="","",SUM(#REF!))</f>
        <v>#REF!</v>
      </c>
      <c r="EP26" t="e">
        <f t="array" ref="EP26">IF(#REF!="","",SUM(EO26:INDEX(EO26:EO232,MATCH(TRUE,INDEX(EO26:EO232="",0),0))))</f>
        <v>#REF!</v>
      </c>
      <c r="EQ26" t="e">
        <f t="shared" si="16"/>
        <v>#REF!</v>
      </c>
      <c r="ER26" t="str">
        <f t="array" ref="ER26">IFERROR(INDEX($EQ$2:$EQ$208,SMALL(IF(1-($EQ$2:$EQ$208=""),IF(1-(#REF!:#REF!&lt;&gt;""),ROW($EQ$2:$EQ$208)-ROW($EQ$2)+1)), ROWS(#REF!:#REF!))),"")</f>
        <v/>
      </c>
      <c r="ES26" t="e">
        <f>IF(#REF!="","",SUM(#REF!))</f>
        <v>#REF!</v>
      </c>
      <c r="ET26" t="e">
        <f t="array" ref="ET26">IF(#REF!="","",SUM(ES26:INDEX(ES26:ES232,MATCH(TRUE,INDEX(ES26:ES232="",0),0))))</f>
        <v>#REF!</v>
      </c>
      <c r="EU26" t="e">
        <f t="shared" si="17"/>
        <v>#REF!</v>
      </c>
      <c r="EV26" t="str">
        <f t="array" ref="EV26">IFERROR(INDEX($EU$2:$EU$208,SMALL(IF(1-($EU$2:$EU$208=""),IF(1-(#REF!:#REF!&lt;&gt;""),ROW($EU$2:$EU$208)-ROW($EU$2)+1)), ROWS(#REF!:#REF!))),"")</f>
        <v/>
      </c>
      <c r="EW26" t="e">
        <f>IF(#REF!="","",SUM(#REF!))</f>
        <v>#REF!</v>
      </c>
      <c r="EX26" t="e">
        <f t="array" ref="EX26">IF(#REF!="","",SUM(EW26:INDEX(EW26:EW232,MATCH(TRUE,INDEX(EW26:EW232="",0),0))))</f>
        <v>#REF!</v>
      </c>
      <c r="EY26" t="e">
        <f t="shared" si="18"/>
        <v>#REF!</v>
      </c>
      <c r="EZ26" t="str">
        <f t="array" ref="EZ26">IFERROR(INDEX($EY$2:$EY$208,SMALL(IF(1-($EY$2:$EY$208=""),IF(1-(#REF!:#REF!&lt;&gt;""),ROW($EY$2:$EY$208)-ROW($EY$2)+1)), ROWS(#REF!:#REF!))),"")</f>
        <v/>
      </c>
      <c r="FA26" t="e">
        <f>IF(#REF!="","",SUM(#REF!))</f>
        <v>#REF!</v>
      </c>
      <c r="FB26" t="e">
        <f t="array" ref="FB26">IF(#REF!="","",SUM(FA26:INDEX(FA26:FA232,MATCH(TRUE,INDEX(FA26:FA232="",0),0))))</f>
        <v>#REF!</v>
      </c>
      <c r="FC26" t="e">
        <f t="shared" si="19"/>
        <v>#REF!</v>
      </c>
      <c r="FD26" t="str">
        <f t="array" ref="FD26">IFERROR(INDEX($FC$2:$FC$208,SMALL(IF(1-($FC$2:$FC$208=""),IF(1-(#REF!:#REF!&lt;&gt;""),ROW($FC$2:$FC$208)-ROW($FC$2)+1)), ROWS(#REF!:#REF!))),"")</f>
        <v/>
      </c>
    </row>
    <row r="27" spans="1:160" x14ac:dyDescent="0.25">
      <c r="A27" t="e">
        <f>IF(#REF!="","",SUM(#REF!))</f>
        <v>#REF!</v>
      </c>
      <c r="B27" t="e">
        <f t="array" ref="B27">IF(#REF!="","",SUM($A27:INDEX(A27:$A$208,MATCH(TRUE,INDEX($A27:$A$208="",0),0))))</f>
        <v>#REF!</v>
      </c>
      <c r="C27" t="e">
        <f t="shared" si="20"/>
        <v>#REF!</v>
      </c>
      <c r="E27" t="e">
        <f>IF(#REF!="","",SUM(#REF!))</f>
        <v>#REF!</v>
      </c>
      <c r="F27" t="e">
        <f t="array" ref="F27">IF(#REF!="","",SUM($E27:INDEX(E27:$E$208,MATCH(TRUE,INDEX($E27:$E$208="",0),0))))</f>
        <v>#REF!</v>
      </c>
      <c r="G27" t="e">
        <f t="shared" si="21"/>
        <v>#REF!</v>
      </c>
      <c r="I27" t="e">
        <f>IF(#REF!="","",SUM(#REF!))</f>
        <v>#REF!</v>
      </c>
      <c r="J27" t="e">
        <f t="array" ref="J27">IF(#REF!="","",SUM(I27:INDEX(I27:I233,MATCH(TRUE,INDEX(I27:I233="",0),0))))</f>
        <v>#REF!</v>
      </c>
      <c r="K27" t="e">
        <f t="shared" si="22"/>
        <v>#REF!</v>
      </c>
      <c r="M27" t="e">
        <f>IF(#REF!="","",SUM(#REF!))</f>
        <v>#REF!</v>
      </c>
      <c r="N27" t="e">
        <f t="array" ref="N27">IF(#REF!="","",SUM(M27:INDEX(M27:M233,MATCH(TRUE,INDEX(M27:M233="",0),0))))</f>
        <v>#REF!</v>
      </c>
      <c r="O27" t="e">
        <f t="shared" si="23"/>
        <v>#REF!</v>
      </c>
      <c r="Q27" t="e">
        <f>IF(#REF!="","",SUM(#REF!))</f>
        <v>#REF!</v>
      </c>
      <c r="R27" t="e">
        <f t="array" ref="R27">IF(#REF!="","",SUM(Q27:INDEX(Q27:Q233,MATCH(TRUE,INDEX(Q27:Q233="",0),0))))</f>
        <v>#REF!</v>
      </c>
      <c r="S27" t="e">
        <f t="shared" si="24"/>
        <v>#REF!</v>
      </c>
      <c r="U27" t="e">
        <f>IF(#REF!="","",SUM(#REF!))</f>
        <v>#REF!</v>
      </c>
      <c r="V27" t="e">
        <f t="array" ref="V27">IF(#REF!="","",SUM(U27:INDEX(U27:U233,MATCH(TRUE,INDEX(U27:U233="",0),0))))</f>
        <v>#REF!</v>
      </c>
      <c r="W27" t="e">
        <f t="shared" si="25"/>
        <v>#REF!</v>
      </c>
      <c r="Y27" t="e">
        <f>IF(#REF!="","",SUM(#REF!))</f>
        <v>#REF!</v>
      </c>
      <c r="Z27" t="e">
        <f t="array" ref="Z27">IF(#REF!="","",SUM(Y27:INDEX(Y27:Y233,MATCH(TRUE,INDEX(Y27:Y233="",0),0))))</f>
        <v>#REF!</v>
      </c>
      <c r="AA27" t="e">
        <f t="shared" si="26"/>
        <v>#REF!</v>
      </c>
      <c r="AC27" t="e">
        <f>IF(#REF!="","",SUM(#REF!))</f>
        <v>#REF!</v>
      </c>
      <c r="AD27" t="e">
        <f t="array" ref="AD27">IF(#REF!="","",SUM(AC27:INDEX(AC27:AC233,MATCH(TRUE,INDEX(AC27:AC233="",0),0))))</f>
        <v>#REF!</v>
      </c>
      <c r="AE27" t="e">
        <f t="shared" si="27"/>
        <v>#REF!</v>
      </c>
      <c r="AG27" t="e">
        <f>IF(#REF!="","",SUM(#REF!))</f>
        <v>#REF!</v>
      </c>
      <c r="AH27" t="e">
        <f t="array" ref="AH27">IF(#REF!="","",SUM(AG27:INDEX(AG27:AG233,MATCH(TRUE,INDEX(AG27:AG233="",0),0))))</f>
        <v>#REF!</v>
      </c>
      <c r="AI27" t="e">
        <f t="shared" si="28"/>
        <v>#REF!</v>
      </c>
      <c r="AK27" t="e">
        <f>IF(#REF!="","",SUM(#REF!))</f>
        <v>#REF!</v>
      </c>
      <c r="AL27" t="e">
        <f t="array" ref="AL27">IF(#REF!="","",SUM(AK27:INDEX(AK27:AK233,MATCH(TRUE,INDEX(AK27:AK233="",0),0))))</f>
        <v>#REF!</v>
      </c>
      <c r="AM27" t="e">
        <f t="shared" si="29"/>
        <v>#REF!</v>
      </c>
      <c r="AO27" t="e">
        <f>IF(#REF!="","",SUM(#REF!))</f>
        <v>#REF!</v>
      </c>
      <c r="AP27" t="e">
        <f t="array" ref="AP27">IF(#REF!="","",SUM(AO27:INDEX(AO27:AO233,MATCH(TRUE,INDEX(AO27:AO233="",0),0))))</f>
        <v>#REF!</v>
      </c>
      <c r="AQ27" t="e">
        <f t="shared" si="30"/>
        <v>#REF!</v>
      </c>
      <c r="AS27" t="e">
        <f>IF(#REF!="","",SUM(#REF!))</f>
        <v>#REF!</v>
      </c>
      <c r="AT27" t="e">
        <f t="array" ref="AT27">IF(#REF!="","",SUM(AS27:INDEX(AS27:AS233,MATCH(TRUE,INDEX(AS27:AS233="",0),0))))</f>
        <v>#REF!</v>
      </c>
      <c r="AU27" t="e">
        <f t="shared" si="31"/>
        <v>#REF!</v>
      </c>
      <c r="AW27" t="e">
        <f>IF(#REF!="","",SUM(#REF!))</f>
        <v>#REF!</v>
      </c>
      <c r="AX27" t="e">
        <f t="array" ref="AX27">IF(#REF!="","",SUM(AW27:INDEX(AW27:AW233,MATCH(TRUE,INDEX(AW27:AW233="",0),0))))</f>
        <v>#REF!</v>
      </c>
      <c r="AY27" t="e">
        <f t="shared" si="32"/>
        <v>#REF!</v>
      </c>
      <c r="BA27" t="e">
        <f>IF(#REF!="","",SUM(#REF!))</f>
        <v>#REF!</v>
      </c>
      <c r="BB27" t="e">
        <f t="array" ref="BB27">IF(#REF!="","",SUM(BA27:INDEX(BA27:BA233,MATCH(TRUE,INDEX(BA27:BA233="",0),0))))</f>
        <v>#REF!</v>
      </c>
      <c r="BC27" t="e">
        <f t="shared" si="33"/>
        <v>#REF!</v>
      </c>
      <c r="BE27" t="e">
        <f>IF(#REF!="","",SUM(#REF!))</f>
        <v>#REF!</v>
      </c>
      <c r="BF27" t="e">
        <f t="array" ref="BF27">IF(#REF!="","",SUM(BE27:INDEX(BE27:BE233,MATCH(TRUE,INDEX(BE27:BE233="",0),0))))</f>
        <v>#REF!</v>
      </c>
      <c r="BG27" t="e">
        <f t="shared" si="34"/>
        <v>#REF!</v>
      </c>
      <c r="BI27" t="e">
        <f>IF(#REF!="","",SUM(#REF!))</f>
        <v>#REF!</v>
      </c>
      <c r="BJ27" t="e">
        <f t="array" ref="BJ27">IF(#REF!="","",SUM(BI27:INDEX(BI27:BI233,MATCH(TRUE,INDEX(BI27:BI233="",0),0))))</f>
        <v>#REF!</v>
      </c>
      <c r="BK27" t="e">
        <f t="shared" si="35"/>
        <v>#REF!</v>
      </c>
      <c r="BM27" t="e">
        <f>IF(#REF!="","",SUM(#REF!))</f>
        <v>#REF!</v>
      </c>
      <c r="BN27" t="e">
        <f t="array" ref="BN27">IF(#REF!="","",SUM(BM27:INDEX(BM27:BM233,MATCH(TRUE,INDEX(BM27:BM233="",0),0))))</f>
        <v>#REF!</v>
      </c>
      <c r="BO27" t="e">
        <f t="shared" si="36"/>
        <v>#REF!</v>
      </c>
      <c r="BQ27" t="e">
        <f>IF(#REF!="","",SUM(#REF!))</f>
        <v>#REF!</v>
      </c>
      <c r="BR27" t="e">
        <f t="array" ref="BR27">IF(#REF!="","",SUM(BQ27:INDEX(BQ27:BQ233,MATCH(TRUE,INDEX(BQ27:BQ233="",0),0))))</f>
        <v>#REF!</v>
      </c>
      <c r="BS27" t="e">
        <f t="shared" si="37"/>
        <v>#REF!</v>
      </c>
      <c r="BU27" t="e">
        <f>IF(#REF!="","",SUM(#REF!))</f>
        <v>#REF!</v>
      </c>
      <c r="BV27" t="e">
        <f t="array" ref="BV27">IF(#REF!="","",SUM(BU27:INDEX(BU27:BU233,MATCH(TRUE,INDEX(BU27:BU233="",0),0))))</f>
        <v>#REF!</v>
      </c>
      <c r="BW27" t="e">
        <f t="shared" si="38"/>
        <v>#REF!</v>
      </c>
      <c r="BY27" t="e">
        <f>IF(#REF!="","",SUM(#REF!))</f>
        <v>#REF!</v>
      </c>
      <c r="BZ27" t="e">
        <f t="array" ref="BZ27">IF(#REF!="","",SUM(BY27:INDEX(BY27:BY233,MATCH(TRUE,INDEX(BY27:BY233="",0),0))))</f>
        <v>#REF!</v>
      </c>
      <c r="CA27" t="e">
        <f t="shared" si="39"/>
        <v>#REF!</v>
      </c>
      <c r="CC27" t="e">
        <f>IF(#REF!="","",SUM(#REF!))</f>
        <v>#REF!</v>
      </c>
      <c r="CD27" t="e">
        <f t="array" ref="CD27">IF(#REF!="","",SUM(CC27:INDEX(CC27:CC233,MATCH(TRUE,INDEX(CC27:CC233="",0),0))))</f>
        <v>#REF!</v>
      </c>
      <c r="CE27" t="e">
        <f t="shared" si="0"/>
        <v>#REF!</v>
      </c>
      <c r="CF27" t="str">
        <f t="array" ref="CF27">IFERROR(INDEX($CE$2:$CE$208,SMALL(IF(1-($CE$2:$CE$208=""),IF(1-(#REF!:#REF!&lt;&gt;""),ROW($CE$2:$CE$208)-ROW($CE$2)+1)), ROWS(#REF!:#REF!))),"")</f>
        <v/>
      </c>
      <c r="CG27" t="e">
        <f>IF(#REF!="","",SUM(#REF!))</f>
        <v>#REF!</v>
      </c>
      <c r="CH27" t="e">
        <f t="array" ref="CH27">IF(#REF!="","",SUM(CG27:INDEX(CG27:CG233,MATCH(TRUE,INDEX(CG27:CG233="",0),0))))</f>
        <v>#REF!</v>
      </c>
      <c r="CI27" t="e">
        <f t="shared" si="1"/>
        <v>#REF!</v>
      </c>
      <c r="CJ27" t="str">
        <f t="array" ref="CJ27">IFERROR(INDEX($CI$2:$CI$208,SMALL(IF(1-($CI$2:$CI$208=""),IF(1-(#REF!:#REF!&lt;&gt;""),ROW($CI$2:$CI$208)-ROW($CI$2)+1)), ROWS(#REF!:#REF!))),"")</f>
        <v/>
      </c>
      <c r="CK27" t="e">
        <f>IF(#REF!="","",SUM(#REF!))</f>
        <v>#REF!</v>
      </c>
      <c r="CL27" t="e">
        <f t="array" ref="CL27">IF(#REF!="","",SUM(CK27:INDEX(CK27:CK233,MATCH(TRUE,INDEX(CK27:CK233="",0),0))))</f>
        <v>#REF!</v>
      </c>
      <c r="CM27" t="e">
        <f t="shared" si="2"/>
        <v>#REF!</v>
      </c>
      <c r="CN27" t="str">
        <f t="array" ref="CN27">IFERROR(INDEX($CM$2:$CM$208,SMALL(IF(1-($CM$2:$CM$208=""),IF(1-(#REF!:#REF!&lt;&gt;""),ROW($CM$2:$CM$208)-ROW($CM$2)+1)), ROWS(#REF!:#REF!))),"")</f>
        <v/>
      </c>
      <c r="CO27" t="e">
        <f>IF(#REF!="","",SUM(#REF!))</f>
        <v>#REF!</v>
      </c>
      <c r="CP27" t="e">
        <f t="array" ref="CP27">IF(#REF!="","",SUM(CO27:INDEX(CO27:CO233,MATCH(TRUE,INDEX(CO27:CO233="",0),0))))</f>
        <v>#REF!</v>
      </c>
      <c r="CQ27" t="e">
        <f t="shared" si="3"/>
        <v>#REF!</v>
      </c>
      <c r="CR27" t="str">
        <f t="array" ref="CR27">IFERROR(INDEX($CQ$2:$CQ$208,SMALL(IF(1-($CQ$2:$CQ$208=""),IF(1-(#REF!:#REF!&lt;&gt;""),ROW($CQ$2:$CQ$208)-ROW($CQ$2)+1)), ROWS(#REF!:#REF!))),"")</f>
        <v/>
      </c>
      <c r="CS27" t="e">
        <f>IF(#REF!="","",SUM(#REF!))</f>
        <v>#REF!</v>
      </c>
      <c r="CT27" t="e">
        <f t="array" ref="CT27">IF(#REF!="","",SUM(CS27:INDEX(CS27:CS233,MATCH(TRUE,INDEX(CS27:CS233="",0),0))))</f>
        <v>#REF!</v>
      </c>
      <c r="CU27" t="e">
        <f t="shared" si="4"/>
        <v>#REF!</v>
      </c>
      <c r="CV27" t="str">
        <f t="array" ref="CV27">IFERROR(INDEX($CU$2:$CU$208,SMALL(IF(1-($CU$2:$CU$208=""),IF(1-(#REF!:#REF!&lt;&gt;""),ROW($CU$2:$CU$208)-ROW($CU$2)+1)), ROWS(#REF!:#REF!))),"")</f>
        <v/>
      </c>
      <c r="CW27" t="e">
        <f>IF(#REF!="","",SUM(#REF!))</f>
        <v>#REF!</v>
      </c>
      <c r="CX27" t="e">
        <f t="array" ref="CX27">IF(#REF!="","",SUM(CW27:INDEX(CW27:CW233,MATCH(TRUE,INDEX(CW27:CW233="",0),0))))</f>
        <v>#REF!</v>
      </c>
      <c r="CY27" t="e">
        <f t="shared" si="5"/>
        <v>#REF!</v>
      </c>
      <c r="CZ27" t="str">
        <f t="array" ref="CZ27">IFERROR(INDEX($CY$2:$CY$208,SMALL(IF(1-($CY$2:$CY$208=""),IF(1-(#REF!:#REF!&lt;&gt;""),ROW($CY$2:$CY$208)-ROW($CY$2)+1)), ROWS(#REF!:#REF!))),"")</f>
        <v/>
      </c>
      <c r="DA27" t="e">
        <f>IF(#REF!="","",SUM(#REF!))</f>
        <v>#REF!</v>
      </c>
      <c r="DB27" t="e">
        <f t="array" ref="DB27">IF(#REF!="","",SUM(DA27:INDEX(DA27:DA233,MATCH(TRUE,INDEX(DA27:DA233="",0),0))))</f>
        <v>#REF!</v>
      </c>
      <c r="DC27" t="e">
        <f t="shared" si="6"/>
        <v>#REF!</v>
      </c>
      <c r="DD27" t="str">
        <f t="array" ref="DD27">IFERROR(INDEX($DC$2:$DC$208,SMALL(IF(1-($DC$2:$DC$208=""),IF(1-(#REF!:#REF!&lt;&gt;""),ROW($DC$2:$DC$208)-ROW($DC$2)+1)), ROWS(#REF!:#REF!))),"")</f>
        <v/>
      </c>
      <c r="DE27" t="e">
        <f>IF(#REF!="","",SUM(#REF!))</f>
        <v>#REF!</v>
      </c>
      <c r="DF27" t="e">
        <f t="array" ref="DF27">IF(#REF!="","",SUM(DE27:INDEX(DE27:DE233,MATCH(TRUE,INDEX(DE27:DE233="",0),0))))</f>
        <v>#REF!</v>
      </c>
      <c r="DG27" t="e">
        <f t="shared" si="7"/>
        <v>#REF!</v>
      </c>
      <c r="DH27" t="str">
        <f t="array" ref="DH27">IFERROR(INDEX($DG$2:$DG$208,SMALL(IF(1-($DG$2:$DG$208=""),IF(1-(#REF!:#REF!&lt;&gt;""),ROW($DG$2:$DG$208)-ROW($DG$2)+1)), ROWS(#REF!:#REF!))),"")</f>
        <v/>
      </c>
      <c r="DI27" t="e">
        <f>IF(#REF!="","",SUM(#REF!))</f>
        <v>#REF!</v>
      </c>
      <c r="DJ27" t="e">
        <f t="array" ref="DJ27">IF(#REF!="","",SUM(DI27:INDEX(DI27:DI233,MATCH(TRUE,INDEX(DI27:DI233="",0),0))))</f>
        <v>#REF!</v>
      </c>
      <c r="DK27" t="e">
        <f t="shared" si="8"/>
        <v>#REF!</v>
      </c>
      <c r="DL27" t="str">
        <f t="array" ref="DL27">IFERROR(INDEX($DK$2:$DK$208,SMALL(IF(1-($DK$2:$DK$208=""),IF(1-(#REF!:#REF!&lt;&gt;""),ROW($DK$2:$DK$208)-ROW($DK$2)+1)), ROWS(#REF!:#REF!))),"")</f>
        <v/>
      </c>
      <c r="DM27" t="e">
        <f>IF(#REF!="","",SUM(#REF!))</f>
        <v>#REF!</v>
      </c>
      <c r="DN27" t="e">
        <f t="array" ref="DN27">IF(#REF!="","",SUM(DM27:INDEX(DM27:DM233,MATCH(TRUE,INDEX(DM27:DM233="",0),0))))</f>
        <v>#REF!</v>
      </c>
      <c r="DO27" t="e">
        <f t="shared" si="9"/>
        <v>#REF!</v>
      </c>
      <c r="DP27" t="str">
        <f t="array" ref="DP27">IFERROR(INDEX($DO$2:$DO$208,SMALL(IF(1-($DO$2:$DO$208=""),IF(1-(#REF!:#REF!&lt;&gt;""),ROW($DO$2:$DO$208)-ROW($DO$2)+1)), ROWS(#REF!:#REF!))),"")</f>
        <v/>
      </c>
      <c r="DQ27" t="e">
        <f>IF(#REF!="","",SUM(#REF!))</f>
        <v>#REF!</v>
      </c>
      <c r="DR27" t="e">
        <f t="array" ref="DR27">IF(#REF!="","",SUM(DQ27:INDEX(DQ27:DQ233,MATCH(TRUE,INDEX(DQ27:DQ233="",0),0))))</f>
        <v>#REF!</v>
      </c>
      <c r="DS27" t="e">
        <f t="shared" si="10"/>
        <v>#REF!</v>
      </c>
      <c r="DT27" t="str">
        <f t="array" ref="DT27">IFERROR(INDEX($DS$2:$DS$208,SMALL(IF(1-($DS$2:$DS$208=""),IF(1-(#REF!:#REF!&lt;&gt;""),ROW($DS$2:$DS$208)-ROW($DS$2)+1)), ROWS(#REF!:#REF!))),"")</f>
        <v/>
      </c>
      <c r="DU27" t="e">
        <f>IF(#REF!="","",SUM(#REF!))</f>
        <v>#REF!</v>
      </c>
      <c r="DV27" t="e">
        <f t="array" ref="DV27">IF(#REF!="","",SUM(DU27:INDEX(DU27:DU233,MATCH(TRUE,INDEX(DU27:DU233="",0),0))))</f>
        <v>#REF!</v>
      </c>
      <c r="DW27" t="e">
        <f t="shared" si="11"/>
        <v>#REF!</v>
      </c>
      <c r="DX27" t="str">
        <f t="array" ref="DX27">IFERROR(INDEX($DW$2:$DW$208,SMALL(IF(1-($DW$2:$DW$208=""),IF(1-(#REF!:#REF!&lt;&gt;""),ROW($DW$2:$DW$208)-ROW($DW$2)+1)), ROWS(#REF!:#REF!))),"")</f>
        <v/>
      </c>
      <c r="DY27" t="e">
        <f>IF(#REF!="","",SUM(#REF!))</f>
        <v>#REF!</v>
      </c>
      <c r="DZ27" t="e">
        <f t="array" ref="DZ27">IF(#REF!="","",SUM(DY27:INDEX(DY27:DY233,MATCH(TRUE,INDEX(DY27:DY233="",0),0))))</f>
        <v>#REF!</v>
      </c>
      <c r="EA27" t="e">
        <f t="shared" si="12"/>
        <v>#REF!</v>
      </c>
      <c r="EB27" t="str">
        <f t="array" ref="EB27">IFERROR(INDEX($EA$2:$EA$208,SMALL(IF(1-($EA$2:$EA$208=""),IF(1-(#REF!:#REF!&lt;&gt;""),ROW($EA$2:$EA$208)-ROW($EA$2)+1)), ROWS(#REF!:#REF!))),"")</f>
        <v/>
      </c>
      <c r="EC27" t="e">
        <f>IF(#REF!="","",SUM(#REF!))</f>
        <v>#REF!</v>
      </c>
      <c r="ED27" t="e">
        <f t="array" ref="ED27">IF(#REF!="","",SUM(EC27:INDEX(EC27:EC233,MATCH(TRUE,INDEX(EC27:EC233="",0),0))))</f>
        <v>#REF!</v>
      </c>
      <c r="EE27" t="e">
        <f t="shared" si="13"/>
        <v>#REF!</v>
      </c>
      <c r="EF27" t="str">
        <f t="array" ref="EF27">IFERROR(INDEX($EE$2:$EE$208,SMALL(IF(1-($EE$2:$EE$208=""),IF(1-(#REF!:#REF!&lt;&gt;""),ROW($EE$2:$EE$208)-ROW($EE$2)+1)), ROWS(#REF!:#REF!))),"")</f>
        <v/>
      </c>
      <c r="EG27" t="e">
        <f>IF(#REF!="","",SUM(#REF!))</f>
        <v>#REF!</v>
      </c>
      <c r="EH27" t="e">
        <f t="array" ref="EH27">IF(#REF!="","",SUM(EG27:INDEX(EG27:EG233,MATCH(TRUE,INDEX(EG27:EG233="",0),0))))</f>
        <v>#REF!</v>
      </c>
      <c r="EI27" t="e">
        <f t="shared" si="14"/>
        <v>#REF!</v>
      </c>
      <c r="EJ27" t="str">
        <f t="array" ref="EJ27">IFERROR(INDEX($EI$2:$EI$208,SMALL(IF(1-($EI$2:$EI$208=""),IF(1-(#REF!:#REF!&lt;&gt;""),ROW($EI$2:$EI$208)-ROW($EI$2)+1)), ROWS(#REF!:#REF!))),"")</f>
        <v/>
      </c>
      <c r="EK27" t="e">
        <f>IF(#REF!="","",SUM(#REF!))</f>
        <v>#REF!</v>
      </c>
      <c r="EL27" t="e">
        <f t="array" ref="EL27">IF(#REF!="","",SUM(EK27:INDEX(EK27:EK233,MATCH(TRUE,INDEX(EK27:EK233="",0),0))))</f>
        <v>#REF!</v>
      </c>
      <c r="EM27" t="e">
        <f t="shared" si="15"/>
        <v>#REF!</v>
      </c>
      <c r="EN27" t="str">
        <f t="array" ref="EN27">IFERROR(INDEX($EM$2:$EM$208,SMALL(IF(1-($EM$2:$EM$208=""),IF(1-(#REF!:#REF!&lt;&gt;""),ROW($EM$2:$EM$208)-ROW($EM$2)+1)), ROWS(#REF!:#REF!))),"")</f>
        <v/>
      </c>
      <c r="EO27" t="e">
        <f>IF(#REF!="","",SUM(#REF!))</f>
        <v>#REF!</v>
      </c>
      <c r="EP27" t="e">
        <f t="array" ref="EP27">IF(#REF!="","",SUM(EO27:INDEX(EO27:EO233,MATCH(TRUE,INDEX(EO27:EO233="",0),0))))</f>
        <v>#REF!</v>
      </c>
      <c r="EQ27" t="e">
        <f t="shared" si="16"/>
        <v>#REF!</v>
      </c>
      <c r="ER27" t="str">
        <f t="array" ref="ER27">IFERROR(INDEX($EQ$2:$EQ$208,SMALL(IF(1-($EQ$2:$EQ$208=""),IF(1-(#REF!:#REF!&lt;&gt;""),ROW($EQ$2:$EQ$208)-ROW($EQ$2)+1)), ROWS(#REF!:#REF!))),"")</f>
        <v/>
      </c>
      <c r="ES27" t="e">
        <f>IF(#REF!="","",SUM(#REF!))</f>
        <v>#REF!</v>
      </c>
      <c r="ET27" t="e">
        <f t="array" ref="ET27">IF(#REF!="","",SUM(ES27:INDEX(ES27:ES233,MATCH(TRUE,INDEX(ES27:ES233="",0),0))))</f>
        <v>#REF!</v>
      </c>
      <c r="EU27" t="e">
        <f t="shared" si="17"/>
        <v>#REF!</v>
      </c>
      <c r="EV27" t="str">
        <f t="array" ref="EV27">IFERROR(INDEX($EU$2:$EU$208,SMALL(IF(1-($EU$2:$EU$208=""),IF(1-(#REF!:#REF!&lt;&gt;""),ROW($EU$2:$EU$208)-ROW($EU$2)+1)), ROWS(#REF!:#REF!))),"")</f>
        <v/>
      </c>
      <c r="EW27" t="e">
        <f>IF(#REF!="","",SUM(#REF!))</f>
        <v>#REF!</v>
      </c>
      <c r="EX27" t="e">
        <f t="array" ref="EX27">IF(#REF!="","",SUM(EW27:INDEX(EW27:EW233,MATCH(TRUE,INDEX(EW27:EW233="",0),0))))</f>
        <v>#REF!</v>
      </c>
      <c r="EY27" t="e">
        <f t="shared" si="18"/>
        <v>#REF!</v>
      </c>
      <c r="EZ27" t="str">
        <f t="array" ref="EZ27">IFERROR(INDEX($EY$2:$EY$208,SMALL(IF(1-($EY$2:$EY$208=""),IF(1-(#REF!:#REF!&lt;&gt;""),ROW($EY$2:$EY$208)-ROW($EY$2)+1)), ROWS(#REF!:#REF!))),"")</f>
        <v/>
      </c>
      <c r="FA27" t="e">
        <f>IF(#REF!="","",SUM(#REF!))</f>
        <v>#REF!</v>
      </c>
      <c r="FB27" t="e">
        <f t="array" ref="FB27">IF(#REF!="","",SUM(FA27:INDEX(FA27:FA233,MATCH(TRUE,INDEX(FA27:FA233="",0),0))))</f>
        <v>#REF!</v>
      </c>
      <c r="FC27" t="e">
        <f t="shared" si="19"/>
        <v>#REF!</v>
      </c>
      <c r="FD27" t="str">
        <f t="array" ref="FD27">IFERROR(INDEX($FC$2:$FC$208,SMALL(IF(1-($FC$2:$FC$208=""),IF(1-(#REF!:#REF!&lt;&gt;""),ROW($FC$2:$FC$208)-ROW($FC$2)+1)), ROWS(#REF!:#REF!))),"")</f>
        <v/>
      </c>
    </row>
    <row r="28" spans="1:160" x14ac:dyDescent="0.25">
      <c r="A28" t="e">
        <f>IF(#REF!="","",SUM(#REF!))</f>
        <v>#REF!</v>
      </c>
      <c r="B28" t="e">
        <f t="array" ref="B28">IF(#REF!="","",SUM($A28:INDEX(A28:$A$208,MATCH(TRUE,INDEX($A28:$A$208="",0),0))))</f>
        <v>#REF!</v>
      </c>
      <c r="C28" t="e">
        <f t="shared" si="20"/>
        <v>#REF!</v>
      </c>
      <c r="E28" t="e">
        <f>IF(#REF!="","",SUM(#REF!))</f>
        <v>#REF!</v>
      </c>
      <c r="F28" t="e">
        <f t="array" ref="F28">IF(#REF!="","",SUM($E28:INDEX(E28:$E$208,MATCH(TRUE,INDEX($E28:$E$208="",0),0))))</f>
        <v>#REF!</v>
      </c>
      <c r="G28" t="e">
        <f t="shared" si="21"/>
        <v>#REF!</v>
      </c>
      <c r="I28" t="e">
        <f>IF(#REF!="","",SUM(#REF!))</f>
        <v>#REF!</v>
      </c>
      <c r="J28" t="e">
        <f t="array" ref="J28">IF(#REF!="","",SUM(I28:INDEX(I28:I234,MATCH(TRUE,INDEX(I28:I234="",0),0))))</f>
        <v>#REF!</v>
      </c>
      <c r="K28" t="e">
        <f t="shared" si="22"/>
        <v>#REF!</v>
      </c>
      <c r="M28" t="e">
        <f>IF(#REF!="","",SUM(#REF!))</f>
        <v>#REF!</v>
      </c>
      <c r="N28" t="e">
        <f t="array" ref="N28">IF(#REF!="","",SUM(M28:INDEX(M28:M234,MATCH(TRUE,INDEX(M28:M234="",0),0))))</f>
        <v>#REF!</v>
      </c>
      <c r="O28" t="e">
        <f t="shared" si="23"/>
        <v>#REF!</v>
      </c>
      <c r="Q28" t="e">
        <f>IF(#REF!="","",SUM(#REF!))</f>
        <v>#REF!</v>
      </c>
      <c r="R28" t="e">
        <f t="array" ref="R28">IF(#REF!="","",SUM(Q28:INDEX(Q28:Q234,MATCH(TRUE,INDEX(Q28:Q234="",0),0))))</f>
        <v>#REF!</v>
      </c>
      <c r="S28" t="e">
        <f t="shared" si="24"/>
        <v>#REF!</v>
      </c>
      <c r="U28" t="e">
        <f>IF(#REF!="","",SUM(#REF!))</f>
        <v>#REF!</v>
      </c>
      <c r="V28" t="e">
        <f t="array" ref="V28">IF(#REF!="","",SUM(U28:INDEX(U28:U234,MATCH(TRUE,INDEX(U28:U234="",0),0))))</f>
        <v>#REF!</v>
      </c>
      <c r="W28" t="e">
        <f t="shared" si="25"/>
        <v>#REF!</v>
      </c>
      <c r="Y28" t="e">
        <f>IF(#REF!="","",SUM(#REF!))</f>
        <v>#REF!</v>
      </c>
      <c r="Z28" t="e">
        <f t="array" ref="Z28">IF(#REF!="","",SUM(Y28:INDEX(Y28:Y234,MATCH(TRUE,INDEX(Y28:Y234="",0),0))))</f>
        <v>#REF!</v>
      </c>
      <c r="AA28" t="e">
        <f t="shared" si="26"/>
        <v>#REF!</v>
      </c>
      <c r="AC28" t="e">
        <f>IF(#REF!="","",SUM(#REF!))</f>
        <v>#REF!</v>
      </c>
      <c r="AD28" t="e">
        <f t="array" ref="AD28">IF(#REF!="","",SUM(AC28:INDEX(AC28:AC234,MATCH(TRUE,INDEX(AC28:AC234="",0),0))))</f>
        <v>#REF!</v>
      </c>
      <c r="AE28" t="e">
        <f t="shared" si="27"/>
        <v>#REF!</v>
      </c>
      <c r="AG28" t="e">
        <f>IF(#REF!="","",SUM(#REF!))</f>
        <v>#REF!</v>
      </c>
      <c r="AH28" t="e">
        <f t="array" ref="AH28">IF(#REF!="","",SUM(AG28:INDEX(AG28:AG234,MATCH(TRUE,INDEX(AG28:AG234="",0),0))))</f>
        <v>#REF!</v>
      </c>
      <c r="AI28" t="e">
        <f t="shared" si="28"/>
        <v>#REF!</v>
      </c>
      <c r="AK28" t="e">
        <f>IF(#REF!="","",SUM(#REF!))</f>
        <v>#REF!</v>
      </c>
      <c r="AL28" t="e">
        <f t="array" ref="AL28">IF(#REF!="","",SUM(AK28:INDEX(AK28:AK234,MATCH(TRUE,INDEX(AK28:AK234="",0),0))))</f>
        <v>#REF!</v>
      </c>
      <c r="AM28" t="e">
        <f t="shared" si="29"/>
        <v>#REF!</v>
      </c>
      <c r="AO28" t="e">
        <f>IF(#REF!="","",SUM(#REF!))</f>
        <v>#REF!</v>
      </c>
      <c r="AP28" t="e">
        <f t="array" ref="AP28">IF(#REF!="","",SUM(AO28:INDEX(AO28:AO234,MATCH(TRUE,INDEX(AO28:AO234="",0),0))))</f>
        <v>#REF!</v>
      </c>
      <c r="AQ28" t="e">
        <f t="shared" si="30"/>
        <v>#REF!</v>
      </c>
      <c r="AS28" t="e">
        <f>IF(#REF!="","",SUM(#REF!))</f>
        <v>#REF!</v>
      </c>
      <c r="AT28" t="e">
        <f t="array" ref="AT28">IF(#REF!="","",SUM(AS28:INDEX(AS28:AS234,MATCH(TRUE,INDEX(AS28:AS234="",0),0))))</f>
        <v>#REF!</v>
      </c>
      <c r="AU28" t="e">
        <f t="shared" si="31"/>
        <v>#REF!</v>
      </c>
      <c r="AW28" t="e">
        <f>IF(#REF!="","",SUM(#REF!))</f>
        <v>#REF!</v>
      </c>
      <c r="AX28" t="e">
        <f t="array" ref="AX28">IF(#REF!="","",SUM(AW28:INDEX(AW28:AW234,MATCH(TRUE,INDEX(AW28:AW234="",0),0))))</f>
        <v>#REF!</v>
      </c>
      <c r="AY28" t="e">
        <f t="shared" si="32"/>
        <v>#REF!</v>
      </c>
      <c r="BA28" t="e">
        <f>IF(#REF!="","",SUM(#REF!))</f>
        <v>#REF!</v>
      </c>
      <c r="BB28" t="e">
        <f t="array" ref="BB28">IF(#REF!="","",SUM(BA28:INDEX(BA28:BA234,MATCH(TRUE,INDEX(BA28:BA234="",0),0))))</f>
        <v>#REF!</v>
      </c>
      <c r="BC28" t="e">
        <f t="shared" si="33"/>
        <v>#REF!</v>
      </c>
      <c r="BE28" t="e">
        <f>IF(#REF!="","",SUM(#REF!))</f>
        <v>#REF!</v>
      </c>
      <c r="BF28" t="e">
        <f t="array" ref="BF28">IF(#REF!="","",SUM(BE28:INDEX(BE28:BE234,MATCH(TRUE,INDEX(BE28:BE234="",0),0))))</f>
        <v>#REF!</v>
      </c>
      <c r="BG28" t="e">
        <f t="shared" si="34"/>
        <v>#REF!</v>
      </c>
      <c r="BI28" t="e">
        <f>IF(#REF!="","",SUM(#REF!))</f>
        <v>#REF!</v>
      </c>
      <c r="BJ28" t="e">
        <f t="array" ref="BJ28">IF(#REF!="","",SUM(BI28:INDEX(BI28:BI234,MATCH(TRUE,INDEX(BI28:BI234="",0),0))))</f>
        <v>#REF!</v>
      </c>
      <c r="BK28" t="e">
        <f t="shared" si="35"/>
        <v>#REF!</v>
      </c>
      <c r="BM28" t="e">
        <f>IF(#REF!="","",SUM(#REF!))</f>
        <v>#REF!</v>
      </c>
      <c r="BN28" t="e">
        <f t="array" ref="BN28">IF(#REF!="","",SUM(BM28:INDEX(BM28:BM234,MATCH(TRUE,INDEX(BM28:BM234="",0),0))))</f>
        <v>#REF!</v>
      </c>
      <c r="BO28" t="e">
        <f t="shared" si="36"/>
        <v>#REF!</v>
      </c>
      <c r="BQ28" t="e">
        <f>IF(#REF!="","",SUM(#REF!))</f>
        <v>#REF!</v>
      </c>
      <c r="BR28" t="e">
        <f t="array" ref="BR28">IF(#REF!="","",SUM(BQ28:INDEX(BQ28:BQ234,MATCH(TRUE,INDEX(BQ28:BQ234="",0),0))))</f>
        <v>#REF!</v>
      </c>
      <c r="BS28" t="e">
        <f t="shared" si="37"/>
        <v>#REF!</v>
      </c>
      <c r="BU28" t="e">
        <f>IF(#REF!="","",SUM(#REF!))</f>
        <v>#REF!</v>
      </c>
      <c r="BV28" t="e">
        <f t="array" ref="BV28">IF(#REF!="","",SUM(BU28:INDEX(BU28:BU234,MATCH(TRUE,INDEX(BU28:BU234="",0),0))))</f>
        <v>#REF!</v>
      </c>
      <c r="BW28" t="e">
        <f t="shared" si="38"/>
        <v>#REF!</v>
      </c>
      <c r="BY28" t="e">
        <f>IF(#REF!="","",SUM(#REF!))</f>
        <v>#REF!</v>
      </c>
      <c r="BZ28" t="e">
        <f t="array" ref="BZ28">IF(#REF!="","",SUM(BY28:INDEX(BY28:BY234,MATCH(TRUE,INDEX(BY28:BY234="",0),0))))</f>
        <v>#REF!</v>
      </c>
      <c r="CA28" t="e">
        <f t="shared" si="39"/>
        <v>#REF!</v>
      </c>
      <c r="CC28" t="e">
        <f>IF(#REF!="","",SUM(#REF!))</f>
        <v>#REF!</v>
      </c>
      <c r="CD28" t="e">
        <f t="array" ref="CD28">IF(#REF!="","",SUM(CC28:INDEX(CC28:CC234,MATCH(TRUE,INDEX(CC28:CC234="",0),0))))</f>
        <v>#REF!</v>
      </c>
      <c r="CE28" t="e">
        <f t="shared" si="0"/>
        <v>#REF!</v>
      </c>
      <c r="CF28" t="str">
        <f t="array" ref="CF28">IFERROR(INDEX($CE$2:$CE$208,SMALL(IF(1-($CE$2:$CE$208=""),IF(1-(#REF!:#REF!&lt;&gt;""),ROW($CE$2:$CE$208)-ROW($CE$2)+1)), ROWS(#REF!:#REF!))),"")</f>
        <v/>
      </c>
      <c r="CG28" t="e">
        <f>IF(#REF!="","",SUM(#REF!))</f>
        <v>#REF!</v>
      </c>
      <c r="CH28" t="e">
        <f t="array" ref="CH28">IF(#REF!="","",SUM(CG28:INDEX(CG28:CG234,MATCH(TRUE,INDEX(CG28:CG234="",0),0))))</f>
        <v>#REF!</v>
      </c>
      <c r="CI28" t="e">
        <f t="shared" si="1"/>
        <v>#REF!</v>
      </c>
      <c r="CJ28" t="str">
        <f t="array" ref="CJ28">IFERROR(INDEX($CI$2:$CI$208,SMALL(IF(1-($CI$2:$CI$208=""),IF(1-(#REF!:#REF!&lt;&gt;""),ROW($CI$2:$CI$208)-ROW($CI$2)+1)), ROWS(#REF!:#REF!))),"")</f>
        <v/>
      </c>
      <c r="CK28" t="e">
        <f>IF(#REF!="","",SUM(#REF!))</f>
        <v>#REF!</v>
      </c>
      <c r="CL28" t="e">
        <f t="array" ref="CL28">IF(#REF!="","",SUM(CK28:INDEX(CK28:CK234,MATCH(TRUE,INDEX(CK28:CK234="",0),0))))</f>
        <v>#REF!</v>
      </c>
      <c r="CM28" t="e">
        <f t="shared" si="2"/>
        <v>#REF!</v>
      </c>
      <c r="CN28" t="str">
        <f t="array" ref="CN28">IFERROR(INDEX($CM$2:$CM$208,SMALL(IF(1-($CM$2:$CM$208=""),IF(1-(#REF!:#REF!&lt;&gt;""),ROW($CM$2:$CM$208)-ROW($CM$2)+1)), ROWS(#REF!:#REF!))),"")</f>
        <v/>
      </c>
      <c r="CO28" t="e">
        <f>IF(#REF!="","",SUM(#REF!))</f>
        <v>#REF!</v>
      </c>
      <c r="CP28" t="e">
        <f t="array" ref="CP28">IF(#REF!="","",SUM(CO28:INDEX(CO28:CO234,MATCH(TRUE,INDEX(CO28:CO234="",0),0))))</f>
        <v>#REF!</v>
      </c>
      <c r="CQ28" t="e">
        <f t="shared" si="3"/>
        <v>#REF!</v>
      </c>
      <c r="CR28" t="str">
        <f t="array" ref="CR28">IFERROR(INDEX($CQ$2:$CQ$208,SMALL(IF(1-($CQ$2:$CQ$208=""),IF(1-(#REF!:#REF!&lt;&gt;""),ROW($CQ$2:$CQ$208)-ROW($CQ$2)+1)), ROWS(#REF!:#REF!))),"")</f>
        <v/>
      </c>
      <c r="CS28" t="e">
        <f>IF(#REF!="","",SUM(#REF!))</f>
        <v>#REF!</v>
      </c>
      <c r="CT28" t="e">
        <f t="array" ref="CT28">IF(#REF!="","",SUM(CS28:INDEX(CS28:CS234,MATCH(TRUE,INDEX(CS28:CS234="",0),0))))</f>
        <v>#REF!</v>
      </c>
      <c r="CU28" t="e">
        <f t="shared" si="4"/>
        <v>#REF!</v>
      </c>
      <c r="CV28" t="str">
        <f t="array" ref="CV28">IFERROR(INDEX($CU$2:$CU$208,SMALL(IF(1-($CU$2:$CU$208=""),IF(1-(#REF!:#REF!&lt;&gt;""),ROW($CU$2:$CU$208)-ROW($CU$2)+1)), ROWS(#REF!:#REF!))),"")</f>
        <v/>
      </c>
      <c r="CW28" t="e">
        <f>IF(#REF!="","",SUM(#REF!))</f>
        <v>#REF!</v>
      </c>
      <c r="CX28" t="e">
        <f t="array" ref="CX28">IF(#REF!="","",SUM(CW28:INDEX(CW28:CW234,MATCH(TRUE,INDEX(CW28:CW234="",0),0))))</f>
        <v>#REF!</v>
      </c>
      <c r="CY28" t="e">
        <f t="shared" si="5"/>
        <v>#REF!</v>
      </c>
      <c r="CZ28" t="str">
        <f t="array" ref="CZ28">IFERROR(INDEX($CY$2:$CY$208,SMALL(IF(1-($CY$2:$CY$208=""),IF(1-(#REF!:#REF!&lt;&gt;""),ROW($CY$2:$CY$208)-ROW($CY$2)+1)), ROWS(#REF!:#REF!))),"")</f>
        <v/>
      </c>
      <c r="DA28" t="e">
        <f>IF(#REF!="","",SUM(#REF!))</f>
        <v>#REF!</v>
      </c>
      <c r="DB28" t="e">
        <f t="array" ref="DB28">IF(#REF!="","",SUM(DA28:INDEX(DA28:DA234,MATCH(TRUE,INDEX(DA28:DA234="",0),0))))</f>
        <v>#REF!</v>
      </c>
      <c r="DC28" t="e">
        <f t="shared" si="6"/>
        <v>#REF!</v>
      </c>
      <c r="DD28" t="str">
        <f t="array" ref="DD28">IFERROR(INDEX($DC$2:$DC$208,SMALL(IF(1-($DC$2:$DC$208=""),IF(1-(#REF!:#REF!&lt;&gt;""),ROW($DC$2:$DC$208)-ROW($DC$2)+1)), ROWS(#REF!:#REF!))),"")</f>
        <v/>
      </c>
      <c r="DE28" t="e">
        <f>IF(#REF!="","",SUM(#REF!))</f>
        <v>#REF!</v>
      </c>
      <c r="DF28" t="e">
        <f t="array" ref="DF28">IF(#REF!="","",SUM(DE28:INDEX(DE28:DE234,MATCH(TRUE,INDEX(DE28:DE234="",0),0))))</f>
        <v>#REF!</v>
      </c>
      <c r="DG28" t="e">
        <f t="shared" si="7"/>
        <v>#REF!</v>
      </c>
      <c r="DH28" t="str">
        <f t="array" ref="DH28">IFERROR(INDEX($DG$2:$DG$208,SMALL(IF(1-($DG$2:$DG$208=""),IF(1-(#REF!:#REF!&lt;&gt;""),ROW($DG$2:$DG$208)-ROW($DG$2)+1)), ROWS(#REF!:#REF!))),"")</f>
        <v/>
      </c>
      <c r="DI28" t="e">
        <f>IF(#REF!="","",SUM(#REF!))</f>
        <v>#REF!</v>
      </c>
      <c r="DJ28" t="e">
        <f t="array" ref="DJ28">IF(#REF!="","",SUM(DI28:INDEX(DI28:DI234,MATCH(TRUE,INDEX(DI28:DI234="",0),0))))</f>
        <v>#REF!</v>
      </c>
      <c r="DK28" t="e">
        <f t="shared" si="8"/>
        <v>#REF!</v>
      </c>
      <c r="DL28" t="str">
        <f t="array" ref="DL28">IFERROR(INDEX($DK$2:$DK$208,SMALL(IF(1-($DK$2:$DK$208=""),IF(1-(#REF!:#REF!&lt;&gt;""),ROW($DK$2:$DK$208)-ROW($DK$2)+1)), ROWS(#REF!:#REF!))),"")</f>
        <v/>
      </c>
      <c r="DM28" t="e">
        <f>IF(#REF!="","",SUM(#REF!))</f>
        <v>#REF!</v>
      </c>
      <c r="DN28" t="e">
        <f t="array" ref="DN28">IF(#REF!="","",SUM(DM28:INDEX(DM28:DM234,MATCH(TRUE,INDEX(DM28:DM234="",0),0))))</f>
        <v>#REF!</v>
      </c>
      <c r="DO28" t="e">
        <f t="shared" si="9"/>
        <v>#REF!</v>
      </c>
      <c r="DP28" t="str">
        <f t="array" ref="DP28">IFERROR(INDEX($DO$2:$DO$208,SMALL(IF(1-($DO$2:$DO$208=""),IF(1-(#REF!:#REF!&lt;&gt;""),ROW($DO$2:$DO$208)-ROW($DO$2)+1)), ROWS(#REF!:#REF!))),"")</f>
        <v/>
      </c>
      <c r="DQ28" t="e">
        <f>IF(#REF!="","",SUM(#REF!))</f>
        <v>#REF!</v>
      </c>
      <c r="DR28" t="e">
        <f t="array" ref="DR28">IF(#REF!="","",SUM(DQ28:INDEX(DQ28:DQ234,MATCH(TRUE,INDEX(DQ28:DQ234="",0),0))))</f>
        <v>#REF!</v>
      </c>
      <c r="DS28" t="e">
        <f t="shared" si="10"/>
        <v>#REF!</v>
      </c>
      <c r="DT28" t="str">
        <f t="array" ref="DT28">IFERROR(INDEX($DS$2:$DS$208,SMALL(IF(1-($DS$2:$DS$208=""),IF(1-(#REF!:#REF!&lt;&gt;""),ROW($DS$2:$DS$208)-ROW($DS$2)+1)), ROWS(#REF!:#REF!))),"")</f>
        <v/>
      </c>
      <c r="DU28" t="e">
        <f>IF(#REF!="","",SUM(#REF!))</f>
        <v>#REF!</v>
      </c>
      <c r="DV28" t="e">
        <f t="array" ref="DV28">IF(#REF!="","",SUM(DU28:INDEX(DU28:DU234,MATCH(TRUE,INDEX(DU28:DU234="",0),0))))</f>
        <v>#REF!</v>
      </c>
      <c r="DW28" t="e">
        <f t="shared" si="11"/>
        <v>#REF!</v>
      </c>
      <c r="DX28" t="str">
        <f t="array" ref="DX28">IFERROR(INDEX($DW$2:$DW$208,SMALL(IF(1-($DW$2:$DW$208=""),IF(1-(#REF!:#REF!&lt;&gt;""),ROW($DW$2:$DW$208)-ROW($DW$2)+1)), ROWS(#REF!:#REF!))),"")</f>
        <v/>
      </c>
      <c r="DY28" t="e">
        <f>IF(#REF!="","",SUM(#REF!))</f>
        <v>#REF!</v>
      </c>
      <c r="DZ28" t="e">
        <f t="array" ref="DZ28">IF(#REF!="","",SUM(DY28:INDEX(DY28:DY234,MATCH(TRUE,INDEX(DY28:DY234="",0),0))))</f>
        <v>#REF!</v>
      </c>
      <c r="EA28" t="e">
        <f t="shared" si="12"/>
        <v>#REF!</v>
      </c>
      <c r="EB28" t="str">
        <f t="array" ref="EB28">IFERROR(INDEX($EA$2:$EA$208,SMALL(IF(1-($EA$2:$EA$208=""),IF(1-(#REF!:#REF!&lt;&gt;""),ROW($EA$2:$EA$208)-ROW($EA$2)+1)), ROWS(#REF!:#REF!))),"")</f>
        <v/>
      </c>
      <c r="EC28" t="e">
        <f>IF(#REF!="","",SUM(#REF!))</f>
        <v>#REF!</v>
      </c>
      <c r="ED28" t="e">
        <f t="array" ref="ED28">IF(#REF!="","",SUM(EC28:INDEX(EC28:EC234,MATCH(TRUE,INDEX(EC28:EC234="",0),0))))</f>
        <v>#REF!</v>
      </c>
      <c r="EE28" t="e">
        <f t="shared" si="13"/>
        <v>#REF!</v>
      </c>
      <c r="EF28" t="str">
        <f t="array" ref="EF28">IFERROR(INDEX($EE$2:$EE$208,SMALL(IF(1-($EE$2:$EE$208=""),IF(1-(#REF!:#REF!&lt;&gt;""),ROW($EE$2:$EE$208)-ROW($EE$2)+1)), ROWS(#REF!:#REF!))),"")</f>
        <v/>
      </c>
      <c r="EG28" t="e">
        <f>IF(#REF!="","",SUM(#REF!))</f>
        <v>#REF!</v>
      </c>
      <c r="EH28" t="e">
        <f t="array" ref="EH28">IF(#REF!="","",SUM(EG28:INDEX(EG28:EG234,MATCH(TRUE,INDEX(EG28:EG234="",0),0))))</f>
        <v>#REF!</v>
      </c>
      <c r="EI28" t="e">
        <f t="shared" si="14"/>
        <v>#REF!</v>
      </c>
      <c r="EJ28" t="str">
        <f t="array" ref="EJ28">IFERROR(INDEX($EI$2:$EI$208,SMALL(IF(1-($EI$2:$EI$208=""),IF(1-(#REF!:#REF!&lt;&gt;""),ROW($EI$2:$EI$208)-ROW($EI$2)+1)), ROWS(#REF!:#REF!))),"")</f>
        <v/>
      </c>
      <c r="EK28" t="e">
        <f>IF(#REF!="","",SUM(#REF!))</f>
        <v>#REF!</v>
      </c>
      <c r="EL28" t="e">
        <f t="array" ref="EL28">IF(#REF!="","",SUM(EK28:INDEX(EK28:EK234,MATCH(TRUE,INDEX(EK28:EK234="",0),0))))</f>
        <v>#REF!</v>
      </c>
      <c r="EM28" t="e">
        <f t="shared" si="15"/>
        <v>#REF!</v>
      </c>
      <c r="EN28" t="str">
        <f t="array" ref="EN28">IFERROR(INDEX($EM$2:$EM$208,SMALL(IF(1-($EM$2:$EM$208=""),IF(1-(#REF!:#REF!&lt;&gt;""),ROW($EM$2:$EM$208)-ROW($EM$2)+1)), ROWS(#REF!:#REF!))),"")</f>
        <v/>
      </c>
      <c r="EO28" t="e">
        <f>IF(#REF!="","",SUM(#REF!))</f>
        <v>#REF!</v>
      </c>
      <c r="EP28" t="e">
        <f t="array" ref="EP28">IF(#REF!="","",SUM(EO28:INDEX(EO28:EO234,MATCH(TRUE,INDEX(EO28:EO234="",0),0))))</f>
        <v>#REF!</v>
      </c>
      <c r="EQ28" t="e">
        <f t="shared" si="16"/>
        <v>#REF!</v>
      </c>
      <c r="ER28" t="str">
        <f t="array" ref="ER28">IFERROR(INDEX($EQ$2:$EQ$208,SMALL(IF(1-($EQ$2:$EQ$208=""),IF(1-(#REF!:#REF!&lt;&gt;""),ROW($EQ$2:$EQ$208)-ROW($EQ$2)+1)), ROWS(#REF!:#REF!))),"")</f>
        <v/>
      </c>
      <c r="ES28" t="e">
        <f>IF(#REF!="","",SUM(#REF!))</f>
        <v>#REF!</v>
      </c>
      <c r="ET28" t="e">
        <f t="array" ref="ET28">IF(#REF!="","",SUM(ES28:INDEX(ES28:ES234,MATCH(TRUE,INDEX(ES28:ES234="",0),0))))</f>
        <v>#REF!</v>
      </c>
      <c r="EU28" t="e">
        <f t="shared" si="17"/>
        <v>#REF!</v>
      </c>
      <c r="EV28" t="str">
        <f t="array" ref="EV28">IFERROR(INDEX($EU$2:$EU$208,SMALL(IF(1-($EU$2:$EU$208=""),IF(1-(#REF!:#REF!&lt;&gt;""),ROW($EU$2:$EU$208)-ROW($EU$2)+1)), ROWS(#REF!:#REF!))),"")</f>
        <v/>
      </c>
      <c r="EW28" t="e">
        <f>IF(#REF!="","",SUM(#REF!))</f>
        <v>#REF!</v>
      </c>
      <c r="EX28" t="e">
        <f t="array" ref="EX28">IF(#REF!="","",SUM(EW28:INDEX(EW28:EW234,MATCH(TRUE,INDEX(EW28:EW234="",0),0))))</f>
        <v>#REF!</v>
      </c>
      <c r="EY28" t="e">
        <f t="shared" si="18"/>
        <v>#REF!</v>
      </c>
      <c r="EZ28" t="str">
        <f t="array" ref="EZ28">IFERROR(INDEX($EY$2:$EY$208,SMALL(IF(1-($EY$2:$EY$208=""),IF(1-(#REF!:#REF!&lt;&gt;""),ROW($EY$2:$EY$208)-ROW($EY$2)+1)), ROWS(#REF!:#REF!))),"")</f>
        <v/>
      </c>
      <c r="FA28" t="e">
        <f>IF(#REF!="","",SUM(#REF!))</f>
        <v>#REF!</v>
      </c>
      <c r="FB28" t="e">
        <f t="array" ref="FB28">IF(#REF!="","",SUM(FA28:INDEX(FA28:FA234,MATCH(TRUE,INDEX(FA28:FA234="",0),0))))</f>
        <v>#REF!</v>
      </c>
      <c r="FC28" t="e">
        <f t="shared" si="19"/>
        <v>#REF!</v>
      </c>
      <c r="FD28" t="str">
        <f t="array" ref="FD28">IFERROR(INDEX($FC$2:$FC$208,SMALL(IF(1-($FC$2:$FC$208=""),IF(1-(#REF!:#REF!&lt;&gt;""),ROW($FC$2:$FC$208)-ROW($FC$2)+1)), ROWS(#REF!:#REF!))),"")</f>
        <v/>
      </c>
    </row>
    <row r="29" spans="1:160" x14ac:dyDescent="0.25">
      <c r="A29" t="e">
        <f>IF(#REF!="","",SUM(#REF!))</f>
        <v>#REF!</v>
      </c>
      <c r="B29" t="e">
        <f t="array" ref="B29">IF(#REF!="","",SUM($A29:INDEX(A29:$A$208,MATCH(TRUE,INDEX($A29:$A$208="",0),0))))</f>
        <v>#REF!</v>
      </c>
      <c r="C29" t="e">
        <f t="shared" si="20"/>
        <v>#REF!</v>
      </c>
      <c r="E29" t="e">
        <f>IF(#REF!="","",SUM(#REF!))</f>
        <v>#REF!</v>
      </c>
      <c r="F29" t="e">
        <f t="array" ref="F29">IF(#REF!="","",SUM($E29:INDEX(E29:$E$208,MATCH(TRUE,INDEX($E29:$E$208="",0),0))))</f>
        <v>#REF!</v>
      </c>
      <c r="G29" t="e">
        <f t="shared" si="21"/>
        <v>#REF!</v>
      </c>
      <c r="I29" t="e">
        <f>IF(#REF!="","",SUM(#REF!))</f>
        <v>#REF!</v>
      </c>
      <c r="J29" t="e">
        <f t="array" ref="J29">IF(#REF!="","",SUM(I29:INDEX(I29:I235,MATCH(TRUE,INDEX(I29:I235="",0),0))))</f>
        <v>#REF!</v>
      </c>
      <c r="K29" t="e">
        <f t="shared" si="22"/>
        <v>#REF!</v>
      </c>
      <c r="M29" t="e">
        <f>IF(#REF!="","",SUM(#REF!))</f>
        <v>#REF!</v>
      </c>
      <c r="N29" t="e">
        <f t="array" ref="N29">IF(#REF!="","",SUM(M29:INDEX(M29:M235,MATCH(TRUE,INDEX(M29:M235="",0),0))))</f>
        <v>#REF!</v>
      </c>
      <c r="O29" t="e">
        <f t="shared" si="23"/>
        <v>#REF!</v>
      </c>
      <c r="Q29" t="e">
        <f>IF(#REF!="","",SUM(#REF!))</f>
        <v>#REF!</v>
      </c>
      <c r="R29" t="e">
        <f t="array" ref="R29">IF(#REF!="","",SUM(Q29:INDEX(Q29:Q235,MATCH(TRUE,INDEX(Q29:Q235="",0),0))))</f>
        <v>#REF!</v>
      </c>
      <c r="S29" t="e">
        <f t="shared" si="24"/>
        <v>#REF!</v>
      </c>
      <c r="U29" t="e">
        <f>IF(#REF!="","",SUM(#REF!))</f>
        <v>#REF!</v>
      </c>
      <c r="V29" t="e">
        <f t="array" ref="V29">IF(#REF!="","",SUM(U29:INDEX(U29:U235,MATCH(TRUE,INDEX(U29:U235="",0),0))))</f>
        <v>#REF!</v>
      </c>
      <c r="W29" t="e">
        <f t="shared" si="25"/>
        <v>#REF!</v>
      </c>
      <c r="Y29" t="e">
        <f>IF(#REF!="","",SUM(#REF!))</f>
        <v>#REF!</v>
      </c>
      <c r="Z29" t="e">
        <f t="array" ref="Z29">IF(#REF!="","",SUM(Y29:INDEX(Y29:Y235,MATCH(TRUE,INDEX(Y29:Y235="",0),0))))</f>
        <v>#REF!</v>
      </c>
      <c r="AA29" t="e">
        <f t="shared" si="26"/>
        <v>#REF!</v>
      </c>
      <c r="AC29" t="e">
        <f>IF(#REF!="","",SUM(#REF!))</f>
        <v>#REF!</v>
      </c>
      <c r="AD29" t="e">
        <f t="array" ref="AD29">IF(#REF!="","",SUM(AC29:INDEX(AC29:AC235,MATCH(TRUE,INDEX(AC29:AC235="",0),0))))</f>
        <v>#REF!</v>
      </c>
      <c r="AE29" t="e">
        <f t="shared" si="27"/>
        <v>#REF!</v>
      </c>
      <c r="AG29" t="e">
        <f>IF(#REF!="","",SUM(#REF!))</f>
        <v>#REF!</v>
      </c>
      <c r="AH29" t="e">
        <f t="array" ref="AH29">IF(#REF!="","",SUM(AG29:INDEX(AG29:AG235,MATCH(TRUE,INDEX(AG29:AG235="",0),0))))</f>
        <v>#REF!</v>
      </c>
      <c r="AI29" t="e">
        <f t="shared" si="28"/>
        <v>#REF!</v>
      </c>
      <c r="AK29" t="e">
        <f>IF(#REF!="","",SUM(#REF!))</f>
        <v>#REF!</v>
      </c>
      <c r="AL29" t="e">
        <f t="array" ref="AL29">IF(#REF!="","",SUM(AK29:INDEX(AK29:AK235,MATCH(TRUE,INDEX(AK29:AK235="",0),0))))</f>
        <v>#REF!</v>
      </c>
      <c r="AM29" t="e">
        <f t="shared" si="29"/>
        <v>#REF!</v>
      </c>
      <c r="AO29" t="e">
        <f>IF(#REF!="","",SUM(#REF!))</f>
        <v>#REF!</v>
      </c>
      <c r="AP29" t="e">
        <f t="array" ref="AP29">IF(#REF!="","",SUM(AO29:INDEX(AO29:AO235,MATCH(TRUE,INDEX(AO29:AO235="",0),0))))</f>
        <v>#REF!</v>
      </c>
      <c r="AQ29" t="e">
        <f t="shared" si="30"/>
        <v>#REF!</v>
      </c>
      <c r="AS29" t="e">
        <f>IF(#REF!="","",SUM(#REF!))</f>
        <v>#REF!</v>
      </c>
      <c r="AT29" t="e">
        <f t="array" ref="AT29">IF(#REF!="","",SUM(AS29:INDEX(AS29:AS235,MATCH(TRUE,INDEX(AS29:AS235="",0),0))))</f>
        <v>#REF!</v>
      </c>
      <c r="AU29" t="e">
        <f t="shared" si="31"/>
        <v>#REF!</v>
      </c>
      <c r="AW29" t="e">
        <f>IF(#REF!="","",SUM(#REF!))</f>
        <v>#REF!</v>
      </c>
      <c r="AX29" t="e">
        <f t="array" ref="AX29">IF(#REF!="","",SUM(AW29:INDEX(AW29:AW235,MATCH(TRUE,INDEX(AW29:AW235="",0),0))))</f>
        <v>#REF!</v>
      </c>
      <c r="AY29" t="e">
        <f t="shared" si="32"/>
        <v>#REF!</v>
      </c>
      <c r="BA29" t="e">
        <f>IF(#REF!="","",SUM(#REF!))</f>
        <v>#REF!</v>
      </c>
      <c r="BB29" t="e">
        <f t="array" ref="BB29">IF(#REF!="","",SUM(BA29:INDEX(BA29:BA235,MATCH(TRUE,INDEX(BA29:BA235="",0),0))))</f>
        <v>#REF!</v>
      </c>
      <c r="BC29" t="e">
        <f t="shared" si="33"/>
        <v>#REF!</v>
      </c>
      <c r="BE29" t="e">
        <f>IF(#REF!="","",SUM(#REF!))</f>
        <v>#REF!</v>
      </c>
      <c r="BF29" t="e">
        <f t="array" ref="BF29">IF(#REF!="","",SUM(BE29:INDEX(BE29:BE235,MATCH(TRUE,INDEX(BE29:BE235="",0),0))))</f>
        <v>#REF!</v>
      </c>
      <c r="BG29" t="e">
        <f t="shared" si="34"/>
        <v>#REF!</v>
      </c>
      <c r="BI29" t="e">
        <f>IF(#REF!="","",SUM(#REF!))</f>
        <v>#REF!</v>
      </c>
      <c r="BJ29" t="e">
        <f t="array" ref="BJ29">IF(#REF!="","",SUM(BI29:INDEX(BI29:BI235,MATCH(TRUE,INDEX(BI29:BI235="",0),0))))</f>
        <v>#REF!</v>
      </c>
      <c r="BK29" t="e">
        <f t="shared" si="35"/>
        <v>#REF!</v>
      </c>
      <c r="BM29" t="e">
        <f>IF(#REF!="","",SUM(#REF!))</f>
        <v>#REF!</v>
      </c>
      <c r="BN29" t="e">
        <f t="array" ref="BN29">IF(#REF!="","",SUM(BM29:INDEX(BM29:BM235,MATCH(TRUE,INDEX(BM29:BM235="",0),0))))</f>
        <v>#REF!</v>
      </c>
      <c r="BO29" t="e">
        <f t="shared" si="36"/>
        <v>#REF!</v>
      </c>
      <c r="BQ29" t="e">
        <f>IF(#REF!="","",SUM(#REF!))</f>
        <v>#REF!</v>
      </c>
      <c r="BR29" t="e">
        <f t="array" ref="BR29">IF(#REF!="","",SUM(BQ29:INDEX(BQ29:BQ235,MATCH(TRUE,INDEX(BQ29:BQ235="",0),0))))</f>
        <v>#REF!</v>
      </c>
      <c r="BS29" t="e">
        <f t="shared" si="37"/>
        <v>#REF!</v>
      </c>
      <c r="BU29" t="e">
        <f>IF(#REF!="","",SUM(#REF!))</f>
        <v>#REF!</v>
      </c>
      <c r="BV29" t="e">
        <f t="array" ref="BV29">IF(#REF!="","",SUM(BU29:INDEX(BU29:BU235,MATCH(TRUE,INDEX(BU29:BU235="",0),0))))</f>
        <v>#REF!</v>
      </c>
      <c r="BW29" t="e">
        <f t="shared" si="38"/>
        <v>#REF!</v>
      </c>
      <c r="BY29" t="e">
        <f>IF(#REF!="","",SUM(#REF!))</f>
        <v>#REF!</v>
      </c>
      <c r="BZ29" t="e">
        <f t="array" ref="BZ29">IF(#REF!="","",SUM(BY29:INDEX(BY29:BY235,MATCH(TRUE,INDEX(BY29:BY235="",0),0))))</f>
        <v>#REF!</v>
      </c>
      <c r="CA29" t="e">
        <f t="shared" si="39"/>
        <v>#REF!</v>
      </c>
      <c r="CC29" t="e">
        <f>IF(#REF!="","",SUM(#REF!))</f>
        <v>#REF!</v>
      </c>
      <c r="CD29" t="e">
        <f t="array" ref="CD29">IF(#REF!="","",SUM(CC29:INDEX(CC29:CC235,MATCH(TRUE,INDEX(CC29:CC235="",0),0))))</f>
        <v>#REF!</v>
      </c>
      <c r="CE29" t="e">
        <f t="shared" si="0"/>
        <v>#REF!</v>
      </c>
      <c r="CF29" t="str">
        <f t="array" ref="CF29">IFERROR(INDEX($CE$2:$CE$208,SMALL(IF(1-($CE$2:$CE$208=""),IF(1-(#REF!:#REF!&lt;&gt;""),ROW($CE$2:$CE$208)-ROW($CE$2)+1)), ROWS(#REF!:#REF!))),"")</f>
        <v/>
      </c>
      <c r="CG29" t="e">
        <f>IF(#REF!="","",SUM(#REF!))</f>
        <v>#REF!</v>
      </c>
      <c r="CH29" t="e">
        <f t="array" ref="CH29">IF(#REF!="","",SUM(CG29:INDEX(CG29:CG235,MATCH(TRUE,INDEX(CG29:CG235="",0),0))))</f>
        <v>#REF!</v>
      </c>
      <c r="CI29" t="e">
        <f t="shared" si="1"/>
        <v>#REF!</v>
      </c>
      <c r="CJ29" t="str">
        <f t="array" ref="CJ29">IFERROR(INDEX($CI$2:$CI$208,SMALL(IF(1-($CI$2:$CI$208=""),IF(1-(#REF!:#REF!&lt;&gt;""),ROW($CI$2:$CI$208)-ROW($CI$2)+1)), ROWS(#REF!:#REF!))),"")</f>
        <v/>
      </c>
      <c r="CK29" t="e">
        <f>IF(#REF!="","",SUM(#REF!))</f>
        <v>#REF!</v>
      </c>
      <c r="CL29" t="e">
        <f t="array" ref="CL29">IF(#REF!="","",SUM(CK29:INDEX(CK29:CK235,MATCH(TRUE,INDEX(CK29:CK235="",0),0))))</f>
        <v>#REF!</v>
      </c>
      <c r="CM29" t="e">
        <f t="shared" si="2"/>
        <v>#REF!</v>
      </c>
      <c r="CN29" t="str">
        <f t="array" ref="CN29">IFERROR(INDEX($CM$2:$CM$208,SMALL(IF(1-($CM$2:$CM$208=""),IF(1-(#REF!:#REF!&lt;&gt;""),ROW($CM$2:$CM$208)-ROW($CM$2)+1)), ROWS(#REF!:#REF!))),"")</f>
        <v/>
      </c>
      <c r="CO29" t="e">
        <f>IF(#REF!="","",SUM(#REF!))</f>
        <v>#REF!</v>
      </c>
      <c r="CP29" t="e">
        <f t="array" ref="CP29">IF(#REF!="","",SUM(CO29:INDEX(CO29:CO235,MATCH(TRUE,INDEX(CO29:CO235="",0),0))))</f>
        <v>#REF!</v>
      </c>
      <c r="CQ29" t="e">
        <f t="shared" si="3"/>
        <v>#REF!</v>
      </c>
      <c r="CR29" t="str">
        <f t="array" ref="CR29">IFERROR(INDEX($CQ$2:$CQ$208,SMALL(IF(1-($CQ$2:$CQ$208=""),IF(1-(#REF!:#REF!&lt;&gt;""),ROW($CQ$2:$CQ$208)-ROW($CQ$2)+1)), ROWS(#REF!:#REF!))),"")</f>
        <v/>
      </c>
      <c r="CS29" t="e">
        <f>IF(#REF!="","",SUM(#REF!))</f>
        <v>#REF!</v>
      </c>
      <c r="CT29" t="e">
        <f t="array" ref="CT29">IF(#REF!="","",SUM(CS29:INDEX(CS29:CS235,MATCH(TRUE,INDEX(CS29:CS235="",0),0))))</f>
        <v>#REF!</v>
      </c>
      <c r="CU29" t="e">
        <f t="shared" si="4"/>
        <v>#REF!</v>
      </c>
      <c r="CV29" t="str">
        <f t="array" ref="CV29">IFERROR(INDEX($CU$2:$CU$208,SMALL(IF(1-($CU$2:$CU$208=""),IF(1-(#REF!:#REF!&lt;&gt;""),ROW($CU$2:$CU$208)-ROW($CU$2)+1)), ROWS(#REF!:#REF!))),"")</f>
        <v/>
      </c>
      <c r="CW29" t="e">
        <f>IF(#REF!="","",SUM(#REF!))</f>
        <v>#REF!</v>
      </c>
      <c r="CX29" t="e">
        <f t="array" ref="CX29">IF(#REF!="","",SUM(CW29:INDEX(CW29:CW235,MATCH(TRUE,INDEX(CW29:CW235="",0),0))))</f>
        <v>#REF!</v>
      </c>
      <c r="CY29" t="e">
        <f t="shared" si="5"/>
        <v>#REF!</v>
      </c>
      <c r="CZ29" t="str">
        <f t="array" ref="CZ29">IFERROR(INDEX($CY$2:$CY$208,SMALL(IF(1-($CY$2:$CY$208=""),IF(1-(#REF!:#REF!&lt;&gt;""),ROW($CY$2:$CY$208)-ROW($CY$2)+1)), ROWS(#REF!:#REF!))),"")</f>
        <v/>
      </c>
      <c r="DA29" t="e">
        <f>IF(#REF!="","",SUM(#REF!))</f>
        <v>#REF!</v>
      </c>
      <c r="DB29" t="e">
        <f t="array" ref="DB29">IF(#REF!="","",SUM(DA29:INDEX(DA29:DA235,MATCH(TRUE,INDEX(DA29:DA235="",0),0))))</f>
        <v>#REF!</v>
      </c>
      <c r="DC29" t="e">
        <f t="shared" si="6"/>
        <v>#REF!</v>
      </c>
      <c r="DD29" t="str">
        <f t="array" ref="DD29">IFERROR(INDEX($DC$2:$DC$208,SMALL(IF(1-($DC$2:$DC$208=""),IF(1-(#REF!:#REF!&lt;&gt;""),ROW($DC$2:$DC$208)-ROW($DC$2)+1)), ROWS(#REF!:#REF!))),"")</f>
        <v/>
      </c>
      <c r="DE29" t="e">
        <f>IF(#REF!="","",SUM(#REF!))</f>
        <v>#REF!</v>
      </c>
      <c r="DF29" t="e">
        <f t="array" ref="DF29">IF(#REF!="","",SUM(DE29:INDEX(DE29:DE235,MATCH(TRUE,INDEX(DE29:DE235="",0),0))))</f>
        <v>#REF!</v>
      </c>
      <c r="DG29" t="e">
        <f t="shared" si="7"/>
        <v>#REF!</v>
      </c>
      <c r="DH29" t="str">
        <f t="array" ref="DH29">IFERROR(INDEX($DG$2:$DG$208,SMALL(IF(1-($DG$2:$DG$208=""),IF(1-(#REF!:#REF!&lt;&gt;""),ROW($DG$2:$DG$208)-ROW($DG$2)+1)), ROWS(#REF!:#REF!))),"")</f>
        <v/>
      </c>
      <c r="DI29" t="e">
        <f>IF(#REF!="","",SUM(#REF!))</f>
        <v>#REF!</v>
      </c>
      <c r="DJ29" t="e">
        <f t="array" ref="DJ29">IF(#REF!="","",SUM(DI29:INDEX(DI29:DI235,MATCH(TRUE,INDEX(DI29:DI235="",0),0))))</f>
        <v>#REF!</v>
      </c>
      <c r="DK29" t="e">
        <f t="shared" si="8"/>
        <v>#REF!</v>
      </c>
      <c r="DL29" t="str">
        <f t="array" ref="DL29">IFERROR(INDEX($DK$2:$DK$208,SMALL(IF(1-($DK$2:$DK$208=""),IF(1-(#REF!:#REF!&lt;&gt;""),ROW($DK$2:$DK$208)-ROW($DK$2)+1)), ROWS(#REF!:#REF!))),"")</f>
        <v/>
      </c>
      <c r="DM29" t="e">
        <f>IF(#REF!="","",SUM(#REF!))</f>
        <v>#REF!</v>
      </c>
      <c r="DN29" t="e">
        <f t="array" ref="DN29">IF(#REF!="","",SUM(DM29:INDEX(DM29:DM235,MATCH(TRUE,INDEX(DM29:DM235="",0),0))))</f>
        <v>#REF!</v>
      </c>
      <c r="DO29" t="e">
        <f t="shared" si="9"/>
        <v>#REF!</v>
      </c>
      <c r="DP29" t="str">
        <f t="array" ref="DP29">IFERROR(INDEX($DO$2:$DO$208,SMALL(IF(1-($DO$2:$DO$208=""),IF(1-(#REF!:#REF!&lt;&gt;""),ROW($DO$2:$DO$208)-ROW($DO$2)+1)), ROWS(#REF!:#REF!))),"")</f>
        <v/>
      </c>
      <c r="DQ29" t="e">
        <f>IF(#REF!="","",SUM(#REF!))</f>
        <v>#REF!</v>
      </c>
      <c r="DR29" t="e">
        <f t="array" ref="DR29">IF(#REF!="","",SUM(DQ29:INDEX(DQ29:DQ235,MATCH(TRUE,INDEX(DQ29:DQ235="",0),0))))</f>
        <v>#REF!</v>
      </c>
      <c r="DS29" t="e">
        <f t="shared" si="10"/>
        <v>#REF!</v>
      </c>
      <c r="DT29" t="str">
        <f t="array" ref="DT29">IFERROR(INDEX($DS$2:$DS$208,SMALL(IF(1-($DS$2:$DS$208=""),IF(1-(#REF!:#REF!&lt;&gt;""),ROW($DS$2:$DS$208)-ROW($DS$2)+1)), ROWS(#REF!:#REF!))),"")</f>
        <v/>
      </c>
      <c r="DU29" t="e">
        <f>IF(#REF!="","",SUM(#REF!))</f>
        <v>#REF!</v>
      </c>
      <c r="DV29" t="e">
        <f t="array" ref="DV29">IF(#REF!="","",SUM(DU29:INDEX(DU29:DU235,MATCH(TRUE,INDEX(DU29:DU235="",0),0))))</f>
        <v>#REF!</v>
      </c>
      <c r="DW29" t="e">
        <f t="shared" si="11"/>
        <v>#REF!</v>
      </c>
      <c r="DX29" t="str">
        <f t="array" ref="DX29">IFERROR(INDEX($DW$2:$DW$208,SMALL(IF(1-($DW$2:$DW$208=""),IF(1-(#REF!:#REF!&lt;&gt;""),ROW($DW$2:$DW$208)-ROW($DW$2)+1)), ROWS(#REF!:#REF!))),"")</f>
        <v/>
      </c>
      <c r="DY29" t="e">
        <f>IF(#REF!="","",SUM(#REF!))</f>
        <v>#REF!</v>
      </c>
      <c r="DZ29" t="e">
        <f t="array" ref="DZ29">IF(#REF!="","",SUM(DY29:INDEX(DY29:DY235,MATCH(TRUE,INDEX(DY29:DY235="",0),0))))</f>
        <v>#REF!</v>
      </c>
      <c r="EA29" t="e">
        <f t="shared" si="12"/>
        <v>#REF!</v>
      </c>
      <c r="EB29" t="str">
        <f t="array" ref="EB29">IFERROR(INDEX($EA$2:$EA$208,SMALL(IF(1-($EA$2:$EA$208=""),IF(1-(#REF!:#REF!&lt;&gt;""),ROW($EA$2:$EA$208)-ROW($EA$2)+1)), ROWS(#REF!:#REF!))),"")</f>
        <v/>
      </c>
      <c r="EC29" t="e">
        <f>IF(#REF!="","",SUM(#REF!))</f>
        <v>#REF!</v>
      </c>
      <c r="ED29" t="e">
        <f t="array" ref="ED29">IF(#REF!="","",SUM(EC29:INDEX(EC29:EC235,MATCH(TRUE,INDEX(EC29:EC235="",0),0))))</f>
        <v>#REF!</v>
      </c>
      <c r="EE29" t="e">
        <f t="shared" si="13"/>
        <v>#REF!</v>
      </c>
      <c r="EF29" t="str">
        <f t="array" ref="EF29">IFERROR(INDEX($EE$2:$EE$208,SMALL(IF(1-($EE$2:$EE$208=""),IF(1-(#REF!:#REF!&lt;&gt;""),ROW($EE$2:$EE$208)-ROW($EE$2)+1)), ROWS(#REF!:#REF!))),"")</f>
        <v/>
      </c>
      <c r="EG29" t="e">
        <f>IF(#REF!="","",SUM(#REF!))</f>
        <v>#REF!</v>
      </c>
      <c r="EH29" t="e">
        <f t="array" ref="EH29">IF(#REF!="","",SUM(EG29:INDEX(EG29:EG235,MATCH(TRUE,INDEX(EG29:EG235="",0),0))))</f>
        <v>#REF!</v>
      </c>
      <c r="EI29" t="e">
        <f t="shared" si="14"/>
        <v>#REF!</v>
      </c>
      <c r="EJ29" t="str">
        <f t="array" ref="EJ29">IFERROR(INDEX($EI$2:$EI$208,SMALL(IF(1-($EI$2:$EI$208=""),IF(1-(#REF!:#REF!&lt;&gt;""),ROW($EI$2:$EI$208)-ROW($EI$2)+1)), ROWS(#REF!:#REF!))),"")</f>
        <v/>
      </c>
      <c r="EK29" t="e">
        <f>IF(#REF!="","",SUM(#REF!))</f>
        <v>#REF!</v>
      </c>
      <c r="EL29" t="e">
        <f t="array" ref="EL29">IF(#REF!="","",SUM(EK29:INDEX(EK29:EK235,MATCH(TRUE,INDEX(EK29:EK235="",0),0))))</f>
        <v>#REF!</v>
      </c>
      <c r="EM29" t="e">
        <f t="shared" si="15"/>
        <v>#REF!</v>
      </c>
      <c r="EN29" t="str">
        <f t="array" ref="EN29">IFERROR(INDEX($EM$2:$EM$208,SMALL(IF(1-($EM$2:$EM$208=""),IF(1-(#REF!:#REF!&lt;&gt;""),ROW($EM$2:$EM$208)-ROW($EM$2)+1)), ROWS(#REF!:#REF!))),"")</f>
        <v/>
      </c>
      <c r="EO29" t="e">
        <f>IF(#REF!="","",SUM(#REF!))</f>
        <v>#REF!</v>
      </c>
      <c r="EP29" t="e">
        <f t="array" ref="EP29">IF(#REF!="","",SUM(EO29:INDEX(EO29:EO235,MATCH(TRUE,INDEX(EO29:EO235="",0),0))))</f>
        <v>#REF!</v>
      </c>
      <c r="EQ29" t="e">
        <f t="shared" si="16"/>
        <v>#REF!</v>
      </c>
      <c r="ER29" t="str">
        <f t="array" ref="ER29">IFERROR(INDEX($EQ$2:$EQ$208,SMALL(IF(1-($EQ$2:$EQ$208=""),IF(1-(#REF!:#REF!&lt;&gt;""),ROW($EQ$2:$EQ$208)-ROW($EQ$2)+1)), ROWS(#REF!:#REF!))),"")</f>
        <v/>
      </c>
      <c r="ES29" t="e">
        <f>IF(#REF!="","",SUM(#REF!))</f>
        <v>#REF!</v>
      </c>
      <c r="ET29" t="e">
        <f t="array" ref="ET29">IF(#REF!="","",SUM(ES29:INDEX(ES29:ES235,MATCH(TRUE,INDEX(ES29:ES235="",0),0))))</f>
        <v>#REF!</v>
      </c>
      <c r="EU29" t="e">
        <f t="shared" si="17"/>
        <v>#REF!</v>
      </c>
      <c r="EV29" t="str">
        <f t="array" ref="EV29">IFERROR(INDEX($EU$2:$EU$208,SMALL(IF(1-($EU$2:$EU$208=""),IF(1-(#REF!:#REF!&lt;&gt;""),ROW($EU$2:$EU$208)-ROW($EU$2)+1)), ROWS(#REF!:#REF!))),"")</f>
        <v/>
      </c>
      <c r="EW29" t="e">
        <f>IF(#REF!="","",SUM(#REF!))</f>
        <v>#REF!</v>
      </c>
      <c r="EX29" t="e">
        <f t="array" ref="EX29">IF(#REF!="","",SUM(EW29:INDEX(EW29:EW235,MATCH(TRUE,INDEX(EW29:EW235="",0),0))))</f>
        <v>#REF!</v>
      </c>
      <c r="EY29" t="e">
        <f t="shared" si="18"/>
        <v>#REF!</v>
      </c>
      <c r="EZ29" t="str">
        <f t="array" ref="EZ29">IFERROR(INDEX($EY$2:$EY$208,SMALL(IF(1-($EY$2:$EY$208=""),IF(1-(#REF!:#REF!&lt;&gt;""),ROW($EY$2:$EY$208)-ROW($EY$2)+1)), ROWS(#REF!:#REF!))),"")</f>
        <v/>
      </c>
      <c r="FA29" t="e">
        <f>IF(#REF!="","",SUM(#REF!))</f>
        <v>#REF!</v>
      </c>
      <c r="FB29" t="e">
        <f t="array" ref="FB29">IF(#REF!="","",SUM(FA29:INDEX(FA29:FA235,MATCH(TRUE,INDEX(FA29:FA235="",0),0))))</f>
        <v>#REF!</v>
      </c>
      <c r="FC29" t="e">
        <f t="shared" si="19"/>
        <v>#REF!</v>
      </c>
      <c r="FD29" t="str">
        <f t="array" ref="FD29">IFERROR(INDEX($FC$2:$FC$208,SMALL(IF(1-($FC$2:$FC$208=""),IF(1-(#REF!:#REF!&lt;&gt;""),ROW($FC$2:$FC$208)-ROW($FC$2)+1)), ROWS(#REF!:#REF!))),"")</f>
        <v/>
      </c>
    </row>
    <row r="30" spans="1:160" x14ac:dyDescent="0.25">
      <c r="A30" t="e">
        <f>IF(#REF!="","",SUM(#REF!))</f>
        <v>#REF!</v>
      </c>
      <c r="B30" t="e">
        <f t="array" ref="B30">IF(#REF!="","",SUM($A30:INDEX(A30:$A$208,MATCH(TRUE,INDEX($A30:$A$208="",0),0))))</f>
        <v>#REF!</v>
      </c>
      <c r="C30" t="e">
        <f t="shared" si="20"/>
        <v>#REF!</v>
      </c>
      <c r="E30" t="e">
        <f>IF(#REF!="","",SUM(#REF!))</f>
        <v>#REF!</v>
      </c>
      <c r="F30" t="e">
        <f t="array" ref="F30">IF(#REF!="","",SUM($E30:INDEX(E30:$E$208,MATCH(TRUE,INDEX($E30:$E$208="",0),0))))</f>
        <v>#REF!</v>
      </c>
      <c r="G30" t="e">
        <f t="shared" si="21"/>
        <v>#REF!</v>
      </c>
      <c r="I30" t="e">
        <f>IF(#REF!="","",SUM(#REF!))</f>
        <v>#REF!</v>
      </c>
      <c r="J30" t="e">
        <f t="array" ref="J30">IF(#REF!="","",SUM(I30:INDEX(I30:I236,MATCH(TRUE,INDEX(I30:I236="",0),0))))</f>
        <v>#REF!</v>
      </c>
      <c r="K30" t="e">
        <f t="shared" si="22"/>
        <v>#REF!</v>
      </c>
      <c r="M30" t="e">
        <f>IF(#REF!="","",SUM(#REF!))</f>
        <v>#REF!</v>
      </c>
      <c r="N30" t="e">
        <f t="array" ref="N30">IF(#REF!="","",SUM(M30:INDEX(M30:M236,MATCH(TRUE,INDEX(M30:M236="",0),0))))</f>
        <v>#REF!</v>
      </c>
      <c r="O30" t="e">
        <f t="shared" si="23"/>
        <v>#REF!</v>
      </c>
      <c r="Q30" t="e">
        <f>IF(#REF!="","",SUM(#REF!))</f>
        <v>#REF!</v>
      </c>
      <c r="R30" t="e">
        <f t="array" ref="R30">IF(#REF!="","",SUM(Q30:INDEX(Q30:Q236,MATCH(TRUE,INDEX(Q30:Q236="",0),0))))</f>
        <v>#REF!</v>
      </c>
      <c r="S30" t="e">
        <f t="shared" si="24"/>
        <v>#REF!</v>
      </c>
      <c r="U30" t="e">
        <f>IF(#REF!="","",SUM(#REF!))</f>
        <v>#REF!</v>
      </c>
      <c r="V30" t="e">
        <f t="array" ref="V30">IF(#REF!="","",SUM(U30:INDEX(U30:U236,MATCH(TRUE,INDEX(U30:U236="",0),0))))</f>
        <v>#REF!</v>
      </c>
      <c r="W30" t="e">
        <f t="shared" si="25"/>
        <v>#REF!</v>
      </c>
      <c r="Y30" t="e">
        <f>IF(#REF!="","",SUM(#REF!))</f>
        <v>#REF!</v>
      </c>
      <c r="Z30" t="e">
        <f t="array" ref="Z30">IF(#REF!="","",SUM(Y30:INDEX(Y30:Y236,MATCH(TRUE,INDEX(Y30:Y236="",0),0))))</f>
        <v>#REF!</v>
      </c>
      <c r="AA30" t="e">
        <f t="shared" si="26"/>
        <v>#REF!</v>
      </c>
      <c r="AC30" t="e">
        <f>IF(#REF!="","",SUM(#REF!))</f>
        <v>#REF!</v>
      </c>
      <c r="AD30" t="e">
        <f t="array" ref="AD30">IF(#REF!="","",SUM(AC30:INDEX(AC30:AC236,MATCH(TRUE,INDEX(AC30:AC236="",0),0))))</f>
        <v>#REF!</v>
      </c>
      <c r="AE30" t="e">
        <f t="shared" si="27"/>
        <v>#REF!</v>
      </c>
      <c r="AG30" t="e">
        <f>IF(#REF!="","",SUM(#REF!))</f>
        <v>#REF!</v>
      </c>
      <c r="AH30" t="e">
        <f t="array" ref="AH30">IF(#REF!="","",SUM(AG30:INDEX(AG30:AG236,MATCH(TRUE,INDEX(AG30:AG236="",0),0))))</f>
        <v>#REF!</v>
      </c>
      <c r="AI30" t="e">
        <f t="shared" si="28"/>
        <v>#REF!</v>
      </c>
      <c r="AK30" t="e">
        <f>IF(#REF!="","",SUM(#REF!))</f>
        <v>#REF!</v>
      </c>
      <c r="AL30" t="e">
        <f t="array" ref="AL30">IF(#REF!="","",SUM(AK30:INDEX(AK30:AK236,MATCH(TRUE,INDEX(AK30:AK236="",0),0))))</f>
        <v>#REF!</v>
      </c>
      <c r="AM30" t="e">
        <f t="shared" si="29"/>
        <v>#REF!</v>
      </c>
      <c r="AO30" t="e">
        <f>IF(#REF!="","",SUM(#REF!))</f>
        <v>#REF!</v>
      </c>
      <c r="AP30" t="e">
        <f t="array" ref="AP30">IF(#REF!="","",SUM(AO30:INDEX(AO30:AO236,MATCH(TRUE,INDEX(AO30:AO236="",0),0))))</f>
        <v>#REF!</v>
      </c>
      <c r="AQ30" t="e">
        <f t="shared" si="30"/>
        <v>#REF!</v>
      </c>
      <c r="AS30" t="e">
        <f>IF(#REF!="","",SUM(#REF!))</f>
        <v>#REF!</v>
      </c>
      <c r="AT30" t="e">
        <f t="array" ref="AT30">IF(#REF!="","",SUM(AS30:INDEX(AS30:AS236,MATCH(TRUE,INDEX(AS30:AS236="",0),0))))</f>
        <v>#REF!</v>
      </c>
      <c r="AU30" t="e">
        <f t="shared" si="31"/>
        <v>#REF!</v>
      </c>
      <c r="AW30" t="e">
        <f>IF(#REF!="","",SUM(#REF!))</f>
        <v>#REF!</v>
      </c>
      <c r="AX30" t="e">
        <f t="array" ref="AX30">IF(#REF!="","",SUM(AW30:INDEX(AW30:AW236,MATCH(TRUE,INDEX(AW30:AW236="",0),0))))</f>
        <v>#REF!</v>
      </c>
      <c r="AY30" t="e">
        <f t="shared" si="32"/>
        <v>#REF!</v>
      </c>
      <c r="BA30" t="e">
        <f>IF(#REF!="","",SUM(#REF!))</f>
        <v>#REF!</v>
      </c>
      <c r="BB30" t="e">
        <f t="array" ref="BB30">IF(#REF!="","",SUM(BA30:INDEX(BA30:BA236,MATCH(TRUE,INDEX(BA30:BA236="",0),0))))</f>
        <v>#REF!</v>
      </c>
      <c r="BC30" t="e">
        <f t="shared" si="33"/>
        <v>#REF!</v>
      </c>
      <c r="BE30" t="e">
        <f>IF(#REF!="","",SUM(#REF!))</f>
        <v>#REF!</v>
      </c>
      <c r="BF30" t="e">
        <f t="array" ref="BF30">IF(#REF!="","",SUM(BE30:INDEX(BE30:BE236,MATCH(TRUE,INDEX(BE30:BE236="",0),0))))</f>
        <v>#REF!</v>
      </c>
      <c r="BG30" t="e">
        <f t="shared" si="34"/>
        <v>#REF!</v>
      </c>
      <c r="BI30" t="e">
        <f>IF(#REF!="","",SUM(#REF!))</f>
        <v>#REF!</v>
      </c>
      <c r="BJ30" t="e">
        <f t="array" ref="BJ30">IF(#REF!="","",SUM(BI30:INDEX(BI30:BI236,MATCH(TRUE,INDEX(BI30:BI236="",0),0))))</f>
        <v>#REF!</v>
      </c>
      <c r="BK30" t="e">
        <f t="shared" si="35"/>
        <v>#REF!</v>
      </c>
      <c r="BM30" t="e">
        <f>IF(#REF!="","",SUM(#REF!))</f>
        <v>#REF!</v>
      </c>
      <c r="BN30" t="e">
        <f t="array" ref="BN30">IF(#REF!="","",SUM(BM30:INDEX(BM30:BM236,MATCH(TRUE,INDEX(BM30:BM236="",0),0))))</f>
        <v>#REF!</v>
      </c>
      <c r="BO30" t="e">
        <f t="shared" si="36"/>
        <v>#REF!</v>
      </c>
      <c r="BQ30" t="e">
        <f>IF(#REF!="","",SUM(#REF!))</f>
        <v>#REF!</v>
      </c>
      <c r="BR30" t="e">
        <f t="array" ref="BR30">IF(#REF!="","",SUM(BQ30:INDEX(BQ30:BQ236,MATCH(TRUE,INDEX(BQ30:BQ236="",0),0))))</f>
        <v>#REF!</v>
      </c>
      <c r="BS30" t="e">
        <f t="shared" si="37"/>
        <v>#REF!</v>
      </c>
      <c r="BU30" t="e">
        <f>IF(#REF!="","",SUM(#REF!))</f>
        <v>#REF!</v>
      </c>
      <c r="BV30" t="e">
        <f t="array" ref="BV30">IF(#REF!="","",SUM(BU30:INDEX(BU30:BU236,MATCH(TRUE,INDEX(BU30:BU236="",0),0))))</f>
        <v>#REF!</v>
      </c>
      <c r="BW30" t="e">
        <f t="shared" si="38"/>
        <v>#REF!</v>
      </c>
      <c r="BY30" t="e">
        <f>IF(#REF!="","",SUM(#REF!))</f>
        <v>#REF!</v>
      </c>
      <c r="BZ30" t="e">
        <f t="array" ref="BZ30">IF(#REF!="","",SUM(BY30:INDEX(BY30:BY236,MATCH(TRUE,INDEX(BY30:BY236="",0),0))))</f>
        <v>#REF!</v>
      </c>
      <c r="CA30" t="e">
        <f t="shared" si="39"/>
        <v>#REF!</v>
      </c>
      <c r="CC30" t="e">
        <f>IF(#REF!="","",SUM(#REF!))</f>
        <v>#REF!</v>
      </c>
      <c r="CD30" t="e">
        <f t="array" ref="CD30">IF(#REF!="","",SUM(CC30:INDEX(CC30:CC236,MATCH(TRUE,INDEX(CC30:CC236="",0),0))))</f>
        <v>#REF!</v>
      </c>
      <c r="CE30" t="e">
        <f t="shared" si="0"/>
        <v>#REF!</v>
      </c>
      <c r="CF30" t="str">
        <f t="array" ref="CF30">IFERROR(INDEX($CE$2:$CE$208,SMALL(IF(1-($CE$2:$CE$208=""),IF(1-(#REF!:#REF!&lt;&gt;""),ROW($CE$2:$CE$208)-ROW($CE$2)+1)), ROWS(#REF!:#REF!))),"")</f>
        <v/>
      </c>
      <c r="CG30" t="e">
        <f>IF(#REF!="","",SUM(#REF!))</f>
        <v>#REF!</v>
      </c>
      <c r="CH30" t="e">
        <f t="array" ref="CH30">IF(#REF!="","",SUM(CG30:INDEX(CG30:CG236,MATCH(TRUE,INDEX(CG30:CG236="",0),0))))</f>
        <v>#REF!</v>
      </c>
      <c r="CI30" t="e">
        <f t="shared" si="1"/>
        <v>#REF!</v>
      </c>
      <c r="CJ30" t="str">
        <f t="array" ref="CJ30">IFERROR(INDEX($CI$2:$CI$208,SMALL(IF(1-($CI$2:$CI$208=""),IF(1-(#REF!:#REF!&lt;&gt;""),ROW($CI$2:$CI$208)-ROW($CI$2)+1)), ROWS(#REF!:#REF!))),"")</f>
        <v/>
      </c>
      <c r="CK30" t="e">
        <f>IF(#REF!="","",SUM(#REF!))</f>
        <v>#REF!</v>
      </c>
      <c r="CL30" t="e">
        <f t="array" ref="CL30">IF(#REF!="","",SUM(CK30:INDEX(CK30:CK236,MATCH(TRUE,INDEX(CK30:CK236="",0),0))))</f>
        <v>#REF!</v>
      </c>
      <c r="CM30" t="e">
        <f t="shared" si="2"/>
        <v>#REF!</v>
      </c>
      <c r="CN30" t="str">
        <f t="array" ref="CN30">IFERROR(INDEX($CM$2:$CM$208,SMALL(IF(1-($CM$2:$CM$208=""),IF(1-(#REF!:#REF!&lt;&gt;""),ROW($CM$2:$CM$208)-ROW($CM$2)+1)), ROWS(#REF!:#REF!))),"")</f>
        <v/>
      </c>
      <c r="CO30" t="e">
        <f>IF(#REF!="","",SUM(#REF!))</f>
        <v>#REF!</v>
      </c>
      <c r="CP30" t="e">
        <f t="array" ref="CP30">IF(#REF!="","",SUM(CO30:INDEX(CO30:CO236,MATCH(TRUE,INDEX(CO30:CO236="",0),0))))</f>
        <v>#REF!</v>
      </c>
      <c r="CQ30" t="e">
        <f t="shared" si="3"/>
        <v>#REF!</v>
      </c>
      <c r="CR30" t="str">
        <f t="array" ref="CR30">IFERROR(INDEX($CQ$2:$CQ$208,SMALL(IF(1-($CQ$2:$CQ$208=""),IF(1-(#REF!:#REF!&lt;&gt;""),ROW($CQ$2:$CQ$208)-ROW($CQ$2)+1)), ROWS(#REF!:#REF!))),"")</f>
        <v/>
      </c>
      <c r="CS30" t="e">
        <f>IF(#REF!="","",SUM(#REF!))</f>
        <v>#REF!</v>
      </c>
      <c r="CT30" t="e">
        <f t="array" ref="CT30">IF(#REF!="","",SUM(CS30:INDEX(CS30:CS236,MATCH(TRUE,INDEX(CS30:CS236="",0),0))))</f>
        <v>#REF!</v>
      </c>
      <c r="CU30" t="e">
        <f t="shared" si="4"/>
        <v>#REF!</v>
      </c>
      <c r="CV30" t="str">
        <f t="array" ref="CV30">IFERROR(INDEX($CU$2:$CU$208,SMALL(IF(1-($CU$2:$CU$208=""),IF(1-(#REF!:#REF!&lt;&gt;""),ROW($CU$2:$CU$208)-ROW($CU$2)+1)), ROWS(#REF!:#REF!))),"")</f>
        <v/>
      </c>
      <c r="CW30" t="e">
        <f>IF(#REF!="","",SUM(#REF!))</f>
        <v>#REF!</v>
      </c>
      <c r="CX30" t="e">
        <f t="array" ref="CX30">IF(#REF!="","",SUM(CW30:INDEX(CW30:CW236,MATCH(TRUE,INDEX(CW30:CW236="",0),0))))</f>
        <v>#REF!</v>
      </c>
      <c r="CY30" t="e">
        <f t="shared" si="5"/>
        <v>#REF!</v>
      </c>
      <c r="CZ30" t="str">
        <f t="array" ref="CZ30">IFERROR(INDEX($CY$2:$CY$208,SMALL(IF(1-($CY$2:$CY$208=""),IF(1-(#REF!:#REF!&lt;&gt;""),ROW($CY$2:$CY$208)-ROW($CY$2)+1)), ROWS(#REF!:#REF!))),"")</f>
        <v/>
      </c>
      <c r="DA30" t="e">
        <f>IF(#REF!="","",SUM(#REF!))</f>
        <v>#REF!</v>
      </c>
      <c r="DB30" t="e">
        <f t="array" ref="DB30">IF(#REF!="","",SUM(DA30:INDEX(DA30:DA236,MATCH(TRUE,INDEX(DA30:DA236="",0),0))))</f>
        <v>#REF!</v>
      </c>
      <c r="DC30" t="e">
        <f t="shared" si="6"/>
        <v>#REF!</v>
      </c>
      <c r="DD30" t="str">
        <f t="array" ref="DD30">IFERROR(INDEX($DC$2:$DC$208,SMALL(IF(1-($DC$2:$DC$208=""),IF(1-(#REF!:#REF!&lt;&gt;""),ROW($DC$2:$DC$208)-ROW($DC$2)+1)), ROWS(#REF!:#REF!))),"")</f>
        <v/>
      </c>
      <c r="DE30" t="e">
        <f>IF(#REF!="","",SUM(#REF!))</f>
        <v>#REF!</v>
      </c>
      <c r="DF30" t="e">
        <f t="array" ref="DF30">IF(#REF!="","",SUM(DE30:INDEX(DE30:DE236,MATCH(TRUE,INDEX(DE30:DE236="",0),0))))</f>
        <v>#REF!</v>
      </c>
      <c r="DG30" t="e">
        <f t="shared" si="7"/>
        <v>#REF!</v>
      </c>
      <c r="DH30" t="str">
        <f t="array" ref="DH30">IFERROR(INDEX($DG$2:$DG$208,SMALL(IF(1-($DG$2:$DG$208=""),IF(1-(#REF!:#REF!&lt;&gt;""),ROW($DG$2:$DG$208)-ROW($DG$2)+1)), ROWS(#REF!:#REF!))),"")</f>
        <v/>
      </c>
      <c r="DI30" t="e">
        <f>IF(#REF!="","",SUM(#REF!))</f>
        <v>#REF!</v>
      </c>
      <c r="DJ30" t="e">
        <f t="array" ref="DJ30">IF(#REF!="","",SUM(DI30:INDEX(DI30:DI236,MATCH(TRUE,INDEX(DI30:DI236="",0),0))))</f>
        <v>#REF!</v>
      </c>
      <c r="DK30" t="e">
        <f t="shared" si="8"/>
        <v>#REF!</v>
      </c>
      <c r="DL30" t="str">
        <f t="array" ref="DL30">IFERROR(INDEX($DK$2:$DK$208,SMALL(IF(1-($DK$2:$DK$208=""),IF(1-(#REF!:#REF!&lt;&gt;""),ROW($DK$2:$DK$208)-ROW($DK$2)+1)), ROWS(#REF!:#REF!))),"")</f>
        <v/>
      </c>
      <c r="DM30" t="e">
        <f>IF(#REF!="","",SUM(#REF!))</f>
        <v>#REF!</v>
      </c>
      <c r="DN30" t="e">
        <f t="array" ref="DN30">IF(#REF!="","",SUM(DM30:INDEX(DM30:DM236,MATCH(TRUE,INDEX(DM30:DM236="",0),0))))</f>
        <v>#REF!</v>
      </c>
      <c r="DO30" t="e">
        <f t="shared" si="9"/>
        <v>#REF!</v>
      </c>
      <c r="DP30" t="str">
        <f t="array" ref="DP30">IFERROR(INDEX($DO$2:$DO$208,SMALL(IF(1-($DO$2:$DO$208=""),IF(1-(#REF!:#REF!&lt;&gt;""),ROW($DO$2:$DO$208)-ROW($DO$2)+1)), ROWS(#REF!:#REF!))),"")</f>
        <v/>
      </c>
      <c r="DQ30" t="e">
        <f>IF(#REF!="","",SUM(#REF!))</f>
        <v>#REF!</v>
      </c>
      <c r="DR30" t="e">
        <f t="array" ref="DR30">IF(#REF!="","",SUM(DQ30:INDEX(DQ30:DQ236,MATCH(TRUE,INDEX(DQ30:DQ236="",0),0))))</f>
        <v>#REF!</v>
      </c>
      <c r="DS30" t="e">
        <f t="shared" si="10"/>
        <v>#REF!</v>
      </c>
      <c r="DT30" t="str">
        <f t="array" ref="DT30">IFERROR(INDEX($DS$2:$DS$208,SMALL(IF(1-($DS$2:$DS$208=""),IF(1-(#REF!:#REF!&lt;&gt;""),ROW($DS$2:$DS$208)-ROW($DS$2)+1)), ROWS(#REF!:#REF!))),"")</f>
        <v/>
      </c>
      <c r="DU30" t="e">
        <f>IF(#REF!="","",SUM(#REF!))</f>
        <v>#REF!</v>
      </c>
      <c r="DV30" t="e">
        <f t="array" ref="DV30">IF(#REF!="","",SUM(DU30:INDEX(DU30:DU236,MATCH(TRUE,INDEX(DU30:DU236="",0),0))))</f>
        <v>#REF!</v>
      </c>
      <c r="DW30" t="e">
        <f t="shared" si="11"/>
        <v>#REF!</v>
      </c>
      <c r="DX30" t="str">
        <f t="array" ref="DX30">IFERROR(INDEX($DW$2:$DW$208,SMALL(IF(1-($DW$2:$DW$208=""),IF(1-(#REF!:#REF!&lt;&gt;""),ROW($DW$2:$DW$208)-ROW($DW$2)+1)), ROWS(#REF!:#REF!))),"")</f>
        <v/>
      </c>
      <c r="DY30" t="e">
        <f>IF(#REF!="","",SUM(#REF!))</f>
        <v>#REF!</v>
      </c>
      <c r="DZ30" t="e">
        <f t="array" ref="DZ30">IF(#REF!="","",SUM(DY30:INDEX(DY30:DY236,MATCH(TRUE,INDEX(DY30:DY236="",0),0))))</f>
        <v>#REF!</v>
      </c>
      <c r="EA30" t="e">
        <f t="shared" si="12"/>
        <v>#REF!</v>
      </c>
      <c r="EB30" t="str">
        <f t="array" ref="EB30">IFERROR(INDEX($EA$2:$EA$208,SMALL(IF(1-($EA$2:$EA$208=""),IF(1-(#REF!:#REF!&lt;&gt;""),ROW($EA$2:$EA$208)-ROW($EA$2)+1)), ROWS(#REF!:#REF!))),"")</f>
        <v/>
      </c>
      <c r="EC30" t="e">
        <f>IF(#REF!="","",SUM(#REF!))</f>
        <v>#REF!</v>
      </c>
      <c r="ED30" t="e">
        <f t="array" ref="ED30">IF(#REF!="","",SUM(EC30:INDEX(EC30:EC236,MATCH(TRUE,INDEX(EC30:EC236="",0),0))))</f>
        <v>#REF!</v>
      </c>
      <c r="EE30" t="e">
        <f t="shared" si="13"/>
        <v>#REF!</v>
      </c>
      <c r="EF30" t="str">
        <f t="array" ref="EF30">IFERROR(INDEX($EE$2:$EE$208,SMALL(IF(1-($EE$2:$EE$208=""),IF(1-(#REF!:#REF!&lt;&gt;""),ROW($EE$2:$EE$208)-ROW($EE$2)+1)), ROWS(#REF!:#REF!))),"")</f>
        <v/>
      </c>
      <c r="EG30" t="e">
        <f>IF(#REF!="","",SUM(#REF!))</f>
        <v>#REF!</v>
      </c>
      <c r="EH30" t="e">
        <f t="array" ref="EH30">IF(#REF!="","",SUM(EG30:INDEX(EG30:EG236,MATCH(TRUE,INDEX(EG30:EG236="",0),0))))</f>
        <v>#REF!</v>
      </c>
      <c r="EI30" t="e">
        <f t="shared" si="14"/>
        <v>#REF!</v>
      </c>
      <c r="EJ30" t="str">
        <f t="array" ref="EJ30">IFERROR(INDEX($EI$2:$EI$208,SMALL(IF(1-($EI$2:$EI$208=""),IF(1-(#REF!:#REF!&lt;&gt;""),ROW($EI$2:$EI$208)-ROW($EI$2)+1)), ROWS(#REF!:#REF!))),"")</f>
        <v/>
      </c>
      <c r="EK30" t="e">
        <f>IF(#REF!="","",SUM(#REF!))</f>
        <v>#REF!</v>
      </c>
      <c r="EL30" t="e">
        <f t="array" ref="EL30">IF(#REF!="","",SUM(EK30:INDEX(EK30:EK236,MATCH(TRUE,INDEX(EK30:EK236="",0),0))))</f>
        <v>#REF!</v>
      </c>
      <c r="EM30" t="e">
        <f t="shared" si="15"/>
        <v>#REF!</v>
      </c>
      <c r="EN30" t="str">
        <f t="array" ref="EN30">IFERROR(INDEX($EM$2:$EM$208,SMALL(IF(1-($EM$2:$EM$208=""),IF(1-(#REF!:#REF!&lt;&gt;""),ROW($EM$2:$EM$208)-ROW($EM$2)+1)), ROWS(#REF!:#REF!))),"")</f>
        <v/>
      </c>
      <c r="EO30" t="e">
        <f>IF(#REF!="","",SUM(#REF!))</f>
        <v>#REF!</v>
      </c>
      <c r="EP30" t="e">
        <f t="array" ref="EP30">IF(#REF!="","",SUM(EO30:INDEX(EO30:EO236,MATCH(TRUE,INDEX(EO30:EO236="",0),0))))</f>
        <v>#REF!</v>
      </c>
      <c r="EQ30" t="e">
        <f t="shared" si="16"/>
        <v>#REF!</v>
      </c>
      <c r="ER30" t="str">
        <f t="array" ref="ER30">IFERROR(INDEX($EQ$2:$EQ$208,SMALL(IF(1-($EQ$2:$EQ$208=""),IF(1-(#REF!:#REF!&lt;&gt;""),ROW($EQ$2:$EQ$208)-ROW($EQ$2)+1)), ROWS(#REF!:#REF!))),"")</f>
        <v/>
      </c>
      <c r="ES30" t="e">
        <f>IF(#REF!="","",SUM(#REF!))</f>
        <v>#REF!</v>
      </c>
      <c r="ET30" t="e">
        <f t="array" ref="ET30">IF(#REF!="","",SUM(ES30:INDEX(ES30:ES236,MATCH(TRUE,INDEX(ES30:ES236="",0),0))))</f>
        <v>#REF!</v>
      </c>
      <c r="EU30" t="e">
        <f t="shared" si="17"/>
        <v>#REF!</v>
      </c>
      <c r="EV30" t="str">
        <f t="array" ref="EV30">IFERROR(INDEX($EU$2:$EU$208,SMALL(IF(1-($EU$2:$EU$208=""),IF(1-(#REF!:#REF!&lt;&gt;""),ROW($EU$2:$EU$208)-ROW($EU$2)+1)), ROWS(#REF!:#REF!))),"")</f>
        <v/>
      </c>
      <c r="EW30" t="e">
        <f>IF(#REF!="","",SUM(#REF!))</f>
        <v>#REF!</v>
      </c>
      <c r="EX30" t="e">
        <f t="array" ref="EX30">IF(#REF!="","",SUM(EW30:INDEX(EW30:EW236,MATCH(TRUE,INDEX(EW30:EW236="",0),0))))</f>
        <v>#REF!</v>
      </c>
      <c r="EY30" t="e">
        <f t="shared" si="18"/>
        <v>#REF!</v>
      </c>
      <c r="EZ30" t="str">
        <f t="array" ref="EZ30">IFERROR(INDEX($EY$2:$EY$208,SMALL(IF(1-($EY$2:$EY$208=""),IF(1-(#REF!:#REF!&lt;&gt;""),ROW($EY$2:$EY$208)-ROW($EY$2)+1)), ROWS(#REF!:#REF!))),"")</f>
        <v/>
      </c>
      <c r="FA30" t="e">
        <f>IF(#REF!="","",SUM(#REF!))</f>
        <v>#REF!</v>
      </c>
      <c r="FB30" t="e">
        <f t="array" ref="FB30">IF(#REF!="","",SUM(FA30:INDEX(FA30:FA236,MATCH(TRUE,INDEX(FA30:FA236="",0),0))))</f>
        <v>#REF!</v>
      </c>
      <c r="FC30" t="e">
        <f t="shared" si="19"/>
        <v>#REF!</v>
      </c>
      <c r="FD30" t="str">
        <f t="array" ref="FD30">IFERROR(INDEX($FC$2:$FC$208,SMALL(IF(1-($FC$2:$FC$208=""),IF(1-(#REF!:#REF!&lt;&gt;""),ROW($FC$2:$FC$208)-ROW($FC$2)+1)), ROWS(#REF!:#REF!))),"")</f>
        <v/>
      </c>
    </row>
    <row r="31" spans="1:160" x14ac:dyDescent="0.25">
      <c r="A31" t="e">
        <f>IF(#REF!="","",SUM(#REF!))</f>
        <v>#REF!</v>
      </c>
      <c r="B31" t="e">
        <f t="array" ref="B31">IF(#REF!="","",SUM($A31:INDEX(A31:$A$208,MATCH(TRUE,INDEX($A31:$A$208="",0),0))))</f>
        <v>#REF!</v>
      </c>
      <c r="C31" t="e">
        <f t="shared" si="20"/>
        <v>#REF!</v>
      </c>
      <c r="E31" t="e">
        <f>IF(#REF!="","",SUM(#REF!))</f>
        <v>#REF!</v>
      </c>
      <c r="F31" t="e">
        <f t="array" ref="F31">IF(#REF!="","",SUM($E31:INDEX(E31:$E$208,MATCH(TRUE,INDEX($E31:$E$208="",0),0))))</f>
        <v>#REF!</v>
      </c>
      <c r="G31" t="e">
        <f t="shared" si="21"/>
        <v>#REF!</v>
      </c>
      <c r="I31" t="e">
        <f>IF(#REF!="","",SUM(#REF!))</f>
        <v>#REF!</v>
      </c>
      <c r="J31" t="e">
        <f t="array" ref="J31">IF(#REF!="","",SUM(I31:INDEX(I31:I237,MATCH(TRUE,INDEX(I31:I237="",0),0))))</f>
        <v>#REF!</v>
      </c>
      <c r="K31" t="e">
        <f t="shared" si="22"/>
        <v>#REF!</v>
      </c>
      <c r="M31" t="e">
        <f>IF(#REF!="","",SUM(#REF!))</f>
        <v>#REF!</v>
      </c>
      <c r="N31" t="e">
        <f t="array" ref="N31">IF(#REF!="","",SUM(M31:INDEX(M31:M237,MATCH(TRUE,INDEX(M31:M237="",0),0))))</f>
        <v>#REF!</v>
      </c>
      <c r="O31" t="e">
        <f t="shared" si="23"/>
        <v>#REF!</v>
      </c>
      <c r="Q31" t="e">
        <f>IF(#REF!="","",SUM(#REF!))</f>
        <v>#REF!</v>
      </c>
      <c r="R31" t="e">
        <f t="array" ref="R31">IF(#REF!="","",SUM(Q31:INDEX(Q31:Q237,MATCH(TRUE,INDEX(Q31:Q237="",0),0))))</f>
        <v>#REF!</v>
      </c>
      <c r="S31" t="e">
        <f t="shared" si="24"/>
        <v>#REF!</v>
      </c>
      <c r="U31" t="e">
        <f>IF(#REF!="","",SUM(#REF!))</f>
        <v>#REF!</v>
      </c>
      <c r="V31" t="e">
        <f t="array" ref="V31">IF(#REF!="","",SUM(U31:INDEX(U31:U237,MATCH(TRUE,INDEX(U31:U237="",0),0))))</f>
        <v>#REF!</v>
      </c>
      <c r="W31" t="e">
        <f t="shared" si="25"/>
        <v>#REF!</v>
      </c>
      <c r="Y31" t="e">
        <f>IF(#REF!="","",SUM(#REF!))</f>
        <v>#REF!</v>
      </c>
      <c r="Z31" t="e">
        <f t="array" ref="Z31">IF(#REF!="","",SUM(Y31:INDEX(Y31:Y237,MATCH(TRUE,INDEX(Y31:Y237="",0),0))))</f>
        <v>#REF!</v>
      </c>
      <c r="AA31" t="e">
        <f t="shared" si="26"/>
        <v>#REF!</v>
      </c>
      <c r="AC31" t="e">
        <f>IF(#REF!="","",SUM(#REF!))</f>
        <v>#REF!</v>
      </c>
      <c r="AD31" t="e">
        <f t="array" ref="AD31">IF(#REF!="","",SUM(AC31:INDEX(AC31:AC237,MATCH(TRUE,INDEX(AC31:AC237="",0),0))))</f>
        <v>#REF!</v>
      </c>
      <c r="AE31" t="e">
        <f t="shared" si="27"/>
        <v>#REF!</v>
      </c>
      <c r="AG31" t="e">
        <f>IF(#REF!="","",SUM(#REF!))</f>
        <v>#REF!</v>
      </c>
      <c r="AH31" t="e">
        <f t="array" ref="AH31">IF(#REF!="","",SUM(AG31:INDEX(AG31:AG237,MATCH(TRUE,INDEX(AG31:AG237="",0),0))))</f>
        <v>#REF!</v>
      </c>
      <c r="AI31" t="e">
        <f t="shared" si="28"/>
        <v>#REF!</v>
      </c>
      <c r="AK31" t="e">
        <f>IF(#REF!="","",SUM(#REF!))</f>
        <v>#REF!</v>
      </c>
      <c r="AL31" t="e">
        <f t="array" ref="AL31">IF(#REF!="","",SUM(AK31:INDEX(AK31:AK237,MATCH(TRUE,INDEX(AK31:AK237="",0),0))))</f>
        <v>#REF!</v>
      </c>
      <c r="AM31" t="e">
        <f t="shared" si="29"/>
        <v>#REF!</v>
      </c>
      <c r="AO31" t="e">
        <f>IF(#REF!="","",SUM(#REF!))</f>
        <v>#REF!</v>
      </c>
      <c r="AP31" t="e">
        <f t="array" ref="AP31">IF(#REF!="","",SUM(AO31:INDEX(AO31:AO237,MATCH(TRUE,INDEX(AO31:AO237="",0),0))))</f>
        <v>#REF!</v>
      </c>
      <c r="AQ31" t="e">
        <f t="shared" si="30"/>
        <v>#REF!</v>
      </c>
      <c r="AS31" t="e">
        <f>IF(#REF!="","",SUM(#REF!))</f>
        <v>#REF!</v>
      </c>
      <c r="AT31" t="e">
        <f t="array" ref="AT31">IF(#REF!="","",SUM(AS31:INDEX(AS31:AS237,MATCH(TRUE,INDEX(AS31:AS237="",0),0))))</f>
        <v>#REF!</v>
      </c>
      <c r="AU31" t="e">
        <f t="shared" si="31"/>
        <v>#REF!</v>
      </c>
      <c r="AW31" t="e">
        <f>IF(#REF!="","",SUM(#REF!))</f>
        <v>#REF!</v>
      </c>
      <c r="AX31" t="e">
        <f t="array" ref="AX31">IF(#REF!="","",SUM(AW31:INDEX(AW31:AW237,MATCH(TRUE,INDEX(AW31:AW237="",0),0))))</f>
        <v>#REF!</v>
      </c>
      <c r="AY31" t="e">
        <f t="shared" si="32"/>
        <v>#REF!</v>
      </c>
      <c r="BA31" t="e">
        <f>IF(#REF!="","",SUM(#REF!))</f>
        <v>#REF!</v>
      </c>
      <c r="BB31" t="e">
        <f t="array" ref="BB31">IF(#REF!="","",SUM(BA31:INDEX(BA31:BA237,MATCH(TRUE,INDEX(BA31:BA237="",0),0))))</f>
        <v>#REF!</v>
      </c>
      <c r="BC31" t="e">
        <f t="shared" si="33"/>
        <v>#REF!</v>
      </c>
      <c r="BE31" t="e">
        <f>IF(#REF!="","",SUM(#REF!))</f>
        <v>#REF!</v>
      </c>
      <c r="BF31" t="e">
        <f t="array" ref="BF31">IF(#REF!="","",SUM(BE31:INDEX(BE31:BE237,MATCH(TRUE,INDEX(BE31:BE237="",0),0))))</f>
        <v>#REF!</v>
      </c>
      <c r="BG31" t="e">
        <f t="shared" si="34"/>
        <v>#REF!</v>
      </c>
      <c r="BI31" t="e">
        <f>IF(#REF!="","",SUM(#REF!))</f>
        <v>#REF!</v>
      </c>
      <c r="BJ31" t="e">
        <f t="array" ref="BJ31">IF(#REF!="","",SUM(BI31:INDEX(BI31:BI237,MATCH(TRUE,INDEX(BI31:BI237="",0),0))))</f>
        <v>#REF!</v>
      </c>
      <c r="BK31" t="e">
        <f t="shared" si="35"/>
        <v>#REF!</v>
      </c>
      <c r="BM31" t="e">
        <f>IF(#REF!="","",SUM(#REF!))</f>
        <v>#REF!</v>
      </c>
      <c r="BN31" t="e">
        <f t="array" ref="BN31">IF(#REF!="","",SUM(BM31:INDEX(BM31:BM237,MATCH(TRUE,INDEX(BM31:BM237="",0),0))))</f>
        <v>#REF!</v>
      </c>
      <c r="BO31" t="e">
        <f t="shared" si="36"/>
        <v>#REF!</v>
      </c>
      <c r="BQ31" t="e">
        <f>IF(#REF!="","",SUM(#REF!))</f>
        <v>#REF!</v>
      </c>
      <c r="BR31" t="e">
        <f t="array" ref="BR31">IF(#REF!="","",SUM(BQ31:INDEX(BQ31:BQ237,MATCH(TRUE,INDEX(BQ31:BQ237="",0),0))))</f>
        <v>#REF!</v>
      </c>
      <c r="BS31" t="e">
        <f t="shared" si="37"/>
        <v>#REF!</v>
      </c>
      <c r="BU31" t="e">
        <f>IF(#REF!="","",SUM(#REF!))</f>
        <v>#REF!</v>
      </c>
      <c r="BV31" t="e">
        <f t="array" ref="BV31">IF(#REF!="","",SUM(BU31:INDEX(BU31:BU237,MATCH(TRUE,INDEX(BU31:BU237="",0),0))))</f>
        <v>#REF!</v>
      </c>
      <c r="BW31" t="e">
        <f t="shared" si="38"/>
        <v>#REF!</v>
      </c>
      <c r="BY31" t="e">
        <f>IF(#REF!="","",SUM(#REF!))</f>
        <v>#REF!</v>
      </c>
      <c r="BZ31" t="e">
        <f t="array" ref="BZ31">IF(#REF!="","",SUM(BY31:INDEX(BY31:BY237,MATCH(TRUE,INDEX(BY31:BY237="",0),0))))</f>
        <v>#REF!</v>
      </c>
      <c r="CA31" t="e">
        <f t="shared" si="39"/>
        <v>#REF!</v>
      </c>
      <c r="CC31" t="e">
        <f>IF(#REF!="","",SUM(#REF!))</f>
        <v>#REF!</v>
      </c>
      <c r="CD31" t="e">
        <f t="array" ref="CD31">IF(#REF!="","",SUM(CC31:INDEX(CC31:CC237,MATCH(TRUE,INDEX(CC31:CC237="",0),0))))</f>
        <v>#REF!</v>
      </c>
      <c r="CE31" t="e">
        <f t="shared" si="0"/>
        <v>#REF!</v>
      </c>
      <c r="CF31" t="str">
        <f t="array" ref="CF31">IFERROR(INDEX($CE$2:$CE$208,SMALL(IF(1-($CE$2:$CE$208=""),IF(1-(#REF!:#REF!&lt;&gt;""),ROW($CE$2:$CE$208)-ROW($CE$2)+1)), ROWS(#REF!:#REF!))),"")</f>
        <v/>
      </c>
      <c r="CG31" t="e">
        <f>IF(#REF!="","",SUM(#REF!))</f>
        <v>#REF!</v>
      </c>
      <c r="CH31" t="e">
        <f t="array" ref="CH31">IF(#REF!="","",SUM(CG31:INDEX(CG31:CG237,MATCH(TRUE,INDEX(CG31:CG237="",0),0))))</f>
        <v>#REF!</v>
      </c>
      <c r="CI31" t="e">
        <f t="shared" si="1"/>
        <v>#REF!</v>
      </c>
      <c r="CJ31" t="str">
        <f t="array" ref="CJ31">IFERROR(INDEX($CI$2:$CI$208,SMALL(IF(1-($CI$2:$CI$208=""),IF(1-(#REF!:#REF!&lt;&gt;""),ROW($CI$2:$CI$208)-ROW($CI$2)+1)), ROWS(#REF!:#REF!))),"")</f>
        <v/>
      </c>
      <c r="CK31" t="e">
        <f>IF(#REF!="","",SUM(#REF!))</f>
        <v>#REF!</v>
      </c>
      <c r="CL31" t="e">
        <f t="array" ref="CL31">IF(#REF!="","",SUM(CK31:INDEX(CK31:CK237,MATCH(TRUE,INDEX(CK31:CK237="",0),0))))</f>
        <v>#REF!</v>
      </c>
      <c r="CM31" t="e">
        <f t="shared" si="2"/>
        <v>#REF!</v>
      </c>
      <c r="CN31" t="str">
        <f t="array" ref="CN31">IFERROR(INDEX($CM$2:$CM$208,SMALL(IF(1-($CM$2:$CM$208=""),IF(1-(#REF!:#REF!&lt;&gt;""),ROW($CM$2:$CM$208)-ROW($CM$2)+1)), ROWS(#REF!:#REF!))),"")</f>
        <v/>
      </c>
      <c r="CO31" t="e">
        <f>IF(#REF!="","",SUM(#REF!))</f>
        <v>#REF!</v>
      </c>
      <c r="CP31" t="e">
        <f t="array" ref="CP31">IF(#REF!="","",SUM(CO31:INDEX(CO31:CO237,MATCH(TRUE,INDEX(CO31:CO237="",0),0))))</f>
        <v>#REF!</v>
      </c>
      <c r="CQ31" t="e">
        <f t="shared" si="3"/>
        <v>#REF!</v>
      </c>
      <c r="CR31" t="str">
        <f t="array" ref="CR31">IFERROR(INDEX($CQ$2:$CQ$208,SMALL(IF(1-($CQ$2:$CQ$208=""),IF(1-(#REF!:#REF!&lt;&gt;""),ROW($CQ$2:$CQ$208)-ROW($CQ$2)+1)), ROWS(#REF!:#REF!))),"")</f>
        <v/>
      </c>
      <c r="CS31" t="e">
        <f>IF(#REF!="","",SUM(#REF!))</f>
        <v>#REF!</v>
      </c>
      <c r="CT31" t="e">
        <f t="array" ref="CT31">IF(#REF!="","",SUM(CS31:INDEX(CS31:CS237,MATCH(TRUE,INDEX(CS31:CS237="",0),0))))</f>
        <v>#REF!</v>
      </c>
      <c r="CU31" t="e">
        <f t="shared" si="4"/>
        <v>#REF!</v>
      </c>
      <c r="CV31" t="str">
        <f t="array" ref="CV31">IFERROR(INDEX($CU$2:$CU$208,SMALL(IF(1-($CU$2:$CU$208=""),IF(1-(#REF!:#REF!&lt;&gt;""),ROW($CU$2:$CU$208)-ROW($CU$2)+1)), ROWS(#REF!:#REF!))),"")</f>
        <v/>
      </c>
      <c r="CW31" t="e">
        <f>IF(#REF!="","",SUM(#REF!))</f>
        <v>#REF!</v>
      </c>
      <c r="CX31" t="e">
        <f t="array" ref="CX31">IF(#REF!="","",SUM(CW31:INDEX(CW31:CW237,MATCH(TRUE,INDEX(CW31:CW237="",0),0))))</f>
        <v>#REF!</v>
      </c>
      <c r="CY31" t="e">
        <f t="shared" si="5"/>
        <v>#REF!</v>
      </c>
      <c r="CZ31" t="str">
        <f t="array" ref="CZ31">IFERROR(INDEX($CY$2:$CY$208,SMALL(IF(1-($CY$2:$CY$208=""),IF(1-(#REF!:#REF!&lt;&gt;""),ROW($CY$2:$CY$208)-ROW($CY$2)+1)), ROWS(#REF!:#REF!))),"")</f>
        <v/>
      </c>
      <c r="DA31" t="e">
        <f>IF(#REF!="","",SUM(#REF!))</f>
        <v>#REF!</v>
      </c>
      <c r="DB31" t="e">
        <f t="array" ref="DB31">IF(#REF!="","",SUM(DA31:INDEX(DA31:DA237,MATCH(TRUE,INDEX(DA31:DA237="",0),0))))</f>
        <v>#REF!</v>
      </c>
      <c r="DC31" t="e">
        <f t="shared" si="6"/>
        <v>#REF!</v>
      </c>
      <c r="DD31" t="str">
        <f t="array" ref="DD31">IFERROR(INDEX($DC$2:$DC$208,SMALL(IF(1-($DC$2:$DC$208=""),IF(1-(#REF!:#REF!&lt;&gt;""),ROW($DC$2:$DC$208)-ROW($DC$2)+1)), ROWS(#REF!:#REF!))),"")</f>
        <v/>
      </c>
      <c r="DE31" t="e">
        <f>IF(#REF!="","",SUM(#REF!))</f>
        <v>#REF!</v>
      </c>
      <c r="DF31" t="e">
        <f t="array" ref="DF31">IF(#REF!="","",SUM(DE31:INDEX(DE31:DE237,MATCH(TRUE,INDEX(DE31:DE237="",0),0))))</f>
        <v>#REF!</v>
      </c>
      <c r="DG31" t="e">
        <f t="shared" si="7"/>
        <v>#REF!</v>
      </c>
      <c r="DH31" t="str">
        <f t="array" ref="DH31">IFERROR(INDEX($DG$2:$DG$208,SMALL(IF(1-($DG$2:$DG$208=""),IF(1-(#REF!:#REF!&lt;&gt;""),ROW($DG$2:$DG$208)-ROW($DG$2)+1)), ROWS(#REF!:#REF!))),"")</f>
        <v/>
      </c>
      <c r="DI31" t="e">
        <f>IF(#REF!="","",SUM(#REF!))</f>
        <v>#REF!</v>
      </c>
      <c r="DJ31" t="e">
        <f t="array" ref="DJ31">IF(#REF!="","",SUM(DI31:INDEX(DI31:DI237,MATCH(TRUE,INDEX(DI31:DI237="",0),0))))</f>
        <v>#REF!</v>
      </c>
      <c r="DK31" t="e">
        <f t="shared" si="8"/>
        <v>#REF!</v>
      </c>
      <c r="DL31" t="str">
        <f t="array" ref="DL31">IFERROR(INDEX($DK$2:$DK$208,SMALL(IF(1-($DK$2:$DK$208=""),IF(1-(#REF!:#REF!&lt;&gt;""),ROW($DK$2:$DK$208)-ROW($DK$2)+1)), ROWS(#REF!:#REF!))),"")</f>
        <v/>
      </c>
      <c r="DM31" t="e">
        <f>IF(#REF!="","",SUM(#REF!))</f>
        <v>#REF!</v>
      </c>
      <c r="DN31" t="e">
        <f t="array" ref="DN31">IF(#REF!="","",SUM(DM31:INDEX(DM31:DM237,MATCH(TRUE,INDEX(DM31:DM237="",0),0))))</f>
        <v>#REF!</v>
      </c>
      <c r="DO31" t="e">
        <f t="shared" si="9"/>
        <v>#REF!</v>
      </c>
      <c r="DP31" t="str">
        <f t="array" ref="DP31">IFERROR(INDEX($DO$2:$DO$208,SMALL(IF(1-($DO$2:$DO$208=""),IF(1-(#REF!:#REF!&lt;&gt;""),ROW($DO$2:$DO$208)-ROW($DO$2)+1)), ROWS(#REF!:#REF!))),"")</f>
        <v/>
      </c>
      <c r="DQ31" t="e">
        <f>IF(#REF!="","",SUM(#REF!))</f>
        <v>#REF!</v>
      </c>
      <c r="DR31" t="e">
        <f t="array" ref="DR31">IF(#REF!="","",SUM(DQ31:INDEX(DQ31:DQ237,MATCH(TRUE,INDEX(DQ31:DQ237="",0),0))))</f>
        <v>#REF!</v>
      </c>
      <c r="DS31" t="e">
        <f t="shared" si="10"/>
        <v>#REF!</v>
      </c>
      <c r="DT31" t="str">
        <f t="array" ref="DT31">IFERROR(INDEX($DS$2:$DS$208,SMALL(IF(1-($DS$2:$DS$208=""),IF(1-(#REF!:#REF!&lt;&gt;""),ROW($DS$2:$DS$208)-ROW($DS$2)+1)), ROWS(#REF!:#REF!))),"")</f>
        <v/>
      </c>
      <c r="DU31" t="e">
        <f>IF(#REF!="","",SUM(#REF!))</f>
        <v>#REF!</v>
      </c>
      <c r="DV31" t="e">
        <f t="array" ref="DV31">IF(#REF!="","",SUM(DU31:INDEX(DU31:DU237,MATCH(TRUE,INDEX(DU31:DU237="",0),0))))</f>
        <v>#REF!</v>
      </c>
      <c r="DW31" t="e">
        <f t="shared" si="11"/>
        <v>#REF!</v>
      </c>
      <c r="DX31" t="str">
        <f t="array" ref="DX31">IFERROR(INDEX($DW$2:$DW$208,SMALL(IF(1-($DW$2:$DW$208=""),IF(1-(#REF!:#REF!&lt;&gt;""),ROW($DW$2:$DW$208)-ROW($DW$2)+1)), ROWS(#REF!:#REF!))),"")</f>
        <v/>
      </c>
      <c r="DY31" t="e">
        <f>IF(#REF!="","",SUM(#REF!))</f>
        <v>#REF!</v>
      </c>
      <c r="DZ31" t="e">
        <f t="array" ref="DZ31">IF(#REF!="","",SUM(DY31:INDEX(DY31:DY237,MATCH(TRUE,INDEX(DY31:DY237="",0),0))))</f>
        <v>#REF!</v>
      </c>
      <c r="EA31" t="e">
        <f t="shared" si="12"/>
        <v>#REF!</v>
      </c>
      <c r="EB31" t="str">
        <f t="array" ref="EB31">IFERROR(INDEX($EA$2:$EA$208,SMALL(IF(1-($EA$2:$EA$208=""),IF(1-(#REF!:#REF!&lt;&gt;""),ROW($EA$2:$EA$208)-ROW($EA$2)+1)), ROWS(#REF!:#REF!))),"")</f>
        <v/>
      </c>
      <c r="EC31" t="e">
        <f>IF(#REF!="","",SUM(#REF!))</f>
        <v>#REF!</v>
      </c>
      <c r="ED31" t="e">
        <f t="array" ref="ED31">IF(#REF!="","",SUM(EC31:INDEX(EC31:EC237,MATCH(TRUE,INDEX(EC31:EC237="",0),0))))</f>
        <v>#REF!</v>
      </c>
      <c r="EE31" t="e">
        <f t="shared" si="13"/>
        <v>#REF!</v>
      </c>
      <c r="EF31" t="str">
        <f t="array" ref="EF31">IFERROR(INDEX($EE$2:$EE$208,SMALL(IF(1-($EE$2:$EE$208=""),IF(1-(#REF!:#REF!&lt;&gt;""),ROW($EE$2:$EE$208)-ROW($EE$2)+1)), ROWS(#REF!:#REF!))),"")</f>
        <v/>
      </c>
      <c r="EG31" t="e">
        <f>IF(#REF!="","",SUM(#REF!))</f>
        <v>#REF!</v>
      </c>
      <c r="EH31" t="e">
        <f t="array" ref="EH31">IF(#REF!="","",SUM(EG31:INDEX(EG31:EG237,MATCH(TRUE,INDEX(EG31:EG237="",0),0))))</f>
        <v>#REF!</v>
      </c>
      <c r="EI31" t="e">
        <f t="shared" si="14"/>
        <v>#REF!</v>
      </c>
      <c r="EJ31" t="str">
        <f t="array" ref="EJ31">IFERROR(INDEX($EI$2:$EI$208,SMALL(IF(1-($EI$2:$EI$208=""),IF(1-(#REF!:#REF!&lt;&gt;""),ROW($EI$2:$EI$208)-ROW($EI$2)+1)), ROWS(#REF!:#REF!))),"")</f>
        <v/>
      </c>
      <c r="EK31" t="e">
        <f>IF(#REF!="","",SUM(#REF!))</f>
        <v>#REF!</v>
      </c>
      <c r="EL31" t="e">
        <f t="array" ref="EL31">IF(#REF!="","",SUM(EK31:INDEX(EK31:EK237,MATCH(TRUE,INDEX(EK31:EK237="",0),0))))</f>
        <v>#REF!</v>
      </c>
      <c r="EM31" t="e">
        <f t="shared" si="15"/>
        <v>#REF!</v>
      </c>
      <c r="EN31" t="str">
        <f t="array" ref="EN31">IFERROR(INDEX($EM$2:$EM$208,SMALL(IF(1-($EM$2:$EM$208=""),IF(1-(#REF!:#REF!&lt;&gt;""),ROW($EM$2:$EM$208)-ROW($EM$2)+1)), ROWS(#REF!:#REF!))),"")</f>
        <v/>
      </c>
      <c r="EO31" t="e">
        <f>IF(#REF!="","",SUM(#REF!))</f>
        <v>#REF!</v>
      </c>
      <c r="EP31" t="e">
        <f t="array" ref="EP31">IF(#REF!="","",SUM(EO31:INDEX(EO31:EO237,MATCH(TRUE,INDEX(EO31:EO237="",0),0))))</f>
        <v>#REF!</v>
      </c>
      <c r="EQ31" t="e">
        <f t="shared" si="16"/>
        <v>#REF!</v>
      </c>
      <c r="ER31" t="str">
        <f t="array" ref="ER31">IFERROR(INDEX($EQ$2:$EQ$208,SMALL(IF(1-($EQ$2:$EQ$208=""),IF(1-(#REF!:#REF!&lt;&gt;""),ROW($EQ$2:$EQ$208)-ROW($EQ$2)+1)), ROWS(#REF!:#REF!))),"")</f>
        <v/>
      </c>
      <c r="ES31" t="e">
        <f>IF(#REF!="","",SUM(#REF!))</f>
        <v>#REF!</v>
      </c>
      <c r="ET31" t="e">
        <f t="array" ref="ET31">IF(#REF!="","",SUM(ES31:INDEX(ES31:ES237,MATCH(TRUE,INDEX(ES31:ES237="",0),0))))</f>
        <v>#REF!</v>
      </c>
      <c r="EU31" t="e">
        <f t="shared" si="17"/>
        <v>#REF!</v>
      </c>
      <c r="EV31" t="str">
        <f t="array" ref="EV31">IFERROR(INDEX($EU$2:$EU$208,SMALL(IF(1-($EU$2:$EU$208=""),IF(1-(#REF!:#REF!&lt;&gt;""),ROW($EU$2:$EU$208)-ROW($EU$2)+1)), ROWS(#REF!:#REF!))),"")</f>
        <v/>
      </c>
      <c r="EW31" t="e">
        <f>IF(#REF!="","",SUM(#REF!))</f>
        <v>#REF!</v>
      </c>
      <c r="EX31" t="e">
        <f t="array" ref="EX31">IF(#REF!="","",SUM(EW31:INDEX(EW31:EW237,MATCH(TRUE,INDEX(EW31:EW237="",0),0))))</f>
        <v>#REF!</v>
      </c>
      <c r="EY31" t="e">
        <f t="shared" si="18"/>
        <v>#REF!</v>
      </c>
      <c r="EZ31" t="str">
        <f t="array" ref="EZ31">IFERROR(INDEX($EY$2:$EY$208,SMALL(IF(1-($EY$2:$EY$208=""),IF(1-(#REF!:#REF!&lt;&gt;""),ROW($EY$2:$EY$208)-ROW($EY$2)+1)), ROWS(#REF!:#REF!))),"")</f>
        <v/>
      </c>
      <c r="FA31" t="e">
        <f>IF(#REF!="","",SUM(#REF!))</f>
        <v>#REF!</v>
      </c>
      <c r="FB31" t="e">
        <f t="array" ref="FB31">IF(#REF!="","",SUM(FA31:INDEX(FA31:FA237,MATCH(TRUE,INDEX(FA31:FA237="",0),0))))</f>
        <v>#REF!</v>
      </c>
      <c r="FC31" t="e">
        <f t="shared" si="19"/>
        <v>#REF!</v>
      </c>
      <c r="FD31" t="str">
        <f t="array" ref="FD31">IFERROR(INDEX($FC$2:$FC$208,SMALL(IF(1-($FC$2:$FC$208=""),IF(1-(#REF!:#REF!&lt;&gt;""),ROW($FC$2:$FC$208)-ROW($FC$2)+1)), ROWS(#REF!:#REF!))),"")</f>
        <v/>
      </c>
    </row>
    <row r="32" spans="1:160" x14ac:dyDescent="0.25">
      <c r="A32" t="e">
        <f>IF(#REF!="","",SUM(#REF!))</f>
        <v>#REF!</v>
      </c>
      <c r="B32" t="e">
        <f t="array" ref="B32">IF(#REF!="","",SUM($A32:INDEX(A32:$A$208,MATCH(TRUE,INDEX($A32:$A$208="",0),0))))</f>
        <v>#REF!</v>
      </c>
      <c r="C32" t="e">
        <f t="shared" si="20"/>
        <v>#REF!</v>
      </c>
      <c r="E32" t="e">
        <f>IF(#REF!="","",SUM(#REF!))</f>
        <v>#REF!</v>
      </c>
      <c r="F32" t="e">
        <f t="array" ref="F32">IF(#REF!="","",SUM($E32:INDEX(E32:$E$208,MATCH(TRUE,INDEX($E32:$E$208="",0),0))))</f>
        <v>#REF!</v>
      </c>
      <c r="G32" t="e">
        <f t="shared" si="21"/>
        <v>#REF!</v>
      </c>
      <c r="I32" t="e">
        <f>IF(#REF!="","",SUM(#REF!))</f>
        <v>#REF!</v>
      </c>
      <c r="J32" t="e">
        <f t="array" ref="J32">IF(#REF!="","",SUM(I32:INDEX(I32:I238,MATCH(TRUE,INDEX(I32:I238="",0),0))))</f>
        <v>#REF!</v>
      </c>
      <c r="K32" t="e">
        <f t="shared" si="22"/>
        <v>#REF!</v>
      </c>
      <c r="M32" t="e">
        <f>IF(#REF!="","",SUM(#REF!))</f>
        <v>#REF!</v>
      </c>
      <c r="N32" t="e">
        <f t="array" ref="N32">IF(#REF!="","",SUM(M32:INDEX(M32:M238,MATCH(TRUE,INDEX(M32:M238="",0),0))))</f>
        <v>#REF!</v>
      </c>
      <c r="O32" t="e">
        <f t="shared" si="23"/>
        <v>#REF!</v>
      </c>
      <c r="Q32" t="e">
        <f>IF(#REF!="","",SUM(#REF!))</f>
        <v>#REF!</v>
      </c>
      <c r="R32" t="e">
        <f t="array" ref="R32">IF(#REF!="","",SUM(Q32:INDEX(Q32:Q238,MATCH(TRUE,INDEX(Q32:Q238="",0),0))))</f>
        <v>#REF!</v>
      </c>
      <c r="S32" t="e">
        <f t="shared" si="24"/>
        <v>#REF!</v>
      </c>
      <c r="U32" t="e">
        <f>IF(#REF!="","",SUM(#REF!))</f>
        <v>#REF!</v>
      </c>
      <c r="V32" t="e">
        <f t="array" ref="V32">IF(#REF!="","",SUM(U32:INDEX(U32:U238,MATCH(TRUE,INDEX(U32:U238="",0),0))))</f>
        <v>#REF!</v>
      </c>
      <c r="W32" t="e">
        <f t="shared" si="25"/>
        <v>#REF!</v>
      </c>
      <c r="Y32" t="e">
        <f>IF(#REF!="","",SUM(#REF!))</f>
        <v>#REF!</v>
      </c>
      <c r="Z32" t="e">
        <f t="array" ref="Z32">IF(#REF!="","",SUM(Y32:INDEX(Y32:Y238,MATCH(TRUE,INDEX(Y32:Y238="",0),0))))</f>
        <v>#REF!</v>
      </c>
      <c r="AA32" t="e">
        <f t="shared" si="26"/>
        <v>#REF!</v>
      </c>
      <c r="AC32" t="e">
        <f>IF(#REF!="","",SUM(#REF!))</f>
        <v>#REF!</v>
      </c>
      <c r="AD32" t="e">
        <f t="array" ref="AD32">IF(#REF!="","",SUM(AC32:INDEX(AC32:AC238,MATCH(TRUE,INDEX(AC32:AC238="",0),0))))</f>
        <v>#REF!</v>
      </c>
      <c r="AE32" t="e">
        <f t="shared" si="27"/>
        <v>#REF!</v>
      </c>
      <c r="AG32" t="e">
        <f>IF(#REF!="","",SUM(#REF!))</f>
        <v>#REF!</v>
      </c>
      <c r="AH32" t="e">
        <f t="array" ref="AH32">IF(#REF!="","",SUM(AG32:INDEX(AG32:AG238,MATCH(TRUE,INDEX(AG32:AG238="",0),0))))</f>
        <v>#REF!</v>
      </c>
      <c r="AI32" t="e">
        <f t="shared" si="28"/>
        <v>#REF!</v>
      </c>
      <c r="AK32" t="e">
        <f>IF(#REF!="","",SUM(#REF!))</f>
        <v>#REF!</v>
      </c>
      <c r="AL32" t="e">
        <f t="array" ref="AL32">IF(#REF!="","",SUM(AK32:INDEX(AK32:AK238,MATCH(TRUE,INDEX(AK32:AK238="",0),0))))</f>
        <v>#REF!</v>
      </c>
      <c r="AM32" t="e">
        <f t="shared" si="29"/>
        <v>#REF!</v>
      </c>
      <c r="AO32" t="e">
        <f>IF(#REF!="","",SUM(#REF!))</f>
        <v>#REF!</v>
      </c>
      <c r="AP32" t="e">
        <f t="array" ref="AP32">IF(#REF!="","",SUM(AO32:INDEX(AO32:AO238,MATCH(TRUE,INDEX(AO32:AO238="",0),0))))</f>
        <v>#REF!</v>
      </c>
      <c r="AQ32" t="e">
        <f t="shared" si="30"/>
        <v>#REF!</v>
      </c>
      <c r="AS32" t="e">
        <f>IF(#REF!="","",SUM(#REF!))</f>
        <v>#REF!</v>
      </c>
      <c r="AT32" t="e">
        <f t="array" ref="AT32">IF(#REF!="","",SUM(AS32:INDEX(AS32:AS238,MATCH(TRUE,INDEX(AS32:AS238="",0),0))))</f>
        <v>#REF!</v>
      </c>
      <c r="AU32" t="e">
        <f t="shared" si="31"/>
        <v>#REF!</v>
      </c>
      <c r="AW32" t="e">
        <f>IF(#REF!="","",SUM(#REF!))</f>
        <v>#REF!</v>
      </c>
      <c r="AX32" t="e">
        <f t="array" ref="AX32">IF(#REF!="","",SUM(AW32:INDEX(AW32:AW238,MATCH(TRUE,INDEX(AW32:AW238="",0),0))))</f>
        <v>#REF!</v>
      </c>
      <c r="AY32" t="e">
        <f t="shared" si="32"/>
        <v>#REF!</v>
      </c>
      <c r="BA32" t="e">
        <f>IF(#REF!="","",SUM(#REF!))</f>
        <v>#REF!</v>
      </c>
      <c r="BB32" t="e">
        <f t="array" ref="BB32">IF(#REF!="","",SUM(BA32:INDEX(BA32:BA238,MATCH(TRUE,INDEX(BA32:BA238="",0),0))))</f>
        <v>#REF!</v>
      </c>
      <c r="BC32" t="e">
        <f t="shared" si="33"/>
        <v>#REF!</v>
      </c>
      <c r="BE32" t="e">
        <f>IF(#REF!="","",SUM(#REF!))</f>
        <v>#REF!</v>
      </c>
      <c r="BF32" t="e">
        <f t="array" ref="BF32">IF(#REF!="","",SUM(BE32:INDEX(BE32:BE238,MATCH(TRUE,INDEX(BE32:BE238="",0),0))))</f>
        <v>#REF!</v>
      </c>
      <c r="BG32" t="e">
        <f t="shared" si="34"/>
        <v>#REF!</v>
      </c>
      <c r="BI32" t="e">
        <f>IF(#REF!="","",SUM(#REF!))</f>
        <v>#REF!</v>
      </c>
      <c r="BJ32" t="e">
        <f t="array" ref="BJ32">IF(#REF!="","",SUM(BI32:INDEX(BI32:BI238,MATCH(TRUE,INDEX(BI32:BI238="",0),0))))</f>
        <v>#REF!</v>
      </c>
      <c r="BK32" t="e">
        <f t="shared" si="35"/>
        <v>#REF!</v>
      </c>
      <c r="BM32" t="e">
        <f>IF(#REF!="","",SUM(#REF!))</f>
        <v>#REF!</v>
      </c>
      <c r="BN32" t="e">
        <f t="array" ref="BN32">IF(#REF!="","",SUM(BM32:INDEX(BM32:BM238,MATCH(TRUE,INDEX(BM32:BM238="",0),0))))</f>
        <v>#REF!</v>
      </c>
      <c r="BO32" t="e">
        <f t="shared" si="36"/>
        <v>#REF!</v>
      </c>
      <c r="BQ32" t="e">
        <f>IF(#REF!="","",SUM(#REF!))</f>
        <v>#REF!</v>
      </c>
      <c r="BR32" t="e">
        <f t="array" ref="BR32">IF(#REF!="","",SUM(BQ32:INDEX(BQ32:BQ238,MATCH(TRUE,INDEX(BQ32:BQ238="",0),0))))</f>
        <v>#REF!</v>
      </c>
      <c r="BS32" t="e">
        <f t="shared" si="37"/>
        <v>#REF!</v>
      </c>
      <c r="BU32" t="e">
        <f>IF(#REF!="","",SUM(#REF!))</f>
        <v>#REF!</v>
      </c>
      <c r="BV32" t="e">
        <f t="array" ref="BV32">IF(#REF!="","",SUM(BU32:INDEX(BU32:BU238,MATCH(TRUE,INDEX(BU32:BU238="",0),0))))</f>
        <v>#REF!</v>
      </c>
      <c r="BW32" t="e">
        <f t="shared" si="38"/>
        <v>#REF!</v>
      </c>
      <c r="BY32" t="e">
        <f>IF(#REF!="","",SUM(#REF!))</f>
        <v>#REF!</v>
      </c>
      <c r="BZ32" t="e">
        <f t="array" ref="BZ32">IF(#REF!="","",SUM(BY32:INDEX(BY32:BY238,MATCH(TRUE,INDEX(BY32:BY238="",0),0))))</f>
        <v>#REF!</v>
      </c>
      <c r="CA32" t="e">
        <f t="shared" si="39"/>
        <v>#REF!</v>
      </c>
      <c r="CC32" t="e">
        <f>IF(#REF!="","",SUM(#REF!))</f>
        <v>#REF!</v>
      </c>
      <c r="CD32" t="e">
        <f t="array" ref="CD32">IF(#REF!="","",SUM(CC32:INDEX(CC32:CC238,MATCH(TRUE,INDEX(CC32:CC238="",0),0))))</f>
        <v>#REF!</v>
      </c>
      <c r="CE32" t="e">
        <f t="shared" si="0"/>
        <v>#REF!</v>
      </c>
      <c r="CF32" t="str">
        <f t="array" ref="CF32">IFERROR(INDEX($CE$2:$CE$208,SMALL(IF(1-($CE$2:$CE$208=""),IF(1-(#REF!:#REF!&lt;&gt;""),ROW($CE$2:$CE$208)-ROW($CE$2)+1)), ROWS(#REF!:#REF!))),"")</f>
        <v/>
      </c>
      <c r="CG32" t="e">
        <f>IF(#REF!="","",SUM(#REF!))</f>
        <v>#REF!</v>
      </c>
      <c r="CH32" t="e">
        <f t="array" ref="CH32">IF(#REF!="","",SUM(CG32:INDEX(CG32:CG238,MATCH(TRUE,INDEX(CG32:CG238="",0),0))))</f>
        <v>#REF!</v>
      </c>
      <c r="CI32" t="e">
        <f t="shared" si="1"/>
        <v>#REF!</v>
      </c>
      <c r="CJ32" t="str">
        <f t="array" ref="CJ32">IFERROR(INDEX($CI$2:$CI$208,SMALL(IF(1-($CI$2:$CI$208=""),IF(1-(#REF!:#REF!&lt;&gt;""),ROW($CI$2:$CI$208)-ROW($CI$2)+1)), ROWS(#REF!:#REF!))),"")</f>
        <v/>
      </c>
      <c r="CK32" t="e">
        <f>IF(#REF!="","",SUM(#REF!))</f>
        <v>#REF!</v>
      </c>
      <c r="CL32" t="e">
        <f t="array" ref="CL32">IF(#REF!="","",SUM(CK32:INDEX(CK32:CK238,MATCH(TRUE,INDEX(CK32:CK238="",0),0))))</f>
        <v>#REF!</v>
      </c>
      <c r="CM32" t="e">
        <f t="shared" si="2"/>
        <v>#REF!</v>
      </c>
      <c r="CN32" t="str">
        <f t="array" ref="CN32">IFERROR(INDEX($CM$2:$CM$208,SMALL(IF(1-($CM$2:$CM$208=""),IF(1-(#REF!:#REF!&lt;&gt;""),ROW($CM$2:$CM$208)-ROW($CM$2)+1)), ROWS(#REF!:#REF!))),"")</f>
        <v/>
      </c>
      <c r="CO32" t="e">
        <f>IF(#REF!="","",SUM(#REF!))</f>
        <v>#REF!</v>
      </c>
      <c r="CP32" t="e">
        <f t="array" ref="CP32">IF(#REF!="","",SUM(CO32:INDEX(CO32:CO238,MATCH(TRUE,INDEX(CO32:CO238="",0),0))))</f>
        <v>#REF!</v>
      </c>
      <c r="CQ32" t="e">
        <f t="shared" si="3"/>
        <v>#REF!</v>
      </c>
      <c r="CR32" t="str">
        <f t="array" ref="CR32">IFERROR(INDEX($CQ$2:$CQ$208,SMALL(IF(1-($CQ$2:$CQ$208=""),IF(1-(#REF!:#REF!&lt;&gt;""),ROW($CQ$2:$CQ$208)-ROW($CQ$2)+1)), ROWS(#REF!:#REF!))),"")</f>
        <v/>
      </c>
      <c r="CS32" t="e">
        <f>IF(#REF!="","",SUM(#REF!))</f>
        <v>#REF!</v>
      </c>
      <c r="CT32" t="e">
        <f t="array" ref="CT32">IF(#REF!="","",SUM(CS32:INDEX(CS32:CS238,MATCH(TRUE,INDEX(CS32:CS238="",0),0))))</f>
        <v>#REF!</v>
      </c>
      <c r="CU32" t="e">
        <f t="shared" si="4"/>
        <v>#REF!</v>
      </c>
      <c r="CV32" t="str">
        <f t="array" ref="CV32">IFERROR(INDEX($CU$2:$CU$208,SMALL(IF(1-($CU$2:$CU$208=""),IF(1-(#REF!:#REF!&lt;&gt;""),ROW($CU$2:$CU$208)-ROW($CU$2)+1)), ROWS(#REF!:#REF!))),"")</f>
        <v/>
      </c>
      <c r="CW32" t="e">
        <f>IF(#REF!="","",SUM(#REF!))</f>
        <v>#REF!</v>
      </c>
      <c r="CX32" t="e">
        <f t="array" ref="CX32">IF(#REF!="","",SUM(CW32:INDEX(CW32:CW238,MATCH(TRUE,INDEX(CW32:CW238="",0),0))))</f>
        <v>#REF!</v>
      </c>
      <c r="CY32" t="e">
        <f t="shared" si="5"/>
        <v>#REF!</v>
      </c>
      <c r="CZ32" t="str">
        <f t="array" ref="CZ32">IFERROR(INDEX($CY$2:$CY$208,SMALL(IF(1-($CY$2:$CY$208=""),IF(1-(#REF!:#REF!&lt;&gt;""),ROW($CY$2:$CY$208)-ROW($CY$2)+1)), ROWS(#REF!:#REF!))),"")</f>
        <v/>
      </c>
      <c r="DA32" t="e">
        <f>IF(#REF!="","",SUM(#REF!))</f>
        <v>#REF!</v>
      </c>
      <c r="DB32" t="e">
        <f t="array" ref="DB32">IF(#REF!="","",SUM(DA32:INDEX(DA32:DA238,MATCH(TRUE,INDEX(DA32:DA238="",0),0))))</f>
        <v>#REF!</v>
      </c>
      <c r="DC32" t="e">
        <f t="shared" si="6"/>
        <v>#REF!</v>
      </c>
      <c r="DD32" t="str">
        <f t="array" ref="DD32">IFERROR(INDEX($DC$2:$DC$208,SMALL(IF(1-($DC$2:$DC$208=""),IF(1-(#REF!:#REF!&lt;&gt;""),ROW($DC$2:$DC$208)-ROW($DC$2)+1)), ROWS(#REF!:#REF!))),"")</f>
        <v/>
      </c>
      <c r="DE32" t="e">
        <f>IF(#REF!="","",SUM(#REF!))</f>
        <v>#REF!</v>
      </c>
      <c r="DF32" t="e">
        <f t="array" ref="DF32">IF(#REF!="","",SUM(DE32:INDEX(DE32:DE238,MATCH(TRUE,INDEX(DE32:DE238="",0),0))))</f>
        <v>#REF!</v>
      </c>
      <c r="DG32" t="e">
        <f t="shared" si="7"/>
        <v>#REF!</v>
      </c>
      <c r="DH32" t="str">
        <f t="array" ref="DH32">IFERROR(INDEX($DG$2:$DG$208,SMALL(IF(1-($DG$2:$DG$208=""),IF(1-(#REF!:#REF!&lt;&gt;""),ROW($DG$2:$DG$208)-ROW($DG$2)+1)), ROWS(#REF!:#REF!))),"")</f>
        <v/>
      </c>
      <c r="DI32" t="e">
        <f>IF(#REF!="","",SUM(#REF!))</f>
        <v>#REF!</v>
      </c>
      <c r="DJ32" t="e">
        <f t="array" ref="DJ32">IF(#REF!="","",SUM(DI32:INDEX(DI32:DI238,MATCH(TRUE,INDEX(DI32:DI238="",0),0))))</f>
        <v>#REF!</v>
      </c>
      <c r="DK32" t="e">
        <f t="shared" si="8"/>
        <v>#REF!</v>
      </c>
      <c r="DL32" t="str">
        <f t="array" ref="DL32">IFERROR(INDEX($DK$2:$DK$208,SMALL(IF(1-($DK$2:$DK$208=""),IF(1-(#REF!:#REF!&lt;&gt;""),ROW($DK$2:$DK$208)-ROW($DK$2)+1)), ROWS(#REF!:#REF!))),"")</f>
        <v/>
      </c>
      <c r="DM32" t="e">
        <f>IF(#REF!="","",SUM(#REF!))</f>
        <v>#REF!</v>
      </c>
      <c r="DN32" t="e">
        <f t="array" ref="DN32">IF(#REF!="","",SUM(DM32:INDEX(DM32:DM238,MATCH(TRUE,INDEX(DM32:DM238="",0),0))))</f>
        <v>#REF!</v>
      </c>
      <c r="DO32" t="e">
        <f t="shared" si="9"/>
        <v>#REF!</v>
      </c>
      <c r="DP32" t="str">
        <f t="array" ref="DP32">IFERROR(INDEX($DO$2:$DO$208,SMALL(IF(1-($DO$2:$DO$208=""),IF(1-(#REF!:#REF!&lt;&gt;""),ROW($DO$2:$DO$208)-ROW($DO$2)+1)), ROWS(#REF!:#REF!))),"")</f>
        <v/>
      </c>
      <c r="DQ32" t="e">
        <f>IF(#REF!="","",SUM(#REF!))</f>
        <v>#REF!</v>
      </c>
      <c r="DR32" t="e">
        <f t="array" ref="DR32">IF(#REF!="","",SUM(DQ32:INDEX(DQ32:DQ238,MATCH(TRUE,INDEX(DQ32:DQ238="",0),0))))</f>
        <v>#REF!</v>
      </c>
      <c r="DS32" t="e">
        <f t="shared" si="10"/>
        <v>#REF!</v>
      </c>
      <c r="DT32" t="str">
        <f t="array" ref="DT32">IFERROR(INDEX($DS$2:$DS$208,SMALL(IF(1-($DS$2:$DS$208=""),IF(1-(#REF!:#REF!&lt;&gt;""),ROW($DS$2:$DS$208)-ROW($DS$2)+1)), ROWS(#REF!:#REF!))),"")</f>
        <v/>
      </c>
      <c r="DU32" t="e">
        <f>IF(#REF!="","",SUM(#REF!))</f>
        <v>#REF!</v>
      </c>
      <c r="DV32" t="e">
        <f t="array" ref="DV32">IF(#REF!="","",SUM(DU32:INDEX(DU32:DU238,MATCH(TRUE,INDEX(DU32:DU238="",0),0))))</f>
        <v>#REF!</v>
      </c>
      <c r="DW32" t="e">
        <f t="shared" si="11"/>
        <v>#REF!</v>
      </c>
      <c r="DX32" t="str">
        <f t="array" ref="DX32">IFERROR(INDEX($DW$2:$DW$208,SMALL(IF(1-($DW$2:$DW$208=""),IF(1-(#REF!:#REF!&lt;&gt;""),ROW($DW$2:$DW$208)-ROW($DW$2)+1)), ROWS(#REF!:#REF!))),"")</f>
        <v/>
      </c>
      <c r="DY32" t="e">
        <f>IF(#REF!="","",SUM(#REF!))</f>
        <v>#REF!</v>
      </c>
      <c r="DZ32" t="e">
        <f t="array" ref="DZ32">IF(#REF!="","",SUM(DY32:INDEX(DY32:DY238,MATCH(TRUE,INDEX(DY32:DY238="",0),0))))</f>
        <v>#REF!</v>
      </c>
      <c r="EA32" t="e">
        <f t="shared" si="12"/>
        <v>#REF!</v>
      </c>
      <c r="EB32" t="str">
        <f t="array" ref="EB32">IFERROR(INDEX($EA$2:$EA$208,SMALL(IF(1-($EA$2:$EA$208=""),IF(1-(#REF!:#REF!&lt;&gt;""),ROW($EA$2:$EA$208)-ROW($EA$2)+1)), ROWS(#REF!:#REF!))),"")</f>
        <v/>
      </c>
      <c r="EC32" t="e">
        <f>IF(#REF!="","",SUM(#REF!))</f>
        <v>#REF!</v>
      </c>
      <c r="ED32" t="e">
        <f t="array" ref="ED32">IF(#REF!="","",SUM(EC32:INDEX(EC32:EC238,MATCH(TRUE,INDEX(EC32:EC238="",0),0))))</f>
        <v>#REF!</v>
      </c>
      <c r="EE32" t="e">
        <f t="shared" si="13"/>
        <v>#REF!</v>
      </c>
      <c r="EF32" t="str">
        <f t="array" ref="EF32">IFERROR(INDEX($EE$2:$EE$208,SMALL(IF(1-($EE$2:$EE$208=""),IF(1-(#REF!:#REF!&lt;&gt;""),ROW($EE$2:$EE$208)-ROW($EE$2)+1)), ROWS(#REF!:#REF!))),"")</f>
        <v/>
      </c>
      <c r="EG32" t="e">
        <f>IF(#REF!="","",SUM(#REF!))</f>
        <v>#REF!</v>
      </c>
      <c r="EH32" t="e">
        <f t="array" ref="EH32">IF(#REF!="","",SUM(EG32:INDEX(EG32:EG238,MATCH(TRUE,INDEX(EG32:EG238="",0),0))))</f>
        <v>#REF!</v>
      </c>
      <c r="EI32" t="e">
        <f t="shared" si="14"/>
        <v>#REF!</v>
      </c>
      <c r="EJ32" t="str">
        <f t="array" ref="EJ32">IFERROR(INDEX($EI$2:$EI$208,SMALL(IF(1-($EI$2:$EI$208=""),IF(1-(#REF!:#REF!&lt;&gt;""),ROW($EI$2:$EI$208)-ROW($EI$2)+1)), ROWS(#REF!:#REF!))),"")</f>
        <v/>
      </c>
      <c r="EK32" t="e">
        <f>IF(#REF!="","",SUM(#REF!))</f>
        <v>#REF!</v>
      </c>
      <c r="EL32" t="e">
        <f t="array" ref="EL32">IF(#REF!="","",SUM(EK32:INDEX(EK32:EK238,MATCH(TRUE,INDEX(EK32:EK238="",0),0))))</f>
        <v>#REF!</v>
      </c>
      <c r="EM32" t="e">
        <f t="shared" si="15"/>
        <v>#REF!</v>
      </c>
      <c r="EN32" t="str">
        <f t="array" ref="EN32">IFERROR(INDEX($EM$2:$EM$208,SMALL(IF(1-($EM$2:$EM$208=""),IF(1-(#REF!:#REF!&lt;&gt;""),ROW($EM$2:$EM$208)-ROW($EM$2)+1)), ROWS(#REF!:#REF!))),"")</f>
        <v/>
      </c>
      <c r="EO32" t="e">
        <f>IF(#REF!="","",SUM(#REF!))</f>
        <v>#REF!</v>
      </c>
      <c r="EP32" t="e">
        <f t="array" ref="EP32">IF(#REF!="","",SUM(EO32:INDEX(EO32:EO238,MATCH(TRUE,INDEX(EO32:EO238="",0),0))))</f>
        <v>#REF!</v>
      </c>
      <c r="EQ32" t="e">
        <f t="shared" si="16"/>
        <v>#REF!</v>
      </c>
      <c r="ER32" t="str">
        <f t="array" ref="ER32">IFERROR(INDEX($EQ$2:$EQ$208,SMALL(IF(1-($EQ$2:$EQ$208=""),IF(1-(#REF!:#REF!&lt;&gt;""),ROW($EQ$2:$EQ$208)-ROW($EQ$2)+1)), ROWS(#REF!:#REF!))),"")</f>
        <v/>
      </c>
      <c r="ES32" t="e">
        <f>IF(#REF!="","",SUM(#REF!))</f>
        <v>#REF!</v>
      </c>
      <c r="ET32" t="e">
        <f t="array" ref="ET32">IF(#REF!="","",SUM(ES32:INDEX(ES32:ES238,MATCH(TRUE,INDEX(ES32:ES238="",0),0))))</f>
        <v>#REF!</v>
      </c>
      <c r="EU32" t="e">
        <f t="shared" si="17"/>
        <v>#REF!</v>
      </c>
      <c r="EV32" t="str">
        <f t="array" ref="EV32">IFERROR(INDEX($EU$2:$EU$208,SMALL(IF(1-($EU$2:$EU$208=""),IF(1-(#REF!:#REF!&lt;&gt;""),ROW($EU$2:$EU$208)-ROW($EU$2)+1)), ROWS(#REF!:#REF!))),"")</f>
        <v/>
      </c>
      <c r="EW32" t="e">
        <f>IF(#REF!="","",SUM(#REF!))</f>
        <v>#REF!</v>
      </c>
      <c r="EX32" t="e">
        <f t="array" ref="EX32">IF(#REF!="","",SUM(EW32:INDEX(EW32:EW238,MATCH(TRUE,INDEX(EW32:EW238="",0),0))))</f>
        <v>#REF!</v>
      </c>
      <c r="EY32" t="e">
        <f t="shared" si="18"/>
        <v>#REF!</v>
      </c>
      <c r="EZ32" t="str">
        <f t="array" ref="EZ32">IFERROR(INDEX($EY$2:$EY$208,SMALL(IF(1-($EY$2:$EY$208=""),IF(1-(#REF!:#REF!&lt;&gt;""),ROW($EY$2:$EY$208)-ROW($EY$2)+1)), ROWS(#REF!:#REF!))),"")</f>
        <v/>
      </c>
      <c r="FA32" t="e">
        <f>IF(#REF!="","",SUM(#REF!))</f>
        <v>#REF!</v>
      </c>
      <c r="FB32" t="e">
        <f t="array" ref="FB32">IF(#REF!="","",SUM(FA32:INDEX(FA32:FA238,MATCH(TRUE,INDEX(FA32:FA238="",0),0))))</f>
        <v>#REF!</v>
      </c>
      <c r="FC32" t="e">
        <f t="shared" si="19"/>
        <v>#REF!</v>
      </c>
      <c r="FD32" t="str">
        <f t="array" ref="FD32">IFERROR(INDEX($FC$2:$FC$208,SMALL(IF(1-($FC$2:$FC$208=""),IF(1-(#REF!:#REF!&lt;&gt;""),ROW($FC$2:$FC$208)-ROW($FC$2)+1)), ROWS(#REF!:#REF!))),"")</f>
        <v/>
      </c>
    </row>
    <row r="33" spans="1:160" x14ac:dyDescent="0.25">
      <c r="A33" t="e">
        <f>IF(#REF!="","",SUM(#REF!))</f>
        <v>#REF!</v>
      </c>
      <c r="B33" t="e">
        <f t="array" ref="B33">IF(#REF!="","",SUM($A33:INDEX(A33:$A$208,MATCH(TRUE,INDEX($A33:$A$208="",0),0))))</f>
        <v>#REF!</v>
      </c>
      <c r="C33" t="e">
        <f t="shared" si="20"/>
        <v>#REF!</v>
      </c>
      <c r="E33" t="e">
        <f>IF(#REF!="","",SUM(#REF!))</f>
        <v>#REF!</v>
      </c>
      <c r="F33" t="e">
        <f t="array" ref="F33">IF(#REF!="","",SUM($E33:INDEX(E33:$E$208,MATCH(TRUE,INDEX($E33:$E$208="",0),0))))</f>
        <v>#REF!</v>
      </c>
      <c r="G33" t="e">
        <f t="shared" si="21"/>
        <v>#REF!</v>
      </c>
      <c r="I33" t="e">
        <f>IF(#REF!="","",SUM(#REF!))</f>
        <v>#REF!</v>
      </c>
      <c r="J33" t="e">
        <f t="array" ref="J33">IF(#REF!="","",SUM(I33:INDEX(I33:I239,MATCH(TRUE,INDEX(I33:I239="",0),0))))</f>
        <v>#REF!</v>
      </c>
      <c r="K33" t="e">
        <f t="shared" si="22"/>
        <v>#REF!</v>
      </c>
      <c r="M33" t="e">
        <f>IF(#REF!="","",SUM(#REF!))</f>
        <v>#REF!</v>
      </c>
      <c r="N33" t="e">
        <f t="array" ref="N33">IF(#REF!="","",SUM(M33:INDEX(M33:M239,MATCH(TRUE,INDEX(M33:M239="",0),0))))</f>
        <v>#REF!</v>
      </c>
      <c r="O33" t="e">
        <f t="shared" si="23"/>
        <v>#REF!</v>
      </c>
      <c r="Q33" t="e">
        <f>IF(#REF!="","",SUM(#REF!))</f>
        <v>#REF!</v>
      </c>
      <c r="R33" t="e">
        <f t="array" ref="R33">IF(#REF!="","",SUM(Q33:INDEX(Q33:Q239,MATCH(TRUE,INDEX(Q33:Q239="",0),0))))</f>
        <v>#REF!</v>
      </c>
      <c r="S33" t="e">
        <f t="shared" si="24"/>
        <v>#REF!</v>
      </c>
      <c r="U33" t="e">
        <f>IF(#REF!="","",SUM(#REF!))</f>
        <v>#REF!</v>
      </c>
      <c r="V33" t="e">
        <f t="array" ref="V33">IF(#REF!="","",SUM(U33:INDEX(U33:U239,MATCH(TRUE,INDEX(U33:U239="",0),0))))</f>
        <v>#REF!</v>
      </c>
      <c r="W33" t="e">
        <f t="shared" si="25"/>
        <v>#REF!</v>
      </c>
      <c r="Y33" t="e">
        <f>IF(#REF!="","",SUM(#REF!))</f>
        <v>#REF!</v>
      </c>
      <c r="Z33" t="e">
        <f t="array" ref="Z33">IF(#REF!="","",SUM(Y33:INDEX(Y33:Y239,MATCH(TRUE,INDEX(Y33:Y239="",0),0))))</f>
        <v>#REF!</v>
      </c>
      <c r="AA33" t="e">
        <f t="shared" si="26"/>
        <v>#REF!</v>
      </c>
      <c r="AC33" t="e">
        <f>IF(#REF!="","",SUM(#REF!))</f>
        <v>#REF!</v>
      </c>
      <c r="AD33" t="e">
        <f t="array" ref="AD33">IF(#REF!="","",SUM(AC33:INDEX(AC33:AC239,MATCH(TRUE,INDEX(AC33:AC239="",0),0))))</f>
        <v>#REF!</v>
      </c>
      <c r="AE33" t="e">
        <f t="shared" si="27"/>
        <v>#REF!</v>
      </c>
      <c r="AG33" t="e">
        <f>IF(#REF!="","",SUM(#REF!))</f>
        <v>#REF!</v>
      </c>
      <c r="AH33" t="e">
        <f t="array" ref="AH33">IF(#REF!="","",SUM(AG33:INDEX(AG33:AG239,MATCH(TRUE,INDEX(AG33:AG239="",0),0))))</f>
        <v>#REF!</v>
      </c>
      <c r="AI33" t="e">
        <f t="shared" si="28"/>
        <v>#REF!</v>
      </c>
      <c r="AK33" t="e">
        <f>IF(#REF!="","",SUM(#REF!))</f>
        <v>#REF!</v>
      </c>
      <c r="AL33" t="e">
        <f t="array" ref="AL33">IF(#REF!="","",SUM(AK33:INDEX(AK33:AK239,MATCH(TRUE,INDEX(AK33:AK239="",0),0))))</f>
        <v>#REF!</v>
      </c>
      <c r="AM33" t="e">
        <f t="shared" si="29"/>
        <v>#REF!</v>
      </c>
      <c r="AO33" t="e">
        <f>IF(#REF!="","",SUM(#REF!))</f>
        <v>#REF!</v>
      </c>
      <c r="AP33" t="e">
        <f t="array" ref="AP33">IF(#REF!="","",SUM(AO33:INDEX(AO33:AO239,MATCH(TRUE,INDEX(AO33:AO239="",0),0))))</f>
        <v>#REF!</v>
      </c>
      <c r="AQ33" t="e">
        <f t="shared" si="30"/>
        <v>#REF!</v>
      </c>
      <c r="AS33" t="e">
        <f>IF(#REF!="","",SUM(#REF!))</f>
        <v>#REF!</v>
      </c>
      <c r="AT33" t="e">
        <f t="array" ref="AT33">IF(#REF!="","",SUM(AS33:INDEX(AS33:AS239,MATCH(TRUE,INDEX(AS33:AS239="",0),0))))</f>
        <v>#REF!</v>
      </c>
      <c r="AU33" t="e">
        <f t="shared" si="31"/>
        <v>#REF!</v>
      </c>
      <c r="AW33" t="e">
        <f>IF(#REF!="","",SUM(#REF!))</f>
        <v>#REF!</v>
      </c>
      <c r="AX33" t="e">
        <f t="array" ref="AX33">IF(#REF!="","",SUM(AW33:INDEX(AW33:AW239,MATCH(TRUE,INDEX(AW33:AW239="",0),0))))</f>
        <v>#REF!</v>
      </c>
      <c r="AY33" t="e">
        <f t="shared" si="32"/>
        <v>#REF!</v>
      </c>
      <c r="BA33" t="e">
        <f>IF(#REF!="","",SUM(#REF!))</f>
        <v>#REF!</v>
      </c>
      <c r="BB33" t="e">
        <f t="array" ref="BB33">IF(#REF!="","",SUM(BA33:INDEX(BA33:BA239,MATCH(TRUE,INDEX(BA33:BA239="",0),0))))</f>
        <v>#REF!</v>
      </c>
      <c r="BC33" t="e">
        <f t="shared" si="33"/>
        <v>#REF!</v>
      </c>
      <c r="BE33" t="e">
        <f>IF(#REF!="","",SUM(#REF!))</f>
        <v>#REF!</v>
      </c>
      <c r="BF33" t="e">
        <f t="array" ref="BF33">IF(#REF!="","",SUM(BE33:INDEX(BE33:BE239,MATCH(TRUE,INDEX(BE33:BE239="",0),0))))</f>
        <v>#REF!</v>
      </c>
      <c r="BG33" t="e">
        <f t="shared" si="34"/>
        <v>#REF!</v>
      </c>
      <c r="BI33" t="e">
        <f>IF(#REF!="","",SUM(#REF!))</f>
        <v>#REF!</v>
      </c>
      <c r="BJ33" t="e">
        <f t="array" ref="BJ33">IF(#REF!="","",SUM(BI33:INDEX(BI33:BI239,MATCH(TRUE,INDEX(BI33:BI239="",0),0))))</f>
        <v>#REF!</v>
      </c>
      <c r="BK33" t="e">
        <f t="shared" si="35"/>
        <v>#REF!</v>
      </c>
      <c r="BM33" t="e">
        <f>IF(#REF!="","",SUM(#REF!))</f>
        <v>#REF!</v>
      </c>
      <c r="BN33" t="e">
        <f t="array" ref="BN33">IF(#REF!="","",SUM(BM33:INDEX(BM33:BM239,MATCH(TRUE,INDEX(BM33:BM239="",0),0))))</f>
        <v>#REF!</v>
      </c>
      <c r="BO33" t="e">
        <f t="shared" si="36"/>
        <v>#REF!</v>
      </c>
      <c r="BQ33" t="e">
        <f>IF(#REF!="","",SUM(#REF!))</f>
        <v>#REF!</v>
      </c>
      <c r="BR33" t="e">
        <f t="array" ref="BR33">IF(#REF!="","",SUM(BQ33:INDEX(BQ33:BQ239,MATCH(TRUE,INDEX(BQ33:BQ239="",0),0))))</f>
        <v>#REF!</v>
      </c>
      <c r="BS33" t="e">
        <f t="shared" si="37"/>
        <v>#REF!</v>
      </c>
      <c r="BU33" t="e">
        <f>IF(#REF!="","",SUM(#REF!))</f>
        <v>#REF!</v>
      </c>
      <c r="BV33" t="e">
        <f t="array" ref="BV33">IF(#REF!="","",SUM(BU33:INDEX(BU33:BU239,MATCH(TRUE,INDEX(BU33:BU239="",0),0))))</f>
        <v>#REF!</v>
      </c>
      <c r="BW33" t="e">
        <f t="shared" si="38"/>
        <v>#REF!</v>
      </c>
      <c r="BY33" t="e">
        <f>IF(#REF!="","",SUM(#REF!))</f>
        <v>#REF!</v>
      </c>
      <c r="BZ33" t="e">
        <f t="array" ref="BZ33">IF(#REF!="","",SUM(BY33:INDEX(BY33:BY239,MATCH(TRUE,INDEX(BY33:BY239="",0),0))))</f>
        <v>#REF!</v>
      </c>
      <c r="CA33" t="e">
        <f t="shared" si="39"/>
        <v>#REF!</v>
      </c>
      <c r="CC33" t="e">
        <f>IF(#REF!="","",SUM(#REF!))</f>
        <v>#REF!</v>
      </c>
      <c r="CD33" t="e">
        <f t="array" ref="CD33">IF(#REF!="","",SUM(CC33:INDEX(CC33:CC239,MATCH(TRUE,INDEX(CC33:CC239="",0),0))))</f>
        <v>#REF!</v>
      </c>
      <c r="CE33" t="e">
        <f t="shared" si="0"/>
        <v>#REF!</v>
      </c>
      <c r="CF33" t="str">
        <f t="array" ref="CF33">IFERROR(INDEX($CE$2:$CE$208,SMALL(IF(1-($CE$2:$CE$208=""),IF(1-(#REF!:#REF!&lt;&gt;""),ROW($CE$2:$CE$208)-ROW($CE$2)+1)), ROWS(#REF!:#REF!))),"")</f>
        <v/>
      </c>
      <c r="CG33" t="e">
        <f>IF(#REF!="","",SUM(#REF!))</f>
        <v>#REF!</v>
      </c>
      <c r="CH33" t="e">
        <f t="array" ref="CH33">IF(#REF!="","",SUM(CG33:INDEX(CG33:CG239,MATCH(TRUE,INDEX(CG33:CG239="",0),0))))</f>
        <v>#REF!</v>
      </c>
      <c r="CI33" t="e">
        <f t="shared" si="1"/>
        <v>#REF!</v>
      </c>
      <c r="CJ33" t="str">
        <f t="array" ref="CJ33">IFERROR(INDEX($CI$2:$CI$208,SMALL(IF(1-($CI$2:$CI$208=""),IF(1-(#REF!:#REF!&lt;&gt;""),ROW($CI$2:$CI$208)-ROW($CI$2)+1)), ROWS(#REF!:#REF!))),"")</f>
        <v/>
      </c>
      <c r="CK33" t="e">
        <f>IF(#REF!="","",SUM(#REF!))</f>
        <v>#REF!</v>
      </c>
      <c r="CL33" t="e">
        <f t="array" ref="CL33">IF(#REF!="","",SUM(CK33:INDEX(CK33:CK239,MATCH(TRUE,INDEX(CK33:CK239="",0),0))))</f>
        <v>#REF!</v>
      </c>
      <c r="CM33" t="e">
        <f t="shared" si="2"/>
        <v>#REF!</v>
      </c>
      <c r="CN33" t="str">
        <f t="array" ref="CN33">IFERROR(INDEX($CM$2:$CM$208,SMALL(IF(1-($CM$2:$CM$208=""),IF(1-(#REF!:#REF!&lt;&gt;""),ROW($CM$2:$CM$208)-ROW($CM$2)+1)), ROWS(#REF!:#REF!))),"")</f>
        <v/>
      </c>
      <c r="CO33" t="e">
        <f>IF(#REF!="","",SUM(#REF!))</f>
        <v>#REF!</v>
      </c>
      <c r="CP33" t="e">
        <f t="array" ref="CP33">IF(#REF!="","",SUM(CO33:INDEX(CO33:CO239,MATCH(TRUE,INDEX(CO33:CO239="",0),0))))</f>
        <v>#REF!</v>
      </c>
      <c r="CQ33" t="e">
        <f t="shared" si="3"/>
        <v>#REF!</v>
      </c>
      <c r="CR33" t="str">
        <f t="array" ref="CR33">IFERROR(INDEX($CQ$2:$CQ$208,SMALL(IF(1-($CQ$2:$CQ$208=""),IF(1-(#REF!:#REF!&lt;&gt;""),ROW($CQ$2:$CQ$208)-ROW($CQ$2)+1)), ROWS(#REF!:#REF!))),"")</f>
        <v/>
      </c>
      <c r="CS33" t="e">
        <f>IF(#REF!="","",SUM(#REF!))</f>
        <v>#REF!</v>
      </c>
      <c r="CT33" t="e">
        <f t="array" ref="CT33">IF(#REF!="","",SUM(CS33:INDEX(CS33:CS239,MATCH(TRUE,INDEX(CS33:CS239="",0),0))))</f>
        <v>#REF!</v>
      </c>
      <c r="CU33" t="e">
        <f t="shared" si="4"/>
        <v>#REF!</v>
      </c>
      <c r="CV33" t="str">
        <f t="array" ref="CV33">IFERROR(INDEX($CU$2:$CU$208,SMALL(IF(1-($CU$2:$CU$208=""),IF(1-(#REF!:#REF!&lt;&gt;""),ROW($CU$2:$CU$208)-ROW($CU$2)+1)), ROWS(#REF!:#REF!))),"")</f>
        <v/>
      </c>
      <c r="CW33" t="e">
        <f>IF(#REF!="","",SUM(#REF!))</f>
        <v>#REF!</v>
      </c>
      <c r="CX33" t="e">
        <f t="array" ref="CX33">IF(#REF!="","",SUM(CW33:INDEX(CW33:CW239,MATCH(TRUE,INDEX(CW33:CW239="",0),0))))</f>
        <v>#REF!</v>
      </c>
      <c r="CY33" t="e">
        <f t="shared" si="5"/>
        <v>#REF!</v>
      </c>
      <c r="CZ33" t="str">
        <f t="array" ref="CZ33">IFERROR(INDEX($CY$2:$CY$208,SMALL(IF(1-($CY$2:$CY$208=""),IF(1-(#REF!:#REF!&lt;&gt;""),ROW($CY$2:$CY$208)-ROW($CY$2)+1)), ROWS(#REF!:#REF!))),"")</f>
        <v/>
      </c>
      <c r="DA33" t="e">
        <f>IF(#REF!="","",SUM(#REF!))</f>
        <v>#REF!</v>
      </c>
      <c r="DB33" t="e">
        <f t="array" ref="DB33">IF(#REF!="","",SUM(DA33:INDEX(DA33:DA239,MATCH(TRUE,INDEX(DA33:DA239="",0),0))))</f>
        <v>#REF!</v>
      </c>
      <c r="DC33" t="e">
        <f t="shared" si="6"/>
        <v>#REF!</v>
      </c>
      <c r="DD33" t="str">
        <f t="array" ref="DD33">IFERROR(INDEX($DC$2:$DC$208,SMALL(IF(1-($DC$2:$DC$208=""),IF(1-(#REF!:#REF!&lt;&gt;""),ROW($DC$2:$DC$208)-ROW($DC$2)+1)), ROWS(#REF!:#REF!))),"")</f>
        <v/>
      </c>
      <c r="DE33" t="e">
        <f>IF(#REF!="","",SUM(#REF!))</f>
        <v>#REF!</v>
      </c>
      <c r="DF33" t="e">
        <f t="array" ref="DF33">IF(#REF!="","",SUM(DE33:INDEX(DE33:DE239,MATCH(TRUE,INDEX(DE33:DE239="",0),0))))</f>
        <v>#REF!</v>
      </c>
      <c r="DG33" t="e">
        <f t="shared" si="7"/>
        <v>#REF!</v>
      </c>
      <c r="DH33" t="str">
        <f t="array" ref="DH33">IFERROR(INDEX($DG$2:$DG$208,SMALL(IF(1-($DG$2:$DG$208=""),IF(1-(#REF!:#REF!&lt;&gt;""),ROW($DG$2:$DG$208)-ROW($DG$2)+1)), ROWS(#REF!:#REF!))),"")</f>
        <v/>
      </c>
      <c r="DI33" t="e">
        <f>IF(#REF!="","",SUM(#REF!))</f>
        <v>#REF!</v>
      </c>
      <c r="DJ33" t="e">
        <f t="array" ref="DJ33">IF(#REF!="","",SUM(DI33:INDEX(DI33:DI239,MATCH(TRUE,INDEX(DI33:DI239="",0),0))))</f>
        <v>#REF!</v>
      </c>
      <c r="DK33" t="e">
        <f t="shared" si="8"/>
        <v>#REF!</v>
      </c>
      <c r="DL33" t="str">
        <f t="array" ref="DL33">IFERROR(INDEX($DK$2:$DK$208,SMALL(IF(1-($DK$2:$DK$208=""),IF(1-(#REF!:#REF!&lt;&gt;""),ROW($DK$2:$DK$208)-ROW($DK$2)+1)), ROWS(#REF!:#REF!))),"")</f>
        <v/>
      </c>
      <c r="DM33" t="e">
        <f>IF(#REF!="","",SUM(#REF!))</f>
        <v>#REF!</v>
      </c>
      <c r="DN33" t="e">
        <f t="array" ref="DN33">IF(#REF!="","",SUM(DM33:INDEX(DM33:DM239,MATCH(TRUE,INDEX(DM33:DM239="",0),0))))</f>
        <v>#REF!</v>
      </c>
      <c r="DO33" t="e">
        <f t="shared" si="9"/>
        <v>#REF!</v>
      </c>
      <c r="DP33" t="str">
        <f t="array" ref="DP33">IFERROR(INDEX($DO$2:$DO$208,SMALL(IF(1-($DO$2:$DO$208=""),IF(1-(#REF!:#REF!&lt;&gt;""),ROW($DO$2:$DO$208)-ROW($DO$2)+1)), ROWS(#REF!:#REF!))),"")</f>
        <v/>
      </c>
      <c r="DQ33" t="e">
        <f>IF(#REF!="","",SUM(#REF!))</f>
        <v>#REF!</v>
      </c>
      <c r="DR33" t="e">
        <f t="array" ref="DR33">IF(#REF!="","",SUM(DQ33:INDEX(DQ33:DQ239,MATCH(TRUE,INDEX(DQ33:DQ239="",0),0))))</f>
        <v>#REF!</v>
      </c>
      <c r="DS33" t="e">
        <f t="shared" si="10"/>
        <v>#REF!</v>
      </c>
      <c r="DT33" t="str">
        <f t="array" ref="DT33">IFERROR(INDEX($DS$2:$DS$208,SMALL(IF(1-($DS$2:$DS$208=""),IF(1-(#REF!:#REF!&lt;&gt;""),ROW($DS$2:$DS$208)-ROW($DS$2)+1)), ROWS(#REF!:#REF!))),"")</f>
        <v/>
      </c>
      <c r="DU33" t="e">
        <f>IF(#REF!="","",SUM(#REF!))</f>
        <v>#REF!</v>
      </c>
      <c r="DV33" t="e">
        <f t="array" ref="DV33">IF(#REF!="","",SUM(DU33:INDEX(DU33:DU239,MATCH(TRUE,INDEX(DU33:DU239="",0),0))))</f>
        <v>#REF!</v>
      </c>
      <c r="DW33" t="e">
        <f t="shared" si="11"/>
        <v>#REF!</v>
      </c>
      <c r="DX33" t="str">
        <f t="array" ref="DX33">IFERROR(INDEX($DW$2:$DW$208,SMALL(IF(1-($DW$2:$DW$208=""),IF(1-(#REF!:#REF!&lt;&gt;""),ROW($DW$2:$DW$208)-ROW($DW$2)+1)), ROWS(#REF!:#REF!))),"")</f>
        <v/>
      </c>
      <c r="DY33" t="e">
        <f>IF(#REF!="","",SUM(#REF!))</f>
        <v>#REF!</v>
      </c>
      <c r="DZ33" t="e">
        <f t="array" ref="DZ33">IF(#REF!="","",SUM(DY33:INDEX(DY33:DY239,MATCH(TRUE,INDEX(DY33:DY239="",0),0))))</f>
        <v>#REF!</v>
      </c>
      <c r="EA33" t="e">
        <f t="shared" si="12"/>
        <v>#REF!</v>
      </c>
      <c r="EB33" t="str">
        <f t="array" ref="EB33">IFERROR(INDEX($EA$2:$EA$208,SMALL(IF(1-($EA$2:$EA$208=""),IF(1-(#REF!:#REF!&lt;&gt;""),ROW($EA$2:$EA$208)-ROW($EA$2)+1)), ROWS(#REF!:#REF!))),"")</f>
        <v/>
      </c>
      <c r="EC33" t="e">
        <f>IF(#REF!="","",SUM(#REF!))</f>
        <v>#REF!</v>
      </c>
      <c r="ED33" t="e">
        <f t="array" ref="ED33">IF(#REF!="","",SUM(EC33:INDEX(EC33:EC239,MATCH(TRUE,INDEX(EC33:EC239="",0),0))))</f>
        <v>#REF!</v>
      </c>
      <c r="EE33" t="e">
        <f t="shared" si="13"/>
        <v>#REF!</v>
      </c>
      <c r="EF33" t="str">
        <f t="array" ref="EF33">IFERROR(INDEX($EE$2:$EE$208,SMALL(IF(1-($EE$2:$EE$208=""),IF(1-(#REF!:#REF!&lt;&gt;""),ROW($EE$2:$EE$208)-ROW($EE$2)+1)), ROWS(#REF!:#REF!))),"")</f>
        <v/>
      </c>
      <c r="EG33" t="e">
        <f>IF(#REF!="","",SUM(#REF!))</f>
        <v>#REF!</v>
      </c>
      <c r="EH33" t="e">
        <f t="array" ref="EH33">IF(#REF!="","",SUM(EG33:INDEX(EG33:EG239,MATCH(TRUE,INDEX(EG33:EG239="",0),0))))</f>
        <v>#REF!</v>
      </c>
      <c r="EI33" t="e">
        <f t="shared" si="14"/>
        <v>#REF!</v>
      </c>
      <c r="EJ33" t="str">
        <f t="array" ref="EJ33">IFERROR(INDEX($EI$2:$EI$208,SMALL(IF(1-($EI$2:$EI$208=""),IF(1-(#REF!:#REF!&lt;&gt;""),ROW($EI$2:$EI$208)-ROW($EI$2)+1)), ROWS(#REF!:#REF!))),"")</f>
        <v/>
      </c>
      <c r="EK33" t="e">
        <f>IF(#REF!="","",SUM(#REF!))</f>
        <v>#REF!</v>
      </c>
      <c r="EL33" t="e">
        <f t="array" ref="EL33">IF(#REF!="","",SUM(EK33:INDEX(EK33:EK239,MATCH(TRUE,INDEX(EK33:EK239="",0),0))))</f>
        <v>#REF!</v>
      </c>
      <c r="EM33" t="e">
        <f t="shared" si="15"/>
        <v>#REF!</v>
      </c>
      <c r="EN33" t="str">
        <f t="array" ref="EN33">IFERROR(INDEX($EM$2:$EM$208,SMALL(IF(1-($EM$2:$EM$208=""),IF(1-(#REF!:#REF!&lt;&gt;""),ROW($EM$2:$EM$208)-ROW($EM$2)+1)), ROWS(#REF!:#REF!))),"")</f>
        <v/>
      </c>
      <c r="EO33" t="e">
        <f>IF(#REF!="","",SUM(#REF!))</f>
        <v>#REF!</v>
      </c>
      <c r="EP33" t="e">
        <f t="array" ref="EP33">IF(#REF!="","",SUM(EO33:INDEX(EO33:EO239,MATCH(TRUE,INDEX(EO33:EO239="",0),0))))</f>
        <v>#REF!</v>
      </c>
      <c r="EQ33" t="e">
        <f t="shared" si="16"/>
        <v>#REF!</v>
      </c>
      <c r="ER33" t="str">
        <f t="array" ref="ER33">IFERROR(INDEX($EQ$2:$EQ$208,SMALL(IF(1-($EQ$2:$EQ$208=""),IF(1-(#REF!:#REF!&lt;&gt;""),ROW($EQ$2:$EQ$208)-ROW($EQ$2)+1)), ROWS(#REF!:#REF!))),"")</f>
        <v/>
      </c>
      <c r="ES33" t="e">
        <f>IF(#REF!="","",SUM(#REF!))</f>
        <v>#REF!</v>
      </c>
      <c r="ET33" t="e">
        <f t="array" ref="ET33">IF(#REF!="","",SUM(ES33:INDEX(ES33:ES239,MATCH(TRUE,INDEX(ES33:ES239="",0),0))))</f>
        <v>#REF!</v>
      </c>
      <c r="EU33" t="e">
        <f t="shared" si="17"/>
        <v>#REF!</v>
      </c>
      <c r="EV33" t="str">
        <f t="array" ref="EV33">IFERROR(INDEX($EU$2:$EU$208,SMALL(IF(1-($EU$2:$EU$208=""),IF(1-(#REF!:#REF!&lt;&gt;""),ROW($EU$2:$EU$208)-ROW($EU$2)+1)), ROWS(#REF!:#REF!))),"")</f>
        <v/>
      </c>
      <c r="EW33" t="e">
        <f>IF(#REF!="","",SUM(#REF!))</f>
        <v>#REF!</v>
      </c>
      <c r="EX33" t="e">
        <f t="array" ref="EX33">IF(#REF!="","",SUM(EW33:INDEX(EW33:EW239,MATCH(TRUE,INDEX(EW33:EW239="",0),0))))</f>
        <v>#REF!</v>
      </c>
      <c r="EY33" t="e">
        <f t="shared" si="18"/>
        <v>#REF!</v>
      </c>
      <c r="EZ33" t="str">
        <f t="array" ref="EZ33">IFERROR(INDEX($EY$2:$EY$208,SMALL(IF(1-($EY$2:$EY$208=""),IF(1-(#REF!:#REF!&lt;&gt;""),ROW($EY$2:$EY$208)-ROW($EY$2)+1)), ROWS(#REF!:#REF!))),"")</f>
        <v/>
      </c>
      <c r="FA33" t="e">
        <f>IF(#REF!="","",SUM(#REF!))</f>
        <v>#REF!</v>
      </c>
      <c r="FB33" t="e">
        <f t="array" ref="FB33">IF(#REF!="","",SUM(FA33:INDEX(FA33:FA239,MATCH(TRUE,INDEX(FA33:FA239="",0),0))))</f>
        <v>#REF!</v>
      </c>
      <c r="FC33" t="e">
        <f t="shared" si="19"/>
        <v>#REF!</v>
      </c>
      <c r="FD33" t="str">
        <f t="array" ref="FD33">IFERROR(INDEX($FC$2:$FC$208,SMALL(IF(1-($FC$2:$FC$208=""),IF(1-(#REF!:#REF!&lt;&gt;""),ROW($FC$2:$FC$208)-ROW($FC$2)+1)), ROWS(#REF!:#REF!))),"")</f>
        <v/>
      </c>
    </row>
    <row r="34" spans="1:160" x14ac:dyDescent="0.25">
      <c r="A34" t="e">
        <f>IF(#REF!="","",SUM(#REF!))</f>
        <v>#REF!</v>
      </c>
      <c r="B34" t="e">
        <f t="array" ref="B34">IF(#REF!="","",SUM($A34:INDEX(A34:$A$208,MATCH(TRUE,INDEX($A34:$A$208="",0),0))))</f>
        <v>#REF!</v>
      </c>
      <c r="C34" t="e">
        <f t="shared" si="20"/>
        <v>#REF!</v>
      </c>
      <c r="E34" t="e">
        <f>IF(#REF!="","",SUM(#REF!))</f>
        <v>#REF!</v>
      </c>
      <c r="F34" t="e">
        <f t="array" ref="F34">IF(#REF!="","",SUM($E34:INDEX(E34:$E$208,MATCH(TRUE,INDEX($E34:$E$208="",0),0))))</f>
        <v>#REF!</v>
      </c>
      <c r="G34" t="e">
        <f t="shared" si="21"/>
        <v>#REF!</v>
      </c>
      <c r="I34" t="e">
        <f>IF(#REF!="","",SUM(#REF!))</f>
        <v>#REF!</v>
      </c>
      <c r="J34" t="e">
        <f t="array" ref="J34">IF(#REF!="","",SUM(I34:INDEX(I34:I240,MATCH(TRUE,INDEX(I34:I240="",0),0))))</f>
        <v>#REF!</v>
      </c>
      <c r="K34" t="e">
        <f t="shared" si="22"/>
        <v>#REF!</v>
      </c>
      <c r="M34" t="e">
        <f>IF(#REF!="","",SUM(#REF!))</f>
        <v>#REF!</v>
      </c>
      <c r="N34" t="e">
        <f t="array" ref="N34">IF(#REF!="","",SUM(M34:INDEX(M34:M240,MATCH(TRUE,INDEX(M34:M240="",0),0))))</f>
        <v>#REF!</v>
      </c>
      <c r="O34" t="e">
        <f t="shared" si="23"/>
        <v>#REF!</v>
      </c>
      <c r="Q34" t="e">
        <f>IF(#REF!="","",SUM(#REF!))</f>
        <v>#REF!</v>
      </c>
      <c r="R34" t="e">
        <f t="array" ref="R34">IF(#REF!="","",SUM(Q34:INDEX(Q34:Q240,MATCH(TRUE,INDEX(Q34:Q240="",0),0))))</f>
        <v>#REF!</v>
      </c>
      <c r="S34" t="e">
        <f t="shared" si="24"/>
        <v>#REF!</v>
      </c>
      <c r="U34" t="e">
        <f>IF(#REF!="","",SUM(#REF!))</f>
        <v>#REF!</v>
      </c>
      <c r="V34" t="e">
        <f t="array" ref="V34">IF(#REF!="","",SUM(U34:INDEX(U34:U240,MATCH(TRUE,INDEX(U34:U240="",0),0))))</f>
        <v>#REF!</v>
      </c>
      <c r="W34" t="e">
        <f t="shared" si="25"/>
        <v>#REF!</v>
      </c>
      <c r="Y34" t="e">
        <f>IF(#REF!="","",SUM(#REF!))</f>
        <v>#REF!</v>
      </c>
      <c r="Z34" t="e">
        <f t="array" ref="Z34">IF(#REF!="","",SUM(Y34:INDEX(Y34:Y240,MATCH(TRUE,INDEX(Y34:Y240="",0),0))))</f>
        <v>#REF!</v>
      </c>
      <c r="AA34" t="e">
        <f t="shared" si="26"/>
        <v>#REF!</v>
      </c>
      <c r="AC34" t="e">
        <f>IF(#REF!="","",SUM(#REF!))</f>
        <v>#REF!</v>
      </c>
      <c r="AD34" t="e">
        <f t="array" ref="AD34">IF(#REF!="","",SUM(AC34:INDEX(AC34:AC240,MATCH(TRUE,INDEX(AC34:AC240="",0),0))))</f>
        <v>#REF!</v>
      </c>
      <c r="AE34" t="e">
        <f t="shared" si="27"/>
        <v>#REF!</v>
      </c>
      <c r="AG34" t="e">
        <f>IF(#REF!="","",SUM(#REF!))</f>
        <v>#REF!</v>
      </c>
      <c r="AH34" t="e">
        <f t="array" ref="AH34">IF(#REF!="","",SUM(AG34:INDEX(AG34:AG240,MATCH(TRUE,INDEX(AG34:AG240="",0),0))))</f>
        <v>#REF!</v>
      </c>
      <c r="AI34" t="e">
        <f t="shared" si="28"/>
        <v>#REF!</v>
      </c>
      <c r="AK34" t="e">
        <f>IF(#REF!="","",SUM(#REF!))</f>
        <v>#REF!</v>
      </c>
      <c r="AL34" t="e">
        <f t="array" ref="AL34">IF(#REF!="","",SUM(AK34:INDEX(AK34:AK240,MATCH(TRUE,INDEX(AK34:AK240="",0),0))))</f>
        <v>#REF!</v>
      </c>
      <c r="AM34" t="e">
        <f t="shared" si="29"/>
        <v>#REF!</v>
      </c>
      <c r="AO34" t="e">
        <f>IF(#REF!="","",SUM(#REF!))</f>
        <v>#REF!</v>
      </c>
      <c r="AP34" t="e">
        <f t="array" ref="AP34">IF(#REF!="","",SUM(AO34:INDEX(AO34:AO240,MATCH(TRUE,INDEX(AO34:AO240="",0),0))))</f>
        <v>#REF!</v>
      </c>
      <c r="AQ34" t="e">
        <f t="shared" si="30"/>
        <v>#REF!</v>
      </c>
      <c r="AS34" t="e">
        <f>IF(#REF!="","",SUM(#REF!))</f>
        <v>#REF!</v>
      </c>
      <c r="AT34" t="e">
        <f t="array" ref="AT34">IF(#REF!="","",SUM(AS34:INDEX(AS34:AS240,MATCH(TRUE,INDEX(AS34:AS240="",0),0))))</f>
        <v>#REF!</v>
      </c>
      <c r="AU34" t="e">
        <f t="shared" si="31"/>
        <v>#REF!</v>
      </c>
      <c r="AW34" t="e">
        <f>IF(#REF!="","",SUM(#REF!))</f>
        <v>#REF!</v>
      </c>
      <c r="AX34" t="e">
        <f t="array" ref="AX34">IF(#REF!="","",SUM(AW34:INDEX(AW34:AW240,MATCH(TRUE,INDEX(AW34:AW240="",0),0))))</f>
        <v>#REF!</v>
      </c>
      <c r="AY34" t="e">
        <f t="shared" si="32"/>
        <v>#REF!</v>
      </c>
      <c r="BA34" t="e">
        <f>IF(#REF!="","",SUM(#REF!))</f>
        <v>#REF!</v>
      </c>
      <c r="BB34" t="e">
        <f t="array" ref="BB34">IF(#REF!="","",SUM(BA34:INDEX(BA34:BA240,MATCH(TRUE,INDEX(BA34:BA240="",0),0))))</f>
        <v>#REF!</v>
      </c>
      <c r="BC34" t="e">
        <f t="shared" si="33"/>
        <v>#REF!</v>
      </c>
      <c r="BE34" t="e">
        <f>IF(#REF!="","",SUM(#REF!))</f>
        <v>#REF!</v>
      </c>
      <c r="BF34" t="e">
        <f t="array" ref="BF34">IF(#REF!="","",SUM(BE34:INDEX(BE34:BE240,MATCH(TRUE,INDEX(BE34:BE240="",0),0))))</f>
        <v>#REF!</v>
      </c>
      <c r="BG34" t="e">
        <f t="shared" si="34"/>
        <v>#REF!</v>
      </c>
      <c r="BI34" t="e">
        <f>IF(#REF!="","",SUM(#REF!))</f>
        <v>#REF!</v>
      </c>
      <c r="BJ34" t="e">
        <f t="array" ref="BJ34">IF(#REF!="","",SUM(BI34:INDEX(BI34:BI240,MATCH(TRUE,INDEX(BI34:BI240="",0),0))))</f>
        <v>#REF!</v>
      </c>
      <c r="BK34" t="e">
        <f t="shared" si="35"/>
        <v>#REF!</v>
      </c>
      <c r="BM34" t="e">
        <f>IF(#REF!="","",SUM(#REF!))</f>
        <v>#REF!</v>
      </c>
      <c r="BN34" t="e">
        <f t="array" ref="BN34">IF(#REF!="","",SUM(BM34:INDEX(BM34:BM240,MATCH(TRUE,INDEX(BM34:BM240="",0),0))))</f>
        <v>#REF!</v>
      </c>
      <c r="BO34" t="e">
        <f t="shared" si="36"/>
        <v>#REF!</v>
      </c>
      <c r="BQ34" t="e">
        <f>IF(#REF!="","",SUM(#REF!))</f>
        <v>#REF!</v>
      </c>
      <c r="BR34" t="e">
        <f t="array" ref="BR34">IF(#REF!="","",SUM(BQ34:INDEX(BQ34:BQ240,MATCH(TRUE,INDEX(BQ34:BQ240="",0),0))))</f>
        <v>#REF!</v>
      </c>
      <c r="BS34" t="e">
        <f t="shared" si="37"/>
        <v>#REF!</v>
      </c>
      <c r="BU34" t="e">
        <f>IF(#REF!="","",SUM(#REF!))</f>
        <v>#REF!</v>
      </c>
      <c r="BV34" t="e">
        <f t="array" ref="BV34">IF(#REF!="","",SUM(BU34:INDEX(BU34:BU240,MATCH(TRUE,INDEX(BU34:BU240="",0),0))))</f>
        <v>#REF!</v>
      </c>
      <c r="BW34" t="e">
        <f t="shared" si="38"/>
        <v>#REF!</v>
      </c>
      <c r="BY34" t="e">
        <f>IF(#REF!="","",SUM(#REF!))</f>
        <v>#REF!</v>
      </c>
      <c r="BZ34" t="e">
        <f t="array" ref="BZ34">IF(#REF!="","",SUM(BY34:INDEX(BY34:BY240,MATCH(TRUE,INDEX(BY34:BY240="",0),0))))</f>
        <v>#REF!</v>
      </c>
      <c r="CA34" t="e">
        <f t="shared" si="39"/>
        <v>#REF!</v>
      </c>
      <c r="CC34" t="e">
        <f>IF(#REF!="","",SUM(#REF!))</f>
        <v>#REF!</v>
      </c>
      <c r="CD34" t="e">
        <f t="array" ref="CD34">IF(#REF!="","",SUM(CC34:INDEX(CC34:CC240,MATCH(TRUE,INDEX(CC34:CC240="",0),0))))</f>
        <v>#REF!</v>
      </c>
      <c r="CE34" t="e">
        <f t="shared" si="0"/>
        <v>#REF!</v>
      </c>
      <c r="CF34" t="str">
        <f t="array" ref="CF34">IFERROR(INDEX($CE$2:$CE$208,SMALL(IF(1-($CE$2:$CE$208=""),IF(1-(#REF!:#REF!&lt;&gt;""),ROW($CE$2:$CE$208)-ROW($CE$2)+1)), ROWS(#REF!:#REF!))),"")</f>
        <v/>
      </c>
      <c r="CG34" t="e">
        <f>IF(#REF!="","",SUM(#REF!))</f>
        <v>#REF!</v>
      </c>
      <c r="CH34" t="e">
        <f t="array" ref="CH34">IF(#REF!="","",SUM(CG34:INDEX(CG34:CG240,MATCH(TRUE,INDEX(CG34:CG240="",0),0))))</f>
        <v>#REF!</v>
      </c>
      <c r="CI34" t="e">
        <f t="shared" si="1"/>
        <v>#REF!</v>
      </c>
      <c r="CJ34" t="str">
        <f t="array" ref="CJ34">IFERROR(INDEX($CI$2:$CI$208,SMALL(IF(1-($CI$2:$CI$208=""),IF(1-(#REF!:#REF!&lt;&gt;""),ROW($CI$2:$CI$208)-ROW($CI$2)+1)), ROWS(#REF!:#REF!))),"")</f>
        <v/>
      </c>
      <c r="CK34" t="e">
        <f>IF(#REF!="","",SUM(#REF!))</f>
        <v>#REF!</v>
      </c>
      <c r="CL34" t="e">
        <f t="array" ref="CL34">IF(#REF!="","",SUM(CK34:INDEX(CK34:CK240,MATCH(TRUE,INDEX(CK34:CK240="",0),0))))</f>
        <v>#REF!</v>
      </c>
      <c r="CM34" t="e">
        <f t="shared" si="2"/>
        <v>#REF!</v>
      </c>
      <c r="CN34" t="str">
        <f t="array" ref="CN34">IFERROR(INDEX($CM$2:$CM$208,SMALL(IF(1-($CM$2:$CM$208=""),IF(1-(#REF!:#REF!&lt;&gt;""),ROW($CM$2:$CM$208)-ROW($CM$2)+1)), ROWS(#REF!:#REF!))),"")</f>
        <v/>
      </c>
      <c r="CO34" t="e">
        <f>IF(#REF!="","",SUM(#REF!))</f>
        <v>#REF!</v>
      </c>
      <c r="CP34" t="e">
        <f t="array" ref="CP34">IF(#REF!="","",SUM(CO34:INDEX(CO34:CO240,MATCH(TRUE,INDEX(CO34:CO240="",0),0))))</f>
        <v>#REF!</v>
      </c>
      <c r="CQ34" t="e">
        <f t="shared" si="3"/>
        <v>#REF!</v>
      </c>
      <c r="CR34" t="str">
        <f t="array" ref="CR34">IFERROR(INDEX($CQ$2:$CQ$208,SMALL(IF(1-($CQ$2:$CQ$208=""),IF(1-(#REF!:#REF!&lt;&gt;""),ROW($CQ$2:$CQ$208)-ROW($CQ$2)+1)), ROWS(#REF!:#REF!))),"")</f>
        <v/>
      </c>
      <c r="CS34" t="e">
        <f>IF(#REF!="","",SUM(#REF!))</f>
        <v>#REF!</v>
      </c>
      <c r="CT34" t="e">
        <f t="array" ref="CT34">IF(#REF!="","",SUM(CS34:INDEX(CS34:CS240,MATCH(TRUE,INDEX(CS34:CS240="",0),0))))</f>
        <v>#REF!</v>
      </c>
      <c r="CU34" t="e">
        <f t="shared" si="4"/>
        <v>#REF!</v>
      </c>
      <c r="CV34" t="str">
        <f t="array" ref="CV34">IFERROR(INDEX($CU$2:$CU$208,SMALL(IF(1-($CU$2:$CU$208=""),IF(1-(#REF!:#REF!&lt;&gt;""),ROW($CU$2:$CU$208)-ROW($CU$2)+1)), ROWS(#REF!:#REF!))),"")</f>
        <v/>
      </c>
      <c r="CW34" t="e">
        <f>IF(#REF!="","",SUM(#REF!))</f>
        <v>#REF!</v>
      </c>
      <c r="CX34" t="e">
        <f t="array" ref="CX34">IF(#REF!="","",SUM(CW34:INDEX(CW34:CW240,MATCH(TRUE,INDEX(CW34:CW240="",0),0))))</f>
        <v>#REF!</v>
      </c>
      <c r="CY34" t="e">
        <f t="shared" si="5"/>
        <v>#REF!</v>
      </c>
      <c r="CZ34" t="str">
        <f t="array" ref="CZ34">IFERROR(INDEX($CY$2:$CY$208,SMALL(IF(1-($CY$2:$CY$208=""),IF(1-(#REF!:#REF!&lt;&gt;""),ROW($CY$2:$CY$208)-ROW($CY$2)+1)), ROWS(#REF!:#REF!))),"")</f>
        <v/>
      </c>
      <c r="DA34" t="e">
        <f>IF(#REF!="","",SUM(#REF!))</f>
        <v>#REF!</v>
      </c>
      <c r="DB34" t="e">
        <f t="array" ref="DB34">IF(#REF!="","",SUM(DA34:INDEX(DA34:DA240,MATCH(TRUE,INDEX(DA34:DA240="",0),0))))</f>
        <v>#REF!</v>
      </c>
      <c r="DC34" t="e">
        <f t="shared" si="6"/>
        <v>#REF!</v>
      </c>
      <c r="DD34" t="str">
        <f t="array" ref="DD34">IFERROR(INDEX($DC$2:$DC$208,SMALL(IF(1-($DC$2:$DC$208=""),IF(1-(#REF!:#REF!&lt;&gt;""),ROW($DC$2:$DC$208)-ROW($DC$2)+1)), ROWS(#REF!:#REF!))),"")</f>
        <v/>
      </c>
      <c r="DE34" t="e">
        <f>IF(#REF!="","",SUM(#REF!))</f>
        <v>#REF!</v>
      </c>
      <c r="DF34" t="e">
        <f t="array" ref="DF34">IF(#REF!="","",SUM(DE34:INDEX(DE34:DE240,MATCH(TRUE,INDEX(DE34:DE240="",0),0))))</f>
        <v>#REF!</v>
      </c>
      <c r="DG34" t="e">
        <f t="shared" si="7"/>
        <v>#REF!</v>
      </c>
      <c r="DH34" t="str">
        <f t="array" ref="DH34">IFERROR(INDEX($DG$2:$DG$208,SMALL(IF(1-($DG$2:$DG$208=""),IF(1-(#REF!:#REF!&lt;&gt;""),ROW($DG$2:$DG$208)-ROW($DG$2)+1)), ROWS(#REF!:#REF!))),"")</f>
        <v/>
      </c>
      <c r="DI34" t="e">
        <f>IF(#REF!="","",SUM(#REF!))</f>
        <v>#REF!</v>
      </c>
      <c r="DJ34" t="e">
        <f t="array" ref="DJ34">IF(#REF!="","",SUM(DI34:INDEX(DI34:DI240,MATCH(TRUE,INDEX(DI34:DI240="",0),0))))</f>
        <v>#REF!</v>
      </c>
      <c r="DK34" t="e">
        <f t="shared" si="8"/>
        <v>#REF!</v>
      </c>
      <c r="DL34" t="str">
        <f t="array" ref="DL34">IFERROR(INDEX($DK$2:$DK$208,SMALL(IF(1-($DK$2:$DK$208=""),IF(1-(#REF!:#REF!&lt;&gt;""),ROW($DK$2:$DK$208)-ROW($DK$2)+1)), ROWS(#REF!:#REF!))),"")</f>
        <v/>
      </c>
      <c r="DM34" t="e">
        <f>IF(#REF!="","",SUM(#REF!))</f>
        <v>#REF!</v>
      </c>
      <c r="DN34" t="e">
        <f t="array" ref="DN34">IF(#REF!="","",SUM(DM34:INDEX(DM34:DM240,MATCH(TRUE,INDEX(DM34:DM240="",0),0))))</f>
        <v>#REF!</v>
      </c>
      <c r="DO34" t="e">
        <f t="shared" si="9"/>
        <v>#REF!</v>
      </c>
      <c r="DP34" t="str">
        <f t="array" ref="DP34">IFERROR(INDEX($DO$2:$DO$208,SMALL(IF(1-($DO$2:$DO$208=""),IF(1-(#REF!:#REF!&lt;&gt;""),ROW($DO$2:$DO$208)-ROW($DO$2)+1)), ROWS(#REF!:#REF!))),"")</f>
        <v/>
      </c>
      <c r="DQ34" t="e">
        <f>IF(#REF!="","",SUM(#REF!))</f>
        <v>#REF!</v>
      </c>
      <c r="DR34" t="e">
        <f t="array" ref="DR34">IF(#REF!="","",SUM(DQ34:INDEX(DQ34:DQ240,MATCH(TRUE,INDEX(DQ34:DQ240="",0),0))))</f>
        <v>#REF!</v>
      </c>
      <c r="DS34" t="e">
        <f t="shared" si="10"/>
        <v>#REF!</v>
      </c>
      <c r="DT34" t="str">
        <f t="array" ref="DT34">IFERROR(INDEX($DS$2:$DS$208,SMALL(IF(1-($DS$2:$DS$208=""),IF(1-(#REF!:#REF!&lt;&gt;""),ROW($DS$2:$DS$208)-ROW($DS$2)+1)), ROWS(#REF!:#REF!))),"")</f>
        <v/>
      </c>
      <c r="DU34" t="e">
        <f>IF(#REF!="","",SUM(#REF!))</f>
        <v>#REF!</v>
      </c>
      <c r="DV34" t="e">
        <f t="array" ref="DV34">IF(#REF!="","",SUM(DU34:INDEX(DU34:DU240,MATCH(TRUE,INDEX(DU34:DU240="",0),0))))</f>
        <v>#REF!</v>
      </c>
      <c r="DW34" t="e">
        <f t="shared" si="11"/>
        <v>#REF!</v>
      </c>
      <c r="DX34" t="str">
        <f t="array" ref="DX34">IFERROR(INDEX($DW$2:$DW$208,SMALL(IF(1-($DW$2:$DW$208=""),IF(1-(#REF!:#REF!&lt;&gt;""),ROW($DW$2:$DW$208)-ROW($DW$2)+1)), ROWS(#REF!:#REF!))),"")</f>
        <v/>
      </c>
      <c r="DY34" t="e">
        <f>IF(#REF!="","",SUM(#REF!))</f>
        <v>#REF!</v>
      </c>
      <c r="DZ34" t="e">
        <f t="array" ref="DZ34">IF(#REF!="","",SUM(DY34:INDEX(DY34:DY240,MATCH(TRUE,INDEX(DY34:DY240="",0),0))))</f>
        <v>#REF!</v>
      </c>
      <c r="EA34" t="e">
        <f t="shared" si="12"/>
        <v>#REF!</v>
      </c>
      <c r="EB34" t="str">
        <f t="array" ref="EB34">IFERROR(INDEX($EA$2:$EA$208,SMALL(IF(1-($EA$2:$EA$208=""),IF(1-(#REF!:#REF!&lt;&gt;""),ROW($EA$2:$EA$208)-ROW($EA$2)+1)), ROWS(#REF!:#REF!))),"")</f>
        <v/>
      </c>
      <c r="EC34" t="e">
        <f>IF(#REF!="","",SUM(#REF!))</f>
        <v>#REF!</v>
      </c>
      <c r="ED34" t="e">
        <f t="array" ref="ED34">IF(#REF!="","",SUM(EC34:INDEX(EC34:EC240,MATCH(TRUE,INDEX(EC34:EC240="",0),0))))</f>
        <v>#REF!</v>
      </c>
      <c r="EE34" t="e">
        <f t="shared" si="13"/>
        <v>#REF!</v>
      </c>
      <c r="EF34" t="str">
        <f t="array" ref="EF34">IFERROR(INDEX($EE$2:$EE$208,SMALL(IF(1-($EE$2:$EE$208=""),IF(1-(#REF!:#REF!&lt;&gt;""),ROW($EE$2:$EE$208)-ROW($EE$2)+1)), ROWS(#REF!:#REF!))),"")</f>
        <v/>
      </c>
      <c r="EG34" t="e">
        <f>IF(#REF!="","",SUM(#REF!))</f>
        <v>#REF!</v>
      </c>
      <c r="EH34" t="e">
        <f t="array" ref="EH34">IF(#REF!="","",SUM(EG34:INDEX(EG34:EG240,MATCH(TRUE,INDEX(EG34:EG240="",0),0))))</f>
        <v>#REF!</v>
      </c>
      <c r="EI34" t="e">
        <f t="shared" si="14"/>
        <v>#REF!</v>
      </c>
      <c r="EJ34" t="str">
        <f t="array" ref="EJ34">IFERROR(INDEX($EI$2:$EI$208,SMALL(IF(1-($EI$2:$EI$208=""),IF(1-(#REF!:#REF!&lt;&gt;""),ROW($EI$2:$EI$208)-ROW($EI$2)+1)), ROWS(#REF!:#REF!))),"")</f>
        <v/>
      </c>
      <c r="EK34" t="e">
        <f>IF(#REF!="","",SUM(#REF!))</f>
        <v>#REF!</v>
      </c>
      <c r="EL34" t="e">
        <f t="array" ref="EL34">IF(#REF!="","",SUM(EK34:INDEX(EK34:EK240,MATCH(TRUE,INDEX(EK34:EK240="",0),0))))</f>
        <v>#REF!</v>
      </c>
      <c r="EM34" t="e">
        <f t="shared" si="15"/>
        <v>#REF!</v>
      </c>
      <c r="EN34" t="str">
        <f t="array" ref="EN34">IFERROR(INDEX($EM$2:$EM$208,SMALL(IF(1-($EM$2:$EM$208=""),IF(1-(#REF!:#REF!&lt;&gt;""),ROW($EM$2:$EM$208)-ROW($EM$2)+1)), ROWS(#REF!:#REF!))),"")</f>
        <v/>
      </c>
      <c r="EO34" t="e">
        <f>IF(#REF!="","",SUM(#REF!))</f>
        <v>#REF!</v>
      </c>
      <c r="EP34" t="e">
        <f t="array" ref="EP34">IF(#REF!="","",SUM(EO34:INDEX(EO34:EO240,MATCH(TRUE,INDEX(EO34:EO240="",0),0))))</f>
        <v>#REF!</v>
      </c>
      <c r="EQ34" t="e">
        <f t="shared" si="16"/>
        <v>#REF!</v>
      </c>
      <c r="ER34" t="str">
        <f t="array" ref="ER34">IFERROR(INDEX($EQ$2:$EQ$208,SMALL(IF(1-($EQ$2:$EQ$208=""),IF(1-(#REF!:#REF!&lt;&gt;""),ROW($EQ$2:$EQ$208)-ROW($EQ$2)+1)), ROWS(#REF!:#REF!))),"")</f>
        <v/>
      </c>
      <c r="ES34" t="e">
        <f>IF(#REF!="","",SUM(#REF!))</f>
        <v>#REF!</v>
      </c>
      <c r="ET34" t="e">
        <f t="array" ref="ET34">IF(#REF!="","",SUM(ES34:INDEX(ES34:ES240,MATCH(TRUE,INDEX(ES34:ES240="",0),0))))</f>
        <v>#REF!</v>
      </c>
      <c r="EU34" t="e">
        <f t="shared" si="17"/>
        <v>#REF!</v>
      </c>
      <c r="EV34" t="str">
        <f t="array" ref="EV34">IFERROR(INDEX($EU$2:$EU$208,SMALL(IF(1-($EU$2:$EU$208=""),IF(1-(#REF!:#REF!&lt;&gt;""),ROW($EU$2:$EU$208)-ROW($EU$2)+1)), ROWS(#REF!:#REF!))),"")</f>
        <v/>
      </c>
      <c r="EW34" t="e">
        <f>IF(#REF!="","",SUM(#REF!))</f>
        <v>#REF!</v>
      </c>
      <c r="EX34" t="e">
        <f t="array" ref="EX34">IF(#REF!="","",SUM(EW34:INDEX(EW34:EW240,MATCH(TRUE,INDEX(EW34:EW240="",0),0))))</f>
        <v>#REF!</v>
      </c>
      <c r="EY34" t="e">
        <f t="shared" si="18"/>
        <v>#REF!</v>
      </c>
      <c r="EZ34" t="str">
        <f t="array" ref="EZ34">IFERROR(INDEX($EY$2:$EY$208,SMALL(IF(1-($EY$2:$EY$208=""),IF(1-(#REF!:#REF!&lt;&gt;""),ROW($EY$2:$EY$208)-ROW($EY$2)+1)), ROWS(#REF!:#REF!))),"")</f>
        <v/>
      </c>
      <c r="FA34" t="e">
        <f>IF(#REF!="","",SUM(#REF!))</f>
        <v>#REF!</v>
      </c>
      <c r="FB34" t="e">
        <f t="array" ref="FB34">IF(#REF!="","",SUM(FA34:INDEX(FA34:FA240,MATCH(TRUE,INDEX(FA34:FA240="",0),0))))</f>
        <v>#REF!</v>
      </c>
      <c r="FC34" t="e">
        <f t="shared" si="19"/>
        <v>#REF!</v>
      </c>
      <c r="FD34" t="str">
        <f t="array" ref="FD34">IFERROR(INDEX($FC$2:$FC$208,SMALL(IF(1-($FC$2:$FC$208=""),IF(1-(#REF!:#REF!&lt;&gt;""),ROW($FC$2:$FC$208)-ROW($FC$2)+1)), ROWS(#REF!:#REF!))),"")</f>
        <v/>
      </c>
    </row>
    <row r="35" spans="1:160" x14ac:dyDescent="0.25">
      <c r="A35" t="e">
        <f>IF(#REF!="","",SUM(#REF!))</f>
        <v>#REF!</v>
      </c>
      <c r="B35" t="e">
        <f t="array" ref="B35">IF(#REF!="","",SUM($A35:INDEX(A35:$A$208,MATCH(TRUE,INDEX($A35:$A$208="",0),0))))</f>
        <v>#REF!</v>
      </c>
      <c r="C35" t="e">
        <f t="shared" si="20"/>
        <v>#REF!</v>
      </c>
      <c r="E35" t="e">
        <f>IF(#REF!="","",SUM(#REF!))</f>
        <v>#REF!</v>
      </c>
      <c r="F35" t="e">
        <f t="array" ref="F35">IF(#REF!="","",SUM($E35:INDEX(E35:$E$208,MATCH(TRUE,INDEX($E35:$E$208="",0),0))))</f>
        <v>#REF!</v>
      </c>
      <c r="G35" t="e">
        <f t="shared" si="21"/>
        <v>#REF!</v>
      </c>
      <c r="I35" t="e">
        <f>IF(#REF!="","",SUM(#REF!))</f>
        <v>#REF!</v>
      </c>
      <c r="J35" t="e">
        <f t="array" ref="J35">IF(#REF!="","",SUM(I35:INDEX(I35:I241,MATCH(TRUE,INDEX(I35:I241="",0),0))))</f>
        <v>#REF!</v>
      </c>
      <c r="K35" t="e">
        <f t="shared" si="22"/>
        <v>#REF!</v>
      </c>
      <c r="M35" t="e">
        <f>IF(#REF!="","",SUM(#REF!))</f>
        <v>#REF!</v>
      </c>
      <c r="N35" t="e">
        <f t="array" ref="N35">IF(#REF!="","",SUM(M35:INDEX(M35:M241,MATCH(TRUE,INDEX(M35:M241="",0),0))))</f>
        <v>#REF!</v>
      </c>
      <c r="O35" t="e">
        <f t="shared" si="23"/>
        <v>#REF!</v>
      </c>
      <c r="Q35" t="e">
        <f>IF(#REF!="","",SUM(#REF!))</f>
        <v>#REF!</v>
      </c>
      <c r="R35" t="e">
        <f t="array" ref="R35">IF(#REF!="","",SUM(Q35:INDEX(Q35:Q241,MATCH(TRUE,INDEX(Q35:Q241="",0),0))))</f>
        <v>#REF!</v>
      </c>
      <c r="S35" t="e">
        <f t="shared" si="24"/>
        <v>#REF!</v>
      </c>
      <c r="U35" t="e">
        <f>IF(#REF!="","",SUM(#REF!))</f>
        <v>#REF!</v>
      </c>
      <c r="V35" t="e">
        <f t="array" ref="V35">IF(#REF!="","",SUM(U35:INDEX(U35:U241,MATCH(TRUE,INDEX(U35:U241="",0),0))))</f>
        <v>#REF!</v>
      </c>
      <c r="W35" t="e">
        <f t="shared" si="25"/>
        <v>#REF!</v>
      </c>
      <c r="Y35" t="e">
        <f>IF(#REF!="","",SUM(#REF!))</f>
        <v>#REF!</v>
      </c>
      <c r="Z35" t="e">
        <f t="array" ref="Z35">IF(#REF!="","",SUM(Y35:INDEX(Y35:Y241,MATCH(TRUE,INDEX(Y35:Y241="",0),0))))</f>
        <v>#REF!</v>
      </c>
      <c r="AA35" t="e">
        <f t="shared" si="26"/>
        <v>#REF!</v>
      </c>
      <c r="AC35" t="e">
        <f>IF(#REF!="","",SUM(#REF!))</f>
        <v>#REF!</v>
      </c>
      <c r="AD35" t="e">
        <f t="array" ref="AD35">IF(#REF!="","",SUM(AC35:INDEX(AC35:AC241,MATCH(TRUE,INDEX(AC35:AC241="",0),0))))</f>
        <v>#REF!</v>
      </c>
      <c r="AE35" t="e">
        <f t="shared" si="27"/>
        <v>#REF!</v>
      </c>
      <c r="AG35" t="e">
        <f>IF(#REF!="","",SUM(#REF!))</f>
        <v>#REF!</v>
      </c>
      <c r="AH35" t="e">
        <f t="array" ref="AH35">IF(#REF!="","",SUM(AG35:INDEX(AG35:AG241,MATCH(TRUE,INDEX(AG35:AG241="",0),0))))</f>
        <v>#REF!</v>
      </c>
      <c r="AI35" t="e">
        <f t="shared" si="28"/>
        <v>#REF!</v>
      </c>
      <c r="AK35" t="e">
        <f>IF(#REF!="","",SUM(#REF!))</f>
        <v>#REF!</v>
      </c>
      <c r="AL35" t="e">
        <f t="array" ref="AL35">IF(#REF!="","",SUM(AK35:INDEX(AK35:AK241,MATCH(TRUE,INDEX(AK35:AK241="",0),0))))</f>
        <v>#REF!</v>
      </c>
      <c r="AM35" t="e">
        <f t="shared" si="29"/>
        <v>#REF!</v>
      </c>
      <c r="AO35" t="e">
        <f>IF(#REF!="","",SUM(#REF!))</f>
        <v>#REF!</v>
      </c>
      <c r="AP35" t="e">
        <f t="array" ref="AP35">IF(#REF!="","",SUM(AO35:INDEX(AO35:AO241,MATCH(TRUE,INDEX(AO35:AO241="",0),0))))</f>
        <v>#REF!</v>
      </c>
      <c r="AQ35" t="e">
        <f t="shared" si="30"/>
        <v>#REF!</v>
      </c>
      <c r="AS35" t="e">
        <f>IF(#REF!="","",SUM(#REF!))</f>
        <v>#REF!</v>
      </c>
      <c r="AT35" t="e">
        <f t="array" ref="AT35">IF(#REF!="","",SUM(AS35:INDEX(AS35:AS241,MATCH(TRUE,INDEX(AS35:AS241="",0),0))))</f>
        <v>#REF!</v>
      </c>
      <c r="AU35" t="e">
        <f t="shared" si="31"/>
        <v>#REF!</v>
      </c>
      <c r="AW35" t="e">
        <f>IF(#REF!="","",SUM(#REF!))</f>
        <v>#REF!</v>
      </c>
      <c r="AX35" t="e">
        <f t="array" ref="AX35">IF(#REF!="","",SUM(AW35:INDEX(AW35:AW241,MATCH(TRUE,INDEX(AW35:AW241="",0),0))))</f>
        <v>#REF!</v>
      </c>
      <c r="AY35" t="e">
        <f t="shared" si="32"/>
        <v>#REF!</v>
      </c>
      <c r="BA35" t="e">
        <f>IF(#REF!="","",SUM(#REF!))</f>
        <v>#REF!</v>
      </c>
      <c r="BB35" t="e">
        <f t="array" ref="BB35">IF(#REF!="","",SUM(BA35:INDEX(BA35:BA241,MATCH(TRUE,INDEX(BA35:BA241="",0),0))))</f>
        <v>#REF!</v>
      </c>
      <c r="BC35" t="e">
        <f t="shared" si="33"/>
        <v>#REF!</v>
      </c>
      <c r="BE35" t="e">
        <f>IF(#REF!="","",SUM(#REF!))</f>
        <v>#REF!</v>
      </c>
      <c r="BF35" t="e">
        <f t="array" ref="BF35">IF(#REF!="","",SUM(BE35:INDEX(BE35:BE241,MATCH(TRUE,INDEX(BE35:BE241="",0),0))))</f>
        <v>#REF!</v>
      </c>
      <c r="BG35" t="e">
        <f t="shared" si="34"/>
        <v>#REF!</v>
      </c>
      <c r="BI35" t="e">
        <f>IF(#REF!="","",SUM(#REF!))</f>
        <v>#REF!</v>
      </c>
      <c r="BJ35" t="e">
        <f t="array" ref="BJ35">IF(#REF!="","",SUM(BI35:INDEX(BI35:BI241,MATCH(TRUE,INDEX(BI35:BI241="",0),0))))</f>
        <v>#REF!</v>
      </c>
      <c r="BK35" t="e">
        <f t="shared" si="35"/>
        <v>#REF!</v>
      </c>
      <c r="BM35" t="e">
        <f>IF(#REF!="","",SUM(#REF!))</f>
        <v>#REF!</v>
      </c>
      <c r="BN35" t="e">
        <f t="array" ref="BN35">IF(#REF!="","",SUM(BM35:INDEX(BM35:BM241,MATCH(TRUE,INDEX(BM35:BM241="",0),0))))</f>
        <v>#REF!</v>
      </c>
      <c r="BO35" t="e">
        <f t="shared" si="36"/>
        <v>#REF!</v>
      </c>
      <c r="BQ35" t="e">
        <f>IF(#REF!="","",SUM(#REF!))</f>
        <v>#REF!</v>
      </c>
      <c r="BR35" t="e">
        <f t="array" ref="BR35">IF(#REF!="","",SUM(BQ35:INDEX(BQ35:BQ241,MATCH(TRUE,INDEX(BQ35:BQ241="",0),0))))</f>
        <v>#REF!</v>
      </c>
      <c r="BS35" t="e">
        <f t="shared" si="37"/>
        <v>#REF!</v>
      </c>
      <c r="BU35" t="e">
        <f>IF(#REF!="","",SUM(#REF!))</f>
        <v>#REF!</v>
      </c>
      <c r="BV35" t="e">
        <f t="array" ref="BV35">IF(#REF!="","",SUM(BU35:INDEX(BU35:BU241,MATCH(TRUE,INDEX(BU35:BU241="",0),0))))</f>
        <v>#REF!</v>
      </c>
      <c r="BW35" t="e">
        <f t="shared" si="38"/>
        <v>#REF!</v>
      </c>
      <c r="BY35" t="e">
        <f>IF(#REF!="","",SUM(#REF!))</f>
        <v>#REF!</v>
      </c>
      <c r="BZ35" t="e">
        <f t="array" ref="BZ35">IF(#REF!="","",SUM(BY35:INDEX(BY35:BY241,MATCH(TRUE,INDEX(BY35:BY241="",0),0))))</f>
        <v>#REF!</v>
      </c>
      <c r="CA35" t="e">
        <f t="shared" si="39"/>
        <v>#REF!</v>
      </c>
      <c r="CC35" t="e">
        <f>IF(#REF!="","",SUM(#REF!))</f>
        <v>#REF!</v>
      </c>
      <c r="CD35" t="e">
        <f t="array" ref="CD35">IF(#REF!="","",SUM(CC35:INDEX(CC35:CC241,MATCH(TRUE,INDEX(CC35:CC241="",0),0))))</f>
        <v>#REF!</v>
      </c>
      <c r="CE35" t="e">
        <f t="shared" si="0"/>
        <v>#REF!</v>
      </c>
      <c r="CF35" t="str">
        <f t="array" ref="CF35">IFERROR(INDEX($CE$2:$CE$208,SMALL(IF(1-($CE$2:$CE$208=""),IF(1-(#REF!:#REF!&lt;&gt;""),ROW($CE$2:$CE$208)-ROW($CE$2)+1)), ROWS(#REF!:#REF!))),"")</f>
        <v/>
      </c>
      <c r="CG35" t="e">
        <f>IF(#REF!="","",SUM(#REF!))</f>
        <v>#REF!</v>
      </c>
      <c r="CH35" t="e">
        <f t="array" ref="CH35">IF(#REF!="","",SUM(CG35:INDEX(CG35:CG241,MATCH(TRUE,INDEX(CG35:CG241="",0),0))))</f>
        <v>#REF!</v>
      </c>
      <c r="CI35" t="e">
        <f t="shared" si="1"/>
        <v>#REF!</v>
      </c>
      <c r="CJ35" t="str">
        <f t="array" ref="CJ35">IFERROR(INDEX($CI$2:$CI$208,SMALL(IF(1-($CI$2:$CI$208=""),IF(1-(#REF!:#REF!&lt;&gt;""),ROW($CI$2:$CI$208)-ROW($CI$2)+1)), ROWS(#REF!:#REF!))),"")</f>
        <v/>
      </c>
      <c r="CK35" t="e">
        <f>IF(#REF!="","",SUM(#REF!))</f>
        <v>#REF!</v>
      </c>
      <c r="CL35" t="e">
        <f t="array" ref="CL35">IF(#REF!="","",SUM(CK35:INDEX(CK35:CK241,MATCH(TRUE,INDEX(CK35:CK241="",0),0))))</f>
        <v>#REF!</v>
      </c>
      <c r="CM35" t="e">
        <f t="shared" si="2"/>
        <v>#REF!</v>
      </c>
      <c r="CN35" t="str">
        <f t="array" ref="CN35">IFERROR(INDEX($CM$2:$CM$208,SMALL(IF(1-($CM$2:$CM$208=""),IF(1-(#REF!:#REF!&lt;&gt;""),ROW($CM$2:$CM$208)-ROW($CM$2)+1)), ROWS(#REF!:#REF!))),"")</f>
        <v/>
      </c>
      <c r="CO35" t="e">
        <f>IF(#REF!="","",SUM(#REF!))</f>
        <v>#REF!</v>
      </c>
      <c r="CP35" t="e">
        <f t="array" ref="CP35">IF(#REF!="","",SUM(CO35:INDEX(CO35:CO241,MATCH(TRUE,INDEX(CO35:CO241="",0),0))))</f>
        <v>#REF!</v>
      </c>
      <c r="CQ35" t="e">
        <f t="shared" si="3"/>
        <v>#REF!</v>
      </c>
      <c r="CR35" t="str">
        <f t="array" ref="CR35">IFERROR(INDEX($CQ$2:$CQ$208,SMALL(IF(1-($CQ$2:$CQ$208=""),IF(1-(#REF!:#REF!&lt;&gt;""),ROW($CQ$2:$CQ$208)-ROW($CQ$2)+1)), ROWS(#REF!:#REF!))),"")</f>
        <v/>
      </c>
      <c r="CS35" t="e">
        <f>IF(#REF!="","",SUM(#REF!))</f>
        <v>#REF!</v>
      </c>
      <c r="CT35" t="e">
        <f t="array" ref="CT35">IF(#REF!="","",SUM(CS35:INDEX(CS35:CS241,MATCH(TRUE,INDEX(CS35:CS241="",0),0))))</f>
        <v>#REF!</v>
      </c>
      <c r="CU35" t="e">
        <f t="shared" si="4"/>
        <v>#REF!</v>
      </c>
      <c r="CV35" t="str">
        <f t="array" ref="CV35">IFERROR(INDEX($CU$2:$CU$208,SMALL(IF(1-($CU$2:$CU$208=""),IF(1-(#REF!:#REF!&lt;&gt;""),ROW($CU$2:$CU$208)-ROW($CU$2)+1)), ROWS(#REF!:#REF!))),"")</f>
        <v/>
      </c>
      <c r="CW35" t="e">
        <f>IF(#REF!="","",SUM(#REF!))</f>
        <v>#REF!</v>
      </c>
      <c r="CX35" t="e">
        <f t="array" ref="CX35">IF(#REF!="","",SUM(CW35:INDEX(CW35:CW241,MATCH(TRUE,INDEX(CW35:CW241="",0),0))))</f>
        <v>#REF!</v>
      </c>
      <c r="CY35" t="e">
        <f t="shared" si="5"/>
        <v>#REF!</v>
      </c>
      <c r="CZ35" t="str">
        <f t="array" ref="CZ35">IFERROR(INDEX($CY$2:$CY$208,SMALL(IF(1-($CY$2:$CY$208=""),IF(1-(#REF!:#REF!&lt;&gt;""),ROW($CY$2:$CY$208)-ROW($CY$2)+1)), ROWS(#REF!:#REF!))),"")</f>
        <v/>
      </c>
      <c r="DA35" t="e">
        <f>IF(#REF!="","",SUM(#REF!))</f>
        <v>#REF!</v>
      </c>
      <c r="DB35" t="e">
        <f t="array" ref="DB35">IF(#REF!="","",SUM(DA35:INDEX(DA35:DA241,MATCH(TRUE,INDEX(DA35:DA241="",0),0))))</f>
        <v>#REF!</v>
      </c>
      <c r="DC35" t="e">
        <f t="shared" si="6"/>
        <v>#REF!</v>
      </c>
      <c r="DD35" t="str">
        <f t="array" ref="DD35">IFERROR(INDEX($DC$2:$DC$208,SMALL(IF(1-($DC$2:$DC$208=""),IF(1-(#REF!:#REF!&lt;&gt;""),ROW($DC$2:$DC$208)-ROW($DC$2)+1)), ROWS(#REF!:#REF!))),"")</f>
        <v/>
      </c>
      <c r="DE35" t="e">
        <f>IF(#REF!="","",SUM(#REF!))</f>
        <v>#REF!</v>
      </c>
      <c r="DF35" t="e">
        <f t="array" ref="DF35">IF(#REF!="","",SUM(DE35:INDEX(DE35:DE241,MATCH(TRUE,INDEX(DE35:DE241="",0),0))))</f>
        <v>#REF!</v>
      </c>
      <c r="DG35" t="e">
        <f t="shared" si="7"/>
        <v>#REF!</v>
      </c>
      <c r="DH35" t="str">
        <f t="array" ref="DH35">IFERROR(INDEX($DG$2:$DG$208,SMALL(IF(1-($DG$2:$DG$208=""),IF(1-(#REF!:#REF!&lt;&gt;""),ROW($DG$2:$DG$208)-ROW($DG$2)+1)), ROWS(#REF!:#REF!))),"")</f>
        <v/>
      </c>
      <c r="DI35" t="e">
        <f>IF(#REF!="","",SUM(#REF!))</f>
        <v>#REF!</v>
      </c>
      <c r="DJ35" t="e">
        <f t="array" ref="DJ35">IF(#REF!="","",SUM(DI35:INDEX(DI35:DI241,MATCH(TRUE,INDEX(DI35:DI241="",0),0))))</f>
        <v>#REF!</v>
      </c>
      <c r="DK35" t="e">
        <f t="shared" si="8"/>
        <v>#REF!</v>
      </c>
      <c r="DL35" t="str">
        <f t="array" ref="DL35">IFERROR(INDEX($DK$2:$DK$208,SMALL(IF(1-($DK$2:$DK$208=""),IF(1-(#REF!:#REF!&lt;&gt;""),ROW($DK$2:$DK$208)-ROW($DK$2)+1)), ROWS(#REF!:#REF!))),"")</f>
        <v/>
      </c>
      <c r="DM35" t="e">
        <f>IF(#REF!="","",SUM(#REF!))</f>
        <v>#REF!</v>
      </c>
      <c r="DN35" t="e">
        <f t="array" ref="DN35">IF(#REF!="","",SUM(DM35:INDEX(DM35:DM241,MATCH(TRUE,INDEX(DM35:DM241="",0),0))))</f>
        <v>#REF!</v>
      </c>
      <c r="DO35" t="e">
        <f t="shared" si="9"/>
        <v>#REF!</v>
      </c>
      <c r="DP35" t="str">
        <f t="array" ref="DP35">IFERROR(INDEX($DO$2:$DO$208,SMALL(IF(1-($DO$2:$DO$208=""),IF(1-(#REF!:#REF!&lt;&gt;""),ROW($DO$2:$DO$208)-ROW($DO$2)+1)), ROWS(#REF!:#REF!))),"")</f>
        <v/>
      </c>
      <c r="DQ35" t="e">
        <f>IF(#REF!="","",SUM(#REF!))</f>
        <v>#REF!</v>
      </c>
      <c r="DR35" t="e">
        <f t="array" ref="DR35">IF(#REF!="","",SUM(DQ35:INDEX(DQ35:DQ241,MATCH(TRUE,INDEX(DQ35:DQ241="",0),0))))</f>
        <v>#REF!</v>
      </c>
      <c r="DS35" t="e">
        <f t="shared" si="10"/>
        <v>#REF!</v>
      </c>
      <c r="DT35" t="str">
        <f t="array" ref="DT35">IFERROR(INDEX($DS$2:$DS$208,SMALL(IF(1-($DS$2:$DS$208=""),IF(1-(#REF!:#REF!&lt;&gt;""),ROW($DS$2:$DS$208)-ROW($DS$2)+1)), ROWS(#REF!:#REF!))),"")</f>
        <v/>
      </c>
      <c r="DU35" t="e">
        <f>IF(#REF!="","",SUM(#REF!))</f>
        <v>#REF!</v>
      </c>
      <c r="DV35" t="e">
        <f t="array" ref="DV35">IF(#REF!="","",SUM(DU35:INDEX(DU35:DU241,MATCH(TRUE,INDEX(DU35:DU241="",0),0))))</f>
        <v>#REF!</v>
      </c>
      <c r="DW35" t="e">
        <f t="shared" si="11"/>
        <v>#REF!</v>
      </c>
      <c r="DX35" t="str">
        <f t="array" ref="DX35">IFERROR(INDEX($DW$2:$DW$208,SMALL(IF(1-($DW$2:$DW$208=""),IF(1-(#REF!:#REF!&lt;&gt;""),ROW($DW$2:$DW$208)-ROW($DW$2)+1)), ROWS(#REF!:#REF!))),"")</f>
        <v/>
      </c>
      <c r="DY35" t="e">
        <f>IF(#REF!="","",SUM(#REF!))</f>
        <v>#REF!</v>
      </c>
      <c r="DZ35" t="e">
        <f t="array" ref="DZ35">IF(#REF!="","",SUM(DY35:INDEX(DY35:DY241,MATCH(TRUE,INDEX(DY35:DY241="",0),0))))</f>
        <v>#REF!</v>
      </c>
      <c r="EA35" t="e">
        <f t="shared" si="12"/>
        <v>#REF!</v>
      </c>
      <c r="EB35" t="str">
        <f t="array" ref="EB35">IFERROR(INDEX($EA$2:$EA$208,SMALL(IF(1-($EA$2:$EA$208=""),IF(1-(#REF!:#REF!&lt;&gt;""),ROW($EA$2:$EA$208)-ROW($EA$2)+1)), ROWS(#REF!:#REF!))),"")</f>
        <v/>
      </c>
      <c r="EC35" t="e">
        <f>IF(#REF!="","",SUM(#REF!))</f>
        <v>#REF!</v>
      </c>
      <c r="ED35" t="e">
        <f t="array" ref="ED35">IF(#REF!="","",SUM(EC35:INDEX(EC35:EC241,MATCH(TRUE,INDEX(EC35:EC241="",0),0))))</f>
        <v>#REF!</v>
      </c>
      <c r="EE35" t="e">
        <f t="shared" si="13"/>
        <v>#REF!</v>
      </c>
      <c r="EF35" t="str">
        <f t="array" ref="EF35">IFERROR(INDEX($EE$2:$EE$208,SMALL(IF(1-($EE$2:$EE$208=""),IF(1-(#REF!:#REF!&lt;&gt;""),ROW($EE$2:$EE$208)-ROW($EE$2)+1)), ROWS(#REF!:#REF!))),"")</f>
        <v/>
      </c>
      <c r="EG35" t="e">
        <f>IF(#REF!="","",SUM(#REF!))</f>
        <v>#REF!</v>
      </c>
      <c r="EH35" t="e">
        <f t="array" ref="EH35">IF(#REF!="","",SUM(EG35:INDEX(EG35:EG241,MATCH(TRUE,INDEX(EG35:EG241="",0),0))))</f>
        <v>#REF!</v>
      </c>
      <c r="EI35" t="e">
        <f t="shared" si="14"/>
        <v>#REF!</v>
      </c>
      <c r="EJ35" t="str">
        <f t="array" ref="EJ35">IFERROR(INDEX($EI$2:$EI$208,SMALL(IF(1-($EI$2:$EI$208=""),IF(1-(#REF!:#REF!&lt;&gt;""),ROW($EI$2:$EI$208)-ROW($EI$2)+1)), ROWS(#REF!:#REF!))),"")</f>
        <v/>
      </c>
      <c r="EK35" t="e">
        <f>IF(#REF!="","",SUM(#REF!))</f>
        <v>#REF!</v>
      </c>
      <c r="EL35" t="e">
        <f t="array" ref="EL35">IF(#REF!="","",SUM(EK35:INDEX(EK35:EK241,MATCH(TRUE,INDEX(EK35:EK241="",0),0))))</f>
        <v>#REF!</v>
      </c>
      <c r="EM35" t="e">
        <f t="shared" si="15"/>
        <v>#REF!</v>
      </c>
      <c r="EN35" t="str">
        <f t="array" ref="EN35">IFERROR(INDEX($EM$2:$EM$208,SMALL(IF(1-($EM$2:$EM$208=""),IF(1-(#REF!:#REF!&lt;&gt;""),ROW($EM$2:$EM$208)-ROW($EM$2)+1)), ROWS(#REF!:#REF!))),"")</f>
        <v/>
      </c>
      <c r="EO35" t="e">
        <f>IF(#REF!="","",SUM(#REF!))</f>
        <v>#REF!</v>
      </c>
      <c r="EP35" t="e">
        <f t="array" ref="EP35">IF(#REF!="","",SUM(EO35:INDEX(EO35:EO241,MATCH(TRUE,INDEX(EO35:EO241="",0),0))))</f>
        <v>#REF!</v>
      </c>
      <c r="EQ35" t="e">
        <f t="shared" si="16"/>
        <v>#REF!</v>
      </c>
      <c r="ER35" t="str">
        <f t="array" ref="ER35">IFERROR(INDEX($EQ$2:$EQ$208,SMALL(IF(1-($EQ$2:$EQ$208=""),IF(1-(#REF!:#REF!&lt;&gt;""),ROW($EQ$2:$EQ$208)-ROW($EQ$2)+1)), ROWS(#REF!:#REF!))),"")</f>
        <v/>
      </c>
      <c r="ES35" t="e">
        <f>IF(#REF!="","",SUM(#REF!))</f>
        <v>#REF!</v>
      </c>
      <c r="ET35" t="e">
        <f t="array" ref="ET35">IF(#REF!="","",SUM(ES35:INDEX(ES35:ES241,MATCH(TRUE,INDEX(ES35:ES241="",0),0))))</f>
        <v>#REF!</v>
      </c>
      <c r="EU35" t="e">
        <f t="shared" si="17"/>
        <v>#REF!</v>
      </c>
      <c r="EV35" t="str">
        <f t="array" ref="EV35">IFERROR(INDEX($EU$2:$EU$208,SMALL(IF(1-($EU$2:$EU$208=""),IF(1-(#REF!:#REF!&lt;&gt;""),ROW($EU$2:$EU$208)-ROW($EU$2)+1)), ROWS(#REF!:#REF!))),"")</f>
        <v/>
      </c>
      <c r="EW35" t="e">
        <f>IF(#REF!="","",SUM(#REF!))</f>
        <v>#REF!</v>
      </c>
      <c r="EX35" t="e">
        <f t="array" ref="EX35">IF(#REF!="","",SUM(EW35:INDEX(EW35:EW241,MATCH(TRUE,INDEX(EW35:EW241="",0),0))))</f>
        <v>#REF!</v>
      </c>
      <c r="EY35" t="e">
        <f t="shared" si="18"/>
        <v>#REF!</v>
      </c>
      <c r="EZ35" t="str">
        <f t="array" ref="EZ35">IFERROR(INDEX($EY$2:$EY$208,SMALL(IF(1-($EY$2:$EY$208=""),IF(1-(#REF!:#REF!&lt;&gt;""),ROW($EY$2:$EY$208)-ROW($EY$2)+1)), ROWS(#REF!:#REF!))),"")</f>
        <v/>
      </c>
      <c r="FA35" t="e">
        <f>IF(#REF!="","",SUM(#REF!))</f>
        <v>#REF!</v>
      </c>
      <c r="FB35" t="e">
        <f t="array" ref="FB35">IF(#REF!="","",SUM(FA35:INDEX(FA35:FA241,MATCH(TRUE,INDEX(FA35:FA241="",0),0))))</f>
        <v>#REF!</v>
      </c>
      <c r="FC35" t="e">
        <f t="shared" si="19"/>
        <v>#REF!</v>
      </c>
      <c r="FD35" t="str">
        <f t="array" ref="FD35">IFERROR(INDEX($FC$2:$FC$208,SMALL(IF(1-($FC$2:$FC$208=""),IF(1-(#REF!:#REF!&lt;&gt;""),ROW($FC$2:$FC$208)-ROW($FC$2)+1)), ROWS(#REF!:#REF!))),"")</f>
        <v/>
      </c>
    </row>
    <row r="36" spans="1:160" x14ac:dyDescent="0.25">
      <c r="A36" t="e">
        <f>IF(#REF!="","",SUM(#REF!))</f>
        <v>#REF!</v>
      </c>
      <c r="B36" t="e">
        <f t="array" ref="B36">IF(#REF!="","",SUM($A36:INDEX(A36:$A$208,MATCH(TRUE,INDEX($A36:$A$208="",0),0))))</f>
        <v>#REF!</v>
      </c>
      <c r="C36" t="e">
        <f t="shared" si="20"/>
        <v>#REF!</v>
      </c>
      <c r="E36" t="e">
        <f>IF(#REF!="","",SUM(#REF!))</f>
        <v>#REF!</v>
      </c>
      <c r="F36" t="e">
        <f t="array" ref="F36">IF(#REF!="","",SUM($E36:INDEX(E36:$E$208,MATCH(TRUE,INDEX($E36:$E$208="",0),0))))</f>
        <v>#REF!</v>
      </c>
      <c r="G36" t="e">
        <f t="shared" si="21"/>
        <v>#REF!</v>
      </c>
      <c r="I36" t="e">
        <f>IF(#REF!="","",SUM(#REF!))</f>
        <v>#REF!</v>
      </c>
      <c r="J36" t="e">
        <f t="array" ref="J36">IF(#REF!="","",SUM(I36:INDEX(I36:I242,MATCH(TRUE,INDEX(I36:I242="",0),0))))</f>
        <v>#REF!</v>
      </c>
      <c r="K36" t="e">
        <f t="shared" si="22"/>
        <v>#REF!</v>
      </c>
      <c r="M36" t="e">
        <f>IF(#REF!="","",SUM(#REF!))</f>
        <v>#REF!</v>
      </c>
      <c r="N36" t="e">
        <f t="array" ref="N36">IF(#REF!="","",SUM(M36:INDEX(M36:M242,MATCH(TRUE,INDEX(M36:M242="",0),0))))</f>
        <v>#REF!</v>
      </c>
      <c r="O36" t="e">
        <f t="shared" si="23"/>
        <v>#REF!</v>
      </c>
      <c r="Q36" t="e">
        <f>IF(#REF!="","",SUM(#REF!))</f>
        <v>#REF!</v>
      </c>
      <c r="R36" t="e">
        <f t="array" ref="R36">IF(#REF!="","",SUM(Q36:INDEX(Q36:Q242,MATCH(TRUE,INDEX(Q36:Q242="",0),0))))</f>
        <v>#REF!</v>
      </c>
      <c r="S36" t="e">
        <f t="shared" si="24"/>
        <v>#REF!</v>
      </c>
      <c r="U36" t="e">
        <f>IF(#REF!="","",SUM(#REF!))</f>
        <v>#REF!</v>
      </c>
      <c r="V36" t="e">
        <f t="array" ref="V36">IF(#REF!="","",SUM(U36:INDEX(U36:U242,MATCH(TRUE,INDEX(U36:U242="",0),0))))</f>
        <v>#REF!</v>
      </c>
      <c r="W36" t="e">
        <f t="shared" si="25"/>
        <v>#REF!</v>
      </c>
      <c r="Y36" t="e">
        <f>IF(#REF!="","",SUM(#REF!))</f>
        <v>#REF!</v>
      </c>
      <c r="Z36" t="e">
        <f t="array" ref="Z36">IF(#REF!="","",SUM(Y36:INDEX(Y36:Y242,MATCH(TRUE,INDEX(Y36:Y242="",0),0))))</f>
        <v>#REF!</v>
      </c>
      <c r="AA36" t="e">
        <f t="shared" si="26"/>
        <v>#REF!</v>
      </c>
      <c r="AC36" t="e">
        <f>IF(#REF!="","",SUM(#REF!))</f>
        <v>#REF!</v>
      </c>
      <c r="AD36" t="e">
        <f t="array" ref="AD36">IF(#REF!="","",SUM(AC36:INDEX(AC36:AC242,MATCH(TRUE,INDEX(AC36:AC242="",0),0))))</f>
        <v>#REF!</v>
      </c>
      <c r="AE36" t="e">
        <f t="shared" si="27"/>
        <v>#REF!</v>
      </c>
      <c r="AG36" t="e">
        <f>IF(#REF!="","",SUM(#REF!))</f>
        <v>#REF!</v>
      </c>
      <c r="AH36" t="e">
        <f t="array" ref="AH36">IF(#REF!="","",SUM(AG36:INDEX(AG36:AG242,MATCH(TRUE,INDEX(AG36:AG242="",0),0))))</f>
        <v>#REF!</v>
      </c>
      <c r="AI36" t="e">
        <f t="shared" si="28"/>
        <v>#REF!</v>
      </c>
      <c r="AK36" t="e">
        <f>IF(#REF!="","",SUM(#REF!))</f>
        <v>#REF!</v>
      </c>
      <c r="AL36" t="e">
        <f t="array" ref="AL36">IF(#REF!="","",SUM(AK36:INDEX(AK36:AK242,MATCH(TRUE,INDEX(AK36:AK242="",0),0))))</f>
        <v>#REF!</v>
      </c>
      <c r="AM36" t="e">
        <f t="shared" si="29"/>
        <v>#REF!</v>
      </c>
      <c r="AO36" t="e">
        <f>IF(#REF!="","",SUM(#REF!))</f>
        <v>#REF!</v>
      </c>
      <c r="AP36" t="e">
        <f t="array" ref="AP36">IF(#REF!="","",SUM(AO36:INDEX(AO36:AO242,MATCH(TRUE,INDEX(AO36:AO242="",0),0))))</f>
        <v>#REF!</v>
      </c>
      <c r="AQ36" t="e">
        <f t="shared" si="30"/>
        <v>#REF!</v>
      </c>
      <c r="AS36" t="e">
        <f>IF(#REF!="","",SUM(#REF!))</f>
        <v>#REF!</v>
      </c>
      <c r="AT36" t="e">
        <f t="array" ref="AT36">IF(#REF!="","",SUM(AS36:INDEX(AS36:AS242,MATCH(TRUE,INDEX(AS36:AS242="",0),0))))</f>
        <v>#REF!</v>
      </c>
      <c r="AU36" t="e">
        <f t="shared" si="31"/>
        <v>#REF!</v>
      </c>
      <c r="AW36" t="e">
        <f>IF(#REF!="","",SUM(#REF!))</f>
        <v>#REF!</v>
      </c>
      <c r="AX36" t="e">
        <f t="array" ref="AX36">IF(#REF!="","",SUM(AW36:INDEX(AW36:AW242,MATCH(TRUE,INDEX(AW36:AW242="",0),0))))</f>
        <v>#REF!</v>
      </c>
      <c r="AY36" t="e">
        <f t="shared" si="32"/>
        <v>#REF!</v>
      </c>
      <c r="BA36" t="e">
        <f>IF(#REF!="","",SUM(#REF!))</f>
        <v>#REF!</v>
      </c>
      <c r="BB36" t="e">
        <f t="array" ref="BB36">IF(#REF!="","",SUM(BA36:INDEX(BA36:BA242,MATCH(TRUE,INDEX(BA36:BA242="",0),0))))</f>
        <v>#REF!</v>
      </c>
      <c r="BC36" t="e">
        <f t="shared" si="33"/>
        <v>#REF!</v>
      </c>
      <c r="BE36" t="e">
        <f>IF(#REF!="","",SUM(#REF!))</f>
        <v>#REF!</v>
      </c>
      <c r="BF36" t="e">
        <f t="array" ref="BF36">IF(#REF!="","",SUM(BE36:INDEX(BE36:BE242,MATCH(TRUE,INDEX(BE36:BE242="",0),0))))</f>
        <v>#REF!</v>
      </c>
      <c r="BG36" t="e">
        <f t="shared" si="34"/>
        <v>#REF!</v>
      </c>
      <c r="BI36" t="e">
        <f>IF(#REF!="","",SUM(#REF!))</f>
        <v>#REF!</v>
      </c>
      <c r="BJ36" t="e">
        <f t="array" ref="BJ36">IF(#REF!="","",SUM(BI36:INDEX(BI36:BI242,MATCH(TRUE,INDEX(BI36:BI242="",0),0))))</f>
        <v>#REF!</v>
      </c>
      <c r="BK36" t="e">
        <f t="shared" si="35"/>
        <v>#REF!</v>
      </c>
      <c r="BM36" t="e">
        <f>IF(#REF!="","",SUM(#REF!))</f>
        <v>#REF!</v>
      </c>
      <c r="BN36" t="e">
        <f t="array" ref="BN36">IF(#REF!="","",SUM(BM36:INDEX(BM36:BM242,MATCH(TRUE,INDEX(BM36:BM242="",0),0))))</f>
        <v>#REF!</v>
      </c>
      <c r="BO36" t="e">
        <f t="shared" si="36"/>
        <v>#REF!</v>
      </c>
      <c r="BQ36" t="e">
        <f>IF(#REF!="","",SUM(#REF!))</f>
        <v>#REF!</v>
      </c>
      <c r="BR36" t="e">
        <f t="array" ref="BR36">IF(#REF!="","",SUM(BQ36:INDEX(BQ36:BQ242,MATCH(TRUE,INDEX(BQ36:BQ242="",0),0))))</f>
        <v>#REF!</v>
      </c>
      <c r="BS36" t="e">
        <f t="shared" si="37"/>
        <v>#REF!</v>
      </c>
      <c r="BU36" t="e">
        <f>IF(#REF!="","",SUM(#REF!))</f>
        <v>#REF!</v>
      </c>
      <c r="BV36" t="e">
        <f t="array" ref="BV36">IF(#REF!="","",SUM(BU36:INDEX(BU36:BU242,MATCH(TRUE,INDEX(BU36:BU242="",0),0))))</f>
        <v>#REF!</v>
      </c>
      <c r="BW36" t="e">
        <f t="shared" si="38"/>
        <v>#REF!</v>
      </c>
      <c r="BY36" t="e">
        <f>IF(#REF!="","",SUM(#REF!))</f>
        <v>#REF!</v>
      </c>
      <c r="BZ36" t="e">
        <f t="array" ref="BZ36">IF(#REF!="","",SUM(BY36:INDEX(BY36:BY242,MATCH(TRUE,INDEX(BY36:BY242="",0),0))))</f>
        <v>#REF!</v>
      </c>
      <c r="CA36" t="e">
        <f t="shared" si="39"/>
        <v>#REF!</v>
      </c>
      <c r="CC36" t="e">
        <f>IF(#REF!="","",SUM(#REF!))</f>
        <v>#REF!</v>
      </c>
      <c r="CD36" t="e">
        <f t="array" ref="CD36">IF(#REF!="","",SUM(CC36:INDEX(CC36:CC242,MATCH(TRUE,INDEX(CC36:CC242="",0),0))))</f>
        <v>#REF!</v>
      </c>
      <c r="CE36" t="e">
        <f t="shared" si="0"/>
        <v>#REF!</v>
      </c>
      <c r="CF36" t="str">
        <f t="array" ref="CF36">IFERROR(INDEX($CE$2:$CE$208,SMALL(IF(1-($CE$2:$CE$208=""),IF(1-(#REF!:#REF!&lt;&gt;""),ROW($CE$2:$CE$208)-ROW($CE$2)+1)), ROWS(#REF!:#REF!))),"")</f>
        <v/>
      </c>
      <c r="CG36" t="e">
        <f>IF(#REF!="","",SUM(#REF!))</f>
        <v>#REF!</v>
      </c>
      <c r="CH36" t="e">
        <f t="array" ref="CH36">IF(#REF!="","",SUM(CG36:INDEX(CG36:CG242,MATCH(TRUE,INDEX(CG36:CG242="",0),0))))</f>
        <v>#REF!</v>
      </c>
      <c r="CI36" t="e">
        <f t="shared" si="1"/>
        <v>#REF!</v>
      </c>
      <c r="CJ36" t="str">
        <f t="array" ref="CJ36">IFERROR(INDEX($CI$2:$CI$208,SMALL(IF(1-($CI$2:$CI$208=""),IF(1-(#REF!:#REF!&lt;&gt;""),ROW($CI$2:$CI$208)-ROW($CI$2)+1)), ROWS(#REF!:#REF!))),"")</f>
        <v/>
      </c>
      <c r="CK36" t="e">
        <f>IF(#REF!="","",SUM(#REF!))</f>
        <v>#REF!</v>
      </c>
      <c r="CL36" t="e">
        <f t="array" ref="CL36">IF(#REF!="","",SUM(CK36:INDEX(CK36:CK242,MATCH(TRUE,INDEX(CK36:CK242="",0),0))))</f>
        <v>#REF!</v>
      </c>
      <c r="CM36" t="e">
        <f t="shared" si="2"/>
        <v>#REF!</v>
      </c>
      <c r="CN36" t="str">
        <f t="array" ref="CN36">IFERROR(INDEX($CM$2:$CM$208,SMALL(IF(1-($CM$2:$CM$208=""),IF(1-(#REF!:#REF!&lt;&gt;""),ROW($CM$2:$CM$208)-ROW($CM$2)+1)), ROWS(#REF!:#REF!))),"")</f>
        <v/>
      </c>
      <c r="CO36" t="e">
        <f>IF(#REF!="","",SUM(#REF!))</f>
        <v>#REF!</v>
      </c>
      <c r="CP36" t="e">
        <f t="array" ref="CP36">IF(#REF!="","",SUM(CO36:INDEX(CO36:CO242,MATCH(TRUE,INDEX(CO36:CO242="",0),0))))</f>
        <v>#REF!</v>
      </c>
      <c r="CQ36" t="e">
        <f t="shared" si="3"/>
        <v>#REF!</v>
      </c>
      <c r="CR36" t="str">
        <f t="array" ref="CR36">IFERROR(INDEX($CQ$2:$CQ$208,SMALL(IF(1-($CQ$2:$CQ$208=""),IF(1-(#REF!:#REF!&lt;&gt;""),ROW($CQ$2:$CQ$208)-ROW($CQ$2)+1)), ROWS(#REF!:#REF!))),"")</f>
        <v/>
      </c>
      <c r="CS36" t="e">
        <f>IF(#REF!="","",SUM(#REF!))</f>
        <v>#REF!</v>
      </c>
      <c r="CT36" t="e">
        <f t="array" ref="CT36">IF(#REF!="","",SUM(CS36:INDEX(CS36:CS242,MATCH(TRUE,INDEX(CS36:CS242="",0),0))))</f>
        <v>#REF!</v>
      </c>
      <c r="CU36" t="e">
        <f t="shared" si="4"/>
        <v>#REF!</v>
      </c>
      <c r="CV36" t="str">
        <f t="array" ref="CV36">IFERROR(INDEX($CU$2:$CU$208,SMALL(IF(1-($CU$2:$CU$208=""),IF(1-(#REF!:#REF!&lt;&gt;""),ROW($CU$2:$CU$208)-ROW($CU$2)+1)), ROWS(#REF!:#REF!))),"")</f>
        <v/>
      </c>
      <c r="CW36" t="e">
        <f>IF(#REF!="","",SUM(#REF!))</f>
        <v>#REF!</v>
      </c>
      <c r="CX36" t="e">
        <f t="array" ref="CX36">IF(#REF!="","",SUM(CW36:INDEX(CW36:CW242,MATCH(TRUE,INDEX(CW36:CW242="",0),0))))</f>
        <v>#REF!</v>
      </c>
      <c r="CY36" t="e">
        <f t="shared" si="5"/>
        <v>#REF!</v>
      </c>
      <c r="CZ36" t="str">
        <f t="array" ref="CZ36">IFERROR(INDEX($CY$2:$CY$208,SMALL(IF(1-($CY$2:$CY$208=""),IF(1-(#REF!:#REF!&lt;&gt;""),ROW($CY$2:$CY$208)-ROW($CY$2)+1)), ROWS(#REF!:#REF!))),"")</f>
        <v/>
      </c>
      <c r="DA36" t="e">
        <f>IF(#REF!="","",SUM(#REF!))</f>
        <v>#REF!</v>
      </c>
      <c r="DB36" t="e">
        <f t="array" ref="DB36">IF(#REF!="","",SUM(DA36:INDEX(DA36:DA242,MATCH(TRUE,INDEX(DA36:DA242="",0),0))))</f>
        <v>#REF!</v>
      </c>
      <c r="DC36" t="e">
        <f t="shared" si="6"/>
        <v>#REF!</v>
      </c>
      <c r="DD36" t="str">
        <f t="array" ref="DD36">IFERROR(INDEX($DC$2:$DC$208,SMALL(IF(1-($DC$2:$DC$208=""),IF(1-(#REF!:#REF!&lt;&gt;""),ROW($DC$2:$DC$208)-ROW($DC$2)+1)), ROWS(#REF!:#REF!))),"")</f>
        <v/>
      </c>
      <c r="DE36" t="e">
        <f>IF(#REF!="","",SUM(#REF!))</f>
        <v>#REF!</v>
      </c>
      <c r="DF36" t="e">
        <f t="array" ref="DF36">IF(#REF!="","",SUM(DE36:INDEX(DE36:DE242,MATCH(TRUE,INDEX(DE36:DE242="",0),0))))</f>
        <v>#REF!</v>
      </c>
      <c r="DG36" t="e">
        <f t="shared" si="7"/>
        <v>#REF!</v>
      </c>
      <c r="DH36" t="str">
        <f t="array" ref="DH36">IFERROR(INDEX($DG$2:$DG$208,SMALL(IF(1-($DG$2:$DG$208=""),IF(1-(#REF!:#REF!&lt;&gt;""),ROW($DG$2:$DG$208)-ROW($DG$2)+1)), ROWS(#REF!:#REF!))),"")</f>
        <v/>
      </c>
      <c r="DI36" t="e">
        <f>IF(#REF!="","",SUM(#REF!))</f>
        <v>#REF!</v>
      </c>
      <c r="DJ36" t="e">
        <f t="array" ref="DJ36">IF(#REF!="","",SUM(DI36:INDEX(DI36:DI242,MATCH(TRUE,INDEX(DI36:DI242="",0),0))))</f>
        <v>#REF!</v>
      </c>
      <c r="DK36" t="e">
        <f t="shared" si="8"/>
        <v>#REF!</v>
      </c>
      <c r="DL36" t="str">
        <f t="array" ref="DL36">IFERROR(INDEX($DK$2:$DK$208,SMALL(IF(1-($DK$2:$DK$208=""),IF(1-(#REF!:#REF!&lt;&gt;""),ROW($DK$2:$DK$208)-ROW($DK$2)+1)), ROWS(#REF!:#REF!))),"")</f>
        <v/>
      </c>
      <c r="DM36" t="e">
        <f>IF(#REF!="","",SUM(#REF!))</f>
        <v>#REF!</v>
      </c>
      <c r="DN36" t="e">
        <f t="array" ref="DN36">IF(#REF!="","",SUM(DM36:INDEX(DM36:DM242,MATCH(TRUE,INDEX(DM36:DM242="",0),0))))</f>
        <v>#REF!</v>
      </c>
      <c r="DO36" t="e">
        <f t="shared" si="9"/>
        <v>#REF!</v>
      </c>
      <c r="DP36" t="str">
        <f t="array" ref="DP36">IFERROR(INDEX($DO$2:$DO$208,SMALL(IF(1-($DO$2:$DO$208=""),IF(1-(#REF!:#REF!&lt;&gt;""),ROW($DO$2:$DO$208)-ROW($DO$2)+1)), ROWS(#REF!:#REF!))),"")</f>
        <v/>
      </c>
      <c r="DQ36" t="e">
        <f>IF(#REF!="","",SUM(#REF!))</f>
        <v>#REF!</v>
      </c>
      <c r="DR36" t="e">
        <f t="array" ref="DR36">IF(#REF!="","",SUM(DQ36:INDEX(DQ36:DQ242,MATCH(TRUE,INDEX(DQ36:DQ242="",0),0))))</f>
        <v>#REF!</v>
      </c>
      <c r="DS36" t="e">
        <f t="shared" si="10"/>
        <v>#REF!</v>
      </c>
      <c r="DT36" t="str">
        <f t="array" ref="DT36">IFERROR(INDEX($DS$2:$DS$208,SMALL(IF(1-($DS$2:$DS$208=""),IF(1-(#REF!:#REF!&lt;&gt;""),ROW($DS$2:$DS$208)-ROW($DS$2)+1)), ROWS(#REF!:#REF!))),"")</f>
        <v/>
      </c>
      <c r="DU36" t="e">
        <f>IF(#REF!="","",SUM(#REF!))</f>
        <v>#REF!</v>
      </c>
      <c r="DV36" t="e">
        <f t="array" ref="DV36">IF(#REF!="","",SUM(DU36:INDEX(DU36:DU242,MATCH(TRUE,INDEX(DU36:DU242="",0),0))))</f>
        <v>#REF!</v>
      </c>
      <c r="DW36" t="e">
        <f t="shared" si="11"/>
        <v>#REF!</v>
      </c>
      <c r="DX36" t="str">
        <f t="array" ref="DX36">IFERROR(INDEX($DW$2:$DW$208,SMALL(IF(1-($DW$2:$DW$208=""),IF(1-(#REF!:#REF!&lt;&gt;""),ROW($DW$2:$DW$208)-ROW($DW$2)+1)), ROWS(#REF!:#REF!))),"")</f>
        <v/>
      </c>
      <c r="DY36" t="e">
        <f>IF(#REF!="","",SUM(#REF!))</f>
        <v>#REF!</v>
      </c>
      <c r="DZ36" t="e">
        <f t="array" ref="DZ36">IF(#REF!="","",SUM(DY36:INDEX(DY36:DY242,MATCH(TRUE,INDEX(DY36:DY242="",0),0))))</f>
        <v>#REF!</v>
      </c>
      <c r="EA36" t="e">
        <f t="shared" si="12"/>
        <v>#REF!</v>
      </c>
      <c r="EB36" t="str">
        <f t="array" ref="EB36">IFERROR(INDEX($EA$2:$EA$208,SMALL(IF(1-($EA$2:$EA$208=""),IF(1-(#REF!:#REF!&lt;&gt;""),ROW($EA$2:$EA$208)-ROW($EA$2)+1)), ROWS(#REF!:#REF!))),"")</f>
        <v/>
      </c>
      <c r="EC36" t="e">
        <f>IF(#REF!="","",SUM(#REF!))</f>
        <v>#REF!</v>
      </c>
      <c r="ED36" t="e">
        <f t="array" ref="ED36">IF(#REF!="","",SUM(EC36:INDEX(EC36:EC242,MATCH(TRUE,INDEX(EC36:EC242="",0),0))))</f>
        <v>#REF!</v>
      </c>
      <c r="EE36" t="e">
        <f t="shared" si="13"/>
        <v>#REF!</v>
      </c>
      <c r="EF36" t="str">
        <f t="array" ref="EF36">IFERROR(INDEX($EE$2:$EE$208,SMALL(IF(1-($EE$2:$EE$208=""),IF(1-(#REF!:#REF!&lt;&gt;""),ROW($EE$2:$EE$208)-ROW($EE$2)+1)), ROWS(#REF!:#REF!))),"")</f>
        <v/>
      </c>
      <c r="EG36" t="e">
        <f>IF(#REF!="","",SUM(#REF!))</f>
        <v>#REF!</v>
      </c>
      <c r="EH36" t="e">
        <f t="array" ref="EH36">IF(#REF!="","",SUM(EG36:INDEX(EG36:EG242,MATCH(TRUE,INDEX(EG36:EG242="",0),0))))</f>
        <v>#REF!</v>
      </c>
      <c r="EI36" t="e">
        <f t="shared" si="14"/>
        <v>#REF!</v>
      </c>
      <c r="EJ36" t="str">
        <f t="array" ref="EJ36">IFERROR(INDEX($EI$2:$EI$208,SMALL(IF(1-($EI$2:$EI$208=""),IF(1-(#REF!:#REF!&lt;&gt;""),ROW($EI$2:$EI$208)-ROW($EI$2)+1)), ROWS(#REF!:#REF!))),"")</f>
        <v/>
      </c>
      <c r="EK36" t="e">
        <f>IF(#REF!="","",SUM(#REF!))</f>
        <v>#REF!</v>
      </c>
      <c r="EL36" t="e">
        <f t="array" ref="EL36">IF(#REF!="","",SUM(EK36:INDEX(EK36:EK242,MATCH(TRUE,INDEX(EK36:EK242="",0),0))))</f>
        <v>#REF!</v>
      </c>
      <c r="EM36" t="e">
        <f t="shared" si="15"/>
        <v>#REF!</v>
      </c>
      <c r="EN36" t="str">
        <f t="array" ref="EN36">IFERROR(INDEX($EM$2:$EM$208,SMALL(IF(1-($EM$2:$EM$208=""),IF(1-(#REF!:#REF!&lt;&gt;""),ROW($EM$2:$EM$208)-ROW($EM$2)+1)), ROWS(#REF!:#REF!))),"")</f>
        <v/>
      </c>
      <c r="EO36" t="e">
        <f>IF(#REF!="","",SUM(#REF!))</f>
        <v>#REF!</v>
      </c>
      <c r="EP36" t="e">
        <f t="array" ref="EP36">IF(#REF!="","",SUM(EO36:INDEX(EO36:EO242,MATCH(TRUE,INDEX(EO36:EO242="",0),0))))</f>
        <v>#REF!</v>
      </c>
      <c r="EQ36" t="e">
        <f t="shared" si="16"/>
        <v>#REF!</v>
      </c>
      <c r="ER36" t="str">
        <f t="array" ref="ER36">IFERROR(INDEX($EQ$2:$EQ$208,SMALL(IF(1-($EQ$2:$EQ$208=""),IF(1-(#REF!:#REF!&lt;&gt;""),ROW($EQ$2:$EQ$208)-ROW($EQ$2)+1)), ROWS(#REF!:#REF!))),"")</f>
        <v/>
      </c>
      <c r="ES36" t="e">
        <f>IF(#REF!="","",SUM(#REF!))</f>
        <v>#REF!</v>
      </c>
      <c r="ET36" t="e">
        <f t="array" ref="ET36">IF(#REF!="","",SUM(ES36:INDEX(ES36:ES242,MATCH(TRUE,INDEX(ES36:ES242="",0),0))))</f>
        <v>#REF!</v>
      </c>
      <c r="EU36" t="e">
        <f t="shared" si="17"/>
        <v>#REF!</v>
      </c>
      <c r="EV36" t="str">
        <f t="array" ref="EV36">IFERROR(INDEX($EU$2:$EU$208,SMALL(IF(1-($EU$2:$EU$208=""),IF(1-(#REF!:#REF!&lt;&gt;""),ROW($EU$2:$EU$208)-ROW($EU$2)+1)), ROWS(#REF!:#REF!))),"")</f>
        <v/>
      </c>
      <c r="EW36" t="e">
        <f>IF(#REF!="","",SUM(#REF!))</f>
        <v>#REF!</v>
      </c>
      <c r="EX36" t="e">
        <f t="array" ref="EX36">IF(#REF!="","",SUM(EW36:INDEX(EW36:EW242,MATCH(TRUE,INDEX(EW36:EW242="",0),0))))</f>
        <v>#REF!</v>
      </c>
      <c r="EY36" t="e">
        <f t="shared" si="18"/>
        <v>#REF!</v>
      </c>
      <c r="EZ36" t="str">
        <f t="array" ref="EZ36">IFERROR(INDEX($EY$2:$EY$208,SMALL(IF(1-($EY$2:$EY$208=""),IF(1-(#REF!:#REF!&lt;&gt;""),ROW($EY$2:$EY$208)-ROW($EY$2)+1)), ROWS(#REF!:#REF!))),"")</f>
        <v/>
      </c>
      <c r="FA36" t="e">
        <f>IF(#REF!="","",SUM(#REF!))</f>
        <v>#REF!</v>
      </c>
      <c r="FB36" t="e">
        <f t="array" ref="FB36">IF(#REF!="","",SUM(FA36:INDEX(FA36:FA242,MATCH(TRUE,INDEX(FA36:FA242="",0),0))))</f>
        <v>#REF!</v>
      </c>
      <c r="FC36" t="e">
        <f t="shared" si="19"/>
        <v>#REF!</v>
      </c>
      <c r="FD36" t="str">
        <f t="array" ref="FD36">IFERROR(INDEX($FC$2:$FC$208,SMALL(IF(1-($FC$2:$FC$208=""),IF(1-(#REF!:#REF!&lt;&gt;""),ROW($FC$2:$FC$208)-ROW($FC$2)+1)), ROWS(#REF!:#REF!))),"")</f>
        <v/>
      </c>
    </row>
    <row r="37" spans="1:160" x14ac:dyDescent="0.25">
      <c r="A37" t="e">
        <f>IF(#REF!="","",SUM(#REF!))</f>
        <v>#REF!</v>
      </c>
      <c r="B37" t="e">
        <f t="array" ref="B37">IF(#REF!="","",SUM($A37:INDEX(A37:$A$208,MATCH(TRUE,INDEX($A37:$A$208="",0),0))))</f>
        <v>#REF!</v>
      </c>
      <c r="C37" t="e">
        <f t="shared" si="20"/>
        <v>#REF!</v>
      </c>
      <c r="E37" t="e">
        <f>IF(#REF!="","",SUM(#REF!))</f>
        <v>#REF!</v>
      </c>
      <c r="F37" t="e">
        <f t="array" ref="F37">IF(#REF!="","",SUM($E37:INDEX(E37:$E$208,MATCH(TRUE,INDEX($E37:$E$208="",0),0))))</f>
        <v>#REF!</v>
      </c>
      <c r="G37" t="e">
        <f t="shared" si="21"/>
        <v>#REF!</v>
      </c>
      <c r="I37" t="e">
        <f>IF(#REF!="","",SUM(#REF!))</f>
        <v>#REF!</v>
      </c>
      <c r="J37" t="e">
        <f t="array" ref="J37">IF(#REF!="","",SUM(I37:INDEX(I37:I243,MATCH(TRUE,INDEX(I37:I243="",0),0))))</f>
        <v>#REF!</v>
      </c>
      <c r="K37" t="e">
        <f t="shared" si="22"/>
        <v>#REF!</v>
      </c>
      <c r="M37" t="e">
        <f>IF(#REF!="","",SUM(#REF!))</f>
        <v>#REF!</v>
      </c>
      <c r="N37" t="e">
        <f t="array" ref="N37">IF(#REF!="","",SUM(M37:INDEX(M37:M243,MATCH(TRUE,INDEX(M37:M243="",0),0))))</f>
        <v>#REF!</v>
      </c>
      <c r="O37" t="e">
        <f t="shared" si="23"/>
        <v>#REF!</v>
      </c>
      <c r="Q37" t="e">
        <f>IF(#REF!="","",SUM(#REF!))</f>
        <v>#REF!</v>
      </c>
      <c r="R37" t="e">
        <f t="array" ref="R37">IF(#REF!="","",SUM(Q37:INDEX(Q37:Q243,MATCH(TRUE,INDEX(Q37:Q243="",0),0))))</f>
        <v>#REF!</v>
      </c>
      <c r="S37" t="e">
        <f t="shared" si="24"/>
        <v>#REF!</v>
      </c>
      <c r="U37" t="e">
        <f>IF(#REF!="","",SUM(#REF!))</f>
        <v>#REF!</v>
      </c>
      <c r="V37" t="e">
        <f t="array" ref="V37">IF(#REF!="","",SUM(U37:INDEX(U37:U243,MATCH(TRUE,INDEX(U37:U243="",0),0))))</f>
        <v>#REF!</v>
      </c>
      <c r="W37" t="e">
        <f t="shared" si="25"/>
        <v>#REF!</v>
      </c>
      <c r="Y37" t="e">
        <f>IF(#REF!="","",SUM(#REF!))</f>
        <v>#REF!</v>
      </c>
      <c r="Z37" t="e">
        <f t="array" ref="Z37">IF(#REF!="","",SUM(Y37:INDEX(Y37:Y243,MATCH(TRUE,INDEX(Y37:Y243="",0),0))))</f>
        <v>#REF!</v>
      </c>
      <c r="AA37" t="e">
        <f t="shared" si="26"/>
        <v>#REF!</v>
      </c>
      <c r="AC37" t="e">
        <f>IF(#REF!="","",SUM(#REF!))</f>
        <v>#REF!</v>
      </c>
      <c r="AD37" t="e">
        <f t="array" ref="AD37">IF(#REF!="","",SUM(AC37:INDEX(AC37:AC243,MATCH(TRUE,INDEX(AC37:AC243="",0),0))))</f>
        <v>#REF!</v>
      </c>
      <c r="AE37" t="e">
        <f t="shared" si="27"/>
        <v>#REF!</v>
      </c>
      <c r="AG37" t="e">
        <f>IF(#REF!="","",SUM(#REF!))</f>
        <v>#REF!</v>
      </c>
      <c r="AH37" t="e">
        <f t="array" ref="AH37">IF(#REF!="","",SUM(AG37:INDEX(AG37:AG243,MATCH(TRUE,INDEX(AG37:AG243="",0),0))))</f>
        <v>#REF!</v>
      </c>
      <c r="AI37" t="e">
        <f t="shared" si="28"/>
        <v>#REF!</v>
      </c>
      <c r="AK37" t="e">
        <f>IF(#REF!="","",SUM(#REF!))</f>
        <v>#REF!</v>
      </c>
      <c r="AL37" t="e">
        <f t="array" ref="AL37">IF(#REF!="","",SUM(AK37:INDEX(AK37:AK243,MATCH(TRUE,INDEX(AK37:AK243="",0),0))))</f>
        <v>#REF!</v>
      </c>
      <c r="AM37" t="e">
        <f t="shared" si="29"/>
        <v>#REF!</v>
      </c>
      <c r="AO37" t="e">
        <f>IF(#REF!="","",SUM(#REF!))</f>
        <v>#REF!</v>
      </c>
      <c r="AP37" t="e">
        <f t="array" ref="AP37">IF(#REF!="","",SUM(AO37:INDEX(AO37:AO243,MATCH(TRUE,INDEX(AO37:AO243="",0),0))))</f>
        <v>#REF!</v>
      </c>
      <c r="AQ37" t="e">
        <f t="shared" si="30"/>
        <v>#REF!</v>
      </c>
      <c r="AS37" t="e">
        <f>IF(#REF!="","",SUM(#REF!))</f>
        <v>#REF!</v>
      </c>
      <c r="AT37" t="e">
        <f t="array" ref="AT37">IF(#REF!="","",SUM(AS37:INDEX(AS37:AS243,MATCH(TRUE,INDEX(AS37:AS243="",0),0))))</f>
        <v>#REF!</v>
      </c>
      <c r="AU37" t="e">
        <f t="shared" si="31"/>
        <v>#REF!</v>
      </c>
      <c r="AW37" t="e">
        <f>IF(#REF!="","",SUM(#REF!))</f>
        <v>#REF!</v>
      </c>
      <c r="AX37" t="e">
        <f t="array" ref="AX37">IF(#REF!="","",SUM(AW37:INDEX(AW37:AW243,MATCH(TRUE,INDEX(AW37:AW243="",0),0))))</f>
        <v>#REF!</v>
      </c>
      <c r="AY37" t="e">
        <f t="shared" si="32"/>
        <v>#REF!</v>
      </c>
      <c r="BA37" t="e">
        <f>IF(#REF!="","",SUM(#REF!))</f>
        <v>#REF!</v>
      </c>
      <c r="BB37" t="e">
        <f t="array" ref="BB37">IF(#REF!="","",SUM(BA37:INDEX(BA37:BA243,MATCH(TRUE,INDEX(BA37:BA243="",0),0))))</f>
        <v>#REF!</v>
      </c>
      <c r="BC37" t="e">
        <f t="shared" si="33"/>
        <v>#REF!</v>
      </c>
      <c r="BE37" t="e">
        <f>IF(#REF!="","",SUM(#REF!))</f>
        <v>#REF!</v>
      </c>
      <c r="BF37" t="e">
        <f t="array" ref="BF37">IF(#REF!="","",SUM(BE37:INDEX(BE37:BE243,MATCH(TRUE,INDEX(BE37:BE243="",0),0))))</f>
        <v>#REF!</v>
      </c>
      <c r="BG37" t="e">
        <f t="shared" si="34"/>
        <v>#REF!</v>
      </c>
      <c r="BI37" t="e">
        <f>IF(#REF!="","",SUM(#REF!))</f>
        <v>#REF!</v>
      </c>
      <c r="BJ37" t="e">
        <f t="array" ref="BJ37">IF(#REF!="","",SUM(BI37:INDEX(BI37:BI243,MATCH(TRUE,INDEX(BI37:BI243="",0),0))))</f>
        <v>#REF!</v>
      </c>
      <c r="BK37" t="e">
        <f t="shared" si="35"/>
        <v>#REF!</v>
      </c>
      <c r="BM37" t="e">
        <f>IF(#REF!="","",SUM(#REF!))</f>
        <v>#REF!</v>
      </c>
      <c r="BN37" t="e">
        <f t="array" ref="BN37">IF(#REF!="","",SUM(BM37:INDEX(BM37:BM243,MATCH(TRUE,INDEX(BM37:BM243="",0),0))))</f>
        <v>#REF!</v>
      </c>
      <c r="BO37" t="e">
        <f t="shared" si="36"/>
        <v>#REF!</v>
      </c>
      <c r="BQ37" t="e">
        <f>IF(#REF!="","",SUM(#REF!))</f>
        <v>#REF!</v>
      </c>
      <c r="BR37" t="e">
        <f t="array" ref="BR37">IF(#REF!="","",SUM(BQ37:INDEX(BQ37:BQ243,MATCH(TRUE,INDEX(BQ37:BQ243="",0),0))))</f>
        <v>#REF!</v>
      </c>
      <c r="BS37" t="e">
        <f t="shared" si="37"/>
        <v>#REF!</v>
      </c>
      <c r="BU37" t="e">
        <f>IF(#REF!="","",SUM(#REF!))</f>
        <v>#REF!</v>
      </c>
      <c r="BV37" t="e">
        <f t="array" ref="BV37">IF(#REF!="","",SUM(BU37:INDEX(BU37:BU243,MATCH(TRUE,INDEX(BU37:BU243="",0),0))))</f>
        <v>#REF!</v>
      </c>
      <c r="BW37" t="e">
        <f t="shared" si="38"/>
        <v>#REF!</v>
      </c>
      <c r="BY37" t="e">
        <f>IF(#REF!="","",SUM(#REF!))</f>
        <v>#REF!</v>
      </c>
      <c r="BZ37" t="e">
        <f t="array" ref="BZ37">IF(#REF!="","",SUM(BY37:INDEX(BY37:BY243,MATCH(TRUE,INDEX(BY37:BY243="",0),0))))</f>
        <v>#REF!</v>
      </c>
      <c r="CA37" t="e">
        <f t="shared" si="39"/>
        <v>#REF!</v>
      </c>
      <c r="CC37" t="e">
        <f>IF(#REF!="","",SUM(#REF!))</f>
        <v>#REF!</v>
      </c>
      <c r="CD37" t="e">
        <f t="array" ref="CD37">IF(#REF!="","",SUM(CC37:INDEX(CC37:CC243,MATCH(TRUE,INDEX(CC37:CC243="",0),0))))</f>
        <v>#REF!</v>
      </c>
      <c r="CE37" t="e">
        <f t="shared" si="0"/>
        <v>#REF!</v>
      </c>
      <c r="CF37" t="str">
        <f t="array" ref="CF37">IFERROR(INDEX($CE$2:$CE$208,SMALL(IF(1-($CE$2:$CE$208=""),IF(1-(#REF!:#REF!&lt;&gt;""),ROW($CE$2:$CE$208)-ROW($CE$2)+1)), ROWS(#REF!:#REF!))),"")</f>
        <v/>
      </c>
      <c r="CG37" t="e">
        <f>IF(#REF!="","",SUM(#REF!))</f>
        <v>#REF!</v>
      </c>
      <c r="CH37" t="e">
        <f t="array" ref="CH37">IF(#REF!="","",SUM(CG37:INDEX(CG37:CG243,MATCH(TRUE,INDEX(CG37:CG243="",0),0))))</f>
        <v>#REF!</v>
      </c>
      <c r="CI37" t="e">
        <f t="shared" si="1"/>
        <v>#REF!</v>
      </c>
      <c r="CJ37" t="str">
        <f t="array" ref="CJ37">IFERROR(INDEX($CI$2:$CI$208,SMALL(IF(1-($CI$2:$CI$208=""),IF(1-(#REF!:#REF!&lt;&gt;""),ROW($CI$2:$CI$208)-ROW($CI$2)+1)), ROWS(#REF!:#REF!))),"")</f>
        <v/>
      </c>
      <c r="CK37" t="e">
        <f>IF(#REF!="","",SUM(#REF!))</f>
        <v>#REF!</v>
      </c>
      <c r="CL37" t="e">
        <f t="array" ref="CL37">IF(#REF!="","",SUM(CK37:INDEX(CK37:CK243,MATCH(TRUE,INDEX(CK37:CK243="",0),0))))</f>
        <v>#REF!</v>
      </c>
      <c r="CM37" t="e">
        <f t="shared" si="2"/>
        <v>#REF!</v>
      </c>
      <c r="CN37" t="str">
        <f t="array" ref="CN37">IFERROR(INDEX($CM$2:$CM$208,SMALL(IF(1-($CM$2:$CM$208=""),IF(1-(#REF!:#REF!&lt;&gt;""),ROW($CM$2:$CM$208)-ROW($CM$2)+1)), ROWS(#REF!:#REF!))),"")</f>
        <v/>
      </c>
      <c r="CO37" t="e">
        <f>IF(#REF!="","",SUM(#REF!))</f>
        <v>#REF!</v>
      </c>
      <c r="CP37" t="e">
        <f t="array" ref="CP37">IF(#REF!="","",SUM(CO37:INDEX(CO37:CO243,MATCH(TRUE,INDEX(CO37:CO243="",0),0))))</f>
        <v>#REF!</v>
      </c>
      <c r="CQ37" t="e">
        <f t="shared" si="3"/>
        <v>#REF!</v>
      </c>
      <c r="CR37" t="str">
        <f t="array" ref="CR37">IFERROR(INDEX($CQ$2:$CQ$208,SMALL(IF(1-($CQ$2:$CQ$208=""),IF(1-(#REF!:#REF!&lt;&gt;""),ROW($CQ$2:$CQ$208)-ROW($CQ$2)+1)), ROWS(#REF!:#REF!))),"")</f>
        <v/>
      </c>
      <c r="CS37" t="e">
        <f>IF(#REF!="","",SUM(#REF!))</f>
        <v>#REF!</v>
      </c>
      <c r="CT37" t="e">
        <f t="array" ref="CT37">IF(#REF!="","",SUM(CS37:INDEX(CS37:CS243,MATCH(TRUE,INDEX(CS37:CS243="",0),0))))</f>
        <v>#REF!</v>
      </c>
      <c r="CU37" t="e">
        <f t="shared" si="4"/>
        <v>#REF!</v>
      </c>
      <c r="CV37" t="str">
        <f t="array" ref="CV37">IFERROR(INDEX($CU$2:$CU$208,SMALL(IF(1-($CU$2:$CU$208=""),IF(1-(#REF!:#REF!&lt;&gt;""),ROW($CU$2:$CU$208)-ROW($CU$2)+1)), ROWS(#REF!:#REF!))),"")</f>
        <v/>
      </c>
      <c r="CW37" t="e">
        <f>IF(#REF!="","",SUM(#REF!))</f>
        <v>#REF!</v>
      </c>
      <c r="CX37" t="e">
        <f t="array" ref="CX37">IF(#REF!="","",SUM(CW37:INDEX(CW37:CW243,MATCH(TRUE,INDEX(CW37:CW243="",0),0))))</f>
        <v>#REF!</v>
      </c>
      <c r="CY37" t="e">
        <f t="shared" si="5"/>
        <v>#REF!</v>
      </c>
      <c r="CZ37" t="str">
        <f t="array" ref="CZ37">IFERROR(INDEX($CY$2:$CY$208,SMALL(IF(1-($CY$2:$CY$208=""),IF(1-(#REF!:#REF!&lt;&gt;""),ROW($CY$2:$CY$208)-ROW($CY$2)+1)), ROWS(#REF!:#REF!))),"")</f>
        <v/>
      </c>
      <c r="DA37" t="e">
        <f>IF(#REF!="","",SUM(#REF!))</f>
        <v>#REF!</v>
      </c>
      <c r="DB37" t="e">
        <f t="array" ref="DB37">IF(#REF!="","",SUM(DA37:INDEX(DA37:DA243,MATCH(TRUE,INDEX(DA37:DA243="",0),0))))</f>
        <v>#REF!</v>
      </c>
      <c r="DC37" t="e">
        <f t="shared" si="6"/>
        <v>#REF!</v>
      </c>
      <c r="DD37" t="str">
        <f t="array" ref="DD37">IFERROR(INDEX($DC$2:$DC$208,SMALL(IF(1-($DC$2:$DC$208=""),IF(1-(#REF!:#REF!&lt;&gt;""),ROW($DC$2:$DC$208)-ROW($DC$2)+1)), ROWS(#REF!:#REF!))),"")</f>
        <v/>
      </c>
      <c r="DE37" t="e">
        <f>IF(#REF!="","",SUM(#REF!))</f>
        <v>#REF!</v>
      </c>
      <c r="DF37" t="e">
        <f t="array" ref="DF37">IF(#REF!="","",SUM(DE37:INDEX(DE37:DE243,MATCH(TRUE,INDEX(DE37:DE243="",0),0))))</f>
        <v>#REF!</v>
      </c>
      <c r="DG37" t="e">
        <f t="shared" si="7"/>
        <v>#REF!</v>
      </c>
      <c r="DH37" t="str">
        <f t="array" ref="DH37">IFERROR(INDEX($DG$2:$DG$208,SMALL(IF(1-($DG$2:$DG$208=""),IF(1-(#REF!:#REF!&lt;&gt;""),ROW($DG$2:$DG$208)-ROW($DG$2)+1)), ROWS(#REF!:#REF!))),"")</f>
        <v/>
      </c>
      <c r="DI37" t="e">
        <f>IF(#REF!="","",SUM(#REF!))</f>
        <v>#REF!</v>
      </c>
      <c r="DJ37" t="e">
        <f t="array" ref="DJ37">IF(#REF!="","",SUM(DI37:INDEX(DI37:DI243,MATCH(TRUE,INDEX(DI37:DI243="",0),0))))</f>
        <v>#REF!</v>
      </c>
      <c r="DK37" t="e">
        <f t="shared" si="8"/>
        <v>#REF!</v>
      </c>
      <c r="DL37" t="str">
        <f t="array" ref="DL37">IFERROR(INDEX($DK$2:$DK$208,SMALL(IF(1-($DK$2:$DK$208=""),IF(1-(#REF!:#REF!&lt;&gt;""),ROW($DK$2:$DK$208)-ROW($DK$2)+1)), ROWS(#REF!:#REF!))),"")</f>
        <v/>
      </c>
      <c r="DM37" t="e">
        <f>IF(#REF!="","",SUM(#REF!))</f>
        <v>#REF!</v>
      </c>
      <c r="DN37" t="e">
        <f t="array" ref="DN37">IF(#REF!="","",SUM(DM37:INDEX(DM37:DM243,MATCH(TRUE,INDEX(DM37:DM243="",0),0))))</f>
        <v>#REF!</v>
      </c>
      <c r="DO37" t="e">
        <f t="shared" si="9"/>
        <v>#REF!</v>
      </c>
      <c r="DP37" t="str">
        <f t="array" ref="DP37">IFERROR(INDEX($DO$2:$DO$208,SMALL(IF(1-($DO$2:$DO$208=""),IF(1-(#REF!:#REF!&lt;&gt;""),ROW($DO$2:$DO$208)-ROW($DO$2)+1)), ROWS(#REF!:#REF!))),"")</f>
        <v/>
      </c>
      <c r="DQ37" t="e">
        <f>IF(#REF!="","",SUM(#REF!))</f>
        <v>#REF!</v>
      </c>
      <c r="DR37" t="e">
        <f t="array" ref="DR37">IF(#REF!="","",SUM(DQ37:INDEX(DQ37:DQ243,MATCH(TRUE,INDEX(DQ37:DQ243="",0),0))))</f>
        <v>#REF!</v>
      </c>
      <c r="DS37" t="e">
        <f t="shared" si="10"/>
        <v>#REF!</v>
      </c>
      <c r="DT37" t="str">
        <f t="array" ref="DT37">IFERROR(INDEX($DS$2:$DS$208,SMALL(IF(1-($DS$2:$DS$208=""),IF(1-(#REF!:#REF!&lt;&gt;""),ROW($DS$2:$DS$208)-ROW($DS$2)+1)), ROWS(#REF!:#REF!))),"")</f>
        <v/>
      </c>
      <c r="DU37" t="e">
        <f>IF(#REF!="","",SUM(#REF!))</f>
        <v>#REF!</v>
      </c>
      <c r="DV37" t="e">
        <f t="array" ref="DV37">IF(#REF!="","",SUM(DU37:INDEX(DU37:DU243,MATCH(TRUE,INDEX(DU37:DU243="",0),0))))</f>
        <v>#REF!</v>
      </c>
      <c r="DW37" t="e">
        <f t="shared" si="11"/>
        <v>#REF!</v>
      </c>
      <c r="DX37" t="str">
        <f t="array" ref="DX37">IFERROR(INDEX($DW$2:$DW$208,SMALL(IF(1-($DW$2:$DW$208=""),IF(1-(#REF!:#REF!&lt;&gt;""),ROW($DW$2:$DW$208)-ROW($DW$2)+1)), ROWS(#REF!:#REF!))),"")</f>
        <v/>
      </c>
      <c r="DY37" t="e">
        <f>IF(#REF!="","",SUM(#REF!))</f>
        <v>#REF!</v>
      </c>
      <c r="DZ37" t="e">
        <f t="array" ref="DZ37">IF(#REF!="","",SUM(DY37:INDEX(DY37:DY243,MATCH(TRUE,INDEX(DY37:DY243="",0),0))))</f>
        <v>#REF!</v>
      </c>
      <c r="EA37" t="e">
        <f t="shared" si="12"/>
        <v>#REF!</v>
      </c>
      <c r="EB37" t="str">
        <f t="array" ref="EB37">IFERROR(INDEX($EA$2:$EA$208,SMALL(IF(1-($EA$2:$EA$208=""),IF(1-(#REF!:#REF!&lt;&gt;""),ROW($EA$2:$EA$208)-ROW($EA$2)+1)), ROWS(#REF!:#REF!))),"")</f>
        <v/>
      </c>
      <c r="EC37" t="e">
        <f>IF(#REF!="","",SUM(#REF!))</f>
        <v>#REF!</v>
      </c>
      <c r="ED37" t="e">
        <f t="array" ref="ED37">IF(#REF!="","",SUM(EC37:INDEX(EC37:EC243,MATCH(TRUE,INDEX(EC37:EC243="",0),0))))</f>
        <v>#REF!</v>
      </c>
      <c r="EE37" t="e">
        <f t="shared" si="13"/>
        <v>#REF!</v>
      </c>
      <c r="EF37" t="str">
        <f t="array" ref="EF37">IFERROR(INDEX($EE$2:$EE$208,SMALL(IF(1-($EE$2:$EE$208=""),IF(1-(#REF!:#REF!&lt;&gt;""),ROW($EE$2:$EE$208)-ROW($EE$2)+1)), ROWS(#REF!:#REF!))),"")</f>
        <v/>
      </c>
      <c r="EG37" t="e">
        <f>IF(#REF!="","",SUM(#REF!))</f>
        <v>#REF!</v>
      </c>
      <c r="EH37" t="e">
        <f t="array" ref="EH37">IF(#REF!="","",SUM(EG37:INDEX(EG37:EG243,MATCH(TRUE,INDEX(EG37:EG243="",0),0))))</f>
        <v>#REF!</v>
      </c>
      <c r="EI37" t="e">
        <f t="shared" si="14"/>
        <v>#REF!</v>
      </c>
      <c r="EJ37" t="str">
        <f t="array" ref="EJ37">IFERROR(INDEX($EI$2:$EI$208,SMALL(IF(1-($EI$2:$EI$208=""),IF(1-(#REF!:#REF!&lt;&gt;""),ROW($EI$2:$EI$208)-ROW($EI$2)+1)), ROWS(#REF!:#REF!))),"")</f>
        <v/>
      </c>
      <c r="EK37" t="e">
        <f>IF(#REF!="","",SUM(#REF!))</f>
        <v>#REF!</v>
      </c>
      <c r="EL37" t="e">
        <f t="array" ref="EL37">IF(#REF!="","",SUM(EK37:INDEX(EK37:EK243,MATCH(TRUE,INDEX(EK37:EK243="",0),0))))</f>
        <v>#REF!</v>
      </c>
      <c r="EM37" t="e">
        <f t="shared" si="15"/>
        <v>#REF!</v>
      </c>
      <c r="EN37" t="str">
        <f t="array" ref="EN37">IFERROR(INDEX($EM$2:$EM$208,SMALL(IF(1-($EM$2:$EM$208=""),IF(1-(#REF!:#REF!&lt;&gt;""),ROW($EM$2:$EM$208)-ROW($EM$2)+1)), ROWS(#REF!:#REF!))),"")</f>
        <v/>
      </c>
      <c r="EO37" t="e">
        <f>IF(#REF!="","",SUM(#REF!))</f>
        <v>#REF!</v>
      </c>
      <c r="EP37" t="e">
        <f t="array" ref="EP37">IF(#REF!="","",SUM(EO37:INDEX(EO37:EO243,MATCH(TRUE,INDEX(EO37:EO243="",0),0))))</f>
        <v>#REF!</v>
      </c>
      <c r="EQ37" t="e">
        <f t="shared" si="16"/>
        <v>#REF!</v>
      </c>
      <c r="ER37" t="str">
        <f t="array" ref="ER37">IFERROR(INDEX($EQ$2:$EQ$208,SMALL(IF(1-($EQ$2:$EQ$208=""),IF(1-(#REF!:#REF!&lt;&gt;""),ROW($EQ$2:$EQ$208)-ROW($EQ$2)+1)), ROWS(#REF!:#REF!))),"")</f>
        <v/>
      </c>
      <c r="ES37" t="e">
        <f>IF(#REF!="","",SUM(#REF!))</f>
        <v>#REF!</v>
      </c>
      <c r="ET37" t="e">
        <f t="array" ref="ET37">IF(#REF!="","",SUM(ES37:INDEX(ES37:ES243,MATCH(TRUE,INDEX(ES37:ES243="",0),0))))</f>
        <v>#REF!</v>
      </c>
      <c r="EU37" t="e">
        <f t="shared" si="17"/>
        <v>#REF!</v>
      </c>
      <c r="EV37" t="str">
        <f t="array" ref="EV37">IFERROR(INDEX($EU$2:$EU$208,SMALL(IF(1-($EU$2:$EU$208=""),IF(1-(#REF!:#REF!&lt;&gt;""),ROW($EU$2:$EU$208)-ROW($EU$2)+1)), ROWS(#REF!:#REF!))),"")</f>
        <v/>
      </c>
      <c r="EW37" t="e">
        <f>IF(#REF!="","",SUM(#REF!))</f>
        <v>#REF!</v>
      </c>
      <c r="EX37" t="e">
        <f t="array" ref="EX37">IF(#REF!="","",SUM(EW37:INDEX(EW37:EW243,MATCH(TRUE,INDEX(EW37:EW243="",0),0))))</f>
        <v>#REF!</v>
      </c>
      <c r="EY37" t="e">
        <f t="shared" si="18"/>
        <v>#REF!</v>
      </c>
      <c r="EZ37" t="str">
        <f t="array" ref="EZ37">IFERROR(INDEX($EY$2:$EY$208,SMALL(IF(1-($EY$2:$EY$208=""),IF(1-(#REF!:#REF!&lt;&gt;""),ROW($EY$2:$EY$208)-ROW($EY$2)+1)), ROWS(#REF!:#REF!))),"")</f>
        <v/>
      </c>
      <c r="FA37" t="e">
        <f>IF(#REF!="","",SUM(#REF!))</f>
        <v>#REF!</v>
      </c>
      <c r="FB37" t="e">
        <f t="array" ref="FB37">IF(#REF!="","",SUM(FA37:INDEX(FA37:FA243,MATCH(TRUE,INDEX(FA37:FA243="",0),0))))</f>
        <v>#REF!</v>
      </c>
      <c r="FC37" t="e">
        <f t="shared" si="19"/>
        <v>#REF!</v>
      </c>
      <c r="FD37" t="str">
        <f t="array" ref="FD37">IFERROR(INDEX($FC$2:$FC$208,SMALL(IF(1-($FC$2:$FC$208=""),IF(1-(#REF!:#REF!&lt;&gt;""),ROW($FC$2:$FC$208)-ROW($FC$2)+1)), ROWS(#REF!:#REF!))),"")</f>
        <v/>
      </c>
    </row>
    <row r="38" spans="1:160" x14ac:dyDescent="0.25">
      <c r="A38" t="e">
        <f>IF(#REF!="","",SUM(#REF!))</f>
        <v>#REF!</v>
      </c>
      <c r="B38" t="e">
        <f t="array" ref="B38">IF(#REF!="","",SUM($A38:INDEX(A38:$A$208,MATCH(TRUE,INDEX($A38:$A$208="",0),0))))</f>
        <v>#REF!</v>
      </c>
      <c r="C38" t="e">
        <f t="shared" si="20"/>
        <v>#REF!</v>
      </c>
      <c r="E38" t="e">
        <f>IF(#REF!="","",SUM(#REF!))</f>
        <v>#REF!</v>
      </c>
      <c r="F38" t="e">
        <f t="array" ref="F38">IF(#REF!="","",SUM($E38:INDEX(E38:$E$208,MATCH(TRUE,INDEX($E38:$E$208="",0),0))))</f>
        <v>#REF!</v>
      </c>
      <c r="G38" t="e">
        <f t="shared" si="21"/>
        <v>#REF!</v>
      </c>
      <c r="I38" t="e">
        <f>IF(#REF!="","",SUM(#REF!))</f>
        <v>#REF!</v>
      </c>
      <c r="J38" t="e">
        <f t="array" ref="J38">IF(#REF!="","",SUM(I38:INDEX(I38:I244,MATCH(TRUE,INDEX(I38:I244="",0),0))))</f>
        <v>#REF!</v>
      </c>
      <c r="K38" t="e">
        <f t="shared" si="22"/>
        <v>#REF!</v>
      </c>
      <c r="M38" t="e">
        <f>IF(#REF!="","",SUM(#REF!))</f>
        <v>#REF!</v>
      </c>
      <c r="N38" t="e">
        <f t="array" ref="N38">IF(#REF!="","",SUM(M38:INDEX(M38:M244,MATCH(TRUE,INDEX(M38:M244="",0),0))))</f>
        <v>#REF!</v>
      </c>
      <c r="O38" t="e">
        <f t="shared" si="23"/>
        <v>#REF!</v>
      </c>
      <c r="Q38" t="e">
        <f>IF(#REF!="","",SUM(#REF!))</f>
        <v>#REF!</v>
      </c>
      <c r="R38" t="e">
        <f t="array" ref="R38">IF(#REF!="","",SUM(Q38:INDEX(Q38:Q244,MATCH(TRUE,INDEX(Q38:Q244="",0),0))))</f>
        <v>#REF!</v>
      </c>
      <c r="S38" t="e">
        <f t="shared" si="24"/>
        <v>#REF!</v>
      </c>
      <c r="U38" t="e">
        <f>IF(#REF!="","",SUM(#REF!))</f>
        <v>#REF!</v>
      </c>
      <c r="V38" t="e">
        <f t="array" ref="V38">IF(#REF!="","",SUM(U38:INDEX(U38:U244,MATCH(TRUE,INDEX(U38:U244="",0),0))))</f>
        <v>#REF!</v>
      </c>
      <c r="W38" t="e">
        <f t="shared" si="25"/>
        <v>#REF!</v>
      </c>
      <c r="Y38" t="e">
        <f>IF(#REF!="","",SUM(#REF!))</f>
        <v>#REF!</v>
      </c>
      <c r="Z38" t="e">
        <f t="array" ref="Z38">IF(#REF!="","",SUM(Y38:INDEX(Y38:Y244,MATCH(TRUE,INDEX(Y38:Y244="",0),0))))</f>
        <v>#REF!</v>
      </c>
      <c r="AA38" t="e">
        <f t="shared" si="26"/>
        <v>#REF!</v>
      </c>
      <c r="AC38" t="e">
        <f>IF(#REF!="","",SUM(#REF!))</f>
        <v>#REF!</v>
      </c>
      <c r="AD38" t="e">
        <f t="array" ref="AD38">IF(#REF!="","",SUM(AC38:INDEX(AC38:AC244,MATCH(TRUE,INDEX(AC38:AC244="",0),0))))</f>
        <v>#REF!</v>
      </c>
      <c r="AE38" t="e">
        <f t="shared" si="27"/>
        <v>#REF!</v>
      </c>
      <c r="AG38" t="e">
        <f>IF(#REF!="","",SUM(#REF!))</f>
        <v>#REF!</v>
      </c>
      <c r="AH38" t="e">
        <f t="array" ref="AH38">IF(#REF!="","",SUM(AG38:INDEX(AG38:AG244,MATCH(TRUE,INDEX(AG38:AG244="",0),0))))</f>
        <v>#REF!</v>
      </c>
      <c r="AI38" t="e">
        <f t="shared" si="28"/>
        <v>#REF!</v>
      </c>
      <c r="AK38" t="e">
        <f>IF(#REF!="","",SUM(#REF!))</f>
        <v>#REF!</v>
      </c>
      <c r="AL38" t="e">
        <f t="array" ref="AL38">IF(#REF!="","",SUM(AK38:INDEX(AK38:AK244,MATCH(TRUE,INDEX(AK38:AK244="",0),0))))</f>
        <v>#REF!</v>
      </c>
      <c r="AM38" t="e">
        <f t="shared" si="29"/>
        <v>#REF!</v>
      </c>
      <c r="AO38" t="e">
        <f>IF(#REF!="","",SUM(#REF!))</f>
        <v>#REF!</v>
      </c>
      <c r="AP38" t="e">
        <f t="array" ref="AP38">IF(#REF!="","",SUM(AO38:INDEX(AO38:AO244,MATCH(TRUE,INDEX(AO38:AO244="",0),0))))</f>
        <v>#REF!</v>
      </c>
      <c r="AQ38" t="e">
        <f t="shared" si="30"/>
        <v>#REF!</v>
      </c>
      <c r="AS38" t="e">
        <f>IF(#REF!="","",SUM(#REF!))</f>
        <v>#REF!</v>
      </c>
      <c r="AT38" t="e">
        <f t="array" ref="AT38">IF(#REF!="","",SUM(AS38:INDEX(AS38:AS244,MATCH(TRUE,INDEX(AS38:AS244="",0),0))))</f>
        <v>#REF!</v>
      </c>
      <c r="AU38" t="e">
        <f t="shared" si="31"/>
        <v>#REF!</v>
      </c>
      <c r="AW38" t="e">
        <f>IF(#REF!="","",SUM(#REF!))</f>
        <v>#REF!</v>
      </c>
      <c r="AX38" t="e">
        <f t="array" ref="AX38">IF(#REF!="","",SUM(AW38:INDEX(AW38:AW244,MATCH(TRUE,INDEX(AW38:AW244="",0),0))))</f>
        <v>#REF!</v>
      </c>
      <c r="AY38" t="e">
        <f t="shared" si="32"/>
        <v>#REF!</v>
      </c>
      <c r="BA38" t="e">
        <f>IF(#REF!="","",SUM(#REF!))</f>
        <v>#REF!</v>
      </c>
      <c r="BB38" t="e">
        <f t="array" ref="BB38">IF(#REF!="","",SUM(BA38:INDEX(BA38:BA244,MATCH(TRUE,INDEX(BA38:BA244="",0),0))))</f>
        <v>#REF!</v>
      </c>
      <c r="BC38" t="e">
        <f t="shared" si="33"/>
        <v>#REF!</v>
      </c>
      <c r="BE38" t="e">
        <f>IF(#REF!="","",SUM(#REF!))</f>
        <v>#REF!</v>
      </c>
      <c r="BF38" t="e">
        <f t="array" ref="BF38">IF(#REF!="","",SUM(BE38:INDEX(BE38:BE244,MATCH(TRUE,INDEX(BE38:BE244="",0),0))))</f>
        <v>#REF!</v>
      </c>
      <c r="BG38" t="e">
        <f t="shared" si="34"/>
        <v>#REF!</v>
      </c>
      <c r="BI38" t="e">
        <f>IF(#REF!="","",SUM(#REF!))</f>
        <v>#REF!</v>
      </c>
      <c r="BJ38" t="e">
        <f t="array" ref="BJ38">IF(#REF!="","",SUM(BI38:INDEX(BI38:BI244,MATCH(TRUE,INDEX(BI38:BI244="",0),0))))</f>
        <v>#REF!</v>
      </c>
      <c r="BK38" t="e">
        <f t="shared" si="35"/>
        <v>#REF!</v>
      </c>
      <c r="BM38" t="e">
        <f>IF(#REF!="","",SUM(#REF!))</f>
        <v>#REF!</v>
      </c>
      <c r="BN38" t="e">
        <f t="array" ref="BN38">IF(#REF!="","",SUM(BM38:INDEX(BM38:BM244,MATCH(TRUE,INDEX(BM38:BM244="",0),0))))</f>
        <v>#REF!</v>
      </c>
      <c r="BO38" t="e">
        <f t="shared" si="36"/>
        <v>#REF!</v>
      </c>
      <c r="BQ38" t="e">
        <f>IF(#REF!="","",SUM(#REF!))</f>
        <v>#REF!</v>
      </c>
      <c r="BR38" t="e">
        <f t="array" ref="BR38">IF(#REF!="","",SUM(BQ38:INDEX(BQ38:BQ244,MATCH(TRUE,INDEX(BQ38:BQ244="",0),0))))</f>
        <v>#REF!</v>
      </c>
      <c r="BS38" t="e">
        <f t="shared" si="37"/>
        <v>#REF!</v>
      </c>
      <c r="BU38" t="e">
        <f>IF(#REF!="","",SUM(#REF!))</f>
        <v>#REF!</v>
      </c>
      <c r="BV38" t="e">
        <f t="array" ref="BV38">IF(#REF!="","",SUM(BU38:INDEX(BU38:BU244,MATCH(TRUE,INDEX(BU38:BU244="",0),0))))</f>
        <v>#REF!</v>
      </c>
      <c r="BW38" t="e">
        <f t="shared" si="38"/>
        <v>#REF!</v>
      </c>
      <c r="BY38" t="e">
        <f>IF(#REF!="","",SUM(#REF!))</f>
        <v>#REF!</v>
      </c>
      <c r="BZ38" t="e">
        <f t="array" ref="BZ38">IF(#REF!="","",SUM(BY38:INDEX(BY38:BY244,MATCH(TRUE,INDEX(BY38:BY244="",0),0))))</f>
        <v>#REF!</v>
      </c>
      <c r="CA38" t="e">
        <f t="shared" si="39"/>
        <v>#REF!</v>
      </c>
      <c r="CC38" t="e">
        <f>IF(#REF!="","",SUM(#REF!))</f>
        <v>#REF!</v>
      </c>
      <c r="CD38" t="e">
        <f t="array" ref="CD38">IF(#REF!="","",SUM(CC38:INDEX(CC38:CC244,MATCH(TRUE,INDEX(CC38:CC244="",0),0))))</f>
        <v>#REF!</v>
      </c>
      <c r="CE38" t="e">
        <f t="shared" si="0"/>
        <v>#REF!</v>
      </c>
      <c r="CF38" t="str">
        <f t="array" ref="CF38">IFERROR(INDEX($CE$2:$CE$208,SMALL(IF(1-($CE$2:$CE$208=""),IF(1-(#REF!:#REF!&lt;&gt;""),ROW($CE$2:$CE$208)-ROW($CE$2)+1)), ROWS(#REF!:#REF!))),"")</f>
        <v/>
      </c>
      <c r="CG38" t="e">
        <f>IF(#REF!="","",SUM(#REF!))</f>
        <v>#REF!</v>
      </c>
      <c r="CH38" t="e">
        <f t="array" ref="CH38">IF(#REF!="","",SUM(CG38:INDEX(CG38:CG244,MATCH(TRUE,INDEX(CG38:CG244="",0),0))))</f>
        <v>#REF!</v>
      </c>
      <c r="CI38" t="e">
        <f t="shared" si="1"/>
        <v>#REF!</v>
      </c>
      <c r="CJ38" t="str">
        <f t="array" ref="CJ38">IFERROR(INDEX($CI$2:$CI$208,SMALL(IF(1-($CI$2:$CI$208=""),IF(1-(#REF!:#REF!&lt;&gt;""),ROW($CI$2:$CI$208)-ROW($CI$2)+1)), ROWS(#REF!:#REF!))),"")</f>
        <v/>
      </c>
      <c r="CK38" t="e">
        <f>IF(#REF!="","",SUM(#REF!))</f>
        <v>#REF!</v>
      </c>
      <c r="CL38" t="e">
        <f t="array" ref="CL38">IF(#REF!="","",SUM(CK38:INDEX(CK38:CK244,MATCH(TRUE,INDEX(CK38:CK244="",0),0))))</f>
        <v>#REF!</v>
      </c>
      <c r="CM38" t="e">
        <f t="shared" si="2"/>
        <v>#REF!</v>
      </c>
      <c r="CN38" t="str">
        <f t="array" ref="CN38">IFERROR(INDEX($CM$2:$CM$208,SMALL(IF(1-($CM$2:$CM$208=""),IF(1-(#REF!:#REF!&lt;&gt;""),ROW($CM$2:$CM$208)-ROW($CM$2)+1)), ROWS(#REF!:#REF!))),"")</f>
        <v/>
      </c>
      <c r="CO38" t="e">
        <f>IF(#REF!="","",SUM(#REF!))</f>
        <v>#REF!</v>
      </c>
      <c r="CP38" t="e">
        <f t="array" ref="CP38">IF(#REF!="","",SUM(CO38:INDEX(CO38:CO244,MATCH(TRUE,INDEX(CO38:CO244="",0),0))))</f>
        <v>#REF!</v>
      </c>
      <c r="CQ38" t="e">
        <f t="shared" si="3"/>
        <v>#REF!</v>
      </c>
      <c r="CR38" t="str">
        <f t="array" ref="CR38">IFERROR(INDEX($CQ$2:$CQ$208,SMALL(IF(1-($CQ$2:$CQ$208=""),IF(1-(#REF!:#REF!&lt;&gt;""),ROW($CQ$2:$CQ$208)-ROW($CQ$2)+1)), ROWS(#REF!:#REF!))),"")</f>
        <v/>
      </c>
      <c r="CS38" t="e">
        <f>IF(#REF!="","",SUM(#REF!))</f>
        <v>#REF!</v>
      </c>
      <c r="CT38" t="e">
        <f t="array" ref="CT38">IF(#REF!="","",SUM(CS38:INDEX(CS38:CS244,MATCH(TRUE,INDEX(CS38:CS244="",0),0))))</f>
        <v>#REF!</v>
      </c>
      <c r="CU38" t="e">
        <f t="shared" si="4"/>
        <v>#REF!</v>
      </c>
      <c r="CV38" t="str">
        <f t="array" ref="CV38">IFERROR(INDEX($CU$2:$CU$208,SMALL(IF(1-($CU$2:$CU$208=""),IF(1-(#REF!:#REF!&lt;&gt;""),ROW($CU$2:$CU$208)-ROW($CU$2)+1)), ROWS(#REF!:#REF!))),"")</f>
        <v/>
      </c>
      <c r="CW38" t="e">
        <f>IF(#REF!="","",SUM(#REF!))</f>
        <v>#REF!</v>
      </c>
      <c r="CX38" t="e">
        <f t="array" ref="CX38">IF(#REF!="","",SUM(CW38:INDEX(CW38:CW244,MATCH(TRUE,INDEX(CW38:CW244="",0),0))))</f>
        <v>#REF!</v>
      </c>
      <c r="CY38" t="e">
        <f t="shared" si="5"/>
        <v>#REF!</v>
      </c>
      <c r="CZ38" t="str">
        <f t="array" ref="CZ38">IFERROR(INDEX($CY$2:$CY$208,SMALL(IF(1-($CY$2:$CY$208=""),IF(1-(#REF!:#REF!&lt;&gt;""),ROW($CY$2:$CY$208)-ROW($CY$2)+1)), ROWS(#REF!:#REF!))),"")</f>
        <v/>
      </c>
      <c r="DA38" t="e">
        <f>IF(#REF!="","",SUM(#REF!))</f>
        <v>#REF!</v>
      </c>
      <c r="DB38" t="e">
        <f t="array" ref="DB38">IF(#REF!="","",SUM(DA38:INDEX(DA38:DA244,MATCH(TRUE,INDEX(DA38:DA244="",0),0))))</f>
        <v>#REF!</v>
      </c>
      <c r="DC38" t="e">
        <f t="shared" si="6"/>
        <v>#REF!</v>
      </c>
      <c r="DD38" t="str">
        <f t="array" ref="DD38">IFERROR(INDEX($DC$2:$DC$208,SMALL(IF(1-($DC$2:$DC$208=""),IF(1-(#REF!:#REF!&lt;&gt;""),ROW($DC$2:$DC$208)-ROW($DC$2)+1)), ROWS(#REF!:#REF!))),"")</f>
        <v/>
      </c>
      <c r="DE38" t="e">
        <f>IF(#REF!="","",SUM(#REF!))</f>
        <v>#REF!</v>
      </c>
      <c r="DF38" t="e">
        <f t="array" ref="DF38">IF(#REF!="","",SUM(DE38:INDEX(DE38:DE244,MATCH(TRUE,INDEX(DE38:DE244="",0),0))))</f>
        <v>#REF!</v>
      </c>
      <c r="DG38" t="e">
        <f t="shared" si="7"/>
        <v>#REF!</v>
      </c>
      <c r="DH38" t="str">
        <f t="array" ref="DH38">IFERROR(INDEX($DG$2:$DG$208,SMALL(IF(1-($DG$2:$DG$208=""),IF(1-(#REF!:#REF!&lt;&gt;""),ROW($DG$2:$DG$208)-ROW($DG$2)+1)), ROWS(#REF!:#REF!))),"")</f>
        <v/>
      </c>
      <c r="DI38" t="e">
        <f>IF(#REF!="","",SUM(#REF!))</f>
        <v>#REF!</v>
      </c>
      <c r="DJ38" t="e">
        <f t="array" ref="DJ38">IF(#REF!="","",SUM(DI38:INDEX(DI38:DI244,MATCH(TRUE,INDEX(DI38:DI244="",0),0))))</f>
        <v>#REF!</v>
      </c>
      <c r="DK38" t="e">
        <f t="shared" si="8"/>
        <v>#REF!</v>
      </c>
      <c r="DL38" t="str">
        <f t="array" ref="DL38">IFERROR(INDEX($DK$2:$DK$208,SMALL(IF(1-($DK$2:$DK$208=""),IF(1-(#REF!:#REF!&lt;&gt;""),ROW($DK$2:$DK$208)-ROW($DK$2)+1)), ROWS(#REF!:#REF!))),"")</f>
        <v/>
      </c>
      <c r="DM38" t="e">
        <f>IF(#REF!="","",SUM(#REF!))</f>
        <v>#REF!</v>
      </c>
      <c r="DN38" t="e">
        <f t="array" ref="DN38">IF(#REF!="","",SUM(DM38:INDEX(DM38:DM244,MATCH(TRUE,INDEX(DM38:DM244="",0),0))))</f>
        <v>#REF!</v>
      </c>
      <c r="DO38" t="e">
        <f t="shared" si="9"/>
        <v>#REF!</v>
      </c>
      <c r="DP38" t="str">
        <f t="array" ref="DP38">IFERROR(INDEX($DO$2:$DO$208,SMALL(IF(1-($DO$2:$DO$208=""),IF(1-(#REF!:#REF!&lt;&gt;""),ROW($DO$2:$DO$208)-ROW($DO$2)+1)), ROWS(#REF!:#REF!))),"")</f>
        <v/>
      </c>
      <c r="DQ38" t="e">
        <f>IF(#REF!="","",SUM(#REF!))</f>
        <v>#REF!</v>
      </c>
      <c r="DR38" t="e">
        <f t="array" ref="DR38">IF(#REF!="","",SUM(DQ38:INDEX(DQ38:DQ244,MATCH(TRUE,INDEX(DQ38:DQ244="",0),0))))</f>
        <v>#REF!</v>
      </c>
      <c r="DS38" t="e">
        <f t="shared" si="10"/>
        <v>#REF!</v>
      </c>
      <c r="DT38" t="str">
        <f t="array" ref="DT38">IFERROR(INDEX($DS$2:$DS$208,SMALL(IF(1-($DS$2:$DS$208=""),IF(1-(#REF!:#REF!&lt;&gt;""),ROW($DS$2:$DS$208)-ROW($DS$2)+1)), ROWS(#REF!:#REF!))),"")</f>
        <v/>
      </c>
      <c r="DU38" t="e">
        <f>IF(#REF!="","",SUM(#REF!))</f>
        <v>#REF!</v>
      </c>
      <c r="DV38" t="e">
        <f t="array" ref="DV38">IF(#REF!="","",SUM(DU38:INDEX(DU38:DU244,MATCH(TRUE,INDEX(DU38:DU244="",0),0))))</f>
        <v>#REF!</v>
      </c>
      <c r="DW38" t="e">
        <f t="shared" si="11"/>
        <v>#REF!</v>
      </c>
      <c r="DX38" t="str">
        <f t="array" ref="DX38">IFERROR(INDEX($DW$2:$DW$208,SMALL(IF(1-($DW$2:$DW$208=""),IF(1-(#REF!:#REF!&lt;&gt;""),ROW($DW$2:$DW$208)-ROW($DW$2)+1)), ROWS(#REF!:#REF!))),"")</f>
        <v/>
      </c>
      <c r="DY38" t="e">
        <f>IF(#REF!="","",SUM(#REF!))</f>
        <v>#REF!</v>
      </c>
      <c r="DZ38" t="e">
        <f t="array" ref="DZ38">IF(#REF!="","",SUM(DY38:INDEX(DY38:DY244,MATCH(TRUE,INDEX(DY38:DY244="",0),0))))</f>
        <v>#REF!</v>
      </c>
      <c r="EA38" t="e">
        <f t="shared" si="12"/>
        <v>#REF!</v>
      </c>
      <c r="EB38" t="str">
        <f t="array" ref="EB38">IFERROR(INDEX($EA$2:$EA$208,SMALL(IF(1-($EA$2:$EA$208=""),IF(1-(#REF!:#REF!&lt;&gt;""),ROW($EA$2:$EA$208)-ROW($EA$2)+1)), ROWS(#REF!:#REF!))),"")</f>
        <v/>
      </c>
      <c r="EC38" t="e">
        <f>IF(#REF!="","",SUM(#REF!))</f>
        <v>#REF!</v>
      </c>
      <c r="ED38" t="e">
        <f t="array" ref="ED38">IF(#REF!="","",SUM(EC38:INDEX(EC38:EC244,MATCH(TRUE,INDEX(EC38:EC244="",0),0))))</f>
        <v>#REF!</v>
      </c>
      <c r="EE38" t="e">
        <f t="shared" si="13"/>
        <v>#REF!</v>
      </c>
      <c r="EF38" t="str">
        <f t="array" ref="EF38">IFERROR(INDEX($EE$2:$EE$208,SMALL(IF(1-($EE$2:$EE$208=""),IF(1-(#REF!:#REF!&lt;&gt;""),ROW($EE$2:$EE$208)-ROW($EE$2)+1)), ROWS(#REF!:#REF!))),"")</f>
        <v/>
      </c>
      <c r="EG38" t="e">
        <f>IF(#REF!="","",SUM(#REF!))</f>
        <v>#REF!</v>
      </c>
      <c r="EH38" t="e">
        <f t="array" ref="EH38">IF(#REF!="","",SUM(EG38:INDEX(EG38:EG244,MATCH(TRUE,INDEX(EG38:EG244="",0),0))))</f>
        <v>#REF!</v>
      </c>
      <c r="EI38" t="e">
        <f t="shared" si="14"/>
        <v>#REF!</v>
      </c>
      <c r="EJ38" t="str">
        <f t="array" ref="EJ38">IFERROR(INDEX($EI$2:$EI$208,SMALL(IF(1-($EI$2:$EI$208=""),IF(1-(#REF!:#REF!&lt;&gt;""),ROW($EI$2:$EI$208)-ROW($EI$2)+1)), ROWS(#REF!:#REF!))),"")</f>
        <v/>
      </c>
      <c r="EK38" t="e">
        <f>IF(#REF!="","",SUM(#REF!))</f>
        <v>#REF!</v>
      </c>
      <c r="EL38" t="e">
        <f t="array" ref="EL38">IF(#REF!="","",SUM(EK38:INDEX(EK38:EK244,MATCH(TRUE,INDEX(EK38:EK244="",0),0))))</f>
        <v>#REF!</v>
      </c>
      <c r="EM38" t="e">
        <f t="shared" si="15"/>
        <v>#REF!</v>
      </c>
      <c r="EN38" t="str">
        <f t="array" ref="EN38">IFERROR(INDEX($EM$2:$EM$208,SMALL(IF(1-($EM$2:$EM$208=""),IF(1-(#REF!:#REF!&lt;&gt;""),ROW($EM$2:$EM$208)-ROW($EM$2)+1)), ROWS(#REF!:#REF!))),"")</f>
        <v/>
      </c>
      <c r="EO38" t="e">
        <f>IF(#REF!="","",SUM(#REF!))</f>
        <v>#REF!</v>
      </c>
      <c r="EP38" t="e">
        <f t="array" ref="EP38">IF(#REF!="","",SUM(EO38:INDEX(EO38:EO244,MATCH(TRUE,INDEX(EO38:EO244="",0),0))))</f>
        <v>#REF!</v>
      </c>
      <c r="EQ38" t="e">
        <f t="shared" si="16"/>
        <v>#REF!</v>
      </c>
      <c r="ER38" t="str">
        <f t="array" ref="ER38">IFERROR(INDEX($EQ$2:$EQ$208,SMALL(IF(1-($EQ$2:$EQ$208=""),IF(1-(#REF!:#REF!&lt;&gt;""),ROW($EQ$2:$EQ$208)-ROW($EQ$2)+1)), ROWS(#REF!:#REF!))),"")</f>
        <v/>
      </c>
      <c r="ES38" t="e">
        <f>IF(#REF!="","",SUM(#REF!))</f>
        <v>#REF!</v>
      </c>
      <c r="ET38" t="e">
        <f t="array" ref="ET38">IF(#REF!="","",SUM(ES38:INDEX(ES38:ES244,MATCH(TRUE,INDEX(ES38:ES244="",0),0))))</f>
        <v>#REF!</v>
      </c>
      <c r="EU38" t="e">
        <f t="shared" si="17"/>
        <v>#REF!</v>
      </c>
      <c r="EV38" t="str">
        <f t="array" ref="EV38">IFERROR(INDEX($EU$2:$EU$208,SMALL(IF(1-($EU$2:$EU$208=""),IF(1-(#REF!:#REF!&lt;&gt;""),ROW($EU$2:$EU$208)-ROW($EU$2)+1)), ROWS(#REF!:#REF!))),"")</f>
        <v/>
      </c>
      <c r="EW38" t="e">
        <f>IF(#REF!="","",SUM(#REF!))</f>
        <v>#REF!</v>
      </c>
      <c r="EX38" t="e">
        <f t="array" ref="EX38">IF(#REF!="","",SUM(EW38:INDEX(EW38:EW244,MATCH(TRUE,INDEX(EW38:EW244="",0),0))))</f>
        <v>#REF!</v>
      </c>
      <c r="EY38" t="e">
        <f t="shared" si="18"/>
        <v>#REF!</v>
      </c>
      <c r="EZ38" t="str">
        <f t="array" ref="EZ38">IFERROR(INDEX($EY$2:$EY$208,SMALL(IF(1-($EY$2:$EY$208=""),IF(1-(#REF!:#REF!&lt;&gt;""),ROW($EY$2:$EY$208)-ROW($EY$2)+1)), ROWS(#REF!:#REF!))),"")</f>
        <v/>
      </c>
      <c r="FA38" t="e">
        <f>IF(#REF!="","",SUM(#REF!))</f>
        <v>#REF!</v>
      </c>
      <c r="FB38" t="e">
        <f t="array" ref="FB38">IF(#REF!="","",SUM(FA38:INDEX(FA38:FA244,MATCH(TRUE,INDEX(FA38:FA244="",0),0))))</f>
        <v>#REF!</v>
      </c>
      <c r="FC38" t="e">
        <f t="shared" si="19"/>
        <v>#REF!</v>
      </c>
      <c r="FD38" t="str">
        <f t="array" ref="FD38">IFERROR(INDEX($FC$2:$FC$208,SMALL(IF(1-($FC$2:$FC$208=""),IF(1-(#REF!:#REF!&lt;&gt;""),ROW($FC$2:$FC$208)-ROW($FC$2)+1)), ROWS(#REF!:#REF!))),"")</f>
        <v/>
      </c>
    </row>
    <row r="39" spans="1:160" x14ac:dyDescent="0.25">
      <c r="A39" t="e">
        <f>IF(#REF!="","",SUM(#REF!))</f>
        <v>#REF!</v>
      </c>
      <c r="B39" t="e">
        <f t="array" ref="B39">IF(#REF!="","",SUM($A39:INDEX(A39:$A$208,MATCH(TRUE,INDEX($A39:$A$208="",0),0))))</f>
        <v>#REF!</v>
      </c>
      <c r="C39" t="e">
        <f t="shared" si="20"/>
        <v>#REF!</v>
      </c>
      <c r="E39" t="e">
        <f>IF(#REF!="","",SUM(#REF!))</f>
        <v>#REF!</v>
      </c>
      <c r="F39" t="e">
        <f t="array" ref="F39">IF(#REF!="","",SUM($E39:INDEX(E39:$E$208,MATCH(TRUE,INDEX($E39:$E$208="",0),0))))</f>
        <v>#REF!</v>
      </c>
      <c r="G39" t="e">
        <f t="shared" si="21"/>
        <v>#REF!</v>
      </c>
      <c r="I39" t="e">
        <f>IF(#REF!="","",SUM(#REF!))</f>
        <v>#REF!</v>
      </c>
      <c r="J39" t="e">
        <f t="array" ref="J39">IF(#REF!="","",SUM(I39:INDEX(I39:I245,MATCH(TRUE,INDEX(I39:I245="",0),0))))</f>
        <v>#REF!</v>
      </c>
      <c r="K39" t="e">
        <f t="shared" si="22"/>
        <v>#REF!</v>
      </c>
      <c r="M39" t="e">
        <f>IF(#REF!="","",SUM(#REF!))</f>
        <v>#REF!</v>
      </c>
      <c r="N39" t="e">
        <f t="array" ref="N39">IF(#REF!="","",SUM(M39:INDEX(M39:M245,MATCH(TRUE,INDEX(M39:M245="",0),0))))</f>
        <v>#REF!</v>
      </c>
      <c r="O39" t="e">
        <f t="shared" si="23"/>
        <v>#REF!</v>
      </c>
      <c r="Q39" t="e">
        <f>IF(#REF!="","",SUM(#REF!))</f>
        <v>#REF!</v>
      </c>
      <c r="R39" t="e">
        <f t="array" ref="R39">IF(#REF!="","",SUM(Q39:INDEX(Q39:Q245,MATCH(TRUE,INDEX(Q39:Q245="",0),0))))</f>
        <v>#REF!</v>
      </c>
      <c r="S39" t="e">
        <f t="shared" si="24"/>
        <v>#REF!</v>
      </c>
      <c r="U39" t="e">
        <f>IF(#REF!="","",SUM(#REF!))</f>
        <v>#REF!</v>
      </c>
      <c r="V39" t="e">
        <f t="array" ref="V39">IF(#REF!="","",SUM(U39:INDEX(U39:U245,MATCH(TRUE,INDEX(U39:U245="",0),0))))</f>
        <v>#REF!</v>
      </c>
      <c r="W39" t="e">
        <f t="shared" si="25"/>
        <v>#REF!</v>
      </c>
      <c r="Y39" t="e">
        <f>IF(#REF!="","",SUM(#REF!))</f>
        <v>#REF!</v>
      </c>
      <c r="Z39" t="e">
        <f t="array" ref="Z39">IF(#REF!="","",SUM(Y39:INDEX(Y39:Y245,MATCH(TRUE,INDEX(Y39:Y245="",0),0))))</f>
        <v>#REF!</v>
      </c>
      <c r="AA39" t="e">
        <f t="shared" si="26"/>
        <v>#REF!</v>
      </c>
      <c r="AC39" t="e">
        <f>IF(#REF!="","",SUM(#REF!))</f>
        <v>#REF!</v>
      </c>
      <c r="AD39" t="e">
        <f t="array" ref="AD39">IF(#REF!="","",SUM(AC39:INDEX(AC39:AC245,MATCH(TRUE,INDEX(AC39:AC245="",0),0))))</f>
        <v>#REF!</v>
      </c>
      <c r="AE39" t="e">
        <f t="shared" si="27"/>
        <v>#REF!</v>
      </c>
      <c r="AG39" t="e">
        <f>IF(#REF!="","",SUM(#REF!))</f>
        <v>#REF!</v>
      </c>
      <c r="AH39" t="e">
        <f t="array" ref="AH39">IF(#REF!="","",SUM(AG39:INDEX(AG39:AG245,MATCH(TRUE,INDEX(AG39:AG245="",0),0))))</f>
        <v>#REF!</v>
      </c>
      <c r="AI39" t="e">
        <f t="shared" si="28"/>
        <v>#REF!</v>
      </c>
      <c r="AK39" t="e">
        <f>IF(#REF!="","",SUM(#REF!))</f>
        <v>#REF!</v>
      </c>
      <c r="AL39" t="e">
        <f t="array" ref="AL39">IF(#REF!="","",SUM(AK39:INDEX(AK39:AK245,MATCH(TRUE,INDEX(AK39:AK245="",0),0))))</f>
        <v>#REF!</v>
      </c>
      <c r="AM39" t="e">
        <f t="shared" si="29"/>
        <v>#REF!</v>
      </c>
      <c r="AO39" t="e">
        <f>IF(#REF!="","",SUM(#REF!))</f>
        <v>#REF!</v>
      </c>
      <c r="AP39" t="e">
        <f t="array" ref="AP39">IF(#REF!="","",SUM(AO39:INDEX(AO39:AO245,MATCH(TRUE,INDEX(AO39:AO245="",0),0))))</f>
        <v>#REF!</v>
      </c>
      <c r="AQ39" t="e">
        <f t="shared" si="30"/>
        <v>#REF!</v>
      </c>
      <c r="AS39" t="e">
        <f>IF(#REF!="","",SUM(#REF!))</f>
        <v>#REF!</v>
      </c>
      <c r="AT39" t="e">
        <f t="array" ref="AT39">IF(#REF!="","",SUM(AS39:INDEX(AS39:AS245,MATCH(TRUE,INDEX(AS39:AS245="",0),0))))</f>
        <v>#REF!</v>
      </c>
      <c r="AU39" t="e">
        <f t="shared" si="31"/>
        <v>#REF!</v>
      </c>
      <c r="AW39" t="e">
        <f>IF(#REF!="","",SUM(#REF!))</f>
        <v>#REF!</v>
      </c>
      <c r="AX39" t="e">
        <f t="array" ref="AX39">IF(#REF!="","",SUM(AW39:INDEX(AW39:AW245,MATCH(TRUE,INDEX(AW39:AW245="",0),0))))</f>
        <v>#REF!</v>
      </c>
      <c r="AY39" t="e">
        <f t="shared" si="32"/>
        <v>#REF!</v>
      </c>
      <c r="BA39" t="e">
        <f>IF(#REF!="","",SUM(#REF!))</f>
        <v>#REF!</v>
      </c>
      <c r="BB39" t="e">
        <f t="array" ref="BB39">IF(#REF!="","",SUM(BA39:INDEX(BA39:BA245,MATCH(TRUE,INDEX(BA39:BA245="",0),0))))</f>
        <v>#REF!</v>
      </c>
      <c r="BC39" t="e">
        <f t="shared" si="33"/>
        <v>#REF!</v>
      </c>
      <c r="BE39" t="e">
        <f>IF(#REF!="","",SUM(#REF!))</f>
        <v>#REF!</v>
      </c>
      <c r="BF39" t="e">
        <f t="array" ref="BF39">IF(#REF!="","",SUM(BE39:INDEX(BE39:BE245,MATCH(TRUE,INDEX(BE39:BE245="",0),0))))</f>
        <v>#REF!</v>
      </c>
      <c r="BG39" t="e">
        <f t="shared" si="34"/>
        <v>#REF!</v>
      </c>
      <c r="BI39" t="e">
        <f>IF(#REF!="","",SUM(#REF!))</f>
        <v>#REF!</v>
      </c>
      <c r="BJ39" t="e">
        <f t="array" ref="BJ39">IF(#REF!="","",SUM(BI39:INDEX(BI39:BI245,MATCH(TRUE,INDEX(BI39:BI245="",0),0))))</f>
        <v>#REF!</v>
      </c>
      <c r="BK39" t="e">
        <f t="shared" si="35"/>
        <v>#REF!</v>
      </c>
      <c r="BM39" t="e">
        <f>IF(#REF!="","",SUM(#REF!))</f>
        <v>#REF!</v>
      </c>
      <c r="BN39" t="e">
        <f t="array" ref="BN39">IF(#REF!="","",SUM(BM39:INDEX(BM39:BM245,MATCH(TRUE,INDEX(BM39:BM245="",0),0))))</f>
        <v>#REF!</v>
      </c>
      <c r="BO39" t="e">
        <f t="shared" si="36"/>
        <v>#REF!</v>
      </c>
      <c r="BQ39" t="e">
        <f>IF(#REF!="","",SUM(#REF!))</f>
        <v>#REF!</v>
      </c>
      <c r="BR39" t="e">
        <f t="array" ref="BR39">IF(#REF!="","",SUM(BQ39:INDEX(BQ39:BQ245,MATCH(TRUE,INDEX(BQ39:BQ245="",0),0))))</f>
        <v>#REF!</v>
      </c>
      <c r="BS39" t="e">
        <f t="shared" si="37"/>
        <v>#REF!</v>
      </c>
      <c r="BU39" t="e">
        <f>IF(#REF!="","",SUM(#REF!))</f>
        <v>#REF!</v>
      </c>
      <c r="BV39" t="e">
        <f t="array" ref="BV39">IF(#REF!="","",SUM(BU39:INDEX(BU39:BU245,MATCH(TRUE,INDEX(BU39:BU245="",0),0))))</f>
        <v>#REF!</v>
      </c>
      <c r="BW39" t="e">
        <f t="shared" si="38"/>
        <v>#REF!</v>
      </c>
      <c r="BY39" t="e">
        <f>IF(#REF!="","",SUM(#REF!))</f>
        <v>#REF!</v>
      </c>
      <c r="BZ39" t="e">
        <f t="array" ref="BZ39">IF(#REF!="","",SUM(BY39:INDEX(BY39:BY245,MATCH(TRUE,INDEX(BY39:BY245="",0),0))))</f>
        <v>#REF!</v>
      </c>
      <c r="CA39" t="e">
        <f t="shared" si="39"/>
        <v>#REF!</v>
      </c>
      <c r="CC39" t="e">
        <f>IF(#REF!="","",SUM(#REF!))</f>
        <v>#REF!</v>
      </c>
      <c r="CD39" t="e">
        <f t="array" ref="CD39">IF(#REF!="","",SUM(CC39:INDEX(CC39:CC245,MATCH(TRUE,INDEX(CC39:CC245="",0),0))))</f>
        <v>#REF!</v>
      </c>
      <c r="CE39" t="e">
        <f t="shared" si="0"/>
        <v>#REF!</v>
      </c>
      <c r="CF39" t="str">
        <f t="array" ref="CF39">IFERROR(INDEX($CE$2:$CE$208,SMALL(IF(1-($CE$2:$CE$208=""),IF(1-(#REF!:#REF!&lt;&gt;""),ROW($CE$2:$CE$208)-ROW($CE$2)+1)), ROWS(#REF!:#REF!))),"")</f>
        <v/>
      </c>
      <c r="CG39" t="e">
        <f>IF(#REF!="","",SUM(#REF!))</f>
        <v>#REF!</v>
      </c>
      <c r="CH39" t="e">
        <f t="array" ref="CH39">IF(#REF!="","",SUM(CG39:INDEX(CG39:CG245,MATCH(TRUE,INDEX(CG39:CG245="",0),0))))</f>
        <v>#REF!</v>
      </c>
      <c r="CI39" t="e">
        <f t="shared" si="1"/>
        <v>#REF!</v>
      </c>
      <c r="CJ39" t="str">
        <f t="array" ref="CJ39">IFERROR(INDEX($CI$2:$CI$208,SMALL(IF(1-($CI$2:$CI$208=""),IF(1-(#REF!:#REF!&lt;&gt;""),ROW($CI$2:$CI$208)-ROW($CI$2)+1)), ROWS(#REF!:#REF!))),"")</f>
        <v/>
      </c>
      <c r="CK39" t="e">
        <f>IF(#REF!="","",SUM(#REF!))</f>
        <v>#REF!</v>
      </c>
      <c r="CL39" t="e">
        <f t="array" ref="CL39">IF(#REF!="","",SUM(CK39:INDEX(CK39:CK245,MATCH(TRUE,INDEX(CK39:CK245="",0),0))))</f>
        <v>#REF!</v>
      </c>
      <c r="CM39" t="e">
        <f t="shared" si="2"/>
        <v>#REF!</v>
      </c>
      <c r="CN39" t="str">
        <f t="array" ref="CN39">IFERROR(INDEX($CM$2:$CM$208,SMALL(IF(1-($CM$2:$CM$208=""),IF(1-(#REF!:#REF!&lt;&gt;""),ROW($CM$2:$CM$208)-ROW($CM$2)+1)), ROWS(#REF!:#REF!))),"")</f>
        <v/>
      </c>
      <c r="CO39" t="e">
        <f>IF(#REF!="","",SUM(#REF!))</f>
        <v>#REF!</v>
      </c>
      <c r="CP39" t="e">
        <f t="array" ref="CP39">IF(#REF!="","",SUM(CO39:INDEX(CO39:CO245,MATCH(TRUE,INDEX(CO39:CO245="",0),0))))</f>
        <v>#REF!</v>
      </c>
      <c r="CQ39" t="e">
        <f t="shared" si="3"/>
        <v>#REF!</v>
      </c>
      <c r="CR39" t="str">
        <f t="array" ref="CR39">IFERROR(INDEX($CQ$2:$CQ$208,SMALL(IF(1-($CQ$2:$CQ$208=""),IF(1-(#REF!:#REF!&lt;&gt;""),ROW($CQ$2:$CQ$208)-ROW($CQ$2)+1)), ROWS(#REF!:#REF!))),"")</f>
        <v/>
      </c>
      <c r="CS39" t="e">
        <f>IF(#REF!="","",SUM(#REF!))</f>
        <v>#REF!</v>
      </c>
      <c r="CT39" t="e">
        <f t="array" ref="CT39">IF(#REF!="","",SUM(CS39:INDEX(CS39:CS245,MATCH(TRUE,INDEX(CS39:CS245="",0),0))))</f>
        <v>#REF!</v>
      </c>
      <c r="CU39" t="e">
        <f t="shared" si="4"/>
        <v>#REF!</v>
      </c>
      <c r="CV39" t="str">
        <f t="array" ref="CV39">IFERROR(INDEX($CU$2:$CU$208,SMALL(IF(1-($CU$2:$CU$208=""),IF(1-(#REF!:#REF!&lt;&gt;""),ROW($CU$2:$CU$208)-ROW($CU$2)+1)), ROWS(#REF!:#REF!))),"")</f>
        <v/>
      </c>
      <c r="CW39" t="e">
        <f>IF(#REF!="","",SUM(#REF!))</f>
        <v>#REF!</v>
      </c>
      <c r="CX39" t="e">
        <f t="array" ref="CX39">IF(#REF!="","",SUM(CW39:INDEX(CW39:CW245,MATCH(TRUE,INDEX(CW39:CW245="",0),0))))</f>
        <v>#REF!</v>
      </c>
      <c r="CY39" t="e">
        <f t="shared" si="5"/>
        <v>#REF!</v>
      </c>
      <c r="CZ39" t="str">
        <f t="array" ref="CZ39">IFERROR(INDEX($CY$2:$CY$208,SMALL(IF(1-($CY$2:$CY$208=""),IF(1-(#REF!:#REF!&lt;&gt;""),ROW($CY$2:$CY$208)-ROW($CY$2)+1)), ROWS(#REF!:#REF!))),"")</f>
        <v/>
      </c>
      <c r="DA39" t="e">
        <f>IF(#REF!="","",SUM(#REF!))</f>
        <v>#REF!</v>
      </c>
      <c r="DB39" t="e">
        <f t="array" ref="DB39">IF(#REF!="","",SUM(DA39:INDEX(DA39:DA245,MATCH(TRUE,INDEX(DA39:DA245="",0),0))))</f>
        <v>#REF!</v>
      </c>
      <c r="DC39" t="e">
        <f t="shared" si="6"/>
        <v>#REF!</v>
      </c>
      <c r="DD39" t="str">
        <f t="array" ref="DD39">IFERROR(INDEX($DC$2:$DC$208,SMALL(IF(1-($DC$2:$DC$208=""),IF(1-(#REF!:#REF!&lt;&gt;""),ROW($DC$2:$DC$208)-ROW($DC$2)+1)), ROWS(#REF!:#REF!))),"")</f>
        <v/>
      </c>
      <c r="DE39" t="e">
        <f>IF(#REF!="","",SUM(#REF!))</f>
        <v>#REF!</v>
      </c>
      <c r="DF39" t="e">
        <f t="array" ref="DF39">IF(#REF!="","",SUM(DE39:INDEX(DE39:DE245,MATCH(TRUE,INDEX(DE39:DE245="",0),0))))</f>
        <v>#REF!</v>
      </c>
      <c r="DG39" t="e">
        <f t="shared" si="7"/>
        <v>#REF!</v>
      </c>
      <c r="DH39" t="str">
        <f t="array" ref="DH39">IFERROR(INDEX($DG$2:$DG$208,SMALL(IF(1-($DG$2:$DG$208=""),IF(1-(#REF!:#REF!&lt;&gt;""),ROW($DG$2:$DG$208)-ROW($DG$2)+1)), ROWS(#REF!:#REF!))),"")</f>
        <v/>
      </c>
      <c r="DI39" t="e">
        <f>IF(#REF!="","",SUM(#REF!))</f>
        <v>#REF!</v>
      </c>
      <c r="DJ39" t="e">
        <f t="array" ref="DJ39">IF(#REF!="","",SUM(DI39:INDEX(DI39:DI245,MATCH(TRUE,INDEX(DI39:DI245="",0),0))))</f>
        <v>#REF!</v>
      </c>
      <c r="DK39" t="e">
        <f t="shared" si="8"/>
        <v>#REF!</v>
      </c>
      <c r="DL39" t="str">
        <f t="array" ref="DL39">IFERROR(INDEX($DK$2:$DK$208,SMALL(IF(1-($DK$2:$DK$208=""),IF(1-(#REF!:#REF!&lt;&gt;""),ROW($DK$2:$DK$208)-ROW($DK$2)+1)), ROWS(#REF!:#REF!))),"")</f>
        <v/>
      </c>
      <c r="DM39" t="e">
        <f>IF(#REF!="","",SUM(#REF!))</f>
        <v>#REF!</v>
      </c>
      <c r="DN39" t="e">
        <f t="array" ref="DN39">IF(#REF!="","",SUM(DM39:INDEX(DM39:DM245,MATCH(TRUE,INDEX(DM39:DM245="",0),0))))</f>
        <v>#REF!</v>
      </c>
      <c r="DO39" t="e">
        <f t="shared" si="9"/>
        <v>#REF!</v>
      </c>
      <c r="DP39" t="str">
        <f t="array" ref="DP39">IFERROR(INDEX($DO$2:$DO$208,SMALL(IF(1-($DO$2:$DO$208=""),IF(1-(#REF!:#REF!&lt;&gt;""),ROW($DO$2:$DO$208)-ROW($DO$2)+1)), ROWS(#REF!:#REF!))),"")</f>
        <v/>
      </c>
      <c r="DQ39" t="e">
        <f>IF(#REF!="","",SUM(#REF!))</f>
        <v>#REF!</v>
      </c>
      <c r="DR39" t="e">
        <f t="array" ref="DR39">IF(#REF!="","",SUM(DQ39:INDEX(DQ39:DQ245,MATCH(TRUE,INDEX(DQ39:DQ245="",0),0))))</f>
        <v>#REF!</v>
      </c>
      <c r="DS39" t="e">
        <f t="shared" si="10"/>
        <v>#REF!</v>
      </c>
      <c r="DT39" t="str">
        <f t="array" ref="DT39">IFERROR(INDEX($DS$2:$DS$208,SMALL(IF(1-($DS$2:$DS$208=""),IF(1-(#REF!:#REF!&lt;&gt;""),ROW($DS$2:$DS$208)-ROW($DS$2)+1)), ROWS(#REF!:#REF!))),"")</f>
        <v/>
      </c>
      <c r="DU39" t="e">
        <f>IF(#REF!="","",SUM(#REF!))</f>
        <v>#REF!</v>
      </c>
      <c r="DV39" t="e">
        <f t="array" ref="DV39">IF(#REF!="","",SUM(DU39:INDEX(DU39:DU245,MATCH(TRUE,INDEX(DU39:DU245="",0),0))))</f>
        <v>#REF!</v>
      </c>
      <c r="DW39" t="e">
        <f t="shared" si="11"/>
        <v>#REF!</v>
      </c>
      <c r="DX39" t="str">
        <f t="array" ref="DX39">IFERROR(INDEX($DW$2:$DW$208,SMALL(IF(1-($DW$2:$DW$208=""),IF(1-(#REF!:#REF!&lt;&gt;""),ROW($DW$2:$DW$208)-ROW($DW$2)+1)), ROWS(#REF!:#REF!))),"")</f>
        <v/>
      </c>
      <c r="DY39" t="e">
        <f>IF(#REF!="","",SUM(#REF!))</f>
        <v>#REF!</v>
      </c>
      <c r="DZ39" t="e">
        <f t="array" ref="DZ39">IF(#REF!="","",SUM(DY39:INDEX(DY39:DY245,MATCH(TRUE,INDEX(DY39:DY245="",0),0))))</f>
        <v>#REF!</v>
      </c>
      <c r="EA39" t="e">
        <f t="shared" si="12"/>
        <v>#REF!</v>
      </c>
      <c r="EB39" t="str">
        <f t="array" ref="EB39">IFERROR(INDEX($EA$2:$EA$208,SMALL(IF(1-($EA$2:$EA$208=""),IF(1-(#REF!:#REF!&lt;&gt;""),ROW($EA$2:$EA$208)-ROW($EA$2)+1)), ROWS(#REF!:#REF!))),"")</f>
        <v/>
      </c>
      <c r="EC39" t="e">
        <f>IF(#REF!="","",SUM(#REF!))</f>
        <v>#REF!</v>
      </c>
      <c r="ED39" t="e">
        <f t="array" ref="ED39">IF(#REF!="","",SUM(EC39:INDEX(EC39:EC245,MATCH(TRUE,INDEX(EC39:EC245="",0),0))))</f>
        <v>#REF!</v>
      </c>
      <c r="EE39" t="e">
        <f t="shared" si="13"/>
        <v>#REF!</v>
      </c>
      <c r="EF39" t="str">
        <f t="array" ref="EF39">IFERROR(INDEX($EE$2:$EE$208,SMALL(IF(1-($EE$2:$EE$208=""),IF(1-(#REF!:#REF!&lt;&gt;""),ROW($EE$2:$EE$208)-ROW($EE$2)+1)), ROWS(#REF!:#REF!))),"")</f>
        <v/>
      </c>
      <c r="EG39" t="e">
        <f>IF(#REF!="","",SUM(#REF!))</f>
        <v>#REF!</v>
      </c>
      <c r="EH39" t="e">
        <f t="array" ref="EH39">IF(#REF!="","",SUM(EG39:INDEX(EG39:EG245,MATCH(TRUE,INDEX(EG39:EG245="",0),0))))</f>
        <v>#REF!</v>
      </c>
      <c r="EI39" t="e">
        <f t="shared" si="14"/>
        <v>#REF!</v>
      </c>
      <c r="EJ39" t="str">
        <f t="array" ref="EJ39">IFERROR(INDEX($EI$2:$EI$208,SMALL(IF(1-($EI$2:$EI$208=""),IF(1-(#REF!:#REF!&lt;&gt;""),ROW($EI$2:$EI$208)-ROW($EI$2)+1)), ROWS(#REF!:#REF!))),"")</f>
        <v/>
      </c>
      <c r="EK39" t="e">
        <f>IF(#REF!="","",SUM(#REF!))</f>
        <v>#REF!</v>
      </c>
      <c r="EL39" t="e">
        <f t="array" ref="EL39">IF(#REF!="","",SUM(EK39:INDEX(EK39:EK245,MATCH(TRUE,INDEX(EK39:EK245="",0),0))))</f>
        <v>#REF!</v>
      </c>
      <c r="EM39" t="e">
        <f t="shared" si="15"/>
        <v>#REF!</v>
      </c>
      <c r="EN39" t="str">
        <f t="array" ref="EN39">IFERROR(INDEX($EM$2:$EM$208,SMALL(IF(1-($EM$2:$EM$208=""),IF(1-(#REF!:#REF!&lt;&gt;""),ROW($EM$2:$EM$208)-ROW($EM$2)+1)), ROWS(#REF!:#REF!))),"")</f>
        <v/>
      </c>
      <c r="EO39" t="e">
        <f>IF(#REF!="","",SUM(#REF!))</f>
        <v>#REF!</v>
      </c>
      <c r="EP39" t="e">
        <f t="array" ref="EP39">IF(#REF!="","",SUM(EO39:INDEX(EO39:EO245,MATCH(TRUE,INDEX(EO39:EO245="",0),0))))</f>
        <v>#REF!</v>
      </c>
      <c r="EQ39" t="e">
        <f t="shared" si="16"/>
        <v>#REF!</v>
      </c>
      <c r="ER39" t="str">
        <f t="array" ref="ER39">IFERROR(INDEX($EQ$2:$EQ$208,SMALL(IF(1-($EQ$2:$EQ$208=""),IF(1-(#REF!:#REF!&lt;&gt;""),ROW($EQ$2:$EQ$208)-ROW($EQ$2)+1)), ROWS(#REF!:#REF!))),"")</f>
        <v/>
      </c>
      <c r="ES39" t="e">
        <f>IF(#REF!="","",SUM(#REF!))</f>
        <v>#REF!</v>
      </c>
      <c r="ET39" t="e">
        <f t="array" ref="ET39">IF(#REF!="","",SUM(ES39:INDEX(ES39:ES245,MATCH(TRUE,INDEX(ES39:ES245="",0),0))))</f>
        <v>#REF!</v>
      </c>
      <c r="EU39" t="e">
        <f t="shared" si="17"/>
        <v>#REF!</v>
      </c>
      <c r="EV39" t="str">
        <f t="array" ref="EV39">IFERROR(INDEX($EU$2:$EU$208,SMALL(IF(1-($EU$2:$EU$208=""),IF(1-(#REF!:#REF!&lt;&gt;""),ROW($EU$2:$EU$208)-ROW($EU$2)+1)), ROWS(#REF!:#REF!))),"")</f>
        <v/>
      </c>
      <c r="EW39" t="e">
        <f>IF(#REF!="","",SUM(#REF!))</f>
        <v>#REF!</v>
      </c>
      <c r="EX39" t="e">
        <f t="array" ref="EX39">IF(#REF!="","",SUM(EW39:INDEX(EW39:EW245,MATCH(TRUE,INDEX(EW39:EW245="",0),0))))</f>
        <v>#REF!</v>
      </c>
      <c r="EY39" t="e">
        <f t="shared" si="18"/>
        <v>#REF!</v>
      </c>
      <c r="EZ39" t="str">
        <f t="array" ref="EZ39">IFERROR(INDEX($EY$2:$EY$208,SMALL(IF(1-($EY$2:$EY$208=""),IF(1-(#REF!:#REF!&lt;&gt;""),ROW($EY$2:$EY$208)-ROW($EY$2)+1)), ROWS(#REF!:#REF!))),"")</f>
        <v/>
      </c>
      <c r="FA39" t="e">
        <f>IF(#REF!="","",SUM(#REF!))</f>
        <v>#REF!</v>
      </c>
      <c r="FB39" t="e">
        <f t="array" ref="FB39">IF(#REF!="","",SUM(FA39:INDEX(FA39:FA245,MATCH(TRUE,INDEX(FA39:FA245="",0),0))))</f>
        <v>#REF!</v>
      </c>
      <c r="FC39" t="e">
        <f t="shared" si="19"/>
        <v>#REF!</v>
      </c>
      <c r="FD39" t="str">
        <f t="array" ref="FD39">IFERROR(INDEX($FC$2:$FC$208,SMALL(IF(1-($FC$2:$FC$208=""),IF(1-(#REF!:#REF!&lt;&gt;""),ROW($FC$2:$FC$208)-ROW($FC$2)+1)), ROWS(#REF!:#REF!))),"")</f>
        <v/>
      </c>
    </row>
    <row r="40" spans="1:160" x14ac:dyDescent="0.25">
      <c r="A40" t="e">
        <f>IF(#REF!="","",SUM(#REF!))</f>
        <v>#REF!</v>
      </c>
      <c r="B40" t="e">
        <f t="array" ref="B40">IF(#REF!="","",SUM($A40:INDEX(A40:$A$208,MATCH(TRUE,INDEX($A40:$A$208="",0),0))))</f>
        <v>#REF!</v>
      </c>
      <c r="C40" t="e">
        <f t="shared" si="20"/>
        <v>#REF!</v>
      </c>
      <c r="E40" t="e">
        <f>IF(#REF!="","",SUM(#REF!))</f>
        <v>#REF!</v>
      </c>
      <c r="F40" t="e">
        <f t="array" ref="F40">IF(#REF!="","",SUM($E40:INDEX(E40:$E$208,MATCH(TRUE,INDEX($E40:$E$208="",0),0))))</f>
        <v>#REF!</v>
      </c>
      <c r="G40" t="e">
        <f t="shared" si="21"/>
        <v>#REF!</v>
      </c>
      <c r="I40" t="e">
        <f>IF(#REF!="","",SUM(#REF!))</f>
        <v>#REF!</v>
      </c>
      <c r="J40" t="e">
        <f t="array" ref="J40">IF(#REF!="","",SUM(I40:INDEX(I40:I246,MATCH(TRUE,INDEX(I40:I246="",0),0))))</f>
        <v>#REF!</v>
      </c>
      <c r="K40" t="e">
        <f t="shared" si="22"/>
        <v>#REF!</v>
      </c>
      <c r="M40" t="e">
        <f>IF(#REF!="","",SUM(#REF!))</f>
        <v>#REF!</v>
      </c>
      <c r="N40" t="e">
        <f t="array" ref="N40">IF(#REF!="","",SUM(M40:INDEX(M40:M246,MATCH(TRUE,INDEX(M40:M246="",0),0))))</f>
        <v>#REF!</v>
      </c>
      <c r="O40" t="e">
        <f t="shared" si="23"/>
        <v>#REF!</v>
      </c>
      <c r="Q40" t="e">
        <f>IF(#REF!="","",SUM(#REF!))</f>
        <v>#REF!</v>
      </c>
      <c r="R40" t="e">
        <f t="array" ref="R40">IF(#REF!="","",SUM(Q40:INDEX(Q40:Q246,MATCH(TRUE,INDEX(Q40:Q246="",0),0))))</f>
        <v>#REF!</v>
      </c>
      <c r="S40" t="e">
        <f t="shared" si="24"/>
        <v>#REF!</v>
      </c>
      <c r="U40" t="e">
        <f>IF(#REF!="","",SUM(#REF!))</f>
        <v>#REF!</v>
      </c>
      <c r="V40" t="e">
        <f t="array" ref="V40">IF(#REF!="","",SUM(U40:INDEX(U40:U246,MATCH(TRUE,INDEX(U40:U246="",0),0))))</f>
        <v>#REF!</v>
      </c>
      <c r="W40" t="e">
        <f t="shared" si="25"/>
        <v>#REF!</v>
      </c>
      <c r="Y40" t="e">
        <f>IF(#REF!="","",SUM(#REF!))</f>
        <v>#REF!</v>
      </c>
      <c r="Z40" t="e">
        <f t="array" ref="Z40">IF(#REF!="","",SUM(Y40:INDEX(Y40:Y246,MATCH(TRUE,INDEX(Y40:Y246="",0),0))))</f>
        <v>#REF!</v>
      </c>
      <c r="AA40" t="e">
        <f t="shared" si="26"/>
        <v>#REF!</v>
      </c>
      <c r="AC40" t="e">
        <f>IF(#REF!="","",SUM(#REF!))</f>
        <v>#REF!</v>
      </c>
      <c r="AD40" t="e">
        <f t="array" ref="AD40">IF(#REF!="","",SUM(AC40:INDEX(AC40:AC246,MATCH(TRUE,INDEX(AC40:AC246="",0),0))))</f>
        <v>#REF!</v>
      </c>
      <c r="AE40" t="e">
        <f t="shared" si="27"/>
        <v>#REF!</v>
      </c>
      <c r="AG40" t="e">
        <f>IF(#REF!="","",SUM(#REF!))</f>
        <v>#REF!</v>
      </c>
      <c r="AH40" t="e">
        <f t="array" ref="AH40">IF(#REF!="","",SUM(AG40:INDEX(AG40:AG246,MATCH(TRUE,INDEX(AG40:AG246="",0),0))))</f>
        <v>#REF!</v>
      </c>
      <c r="AI40" t="e">
        <f t="shared" si="28"/>
        <v>#REF!</v>
      </c>
      <c r="AK40" t="e">
        <f>IF(#REF!="","",SUM(#REF!))</f>
        <v>#REF!</v>
      </c>
      <c r="AL40" t="e">
        <f t="array" ref="AL40">IF(#REF!="","",SUM(AK40:INDEX(AK40:AK246,MATCH(TRUE,INDEX(AK40:AK246="",0),0))))</f>
        <v>#REF!</v>
      </c>
      <c r="AM40" t="e">
        <f t="shared" si="29"/>
        <v>#REF!</v>
      </c>
      <c r="AO40" t="e">
        <f>IF(#REF!="","",SUM(#REF!))</f>
        <v>#REF!</v>
      </c>
      <c r="AP40" t="e">
        <f t="array" ref="AP40">IF(#REF!="","",SUM(AO40:INDEX(AO40:AO246,MATCH(TRUE,INDEX(AO40:AO246="",0),0))))</f>
        <v>#REF!</v>
      </c>
      <c r="AQ40" t="e">
        <f t="shared" si="30"/>
        <v>#REF!</v>
      </c>
      <c r="AS40" t="e">
        <f>IF(#REF!="","",SUM(#REF!))</f>
        <v>#REF!</v>
      </c>
      <c r="AT40" t="e">
        <f t="array" ref="AT40">IF(#REF!="","",SUM(AS40:INDEX(AS40:AS246,MATCH(TRUE,INDEX(AS40:AS246="",0),0))))</f>
        <v>#REF!</v>
      </c>
      <c r="AU40" t="e">
        <f t="shared" si="31"/>
        <v>#REF!</v>
      </c>
      <c r="AW40" t="e">
        <f>IF(#REF!="","",SUM(#REF!))</f>
        <v>#REF!</v>
      </c>
      <c r="AX40" t="e">
        <f t="array" ref="AX40">IF(#REF!="","",SUM(AW40:INDEX(AW40:AW246,MATCH(TRUE,INDEX(AW40:AW246="",0),0))))</f>
        <v>#REF!</v>
      </c>
      <c r="AY40" t="e">
        <f t="shared" si="32"/>
        <v>#REF!</v>
      </c>
      <c r="BA40" t="e">
        <f>IF(#REF!="","",SUM(#REF!))</f>
        <v>#REF!</v>
      </c>
      <c r="BB40" t="e">
        <f t="array" ref="BB40">IF(#REF!="","",SUM(BA40:INDEX(BA40:BA246,MATCH(TRUE,INDEX(BA40:BA246="",0),0))))</f>
        <v>#REF!</v>
      </c>
      <c r="BC40" t="e">
        <f t="shared" si="33"/>
        <v>#REF!</v>
      </c>
      <c r="BE40" t="e">
        <f>IF(#REF!="","",SUM(#REF!))</f>
        <v>#REF!</v>
      </c>
      <c r="BF40" t="e">
        <f t="array" ref="BF40">IF(#REF!="","",SUM(BE40:INDEX(BE40:BE246,MATCH(TRUE,INDEX(BE40:BE246="",0),0))))</f>
        <v>#REF!</v>
      </c>
      <c r="BG40" t="e">
        <f t="shared" si="34"/>
        <v>#REF!</v>
      </c>
      <c r="BI40" t="e">
        <f>IF(#REF!="","",SUM(#REF!))</f>
        <v>#REF!</v>
      </c>
      <c r="BJ40" t="e">
        <f t="array" ref="BJ40">IF(#REF!="","",SUM(BI40:INDEX(BI40:BI246,MATCH(TRUE,INDEX(BI40:BI246="",0),0))))</f>
        <v>#REF!</v>
      </c>
      <c r="BK40" t="e">
        <f t="shared" si="35"/>
        <v>#REF!</v>
      </c>
      <c r="BM40" t="e">
        <f>IF(#REF!="","",SUM(#REF!))</f>
        <v>#REF!</v>
      </c>
      <c r="BN40" t="e">
        <f t="array" ref="BN40">IF(#REF!="","",SUM(BM40:INDEX(BM40:BM246,MATCH(TRUE,INDEX(BM40:BM246="",0),0))))</f>
        <v>#REF!</v>
      </c>
      <c r="BO40" t="e">
        <f t="shared" si="36"/>
        <v>#REF!</v>
      </c>
      <c r="BQ40" t="e">
        <f>IF(#REF!="","",SUM(#REF!))</f>
        <v>#REF!</v>
      </c>
      <c r="BR40" t="e">
        <f t="array" ref="BR40">IF(#REF!="","",SUM(BQ40:INDEX(BQ40:BQ246,MATCH(TRUE,INDEX(BQ40:BQ246="",0),0))))</f>
        <v>#REF!</v>
      </c>
      <c r="BS40" t="e">
        <f t="shared" si="37"/>
        <v>#REF!</v>
      </c>
      <c r="BU40" t="e">
        <f>IF(#REF!="","",SUM(#REF!))</f>
        <v>#REF!</v>
      </c>
      <c r="BV40" t="e">
        <f t="array" ref="BV40">IF(#REF!="","",SUM(BU40:INDEX(BU40:BU246,MATCH(TRUE,INDEX(BU40:BU246="",0),0))))</f>
        <v>#REF!</v>
      </c>
      <c r="BW40" t="e">
        <f t="shared" si="38"/>
        <v>#REF!</v>
      </c>
      <c r="BY40" t="e">
        <f>IF(#REF!="","",SUM(#REF!))</f>
        <v>#REF!</v>
      </c>
      <c r="BZ40" t="e">
        <f t="array" ref="BZ40">IF(#REF!="","",SUM(BY40:INDEX(BY40:BY246,MATCH(TRUE,INDEX(BY40:BY246="",0),0))))</f>
        <v>#REF!</v>
      </c>
      <c r="CA40" t="e">
        <f t="shared" si="39"/>
        <v>#REF!</v>
      </c>
      <c r="CC40" t="e">
        <f>IF(#REF!="","",SUM(#REF!))</f>
        <v>#REF!</v>
      </c>
      <c r="CD40" t="e">
        <f t="array" ref="CD40">IF(#REF!="","",SUM(CC40:INDEX(CC40:CC246,MATCH(TRUE,INDEX(CC40:CC246="",0),0))))</f>
        <v>#REF!</v>
      </c>
      <c r="CE40" t="e">
        <f t="shared" si="0"/>
        <v>#REF!</v>
      </c>
      <c r="CF40" t="str">
        <f t="array" ref="CF40">IFERROR(INDEX($CE$2:$CE$208,SMALL(IF(1-($CE$2:$CE$208=""),IF(1-(#REF!:#REF!&lt;&gt;""),ROW($CE$2:$CE$208)-ROW($CE$2)+1)), ROWS(#REF!:#REF!))),"")</f>
        <v/>
      </c>
      <c r="CG40" t="e">
        <f>IF(#REF!="","",SUM(#REF!))</f>
        <v>#REF!</v>
      </c>
      <c r="CH40" t="e">
        <f t="array" ref="CH40">IF(#REF!="","",SUM(CG40:INDEX(CG40:CG246,MATCH(TRUE,INDEX(CG40:CG246="",0),0))))</f>
        <v>#REF!</v>
      </c>
      <c r="CI40" t="e">
        <f t="shared" si="1"/>
        <v>#REF!</v>
      </c>
      <c r="CJ40" t="str">
        <f t="array" ref="CJ40">IFERROR(INDEX($CI$2:$CI$208,SMALL(IF(1-($CI$2:$CI$208=""),IF(1-(#REF!:#REF!&lt;&gt;""),ROW($CI$2:$CI$208)-ROW($CI$2)+1)), ROWS(#REF!:#REF!))),"")</f>
        <v/>
      </c>
      <c r="CK40" t="e">
        <f>IF(#REF!="","",SUM(#REF!))</f>
        <v>#REF!</v>
      </c>
      <c r="CL40" t="e">
        <f t="array" ref="CL40">IF(#REF!="","",SUM(CK40:INDEX(CK40:CK246,MATCH(TRUE,INDEX(CK40:CK246="",0),0))))</f>
        <v>#REF!</v>
      </c>
      <c r="CM40" t="e">
        <f t="shared" si="2"/>
        <v>#REF!</v>
      </c>
      <c r="CN40" t="str">
        <f t="array" ref="CN40">IFERROR(INDEX($CM$2:$CM$208,SMALL(IF(1-($CM$2:$CM$208=""),IF(1-(#REF!:#REF!&lt;&gt;""),ROW($CM$2:$CM$208)-ROW($CM$2)+1)), ROWS(#REF!:#REF!))),"")</f>
        <v/>
      </c>
      <c r="CO40" t="e">
        <f>IF(#REF!="","",SUM(#REF!))</f>
        <v>#REF!</v>
      </c>
      <c r="CP40" t="e">
        <f t="array" ref="CP40">IF(#REF!="","",SUM(CO40:INDEX(CO40:CO246,MATCH(TRUE,INDEX(CO40:CO246="",0),0))))</f>
        <v>#REF!</v>
      </c>
      <c r="CQ40" t="e">
        <f t="shared" si="3"/>
        <v>#REF!</v>
      </c>
      <c r="CR40" t="str">
        <f t="array" ref="CR40">IFERROR(INDEX($CQ$2:$CQ$208,SMALL(IF(1-($CQ$2:$CQ$208=""),IF(1-(#REF!:#REF!&lt;&gt;""),ROW($CQ$2:$CQ$208)-ROW($CQ$2)+1)), ROWS(#REF!:#REF!))),"")</f>
        <v/>
      </c>
      <c r="CS40" t="e">
        <f>IF(#REF!="","",SUM(#REF!))</f>
        <v>#REF!</v>
      </c>
      <c r="CT40" t="e">
        <f t="array" ref="CT40">IF(#REF!="","",SUM(CS40:INDEX(CS40:CS246,MATCH(TRUE,INDEX(CS40:CS246="",0),0))))</f>
        <v>#REF!</v>
      </c>
      <c r="CU40" t="e">
        <f t="shared" si="4"/>
        <v>#REF!</v>
      </c>
      <c r="CV40" t="str">
        <f t="array" ref="CV40">IFERROR(INDEX($CU$2:$CU$208,SMALL(IF(1-($CU$2:$CU$208=""),IF(1-(#REF!:#REF!&lt;&gt;""),ROW($CU$2:$CU$208)-ROW($CU$2)+1)), ROWS(#REF!:#REF!))),"")</f>
        <v/>
      </c>
      <c r="CW40" t="e">
        <f>IF(#REF!="","",SUM(#REF!))</f>
        <v>#REF!</v>
      </c>
      <c r="CX40" t="e">
        <f t="array" ref="CX40">IF(#REF!="","",SUM(CW40:INDEX(CW40:CW246,MATCH(TRUE,INDEX(CW40:CW246="",0),0))))</f>
        <v>#REF!</v>
      </c>
      <c r="CY40" t="e">
        <f t="shared" si="5"/>
        <v>#REF!</v>
      </c>
      <c r="CZ40" t="str">
        <f t="array" ref="CZ40">IFERROR(INDEX($CY$2:$CY$208,SMALL(IF(1-($CY$2:$CY$208=""),IF(1-(#REF!:#REF!&lt;&gt;""),ROW($CY$2:$CY$208)-ROW($CY$2)+1)), ROWS(#REF!:#REF!))),"")</f>
        <v/>
      </c>
      <c r="DA40" t="e">
        <f>IF(#REF!="","",SUM(#REF!))</f>
        <v>#REF!</v>
      </c>
      <c r="DB40" t="e">
        <f t="array" ref="DB40">IF(#REF!="","",SUM(DA40:INDEX(DA40:DA246,MATCH(TRUE,INDEX(DA40:DA246="",0),0))))</f>
        <v>#REF!</v>
      </c>
      <c r="DC40" t="e">
        <f t="shared" si="6"/>
        <v>#REF!</v>
      </c>
      <c r="DD40" t="str">
        <f t="array" ref="DD40">IFERROR(INDEX($DC$2:$DC$208,SMALL(IF(1-($DC$2:$DC$208=""),IF(1-(#REF!:#REF!&lt;&gt;""),ROW($DC$2:$DC$208)-ROW($DC$2)+1)), ROWS(#REF!:#REF!))),"")</f>
        <v/>
      </c>
      <c r="DE40" t="e">
        <f>IF(#REF!="","",SUM(#REF!))</f>
        <v>#REF!</v>
      </c>
      <c r="DF40" t="e">
        <f t="array" ref="DF40">IF(#REF!="","",SUM(DE40:INDEX(DE40:DE246,MATCH(TRUE,INDEX(DE40:DE246="",0),0))))</f>
        <v>#REF!</v>
      </c>
      <c r="DG40" t="e">
        <f t="shared" si="7"/>
        <v>#REF!</v>
      </c>
      <c r="DH40" t="str">
        <f t="array" ref="DH40">IFERROR(INDEX($DG$2:$DG$208,SMALL(IF(1-($DG$2:$DG$208=""),IF(1-(#REF!:#REF!&lt;&gt;""),ROW($DG$2:$DG$208)-ROW($DG$2)+1)), ROWS(#REF!:#REF!))),"")</f>
        <v/>
      </c>
      <c r="DI40" t="e">
        <f>IF(#REF!="","",SUM(#REF!))</f>
        <v>#REF!</v>
      </c>
      <c r="DJ40" t="e">
        <f t="array" ref="DJ40">IF(#REF!="","",SUM(DI40:INDEX(DI40:DI246,MATCH(TRUE,INDEX(DI40:DI246="",0),0))))</f>
        <v>#REF!</v>
      </c>
      <c r="DK40" t="e">
        <f t="shared" si="8"/>
        <v>#REF!</v>
      </c>
      <c r="DL40" t="str">
        <f t="array" ref="DL40">IFERROR(INDEX($DK$2:$DK$208,SMALL(IF(1-($DK$2:$DK$208=""),IF(1-(#REF!:#REF!&lt;&gt;""),ROW($DK$2:$DK$208)-ROW($DK$2)+1)), ROWS(#REF!:#REF!))),"")</f>
        <v/>
      </c>
      <c r="DM40" t="e">
        <f>IF(#REF!="","",SUM(#REF!))</f>
        <v>#REF!</v>
      </c>
      <c r="DN40" t="e">
        <f t="array" ref="DN40">IF(#REF!="","",SUM(DM40:INDEX(DM40:DM246,MATCH(TRUE,INDEX(DM40:DM246="",0),0))))</f>
        <v>#REF!</v>
      </c>
      <c r="DO40" t="e">
        <f t="shared" si="9"/>
        <v>#REF!</v>
      </c>
      <c r="DP40" t="str">
        <f t="array" ref="DP40">IFERROR(INDEX($DO$2:$DO$208,SMALL(IF(1-($DO$2:$DO$208=""),IF(1-(#REF!:#REF!&lt;&gt;""),ROW($DO$2:$DO$208)-ROW($DO$2)+1)), ROWS(#REF!:#REF!))),"")</f>
        <v/>
      </c>
      <c r="DQ40" t="e">
        <f>IF(#REF!="","",SUM(#REF!))</f>
        <v>#REF!</v>
      </c>
      <c r="DR40" t="e">
        <f t="array" ref="DR40">IF(#REF!="","",SUM(DQ40:INDEX(DQ40:DQ246,MATCH(TRUE,INDEX(DQ40:DQ246="",0),0))))</f>
        <v>#REF!</v>
      </c>
      <c r="DS40" t="e">
        <f t="shared" si="10"/>
        <v>#REF!</v>
      </c>
      <c r="DT40" t="str">
        <f t="array" ref="DT40">IFERROR(INDEX($DS$2:$DS$208,SMALL(IF(1-($DS$2:$DS$208=""),IF(1-(#REF!:#REF!&lt;&gt;""),ROW($DS$2:$DS$208)-ROW($DS$2)+1)), ROWS(#REF!:#REF!))),"")</f>
        <v/>
      </c>
      <c r="DU40" t="e">
        <f>IF(#REF!="","",SUM(#REF!))</f>
        <v>#REF!</v>
      </c>
      <c r="DV40" t="e">
        <f t="array" ref="DV40">IF(#REF!="","",SUM(DU40:INDEX(DU40:DU246,MATCH(TRUE,INDEX(DU40:DU246="",0),0))))</f>
        <v>#REF!</v>
      </c>
      <c r="DW40" t="e">
        <f t="shared" si="11"/>
        <v>#REF!</v>
      </c>
      <c r="DX40" t="str">
        <f t="array" ref="DX40">IFERROR(INDEX($DW$2:$DW$208,SMALL(IF(1-($DW$2:$DW$208=""),IF(1-(#REF!:#REF!&lt;&gt;""),ROW($DW$2:$DW$208)-ROW($DW$2)+1)), ROWS(#REF!:#REF!))),"")</f>
        <v/>
      </c>
      <c r="DY40" t="e">
        <f>IF(#REF!="","",SUM(#REF!))</f>
        <v>#REF!</v>
      </c>
      <c r="DZ40" t="e">
        <f t="array" ref="DZ40">IF(#REF!="","",SUM(DY40:INDEX(DY40:DY246,MATCH(TRUE,INDEX(DY40:DY246="",0),0))))</f>
        <v>#REF!</v>
      </c>
      <c r="EA40" t="e">
        <f t="shared" si="12"/>
        <v>#REF!</v>
      </c>
      <c r="EB40" t="str">
        <f t="array" ref="EB40">IFERROR(INDEX($EA$2:$EA$208,SMALL(IF(1-($EA$2:$EA$208=""),IF(1-(#REF!:#REF!&lt;&gt;""),ROW($EA$2:$EA$208)-ROW($EA$2)+1)), ROWS(#REF!:#REF!))),"")</f>
        <v/>
      </c>
      <c r="EC40" t="e">
        <f>IF(#REF!="","",SUM(#REF!))</f>
        <v>#REF!</v>
      </c>
      <c r="ED40" t="e">
        <f t="array" ref="ED40">IF(#REF!="","",SUM(EC40:INDEX(EC40:EC246,MATCH(TRUE,INDEX(EC40:EC246="",0),0))))</f>
        <v>#REF!</v>
      </c>
      <c r="EE40" t="e">
        <f t="shared" si="13"/>
        <v>#REF!</v>
      </c>
      <c r="EF40" t="str">
        <f t="array" ref="EF40">IFERROR(INDEX($EE$2:$EE$208,SMALL(IF(1-($EE$2:$EE$208=""),IF(1-(#REF!:#REF!&lt;&gt;""),ROW($EE$2:$EE$208)-ROW($EE$2)+1)), ROWS(#REF!:#REF!))),"")</f>
        <v/>
      </c>
      <c r="EG40" t="e">
        <f>IF(#REF!="","",SUM(#REF!))</f>
        <v>#REF!</v>
      </c>
      <c r="EH40" t="e">
        <f t="array" ref="EH40">IF(#REF!="","",SUM(EG40:INDEX(EG40:EG246,MATCH(TRUE,INDEX(EG40:EG246="",0),0))))</f>
        <v>#REF!</v>
      </c>
      <c r="EI40" t="e">
        <f t="shared" si="14"/>
        <v>#REF!</v>
      </c>
      <c r="EJ40" t="str">
        <f t="array" ref="EJ40">IFERROR(INDEX($EI$2:$EI$208,SMALL(IF(1-($EI$2:$EI$208=""),IF(1-(#REF!:#REF!&lt;&gt;""),ROW($EI$2:$EI$208)-ROW($EI$2)+1)), ROWS(#REF!:#REF!))),"")</f>
        <v/>
      </c>
      <c r="EK40" t="e">
        <f>IF(#REF!="","",SUM(#REF!))</f>
        <v>#REF!</v>
      </c>
      <c r="EL40" t="e">
        <f t="array" ref="EL40">IF(#REF!="","",SUM(EK40:INDEX(EK40:EK246,MATCH(TRUE,INDEX(EK40:EK246="",0),0))))</f>
        <v>#REF!</v>
      </c>
      <c r="EM40" t="e">
        <f t="shared" si="15"/>
        <v>#REF!</v>
      </c>
      <c r="EN40" t="str">
        <f t="array" ref="EN40">IFERROR(INDEX($EM$2:$EM$208,SMALL(IF(1-($EM$2:$EM$208=""),IF(1-(#REF!:#REF!&lt;&gt;""),ROW($EM$2:$EM$208)-ROW($EM$2)+1)), ROWS(#REF!:#REF!))),"")</f>
        <v/>
      </c>
      <c r="EO40" t="e">
        <f>IF(#REF!="","",SUM(#REF!))</f>
        <v>#REF!</v>
      </c>
      <c r="EP40" t="e">
        <f t="array" ref="EP40">IF(#REF!="","",SUM(EO40:INDEX(EO40:EO246,MATCH(TRUE,INDEX(EO40:EO246="",0),0))))</f>
        <v>#REF!</v>
      </c>
      <c r="EQ40" t="e">
        <f t="shared" si="16"/>
        <v>#REF!</v>
      </c>
      <c r="ER40" t="str">
        <f t="array" ref="ER40">IFERROR(INDEX($EQ$2:$EQ$208,SMALL(IF(1-($EQ$2:$EQ$208=""),IF(1-(#REF!:#REF!&lt;&gt;""),ROW($EQ$2:$EQ$208)-ROW($EQ$2)+1)), ROWS(#REF!:#REF!))),"")</f>
        <v/>
      </c>
      <c r="ES40" t="e">
        <f>IF(#REF!="","",SUM(#REF!))</f>
        <v>#REF!</v>
      </c>
      <c r="ET40" t="e">
        <f t="array" ref="ET40">IF(#REF!="","",SUM(ES40:INDEX(ES40:ES246,MATCH(TRUE,INDEX(ES40:ES246="",0),0))))</f>
        <v>#REF!</v>
      </c>
      <c r="EU40" t="e">
        <f t="shared" si="17"/>
        <v>#REF!</v>
      </c>
      <c r="EV40" t="str">
        <f t="array" ref="EV40">IFERROR(INDEX($EU$2:$EU$208,SMALL(IF(1-($EU$2:$EU$208=""),IF(1-(#REF!:#REF!&lt;&gt;""),ROW($EU$2:$EU$208)-ROW($EU$2)+1)), ROWS(#REF!:#REF!))),"")</f>
        <v/>
      </c>
      <c r="EW40" t="e">
        <f>IF(#REF!="","",SUM(#REF!))</f>
        <v>#REF!</v>
      </c>
      <c r="EX40" t="e">
        <f t="array" ref="EX40">IF(#REF!="","",SUM(EW40:INDEX(EW40:EW246,MATCH(TRUE,INDEX(EW40:EW246="",0),0))))</f>
        <v>#REF!</v>
      </c>
      <c r="EY40" t="e">
        <f t="shared" si="18"/>
        <v>#REF!</v>
      </c>
      <c r="EZ40" t="str">
        <f t="array" ref="EZ40">IFERROR(INDEX($EY$2:$EY$208,SMALL(IF(1-($EY$2:$EY$208=""),IF(1-(#REF!:#REF!&lt;&gt;""),ROW($EY$2:$EY$208)-ROW($EY$2)+1)), ROWS(#REF!:#REF!))),"")</f>
        <v/>
      </c>
      <c r="FA40" t="e">
        <f>IF(#REF!="","",SUM(#REF!))</f>
        <v>#REF!</v>
      </c>
      <c r="FB40" t="e">
        <f t="array" ref="FB40">IF(#REF!="","",SUM(FA40:INDEX(FA40:FA246,MATCH(TRUE,INDEX(FA40:FA246="",0),0))))</f>
        <v>#REF!</v>
      </c>
      <c r="FC40" t="e">
        <f t="shared" si="19"/>
        <v>#REF!</v>
      </c>
      <c r="FD40" t="str">
        <f t="array" ref="FD40">IFERROR(INDEX($FC$2:$FC$208,SMALL(IF(1-($FC$2:$FC$208=""),IF(1-(#REF!:#REF!&lt;&gt;""),ROW($FC$2:$FC$208)-ROW($FC$2)+1)), ROWS(#REF!:#REF!))),"")</f>
        <v/>
      </c>
    </row>
    <row r="41" spans="1:160" x14ac:dyDescent="0.25">
      <c r="A41" t="e">
        <f>IF(#REF!="","",SUM(#REF!))</f>
        <v>#REF!</v>
      </c>
      <c r="B41" t="e">
        <f t="array" ref="B41">IF(#REF!="","",SUM($A41:INDEX(A41:$A$208,MATCH(TRUE,INDEX($A41:$A$208="",0),0))))</f>
        <v>#REF!</v>
      </c>
      <c r="C41" t="e">
        <f t="shared" si="20"/>
        <v>#REF!</v>
      </c>
      <c r="E41" t="e">
        <f>IF(#REF!="","",SUM(#REF!))</f>
        <v>#REF!</v>
      </c>
      <c r="F41" t="e">
        <f t="array" ref="F41">IF(#REF!="","",SUM($E41:INDEX(E41:$E$208,MATCH(TRUE,INDEX($E41:$E$208="",0),0))))</f>
        <v>#REF!</v>
      </c>
      <c r="G41" t="e">
        <f t="shared" si="21"/>
        <v>#REF!</v>
      </c>
      <c r="I41" t="e">
        <f>IF(#REF!="","",SUM(#REF!))</f>
        <v>#REF!</v>
      </c>
      <c r="J41" t="e">
        <f t="array" ref="J41">IF(#REF!="","",SUM(I41:INDEX(I41:I247,MATCH(TRUE,INDEX(I41:I247="",0),0))))</f>
        <v>#REF!</v>
      </c>
      <c r="K41" t="e">
        <f t="shared" si="22"/>
        <v>#REF!</v>
      </c>
      <c r="M41" t="e">
        <f>IF(#REF!="","",SUM(#REF!))</f>
        <v>#REF!</v>
      </c>
      <c r="N41" t="e">
        <f t="array" ref="N41">IF(#REF!="","",SUM(M41:INDEX(M41:M247,MATCH(TRUE,INDEX(M41:M247="",0),0))))</f>
        <v>#REF!</v>
      </c>
      <c r="O41" t="e">
        <f t="shared" si="23"/>
        <v>#REF!</v>
      </c>
      <c r="Q41" t="e">
        <f>IF(#REF!="","",SUM(#REF!))</f>
        <v>#REF!</v>
      </c>
      <c r="R41" t="e">
        <f t="array" ref="R41">IF(#REF!="","",SUM(Q41:INDEX(Q41:Q247,MATCH(TRUE,INDEX(Q41:Q247="",0),0))))</f>
        <v>#REF!</v>
      </c>
      <c r="S41" t="e">
        <f t="shared" si="24"/>
        <v>#REF!</v>
      </c>
      <c r="U41" t="e">
        <f>IF(#REF!="","",SUM(#REF!))</f>
        <v>#REF!</v>
      </c>
      <c r="V41" t="e">
        <f t="array" ref="V41">IF(#REF!="","",SUM(U41:INDEX(U41:U247,MATCH(TRUE,INDEX(U41:U247="",0),0))))</f>
        <v>#REF!</v>
      </c>
      <c r="W41" t="e">
        <f t="shared" si="25"/>
        <v>#REF!</v>
      </c>
      <c r="Y41" t="e">
        <f>IF(#REF!="","",SUM(#REF!))</f>
        <v>#REF!</v>
      </c>
      <c r="Z41" t="e">
        <f t="array" ref="Z41">IF(#REF!="","",SUM(Y41:INDEX(Y41:Y247,MATCH(TRUE,INDEX(Y41:Y247="",0),0))))</f>
        <v>#REF!</v>
      </c>
      <c r="AA41" t="e">
        <f t="shared" si="26"/>
        <v>#REF!</v>
      </c>
      <c r="AC41" t="e">
        <f>IF(#REF!="","",SUM(#REF!))</f>
        <v>#REF!</v>
      </c>
      <c r="AD41" t="e">
        <f t="array" ref="AD41">IF(#REF!="","",SUM(AC41:INDEX(AC41:AC247,MATCH(TRUE,INDEX(AC41:AC247="",0),0))))</f>
        <v>#REF!</v>
      </c>
      <c r="AE41" t="e">
        <f t="shared" si="27"/>
        <v>#REF!</v>
      </c>
      <c r="AG41" t="e">
        <f>IF(#REF!="","",SUM(#REF!))</f>
        <v>#REF!</v>
      </c>
      <c r="AH41" t="e">
        <f t="array" ref="AH41">IF(#REF!="","",SUM(AG41:INDEX(AG41:AG247,MATCH(TRUE,INDEX(AG41:AG247="",0),0))))</f>
        <v>#REF!</v>
      </c>
      <c r="AI41" t="e">
        <f t="shared" si="28"/>
        <v>#REF!</v>
      </c>
      <c r="AK41" t="e">
        <f>IF(#REF!="","",SUM(#REF!))</f>
        <v>#REF!</v>
      </c>
      <c r="AL41" t="e">
        <f t="array" ref="AL41">IF(#REF!="","",SUM(AK41:INDEX(AK41:AK247,MATCH(TRUE,INDEX(AK41:AK247="",0),0))))</f>
        <v>#REF!</v>
      </c>
      <c r="AM41" t="e">
        <f t="shared" si="29"/>
        <v>#REF!</v>
      </c>
      <c r="AO41" t="e">
        <f>IF(#REF!="","",SUM(#REF!))</f>
        <v>#REF!</v>
      </c>
      <c r="AP41" t="e">
        <f t="array" ref="AP41">IF(#REF!="","",SUM(AO41:INDEX(AO41:AO247,MATCH(TRUE,INDEX(AO41:AO247="",0),0))))</f>
        <v>#REF!</v>
      </c>
      <c r="AQ41" t="e">
        <f t="shared" si="30"/>
        <v>#REF!</v>
      </c>
      <c r="AS41" t="e">
        <f>IF(#REF!="","",SUM(#REF!))</f>
        <v>#REF!</v>
      </c>
      <c r="AT41" t="e">
        <f t="array" ref="AT41">IF(#REF!="","",SUM(AS41:INDEX(AS41:AS247,MATCH(TRUE,INDEX(AS41:AS247="",0),0))))</f>
        <v>#REF!</v>
      </c>
      <c r="AU41" t="e">
        <f t="shared" si="31"/>
        <v>#REF!</v>
      </c>
      <c r="AW41" t="e">
        <f>IF(#REF!="","",SUM(#REF!))</f>
        <v>#REF!</v>
      </c>
      <c r="AX41" t="e">
        <f t="array" ref="AX41">IF(#REF!="","",SUM(AW41:INDEX(AW41:AW247,MATCH(TRUE,INDEX(AW41:AW247="",0),0))))</f>
        <v>#REF!</v>
      </c>
      <c r="AY41" t="e">
        <f t="shared" si="32"/>
        <v>#REF!</v>
      </c>
      <c r="BA41" t="e">
        <f>IF(#REF!="","",SUM(#REF!))</f>
        <v>#REF!</v>
      </c>
      <c r="BB41" t="e">
        <f t="array" ref="BB41">IF(#REF!="","",SUM(BA41:INDEX(BA41:BA247,MATCH(TRUE,INDEX(BA41:BA247="",0),0))))</f>
        <v>#REF!</v>
      </c>
      <c r="BC41" t="e">
        <f t="shared" si="33"/>
        <v>#REF!</v>
      </c>
      <c r="BE41" t="e">
        <f>IF(#REF!="","",SUM(#REF!))</f>
        <v>#REF!</v>
      </c>
      <c r="BF41" t="e">
        <f t="array" ref="BF41">IF(#REF!="","",SUM(BE41:INDEX(BE41:BE247,MATCH(TRUE,INDEX(BE41:BE247="",0),0))))</f>
        <v>#REF!</v>
      </c>
      <c r="BG41" t="e">
        <f t="shared" si="34"/>
        <v>#REF!</v>
      </c>
      <c r="BI41" t="e">
        <f>IF(#REF!="","",SUM(#REF!))</f>
        <v>#REF!</v>
      </c>
      <c r="BJ41" t="e">
        <f t="array" ref="BJ41">IF(#REF!="","",SUM(BI41:INDEX(BI41:BI247,MATCH(TRUE,INDEX(BI41:BI247="",0),0))))</f>
        <v>#REF!</v>
      </c>
      <c r="BK41" t="e">
        <f t="shared" si="35"/>
        <v>#REF!</v>
      </c>
      <c r="BM41" t="e">
        <f>IF(#REF!="","",SUM(#REF!))</f>
        <v>#REF!</v>
      </c>
      <c r="BN41" t="e">
        <f t="array" ref="BN41">IF(#REF!="","",SUM(BM41:INDEX(BM41:BM247,MATCH(TRUE,INDEX(BM41:BM247="",0),0))))</f>
        <v>#REF!</v>
      </c>
      <c r="BO41" t="e">
        <f t="shared" si="36"/>
        <v>#REF!</v>
      </c>
      <c r="BQ41" t="e">
        <f>IF(#REF!="","",SUM(#REF!))</f>
        <v>#REF!</v>
      </c>
      <c r="BR41" t="e">
        <f t="array" ref="BR41">IF(#REF!="","",SUM(BQ41:INDEX(BQ41:BQ247,MATCH(TRUE,INDEX(BQ41:BQ247="",0),0))))</f>
        <v>#REF!</v>
      </c>
      <c r="BS41" t="e">
        <f t="shared" si="37"/>
        <v>#REF!</v>
      </c>
      <c r="BU41" t="e">
        <f>IF(#REF!="","",SUM(#REF!))</f>
        <v>#REF!</v>
      </c>
      <c r="BV41" t="e">
        <f t="array" ref="BV41">IF(#REF!="","",SUM(BU41:INDEX(BU41:BU247,MATCH(TRUE,INDEX(BU41:BU247="",0),0))))</f>
        <v>#REF!</v>
      </c>
      <c r="BW41" t="e">
        <f t="shared" si="38"/>
        <v>#REF!</v>
      </c>
      <c r="BY41" t="e">
        <f>IF(#REF!="","",SUM(#REF!))</f>
        <v>#REF!</v>
      </c>
      <c r="BZ41" t="e">
        <f t="array" ref="BZ41">IF(#REF!="","",SUM(BY41:INDEX(BY41:BY247,MATCH(TRUE,INDEX(BY41:BY247="",0),0))))</f>
        <v>#REF!</v>
      </c>
      <c r="CA41" t="e">
        <f t="shared" si="39"/>
        <v>#REF!</v>
      </c>
      <c r="CC41" t="e">
        <f>IF(#REF!="","",SUM(#REF!))</f>
        <v>#REF!</v>
      </c>
      <c r="CD41" t="e">
        <f t="array" ref="CD41">IF(#REF!="","",SUM(CC41:INDEX(CC41:CC247,MATCH(TRUE,INDEX(CC41:CC247="",0),0))))</f>
        <v>#REF!</v>
      </c>
      <c r="CE41" t="e">
        <f t="shared" si="0"/>
        <v>#REF!</v>
      </c>
      <c r="CF41" t="str">
        <f t="array" ref="CF41">IFERROR(INDEX($CE$2:$CE$208,SMALL(IF(1-($CE$2:$CE$208=""),IF(1-(#REF!:#REF!&lt;&gt;""),ROW($CE$2:$CE$208)-ROW($CE$2)+1)), ROWS(#REF!:#REF!))),"")</f>
        <v/>
      </c>
      <c r="CG41" t="e">
        <f>IF(#REF!="","",SUM(#REF!))</f>
        <v>#REF!</v>
      </c>
      <c r="CH41" t="e">
        <f t="array" ref="CH41">IF(#REF!="","",SUM(CG41:INDEX(CG41:CG247,MATCH(TRUE,INDEX(CG41:CG247="",0),0))))</f>
        <v>#REF!</v>
      </c>
      <c r="CI41" t="e">
        <f t="shared" si="1"/>
        <v>#REF!</v>
      </c>
      <c r="CJ41" t="str">
        <f t="array" ref="CJ41">IFERROR(INDEX($CI$2:$CI$208,SMALL(IF(1-($CI$2:$CI$208=""),IF(1-(#REF!:#REF!&lt;&gt;""),ROW($CI$2:$CI$208)-ROW($CI$2)+1)), ROWS(#REF!:#REF!))),"")</f>
        <v/>
      </c>
      <c r="CK41" t="e">
        <f>IF(#REF!="","",SUM(#REF!))</f>
        <v>#REF!</v>
      </c>
      <c r="CL41" t="e">
        <f t="array" ref="CL41">IF(#REF!="","",SUM(CK41:INDEX(CK41:CK247,MATCH(TRUE,INDEX(CK41:CK247="",0),0))))</f>
        <v>#REF!</v>
      </c>
      <c r="CM41" t="e">
        <f t="shared" si="2"/>
        <v>#REF!</v>
      </c>
      <c r="CN41" t="str">
        <f t="array" ref="CN41">IFERROR(INDEX($CM$2:$CM$208,SMALL(IF(1-($CM$2:$CM$208=""),IF(1-(#REF!:#REF!&lt;&gt;""),ROW($CM$2:$CM$208)-ROW($CM$2)+1)), ROWS(#REF!:#REF!))),"")</f>
        <v/>
      </c>
      <c r="CO41" t="e">
        <f>IF(#REF!="","",SUM(#REF!))</f>
        <v>#REF!</v>
      </c>
      <c r="CP41" t="e">
        <f t="array" ref="CP41">IF(#REF!="","",SUM(CO41:INDEX(CO41:CO247,MATCH(TRUE,INDEX(CO41:CO247="",0),0))))</f>
        <v>#REF!</v>
      </c>
      <c r="CQ41" t="e">
        <f t="shared" si="3"/>
        <v>#REF!</v>
      </c>
      <c r="CR41" t="str">
        <f t="array" ref="CR41">IFERROR(INDEX($CQ$2:$CQ$208,SMALL(IF(1-($CQ$2:$CQ$208=""),IF(1-(#REF!:#REF!&lt;&gt;""),ROW($CQ$2:$CQ$208)-ROW($CQ$2)+1)), ROWS(#REF!:#REF!))),"")</f>
        <v/>
      </c>
      <c r="CS41" t="e">
        <f>IF(#REF!="","",SUM(#REF!))</f>
        <v>#REF!</v>
      </c>
      <c r="CT41" t="e">
        <f t="array" ref="CT41">IF(#REF!="","",SUM(CS41:INDEX(CS41:CS247,MATCH(TRUE,INDEX(CS41:CS247="",0),0))))</f>
        <v>#REF!</v>
      </c>
      <c r="CU41" t="e">
        <f t="shared" si="4"/>
        <v>#REF!</v>
      </c>
      <c r="CV41" t="str">
        <f t="array" ref="CV41">IFERROR(INDEX($CU$2:$CU$208,SMALL(IF(1-($CU$2:$CU$208=""),IF(1-(#REF!:#REF!&lt;&gt;""),ROW($CU$2:$CU$208)-ROW($CU$2)+1)), ROWS(#REF!:#REF!))),"")</f>
        <v/>
      </c>
      <c r="CW41" t="e">
        <f>IF(#REF!="","",SUM(#REF!))</f>
        <v>#REF!</v>
      </c>
      <c r="CX41" t="e">
        <f t="array" ref="CX41">IF(#REF!="","",SUM(CW41:INDEX(CW41:CW247,MATCH(TRUE,INDEX(CW41:CW247="",0),0))))</f>
        <v>#REF!</v>
      </c>
      <c r="CY41" t="e">
        <f t="shared" si="5"/>
        <v>#REF!</v>
      </c>
      <c r="CZ41" t="str">
        <f t="array" ref="CZ41">IFERROR(INDEX($CY$2:$CY$208,SMALL(IF(1-($CY$2:$CY$208=""),IF(1-(#REF!:#REF!&lt;&gt;""),ROW($CY$2:$CY$208)-ROW($CY$2)+1)), ROWS(#REF!:#REF!))),"")</f>
        <v/>
      </c>
      <c r="DA41" t="e">
        <f>IF(#REF!="","",SUM(#REF!))</f>
        <v>#REF!</v>
      </c>
      <c r="DB41" t="e">
        <f t="array" ref="DB41">IF(#REF!="","",SUM(DA41:INDEX(DA41:DA247,MATCH(TRUE,INDEX(DA41:DA247="",0),0))))</f>
        <v>#REF!</v>
      </c>
      <c r="DC41" t="e">
        <f t="shared" si="6"/>
        <v>#REF!</v>
      </c>
      <c r="DD41" t="str">
        <f t="array" ref="DD41">IFERROR(INDEX($DC$2:$DC$208,SMALL(IF(1-($DC$2:$DC$208=""),IF(1-(#REF!:#REF!&lt;&gt;""),ROW($DC$2:$DC$208)-ROW($DC$2)+1)), ROWS(#REF!:#REF!))),"")</f>
        <v/>
      </c>
      <c r="DE41" t="e">
        <f>IF(#REF!="","",SUM(#REF!))</f>
        <v>#REF!</v>
      </c>
      <c r="DF41" t="e">
        <f t="array" ref="DF41">IF(#REF!="","",SUM(DE41:INDEX(DE41:DE247,MATCH(TRUE,INDEX(DE41:DE247="",0),0))))</f>
        <v>#REF!</v>
      </c>
      <c r="DG41" t="e">
        <f t="shared" si="7"/>
        <v>#REF!</v>
      </c>
      <c r="DH41" t="str">
        <f t="array" ref="DH41">IFERROR(INDEX($DG$2:$DG$208,SMALL(IF(1-($DG$2:$DG$208=""),IF(1-(#REF!:#REF!&lt;&gt;""),ROW($DG$2:$DG$208)-ROW($DG$2)+1)), ROWS(#REF!:#REF!))),"")</f>
        <v/>
      </c>
      <c r="DI41" t="e">
        <f>IF(#REF!="","",SUM(#REF!))</f>
        <v>#REF!</v>
      </c>
      <c r="DJ41" t="e">
        <f t="array" ref="DJ41">IF(#REF!="","",SUM(DI41:INDEX(DI41:DI247,MATCH(TRUE,INDEX(DI41:DI247="",0),0))))</f>
        <v>#REF!</v>
      </c>
      <c r="DK41" t="e">
        <f t="shared" si="8"/>
        <v>#REF!</v>
      </c>
      <c r="DL41" t="str">
        <f t="array" ref="DL41">IFERROR(INDEX($DK$2:$DK$208,SMALL(IF(1-($DK$2:$DK$208=""),IF(1-(#REF!:#REF!&lt;&gt;""),ROW($DK$2:$DK$208)-ROW($DK$2)+1)), ROWS(#REF!:#REF!))),"")</f>
        <v/>
      </c>
      <c r="DM41" t="e">
        <f>IF(#REF!="","",SUM(#REF!))</f>
        <v>#REF!</v>
      </c>
      <c r="DN41" t="e">
        <f t="array" ref="DN41">IF(#REF!="","",SUM(DM41:INDEX(DM41:DM247,MATCH(TRUE,INDEX(DM41:DM247="",0),0))))</f>
        <v>#REF!</v>
      </c>
      <c r="DO41" t="e">
        <f t="shared" si="9"/>
        <v>#REF!</v>
      </c>
      <c r="DP41" t="str">
        <f t="array" ref="DP41">IFERROR(INDEX($DO$2:$DO$208,SMALL(IF(1-($DO$2:$DO$208=""),IF(1-(#REF!:#REF!&lt;&gt;""),ROW($DO$2:$DO$208)-ROW($DO$2)+1)), ROWS(#REF!:#REF!))),"")</f>
        <v/>
      </c>
      <c r="DQ41" t="e">
        <f>IF(#REF!="","",SUM(#REF!))</f>
        <v>#REF!</v>
      </c>
      <c r="DR41" t="e">
        <f t="array" ref="DR41">IF(#REF!="","",SUM(DQ41:INDEX(DQ41:DQ247,MATCH(TRUE,INDEX(DQ41:DQ247="",0),0))))</f>
        <v>#REF!</v>
      </c>
      <c r="DS41" t="e">
        <f t="shared" si="10"/>
        <v>#REF!</v>
      </c>
      <c r="DT41" t="str">
        <f t="array" ref="DT41">IFERROR(INDEX($DS$2:$DS$208,SMALL(IF(1-($DS$2:$DS$208=""),IF(1-(#REF!:#REF!&lt;&gt;""),ROW($DS$2:$DS$208)-ROW($DS$2)+1)), ROWS(#REF!:#REF!))),"")</f>
        <v/>
      </c>
      <c r="DU41" t="e">
        <f>IF(#REF!="","",SUM(#REF!))</f>
        <v>#REF!</v>
      </c>
      <c r="DV41" t="e">
        <f t="array" ref="DV41">IF(#REF!="","",SUM(DU41:INDEX(DU41:DU247,MATCH(TRUE,INDEX(DU41:DU247="",0),0))))</f>
        <v>#REF!</v>
      </c>
      <c r="DW41" t="e">
        <f t="shared" si="11"/>
        <v>#REF!</v>
      </c>
      <c r="DX41" t="str">
        <f t="array" ref="DX41">IFERROR(INDEX($DW$2:$DW$208,SMALL(IF(1-($DW$2:$DW$208=""),IF(1-(#REF!:#REF!&lt;&gt;""),ROW($DW$2:$DW$208)-ROW($DW$2)+1)), ROWS(#REF!:#REF!))),"")</f>
        <v/>
      </c>
      <c r="DY41" t="e">
        <f>IF(#REF!="","",SUM(#REF!))</f>
        <v>#REF!</v>
      </c>
      <c r="DZ41" t="e">
        <f t="array" ref="DZ41">IF(#REF!="","",SUM(DY41:INDEX(DY41:DY247,MATCH(TRUE,INDEX(DY41:DY247="",0),0))))</f>
        <v>#REF!</v>
      </c>
      <c r="EA41" t="e">
        <f t="shared" si="12"/>
        <v>#REF!</v>
      </c>
      <c r="EB41" t="str">
        <f t="array" ref="EB41">IFERROR(INDEX($EA$2:$EA$208,SMALL(IF(1-($EA$2:$EA$208=""),IF(1-(#REF!:#REF!&lt;&gt;""),ROW($EA$2:$EA$208)-ROW($EA$2)+1)), ROWS(#REF!:#REF!))),"")</f>
        <v/>
      </c>
      <c r="EC41" t="e">
        <f>IF(#REF!="","",SUM(#REF!))</f>
        <v>#REF!</v>
      </c>
      <c r="ED41" t="e">
        <f t="array" ref="ED41">IF(#REF!="","",SUM(EC41:INDEX(EC41:EC247,MATCH(TRUE,INDEX(EC41:EC247="",0),0))))</f>
        <v>#REF!</v>
      </c>
      <c r="EE41" t="e">
        <f t="shared" si="13"/>
        <v>#REF!</v>
      </c>
      <c r="EF41" t="str">
        <f t="array" ref="EF41">IFERROR(INDEX($EE$2:$EE$208,SMALL(IF(1-($EE$2:$EE$208=""),IF(1-(#REF!:#REF!&lt;&gt;""),ROW($EE$2:$EE$208)-ROW($EE$2)+1)), ROWS(#REF!:#REF!))),"")</f>
        <v/>
      </c>
      <c r="EG41" t="e">
        <f>IF(#REF!="","",SUM(#REF!))</f>
        <v>#REF!</v>
      </c>
      <c r="EH41" t="e">
        <f t="array" ref="EH41">IF(#REF!="","",SUM(EG41:INDEX(EG41:EG247,MATCH(TRUE,INDEX(EG41:EG247="",0),0))))</f>
        <v>#REF!</v>
      </c>
      <c r="EI41" t="e">
        <f t="shared" si="14"/>
        <v>#REF!</v>
      </c>
      <c r="EJ41" t="str">
        <f t="array" ref="EJ41">IFERROR(INDEX($EI$2:$EI$208,SMALL(IF(1-($EI$2:$EI$208=""),IF(1-(#REF!:#REF!&lt;&gt;""),ROW($EI$2:$EI$208)-ROW($EI$2)+1)), ROWS(#REF!:#REF!))),"")</f>
        <v/>
      </c>
      <c r="EK41" t="e">
        <f>IF(#REF!="","",SUM(#REF!))</f>
        <v>#REF!</v>
      </c>
      <c r="EL41" t="e">
        <f t="array" ref="EL41">IF(#REF!="","",SUM(EK41:INDEX(EK41:EK247,MATCH(TRUE,INDEX(EK41:EK247="",0),0))))</f>
        <v>#REF!</v>
      </c>
      <c r="EM41" t="e">
        <f t="shared" si="15"/>
        <v>#REF!</v>
      </c>
      <c r="EN41" t="str">
        <f t="array" ref="EN41">IFERROR(INDEX($EM$2:$EM$208,SMALL(IF(1-($EM$2:$EM$208=""),IF(1-(#REF!:#REF!&lt;&gt;""),ROW($EM$2:$EM$208)-ROW($EM$2)+1)), ROWS(#REF!:#REF!))),"")</f>
        <v/>
      </c>
      <c r="EO41" t="e">
        <f>IF(#REF!="","",SUM(#REF!))</f>
        <v>#REF!</v>
      </c>
      <c r="EP41" t="e">
        <f t="array" ref="EP41">IF(#REF!="","",SUM(EO41:INDEX(EO41:EO247,MATCH(TRUE,INDEX(EO41:EO247="",0),0))))</f>
        <v>#REF!</v>
      </c>
      <c r="EQ41" t="e">
        <f t="shared" si="16"/>
        <v>#REF!</v>
      </c>
      <c r="ER41" t="str">
        <f t="array" ref="ER41">IFERROR(INDEX($EQ$2:$EQ$208,SMALL(IF(1-($EQ$2:$EQ$208=""),IF(1-(#REF!:#REF!&lt;&gt;""),ROW($EQ$2:$EQ$208)-ROW($EQ$2)+1)), ROWS(#REF!:#REF!))),"")</f>
        <v/>
      </c>
      <c r="ES41" t="e">
        <f>IF(#REF!="","",SUM(#REF!))</f>
        <v>#REF!</v>
      </c>
      <c r="ET41" t="e">
        <f t="array" ref="ET41">IF(#REF!="","",SUM(ES41:INDEX(ES41:ES247,MATCH(TRUE,INDEX(ES41:ES247="",0),0))))</f>
        <v>#REF!</v>
      </c>
      <c r="EU41" t="e">
        <f t="shared" si="17"/>
        <v>#REF!</v>
      </c>
      <c r="EV41" t="str">
        <f t="array" ref="EV41">IFERROR(INDEX($EU$2:$EU$208,SMALL(IF(1-($EU$2:$EU$208=""),IF(1-(#REF!:#REF!&lt;&gt;""),ROW($EU$2:$EU$208)-ROW($EU$2)+1)), ROWS(#REF!:#REF!))),"")</f>
        <v/>
      </c>
      <c r="EW41" t="e">
        <f>IF(#REF!="","",SUM(#REF!))</f>
        <v>#REF!</v>
      </c>
      <c r="EX41" t="e">
        <f t="array" ref="EX41">IF(#REF!="","",SUM(EW41:INDEX(EW41:EW247,MATCH(TRUE,INDEX(EW41:EW247="",0),0))))</f>
        <v>#REF!</v>
      </c>
      <c r="EY41" t="e">
        <f t="shared" si="18"/>
        <v>#REF!</v>
      </c>
      <c r="EZ41" t="str">
        <f t="array" ref="EZ41">IFERROR(INDEX($EY$2:$EY$208,SMALL(IF(1-($EY$2:$EY$208=""),IF(1-(#REF!:#REF!&lt;&gt;""),ROW($EY$2:$EY$208)-ROW($EY$2)+1)), ROWS(#REF!:#REF!))),"")</f>
        <v/>
      </c>
      <c r="FA41" t="e">
        <f>IF(#REF!="","",SUM(#REF!))</f>
        <v>#REF!</v>
      </c>
      <c r="FB41" t="e">
        <f t="array" ref="FB41">IF(#REF!="","",SUM(FA41:INDEX(FA41:FA247,MATCH(TRUE,INDEX(FA41:FA247="",0),0))))</f>
        <v>#REF!</v>
      </c>
      <c r="FC41" t="e">
        <f t="shared" si="19"/>
        <v>#REF!</v>
      </c>
      <c r="FD41" t="str">
        <f t="array" ref="FD41">IFERROR(INDEX($FC$2:$FC$208,SMALL(IF(1-($FC$2:$FC$208=""),IF(1-(#REF!:#REF!&lt;&gt;""),ROW($FC$2:$FC$208)-ROW($FC$2)+1)), ROWS(#REF!:#REF!))),"")</f>
        <v/>
      </c>
    </row>
    <row r="42" spans="1:160" x14ac:dyDescent="0.25">
      <c r="A42" t="e">
        <f>IF(#REF!="","",SUM(#REF!))</f>
        <v>#REF!</v>
      </c>
      <c r="B42" t="e">
        <f t="array" ref="B42">IF(#REF!="","",SUM($A42:INDEX(A42:$A$208,MATCH(TRUE,INDEX($A42:$A$208="",0),0))))</f>
        <v>#REF!</v>
      </c>
      <c r="C42" t="e">
        <f t="shared" si="20"/>
        <v>#REF!</v>
      </c>
      <c r="E42" t="e">
        <f>IF(#REF!="","",SUM(#REF!))</f>
        <v>#REF!</v>
      </c>
      <c r="F42" t="e">
        <f t="array" ref="F42">IF(#REF!="","",SUM($E42:INDEX(E42:$E$208,MATCH(TRUE,INDEX($E42:$E$208="",0),0))))</f>
        <v>#REF!</v>
      </c>
      <c r="G42" t="e">
        <f t="shared" si="21"/>
        <v>#REF!</v>
      </c>
      <c r="I42" t="e">
        <f>IF(#REF!="","",SUM(#REF!))</f>
        <v>#REF!</v>
      </c>
      <c r="J42" t="e">
        <f t="array" ref="J42">IF(#REF!="","",SUM(I42:INDEX(I42:I248,MATCH(TRUE,INDEX(I42:I248="",0),0))))</f>
        <v>#REF!</v>
      </c>
      <c r="K42" t="e">
        <f t="shared" si="22"/>
        <v>#REF!</v>
      </c>
      <c r="M42" t="e">
        <f>IF(#REF!="","",SUM(#REF!))</f>
        <v>#REF!</v>
      </c>
      <c r="N42" t="e">
        <f t="array" ref="N42">IF(#REF!="","",SUM(M42:INDEX(M42:M248,MATCH(TRUE,INDEX(M42:M248="",0),0))))</f>
        <v>#REF!</v>
      </c>
      <c r="O42" t="e">
        <f t="shared" si="23"/>
        <v>#REF!</v>
      </c>
      <c r="Q42" t="e">
        <f>IF(#REF!="","",SUM(#REF!))</f>
        <v>#REF!</v>
      </c>
      <c r="R42" t="e">
        <f t="array" ref="R42">IF(#REF!="","",SUM(Q42:INDEX(Q42:Q248,MATCH(TRUE,INDEX(Q42:Q248="",0),0))))</f>
        <v>#REF!</v>
      </c>
      <c r="S42" t="e">
        <f t="shared" si="24"/>
        <v>#REF!</v>
      </c>
      <c r="U42" t="e">
        <f>IF(#REF!="","",SUM(#REF!))</f>
        <v>#REF!</v>
      </c>
      <c r="V42" t="e">
        <f t="array" ref="V42">IF(#REF!="","",SUM(U42:INDEX(U42:U248,MATCH(TRUE,INDEX(U42:U248="",0),0))))</f>
        <v>#REF!</v>
      </c>
      <c r="W42" t="e">
        <f t="shared" si="25"/>
        <v>#REF!</v>
      </c>
      <c r="Y42" t="e">
        <f>IF(#REF!="","",SUM(#REF!))</f>
        <v>#REF!</v>
      </c>
      <c r="Z42" t="e">
        <f t="array" ref="Z42">IF(#REF!="","",SUM(Y42:INDEX(Y42:Y248,MATCH(TRUE,INDEX(Y42:Y248="",0),0))))</f>
        <v>#REF!</v>
      </c>
      <c r="AA42" t="e">
        <f t="shared" si="26"/>
        <v>#REF!</v>
      </c>
      <c r="AC42" t="e">
        <f>IF(#REF!="","",SUM(#REF!))</f>
        <v>#REF!</v>
      </c>
      <c r="AD42" t="e">
        <f t="array" ref="AD42">IF(#REF!="","",SUM(AC42:INDEX(AC42:AC248,MATCH(TRUE,INDEX(AC42:AC248="",0),0))))</f>
        <v>#REF!</v>
      </c>
      <c r="AE42" t="e">
        <f t="shared" si="27"/>
        <v>#REF!</v>
      </c>
      <c r="AG42" t="e">
        <f>IF(#REF!="","",SUM(#REF!))</f>
        <v>#REF!</v>
      </c>
      <c r="AH42" t="e">
        <f t="array" ref="AH42">IF(#REF!="","",SUM(AG42:INDEX(AG42:AG248,MATCH(TRUE,INDEX(AG42:AG248="",0),0))))</f>
        <v>#REF!</v>
      </c>
      <c r="AI42" t="e">
        <f t="shared" si="28"/>
        <v>#REF!</v>
      </c>
      <c r="AK42" t="e">
        <f>IF(#REF!="","",SUM(#REF!))</f>
        <v>#REF!</v>
      </c>
      <c r="AL42" t="e">
        <f t="array" ref="AL42">IF(#REF!="","",SUM(AK42:INDEX(AK42:AK248,MATCH(TRUE,INDEX(AK42:AK248="",0),0))))</f>
        <v>#REF!</v>
      </c>
      <c r="AM42" t="e">
        <f t="shared" si="29"/>
        <v>#REF!</v>
      </c>
      <c r="AO42" t="e">
        <f>IF(#REF!="","",SUM(#REF!))</f>
        <v>#REF!</v>
      </c>
      <c r="AP42" t="e">
        <f t="array" ref="AP42">IF(#REF!="","",SUM(AO42:INDEX(AO42:AO248,MATCH(TRUE,INDEX(AO42:AO248="",0),0))))</f>
        <v>#REF!</v>
      </c>
      <c r="AQ42" t="e">
        <f t="shared" si="30"/>
        <v>#REF!</v>
      </c>
      <c r="AS42" t="e">
        <f>IF(#REF!="","",SUM(#REF!))</f>
        <v>#REF!</v>
      </c>
      <c r="AT42" t="e">
        <f t="array" ref="AT42">IF(#REF!="","",SUM(AS42:INDEX(AS42:AS248,MATCH(TRUE,INDEX(AS42:AS248="",0),0))))</f>
        <v>#REF!</v>
      </c>
      <c r="AU42" t="e">
        <f t="shared" si="31"/>
        <v>#REF!</v>
      </c>
      <c r="AW42" t="e">
        <f>IF(#REF!="","",SUM(#REF!))</f>
        <v>#REF!</v>
      </c>
      <c r="AX42" t="e">
        <f t="array" ref="AX42">IF(#REF!="","",SUM(AW42:INDEX(AW42:AW248,MATCH(TRUE,INDEX(AW42:AW248="",0),0))))</f>
        <v>#REF!</v>
      </c>
      <c r="AY42" t="e">
        <f t="shared" si="32"/>
        <v>#REF!</v>
      </c>
      <c r="BA42" t="e">
        <f>IF(#REF!="","",SUM(#REF!))</f>
        <v>#REF!</v>
      </c>
      <c r="BB42" t="e">
        <f t="array" ref="BB42">IF(#REF!="","",SUM(BA42:INDEX(BA42:BA248,MATCH(TRUE,INDEX(BA42:BA248="",0),0))))</f>
        <v>#REF!</v>
      </c>
      <c r="BC42" t="e">
        <f t="shared" si="33"/>
        <v>#REF!</v>
      </c>
      <c r="BE42" t="e">
        <f>IF(#REF!="","",SUM(#REF!))</f>
        <v>#REF!</v>
      </c>
      <c r="BF42" t="e">
        <f t="array" ref="BF42">IF(#REF!="","",SUM(BE42:INDEX(BE42:BE248,MATCH(TRUE,INDEX(BE42:BE248="",0),0))))</f>
        <v>#REF!</v>
      </c>
      <c r="BG42" t="e">
        <f t="shared" si="34"/>
        <v>#REF!</v>
      </c>
      <c r="BI42" t="e">
        <f>IF(#REF!="","",SUM(#REF!))</f>
        <v>#REF!</v>
      </c>
      <c r="BJ42" t="e">
        <f t="array" ref="BJ42">IF(#REF!="","",SUM(BI42:INDEX(BI42:BI248,MATCH(TRUE,INDEX(BI42:BI248="",0),0))))</f>
        <v>#REF!</v>
      </c>
      <c r="BK42" t="e">
        <f t="shared" si="35"/>
        <v>#REF!</v>
      </c>
      <c r="BM42" t="e">
        <f>IF(#REF!="","",SUM(#REF!))</f>
        <v>#REF!</v>
      </c>
      <c r="BN42" t="e">
        <f t="array" ref="BN42">IF(#REF!="","",SUM(BM42:INDEX(BM42:BM248,MATCH(TRUE,INDEX(BM42:BM248="",0),0))))</f>
        <v>#REF!</v>
      </c>
      <c r="BO42" t="e">
        <f t="shared" si="36"/>
        <v>#REF!</v>
      </c>
      <c r="BQ42" t="e">
        <f>IF(#REF!="","",SUM(#REF!))</f>
        <v>#REF!</v>
      </c>
      <c r="BR42" t="e">
        <f t="array" ref="BR42">IF(#REF!="","",SUM(BQ42:INDEX(BQ42:BQ248,MATCH(TRUE,INDEX(BQ42:BQ248="",0),0))))</f>
        <v>#REF!</v>
      </c>
      <c r="BS42" t="e">
        <f t="shared" si="37"/>
        <v>#REF!</v>
      </c>
      <c r="BU42" t="e">
        <f>IF(#REF!="","",SUM(#REF!))</f>
        <v>#REF!</v>
      </c>
      <c r="BV42" t="e">
        <f t="array" ref="BV42">IF(#REF!="","",SUM(BU42:INDEX(BU42:BU248,MATCH(TRUE,INDEX(BU42:BU248="",0),0))))</f>
        <v>#REF!</v>
      </c>
      <c r="BW42" t="e">
        <f t="shared" si="38"/>
        <v>#REF!</v>
      </c>
      <c r="BY42" t="e">
        <f>IF(#REF!="","",SUM(#REF!))</f>
        <v>#REF!</v>
      </c>
      <c r="BZ42" t="e">
        <f t="array" ref="BZ42">IF(#REF!="","",SUM(BY42:INDEX(BY42:BY248,MATCH(TRUE,INDEX(BY42:BY248="",0),0))))</f>
        <v>#REF!</v>
      </c>
      <c r="CA42" t="e">
        <f t="shared" si="39"/>
        <v>#REF!</v>
      </c>
      <c r="CC42" t="e">
        <f>IF(#REF!="","",SUM(#REF!))</f>
        <v>#REF!</v>
      </c>
      <c r="CD42" t="e">
        <f t="array" ref="CD42">IF(#REF!="","",SUM(CC42:INDEX(CC42:CC248,MATCH(TRUE,INDEX(CC42:CC248="",0),0))))</f>
        <v>#REF!</v>
      </c>
      <c r="CE42" t="e">
        <f t="shared" si="0"/>
        <v>#REF!</v>
      </c>
      <c r="CF42" t="str">
        <f t="array" ref="CF42">IFERROR(INDEX($CE$2:$CE$208,SMALL(IF(1-($CE$2:$CE$208=""),IF(1-(#REF!:#REF!&lt;&gt;""),ROW($CE$2:$CE$208)-ROW($CE$2)+1)), ROWS(#REF!:#REF!))),"")</f>
        <v/>
      </c>
      <c r="CG42" t="e">
        <f>IF(#REF!="","",SUM(#REF!))</f>
        <v>#REF!</v>
      </c>
      <c r="CH42" t="e">
        <f t="array" ref="CH42">IF(#REF!="","",SUM(CG42:INDEX(CG42:CG248,MATCH(TRUE,INDEX(CG42:CG248="",0),0))))</f>
        <v>#REF!</v>
      </c>
      <c r="CI42" t="e">
        <f t="shared" si="1"/>
        <v>#REF!</v>
      </c>
      <c r="CJ42" t="str">
        <f t="array" ref="CJ42">IFERROR(INDEX($CI$2:$CI$208,SMALL(IF(1-($CI$2:$CI$208=""),IF(1-(#REF!:#REF!&lt;&gt;""),ROW($CI$2:$CI$208)-ROW($CI$2)+1)), ROWS(#REF!:#REF!))),"")</f>
        <v/>
      </c>
      <c r="CK42" t="e">
        <f>IF(#REF!="","",SUM(#REF!))</f>
        <v>#REF!</v>
      </c>
      <c r="CL42" t="e">
        <f t="array" ref="CL42">IF(#REF!="","",SUM(CK42:INDEX(CK42:CK248,MATCH(TRUE,INDEX(CK42:CK248="",0),0))))</f>
        <v>#REF!</v>
      </c>
      <c r="CM42" t="e">
        <f t="shared" si="2"/>
        <v>#REF!</v>
      </c>
      <c r="CN42" t="str">
        <f t="array" ref="CN42">IFERROR(INDEX($CM$2:$CM$208,SMALL(IF(1-($CM$2:$CM$208=""),IF(1-(#REF!:#REF!&lt;&gt;""),ROW($CM$2:$CM$208)-ROW($CM$2)+1)), ROWS(#REF!:#REF!))),"")</f>
        <v/>
      </c>
      <c r="CO42" t="e">
        <f>IF(#REF!="","",SUM(#REF!))</f>
        <v>#REF!</v>
      </c>
      <c r="CP42" t="e">
        <f t="array" ref="CP42">IF(#REF!="","",SUM(CO42:INDEX(CO42:CO248,MATCH(TRUE,INDEX(CO42:CO248="",0),0))))</f>
        <v>#REF!</v>
      </c>
      <c r="CQ42" t="e">
        <f t="shared" si="3"/>
        <v>#REF!</v>
      </c>
      <c r="CR42" t="str">
        <f t="array" ref="CR42">IFERROR(INDEX($CQ$2:$CQ$208,SMALL(IF(1-($CQ$2:$CQ$208=""),IF(1-(#REF!:#REF!&lt;&gt;""),ROW($CQ$2:$CQ$208)-ROW($CQ$2)+1)), ROWS(#REF!:#REF!))),"")</f>
        <v/>
      </c>
      <c r="CS42" t="e">
        <f>IF(#REF!="","",SUM(#REF!))</f>
        <v>#REF!</v>
      </c>
      <c r="CT42" t="e">
        <f t="array" ref="CT42">IF(#REF!="","",SUM(CS42:INDEX(CS42:CS248,MATCH(TRUE,INDEX(CS42:CS248="",0),0))))</f>
        <v>#REF!</v>
      </c>
      <c r="CU42" t="e">
        <f t="shared" si="4"/>
        <v>#REF!</v>
      </c>
      <c r="CV42" t="str">
        <f t="array" ref="CV42">IFERROR(INDEX($CU$2:$CU$208,SMALL(IF(1-($CU$2:$CU$208=""),IF(1-(#REF!:#REF!&lt;&gt;""),ROW($CU$2:$CU$208)-ROW($CU$2)+1)), ROWS(#REF!:#REF!))),"")</f>
        <v/>
      </c>
      <c r="CW42" t="e">
        <f>IF(#REF!="","",SUM(#REF!))</f>
        <v>#REF!</v>
      </c>
      <c r="CX42" t="e">
        <f t="array" ref="CX42">IF(#REF!="","",SUM(CW42:INDEX(CW42:CW248,MATCH(TRUE,INDEX(CW42:CW248="",0),0))))</f>
        <v>#REF!</v>
      </c>
      <c r="CY42" t="e">
        <f t="shared" si="5"/>
        <v>#REF!</v>
      </c>
      <c r="CZ42" t="str">
        <f t="array" ref="CZ42">IFERROR(INDEX($CY$2:$CY$208,SMALL(IF(1-($CY$2:$CY$208=""),IF(1-(#REF!:#REF!&lt;&gt;""),ROW($CY$2:$CY$208)-ROW($CY$2)+1)), ROWS(#REF!:#REF!))),"")</f>
        <v/>
      </c>
      <c r="DA42" t="e">
        <f>IF(#REF!="","",SUM(#REF!))</f>
        <v>#REF!</v>
      </c>
      <c r="DB42" t="e">
        <f t="array" ref="DB42">IF(#REF!="","",SUM(DA42:INDEX(DA42:DA248,MATCH(TRUE,INDEX(DA42:DA248="",0),0))))</f>
        <v>#REF!</v>
      </c>
      <c r="DC42" t="e">
        <f t="shared" si="6"/>
        <v>#REF!</v>
      </c>
      <c r="DD42" t="str">
        <f t="array" ref="DD42">IFERROR(INDEX($DC$2:$DC$208,SMALL(IF(1-($DC$2:$DC$208=""),IF(1-(#REF!:#REF!&lt;&gt;""),ROW($DC$2:$DC$208)-ROW($DC$2)+1)), ROWS(#REF!:#REF!))),"")</f>
        <v/>
      </c>
      <c r="DE42" t="e">
        <f>IF(#REF!="","",SUM(#REF!))</f>
        <v>#REF!</v>
      </c>
      <c r="DF42" t="e">
        <f t="array" ref="DF42">IF(#REF!="","",SUM(DE42:INDEX(DE42:DE248,MATCH(TRUE,INDEX(DE42:DE248="",0),0))))</f>
        <v>#REF!</v>
      </c>
      <c r="DG42" t="e">
        <f t="shared" si="7"/>
        <v>#REF!</v>
      </c>
      <c r="DH42" t="str">
        <f t="array" ref="DH42">IFERROR(INDEX($DG$2:$DG$208,SMALL(IF(1-($DG$2:$DG$208=""),IF(1-(#REF!:#REF!&lt;&gt;""),ROW($DG$2:$DG$208)-ROW($DG$2)+1)), ROWS(#REF!:#REF!))),"")</f>
        <v/>
      </c>
      <c r="DI42" t="e">
        <f>IF(#REF!="","",SUM(#REF!))</f>
        <v>#REF!</v>
      </c>
      <c r="DJ42" t="e">
        <f t="array" ref="DJ42">IF(#REF!="","",SUM(DI42:INDEX(DI42:DI248,MATCH(TRUE,INDEX(DI42:DI248="",0),0))))</f>
        <v>#REF!</v>
      </c>
      <c r="DK42" t="e">
        <f t="shared" si="8"/>
        <v>#REF!</v>
      </c>
      <c r="DL42" t="str">
        <f t="array" ref="DL42">IFERROR(INDEX($DK$2:$DK$208,SMALL(IF(1-($DK$2:$DK$208=""),IF(1-(#REF!:#REF!&lt;&gt;""),ROW($DK$2:$DK$208)-ROW($DK$2)+1)), ROWS(#REF!:#REF!))),"")</f>
        <v/>
      </c>
      <c r="DM42" t="e">
        <f>IF(#REF!="","",SUM(#REF!))</f>
        <v>#REF!</v>
      </c>
      <c r="DN42" t="e">
        <f t="array" ref="DN42">IF(#REF!="","",SUM(DM42:INDEX(DM42:DM248,MATCH(TRUE,INDEX(DM42:DM248="",0),0))))</f>
        <v>#REF!</v>
      </c>
      <c r="DO42" t="e">
        <f t="shared" si="9"/>
        <v>#REF!</v>
      </c>
      <c r="DP42" t="str">
        <f t="array" ref="DP42">IFERROR(INDEX($DO$2:$DO$208,SMALL(IF(1-($DO$2:$DO$208=""),IF(1-(#REF!:#REF!&lt;&gt;""),ROW($DO$2:$DO$208)-ROW($DO$2)+1)), ROWS(#REF!:#REF!))),"")</f>
        <v/>
      </c>
      <c r="DQ42" t="e">
        <f>IF(#REF!="","",SUM(#REF!))</f>
        <v>#REF!</v>
      </c>
      <c r="DR42" t="e">
        <f t="array" ref="DR42">IF(#REF!="","",SUM(DQ42:INDEX(DQ42:DQ248,MATCH(TRUE,INDEX(DQ42:DQ248="",0),0))))</f>
        <v>#REF!</v>
      </c>
      <c r="DS42" t="e">
        <f t="shared" si="10"/>
        <v>#REF!</v>
      </c>
      <c r="DT42" t="str">
        <f t="array" ref="DT42">IFERROR(INDEX($DS$2:$DS$208,SMALL(IF(1-($DS$2:$DS$208=""),IF(1-(#REF!:#REF!&lt;&gt;""),ROW($DS$2:$DS$208)-ROW($DS$2)+1)), ROWS(#REF!:#REF!))),"")</f>
        <v/>
      </c>
      <c r="DU42" t="e">
        <f>IF(#REF!="","",SUM(#REF!))</f>
        <v>#REF!</v>
      </c>
      <c r="DV42" t="e">
        <f t="array" ref="DV42">IF(#REF!="","",SUM(DU42:INDEX(DU42:DU248,MATCH(TRUE,INDEX(DU42:DU248="",0),0))))</f>
        <v>#REF!</v>
      </c>
      <c r="DW42" t="e">
        <f t="shared" si="11"/>
        <v>#REF!</v>
      </c>
      <c r="DX42" t="str">
        <f t="array" ref="DX42">IFERROR(INDEX($DW$2:$DW$208,SMALL(IF(1-($DW$2:$DW$208=""),IF(1-(#REF!:#REF!&lt;&gt;""),ROW($DW$2:$DW$208)-ROW($DW$2)+1)), ROWS(#REF!:#REF!))),"")</f>
        <v/>
      </c>
      <c r="DY42" t="e">
        <f>IF(#REF!="","",SUM(#REF!))</f>
        <v>#REF!</v>
      </c>
      <c r="DZ42" t="e">
        <f t="array" ref="DZ42">IF(#REF!="","",SUM(DY42:INDEX(DY42:DY248,MATCH(TRUE,INDEX(DY42:DY248="",0),0))))</f>
        <v>#REF!</v>
      </c>
      <c r="EA42" t="e">
        <f t="shared" si="12"/>
        <v>#REF!</v>
      </c>
      <c r="EB42" t="str">
        <f t="array" ref="EB42">IFERROR(INDEX($EA$2:$EA$208,SMALL(IF(1-($EA$2:$EA$208=""),IF(1-(#REF!:#REF!&lt;&gt;""),ROW($EA$2:$EA$208)-ROW($EA$2)+1)), ROWS(#REF!:#REF!))),"")</f>
        <v/>
      </c>
      <c r="EC42" t="e">
        <f>IF(#REF!="","",SUM(#REF!))</f>
        <v>#REF!</v>
      </c>
      <c r="ED42" t="e">
        <f t="array" ref="ED42">IF(#REF!="","",SUM(EC42:INDEX(EC42:EC248,MATCH(TRUE,INDEX(EC42:EC248="",0),0))))</f>
        <v>#REF!</v>
      </c>
      <c r="EE42" t="e">
        <f t="shared" si="13"/>
        <v>#REF!</v>
      </c>
      <c r="EF42" t="str">
        <f t="array" ref="EF42">IFERROR(INDEX($EE$2:$EE$208,SMALL(IF(1-($EE$2:$EE$208=""),IF(1-(#REF!:#REF!&lt;&gt;""),ROW($EE$2:$EE$208)-ROW($EE$2)+1)), ROWS(#REF!:#REF!))),"")</f>
        <v/>
      </c>
      <c r="EG42" t="e">
        <f>IF(#REF!="","",SUM(#REF!))</f>
        <v>#REF!</v>
      </c>
      <c r="EH42" t="e">
        <f t="array" ref="EH42">IF(#REF!="","",SUM(EG42:INDEX(EG42:EG248,MATCH(TRUE,INDEX(EG42:EG248="",0),0))))</f>
        <v>#REF!</v>
      </c>
      <c r="EI42" t="e">
        <f t="shared" si="14"/>
        <v>#REF!</v>
      </c>
      <c r="EJ42" t="str">
        <f t="array" ref="EJ42">IFERROR(INDEX($EI$2:$EI$208,SMALL(IF(1-($EI$2:$EI$208=""),IF(1-(#REF!:#REF!&lt;&gt;""),ROW($EI$2:$EI$208)-ROW($EI$2)+1)), ROWS(#REF!:#REF!))),"")</f>
        <v/>
      </c>
      <c r="EK42" t="e">
        <f>IF(#REF!="","",SUM(#REF!))</f>
        <v>#REF!</v>
      </c>
      <c r="EL42" t="e">
        <f t="array" ref="EL42">IF(#REF!="","",SUM(EK42:INDEX(EK42:EK248,MATCH(TRUE,INDEX(EK42:EK248="",0),0))))</f>
        <v>#REF!</v>
      </c>
      <c r="EM42" t="e">
        <f t="shared" si="15"/>
        <v>#REF!</v>
      </c>
      <c r="EN42" t="str">
        <f t="array" ref="EN42">IFERROR(INDEX($EM$2:$EM$208,SMALL(IF(1-($EM$2:$EM$208=""),IF(1-(#REF!:#REF!&lt;&gt;""),ROW($EM$2:$EM$208)-ROW($EM$2)+1)), ROWS(#REF!:#REF!))),"")</f>
        <v/>
      </c>
      <c r="EO42" t="e">
        <f>IF(#REF!="","",SUM(#REF!))</f>
        <v>#REF!</v>
      </c>
      <c r="EP42" t="e">
        <f t="array" ref="EP42">IF(#REF!="","",SUM(EO42:INDEX(EO42:EO248,MATCH(TRUE,INDEX(EO42:EO248="",0),0))))</f>
        <v>#REF!</v>
      </c>
      <c r="EQ42" t="e">
        <f t="shared" si="16"/>
        <v>#REF!</v>
      </c>
      <c r="ER42" t="str">
        <f t="array" ref="ER42">IFERROR(INDEX($EQ$2:$EQ$208,SMALL(IF(1-($EQ$2:$EQ$208=""),IF(1-(#REF!:#REF!&lt;&gt;""),ROW($EQ$2:$EQ$208)-ROW($EQ$2)+1)), ROWS(#REF!:#REF!))),"")</f>
        <v/>
      </c>
      <c r="ES42" t="e">
        <f>IF(#REF!="","",SUM(#REF!))</f>
        <v>#REF!</v>
      </c>
      <c r="ET42" t="e">
        <f t="array" ref="ET42">IF(#REF!="","",SUM(ES42:INDEX(ES42:ES248,MATCH(TRUE,INDEX(ES42:ES248="",0),0))))</f>
        <v>#REF!</v>
      </c>
      <c r="EU42" t="e">
        <f t="shared" si="17"/>
        <v>#REF!</v>
      </c>
      <c r="EV42" t="str">
        <f t="array" ref="EV42">IFERROR(INDEX($EU$2:$EU$208,SMALL(IF(1-($EU$2:$EU$208=""),IF(1-(#REF!:#REF!&lt;&gt;""),ROW($EU$2:$EU$208)-ROW($EU$2)+1)), ROWS(#REF!:#REF!))),"")</f>
        <v/>
      </c>
      <c r="EW42" t="e">
        <f>IF(#REF!="","",SUM(#REF!))</f>
        <v>#REF!</v>
      </c>
      <c r="EX42" t="e">
        <f t="array" ref="EX42">IF(#REF!="","",SUM(EW42:INDEX(EW42:EW248,MATCH(TRUE,INDEX(EW42:EW248="",0),0))))</f>
        <v>#REF!</v>
      </c>
      <c r="EY42" t="e">
        <f t="shared" si="18"/>
        <v>#REF!</v>
      </c>
      <c r="EZ42" t="str">
        <f t="array" ref="EZ42">IFERROR(INDEX($EY$2:$EY$208,SMALL(IF(1-($EY$2:$EY$208=""),IF(1-(#REF!:#REF!&lt;&gt;""),ROW($EY$2:$EY$208)-ROW($EY$2)+1)), ROWS(#REF!:#REF!))),"")</f>
        <v/>
      </c>
      <c r="FA42" t="e">
        <f>IF(#REF!="","",SUM(#REF!))</f>
        <v>#REF!</v>
      </c>
      <c r="FB42" t="e">
        <f t="array" ref="FB42">IF(#REF!="","",SUM(FA42:INDEX(FA42:FA248,MATCH(TRUE,INDEX(FA42:FA248="",0),0))))</f>
        <v>#REF!</v>
      </c>
      <c r="FC42" t="e">
        <f t="shared" si="19"/>
        <v>#REF!</v>
      </c>
      <c r="FD42" t="str">
        <f t="array" ref="FD42">IFERROR(INDEX($FC$2:$FC$208,SMALL(IF(1-($FC$2:$FC$208=""),IF(1-(#REF!:#REF!&lt;&gt;""),ROW($FC$2:$FC$208)-ROW($FC$2)+1)), ROWS(#REF!:#REF!))),"")</f>
        <v/>
      </c>
    </row>
    <row r="43" spans="1:160" x14ac:dyDescent="0.25">
      <c r="A43" t="e">
        <f>IF(#REF!="","",SUM(#REF!))</f>
        <v>#REF!</v>
      </c>
      <c r="B43" t="e">
        <f t="array" ref="B43">IF(#REF!="","",SUM($A43:INDEX(A43:$A$208,MATCH(TRUE,INDEX($A43:$A$208="",0),0))))</f>
        <v>#REF!</v>
      </c>
      <c r="C43" t="e">
        <f t="shared" si="20"/>
        <v>#REF!</v>
      </c>
      <c r="E43" t="e">
        <f>IF(#REF!="","",SUM(#REF!))</f>
        <v>#REF!</v>
      </c>
      <c r="F43" t="e">
        <f t="array" ref="F43">IF(#REF!="","",SUM($E43:INDEX(E43:$E$208,MATCH(TRUE,INDEX($E43:$E$208="",0),0))))</f>
        <v>#REF!</v>
      </c>
      <c r="G43" t="e">
        <f t="shared" si="21"/>
        <v>#REF!</v>
      </c>
      <c r="I43" t="e">
        <f>IF(#REF!="","",SUM(#REF!))</f>
        <v>#REF!</v>
      </c>
      <c r="J43" t="e">
        <f t="array" ref="J43">IF(#REF!="","",SUM(I43:INDEX(I43:I249,MATCH(TRUE,INDEX(I43:I249="",0),0))))</f>
        <v>#REF!</v>
      </c>
      <c r="K43" t="e">
        <f t="shared" si="22"/>
        <v>#REF!</v>
      </c>
      <c r="M43" t="e">
        <f>IF(#REF!="","",SUM(#REF!))</f>
        <v>#REF!</v>
      </c>
      <c r="N43" t="e">
        <f t="array" ref="N43">IF(#REF!="","",SUM(M43:INDEX(M43:M249,MATCH(TRUE,INDEX(M43:M249="",0),0))))</f>
        <v>#REF!</v>
      </c>
      <c r="O43" t="e">
        <f t="shared" si="23"/>
        <v>#REF!</v>
      </c>
      <c r="Q43" t="e">
        <f>IF(#REF!="","",SUM(#REF!))</f>
        <v>#REF!</v>
      </c>
      <c r="R43" t="e">
        <f t="array" ref="R43">IF(#REF!="","",SUM(Q43:INDEX(Q43:Q249,MATCH(TRUE,INDEX(Q43:Q249="",0),0))))</f>
        <v>#REF!</v>
      </c>
      <c r="S43" t="e">
        <f t="shared" si="24"/>
        <v>#REF!</v>
      </c>
      <c r="U43" t="e">
        <f>IF(#REF!="","",SUM(#REF!))</f>
        <v>#REF!</v>
      </c>
      <c r="V43" t="e">
        <f t="array" ref="V43">IF(#REF!="","",SUM(U43:INDEX(U43:U249,MATCH(TRUE,INDEX(U43:U249="",0),0))))</f>
        <v>#REF!</v>
      </c>
      <c r="W43" t="e">
        <f t="shared" si="25"/>
        <v>#REF!</v>
      </c>
      <c r="Y43" t="e">
        <f>IF(#REF!="","",SUM(#REF!))</f>
        <v>#REF!</v>
      </c>
      <c r="Z43" t="e">
        <f t="array" ref="Z43">IF(#REF!="","",SUM(Y43:INDEX(Y43:Y249,MATCH(TRUE,INDEX(Y43:Y249="",0),0))))</f>
        <v>#REF!</v>
      </c>
      <c r="AA43" t="e">
        <f t="shared" si="26"/>
        <v>#REF!</v>
      </c>
      <c r="AC43" t="e">
        <f>IF(#REF!="","",SUM(#REF!))</f>
        <v>#REF!</v>
      </c>
      <c r="AD43" t="e">
        <f t="array" ref="AD43">IF(#REF!="","",SUM(AC43:INDEX(AC43:AC249,MATCH(TRUE,INDEX(AC43:AC249="",0),0))))</f>
        <v>#REF!</v>
      </c>
      <c r="AE43" t="e">
        <f t="shared" si="27"/>
        <v>#REF!</v>
      </c>
      <c r="AG43" t="e">
        <f>IF(#REF!="","",SUM(#REF!))</f>
        <v>#REF!</v>
      </c>
      <c r="AH43" t="e">
        <f t="array" ref="AH43">IF(#REF!="","",SUM(AG43:INDEX(AG43:AG249,MATCH(TRUE,INDEX(AG43:AG249="",0),0))))</f>
        <v>#REF!</v>
      </c>
      <c r="AI43" t="e">
        <f t="shared" si="28"/>
        <v>#REF!</v>
      </c>
      <c r="AK43" t="e">
        <f>IF(#REF!="","",SUM(#REF!))</f>
        <v>#REF!</v>
      </c>
      <c r="AL43" t="e">
        <f t="array" ref="AL43">IF(#REF!="","",SUM(AK43:INDEX(AK43:AK249,MATCH(TRUE,INDEX(AK43:AK249="",0),0))))</f>
        <v>#REF!</v>
      </c>
      <c r="AM43" t="e">
        <f t="shared" si="29"/>
        <v>#REF!</v>
      </c>
      <c r="AO43" t="e">
        <f>IF(#REF!="","",SUM(#REF!))</f>
        <v>#REF!</v>
      </c>
      <c r="AP43" t="e">
        <f t="array" ref="AP43">IF(#REF!="","",SUM(AO43:INDEX(AO43:AO249,MATCH(TRUE,INDEX(AO43:AO249="",0),0))))</f>
        <v>#REF!</v>
      </c>
      <c r="AQ43" t="e">
        <f t="shared" si="30"/>
        <v>#REF!</v>
      </c>
      <c r="AS43" t="e">
        <f>IF(#REF!="","",SUM(#REF!))</f>
        <v>#REF!</v>
      </c>
      <c r="AT43" t="e">
        <f t="array" ref="AT43">IF(#REF!="","",SUM(AS43:INDEX(AS43:AS249,MATCH(TRUE,INDEX(AS43:AS249="",0),0))))</f>
        <v>#REF!</v>
      </c>
      <c r="AU43" t="e">
        <f t="shared" si="31"/>
        <v>#REF!</v>
      </c>
      <c r="AW43" t="e">
        <f>IF(#REF!="","",SUM(#REF!))</f>
        <v>#REF!</v>
      </c>
      <c r="AX43" t="e">
        <f t="array" ref="AX43">IF(#REF!="","",SUM(AW43:INDEX(AW43:AW249,MATCH(TRUE,INDEX(AW43:AW249="",0),0))))</f>
        <v>#REF!</v>
      </c>
      <c r="AY43" t="e">
        <f t="shared" si="32"/>
        <v>#REF!</v>
      </c>
      <c r="BA43" t="e">
        <f>IF(#REF!="","",SUM(#REF!))</f>
        <v>#REF!</v>
      </c>
      <c r="BB43" t="e">
        <f t="array" ref="BB43">IF(#REF!="","",SUM(BA43:INDEX(BA43:BA249,MATCH(TRUE,INDEX(BA43:BA249="",0),0))))</f>
        <v>#REF!</v>
      </c>
      <c r="BC43" t="e">
        <f t="shared" si="33"/>
        <v>#REF!</v>
      </c>
      <c r="BE43" t="e">
        <f>IF(#REF!="","",SUM(#REF!))</f>
        <v>#REF!</v>
      </c>
      <c r="BF43" t="e">
        <f t="array" ref="BF43">IF(#REF!="","",SUM(BE43:INDEX(BE43:BE249,MATCH(TRUE,INDEX(BE43:BE249="",0),0))))</f>
        <v>#REF!</v>
      </c>
      <c r="BG43" t="e">
        <f t="shared" si="34"/>
        <v>#REF!</v>
      </c>
      <c r="BI43" t="e">
        <f>IF(#REF!="","",SUM(#REF!))</f>
        <v>#REF!</v>
      </c>
      <c r="BJ43" t="e">
        <f t="array" ref="BJ43">IF(#REF!="","",SUM(BI43:INDEX(BI43:BI249,MATCH(TRUE,INDEX(BI43:BI249="",0),0))))</f>
        <v>#REF!</v>
      </c>
      <c r="BK43" t="e">
        <f t="shared" si="35"/>
        <v>#REF!</v>
      </c>
      <c r="BM43" t="e">
        <f>IF(#REF!="","",SUM(#REF!))</f>
        <v>#REF!</v>
      </c>
      <c r="BN43" t="e">
        <f t="array" ref="BN43">IF(#REF!="","",SUM(BM43:INDEX(BM43:BM249,MATCH(TRUE,INDEX(BM43:BM249="",0),0))))</f>
        <v>#REF!</v>
      </c>
      <c r="BO43" t="e">
        <f t="shared" si="36"/>
        <v>#REF!</v>
      </c>
      <c r="BQ43" t="e">
        <f>IF(#REF!="","",SUM(#REF!))</f>
        <v>#REF!</v>
      </c>
      <c r="BR43" t="e">
        <f t="array" ref="BR43">IF(#REF!="","",SUM(BQ43:INDEX(BQ43:BQ249,MATCH(TRUE,INDEX(BQ43:BQ249="",0),0))))</f>
        <v>#REF!</v>
      </c>
      <c r="BS43" t="e">
        <f t="shared" si="37"/>
        <v>#REF!</v>
      </c>
      <c r="BU43" t="e">
        <f>IF(#REF!="","",SUM(#REF!))</f>
        <v>#REF!</v>
      </c>
      <c r="BV43" t="e">
        <f t="array" ref="BV43">IF(#REF!="","",SUM(BU43:INDEX(BU43:BU249,MATCH(TRUE,INDEX(BU43:BU249="",0),0))))</f>
        <v>#REF!</v>
      </c>
      <c r="BW43" t="e">
        <f t="shared" si="38"/>
        <v>#REF!</v>
      </c>
      <c r="BY43" t="e">
        <f>IF(#REF!="","",SUM(#REF!))</f>
        <v>#REF!</v>
      </c>
      <c r="BZ43" t="e">
        <f t="array" ref="BZ43">IF(#REF!="","",SUM(BY43:INDEX(BY43:BY249,MATCH(TRUE,INDEX(BY43:BY249="",0),0))))</f>
        <v>#REF!</v>
      </c>
      <c r="CA43" t="e">
        <f t="shared" si="39"/>
        <v>#REF!</v>
      </c>
      <c r="CC43" t="e">
        <f>IF(#REF!="","",SUM(#REF!))</f>
        <v>#REF!</v>
      </c>
      <c r="CD43" t="e">
        <f t="array" ref="CD43">IF(#REF!="","",SUM(CC43:INDEX(CC43:CC249,MATCH(TRUE,INDEX(CC43:CC249="",0),0))))</f>
        <v>#REF!</v>
      </c>
      <c r="CE43" t="e">
        <f t="shared" si="0"/>
        <v>#REF!</v>
      </c>
      <c r="CF43" t="str">
        <f t="array" ref="CF43">IFERROR(INDEX($CE$2:$CE$208,SMALL(IF(1-($CE$2:$CE$208=""),IF(1-(#REF!:#REF!&lt;&gt;""),ROW($CE$2:$CE$208)-ROW($CE$2)+1)), ROWS(#REF!:#REF!))),"")</f>
        <v/>
      </c>
      <c r="CG43" t="e">
        <f>IF(#REF!="","",SUM(#REF!))</f>
        <v>#REF!</v>
      </c>
      <c r="CH43" t="e">
        <f t="array" ref="CH43">IF(#REF!="","",SUM(CG43:INDEX(CG43:CG249,MATCH(TRUE,INDEX(CG43:CG249="",0),0))))</f>
        <v>#REF!</v>
      </c>
      <c r="CI43" t="e">
        <f t="shared" si="1"/>
        <v>#REF!</v>
      </c>
      <c r="CJ43" t="str">
        <f t="array" ref="CJ43">IFERROR(INDEX($CI$2:$CI$208,SMALL(IF(1-($CI$2:$CI$208=""),IF(1-(#REF!:#REF!&lt;&gt;""),ROW($CI$2:$CI$208)-ROW($CI$2)+1)), ROWS(#REF!:#REF!))),"")</f>
        <v/>
      </c>
      <c r="CK43" t="e">
        <f>IF(#REF!="","",SUM(#REF!))</f>
        <v>#REF!</v>
      </c>
      <c r="CL43" t="e">
        <f t="array" ref="CL43">IF(#REF!="","",SUM(CK43:INDEX(CK43:CK249,MATCH(TRUE,INDEX(CK43:CK249="",0),0))))</f>
        <v>#REF!</v>
      </c>
      <c r="CM43" t="e">
        <f t="shared" si="2"/>
        <v>#REF!</v>
      </c>
      <c r="CN43" t="str">
        <f t="array" ref="CN43">IFERROR(INDEX($CM$2:$CM$208,SMALL(IF(1-($CM$2:$CM$208=""),IF(1-(#REF!:#REF!&lt;&gt;""),ROW($CM$2:$CM$208)-ROW($CM$2)+1)), ROWS(#REF!:#REF!))),"")</f>
        <v/>
      </c>
      <c r="CO43" t="e">
        <f>IF(#REF!="","",SUM(#REF!))</f>
        <v>#REF!</v>
      </c>
      <c r="CP43" t="e">
        <f t="array" ref="CP43">IF(#REF!="","",SUM(CO43:INDEX(CO43:CO249,MATCH(TRUE,INDEX(CO43:CO249="",0),0))))</f>
        <v>#REF!</v>
      </c>
      <c r="CQ43" t="e">
        <f t="shared" si="3"/>
        <v>#REF!</v>
      </c>
      <c r="CR43" t="str">
        <f t="array" ref="CR43">IFERROR(INDEX($CQ$2:$CQ$208,SMALL(IF(1-($CQ$2:$CQ$208=""),IF(1-(#REF!:#REF!&lt;&gt;""),ROW($CQ$2:$CQ$208)-ROW($CQ$2)+1)), ROWS(#REF!:#REF!))),"")</f>
        <v/>
      </c>
      <c r="CS43" t="e">
        <f>IF(#REF!="","",SUM(#REF!))</f>
        <v>#REF!</v>
      </c>
      <c r="CT43" t="e">
        <f t="array" ref="CT43">IF(#REF!="","",SUM(CS43:INDEX(CS43:CS249,MATCH(TRUE,INDEX(CS43:CS249="",0),0))))</f>
        <v>#REF!</v>
      </c>
      <c r="CU43" t="e">
        <f t="shared" si="4"/>
        <v>#REF!</v>
      </c>
      <c r="CV43" t="str">
        <f t="array" ref="CV43">IFERROR(INDEX($CU$2:$CU$208,SMALL(IF(1-($CU$2:$CU$208=""),IF(1-(#REF!:#REF!&lt;&gt;""),ROW($CU$2:$CU$208)-ROW($CU$2)+1)), ROWS(#REF!:#REF!))),"")</f>
        <v/>
      </c>
      <c r="CW43" t="e">
        <f>IF(#REF!="","",SUM(#REF!))</f>
        <v>#REF!</v>
      </c>
      <c r="CX43" t="e">
        <f t="array" ref="CX43">IF(#REF!="","",SUM(CW43:INDEX(CW43:CW249,MATCH(TRUE,INDEX(CW43:CW249="",0),0))))</f>
        <v>#REF!</v>
      </c>
      <c r="CY43" t="e">
        <f t="shared" si="5"/>
        <v>#REF!</v>
      </c>
      <c r="CZ43" t="str">
        <f t="array" ref="CZ43">IFERROR(INDEX($CY$2:$CY$208,SMALL(IF(1-($CY$2:$CY$208=""),IF(1-(#REF!:#REF!&lt;&gt;""),ROW($CY$2:$CY$208)-ROW($CY$2)+1)), ROWS(#REF!:#REF!))),"")</f>
        <v/>
      </c>
      <c r="DA43" t="e">
        <f>IF(#REF!="","",SUM(#REF!))</f>
        <v>#REF!</v>
      </c>
      <c r="DB43" t="e">
        <f t="array" ref="DB43">IF(#REF!="","",SUM(DA43:INDEX(DA43:DA249,MATCH(TRUE,INDEX(DA43:DA249="",0),0))))</f>
        <v>#REF!</v>
      </c>
      <c r="DC43" t="e">
        <f t="shared" si="6"/>
        <v>#REF!</v>
      </c>
      <c r="DD43" t="str">
        <f t="array" ref="DD43">IFERROR(INDEX($DC$2:$DC$208,SMALL(IF(1-($DC$2:$DC$208=""),IF(1-(#REF!:#REF!&lt;&gt;""),ROW($DC$2:$DC$208)-ROW($DC$2)+1)), ROWS(#REF!:#REF!))),"")</f>
        <v/>
      </c>
      <c r="DE43" t="e">
        <f>IF(#REF!="","",SUM(#REF!))</f>
        <v>#REF!</v>
      </c>
      <c r="DF43" t="e">
        <f t="array" ref="DF43">IF(#REF!="","",SUM(DE43:INDEX(DE43:DE249,MATCH(TRUE,INDEX(DE43:DE249="",0),0))))</f>
        <v>#REF!</v>
      </c>
      <c r="DG43" t="e">
        <f t="shared" si="7"/>
        <v>#REF!</v>
      </c>
      <c r="DH43" t="str">
        <f t="array" ref="DH43">IFERROR(INDEX($DG$2:$DG$208,SMALL(IF(1-($DG$2:$DG$208=""),IF(1-(#REF!:#REF!&lt;&gt;""),ROW($DG$2:$DG$208)-ROW($DG$2)+1)), ROWS(#REF!:#REF!))),"")</f>
        <v/>
      </c>
      <c r="DI43" t="e">
        <f>IF(#REF!="","",SUM(#REF!))</f>
        <v>#REF!</v>
      </c>
      <c r="DJ43" t="e">
        <f t="array" ref="DJ43">IF(#REF!="","",SUM(DI43:INDEX(DI43:DI249,MATCH(TRUE,INDEX(DI43:DI249="",0),0))))</f>
        <v>#REF!</v>
      </c>
      <c r="DK43" t="e">
        <f t="shared" si="8"/>
        <v>#REF!</v>
      </c>
      <c r="DL43" t="str">
        <f t="array" ref="DL43">IFERROR(INDEX($DK$2:$DK$208,SMALL(IF(1-($DK$2:$DK$208=""),IF(1-(#REF!:#REF!&lt;&gt;""),ROW($DK$2:$DK$208)-ROW($DK$2)+1)), ROWS(#REF!:#REF!))),"")</f>
        <v/>
      </c>
      <c r="DM43" t="e">
        <f>IF(#REF!="","",SUM(#REF!))</f>
        <v>#REF!</v>
      </c>
      <c r="DN43" t="e">
        <f t="array" ref="DN43">IF(#REF!="","",SUM(DM43:INDEX(DM43:DM249,MATCH(TRUE,INDEX(DM43:DM249="",0),0))))</f>
        <v>#REF!</v>
      </c>
      <c r="DO43" t="e">
        <f t="shared" si="9"/>
        <v>#REF!</v>
      </c>
      <c r="DP43" t="str">
        <f t="array" ref="DP43">IFERROR(INDEX($DO$2:$DO$208,SMALL(IF(1-($DO$2:$DO$208=""),IF(1-(#REF!:#REF!&lt;&gt;""),ROW($DO$2:$DO$208)-ROW($DO$2)+1)), ROWS(#REF!:#REF!))),"")</f>
        <v/>
      </c>
      <c r="DQ43" t="e">
        <f>IF(#REF!="","",SUM(#REF!))</f>
        <v>#REF!</v>
      </c>
      <c r="DR43" t="e">
        <f t="array" ref="DR43">IF(#REF!="","",SUM(DQ43:INDEX(DQ43:DQ249,MATCH(TRUE,INDEX(DQ43:DQ249="",0),0))))</f>
        <v>#REF!</v>
      </c>
      <c r="DS43" t="e">
        <f t="shared" si="10"/>
        <v>#REF!</v>
      </c>
      <c r="DT43" t="str">
        <f t="array" ref="DT43">IFERROR(INDEX($DS$2:$DS$208,SMALL(IF(1-($DS$2:$DS$208=""),IF(1-(#REF!:#REF!&lt;&gt;""),ROW($DS$2:$DS$208)-ROW($DS$2)+1)), ROWS(#REF!:#REF!))),"")</f>
        <v/>
      </c>
      <c r="DU43" t="e">
        <f>IF(#REF!="","",SUM(#REF!))</f>
        <v>#REF!</v>
      </c>
      <c r="DV43" t="e">
        <f t="array" ref="DV43">IF(#REF!="","",SUM(DU43:INDEX(DU43:DU249,MATCH(TRUE,INDEX(DU43:DU249="",0),0))))</f>
        <v>#REF!</v>
      </c>
      <c r="DW43" t="e">
        <f t="shared" si="11"/>
        <v>#REF!</v>
      </c>
      <c r="DX43" t="str">
        <f t="array" ref="DX43">IFERROR(INDEX($DW$2:$DW$208,SMALL(IF(1-($DW$2:$DW$208=""),IF(1-(#REF!:#REF!&lt;&gt;""),ROW($DW$2:$DW$208)-ROW($DW$2)+1)), ROWS(#REF!:#REF!))),"")</f>
        <v/>
      </c>
      <c r="DY43" t="e">
        <f>IF(#REF!="","",SUM(#REF!))</f>
        <v>#REF!</v>
      </c>
      <c r="DZ43" t="e">
        <f t="array" ref="DZ43">IF(#REF!="","",SUM(DY43:INDEX(DY43:DY249,MATCH(TRUE,INDEX(DY43:DY249="",0),0))))</f>
        <v>#REF!</v>
      </c>
      <c r="EA43" t="e">
        <f t="shared" si="12"/>
        <v>#REF!</v>
      </c>
      <c r="EB43" t="str">
        <f t="array" ref="EB43">IFERROR(INDEX($EA$2:$EA$208,SMALL(IF(1-($EA$2:$EA$208=""),IF(1-(#REF!:#REF!&lt;&gt;""),ROW($EA$2:$EA$208)-ROW($EA$2)+1)), ROWS(#REF!:#REF!))),"")</f>
        <v/>
      </c>
      <c r="EC43" t="e">
        <f>IF(#REF!="","",SUM(#REF!))</f>
        <v>#REF!</v>
      </c>
      <c r="ED43" t="e">
        <f t="array" ref="ED43">IF(#REF!="","",SUM(EC43:INDEX(EC43:EC249,MATCH(TRUE,INDEX(EC43:EC249="",0),0))))</f>
        <v>#REF!</v>
      </c>
      <c r="EE43" t="e">
        <f t="shared" si="13"/>
        <v>#REF!</v>
      </c>
      <c r="EF43" t="str">
        <f t="array" ref="EF43">IFERROR(INDEX($EE$2:$EE$208,SMALL(IF(1-($EE$2:$EE$208=""),IF(1-(#REF!:#REF!&lt;&gt;""),ROW($EE$2:$EE$208)-ROW($EE$2)+1)), ROWS(#REF!:#REF!))),"")</f>
        <v/>
      </c>
      <c r="EG43" t="e">
        <f>IF(#REF!="","",SUM(#REF!))</f>
        <v>#REF!</v>
      </c>
      <c r="EH43" t="e">
        <f t="array" ref="EH43">IF(#REF!="","",SUM(EG43:INDEX(EG43:EG249,MATCH(TRUE,INDEX(EG43:EG249="",0),0))))</f>
        <v>#REF!</v>
      </c>
      <c r="EI43" t="e">
        <f t="shared" si="14"/>
        <v>#REF!</v>
      </c>
      <c r="EJ43" t="str">
        <f t="array" ref="EJ43">IFERROR(INDEX($EI$2:$EI$208,SMALL(IF(1-($EI$2:$EI$208=""),IF(1-(#REF!:#REF!&lt;&gt;""),ROW($EI$2:$EI$208)-ROW($EI$2)+1)), ROWS(#REF!:#REF!))),"")</f>
        <v/>
      </c>
      <c r="EK43" t="e">
        <f>IF(#REF!="","",SUM(#REF!))</f>
        <v>#REF!</v>
      </c>
      <c r="EL43" t="e">
        <f t="array" ref="EL43">IF(#REF!="","",SUM(EK43:INDEX(EK43:EK249,MATCH(TRUE,INDEX(EK43:EK249="",0),0))))</f>
        <v>#REF!</v>
      </c>
      <c r="EM43" t="e">
        <f t="shared" si="15"/>
        <v>#REF!</v>
      </c>
      <c r="EN43" t="str">
        <f t="array" ref="EN43">IFERROR(INDEX($EM$2:$EM$208,SMALL(IF(1-($EM$2:$EM$208=""),IF(1-(#REF!:#REF!&lt;&gt;""),ROW($EM$2:$EM$208)-ROW($EM$2)+1)), ROWS(#REF!:#REF!))),"")</f>
        <v/>
      </c>
      <c r="EO43" t="e">
        <f>IF(#REF!="","",SUM(#REF!))</f>
        <v>#REF!</v>
      </c>
      <c r="EP43" t="e">
        <f t="array" ref="EP43">IF(#REF!="","",SUM(EO43:INDEX(EO43:EO249,MATCH(TRUE,INDEX(EO43:EO249="",0),0))))</f>
        <v>#REF!</v>
      </c>
      <c r="EQ43" t="e">
        <f t="shared" si="16"/>
        <v>#REF!</v>
      </c>
      <c r="ER43" t="str">
        <f t="array" ref="ER43">IFERROR(INDEX($EQ$2:$EQ$208,SMALL(IF(1-($EQ$2:$EQ$208=""),IF(1-(#REF!:#REF!&lt;&gt;""),ROW($EQ$2:$EQ$208)-ROW($EQ$2)+1)), ROWS(#REF!:#REF!))),"")</f>
        <v/>
      </c>
      <c r="ES43" t="e">
        <f>IF(#REF!="","",SUM(#REF!))</f>
        <v>#REF!</v>
      </c>
      <c r="ET43" t="e">
        <f t="array" ref="ET43">IF(#REF!="","",SUM(ES43:INDEX(ES43:ES249,MATCH(TRUE,INDEX(ES43:ES249="",0),0))))</f>
        <v>#REF!</v>
      </c>
      <c r="EU43" t="e">
        <f t="shared" si="17"/>
        <v>#REF!</v>
      </c>
      <c r="EV43" t="str">
        <f t="array" ref="EV43">IFERROR(INDEX($EU$2:$EU$208,SMALL(IF(1-($EU$2:$EU$208=""),IF(1-(#REF!:#REF!&lt;&gt;""),ROW($EU$2:$EU$208)-ROW($EU$2)+1)), ROWS(#REF!:#REF!))),"")</f>
        <v/>
      </c>
      <c r="EW43" t="e">
        <f>IF(#REF!="","",SUM(#REF!))</f>
        <v>#REF!</v>
      </c>
      <c r="EX43" t="e">
        <f t="array" ref="EX43">IF(#REF!="","",SUM(EW43:INDEX(EW43:EW249,MATCH(TRUE,INDEX(EW43:EW249="",0),0))))</f>
        <v>#REF!</v>
      </c>
      <c r="EY43" t="e">
        <f t="shared" si="18"/>
        <v>#REF!</v>
      </c>
      <c r="EZ43" t="str">
        <f t="array" ref="EZ43">IFERROR(INDEX($EY$2:$EY$208,SMALL(IF(1-($EY$2:$EY$208=""),IF(1-(#REF!:#REF!&lt;&gt;""),ROW($EY$2:$EY$208)-ROW($EY$2)+1)), ROWS(#REF!:#REF!))),"")</f>
        <v/>
      </c>
      <c r="FA43" t="e">
        <f>IF(#REF!="","",SUM(#REF!))</f>
        <v>#REF!</v>
      </c>
      <c r="FB43" t="e">
        <f t="array" ref="FB43">IF(#REF!="","",SUM(FA43:INDEX(FA43:FA249,MATCH(TRUE,INDEX(FA43:FA249="",0),0))))</f>
        <v>#REF!</v>
      </c>
      <c r="FC43" t="e">
        <f t="shared" si="19"/>
        <v>#REF!</v>
      </c>
      <c r="FD43" t="str">
        <f t="array" ref="FD43">IFERROR(INDEX($FC$2:$FC$208,SMALL(IF(1-($FC$2:$FC$208=""),IF(1-(#REF!:#REF!&lt;&gt;""),ROW($FC$2:$FC$208)-ROW($FC$2)+1)), ROWS(#REF!:#REF!))),"")</f>
        <v/>
      </c>
    </row>
    <row r="44" spans="1:160" x14ac:dyDescent="0.25">
      <c r="A44" t="e">
        <f>IF(#REF!="","",SUM(#REF!))</f>
        <v>#REF!</v>
      </c>
      <c r="B44" t="e">
        <f t="array" ref="B44">IF(#REF!="","",SUM($A44:INDEX(A44:$A$208,MATCH(TRUE,INDEX($A44:$A$208="",0),0))))</f>
        <v>#REF!</v>
      </c>
      <c r="C44" t="e">
        <f t="shared" si="20"/>
        <v>#REF!</v>
      </c>
      <c r="E44" t="e">
        <f>IF(#REF!="","",SUM(#REF!))</f>
        <v>#REF!</v>
      </c>
      <c r="F44" t="e">
        <f t="array" ref="F44">IF(#REF!="","",SUM($E44:INDEX(E44:$E$208,MATCH(TRUE,INDEX($E44:$E$208="",0),0))))</f>
        <v>#REF!</v>
      </c>
      <c r="G44" t="e">
        <f t="shared" si="21"/>
        <v>#REF!</v>
      </c>
      <c r="I44" t="e">
        <f>IF(#REF!="","",SUM(#REF!))</f>
        <v>#REF!</v>
      </c>
      <c r="J44" t="e">
        <f t="array" ref="J44">IF(#REF!="","",SUM(I44:INDEX(I44:I250,MATCH(TRUE,INDEX(I44:I250="",0),0))))</f>
        <v>#REF!</v>
      </c>
      <c r="K44" t="e">
        <f t="shared" si="22"/>
        <v>#REF!</v>
      </c>
      <c r="M44" t="e">
        <f>IF(#REF!="","",SUM(#REF!))</f>
        <v>#REF!</v>
      </c>
      <c r="N44" t="e">
        <f t="array" ref="N44">IF(#REF!="","",SUM(M44:INDEX(M44:M250,MATCH(TRUE,INDEX(M44:M250="",0),0))))</f>
        <v>#REF!</v>
      </c>
      <c r="O44" t="e">
        <f t="shared" si="23"/>
        <v>#REF!</v>
      </c>
      <c r="Q44" t="e">
        <f>IF(#REF!="","",SUM(#REF!))</f>
        <v>#REF!</v>
      </c>
      <c r="R44" t="e">
        <f t="array" ref="R44">IF(#REF!="","",SUM(Q44:INDEX(Q44:Q250,MATCH(TRUE,INDEX(Q44:Q250="",0),0))))</f>
        <v>#REF!</v>
      </c>
      <c r="S44" t="e">
        <f t="shared" si="24"/>
        <v>#REF!</v>
      </c>
      <c r="U44" t="e">
        <f>IF(#REF!="","",SUM(#REF!))</f>
        <v>#REF!</v>
      </c>
      <c r="V44" t="e">
        <f t="array" ref="V44">IF(#REF!="","",SUM(U44:INDEX(U44:U250,MATCH(TRUE,INDEX(U44:U250="",0),0))))</f>
        <v>#REF!</v>
      </c>
      <c r="W44" t="e">
        <f t="shared" si="25"/>
        <v>#REF!</v>
      </c>
      <c r="Y44" t="e">
        <f>IF(#REF!="","",SUM(#REF!))</f>
        <v>#REF!</v>
      </c>
      <c r="Z44" t="e">
        <f t="array" ref="Z44">IF(#REF!="","",SUM(Y44:INDEX(Y44:Y250,MATCH(TRUE,INDEX(Y44:Y250="",0),0))))</f>
        <v>#REF!</v>
      </c>
      <c r="AA44" t="e">
        <f t="shared" si="26"/>
        <v>#REF!</v>
      </c>
      <c r="AC44" t="e">
        <f>IF(#REF!="","",SUM(#REF!))</f>
        <v>#REF!</v>
      </c>
      <c r="AD44" t="e">
        <f t="array" ref="AD44">IF(#REF!="","",SUM(AC44:INDEX(AC44:AC250,MATCH(TRUE,INDEX(AC44:AC250="",0),0))))</f>
        <v>#REF!</v>
      </c>
      <c r="AE44" t="e">
        <f t="shared" si="27"/>
        <v>#REF!</v>
      </c>
      <c r="AG44" t="e">
        <f>IF(#REF!="","",SUM(#REF!))</f>
        <v>#REF!</v>
      </c>
      <c r="AH44" t="e">
        <f t="array" ref="AH44">IF(#REF!="","",SUM(AG44:INDEX(AG44:AG250,MATCH(TRUE,INDEX(AG44:AG250="",0),0))))</f>
        <v>#REF!</v>
      </c>
      <c r="AI44" t="e">
        <f t="shared" si="28"/>
        <v>#REF!</v>
      </c>
      <c r="AK44" t="e">
        <f>IF(#REF!="","",SUM(#REF!))</f>
        <v>#REF!</v>
      </c>
      <c r="AL44" t="e">
        <f t="array" ref="AL44">IF(#REF!="","",SUM(AK44:INDEX(AK44:AK250,MATCH(TRUE,INDEX(AK44:AK250="",0),0))))</f>
        <v>#REF!</v>
      </c>
      <c r="AM44" t="e">
        <f t="shared" si="29"/>
        <v>#REF!</v>
      </c>
      <c r="AO44" t="e">
        <f>IF(#REF!="","",SUM(#REF!))</f>
        <v>#REF!</v>
      </c>
      <c r="AP44" t="e">
        <f t="array" ref="AP44">IF(#REF!="","",SUM(AO44:INDEX(AO44:AO250,MATCH(TRUE,INDEX(AO44:AO250="",0),0))))</f>
        <v>#REF!</v>
      </c>
      <c r="AQ44" t="e">
        <f t="shared" si="30"/>
        <v>#REF!</v>
      </c>
      <c r="AS44" t="e">
        <f>IF(#REF!="","",SUM(#REF!))</f>
        <v>#REF!</v>
      </c>
      <c r="AT44" t="e">
        <f t="array" ref="AT44">IF(#REF!="","",SUM(AS44:INDEX(AS44:AS250,MATCH(TRUE,INDEX(AS44:AS250="",0),0))))</f>
        <v>#REF!</v>
      </c>
      <c r="AU44" t="e">
        <f t="shared" si="31"/>
        <v>#REF!</v>
      </c>
      <c r="AW44" t="e">
        <f>IF(#REF!="","",SUM(#REF!))</f>
        <v>#REF!</v>
      </c>
      <c r="AX44" t="e">
        <f t="array" ref="AX44">IF(#REF!="","",SUM(AW44:INDEX(AW44:AW250,MATCH(TRUE,INDEX(AW44:AW250="",0),0))))</f>
        <v>#REF!</v>
      </c>
      <c r="AY44" t="e">
        <f t="shared" si="32"/>
        <v>#REF!</v>
      </c>
      <c r="BA44" t="e">
        <f>IF(#REF!="","",SUM(#REF!))</f>
        <v>#REF!</v>
      </c>
      <c r="BB44" t="e">
        <f t="array" ref="BB44">IF(#REF!="","",SUM(BA44:INDEX(BA44:BA250,MATCH(TRUE,INDEX(BA44:BA250="",0),0))))</f>
        <v>#REF!</v>
      </c>
      <c r="BC44" t="e">
        <f t="shared" si="33"/>
        <v>#REF!</v>
      </c>
      <c r="BE44" t="e">
        <f>IF(#REF!="","",SUM(#REF!))</f>
        <v>#REF!</v>
      </c>
      <c r="BF44" t="e">
        <f t="array" ref="BF44">IF(#REF!="","",SUM(BE44:INDEX(BE44:BE250,MATCH(TRUE,INDEX(BE44:BE250="",0),0))))</f>
        <v>#REF!</v>
      </c>
      <c r="BG44" t="e">
        <f t="shared" si="34"/>
        <v>#REF!</v>
      </c>
      <c r="BI44" t="e">
        <f>IF(#REF!="","",SUM(#REF!))</f>
        <v>#REF!</v>
      </c>
      <c r="BJ44" t="e">
        <f t="array" ref="BJ44">IF(#REF!="","",SUM(BI44:INDEX(BI44:BI250,MATCH(TRUE,INDEX(BI44:BI250="",0),0))))</f>
        <v>#REF!</v>
      </c>
      <c r="BK44" t="e">
        <f t="shared" si="35"/>
        <v>#REF!</v>
      </c>
      <c r="BM44" t="e">
        <f>IF(#REF!="","",SUM(#REF!))</f>
        <v>#REF!</v>
      </c>
      <c r="BN44" t="e">
        <f t="array" ref="BN44">IF(#REF!="","",SUM(BM44:INDEX(BM44:BM250,MATCH(TRUE,INDEX(BM44:BM250="",0),0))))</f>
        <v>#REF!</v>
      </c>
      <c r="BO44" t="e">
        <f t="shared" si="36"/>
        <v>#REF!</v>
      </c>
      <c r="BQ44" t="e">
        <f>IF(#REF!="","",SUM(#REF!))</f>
        <v>#REF!</v>
      </c>
      <c r="BR44" t="e">
        <f t="array" ref="BR44">IF(#REF!="","",SUM(BQ44:INDEX(BQ44:BQ250,MATCH(TRUE,INDEX(BQ44:BQ250="",0),0))))</f>
        <v>#REF!</v>
      </c>
      <c r="BS44" t="e">
        <f t="shared" si="37"/>
        <v>#REF!</v>
      </c>
      <c r="BU44" t="e">
        <f>IF(#REF!="","",SUM(#REF!))</f>
        <v>#REF!</v>
      </c>
      <c r="BV44" t="e">
        <f t="array" ref="BV44">IF(#REF!="","",SUM(BU44:INDEX(BU44:BU250,MATCH(TRUE,INDEX(BU44:BU250="",0),0))))</f>
        <v>#REF!</v>
      </c>
      <c r="BW44" t="e">
        <f t="shared" si="38"/>
        <v>#REF!</v>
      </c>
      <c r="BY44" t="e">
        <f>IF(#REF!="","",SUM(#REF!))</f>
        <v>#REF!</v>
      </c>
      <c r="BZ44" t="e">
        <f t="array" ref="BZ44">IF(#REF!="","",SUM(BY44:INDEX(BY44:BY250,MATCH(TRUE,INDEX(BY44:BY250="",0),0))))</f>
        <v>#REF!</v>
      </c>
      <c r="CA44" t="e">
        <f t="shared" si="39"/>
        <v>#REF!</v>
      </c>
      <c r="CC44" t="e">
        <f>IF(#REF!="","",SUM(#REF!))</f>
        <v>#REF!</v>
      </c>
      <c r="CD44" t="e">
        <f t="array" ref="CD44">IF(#REF!="","",SUM(CC44:INDEX(CC44:CC250,MATCH(TRUE,INDEX(CC44:CC250="",0),0))))</f>
        <v>#REF!</v>
      </c>
      <c r="CE44" t="e">
        <f t="shared" si="0"/>
        <v>#REF!</v>
      </c>
      <c r="CF44" t="str">
        <f t="array" ref="CF44">IFERROR(INDEX($CE$2:$CE$208,SMALL(IF(1-($CE$2:$CE$208=""),IF(1-(#REF!:#REF!&lt;&gt;""),ROW($CE$2:$CE$208)-ROW($CE$2)+1)), ROWS(#REF!:#REF!))),"")</f>
        <v/>
      </c>
      <c r="CG44" t="e">
        <f>IF(#REF!="","",SUM(#REF!))</f>
        <v>#REF!</v>
      </c>
      <c r="CH44" t="e">
        <f t="array" ref="CH44">IF(#REF!="","",SUM(CG44:INDEX(CG44:CG250,MATCH(TRUE,INDEX(CG44:CG250="",0),0))))</f>
        <v>#REF!</v>
      </c>
      <c r="CI44" t="e">
        <f t="shared" si="1"/>
        <v>#REF!</v>
      </c>
      <c r="CJ44" t="str">
        <f t="array" ref="CJ44">IFERROR(INDEX($CI$2:$CI$208,SMALL(IF(1-($CI$2:$CI$208=""),IF(1-(#REF!:#REF!&lt;&gt;""),ROW($CI$2:$CI$208)-ROW($CI$2)+1)), ROWS(#REF!:#REF!))),"")</f>
        <v/>
      </c>
      <c r="CK44" t="e">
        <f>IF(#REF!="","",SUM(#REF!))</f>
        <v>#REF!</v>
      </c>
      <c r="CL44" t="e">
        <f t="array" ref="CL44">IF(#REF!="","",SUM(CK44:INDEX(CK44:CK250,MATCH(TRUE,INDEX(CK44:CK250="",0),0))))</f>
        <v>#REF!</v>
      </c>
      <c r="CM44" t="e">
        <f t="shared" si="2"/>
        <v>#REF!</v>
      </c>
      <c r="CN44" t="str">
        <f t="array" ref="CN44">IFERROR(INDEX($CM$2:$CM$208,SMALL(IF(1-($CM$2:$CM$208=""),IF(1-(#REF!:#REF!&lt;&gt;""),ROW($CM$2:$CM$208)-ROW($CM$2)+1)), ROWS(#REF!:#REF!))),"")</f>
        <v/>
      </c>
      <c r="CO44" t="e">
        <f>IF(#REF!="","",SUM(#REF!))</f>
        <v>#REF!</v>
      </c>
      <c r="CP44" t="e">
        <f t="array" ref="CP44">IF(#REF!="","",SUM(CO44:INDEX(CO44:CO250,MATCH(TRUE,INDEX(CO44:CO250="",0),0))))</f>
        <v>#REF!</v>
      </c>
      <c r="CQ44" t="e">
        <f t="shared" si="3"/>
        <v>#REF!</v>
      </c>
      <c r="CR44" t="str">
        <f t="array" ref="CR44">IFERROR(INDEX($CQ$2:$CQ$208,SMALL(IF(1-($CQ$2:$CQ$208=""),IF(1-(#REF!:#REF!&lt;&gt;""),ROW($CQ$2:$CQ$208)-ROW($CQ$2)+1)), ROWS(#REF!:#REF!))),"")</f>
        <v/>
      </c>
      <c r="CS44" t="e">
        <f>IF(#REF!="","",SUM(#REF!))</f>
        <v>#REF!</v>
      </c>
      <c r="CT44" t="e">
        <f t="array" ref="CT44">IF(#REF!="","",SUM(CS44:INDEX(CS44:CS250,MATCH(TRUE,INDEX(CS44:CS250="",0),0))))</f>
        <v>#REF!</v>
      </c>
      <c r="CU44" t="e">
        <f t="shared" si="4"/>
        <v>#REF!</v>
      </c>
      <c r="CV44" t="str">
        <f t="array" ref="CV44">IFERROR(INDEX($CU$2:$CU$208,SMALL(IF(1-($CU$2:$CU$208=""),IF(1-(#REF!:#REF!&lt;&gt;""),ROW($CU$2:$CU$208)-ROW($CU$2)+1)), ROWS(#REF!:#REF!))),"")</f>
        <v/>
      </c>
      <c r="CW44" t="e">
        <f>IF(#REF!="","",SUM(#REF!))</f>
        <v>#REF!</v>
      </c>
      <c r="CX44" t="e">
        <f t="array" ref="CX44">IF(#REF!="","",SUM(CW44:INDEX(CW44:CW250,MATCH(TRUE,INDEX(CW44:CW250="",0),0))))</f>
        <v>#REF!</v>
      </c>
      <c r="CY44" t="e">
        <f t="shared" si="5"/>
        <v>#REF!</v>
      </c>
      <c r="CZ44" t="str">
        <f t="array" ref="CZ44">IFERROR(INDEX($CY$2:$CY$208,SMALL(IF(1-($CY$2:$CY$208=""),IF(1-(#REF!:#REF!&lt;&gt;""),ROW($CY$2:$CY$208)-ROW($CY$2)+1)), ROWS(#REF!:#REF!))),"")</f>
        <v/>
      </c>
      <c r="DA44" t="e">
        <f>IF(#REF!="","",SUM(#REF!))</f>
        <v>#REF!</v>
      </c>
      <c r="DB44" t="e">
        <f t="array" ref="DB44">IF(#REF!="","",SUM(DA44:INDEX(DA44:DA250,MATCH(TRUE,INDEX(DA44:DA250="",0),0))))</f>
        <v>#REF!</v>
      </c>
      <c r="DC44" t="e">
        <f t="shared" si="6"/>
        <v>#REF!</v>
      </c>
      <c r="DD44" t="str">
        <f t="array" ref="DD44">IFERROR(INDEX($DC$2:$DC$208,SMALL(IF(1-($DC$2:$DC$208=""),IF(1-(#REF!:#REF!&lt;&gt;""),ROW($DC$2:$DC$208)-ROW($DC$2)+1)), ROWS(#REF!:#REF!))),"")</f>
        <v/>
      </c>
      <c r="DE44" t="e">
        <f>IF(#REF!="","",SUM(#REF!))</f>
        <v>#REF!</v>
      </c>
      <c r="DF44" t="e">
        <f t="array" ref="DF44">IF(#REF!="","",SUM(DE44:INDEX(DE44:DE250,MATCH(TRUE,INDEX(DE44:DE250="",0),0))))</f>
        <v>#REF!</v>
      </c>
      <c r="DG44" t="e">
        <f t="shared" si="7"/>
        <v>#REF!</v>
      </c>
      <c r="DH44" t="str">
        <f t="array" ref="DH44">IFERROR(INDEX($DG$2:$DG$208,SMALL(IF(1-($DG$2:$DG$208=""),IF(1-(#REF!:#REF!&lt;&gt;""),ROW($DG$2:$DG$208)-ROW($DG$2)+1)), ROWS(#REF!:#REF!))),"")</f>
        <v/>
      </c>
      <c r="DI44" t="e">
        <f>IF(#REF!="","",SUM(#REF!))</f>
        <v>#REF!</v>
      </c>
      <c r="DJ44" t="e">
        <f t="array" ref="DJ44">IF(#REF!="","",SUM(DI44:INDEX(DI44:DI250,MATCH(TRUE,INDEX(DI44:DI250="",0),0))))</f>
        <v>#REF!</v>
      </c>
      <c r="DK44" t="e">
        <f t="shared" si="8"/>
        <v>#REF!</v>
      </c>
      <c r="DL44" t="str">
        <f t="array" ref="DL44">IFERROR(INDEX($DK$2:$DK$208,SMALL(IF(1-($DK$2:$DK$208=""),IF(1-(#REF!:#REF!&lt;&gt;""),ROW($DK$2:$DK$208)-ROW($DK$2)+1)), ROWS(#REF!:#REF!))),"")</f>
        <v/>
      </c>
      <c r="DM44" t="e">
        <f>IF(#REF!="","",SUM(#REF!))</f>
        <v>#REF!</v>
      </c>
      <c r="DN44" t="e">
        <f t="array" ref="DN44">IF(#REF!="","",SUM(DM44:INDEX(DM44:DM250,MATCH(TRUE,INDEX(DM44:DM250="",0),0))))</f>
        <v>#REF!</v>
      </c>
      <c r="DO44" t="e">
        <f t="shared" si="9"/>
        <v>#REF!</v>
      </c>
      <c r="DP44" t="str">
        <f t="array" ref="DP44">IFERROR(INDEX($DO$2:$DO$208,SMALL(IF(1-($DO$2:$DO$208=""),IF(1-(#REF!:#REF!&lt;&gt;""),ROW($DO$2:$DO$208)-ROW($DO$2)+1)), ROWS(#REF!:#REF!))),"")</f>
        <v/>
      </c>
      <c r="DQ44" t="e">
        <f>IF(#REF!="","",SUM(#REF!))</f>
        <v>#REF!</v>
      </c>
      <c r="DR44" t="e">
        <f t="array" ref="DR44">IF(#REF!="","",SUM(DQ44:INDEX(DQ44:DQ250,MATCH(TRUE,INDEX(DQ44:DQ250="",0),0))))</f>
        <v>#REF!</v>
      </c>
      <c r="DS44" t="e">
        <f t="shared" si="10"/>
        <v>#REF!</v>
      </c>
      <c r="DT44" t="str">
        <f t="array" ref="DT44">IFERROR(INDEX($DS$2:$DS$208,SMALL(IF(1-($DS$2:$DS$208=""),IF(1-(#REF!:#REF!&lt;&gt;""),ROW($DS$2:$DS$208)-ROW($DS$2)+1)), ROWS(#REF!:#REF!))),"")</f>
        <v/>
      </c>
      <c r="DU44" t="e">
        <f>IF(#REF!="","",SUM(#REF!))</f>
        <v>#REF!</v>
      </c>
      <c r="DV44" t="e">
        <f t="array" ref="DV44">IF(#REF!="","",SUM(DU44:INDEX(DU44:DU250,MATCH(TRUE,INDEX(DU44:DU250="",0),0))))</f>
        <v>#REF!</v>
      </c>
      <c r="DW44" t="e">
        <f t="shared" si="11"/>
        <v>#REF!</v>
      </c>
      <c r="DX44" t="str">
        <f t="array" ref="DX44">IFERROR(INDEX($DW$2:$DW$208,SMALL(IF(1-($DW$2:$DW$208=""),IF(1-(#REF!:#REF!&lt;&gt;""),ROW($DW$2:$DW$208)-ROW($DW$2)+1)), ROWS(#REF!:#REF!))),"")</f>
        <v/>
      </c>
      <c r="DY44" t="e">
        <f>IF(#REF!="","",SUM(#REF!))</f>
        <v>#REF!</v>
      </c>
      <c r="DZ44" t="e">
        <f t="array" ref="DZ44">IF(#REF!="","",SUM(DY44:INDEX(DY44:DY250,MATCH(TRUE,INDEX(DY44:DY250="",0),0))))</f>
        <v>#REF!</v>
      </c>
      <c r="EA44" t="e">
        <f t="shared" si="12"/>
        <v>#REF!</v>
      </c>
      <c r="EB44" t="str">
        <f t="array" ref="EB44">IFERROR(INDEX($EA$2:$EA$208,SMALL(IF(1-($EA$2:$EA$208=""),IF(1-(#REF!:#REF!&lt;&gt;""),ROW($EA$2:$EA$208)-ROW($EA$2)+1)), ROWS(#REF!:#REF!))),"")</f>
        <v/>
      </c>
      <c r="EC44" t="e">
        <f>IF(#REF!="","",SUM(#REF!))</f>
        <v>#REF!</v>
      </c>
      <c r="ED44" t="e">
        <f t="array" ref="ED44">IF(#REF!="","",SUM(EC44:INDEX(EC44:EC250,MATCH(TRUE,INDEX(EC44:EC250="",0),0))))</f>
        <v>#REF!</v>
      </c>
      <c r="EE44" t="e">
        <f t="shared" si="13"/>
        <v>#REF!</v>
      </c>
      <c r="EF44" t="str">
        <f t="array" ref="EF44">IFERROR(INDEX($EE$2:$EE$208,SMALL(IF(1-($EE$2:$EE$208=""),IF(1-(#REF!:#REF!&lt;&gt;""),ROW($EE$2:$EE$208)-ROW($EE$2)+1)), ROWS(#REF!:#REF!))),"")</f>
        <v/>
      </c>
      <c r="EG44" t="e">
        <f>IF(#REF!="","",SUM(#REF!))</f>
        <v>#REF!</v>
      </c>
      <c r="EH44" t="e">
        <f t="array" ref="EH44">IF(#REF!="","",SUM(EG44:INDEX(EG44:EG250,MATCH(TRUE,INDEX(EG44:EG250="",0),0))))</f>
        <v>#REF!</v>
      </c>
      <c r="EI44" t="e">
        <f t="shared" si="14"/>
        <v>#REF!</v>
      </c>
      <c r="EJ44" t="str">
        <f t="array" ref="EJ44">IFERROR(INDEX($EI$2:$EI$208,SMALL(IF(1-($EI$2:$EI$208=""),IF(1-(#REF!:#REF!&lt;&gt;""),ROW($EI$2:$EI$208)-ROW($EI$2)+1)), ROWS(#REF!:#REF!))),"")</f>
        <v/>
      </c>
      <c r="EK44" t="e">
        <f>IF(#REF!="","",SUM(#REF!))</f>
        <v>#REF!</v>
      </c>
      <c r="EL44" t="e">
        <f t="array" ref="EL44">IF(#REF!="","",SUM(EK44:INDEX(EK44:EK250,MATCH(TRUE,INDEX(EK44:EK250="",0),0))))</f>
        <v>#REF!</v>
      </c>
      <c r="EM44" t="e">
        <f t="shared" si="15"/>
        <v>#REF!</v>
      </c>
      <c r="EN44" t="str">
        <f t="array" ref="EN44">IFERROR(INDEX($EM$2:$EM$208,SMALL(IF(1-($EM$2:$EM$208=""),IF(1-(#REF!:#REF!&lt;&gt;""),ROW($EM$2:$EM$208)-ROW($EM$2)+1)), ROWS(#REF!:#REF!))),"")</f>
        <v/>
      </c>
      <c r="EO44" t="e">
        <f>IF(#REF!="","",SUM(#REF!))</f>
        <v>#REF!</v>
      </c>
      <c r="EP44" t="e">
        <f t="array" ref="EP44">IF(#REF!="","",SUM(EO44:INDEX(EO44:EO250,MATCH(TRUE,INDEX(EO44:EO250="",0),0))))</f>
        <v>#REF!</v>
      </c>
      <c r="EQ44" t="e">
        <f t="shared" si="16"/>
        <v>#REF!</v>
      </c>
      <c r="ER44" t="str">
        <f t="array" ref="ER44">IFERROR(INDEX($EQ$2:$EQ$208,SMALL(IF(1-($EQ$2:$EQ$208=""),IF(1-(#REF!:#REF!&lt;&gt;""),ROW($EQ$2:$EQ$208)-ROW($EQ$2)+1)), ROWS(#REF!:#REF!))),"")</f>
        <v/>
      </c>
      <c r="ES44" t="e">
        <f>IF(#REF!="","",SUM(#REF!))</f>
        <v>#REF!</v>
      </c>
      <c r="ET44" t="e">
        <f t="array" ref="ET44">IF(#REF!="","",SUM(ES44:INDEX(ES44:ES250,MATCH(TRUE,INDEX(ES44:ES250="",0),0))))</f>
        <v>#REF!</v>
      </c>
      <c r="EU44" t="e">
        <f t="shared" si="17"/>
        <v>#REF!</v>
      </c>
      <c r="EV44" t="str">
        <f t="array" ref="EV44">IFERROR(INDEX($EU$2:$EU$208,SMALL(IF(1-($EU$2:$EU$208=""),IF(1-(#REF!:#REF!&lt;&gt;""),ROW($EU$2:$EU$208)-ROW($EU$2)+1)), ROWS(#REF!:#REF!))),"")</f>
        <v/>
      </c>
      <c r="EW44" t="e">
        <f>IF(#REF!="","",SUM(#REF!))</f>
        <v>#REF!</v>
      </c>
      <c r="EX44" t="e">
        <f t="array" ref="EX44">IF(#REF!="","",SUM(EW44:INDEX(EW44:EW250,MATCH(TRUE,INDEX(EW44:EW250="",0),0))))</f>
        <v>#REF!</v>
      </c>
      <c r="EY44" t="e">
        <f t="shared" si="18"/>
        <v>#REF!</v>
      </c>
      <c r="EZ44" t="str">
        <f t="array" ref="EZ44">IFERROR(INDEX($EY$2:$EY$208,SMALL(IF(1-($EY$2:$EY$208=""),IF(1-(#REF!:#REF!&lt;&gt;""),ROW($EY$2:$EY$208)-ROW($EY$2)+1)), ROWS(#REF!:#REF!))),"")</f>
        <v/>
      </c>
      <c r="FA44" t="e">
        <f>IF(#REF!="","",SUM(#REF!))</f>
        <v>#REF!</v>
      </c>
      <c r="FB44" t="e">
        <f t="array" ref="FB44">IF(#REF!="","",SUM(FA44:INDEX(FA44:FA250,MATCH(TRUE,INDEX(FA44:FA250="",0),0))))</f>
        <v>#REF!</v>
      </c>
      <c r="FC44" t="e">
        <f t="shared" si="19"/>
        <v>#REF!</v>
      </c>
      <c r="FD44" t="str">
        <f t="array" ref="FD44">IFERROR(INDEX($FC$2:$FC$208,SMALL(IF(1-($FC$2:$FC$208=""),IF(1-(#REF!:#REF!&lt;&gt;""),ROW($FC$2:$FC$208)-ROW($FC$2)+1)), ROWS(#REF!:#REF!))),"")</f>
        <v/>
      </c>
    </row>
    <row r="45" spans="1:160" x14ac:dyDescent="0.25">
      <c r="A45" t="e">
        <f>IF(#REF!="","",SUM(#REF!))</f>
        <v>#REF!</v>
      </c>
      <c r="B45" t="e">
        <f t="array" ref="B45">IF(#REF!="","",SUM($A45:INDEX(A45:$A$208,MATCH(TRUE,INDEX($A45:$A$208="",0),0))))</f>
        <v>#REF!</v>
      </c>
      <c r="C45" t="e">
        <f t="shared" si="20"/>
        <v>#REF!</v>
      </c>
      <c r="E45" t="e">
        <f>IF(#REF!="","",SUM(#REF!))</f>
        <v>#REF!</v>
      </c>
      <c r="F45" t="e">
        <f t="array" ref="F45">IF(#REF!="","",SUM($E45:INDEX(E45:$E$208,MATCH(TRUE,INDEX($E45:$E$208="",0),0))))</f>
        <v>#REF!</v>
      </c>
      <c r="G45" t="e">
        <f t="shared" si="21"/>
        <v>#REF!</v>
      </c>
      <c r="I45" t="e">
        <f>IF(#REF!="","",SUM(#REF!))</f>
        <v>#REF!</v>
      </c>
      <c r="J45" t="e">
        <f t="array" ref="J45">IF(#REF!="","",SUM(I45:INDEX(I45:I251,MATCH(TRUE,INDEX(I45:I251="",0),0))))</f>
        <v>#REF!</v>
      </c>
      <c r="K45" t="e">
        <f t="shared" si="22"/>
        <v>#REF!</v>
      </c>
      <c r="M45" t="e">
        <f>IF(#REF!="","",SUM(#REF!))</f>
        <v>#REF!</v>
      </c>
      <c r="N45" t="e">
        <f t="array" ref="N45">IF(#REF!="","",SUM(M45:INDEX(M45:M251,MATCH(TRUE,INDEX(M45:M251="",0),0))))</f>
        <v>#REF!</v>
      </c>
      <c r="O45" t="e">
        <f t="shared" si="23"/>
        <v>#REF!</v>
      </c>
      <c r="Q45" t="e">
        <f>IF(#REF!="","",SUM(#REF!))</f>
        <v>#REF!</v>
      </c>
      <c r="R45" t="e">
        <f t="array" ref="R45">IF(#REF!="","",SUM(Q45:INDEX(Q45:Q251,MATCH(TRUE,INDEX(Q45:Q251="",0),0))))</f>
        <v>#REF!</v>
      </c>
      <c r="S45" t="e">
        <f t="shared" si="24"/>
        <v>#REF!</v>
      </c>
      <c r="U45" t="e">
        <f>IF(#REF!="","",SUM(#REF!))</f>
        <v>#REF!</v>
      </c>
      <c r="V45" t="e">
        <f t="array" ref="V45">IF(#REF!="","",SUM(U45:INDEX(U45:U251,MATCH(TRUE,INDEX(U45:U251="",0),0))))</f>
        <v>#REF!</v>
      </c>
      <c r="W45" t="e">
        <f t="shared" si="25"/>
        <v>#REF!</v>
      </c>
      <c r="Y45" t="e">
        <f>IF(#REF!="","",SUM(#REF!))</f>
        <v>#REF!</v>
      </c>
      <c r="Z45" t="e">
        <f t="array" ref="Z45">IF(#REF!="","",SUM(Y45:INDEX(Y45:Y251,MATCH(TRUE,INDEX(Y45:Y251="",0),0))))</f>
        <v>#REF!</v>
      </c>
      <c r="AA45" t="e">
        <f t="shared" si="26"/>
        <v>#REF!</v>
      </c>
      <c r="AC45" t="e">
        <f>IF(#REF!="","",SUM(#REF!))</f>
        <v>#REF!</v>
      </c>
      <c r="AD45" t="e">
        <f t="array" ref="AD45">IF(#REF!="","",SUM(AC45:INDEX(AC45:AC251,MATCH(TRUE,INDEX(AC45:AC251="",0),0))))</f>
        <v>#REF!</v>
      </c>
      <c r="AE45" t="e">
        <f t="shared" si="27"/>
        <v>#REF!</v>
      </c>
      <c r="AG45" t="e">
        <f>IF(#REF!="","",SUM(#REF!))</f>
        <v>#REF!</v>
      </c>
      <c r="AH45" t="e">
        <f t="array" ref="AH45">IF(#REF!="","",SUM(AG45:INDEX(AG45:AG251,MATCH(TRUE,INDEX(AG45:AG251="",0),0))))</f>
        <v>#REF!</v>
      </c>
      <c r="AI45" t="e">
        <f t="shared" si="28"/>
        <v>#REF!</v>
      </c>
      <c r="AK45" t="e">
        <f>IF(#REF!="","",SUM(#REF!))</f>
        <v>#REF!</v>
      </c>
      <c r="AL45" t="e">
        <f t="array" ref="AL45">IF(#REF!="","",SUM(AK45:INDEX(AK45:AK251,MATCH(TRUE,INDEX(AK45:AK251="",0),0))))</f>
        <v>#REF!</v>
      </c>
      <c r="AM45" t="e">
        <f t="shared" si="29"/>
        <v>#REF!</v>
      </c>
      <c r="AO45" t="e">
        <f>IF(#REF!="","",SUM(#REF!))</f>
        <v>#REF!</v>
      </c>
      <c r="AP45" t="e">
        <f t="array" ref="AP45">IF(#REF!="","",SUM(AO45:INDEX(AO45:AO251,MATCH(TRUE,INDEX(AO45:AO251="",0),0))))</f>
        <v>#REF!</v>
      </c>
      <c r="AQ45" t="e">
        <f t="shared" si="30"/>
        <v>#REF!</v>
      </c>
      <c r="AS45" t="e">
        <f>IF(#REF!="","",SUM(#REF!))</f>
        <v>#REF!</v>
      </c>
      <c r="AT45" t="e">
        <f t="array" ref="AT45">IF(#REF!="","",SUM(AS45:INDEX(AS45:AS251,MATCH(TRUE,INDEX(AS45:AS251="",0),0))))</f>
        <v>#REF!</v>
      </c>
      <c r="AU45" t="e">
        <f t="shared" si="31"/>
        <v>#REF!</v>
      </c>
      <c r="AW45" t="e">
        <f>IF(#REF!="","",SUM(#REF!))</f>
        <v>#REF!</v>
      </c>
      <c r="AX45" t="e">
        <f t="array" ref="AX45">IF(#REF!="","",SUM(AW45:INDEX(AW45:AW251,MATCH(TRUE,INDEX(AW45:AW251="",0),0))))</f>
        <v>#REF!</v>
      </c>
      <c r="AY45" t="e">
        <f t="shared" si="32"/>
        <v>#REF!</v>
      </c>
      <c r="BA45" t="e">
        <f>IF(#REF!="","",SUM(#REF!))</f>
        <v>#REF!</v>
      </c>
      <c r="BB45" t="e">
        <f t="array" ref="BB45">IF(#REF!="","",SUM(BA45:INDEX(BA45:BA251,MATCH(TRUE,INDEX(BA45:BA251="",0),0))))</f>
        <v>#REF!</v>
      </c>
      <c r="BC45" t="e">
        <f t="shared" si="33"/>
        <v>#REF!</v>
      </c>
      <c r="BE45" t="e">
        <f>IF(#REF!="","",SUM(#REF!))</f>
        <v>#REF!</v>
      </c>
      <c r="BF45" t="e">
        <f t="array" ref="BF45">IF(#REF!="","",SUM(BE45:INDEX(BE45:BE251,MATCH(TRUE,INDEX(BE45:BE251="",0),0))))</f>
        <v>#REF!</v>
      </c>
      <c r="BG45" t="e">
        <f t="shared" si="34"/>
        <v>#REF!</v>
      </c>
      <c r="BI45" t="e">
        <f>IF(#REF!="","",SUM(#REF!))</f>
        <v>#REF!</v>
      </c>
      <c r="BJ45" t="e">
        <f t="array" ref="BJ45">IF(#REF!="","",SUM(BI45:INDEX(BI45:BI251,MATCH(TRUE,INDEX(BI45:BI251="",0),0))))</f>
        <v>#REF!</v>
      </c>
      <c r="BK45" t="e">
        <f t="shared" si="35"/>
        <v>#REF!</v>
      </c>
      <c r="BM45" t="e">
        <f>IF(#REF!="","",SUM(#REF!))</f>
        <v>#REF!</v>
      </c>
      <c r="BN45" t="e">
        <f t="array" ref="BN45">IF(#REF!="","",SUM(BM45:INDEX(BM45:BM251,MATCH(TRUE,INDEX(BM45:BM251="",0),0))))</f>
        <v>#REF!</v>
      </c>
      <c r="BO45" t="e">
        <f t="shared" si="36"/>
        <v>#REF!</v>
      </c>
      <c r="BQ45" t="e">
        <f>IF(#REF!="","",SUM(#REF!))</f>
        <v>#REF!</v>
      </c>
      <c r="BR45" t="e">
        <f t="array" ref="BR45">IF(#REF!="","",SUM(BQ45:INDEX(BQ45:BQ251,MATCH(TRUE,INDEX(BQ45:BQ251="",0),0))))</f>
        <v>#REF!</v>
      </c>
      <c r="BS45" t="e">
        <f t="shared" si="37"/>
        <v>#REF!</v>
      </c>
      <c r="BU45" t="e">
        <f>IF(#REF!="","",SUM(#REF!))</f>
        <v>#REF!</v>
      </c>
      <c r="BV45" t="e">
        <f t="array" ref="BV45">IF(#REF!="","",SUM(BU45:INDEX(BU45:BU251,MATCH(TRUE,INDEX(BU45:BU251="",0),0))))</f>
        <v>#REF!</v>
      </c>
      <c r="BW45" t="e">
        <f t="shared" si="38"/>
        <v>#REF!</v>
      </c>
      <c r="BY45" t="e">
        <f>IF(#REF!="","",SUM(#REF!))</f>
        <v>#REF!</v>
      </c>
      <c r="BZ45" t="e">
        <f t="array" ref="BZ45">IF(#REF!="","",SUM(BY45:INDEX(BY45:BY251,MATCH(TRUE,INDEX(BY45:BY251="",0),0))))</f>
        <v>#REF!</v>
      </c>
      <c r="CA45" t="e">
        <f t="shared" si="39"/>
        <v>#REF!</v>
      </c>
      <c r="CC45" t="e">
        <f>IF(#REF!="","",SUM(#REF!))</f>
        <v>#REF!</v>
      </c>
      <c r="CD45" t="e">
        <f t="array" ref="CD45">IF(#REF!="","",SUM(CC45:INDEX(CC45:CC251,MATCH(TRUE,INDEX(CC45:CC251="",0),0))))</f>
        <v>#REF!</v>
      </c>
      <c r="CE45" t="e">
        <f t="shared" si="0"/>
        <v>#REF!</v>
      </c>
      <c r="CF45" t="str">
        <f t="array" ref="CF45">IFERROR(INDEX($CE$2:$CE$208,SMALL(IF(1-($CE$2:$CE$208=""),IF(1-(#REF!:#REF!&lt;&gt;""),ROW($CE$2:$CE$208)-ROW($CE$2)+1)), ROWS(#REF!:#REF!))),"")</f>
        <v/>
      </c>
      <c r="CG45" t="e">
        <f>IF(#REF!="","",SUM(#REF!))</f>
        <v>#REF!</v>
      </c>
      <c r="CH45" t="e">
        <f t="array" ref="CH45">IF(#REF!="","",SUM(CG45:INDEX(CG45:CG251,MATCH(TRUE,INDEX(CG45:CG251="",0),0))))</f>
        <v>#REF!</v>
      </c>
      <c r="CI45" t="e">
        <f t="shared" si="1"/>
        <v>#REF!</v>
      </c>
      <c r="CJ45" t="str">
        <f t="array" ref="CJ45">IFERROR(INDEX($CI$2:$CI$208,SMALL(IF(1-($CI$2:$CI$208=""),IF(1-(#REF!:#REF!&lt;&gt;""),ROW($CI$2:$CI$208)-ROW($CI$2)+1)), ROWS(#REF!:#REF!))),"")</f>
        <v/>
      </c>
      <c r="CK45" t="e">
        <f>IF(#REF!="","",SUM(#REF!))</f>
        <v>#REF!</v>
      </c>
      <c r="CL45" t="e">
        <f t="array" ref="CL45">IF(#REF!="","",SUM(CK45:INDEX(CK45:CK251,MATCH(TRUE,INDEX(CK45:CK251="",0),0))))</f>
        <v>#REF!</v>
      </c>
      <c r="CM45" t="e">
        <f t="shared" si="2"/>
        <v>#REF!</v>
      </c>
      <c r="CN45" t="str">
        <f t="array" ref="CN45">IFERROR(INDEX($CM$2:$CM$208,SMALL(IF(1-($CM$2:$CM$208=""),IF(1-(#REF!:#REF!&lt;&gt;""),ROW($CM$2:$CM$208)-ROW($CM$2)+1)), ROWS(#REF!:#REF!))),"")</f>
        <v/>
      </c>
      <c r="CO45" t="e">
        <f>IF(#REF!="","",SUM(#REF!))</f>
        <v>#REF!</v>
      </c>
      <c r="CP45" t="e">
        <f t="array" ref="CP45">IF(#REF!="","",SUM(CO45:INDEX(CO45:CO251,MATCH(TRUE,INDEX(CO45:CO251="",0),0))))</f>
        <v>#REF!</v>
      </c>
      <c r="CQ45" t="e">
        <f t="shared" si="3"/>
        <v>#REF!</v>
      </c>
      <c r="CR45" t="str">
        <f t="array" ref="CR45">IFERROR(INDEX($CQ$2:$CQ$208,SMALL(IF(1-($CQ$2:$CQ$208=""),IF(1-(#REF!:#REF!&lt;&gt;""),ROW($CQ$2:$CQ$208)-ROW($CQ$2)+1)), ROWS(#REF!:#REF!))),"")</f>
        <v/>
      </c>
      <c r="CS45" t="e">
        <f>IF(#REF!="","",SUM(#REF!))</f>
        <v>#REF!</v>
      </c>
      <c r="CT45" t="e">
        <f t="array" ref="CT45">IF(#REF!="","",SUM(CS45:INDEX(CS45:CS251,MATCH(TRUE,INDEX(CS45:CS251="",0),0))))</f>
        <v>#REF!</v>
      </c>
      <c r="CU45" t="e">
        <f t="shared" si="4"/>
        <v>#REF!</v>
      </c>
      <c r="CV45" t="str">
        <f t="array" ref="CV45">IFERROR(INDEX($CU$2:$CU$208,SMALL(IF(1-($CU$2:$CU$208=""),IF(1-(#REF!:#REF!&lt;&gt;""),ROW($CU$2:$CU$208)-ROW($CU$2)+1)), ROWS(#REF!:#REF!))),"")</f>
        <v/>
      </c>
      <c r="CW45" t="e">
        <f>IF(#REF!="","",SUM(#REF!))</f>
        <v>#REF!</v>
      </c>
      <c r="CX45" t="e">
        <f t="array" ref="CX45">IF(#REF!="","",SUM(CW45:INDEX(CW45:CW251,MATCH(TRUE,INDEX(CW45:CW251="",0),0))))</f>
        <v>#REF!</v>
      </c>
      <c r="CY45" t="e">
        <f t="shared" si="5"/>
        <v>#REF!</v>
      </c>
      <c r="CZ45" t="str">
        <f t="array" ref="CZ45">IFERROR(INDEX($CY$2:$CY$208,SMALL(IF(1-($CY$2:$CY$208=""),IF(1-(#REF!:#REF!&lt;&gt;""),ROW($CY$2:$CY$208)-ROW($CY$2)+1)), ROWS(#REF!:#REF!))),"")</f>
        <v/>
      </c>
      <c r="DA45" t="e">
        <f>IF(#REF!="","",SUM(#REF!))</f>
        <v>#REF!</v>
      </c>
      <c r="DB45" t="e">
        <f t="array" ref="DB45">IF(#REF!="","",SUM(DA45:INDEX(DA45:DA251,MATCH(TRUE,INDEX(DA45:DA251="",0),0))))</f>
        <v>#REF!</v>
      </c>
      <c r="DC45" t="e">
        <f t="shared" si="6"/>
        <v>#REF!</v>
      </c>
      <c r="DD45" t="str">
        <f t="array" ref="DD45">IFERROR(INDEX($DC$2:$DC$208,SMALL(IF(1-($DC$2:$DC$208=""),IF(1-(#REF!:#REF!&lt;&gt;""),ROW($DC$2:$DC$208)-ROW($DC$2)+1)), ROWS(#REF!:#REF!))),"")</f>
        <v/>
      </c>
      <c r="DE45" t="e">
        <f>IF(#REF!="","",SUM(#REF!))</f>
        <v>#REF!</v>
      </c>
      <c r="DF45" t="e">
        <f t="array" ref="DF45">IF(#REF!="","",SUM(DE45:INDEX(DE45:DE251,MATCH(TRUE,INDEX(DE45:DE251="",0),0))))</f>
        <v>#REF!</v>
      </c>
      <c r="DG45" t="e">
        <f t="shared" si="7"/>
        <v>#REF!</v>
      </c>
      <c r="DH45" t="str">
        <f t="array" ref="DH45">IFERROR(INDEX($DG$2:$DG$208,SMALL(IF(1-($DG$2:$DG$208=""),IF(1-(#REF!:#REF!&lt;&gt;""),ROW($DG$2:$DG$208)-ROW($DG$2)+1)), ROWS(#REF!:#REF!))),"")</f>
        <v/>
      </c>
      <c r="DI45" t="e">
        <f>IF(#REF!="","",SUM(#REF!))</f>
        <v>#REF!</v>
      </c>
      <c r="DJ45" t="e">
        <f t="array" ref="DJ45">IF(#REF!="","",SUM(DI45:INDEX(DI45:DI251,MATCH(TRUE,INDEX(DI45:DI251="",0),0))))</f>
        <v>#REF!</v>
      </c>
      <c r="DK45" t="e">
        <f t="shared" si="8"/>
        <v>#REF!</v>
      </c>
      <c r="DL45" t="str">
        <f t="array" ref="DL45">IFERROR(INDEX($DK$2:$DK$208,SMALL(IF(1-($DK$2:$DK$208=""),IF(1-(#REF!:#REF!&lt;&gt;""),ROW($DK$2:$DK$208)-ROW($DK$2)+1)), ROWS(#REF!:#REF!))),"")</f>
        <v/>
      </c>
      <c r="DM45" t="e">
        <f>IF(#REF!="","",SUM(#REF!))</f>
        <v>#REF!</v>
      </c>
      <c r="DN45" t="e">
        <f t="array" ref="DN45">IF(#REF!="","",SUM(DM45:INDEX(DM45:DM251,MATCH(TRUE,INDEX(DM45:DM251="",0),0))))</f>
        <v>#REF!</v>
      </c>
      <c r="DO45" t="e">
        <f t="shared" si="9"/>
        <v>#REF!</v>
      </c>
      <c r="DP45" t="str">
        <f t="array" ref="DP45">IFERROR(INDEX($DO$2:$DO$208,SMALL(IF(1-($DO$2:$DO$208=""),IF(1-(#REF!:#REF!&lt;&gt;""),ROW($DO$2:$DO$208)-ROW($DO$2)+1)), ROWS(#REF!:#REF!))),"")</f>
        <v/>
      </c>
      <c r="DQ45" t="e">
        <f>IF(#REF!="","",SUM(#REF!))</f>
        <v>#REF!</v>
      </c>
      <c r="DR45" t="e">
        <f t="array" ref="DR45">IF(#REF!="","",SUM(DQ45:INDEX(DQ45:DQ251,MATCH(TRUE,INDEX(DQ45:DQ251="",0),0))))</f>
        <v>#REF!</v>
      </c>
      <c r="DS45" t="e">
        <f t="shared" si="10"/>
        <v>#REF!</v>
      </c>
      <c r="DT45" t="str">
        <f t="array" ref="DT45">IFERROR(INDEX($DS$2:$DS$208,SMALL(IF(1-($DS$2:$DS$208=""),IF(1-(#REF!:#REF!&lt;&gt;""),ROW($DS$2:$DS$208)-ROW($DS$2)+1)), ROWS(#REF!:#REF!))),"")</f>
        <v/>
      </c>
      <c r="DU45" t="e">
        <f>IF(#REF!="","",SUM(#REF!))</f>
        <v>#REF!</v>
      </c>
      <c r="DV45" t="e">
        <f t="array" ref="DV45">IF(#REF!="","",SUM(DU45:INDEX(DU45:DU251,MATCH(TRUE,INDEX(DU45:DU251="",0),0))))</f>
        <v>#REF!</v>
      </c>
      <c r="DW45" t="e">
        <f t="shared" si="11"/>
        <v>#REF!</v>
      </c>
      <c r="DX45" t="str">
        <f t="array" ref="DX45">IFERROR(INDEX($DW$2:$DW$208,SMALL(IF(1-($DW$2:$DW$208=""),IF(1-(#REF!:#REF!&lt;&gt;""),ROW($DW$2:$DW$208)-ROW($DW$2)+1)), ROWS(#REF!:#REF!))),"")</f>
        <v/>
      </c>
      <c r="DY45" t="e">
        <f>IF(#REF!="","",SUM(#REF!))</f>
        <v>#REF!</v>
      </c>
      <c r="DZ45" t="e">
        <f t="array" ref="DZ45">IF(#REF!="","",SUM(DY45:INDEX(DY45:DY251,MATCH(TRUE,INDEX(DY45:DY251="",0),0))))</f>
        <v>#REF!</v>
      </c>
      <c r="EA45" t="e">
        <f t="shared" si="12"/>
        <v>#REF!</v>
      </c>
      <c r="EB45" t="str">
        <f t="array" ref="EB45">IFERROR(INDEX($EA$2:$EA$208,SMALL(IF(1-($EA$2:$EA$208=""),IF(1-(#REF!:#REF!&lt;&gt;""),ROW($EA$2:$EA$208)-ROW($EA$2)+1)), ROWS(#REF!:#REF!))),"")</f>
        <v/>
      </c>
      <c r="EC45" t="e">
        <f>IF(#REF!="","",SUM(#REF!))</f>
        <v>#REF!</v>
      </c>
      <c r="ED45" t="e">
        <f t="array" ref="ED45">IF(#REF!="","",SUM(EC45:INDEX(EC45:EC251,MATCH(TRUE,INDEX(EC45:EC251="",0),0))))</f>
        <v>#REF!</v>
      </c>
      <c r="EE45" t="e">
        <f t="shared" si="13"/>
        <v>#REF!</v>
      </c>
      <c r="EF45" t="str">
        <f t="array" ref="EF45">IFERROR(INDEX($EE$2:$EE$208,SMALL(IF(1-($EE$2:$EE$208=""),IF(1-(#REF!:#REF!&lt;&gt;""),ROW($EE$2:$EE$208)-ROW($EE$2)+1)), ROWS(#REF!:#REF!))),"")</f>
        <v/>
      </c>
      <c r="EG45" t="e">
        <f>IF(#REF!="","",SUM(#REF!))</f>
        <v>#REF!</v>
      </c>
      <c r="EH45" t="e">
        <f t="array" ref="EH45">IF(#REF!="","",SUM(EG45:INDEX(EG45:EG251,MATCH(TRUE,INDEX(EG45:EG251="",0),0))))</f>
        <v>#REF!</v>
      </c>
      <c r="EI45" t="e">
        <f t="shared" si="14"/>
        <v>#REF!</v>
      </c>
      <c r="EJ45" t="str">
        <f t="array" ref="EJ45">IFERROR(INDEX($EI$2:$EI$208,SMALL(IF(1-($EI$2:$EI$208=""),IF(1-(#REF!:#REF!&lt;&gt;""),ROW($EI$2:$EI$208)-ROW($EI$2)+1)), ROWS(#REF!:#REF!))),"")</f>
        <v/>
      </c>
      <c r="EK45" t="e">
        <f>IF(#REF!="","",SUM(#REF!))</f>
        <v>#REF!</v>
      </c>
      <c r="EL45" t="e">
        <f t="array" ref="EL45">IF(#REF!="","",SUM(EK45:INDEX(EK45:EK251,MATCH(TRUE,INDEX(EK45:EK251="",0),0))))</f>
        <v>#REF!</v>
      </c>
      <c r="EM45" t="e">
        <f t="shared" si="15"/>
        <v>#REF!</v>
      </c>
      <c r="EN45" t="str">
        <f t="array" ref="EN45">IFERROR(INDEX($EM$2:$EM$208,SMALL(IF(1-($EM$2:$EM$208=""),IF(1-(#REF!:#REF!&lt;&gt;""),ROW($EM$2:$EM$208)-ROW($EM$2)+1)), ROWS(#REF!:#REF!))),"")</f>
        <v/>
      </c>
      <c r="EO45" t="e">
        <f>IF(#REF!="","",SUM(#REF!))</f>
        <v>#REF!</v>
      </c>
      <c r="EP45" t="e">
        <f t="array" ref="EP45">IF(#REF!="","",SUM(EO45:INDEX(EO45:EO251,MATCH(TRUE,INDEX(EO45:EO251="",0),0))))</f>
        <v>#REF!</v>
      </c>
      <c r="EQ45" t="e">
        <f t="shared" si="16"/>
        <v>#REF!</v>
      </c>
      <c r="ER45" t="str">
        <f t="array" ref="ER45">IFERROR(INDEX($EQ$2:$EQ$208,SMALL(IF(1-($EQ$2:$EQ$208=""),IF(1-(#REF!:#REF!&lt;&gt;""),ROW($EQ$2:$EQ$208)-ROW($EQ$2)+1)), ROWS(#REF!:#REF!))),"")</f>
        <v/>
      </c>
      <c r="ES45" t="e">
        <f>IF(#REF!="","",SUM(#REF!))</f>
        <v>#REF!</v>
      </c>
      <c r="ET45" t="e">
        <f t="array" ref="ET45">IF(#REF!="","",SUM(ES45:INDEX(ES45:ES251,MATCH(TRUE,INDEX(ES45:ES251="",0),0))))</f>
        <v>#REF!</v>
      </c>
      <c r="EU45" t="e">
        <f t="shared" si="17"/>
        <v>#REF!</v>
      </c>
      <c r="EV45" t="str">
        <f t="array" ref="EV45">IFERROR(INDEX($EU$2:$EU$208,SMALL(IF(1-($EU$2:$EU$208=""),IF(1-(#REF!:#REF!&lt;&gt;""),ROW($EU$2:$EU$208)-ROW($EU$2)+1)), ROWS(#REF!:#REF!))),"")</f>
        <v/>
      </c>
      <c r="EW45" t="e">
        <f>IF(#REF!="","",SUM(#REF!))</f>
        <v>#REF!</v>
      </c>
      <c r="EX45" t="e">
        <f t="array" ref="EX45">IF(#REF!="","",SUM(EW45:INDEX(EW45:EW251,MATCH(TRUE,INDEX(EW45:EW251="",0),0))))</f>
        <v>#REF!</v>
      </c>
      <c r="EY45" t="e">
        <f t="shared" si="18"/>
        <v>#REF!</v>
      </c>
      <c r="EZ45" t="str">
        <f t="array" ref="EZ45">IFERROR(INDEX($EY$2:$EY$208,SMALL(IF(1-($EY$2:$EY$208=""),IF(1-(#REF!:#REF!&lt;&gt;""),ROW($EY$2:$EY$208)-ROW($EY$2)+1)), ROWS(#REF!:#REF!))),"")</f>
        <v/>
      </c>
      <c r="FA45" t="e">
        <f>IF(#REF!="","",SUM(#REF!))</f>
        <v>#REF!</v>
      </c>
      <c r="FB45" t="e">
        <f t="array" ref="FB45">IF(#REF!="","",SUM(FA45:INDEX(FA45:FA251,MATCH(TRUE,INDEX(FA45:FA251="",0),0))))</f>
        <v>#REF!</v>
      </c>
      <c r="FC45" t="e">
        <f t="shared" si="19"/>
        <v>#REF!</v>
      </c>
      <c r="FD45" t="str">
        <f t="array" ref="FD45">IFERROR(INDEX($FC$2:$FC$208,SMALL(IF(1-($FC$2:$FC$208=""),IF(1-(#REF!:#REF!&lt;&gt;""),ROW($FC$2:$FC$208)-ROW($FC$2)+1)), ROWS(#REF!:#REF!))),"")</f>
        <v/>
      </c>
    </row>
    <row r="46" spans="1:160" x14ac:dyDescent="0.25">
      <c r="A46" t="e">
        <f>IF(#REF!="","",SUM(#REF!))</f>
        <v>#REF!</v>
      </c>
      <c r="B46" t="e">
        <f t="array" ref="B46">IF(#REF!="","",SUM($A46:INDEX(A46:$A$208,MATCH(TRUE,INDEX($A46:$A$208="",0),0))))</f>
        <v>#REF!</v>
      </c>
      <c r="C46" t="e">
        <f t="shared" si="20"/>
        <v>#REF!</v>
      </c>
      <c r="E46" t="e">
        <f>IF(#REF!="","",SUM(#REF!))</f>
        <v>#REF!</v>
      </c>
      <c r="F46" t="e">
        <f t="array" ref="F46">IF(#REF!="","",SUM($E46:INDEX(E46:$E$208,MATCH(TRUE,INDEX($E46:$E$208="",0),0))))</f>
        <v>#REF!</v>
      </c>
      <c r="G46" t="e">
        <f t="shared" si="21"/>
        <v>#REF!</v>
      </c>
      <c r="I46" t="e">
        <f>IF(#REF!="","",SUM(#REF!))</f>
        <v>#REF!</v>
      </c>
      <c r="J46" t="e">
        <f t="array" ref="J46">IF(#REF!="","",SUM(I46:INDEX(I46:I252,MATCH(TRUE,INDEX(I46:I252="",0),0))))</f>
        <v>#REF!</v>
      </c>
      <c r="K46" t="e">
        <f t="shared" si="22"/>
        <v>#REF!</v>
      </c>
      <c r="M46" t="e">
        <f>IF(#REF!="","",SUM(#REF!))</f>
        <v>#REF!</v>
      </c>
      <c r="N46" t="e">
        <f t="array" ref="N46">IF(#REF!="","",SUM(M46:INDEX(M46:M252,MATCH(TRUE,INDEX(M46:M252="",0),0))))</f>
        <v>#REF!</v>
      </c>
      <c r="O46" t="e">
        <f t="shared" si="23"/>
        <v>#REF!</v>
      </c>
      <c r="Q46" t="e">
        <f>IF(#REF!="","",SUM(#REF!))</f>
        <v>#REF!</v>
      </c>
      <c r="R46" t="e">
        <f t="array" ref="R46">IF(#REF!="","",SUM(Q46:INDEX(Q46:Q252,MATCH(TRUE,INDEX(Q46:Q252="",0),0))))</f>
        <v>#REF!</v>
      </c>
      <c r="S46" t="e">
        <f t="shared" si="24"/>
        <v>#REF!</v>
      </c>
      <c r="U46" t="e">
        <f>IF(#REF!="","",SUM(#REF!))</f>
        <v>#REF!</v>
      </c>
      <c r="V46" t="e">
        <f t="array" ref="V46">IF(#REF!="","",SUM(U46:INDEX(U46:U252,MATCH(TRUE,INDEX(U46:U252="",0),0))))</f>
        <v>#REF!</v>
      </c>
      <c r="W46" t="e">
        <f t="shared" si="25"/>
        <v>#REF!</v>
      </c>
      <c r="Y46" t="e">
        <f>IF(#REF!="","",SUM(#REF!))</f>
        <v>#REF!</v>
      </c>
      <c r="Z46" t="e">
        <f t="array" ref="Z46">IF(#REF!="","",SUM(Y46:INDEX(Y46:Y252,MATCH(TRUE,INDEX(Y46:Y252="",0),0))))</f>
        <v>#REF!</v>
      </c>
      <c r="AA46" t="e">
        <f t="shared" si="26"/>
        <v>#REF!</v>
      </c>
      <c r="AC46" t="e">
        <f>IF(#REF!="","",SUM(#REF!))</f>
        <v>#REF!</v>
      </c>
      <c r="AD46" t="e">
        <f t="array" ref="AD46">IF(#REF!="","",SUM(AC46:INDEX(AC46:AC252,MATCH(TRUE,INDEX(AC46:AC252="",0),0))))</f>
        <v>#REF!</v>
      </c>
      <c r="AE46" t="e">
        <f t="shared" si="27"/>
        <v>#REF!</v>
      </c>
      <c r="AG46" t="e">
        <f>IF(#REF!="","",SUM(#REF!))</f>
        <v>#REF!</v>
      </c>
      <c r="AH46" t="e">
        <f t="array" ref="AH46">IF(#REF!="","",SUM(AG46:INDEX(AG46:AG252,MATCH(TRUE,INDEX(AG46:AG252="",0),0))))</f>
        <v>#REF!</v>
      </c>
      <c r="AI46" t="e">
        <f t="shared" si="28"/>
        <v>#REF!</v>
      </c>
      <c r="AK46" t="e">
        <f>IF(#REF!="","",SUM(#REF!))</f>
        <v>#REF!</v>
      </c>
      <c r="AL46" t="e">
        <f t="array" ref="AL46">IF(#REF!="","",SUM(AK46:INDEX(AK46:AK252,MATCH(TRUE,INDEX(AK46:AK252="",0),0))))</f>
        <v>#REF!</v>
      </c>
      <c r="AM46" t="e">
        <f t="shared" si="29"/>
        <v>#REF!</v>
      </c>
      <c r="AO46" t="e">
        <f>IF(#REF!="","",SUM(#REF!))</f>
        <v>#REF!</v>
      </c>
      <c r="AP46" t="e">
        <f t="array" ref="AP46">IF(#REF!="","",SUM(AO46:INDEX(AO46:AO252,MATCH(TRUE,INDEX(AO46:AO252="",0),0))))</f>
        <v>#REF!</v>
      </c>
      <c r="AQ46" t="e">
        <f t="shared" si="30"/>
        <v>#REF!</v>
      </c>
      <c r="AS46" t="e">
        <f>IF(#REF!="","",SUM(#REF!))</f>
        <v>#REF!</v>
      </c>
      <c r="AT46" t="e">
        <f t="array" ref="AT46">IF(#REF!="","",SUM(AS46:INDEX(AS46:AS252,MATCH(TRUE,INDEX(AS46:AS252="",0),0))))</f>
        <v>#REF!</v>
      </c>
      <c r="AU46" t="e">
        <f t="shared" si="31"/>
        <v>#REF!</v>
      </c>
      <c r="AW46" t="e">
        <f>IF(#REF!="","",SUM(#REF!))</f>
        <v>#REF!</v>
      </c>
      <c r="AX46" t="e">
        <f t="array" ref="AX46">IF(#REF!="","",SUM(AW46:INDEX(AW46:AW252,MATCH(TRUE,INDEX(AW46:AW252="",0),0))))</f>
        <v>#REF!</v>
      </c>
      <c r="AY46" t="e">
        <f t="shared" si="32"/>
        <v>#REF!</v>
      </c>
      <c r="BA46" t="e">
        <f>IF(#REF!="","",SUM(#REF!))</f>
        <v>#REF!</v>
      </c>
      <c r="BB46" t="e">
        <f t="array" ref="BB46">IF(#REF!="","",SUM(BA46:INDEX(BA46:BA252,MATCH(TRUE,INDEX(BA46:BA252="",0),0))))</f>
        <v>#REF!</v>
      </c>
      <c r="BC46" t="e">
        <f t="shared" si="33"/>
        <v>#REF!</v>
      </c>
      <c r="BE46" t="e">
        <f>IF(#REF!="","",SUM(#REF!))</f>
        <v>#REF!</v>
      </c>
      <c r="BF46" t="e">
        <f t="array" ref="BF46">IF(#REF!="","",SUM(BE46:INDEX(BE46:BE252,MATCH(TRUE,INDEX(BE46:BE252="",0),0))))</f>
        <v>#REF!</v>
      </c>
      <c r="BG46" t="e">
        <f t="shared" si="34"/>
        <v>#REF!</v>
      </c>
      <c r="BI46" t="e">
        <f>IF(#REF!="","",SUM(#REF!))</f>
        <v>#REF!</v>
      </c>
      <c r="BJ46" t="e">
        <f t="array" ref="BJ46">IF(#REF!="","",SUM(BI46:INDEX(BI46:BI252,MATCH(TRUE,INDEX(BI46:BI252="",0),0))))</f>
        <v>#REF!</v>
      </c>
      <c r="BK46" t="e">
        <f t="shared" si="35"/>
        <v>#REF!</v>
      </c>
      <c r="BM46" t="e">
        <f>IF(#REF!="","",SUM(#REF!))</f>
        <v>#REF!</v>
      </c>
      <c r="BN46" t="e">
        <f t="array" ref="BN46">IF(#REF!="","",SUM(BM46:INDEX(BM46:BM252,MATCH(TRUE,INDEX(BM46:BM252="",0),0))))</f>
        <v>#REF!</v>
      </c>
      <c r="BO46" t="e">
        <f t="shared" si="36"/>
        <v>#REF!</v>
      </c>
      <c r="BQ46" t="e">
        <f>IF(#REF!="","",SUM(#REF!))</f>
        <v>#REF!</v>
      </c>
      <c r="BR46" t="e">
        <f t="array" ref="BR46">IF(#REF!="","",SUM(BQ46:INDEX(BQ46:BQ252,MATCH(TRUE,INDEX(BQ46:BQ252="",0),0))))</f>
        <v>#REF!</v>
      </c>
      <c r="BS46" t="e">
        <f t="shared" si="37"/>
        <v>#REF!</v>
      </c>
      <c r="BU46" t="e">
        <f>IF(#REF!="","",SUM(#REF!))</f>
        <v>#REF!</v>
      </c>
      <c r="BV46" t="e">
        <f t="array" ref="BV46">IF(#REF!="","",SUM(BU46:INDEX(BU46:BU252,MATCH(TRUE,INDEX(BU46:BU252="",0),0))))</f>
        <v>#REF!</v>
      </c>
      <c r="BW46" t="e">
        <f t="shared" si="38"/>
        <v>#REF!</v>
      </c>
      <c r="BY46" t="e">
        <f>IF(#REF!="","",SUM(#REF!))</f>
        <v>#REF!</v>
      </c>
      <c r="BZ46" t="e">
        <f t="array" ref="BZ46">IF(#REF!="","",SUM(BY46:INDEX(BY46:BY252,MATCH(TRUE,INDEX(BY46:BY252="",0),0))))</f>
        <v>#REF!</v>
      </c>
      <c r="CA46" t="e">
        <f t="shared" si="39"/>
        <v>#REF!</v>
      </c>
      <c r="CC46" t="e">
        <f>IF(#REF!="","",SUM(#REF!))</f>
        <v>#REF!</v>
      </c>
      <c r="CD46" t="e">
        <f t="array" ref="CD46">IF(#REF!="","",SUM(CC46:INDEX(CC46:CC252,MATCH(TRUE,INDEX(CC46:CC252="",0),0))))</f>
        <v>#REF!</v>
      </c>
      <c r="CE46" t="e">
        <f t="shared" si="0"/>
        <v>#REF!</v>
      </c>
      <c r="CF46" t="str">
        <f t="array" ref="CF46">IFERROR(INDEX($CE$2:$CE$208,SMALL(IF(1-($CE$2:$CE$208=""),IF(1-(#REF!:#REF!&lt;&gt;""),ROW($CE$2:$CE$208)-ROW($CE$2)+1)), ROWS(#REF!:#REF!))),"")</f>
        <v/>
      </c>
      <c r="CG46" t="e">
        <f>IF(#REF!="","",SUM(#REF!))</f>
        <v>#REF!</v>
      </c>
      <c r="CH46" t="e">
        <f t="array" ref="CH46">IF(#REF!="","",SUM(CG46:INDEX(CG46:CG252,MATCH(TRUE,INDEX(CG46:CG252="",0),0))))</f>
        <v>#REF!</v>
      </c>
      <c r="CI46" t="e">
        <f t="shared" si="1"/>
        <v>#REF!</v>
      </c>
      <c r="CJ46" t="str">
        <f t="array" ref="CJ46">IFERROR(INDEX($CI$2:$CI$208,SMALL(IF(1-($CI$2:$CI$208=""),IF(1-(#REF!:#REF!&lt;&gt;""),ROW($CI$2:$CI$208)-ROW($CI$2)+1)), ROWS(#REF!:#REF!))),"")</f>
        <v/>
      </c>
      <c r="CK46" t="e">
        <f>IF(#REF!="","",SUM(#REF!))</f>
        <v>#REF!</v>
      </c>
      <c r="CL46" t="e">
        <f t="array" ref="CL46">IF(#REF!="","",SUM(CK46:INDEX(CK46:CK252,MATCH(TRUE,INDEX(CK46:CK252="",0),0))))</f>
        <v>#REF!</v>
      </c>
      <c r="CM46" t="e">
        <f t="shared" si="2"/>
        <v>#REF!</v>
      </c>
      <c r="CN46" t="str">
        <f t="array" ref="CN46">IFERROR(INDEX($CM$2:$CM$208,SMALL(IF(1-($CM$2:$CM$208=""),IF(1-(#REF!:#REF!&lt;&gt;""),ROW($CM$2:$CM$208)-ROW($CM$2)+1)), ROWS(#REF!:#REF!))),"")</f>
        <v/>
      </c>
      <c r="CO46" t="e">
        <f>IF(#REF!="","",SUM(#REF!))</f>
        <v>#REF!</v>
      </c>
      <c r="CP46" t="e">
        <f t="array" ref="CP46">IF(#REF!="","",SUM(CO46:INDEX(CO46:CO252,MATCH(TRUE,INDEX(CO46:CO252="",0),0))))</f>
        <v>#REF!</v>
      </c>
      <c r="CQ46" t="e">
        <f t="shared" si="3"/>
        <v>#REF!</v>
      </c>
      <c r="CR46" t="str">
        <f t="array" ref="CR46">IFERROR(INDEX($CQ$2:$CQ$208,SMALL(IF(1-($CQ$2:$CQ$208=""),IF(1-(#REF!:#REF!&lt;&gt;""),ROW($CQ$2:$CQ$208)-ROW($CQ$2)+1)), ROWS(#REF!:#REF!))),"")</f>
        <v/>
      </c>
      <c r="CS46" t="e">
        <f>IF(#REF!="","",SUM(#REF!))</f>
        <v>#REF!</v>
      </c>
      <c r="CT46" t="e">
        <f t="array" ref="CT46">IF(#REF!="","",SUM(CS46:INDEX(CS46:CS252,MATCH(TRUE,INDEX(CS46:CS252="",0),0))))</f>
        <v>#REF!</v>
      </c>
      <c r="CU46" t="e">
        <f t="shared" si="4"/>
        <v>#REF!</v>
      </c>
      <c r="CV46" t="str">
        <f t="array" ref="CV46">IFERROR(INDEX($CU$2:$CU$208,SMALL(IF(1-($CU$2:$CU$208=""),IF(1-(#REF!:#REF!&lt;&gt;""),ROW($CU$2:$CU$208)-ROW($CU$2)+1)), ROWS(#REF!:#REF!))),"")</f>
        <v/>
      </c>
      <c r="CW46" t="e">
        <f>IF(#REF!="","",SUM(#REF!))</f>
        <v>#REF!</v>
      </c>
      <c r="CX46" t="e">
        <f t="array" ref="CX46">IF(#REF!="","",SUM(CW46:INDEX(CW46:CW252,MATCH(TRUE,INDEX(CW46:CW252="",0),0))))</f>
        <v>#REF!</v>
      </c>
      <c r="CY46" t="e">
        <f t="shared" si="5"/>
        <v>#REF!</v>
      </c>
      <c r="CZ46" t="str">
        <f t="array" ref="CZ46">IFERROR(INDEX($CY$2:$CY$208,SMALL(IF(1-($CY$2:$CY$208=""),IF(1-(#REF!:#REF!&lt;&gt;""),ROW($CY$2:$CY$208)-ROW($CY$2)+1)), ROWS(#REF!:#REF!))),"")</f>
        <v/>
      </c>
      <c r="DA46" t="e">
        <f>IF(#REF!="","",SUM(#REF!))</f>
        <v>#REF!</v>
      </c>
      <c r="DB46" t="e">
        <f t="array" ref="DB46">IF(#REF!="","",SUM(DA46:INDEX(DA46:DA252,MATCH(TRUE,INDEX(DA46:DA252="",0),0))))</f>
        <v>#REF!</v>
      </c>
      <c r="DC46" t="e">
        <f t="shared" si="6"/>
        <v>#REF!</v>
      </c>
      <c r="DD46" t="str">
        <f t="array" ref="DD46">IFERROR(INDEX($DC$2:$DC$208,SMALL(IF(1-($DC$2:$DC$208=""),IF(1-(#REF!:#REF!&lt;&gt;""),ROW($DC$2:$DC$208)-ROW($DC$2)+1)), ROWS(#REF!:#REF!))),"")</f>
        <v/>
      </c>
      <c r="DE46" t="e">
        <f>IF(#REF!="","",SUM(#REF!))</f>
        <v>#REF!</v>
      </c>
      <c r="DF46" t="e">
        <f t="array" ref="DF46">IF(#REF!="","",SUM(DE46:INDEX(DE46:DE252,MATCH(TRUE,INDEX(DE46:DE252="",0),0))))</f>
        <v>#REF!</v>
      </c>
      <c r="DG46" t="e">
        <f t="shared" si="7"/>
        <v>#REF!</v>
      </c>
      <c r="DH46" t="str">
        <f t="array" ref="DH46">IFERROR(INDEX($DG$2:$DG$208,SMALL(IF(1-($DG$2:$DG$208=""),IF(1-(#REF!:#REF!&lt;&gt;""),ROW($DG$2:$DG$208)-ROW($DG$2)+1)), ROWS(#REF!:#REF!))),"")</f>
        <v/>
      </c>
      <c r="DI46" t="e">
        <f>IF(#REF!="","",SUM(#REF!))</f>
        <v>#REF!</v>
      </c>
      <c r="DJ46" t="e">
        <f t="array" ref="DJ46">IF(#REF!="","",SUM(DI46:INDEX(DI46:DI252,MATCH(TRUE,INDEX(DI46:DI252="",0),0))))</f>
        <v>#REF!</v>
      </c>
      <c r="DK46" t="e">
        <f t="shared" si="8"/>
        <v>#REF!</v>
      </c>
      <c r="DL46" t="str">
        <f t="array" ref="DL46">IFERROR(INDEX($DK$2:$DK$208,SMALL(IF(1-($DK$2:$DK$208=""),IF(1-(#REF!:#REF!&lt;&gt;""),ROW($DK$2:$DK$208)-ROW($DK$2)+1)), ROWS(#REF!:#REF!))),"")</f>
        <v/>
      </c>
      <c r="DM46" t="e">
        <f>IF(#REF!="","",SUM(#REF!))</f>
        <v>#REF!</v>
      </c>
      <c r="DN46" t="e">
        <f t="array" ref="DN46">IF(#REF!="","",SUM(DM46:INDEX(DM46:DM252,MATCH(TRUE,INDEX(DM46:DM252="",0),0))))</f>
        <v>#REF!</v>
      </c>
      <c r="DO46" t="e">
        <f t="shared" si="9"/>
        <v>#REF!</v>
      </c>
      <c r="DP46" t="str">
        <f t="array" ref="DP46">IFERROR(INDEX($DO$2:$DO$208,SMALL(IF(1-($DO$2:$DO$208=""),IF(1-(#REF!:#REF!&lt;&gt;""),ROW($DO$2:$DO$208)-ROW($DO$2)+1)), ROWS(#REF!:#REF!))),"")</f>
        <v/>
      </c>
      <c r="DQ46" t="e">
        <f>IF(#REF!="","",SUM(#REF!))</f>
        <v>#REF!</v>
      </c>
      <c r="DR46" t="e">
        <f t="array" ref="DR46">IF(#REF!="","",SUM(DQ46:INDEX(DQ46:DQ252,MATCH(TRUE,INDEX(DQ46:DQ252="",0),0))))</f>
        <v>#REF!</v>
      </c>
      <c r="DS46" t="e">
        <f t="shared" si="10"/>
        <v>#REF!</v>
      </c>
      <c r="DT46" t="str">
        <f t="array" ref="DT46">IFERROR(INDEX($DS$2:$DS$208,SMALL(IF(1-($DS$2:$DS$208=""),IF(1-(#REF!:#REF!&lt;&gt;""),ROW($DS$2:$DS$208)-ROW($DS$2)+1)), ROWS(#REF!:#REF!))),"")</f>
        <v/>
      </c>
      <c r="DU46" t="e">
        <f>IF(#REF!="","",SUM(#REF!))</f>
        <v>#REF!</v>
      </c>
      <c r="DV46" t="e">
        <f t="array" ref="DV46">IF(#REF!="","",SUM(DU46:INDEX(DU46:DU252,MATCH(TRUE,INDEX(DU46:DU252="",0),0))))</f>
        <v>#REF!</v>
      </c>
      <c r="DW46" t="e">
        <f t="shared" si="11"/>
        <v>#REF!</v>
      </c>
      <c r="DX46" t="str">
        <f t="array" ref="DX46">IFERROR(INDEX($DW$2:$DW$208,SMALL(IF(1-($DW$2:$DW$208=""),IF(1-(#REF!:#REF!&lt;&gt;""),ROW($DW$2:$DW$208)-ROW($DW$2)+1)), ROWS(#REF!:#REF!))),"")</f>
        <v/>
      </c>
      <c r="DY46" t="e">
        <f>IF(#REF!="","",SUM(#REF!))</f>
        <v>#REF!</v>
      </c>
      <c r="DZ46" t="e">
        <f t="array" ref="DZ46">IF(#REF!="","",SUM(DY46:INDEX(DY46:DY252,MATCH(TRUE,INDEX(DY46:DY252="",0),0))))</f>
        <v>#REF!</v>
      </c>
      <c r="EA46" t="e">
        <f t="shared" si="12"/>
        <v>#REF!</v>
      </c>
      <c r="EB46" t="str">
        <f t="array" ref="EB46">IFERROR(INDEX($EA$2:$EA$208,SMALL(IF(1-($EA$2:$EA$208=""),IF(1-(#REF!:#REF!&lt;&gt;""),ROW($EA$2:$EA$208)-ROW($EA$2)+1)), ROWS(#REF!:#REF!))),"")</f>
        <v/>
      </c>
      <c r="EC46" t="e">
        <f>IF(#REF!="","",SUM(#REF!))</f>
        <v>#REF!</v>
      </c>
      <c r="ED46" t="e">
        <f t="array" ref="ED46">IF(#REF!="","",SUM(EC46:INDEX(EC46:EC252,MATCH(TRUE,INDEX(EC46:EC252="",0),0))))</f>
        <v>#REF!</v>
      </c>
      <c r="EE46" t="e">
        <f t="shared" si="13"/>
        <v>#REF!</v>
      </c>
      <c r="EF46" t="str">
        <f t="array" ref="EF46">IFERROR(INDEX($EE$2:$EE$208,SMALL(IF(1-($EE$2:$EE$208=""),IF(1-(#REF!:#REF!&lt;&gt;""),ROW($EE$2:$EE$208)-ROW($EE$2)+1)), ROWS(#REF!:#REF!))),"")</f>
        <v/>
      </c>
      <c r="EG46" t="e">
        <f>IF(#REF!="","",SUM(#REF!))</f>
        <v>#REF!</v>
      </c>
      <c r="EH46" t="e">
        <f t="array" ref="EH46">IF(#REF!="","",SUM(EG46:INDEX(EG46:EG252,MATCH(TRUE,INDEX(EG46:EG252="",0),0))))</f>
        <v>#REF!</v>
      </c>
      <c r="EI46" t="e">
        <f t="shared" si="14"/>
        <v>#REF!</v>
      </c>
      <c r="EJ46" t="str">
        <f t="array" ref="EJ46">IFERROR(INDEX($EI$2:$EI$208,SMALL(IF(1-($EI$2:$EI$208=""),IF(1-(#REF!:#REF!&lt;&gt;""),ROW($EI$2:$EI$208)-ROW($EI$2)+1)), ROWS(#REF!:#REF!))),"")</f>
        <v/>
      </c>
      <c r="EK46" t="e">
        <f>IF(#REF!="","",SUM(#REF!))</f>
        <v>#REF!</v>
      </c>
      <c r="EL46" t="e">
        <f t="array" ref="EL46">IF(#REF!="","",SUM(EK46:INDEX(EK46:EK252,MATCH(TRUE,INDEX(EK46:EK252="",0),0))))</f>
        <v>#REF!</v>
      </c>
      <c r="EM46" t="e">
        <f t="shared" si="15"/>
        <v>#REF!</v>
      </c>
      <c r="EN46" t="str">
        <f t="array" ref="EN46">IFERROR(INDEX($EM$2:$EM$208,SMALL(IF(1-($EM$2:$EM$208=""),IF(1-(#REF!:#REF!&lt;&gt;""),ROW($EM$2:$EM$208)-ROW($EM$2)+1)), ROWS(#REF!:#REF!))),"")</f>
        <v/>
      </c>
      <c r="EO46" t="e">
        <f>IF(#REF!="","",SUM(#REF!))</f>
        <v>#REF!</v>
      </c>
      <c r="EP46" t="e">
        <f t="array" ref="EP46">IF(#REF!="","",SUM(EO46:INDEX(EO46:EO252,MATCH(TRUE,INDEX(EO46:EO252="",0),0))))</f>
        <v>#REF!</v>
      </c>
      <c r="EQ46" t="e">
        <f t="shared" si="16"/>
        <v>#REF!</v>
      </c>
      <c r="ER46" t="str">
        <f t="array" ref="ER46">IFERROR(INDEX($EQ$2:$EQ$208,SMALL(IF(1-($EQ$2:$EQ$208=""),IF(1-(#REF!:#REF!&lt;&gt;""),ROW($EQ$2:$EQ$208)-ROW($EQ$2)+1)), ROWS(#REF!:#REF!))),"")</f>
        <v/>
      </c>
      <c r="ES46" t="e">
        <f>IF(#REF!="","",SUM(#REF!))</f>
        <v>#REF!</v>
      </c>
      <c r="ET46" t="e">
        <f t="array" ref="ET46">IF(#REF!="","",SUM(ES46:INDEX(ES46:ES252,MATCH(TRUE,INDEX(ES46:ES252="",0),0))))</f>
        <v>#REF!</v>
      </c>
      <c r="EU46" t="e">
        <f t="shared" si="17"/>
        <v>#REF!</v>
      </c>
      <c r="EV46" t="str">
        <f t="array" ref="EV46">IFERROR(INDEX($EU$2:$EU$208,SMALL(IF(1-($EU$2:$EU$208=""),IF(1-(#REF!:#REF!&lt;&gt;""),ROW($EU$2:$EU$208)-ROW($EU$2)+1)), ROWS(#REF!:#REF!))),"")</f>
        <v/>
      </c>
      <c r="EW46" t="e">
        <f>IF(#REF!="","",SUM(#REF!))</f>
        <v>#REF!</v>
      </c>
      <c r="EX46" t="e">
        <f t="array" ref="EX46">IF(#REF!="","",SUM(EW46:INDEX(EW46:EW252,MATCH(TRUE,INDEX(EW46:EW252="",0),0))))</f>
        <v>#REF!</v>
      </c>
      <c r="EY46" t="e">
        <f t="shared" si="18"/>
        <v>#REF!</v>
      </c>
      <c r="EZ46" t="str">
        <f t="array" ref="EZ46">IFERROR(INDEX($EY$2:$EY$208,SMALL(IF(1-($EY$2:$EY$208=""),IF(1-(#REF!:#REF!&lt;&gt;""),ROW($EY$2:$EY$208)-ROW($EY$2)+1)), ROWS(#REF!:#REF!))),"")</f>
        <v/>
      </c>
      <c r="FA46" t="e">
        <f>IF(#REF!="","",SUM(#REF!))</f>
        <v>#REF!</v>
      </c>
      <c r="FB46" t="e">
        <f t="array" ref="FB46">IF(#REF!="","",SUM(FA46:INDEX(FA46:FA252,MATCH(TRUE,INDEX(FA46:FA252="",0),0))))</f>
        <v>#REF!</v>
      </c>
      <c r="FC46" t="e">
        <f t="shared" si="19"/>
        <v>#REF!</v>
      </c>
      <c r="FD46" t="str">
        <f t="array" ref="FD46">IFERROR(INDEX($FC$2:$FC$208,SMALL(IF(1-($FC$2:$FC$208=""),IF(1-(#REF!:#REF!&lt;&gt;""),ROW($FC$2:$FC$208)-ROW($FC$2)+1)), ROWS(#REF!:#REF!))),"")</f>
        <v/>
      </c>
    </row>
    <row r="47" spans="1:160" x14ac:dyDescent="0.25">
      <c r="A47" t="e">
        <f>IF(#REF!="","",SUM(#REF!))</f>
        <v>#REF!</v>
      </c>
      <c r="B47" t="e">
        <f t="array" ref="B47">IF(#REF!="","",SUM($A47:INDEX(A47:$A$208,MATCH(TRUE,INDEX($A47:$A$208="",0),0))))</f>
        <v>#REF!</v>
      </c>
      <c r="C47" t="e">
        <f t="shared" si="20"/>
        <v>#REF!</v>
      </c>
      <c r="E47" t="e">
        <f>IF(#REF!="","",SUM(#REF!))</f>
        <v>#REF!</v>
      </c>
      <c r="F47" t="e">
        <f t="array" ref="F47">IF(#REF!="","",SUM($E47:INDEX(E47:$E$208,MATCH(TRUE,INDEX($E47:$E$208="",0),0))))</f>
        <v>#REF!</v>
      </c>
      <c r="G47" t="e">
        <f t="shared" si="21"/>
        <v>#REF!</v>
      </c>
      <c r="I47" t="e">
        <f>IF(#REF!="","",SUM(#REF!))</f>
        <v>#REF!</v>
      </c>
      <c r="J47" t="e">
        <f t="array" ref="J47">IF(#REF!="","",SUM(I47:INDEX(I47:I253,MATCH(TRUE,INDEX(I47:I253="",0),0))))</f>
        <v>#REF!</v>
      </c>
      <c r="K47" t="e">
        <f t="shared" si="22"/>
        <v>#REF!</v>
      </c>
      <c r="M47" t="e">
        <f>IF(#REF!="","",SUM(#REF!))</f>
        <v>#REF!</v>
      </c>
      <c r="N47" t="e">
        <f t="array" ref="N47">IF(#REF!="","",SUM(M47:INDEX(M47:M253,MATCH(TRUE,INDEX(M47:M253="",0),0))))</f>
        <v>#REF!</v>
      </c>
      <c r="O47" t="e">
        <f t="shared" si="23"/>
        <v>#REF!</v>
      </c>
      <c r="Q47" t="e">
        <f>IF(#REF!="","",SUM(#REF!))</f>
        <v>#REF!</v>
      </c>
      <c r="R47" t="e">
        <f t="array" ref="R47">IF(#REF!="","",SUM(Q47:INDEX(Q47:Q253,MATCH(TRUE,INDEX(Q47:Q253="",0),0))))</f>
        <v>#REF!</v>
      </c>
      <c r="S47" t="e">
        <f t="shared" si="24"/>
        <v>#REF!</v>
      </c>
      <c r="U47" t="e">
        <f>IF(#REF!="","",SUM(#REF!))</f>
        <v>#REF!</v>
      </c>
      <c r="V47" t="e">
        <f t="array" ref="V47">IF(#REF!="","",SUM(U47:INDEX(U47:U253,MATCH(TRUE,INDEX(U47:U253="",0),0))))</f>
        <v>#REF!</v>
      </c>
      <c r="W47" t="e">
        <f t="shared" si="25"/>
        <v>#REF!</v>
      </c>
      <c r="Y47" t="e">
        <f>IF(#REF!="","",SUM(#REF!))</f>
        <v>#REF!</v>
      </c>
      <c r="Z47" t="e">
        <f t="array" ref="Z47">IF(#REF!="","",SUM(Y47:INDEX(Y47:Y253,MATCH(TRUE,INDEX(Y47:Y253="",0),0))))</f>
        <v>#REF!</v>
      </c>
      <c r="AA47" t="e">
        <f t="shared" si="26"/>
        <v>#REF!</v>
      </c>
      <c r="AC47" t="e">
        <f>IF(#REF!="","",SUM(#REF!))</f>
        <v>#REF!</v>
      </c>
      <c r="AD47" t="e">
        <f t="array" ref="AD47">IF(#REF!="","",SUM(AC47:INDEX(AC47:AC253,MATCH(TRUE,INDEX(AC47:AC253="",0),0))))</f>
        <v>#REF!</v>
      </c>
      <c r="AE47" t="e">
        <f t="shared" si="27"/>
        <v>#REF!</v>
      </c>
      <c r="AG47" t="e">
        <f>IF(#REF!="","",SUM(#REF!))</f>
        <v>#REF!</v>
      </c>
      <c r="AH47" t="e">
        <f t="array" ref="AH47">IF(#REF!="","",SUM(AG47:INDEX(AG47:AG253,MATCH(TRUE,INDEX(AG47:AG253="",0),0))))</f>
        <v>#REF!</v>
      </c>
      <c r="AI47" t="e">
        <f t="shared" si="28"/>
        <v>#REF!</v>
      </c>
      <c r="AK47" t="e">
        <f>IF(#REF!="","",SUM(#REF!))</f>
        <v>#REF!</v>
      </c>
      <c r="AL47" t="e">
        <f t="array" ref="AL47">IF(#REF!="","",SUM(AK47:INDEX(AK47:AK253,MATCH(TRUE,INDEX(AK47:AK253="",0),0))))</f>
        <v>#REF!</v>
      </c>
      <c r="AM47" t="e">
        <f t="shared" si="29"/>
        <v>#REF!</v>
      </c>
      <c r="AO47" t="e">
        <f>IF(#REF!="","",SUM(#REF!))</f>
        <v>#REF!</v>
      </c>
      <c r="AP47" t="e">
        <f t="array" ref="AP47">IF(#REF!="","",SUM(AO47:INDEX(AO47:AO253,MATCH(TRUE,INDEX(AO47:AO253="",0),0))))</f>
        <v>#REF!</v>
      </c>
      <c r="AQ47" t="e">
        <f t="shared" si="30"/>
        <v>#REF!</v>
      </c>
      <c r="AS47" t="e">
        <f>IF(#REF!="","",SUM(#REF!))</f>
        <v>#REF!</v>
      </c>
      <c r="AT47" t="e">
        <f t="array" ref="AT47">IF(#REF!="","",SUM(AS47:INDEX(AS47:AS253,MATCH(TRUE,INDEX(AS47:AS253="",0),0))))</f>
        <v>#REF!</v>
      </c>
      <c r="AU47" t="e">
        <f t="shared" si="31"/>
        <v>#REF!</v>
      </c>
      <c r="AW47" t="e">
        <f>IF(#REF!="","",SUM(#REF!))</f>
        <v>#REF!</v>
      </c>
      <c r="AX47" t="e">
        <f t="array" ref="AX47">IF(#REF!="","",SUM(AW47:INDEX(AW47:AW253,MATCH(TRUE,INDEX(AW47:AW253="",0),0))))</f>
        <v>#REF!</v>
      </c>
      <c r="AY47" t="e">
        <f t="shared" si="32"/>
        <v>#REF!</v>
      </c>
      <c r="BA47" t="e">
        <f>IF(#REF!="","",SUM(#REF!))</f>
        <v>#REF!</v>
      </c>
      <c r="BB47" t="e">
        <f t="array" ref="BB47">IF(#REF!="","",SUM(BA47:INDEX(BA47:BA253,MATCH(TRUE,INDEX(BA47:BA253="",0),0))))</f>
        <v>#REF!</v>
      </c>
      <c r="BC47" t="e">
        <f t="shared" si="33"/>
        <v>#REF!</v>
      </c>
      <c r="BE47" t="e">
        <f>IF(#REF!="","",SUM(#REF!))</f>
        <v>#REF!</v>
      </c>
      <c r="BF47" t="e">
        <f t="array" ref="BF47">IF(#REF!="","",SUM(BE47:INDEX(BE47:BE253,MATCH(TRUE,INDEX(BE47:BE253="",0),0))))</f>
        <v>#REF!</v>
      </c>
      <c r="BG47" t="e">
        <f t="shared" si="34"/>
        <v>#REF!</v>
      </c>
      <c r="BI47" t="e">
        <f>IF(#REF!="","",SUM(#REF!))</f>
        <v>#REF!</v>
      </c>
      <c r="BJ47" t="e">
        <f t="array" ref="BJ47">IF(#REF!="","",SUM(BI47:INDEX(BI47:BI253,MATCH(TRUE,INDEX(BI47:BI253="",0),0))))</f>
        <v>#REF!</v>
      </c>
      <c r="BK47" t="e">
        <f t="shared" si="35"/>
        <v>#REF!</v>
      </c>
      <c r="BM47" t="e">
        <f>IF(#REF!="","",SUM(#REF!))</f>
        <v>#REF!</v>
      </c>
      <c r="BN47" t="e">
        <f t="array" ref="BN47">IF(#REF!="","",SUM(BM47:INDEX(BM47:BM253,MATCH(TRUE,INDEX(BM47:BM253="",0),0))))</f>
        <v>#REF!</v>
      </c>
      <c r="BO47" t="e">
        <f t="shared" si="36"/>
        <v>#REF!</v>
      </c>
      <c r="BQ47" t="e">
        <f>IF(#REF!="","",SUM(#REF!))</f>
        <v>#REF!</v>
      </c>
      <c r="BR47" t="e">
        <f t="array" ref="BR47">IF(#REF!="","",SUM(BQ47:INDEX(BQ47:BQ253,MATCH(TRUE,INDEX(BQ47:BQ253="",0),0))))</f>
        <v>#REF!</v>
      </c>
      <c r="BS47" t="e">
        <f t="shared" si="37"/>
        <v>#REF!</v>
      </c>
      <c r="BU47" t="e">
        <f>IF(#REF!="","",SUM(#REF!))</f>
        <v>#REF!</v>
      </c>
      <c r="BV47" t="e">
        <f t="array" ref="BV47">IF(#REF!="","",SUM(BU47:INDEX(BU47:BU253,MATCH(TRUE,INDEX(BU47:BU253="",0),0))))</f>
        <v>#REF!</v>
      </c>
      <c r="BW47" t="e">
        <f t="shared" si="38"/>
        <v>#REF!</v>
      </c>
      <c r="BY47" t="e">
        <f>IF(#REF!="","",SUM(#REF!))</f>
        <v>#REF!</v>
      </c>
      <c r="BZ47" t="e">
        <f t="array" ref="BZ47">IF(#REF!="","",SUM(BY47:INDEX(BY47:BY253,MATCH(TRUE,INDEX(BY47:BY253="",0),0))))</f>
        <v>#REF!</v>
      </c>
      <c r="CA47" t="e">
        <f t="shared" si="39"/>
        <v>#REF!</v>
      </c>
      <c r="CC47" t="e">
        <f>IF(#REF!="","",SUM(#REF!))</f>
        <v>#REF!</v>
      </c>
      <c r="CD47" t="e">
        <f t="array" ref="CD47">IF(#REF!="","",SUM(CC47:INDEX(CC47:CC253,MATCH(TRUE,INDEX(CC47:CC253="",0),0))))</f>
        <v>#REF!</v>
      </c>
      <c r="CE47" t="e">
        <f t="shared" si="0"/>
        <v>#REF!</v>
      </c>
      <c r="CF47" t="str">
        <f t="array" ref="CF47">IFERROR(INDEX($CE$2:$CE$208,SMALL(IF(1-($CE$2:$CE$208=""),IF(1-(#REF!:#REF!&lt;&gt;""),ROW($CE$2:$CE$208)-ROW($CE$2)+1)), ROWS(#REF!:#REF!))),"")</f>
        <v/>
      </c>
      <c r="CG47" t="e">
        <f>IF(#REF!="","",SUM(#REF!))</f>
        <v>#REF!</v>
      </c>
      <c r="CH47" t="e">
        <f t="array" ref="CH47">IF(#REF!="","",SUM(CG47:INDEX(CG47:CG253,MATCH(TRUE,INDEX(CG47:CG253="",0),0))))</f>
        <v>#REF!</v>
      </c>
      <c r="CI47" t="e">
        <f t="shared" si="1"/>
        <v>#REF!</v>
      </c>
      <c r="CJ47" t="str">
        <f t="array" ref="CJ47">IFERROR(INDEX($CI$2:$CI$208,SMALL(IF(1-($CI$2:$CI$208=""),IF(1-(#REF!:#REF!&lt;&gt;""),ROW($CI$2:$CI$208)-ROW($CI$2)+1)), ROWS(#REF!:#REF!))),"")</f>
        <v/>
      </c>
      <c r="CK47" t="e">
        <f>IF(#REF!="","",SUM(#REF!))</f>
        <v>#REF!</v>
      </c>
      <c r="CL47" t="e">
        <f t="array" ref="CL47">IF(#REF!="","",SUM(CK47:INDEX(CK47:CK253,MATCH(TRUE,INDEX(CK47:CK253="",0),0))))</f>
        <v>#REF!</v>
      </c>
      <c r="CM47" t="e">
        <f t="shared" si="2"/>
        <v>#REF!</v>
      </c>
      <c r="CN47" t="str">
        <f t="array" ref="CN47">IFERROR(INDEX($CM$2:$CM$208,SMALL(IF(1-($CM$2:$CM$208=""),IF(1-(#REF!:#REF!&lt;&gt;""),ROW($CM$2:$CM$208)-ROW($CM$2)+1)), ROWS(#REF!:#REF!))),"")</f>
        <v/>
      </c>
      <c r="CO47" t="e">
        <f>IF(#REF!="","",SUM(#REF!))</f>
        <v>#REF!</v>
      </c>
      <c r="CP47" t="e">
        <f t="array" ref="CP47">IF(#REF!="","",SUM(CO47:INDEX(CO47:CO253,MATCH(TRUE,INDEX(CO47:CO253="",0),0))))</f>
        <v>#REF!</v>
      </c>
      <c r="CQ47" t="e">
        <f t="shared" si="3"/>
        <v>#REF!</v>
      </c>
      <c r="CR47" t="str">
        <f t="array" ref="CR47">IFERROR(INDEX($CQ$2:$CQ$208,SMALL(IF(1-($CQ$2:$CQ$208=""),IF(1-(#REF!:#REF!&lt;&gt;""),ROW($CQ$2:$CQ$208)-ROW($CQ$2)+1)), ROWS(#REF!:#REF!))),"")</f>
        <v/>
      </c>
      <c r="CS47" t="e">
        <f>IF(#REF!="","",SUM(#REF!))</f>
        <v>#REF!</v>
      </c>
      <c r="CT47" t="e">
        <f t="array" ref="CT47">IF(#REF!="","",SUM(CS47:INDEX(CS47:CS253,MATCH(TRUE,INDEX(CS47:CS253="",0),0))))</f>
        <v>#REF!</v>
      </c>
      <c r="CU47" t="e">
        <f t="shared" si="4"/>
        <v>#REF!</v>
      </c>
      <c r="CV47" t="str">
        <f t="array" ref="CV47">IFERROR(INDEX($CU$2:$CU$208,SMALL(IF(1-($CU$2:$CU$208=""),IF(1-(#REF!:#REF!&lt;&gt;""),ROW($CU$2:$CU$208)-ROW($CU$2)+1)), ROWS(#REF!:#REF!))),"")</f>
        <v/>
      </c>
      <c r="CW47" t="e">
        <f>IF(#REF!="","",SUM(#REF!))</f>
        <v>#REF!</v>
      </c>
      <c r="CX47" t="e">
        <f t="array" ref="CX47">IF(#REF!="","",SUM(CW47:INDEX(CW47:CW253,MATCH(TRUE,INDEX(CW47:CW253="",0),0))))</f>
        <v>#REF!</v>
      </c>
      <c r="CY47" t="e">
        <f t="shared" si="5"/>
        <v>#REF!</v>
      </c>
      <c r="CZ47" t="str">
        <f t="array" ref="CZ47">IFERROR(INDEX($CY$2:$CY$208,SMALL(IF(1-($CY$2:$CY$208=""),IF(1-(#REF!:#REF!&lt;&gt;""),ROW($CY$2:$CY$208)-ROW($CY$2)+1)), ROWS(#REF!:#REF!))),"")</f>
        <v/>
      </c>
      <c r="DA47" t="e">
        <f>IF(#REF!="","",SUM(#REF!))</f>
        <v>#REF!</v>
      </c>
      <c r="DB47" t="e">
        <f t="array" ref="DB47">IF(#REF!="","",SUM(DA47:INDEX(DA47:DA253,MATCH(TRUE,INDEX(DA47:DA253="",0),0))))</f>
        <v>#REF!</v>
      </c>
      <c r="DC47" t="e">
        <f t="shared" si="6"/>
        <v>#REF!</v>
      </c>
      <c r="DD47" t="str">
        <f t="array" ref="DD47">IFERROR(INDEX($DC$2:$DC$208,SMALL(IF(1-($DC$2:$DC$208=""),IF(1-(#REF!:#REF!&lt;&gt;""),ROW($DC$2:$DC$208)-ROW($DC$2)+1)), ROWS(#REF!:#REF!))),"")</f>
        <v/>
      </c>
      <c r="DE47" t="e">
        <f>IF(#REF!="","",SUM(#REF!))</f>
        <v>#REF!</v>
      </c>
      <c r="DF47" t="e">
        <f t="array" ref="DF47">IF(#REF!="","",SUM(DE47:INDEX(DE47:DE253,MATCH(TRUE,INDEX(DE47:DE253="",0),0))))</f>
        <v>#REF!</v>
      </c>
      <c r="DG47" t="e">
        <f t="shared" si="7"/>
        <v>#REF!</v>
      </c>
      <c r="DH47" t="str">
        <f t="array" ref="DH47">IFERROR(INDEX($DG$2:$DG$208,SMALL(IF(1-($DG$2:$DG$208=""),IF(1-(#REF!:#REF!&lt;&gt;""),ROW($DG$2:$DG$208)-ROW($DG$2)+1)), ROWS(#REF!:#REF!))),"")</f>
        <v/>
      </c>
      <c r="DI47" t="e">
        <f>IF(#REF!="","",SUM(#REF!))</f>
        <v>#REF!</v>
      </c>
      <c r="DJ47" t="e">
        <f t="array" ref="DJ47">IF(#REF!="","",SUM(DI47:INDEX(DI47:DI253,MATCH(TRUE,INDEX(DI47:DI253="",0),0))))</f>
        <v>#REF!</v>
      </c>
      <c r="DK47" t="e">
        <f t="shared" si="8"/>
        <v>#REF!</v>
      </c>
      <c r="DL47" t="str">
        <f t="array" ref="DL47">IFERROR(INDEX($DK$2:$DK$208,SMALL(IF(1-($DK$2:$DK$208=""),IF(1-(#REF!:#REF!&lt;&gt;""),ROW($DK$2:$DK$208)-ROW($DK$2)+1)), ROWS(#REF!:#REF!))),"")</f>
        <v/>
      </c>
      <c r="DM47" t="e">
        <f>IF(#REF!="","",SUM(#REF!))</f>
        <v>#REF!</v>
      </c>
      <c r="DN47" t="e">
        <f t="array" ref="DN47">IF(#REF!="","",SUM(DM47:INDEX(DM47:DM253,MATCH(TRUE,INDEX(DM47:DM253="",0),0))))</f>
        <v>#REF!</v>
      </c>
      <c r="DO47" t="e">
        <f t="shared" si="9"/>
        <v>#REF!</v>
      </c>
      <c r="DP47" t="str">
        <f t="array" ref="DP47">IFERROR(INDEX($DO$2:$DO$208,SMALL(IF(1-($DO$2:$DO$208=""),IF(1-(#REF!:#REF!&lt;&gt;""),ROW($DO$2:$DO$208)-ROW($DO$2)+1)), ROWS(#REF!:#REF!))),"")</f>
        <v/>
      </c>
      <c r="DQ47" t="e">
        <f>IF(#REF!="","",SUM(#REF!))</f>
        <v>#REF!</v>
      </c>
      <c r="DR47" t="e">
        <f t="array" ref="DR47">IF(#REF!="","",SUM(DQ47:INDEX(DQ47:DQ253,MATCH(TRUE,INDEX(DQ47:DQ253="",0),0))))</f>
        <v>#REF!</v>
      </c>
      <c r="DS47" t="e">
        <f t="shared" si="10"/>
        <v>#REF!</v>
      </c>
      <c r="DT47" t="str">
        <f t="array" ref="DT47">IFERROR(INDEX($DS$2:$DS$208,SMALL(IF(1-($DS$2:$DS$208=""),IF(1-(#REF!:#REF!&lt;&gt;""),ROW($DS$2:$DS$208)-ROW($DS$2)+1)), ROWS(#REF!:#REF!))),"")</f>
        <v/>
      </c>
      <c r="DU47" t="e">
        <f>IF(#REF!="","",SUM(#REF!))</f>
        <v>#REF!</v>
      </c>
      <c r="DV47" t="e">
        <f t="array" ref="DV47">IF(#REF!="","",SUM(DU47:INDEX(DU47:DU253,MATCH(TRUE,INDEX(DU47:DU253="",0),0))))</f>
        <v>#REF!</v>
      </c>
      <c r="DW47" t="e">
        <f t="shared" si="11"/>
        <v>#REF!</v>
      </c>
      <c r="DX47" t="str">
        <f t="array" ref="DX47">IFERROR(INDEX($DW$2:$DW$208,SMALL(IF(1-($DW$2:$DW$208=""),IF(1-(#REF!:#REF!&lt;&gt;""),ROW($DW$2:$DW$208)-ROW($DW$2)+1)), ROWS(#REF!:#REF!))),"")</f>
        <v/>
      </c>
      <c r="DY47" t="e">
        <f>IF(#REF!="","",SUM(#REF!))</f>
        <v>#REF!</v>
      </c>
      <c r="DZ47" t="e">
        <f t="array" ref="DZ47">IF(#REF!="","",SUM(DY47:INDEX(DY47:DY253,MATCH(TRUE,INDEX(DY47:DY253="",0),0))))</f>
        <v>#REF!</v>
      </c>
      <c r="EA47" t="e">
        <f t="shared" si="12"/>
        <v>#REF!</v>
      </c>
      <c r="EB47" t="str">
        <f t="array" ref="EB47">IFERROR(INDEX($EA$2:$EA$208,SMALL(IF(1-($EA$2:$EA$208=""),IF(1-(#REF!:#REF!&lt;&gt;""),ROW($EA$2:$EA$208)-ROW($EA$2)+1)), ROWS(#REF!:#REF!))),"")</f>
        <v/>
      </c>
      <c r="EC47" t="e">
        <f>IF(#REF!="","",SUM(#REF!))</f>
        <v>#REF!</v>
      </c>
      <c r="ED47" t="e">
        <f t="array" ref="ED47">IF(#REF!="","",SUM(EC47:INDEX(EC47:EC253,MATCH(TRUE,INDEX(EC47:EC253="",0),0))))</f>
        <v>#REF!</v>
      </c>
      <c r="EE47" t="e">
        <f t="shared" si="13"/>
        <v>#REF!</v>
      </c>
      <c r="EF47" t="str">
        <f t="array" ref="EF47">IFERROR(INDEX($EE$2:$EE$208,SMALL(IF(1-($EE$2:$EE$208=""),IF(1-(#REF!:#REF!&lt;&gt;""),ROW($EE$2:$EE$208)-ROW($EE$2)+1)), ROWS(#REF!:#REF!))),"")</f>
        <v/>
      </c>
      <c r="EG47" t="e">
        <f>IF(#REF!="","",SUM(#REF!))</f>
        <v>#REF!</v>
      </c>
      <c r="EH47" t="e">
        <f t="array" ref="EH47">IF(#REF!="","",SUM(EG47:INDEX(EG47:EG253,MATCH(TRUE,INDEX(EG47:EG253="",0),0))))</f>
        <v>#REF!</v>
      </c>
      <c r="EI47" t="e">
        <f t="shared" si="14"/>
        <v>#REF!</v>
      </c>
      <c r="EJ47" t="str">
        <f t="array" ref="EJ47">IFERROR(INDEX($EI$2:$EI$208,SMALL(IF(1-($EI$2:$EI$208=""),IF(1-(#REF!:#REF!&lt;&gt;""),ROW($EI$2:$EI$208)-ROW($EI$2)+1)), ROWS(#REF!:#REF!))),"")</f>
        <v/>
      </c>
      <c r="EK47" t="e">
        <f>IF(#REF!="","",SUM(#REF!))</f>
        <v>#REF!</v>
      </c>
      <c r="EL47" t="e">
        <f t="array" ref="EL47">IF(#REF!="","",SUM(EK47:INDEX(EK47:EK253,MATCH(TRUE,INDEX(EK47:EK253="",0),0))))</f>
        <v>#REF!</v>
      </c>
      <c r="EM47" t="e">
        <f t="shared" si="15"/>
        <v>#REF!</v>
      </c>
      <c r="EN47" t="str">
        <f t="array" ref="EN47">IFERROR(INDEX($EM$2:$EM$208,SMALL(IF(1-($EM$2:$EM$208=""),IF(1-(#REF!:#REF!&lt;&gt;""),ROW($EM$2:$EM$208)-ROW($EM$2)+1)), ROWS(#REF!:#REF!))),"")</f>
        <v/>
      </c>
      <c r="EO47" t="e">
        <f>IF(#REF!="","",SUM(#REF!))</f>
        <v>#REF!</v>
      </c>
      <c r="EP47" t="e">
        <f t="array" ref="EP47">IF(#REF!="","",SUM(EO47:INDEX(EO47:EO253,MATCH(TRUE,INDEX(EO47:EO253="",0),0))))</f>
        <v>#REF!</v>
      </c>
      <c r="EQ47" t="e">
        <f t="shared" si="16"/>
        <v>#REF!</v>
      </c>
      <c r="ER47" t="str">
        <f t="array" ref="ER47">IFERROR(INDEX($EQ$2:$EQ$208,SMALL(IF(1-($EQ$2:$EQ$208=""),IF(1-(#REF!:#REF!&lt;&gt;""),ROW($EQ$2:$EQ$208)-ROW($EQ$2)+1)), ROWS(#REF!:#REF!))),"")</f>
        <v/>
      </c>
      <c r="ES47" t="e">
        <f>IF(#REF!="","",SUM(#REF!))</f>
        <v>#REF!</v>
      </c>
      <c r="ET47" t="e">
        <f t="array" ref="ET47">IF(#REF!="","",SUM(ES47:INDEX(ES47:ES253,MATCH(TRUE,INDEX(ES47:ES253="",0),0))))</f>
        <v>#REF!</v>
      </c>
      <c r="EU47" t="e">
        <f t="shared" si="17"/>
        <v>#REF!</v>
      </c>
      <c r="EV47" t="str">
        <f t="array" ref="EV47">IFERROR(INDEX($EU$2:$EU$208,SMALL(IF(1-($EU$2:$EU$208=""),IF(1-(#REF!:#REF!&lt;&gt;""),ROW($EU$2:$EU$208)-ROW($EU$2)+1)), ROWS(#REF!:#REF!))),"")</f>
        <v/>
      </c>
      <c r="EW47" t="e">
        <f>IF(#REF!="","",SUM(#REF!))</f>
        <v>#REF!</v>
      </c>
      <c r="EX47" t="e">
        <f t="array" ref="EX47">IF(#REF!="","",SUM(EW47:INDEX(EW47:EW253,MATCH(TRUE,INDEX(EW47:EW253="",0),0))))</f>
        <v>#REF!</v>
      </c>
      <c r="EY47" t="e">
        <f t="shared" si="18"/>
        <v>#REF!</v>
      </c>
      <c r="EZ47" t="str">
        <f t="array" ref="EZ47">IFERROR(INDEX($EY$2:$EY$208,SMALL(IF(1-($EY$2:$EY$208=""),IF(1-(#REF!:#REF!&lt;&gt;""),ROW($EY$2:$EY$208)-ROW($EY$2)+1)), ROWS(#REF!:#REF!))),"")</f>
        <v/>
      </c>
      <c r="FA47" t="e">
        <f>IF(#REF!="","",SUM(#REF!))</f>
        <v>#REF!</v>
      </c>
      <c r="FB47" t="e">
        <f t="array" ref="FB47">IF(#REF!="","",SUM(FA47:INDEX(FA47:FA253,MATCH(TRUE,INDEX(FA47:FA253="",0),0))))</f>
        <v>#REF!</v>
      </c>
      <c r="FC47" t="e">
        <f t="shared" si="19"/>
        <v>#REF!</v>
      </c>
      <c r="FD47" t="str">
        <f t="array" ref="FD47">IFERROR(INDEX($FC$2:$FC$208,SMALL(IF(1-($FC$2:$FC$208=""),IF(1-(#REF!:#REF!&lt;&gt;""),ROW($FC$2:$FC$208)-ROW($FC$2)+1)), ROWS(#REF!:#REF!))),"")</f>
        <v/>
      </c>
    </row>
    <row r="48" spans="1:160" x14ac:dyDescent="0.25">
      <c r="A48" t="e">
        <f>IF(#REF!="","",SUM(#REF!))</f>
        <v>#REF!</v>
      </c>
      <c r="B48" t="e">
        <f t="array" ref="B48">IF(#REF!="","",SUM($A48:INDEX(A48:$A$208,MATCH(TRUE,INDEX($A48:$A$208="",0),0))))</f>
        <v>#REF!</v>
      </c>
      <c r="C48" t="e">
        <f t="shared" si="20"/>
        <v>#REF!</v>
      </c>
      <c r="E48" t="e">
        <f>IF(#REF!="","",SUM(#REF!))</f>
        <v>#REF!</v>
      </c>
      <c r="F48" t="e">
        <f t="array" ref="F48">IF(#REF!="","",SUM($E48:INDEX(E48:$E$208,MATCH(TRUE,INDEX($E48:$E$208="",0),0))))</f>
        <v>#REF!</v>
      </c>
      <c r="G48" t="e">
        <f t="shared" si="21"/>
        <v>#REF!</v>
      </c>
      <c r="I48" t="e">
        <f>IF(#REF!="","",SUM(#REF!))</f>
        <v>#REF!</v>
      </c>
      <c r="J48" t="e">
        <f t="array" ref="J48">IF(#REF!="","",SUM(I48:INDEX(I48:I254,MATCH(TRUE,INDEX(I48:I254="",0),0))))</f>
        <v>#REF!</v>
      </c>
      <c r="K48" t="e">
        <f t="shared" si="22"/>
        <v>#REF!</v>
      </c>
      <c r="M48" t="e">
        <f>IF(#REF!="","",SUM(#REF!))</f>
        <v>#REF!</v>
      </c>
      <c r="N48" t="e">
        <f t="array" ref="N48">IF(#REF!="","",SUM(M48:INDEX(M48:M254,MATCH(TRUE,INDEX(M48:M254="",0),0))))</f>
        <v>#REF!</v>
      </c>
      <c r="O48" t="e">
        <f t="shared" si="23"/>
        <v>#REF!</v>
      </c>
      <c r="Q48" t="e">
        <f>IF(#REF!="","",SUM(#REF!))</f>
        <v>#REF!</v>
      </c>
      <c r="R48" t="e">
        <f t="array" ref="R48">IF(#REF!="","",SUM(Q48:INDEX(Q48:Q254,MATCH(TRUE,INDEX(Q48:Q254="",0),0))))</f>
        <v>#REF!</v>
      </c>
      <c r="S48" t="e">
        <f t="shared" si="24"/>
        <v>#REF!</v>
      </c>
      <c r="U48" t="e">
        <f>IF(#REF!="","",SUM(#REF!))</f>
        <v>#REF!</v>
      </c>
      <c r="V48" t="e">
        <f t="array" ref="V48">IF(#REF!="","",SUM(U48:INDEX(U48:U254,MATCH(TRUE,INDEX(U48:U254="",0),0))))</f>
        <v>#REF!</v>
      </c>
      <c r="W48" t="e">
        <f t="shared" si="25"/>
        <v>#REF!</v>
      </c>
      <c r="Y48" t="e">
        <f>IF(#REF!="","",SUM(#REF!))</f>
        <v>#REF!</v>
      </c>
      <c r="Z48" t="e">
        <f t="array" ref="Z48">IF(#REF!="","",SUM(Y48:INDEX(Y48:Y254,MATCH(TRUE,INDEX(Y48:Y254="",0),0))))</f>
        <v>#REF!</v>
      </c>
      <c r="AA48" t="e">
        <f t="shared" si="26"/>
        <v>#REF!</v>
      </c>
      <c r="AC48" t="e">
        <f>IF(#REF!="","",SUM(#REF!))</f>
        <v>#REF!</v>
      </c>
      <c r="AD48" t="e">
        <f t="array" ref="AD48">IF(#REF!="","",SUM(AC48:INDEX(AC48:AC254,MATCH(TRUE,INDEX(AC48:AC254="",0),0))))</f>
        <v>#REF!</v>
      </c>
      <c r="AE48" t="e">
        <f t="shared" si="27"/>
        <v>#REF!</v>
      </c>
      <c r="AG48" t="e">
        <f>IF(#REF!="","",SUM(#REF!))</f>
        <v>#REF!</v>
      </c>
      <c r="AH48" t="e">
        <f t="array" ref="AH48">IF(#REF!="","",SUM(AG48:INDEX(AG48:AG254,MATCH(TRUE,INDEX(AG48:AG254="",0),0))))</f>
        <v>#REF!</v>
      </c>
      <c r="AI48" t="e">
        <f t="shared" si="28"/>
        <v>#REF!</v>
      </c>
      <c r="AK48" t="e">
        <f>IF(#REF!="","",SUM(#REF!))</f>
        <v>#REF!</v>
      </c>
      <c r="AL48" t="e">
        <f t="array" ref="AL48">IF(#REF!="","",SUM(AK48:INDEX(AK48:AK254,MATCH(TRUE,INDEX(AK48:AK254="",0),0))))</f>
        <v>#REF!</v>
      </c>
      <c r="AM48" t="e">
        <f t="shared" si="29"/>
        <v>#REF!</v>
      </c>
      <c r="AO48" t="e">
        <f>IF(#REF!="","",SUM(#REF!))</f>
        <v>#REF!</v>
      </c>
      <c r="AP48" t="e">
        <f t="array" ref="AP48">IF(#REF!="","",SUM(AO48:INDEX(AO48:AO254,MATCH(TRUE,INDEX(AO48:AO254="",0),0))))</f>
        <v>#REF!</v>
      </c>
      <c r="AQ48" t="e">
        <f t="shared" si="30"/>
        <v>#REF!</v>
      </c>
      <c r="AS48" t="e">
        <f>IF(#REF!="","",SUM(#REF!))</f>
        <v>#REF!</v>
      </c>
      <c r="AT48" t="e">
        <f t="array" ref="AT48">IF(#REF!="","",SUM(AS48:INDEX(AS48:AS254,MATCH(TRUE,INDEX(AS48:AS254="",0),0))))</f>
        <v>#REF!</v>
      </c>
      <c r="AU48" t="e">
        <f t="shared" si="31"/>
        <v>#REF!</v>
      </c>
      <c r="AW48" t="e">
        <f>IF(#REF!="","",SUM(#REF!))</f>
        <v>#REF!</v>
      </c>
      <c r="AX48" t="e">
        <f t="array" ref="AX48">IF(#REF!="","",SUM(AW48:INDEX(AW48:AW254,MATCH(TRUE,INDEX(AW48:AW254="",0),0))))</f>
        <v>#REF!</v>
      </c>
      <c r="AY48" t="e">
        <f t="shared" si="32"/>
        <v>#REF!</v>
      </c>
      <c r="BA48" t="e">
        <f>IF(#REF!="","",SUM(#REF!))</f>
        <v>#REF!</v>
      </c>
      <c r="BB48" t="e">
        <f t="array" ref="BB48">IF(#REF!="","",SUM(BA48:INDEX(BA48:BA254,MATCH(TRUE,INDEX(BA48:BA254="",0),0))))</f>
        <v>#REF!</v>
      </c>
      <c r="BC48" t="e">
        <f t="shared" si="33"/>
        <v>#REF!</v>
      </c>
      <c r="BE48" t="e">
        <f>IF(#REF!="","",SUM(#REF!))</f>
        <v>#REF!</v>
      </c>
      <c r="BF48" t="e">
        <f t="array" ref="BF48">IF(#REF!="","",SUM(BE48:INDEX(BE48:BE254,MATCH(TRUE,INDEX(BE48:BE254="",0),0))))</f>
        <v>#REF!</v>
      </c>
      <c r="BG48" t="e">
        <f t="shared" si="34"/>
        <v>#REF!</v>
      </c>
      <c r="BI48" t="e">
        <f>IF(#REF!="","",SUM(#REF!))</f>
        <v>#REF!</v>
      </c>
      <c r="BJ48" t="e">
        <f t="array" ref="BJ48">IF(#REF!="","",SUM(BI48:INDEX(BI48:BI254,MATCH(TRUE,INDEX(BI48:BI254="",0),0))))</f>
        <v>#REF!</v>
      </c>
      <c r="BK48" t="e">
        <f t="shared" si="35"/>
        <v>#REF!</v>
      </c>
      <c r="BM48" t="e">
        <f>IF(#REF!="","",SUM(#REF!))</f>
        <v>#REF!</v>
      </c>
      <c r="BN48" t="e">
        <f t="array" ref="BN48">IF(#REF!="","",SUM(BM48:INDEX(BM48:BM254,MATCH(TRUE,INDEX(BM48:BM254="",0),0))))</f>
        <v>#REF!</v>
      </c>
      <c r="BO48" t="e">
        <f t="shared" si="36"/>
        <v>#REF!</v>
      </c>
      <c r="BQ48" t="e">
        <f>IF(#REF!="","",SUM(#REF!))</f>
        <v>#REF!</v>
      </c>
      <c r="BR48" t="e">
        <f t="array" ref="BR48">IF(#REF!="","",SUM(BQ48:INDEX(BQ48:BQ254,MATCH(TRUE,INDEX(BQ48:BQ254="",0),0))))</f>
        <v>#REF!</v>
      </c>
      <c r="BS48" t="e">
        <f t="shared" si="37"/>
        <v>#REF!</v>
      </c>
      <c r="BU48" t="e">
        <f>IF(#REF!="","",SUM(#REF!))</f>
        <v>#REF!</v>
      </c>
      <c r="BV48" t="e">
        <f t="array" ref="BV48">IF(#REF!="","",SUM(BU48:INDEX(BU48:BU254,MATCH(TRUE,INDEX(BU48:BU254="",0),0))))</f>
        <v>#REF!</v>
      </c>
      <c r="BW48" t="e">
        <f t="shared" si="38"/>
        <v>#REF!</v>
      </c>
      <c r="BY48" t="e">
        <f>IF(#REF!="","",SUM(#REF!))</f>
        <v>#REF!</v>
      </c>
      <c r="BZ48" t="e">
        <f t="array" ref="BZ48">IF(#REF!="","",SUM(BY48:INDEX(BY48:BY254,MATCH(TRUE,INDEX(BY48:BY254="",0),0))))</f>
        <v>#REF!</v>
      </c>
      <c r="CA48" t="e">
        <f t="shared" si="39"/>
        <v>#REF!</v>
      </c>
      <c r="CC48" t="e">
        <f>IF(#REF!="","",SUM(#REF!))</f>
        <v>#REF!</v>
      </c>
      <c r="CD48" t="e">
        <f t="array" ref="CD48">IF(#REF!="","",SUM(CC48:INDEX(CC48:CC254,MATCH(TRUE,INDEX(CC48:CC254="",0),0))))</f>
        <v>#REF!</v>
      </c>
      <c r="CE48" t="e">
        <f t="shared" si="0"/>
        <v>#REF!</v>
      </c>
      <c r="CF48" t="str">
        <f t="array" ref="CF48">IFERROR(INDEX($CE$2:$CE$208,SMALL(IF(1-($CE$2:$CE$208=""),IF(1-(#REF!:#REF!&lt;&gt;""),ROW($CE$2:$CE$208)-ROW($CE$2)+1)), ROWS(#REF!:#REF!))),"")</f>
        <v/>
      </c>
      <c r="CG48" t="e">
        <f>IF(#REF!="","",SUM(#REF!))</f>
        <v>#REF!</v>
      </c>
      <c r="CH48" t="e">
        <f t="array" ref="CH48">IF(#REF!="","",SUM(CG48:INDEX(CG48:CG254,MATCH(TRUE,INDEX(CG48:CG254="",0),0))))</f>
        <v>#REF!</v>
      </c>
      <c r="CI48" t="e">
        <f t="shared" si="1"/>
        <v>#REF!</v>
      </c>
      <c r="CJ48" t="str">
        <f t="array" ref="CJ48">IFERROR(INDEX($CI$2:$CI$208,SMALL(IF(1-($CI$2:$CI$208=""),IF(1-(#REF!:#REF!&lt;&gt;""),ROW($CI$2:$CI$208)-ROW($CI$2)+1)), ROWS(#REF!:#REF!))),"")</f>
        <v/>
      </c>
      <c r="CK48" t="e">
        <f>IF(#REF!="","",SUM(#REF!))</f>
        <v>#REF!</v>
      </c>
      <c r="CL48" t="e">
        <f t="array" ref="CL48">IF(#REF!="","",SUM(CK48:INDEX(CK48:CK254,MATCH(TRUE,INDEX(CK48:CK254="",0),0))))</f>
        <v>#REF!</v>
      </c>
      <c r="CM48" t="e">
        <f t="shared" si="2"/>
        <v>#REF!</v>
      </c>
      <c r="CN48" t="str">
        <f t="array" ref="CN48">IFERROR(INDEX($CM$2:$CM$208,SMALL(IF(1-($CM$2:$CM$208=""),IF(1-(#REF!:#REF!&lt;&gt;""),ROW($CM$2:$CM$208)-ROW($CM$2)+1)), ROWS(#REF!:#REF!))),"")</f>
        <v/>
      </c>
      <c r="CO48" t="e">
        <f>IF(#REF!="","",SUM(#REF!))</f>
        <v>#REF!</v>
      </c>
      <c r="CP48" t="e">
        <f t="array" ref="CP48">IF(#REF!="","",SUM(CO48:INDEX(CO48:CO254,MATCH(TRUE,INDEX(CO48:CO254="",0),0))))</f>
        <v>#REF!</v>
      </c>
      <c r="CQ48" t="e">
        <f t="shared" si="3"/>
        <v>#REF!</v>
      </c>
      <c r="CR48" t="str">
        <f t="array" ref="CR48">IFERROR(INDEX($CQ$2:$CQ$208,SMALL(IF(1-($CQ$2:$CQ$208=""),IF(1-(#REF!:#REF!&lt;&gt;""),ROW($CQ$2:$CQ$208)-ROW($CQ$2)+1)), ROWS(#REF!:#REF!))),"")</f>
        <v/>
      </c>
      <c r="CS48" t="e">
        <f>IF(#REF!="","",SUM(#REF!))</f>
        <v>#REF!</v>
      </c>
      <c r="CT48" t="e">
        <f t="array" ref="CT48">IF(#REF!="","",SUM(CS48:INDEX(CS48:CS254,MATCH(TRUE,INDEX(CS48:CS254="",0),0))))</f>
        <v>#REF!</v>
      </c>
      <c r="CU48" t="e">
        <f t="shared" si="4"/>
        <v>#REF!</v>
      </c>
      <c r="CV48" t="str">
        <f t="array" ref="CV48">IFERROR(INDEX($CU$2:$CU$208,SMALL(IF(1-($CU$2:$CU$208=""),IF(1-(#REF!:#REF!&lt;&gt;""),ROW($CU$2:$CU$208)-ROW($CU$2)+1)), ROWS(#REF!:#REF!))),"")</f>
        <v/>
      </c>
      <c r="CW48" t="e">
        <f>IF(#REF!="","",SUM(#REF!))</f>
        <v>#REF!</v>
      </c>
      <c r="CX48" t="e">
        <f t="array" ref="CX48">IF(#REF!="","",SUM(CW48:INDEX(CW48:CW254,MATCH(TRUE,INDEX(CW48:CW254="",0),0))))</f>
        <v>#REF!</v>
      </c>
      <c r="CY48" t="e">
        <f t="shared" si="5"/>
        <v>#REF!</v>
      </c>
      <c r="CZ48" t="str">
        <f t="array" ref="CZ48">IFERROR(INDEX($CY$2:$CY$208,SMALL(IF(1-($CY$2:$CY$208=""),IF(1-(#REF!:#REF!&lt;&gt;""),ROW($CY$2:$CY$208)-ROW($CY$2)+1)), ROWS(#REF!:#REF!))),"")</f>
        <v/>
      </c>
      <c r="DA48" t="e">
        <f>IF(#REF!="","",SUM(#REF!))</f>
        <v>#REF!</v>
      </c>
      <c r="DB48" t="e">
        <f t="array" ref="DB48">IF(#REF!="","",SUM(DA48:INDEX(DA48:DA254,MATCH(TRUE,INDEX(DA48:DA254="",0),0))))</f>
        <v>#REF!</v>
      </c>
      <c r="DC48" t="e">
        <f t="shared" si="6"/>
        <v>#REF!</v>
      </c>
      <c r="DD48" t="str">
        <f t="array" ref="DD48">IFERROR(INDEX($DC$2:$DC$208,SMALL(IF(1-($DC$2:$DC$208=""),IF(1-(#REF!:#REF!&lt;&gt;""),ROW($DC$2:$DC$208)-ROW($DC$2)+1)), ROWS(#REF!:#REF!))),"")</f>
        <v/>
      </c>
      <c r="DE48" t="e">
        <f>IF(#REF!="","",SUM(#REF!))</f>
        <v>#REF!</v>
      </c>
      <c r="DF48" t="e">
        <f t="array" ref="DF48">IF(#REF!="","",SUM(DE48:INDEX(DE48:DE254,MATCH(TRUE,INDEX(DE48:DE254="",0),0))))</f>
        <v>#REF!</v>
      </c>
      <c r="DG48" t="e">
        <f t="shared" si="7"/>
        <v>#REF!</v>
      </c>
      <c r="DH48" t="str">
        <f t="array" ref="DH48">IFERROR(INDEX($DG$2:$DG$208,SMALL(IF(1-($DG$2:$DG$208=""),IF(1-(#REF!:#REF!&lt;&gt;""),ROW($DG$2:$DG$208)-ROW($DG$2)+1)), ROWS(#REF!:#REF!))),"")</f>
        <v/>
      </c>
      <c r="DI48" t="e">
        <f>IF(#REF!="","",SUM(#REF!))</f>
        <v>#REF!</v>
      </c>
      <c r="DJ48" t="e">
        <f t="array" ref="DJ48">IF(#REF!="","",SUM(DI48:INDEX(DI48:DI254,MATCH(TRUE,INDEX(DI48:DI254="",0),0))))</f>
        <v>#REF!</v>
      </c>
      <c r="DK48" t="e">
        <f t="shared" si="8"/>
        <v>#REF!</v>
      </c>
      <c r="DL48" t="str">
        <f t="array" ref="DL48">IFERROR(INDEX($DK$2:$DK$208,SMALL(IF(1-($DK$2:$DK$208=""),IF(1-(#REF!:#REF!&lt;&gt;""),ROW($DK$2:$DK$208)-ROW($DK$2)+1)), ROWS(#REF!:#REF!))),"")</f>
        <v/>
      </c>
      <c r="DM48" t="e">
        <f>IF(#REF!="","",SUM(#REF!))</f>
        <v>#REF!</v>
      </c>
      <c r="DN48" t="e">
        <f t="array" ref="DN48">IF(#REF!="","",SUM(DM48:INDEX(DM48:DM254,MATCH(TRUE,INDEX(DM48:DM254="",0),0))))</f>
        <v>#REF!</v>
      </c>
      <c r="DO48" t="e">
        <f t="shared" si="9"/>
        <v>#REF!</v>
      </c>
      <c r="DP48" t="str">
        <f t="array" ref="DP48">IFERROR(INDEX($DO$2:$DO$208,SMALL(IF(1-($DO$2:$DO$208=""),IF(1-(#REF!:#REF!&lt;&gt;""),ROW($DO$2:$DO$208)-ROW($DO$2)+1)), ROWS(#REF!:#REF!))),"")</f>
        <v/>
      </c>
      <c r="DQ48" t="e">
        <f>IF(#REF!="","",SUM(#REF!))</f>
        <v>#REF!</v>
      </c>
      <c r="DR48" t="e">
        <f t="array" ref="DR48">IF(#REF!="","",SUM(DQ48:INDEX(DQ48:DQ254,MATCH(TRUE,INDEX(DQ48:DQ254="",0),0))))</f>
        <v>#REF!</v>
      </c>
      <c r="DS48" t="e">
        <f t="shared" si="10"/>
        <v>#REF!</v>
      </c>
      <c r="DT48" t="str">
        <f t="array" ref="DT48">IFERROR(INDEX($DS$2:$DS$208,SMALL(IF(1-($DS$2:$DS$208=""),IF(1-(#REF!:#REF!&lt;&gt;""),ROW($DS$2:$DS$208)-ROW($DS$2)+1)), ROWS(#REF!:#REF!))),"")</f>
        <v/>
      </c>
      <c r="DU48" t="e">
        <f>IF(#REF!="","",SUM(#REF!))</f>
        <v>#REF!</v>
      </c>
      <c r="DV48" t="e">
        <f t="array" ref="DV48">IF(#REF!="","",SUM(DU48:INDEX(DU48:DU254,MATCH(TRUE,INDEX(DU48:DU254="",0),0))))</f>
        <v>#REF!</v>
      </c>
      <c r="DW48" t="e">
        <f t="shared" si="11"/>
        <v>#REF!</v>
      </c>
      <c r="DX48" t="str">
        <f t="array" ref="DX48">IFERROR(INDEX($DW$2:$DW$208,SMALL(IF(1-($DW$2:$DW$208=""),IF(1-(#REF!:#REF!&lt;&gt;""),ROW($DW$2:$DW$208)-ROW($DW$2)+1)), ROWS(#REF!:#REF!))),"")</f>
        <v/>
      </c>
      <c r="DY48" t="e">
        <f>IF(#REF!="","",SUM(#REF!))</f>
        <v>#REF!</v>
      </c>
      <c r="DZ48" t="e">
        <f t="array" ref="DZ48">IF(#REF!="","",SUM(DY48:INDEX(DY48:DY254,MATCH(TRUE,INDEX(DY48:DY254="",0),0))))</f>
        <v>#REF!</v>
      </c>
      <c r="EA48" t="e">
        <f t="shared" si="12"/>
        <v>#REF!</v>
      </c>
      <c r="EB48" t="str">
        <f t="array" ref="EB48">IFERROR(INDEX($EA$2:$EA$208,SMALL(IF(1-($EA$2:$EA$208=""),IF(1-(#REF!:#REF!&lt;&gt;""),ROW($EA$2:$EA$208)-ROW($EA$2)+1)), ROWS(#REF!:#REF!))),"")</f>
        <v/>
      </c>
      <c r="EC48" t="e">
        <f>IF(#REF!="","",SUM(#REF!))</f>
        <v>#REF!</v>
      </c>
      <c r="ED48" t="e">
        <f t="array" ref="ED48">IF(#REF!="","",SUM(EC48:INDEX(EC48:EC254,MATCH(TRUE,INDEX(EC48:EC254="",0),0))))</f>
        <v>#REF!</v>
      </c>
      <c r="EE48" t="e">
        <f t="shared" si="13"/>
        <v>#REF!</v>
      </c>
      <c r="EF48" t="str">
        <f t="array" ref="EF48">IFERROR(INDEX($EE$2:$EE$208,SMALL(IF(1-($EE$2:$EE$208=""),IF(1-(#REF!:#REF!&lt;&gt;""),ROW($EE$2:$EE$208)-ROW($EE$2)+1)), ROWS(#REF!:#REF!))),"")</f>
        <v/>
      </c>
      <c r="EG48" t="e">
        <f>IF(#REF!="","",SUM(#REF!))</f>
        <v>#REF!</v>
      </c>
      <c r="EH48" t="e">
        <f t="array" ref="EH48">IF(#REF!="","",SUM(EG48:INDEX(EG48:EG254,MATCH(TRUE,INDEX(EG48:EG254="",0),0))))</f>
        <v>#REF!</v>
      </c>
      <c r="EI48" t="e">
        <f t="shared" si="14"/>
        <v>#REF!</v>
      </c>
      <c r="EJ48" t="str">
        <f t="array" ref="EJ48">IFERROR(INDEX($EI$2:$EI$208,SMALL(IF(1-($EI$2:$EI$208=""),IF(1-(#REF!:#REF!&lt;&gt;""),ROW($EI$2:$EI$208)-ROW($EI$2)+1)), ROWS(#REF!:#REF!))),"")</f>
        <v/>
      </c>
      <c r="EK48" t="e">
        <f>IF(#REF!="","",SUM(#REF!))</f>
        <v>#REF!</v>
      </c>
      <c r="EL48" t="e">
        <f t="array" ref="EL48">IF(#REF!="","",SUM(EK48:INDEX(EK48:EK254,MATCH(TRUE,INDEX(EK48:EK254="",0),0))))</f>
        <v>#REF!</v>
      </c>
      <c r="EM48" t="e">
        <f t="shared" si="15"/>
        <v>#REF!</v>
      </c>
      <c r="EN48" t="str">
        <f t="array" ref="EN48">IFERROR(INDEX($EM$2:$EM$208,SMALL(IF(1-($EM$2:$EM$208=""),IF(1-(#REF!:#REF!&lt;&gt;""),ROW($EM$2:$EM$208)-ROW($EM$2)+1)), ROWS(#REF!:#REF!))),"")</f>
        <v/>
      </c>
      <c r="EO48" t="e">
        <f>IF(#REF!="","",SUM(#REF!))</f>
        <v>#REF!</v>
      </c>
      <c r="EP48" t="e">
        <f t="array" ref="EP48">IF(#REF!="","",SUM(EO48:INDEX(EO48:EO254,MATCH(TRUE,INDEX(EO48:EO254="",0),0))))</f>
        <v>#REF!</v>
      </c>
      <c r="EQ48" t="e">
        <f t="shared" si="16"/>
        <v>#REF!</v>
      </c>
      <c r="ER48" t="str">
        <f t="array" ref="ER48">IFERROR(INDEX($EQ$2:$EQ$208,SMALL(IF(1-($EQ$2:$EQ$208=""),IF(1-(#REF!:#REF!&lt;&gt;""),ROW($EQ$2:$EQ$208)-ROW($EQ$2)+1)), ROWS(#REF!:#REF!))),"")</f>
        <v/>
      </c>
      <c r="ES48" t="e">
        <f>IF(#REF!="","",SUM(#REF!))</f>
        <v>#REF!</v>
      </c>
      <c r="ET48" t="e">
        <f t="array" ref="ET48">IF(#REF!="","",SUM(ES48:INDEX(ES48:ES254,MATCH(TRUE,INDEX(ES48:ES254="",0),0))))</f>
        <v>#REF!</v>
      </c>
      <c r="EU48" t="e">
        <f t="shared" si="17"/>
        <v>#REF!</v>
      </c>
      <c r="EV48" t="str">
        <f t="array" ref="EV48">IFERROR(INDEX($EU$2:$EU$208,SMALL(IF(1-($EU$2:$EU$208=""),IF(1-(#REF!:#REF!&lt;&gt;""),ROW($EU$2:$EU$208)-ROW($EU$2)+1)), ROWS(#REF!:#REF!))),"")</f>
        <v/>
      </c>
      <c r="EW48" t="e">
        <f>IF(#REF!="","",SUM(#REF!))</f>
        <v>#REF!</v>
      </c>
      <c r="EX48" t="e">
        <f t="array" ref="EX48">IF(#REF!="","",SUM(EW48:INDEX(EW48:EW254,MATCH(TRUE,INDEX(EW48:EW254="",0),0))))</f>
        <v>#REF!</v>
      </c>
      <c r="EY48" t="e">
        <f t="shared" si="18"/>
        <v>#REF!</v>
      </c>
      <c r="EZ48" t="str">
        <f t="array" ref="EZ48">IFERROR(INDEX($EY$2:$EY$208,SMALL(IF(1-($EY$2:$EY$208=""),IF(1-(#REF!:#REF!&lt;&gt;""),ROW($EY$2:$EY$208)-ROW($EY$2)+1)), ROWS(#REF!:#REF!))),"")</f>
        <v/>
      </c>
      <c r="FA48" t="e">
        <f>IF(#REF!="","",SUM(#REF!))</f>
        <v>#REF!</v>
      </c>
      <c r="FB48" t="e">
        <f t="array" ref="FB48">IF(#REF!="","",SUM(FA48:INDEX(FA48:FA254,MATCH(TRUE,INDEX(FA48:FA254="",0),0))))</f>
        <v>#REF!</v>
      </c>
      <c r="FC48" t="e">
        <f t="shared" si="19"/>
        <v>#REF!</v>
      </c>
      <c r="FD48" t="str">
        <f t="array" ref="FD48">IFERROR(INDEX($FC$2:$FC$208,SMALL(IF(1-($FC$2:$FC$208=""),IF(1-(#REF!:#REF!&lt;&gt;""),ROW($FC$2:$FC$208)-ROW($FC$2)+1)), ROWS(#REF!:#REF!))),"")</f>
        <v/>
      </c>
    </row>
    <row r="49" spans="1:160" x14ac:dyDescent="0.25">
      <c r="A49" t="e">
        <f>IF(#REF!="","",SUM(#REF!))</f>
        <v>#REF!</v>
      </c>
      <c r="B49" t="e">
        <f t="array" ref="B49">IF(#REF!="","",SUM($A49:INDEX(A49:$A$208,MATCH(TRUE,INDEX($A49:$A$208="",0),0))))</f>
        <v>#REF!</v>
      </c>
      <c r="C49" t="e">
        <f t="shared" si="20"/>
        <v>#REF!</v>
      </c>
      <c r="E49" t="e">
        <f>IF(#REF!="","",SUM(#REF!))</f>
        <v>#REF!</v>
      </c>
      <c r="F49" t="e">
        <f t="array" ref="F49">IF(#REF!="","",SUM($E49:INDEX(E49:$E$208,MATCH(TRUE,INDEX($E49:$E$208="",0),0))))</f>
        <v>#REF!</v>
      </c>
      <c r="G49" t="e">
        <f t="shared" si="21"/>
        <v>#REF!</v>
      </c>
      <c r="I49" t="e">
        <f>IF(#REF!="","",SUM(#REF!))</f>
        <v>#REF!</v>
      </c>
      <c r="J49" t="e">
        <f t="array" ref="J49">IF(#REF!="","",SUM(I49:INDEX(I49:I255,MATCH(TRUE,INDEX(I49:I255="",0),0))))</f>
        <v>#REF!</v>
      </c>
      <c r="K49" t="e">
        <f t="shared" si="22"/>
        <v>#REF!</v>
      </c>
      <c r="M49" t="e">
        <f>IF(#REF!="","",SUM(#REF!))</f>
        <v>#REF!</v>
      </c>
      <c r="N49" t="e">
        <f t="array" ref="N49">IF(#REF!="","",SUM(M49:INDEX(M49:M255,MATCH(TRUE,INDEX(M49:M255="",0),0))))</f>
        <v>#REF!</v>
      </c>
      <c r="O49" t="e">
        <f t="shared" si="23"/>
        <v>#REF!</v>
      </c>
      <c r="Q49" t="e">
        <f>IF(#REF!="","",SUM(#REF!))</f>
        <v>#REF!</v>
      </c>
      <c r="R49" t="e">
        <f t="array" ref="R49">IF(#REF!="","",SUM(Q49:INDEX(Q49:Q255,MATCH(TRUE,INDEX(Q49:Q255="",0),0))))</f>
        <v>#REF!</v>
      </c>
      <c r="S49" t="e">
        <f t="shared" si="24"/>
        <v>#REF!</v>
      </c>
      <c r="U49" t="e">
        <f>IF(#REF!="","",SUM(#REF!))</f>
        <v>#REF!</v>
      </c>
      <c r="V49" t="e">
        <f t="array" ref="V49">IF(#REF!="","",SUM(U49:INDEX(U49:U255,MATCH(TRUE,INDEX(U49:U255="",0),0))))</f>
        <v>#REF!</v>
      </c>
      <c r="W49" t="e">
        <f t="shared" si="25"/>
        <v>#REF!</v>
      </c>
      <c r="Y49" t="e">
        <f>IF(#REF!="","",SUM(#REF!))</f>
        <v>#REF!</v>
      </c>
      <c r="Z49" t="e">
        <f t="array" ref="Z49">IF(#REF!="","",SUM(Y49:INDEX(Y49:Y255,MATCH(TRUE,INDEX(Y49:Y255="",0),0))))</f>
        <v>#REF!</v>
      </c>
      <c r="AA49" t="e">
        <f t="shared" si="26"/>
        <v>#REF!</v>
      </c>
      <c r="AC49" t="e">
        <f>IF(#REF!="","",SUM(#REF!))</f>
        <v>#REF!</v>
      </c>
      <c r="AD49" t="e">
        <f t="array" ref="AD49">IF(#REF!="","",SUM(AC49:INDEX(AC49:AC255,MATCH(TRUE,INDEX(AC49:AC255="",0),0))))</f>
        <v>#REF!</v>
      </c>
      <c r="AE49" t="e">
        <f t="shared" si="27"/>
        <v>#REF!</v>
      </c>
      <c r="AG49" t="e">
        <f>IF(#REF!="","",SUM(#REF!))</f>
        <v>#REF!</v>
      </c>
      <c r="AH49" t="e">
        <f t="array" ref="AH49">IF(#REF!="","",SUM(AG49:INDEX(AG49:AG255,MATCH(TRUE,INDEX(AG49:AG255="",0),0))))</f>
        <v>#REF!</v>
      </c>
      <c r="AI49" t="e">
        <f t="shared" si="28"/>
        <v>#REF!</v>
      </c>
      <c r="AK49" t="e">
        <f>IF(#REF!="","",SUM(#REF!))</f>
        <v>#REF!</v>
      </c>
      <c r="AL49" t="e">
        <f t="array" ref="AL49">IF(#REF!="","",SUM(AK49:INDEX(AK49:AK255,MATCH(TRUE,INDEX(AK49:AK255="",0),0))))</f>
        <v>#REF!</v>
      </c>
      <c r="AM49" t="e">
        <f t="shared" si="29"/>
        <v>#REF!</v>
      </c>
      <c r="AO49" t="e">
        <f>IF(#REF!="","",SUM(#REF!))</f>
        <v>#REF!</v>
      </c>
      <c r="AP49" t="e">
        <f t="array" ref="AP49">IF(#REF!="","",SUM(AO49:INDEX(AO49:AO255,MATCH(TRUE,INDEX(AO49:AO255="",0),0))))</f>
        <v>#REF!</v>
      </c>
      <c r="AQ49" t="e">
        <f t="shared" si="30"/>
        <v>#REF!</v>
      </c>
      <c r="AS49" t="e">
        <f>IF(#REF!="","",SUM(#REF!))</f>
        <v>#REF!</v>
      </c>
      <c r="AT49" t="e">
        <f t="array" ref="AT49">IF(#REF!="","",SUM(AS49:INDEX(AS49:AS255,MATCH(TRUE,INDEX(AS49:AS255="",0),0))))</f>
        <v>#REF!</v>
      </c>
      <c r="AU49" t="e">
        <f t="shared" si="31"/>
        <v>#REF!</v>
      </c>
      <c r="AW49" t="e">
        <f>IF(#REF!="","",SUM(#REF!))</f>
        <v>#REF!</v>
      </c>
      <c r="AX49" t="e">
        <f t="array" ref="AX49">IF(#REF!="","",SUM(AW49:INDEX(AW49:AW255,MATCH(TRUE,INDEX(AW49:AW255="",0),0))))</f>
        <v>#REF!</v>
      </c>
      <c r="AY49" t="e">
        <f t="shared" si="32"/>
        <v>#REF!</v>
      </c>
      <c r="BA49" t="e">
        <f>IF(#REF!="","",SUM(#REF!))</f>
        <v>#REF!</v>
      </c>
      <c r="BB49" t="e">
        <f t="array" ref="BB49">IF(#REF!="","",SUM(BA49:INDEX(BA49:BA255,MATCH(TRUE,INDEX(BA49:BA255="",0),0))))</f>
        <v>#REF!</v>
      </c>
      <c r="BC49" t="e">
        <f t="shared" si="33"/>
        <v>#REF!</v>
      </c>
      <c r="BE49" t="e">
        <f>IF(#REF!="","",SUM(#REF!))</f>
        <v>#REF!</v>
      </c>
      <c r="BF49" t="e">
        <f t="array" ref="BF49">IF(#REF!="","",SUM(BE49:INDEX(BE49:BE255,MATCH(TRUE,INDEX(BE49:BE255="",0),0))))</f>
        <v>#REF!</v>
      </c>
      <c r="BG49" t="e">
        <f t="shared" si="34"/>
        <v>#REF!</v>
      </c>
      <c r="BI49" t="e">
        <f>IF(#REF!="","",SUM(#REF!))</f>
        <v>#REF!</v>
      </c>
      <c r="BJ49" t="e">
        <f t="array" ref="BJ49">IF(#REF!="","",SUM(BI49:INDEX(BI49:BI255,MATCH(TRUE,INDEX(BI49:BI255="",0),0))))</f>
        <v>#REF!</v>
      </c>
      <c r="BK49" t="e">
        <f t="shared" si="35"/>
        <v>#REF!</v>
      </c>
      <c r="BM49" t="e">
        <f>IF(#REF!="","",SUM(#REF!))</f>
        <v>#REF!</v>
      </c>
      <c r="BN49" t="e">
        <f t="array" ref="BN49">IF(#REF!="","",SUM(BM49:INDEX(BM49:BM255,MATCH(TRUE,INDEX(BM49:BM255="",0),0))))</f>
        <v>#REF!</v>
      </c>
      <c r="BO49" t="e">
        <f t="shared" si="36"/>
        <v>#REF!</v>
      </c>
      <c r="BQ49" t="e">
        <f>IF(#REF!="","",SUM(#REF!))</f>
        <v>#REF!</v>
      </c>
      <c r="BR49" t="e">
        <f t="array" ref="BR49">IF(#REF!="","",SUM(BQ49:INDEX(BQ49:BQ255,MATCH(TRUE,INDEX(BQ49:BQ255="",0),0))))</f>
        <v>#REF!</v>
      </c>
      <c r="BS49" t="e">
        <f t="shared" si="37"/>
        <v>#REF!</v>
      </c>
      <c r="BU49" t="e">
        <f>IF(#REF!="","",SUM(#REF!))</f>
        <v>#REF!</v>
      </c>
      <c r="BV49" t="e">
        <f t="array" ref="BV49">IF(#REF!="","",SUM(BU49:INDEX(BU49:BU255,MATCH(TRUE,INDEX(BU49:BU255="",0),0))))</f>
        <v>#REF!</v>
      </c>
      <c r="BW49" t="e">
        <f t="shared" si="38"/>
        <v>#REF!</v>
      </c>
      <c r="BY49" t="e">
        <f>IF(#REF!="","",SUM(#REF!))</f>
        <v>#REF!</v>
      </c>
      <c r="BZ49" t="e">
        <f t="array" ref="BZ49">IF(#REF!="","",SUM(BY49:INDEX(BY49:BY255,MATCH(TRUE,INDEX(BY49:BY255="",0),0))))</f>
        <v>#REF!</v>
      </c>
      <c r="CA49" t="e">
        <f t="shared" si="39"/>
        <v>#REF!</v>
      </c>
      <c r="CC49" t="e">
        <f>IF(#REF!="","",SUM(#REF!))</f>
        <v>#REF!</v>
      </c>
      <c r="CD49" t="e">
        <f t="array" ref="CD49">IF(#REF!="","",SUM(CC49:INDEX(CC49:CC255,MATCH(TRUE,INDEX(CC49:CC255="",0),0))))</f>
        <v>#REF!</v>
      </c>
      <c r="CE49" t="e">
        <f t="shared" si="0"/>
        <v>#REF!</v>
      </c>
      <c r="CF49" t="str">
        <f t="array" ref="CF49">IFERROR(INDEX($CE$2:$CE$208,SMALL(IF(1-($CE$2:$CE$208=""),IF(1-(#REF!:#REF!&lt;&gt;""),ROW($CE$2:$CE$208)-ROW($CE$2)+1)), ROWS(#REF!:#REF!))),"")</f>
        <v/>
      </c>
      <c r="CG49" t="e">
        <f>IF(#REF!="","",SUM(#REF!))</f>
        <v>#REF!</v>
      </c>
      <c r="CH49" t="e">
        <f t="array" ref="CH49">IF(#REF!="","",SUM(CG49:INDEX(CG49:CG255,MATCH(TRUE,INDEX(CG49:CG255="",0),0))))</f>
        <v>#REF!</v>
      </c>
      <c r="CI49" t="e">
        <f t="shared" si="1"/>
        <v>#REF!</v>
      </c>
      <c r="CJ49" t="str">
        <f t="array" ref="CJ49">IFERROR(INDEX($CI$2:$CI$208,SMALL(IF(1-($CI$2:$CI$208=""),IF(1-(#REF!:#REF!&lt;&gt;""),ROW($CI$2:$CI$208)-ROW($CI$2)+1)), ROWS(#REF!:#REF!))),"")</f>
        <v/>
      </c>
      <c r="CK49" t="e">
        <f>IF(#REF!="","",SUM(#REF!))</f>
        <v>#REF!</v>
      </c>
      <c r="CL49" t="e">
        <f t="array" ref="CL49">IF(#REF!="","",SUM(CK49:INDEX(CK49:CK255,MATCH(TRUE,INDEX(CK49:CK255="",0),0))))</f>
        <v>#REF!</v>
      </c>
      <c r="CM49" t="e">
        <f t="shared" si="2"/>
        <v>#REF!</v>
      </c>
      <c r="CN49" t="str">
        <f t="array" ref="CN49">IFERROR(INDEX($CM$2:$CM$208,SMALL(IF(1-($CM$2:$CM$208=""),IF(1-(#REF!:#REF!&lt;&gt;""),ROW($CM$2:$CM$208)-ROW($CM$2)+1)), ROWS(#REF!:#REF!))),"")</f>
        <v/>
      </c>
      <c r="CO49" t="e">
        <f>IF(#REF!="","",SUM(#REF!))</f>
        <v>#REF!</v>
      </c>
      <c r="CP49" t="e">
        <f t="array" ref="CP49">IF(#REF!="","",SUM(CO49:INDEX(CO49:CO255,MATCH(TRUE,INDEX(CO49:CO255="",0),0))))</f>
        <v>#REF!</v>
      </c>
      <c r="CQ49" t="e">
        <f t="shared" si="3"/>
        <v>#REF!</v>
      </c>
      <c r="CR49" t="str">
        <f t="array" ref="CR49">IFERROR(INDEX($CQ$2:$CQ$208,SMALL(IF(1-($CQ$2:$CQ$208=""),IF(1-(#REF!:#REF!&lt;&gt;""),ROW($CQ$2:$CQ$208)-ROW($CQ$2)+1)), ROWS(#REF!:#REF!))),"")</f>
        <v/>
      </c>
      <c r="CS49" t="e">
        <f>IF(#REF!="","",SUM(#REF!))</f>
        <v>#REF!</v>
      </c>
      <c r="CT49" t="e">
        <f t="array" ref="CT49">IF(#REF!="","",SUM(CS49:INDEX(CS49:CS255,MATCH(TRUE,INDEX(CS49:CS255="",0),0))))</f>
        <v>#REF!</v>
      </c>
      <c r="CU49" t="e">
        <f t="shared" si="4"/>
        <v>#REF!</v>
      </c>
      <c r="CV49" t="str">
        <f t="array" ref="CV49">IFERROR(INDEX($CU$2:$CU$208,SMALL(IF(1-($CU$2:$CU$208=""),IF(1-(#REF!:#REF!&lt;&gt;""),ROW($CU$2:$CU$208)-ROW($CU$2)+1)), ROWS(#REF!:#REF!))),"")</f>
        <v/>
      </c>
      <c r="CW49" t="e">
        <f>IF(#REF!="","",SUM(#REF!))</f>
        <v>#REF!</v>
      </c>
      <c r="CX49" t="e">
        <f t="array" ref="CX49">IF(#REF!="","",SUM(CW49:INDEX(CW49:CW255,MATCH(TRUE,INDEX(CW49:CW255="",0),0))))</f>
        <v>#REF!</v>
      </c>
      <c r="CY49" t="e">
        <f t="shared" si="5"/>
        <v>#REF!</v>
      </c>
      <c r="CZ49" t="str">
        <f t="array" ref="CZ49">IFERROR(INDEX($CY$2:$CY$208,SMALL(IF(1-($CY$2:$CY$208=""),IF(1-(#REF!:#REF!&lt;&gt;""),ROW($CY$2:$CY$208)-ROW($CY$2)+1)), ROWS(#REF!:#REF!))),"")</f>
        <v/>
      </c>
      <c r="DA49" t="e">
        <f>IF(#REF!="","",SUM(#REF!))</f>
        <v>#REF!</v>
      </c>
      <c r="DB49" t="e">
        <f t="array" ref="DB49">IF(#REF!="","",SUM(DA49:INDEX(DA49:DA255,MATCH(TRUE,INDEX(DA49:DA255="",0),0))))</f>
        <v>#REF!</v>
      </c>
      <c r="DC49" t="e">
        <f t="shared" si="6"/>
        <v>#REF!</v>
      </c>
      <c r="DD49" t="str">
        <f t="array" ref="DD49">IFERROR(INDEX($DC$2:$DC$208,SMALL(IF(1-($DC$2:$DC$208=""),IF(1-(#REF!:#REF!&lt;&gt;""),ROW($DC$2:$DC$208)-ROW($DC$2)+1)), ROWS(#REF!:#REF!))),"")</f>
        <v/>
      </c>
      <c r="DE49" t="e">
        <f>IF(#REF!="","",SUM(#REF!))</f>
        <v>#REF!</v>
      </c>
      <c r="DF49" t="e">
        <f t="array" ref="DF49">IF(#REF!="","",SUM(DE49:INDEX(DE49:DE255,MATCH(TRUE,INDEX(DE49:DE255="",0),0))))</f>
        <v>#REF!</v>
      </c>
      <c r="DG49" t="e">
        <f t="shared" si="7"/>
        <v>#REF!</v>
      </c>
      <c r="DH49" t="str">
        <f t="array" ref="DH49">IFERROR(INDEX($DG$2:$DG$208,SMALL(IF(1-($DG$2:$DG$208=""),IF(1-(#REF!:#REF!&lt;&gt;""),ROW($DG$2:$DG$208)-ROW($DG$2)+1)), ROWS(#REF!:#REF!))),"")</f>
        <v/>
      </c>
      <c r="DI49" t="e">
        <f>IF(#REF!="","",SUM(#REF!))</f>
        <v>#REF!</v>
      </c>
      <c r="DJ49" t="e">
        <f t="array" ref="DJ49">IF(#REF!="","",SUM(DI49:INDEX(DI49:DI255,MATCH(TRUE,INDEX(DI49:DI255="",0),0))))</f>
        <v>#REF!</v>
      </c>
      <c r="DK49" t="e">
        <f t="shared" si="8"/>
        <v>#REF!</v>
      </c>
      <c r="DL49" t="str">
        <f t="array" ref="DL49">IFERROR(INDEX($DK$2:$DK$208,SMALL(IF(1-($DK$2:$DK$208=""),IF(1-(#REF!:#REF!&lt;&gt;""),ROW($DK$2:$DK$208)-ROW($DK$2)+1)), ROWS(#REF!:#REF!))),"")</f>
        <v/>
      </c>
      <c r="DM49" t="e">
        <f>IF(#REF!="","",SUM(#REF!))</f>
        <v>#REF!</v>
      </c>
      <c r="DN49" t="e">
        <f t="array" ref="DN49">IF(#REF!="","",SUM(DM49:INDEX(DM49:DM255,MATCH(TRUE,INDEX(DM49:DM255="",0),0))))</f>
        <v>#REF!</v>
      </c>
      <c r="DO49" t="e">
        <f t="shared" si="9"/>
        <v>#REF!</v>
      </c>
      <c r="DP49" t="str">
        <f t="array" ref="DP49">IFERROR(INDEX($DO$2:$DO$208,SMALL(IF(1-($DO$2:$DO$208=""),IF(1-(#REF!:#REF!&lt;&gt;""),ROW($DO$2:$DO$208)-ROW($DO$2)+1)), ROWS(#REF!:#REF!))),"")</f>
        <v/>
      </c>
      <c r="DQ49" t="e">
        <f>IF(#REF!="","",SUM(#REF!))</f>
        <v>#REF!</v>
      </c>
      <c r="DR49" t="e">
        <f t="array" ref="DR49">IF(#REF!="","",SUM(DQ49:INDEX(DQ49:DQ255,MATCH(TRUE,INDEX(DQ49:DQ255="",0),0))))</f>
        <v>#REF!</v>
      </c>
      <c r="DS49" t="e">
        <f t="shared" si="10"/>
        <v>#REF!</v>
      </c>
      <c r="DT49" t="str">
        <f t="array" ref="DT49">IFERROR(INDEX($DS$2:$DS$208,SMALL(IF(1-($DS$2:$DS$208=""),IF(1-(#REF!:#REF!&lt;&gt;""),ROW($DS$2:$DS$208)-ROW($DS$2)+1)), ROWS(#REF!:#REF!))),"")</f>
        <v/>
      </c>
      <c r="DU49" t="e">
        <f>IF(#REF!="","",SUM(#REF!))</f>
        <v>#REF!</v>
      </c>
      <c r="DV49" t="e">
        <f t="array" ref="DV49">IF(#REF!="","",SUM(DU49:INDEX(DU49:DU255,MATCH(TRUE,INDEX(DU49:DU255="",0),0))))</f>
        <v>#REF!</v>
      </c>
      <c r="DW49" t="e">
        <f t="shared" si="11"/>
        <v>#REF!</v>
      </c>
      <c r="DX49" t="str">
        <f t="array" ref="DX49">IFERROR(INDEX($DW$2:$DW$208,SMALL(IF(1-($DW$2:$DW$208=""),IF(1-(#REF!:#REF!&lt;&gt;""),ROW($DW$2:$DW$208)-ROW($DW$2)+1)), ROWS(#REF!:#REF!))),"")</f>
        <v/>
      </c>
      <c r="DY49" t="e">
        <f>IF(#REF!="","",SUM(#REF!))</f>
        <v>#REF!</v>
      </c>
      <c r="DZ49" t="e">
        <f t="array" ref="DZ49">IF(#REF!="","",SUM(DY49:INDEX(DY49:DY255,MATCH(TRUE,INDEX(DY49:DY255="",0),0))))</f>
        <v>#REF!</v>
      </c>
      <c r="EA49" t="e">
        <f t="shared" si="12"/>
        <v>#REF!</v>
      </c>
      <c r="EB49" t="str">
        <f t="array" ref="EB49">IFERROR(INDEX($EA$2:$EA$208,SMALL(IF(1-($EA$2:$EA$208=""),IF(1-(#REF!:#REF!&lt;&gt;""),ROW($EA$2:$EA$208)-ROW($EA$2)+1)), ROWS(#REF!:#REF!))),"")</f>
        <v/>
      </c>
      <c r="EC49" t="e">
        <f>IF(#REF!="","",SUM(#REF!))</f>
        <v>#REF!</v>
      </c>
      <c r="ED49" t="e">
        <f t="array" ref="ED49">IF(#REF!="","",SUM(EC49:INDEX(EC49:EC255,MATCH(TRUE,INDEX(EC49:EC255="",0),0))))</f>
        <v>#REF!</v>
      </c>
      <c r="EE49" t="e">
        <f t="shared" si="13"/>
        <v>#REF!</v>
      </c>
      <c r="EF49" t="str">
        <f t="array" ref="EF49">IFERROR(INDEX($EE$2:$EE$208,SMALL(IF(1-($EE$2:$EE$208=""),IF(1-(#REF!:#REF!&lt;&gt;""),ROW($EE$2:$EE$208)-ROW($EE$2)+1)), ROWS(#REF!:#REF!))),"")</f>
        <v/>
      </c>
      <c r="EG49" t="e">
        <f>IF(#REF!="","",SUM(#REF!))</f>
        <v>#REF!</v>
      </c>
      <c r="EH49" t="e">
        <f t="array" ref="EH49">IF(#REF!="","",SUM(EG49:INDEX(EG49:EG255,MATCH(TRUE,INDEX(EG49:EG255="",0),0))))</f>
        <v>#REF!</v>
      </c>
      <c r="EI49" t="e">
        <f t="shared" si="14"/>
        <v>#REF!</v>
      </c>
      <c r="EJ49" t="str">
        <f t="array" ref="EJ49">IFERROR(INDEX($EI$2:$EI$208,SMALL(IF(1-($EI$2:$EI$208=""),IF(1-(#REF!:#REF!&lt;&gt;""),ROW($EI$2:$EI$208)-ROW($EI$2)+1)), ROWS(#REF!:#REF!))),"")</f>
        <v/>
      </c>
      <c r="EK49" t="e">
        <f>IF(#REF!="","",SUM(#REF!))</f>
        <v>#REF!</v>
      </c>
      <c r="EL49" t="e">
        <f t="array" ref="EL49">IF(#REF!="","",SUM(EK49:INDEX(EK49:EK255,MATCH(TRUE,INDEX(EK49:EK255="",0),0))))</f>
        <v>#REF!</v>
      </c>
      <c r="EM49" t="e">
        <f t="shared" si="15"/>
        <v>#REF!</v>
      </c>
      <c r="EN49" t="str">
        <f t="array" ref="EN49">IFERROR(INDEX($EM$2:$EM$208,SMALL(IF(1-($EM$2:$EM$208=""),IF(1-(#REF!:#REF!&lt;&gt;""),ROW($EM$2:$EM$208)-ROW($EM$2)+1)), ROWS(#REF!:#REF!))),"")</f>
        <v/>
      </c>
      <c r="EO49" t="e">
        <f>IF(#REF!="","",SUM(#REF!))</f>
        <v>#REF!</v>
      </c>
      <c r="EP49" t="e">
        <f t="array" ref="EP49">IF(#REF!="","",SUM(EO49:INDEX(EO49:EO255,MATCH(TRUE,INDEX(EO49:EO255="",0),0))))</f>
        <v>#REF!</v>
      </c>
      <c r="EQ49" t="e">
        <f t="shared" si="16"/>
        <v>#REF!</v>
      </c>
      <c r="ER49" t="str">
        <f t="array" ref="ER49">IFERROR(INDEX($EQ$2:$EQ$208,SMALL(IF(1-($EQ$2:$EQ$208=""),IF(1-(#REF!:#REF!&lt;&gt;""),ROW($EQ$2:$EQ$208)-ROW($EQ$2)+1)), ROWS(#REF!:#REF!))),"")</f>
        <v/>
      </c>
      <c r="ES49" t="e">
        <f>IF(#REF!="","",SUM(#REF!))</f>
        <v>#REF!</v>
      </c>
      <c r="ET49" t="e">
        <f t="array" ref="ET49">IF(#REF!="","",SUM(ES49:INDEX(ES49:ES255,MATCH(TRUE,INDEX(ES49:ES255="",0),0))))</f>
        <v>#REF!</v>
      </c>
      <c r="EU49" t="e">
        <f t="shared" si="17"/>
        <v>#REF!</v>
      </c>
      <c r="EV49" t="str">
        <f t="array" ref="EV49">IFERROR(INDEX($EU$2:$EU$208,SMALL(IF(1-($EU$2:$EU$208=""),IF(1-(#REF!:#REF!&lt;&gt;""),ROW($EU$2:$EU$208)-ROW($EU$2)+1)), ROWS(#REF!:#REF!))),"")</f>
        <v/>
      </c>
      <c r="EW49" t="e">
        <f>IF(#REF!="","",SUM(#REF!))</f>
        <v>#REF!</v>
      </c>
      <c r="EX49" t="e">
        <f t="array" ref="EX49">IF(#REF!="","",SUM(EW49:INDEX(EW49:EW255,MATCH(TRUE,INDEX(EW49:EW255="",0),0))))</f>
        <v>#REF!</v>
      </c>
      <c r="EY49" t="e">
        <f t="shared" si="18"/>
        <v>#REF!</v>
      </c>
      <c r="EZ49" t="str">
        <f t="array" ref="EZ49">IFERROR(INDEX($EY$2:$EY$208,SMALL(IF(1-($EY$2:$EY$208=""),IF(1-(#REF!:#REF!&lt;&gt;""),ROW($EY$2:$EY$208)-ROW($EY$2)+1)), ROWS(#REF!:#REF!))),"")</f>
        <v/>
      </c>
      <c r="FA49" t="e">
        <f>IF(#REF!="","",SUM(#REF!))</f>
        <v>#REF!</v>
      </c>
      <c r="FB49" t="e">
        <f t="array" ref="FB49">IF(#REF!="","",SUM(FA49:INDEX(FA49:FA255,MATCH(TRUE,INDEX(FA49:FA255="",0),0))))</f>
        <v>#REF!</v>
      </c>
      <c r="FC49" t="e">
        <f t="shared" si="19"/>
        <v>#REF!</v>
      </c>
      <c r="FD49" t="str">
        <f t="array" ref="FD49">IFERROR(INDEX($FC$2:$FC$208,SMALL(IF(1-($FC$2:$FC$208=""),IF(1-(#REF!:#REF!&lt;&gt;""),ROW($FC$2:$FC$208)-ROW($FC$2)+1)), ROWS(#REF!:#REF!))),"")</f>
        <v/>
      </c>
    </row>
    <row r="50" spans="1:160" x14ac:dyDescent="0.25">
      <c r="A50" t="e">
        <f>IF(#REF!="","",SUM(#REF!))</f>
        <v>#REF!</v>
      </c>
      <c r="B50" t="e">
        <f t="array" ref="B50">IF(#REF!="","",SUM($A50:INDEX(A50:$A$208,MATCH(TRUE,INDEX($A50:$A$208="",0),0))))</f>
        <v>#REF!</v>
      </c>
      <c r="C50" t="e">
        <f t="shared" si="20"/>
        <v>#REF!</v>
      </c>
      <c r="E50" t="e">
        <f>IF(#REF!="","",SUM(#REF!))</f>
        <v>#REF!</v>
      </c>
      <c r="F50" t="e">
        <f t="array" ref="F50">IF(#REF!="","",SUM($E50:INDEX(E50:$E$208,MATCH(TRUE,INDEX($E50:$E$208="",0),0))))</f>
        <v>#REF!</v>
      </c>
      <c r="G50" t="e">
        <f t="shared" si="21"/>
        <v>#REF!</v>
      </c>
      <c r="I50" t="e">
        <f>IF(#REF!="","",SUM(#REF!))</f>
        <v>#REF!</v>
      </c>
      <c r="J50" t="e">
        <f t="array" ref="J50">IF(#REF!="","",SUM(I50:INDEX(I50:I256,MATCH(TRUE,INDEX(I50:I256="",0),0))))</f>
        <v>#REF!</v>
      </c>
      <c r="K50" t="e">
        <f t="shared" si="22"/>
        <v>#REF!</v>
      </c>
      <c r="M50" t="e">
        <f>IF(#REF!="","",SUM(#REF!))</f>
        <v>#REF!</v>
      </c>
      <c r="N50" t="e">
        <f t="array" ref="N50">IF(#REF!="","",SUM(M50:INDEX(M50:M256,MATCH(TRUE,INDEX(M50:M256="",0),0))))</f>
        <v>#REF!</v>
      </c>
      <c r="O50" t="e">
        <f t="shared" si="23"/>
        <v>#REF!</v>
      </c>
      <c r="Q50" t="e">
        <f>IF(#REF!="","",SUM(#REF!))</f>
        <v>#REF!</v>
      </c>
      <c r="R50" t="e">
        <f t="array" ref="R50">IF(#REF!="","",SUM(Q50:INDEX(Q50:Q256,MATCH(TRUE,INDEX(Q50:Q256="",0),0))))</f>
        <v>#REF!</v>
      </c>
      <c r="S50" t="e">
        <f t="shared" si="24"/>
        <v>#REF!</v>
      </c>
      <c r="U50" t="e">
        <f>IF(#REF!="","",SUM(#REF!))</f>
        <v>#REF!</v>
      </c>
      <c r="V50" t="e">
        <f t="array" ref="V50">IF(#REF!="","",SUM(U50:INDEX(U50:U256,MATCH(TRUE,INDEX(U50:U256="",0),0))))</f>
        <v>#REF!</v>
      </c>
      <c r="W50" t="e">
        <f t="shared" si="25"/>
        <v>#REF!</v>
      </c>
      <c r="Y50" t="e">
        <f>IF(#REF!="","",SUM(#REF!))</f>
        <v>#REF!</v>
      </c>
      <c r="Z50" t="e">
        <f t="array" ref="Z50">IF(#REF!="","",SUM(Y50:INDEX(Y50:Y256,MATCH(TRUE,INDEX(Y50:Y256="",0),0))))</f>
        <v>#REF!</v>
      </c>
      <c r="AA50" t="e">
        <f t="shared" si="26"/>
        <v>#REF!</v>
      </c>
      <c r="AC50" t="e">
        <f>IF(#REF!="","",SUM(#REF!))</f>
        <v>#REF!</v>
      </c>
      <c r="AD50" t="e">
        <f t="array" ref="AD50">IF(#REF!="","",SUM(AC50:INDEX(AC50:AC256,MATCH(TRUE,INDEX(AC50:AC256="",0),0))))</f>
        <v>#REF!</v>
      </c>
      <c r="AE50" t="e">
        <f t="shared" si="27"/>
        <v>#REF!</v>
      </c>
      <c r="AG50" t="e">
        <f>IF(#REF!="","",SUM(#REF!))</f>
        <v>#REF!</v>
      </c>
      <c r="AH50" t="e">
        <f t="array" ref="AH50">IF(#REF!="","",SUM(AG50:INDEX(AG50:AG256,MATCH(TRUE,INDEX(AG50:AG256="",0),0))))</f>
        <v>#REF!</v>
      </c>
      <c r="AI50" t="e">
        <f t="shared" si="28"/>
        <v>#REF!</v>
      </c>
      <c r="AK50" t="e">
        <f>IF(#REF!="","",SUM(#REF!))</f>
        <v>#REF!</v>
      </c>
      <c r="AL50" t="e">
        <f t="array" ref="AL50">IF(#REF!="","",SUM(AK50:INDEX(AK50:AK256,MATCH(TRUE,INDEX(AK50:AK256="",0),0))))</f>
        <v>#REF!</v>
      </c>
      <c r="AM50" t="e">
        <f t="shared" si="29"/>
        <v>#REF!</v>
      </c>
      <c r="AO50" t="e">
        <f>IF(#REF!="","",SUM(#REF!))</f>
        <v>#REF!</v>
      </c>
      <c r="AP50" t="e">
        <f t="array" ref="AP50">IF(#REF!="","",SUM(AO50:INDEX(AO50:AO256,MATCH(TRUE,INDEX(AO50:AO256="",0),0))))</f>
        <v>#REF!</v>
      </c>
      <c r="AQ50" t="e">
        <f t="shared" si="30"/>
        <v>#REF!</v>
      </c>
      <c r="AS50" t="e">
        <f>IF(#REF!="","",SUM(#REF!))</f>
        <v>#REF!</v>
      </c>
      <c r="AT50" t="e">
        <f t="array" ref="AT50">IF(#REF!="","",SUM(AS50:INDEX(AS50:AS256,MATCH(TRUE,INDEX(AS50:AS256="",0),0))))</f>
        <v>#REF!</v>
      </c>
      <c r="AU50" t="e">
        <f t="shared" si="31"/>
        <v>#REF!</v>
      </c>
      <c r="AW50" t="e">
        <f>IF(#REF!="","",SUM(#REF!))</f>
        <v>#REF!</v>
      </c>
      <c r="AX50" t="e">
        <f t="array" ref="AX50">IF(#REF!="","",SUM(AW50:INDEX(AW50:AW256,MATCH(TRUE,INDEX(AW50:AW256="",0),0))))</f>
        <v>#REF!</v>
      </c>
      <c r="AY50" t="e">
        <f t="shared" si="32"/>
        <v>#REF!</v>
      </c>
      <c r="BA50" t="e">
        <f>IF(#REF!="","",SUM(#REF!))</f>
        <v>#REF!</v>
      </c>
      <c r="BB50" t="e">
        <f t="array" ref="BB50">IF(#REF!="","",SUM(BA50:INDEX(BA50:BA256,MATCH(TRUE,INDEX(BA50:BA256="",0),0))))</f>
        <v>#REF!</v>
      </c>
      <c r="BC50" t="e">
        <f t="shared" si="33"/>
        <v>#REF!</v>
      </c>
      <c r="BE50" t="e">
        <f>IF(#REF!="","",SUM(#REF!))</f>
        <v>#REF!</v>
      </c>
      <c r="BF50" t="e">
        <f t="array" ref="BF50">IF(#REF!="","",SUM(BE50:INDEX(BE50:BE256,MATCH(TRUE,INDEX(BE50:BE256="",0),0))))</f>
        <v>#REF!</v>
      </c>
      <c r="BG50" t="e">
        <f t="shared" si="34"/>
        <v>#REF!</v>
      </c>
      <c r="BI50" t="e">
        <f>IF(#REF!="","",SUM(#REF!))</f>
        <v>#REF!</v>
      </c>
      <c r="BJ50" t="e">
        <f t="array" ref="BJ50">IF(#REF!="","",SUM(BI50:INDEX(BI50:BI256,MATCH(TRUE,INDEX(BI50:BI256="",0),0))))</f>
        <v>#REF!</v>
      </c>
      <c r="BK50" t="e">
        <f t="shared" si="35"/>
        <v>#REF!</v>
      </c>
      <c r="BM50" t="e">
        <f>IF(#REF!="","",SUM(#REF!))</f>
        <v>#REF!</v>
      </c>
      <c r="BN50" t="e">
        <f t="array" ref="BN50">IF(#REF!="","",SUM(BM50:INDEX(BM50:BM256,MATCH(TRUE,INDEX(BM50:BM256="",0),0))))</f>
        <v>#REF!</v>
      </c>
      <c r="BO50" t="e">
        <f t="shared" si="36"/>
        <v>#REF!</v>
      </c>
      <c r="BQ50" t="e">
        <f>IF(#REF!="","",SUM(#REF!))</f>
        <v>#REF!</v>
      </c>
      <c r="BR50" t="e">
        <f t="array" ref="BR50">IF(#REF!="","",SUM(BQ50:INDEX(BQ50:BQ256,MATCH(TRUE,INDEX(BQ50:BQ256="",0),0))))</f>
        <v>#REF!</v>
      </c>
      <c r="BS50" t="e">
        <f t="shared" si="37"/>
        <v>#REF!</v>
      </c>
      <c r="BU50" t="e">
        <f>IF(#REF!="","",SUM(#REF!))</f>
        <v>#REF!</v>
      </c>
      <c r="BV50" t="e">
        <f t="array" ref="BV50">IF(#REF!="","",SUM(BU50:INDEX(BU50:BU256,MATCH(TRUE,INDEX(BU50:BU256="",0),0))))</f>
        <v>#REF!</v>
      </c>
      <c r="BW50" t="e">
        <f t="shared" si="38"/>
        <v>#REF!</v>
      </c>
      <c r="BY50" t="e">
        <f>IF(#REF!="","",SUM(#REF!))</f>
        <v>#REF!</v>
      </c>
      <c r="BZ50" t="e">
        <f t="array" ref="BZ50">IF(#REF!="","",SUM(BY50:INDEX(BY50:BY256,MATCH(TRUE,INDEX(BY50:BY256="",0),0))))</f>
        <v>#REF!</v>
      </c>
      <c r="CA50" t="e">
        <f t="shared" si="39"/>
        <v>#REF!</v>
      </c>
      <c r="CC50" t="e">
        <f>IF(#REF!="","",SUM(#REF!))</f>
        <v>#REF!</v>
      </c>
      <c r="CD50" t="e">
        <f t="array" ref="CD50">IF(#REF!="","",SUM(CC50:INDEX(CC50:CC256,MATCH(TRUE,INDEX(CC50:CC256="",0),0))))</f>
        <v>#REF!</v>
      </c>
      <c r="CE50" t="e">
        <f t="shared" si="0"/>
        <v>#REF!</v>
      </c>
      <c r="CF50" t="str">
        <f t="array" ref="CF50">IFERROR(INDEX($CE$2:$CE$208,SMALL(IF(1-($CE$2:$CE$208=""),IF(1-(#REF!:#REF!&lt;&gt;""),ROW($CE$2:$CE$208)-ROW($CE$2)+1)), ROWS(#REF!:#REF!))),"")</f>
        <v/>
      </c>
      <c r="CG50" t="e">
        <f>IF(#REF!="","",SUM(#REF!))</f>
        <v>#REF!</v>
      </c>
      <c r="CH50" t="e">
        <f t="array" ref="CH50">IF(#REF!="","",SUM(CG50:INDEX(CG50:CG256,MATCH(TRUE,INDEX(CG50:CG256="",0),0))))</f>
        <v>#REF!</v>
      </c>
      <c r="CI50" t="e">
        <f t="shared" si="1"/>
        <v>#REF!</v>
      </c>
      <c r="CJ50" t="str">
        <f t="array" ref="CJ50">IFERROR(INDEX($CI$2:$CI$208,SMALL(IF(1-($CI$2:$CI$208=""),IF(1-(#REF!:#REF!&lt;&gt;""),ROW($CI$2:$CI$208)-ROW($CI$2)+1)), ROWS(#REF!:#REF!))),"")</f>
        <v/>
      </c>
      <c r="CK50" t="e">
        <f>IF(#REF!="","",SUM(#REF!))</f>
        <v>#REF!</v>
      </c>
      <c r="CL50" t="e">
        <f t="array" ref="CL50">IF(#REF!="","",SUM(CK50:INDEX(CK50:CK256,MATCH(TRUE,INDEX(CK50:CK256="",0),0))))</f>
        <v>#REF!</v>
      </c>
      <c r="CM50" t="e">
        <f t="shared" si="2"/>
        <v>#REF!</v>
      </c>
      <c r="CN50" t="str">
        <f t="array" ref="CN50">IFERROR(INDEX($CM$2:$CM$208,SMALL(IF(1-($CM$2:$CM$208=""),IF(1-(#REF!:#REF!&lt;&gt;""),ROW($CM$2:$CM$208)-ROW($CM$2)+1)), ROWS(#REF!:#REF!))),"")</f>
        <v/>
      </c>
      <c r="CO50" t="e">
        <f>IF(#REF!="","",SUM(#REF!))</f>
        <v>#REF!</v>
      </c>
      <c r="CP50" t="e">
        <f t="array" ref="CP50">IF(#REF!="","",SUM(CO50:INDEX(CO50:CO256,MATCH(TRUE,INDEX(CO50:CO256="",0),0))))</f>
        <v>#REF!</v>
      </c>
      <c r="CQ50" t="e">
        <f t="shared" si="3"/>
        <v>#REF!</v>
      </c>
      <c r="CR50" t="str">
        <f t="array" ref="CR50">IFERROR(INDEX($CQ$2:$CQ$208,SMALL(IF(1-($CQ$2:$CQ$208=""),IF(1-(#REF!:#REF!&lt;&gt;""),ROW($CQ$2:$CQ$208)-ROW($CQ$2)+1)), ROWS(#REF!:#REF!))),"")</f>
        <v/>
      </c>
      <c r="CS50" t="e">
        <f>IF(#REF!="","",SUM(#REF!))</f>
        <v>#REF!</v>
      </c>
      <c r="CT50" t="e">
        <f t="array" ref="CT50">IF(#REF!="","",SUM(CS50:INDEX(CS50:CS256,MATCH(TRUE,INDEX(CS50:CS256="",0),0))))</f>
        <v>#REF!</v>
      </c>
      <c r="CU50" t="e">
        <f t="shared" si="4"/>
        <v>#REF!</v>
      </c>
      <c r="CV50" t="str">
        <f t="array" ref="CV50">IFERROR(INDEX($CU$2:$CU$208,SMALL(IF(1-($CU$2:$CU$208=""),IF(1-(#REF!:#REF!&lt;&gt;""),ROW($CU$2:$CU$208)-ROW($CU$2)+1)), ROWS(#REF!:#REF!))),"")</f>
        <v/>
      </c>
      <c r="CW50" t="e">
        <f>IF(#REF!="","",SUM(#REF!))</f>
        <v>#REF!</v>
      </c>
      <c r="CX50" t="e">
        <f t="array" ref="CX50">IF(#REF!="","",SUM(CW50:INDEX(CW50:CW256,MATCH(TRUE,INDEX(CW50:CW256="",0),0))))</f>
        <v>#REF!</v>
      </c>
      <c r="CY50" t="e">
        <f t="shared" si="5"/>
        <v>#REF!</v>
      </c>
      <c r="CZ50" t="str">
        <f t="array" ref="CZ50">IFERROR(INDEX($CY$2:$CY$208,SMALL(IF(1-($CY$2:$CY$208=""),IF(1-(#REF!:#REF!&lt;&gt;""),ROW($CY$2:$CY$208)-ROW($CY$2)+1)), ROWS(#REF!:#REF!))),"")</f>
        <v/>
      </c>
      <c r="DA50" t="e">
        <f>IF(#REF!="","",SUM(#REF!))</f>
        <v>#REF!</v>
      </c>
      <c r="DB50" t="e">
        <f t="array" ref="DB50">IF(#REF!="","",SUM(DA50:INDEX(DA50:DA256,MATCH(TRUE,INDEX(DA50:DA256="",0),0))))</f>
        <v>#REF!</v>
      </c>
      <c r="DC50" t="e">
        <f t="shared" si="6"/>
        <v>#REF!</v>
      </c>
      <c r="DD50" t="str">
        <f t="array" ref="DD50">IFERROR(INDEX($DC$2:$DC$208,SMALL(IF(1-($DC$2:$DC$208=""),IF(1-(#REF!:#REF!&lt;&gt;""),ROW($DC$2:$DC$208)-ROW($DC$2)+1)), ROWS(#REF!:#REF!))),"")</f>
        <v/>
      </c>
      <c r="DE50" t="e">
        <f>IF(#REF!="","",SUM(#REF!))</f>
        <v>#REF!</v>
      </c>
      <c r="DF50" t="e">
        <f t="array" ref="DF50">IF(#REF!="","",SUM(DE50:INDEX(DE50:DE256,MATCH(TRUE,INDEX(DE50:DE256="",0),0))))</f>
        <v>#REF!</v>
      </c>
      <c r="DG50" t="e">
        <f t="shared" si="7"/>
        <v>#REF!</v>
      </c>
      <c r="DH50" t="str">
        <f t="array" ref="DH50">IFERROR(INDEX($DG$2:$DG$208,SMALL(IF(1-($DG$2:$DG$208=""),IF(1-(#REF!:#REF!&lt;&gt;""),ROW($DG$2:$DG$208)-ROW($DG$2)+1)), ROWS(#REF!:#REF!))),"")</f>
        <v/>
      </c>
      <c r="DI50" t="e">
        <f>IF(#REF!="","",SUM(#REF!))</f>
        <v>#REF!</v>
      </c>
      <c r="DJ50" t="e">
        <f t="array" ref="DJ50">IF(#REF!="","",SUM(DI50:INDEX(DI50:DI256,MATCH(TRUE,INDEX(DI50:DI256="",0),0))))</f>
        <v>#REF!</v>
      </c>
      <c r="DK50" t="e">
        <f t="shared" si="8"/>
        <v>#REF!</v>
      </c>
      <c r="DL50" t="str">
        <f t="array" ref="DL50">IFERROR(INDEX($DK$2:$DK$208,SMALL(IF(1-($DK$2:$DK$208=""),IF(1-(#REF!:#REF!&lt;&gt;""),ROW($DK$2:$DK$208)-ROW($DK$2)+1)), ROWS(#REF!:#REF!))),"")</f>
        <v/>
      </c>
      <c r="DM50" t="e">
        <f>IF(#REF!="","",SUM(#REF!))</f>
        <v>#REF!</v>
      </c>
      <c r="DN50" t="e">
        <f t="array" ref="DN50">IF(#REF!="","",SUM(DM50:INDEX(DM50:DM256,MATCH(TRUE,INDEX(DM50:DM256="",0),0))))</f>
        <v>#REF!</v>
      </c>
      <c r="DO50" t="e">
        <f t="shared" si="9"/>
        <v>#REF!</v>
      </c>
      <c r="DP50" t="str">
        <f t="array" ref="DP50">IFERROR(INDEX($DO$2:$DO$208,SMALL(IF(1-($DO$2:$DO$208=""),IF(1-(#REF!:#REF!&lt;&gt;""),ROW($DO$2:$DO$208)-ROW($DO$2)+1)), ROWS(#REF!:#REF!))),"")</f>
        <v/>
      </c>
      <c r="DQ50" t="e">
        <f>IF(#REF!="","",SUM(#REF!))</f>
        <v>#REF!</v>
      </c>
      <c r="DR50" t="e">
        <f t="array" ref="DR50">IF(#REF!="","",SUM(DQ50:INDEX(DQ50:DQ256,MATCH(TRUE,INDEX(DQ50:DQ256="",0),0))))</f>
        <v>#REF!</v>
      </c>
      <c r="DS50" t="e">
        <f t="shared" si="10"/>
        <v>#REF!</v>
      </c>
      <c r="DT50" t="str">
        <f t="array" ref="DT50">IFERROR(INDEX($DS$2:$DS$208,SMALL(IF(1-($DS$2:$DS$208=""),IF(1-(#REF!:#REF!&lt;&gt;""),ROW($DS$2:$DS$208)-ROW($DS$2)+1)), ROWS(#REF!:#REF!))),"")</f>
        <v/>
      </c>
      <c r="DU50" t="e">
        <f>IF(#REF!="","",SUM(#REF!))</f>
        <v>#REF!</v>
      </c>
      <c r="DV50" t="e">
        <f t="array" ref="DV50">IF(#REF!="","",SUM(DU50:INDEX(DU50:DU256,MATCH(TRUE,INDEX(DU50:DU256="",0),0))))</f>
        <v>#REF!</v>
      </c>
      <c r="DW50" t="e">
        <f t="shared" si="11"/>
        <v>#REF!</v>
      </c>
      <c r="DX50" t="str">
        <f t="array" ref="DX50">IFERROR(INDEX($DW$2:$DW$208,SMALL(IF(1-($DW$2:$DW$208=""),IF(1-(#REF!:#REF!&lt;&gt;""),ROW($DW$2:$DW$208)-ROW($DW$2)+1)), ROWS(#REF!:#REF!))),"")</f>
        <v/>
      </c>
      <c r="DY50" t="e">
        <f>IF(#REF!="","",SUM(#REF!))</f>
        <v>#REF!</v>
      </c>
      <c r="DZ50" t="e">
        <f t="array" ref="DZ50">IF(#REF!="","",SUM(DY50:INDEX(DY50:DY256,MATCH(TRUE,INDEX(DY50:DY256="",0),0))))</f>
        <v>#REF!</v>
      </c>
      <c r="EA50" t="e">
        <f t="shared" si="12"/>
        <v>#REF!</v>
      </c>
      <c r="EB50" t="str">
        <f t="array" ref="EB50">IFERROR(INDEX($EA$2:$EA$208,SMALL(IF(1-($EA$2:$EA$208=""),IF(1-(#REF!:#REF!&lt;&gt;""),ROW($EA$2:$EA$208)-ROW($EA$2)+1)), ROWS(#REF!:#REF!))),"")</f>
        <v/>
      </c>
      <c r="EC50" t="e">
        <f>IF(#REF!="","",SUM(#REF!))</f>
        <v>#REF!</v>
      </c>
      <c r="ED50" t="e">
        <f t="array" ref="ED50">IF(#REF!="","",SUM(EC50:INDEX(EC50:EC256,MATCH(TRUE,INDEX(EC50:EC256="",0),0))))</f>
        <v>#REF!</v>
      </c>
      <c r="EE50" t="e">
        <f t="shared" si="13"/>
        <v>#REF!</v>
      </c>
      <c r="EF50" t="str">
        <f t="array" ref="EF50">IFERROR(INDEX($EE$2:$EE$208,SMALL(IF(1-($EE$2:$EE$208=""),IF(1-(#REF!:#REF!&lt;&gt;""),ROW($EE$2:$EE$208)-ROW($EE$2)+1)), ROWS(#REF!:#REF!))),"")</f>
        <v/>
      </c>
      <c r="EG50" t="e">
        <f>IF(#REF!="","",SUM(#REF!))</f>
        <v>#REF!</v>
      </c>
      <c r="EH50" t="e">
        <f t="array" ref="EH50">IF(#REF!="","",SUM(EG50:INDEX(EG50:EG256,MATCH(TRUE,INDEX(EG50:EG256="",0),0))))</f>
        <v>#REF!</v>
      </c>
      <c r="EI50" t="e">
        <f t="shared" si="14"/>
        <v>#REF!</v>
      </c>
      <c r="EJ50" t="str">
        <f t="array" ref="EJ50">IFERROR(INDEX($EI$2:$EI$208,SMALL(IF(1-($EI$2:$EI$208=""),IF(1-(#REF!:#REF!&lt;&gt;""),ROW($EI$2:$EI$208)-ROW($EI$2)+1)), ROWS(#REF!:#REF!))),"")</f>
        <v/>
      </c>
      <c r="EK50" t="e">
        <f>IF(#REF!="","",SUM(#REF!))</f>
        <v>#REF!</v>
      </c>
      <c r="EL50" t="e">
        <f t="array" ref="EL50">IF(#REF!="","",SUM(EK50:INDEX(EK50:EK256,MATCH(TRUE,INDEX(EK50:EK256="",0),0))))</f>
        <v>#REF!</v>
      </c>
      <c r="EM50" t="e">
        <f t="shared" si="15"/>
        <v>#REF!</v>
      </c>
      <c r="EN50" t="str">
        <f t="array" ref="EN50">IFERROR(INDEX($EM$2:$EM$208,SMALL(IF(1-($EM$2:$EM$208=""),IF(1-(#REF!:#REF!&lt;&gt;""),ROW($EM$2:$EM$208)-ROW($EM$2)+1)), ROWS(#REF!:#REF!))),"")</f>
        <v/>
      </c>
      <c r="EO50" t="e">
        <f>IF(#REF!="","",SUM(#REF!))</f>
        <v>#REF!</v>
      </c>
      <c r="EP50" t="e">
        <f t="array" ref="EP50">IF(#REF!="","",SUM(EO50:INDEX(EO50:EO256,MATCH(TRUE,INDEX(EO50:EO256="",0),0))))</f>
        <v>#REF!</v>
      </c>
      <c r="EQ50" t="e">
        <f t="shared" si="16"/>
        <v>#REF!</v>
      </c>
      <c r="ER50" t="str">
        <f t="array" ref="ER50">IFERROR(INDEX($EQ$2:$EQ$208,SMALL(IF(1-($EQ$2:$EQ$208=""),IF(1-(#REF!:#REF!&lt;&gt;""),ROW($EQ$2:$EQ$208)-ROW($EQ$2)+1)), ROWS(#REF!:#REF!))),"")</f>
        <v/>
      </c>
      <c r="ES50" t="e">
        <f>IF(#REF!="","",SUM(#REF!))</f>
        <v>#REF!</v>
      </c>
      <c r="ET50" t="e">
        <f t="array" ref="ET50">IF(#REF!="","",SUM(ES50:INDEX(ES50:ES256,MATCH(TRUE,INDEX(ES50:ES256="",0),0))))</f>
        <v>#REF!</v>
      </c>
      <c r="EU50" t="e">
        <f t="shared" si="17"/>
        <v>#REF!</v>
      </c>
      <c r="EV50" t="str">
        <f t="array" ref="EV50">IFERROR(INDEX($EU$2:$EU$208,SMALL(IF(1-($EU$2:$EU$208=""),IF(1-(#REF!:#REF!&lt;&gt;""),ROW($EU$2:$EU$208)-ROW($EU$2)+1)), ROWS(#REF!:#REF!))),"")</f>
        <v/>
      </c>
      <c r="EW50" t="e">
        <f>IF(#REF!="","",SUM(#REF!))</f>
        <v>#REF!</v>
      </c>
      <c r="EX50" t="e">
        <f t="array" ref="EX50">IF(#REF!="","",SUM(EW50:INDEX(EW50:EW256,MATCH(TRUE,INDEX(EW50:EW256="",0),0))))</f>
        <v>#REF!</v>
      </c>
      <c r="EY50" t="e">
        <f t="shared" si="18"/>
        <v>#REF!</v>
      </c>
      <c r="EZ50" t="str">
        <f t="array" ref="EZ50">IFERROR(INDEX($EY$2:$EY$208,SMALL(IF(1-($EY$2:$EY$208=""),IF(1-(#REF!:#REF!&lt;&gt;""),ROW($EY$2:$EY$208)-ROW($EY$2)+1)), ROWS(#REF!:#REF!))),"")</f>
        <v/>
      </c>
      <c r="FA50" t="e">
        <f>IF(#REF!="","",SUM(#REF!))</f>
        <v>#REF!</v>
      </c>
      <c r="FB50" t="e">
        <f t="array" ref="FB50">IF(#REF!="","",SUM(FA50:INDEX(FA50:FA256,MATCH(TRUE,INDEX(FA50:FA256="",0),0))))</f>
        <v>#REF!</v>
      </c>
      <c r="FC50" t="e">
        <f t="shared" si="19"/>
        <v>#REF!</v>
      </c>
      <c r="FD50" t="str">
        <f t="array" ref="FD50">IFERROR(INDEX($FC$2:$FC$208,SMALL(IF(1-($FC$2:$FC$208=""),IF(1-(#REF!:#REF!&lt;&gt;""),ROW($FC$2:$FC$208)-ROW($FC$2)+1)), ROWS(#REF!:#REF!))),"")</f>
        <v/>
      </c>
    </row>
    <row r="51" spans="1:160" x14ac:dyDescent="0.25">
      <c r="A51" t="e">
        <f>IF(#REF!="","",SUM(#REF!))</f>
        <v>#REF!</v>
      </c>
      <c r="B51" t="e">
        <f t="array" ref="B51">IF(#REF!="","",SUM($A51:INDEX(A51:$A$208,MATCH(TRUE,INDEX($A51:$A$208="",0),0))))</f>
        <v>#REF!</v>
      </c>
      <c r="C51" t="e">
        <f t="shared" si="20"/>
        <v>#REF!</v>
      </c>
      <c r="E51" t="e">
        <f>IF(#REF!="","",SUM(#REF!))</f>
        <v>#REF!</v>
      </c>
      <c r="F51" t="e">
        <f t="array" ref="F51">IF(#REF!="","",SUM($E51:INDEX(E51:$E$208,MATCH(TRUE,INDEX($E51:$E$208="",0),0))))</f>
        <v>#REF!</v>
      </c>
      <c r="G51" t="e">
        <f t="shared" si="21"/>
        <v>#REF!</v>
      </c>
      <c r="I51" t="e">
        <f>IF(#REF!="","",SUM(#REF!))</f>
        <v>#REF!</v>
      </c>
      <c r="J51" t="e">
        <f t="array" ref="J51">IF(#REF!="","",SUM(I51:INDEX(I51:I257,MATCH(TRUE,INDEX(I51:I257="",0),0))))</f>
        <v>#REF!</v>
      </c>
      <c r="K51" t="e">
        <f t="shared" si="22"/>
        <v>#REF!</v>
      </c>
      <c r="M51" t="e">
        <f>IF(#REF!="","",SUM(#REF!))</f>
        <v>#REF!</v>
      </c>
      <c r="N51" t="e">
        <f t="array" ref="N51">IF(#REF!="","",SUM(M51:INDEX(M51:M257,MATCH(TRUE,INDEX(M51:M257="",0),0))))</f>
        <v>#REF!</v>
      </c>
      <c r="O51" t="e">
        <f t="shared" si="23"/>
        <v>#REF!</v>
      </c>
      <c r="Q51" t="e">
        <f>IF(#REF!="","",SUM(#REF!))</f>
        <v>#REF!</v>
      </c>
      <c r="R51" t="e">
        <f t="array" ref="R51">IF(#REF!="","",SUM(Q51:INDEX(Q51:Q257,MATCH(TRUE,INDEX(Q51:Q257="",0),0))))</f>
        <v>#REF!</v>
      </c>
      <c r="S51" t="e">
        <f t="shared" si="24"/>
        <v>#REF!</v>
      </c>
      <c r="U51" t="e">
        <f>IF(#REF!="","",SUM(#REF!))</f>
        <v>#REF!</v>
      </c>
      <c r="V51" t="e">
        <f t="array" ref="V51">IF(#REF!="","",SUM(U51:INDEX(U51:U257,MATCH(TRUE,INDEX(U51:U257="",0),0))))</f>
        <v>#REF!</v>
      </c>
      <c r="W51" t="e">
        <f t="shared" si="25"/>
        <v>#REF!</v>
      </c>
      <c r="Y51" t="e">
        <f>IF(#REF!="","",SUM(#REF!))</f>
        <v>#REF!</v>
      </c>
      <c r="Z51" t="e">
        <f t="array" ref="Z51">IF(#REF!="","",SUM(Y51:INDEX(Y51:Y257,MATCH(TRUE,INDEX(Y51:Y257="",0),0))))</f>
        <v>#REF!</v>
      </c>
      <c r="AA51" t="e">
        <f t="shared" si="26"/>
        <v>#REF!</v>
      </c>
      <c r="AC51" t="e">
        <f>IF(#REF!="","",SUM(#REF!))</f>
        <v>#REF!</v>
      </c>
      <c r="AD51" t="e">
        <f t="array" ref="AD51">IF(#REF!="","",SUM(AC51:INDEX(AC51:AC257,MATCH(TRUE,INDEX(AC51:AC257="",0),0))))</f>
        <v>#REF!</v>
      </c>
      <c r="AE51" t="e">
        <f t="shared" si="27"/>
        <v>#REF!</v>
      </c>
      <c r="AG51" t="e">
        <f>IF(#REF!="","",SUM(#REF!))</f>
        <v>#REF!</v>
      </c>
      <c r="AH51" t="e">
        <f t="array" ref="AH51">IF(#REF!="","",SUM(AG51:INDEX(AG51:AG257,MATCH(TRUE,INDEX(AG51:AG257="",0),0))))</f>
        <v>#REF!</v>
      </c>
      <c r="AI51" t="e">
        <f t="shared" si="28"/>
        <v>#REF!</v>
      </c>
      <c r="AK51" t="e">
        <f>IF(#REF!="","",SUM(#REF!))</f>
        <v>#REF!</v>
      </c>
      <c r="AL51" t="e">
        <f t="array" ref="AL51">IF(#REF!="","",SUM(AK51:INDEX(AK51:AK257,MATCH(TRUE,INDEX(AK51:AK257="",0),0))))</f>
        <v>#REF!</v>
      </c>
      <c r="AM51" t="e">
        <f t="shared" si="29"/>
        <v>#REF!</v>
      </c>
      <c r="AO51" t="e">
        <f>IF(#REF!="","",SUM(#REF!))</f>
        <v>#REF!</v>
      </c>
      <c r="AP51" t="e">
        <f t="array" ref="AP51">IF(#REF!="","",SUM(AO51:INDEX(AO51:AO257,MATCH(TRUE,INDEX(AO51:AO257="",0),0))))</f>
        <v>#REF!</v>
      </c>
      <c r="AQ51" t="e">
        <f t="shared" si="30"/>
        <v>#REF!</v>
      </c>
      <c r="AS51" t="e">
        <f>IF(#REF!="","",SUM(#REF!))</f>
        <v>#REF!</v>
      </c>
      <c r="AT51" t="e">
        <f t="array" ref="AT51">IF(#REF!="","",SUM(AS51:INDEX(AS51:AS257,MATCH(TRUE,INDEX(AS51:AS257="",0),0))))</f>
        <v>#REF!</v>
      </c>
      <c r="AU51" t="e">
        <f t="shared" si="31"/>
        <v>#REF!</v>
      </c>
      <c r="AW51" t="e">
        <f>IF(#REF!="","",SUM(#REF!))</f>
        <v>#REF!</v>
      </c>
      <c r="AX51" t="e">
        <f t="array" ref="AX51">IF(#REF!="","",SUM(AW51:INDEX(AW51:AW257,MATCH(TRUE,INDEX(AW51:AW257="",0),0))))</f>
        <v>#REF!</v>
      </c>
      <c r="AY51" t="e">
        <f t="shared" si="32"/>
        <v>#REF!</v>
      </c>
      <c r="BA51" t="e">
        <f>IF(#REF!="","",SUM(#REF!))</f>
        <v>#REF!</v>
      </c>
      <c r="BB51" t="e">
        <f t="array" ref="BB51">IF(#REF!="","",SUM(BA51:INDEX(BA51:BA257,MATCH(TRUE,INDEX(BA51:BA257="",0),0))))</f>
        <v>#REF!</v>
      </c>
      <c r="BC51" t="e">
        <f t="shared" si="33"/>
        <v>#REF!</v>
      </c>
      <c r="BE51" t="e">
        <f>IF(#REF!="","",SUM(#REF!))</f>
        <v>#REF!</v>
      </c>
      <c r="BF51" t="e">
        <f t="array" ref="BF51">IF(#REF!="","",SUM(BE51:INDEX(BE51:BE257,MATCH(TRUE,INDEX(BE51:BE257="",0),0))))</f>
        <v>#REF!</v>
      </c>
      <c r="BG51" t="e">
        <f t="shared" si="34"/>
        <v>#REF!</v>
      </c>
      <c r="BI51" t="e">
        <f>IF(#REF!="","",SUM(#REF!))</f>
        <v>#REF!</v>
      </c>
      <c r="BJ51" t="e">
        <f t="array" ref="BJ51">IF(#REF!="","",SUM(BI51:INDEX(BI51:BI257,MATCH(TRUE,INDEX(BI51:BI257="",0),0))))</f>
        <v>#REF!</v>
      </c>
      <c r="BK51" t="e">
        <f t="shared" si="35"/>
        <v>#REF!</v>
      </c>
      <c r="BM51" t="e">
        <f>IF(#REF!="","",SUM(#REF!))</f>
        <v>#REF!</v>
      </c>
      <c r="BN51" t="e">
        <f t="array" ref="BN51">IF(#REF!="","",SUM(BM51:INDEX(BM51:BM257,MATCH(TRUE,INDEX(BM51:BM257="",0),0))))</f>
        <v>#REF!</v>
      </c>
      <c r="BO51" t="e">
        <f t="shared" si="36"/>
        <v>#REF!</v>
      </c>
      <c r="BQ51" t="e">
        <f>IF(#REF!="","",SUM(#REF!))</f>
        <v>#REF!</v>
      </c>
      <c r="BR51" t="e">
        <f t="array" ref="BR51">IF(#REF!="","",SUM(BQ51:INDEX(BQ51:BQ257,MATCH(TRUE,INDEX(BQ51:BQ257="",0),0))))</f>
        <v>#REF!</v>
      </c>
      <c r="BS51" t="e">
        <f t="shared" si="37"/>
        <v>#REF!</v>
      </c>
      <c r="BU51" t="e">
        <f>IF(#REF!="","",SUM(#REF!))</f>
        <v>#REF!</v>
      </c>
      <c r="BV51" t="e">
        <f t="array" ref="BV51">IF(#REF!="","",SUM(BU51:INDEX(BU51:BU257,MATCH(TRUE,INDEX(BU51:BU257="",0),0))))</f>
        <v>#REF!</v>
      </c>
      <c r="BW51" t="e">
        <f t="shared" si="38"/>
        <v>#REF!</v>
      </c>
      <c r="BY51" t="e">
        <f>IF(#REF!="","",SUM(#REF!))</f>
        <v>#REF!</v>
      </c>
      <c r="BZ51" t="e">
        <f t="array" ref="BZ51">IF(#REF!="","",SUM(BY51:INDEX(BY51:BY257,MATCH(TRUE,INDEX(BY51:BY257="",0),0))))</f>
        <v>#REF!</v>
      </c>
      <c r="CA51" t="e">
        <f t="shared" si="39"/>
        <v>#REF!</v>
      </c>
      <c r="CC51" t="e">
        <f>IF(#REF!="","",SUM(#REF!))</f>
        <v>#REF!</v>
      </c>
      <c r="CD51" t="e">
        <f t="array" ref="CD51">IF(#REF!="","",SUM(CC51:INDEX(CC51:CC257,MATCH(TRUE,INDEX(CC51:CC257="",0),0))))</f>
        <v>#REF!</v>
      </c>
      <c r="CE51" t="e">
        <f t="shared" si="0"/>
        <v>#REF!</v>
      </c>
      <c r="CF51" t="str">
        <f t="array" ref="CF51">IFERROR(INDEX($CE$2:$CE$208,SMALL(IF(1-($CE$2:$CE$208=""),IF(1-(#REF!:#REF!&lt;&gt;""),ROW($CE$2:$CE$208)-ROW($CE$2)+1)), ROWS(#REF!:#REF!))),"")</f>
        <v/>
      </c>
      <c r="CG51" t="e">
        <f>IF(#REF!="","",SUM(#REF!))</f>
        <v>#REF!</v>
      </c>
      <c r="CH51" t="e">
        <f t="array" ref="CH51">IF(#REF!="","",SUM(CG51:INDEX(CG51:CG257,MATCH(TRUE,INDEX(CG51:CG257="",0),0))))</f>
        <v>#REF!</v>
      </c>
      <c r="CI51" t="e">
        <f t="shared" si="1"/>
        <v>#REF!</v>
      </c>
      <c r="CJ51" t="str">
        <f t="array" ref="CJ51">IFERROR(INDEX($CI$2:$CI$208,SMALL(IF(1-($CI$2:$CI$208=""),IF(1-(#REF!:#REF!&lt;&gt;""),ROW($CI$2:$CI$208)-ROW($CI$2)+1)), ROWS(#REF!:#REF!))),"")</f>
        <v/>
      </c>
      <c r="CK51" t="e">
        <f>IF(#REF!="","",SUM(#REF!))</f>
        <v>#REF!</v>
      </c>
      <c r="CL51" t="e">
        <f t="array" ref="CL51">IF(#REF!="","",SUM(CK51:INDEX(CK51:CK257,MATCH(TRUE,INDEX(CK51:CK257="",0),0))))</f>
        <v>#REF!</v>
      </c>
      <c r="CM51" t="e">
        <f t="shared" si="2"/>
        <v>#REF!</v>
      </c>
      <c r="CN51" t="str">
        <f t="array" ref="CN51">IFERROR(INDEX($CM$2:$CM$208,SMALL(IF(1-($CM$2:$CM$208=""),IF(1-(#REF!:#REF!&lt;&gt;""),ROW($CM$2:$CM$208)-ROW($CM$2)+1)), ROWS(#REF!:#REF!))),"")</f>
        <v/>
      </c>
      <c r="CO51" t="e">
        <f>IF(#REF!="","",SUM(#REF!))</f>
        <v>#REF!</v>
      </c>
      <c r="CP51" t="e">
        <f t="array" ref="CP51">IF(#REF!="","",SUM(CO51:INDEX(CO51:CO257,MATCH(TRUE,INDEX(CO51:CO257="",0),0))))</f>
        <v>#REF!</v>
      </c>
      <c r="CQ51" t="e">
        <f t="shared" si="3"/>
        <v>#REF!</v>
      </c>
      <c r="CR51" t="str">
        <f t="array" ref="CR51">IFERROR(INDEX($CQ$2:$CQ$208,SMALL(IF(1-($CQ$2:$CQ$208=""),IF(1-(#REF!:#REF!&lt;&gt;""),ROW($CQ$2:$CQ$208)-ROW($CQ$2)+1)), ROWS(#REF!:#REF!))),"")</f>
        <v/>
      </c>
      <c r="CS51" t="e">
        <f>IF(#REF!="","",SUM(#REF!))</f>
        <v>#REF!</v>
      </c>
      <c r="CT51" t="e">
        <f t="array" ref="CT51">IF(#REF!="","",SUM(CS51:INDEX(CS51:CS257,MATCH(TRUE,INDEX(CS51:CS257="",0),0))))</f>
        <v>#REF!</v>
      </c>
      <c r="CU51" t="e">
        <f t="shared" si="4"/>
        <v>#REF!</v>
      </c>
      <c r="CV51" t="str">
        <f t="array" ref="CV51">IFERROR(INDEX($CU$2:$CU$208,SMALL(IF(1-($CU$2:$CU$208=""),IF(1-(#REF!:#REF!&lt;&gt;""),ROW($CU$2:$CU$208)-ROW($CU$2)+1)), ROWS(#REF!:#REF!))),"")</f>
        <v/>
      </c>
      <c r="CW51" t="e">
        <f>IF(#REF!="","",SUM(#REF!))</f>
        <v>#REF!</v>
      </c>
      <c r="CX51" t="e">
        <f t="array" ref="CX51">IF(#REF!="","",SUM(CW51:INDEX(CW51:CW257,MATCH(TRUE,INDEX(CW51:CW257="",0),0))))</f>
        <v>#REF!</v>
      </c>
      <c r="CY51" t="e">
        <f t="shared" si="5"/>
        <v>#REF!</v>
      </c>
      <c r="CZ51" t="str">
        <f t="array" ref="CZ51">IFERROR(INDEX($CY$2:$CY$208,SMALL(IF(1-($CY$2:$CY$208=""),IF(1-(#REF!:#REF!&lt;&gt;""),ROW($CY$2:$CY$208)-ROW($CY$2)+1)), ROWS(#REF!:#REF!))),"")</f>
        <v/>
      </c>
      <c r="DA51" t="e">
        <f>IF(#REF!="","",SUM(#REF!))</f>
        <v>#REF!</v>
      </c>
      <c r="DB51" t="e">
        <f t="array" ref="DB51">IF(#REF!="","",SUM(DA51:INDEX(DA51:DA257,MATCH(TRUE,INDEX(DA51:DA257="",0),0))))</f>
        <v>#REF!</v>
      </c>
      <c r="DC51" t="e">
        <f t="shared" si="6"/>
        <v>#REF!</v>
      </c>
      <c r="DD51" t="str">
        <f t="array" ref="DD51">IFERROR(INDEX($DC$2:$DC$208,SMALL(IF(1-($DC$2:$DC$208=""),IF(1-(#REF!:#REF!&lt;&gt;""),ROW($DC$2:$DC$208)-ROW($DC$2)+1)), ROWS(#REF!:#REF!))),"")</f>
        <v/>
      </c>
      <c r="DE51" t="e">
        <f>IF(#REF!="","",SUM(#REF!))</f>
        <v>#REF!</v>
      </c>
      <c r="DF51" t="e">
        <f t="array" ref="DF51">IF(#REF!="","",SUM(DE51:INDEX(DE51:DE257,MATCH(TRUE,INDEX(DE51:DE257="",0),0))))</f>
        <v>#REF!</v>
      </c>
      <c r="DG51" t="e">
        <f t="shared" si="7"/>
        <v>#REF!</v>
      </c>
      <c r="DH51" t="str">
        <f t="array" ref="DH51">IFERROR(INDEX($DG$2:$DG$208,SMALL(IF(1-($DG$2:$DG$208=""),IF(1-(#REF!:#REF!&lt;&gt;""),ROW($DG$2:$DG$208)-ROW($DG$2)+1)), ROWS(#REF!:#REF!))),"")</f>
        <v/>
      </c>
      <c r="DI51" t="e">
        <f>IF(#REF!="","",SUM(#REF!))</f>
        <v>#REF!</v>
      </c>
      <c r="DJ51" t="e">
        <f t="array" ref="DJ51">IF(#REF!="","",SUM(DI51:INDEX(DI51:DI257,MATCH(TRUE,INDEX(DI51:DI257="",0),0))))</f>
        <v>#REF!</v>
      </c>
      <c r="DK51" t="e">
        <f t="shared" si="8"/>
        <v>#REF!</v>
      </c>
      <c r="DL51" t="str">
        <f t="array" ref="DL51">IFERROR(INDEX($DK$2:$DK$208,SMALL(IF(1-($DK$2:$DK$208=""),IF(1-(#REF!:#REF!&lt;&gt;""),ROW($DK$2:$DK$208)-ROW($DK$2)+1)), ROWS(#REF!:#REF!))),"")</f>
        <v/>
      </c>
      <c r="DM51" t="e">
        <f>IF(#REF!="","",SUM(#REF!))</f>
        <v>#REF!</v>
      </c>
      <c r="DN51" t="e">
        <f t="array" ref="DN51">IF(#REF!="","",SUM(DM51:INDEX(DM51:DM257,MATCH(TRUE,INDEX(DM51:DM257="",0),0))))</f>
        <v>#REF!</v>
      </c>
      <c r="DO51" t="e">
        <f t="shared" si="9"/>
        <v>#REF!</v>
      </c>
      <c r="DP51" t="str">
        <f t="array" ref="DP51">IFERROR(INDEX($DO$2:$DO$208,SMALL(IF(1-($DO$2:$DO$208=""),IF(1-(#REF!:#REF!&lt;&gt;""),ROW($DO$2:$DO$208)-ROW($DO$2)+1)), ROWS(#REF!:#REF!))),"")</f>
        <v/>
      </c>
      <c r="DQ51" t="e">
        <f>IF(#REF!="","",SUM(#REF!))</f>
        <v>#REF!</v>
      </c>
      <c r="DR51" t="e">
        <f t="array" ref="DR51">IF(#REF!="","",SUM(DQ51:INDEX(DQ51:DQ257,MATCH(TRUE,INDEX(DQ51:DQ257="",0),0))))</f>
        <v>#REF!</v>
      </c>
      <c r="DS51" t="e">
        <f t="shared" si="10"/>
        <v>#REF!</v>
      </c>
      <c r="DT51" t="str">
        <f t="array" ref="DT51">IFERROR(INDEX($DS$2:$DS$208,SMALL(IF(1-($DS$2:$DS$208=""),IF(1-(#REF!:#REF!&lt;&gt;""),ROW($DS$2:$DS$208)-ROW($DS$2)+1)), ROWS(#REF!:#REF!))),"")</f>
        <v/>
      </c>
      <c r="DU51" t="e">
        <f>IF(#REF!="","",SUM(#REF!))</f>
        <v>#REF!</v>
      </c>
      <c r="DV51" t="e">
        <f t="array" ref="DV51">IF(#REF!="","",SUM(DU51:INDEX(DU51:DU257,MATCH(TRUE,INDEX(DU51:DU257="",0),0))))</f>
        <v>#REF!</v>
      </c>
      <c r="DW51" t="e">
        <f t="shared" si="11"/>
        <v>#REF!</v>
      </c>
      <c r="DX51" t="str">
        <f t="array" ref="DX51">IFERROR(INDEX($DW$2:$DW$208,SMALL(IF(1-($DW$2:$DW$208=""),IF(1-(#REF!:#REF!&lt;&gt;""),ROW($DW$2:$DW$208)-ROW($DW$2)+1)), ROWS(#REF!:#REF!))),"")</f>
        <v/>
      </c>
      <c r="DY51" t="e">
        <f>IF(#REF!="","",SUM(#REF!))</f>
        <v>#REF!</v>
      </c>
      <c r="DZ51" t="e">
        <f t="array" ref="DZ51">IF(#REF!="","",SUM(DY51:INDEX(DY51:DY257,MATCH(TRUE,INDEX(DY51:DY257="",0),0))))</f>
        <v>#REF!</v>
      </c>
      <c r="EA51" t="e">
        <f t="shared" si="12"/>
        <v>#REF!</v>
      </c>
      <c r="EB51" t="str">
        <f t="array" ref="EB51">IFERROR(INDEX($EA$2:$EA$208,SMALL(IF(1-($EA$2:$EA$208=""),IF(1-(#REF!:#REF!&lt;&gt;""),ROW($EA$2:$EA$208)-ROW($EA$2)+1)), ROWS(#REF!:#REF!))),"")</f>
        <v/>
      </c>
      <c r="EC51" t="e">
        <f>IF(#REF!="","",SUM(#REF!))</f>
        <v>#REF!</v>
      </c>
      <c r="ED51" t="e">
        <f t="array" ref="ED51">IF(#REF!="","",SUM(EC51:INDEX(EC51:EC257,MATCH(TRUE,INDEX(EC51:EC257="",0),0))))</f>
        <v>#REF!</v>
      </c>
      <c r="EE51" t="e">
        <f t="shared" si="13"/>
        <v>#REF!</v>
      </c>
      <c r="EF51" t="str">
        <f t="array" ref="EF51">IFERROR(INDEX($EE$2:$EE$208,SMALL(IF(1-($EE$2:$EE$208=""),IF(1-(#REF!:#REF!&lt;&gt;""),ROW($EE$2:$EE$208)-ROW($EE$2)+1)), ROWS(#REF!:#REF!))),"")</f>
        <v/>
      </c>
      <c r="EG51" t="e">
        <f>IF(#REF!="","",SUM(#REF!))</f>
        <v>#REF!</v>
      </c>
      <c r="EH51" t="e">
        <f t="array" ref="EH51">IF(#REF!="","",SUM(EG51:INDEX(EG51:EG257,MATCH(TRUE,INDEX(EG51:EG257="",0),0))))</f>
        <v>#REF!</v>
      </c>
      <c r="EI51" t="e">
        <f t="shared" si="14"/>
        <v>#REF!</v>
      </c>
      <c r="EJ51" t="str">
        <f t="array" ref="EJ51">IFERROR(INDEX($EI$2:$EI$208,SMALL(IF(1-($EI$2:$EI$208=""),IF(1-(#REF!:#REF!&lt;&gt;""),ROW($EI$2:$EI$208)-ROW($EI$2)+1)), ROWS(#REF!:#REF!))),"")</f>
        <v/>
      </c>
      <c r="EK51" t="e">
        <f>IF(#REF!="","",SUM(#REF!))</f>
        <v>#REF!</v>
      </c>
      <c r="EL51" t="e">
        <f t="array" ref="EL51">IF(#REF!="","",SUM(EK51:INDEX(EK51:EK257,MATCH(TRUE,INDEX(EK51:EK257="",0),0))))</f>
        <v>#REF!</v>
      </c>
      <c r="EM51" t="e">
        <f t="shared" si="15"/>
        <v>#REF!</v>
      </c>
      <c r="EN51" t="str">
        <f t="array" ref="EN51">IFERROR(INDEX($EM$2:$EM$208,SMALL(IF(1-($EM$2:$EM$208=""),IF(1-(#REF!:#REF!&lt;&gt;""),ROW($EM$2:$EM$208)-ROW($EM$2)+1)), ROWS(#REF!:#REF!))),"")</f>
        <v/>
      </c>
      <c r="EO51" t="e">
        <f>IF(#REF!="","",SUM(#REF!))</f>
        <v>#REF!</v>
      </c>
      <c r="EP51" t="e">
        <f t="array" ref="EP51">IF(#REF!="","",SUM(EO51:INDEX(EO51:EO257,MATCH(TRUE,INDEX(EO51:EO257="",0),0))))</f>
        <v>#REF!</v>
      </c>
      <c r="EQ51" t="e">
        <f t="shared" si="16"/>
        <v>#REF!</v>
      </c>
      <c r="ER51" t="str">
        <f t="array" ref="ER51">IFERROR(INDEX($EQ$2:$EQ$208,SMALL(IF(1-($EQ$2:$EQ$208=""),IF(1-(#REF!:#REF!&lt;&gt;""),ROW($EQ$2:$EQ$208)-ROW($EQ$2)+1)), ROWS(#REF!:#REF!))),"")</f>
        <v/>
      </c>
      <c r="ES51" t="e">
        <f>IF(#REF!="","",SUM(#REF!))</f>
        <v>#REF!</v>
      </c>
      <c r="ET51" t="e">
        <f t="array" ref="ET51">IF(#REF!="","",SUM(ES51:INDEX(ES51:ES257,MATCH(TRUE,INDEX(ES51:ES257="",0),0))))</f>
        <v>#REF!</v>
      </c>
      <c r="EU51" t="e">
        <f t="shared" si="17"/>
        <v>#REF!</v>
      </c>
      <c r="EV51" t="str">
        <f t="array" ref="EV51">IFERROR(INDEX($EU$2:$EU$208,SMALL(IF(1-($EU$2:$EU$208=""),IF(1-(#REF!:#REF!&lt;&gt;""),ROW($EU$2:$EU$208)-ROW($EU$2)+1)), ROWS(#REF!:#REF!))),"")</f>
        <v/>
      </c>
      <c r="EW51" t="e">
        <f>IF(#REF!="","",SUM(#REF!))</f>
        <v>#REF!</v>
      </c>
      <c r="EX51" t="e">
        <f t="array" ref="EX51">IF(#REF!="","",SUM(EW51:INDEX(EW51:EW257,MATCH(TRUE,INDEX(EW51:EW257="",0),0))))</f>
        <v>#REF!</v>
      </c>
      <c r="EY51" t="e">
        <f t="shared" si="18"/>
        <v>#REF!</v>
      </c>
      <c r="EZ51" t="str">
        <f t="array" ref="EZ51">IFERROR(INDEX($EY$2:$EY$208,SMALL(IF(1-($EY$2:$EY$208=""),IF(1-(#REF!:#REF!&lt;&gt;""),ROW($EY$2:$EY$208)-ROW($EY$2)+1)), ROWS(#REF!:#REF!))),"")</f>
        <v/>
      </c>
      <c r="FA51" t="e">
        <f>IF(#REF!="","",SUM(#REF!))</f>
        <v>#REF!</v>
      </c>
      <c r="FB51" t="e">
        <f t="array" ref="FB51">IF(#REF!="","",SUM(FA51:INDEX(FA51:FA257,MATCH(TRUE,INDEX(FA51:FA257="",0),0))))</f>
        <v>#REF!</v>
      </c>
      <c r="FC51" t="e">
        <f t="shared" si="19"/>
        <v>#REF!</v>
      </c>
      <c r="FD51" t="str">
        <f t="array" ref="FD51">IFERROR(INDEX($FC$2:$FC$208,SMALL(IF(1-($FC$2:$FC$208=""),IF(1-(#REF!:#REF!&lt;&gt;""),ROW($FC$2:$FC$208)-ROW($FC$2)+1)), ROWS(#REF!:#REF!))),"")</f>
        <v/>
      </c>
    </row>
    <row r="52" spans="1:160" x14ac:dyDescent="0.25">
      <c r="A52" t="e">
        <f>IF(#REF!="","",SUM(#REF!))</f>
        <v>#REF!</v>
      </c>
      <c r="B52" t="e">
        <f t="array" ref="B52">IF(#REF!="","",SUM($A52:INDEX(A52:$A$208,MATCH(TRUE,INDEX($A52:$A$208="",0),0))))</f>
        <v>#REF!</v>
      </c>
      <c r="C52" t="e">
        <f t="shared" si="20"/>
        <v>#REF!</v>
      </c>
      <c r="E52" t="e">
        <f>IF(#REF!="","",SUM(#REF!))</f>
        <v>#REF!</v>
      </c>
      <c r="F52" t="e">
        <f t="array" ref="F52">IF(#REF!="","",SUM($E52:INDEX(E52:$E$208,MATCH(TRUE,INDEX($E52:$E$208="",0),0))))</f>
        <v>#REF!</v>
      </c>
      <c r="G52" t="e">
        <f t="shared" si="21"/>
        <v>#REF!</v>
      </c>
      <c r="I52" t="e">
        <f>IF(#REF!="","",SUM(#REF!))</f>
        <v>#REF!</v>
      </c>
      <c r="J52" t="e">
        <f t="array" ref="J52">IF(#REF!="","",SUM(I52:INDEX(I52:I258,MATCH(TRUE,INDEX(I52:I258="",0),0))))</f>
        <v>#REF!</v>
      </c>
      <c r="K52" t="e">
        <f t="shared" si="22"/>
        <v>#REF!</v>
      </c>
      <c r="M52" t="e">
        <f>IF(#REF!="","",SUM(#REF!))</f>
        <v>#REF!</v>
      </c>
      <c r="N52" t="e">
        <f t="array" ref="N52">IF(#REF!="","",SUM(M52:INDEX(M52:M258,MATCH(TRUE,INDEX(M52:M258="",0),0))))</f>
        <v>#REF!</v>
      </c>
      <c r="O52" t="e">
        <f t="shared" si="23"/>
        <v>#REF!</v>
      </c>
      <c r="Q52" t="e">
        <f>IF(#REF!="","",SUM(#REF!))</f>
        <v>#REF!</v>
      </c>
      <c r="R52" t="e">
        <f t="array" ref="R52">IF(#REF!="","",SUM(Q52:INDEX(Q52:Q258,MATCH(TRUE,INDEX(Q52:Q258="",0),0))))</f>
        <v>#REF!</v>
      </c>
      <c r="S52" t="e">
        <f t="shared" si="24"/>
        <v>#REF!</v>
      </c>
      <c r="U52" t="e">
        <f>IF(#REF!="","",SUM(#REF!))</f>
        <v>#REF!</v>
      </c>
      <c r="V52" t="e">
        <f t="array" ref="V52">IF(#REF!="","",SUM(U52:INDEX(U52:U258,MATCH(TRUE,INDEX(U52:U258="",0),0))))</f>
        <v>#REF!</v>
      </c>
      <c r="W52" t="e">
        <f t="shared" si="25"/>
        <v>#REF!</v>
      </c>
      <c r="Y52" t="e">
        <f>IF(#REF!="","",SUM(#REF!))</f>
        <v>#REF!</v>
      </c>
      <c r="Z52" t="e">
        <f t="array" ref="Z52">IF(#REF!="","",SUM(Y52:INDEX(Y52:Y258,MATCH(TRUE,INDEX(Y52:Y258="",0),0))))</f>
        <v>#REF!</v>
      </c>
      <c r="AA52" t="e">
        <f t="shared" si="26"/>
        <v>#REF!</v>
      </c>
      <c r="AC52" t="e">
        <f>IF(#REF!="","",SUM(#REF!))</f>
        <v>#REF!</v>
      </c>
      <c r="AD52" t="e">
        <f t="array" ref="AD52">IF(#REF!="","",SUM(AC52:INDEX(AC52:AC258,MATCH(TRUE,INDEX(AC52:AC258="",0),0))))</f>
        <v>#REF!</v>
      </c>
      <c r="AE52" t="e">
        <f t="shared" si="27"/>
        <v>#REF!</v>
      </c>
      <c r="AG52" t="e">
        <f>IF(#REF!="","",SUM(#REF!))</f>
        <v>#REF!</v>
      </c>
      <c r="AH52" t="e">
        <f t="array" ref="AH52">IF(#REF!="","",SUM(AG52:INDEX(AG52:AG258,MATCH(TRUE,INDEX(AG52:AG258="",0),0))))</f>
        <v>#REF!</v>
      </c>
      <c r="AI52" t="e">
        <f t="shared" si="28"/>
        <v>#REF!</v>
      </c>
      <c r="AK52" t="e">
        <f>IF(#REF!="","",SUM(#REF!))</f>
        <v>#REF!</v>
      </c>
      <c r="AL52" t="e">
        <f t="array" ref="AL52">IF(#REF!="","",SUM(AK52:INDEX(AK52:AK258,MATCH(TRUE,INDEX(AK52:AK258="",0),0))))</f>
        <v>#REF!</v>
      </c>
      <c r="AM52" t="e">
        <f t="shared" si="29"/>
        <v>#REF!</v>
      </c>
      <c r="AO52" t="e">
        <f>IF(#REF!="","",SUM(#REF!))</f>
        <v>#REF!</v>
      </c>
      <c r="AP52" t="e">
        <f t="array" ref="AP52">IF(#REF!="","",SUM(AO52:INDEX(AO52:AO258,MATCH(TRUE,INDEX(AO52:AO258="",0),0))))</f>
        <v>#REF!</v>
      </c>
      <c r="AQ52" t="e">
        <f t="shared" si="30"/>
        <v>#REF!</v>
      </c>
      <c r="AS52" t="e">
        <f>IF(#REF!="","",SUM(#REF!))</f>
        <v>#REF!</v>
      </c>
      <c r="AT52" t="e">
        <f t="array" ref="AT52">IF(#REF!="","",SUM(AS52:INDEX(AS52:AS258,MATCH(TRUE,INDEX(AS52:AS258="",0),0))))</f>
        <v>#REF!</v>
      </c>
      <c r="AU52" t="e">
        <f t="shared" si="31"/>
        <v>#REF!</v>
      </c>
      <c r="AW52" t="e">
        <f>IF(#REF!="","",SUM(#REF!))</f>
        <v>#REF!</v>
      </c>
      <c r="AX52" t="e">
        <f t="array" ref="AX52">IF(#REF!="","",SUM(AW52:INDEX(AW52:AW258,MATCH(TRUE,INDEX(AW52:AW258="",0),0))))</f>
        <v>#REF!</v>
      </c>
      <c r="AY52" t="e">
        <f t="shared" si="32"/>
        <v>#REF!</v>
      </c>
      <c r="BA52" t="e">
        <f>IF(#REF!="","",SUM(#REF!))</f>
        <v>#REF!</v>
      </c>
      <c r="BB52" t="e">
        <f t="array" ref="BB52">IF(#REF!="","",SUM(BA52:INDEX(BA52:BA258,MATCH(TRUE,INDEX(BA52:BA258="",0),0))))</f>
        <v>#REF!</v>
      </c>
      <c r="BC52" t="e">
        <f t="shared" si="33"/>
        <v>#REF!</v>
      </c>
      <c r="BE52" t="e">
        <f>IF(#REF!="","",SUM(#REF!))</f>
        <v>#REF!</v>
      </c>
      <c r="BF52" t="e">
        <f t="array" ref="BF52">IF(#REF!="","",SUM(BE52:INDEX(BE52:BE258,MATCH(TRUE,INDEX(BE52:BE258="",0),0))))</f>
        <v>#REF!</v>
      </c>
      <c r="BG52" t="e">
        <f t="shared" si="34"/>
        <v>#REF!</v>
      </c>
      <c r="BI52" t="e">
        <f>IF(#REF!="","",SUM(#REF!))</f>
        <v>#REF!</v>
      </c>
      <c r="BJ52" t="e">
        <f t="array" ref="BJ52">IF(#REF!="","",SUM(BI52:INDEX(BI52:BI258,MATCH(TRUE,INDEX(BI52:BI258="",0),0))))</f>
        <v>#REF!</v>
      </c>
      <c r="BK52" t="e">
        <f t="shared" si="35"/>
        <v>#REF!</v>
      </c>
      <c r="BM52" t="e">
        <f>IF(#REF!="","",SUM(#REF!))</f>
        <v>#REF!</v>
      </c>
      <c r="BN52" t="e">
        <f t="array" ref="BN52">IF(#REF!="","",SUM(BM52:INDEX(BM52:BM258,MATCH(TRUE,INDEX(BM52:BM258="",0),0))))</f>
        <v>#REF!</v>
      </c>
      <c r="BO52" t="e">
        <f t="shared" si="36"/>
        <v>#REF!</v>
      </c>
      <c r="BQ52" t="e">
        <f>IF(#REF!="","",SUM(#REF!))</f>
        <v>#REF!</v>
      </c>
      <c r="BR52" t="e">
        <f t="array" ref="BR52">IF(#REF!="","",SUM(BQ52:INDEX(BQ52:BQ258,MATCH(TRUE,INDEX(BQ52:BQ258="",0),0))))</f>
        <v>#REF!</v>
      </c>
      <c r="BS52" t="e">
        <f t="shared" si="37"/>
        <v>#REF!</v>
      </c>
      <c r="BU52" t="e">
        <f>IF(#REF!="","",SUM(#REF!))</f>
        <v>#REF!</v>
      </c>
      <c r="BV52" t="e">
        <f t="array" ref="BV52">IF(#REF!="","",SUM(BU52:INDEX(BU52:BU258,MATCH(TRUE,INDEX(BU52:BU258="",0),0))))</f>
        <v>#REF!</v>
      </c>
      <c r="BW52" t="e">
        <f t="shared" si="38"/>
        <v>#REF!</v>
      </c>
      <c r="BY52" t="e">
        <f>IF(#REF!="","",SUM(#REF!))</f>
        <v>#REF!</v>
      </c>
      <c r="BZ52" t="e">
        <f t="array" ref="BZ52">IF(#REF!="","",SUM(BY52:INDEX(BY52:BY258,MATCH(TRUE,INDEX(BY52:BY258="",0),0))))</f>
        <v>#REF!</v>
      </c>
      <c r="CA52" t="e">
        <f t="shared" si="39"/>
        <v>#REF!</v>
      </c>
      <c r="CC52" t="e">
        <f>IF(#REF!="","",SUM(#REF!))</f>
        <v>#REF!</v>
      </c>
      <c r="CD52" t="e">
        <f t="array" ref="CD52">IF(#REF!="","",SUM(CC52:INDEX(CC52:CC258,MATCH(TRUE,INDEX(CC52:CC258="",0),0))))</f>
        <v>#REF!</v>
      </c>
      <c r="CE52" t="e">
        <f t="shared" si="0"/>
        <v>#REF!</v>
      </c>
      <c r="CF52" t="str">
        <f t="array" ref="CF52">IFERROR(INDEX($CE$2:$CE$208,SMALL(IF(1-($CE$2:$CE$208=""),IF(1-(#REF!:#REF!&lt;&gt;""),ROW($CE$2:$CE$208)-ROW($CE$2)+1)), ROWS(#REF!:#REF!))),"")</f>
        <v/>
      </c>
      <c r="CG52" t="e">
        <f>IF(#REF!="","",SUM(#REF!))</f>
        <v>#REF!</v>
      </c>
      <c r="CH52" t="e">
        <f t="array" ref="CH52">IF(#REF!="","",SUM(CG52:INDEX(CG52:CG258,MATCH(TRUE,INDEX(CG52:CG258="",0),0))))</f>
        <v>#REF!</v>
      </c>
      <c r="CI52" t="e">
        <f t="shared" si="1"/>
        <v>#REF!</v>
      </c>
      <c r="CJ52" t="str">
        <f t="array" ref="CJ52">IFERROR(INDEX($CI$2:$CI$208,SMALL(IF(1-($CI$2:$CI$208=""),IF(1-(#REF!:#REF!&lt;&gt;""),ROW($CI$2:$CI$208)-ROW($CI$2)+1)), ROWS(#REF!:#REF!))),"")</f>
        <v/>
      </c>
      <c r="CK52" t="e">
        <f>IF(#REF!="","",SUM(#REF!))</f>
        <v>#REF!</v>
      </c>
      <c r="CL52" t="e">
        <f t="array" ref="CL52">IF(#REF!="","",SUM(CK52:INDEX(CK52:CK258,MATCH(TRUE,INDEX(CK52:CK258="",0),0))))</f>
        <v>#REF!</v>
      </c>
      <c r="CM52" t="e">
        <f t="shared" si="2"/>
        <v>#REF!</v>
      </c>
      <c r="CN52" t="str">
        <f t="array" ref="CN52">IFERROR(INDEX($CM$2:$CM$208,SMALL(IF(1-($CM$2:$CM$208=""),IF(1-(#REF!:#REF!&lt;&gt;""),ROW($CM$2:$CM$208)-ROW($CM$2)+1)), ROWS(#REF!:#REF!))),"")</f>
        <v/>
      </c>
      <c r="CO52" t="e">
        <f>IF(#REF!="","",SUM(#REF!))</f>
        <v>#REF!</v>
      </c>
      <c r="CP52" t="e">
        <f t="array" ref="CP52">IF(#REF!="","",SUM(CO52:INDEX(CO52:CO258,MATCH(TRUE,INDEX(CO52:CO258="",0),0))))</f>
        <v>#REF!</v>
      </c>
      <c r="CQ52" t="e">
        <f t="shared" si="3"/>
        <v>#REF!</v>
      </c>
      <c r="CR52" t="str">
        <f t="array" ref="CR52">IFERROR(INDEX($CQ$2:$CQ$208,SMALL(IF(1-($CQ$2:$CQ$208=""),IF(1-(#REF!:#REF!&lt;&gt;""),ROW($CQ$2:$CQ$208)-ROW($CQ$2)+1)), ROWS(#REF!:#REF!))),"")</f>
        <v/>
      </c>
      <c r="CS52" t="e">
        <f>IF(#REF!="","",SUM(#REF!))</f>
        <v>#REF!</v>
      </c>
      <c r="CT52" t="e">
        <f t="array" ref="CT52">IF(#REF!="","",SUM(CS52:INDEX(CS52:CS258,MATCH(TRUE,INDEX(CS52:CS258="",0),0))))</f>
        <v>#REF!</v>
      </c>
      <c r="CU52" t="e">
        <f t="shared" si="4"/>
        <v>#REF!</v>
      </c>
      <c r="CV52" t="str">
        <f t="array" ref="CV52">IFERROR(INDEX($CU$2:$CU$208,SMALL(IF(1-($CU$2:$CU$208=""),IF(1-(#REF!:#REF!&lt;&gt;""),ROW($CU$2:$CU$208)-ROW($CU$2)+1)), ROWS(#REF!:#REF!))),"")</f>
        <v/>
      </c>
      <c r="CW52" t="e">
        <f>IF(#REF!="","",SUM(#REF!))</f>
        <v>#REF!</v>
      </c>
      <c r="CX52" t="e">
        <f t="array" ref="CX52">IF(#REF!="","",SUM(CW52:INDEX(CW52:CW258,MATCH(TRUE,INDEX(CW52:CW258="",0),0))))</f>
        <v>#REF!</v>
      </c>
      <c r="CY52" t="e">
        <f t="shared" si="5"/>
        <v>#REF!</v>
      </c>
      <c r="CZ52" t="str">
        <f t="array" ref="CZ52">IFERROR(INDEX($CY$2:$CY$208,SMALL(IF(1-($CY$2:$CY$208=""),IF(1-(#REF!:#REF!&lt;&gt;""),ROW($CY$2:$CY$208)-ROW($CY$2)+1)), ROWS(#REF!:#REF!))),"")</f>
        <v/>
      </c>
      <c r="DA52" t="e">
        <f>IF(#REF!="","",SUM(#REF!))</f>
        <v>#REF!</v>
      </c>
      <c r="DB52" t="e">
        <f t="array" ref="DB52">IF(#REF!="","",SUM(DA52:INDEX(DA52:DA258,MATCH(TRUE,INDEX(DA52:DA258="",0),0))))</f>
        <v>#REF!</v>
      </c>
      <c r="DC52" t="e">
        <f t="shared" si="6"/>
        <v>#REF!</v>
      </c>
      <c r="DD52" t="str">
        <f t="array" ref="DD52">IFERROR(INDEX($DC$2:$DC$208,SMALL(IF(1-($DC$2:$DC$208=""),IF(1-(#REF!:#REF!&lt;&gt;""),ROW($DC$2:$DC$208)-ROW($DC$2)+1)), ROWS(#REF!:#REF!))),"")</f>
        <v/>
      </c>
      <c r="DE52" t="e">
        <f>IF(#REF!="","",SUM(#REF!))</f>
        <v>#REF!</v>
      </c>
      <c r="DF52" t="e">
        <f t="array" ref="DF52">IF(#REF!="","",SUM(DE52:INDEX(DE52:DE258,MATCH(TRUE,INDEX(DE52:DE258="",0),0))))</f>
        <v>#REF!</v>
      </c>
      <c r="DG52" t="e">
        <f t="shared" si="7"/>
        <v>#REF!</v>
      </c>
      <c r="DH52" t="str">
        <f t="array" ref="DH52">IFERROR(INDEX($DG$2:$DG$208,SMALL(IF(1-($DG$2:$DG$208=""),IF(1-(#REF!:#REF!&lt;&gt;""),ROW($DG$2:$DG$208)-ROW($DG$2)+1)), ROWS(#REF!:#REF!))),"")</f>
        <v/>
      </c>
      <c r="DI52" t="e">
        <f>IF(#REF!="","",SUM(#REF!))</f>
        <v>#REF!</v>
      </c>
      <c r="DJ52" t="e">
        <f t="array" ref="DJ52">IF(#REF!="","",SUM(DI52:INDEX(DI52:DI258,MATCH(TRUE,INDEX(DI52:DI258="",0),0))))</f>
        <v>#REF!</v>
      </c>
      <c r="DK52" t="e">
        <f t="shared" si="8"/>
        <v>#REF!</v>
      </c>
      <c r="DL52" t="str">
        <f t="array" ref="DL52">IFERROR(INDEX($DK$2:$DK$208,SMALL(IF(1-($DK$2:$DK$208=""),IF(1-(#REF!:#REF!&lt;&gt;""),ROW($DK$2:$DK$208)-ROW($DK$2)+1)), ROWS(#REF!:#REF!))),"")</f>
        <v/>
      </c>
      <c r="DM52" t="e">
        <f>IF(#REF!="","",SUM(#REF!))</f>
        <v>#REF!</v>
      </c>
      <c r="DN52" t="e">
        <f t="array" ref="DN52">IF(#REF!="","",SUM(DM52:INDEX(DM52:DM258,MATCH(TRUE,INDEX(DM52:DM258="",0),0))))</f>
        <v>#REF!</v>
      </c>
      <c r="DO52" t="e">
        <f t="shared" si="9"/>
        <v>#REF!</v>
      </c>
      <c r="DP52" t="str">
        <f t="array" ref="DP52">IFERROR(INDEX($DO$2:$DO$208,SMALL(IF(1-($DO$2:$DO$208=""),IF(1-(#REF!:#REF!&lt;&gt;""),ROW($DO$2:$DO$208)-ROW($DO$2)+1)), ROWS(#REF!:#REF!))),"")</f>
        <v/>
      </c>
      <c r="DQ52" t="e">
        <f>IF(#REF!="","",SUM(#REF!))</f>
        <v>#REF!</v>
      </c>
      <c r="DR52" t="e">
        <f t="array" ref="DR52">IF(#REF!="","",SUM(DQ52:INDEX(DQ52:DQ258,MATCH(TRUE,INDEX(DQ52:DQ258="",0),0))))</f>
        <v>#REF!</v>
      </c>
      <c r="DS52" t="e">
        <f t="shared" si="10"/>
        <v>#REF!</v>
      </c>
      <c r="DT52" t="str">
        <f t="array" ref="DT52">IFERROR(INDEX($DS$2:$DS$208,SMALL(IF(1-($DS$2:$DS$208=""),IF(1-(#REF!:#REF!&lt;&gt;""),ROW($DS$2:$DS$208)-ROW($DS$2)+1)), ROWS(#REF!:#REF!))),"")</f>
        <v/>
      </c>
      <c r="DU52" t="e">
        <f>IF(#REF!="","",SUM(#REF!))</f>
        <v>#REF!</v>
      </c>
      <c r="DV52" t="e">
        <f t="array" ref="DV52">IF(#REF!="","",SUM(DU52:INDEX(DU52:DU258,MATCH(TRUE,INDEX(DU52:DU258="",0),0))))</f>
        <v>#REF!</v>
      </c>
      <c r="DW52" t="e">
        <f t="shared" si="11"/>
        <v>#REF!</v>
      </c>
      <c r="DX52" t="str">
        <f t="array" ref="DX52">IFERROR(INDEX($DW$2:$DW$208,SMALL(IF(1-($DW$2:$DW$208=""),IF(1-(#REF!:#REF!&lt;&gt;""),ROW($DW$2:$DW$208)-ROW($DW$2)+1)), ROWS(#REF!:#REF!))),"")</f>
        <v/>
      </c>
      <c r="DY52" t="e">
        <f>IF(#REF!="","",SUM(#REF!))</f>
        <v>#REF!</v>
      </c>
      <c r="DZ52" t="e">
        <f t="array" ref="DZ52">IF(#REF!="","",SUM(DY52:INDEX(DY52:DY258,MATCH(TRUE,INDEX(DY52:DY258="",0),0))))</f>
        <v>#REF!</v>
      </c>
      <c r="EA52" t="e">
        <f t="shared" si="12"/>
        <v>#REF!</v>
      </c>
      <c r="EB52" t="str">
        <f t="array" ref="EB52">IFERROR(INDEX($EA$2:$EA$208,SMALL(IF(1-($EA$2:$EA$208=""),IF(1-(#REF!:#REF!&lt;&gt;""),ROW($EA$2:$EA$208)-ROW($EA$2)+1)), ROWS(#REF!:#REF!))),"")</f>
        <v/>
      </c>
      <c r="EC52" t="e">
        <f>IF(#REF!="","",SUM(#REF!))</f>
        <v>#REF!</v>
      </c>
      <c r="ED52" t="e">
        <f t="array" ref="ED52">IF(#REF!="","",SUM(EC52:INDEX(EC52:EC258,MATCH(TRUE,INDEX(EC52:EC258="",0),0))))</f>
        <v>#REF!</v>
      </c>
      <c r="EE52" t="e">
        <f t="shared" si="13"/>
        <v>#REF!</v>
      </c>
      <c r="EF52" t="str">
        <f t="array" ref="EF52">IFERROR(INDEX($EE$2:$EE$208,SMALL(IF(1-($EE$2:$EE$208=""),IF(1-(#REF!:#REF!&lt;&gt;""),ROW($EE$2:$EE$208)-ROW($EE$2)+1)), ROWS(#REF!:#REF!))),"")</f>
        <v/>
      </c>
      <c r="EG52" t="e">
        <f>IF(#REF!="","",SUM(#REF!))</f>
        <v>#REF!</v>
      </c>
      <c r="EH52" t="e">
        <f t="array" ref="EH52">IF(#REF!="","",SUM(EG52:INDEX(EG52:EG258,MATCH(TRUE,INDEX(EG52:EG258="",0),0))))</f>
        <v>#REF!</v>
      </c>
      <c r="EI52" t="e">
        <f t="shared" si="14"/>
        <v>#REF!</v>
      </c>
      <c r="EJ52" t="str">
        <f t="array" ref="EJ52">IFERROR(INDEX($EI$2:$EI$208,SMALL(IF(1-($EI$2:$EI$208=""),IF(1-(#REF!:#REF!&lt;&gt;""),ROW($EI$2:$EI$208)-ROW($EI$2)+1)), ROWS(#REF!:#REF!))),"")</f>
        <v/>
      </c>
      <c r="EK52" t="e">
        <f>IF(#REF!="","",SUM(#REF!))</f>
        <v>#REF!</v>
      </c>
      <c r="EL52" t="e">
        <f t="array" ref="EL52">IF(#REF!="","",SUM(EK52:INDEX(EK52:EK258,MATCH(TRUE,INDEX(EK52:EK258="",0),0))))</f>
        <v>#REF!</v>
      </c>
      <c r="EM52" t="e">
        <f t="shared" si="15"/>
        <v>#REF!</v>
      </c>
      <c r="EN52" t="str">
        <f t="array" ref="EN52">IFERROR(INDEX($EM$2:$EM$208,SMALL(IF(1-($EM$2:$EM$208=""),IF(1-(#REF!:#REF!&lt;&gt;""),ROW($EM$2:$EM$208)-ROW($EM$2)+1)), ROWS(#REF!:#REF!))),"")</f>
        <v/>
      </c>
      <c r="EO52" t="e">
        <f>IF(#REF!="","",SUM(#REF!))</f>
        <v>#REF!</v>
      </c>
      <c r="EP52" t="e">
        <f t="array" ref="EP52">IF(#REF!="","",SUM(EO52:INDEX(EO52:EO258,MATCH(TRUE,INDEX(EO52:EO258="",0),0))))</f>
        <v>#REF!</v>
      </c>
      <c r="EQ52" t="e">
        <f t="shared" si="16"/>
        <v>#REF!</v>
      </c>
      <c r="ER52" t="str">
        <f t="array" ref="ER52">IFERROR(INDEX($EQ$2:$EQ$208,SMALL(IF(1-($EQ$2:$EQ$208=""),IF(1-(#REF!:#REF!&lt;&gt;""),ROW($EQ$2:$EQ$208)-ROW($EQ$2)+1)), ROWS(#REF!:#REF!))),"")</f>
        <v/>
      </c>
      <c r="ES52" t="e">
        <f>IF(#REF!="","",SUM(#REF!))</f>
        <v>#REF!</v>
      </c>
      <c r="ET52" t="e">
        <f t="array" ref="ET52">IF(#REF!="","",SUM(ES52:INDEX(ES52:ES258,MATCH(TRUE,INDEX(ES52:ES258="",0),0))))</f>
        <v>#REF!</v>
      </c>
      <c r="EU52" t="e">
        <f t="shared" si="17"/>
        <v>#REF!</v>
      </c>
      <c r="EV52" t="str">
        <f t="array" ref="EV52">IFERROR(INDEX($EU$2:$EU$208,SMALL(IF(1-($EU$2:$EU$208=""),IF(1-(#REF!:#REF!&lt;&gt;""),ROW($EU$2:$EU$208)-ROW($EU$2)+1)), ROWS(#REF!:#REF!))),"")</f>
        <v/>
      </c>
      <c r="EW52" t="e">
        <f>IF(#REF!="","",SUM(#REF!))</f>
        <v>#REF!</v>
      </c>
      <c r="EX52" t="e">
        <f t="array" ref="EX52">IF(#REF!="","",SUM(EW52:INDEX(EW52:EW258,MATCH(TRUE,INDEX(EW52:EW258="",0),0))))</f>
        <v>#REF!</v>
      </c>
      <c r="EY52" t="e">
        <f t="shared" si="18"/>
        <v>#REF!</v>
      </c>
      <c r="EZ52" t="str">
        <f t="array" ref="EZ52">IFERROR(INDEX($EY$2:$EY$208,SMALL(IF(1-($EY$2:$EY$208=""),IF(1-(#REF!:#REF!&lt;&gt;""),ROW($EY$2:$EY$208)-ROW($EY$2)+1)), ROWS(#REF!:#REF!))),"")</f>
        <v/>
      </c>
      <c r="FA52" t="e">
        <f>IF(#REF!="","",SUM(#REF!))</f>
        <v>#REF!</v>
      </c>
      <c r="FB52" t="e">
        <f t="array" ref="FB52">IF(#REF!="","",SUM(FA52:INDEX(FA52:FA258,MATCH(TRUE,INDEX(FA52:FA258="",0),0))))</f>
        <v>#REF!</v>
      </c>
      <c r="FC52" t="e">
        <f t="shared" si="19"/>
        <v>#REF!</v>
      </c>
      <c r="FD52" t="str">
        <f t="array" ref="FD52">IFERROR(INDEX($FC$2:$FC$208,SMALL(IF(1-($FC$2:$FC$208=""),IF(1-(#REF!:#REF!&lt;&gt;""),ROW($FC$2:$FC$208)-ROW($FC$2)+1)), ROWS(#REF!:#REF!))),"")</f>
        <v/>
      </c>
    </row>
    <row r="53" spans="1:160" x14ac:dyDescent="0.25">
      <c r="A53" t="e">
        <f>IF(#REF!="","",SUM(#REF!))</f>
        <v>#REF!</v>
      </c>
      <c r="B53" t="e">
        <f t="array" ref="B53">IF(#REF!="","",SUM($A53:INDEX(A53:$A$208,MATCH(TRUE,INDEX($A53:$A$208="",0),0))))</f>
        <v>#REF!</v>
      </c>
      <c r="C53" t="e">
        <f t="shared" si="20"/>
        <v>#REF!</v>
      </c>
      <c r="E53" t="e">
        <f>IF(#REF!="","",SUM(#REF!))</f>
        <v>#REF!</v>
      </c>
      <c r="F53" t="e">
        <f t="array" ref="F53">IF(#REF!="","",SUM($E53:INDEX(E53:$E$208,MATCH(TRUE,INDEX($E53:$E$208="",0),0))))</f>
        <v>#REF!</v>
      </c>
      <c r="G53" t="e">
        <f t="shared" si="21"/>
        <v>#REF!</v>
      </c>
      <c r="I53" t="e">
        <f>IF(#REF!="","",SUM(#REF!))</f>
        <v>#REF!</v>
      </c>
      <c r="J53" t="e">
        <f t="array" ref="J53">IF(#REF!="","",SUM(I53:INDEX(I53:I259,MATCH(TRUE,INDEX(I53:I259="",0),0))))</f>
        <v>#REF!</v>
      </c>
      <c r="K53" t="e">
        <f t="shared" si="22"/>
        <v>#REF!</v>
      </c>
      <c r="M53" t="e">
        <f>IF(#REF!="","",SUM(#REF!))</f>
        <v>#REF!</v>
      </c>
      <c r="N53" t="e">
        <f t="array" ref="N53">IF(#REF!="","",SUM(M53:INDEX(M53:M259,MATCH(TRUE,INDEX(M53:M259="",0),0))))</f>
        <v>#REF!</v>
      </c>
      <c r="O53" t="e">
        <f t="shared" si="23"/>
        <v>#REF!</v>
      </c>
      <c r="Q53" t="e">
        <f>IF(#REF!="","",SUM(#REF!))</f>
        <v>#REF!</v>
      </c>
      <c r="R53" t="e">
        <f t="array" ref="R53">IF(#REF!="","",SUM(Q53:INDEX(Q53:Q259,MATCH(TRUE,INDEX(Q53:Q259="",0),0))))</f>
        <v>#REF!</v>
      </c>
      <c r="S53" t="e">
        <f t="shared" si="24"/>
        <v>#REF!</v>
      </c>
      <c r="U53" t="e">
        <f>IF(#REF!="","",SUM(#REF!))</f>
        <v>#REF!</v>
      </c>
      <c r="V53" t="e">
        <f t="array" ref="V53">IF(#REF!="","",SUM(U53:INDEX(U53:U259,MATCH(TRUE,INDEX(U53:U259="",0),0))))</f>
        <v>#REF!</v>
      </c>
      <c r="W53" t="e">
        <f t="shared" si="25"/>
        <v>#REF!</v>
      </c>
      <c r="Y53" t="e">
        <f>IF(#REF!="","",SUM(#REF!))</f>
        <v>#REF!</v>
      </c>
      <c r="Z53" t="e">
        <f t="array" ref="Z53">IF(#REF!="","",SUM(Y53:INDEX(Y53:Y259,MATCH(TRUE,INDEX(Y53:Y259="",0),0))))</f>
        <v>#REF!</v>
      </c>
      <c r="AA53" t="e">
        <f t="shared" si="26"/>
        <v>#REF!</v>
      </c>
      <c r="AC53" t="e">
        <f>IF(#REF!="","",SUM(#REF!))</f>
        <v>#REF!</v>
      </c>
      <c r="AD53" t="e">
        <f t="array" ref="AD53">IF(#REF!="","",SUM(AC53:INDEX(AC53:AC259,MATCH(TRUE,INDEX(AC53:AC259="",0),0))))</f>
        <v>#REF!</v>
      </c>
      <c r="AE53" t="e">
        <f t="shared" si="27"/>
        <v>#REF!</v>
      </c>
      <c r="AG53" t="e">
        <f>IF(#REF!="","",SUM(#REF!))</f>
        <v>#REF!</v>
      </c>
      <c r="AH53" t="e">
        <f t="array" ref="AH53">IF(#REF!="","",SUM(AG53:INDEX(AG53:AG259,MATCH(TRUE,INDEX(AG53:AG259="",0),0))))</f>
        <v>#REF!</v>
      </c>
      <c r="AI53" t="e">
        <f t="shared" si="28"/>
        <v>#REF!</v>
      </c>
      <c r="AK53" t="e">
        <f>IF(#REF!="","",SUM(#REF!))</f>
        <v>#REF!</v>
      </c>
      <c r="AL53" t="e">
        <f t="array" ref="AL53">IF(#REF!="","",SUM(AK53:INDEX(AK53:AK259,MATCH(TRUE,INDEX(AK53:AK259="",0),0))))</f>
        <v>#REF!</v>
      </c>
      <c r="AM53" t="e">
        <f t="shared" si="29"/>
        <v>#REF!</v>
      </c>
      <c r="AO53" t="e">
        <f>IF(#REF!="","",SUM(#REF!))</f>
        <v>#REF!</v>
      </c>
      <c r="AP53" t="e">
        <f t="array" ref="AP53">IF(#REF!="","",SUM(AO53:INDEX(AO53:AO259,MATCH(TRUE,INDEX(AO53:AO259="",0),0))))</f>
        <v>#REF!</v>
      </c>
      <c r="AQ53" t="e">
        <f t="shared" si="30"/>
        <v>#REF!</v>
      </c>
      <c r="AS53" t="e">
        <f>IF(#REF!="","",SUM(#REF!))</f>
        <v>#REF!</v>
      </c>
      <c r="AT53" t="e">
        <f t="array" ref="AT53">IF(#REF!="","",SUM(AS53:INDEX(AS53:AS259,MATCH(TRUE,INDEX(AS53:AS259="",0),0))))</f>
        <v>#REF!</v>
      </c>
      <c r="AU53" t="e">
        <f t="shared" si="31"/>
        <v>#REF!</v>
      </c>
      <c r="AW53" t="e">
        <f>IF(#REF!="","",SUM(#REF!))</f>
        <v>#REF!</v>
      </c>
      <c r="AX53" t="e">
        <f t="array" ref="AX53">IF(#REF!="","",SUM(AW53:INDEX(AW53:AW259,MATCH(TRUE,INDEX(AW53:AW259="",0),0))))</f>
        <v>#REF!</v>
      </c>
      <c r="AY53" t="e">
        <f t="shared" si="32"/>
        <v>#REF!</v>
      </c>
      <c r="BA53" t="e">
        <f>IF(#REF!="","",SUM(#REF!))</f>
        <v>#REF!</v>
      </c>
      <c r="BB53" t="e">
        <f t="array" ref="BB53">IF(#REF!="","",SUM(BA53:INDEX(BA53:BA259,MATCH(TRUE,INDEX(BA53:BA259="",0),0))))</f>
        <v>#REF!</v>
      </c>
      <c r="BC53" t="e">
        <f t="shared" si="33"/>
        <v>#REF!</v>
      </c>
      <c r="BE53" t="e">
        <f>IF(#REF!="","",SUM(#REF!))</f>
        <v>#REF!</v>
      </c>
      <c r="BF53" t="e">
        <f t="array" ref="BF53">IF(#REF!="","",SUM(BE53:INDEX(BE53:BE259,MATCH(TRUE,INDEX(BE53:BE259="",0),0))))</f>
        <v>#REF!</v>
      </c>
      <c r="BG53" t="e">
        <f t="shared" si="34"/>
        <v>#REF!</v>
      </c>
      <c r="BI53" t="e">
        <f>IF(#REF!="","",SUM(#REF!))</f>
        <v>#REF!</v>
      </c>
      <c r="BJ53" t="e">
        <f t="array" ref="BJ53">IF(#REF!="","",SUM(BI53:INDEX(BI53:BI259,MATCH(TRUE,INDEX(BI53:BI259="",0),0))))</f>
        <v>#REF!</v>
      </c>
      <c r="BK53" t="e">
        <f t="shared" si="35"/>
        <v>#REF!</v>
      </c>
      <c r="BM53" t="e">
        <f>IF(#REF!="","",SUM(#REF!))</f>
        <v>#REF!</v>
      </c>
      <c r="BN53" t="e">
        <f t="array" ref="BN53">IF(#REF!="","",SUM(BM53:INDEX(BM53:BM259,MATCH(TRUE,INDEX(BM53:BM259="",0),0))))</f>
        <v>#REF!</v>
      </c>
      <c r="BO53" t="e">
        <f t="shared" si="36"/>
        <v>#REF!</v>
      </c>
      <c r="BQ53" t="e">
        <f>IF(#REF!="","",SUM(#REF!))</f>
        <v>#REF!</v>
      </c>
      <c r="BR53" t="e">
        <f t="array" ref="BR53">IF(#REF!="","",SUM(BQ53:INDEX(BQ53:BQ259,MATCH(TRUE,INDEX(BQ53:BQ259="",0),0))))</f>
        <v>#REF!</v>
      </c>
      <c r="BS53" t="e">
        <f t="shared" si="37"/>
        <v>#REF!</v>
      </c>
      <c r="BU53" t="e">
        <f>IF(#REF!="","",SUM(#REF!))</f>
        <v>#REF!</v>
      </c>
      <c r="BV53" t="e">
        <f t="array" ref="BV53">IF(#REF!="","",SUM(BU53:INDEX(BU53:BU259,MATCH(TRUE,INDEX(BU53:BU259="",0),0))))</f>
        <v>#REF!</v>
      </c>
      <c r="BW53" t="e">
        <f t="shared" si="38"/>
        <v>#REF!</v>
      </c>
      <c r="BY53" t="e">
        <f>IF(#REF!="","",SUM(#REF!))</f>
        <v>#REF!</v>
      </c>
      <c r="BZ53" t="e">
        <f t="array" ref="BZ53">IF(#REF!="","",SUM(BY53:INDEX(BY53:BY259,MATCH(TRUE,INDEX(BY53:BY259="",0),0))))</f>
        <v>#REF!</v>
      </c>
      <c r="CA53" t="e">
        <f t="shared" si="39"/>
        <v>#REF!</v>
      </c>
      <c r="CC53" t="e">
        <f>IF(#REF!="","",SUM(#REF!))</f>
        <v>#REF!</v>
      </c>
      <c r="CD53" t="e">
        <f t="array" ref="CD53">IF(#REF!="","",SUM(CC53:INDEX(CC53:CC259,MATCH(TRUE,INDEX(CC53:CC259="",0),0))))</f>
        <v>#REF!</v>
      </c>
      <c r="CE53" t="e">
        <f t="shared" si="0"/>
        <v>#REF!</v>
      </c>
      <c r="CF53" t="str">
        <f t="array" ref="CF53">IFERROR(INDEX($CE$2:$CE$208,SMALL(IF(1-($CE$2:$CE$208=""),IF(1-(#REF!:#REF!&lt;&gt;""),ROW($CE$2:$CE$208)-ROW($CE$2)+1)), ROWS(#REF!:#REF!))),"")</f>
        <v/>
      </c>
      <c r="CG53" t="e">
        <f>IF(#REF!="","",SUM(#REF!))</f>
        <v>#REF!</v>
      </c>
      <c r="CH53" t="e">
        <f t="array" ref="CH53">IF(#REF!="","",SUM(CG53:INDEX(CG53:CG259,MATCH(TRUE,INDEX(CG53:CG259="",0),0))))</f>
        <v>#REF!</v>
      </c>
      <c r="CI53" t="e">
        <f t="shared" si="1"/>
        <v>#REF!</v>
      </c>
      <c r="CJ53" t="str">
        <f t="array" ref="CJ53">IFERROR(INDEX($CI$2:$CI$208,SMALL(IF(1-($CI$2:$CI$208=""),IF(1-(#REF!:#REF!&lt;&gt;""),ROW($CI$2:$CI$208)-ROW($CI$2)+1)), ROWS(#REF!:#REF!))),"")</f>
        <v/>
      </c>
      <c r="CK53" t="e">
        <f>IF(#REF!="","",SUM(#REF!))</f>
        <v>#REF!</v>
      </c>
      <c r="CL53" t="e">
        <f t="array" ref="CL53">IF(#REF!="","",SUM(CK53:INDEX(CK53:CK259,MATCH(TRUE,INDEX(CK53:CK259="",0),0))))</f>
        <v>#REF!</v>
      </c>
      <c r="CM53" t="e">
        <f t="shared" si="2"/>
        <v>#REF!</v>
      </c>
      <c r="CN53" t="str">
        <f t="array" ref="CN53">IFERROR(INDEX($CM$2:$CM$208,SMALL(IF(1-($CM$2:$CM$208=""),IF(1-(#REF!:#REF!&lt;&gt;""),ROW($CM$2:$CM$208)-ROW($CM$2)+1)), ROWS(#REF!:#REF!))),"")</f>
        <v/>
      </c>
      <c r="CO53" t="e">
        <f>IF(#REF!="","",SUM(#REF!))</f>
        <v>#REF!</v>
      </c>
      <c r="CP53" t="e">
        <f t="array" ref="CP53">IF(#REF!="","",SUM(CO53:INDEX(CO53:CO259,MATCH(TRUE,INDEX(CO53:CO259="",0),0))))</f>
        <v>#REF!</v>
      </c>
      <c r="CQ53" t="e">
        <f t="shared" si="3"/>
        <v>#REF!</v>
      </c>
      <c r="CR53" t="str">
        <f t="array" ref="CR53">IFERROR(INDEX($CQ$2:$CQ$208,SMALL(IF(1-($CQ$2:$CQ$208=""),IF(1-(#REF!:#REF!&lt;&gt;""),ROW($CQ$2:$CQ$208)-ROW($CQ$2)+1)), ROWS(#REF!:#REF!))),"")</f>
        <v/>
      </c>
      <c r="CS53" t="e">
        <f>IF(#REF!="","",SUM(#REF!))</f>
        <v>#REF!</v>
      </c>
      <c r="CT53" t="e">
        <f t="array" ref="CT53">IF(#REF!="","",SUM(CS53:INDEX(CS53:CS259,MATCH(TRUE,INDEX(CS53:CS259="",0),0))))</f>
        <v>#REF!</v>
      </c>
      <c r="CU53" t="e">
        <f t="shared" si="4"/>
        <v>#REF!</v>
      </c>
      <c r="CV53" t="str">
        <f t="array" ref="CV53">IFERROR(INDEX($CU$2:$CU$208,SMALL(IF(1-($CU$2:$CU$208=""),IF(1-(#REF!:#REF!&lt;&gt;""),ROW($CU$2:$CU$208)-ROW($CU$2)+1)), ROWS(#REF!:#REF!))),"")</f>
        <v/>
      </c>
      <c r="CW53" t="e">
        <f>IF(#REF!="","",SUM(#REF!))</f>
        <v>#REF!</v>
      </c>
      <c r="CX53" t="e">
        <f t="array" ref="CX53">IF(#REF!="","",SUM(CW53:INDEX(CW53:CW259,MATCH(TRUE,INDEX(CW53:CW259="",0),0))))</f>
        <v>#REF!</v>
      </c>
      <c r="CY53" t="e">
        <f t="shared" si="5"/>
        <v>#REF!</v>
      </c>
      <c r="CZ53" t="str">
        <f t="array" ref="CZ53">IFERROR(INDEX($CY$2:$CY$208,SMALL(IF(1-($CY$2:$CY$208=""),IF(1-(#REF!:#REF!&lt;&gt;""),ROW($CY$2:$CY$208)-ROW($CY$2)+1)), ROWS(#REF!:#REF!))),"")</f>
        <v/>
      </c>
      <c r="DA53" t="e">
        <f>IF(#REF!="","",SUM(#REF!))</f>
        <v>#REF!</v>
      </c>
      <c r="DB53" t="e">
        <f t="array" ref="DB53">IF(#REF!="","",SUM(DA53:INDEX(DA53:DA259,MATCH(TRUE,INDEX(DA53:DA259="",0),0))))</f>
        <v>#REF!</v>
      </c>
      <c r="DC53" t="e">
        <f t="shared" si="6"/>
        <v>#REF!</v>
      </c>
      <c r="DD53" t="str">
        <f t="array" ref="DD53">IFERROR(INDEX($DC$2:$DC$208,SMALL(IF(1-($DC$2:$DC$208=""),IF(1-(#REF!:#REF!&lt;&gt;""),ROW($DC$2:$DC$208)-ROW($DC$2)+1)), ROWS(#REF!:#REF!))),"")</f>
        <v/>
      </c>
      <c r="DE53" t="e">
        <f>IF(#REF!="","",SUM(#REF!))</f>
        <v>#REF!</v>
      </c>
      <c r="DF53" t="e">
        <f t="array" ref="DF53">IF(#REF!="","",SUM(DE53:INDEX(DE53:DE259,MATCH(TRUE,INDEX(DE53:DE259="",0),0))))</f>
        <v>#REF!</v>
      </c>
      <c r="DG53" t="e">
        <f t="shared" si="7"/>
        <v>#REF!</v>
      </c>
      <c r="DH53" t="str">
        <f t="array" ref="DH53">IFERROR(INDEX($DG$2:$DG$208,SMALL(IF(1-($DG$2:$DG$208=""),IF(1-(#REF!:#REF!&lt;&gt;""),ROW($DG$2:$DG$208)-ROW($DG$2)+1)), ROWS(#REF!:#REF!))),"")</f>
        <v/>
      </c>
      <c r="DI53" t="e">
        <f>IF(#REF!="","",SUM(#REF!))</f>
        <v>#REF!</v>
      </c>
      <c r="DJ53" t="e">
        <f t="array" ref="DJ53">IF(#REF!="","",SUM(DI53:INDEX(DI53:DI259,MATCH(TRUE,INDEX(DI53:DI259="",0),0))))</f>
        <v>#REF!</v>
      </c>
      <c r="DK53" t="e">
        <f t="shared" si="8"/>
        <v>#REF!</v>
      </c>
      <c r="DL53" t="str">
        <f t="array" ref="DL53">IFERROR(INDEX($DK$2:$DK$208,SMALL(IF(1-($DK$2:$DK$208=""),IF(1-(#REF!:#REF!&lt;&gt;""),ROW($DK$2:$DK$208)-ROW($DK$2)+1)), ROWS(#REF!:#REF!))),"")</f>
        <v/>
      </c>
      <c r="DM53" t="e">
        <f>IF(#REF!="","",SUM(#REF!))</f>
        <v>#REF!</v>
      </c>
      <c r="DN53" t="e">
        <f t="array" ref="DN53">IF(#REF!="","",SUM(DM53:INDEX(DM53:DM259,MATCH(TRUE,INDEX(DM53:DM259="",0),0))))</f>
        <v>#REF!</v>
      </c>
      <c r="DO53" t="e">
        <f t="shared" si="9"/>
        <v>#REF!</v>
      </c>
      <c r="DP53" t="str">
        <f t="array" ref="DP53">IFERROR(INDEX($DO$2:$DO$208,SMALL(IF(1-($DO$2:$DO$208=""),IF(1-(#REF!:#REF!&lt;&gt;""),ROW($DO$2:$DO$208)-ROW($DO$2)+1)), ROWS(#REF!:#REF!))),"")</f>
        <v/>
      </c>
      <c r="DQ53" t="e">
        <f>IF(#REF!="","",SUM(#REF!))</f>
        <v>#REF!</v>
      </c>
      <c r="DR53" t="e">
        <f t="array" ref="DR53">IF(#REF!="","",SUM(DQ53:INDEX(DQ53:DQ259,MATCH(TRUE,INDEX(DQ53:DQ259="",0),0))))</f>
        <v>#REF!</v>
      </c>
      <c r="DS53" t="e">
        <f t="shared" si="10"/>
        <v>#REF!</v>
      </c>
      <c r="DT53" t="str">
        <f t="array" ref="DT53">IFERROR(INDEX($DS$2:$DS$208,SMALL(IF(1-($DS$2:$DS$208=""),IF(1-(#REF!:#REF!&lt;&gt;""),ROW($DS$2:$DS$208)-ROW($DS$2)+1)), ROWS(#REF!:#REF!))),"")</f>
        <v/>
      </c>
      <c r="DU53" t="e">
        <f>IF(#REF!="","",SUM(#REF!))</f>
        <v>#REF!</v>
      </c>
      <c r="DV53" t="e">
        <f t="array" ref="DV53">IF(#REF!="","",SUM(DU53:INDEX(DU53:DU259,MATCH(TRUE,INDEX(DU53:DU259="",0),0))))</f>
        <v>#REF!</v>
      </c>
      <c r="DW53" t="e">
        <f t="shared" si="11"/>
        <v>#REF!</v>
      </c>
      <c r="DX53" t="str">
        <f t="array" ref="DX53">IFERROR(INDEX($DW$2:$DW$208,SMALL(IF(1-($DW$2:$DW$208=""),IF(1-(#REF!:#REF!&lt;&gt;""),ROW($DW$2:$DW$208)-ROW($DW$2)+1)), ROWS(#REF!:#REF!))),"")</f>
        <v/>
      </c>
      <c r="DY53" t="e">
        <f>IF(#REF!="","",SUM(#REF!))</f>
        <v>#REF!</v>
      </c>
      <c r="DZ53" t="e">
        <f t="array" ref="DZ53">IF(#REF!="","",SUM(DY53:INDEX(DY53:DY259,MATCH(TRUE,INDEX(DY53:DY259="",0),0))))</f>
        <v>#REF!</v>
      </c>
      <c r="EA53" t="e">
        <f t="shared" si="12"/>
        <v>#REF!</v>
      </c>
      <c r="EB53" t="str">
        <f t="array" ref="EB53">IFERROR(INDEX($EA$2:$EA$208,SMALL(IF(1-($EA$2:$EA$208=""),IF(1-(#REF!:#REF!&lt;&gt;""),ROW($EA$2:$EA$208)-ROW($EA$2)+1)), ROWS(#REF!:#REF!))),"")</f>
        <v/>
      </c>
      <c r="EC53" t="e">
        <f>IF(#REF!="","",SUM(#REF!))</f>
        <v>#REF!</v>
      </c>
      <c r="ED53" t="e">
        <f t="array" ref="ED53">IF(#REF!="","",SUM(EC53:INDEX(EC53:EC259,MATCH(TRUE,INDEX(EC53:EC259="",0),0))))</f>
        <v>#REF!</v>
      </c>
      <c r="EE53" t="e">
        <f t="shared" si="13"/>
        <v>#REF!</v>
      </c>
      <c r="EF53" t="str">
        <f t="array" ref="EF53">IFERROR(INDEX($EE$2:$EE$208,SMALL(IF(1-($EE$2:$EE$208=""),IF(1-(#REF!:#REF!&lt;&gt;""),ROW($EE$2:$EE$208)-ROW($EE$2)+1)), ROWS(#REF!:#REF!))),"")</f>
        <v/>
      </c>
      <c r="EG53" t="e">
        <f>IF(#REF!="","",SUM(#REF!))</f>
        <v>#REF!</v>
      </c>
      <c r="EH53" t="e">
        <f t="array" ref="EH53">IF(#REF!="","",SUM(EG53:INDEX(EG53:EG259,MATCH(TRUE,INDEX(EG53:EG259="",0),0))))</f>
        <v>#REF!</v>
      </c>
      <c r="EI53" t="e">
        <f t="shared" si="14"/>
        <v>#REF!</v>
      </c>
      <c r="EJ53" t="str">
        <f t="array" ref="EJ53">IFERROR(INDEX($EI$2:$EI$208,SMALL(IF(1-($EI$2:$EI$208=""),IF(1-(#REF!:#REF!&lt;&gt;""),ROW($EI$2:$EI$208)-ROW($EI$2)+1)), ROWS(#REF!:#REF!))),"")</f>
        <v/>
      </c>
      <c r="EK53" t="e">
        <f>IF(#REF!="","",SUM(#REF!))</f>
        <v>#REF!</v>
      </c>
      <c r="EL53" t="e">
        <f t="array" ref="EL53">IF(#REF!="","",SUM(EK53:INDEX(EK53:EK259,MATCH(TRUE,INDEX(EK53:EK259="",0),0))))</f>
        <v>#REF!</v>
      </c>
      <c r="EM53" t="e">
        <f t="shared" si="15"/>
        <v>#REF!</v>
      </c>
      <c r="EN53" t="str">
        <f t="array" ref="EN53">IFERROR(INDEX($EM$2:$EM$208,SMALL(IF(1-($EM$2:$EM$208=""),IF(1-(#REF!:#REF!&lt;&gt;""),ROW($EM$2:$EM$208)-ROW($EM$2)+1)), ROWS(#REF!:#REF!))),"")</f>
        <v/>
      </c>
      <c r="EO53" t="e">
        <f>IF(#REF!="","",SUM(#REF!))</f>
        <v>#REF!</v>
      </c>
      <c r="EP53" t="e">
        <f t="array" ref="EP53">IF(#REF!="","",SUM(EO53:INDEX(EO53:EO259,MATCH(TRUE,INDEX(EO53:EO259="",0),0))))</f>
        <v>#REF!</v>
      </c>
      <c r="EQ53" t="e">
        <f t="shared" si="16"/>
        <v>#REF!</v>
      </c>
      <c r="ER53" t="str">
        <f t="array" ref="ER53">IFERROR(INDEX($EQ$2:$EQ$208,SMALL(IF(1-($EQ$2:$EQ$208=""),IF(1-(#REF!:#REF!&lt;&gt;""),ROW($EQ$2:$EQ$208)-ROW($EQ$2)+1)), ROWS(#REF!:#REF!))),"")</f>
        <v/>
      </c>
      <c r="ES53" t="e">
        <f>IF(#REF!="","",SUM(#REF!))</f>
        <v>#REF!</v>
      </c>
      <c r="ET53" t="e">
        <f t="array" ref="ET53">IF(#REF!="","",SUM(ES53:INDEX(ES53:ES259,MATCH(TRUE,INDEX(ES53:ES259="",0),0))))</f>
        <v>#REF!</v>
      </c>
      <c r="EU53" t="e">
        <f t="shared" si="17"/>
        <v>#REF!</v>
      </c>
      <c r="EV53" t="str">
        <f t="array" ref="EV53">IFERROR(INDEX($EU$2:$EU$208,SMALL(IF(1-($EU$2:$EU$208=""),IF(1-(#REF!:#REF!&lt;&gt;""),ROW($EU$2:$EU$208)-ROW($EU$2)+1)), ROWS(#REF!:#REF!))),"")</f>
        <v/>
      </c>
      <c r="EW53" t="e">
        <f>IF(#REF!="","",SUM(#REF!))</f>
        <v>#REF!</v>
      </c>
      <c r="EX53" t="e">
        <f t="array" ref="EX53">IF(#REF!="","",SUM(EW53:INDEX(EW53:EW259,MATCH(TRUE,INDEX(EW53:EW259="",0),0))))</f>
        <v>#REF!</v>
      </c>
      <c r="EY53" t="e">
        <f t="shared" si="18"/>
        <v>#REF!</v>
      </c>
      <c r="EZ53" t="str">
        <f t="array" ref="EZ53">IFERROR(INDEX($EY$2:$EY$208,SMALL(IF(1-($EY$2:$EY$208=""),IF(1-(#REF!:#REF!&lt;&gt;""),ROW($EY$2:$EY$208)-ROW($EY$2)+1)), ROWS(#REF!:#REF!))),"")</f>
        <v/>
      </c>
      <c r="FA53" t="e">
        <f>IF(#REF!="","",SUM(#REF!))</f>
        <v>#REF!</v>
      </c>
      <c r="FB53" t="e">
        <f t="array" ref="FB53">IF(#REF!="","",SUM(FA53:INDEX(FA53:FA259,MATCH(TRUE,INDEX(FA53:FA259="",0),0))))</f>
        <v>#REF!</v>
      </c>
      <c r="FC53" t="e">
        <f t="shared" si="19"/>
        <v>#REF!</v>
      </c>
      <c r="FD53" t="str">
        <f t="array" ref="FD53">IFERROR(INDEX($FC$2:$FC$208,SMALL(IF(1-($FC$2:$FC$208=""),IF(1-(#REF!:#REF!&lt;&gt;""),ROW($FC$2:$FC$208)-ROW($FC$2)+1)), ROWS(#REF!:#REF!))),"")</f>
        <v/>
      </c>
    </row>
    <row r="54" spans="1:160" x14ac:dyDescent="0.25">
      <c r="A54" t="e">
        <f>IF(#REF!="","",SUM(#REF!))</f>
        <v>#REF!</v>
      </c>
      <c r="B54" t="e">
        <f t="array" ref="B54">IF(#REF!="","",SUM($A54:INDEX(A54:$A$208,MATCH(TRUE,INDEX($A54:$A$208="",0),0))))</f>
        <v>#REF!</v>
      </c>
      <c r="C54" t="e">
        <f t="shared" si="20"/>
        <v>#REF!</v>
      </c>
      <c r="E54" t="e">
        <f>IF(#REF!="","",SUM(#REF!))</f>
        <v>#REF!</v>
      </c>
      <c r="F54" t="e">
        <f t="array" ref="F54">IF(#REF!="","",SUM($E54:INDEX(E54:$E$208,MATCH(TRUE,INDEX($E54:$E$208="",0),0))))</f>
        <v>#REF!</v>
      </c>
      <c r="G54" t="e">
        <f t="shared" si="21"/>
        <v>#REF!</v>
      </c>
      <c r="I54" t="e">
        <f>IF(#REF!="","",SUM(#REF!))</f>
        <v>#REF!</v>
      </c>
      <c r="J54" t="e">
        <f t="array" ref="J54">IF(#REF!="","",SUM(I54:INDEX(I54:I260,MATCH(TRUE,INDEX(I54:I260="",0),0))))</f>
        <v>#REF!</v>
      </c>
      <c r="K54" t="e">
        <f t="shared" si="22"/>
        <v>#REF!</v>
      </c>
      <c r="M54" t="e">
        <f>IF(#REF!="","",SUM(#REF!))</f>
        <v>#REF!</v>
      </c>
      <c r="N54" t="e">
        <f t="array" ref="N54">IF(#REF!="","",SUM(M54:INDEX(M54:M260,MATCH(TRUE,INDEX(M54:M260="",0),0))))</f>
        <v>#REF!</v>
      </c>
      <c r="O54" t="e">
        <f t="shared" si="23"/>
        <v>#REF!</v>
      </c>
      <c r="Q54" t="e">
        <f>IF(#REF!="","",SUM(#REF!))</f>
        <v>#REF!</v>
      </c>
      <c r="R54" t="e">
        <f t="array" ref="R54">IF(#REF!="","",SUM(Q54:INDEX(Q54:Q260,MATCH(TRUE,INDEX(Q54:Q260="",0),0))))</f>
        <v>#REF!</v>
      </c>
      <c r="S54" t="e">
        <f t="shared" si="24"/>
        <v>#REF!</v>
      </c>
      <c r="U54" t="e">
        <f>IF(#REF!="","",SUM(#REF!))</f>
        <v>#REF!</v>
      </c>
      <c r="V54" t="e">
        <f t="array" ref="V54">IF(#REF!="","",SUM(U54:INDEX(U54:U260,MATCH(TRUE,INDEX(U54:U260="",0),0))))</f>
        <v>#REF!</v>
      </c>
      <c r="W54" t="e">
        <f t="shared" si="25"/>
        <v>#REF!</v>
      </c>
      <c r="Y54" t="e">
        <f>IF(#REF!="","",SUM(#REF!))</f>
        <v>#REF!</v>
      </c>
      <c r="Z54" t="e">
        <f t="array" ref="Z54">IF(#REF!="","",SUM(Y54:INDEX(Y54:Y260,MATCH(TRUE,INDEX(Y54:Y260="",0),0))))</f>
        <v>#REF!</v>
      </c>
      <c r="AA54" t="e">
        <f t="shared" si="26"/>
        <v>#REF!</v>
      </c>
      <c r="AC54" t="e">
        <f>IF(#REF!="","",SUM(#REF!))</f>
        <v>#REF!</v>
      </c>
      <c r="AD54" t="e">
        <f t="array" ref="AD54">IF(#REF!="","",SUM(AC54:INDEX(AC54:AC260,MATCH(TRUE,INDEX(AC54:AC260="",0),0))))</f>
        <v>#REF!</v>
      </c>
      <c r="AE54" t="e">
        <f t="shared" si="27"/>
        <v>#REF!</v>
      </c>
      <c r="AG54" t="e">
        <f>IF(#REF!="","",SUM(#REF!))</f>
        <v>#REF!</v>
      </c>
      <c r="AH54" t="e">
        <f t="array" ref="AH54">IF(#REF!="","",SUM(AG54:INDEX(AG54:AG260,MATCH(TRUE,INDEX(AG54:AG260="",0),0))))</f>
        <v>#REF!</v>
      </c>
      <c r="AI54" t="e">
        <f t="shared" si="28"/>
        <v>#REF!</v>
      </c>
      <c r="AK54" t="e">
        <f>IF(#REF!="","",SUM(#REF!))</f>
        <v>#REF!</v>
      </c>
      <c r="AL54" t="e">
        <f t="array" ref="AL54">IF(#REF!="","",SUM(AK54:INDEX(AK54:AK260,MATCH(TRUE,INDEX(AK54:AK260="",0),0))))</f>
        <v>#REF!</v>
      </c>
      <c r="AM54" t="e">
        <f t="shared" si="29"/>
        <v>#REF!</v>
      </c>
      <c r="AO54" t="e">
        <f>IF(#REF!="","",SUM(#REF!))</f>
        <v>#REF!</v>
      </c>
      <c r="AP54" t="e">
        <f t="array" ref="AP54">IF(#REF!="","",SUM(AO54:INDEX(AO54:AO260,MATCH(TRUE,INDEX(AO54:AO260="",0),0))))</f>
        <v>#REF!</v>
      </c>
      <c r="AQ54" t="e">
        <f t="shared" si="30"/>
        <v>#REF!</v>
      </c>
      <c r="AS54" t="e">
        <f>IF(#REF!="","",SUM(#REF!))</f>
        <v>#REF!</v>
      </c>
      <c r="AT54" t="e">
        <f t="array" ref="AT54">IF(#REF!="","",SUM(AS54:INDEX(AS54:AS260,MATCH(TRUE,INDEX(AS54:AS260="",0),0))))</f>
        <v>#REF!</v>
      </c>
      <c r="AU54" t="e">
        <f t="shared" si="31"/>
        <v>#REF!</v>
      </c>
      <c r="AW54" t="e">
        <f>IF(#REF!="","",SUM(#REF!))</f>
        <v>#REF!</v>
      </c>
      <c r="AX54" t="e">
        <f t="array" ref="AX54">IF(#REF!="","",SUM(AW54:INDEX(AW54:AW260,MATCH(TRUE,INDEX(AW54:AW260="",0),0))))</f>
        <v>#REF!</v>
      </c>
      <c r="AY54" t="e">
        <f t="shared" si="32"/>
        <v>#REF!</v>
      </c>
      <c r="BA54" t="e">
        <f>IF(#REF!="","",SUM(#REF!))</f>
        <v>#REF!</v>
      </c>
      <c r="BB54" t="e">
        <f t="array" ref="BB54">IF(#REF!="","",SUM(BA54:INDEX(BA54:BA260,MATCH(TRUE,INDEX(BA54:BA260="",0),0))))</f>
        <v>#REF!</v>
      </c>
      <c r="BC54" t="e">
        <f t="shared" si="33"/>
        <v>#REF!</v>
      </c>
      <c r="BE54" t="e">
        <f>IF(#REF!="","",SUM(#REF!))</f>
        <v>#REF!</v>
      </c>
      <c r="BF54" t="e">
        <f t="array" ref="BF54">IF(#REF!="","",SUM(BE54:INDEX(BE54:BE260,MATCH(TRUE,INDEX(BE54:BE260="",0),0))))</f>
        <v>#REF!</v>
      </c>
      <c r="BG54" t="e">
        <f t="shared" si="34"/>
        <v>#REF!</v>
      </c>
      <c r="BI54" t="e">
        <f>IF(#REF!="","",SUM(#REF!))</f>
        <v>#REF!</v>
      </c>
      <c r="BJ54" t="e">
        <f t="array" ref="BJ54">IF(#REF!="","",SUM(BI54:INDEX(BI54:BI260,MATCH(TRUE,INDEX(BI54:BI260="",0),0))))</f>
        <v>#REF!</v>
      </c>
      <c r="BK54" t="e">
        <f t="shared" si="35"/>
        <v>#REF!</v>
      </c>
      <c r="BM54" t="e">
        <f>IF(#REF!="","",SUM(#REF!))</f>
        <v>#REF!</v>
      </c>
      <c r="BN54" t="e">
        <f t="array" ref="BN54">IF(#REF!="","",SUM(BM54:INDEX(BM54:BM260,MATCH(TRUE,INDEX(BM54:BM260="",0),0))))</f>
        <v>#REF!</v>
      </c>
      <c r="BO54" t="e">
        <f t="shared" si="36"/>
        <v>#REF!</v>
      </c>
      <c r="BQ54" t="e">
        <f>IF(#REF!="","",SUM(#REF!))</f>
        <v>#REF!</v>
      </c>
      <c r="BR54" t="e">
        <f t="array" ref="BR54">IF(#REF!="","",SUM(BQ54:INDEX(BQ54:BQ260,MATCH(TRUE,INDEX(BQ54:BQ260="",0),0))))</f>
        <v>#REF!</v>
      </c>
      <c r="BS54" t="e">
        <f t="shared" si="37"/>
        <v>#REF!</v>
      </c>
      <c r="BU54" t="e">
        <f>IF(#REF!="","",SUM(#REF!))</f>
        <v>#REF!</v>
      </c>
      <c r="BV54" t="e">
        <f t="array" ref="BV54">IF(#REF!="","",SUM(BU54:INDEX(BU54:BU260,MATCH(TRUE,INDEX(BU54:BU260="",0),0))))</f>
        <v>#REF!</v>
      </c>
      <c r="BW54" t="e">
        <f t="shared" si="38"/>
        <v>#REF!</v>
      </c>
      <c r="BY54" t="e">
        <f>IF(#REF!="","",SUM(#REF!))</f>
        <v>#REF!</v>
      </c>
      <c r="BZ54" t="e">
        <f t="array" ref="BZ54">IF(#REF!="","",SUM(BY54:INDEX(BY54:BY260,MATCH(TRUE,INDEX(BY54:BY260="",0),0))))</f>
        <v>#REF!</v>
      </c>
      <c r="CA54" t="e">
        <f t="shared" si="39"/>
        <v>#REF!</v>
      </c>
      <c r="CC54" t="e">
        <f>IF(#REF!="","",SUM(#REF!))</f>
        <v>#REF!</v>
      </c>
      <c r="CD54" t="e">
        <f t="array" ref="CD54">IF(#REF!="","",SUM(CC54:INDEX(CC54:CC260,MATCH(TRUE,INDEX(CC54:CC260="",0),0))))</f>
        <v>#REF!</v>
      </c>
      <c r="CE54" t="e">
        <f t="shared" si="0"/>
        <v>#REF!</v>
      </c>
      <c r="CF54" t="str">
        <f t="array" ref="CF54">IFERROR(INDEX($CE$2:$CE$208,SMALL(IF(1-($CE$2:$CE$208=""),IF(1-(#REF!:#REF!&lt;&gt;""),ROW($CE$2:$CE$208)-ROW($CE$2)+1)), ROWS(#REF!:#REF!))),"")</f>
        <v/>
      </c>
      <c r="CG54" t="e">
        <f>IF(#REF!="","",SUM(#REF!))</f>
        <v>#REF!</v>
      </c>
      <c r="CH54" t="e">
        <f t="array" ref="CH54">IF(#REF!="","",SUM(CG54:INDEX(CG54:CG260,MATCH(TRUE,INDEX(CG54:CG260="",0),0))))</f>
        <v>#REF!</v>
      </c>
      <c r="CI54" t="e">
        <f t="shared" si="1"/>
        <v>#REF!</v>
      </c>
      <c r="CJ54" t="str">
        <f t="array" ref="CJ54">IFERROR(INDEX($CI$2:$CI$208,SMALL(IF(1-($CI$2:$CI$208=""),IF(1-(#REF!:#REF!&lt;&gt;""),ROW($CI$2:$CI$208)-ROW($CI$2)+1)), ROWS(#REF!:#REF!))),"")</f>
        <v/>
      </c>
      <c r="CK54" t="e">
        <f>IF(#REF!="","",SUM(#REF!))</f>
        <v>#REF!</v>
      </c>
      <c r="CL54" t="e">
        <f t="array" ref="CL54">IF(#REF!="","",SUM(CK54:INDEX(CK54:CK260,MATCH(TRUE,INDEX(CK54:CK260="",0),0))))</f>
        <v>#REF!</v>
      </c>
      <c r="CM54" t="e">
        <f t="shared" si="2"/>
        <v>#REF!</v>
      </c>
      <c r="CN54" t="str">
        <f t="array" ref="CN54">IFERROR(INDEX($CM$2:$CM$208,SMALL(IF(1-($CM$2:$CM$208=""),IF(1-(#REF!:#REF!&lt;&gt;""),ROW($CM$2:$CM$208)-ROW($CM$2)+1)), ROWS(#REF!:#REF!))),"")</f>
        <v/>
      </c>
      <c r="CO54" t="e">
        <f>IF(#REF!="","",SUM(#REF!))</f>
        <v>#REF!</v>
      </c>
      <c r="CP54" t="e">
        <f t="array" ref="CP54">IF(#REF!="","",SUM(CO54:INDEX(CO54:CO260,MATCH(TRUE,INDEX(CO54:CO260="",0),0))))</f>
        <v>#REF!</v>
      </c>
      <c r="CQ54" t="e">
        <f t="shared" si="3"/>
        <v>#REF!</v>
      </c>
      <c r="CR54" t="str">
        <f t="array" ref="CR54">IFERROR(INDEX($CQ$2:$CQ$208,SMALL(IF(1-($CQ$2:$CQ$208=""),IF(1-(#REF!:#REF!&lt;&gt;""),ROW($CQ$2:$CQ$208)-ROW($CQ$2)+1)), ROWS(#REF!:#REF!))),"")</f>
        <v/>
      </c>
      <c r="CS54" t="e">
        <f>IF(#REF!="","",SUM(#REF!))</f>
        <v>#REF!</v>
      </c>
      <c r="CT54" t="e">
        <f t="array" ref="CT54">IF(#REF!="","",SUM(CS54:INDEX(CS54:CS260,MATCH(TRUE,INDEX(CS54:CS260="",0),0))))</f>
        <v>#REF!</v>
      </c>
      <c r="CU54" t="e">
        <f t="shared" si="4"/>
        <v>#REF!</v>
      </c>
      <c r="CV54" t="str">
        <f t="array" ref="CV54">IFERROR(INDEX($CU$2:$CU$208,SMALL(IF(1-($CU$2:$CU$208=""),IF(1-(#REF!:#REF!&lt;&gt;""),ROW($CU$2:$CU$208)-ROW($CU$2)+1)), ROWS(#REF!:#REF!))),"")</f>
        <v/>
      </c>
      <c r="CW54" t="e">
        <f>IF(#REF!="","",SUM(#REF!))</f>
        <v>#REF!</v>
      </c>
      <c r="CX54" t="e">
        <f t="array" ref="CX54">IF(#REF!="","",SUM(CW54:INDEX(CW54:CW260,MATCH(TRUE,INDEX(CW54:CW260="",0),0))))</f>
        <v>#REF!</v>
      </c>
      <c r="CY54" t="e">
        <f t="shared" si="5"/>
        <v>#REF!</v>
      </c>
      <c r="CZ54" t="str">
        <f t="array" ref="CZ54">IFERROR(INDEX($CY$2:$CY$208,SMALL(IF(1-($CY$2:$CY$208=""),IF(1-(#REF!:#REF!&lt;&gt;""),ROW($CY$2:$CY$208)-ROW($CY$2)+1)), ROWS(#REF!:#REF!))),"")</f>
        <v/>
      </c>
      <c r="DA54" t="e">
        <f>IF(#REF!="","",SUM(#REF!))</f>
        <v>#REF!</v>
      </c>
      <c r="DB54" t="e">
        <f t="array" ref="DB54">IF(#REF!="","",SUM(DA54:INDEX(DA54:DA260,MATCH(TRUE,INDEX(DA54:DA260="",0),0))))</f>
        <v>#REF!</v>
      </c>
      <c r="DC54" t="e">
        <f t="shared" si="6"/>
        <v>#REF!</v>
      </c>
      <c r="DD54" t="str">
        <f t="array" ref="DD54">IFERROR(INDEX($DC$2:$DC$208,SMALL(IF(1-($DC$2:$DC$208=""),IF(1-(#REF!:#REF!&lt;&gt;""),ROW($DC$2:$DC$208)-ROW($DC$2)+1)), ROWS(#REF!:#REF!))),"")</f>
        <v/>
      </c>
      <c r="DE54" t="e">
        <f>IF(#REF!="","",SUM(#REF!))</f>
        <v>#REF!</v>
      </c>
      <c r="DF54" t="e">
        <f t="array" ref="DF54">IF(#REF!="","",SUM(DE54:INDEX(DE54:DE260,MATCH(TRUE,INDEX(DE54:DE260="",0),0))))</f>
        <v>#REF!</v>
      </c>
      <c r="DG54" t="e">
        <f t="shared" si="7"/>
        <v>#REF!</v>
      </c>
      <c r="DH54" t="str">
        <f t="array" ref="DH54">IFERROR(INDEX($DG$2:$DG$208,SMALL(IF(1-($DG$2:$DG$208=""),IF(1-(#REF!:#REF!&lt;&gt;""),ROW($DG$2:$DG$208)-ROW($DG$2)+1)), ROWS(#REF!:#REF!))),"")</f>
        <v/>
      </c>
      <c r="DI54" t="e">
        <f>IF(#REF!="","",SUM(#REF!))</f>
        <v>#REF!</v>
      </c>
      <c r="DJ54" t="e">
        <f t="array" ref="DJ54">IF(#REF!="","",SUM(DI54:INDEX(DI54:DI260,MATCH(TRUE,INDEX(DI54:DI260="",0),0))))</f>
        <v>#REF!</v>
      </c>
      <c r="DK54" t="e">
        <f t="shared" si="8"/>
        <v>#REF!</v>
      </c>
      <c r="DL54" t="str">
        <f t="array" ref="DL54">IFERROR(INDEX($DK$2:$DK$208,SMALL(IF(1-($DK$2:$DK$208=""),IF(1-(#REF!:#REF!&lt;&gt;""),ROW($DK$2:$DK$208)-ROW($DK$2)+1)), ROWS(#REF!:#REF!))),"")</f>
        <v/>
      </c>
      <c r="DM54" t="e">
        <f>IF(#REF!="","",SUM(#REF!))</f>
        <v>#REF!</v>
      </c>
      <c r="DN54" t="e">
        <f t="array" ref="DN54">IF(#REF!="","",SUM(DM54:INDEX(DM54:DM260,MATCH(TRUE,INDEX(DM54:DM260="",0),0))))</f>
        <v>#REF!</v>
      </c>
      <c r="DO54" t="e">
        <f t="shared" si="9"/>
        <v>#REF!</v>
      </c>
      <c r="DP54" t="str">
        <f t="array" ref="DP54">IFERROR(INDEX($DO$2:$DO$208,SMALL(IF(1-($DO$2:$DO$208=""),IF(1-(#REF!:#REF!&lt;&gt;""),ROW($DO$2:$DO$208)-ROW($DO$2)+1)), ROWS(#REF!:#REF!))),"")</f>
        <v/>
      </c>
      <c r="DQ54" t="e">
        <f>IF(#REF!="","",SUM(#REF!))</f>
        <v>#REF!</v>
      </c>
      <c r="DR54" t="e">
        <f t="array" ref="DR54">IF(#REF!="","",SUM(DQ54:INDEX(DQ54:DQ260,MATCH(TRUE,INDEX(DQ54:DQ260="",0),0))))</f>
        <v>#REF!</v>
      </c>
      <c r="DS54" t="e">
        <f t="shared" si="10"/>
        <v>#REF!</v>
      </c>
      <c r="DT54" t="str">
        <f t="array" ref="DT54">IFERROR(INDEX($DS$2:$DS$208,SMALL(IF(1-($DS$2:$DS$208=""),IF(1-(#REF!:#REF!&lt;&gt;""),ROW($DS$2:$DS$208)-ROW($DS$2)+1)), ROWS(#REF!:#REF!))),"")</f>
        <v/>
      </c>
      <c r="DU54" t="e">
        <f>IF(#REF!="","",SUM(#REF!))</f>
        <v>#REF!</v>
      </c>
      <c r="DV54" t="e">
        <f t="array" ref="DV54">IF(#REF!="","",SUM(DU54:INDEX(DU54:DU260,MATCH(TRUE,INDEX(DU54:DU260="",0),0))))</f>
        <v>#REF!</v>
      </c>
      <c r="DW54" t="e">
        <f t="shared" si="11"/>
        <v>#REF!</v>
      </c>
      <c r="DX54" t="str">
        <f t="array" ref="DX54">IFERROR(INDEX($DW$2:$DW$208,SMALL(IF(1-($DW$2:$DW$208=""),IF(1-(#REF!:#REF!&lt;&gt;""),ROW($DW$2:$DW$208)-ROW($DW$2)+1)), ROWS(#REF!:#REF!))),"")</f>
        <v/>
      </c>
      <c r="DY54" t="e">
        <f>IF(#REF!="","",SUM(#REF!))</f>
        <v>#REF!</v>
      </c>
      <c r="DZ54" t="e">
        <f t="array" ref="DZ54">IF(#REF!="","",SUM(DY54:INDEX(DY54:DY260,MATCH(TRUE,INDEX(DY54:DY260="",0),0))))</f>
        <v>#REF!</v>
      </c>
      <c r="EA54" t="e">
        <f t="shared" si="12"/>
        <v>#REF!</v>
      </c>
      <c r="EB54" t="str">
        <f t="array" ref="EB54">IFERROR(INDEX($EA$2:$EA$208,SMALL(IF(1-($EA$2:$EA$208=""),IF(1-(#REF!:#REF!&lt;&gt;""),ROW($EA$2:$EA$208)-ROW($EA$2)+1)), ROWS(#REF!:#REF!))),"")</f>
        <v/>
      </c>
      <c r="EC54" t="e">
        <f>IF(#REF!="","",SUM(#REF!))</f>
        <v>#REF!</v>
      </c>
      <c r="ED54" t="e">
        <f t="array" ref="ED54">IF(#REF!="","",SUM(EC54:INDEX(EC54:EC260,MATCH(TRUE,INDEX(EC54:EC260="",0),0))))</f>
        <v>#REF!</v>
      </c>
      <c r="EE54" t="e">
        <f t="shared" si="13"/>
        <v>#REF!</v>
      </c>
      <c r="EF54" t="str">
        <f t="array" ref="EF54">IFERROR(INDEX($EE$2:$EE$208,SMALL(IF(1-($EE$2:$EE$208=""),IF(1-(#REF!:#REF!&lt;&gt;""),ROW($EE$2:$EE$208)-ROW($EE$2)+1)), ROWS(#REF!:#REF!))),"")</f>
        <v/>
      </c>
      <c r="EG54" t="e">
        <f>IF(#REF!="","",SUM(#REF!))</f>
        <v>#REF!</v>
      </c>
      <c r="EH54" t="e">
        <f t="array" ref="EH54">IF(#REF!="","",SUM(EG54:INDEX(EG54:EG260,MATCH(TRUE,INDEX(EG54:EG260="",0),0))))</f>
        <v>#REF!</v>
      </c>
      <c r="EI54" t="e">
        <f t="shared" si="14"/>
        <v>#REF!</v>
      </c>
      <c r="EJ54" t="str">
        <f t="array" ref="EJ54">IFERROR(INDEX($EI$2:$EI$208,SMALL(IF(1-($EI$2:$EI$208=""),IF(1-(#REF!:#REF!&lt;&gt;""),ROW($EI$2:$EI$208)-ROW($EI$2)+1)), ROWS(#REF!:#REF!))),"")</f>
        <v/>
      </c>
      <c r="EK54" t="e">
        <f>IF(#REF!="","",SUM(#REF!))</f>
        <v>#REF!</v>
      </c>
      <c r="EL54" t="e">
        <f t="array" ref="EL54">IF(#REF!="","",SUM(EK54:INDEX(EK54:EK260,MATCH(TRUE,INDEX(EK54:EK260="",0),0))))</f>
        <v>#REF!</v>
      </c>
      <c r="EM54" t="e">
        <f t="shared" si="15"/>
        <v>#REF!</v>
      </c>
      <c r="EN54" t="str">
        <f t="array" ref="EN54">IFERROR(INDEX($EM$2:$EM$208,SMALL(IF(1-($EM$2:$EM$208=""),IF(1-(#REF!:#REF!&lt;&gt;""),ROW($EM$2:$EM$208)-ROW($EM$2)+1)), ROWS(#REF!:#REF!))),"")</f>
        <v/>
      </c>
      <c r="EO54" t="e">
        <f>IF(#REF!="","",SUM(#REF!))</f>
        <v>#REF!</v>
      </c>
      <c r="EP54" t="e">
        <f t="array" ref="EP54">IF(#REF!="","",SUM(EO54:INDEX(EO54:EO260,MATCH(TRUE,INDEX(EO54:EO260="",0),0))))</f>
        <v>#REF!</v>
      </c>
      <c r="EQ54" t="e">
        <f t="shared" si="16"/>
        <v>#REF!</v>
      </c>
      <c r="ER54" t="str">
        <f t="array" ref="ER54">IFERROR(INDEX($EQ$2:$EQ$208,SMALL(IF(1-($EQ$2:$EQ$208=""),IF(1-(#REF!:#REF!&lt;&gt;""),ROW($EQ$2:$EQ$208)-ROW($EQ$2)+1)), ROWS(#REF!:#REF!))),"")</f>
        <v/>
      </c>
      <c r="ES54" t="e">
        <f>IF(#REF!="","",SUM(#REF!))</f>
        <v>#REF!</v>
      </c>
      <c r="ET54" t="e">
        <f t="array" ref="ET54">IF(#REF!="","",SUM(ES54:INDEX(ES54:ES260,MATCH(TRUE,INDEX(ES54:ES260="",0),0))))</f>
        <v>#REF!</v>
      </c>
      <c r="EU54" t="e">
        <f t="shared" si="17"/>
        <v>#REF!</v>
      </c>
      <c r="EV54" t="str">
        <f t="array" ref="EV54">IFERROR(INDEX($EU$2:$EU$208,SMALL(IF(1-($EU$2:$EU$208=""),IF(1-(#REF!:#REF!&lt;&gt;""),ROW($EU$2:$EU$208)-ROW($EU$2)+1)), ROWS(#REF!:#REF!))),"")</f>
        <v/>
      </c>
      <c r="EW54" t="e">
        <f>IF(#REF!="","",SUM(#REF!))</f>
        <v>#REF!</v>
      </c>
      <c r="EX54" t="e">
        <f t="array" ref="EX54">IF(#REF!="","",SUM(EW54:INDEX(EW54:EW260,MATCH(TRUE,INDEX(EW54:EW260="",0),0))))</f>
        <v>#REF!</v>
      </c>
      <c r="EY54" t="e">
        <f t="shared" si="18"/>
        <v>#REF!</v>
      </c>
      <c r="EZ54" t="str">
        <f t="array" ref="EZ54">IFERROR(INDEX($EY$2:$EY$208,SMALL(IF(1-($EY$2:$EY$208=""),IF(1-(#REF!:#REF!&lt;&gt;""),ROW($EY$2:$EY$208)-ROW($EY$2)+1)), ROWS(#REF!:#REF!))),"")</f>
        <v/>
      </c>
      <c r="FA54" t="e">
        <f>IF(#REF!="","",SUM(#REF!))</f>
        <v>#REF!</v>
      </c>
      <c r="FB54" t="e">
        <f t="array" ref="FB54">IF(#REF!="","",SUM(FA54:INDEX(FA54:FA260,MATCH(TRUE,INDEX(FA54:FA260="",0),0))))</f>
        <v>#REF!</v>
      </c>
      <c r="FC54" t="e">
        <f t="shared" si="19"/>
        <v>#REF!</v>
      </c>
      <c r="FD54" t="str">
        <f t="array" ref="FD54">IFERROR(INDEX($FC$2:$FC$208,SMALL(IF(1-($FC$2:$FC$208=""),IF(1-(#REF!:#REF!&lt;&gt;""),ROW($FC$2:$FC$208)-ROW($FC$2)+1)), ROWS(#REF!:#REF!))),"")</f>
        <v/>
      </c>
    </row>
    <row r="55" spans="1:160" x14ac:dyDescent="0.25">
      <c r="A55" t="e">
        <f>IF(#REF!="","",SUM(#REF!))</f>
        <v>#REF!</v>
      </c>
      <c r="B55" t="e">
        <f t="array" ref="B55">IF(#REF!="","",SUM($A55:INDEX(A55:$A$208,MATCH(TRUE,INDEX($A55:$A$208="",0),0))))</f>
        <v>#REF!</v>
      </c>
      <c r="C55" t="e">
        <f t="shared" si="20"/>
        <v>#REF!</v>
      </c>
      <c r="E55" t="e">
        <f>IF(#REF!="","",SUM(#REF!))</f>
        <v>#REF!</v>
      </c>
      <c r="F55" t="e">
        <f t="array" ref="F55">IF(#REF!="","",SUM($E55:INDEX(E55:$E$208,MATCH(TRUE,INDEX($E55:$E$208="",0),0))))</f>
        <v>#REF!</v>
      </c>
      <c r="G55" t="e">
        <f t="shared" si="21"/>
        <v>#REF!</v>
      </c>
      <c r="I55" t="e">
        <f>IF(#REF!="","",SUM(#REF!))</f>
        <v>#REF!</v>
      </c>
      <c r="J55" t="e">
        <f t="array" ref="J55">IF(#REF!="","",SUM(I55:INDEX(I55:I261,MATCH(TRUE,INDEX(I55:I261="",0),0))))</f>
        <v>#REF!</v>
      </c>
      <c r="K55" t="e">
        <f t="shared" si="22"/>
        <v>#REF!</v>
      </c>
      <c r="M55" t="e">
        <f>IF(#REF!="","",SUM(#REF!))</f>
        <v>#REF!</v>
      </c>
      <c r="N55" t="e">
        <f t="array" ref="N55">IF(#REF!="","",SUM(M55:INDEX(M55:M261,MATCH(TRUE,INDEX(M55:M261="",0),0))))</f>
        <v>#REF!</v>
      </c>
      <c r="O55" t="e">
        <f t="shared" si="23"/>
        <v>#REF!</v>
      </c>
      <c r="Q55" t="e">
        <f>IF(#REF!="","",SUM(#REF!))</f>
        <v>#REF!</v>
      </c>
      <c r="R55" t="e">
        <f t="array" ref="R55">IF(#REF!="","",SUM(Q55:INDEX(Q55:Q261,MATCH(TRUE,INDEX(Q55:Q261="",0),0))))</f>
        <v>#REF!</v>
      </c>
      <c r="S55" t="e">
        <f t="shared" si="24"/>
        <v>#REF!</v>
      </c>
      <c r="U55" t="e">
        <f>IF(#REF!="","",SUM(#REF!))</f>
        <v>#REF!</v>
      </c>
      <c r="V55" t="e">
        <f t="array" ref="V55">IF(#REF!="","",SUM(U55:INDEX(U55:U261,MATCH(TRUE,INDEX(U55:U261="",0),0))))</f>
        <v>#REF!</v>
      </c>
      <c r="W55" t="e">
        <f t="shared" si="25"/>
        <v>#REF!</v>
      </c>
      <c r="Y55" t="e">
        <f>IF(#REF!="","",SUM(#REF!))</f>
        <v>#REF!</v>
      </c>
      <c r="Z55" t="e">
        <f t="array" ref="Z55">IF(#REF!="","",SUM(Y55:INDEX(Y55:Y261,MATCH(TRUE,INDEX(Y55:Y261="",0),0))))</f>
        <v>#REF!</v>
      </c>
      <c r="AA55" t="e">
        <f t="shared" si="26"/>
        <v>#REF!</v>
      </c>
      <c r="AC55" t="e">
        <f>IF(#REF!="","",SUM(#REF!))</f>
        <v>#REF!</v>
      </c>
      <c r="AD55" t="e">
        <f t="array" ref="AD55">IF(#REF!="","",SUM(AC55:INDEX(AC55:AC261,MATCH(TRUE,INDEX(AC55:AC261="",0),0))))</f>
        <v>#REF!</v>
      </c>
      <c r="AE55" t="e">
        <f t="shared" si="27"/>
        <v>#REF!</v>
      </c>
      <c r="AG55" t="e">
        <f>IF(#REF!="","",SUM(#REF!))</f>
        <v>#REF!</v>
      </c>
      <c r="AH55" t="e">
        <f t="array" ref="AH55">IF(#REF!="","",SUM(AG55:INDEX(AG55:AG261,MATCH(TRUE,INDEX(AG55:AG261="",0),0))))</f>
        <v>#REF!</v>
      </c>
      <c r="AI55" t="e">
        <f t="shared" si="28"/>
        <v>#REF!</v>
      </c>
      <c r="AK55" t="e">
        <f>IF(#REF!="","",SUM(#REF!))</f>
        <v>#REF!</v>
      </c>
      <c r="AL55" t="e">
        <f t="array" ref="AL55">IF(#REF!="","",SUM(AK55:INDEX(AK55:AK261,MATCH(TRUE,INDEX(AK55:AK261="",0),0))))</f>
        <v>#REF!</v>
      </c>
      <c r="AM55" t="e">
        <f t="shared" si="29"/>
        <v>#REF!</v>
      </c>
      <c r="AO55" t="e">
        <f>IF(#REF!="","",SUM(#REF!))</f>
        <v>#REF!</v>
      </c>
      <c r="AP55" t="e">
        <f t="array" ref="AP55">IF(#REF!="","",SUM(AO55:INDEX(AO55:AO261,MATCH(TRUE,INDEX(AO55:AO261="",0),0))))</f>
        <v>#REF!</v>
      </c>
      <c r="AQ55" t="e">
        <f t="shared" si="30"/>
        <v>#REF!</v>
      </c>
      <c r="AS55" t="e">
        <f>IF(#REF!="","",SUM(#REF!))</f>
        <v>#REF!</v>
      </c>
      <c r="AT55" t="e">
        <f t="array" ref="AT55">IF(#REF!="","",SUM(AS55:INDEX(AS55:AS261,MATCH(TRUE,INDEX(AS55:AS261="",0),0))))</f>
        <v>#REF!</v>
      </c>
      <c r="AU55" t="e">
        <f t="shared" si="31"/>
        <v>#REF!</v>
      </c>
      <c r="AW55" t="e">
        <f>IF(#REF!="","",SUM(#REF!))</f>
        <v>#REF!</v>
      </c>
      <c r="AX55" t="e">
        <f t="array" ref="AX55">IF(#REF!="","",SUM(AW55:INDEX(AW55:AW261,MATCH(TRUE,INDEX(AW55:AW261="",0),0))))</f>
        <v>#REF!</v>
      </c>
      <c r="AY55" t="e">
        <f t="shared" si="32"/>
        <v>#REF!</v>
      </c>
      <c r="BA55" t="e">
        <f>IF(#REF!="","",SUM(#REF!))</f>
        <v>#REF!</v>
      </c>
      <c r="BB55" t="e">
        <f t="array" ref="BB55">IF(#REF!="","",SUM(BA55:INDEX(BA55:BA261,MATCH(TRUE,INDEX(BA55:BA261="",0),0))))</f>
        <v>#REF!</v>
      </c>
      <c r="BC55" t="e">
        <f t="shared" si="33"/>
        <v>#REF!</v>
      </c>
      <c r="BE55" t="e">
        <f>IF(#REF!="","",SUM(#REF!))</f>
        <v>#REF!</v>
      </c>
      <c r="BF55" t="e">
        <f t="array" ref="BF55">IF(#REF!="","",SUM(BE55:INDEX(BE55:BE261,MATCH(TRUE,INDEX(BE55:BE261="",0),0))))</f>
        <v>#REF!</v>
      </c>
      <c r="BG55" t="e">
        <f t="shared" si="34"/>
        <v>#REF!</v>
      </c>
      <c r="BI55" t="e">
        <f>IF(#REF!="","",SUM(#REF!))</f>
        <v>#REF!</v>
      </c>
      <c r="BJ55" t="e">
        <f t="array" ref="BJ55">IF(#REF!="","",SUM(BI55:INDEX(BI55:BI261,MATCH(TRUE,INDEX(BI55:BI261="",0),0))))</f>
        <v>#REF!</v>
      </c>
      <c r="BK55" t="e">
        <f t="shared" si="35"/>
        <v>#REF!</v>
      </c>
      <c r="BM55" t="e">
        <f>IF(#REF!="","",SUM(#REF!))</f>
        <v>#REF!</v>
      </c>
      <c r="BN55" t="e">
        <f t="array" ref="BN55">IF(#REF!="","",SUM(BM55:INDEX(BM55:BM261,MATCH(TRUE,INDEX(BM55:BM261="",0),0))))</f>
        <v>#REF!</v>
      </c>
      <c r="BO55" t="e">
        <f t="shared" si="36"/>
        <v>#REF!</v>
      </c>
      <c r="BQ55" t="e">
        <f>IF(#REF!="","",SUM(#REF!))</f>
        <v>#REF!</v>
      </c>
      <c r="BR55" t="e">
        <f t="array" ref="BR55">IF(#REF!="","",SUM(BQ55:INDEX(BQ55:BQ261,MATCH(TRUE,INDEX(BQ55:BQ261="",0),0))))</f>
        <v>#REF!</v>
      </c>
      <c r="BS55" t="e">
        <f t="shared" si="37"/>
        <v>#REF!</v>
      </c>
      <c r="BU55" t="e">
        <f>IF(#REF!="","",SUM(#REF!))</f>
        <v>#REF!</v>
      </c>
      <c r="BV55" t="e">
        <f t="array" ref="BV55">IF(#REF!="","",SUM(BU55:INDEX(BU55:BU261,MATCH(TRUE,INDEX(BU55:BU261="",0),0))))</f>
        <v>#REF!</v>
      </c>
      <c r="BW55" t="e">
        <f t="shared" si="38"/>
        <v>#REF!</v>
      </c>
      <c r="BY55" t="e">
        <f>IF(#REF!="","",SUM(#REF!))</f>
        <v>#REF!</v>
      </c>
      <c r="BZ55" t="e">
        <f t="array" ref="BZ55">IF(#REF!="","",SUM(BY55:INDEX(BY55:BY261,MATCH(TRUE,INDEX(BY55:BY261="",0),0))))</f>
        <v>#REF!</v>
      </c>
      <c r="CA55" t="e">
        <f t="shared" si="39"/>
        <v>#REF!</v>
      </c>
      <c r="CC55" t="e">
        <f>IF(#REF!="","",SUM(#REF!))</f>
        <v>#REF!</v>
      </c>
      <c r="CD55" t="e">
        <f t="array" ref="CD55">IF(#REF!="","",SUM(CC55:INDEX(CC55:CC261,MATCH(TRUE,INDEX(CC55:CC261="",0),0))))</f>
        <v>#REF!</v>
      </c>
      <c r="CE55" t="e">
        <f t="shared" si="0"/>
        <v>#REF!</v>
      </c>
      <c r="CF55" t="str">
        <f t="array" ref="CF55">IFERROR(INDEX($CE$2:$CE$208,SMALL(IF(1-($CE$2:$CE$208=""),IF(1-(#REF!:#REF!&lt;&gt;""),ROW($CE$2:$CE$208)-ROW($CE$2)+1)), ROWS(#REF!:#REF!))),"")</f>
        <v/>
      </c>
      <c r="CG55" t="e">
        <f>IF(#REF!="","",SUM(#REF!))</f>
        <v>#REF!</v>
      </c>
      <c r="CH55" t="e">
        <f t="array" ref="CH55">IF(#REF!="","",SUM(CG55:INDEX(CG55:CG261,MATCH(TRUE,INDEX(CG55:CG261="",0),0))))</f>
        <v>#REF!</v>
      </c>
      <c r="CI55" t="e">
        <f t="shared" si="1"/>
        <v>#REF!</v>
      </c>
      <c r="CJ55" t="str">
        <f t="array" ref="CJ55">IFERROR(INDEX($CI$2:$CI$208,SMALL(IF(1-($CI$2:$CI$208=""),IF(1-(#REF!:#REF!&lt;&gt;""),ROW($CI$2:$CI$208)-ROW($CI$2)+1)), ROWS(#REF!:#REF!))),"")</f>
        <v/>
      </c>
      <c r="CK55" t="e">
        <f>IF(#REF!="","",SUM(#REF!))</f>
        <v>#REF!</v>
      </c>
      <c r="CL55" t="e">
        <f t="array" ref="CL55">IF(#REF!="","",SUM(CK55:INDEX(CK55:CK261,MATCH(TRUE,INDEX(CK55:CK261="",0),0))))</f>
        <v>#REF!</v>
      </c>
      <c r="CM55" t="e">
        <f t="shared" si="2"/>
        <v>#REF!</v>
      </c>
      <c r="CN55" t="str">
        <f t="array" ref="CN55">IFERROR(INDEX($CM$2:$CM$208,SMALL(IF(1-($CM$2:$CM$208=""),IF(1-(#REF!:#REF!&lt;&gt;""),ROW($CM$2:$CM$208)-ROW($CM$2)+1)), ROWS(#REF!:#REF!))),"")</f>
        <v/>
      </c>
      <c r="CO55" t="e">
        <f>IF(#REF!="","",SUM(#REF!))</f>
        <v>#REF!</v>
      </c>
      <c r="CP55" t="e">
        <f t="array" ref="CP55">IF(#REF!="","",SUM(CO55:INDEX(CO55:CO261,MATCH(TRUE,INDEX(CO55:CO261="",0),0))))</f>
        <v>#REF!</v>
      </c>
      <c r="CQ55" t="e">
        <f t="shared" si="3"/>
        <v>#REF!</v>
      </c>
      <c r="CR55" t="str">
        <f t="array" ref="CR55">IFERROR(INDEX($CQ$2:$CQ$208,SMALL(IF(1-($CQ$2:$CQ$208=""),IF(1-(#REF!:#REF!&lt;&gt;""),ROW($CQ$2:$CQ$208)-ROW($CQ$2)+1)), ROWS(#REF!:#REF!))),"")</f>
        <v/>
      </c>
      <c r="CS55" t="e">
        <f>IF(#REF!="","",SUM(#REF!))</f>
        <v>#REF!</v>
      </c>
      <c r="CT55" t="e">
        <f t="array" ref="CT55">IF(#REF!="","",SUM(CS55:INDEX(CS55:CS261,MATCH(TRUE,INDEX(CS55:CS261="",0),0))))</f>
        <v>#REF!</v>
      </c>
      <c r="CU55" t="e">
        <f t="shared" si="4"/>
        <v>#REF!</v>
      </c>
      <c r="CV55" t="str">
        <f t="array" ref="CV55">IFERROR(INDEX($CU$2:$CU$208,SMALL(IF(1-($CU$2:$CU$208=""),IF(1-(#REF!:#REF!&lt;&gt;""),ROW($CU$2:$CU$208)-ROW($CU$2)+1)), ROWS(#REF!:#REF!))),"")</f>
        <v/>
      </c>
      <c r="CW55" t="e">
        <f>IF(#REF!="","",SUM(#REF!))</f>
        <v>#REF!</v>
      </c>
      <c r="CX55" t="e">
        <f t="array" ref="CX55">IF(#REF!="","",SUM(CW55:INDEX(CW55:CW261,MATCH(TRUE,INDEX(CW55:CW261="",0),0))))</f>
        <v>#REF!</v>
      </c>
      <c r="CY55" t="e">
        <f t="shared" si="5"/>
        <v>#REF!</v>
      </c>
      <c r="CZ55" t="str">
        <f t="array" ref="CZ55">IFERROR(INDEX($CY$2:$CY$208,SMALL(IF(1-($CY$2:$CY$208=""),IF(1-(#REF!:#REF!&lt;&gt;""),ROW($CY$2:$CY$208)-ROW($CY$2)+1)), ROWS(#REF!:#REF!))),"")</f>
        <v/>
      </c>
      <c r="DA55" t="e">
        <f>IF(#REF!="","",SUM(#REF!))</f>
        <v>#REF!</v>
      </c>
      <c r="DB55" t="e">
        <f t="array" ref="DB55">IF(#REF!="","",SUM(DA55:INDEX(DA55:DA261,MATCH(TRUE,INDEX(DA55:DA261="",0),0))))</f>
        <v>#REF!</v>
      </c>
      <c r="DC55" t="e">
        <f t="shared" si="6"/>
        <v>#REF!</v>
      </c>
      <c r="DD55" t="str">
        <f t="array" ref="DD55">IFERROR(INDEX($DC$2:$DC$208,SMALL(IF(1-($DC$2:$DC$208=""),IF(1-(#REF!:#REF!&lt;&gt;""),ROW($DC$2:$DC$208)-ROW($DC$2)+1)), ROWS(#REF!:#REF!))),"")</f>
        <v/>
      </c>
      <c r="DE55" t="e">
        <f>IF(#REF!="","",SUM(#REF!))</f>
        <v>#REF!</v>
      </c>
      <c r="DF55" t="e">
        <f t="array" ref="DF55">IF(#REF!="","",SUM(DE55:INDEX(DE55:DE261,MATCH(TRUE,INDEX(DE55:DE261="",0),0))))</f>
        <v>#REF!</v>
      </c>
      <c r="DG55" t="e">
        <f t="shared" si="7"/>
        <v>#REF!</v>
      </c>
      <c r="DH55" t="str">
        <f t="array" ref="DH55">IFERROR(INDEX($DG$2:$DG$208,SMALL(IF(1-($DG$2:$DG$208=""),IF(1-(#REF!:#REF!&lt;&gt;""),ROW($DG$2:$DG$208)-ROW($DG$2)+1)), ROWS(#REF!:#REF!))),"")</f>
        <v/>
      </c>
      <c r="DI55" t="e">
        <f>IF(#REF!="","",SUM(#REF!))</f>
        <v>#REF!</v>
      </c>
      <c r="DJ55" t="e">
        <f t="array" ref="DJ55">IF(#REF!="","",SUM(DI55:INDEX(DI55:DI261,MATCH(TRUE,INDEX(DI55:DI261="",0),0))))</f>
        <v>#REF!</v>
      </c>
      <c r="DK55" t="e">
        <f t="shared" si="8"/>
        <v>#REF!</v>
      </c>
      <c r="DL55" t="str">
        <f t="array" ref="DL55">IFERROR(INDEX($DK$2:$DK$208,SMALL(IF(1-($DK$2:$DK$208=""),IF(1-(#REF!:#REF!&lt;&gt;""),ROW($DK$2:$DK$208)-ROW($DK$2)+1)), ROWS(#REF!:#REF!))),"")</f>
        <v/>
      </c>
      <c r="DM55" t="e">
        <f>IF(#REF!="","",SUM(#REF!))</f>
        <v>#REF!</v>
      </c>
      <c r="DN55" t="e">
        <f t="array" ref="DN55">IF(#REF!="","",SUM(DM55:INDEX(DM55:DM261,MATCH(TRUE,INDEX(DM55:DM261="",0),0))))</f>
        <v>#REF!</v>
      </c>
      <c r="DO55" t="e">
        <f t="shared" si="9"/>
        <v>#REF!</v>
      </c>
      <c r="DP55" t="str">
        <f t="array" ref="DP55">IFERROR(INDEX($DO$2:$DO$208,SMALL(IF(1-($DO$2:$DO$208=""),IF(1-(#REF!:#REF!&lt;&gt;""),ROW($DO$2:$DO$208)-ROW($DO$2)+1)), ROWS(#REF!:#REF!))),"")</f>
        <v/>
      </c>
      <c r="DQ55" t="e">
        <f>IF(#REF!="","",SUM(#REF!))</f>
        <v>#REF!</v>
      </c>
      <c r="DR55" t="e">
        <f t="array" ref="DR55">IF(#REF!="","",SUM(DQ55:INDEX(DQ55:DQ261,MATCH(TRUE,INDEX(DQ55:DQ261="",0),0))))</f>
        <v>#REF!</v>
      </c>
      <c r="DS55" t="e">
        <f t="shared" si="10"/>
        <v>#REF!</v>
      </c>
      <c r="DT55" t="str">
        <f t="array" ref="DT55">IFERROR(INDEX($DS$2:$DS$208,SMALL(IF(1-($DS$2:$DS$208=""),IF(1-(#REF!:#REF!&lt;&gt;""),ROW($DS$2:$DS$208)-ROW($DS$2)+1)), ROWS(#REF!:#REF!))),"")</f>
        <v/>
      </c>
      <c r="DU55" t="e">
        <f>IF(#REF!="","",SUM(#REF!))</f>
        <v>#REF!</v>
      </c>
      <c r="DV55" t="e">
        <f t="array" ref="DV55">IF(#REF!="","",SUM(DU55:INDEX(DU55:DU261,MATCH(TRUE,INDEX(DU55:DU261="",0),0))))</f>
        <v>#REF!</v>
      </c>
      <c r="DW55" t="e">
        <f t="shared" si="11"/>
        <v>#REF!</v>
      </c>
      <c r="DX55" t="str">
        <f t="array" ref="DX55">IFERROR(INDEX($DW$2:$DW$208,SMALL(IF(1-($DW$2:$DW$208=""),IF(1-(#REF!:#REF!&lt;&gt;""),ROW($DW$2:$DW$208)-ROW($DW$2)+1)), ROWS(#REF!:#REF!))),"")</f>
        <v/>
      </c>
      <c r="DY55" t="e">
        <f>IF(#REF!="","",SUM(#REF!))</f>
        <v>#REF!</v>
      </c>
      <c r="DZ55" t="e">
        <f t="array" ref="DZ55">IF(#REF!="","",SUM(DY55:INDEX(DY55:DY261,MATCH(TRUE,INDEX(DY55:DY261="",0),0))))</f>
        <v>#REF!</v>
      </c>
      <c r="EA55" t="e">
        <f t="shared" si="12"/>
        <v>#REF!</v>
      </c>
      <c r="EB55" t="str">
        <f t="array" ref="EB55">IFERROR(INDEX($EA$2:$EA$208,SMALL(IF(1-($EA$2:$EA$208=""),IF(1-(#REF!:#REF!&lt;&gt;""),ROW($EA$2:$EA$208)-ROW($EA$2)+1)), ROWS(#REF!:#REF!))),"")</f>
        <v/>
      </c>
      <c r="EC55" t="e">
        <f>IF(#REF!="","",SUM(#REF!))</f>
        <v>#REF!</v>
      </c>
      <c r="ED55" t="e">
        <f t="array" ref="ED55">IF(#REF!="","",SUM(EC55:INDEX(EC55:EC261,MATCH(TRUE,INDEX(EC55:EC261="",0),0))))</f>
        <v>#REF!</v>
      </c>
      <c r="EE55" t="e">
        <f t="shared" si="13"/>
        <v>#REF!</v>
      </c>
      <c r="EF55" t="str">
        <f t="array" ref="EF55">IFERROR(INDEX($EE$2:$EE$208,SMALL(IF(1-($EE$2:$EE$208=""),IF(1-(#REF!:#REF!&lt;&gt;""),ROW($EE$2:$EE$208)-ROW($EE$2)+1)), ROWS(#REF!:#REF!))),"")</f>
        <v/>
      </c>
      <c r="EG55" t="e">
        <f>IF(#REF!="","",SUM(#REF!))</f>
        <v>#REF!</v>
      </c>
      <c r="EH55" t="e">
        <f t="array" ref="EH55">IF(#REF!="","",SUM(EG55:INDEX(EG55:EG261,MATCH(TRUE,INDEX(EG55:EG261="",0),0))))</f>
        <v>#REF!</v>
      </c>
      <c r="EI55" t="e">
        <f t="shared" si="14"/>
        <v>#REF!</v>
      </c>
      <c r="EJ55" t="str">
        <f t="array" ref="EJ55">IFERROR(INDEX($EI$2:$EI$208,SMALL(IF(1-($EI$2:$EI$208=""),IF(1-(#REF!:#REF!&lt;&gt;""),ROW($EI$2:$EI$208)-ROW($EI$2)+1)), ROWS(#REF!:#REF!))),"")</f>
        <v/>
      </c>
      <c r="EK55" t="e">
        <f>IF(#REF!="","",SUM(#REF!))</f>
        <v>#REF!</v>
      </c>
      <c r="EL55" t="e">
        <f t="array" ref="EL55">IF(#REF!="","",SUM(EK55:INDEX(EK55:EK261,MATCH(TRUE,INDEX(EK55:EK261="",0),0))))</f>
        <v>#REF!</v>
      </c>
      <c r="EM55" t="e">
        <f t="shared" si="15"/>
        <v>#REF!</v>
      </c>
      <c r="EN55" t="str">
        <f t="array" ref="EN55">IFERROR(INDEX($EM$2:$EM$208,SMALL(IF(1-($EM$2:$EM$208=""),IF(1-(#REF!:#REF!&lt;&gt;""),ROW($EM$2:$EM$208)-ROW($EM$2)+1)), ROWS(#REF!:#REF!))),"")</f>
        <v/>
      </c>
      <c r="EO55" t="e">
        <f>IF(#REF!="","",SUM(#REF!))</f>
        <v>#REF!</v>
      </c>
      <c r="EP55" t="e">
        <f t="array" ref="EP55">IF(#REF!="","",SUM(EO55:INDEX(EO55:EO261,MATCH(TRUE,INDEX(EO55:EO261="",0),0))))</f>
        <v>#REF!</v>
      </c>
      <c r="EQ55" t="e">
        <f t="shared" si="16"/>
        <v>#REF!</v>
      </c>
      <c r="ER55" t="str">
        <f t="array" ref="ER55">IFERROR(INDEX($EQ$2:$EQ$208,SMALL(IF(1-($EQ$2:$EQ$208=""),IF(1-(#REF!:#REF!&lt;&gt;""),ROW($EQ$2:$EQ$208)-ROW($EQ$2)+1)), ROWS(#REF!:#REF!))),"")</f>
        <v/>
      </c>
      <c r="ES55" t="e">
        <f>IF(#REF!="","",SUM(#REF!))</f>
        <v>#REF!</v>
      </c>
      <c r="ET55" t="e">
        <f t="array" ref="ET55">IF(#REF!="","",SUM(ES55:INDEX(ES55:ES261,MATCH(TRUE,INDEX(ES55:ES261="",0),0))))</f>
        <v>#REF!</v>
      </c>
      <c r="EU55" t="e">
        <f t="shared" si="17"/>
        <v>#REF!</v>
      </c>
      <c r="EV55" t="str">
        <f t="array" ref="EV55">IFERROR(INDEX($EU$2:$EU$208,SMALL(IF(1-($EU$2:$EU$208=""),IF(1-(#REF!:#REF!&lt;&gt;""),ROW($EU$2:$EU$208)-ROW($EU$2)+1)), ROWS(#REF!:#REF!))),"")</f>
        <v/>
      </c>
      <c r="EW55" t="e">
        <f>IF(#REF!="","",SUM(#REF!))</f>
        <v>#REF!</v>
      </c>
      <c r="EX55" t="e">
        <f t="array" ref="EX55">IF(#REF!="","",SUM(EW55:INDEX(EW55:EW261,MATCH(TRUE,INDEX(EW55:EW261="",0),0))))</f>
        <v>#REF!</v>
      </c>
      <c r="EY55" t="e">
        <f t="shared" si="18"/>
        <v>#REF!</v>
      </c>
      <c r="EZ55" t="str">
        <f t="array" ref="EZ55">IFERROR(INDEX($EY$2:$EY$208,SMALL(IF(1-($EY$2:$EY$208=""),IF(1-(#REF!:#REF!&lt;&gt;""),ROW($EY$2:$EY$208)-ROW($EY$2)+1)), ROWS(#REF!:#REF!))),"")</f>
        <v/>
      </c>
      <c r="FA55" t="e">
        <f>IF(#REF!="","",SUM(#REF!))</f>
        <v>#REF!</v>
      </c>
      <c r="FB55" t="e">
        <f t="array" ref="FB55">IF(#REF!="","",SUM(FA55:INDEX(FA55:FA261,MATCH(TRUE,INDEX(FA55:FA261="",0),0))))</f>
        <v>#REF!</v>
      </c>
      <c r="FC55" t="e">
        <f t="shared" si="19"/>
        <v>#REF!</v>
      </c>
      <c r="FD55" t="str">
        <f t="array" ref="FD55">IFERROR(INDEX($FC$2:$FC$208,SMALL(IF(1-($FC$2:$FC$208=""),IF(1-(#REF!:#REF!&lt;&gt;""),ROW($FC$2:$FC$208)-ROW($FC$2)+1)), ROWS(#REF!:#REF!))),"")</f>
        <v/>
      </c>
    </row>
    <row r="56" spans="1:160" x14ac:dyDescent="0.25">
      <c r="A56" t="e">
        <f>IF(#REF!="","",SUM(#REF!))</f>
        <v>#REF!</v>
      </c>
      <c r="B56" t="e">
        <f t="array" ref="B56">IF(#REF!="","",SUM($A56:INDEX(A56:$A$208,MATCH(TRUE,INDEX($A56:$A$208="",0),0))))</f>
        <v>#REF!</v>
      </c>
      <c r="C56" t="e">
        <f t="shared" si="20"/>
        <v>#REF!</v>
      </c>
      <c r="E56" t="e">
        <f>IF(#REF!="","",SUM(#REF!))</f>
        <v>#REF!</v>
      </c>
      <c r="F56" t="e">
        <f t="array" ref="F56">IF(#REF!="","",SUM($E56:INDEX(E56:$E$208,MATCH(TRUE,INDEX($E56:$E$208="",0),0))))</f>
        <v>#REF!</v>
      </c>
      <c r="G56" t="e">
        <f t="shared" si="21"/>
        <v>#REF!</v>
      </c>
      <c r="I56" t="e">
        <f>IF(#REF!="","",SUM(#REF!))</f>
        <v>#REF!</v>
      </c>
      <c r="J56" t="e">
        <f t="array" ref="J56">IF(#REF!="","",SUM(I56:INDEX(I56:I262,MATCH(TRUE,INDEX(I56:I262="",0),0))))</f>
        <v>#REF!</v>
      </c>
      <c r="K56" t="e">
        <f t="shared" si="22"/>
        <v>#REF!</v>
      </c>
      <c r="M56" t="e">
        <f>IF(#REF!="","",SUM(#REF!))</f>
        <v>#REF!</v>
      </c>
      <c r="N56" t="e">
        <f t="array" ref="N56">IF(#REF!="","",SUM(M56:INDEX(M56:M262,MATCH(TRUE,INDEX(M56:M262="",0),0))))</f>
        <v>#REF!</v>
      </c>
      <c r="O56" t="e">
        <f t="shared" si="23"/>
        <v>#REF!</v>
      </c>
      <c r="Q56" t="e">
        <f>IF(#REF!="","",SUM(#REF!))</f>
        <v>#REF!</v>
      </c>
      <c r="R56" t="e">
        <f t="array" ref="R56">IF(#REF!="","",SUM(Q56:INDEX(Q56:Q262,MATCH(TRUE,INDEX(Q56:Q262="",0),0))))</f>
        <v>#REF!</v>
      </c>
      <c r="S56" t="e">
        <f t="shared" si="24"/>
        <v>#REF!</v>
      </c>
      <c r="U56" t="e">
        <f>IF(#REF!="","",SUM(#REF!))</f>
        <v>#REF!</v>
      </c>
      <c r="V56" t="e">
        <f t="array" ref="V56">IF(#REF!="","",SUM(U56:INDEX(U56:U262,MATCH(TRUE,INDEX(U56:U262="",0),0))))</f>
        <v>#REF!</v>
      </c>
      <c r="W56" t="e">
        <f t="shared" si="25"/>
        <v>#REF!</v>
      </c>
      <c r="Y56" t="e">
        <f>IF(#REF!="","",SUM(#REF!))</f>
        <v>#REF!</v>
      </c>
      <c r="Z56" t="e">
        <f t="array" ref="Z56">IF(#REF!="","",SUM(Y56:INDEX(Y56:Y262,MATCH(TRUE,INDEX(Y56:Y262="",0),0))))</f>
        <v>#REF!</v>
      </c>
      <c r="AA56" t="e">
        <f t="shared" si="26"/>
        <v>#REF!</v>
      </c>
      <c r="AC56" t="e">
        <f>IF(#REF!="","",SUM(#REF!))</f>
        <v>#REF!</v>
      </c>
      <c r="AD56" t="e">
        <f t="array" ref="AD56">IF(#REF!="","",SUM(AC56:INDEX(AC56:AC262,MATCH(TRUE,INDEX(AC56:AC262="",0),0))))</f>
        <v>#REF!</v>
      </c>
      <c r="AE56" t="e">
        <f t="shared" si="27"/>
        <v>#REF!</v>
      </c>
      <c r="AG56" t="e">
        <f>IF(#REF!="","",SUM(#REF!))</f>
        <v>#REF!</v>
      </c>
      <c r="AH56" t="e">
        <f t="array" ref="AH56">IF(#REF!="","",SUM(AG56:INDEX(AG56:AG262,MATCH(TRUE,INDEX(AG56:AG262="",0),0))))</f>
        <v>#REF!</v>
      </c>
      <c r="AI56" t="e">
        <f t="shared" si="28"/>
        <v>#REF!</v>
      </c>
      <c r="AK56" t="e">
        <f>IF(#REF!="","",SUM(#REF!))</f>
        <v>#REF!</v>
      </c>
      <c r="AL56" t="e">
        <f t="array" ref="AL56">IF(#REF!="","",SUM(AK56:INDEX(AK56:AK262,MATCH(TRUE,INDEX(AK56:AK262="",0),0))))</f>
        <v>#REF!</v>
      </c>
      <c r="AM56" t="e">
        <f t="shared" si="29"/>
        <v>#REF!</v>
      </c>
      <c r="AO56" t="e">
        <f>IF(#REF!="","",SUM(#REF!))</f>
        <v>#REF!</v>
      </c>
      <c r="AP56" t="e">
        <f t="array" ref="AP56">IF(#REF!="","",SUM(AO56:INDEX(AO56:AO262,MATCH(TRUE,INDEX(AO56:AO262="",0),0))))</f>
        <v>#REF!</v>
      </c>
      <c r="AQ56" t="e">
        <f t="shared" si="30"/>
        <v>#REF!</v>
      </c>
      <c r="AS56" t="e">
        <f>IF(#REF!="","",SUM(#REF!))</f>
        <v>#REF!</v>
      </c>
      <c r="AT56" t="e">
        <f t="array" ref="AT56">IF(#REF!="","",SUM(AS56:INDEX(AS56:AS262,MATCH(TRUE,INDEX(AS56:AS262="",0),0))))</f>
        <v>#REF!</v>
      </c>
      <c r="AU56" t="e">
        <f t="shared" si="31"/>
        <v>#REF!</v>
      </c>
      <c r="AW56" t="e">
        <f>IF(#REF!="","",SUM(#REF!))</f>
        <v>#REF!</v>
      </c>
      <c r="AX56" t="e">
        <f t="array" ref="AX56">IF(#REF!="","",SUM(AW56:INDEX(AW56:AW262,MATCH(TRUE,INDEX(AW56:AW262="",0),0))))</f>
        <v>#REF!</v>
      </c>
      <c r="AY56" t="e">
        <f t="shared" si="32"/>
        <v>#REF!</v>
      </c>
      <c r="BA56" t="e">
        <f>IF(#REF!="","",SUM(#REF!))</f>
        <v>#REF!</v>
      </c>
      <c r="BB56" t="e">
        <f t="array" ref="BB56">IF(#REF!="","",SUM(BA56:INDEX(BA56:BA262,MATCH(TRUE,INDEX(BA56:BA262="",0),0))))</f>
        <v>#REF!</v>
      </c>
      <c r="BC56" t="e">
        <f t="shared" si="33"/>
        <v>#REF!</v>
      </c>
      <c r="BE56" t="e">
        <f>IF(#REF!="","",SUM(#REF!))</f>
        <v>#REF!</v>
      </c>
      <c r="BF56" t="e">
        <f t="array" ref="BF56">IF(#REF!="","",SUM(BE56:INDEX(BE56:BE262,MATCH(TRUE,INDEX(BE56:BE262="",0),0))))</f>
        <v>#REF!</v>
      </c>
      <c r="BG56" t="e">
        <f t="shared" si="34"/>
        <v>#REF!</v>
      </c>
      <c r="BI56" t="e">
        <f>IF(#REF!="","",SUM(#REF!))</f>
        <v>#REF!</v>
      </c>
      <c r="BJ56" t="e">
        <f t="array" ref="BJ56">IF(#REF!="","",SUM(BI56:INDEX(BI56:BI262,MATCH(TRUE,INDEX(BI56:BI262="",0),0))))</f>
        <v>#REF!</v>
      </c>
      <c r="BK56" t="e">
        <f t="shared" si="35"/>
        <v>#REF!</v>
      </c>
      <c r="BM56" t="e">
        <f>IF(#REF!="","",SUM(#REF!))</f>
        <v>#REF!</v>
      </c>
      <c r="BN56" t="e">
        <f t="array" ref="BN56">IF(#REF!="","",SUM(BM56:INDEX(BM56:BM262,MATCH(TRUE,INDEX(BM56:BM262="",0),0))))</f>
        <v>#REF!</v>
      </c>
      <c r="BO56" t="e">
        <f t="shared" si="36"/>
        <v>#REF!</v>
      </c>
      <c r="BQ56" t="e">
        <f>IF(#REF!="","",SUM(#REF!))</f>
        <v>#REF!</v>
      </c>
      <c r="BR56" t="e">
        <f t="array" ref="BR56">IF(#REF!="","",SUM(BQ56:INDEX(BQ56:BQ262,MATCH(TRUE,INDEX(BQ56:BQ262="",0),0))))</f>
        <v>#REF!</v>
      </c>
      <c r="BS56" t="e">
        <f t="shared" si="37"/>
        <v>#REF!</v>
      </c>
      <c r="BU56" t="e">
        <f>IF(#REF!="","",SUM(#REF!))</f>
        <v>#REF!</v>
      </c>
      <c r="BV56" t="e">
        <f t="array" ref="BV56">IF(#REF!="","",SUM(BU56:INDEX(BU56:BU262,MATCH(TRUE,INDEX(BU56:BU262="",0),0))))</f>
        <v>#REF!</v>
      </c>
      <c r="BW56" t="e">
        <f t="shared" si="38"/>
        <v>#REF!</v>
      </c>
      <c r="BY56" t="e">
        <f>IF(#REF!="","",SUM(#REF!))</f>
        <v>#REF!</v>
      </c>
      <c r="BZ56" t="e">
        <f t="array" ref="BZ56">IF(#REF!="","",SUM(BY56:INDEX(BY56:BY262,MATCH(TRUE,INDEX(BY56:BY262="",0),0))))</f>
        <v>#REF!</v>
      </c>
      <c r="CA56" t="e">
        <f t="shared" si="39"/>
        <v>#REF!</v>
      </c>
      <c r="CC56" t="e">
        <f>IF(#REF!="","",SUM(#REF!))</f>
        <v>#REF!</v>
      </c>
      <c r="CD56" t="e">
        <f t="array" ref="CD56">IF(#REF!="","",SUM(CC56:INDEX(CC56:CC262,MATCH(TRUE,INDEX(CC56:CC262="",0),0))))</f>
        <v>#REF!</v>
      </c>
      <c r="CE56" t="e">
        <f t="shared" si="0"/>
        <v>#REF!</v>
      </c>
      <c r="CF56" t="str">
        <f t="array" ref="CF56">IFERROR(INDEX($CE$2:$CE$208,SMALL(IF(1-($CE$2:$CE$208=""),IF(1-(#REF!:#REF!&lt;&gt;""),ROW($CE$2:$CE$208)-ROW($CE$2)+1)), ROWS(#REF!:#REF!))),"")</f>
        <v/>
      </c>
      <c r="CG56" t="e">
        <f>IF(#REF!="","",SUM(#REF!))</f>
        <v>#REF!</v>
      </c>
      <c r="CH56" t="e">
        <f t="array" ref="CH56">IF(#REF!="","",SUM(CG56:INDEX(CG56:CG262,MATCH(TRUE,INDEX(CG56:CG262="",0),0))))</f>
        <v>#REF!</v>
      </c>
      <c r="CI56" t="e">
        <f t="shared" si="1"/>
        <v>#REF!</v>
      </c>
      <c r="CJ56" t="str">
        <f t="array" ref="CJ56">IFERROR(INDEX($CI$2:$CI$208,SMALL(IF(1-($CI$2:$CI$208=""),IF(1-(#REF!:#REF!&lt;&gt;""),ROW($CI$2:$CI$208)-ROW($CI$2)+1)), ROWS(#REF!:#REF!))),"")</f>
        <v/>
      </c>
      <c r="CK56" t="e">
        <f>IF(#REF!="","",SUM(#REF!))</f>
        <v>#REF!</v>
      </c>
      <c r="CL56" t="e">
        <f t="array" ref="CL56">IF(#REF!="","",SUM(CK56:INDEX(CK56:CK262,MATCH(TRUE,INDEX(CK56:CK262="",0),0))))</f>
        <v>#REF!</v>
      </c>
      <c r="CM56" t="e">
        <f t="shared" si="2"/>
        <v>#REF!</v>
      </c>
      <c r="CN56" t="str">
        <f t="array" ref="CN56">IFERROR(INDEX($CM$2:$CM$208,SMALL(IF(1-($CM$2:$CM$208=""),IF(1-(#REF!:#REF!&lt;&gt;""),ROW($CM$2:$CM$208)-ROW($CM$2)+1)), ROWS(#REF!:#REF!))),"")</f>
        <v/>
      </c>
      <c r="CO56" t="e">
        <f>IF(#REF!="","",SUM(#REF!))</f>
        <v>#REF!</v>
      </c>
      <c r="CP56" t="e">
        <f t="array" ref="CP56">IF(#REF!="","",SUM(CO56:INDEX(CO56:CO262,MATCH(TRUE,INDEX(CO56:CO262="",0),0))))</f>
        <v>#REF!</v>
      </c>
      <c r="CQ56" t="e">
        <f t="shared" si="3"/>
        <v>#REF!</v>
      </c>
      <c r="CR56" t="str">
        <f t="array" ref="CR56">IFERROR(INDEX($CQ$2:$CQ$208,SMALL(IF(1-($CQ$2:$CQ$208=""),IF(1-(#REF!:#REF!&lt;&gt;""),ROW($CQ$2:$CQ$208)-ROW($CQ$2)+1)), ROWS(#REF!:#REF!))),"")</f>
        <v/>
      </c>
      <c r="CS56" t="e">
        <f>IF(#REF!="","",SUM(#REF!))</f>
        <v>#REF!</v>
      </c>
      <c r="CT56" t="e">
        <f t="array" ref="CT56">IF(#REF!="","",SUM(CS56:INDEX(CS56:CS262,MATCH(TRUE,INDEX(CS56:CS262="",0),0))))</f>
        <v>#REF!</v>
      </c>
      <c r="CU56" t="e">
        <f t="shared" si="4"/>
        <v>#REF!</v>
      </c>
      <c r="CV56" t="str">
        <f t="array" ref="CV56">IFERROR(INDEX($CU$2:$CU$208,SMALL(IF(1-($CU$2:$CU$208=""),IF(1-(#REF!:#REF!&lt;&gt;""),ROW($CU$2:$CU$208)-ROW($CU$2)+1)), ROWS(#REF!:#REF!))),"")</f>
        <v/>
      </c>
      <c r="CW56" t="e">
        <f>IF(#REF!="","",SUM(#REF!))</f>
        <v>#REF!</v>
      </c>
      <c r="CX56" t="e">
        <f t="array" ref="CX56">IF(#REF!="","",SUM(CW56:INDEX(CW56:CW262,MATCH(TRUE,INDEX(CW56:CW262="",0),0))))</f>
        <v>#REF!</v>
      </c>
      <c r="CY56" t="e">
        <f t="shared" si="5"/>
        <v>#REF!</v>
      </c>
      <c r="CZ56" t="str">
        <f t="array" ref="CZ56">IFERROR(INDEX($CY$2:$CY$208,SMALL(IF(1-($CY$2:$CY$208=""),IF(1-(#REF!:#REF!&lt;&gt;""),ROW($CY$2:$CY$208)-ROW($CY$2)+1)), ROWS(#REF!:#REF!))),"")</f>
        <v/>
      </c>
      <c r="DA56" t="e">
        <f>IF(#REF!="","",SUM(#REF!))</f>
        <v>#REF!</v>
      </c>
      <c r="DB56" t="e">
        <f t="array" ref="DB56">IF(#REF!="","",SUM(DA56:INDEX(DA56:DA262,MATCH(TRUE,INDEX(DA56:DA262="",0),0))))</f>
        <v>#REF!</v>
      </c>
      <c r="DC56" t="e">
        <f t="shared" si="6"/>
        <v>#REF!</v>
      </c>
      <c r="DD56" t="str">
        <f t="array" ref="DD56">IFERROR(INDEX($DC$2:$DC$208,SMALL(IF(1-($DC$2:$DC$208=""),IF(1-(#REF!:#REF!&lt;&gt;""),ROW($DC$2:$DC$208)-ROW($DC$2)+1)), ROWS(#REF!:#REF!))),"")</f>
        <v/>
      </c>
      <c r="DE56" t="e">
        <f>IF(#REF!="","",SUM(#REF!))</f>
        <v>#REF!</v>
      </c>
      <c r="DF56" t="e">
        <f t="array" ref="DF56">IF(#REF!="","",SUM(DE56:INDEX(DE56:DE262,MATCH(TRUE,INDEX(DE56:DE262="",0),0))))</f>
        <v>#REF!</v>
      </c>
      <c r="DG56" t="e">
        <f t="shared" si="7"/>
        <v>#REF!</v>
      </c>
      <c r="DH56" t="str">
        <f t="array" ref="DH56">IFERROR(INDEX($DG$2:$DG$208,SMALL(IF(1-($DG$2:$DG$208=""),IF(1-(#REF!:#REF!&lt;&gt;""),ROW($DG$2:$DG$208)-ROW($DG$2)+1)), ROWS(#REF!:#REF!))),"")</f>
        <v/>
      </c>
      <c r="DI56" t="e">
        <f>IF(#REF!="","",SUM(#REF!))</f>
        <v>#REF!</v>
      </c>
      <c r="DJ56" t="e">
        <f t="array" ref="DJ56">IF(#REF!="","",SUM(DI56:INDEX(DI56:DI262,MATCH(TRUE,INDEX(DI56:DI262="",0),0))))</f>
        <v>#REF!</v>
      </c>
      <c r="DK56" t="e">
        <f t="shared" si="8"/>
        <v>#REF!</v>
      </c>
      <c r="DL56" t="str">
        <f t="array" ref="DL56">IFERROR(INDEX($DK$2:$DK$208,SMALL(IF(1-($DK$2:$DK$208=""),IF(1-(#REF!:#REF!&lt;&gt;""),ROW($DK$2:$DK$208)-ROW($DK$2)+1)), ROWS(#REF!:#REF!))),"")</f>
        <v/>
      </c>
      <c r="DM56" t="e">
        <f>IF(#REF!="","",SUM(#REF!))</f>
        <v>#REF!</v>
      </c>
      <c r="DN56" t="e">
        <f t="array" ref="DN56">IF(#REF!="","",SUM(DM56:INDEX(DM56:DM262,MATCH(TRUE,INDEX(DM56:DM262="",0),0))))</f>
        <v>#REF!</v>
      </c>
      <c r="DO56" t="e">
        <f t="shared" si="9"/>
        <v>#REF!</v>
      </c>
      <c r="DP56" t="str">
        <f t="array" ref="DP56">IFERROR(INDEX($DO$2:$DO$208,SMALL(IF(1-($DO$2:$DO$208=""),IF(1-(#REF!:#REF!&lt;&gt;""),ROW($DO$2:$DO$208)-ROW($DO$2)+1)), ROWS(#REF!:#REF!))),"")</f>
        <v/>
      </c>
      <c r="DQ56" t="e">
        <f>IF(#REF!="","",SUM(#REF!))</f>
        <v>#REF!</v>
      </c>
      <c r="DR56" t="e">
        <f t="array" ref="DR56">IF(#REF!="","",SUM(DQ56:INDEX(DQ56:DQ262,MATCH(TRUE,INDEX(DQ56:DQ262="",0),0))))</f>
        <v>#REF!</v>
      </c>
      <c r="DS56" t="e">
        <f t="shared" si="10"/>
        <v>#REF!</v>
      </c>
      <c r="DT56" t="str">
        <f t="array" ref="DT56">IFERROR(INDEX($DS$2:$DS$208,SMALL(IF(1-($DS$2:$DS$208=""),IF(1-(#REF!:#REF!&lt;&gt;""),ROW($DS$2:$DS$208)-ROW($DS$2)+1)), ROWS(#REF!:#REF!))),"")</f>
        <v/>
      </c>
      <c r="DU56" t="e">
        <f>IF(#REF!="","",SUM(#REF!))</f>
        <v>#REF!</v>
      </c>
      <c r="DV56" t="e">
        <f t="array" ref="DV56">IF(#REF!="","",SUM(DU56:INDEX(DU56:DU262,MATCH(TRUE,INDEX(DU56:DU262="",0),0))))</f>
        <v>#REF!</v>
      </c>
      <c r="DW56" t="e">
        <f t="shared" si="11"/>
        <v>#REF!</v>
      </c>
      <c r="DX56" t="str">
        <f t="array" ref="DX56">IFERROR(INDEX($DW$2:$DW$208,SMALL(IF(1-($DW$2:$DW$208=""),IF(1-(#REF!:#REF!&lt;&gt;""),ROW($DW$2:$DW$208)-ROW($DW$2)+1)), ROWS(#REF!:#REF!))),"")</f>
        <v/>
      </c>
      <c r="DY56" t="e">
        <f>IF(#REF!="","",SUM(#REF!))</f>
        <v>#REF!</v>
      </c>
      <c r="DZ56" t="e">
        <f t="array" ref="DZ56">IF(#REF!="","",SUM(DY56:INDEX(DY56:DY262,MATCH(TRUE,INDEX(DY56:DY262="",0),0))))</f>
        <v>#REF!</v>
      </c>
      <c r="EA56" t="e">
        <f t="shared" si="12"/>
        <v>#REF!</v>
      </c>
      <c r="EB56" t="str">
        <f t="array" ref="EB56">IFERROR(INDEX($EA$2:$EA$208,SMALL(IF(1-($EA$2:$EA$208=""),IF(1-(#REF!:#REF!&lt;&gt;""),ROW($EA$2:$EA$208)-ROW($EA$2)+1)), ROWS(#REF!:#REF!))),"")</f>
        <v/>
      </c>
      <c r="EC56" t="e">
        <f>IF(#REF!="","",SUM(#REF!))</f>
        <v>#REF!</v>
      </c>
      <c r="ED56" t="e">
        <f t="array" ref="ED56">IF(#REF!="","",SUM(EC56:INDEX(EC56:EC262,MATCH(TRUE,INDEX(EC56:EC262="",0),0))))</f>
        <v>#REF!</v>
      </c>
      <c r="EE56" t="e">
        <f t="shared" si="13"/>
        <v>#REF!</v>
      </c>
      <c r="EF56" t="str">
        <f t="array" ref="EF56">IFERROR(INDEX($EE$2:$EE$208,SMALL(IF(1-($EE$2:$EE$208=""),IF(1-(#REF!:#REF!&lt;&gt;""),ROW($EE$2:$EE$208)-ROW($EE$2)+1)), ROWS(#REF!:#REF!))),"")</f>
        <v/>
      </c>
      <c r="EG56" t="e">
        <f>IF(#REF!="","",SUM(#REF!))</f>
        <v>#REF!</v>
      </c>
      <c r="EH56" t="e">
        <f t="array" ref="EH56">IF(#REF!="","",SUM(EG56:INDEX(EG56:EG262,MATCH(TRUE,INDEX(EG56:EG262="",0),0))))</f>
        <v>#REF!</v>
      </c>
      <c r="EI56" t="e">
        <f t="shared" si="14"/>
        <v>#REF!</v>
      </c>
      <c r="EJ56" t="str">
        <f t="array" ref="EJ56">IFERROR(INDEX($EI$2:$EI$208,SMALL(IF(1-($EI$2:$EI$208=""),IF(1-(#REF!:#REF!&lt;&gt;""),ROW($EI$2:$EI$208)-ROW($EI$2)+1)), ROWS(#REF!:#REF!))),"")</f>
        <v/>
      </c>
      <c r="EK56" t="e">
        <f>IF(#REF!="","",SUM(#REF!))</f>
        <v>#REF!</v>
      </c>
      <c r="EL56" t="e">
        <f t="array" ref="EL56">IF(#REF!="","",SUM(EK56:INDEX(EK56:EK262,MATCH(TRUE,INDEX(EK56:EK262="",0),0))))</f>
        <v>#REF!</v>
      </c>
      <c r="EM56" t="e">
        <f t="shared" si="15"/>
        <v>#REF!</v>
      </c>
      <c r="EN56" t="str">
        <f t="array" ref="EN56">IFERROR(INDEX($EM$2:$EM$208,SMALL(IF(1-($EM$2:$EM$208=""),IF(1-(#REF!:#REF!&lt;&gt;""),ROW($EM$2:$EM$208)-ROW($EM$2)+1)), ROWS(#REF!:#REF!))),"")</f>
        <v/>
      </c>
      <c r="EO56" t="e">
        <f>IF(#REF!="","",SUM(#REF!))</f>
        <v>#REF!</v>
      </c>
      <c r="EP56" t="e">
        <f t="array" ref="EP56">IF(#REF!="","",SUM(EO56:INDEX(EO56:EO262,MATCH(TRUE,INDEX(EO56:EO262="",0),0))))</f>
        <v>#REF!</v>
      </c>
      <c r="EQ56" t="e">
        <f t="shared" si="16"/>
        <v>#REF!</v>
      </c>
      <c r="ER56" t="str">
        <f t="array" ref="ER56">IFERROR(INDEX($EQ$2:$EQ$208,SMALL(IF(1-($EQ$2:$EQ$208=""),IF(1-(#REF!:#REF!&lt;&gt;""),ROW($EQ$2:$EQ$208)-ROW($EQ$2)+1)), ROWS(#REF!:#REF!))),"")</f>
        <v/>
      </c>
      <c r="ES56" t="e">
        <f>IF(#REF!="","",SUM(#REF!))</f>
        <v>#REF!</v>
      </c>
      <c r="ET56" t="e">
        <f t="array" ref="ET56">IF(#REF!="","",SUM(ES56:INDEX(ES56:ES262,MATCH(TRUE,INDEX(ES56:ES262="",0),0))))</f>
        <v>#REF!</v>
      </c>
      <c r="EU56" t="e">
        <f t="shared" si="17"/>
        <v>#REF!</v>
      </c>
      <c r="EV56" t="str">
        <f t="array" ref="EV56">IFERROR(INDEX($EU$2:$EU$208,SMALL(IF(1-($EU$2:$EU$208=""),IF(1-(#REF!:#REF!&lt;&gt;""),ROW($EU$2:$EU$208)-ROW($EU$2)+1)), ROWS(#REF!:#REF!))),"")</f>
        <v/>
      </c>
      <c r="EW56" t="e">
        <f>IF(#REF!="","",SUM(#REF!))</f>
        <v>#REF!</v>
      </c>
      <c r="EX56" t="e">
        <f t="array" ref="EX56">IF(#REF!="","",SUM(EW56:INDEX(EW56:EW262,MATCH(TRUE,INDEX(EW56:EW262="",0),0))))</f>
        <v>#REF!</v>
      </c>
      <c r="EY56" t="e">
        <f t="shared" si="18"/>
        <v>#REF!</v>
      </c>
      <c r="EZ56" t="str">
        <f t="array" ref="EZ56">IFERROR(INDEX($EY$2:$EY$208,SMALL(IF(1-($EY$2:$EY$208=""),IF(1-(#REF!:#REF!&lt;&gt;""),ROW($EY$2:$EY$208)-ROW($EY$2)+1)), ROWS(#REF!:#REF!))),"")</f>
        <v/>
      </c>
      <c r="FA56" t="e">
        <f>IF(#REF!="","",SUM(#REF!))</f>
        <v>#REF!</v>
      </c>
      <c r="FB56" t="e">
        <f t="array" ref="FB56">IF(#REF!="","",SUM(FA56:INDEX(FA56:FA262,MATCH(TRUE,INDEX(FA56:FA262="",0),0))))</f>
        <v>#REF!</v>
      </c>
      <c r="FC56" t="e">
        <f t="shared" si="19"/>
        <v>#REF!</v>
      </c>
      <c r="FD56" t="str">
        <f t="array" ref="FD56">IFERROR(INDEX($FC$2:$FC$208,SMALL(IF(1-($FC$2:$FC$208=""),IF(1-(#REF!:#REF!&lt;&gt;""),ROW($FC$2:$FC$208)-ROW($FC$2)+1)), ROWS(#REF!:#REF!))),"")</f>
        <v/>
      </c>
    </row>
    <row r="57" spans="1:160" x14ac:dyDescent="0.25">
      <c r="A57" t="e">
        <f>IF(#REF!="","",SUM(#REF!))</f>
        <v>#REF!</v>
      </c>
      <c r="B57" t="e">
        <f t="array" ref="B57">IF(#REF!="","",SUM($A57:INDEX(A57:$A$208,MATCH(TRUE,INDEX($A57:$A$208="",0),0))))</f>
        <v>#REF!</v>
      </c>
      <c r="C57" t="e">
        <f t="shared" si="20"/>
        <v>#REF!</v>
      </c>
      <c r="E57" t="e">
        <f>IF(#REF!="","",SUM(#REF!))</f>
        <v>#REF!</v>
      </c>
      <c r="F57" t="e">
        <f t="array" ref="F57">IF(#REF!="","",SUM($E57:INDEX(E57:$E$208,MATCH(TRUE,INDEX($E57:$E$208="",0),0))))</f>
        <v>#REF!</v>
      </c>
      <c r="G57" t="e">
        <f t="shared" si="21"/>
        <v>#REF!</v>
      </c>
      <c r="I57" t="e">
        <f>IF(#REF!="","",SUM(#REF!))</f>
        <v>#REF!</v>
      </c>
      <c r="J57" t="e">
        <f t="array" ref="J57">IF(#REF!="","",SUM(I57:INDEX(I57:I263,MATCH(TRUE,INDEX(I57:I263="",0),0))))</f>
        <v>#REF!</v>
      </c>
      <c r="K57" t="e">
        <f t="shared" si="22"/>
        <v>#REF!</v>
      </c>
      <c r="M57" t="e">
        <f>IF(#REF!="","",SUM(#REF!))</f>
        <v>#REF!</v>
      </c>
      <c r="N57" t="e">
        <f t="array" ref="N57">IF(#REF!="","",SUM(M57:INDEX(M57:M263,MATCH(TRUE,INDEX(M57:M263="",0),0))))</f>
        <v>#REF!</v>
      </c>
      <c r="O57" t="e">
        <f t="shared" si="23"/>
        <v>#REF!</v>
      </c>
      <c r="Q57" t="e">
        <f>IF(#REF!="","",SUM(#REF!))</f>
        <v>#REF!</v>
      </c>
      <c r="R57" t="e">
        <f t="array" ref="R57">IF(#REF!="","",SUM(Q57:INDEX(Q57:Q263,MATCH(TRUE,INDEX(Q57:Q263="",0),0))))</f>
        <v>#REF!</v>
      </c>
      <c r="S57" t="e">
        <f t="shared" si="24"/>
        <v>#REF!</v>
      </c>
      <c r="U57" t="e">
        <f>IF(#REF!="","",SUM(#REF!))</f>
        <v>#REF!</v>
      </c>
      <c r="V57" t="e">
        <f t="array" ref="V57">IF(#REF!="","",SUM(U57:INDEX(U57:U263,MATCH(TRUE,INDEX(U57:U263="",0),0))))</f>
        <v>#REF!</v>
      </c>
      <c r="W57" t="e">
        <f t="shared" si="25"/>
        <v>#REF!</v>
      </c>
      <c r="Y57" t="e">
        <f>IF(#REF!="","",SUM(#REF!))</f>
        <v>#REF!</v>
      </c>
      <c r="Z57" t="e">
        <f t="array" ref="Z57">IF(#REF!="","",SUM(Y57:INDEX(Y57:Y263,MATCH(TRUE,INDEX(Y57:Y263="",0),0))))</f>
        <v>#REF!</v>
      </c>
      <c r="AA57" t="e">
        <f t="shared" si="26"/>
        <v>#REF!</v>
      </c>
      <c r="AC57" t="e">
        <f>IF(#REF!="","",SUM(#REF!))</f>
        <v>#REF!</v>
      </c>
      <c r="AD57" t="e">
        <f t="array" ref="AD57">IF(#REF!="","",SUM(AC57:INDEX(AC57:AC263,MATCH(TRUE,INDEX(AC57:AC263="",0),0))))</f>
        <v>#REF!</v>
      </c>
      <c r="AE57" t="e">
        <f t="shared" si="27"/>
        <v>#REF!</v>
      </c>
      <c r="AG57" t="e">
        <f>IF(#REF!="","",SUM(#REF!))</f>
        <v>#REF!</v>
      </c>
      <c r="AH57" t="e">
        <f t="array" ref="AH57">IF(#REF!="","",SUM(AG57:INDEX(AG57:AG263,MATCH(TRUE,INDEX(AG57:AG263="",0),0))))</f>
        <v>#REF!</v>
      </c>
      <c r="AI57" t="e">
        <f t="shared" si="28"/>
        <v>#REF!</v>
      </c>
      <c r="AK57" t="e">
        <f>IF(#REF!="","",SUM(#REF!))</f>
        <v>#REF!</v>
      </c>
      <c r="AL57" t="e">
        <f t="array" ref="AL57">IF(#REF!="","",SUM(AK57:INDEX(AK57:AK263,MATCH(TRUE,INDEX(AK57:AK263="",0),0))))</f>
        <v>#REF!</v>
      </c>
      <c r="AM57" t="e">
        <f t="shared" si="29"/>
        <v>#REF!</v>
      </c>
      <c r="AO57" t="e">
        <f>IF(#REF!="","",SUM(#REF!))</f>
        <v>#REF!</v>
      </c>
      <c r="AP57" t="e">
        <f t="array" ref="AP57">IF(#REF!="","",SUM(AO57:INDEX(AO57:AO263,MATCH(TRUE,INDEX(AO57:AO263="",0),0))))</f>
        <v>#REF!</v>
      </c>
      <c r="AQ57" t="e">
        <f t="shared" si="30"/>
        <v>#REF!</v>
      </c>
      <c r="AS57" t="e">
        <f>IF(#REF!="","",SUM(#REF!))</f>
        <v>#REF!</v>
      </c>
      <c r="AT57" t="e">
        <f t="array" ref="AT57">IF(#REF!="","",SUM(AS57:INDEX(AS57:AS263,MATCH(TRUE,INDEX(AS57:AS263="",0),0))))</f>
        <v>#REF!</v>
      </c>
      <c r="AU57" t="e">
        <f t="shared" si="31"/>
        <v>#REF!</v>
      </c>
      <c r="AW57" t="e">
        <f>IF(#REF!="","",SUM(#REF!))</f>
        <v>#REF!</v>
      </c>
      <c r="AX57" t="e">
        <f t="array" ref="AX57">IF(#REF!="","",SUM(AW57:INDEX(AW57:AW263,MATCH(TRUE,INDEX(AW57:AW263="",0),0))))</f>
        <v>#REF!</v>
      </c>
      <c r="AY57" t="e">
        <f t="shared" si="32"/>
        <v>#REF!</v>
      </c>
      <c r="BA57" t="e">
        <f>IF(#REF!="","",SUM(#REF!))</f>
        <v>#REF!</v>
      </c>
      <c r="BB57" t="e">
        <f t="array" ref="BB57">IF(#REF!="","",SUM(BA57:INDEX(BA57:BA263,MATCH(TRUE,INDEX(BA57:BA263="",0),0))))</f>
        <v>#REF!</v>
      </c>
      <c r="BC57" t="e">
        <f t="shared" si="33"/>
        <v>#REF!</v>
      </c>
      <c r="BE57" t="e">
        <f>IF(#REF!="","",SUM(#REF!))</f>
        <v>#REF!</v>
      </c>
      <c r="BF57" t="e">
        <f t="array" ref="BF57">IF(#REF!="","",SUM(BE57:INDEX(BE57:BE263,MATCH(TRUE,INDEX(BE57:BE263="",0),0))))</f>
        <v>#REF!</v>
      </c>
      <c r="BG57" t="e">
        <f t="shared" si="34"/>
        <v>#REF!</v>
      </c>
      <c r="BI57" t="e">
        <f>IF(#REF!="","",SUM(#REF!))</f>
        <v>#REF!</v>
      </c>
      <c r="BJ57" t="e">
        <f t="array" ref="BJ57">IF(#REF!="","",SUM(BI57:INDEX(BI57:BI263,MATCH(TRUE,INDEX(BI57:BI263="",0),0))))</f>
        <v>#REF!</v>
      </c>
      <c r="BK57" t="e">
        <f t="shared" si="35"/>
        <v>#REF!</v>
      </c>
      <c r="BM57" t="e">
        <f>IF(#REF!="","",SUM(#REF!))</f>
        <v>#REF!</v>
      </c>
      <c r="BN57" t="e">
        <f t="array" ref="BN57">IF(#REF!="","",SUM(BM57:INDEX(BM57:BM263,MATCH(TRUE,INDEX(BM57:BM263="",0),0))))</f>
        <v>#REF!</v>
      </c>
      <c r="BO57" t="e">
        <f t="shared" si="36"/>
        <v>#REF!</v>
      </c>
      <c r="BQ57" t="e">
        <f>IF(#REF!="","",SUM(#REF!))</f>
        <v>#REF!</v>
      </c>
      <c r="BR57" t="e">
        <f t="array" ref="BR57">IF(#REF!="","",SUM(BQ57:INDEX(BQ57:BQ263,MATCH(TRUE,INDEX(BQ57:BQ263="",0),0))))</f>
        <v>#REF!</v>
      </c>
      <c r="BS57" t="e">
        <f t="shared" si="37"/>
        <v>#REF!</v>
      </c>
      <c r="BU57" t="e">
        <f>IF(#REF!="","",SUM(#REF!))</f>
        <v>#REF!</v>
      </c>
      <c r="BV57" t="e">
        <f t="array" ref="BV57">IF(#REF!="","",SUM(BU57:INDEX(BU57:BU263,MATCH(TRUE,INDEX(BU57:BU263="",0),0))))</f>
        <v>#REF!</v>
      </c>
      <c r="BW57" t="e">
        <f t="shared" si="38"/>
        <v>#REF!</v>
      </c>
      <c r="BY57" t="e">
        <f>IF(#REF!="","",SUM(#REF!))</f>
        <v>#REF!</v>
      </c>
      <c r="BZ57" t="e">
        <f t="array" ref="BZ57">IF(#REF!="","",SUM(BY57:INDEX(BY57:BY263,MATCH(TRUE,INDEX(BY57:BY263="",0),0))))</f>
        <v>#REF!</v>
      </c>
      <c r="CA57" t="e">
        <f t="shared" si="39"/>
        <v>#REF!</v>
      </c>
      <c r="CC57" t="e">
        <f>IF(#REF!="","",SUM(#REF!))</f>
        <v>#REF!</v>
      </c>
      <c r="CD57" t="e">
        <f t="array" ref="CD57">IF(#REF!="","",SUM(CC57:INDEX(CC57:CC263,MATCH(TRUE,INDEX(CC57:CC263="",0),0))))</f>
        <v>#REF!</v>
      </c>
      <c r="CE57" t="e">
        <f t="shared" si="0"/>
        <v>#REF!</v>
      </c>
      <c r="CF57" t="str">
        <f t="array" ref="CF57">IFERROR(INDEX($CE$2:$CE$208,SMALL(IF(1-($CE$2:$CE$208=""),IF(1-(#REF!:#REF!&lt;&gt;""),ROW($CE$2:$CE$208)-ROW($CE$2)+1)), ROWS(#REF!:#REF!))),"")</f>
        <v/>
      </c>
      <c r="CG57" t="e">
        <f>IF(#REF!="","",SUM(#REF!))</f>
        <v>#REF!</v>
      </c>
      <c r="CH57" t="e">
        <f t="array" ref="CH57">IF(#REF!="","",SUM(CG57:INDEX(CG57:CG263,MATCH(TRUE,INDEX(CG57:CG263="",0),0))))</f>
        <v>#REF!</v>
      </c>
      <c r="CI57" t="e">
        <f t="shared" si="1"/>
        <v>#REF!</v>
      </c>
      <c r="CJ57" t="str">
        <f t="array" ref="CJ57">IFERROR(INDEX($CI$2:$CI$208,SMALL(IF(1-($CI$2:$CI$208=""),IF(1-(#REF!:#REF!&lt;&gt;""),ROW($CI$2:$CI$208)-ROW($CI$2)+1)), ROWS(#REF!:#REF!))),"")</f>
        <v/>
      </c>
      <c r="CK57" t="e">
        <f>IF(#REF!="","",SUM(#REF!))</f>
        <v>#REF!</v>
      </c>
      <c r="CL57" t="e">
        <f t="array" ref="CL57">IF(#REF!="","",SUM(CK57:INDEX(CK57:CK263,MATCH(TRUE,INDEX(CK57:CK263="",0),0))))</f>
        <v>#REF!</v>
      </c>
      <c r="CM57" t="e">
        <f t="shared" si="2"/>
        <v>#REF!</v>
      </c>
      <c r="CN57" t="str">
        <f t="array" ref="CN57">IFERROR(INDEX($CM$2:$CM$208,SMALL(IF(1-($CM$2:$CM$208=""),IF(1-(#REF!:#REF!&lt;&gt;""),ROW($CM$2:$CM$208)-ROW($CM$2)+1)), ROWS(#REF!:#REF!))),"")</f>
        <v/>
      </c>
      <c r="CO57" t="e">
        <f>IF(#REF!="","",SUM(#REF!))</f>
        <v>#REF!</v>
      </c>
      <c r="CP57" t="e">
        <f t="array" ref="CP57">IF(#REF!="","",SUM(CO57:INDEX(CO57:CO263,MATCH(TRUE,INDEX(CO57:CO263="",0),0))))</f>
        <v>#REF!</v>
      </c>
      <c r="CQ57" t="e">
        <f t="shared" si="3"/>
        <v>#REF!</v>
      </c>
      <c r="CR57" t="str">
        <f t="array" ref="CR57">IFERROR(INDEX($CQ$2:$CQ$208,SMALL(IF(1-($CQ$2:$CQ$208=""),IF(1-(#REF!:#REF!&lt;&gt;""),ROW($CQ$2:$CQ$208)-ROW($CQ$2)+1)), ROWS(#REF!:#REF!))),"")</f>
        <v/>
      </c>
      <c r="CS57" t="e">
        <f>IF(#REF!="","",SUM(#REF!))</f>
        <v>#REF!</v>
      </c>
      <c r="CT57" t="e">
        <f t="array" ref="CT57">IF(#REF!="","",SUM(CS57:INDEX(CS57:CS263,MATCH(TRUE,INDEX(CS57:CS263="",0),0))))</f>
        <v>#REF!</v>
      </c>
      <c r="CU57" t="e">
        <f t="shared" si="4"/>
        <v>#REF!</v>
      </c>
      <c r="CV57" t="str">
        <f t="array" ref="CV57">IFERROR(INDEX($CU$2:$CU$208,SMALL(IF(1-($CU$2:$CU$208=""),IF(1-(#REF!:#REF!&lt;&gt;""),ROW($CU$2:$CU$208)-ROW($CU$2)+1)), ROWS(#REF!:#REF!))),"")</f>
        <v/>
      </c>
      <c r="CW57" t="e">
        <f>IF(#REF!="","",SUM(#REF!))</f>
        <v>#REF!</v>
      </c>
      <c r="CX57" t="e">
        <f t="array" ref="CX57">IF(#REF!="","",SUM(CW57:INDEX(CW57:CW263,MATCH(TRUE,INDEX(CW57:CW263="",0),0))))</f>
        <v>#REF!</v>
      </c>
      <c r="CY57" t="e">
        <f t="shared" si="5"/>
        <v>#REF!</v>
      </c>
      <c r="CZ57" t="str">
        <f t="array" ref="CZ57">IFERROR(INDEX($CY$2:$CY$208,SMALL(IF(1-($CY$2:$CY$208=""),IF(1-(#REF!:#REF!&lt;&gt;""),ROW($CY$2:$CY$208)-ROW($CY$2)+1)), ROWS(#REF!:#REF!))),"")</f>
        <v/>
      </c>
      <c r="DA57" t="e">
        <f>IF(#REF!="","",SUM(#REF!))</f>
        <v>#REF!</v>
      </c>
      <c r="DB57" t="e">
        <f t="array" ref="DB57">IF(#REF!="","",SUM(DA57:INDEX(DA57:DA263,MATCH(TRUE,INDEX(DA57:DA263="",0),0))))</f>
        <v>#REF!</v>
      </c>
      <c r="DC57" t="e">
        <f t="shared" si="6"/>
        <v>#REF!</v>
      </c>
      <c r="DD57" t="str">
        <f t="array" ref="DD57">IFERROR(INDEX($DC$2:$DC$208,SMALL(IF(1-($DC$2:$DC$208=""),IF(1-(#REF!:#REF!&lt;&gt;""),ROW($DC$2:$DC$208)-ROW($DC$2)+1)), ROWS(#REF!:#REF!))),"")</f>
        <v/>
      </c>
      <c r="DE57" t="e">
        <f>IF(#REF!="","",SUM(#REF!))</f>
        <v>#REF!</v>
      </c>
      <c r="DF57" t="e">
        <f t="array" ref="DF57">IF(#REF!="","",SUM(DE57:INDEX(DE57:DE263,MATCH(TRUE,INDEX(DE57:DE263="",0),0))))</f>
        <v>#REF!</v>
      </c>
      <c r="DG57" t="e">
        <f t="shared" si="7"/>
        <v>#REF!</v>
      </c>
      <c r="DH57" t="str">
        <f t="array" ref="DH57">IFERROR(INDEX($DG$2:$DG$208,SMALL(IF(1-($DG$2:$DG$208=""),IF(1-(#REF!:#REF!&lt;&gt;""),ROW($DG$2:$DG$208)-ROW($DG$2)+1)), ROWS(#REF!:#REF!))),"")</f>
        <v/>
      </c>
      <c r="DI57" t="e">
        <f>IF(#REF!="","",SUM(#REF!))</f>
        <v>#REF!</v>
      </c>
      <c r="DJ57" t="e">
        <f t="array" ref="DJ57">IF(#REF!="","",SUM(DI57:INDEX(DI57:DI263,MATCH(TRUE,INDEX(DI57:DI263="",0),0))))</f>
        <v>#REF!</v>
      </c>
      <c r="DK57" t="e">
        <f t="shared" si="8"/>
        <v>#REF!</v>
      </c>
      <c r="DL57" t="str">
        <f t="array" ref="DL57">IFERROR(INDEX($DK$2:$DK$208,SMALL(IF(1-($DK$2:$DK$208=""),IF(1-(#REF!:#REF!&lt;&gt;""),ROW($DK$2:$DK$208)-ROW($DK$2)+1)), ROWS(#REF!:#REF!))),"")</f>
        <v/>
      </c>
      <c r="DM57" t="e">
        <f>IF(#REF!="","",SUM(#REF!))</f>
        <v>#REF!</v>
      </c>
      <c r="DN57" t="e">
        <f t="array" ref="DN57">IF(#REF!="","",SUM(DM57:INDEX(DM57:DM263,MATCH(TRUE,INDEX(DM57:DM263="",0),0))))</f>
        <v>#REF!</v>
      </c>
      <c r="DO57" t="e">
        <f t="shared" si="9"/>
        <v>#REF!</v>
      </c>
      <c r="DP57" t="str">
        <f t="array" ref="DP57">IFERROR(INDEX($DO$2:$DO$208,SMALL(IF(1-($DO$2:$DO$208=""),IF(1-(#REF!:#REF!&lt;&gt;""),ROW($DO$2:$DO$208)-ROW($DO$2)+1)), ROWS(#REF!:#REF!))),"")</f>
        <v/>
      </c>
      <c r="DQ57" t="e">
        <f>IF(#REF!="","",SUM(#REF!))</f>
        <v>#REF!</v>
      </c>
      <c r="DR57" t="e">
        <f t="array" ref="DR57">IF(#REF!="","",SUM(DQ57:INDEX(DQ57:DQ263,MATCH(TRUE,INDEX(DQ57:DQ263="",0),0))))</f>
        <v>#REF!</v>
      </c>
      <c r="DS57" t="e">
        <f t="shared" si="10"/>
        <v>#REF!</v>
      </c>
      <c r="DT57" t="str">
        <f t="array" ref="DT57">IFERROR(INDEX($DS$2:$DS$208,SMALL(IF(1-($DS$2:$DS$208=""),IF(1-(#REF!:#REF!&lt;&gt;""),ROW($DS$2:$DS$208)-ROW($DS$2)+1)), ROWS(#REF!:#REF!))),"")</f>
        <v/>
      </c>
      <c r="DU57" t="e">
        <f>IF(#REF!="","",SUM(#REF!))</f>
        <v>#REF!</v>
      </c>
      <c r="DV57" t="e">
        <f t="array" ref="DV57">IF(#REF!="","",SUM(DU57:INDEX(DU57:DU263,MATCH(TRUE,INDEX(DU57:DU263="",0),0))))</f>
        <v>#REF!</v>
      </c>
      <c r="DW57" t="e">
        <f t="shared" si="11"/>
        <v>#REF!</v>
      </c>
      <c r="DX57" t="str">
        <f t="array" ref="DX57">IFERROR(INDEX($DW$2:$DW$208,SMALL(IF(1-($DW$2:$DW$208=""),IF(1-(#REF!:#REF!&lt;&gt;""),ROW($DW$2:$DW$208)-ROW($DW$2)+1)), ROWS(#REF!:#REF!))),"")</f>
        <v/>
      </c>
      <c r="DY57" t="e">
        <f>IF(#REF!="","",SUM(#REF!))</f>
        <v>#REF!</v>
      </c>
      <c r="DZ57" t="e">
        <f t="array" ref="DZ57">IF(#REF!="","",SUM(DY57:INDEX(DY57:DY263,MATCH(TRUE,INDEX(DY57:DY263="",0),0))))</f>
        <v>#REF!</v>
      </c>
      <c r="EA57" t="e">
        <f t="shared" si="12"/>
        <v>#REF!</v>
      </c>
      <c r="EB57" t="str">
        <f t="array" ref="EB57">IFERROR(INDEX($EA$2:$EA$208,SMALL(IF(1-($EA$2:$EA$208=""),IF(1-(#REF!:#REF!&lt;&gt;""),ROW($EA$2:$EA$208)-ROW($EA$2)+1)), ROWS(#REF!:#REF!))),"")</f>
        <v/>
      </c>
      <c r="EC57" t="e">
        <f>IF(#REF!="","",SUM(#REF!))</f>
        <v>#REF!</v>
      </c>
      <c r="ED57" t="e">
        <f t="array" ref="ED57">IF(#REF!="","",SUM(EC57:INDEX(EC57:EC263,MATCH(TRUE,INDEX(EC57:EC263="",0),0))))</f>
        <v>#REF!</v>
      </c>
      <c r="EE57" t="e">
        <f t="shared" si="13"/>
        <v>#REF!</v>
      </c>
      <c r="EF57" t="str">
        <f t="array" ref="EF57">IFERROR(INDEX($EE$2:$EE$208,SMALL(IF(1-($EE$2:$EE$208=""),IF(1-(#REF!:#REF!&lt;&gt;""),ROW($EE$2:$EE$208)-ROW($EE$2)+1)), ROWS(#REF!:#REF!))),"")</f>
        <v/>
      </c>
      <c r="EG57" t="e">
        <f>IF(#REF!="","",SUM(#REF!))</f>
        <v>#REF!</v>
      </c>
      <c r="EH57" t="e">
        <f t="array" ref="EH57">IF(#REF!="","",SUM(EG57:INDEX(EG57:EG263,MATCH(TRUE,INDEX(EG57:EG263="",0),0))))</f>
        <v>#REF!</v>
      </c>
      <c r="EI57" t="e">
        <f t="shared" si="14"/>
        <v>#REF!</v>
      </c>
      <c r="EJ57" t="str">
        <f t="array" ref="EJ57">IFERROR(INDEX($EI$2:$EI$208,SMALL(IF(1-($EI$2:$EI$208=""),IF(1-(#REF!:#REF!&lt;&gt;""),ROW($EI$2:$EI$208)-ROW($EI$2)+1)), ROWS(#REF!:#REF!))),"")</f>
        <v/>
      </c>
      <c r="EK57" t="e">
        <f>IF(#REF!="","",SUM(#REF!))</f>
        <v>#REF!</v>
      </c>
      <c r="EL57" t="e">
        <f t="array" ref="EL57">IF(#REF!="","",SUM(EK57:INDEX(EK57:EK263,MATCH(TRUE,INDEX(EK57:EK263="",0),0))))</f>
        <v>#REF!</v>
      </c>
      <c r="EM57" t="e">
        <f t="shared" si="15"/>
        <v>#REF!</v>
      </c>
      <c r="EN57" t="str">
        <f t="array" ref="EN57">IFERROR(INDEX($EM$2:$EM$208,SMALL(IF(1-($EM$2:$EM$208=""),IF(1-(#REF!:#REF!&lt;&gt;""),ROW($EM$2:$EM$208)-ROW($EM$2)+1)), ROWS(#REF!:#REF!))),"")</f>
        <v/>
      </c>
      <c r="EO57" t="e">
        <f>IF(#REF!="","",SUM(#REF!))</f>
        <v>#REF!</v>
      </c>
      <c r="EP57" t="e">
        <f t="array" ref="EP57">IF(#REF!="","",SUM(EO57:INDEX(EO57:EO263,MATCH(TRUE,INDEX(EO57:EO263="",0),0))))</f>
        <v>#REF!</v>
      </c>
      <c r="EQ57" t="e">
        <f t="shared" si="16"/>
        <v>#REF!</v>
      </c>
      <c r="ER57" t="str">
        <f t="array" ref="ER57">IFERROR(INDEX($EQ$2:$EQ$208,SMALL(IF(1-($EQ$2:$EQ$208=""),IF(1-(#REF!:#REF!&lt;&gt;""),ROW($EQ$2:$EQ$208)-ROW($EQ$2)+1)), ROWS(#REF!:#REF!))),"")</f>
        <v/>
      </c>
      <c r="ES57" t="e">
        <f>IF(#REF!="","",SUM(#REF!))</f>
        <v>#REF!</v>
      </c>
      <c r="ET57" t="e">
        <f t="array" ref="ET57">IF(#REF!="","",SUM(ES57:INDEX(ES57:ES263,MATCH(TRUE,INDEX(ES57:ES263="",0),0))))</f>
        <v>#REF!</v>
      </c>
      <c r="EU57" t="e">
        <f t="shared" si="17"/>
        <v>#REF!</v>
      </c>
      <c r="EV57" t="str">
        <f t="array" ref="EV57">IFERROR(INDEX($EU$2:$EU$208,SMALL(IF(1-($EU$2:$EU$208=""),IF(1-(#REF!:#REF!&lt;&gt;""),ROW($EU$2:$EU$208)-ROW($EU$2)+1)), ROWS(#REF!:#REF!))),"")</f>
        <v/>
      </c>
      <c r="EW57" t="e">
        <f>IF(#REF!="","",SUM(#REF!))</f>
        <v>#REF!</v>
      </c>
      <c r="EX57" t="e">
        <f t="array" ref="EX57">IF(#REF!="","",SUM(EW57:INDEX(EW57:EW263,MATCH(TRUE,INDEX(EW57:EW263="",0),0))))</f>
        <v>#REF!</v>
      </c>
      <c r="EY57" t="e">
        <f t="shared" si="18"/>
        <v>#REF!</v>
      </c>
      <c r="EZ57" t="str">
        <f t="array" ref="EZ57">IFERROR(INDEX($EY$2:$EY$208,SMALL(IF(1-($EY$2:$EY$208=""),IF(1-(#REF!:#REF!&lt;&gt;""),ROW($EY$2:$EY$208)-ROW($EY$2)+1)), ROWS(#REF!:#REF!))),"")</f>
        <v/>
      </c>
      <c r="FA57" t="e">
        <f>IF(#REF!="","",SUM(#REF!))</f>
        <v>#REF!</v>
      </c>
      <c r="FB57" t="e">
        <f t="array" ref="FB57">IF(#REF!="","",SUM(FA57:INDEX(FA57:FA263,MATCH(TRUE,INDEX(FA57:FA263="",0),0))))</f>
        <v>#REF!</v>
      </c>
      <c r="FC57" t="e">
        <f t="shared" si="19"/>
        <v>#REF!</v>
      </c>
      <c r="FD57" t="str">
        <f t="array" ref="FD57">IFERROR(INDEX($FC$2:$FC$208,SMALL(IF(1-($FC$2:$FC$208=""),IF(1-(#REF!:#REF!&lt;&gt;""),ROW($FC$2:$FC$208)-ROW($FC$2)+1)), ROWS(#REF!:#REF!))),"")</f>
        <v/>
      </c>
    </row>
    <row r="58" spans="1:160" x14ac:dyDescent="0.25">
      <c r="A58" t="e">
        <f>IF(#REF!="","",SUM(#REF!))</f>
        <v>#REF!</v>
      </c>
      <c r="B58" t="e">
        <f t="array" ref="B58">IF(#REF!="","",SUM($A58:INDEX(A58:$A$208,MATCH(TRUE,INDEX($A58:$A$208="",0),0))))</f>
        <v>#REF!</v>
      </c>
      <c r="C58" t="e">
        <f t="shared" si="20"/>
        <v>#REF!</v>
      </c>
      <c r="E58" t="e">
        <f>IF(#REF!="","",SUM(#REF!))</f>
        <v>#REF!</v>
      </c>
      <c r="F58" t="e">
        <f t="array" ref="F58">IF(#REF!="","",SUM($E58:INDEX(E58:$E$208,MATCH(TRUE,INDEX($E58:$E$208="",0),0))))</f>
        <v>#REF!</v>
      </c>
      <c r="G58" t="e">
        <f t="shared" si="21"/>
        <v>#REF!</v>
      </c>
      <c r="I58" t="e">
        <f>IF(#REF!="","",SUM(#REF!))</f>
        <v>#REF!</v>
      </c>
      <c r="J58" t="e">
        <f t="array" ref="J58">IF(#REF!="","",SUM(I58:INDEX(I58:I264,MATCH(TRUE,INDEX(I58:I264="",0),0))))</f>
        <v>#REF!</v>
      </c>
      <c r="K58" t="e">
        <f t="shared" si="22"/>
        <v>#REF!</v>
      </c>
      <c r="M58" t="e">
        <f>IF(#REF!="","",SUM(#REF!))</f>
        <v>#REF!</v>
      </c>
      <c r="N58" t="e">
        <f t="array" ref="N58">IF(#REF!="","",SUM(M58:INDEX(M58:M264,MATCH(TRUE,INDEX(M58:M264="",0),0))))</f>
        <v>#REF!</v>
      </c>
      <c r="O58" t="e">
        <f t="shared" si="23"/>
        <v>#REF!</v>
      </c>
      <c r="Q58" t="e">
        <f>IF(#REF!="","",SUM(#REF!))</f>
        <v>#REF!</v>
      </c>
      <c r="R58" t="e">
        <f t="array" ref="R58">IF(#REF!="","",SUM(Q58:INDEX(Q58:Q264,MATCH(TRUE,INDEX(Q58:Q264="",0),0))))</f>
        <v>#REF!</v>
      </c>
      <c r="S58" t="e">
        <f t="shared" si="24"/>
        <v>#REF!</v>
      </c>
      <c r="U58" t="e">
        <f>IF(#REF!="","",SUM(#REF!))</f>
        <v>#REF!</v>
      </c>
      <c r="V58" t="e">
        <f t="array" ref="V58">IF(#REF!="","",SUM(U58:INDEX(U58:U264,MATCH(TRUE,INDEX(U58:U264="",0),0))))</f>
        <v>#REF!</v>
      </c>
      <c r="W58" t="e">
        <f t="shared" si="25"/>
        <v>#REF!</v>
      </c>
      <c r="Y58" t="e">
        <f>IF(#REF!="","",SUM(#REF!))</f>
        <v>#REF!</v>
      </c>
      <c r="Z58" t="e">
        <f t="array" ref="Z58">IF(#REF!="","",SUM(Y58:INDEX(Y58:Y264,MATCH(TRUE,INDEX(Y58:Y264="",0),0))))</f>
        <v>#REF!</v>
      </c>
      <c r="AA58" t="e">
        <f t="shared" si="26"/>
        <v>#REF!</v>
      </c>
      <c r="AC58" t="e">
        <f>IF(#REF!="","",SUM(#REF!))</f>
        <v>#REF!</v>
      </c>
      <c r="AD58" t="e">
        <f t="array" ref="AD58">IF(#REF!="","",SUM(AC58:INDEX(AC58:AC264,MATCH(TRUE,INDEX(AC58:AC264="",0),0))))</f>
        <v>#REF!</v>
      </c>
      <c r="AE58" t="e">
        <f t="shared" si="27"/>
        <v>#REF!</v>
      </c>
      <c r="AG58" t="e">
        <f>IF(#REF!="","",SUM(#REF!))</f>
        <v>#REF!</v>
      </c>
      <c r="AH58" t="e">
        <f t="array" ref="AH58">IF(#REF!="","",SUM(AG58:INDEX(AG58:AG264,MATCH(TRUE,INDEX(AG58:AG264="",0),0))))</f>
        <v>#REF!</v>
      </c>
      <c r="AI58" t="e">
        <f t="shared" si="28"/>
        <v>#REF!</v>
      </c>
      <c r="AK58" t="e">
        <f>IF(#REF!="","",SUM(#REF!))</f>
        <v>#REF!</v>
      </c>
      <c r="AL58" t="e">
        <f t="array" ref="AL58">IF(#REF!="","",SUM(AK58:INDEX(AK58:AK264,MATCH(TRUE,INDEX(AK58:AK264="",0),0))))</f>
        <v>#REF!</v>
      </c>
      <c r="AM58" t="e">
        <f t="shared" si="29"/>
        <v>#REF!</v>
      </c>
      <c r="AO58" t="e">
        <f>IF(#REF!="","",SUM(#REF!))</f>
        <v>#REF!</v>
      </c>
      <c r="AP58" t="e">
        <f t="array" ref="AP58">IF(#REF!="","",SUM(AO58:INDEX(AO58:AO264,MATCH(TRUE,INDEX(AO58:AO264="",0),0))))</f>
        <v>#REF!</v>
      </c>
      <c r="AQ58" t="e">
        <f t="shared" si="30"/>
        <v>#REF!</v>
      </c>
      <c r="AS58" t="e">
        <f>IF(#REF!="","",SUM(#REF!))</f>
        <v>#REF!</v>
      </c>
      <c r="AT58" t="e">
        <f t="array" ref="AT58">IF(#REF!="","",SUM(AS58:INDEX(AS58:AS264,MATCH(TRUE,INDEX(AS58:AS264="",0),0))))</f>
        <v>#REF!</v>
      </c>
      <c r="AU58" t="e">
        <f t="shared" si="31"/>
        <v>#REF!</v>
      </c>
      <c r="AW58" t="e">
        <f>IF(#REF!="","",SUM(#REF!))</f>
        <v>#REF!</v>
      </c>
      <c r="AX58" t="e">
        <f t="array" ref="AX58">IF(#REF!="","",SUM(AW58:INDEX(AW58:AW264,MATCH(TRUE,INDEX(AW58:AW264="",0),0))))</f>
        <v>#REF!</v>
      </c>
      <c r="AY58" t="e">
        <f t="shared" si="32"/>
        <v>#REF!</v>
      </c>
      <c r="BA58" t="e">
        <f>IF(#REF!="","",SUM(#REF!))</f>
        <v>#REF!</v>
      </c>
      <c r="BB58" t="e">
        <f t="array" ref="BB58">IF(#REF!="","",SUM(BA58:INDEX(BA58:BA264,MATCH(TRUE,INDEX(BA58:BA264="",0),0))))</f>
        <v>#REF!</v>
      </c>
      <c r="BC58" t="e">
        <f t="shared" si="33"/>
        <v>#REF!</v>
      </c>
      <c r="BE58" t="e">
        <f>IF(#REF!="","",SUM(#REF!))</f>
        <v>#REF!</v>
      </c>
      <c r="BF58" t="e">
        <f t="array" ref="BF58">IF(#REF!="","",SUM(BE58:INDEX(BE58:BE264,MATCH(TRUE,INDEX(BE58:BE264="",0),0))))</f>
        <v>#REF!</v>
      </c>
      <c r="BG58" t="e">
        <f t="shared" si="34"/>
        <v>#REF!</v>
      </c>
      <c r="BI58" t="e">
        <f>IF(#REF!="","",SUM(#REF!))</f>
        <v>#REF!</v>
      </c>
      <c r="BJ58" t="e">
        <f t="array" ref="BJ58">IF(#REF!="","",SUM(BI58:INDEX(BI58:BI264,MATCH(TRUE,INDEX(BI58:BI264="",0),0))))</f>
        <v>#REF!</v>
      </c>
      <c r="BK58" t="e">
        <f t="shared" si="35"/>
        <v>#REF!</v>
      </c>
      <c r="BM58" t="e">
        <f>IF(#REF!="","",SUM(#REF!))</f>
        <v>#REF!</v>
      </c>
      <c r="BN58" t="e">
        <f t="array" ref="BN58">IF(#REF!="","",SUM(BM58:INDEX(BM58:BM264,MATCH(TRUE,INDEX(BM58:BM264="",0),0))))</f>
        <v>#REF!</v>
      </c>
      <c r="BO58" t="e">
        <f t="shared" si="36"/>
        <v>#REF!</v>
      </c>
      <c r="BQ58" t="e">
        <f>IF(#REF!="","",SUM(#REF!))</f>
        <v>#REF!</v>
      </c>
      <c r="BR58" t="e">
        <f t="array" ref="BR58">IF(#REF!="","",SUM(BQ58:INDEX(BQ58:BQ264,MATCH(TRUE,INDEX(BQ58:BQ264="",0),0))))</f>
        <v>#REF!</v>
      </c>
      <c r="BS58" t="e">
        <f t="shared" si="37"/>
        <v>#REF!</v>
      </c>
      <c r="BU58" t="e">
        <f>IF(#REF!="","",SUM(#REF!))</f>
        <v>#REF!</v>
      </c>
      <c r="BV58" t="e">
        <f t="array" ref="BV58">IF(#REF!="","",SUM(BU58:INDEX(BU58:BU264,MATCH(TRUE,INDEX(BU58:BU264="",0),0))))</f>
        <v>#REF!</v>
      </c>
      <c r="BW58" t="e">
        <f t="shared" si="38"/>
        <v>#REF!</v>
      </c>
      <c r="BY58" t="e">
        <f>IF(#REF!="","",SUM(#REF!))</f>
        <v>#REF!</v>
      </c>
      <c r="BZ58" t="e">
        <f t="array" ref="BZ58">IF(#REF!="","",SUM(BY58:INDEX(BY58:BY264,MATCH(TRUE,INDEX(BY58:BY264="",0),0))))</f>
        <v>#REF!</v>
      </c>
      <c r="CA58" t="e">
        <f t="shared" si="39"/>
        <v>#REF!</v>
      </c>
      <c r="CC58" t="e">
        <f>IF(#REF!="","",SUM(#REF!))</f>
        <v>#REF!</v>
      </c>
      <c r="CD58" t="e">
        <f t="array" ref="CD58">IF(#REF!="","",SUM(CC58:INDEX(CC58:CC264,MATCH(TRUE,INDEX(CC58:CC264="",0),0))))</f>
        <v>#REF!</v>
      </c>
      <c r="CE58" t="e">
        <f t="shared" si="0"/>
        <v>#REF!</v>
      </c>
      <c r="CF58" t="str">
        <f t="array" ref="CF58">IFERROR(INDEX($CE$2:$CE$208,SMALL(IF(1-($CE$2:$CE$208=""),IF(1-(#REF!:#REF!&lt;&gt;""),ROW($CE$2:$CE$208)-ROW($CE$2)+1)), ROWS(#REF!:#REF!))),"")</f>
        <v/>
      </c>
      <c r="CG58" t="e">
        <f>IF(#REF!="","",SUM(#REF!))</f>
        <v>#REF!</v>
      </c>
      <c r="CH58" t="e">
        <f t="array" ref="CH58">IF(#REF!="","",SUM(CG58:INDEX(CG58:CG264,MATCH(TRUE,INDEX(CG58:CG264="",0),0))))</f>
        <v>#REF!</v>
      </c>
      <c r="CI58" t="e">
        <f t="shared" si="1"/>
        <v>#REF!</v>
      </c>
      <c r="CJ58" t="str">
        <f t="array" ref="CJ58">IFERROR(INDEX($CI$2:$CI$208,SMALL(IF(1-($CI$2:$CI$208=""),IF(1-(#REF!:#REF!&lt;&gt;""),ROW($CI$2:$CI$208)-ROW($CI$2)+1)), ROWS(#REF!:#REF!))),"")</f>
        <v/>
      </c>
      <c r="CK58" t="e">
        <f>IF(#REF!="","",SUM(#REF!))</f>
        <v>#REF!</v>
      </c>
      <c r="CL58" t="e">
        <f t="array" ref="CL58">IF(#REF!="","",SUM(CK58:INDEX(CK58:CK264,MATCH(TRUE,INDEX(CK58:CK264="",0),0))))</f>
        <v>#REF!</v>
      </c>
      <c r="CM58" t="e">
        <f t="shared" si="2"/>
        <v>#REF!</v>
      </c>
      <c r="CN58" t="str">
        <f t="array" ref="CN58">IFERROR(INDEX($CM$2:$CM$208,SMALL(IF(1-($CM$2:$CM$208=""),IF(1-(#REF!:#REF!&lt;&gt;""),ROW($CM$2:$CM$208)-ROW($CM$2)+1)), ROWS(#REF!:#REF!))),"")</f>
        <v/>
      </c>
      <c r="CO58" t="e">
        <f>IF(#REF!="","",SUM(#REF!))</f>
        <v>#REF!</v>
      </c>
      <c r="CP58" t="e">
        <f t="array" ref="CP58">IF(#REF!="","",SUM(CO58:INDEX(CO58:CO264,MATCH(TRUE,INDEX(CO58:CO264="",0),0))))</f>
        <v>#REF!</v>
      </c>
      <c r="CQ58" t="e">
        <f t="shared" si="3"/>
        <v>#REF!</v>
      </c>
      <c r="CR58" t="str">
        <f t="array" ref="CR58">IFERROR(INDEX($CQ$2:$CQ$208,SMALL(IF(1-($CQ$2:$CQ$208=""),IF(1-(#REF!:#REF!&lt;&gt;""),ROW($CQ$2:$CQ$208)-ROW($CQ$2)+1)), ROWS(#REF!:#REF!))),"")</f>
        <v/>
      </c>
      <c r="CS58" t="e">
        <f>IF(#REF!="","",SUM(#REF!))</f>
        <v>#REF!</v>
      </c>
      <c r="CT58" t="e">
        <f t="array" ref="CT58">IF(#REF!="","",SUM(CS58:INDEX(CS58:CS264,MATCH(TRUE,INDEX(CS58:CS264="",0),0))))</f>
        <v>#REF!</v>
      </c>
      <c r="CU58" t="e">
        <f t="shared" si="4"/>
        <v>#REF!</v>
      </c>
      <c r="CV58" t="str">
        <f t="array" ref="CV58">IFERROR(INDEX($CU$2:$CU$208,SMALL(IF(1-($CU$2:$CU$208=""),IF(1-(#REF!:#REF!&lt;&gt;""),ROW($CU$2:$CU$208)-ROW($CU$2)+1)), ROWS(#REF!:#REF!))),"")</f>
        <v/>
      </c>
      <c r="CW58" t="e">
        <f>IF(#REF!="","",SUM(#REF!))</f>
        <v>#REF!</v>
      </c>
      <c r="CX58" t="e">
        <f t="array" ref="CX58">IF(#REF!="","",SUM(CW58:INDEX(CW58:CW264,MATCH(TRUE,INDEX(CW58:CW264="",0),0))))</f>
        <v>#REF!</v>
      </c>
      <c r="CY58" t="e">
        <f t="shared" si="5"/>
        <v>#REF!</v>
      </c>
      <c r="CZ58" t="str">
        <f t="array" ref="CZ58">IFERROR(INDEX($CY$2:$CY$208,SMALL(IF(1-($CY$2:$CY$208=""),IF(1-(#REF!:#REF!&lt;&gt;""),ROW($CY$2:$CY$208)-ROW($CY$2)+1)), ROWS(#REF!:#REF!))),"")</f>
        <v/>
      </c>
      <c r="DA58" t="e">
        <f>IF(#REF!="","",SUM(#REF!))</f>
        <v>#REF!</v>
      </c>
      <c r="DB58" t="e">
        <f t="array" ref="DB58">IF(#REF!="","",SUM(DA58:INDEX(DA58:DA264,MATCH(TRUE,INDEX(DA58:DA264="",0),0))))</f>
        <v>#REF!</v>
      </c>
      <c r="DC58" t="e">
        <f t="shared" si="6"/>
        <v>#REF!</v>
      </c>
      <c r="DD58" t="str">
        <f t="array" ref="DD58">IFERROR(INDEX($DC$2:$DC$208,SMALL(IF(1-($DC$2:$DC$208=""),IF(1-(#REF!:#REF!&lt;&gt;""),ROW($DC$2:$DC$208)-ROW($DC$2)+1)), ROWS(#REF!:#REF!))),"")</f>
        <v/>
      </c>
      <c r="DE58" t="e">
        <f>IF(#REF!="","",SUM(#REF!))</f>
        <v>#REF!</v>
      </c>
      <c r="DF58" t="e">
        <f t="array" ref="DF58">IF(#REF!="","",SUM(DE58:INDEX(DE58:DE264,MATCH(TRUE,INDEX(DE58:DE264="",0),0))))</f>
        <v>#REF!</v>
      </c>
      <c r="DG58" t="e">
        <f t="shared" si="7"/>
        <v>#REF!</v>
      </c>
      <c r="DH58" t="str">
        <f t="array" ref="DH58">IFERROR(INDEX($DG$2:$DG$208,SMALL(IF(1-($DG$2:$DG$208=""),IF(1-(#REF!:#REF!&lt;&gt;""),ROW($DG$2:$DG$208)-ROW($DG$2)+1)), ROWS(#REF!:#REF!))),"")</f>
        <v/>
      </c>
      <c r="DI58" t="e">
        <f>IF(#REF!="","",SUM(#REF!))</f>
        <v>#REF!</v>
      </c>
      <c r="DJ58" t="e">
        <f t="array" ref="DJ58">IF(#REF!="","",SUM(DI58:INDEX(DI58:DI264,MATCH(TRUE,INDEX(DI58:DI264="",0),0))))</f>
        <v>#REF!</v>
      </c>
      <c r="DK58" t="e">
        <f t="shared" si="8"/>
        <v>#REF!</v>
      </c>
      <c r="DL58" t="str">
        <f t="array" ref="DL58">IFERROR(INDEX($DK$2:$DK$208,SMALL(IF(1-($DK$2:$DK$208=""),IF(1-(#REF!:#REF!&lt;&gt;""),ROW($DK$2:$DK$208)-ROW($DK$2)+1)), ROWS(#REF!:#REF!))),"")</f>
        <v/>
      </c>
      <c r="DM58" t="e">
        <f>IF(#REF!="","",SUM(#REF!))</f>
        <v>#REF!</v>
      </c>
      <c r="DN58" t="e">
        <f t="array" ref="DN58">IF(#REF!="","",SUM(DM58:INDEX(DM58:DM264,MATCH(TRUE,INDEX(DM58:DM264="",0),0))))</f>
        <v>#REF!</v>
      </c>
      <c r="DO58" t="e">
        <f t="shared" si="9"/>
        <v>#REF!</v>
      </c>
      <c r="DP58" t="str">
        <f t="array" ref="DP58">IFERROR(INDEX($DO$2:$DO$208,SMALL(IF(1-($DO$2:$DO$208=""),IF(1-(#REF!:#REF!&lt;&gt;""),ROW($DO$2:$DO$208)-ROW($DO$2)+1)), ROWS(#REF!:#REF!))),"")</f>
        <v/>
      </c>
      <c r="DQ58" t="e">
        <f>IF(#REF!="","",SUM(#REF!))</f>
        <v>#REF!</v>
      </c>
      <c r="DR58" t="e">
        <f t="array" ref="DR58">IF(#REF!="","",SUM(DQ58:INDEX(DQ58:DQ264,MATCH(TRUE,INDEX(DQ58:DQ264="",0),0))))</f>
        <v>#REF!</v>
      </c>
      <c r="DS58" t="e">
        <f t="shared" si="10"/>
        <v>#REF!</v>
      </c>
      <c r="DT58" t="str">
        <f t="array" ref="DT58">IFERROR(INDEX($DS$2:$DS$208,SMALL(IF(1-($DS$2:$DS$208=""),IF(1-(#REF!:#REF!&lt;&gt;""),ROW($DS$2:$DS$208)-ROW($DS$2)+1)), ROWS(#REF!:#REF!))),"")</f>
        <v/>
      </c>
      <c r="DU58" t="e">
        <f>IF(#REF!="","",SUM(#REF!))</f>
        <v>#REF!</v>
      </c>
      <c r="DV58" t="e">
        <f t="array" ref="DV58">IF(#REF!="","",SUM(DU58:INDEX(DU58:DU264,MATCH(TRUE,INDEX(DU58:DU264="",0),0))))</f>
        <v>#REF!</v>
      </c>
      <c r="DW58" t="e">
        <f t="shared" si="11"/>
        <v>#REF!</v>
      </c>
      <c r="DX58" t="str">
        <f t="array" ref="DX58">IFERROR(INDEX($DW$2:$DW$208,SMALL(IF(1-($DW$2:$DW$208=""),IF(1-(#REF!:#REF!&lt;&gt;""),ROW($DW$2:$DW$208)-ROW($DW$2)+1)), ROWS(#REF!:#REF!))),"")</f>
        <v/>
      </c>
      <c r="DY58" t="e">
        <f>IF(#REF!="","",SUM(#REF!))</f>
        <v>#REF!</v>
      </c>
      <c r="DZ58" t="e">
        <f t="array" ref="DZ58">IF(#REF!="","",SUM(DY58:INDEX(DY58:DY264,MATCH(TRUE,INDEX(DY58:DY264="",0),0))))</f>
        <v>#REF!</v>
      </c>
      <c r="EA58" t="e">
        <f t="shared" si="12"/>
        <v>#REF!</v>
      </c>
      <c r="EB58" t="str">
        <f t="array" ref="EB58">IFERROR(INDEX($EA$2:$EA$208,SMALL(IF(1-($EA$2:$EA$208=""),IF(1-(#REF!:#REF!&lt;&gt;""),ROW($EA$2:$EA$208)-ROW($EA$2)+1)), ROWS(#REF!:#REF!))),"")</f>
        <v/>
      </c>
      <c r="EC58" t="e">
        <f>IF(#REF!="","",SUM(#REF!))</f>
        <v>#REF!</v>
      </c>
      <c r="ED58" t="e">
        <f t="array" ref="ED58">IF(#REF!="","",SUM(EC58:INDEX(EC58:EC264,MATCH(TRUE,INDEX(EC58:EC264="",0),0))))</f>
        <v>#REF!</v>
      </c>
      <c r="EE58" t="e">
        <f t="shared" si="13"/>
        <v>#REF!</v>
      </c>
      <c r="EF58" t="str">
        <f t="array" ref="EF58">IFERROR(INDEX($EE$2:$EE$208,SMALL(IF(1-($EE$2:$EE$208=""),IF(1-(#REF!:#REF!&lt;&gt;""),ROW($EE$2:$EE$208)-ROW($EE$2)+1)), ROWS(#REF!:#REF!))),"")</f>
        <v/>
      </c>
      <c r="EG58" t="e">
        <f>IF(#REF!="","",SUM(#REF!))</f>
        <v>#REF!</v>
      </c>
      <c r="EH58" t="e">
        <f t="array" ref="EH58">IF(#REF!="","",SUM(EG58:INDEX(EG58:EG264,MATCH(TRUE,INDEX(EG58:EG264="",0),0))))</f>
        <v>#REF!</v>
      </c>
      <c r="EI58" t="e">
        <f t="shared" si="14"/>
        <v>#REF!</v>
      </c>
      <c r="EJ58" t="str">
        <f t="array" ref="EJ58">IFERROR(INDEX($EI$2:$EI$208,SMALL(IF(1-($EI$2:$EI$208=""),IF(1-(#REF!:#REF!&lt;&gt;""),ROW($EI$2:$EI$208)-ROW($EI$2)+1)), ROWS(#REF!:#REF!))),"")</f>
        <v/>
      </c>
      <c r="EK58" t="e">
        <f>IF(#REF!="","",SUM(#REF!))</f>
        <v>#REF!</v>
      </c>
      <c r="EL58" t="e">
        <f t="array" ref="EL58">IF(#REF!="","",SUM(EK58:INDEX(EK58:EK264,MATCH(TRUE,INDEX(EK58:EK264="",0),0))))</f>
        <v>#REF!</v>
      </c>
      <c r="EM58" t="e">
        <f t="shared" si="15"/>
        <v>#REF!</v>
      </c>
      <c r="EN58" t="str">
        <f t="array" ref="EN58">IFERROR(INDEX($EM$2:$EM$208,SMALL(IF(1-($EM$2:$EM$208=""),IF(1-(#REF!:#REF!&lt;&gt;""),ROW($EM$2:$EM$208)-ROW($EM$2)+1)), ROWS(#REF!:#REF!))),"")</f>
        <v/>
      </c>
      <c r="EO58" t="e">
        <f>IF(#REF!="","",SUM(#REF!))</f>
        <v>#REF!</v>
      </c>
      <c r="EP58" t="e">
        <f t="array" ref="EP58">IF(#REF!="","",SUM(EO58:INDEX(EO58:EO264,MATCH(TRUE,INDEX(EO58:EO264="",0),0))))</f>
        <v>#REF!</v>
      </c>
      <c r="EQ58" t="e">
        <f t="shared" si="16"/>
        <v>#REF!</v>
      </c>
      <c r="ER58" t="str">
        <f t="array" ref="ER58">IFERROR(INDEX($EQ$2:$EQ$208,SMALL(IF(1-($EQ$2:$EQ$208=""),IF(1-(#REF!:#REF!&lt;&gt;""),ROW($EQ$2:$EQ$208)-ROW($EQ$2)+1)), ROWS(#REF!:#REF!))),"")</f>
        <v/>
      </c>
      <c r="ES58" t="e">
        <f>IF(#REF!="","",SUM(#REF!))</f>
        <v>#REF!</v>
      </c>
      <c r="ET58" t="e">
        <f t="array" ref="ET58">IF(#REF!="","",SUM(ES58:INDEX(ES58:ES264,MATCH(TRUE,INDEX(ES58:ES264="",0),0))))</f>
        <v>#REF!</v>
      </c>
      <c r="EU58" t="e">
        <f t="shared" si="17"/>
        <v>#REF!</v>
      </c>
      <c r="EV58" t="str">
        <f t="array" ref="EV58">IFERROR(INDEX($EU$2:$EU$208,SMALL(IF(1-($EU$2:$EU$208=""),IF(1-(#REF!:#REF!&lt;&gt;""),ROW($EU$2:$EU$208)-ROW($EU$2)+1)), ROWS(#REF!:#REF!))),"")</f>
        <v/>
      </c>
      <c r="EW58" t="e">
        <f>IF(#REF!="","",SUM(#REF!))</f>
        <v>#REF!</v>
      </c>
      <c r="EX58" t="e">
        <f t="array" ref="EX58">IF(#REF!="","",SUM(EW58:INDEX(EW58:EW264,MATCH(TRUE,INDEX(EW58:EW264="",0),0))))</f>
        <v>#REF!</v>
      </c>
      <c r="EY58" t="e">
        <f t="shared" si="18"/>
        <v>#REF!</v>
      </c>
      <c r="EZ58" t="str">
        <f t="array" ref="EZ58">IFERROR(INDEX($EY$2:$EY$208,SMALL(IF(1-($EY$2:$EY$208=""),IF(1-(#REF!:#REF!&lt;&gt;""),ROW($EY$2:$EY$208)-ROW($EY$2)+1)), ROWS(#REF!:#REF!))),"")</f>
        <v/>
      </c>
      <c r="FA58" t="e">
        <f>IF(#REF!="","",SUM(#REF!))</f>
        <v>#REF!</v>
      </c>
      <c r="FB58" t="e">
        <f t="array" ref="FB58">IF(#REF!="","",SUM(FA58:INDEX(FA58:FA264,MATCH(TRUE,INDEX(FA58:FA264="",0),0))))</f>
        <v>#REF!</v>
      </c>
      <c r="FC58" t="e">
        <f t="shared" si="19"/>
        <v>#REF!</v>
      </c>
      <c r="FD58" t="str">
        <f t="array" ref="FD58">IFERROR(INDEX($FC$2:$FC$208,SMALL(IF(1-($FC$2:$FC$208=""),IF(1-(#REF!:#REF!&lt;&gt;""),ROW($FC$2:$FC$208)-ROW($FC$2)+1)), ROWS(#REF!:#REF!))),"")</f>
        <v/>
      </c>
    </row>
    <row r="59" spans="1:160" x14ac:dyDescent="0.25">
      <c r="A59" t="e">
        <f>IF(#REF!="","",SUM(#REF!))</f>
        <v>#REF!</v>
      </c>
      <c r="B59" t="e">
        <f t="array" ref="B59">IF(#REF!="","",SUM($A59:INDEX(A59:$A$208,MATCH(TRUE,INDEX($A59:$A$208="",0),0))))</f>
        <v>#REF!</v>
      </c>
      <c r="C59" t="e">
        <f t="shared" si="20"/>
        <v>#REF!</v>
      </c>
      <c r="E59" t="e">
        <f>IF(#REF!="","",SUM(#REF!))</f>
        <v>#REF!</v>
      </c>
      <c r="F59" t="e">
        <f t="array" ref="F59">IF(#REF!="","",SUM($E59:INDEX(E59:$E$208,MATCH(TRUE,INDEX($E59:$E$208="",0),0))))</f>
        <v>#REF!</v>
      </c>
      <c r="G59" t="e">
        <f t="shared" si="21"/>
        <v>#REF!</v>
      </c>
      <c r="I59" t="e">
        <f>IF(#REF!="","",SUM(#REF!))</f>
        <v>#REF!</v>
      </c>
      <c r="J59" t="e">
        <f t="array" ref="J59">IF(#REF!="","",SUM(I59:INDEX(I59:I265,MATCH(TRUE,INDEX(I59:I265="",0),0))))</f>
        <v>#REF!</v>
      </c>
      <c r="K59" t="e">
        <f t="shared" si="22"/>
        <v>#REF!</v>
      </c>
      <c r="M59" t="e">
        <f>IF(#REF!="","",SUM(#REF!))</f>
        <v>#REF!</v>
      </c>
      <c r="N59" t="e">
        <f t="array" ref="N59">IF(#REF!="","",SUM(M59:INDEX(M59:M265,MATCH(TRUE,INDEX(M59:M265="",0),0))))</f>
        <v>#REF!</v>
      </c>
      <c r="O59" t="e">
        <f t="shared" si="23"/>
        <v>#REF!</v>
      </c>
      <c r="Q59" t="e">
        <f>IF(#REF!="","",SUM(#REF!))</f>
        <v>#REF!</v>
      </c>
      <c r="R59" t="e">
        <f t="array" ref="R59">IF(#REF!="","",SUM(Q59:INDEX(Q59:Q265,MATCH(TRUE,INDEX(Q59:Q265="",0),0))))</f>
        <v>#REF!</v>
      </c>
      <c r="S59" t="e">
        <f t="shared" si="24"/>
        <v>#REF!</v>
      </c>
      <c r="U59" t="e">
        <f>IF(#REF!="","",SUM(#REF!))</f>
        <v>#REF!</v>
      </c>
      <c r="V59" t="e">
        <f t="array" ref="V59">IF(#REF!="","",SUM(U59:INDEX(U59:U265,MATCH(TRUE,INDEX(U59:U265="",0),0))))</f>
        <v>#REF!</v>
      </c>
      <c r="W59" t="e">
        <f t="shared" si="25"/>
        <v>#REF!</v>
      </c>
      <c r="Y59" t="e">
        <f>IF(#REF!="","",SUM(#REF!))</f>
        <v>#REF!</v>
      </c>
      <c r="Z59" t="e">
        <f t="array" ref="Z59">IF(#REF!="","",SUM(Y59:INDEX(Y59:Y265,MATCH(TRUE,INDEX(Y59:Y265="",0),0))))</f>
        <v>#REF!</v>
      </c>
      <c r="AA59" t="e">
        <f t="shared" si="26"/>
        <v>#REF!</v>
      </c>
      <c r="AC59" t="e">
        <f>IF(#REF!="","",SUM(#REF!))</f>
        <v>#REF!</v>
      </c>
      <c r="AD59" t="e">
        <f t="array" ref="AD59">IF(#REF!="","",SUM(AC59:INDEX(AC59:AC265,MATCH(TRUE,INDEX(AC59:AC265="",0),0))))</f>
        <v>#REF!</v>
      </c>
      <c r="AE59" t="e">
        <f t="shared" si="27"/>
        <v>#REF!</v>
      </c>
      <c r="AG59" t="e">
        <f>IF(#REF!="","",SUM(#REF!))</f>
        <v>#REF!</v>
      </c>
      <c r="AH59" t="e">
        <f t="array" ref="AH59">IF(#REF!="","",SUM(AG59:INDEX(AG59:AG265,MATCH(TRUE,INDEX(AG59:AG265="",0),0))))</f>
        <v>#REF!</v>
      </c>
      <c r="AI59" t="e">
        <f t="shared" si="28"/>
        <v>#REF!</v>
      </c>
      <c r="AK59" t="e">
        <f>IF(#REF!="","",SUM(#REF!))</f>
        <v>#REF!</v>
      </c>
      <c r="AL59" t="e">
        <f t="array" ref="AL59">IF(#REF!="","",SUM(AK59:INDEX(AK59:AK265,MATCH(TRUE,INDEX(AK59:AK265="",0),0))))</f>
        <v>#REF!</v>
      </c>
      <c r="AM59" t="e">
        <f t="shared" si="29"/>
        <v>#REF!</v>
      </c>
      <c r="AO59" t="e">
        <f>IF(#REF!="","",SUM(#REF!))</f>
        <v>#REF!</v>
      </c>
      <c r="AP59" t="e">
        <f t="array" ref="AP59">IF(#REF!="","",SUM(AO59:INDEX(AO59:AO265,MATCH(TRUE,INDEX(AO59:AO265="",0),0))))</f>
        <v>#REF!</v>
      </c>
      <c r="AQ59" t="e">
        <f t="shared" si="30"/>
        <v>#REF!</v>
      </c>
      <c r="AS59" t="e">
        <f>IF(#REF!="","",SUM(#REF!))</f>
        <v>#REF!</v>
      </c>
      <c r="AT59" t="e">
        <f t="array" ref="AT59">IF(#REF!="","",SUM(AS59:INDEX(AS59:AS265,MATCH(TRUE,INDEX(AS59:AS265="",0),0))))</f>
        <v>#REF!</v>
      </c>
      <c r="AU59" t="e">
        <f t="shared" si="31"/>
        <v>#REF!</v>
      </c>
      <c r="AW59" t="e">
        <f>IF(#REF!="","",SUM(#REF!))</f>
        <v>#REF!</v>
      </c>
      <c r="AX59" t="e">
        <f t="array" ref="AX59">IF(#REF!="","",SUM(AW59:INDEX(AW59:AW265,MATCH(TRUE,INDEX(AW59:AW265="",0),0))))</f>
        <v>#REF!</v>
      </c>
      <c r="AY59" t="e">
        <f t="shared" si="32"/>
        <v>#REF!</v>
      </c>
      <c r="BA59" t="e">
        <f>IF(#REF!="","",SUM(#REF!))</f>
        <v>#REF!</v>
      </c>
      <c r="BB59" t="e">
        <f t="array" ref="BB59">IF(#REF!="","",SUM(BA59:INDEX(BA59:BA265,MATCH(TRUE,INDEX(BA59:BA265="",0),0))))</f>
        <v>#REF!</v>
      </c>
      <c r="BC59" t="e">
        <f t="shared" si="33"/>
        <v>#REF!</v>
      </c>
      <c r="BE59" t="e">
        <f>IF(#REF!="","",SUM(#REF!))</f>
        <v>#REF!</v>
      </c>
      <c r="BF59" t="e">
        <f t="array" ref="BF59">IF(#REF!="","",SUM(BE59:INDEX(BE59:BE265,MATCH(TRUE,INDEX(BE59:BE265="",0),0))))</f>
        <v>#REF!</v>
      </c>
      <c r="BG59" t="e">
        <f t="shared" si="34"/>
        <v>#REF!</v>
      </c>
      <c r="BI59" t="e">
        <f>IF(#REF!="","",SUM(#REF!))</f>
        <v>#REF!</v>
      </c>
      <c r="BJ59" t="e">
        <f t="array" ref="BJ59">IF(#REF!="","",SUM(BI59:INDEX(BI59:BI265,MATCH(TRUE,INDEX(BI59:BI265="",0),0))))</f>
        <v>#REF!</v>
      </c>
      <c r="BK59" t="e">
        <f t="shared" si="35"/>
        <v>#REF!</v>
      </c>
      <c r="BM59" t="e">
        <f>IF(#REF!="","",SUM(#REF!))</f>
        <v>#REF!</v>
      </c>
      <c r="BN59" t="e">
        <f t="array" ref="BN59">IF(#REF!="","",SUM(BM59:INDEX(BM59:BM265,MATCH(TRUE,INDEX(BM59:BM265="",0),0))))</f>
        <v>#REF!</v>
      </c>
      <c r="BO59" t="e">
        <f t="shared" si="36"/>
        <v>#REF!</v>
      </c>
      <c r="BQ59" t="e">
        <f>IF(#REF!="","",SUM(#REF!))</f>
        <v>#REF!</v>
      </c>
      <c r="BR59" t="e">
        <f t="array" ref="BR59">IF(#REF!="","",SUM(BQ59:INDEX(BQ59:BQ265,MATCH(TRUE,INDEX(BQ59:BQ265="",0),0))))</f>
        <v>#REF!</v>
      </c>
      <c r="BS59" t="e">
        <f t="shared" si="37"/>
        <v>#REF!</v>
      </c>
      <c r="BU59" t="e">
        <f>IF(#REF!="","",SUM(#REF!))</f>
        <v>#REF!</v>
      </c>
      <c r="BV59" t="e">
        <f t="array" ref="BV59">IF(#REF!="","",SUM(BU59:INDEX(BU59:BU265,MATCH(TRUE,INDEX(BU59:BU265="",0),0))))</f>
        <v>#REF!</v>
      </c>
      <c r="BW59" t="e">
        <f t="shared" si="38"/>
        <v>#REF!</v>
      </c>
      <c r="BY59" t="e">
        <f>IF(#REF!="","",SUM(#REF!))</f>
        <v>#REF!</v>
      </c>
      <c r="BZ59" t="e">
        <f t="array" ref="BZ59">IF(#REF!="","",SUM(BY59:INDEX(BY59:BY265,MATCH(TRUE,INDEX(BY59:BY265="",0),0))))</f>
        <v>#REF!</v>
      </c>
      <c r="CA59" t="e">
        <f t="shared" si="39"/>
        <v>#REF!</v>
      </c>
      <c r="CC59" t="e">
        <f>IF(#REF!="","",SUM(#REF!))</f>
        <v>#REF!</v>
      </c>
      <c r="CD59" t="e">
        <f t="array" ref="CD59">IF(#REF!="","",SUM(CC59:INDEX(CC59:CC265,MATCH(TRUE,INDEX(CC59:CC265="",0),0))))</f>
        <v>#REF!</v>
      </c>
      <c r="CE59" t="e">
        <f t="shared" si="0"/>
        <v>#REF!</v>
      </c>
      <c r="CF59" t="str">
        <f t="array" ref="CF59">IFERROR(INDEX($CE$2:$CE$208,SMALL(IF(1-($CE$2:$CE$208=""),IF(1-(#REF!:#REF!&lt;&gt;""),ROW($CE$2:$CE$208)-ROW($CE$2)+1)), ROWS(#REF!:#REF!))),"")</f>
        <v/>
      </c>
      <c r="CG59" t="e">
        <f>IF(#REF!="","",SUM(#REF!))</f>
        <v>#REF!</v>
      </c>
      <c r="CH59" t="e">
        <f t="array" ref="CH59">IF(#REF!="","",SUM(CG59:INDEX(CG59:CG265,MATCH(TRUE,INDEX(CG59:CG265="",0),0))))</f>
        <v>#REF!</v>
      </c>
      <c r="CI59" t="e">
        <f t="shared" si="1"/>
        <v>#REF!</v>
      </c>
      <c r="CJ59" t="str">
        <f t="array" ref="CJ59">IFERROR(INDEX($CI$2:$CI$208,SMALL(IF(1-($CI$2:$CI$208=""),IF(1-(#REF!:#REF!&lt;&gt;""),ROW($CI$2:$CI$208)-ROW($CI$2)+1)), ROWS(#REF!:#REF!))),"")</f>
        <v/>
      </c>
      <c r="CK59" t="e">
        <f>IF(#REF!="","",SUM(#REF!))</f>
        <v>#REF!</v>
      </c>
      <c r="CL59" t="e">
        <f t="array" ref="CL59">IF(#REF!="","",SUM(CK59:INDEX(CK59:CK265,MATCH(TRUE,INDEX(CK59:CK265="",0),0))))</f>
        <v>#REF!</v>
      </c>
      <c r="CM59" t="e">
        <f t="shared" si="2"/>
        <v>#REF!</v>
      </c>
      <c r="CN59" t="str">
        <f t="array" ref="CN59">IFERROR(INDEX($CM$2:$CM$208,SMALL(IF(1-($CM$2:$CM$208=""),IF(1-(#REF!:#REF!&lt;&gt;""),ROW($CM$2:$CM$208)-ROW($CM$2)+1)), ROWS(#REF!:#REF!))),"")</f>
        <v/>
      </c>
      <c r="CO59" t="e">
        <f>IF(#REF!="","",SUM(#REF!))</f>
        <v>#REF!</v>
      </c>
      <c r="CP59" t="e">
        <f t="array" ref="CP59">IF(#REF!="","",SUM(CO59:INDEX(CO59:CO265,MATCH(TRUE,INDEX(CO59:CO265="",0),0))))</f>
        <v>#REF!</v>
      </c>
      <c r="CQ59" t="e">
        <f t="shared" si="3"/>
        <v>#REF!</v>
      </c>
      <c r="CR59" t="str">
        <f t="array" ref="CR59">IFERROR(INDEX($CQ$2:$CQ$208,SMALL(IF(1-($CQ$2:$CQ$208=""),IF(1-(#REF!:#REF!&lt;&gt;""),ROW($CQ$2:$CQ$208)-ROW($CQ$2)+1)), ROWS(#REF!:#REF!))),"")</f>
        <v/>
      </c>
      <c r="CS59" t="e">
        <f>IF(#REF!="","",SUM(#REF!))</f>
        <v>#REF!</v>
      </c>
      <c r="CT59" t="e">
        <f t="array" ref="CT59">IF(#REF!="","",SUM(CS59:INDEX(CS59:CS265,MATCH(TRUE,INDEX(CS59:CS265="",0),0))))</f>
        <v>#REF!</v>
      </c>
      <c r="CU59" t="e">
        <f t="shared" si="4"/>
        <v>#REF!</v>
      </c>
      <c r="CV59" t="str">
        <f t="array" ref="CV59">IFERROR(INDEX($CU$2:$CU$208,SMALL(IF(1-($CU$2:$CU$208=""),IF(1-(#REF!:#REF!&lt;&gt;""),ROW($CU$2:$CU$208)-ROW($CU$2)+1)), ROWS(#REF!:#REF!))),"")</f>
        <v/>
      </c>
      <c r="CW59" t="e">
        <f>IF(#REF!="","",SUM(#REF!))</f>
        <v>#REF!</v>
      </c>
      <c r="CX59" t="e">
        <f t="array" ref="CX59">IF(#REF!="","",SUM(CW59:INDEX(CW59:CW265,MATCH(TRUE,INDEX(CW59:CW265="",0),0))))</f>
        <v>#REF!</v>
      </c>
      <c r="CY59" t="e">
        <f t="shared" si="5"/>
        <v>#REF!</v>
      </c>
      <c r="CZ59" t="str">
        <f t="array" ref="CZ59">IFERROR(INDEX($CY$2:$CY$208,SMALL(IF(1-($CY$2:$CY$208=""),IF(1-(#REF!:#REF!&lt;&gt;""),ROW($CY$2:$CY$208)-ROW($CY$2)+1)), ROWS(#REF!:#REF!))),"")</f>
        <v/>
      </c>
      <c r="DA59" t="e">
        <f>IF(#REF!="","",SUM(#REF!))</f>
        <v>#REF!</v>
      </c>
      <c r="DB59" t="e">
        <f t="array" ref="DB59">IF(#REF!="","",SUM(DA59:INDEX(DA59:DA265,MATCH(TRUE,INDEX(DA59:DA265="",0),0))))</f>
        <v>#REF!</v>
      </c>
      <c r="DC59" t="e">
        <f t="shared" si="6"/>
        <v>#REF!</v>
      </c>
      <c r="DD59" t="str">
        <f t="array" ref="DD59">IFERROR(INDEX($DC$2:$DC$208,SMALL(IF(1-($DC$2:$DC$208=""),IF(1-(#REF!:#REF!&lt;&gt;""),ROW($DC$2:$DC$208)-ROW($DC$2)+1)), ROWS(#REF!:#REF!))),"")</f>
        <v/>
      </c>
      <c r="DE59" t="e">
        <f>IF(#REF!="","",SUM(#REF!))</f>
        <v>#REF!</v>
      </c>
      <c r="DF59" t="e">
        <f t="array" ref="DF59">IF(#REF!="","",SUM(DE59:INDEX(DE59:DE265,MATCH(TRUE,INDEX(DE59:DE265="",0),0))))</f>
        <v>#REF!</v>
      </c>
      <c r="DG59" t="e">
        <f t="shared" si="7"/>
        <v>#REF!</v>
      </c>
      <c r="DH59" t="str">
        <f t="array" ref="DH59">IFERROR(INDEX($DG$2:$DG$208,SMALL(IF(1-($DG$2:$DG$208=""),IF(1-(#REF!:#REF!&lt;&gt;""),ROW($DG$2:$DG$208)-ROW($DG$2)+1)), ROWS(#REF!:#REF!))),"")</f>
        <v/>
      </c>
      <c r="DI59" t="e">
        <f>IF(#REF!="","",SUM(#REF!))</f>
        <v>#REF!</v>
      </c>
      <c r="DJ59" t="e">
        <f t="array" ref="DJ59">IF(#REF!="","",SUM(DI59:INDEX(DI59:DI265,MATCH(TRUE,INDEX(DI59:DI265="",0),0))))</f>
        <v>#REF!</v>
      </c>
      <c r="DK59" t="e">
        <f t="shared" si="8"/>
        <v>#REF!</v>
      </c>
      <c r="DL59" t="str">
        <f t="array" ref="DL59">IFERROR(INDEX($DK$2:$DK$208,SMALL(IF(1-($DK$2:$DK$208=""),IF(1-(#REF!:#REF!&lt;&gt;""),ROW($DK$2:$DK$208)-ROW($DK$2)+1)), ROWS(#REF!:#REF!))),"")</f>
        <v/>
      </c>
      <c r="DM59" t="e">
        <f>IF(#REF!="","",SUM(#REF!))</f>
        <v>#REF!</v>
      </c>
      <c r="DN59" t="e">
        <f t="array" ref="DN59">IF(#REF!="","",SUM(DM59:INDEX(DM59:DM265,MATCH(TRUE,INDEX(DM59:DM265="",0),0))))</f>
        <v>#REF!</v>
      </c>
      <c r="DO59" t="e">
        <f t="shared" si="9"/>
        <v>#REF!</v>
      </c>
      <c r="DP59" t="str">
        <f t="array" ref="DP59">IFERROR(INDEX($DO$2:$DO$208,SMALL(IF(1-($DO$2:$DO$208=""),IF(1-(#REF!:#REF!&lt;&gt;""),ROW($DO$2:$DO$208)-ROW($DO$2)+1)), ROWS(#REF!:#REF!))),"")</f>
        <v/>
      </c>
      <c r="DQ59" t="e">
        <f>IF(#REF!="","",SUM(#REF!))</f>
        <v>#REF!</v>
      </c>
      <c r="DR59" t="e">
        <f t="array" ref="DR59">IF(#REF!="","",SUM(DQ59:INDEX(DQ59:DQ265,MATCH(TRUE,INDEX(DQ59:DQ265="",0),0))))</f>
        <v>#REF!</v>
      </c>
      <c r="DS59" t="e">
        <f t="shared" si="10"/>
        <v>#REF!</v>
      </c>
      <c r="DT59" t="str">
        <f t="array" ref="DT59">IFERROR(INDEX($DS$2:$DS$208,SMALL(IF(1-($DS$2:$DS$208=""),IF(1-(#REF!:#REF!&lt;&gt;""),ROW($DS$2:$DS$208)-ROW($DS$2)+1)), ROWS(#REF!:#REF!))),"")</f>
        <v/>
      </c>
      <c r="DU59" t="e">
        <f>IF(#REF!="","",SUM(#REF!))</f>
        <v>#REF!</v>
      </c>
      <c r="DV59" t="e">
        <f t="array" ref="DV59">IF(#REF!="","",SUM(DU59:INDEX(DU59:DU265,MATCH(TRUE,INDEX(DU59:DU265="",0),0))))</f>
        <v>#REF!</v>
      </c>
      <c r="DW59" t="e">
        <f t="shared" si="11"/>
        <v>#REF!</v>
      </c>
      <c r="DX59" t="str">
        <f t="array" ref="DX59">IFERROR(INDEX($DW$2:$DW$208,SMALL(IF(1-($DW$2:$DW$208=""),IF(1-(#REF!:#REF!&lt;&gt;""),ROW($DW$2:$DW$208)-ROW($DW$2)+1)), ROWS(#REF!:#REF!))),"")</f>
        <v/>
      </c>
      <c r="DY59" t="e">
        <f>IF(#REF!="","",SUM(#REF!))</f>
        <v>#REF!</v>
      </c>
      <c r="DZ59" t="e">
        <f t="array" ref="DZ59">IF(#REF!="","",SUM(DY59:INDEX(DY59:DY265,MATCH(TRUE,INDEX(DY59:DY265="",0),0))))</f>
        <v>#REF!</v>
      </c>
      <c r="EA59" t="e">
        <f t="shared" si="12"/>
        <v>#REF!</v>
      </c>
      <c r="EB59" t="str">
        <f t="array" ref="EB59">IFERROR(INDEX($EA$2:$EA$208,SMALL(IF(1-($EA$2:$EA$208=""),IF(1-(#REF!:#REF!&lt;&gt;""),ROW($EA$2:$EA$208)-ROW($EA$2)+1)), ROWS(#REF!:#REF!))),"")</f>
        <v/>
      </c>
      <c r="EC59" t="e">
        <f>IF(#REF!="","",SUM(#REF!))</f>
        <v>#REF!</v>
      </c>
      <c r="ED59" t="e">
        <f t="array" ref="ED59">IF(#REF!="","",SUM(EC59:INDEX(EC59:EC265,MATCH(TRUE,INDEX(EC59:EC265="",0),0))))</f>
        <v>#REF!</v>
      </c>
      <c r="EE59" t="e">
        <f t="shared" si="13"/>
        <v>#REF!</v>
      </c>
      <c r="EF59" t="str">
        <f t="array" ref="EF59">IFERROR(INDEX($EE$2:$EE$208,SMALL(IF(1-($EE$2:$EE$208=""),IF(1-(#REF!:#REF!&lt;&gt;""),ROW($EE$2:$EE$208)-ROW($EE$2)+1)), ROWS(#REF!:#REF!))),"")</f>
        <v/>
      </c>
      <c r="EG59" t="e">
        <f>IF(#REF!="","",SUM(#REF!))</f>
        <v>#REF!</v>
      </c>
      <c r="EH59" t="e">
        <f t="array" ref="EH59">IF(#REF!="","",SUM(EG59:INDEX(EG59:EG265,MATCH(TRUE,INDEX(EG59:EG265="",0),0))))</f>
        <v>#REF!</v>
      </c>
      <c r="EI59" t="e">
        <f t="shared" si="14"/>
        <v>#REF!</v>
      </c>
      <c r="EJ59" t="str">
        <f t="array" ref="EJ59">IFERROR(INDEX($EI$2:$EI$208,SMALL(IF(1-($EI$2:$EI$208=""),IF(1-(#REF!:#REF!&lt;&gt;""),ROW($EI$2:$EI$208)-ROW($EI$2)+1)), ROWS(#REF!:#REF!))),"")</f>
        <v/>
      </c>
      <c r="EK59" t="e">
        <f>IF(#REF!="","",SUM(#REF!))</f>
        <v>#REF!</v>
      </c>
      <c r="EL59" t="e">
        <f t="array" ref="EL59">IF(#REF!="","",SUM(EK59:INDEX(EK59:EK265,MATCH(TRUE,INDEX(EK59:EK265="",0),0))))</f>
        <v>#REF!</v>
      </c>
      <c r="EM59" t="e">
        <f t="shared" si="15"/>
        <v>#REF!</v>
      </c>
      <c r="EN59" t="str">
        <f t="array" ref="EN59">IFERROR(INDEX($EM$2:$EM$208,SMALL(IF(1-($EM$2:$EM$208=""),IF(1-(#REF!:#REF!&lt;&gt;""),ROW($EM$2:$EM$208)-ROW($EM$2)+1)), ROWS(#REF!:#REF!))),"")</f>
        <v/>
      </c>
      <c r="EO59" t="e">
        <f>IF(#REF!="","",SUM(#REF!))</f>
        <v>#REF!</v>
      </c>
      <c r="EP59" t="e">
        <f t="array" ref="EP59">IF(#REF!="","",SUM(EO59:INDEX(EO59:EO265,MATCH(TRUE,INDEX(EO59:EO265="",0),0))))</f>
        <v>#REF!</v>
      </c>
      <c r="EQ59" t="e">
        <f t="shared" si="16"/>
        <v>#REF!</v>
      </c>
      <c r="ER59" t="str">
        <f t="array" ref="ER59">IFERROR(INDEX($EQ$2:$EQ$208,SMALL(IF(1-($EQ$2:$EQ$208=""),IF(1-(#REF!:#REF!&lt;&gt;""),ROW($EQ$2:$EQ$208)-ROW($EQ$2)+1)), ROWS(#REF!:#REF!))),"")</f>
        <v/>
      </c>
      <c r="ES59" t="e">
        <f>IF(#REF!="","",SUM(#REF!))</f>
        <v>#REF!</v>
      </c>
      <c r="ET59" t="e">
        <f t="array" ref="ET59">IF(#REF!="","",SUM(ES59:INDEX(ES59:ES265,MATCH(TRUE,INDEX(ES59:ES265="",0),0))))</f>
        <v>#REF!</v>
      </c>
      <c r="EU59" t="e">
        <f t="shared" si="17"/>
        <v>#REF!</v>
      </c>
      <c r="EV59" t="str">
        <f t="array" ref="EV59">IFERROR(INDEX($EU$2:$EU$208,SMALL(IF(1-($EU$2:$EU$208=""),IF(1-(#REF!:#REF!&lt;&gt;""),ROW($EU$2:$EU$208)-ROW($EU$2)+1)), ROWS(#REF!:#REF!))),"")</f>
        <v/>
      </c>
      <c r="EW59" t="e">
        <f>IF(#REF!="","",SUM(#REF!))</f>
        <v>#REF!</v>
      </c>
      <c r="EX59" t="e">
        <f t="array" ref="EX59">IF(#REF!="","",SUM(EW59:INDEX(EW59:EW265,MATCH(TRUE,INDEX(EW59:EW265="",0),0))))</f>
        <v>#REF!</v>
      </c>
      <c r="EY59" t="e">
        <f t="shared" si="18"/>
        <v>#REF!</v>
      </c>
      <c r="EZ59" t="str">
        <f t="array" ref="EZ59">IFERROR(INDEX($EY$2:$EY$208,SMALL(IF(1-($EY$2:$EY$208=""),IF(1-(#REF!:#REF!&lt;&gt;""),ROW($EY$2:$EY$208)-ROW($EY$2)+1)), ROWS(#REF!:#REF!))),"")</f>
        <v/>
      </c>
      <c r="FA59" t="e">
        <f>IF(#REF!="","",SUM(#REF!))</f>
        <v>#REF!</v>
      </c>
      <c r="FB59" t="e">
        <f t="array" ref="FB59">IF(#REF!="","",SUM(FA59:INDEX(FA59:FA265,MATCH(TRUE,INDEX(FA59:FA265="",0),0))))</f>
        <v>#REF!</v>
      </c>
      <c r="FC59" t="e">
        <f t="shared" si="19"/>
        <v>#REF!</v>
      </c>
      <c r="FD59" t="str">
        <f t="array" ref="FD59">IFERROR(INDEX($FC$2:$FC$208,SMALL(IF(1-($FC$2:$FC$208=""),IF(1-(#REF!:#REF!&lt;&gt;""),ROW($FC$2:$FC$208)-ROW($FC$2)+1)), ROWS(#REF!:#REF!))),"")</f>
        <v/>
      </c>
    </row>
    <row r="60" spans="1:160" x14ac:dyDescent="0.25">
      <c r="A60" t="e">
        <f>IF(#REF!="","",SUM(#REF!))</f>
        <v>#REF!</v>
      </c>
      <c r="B60" t="e">
        <f t="array" ref="B60">IF(#REF!="","",SUM($A60:INDEX(A60:$A$208,MATCH(TRUE,INDEX($A60:$A$208="",0),0))))</f>
        <v>#REF!</v>
      </c>
      <c r="C60" t="e">
        <f t="shared" si="20"/>
        <v>#REF!</v>
      </c>
      <c r="E60" t="e">
        <f>IF(#REF!="","",SUM(#REF!))</f>
        <v>#REF!</v>
      </c>
      <c r="F60" t="e">
        <f t="array" ref="F60">IF(#REF!="","",SUM($E60:INDEX(E60:$E$208,MATCH(TRUE,INDEX($E60:$E$208="",0),0))))</f>
        <v>#REF!</v>
      </c>
      <c r="G60" t="e">
        <f t="shared" si="21"/>
        <v>#REF!</v>
      </c>
      <c r="I60" t="e">
        <f>IF(#REF!="","",SUM(#REF!))</f>
        <v>#REF!</v>
      </c>
      <c r="J60" t="e">
        <f t="array" ref="J60">IF(#REF!="","",SUM(I60:INDEX(I60:I266,MATCH(TRUE,INDEX(I60:I266="",0),0))))</f>
        <v>#REF!</v>
      </c>
      <c r="K60" t="e">
        <f t="shared" si="22"/>
        <v>#REF!</v>
      </c>
      <c r="M60" t="e">
        <f>IF(#REF!="","",SUM(#REF!))</f>
        <v>#REF!</v>
      </c>
      <c r="N60" t="e">
        <f t="array" ref="N60">IF(#REF!="","",SUM(M60:INDEX(M60:M266,MATCH(TRUE,INDEX(M60:M266="",0),0))))</f>
        <v>#REF!</v>
      </c>
      <c r="O60" t="e">
        <f t="shared" si="23"/>
        <v>#REF!</v>
      </c>
      <c r="Q60" t="e">
        <f>IF(#REF!="","",SUM(#REF!))</f>
        <v>#REF!</v>
      </c>
      <c r="R60" t="e">
        <f t="array" ref="R60">IF(#REF!="","",SUM(Q60:INDEX(Q60:Q266,MATCH(TRUE,INDEX(Q60:Q266="",0),0))))</f>
        <v>#REF!</v>
      </c>
      <c r="S60" t="e">
        <f t="shared" si="24"/>
        <v>#REF!</v>
      </c>
      <c r="U60" t="e">
        <f>IF(#REF!="","",SUM(#REF!))</f>
        <v>#REF!</v>
      </c>
      <c r="V60" t="e">
        <f t="array" ref="V60">IF(#REF!="","",SUM(U60:INDEX(U60:U266,MATCH(TRUE,INDEX(U60:U266="",0),0))))</f>
        <v>#REF!</v>
      </c>
      <c r="W60" t="e">
        <f t="shared" si="25"/>
        <v>#REF!</v>
      </c>
      <c r="Y60" t="e">
        <f>IF(#REF!="","",SUM(#REF!))</f>
        <v>#REF!</v>
      </c>
      <c r="Z60" t="e">
        <f t="array" ref="Z60">IF(#REF!="","",SUM(Y60:INDEX(Y60:Y266,MATCH(TRUE,INDEX(Y60:Y266="",0),0))))</f>
        <v>#REF!</v>
      </c>
      <c r="AA60" t="e">
        <f t="shared" si="26"/>
        <v>#REF!</v>
      </c>
      <c r="AC60" t="e">
        <f>IF(#REF!="","",SUM(#REF!))</f>
        <v>#REF!</v>
      </c>
      <c r="AD60" t="e">
        <f t="array" ref="AD60">IF(#REF!="","",SUM(AC60:INDEX(AC60:AC266,MATCH(TRUE,INDEX(AC60:AC266="",0),0))))</f>
        <v>#REF!</v>
      </c>
      <c r="AE60" t="e">
        <f t="shared" si="27"/>
        <v>#REF!</v>
      </c>
      <c r="AG60" t="e">
        <f>IF(#REF!="","",SUM(#REF!))</f>
        <v>#REF!</v>
      </c>
      <c r="AH60" t="e">
        <f t="array" ref="AH60">IF(#REF!="","",SUM(AG60:INDEX(AG60:AG266,MATCH(TRUE,INDEX(AG60:AG266="",0),0))))</f>
        <v>#REF!</v>
      </c>
      <c r="AI60" t="e">
        <f t="shared" si="28"/>
        <v>#REF!</v>
      </c>
      <c r="AK60" t="e">
        <f>IF(#REF!="","",SUM(#REF!))</f>
        <v>#REF!</v>
      </c>
      <c r="AL60" t="e">
        <f t="array" ref="AL60">IF(#REF!="","",SUM(AK60:INDEX(AK60:AK266,MATCH(TRUE,INDEX(AK60:AK266="",0),0))))</f>
        <v>#REF!</v>
      </c>
      <c r="AM60" t="e">
        <f t="shared" si="29"/>
        <v>#REF!</v>
      </c>
      <c r="AO60" t="e">
        <f>IF(#REF!="","",SUM(#REF!))</f>
        <v>#REF!</v>
      </c>
      <c r="AP60" t="e">
        <f t="array" ref="AP60">IF(#REF!="","",SUM(AO60:INDEX(AO60:AO266,MATCH(TRUE,INDEX(AO60:AO266="",0),0))))</f>
        <v>#REF!</v>
      </c>
      <c r="AQ60" t="e">
        <f t="shared" si="30"/>
        <v>#REF!</v>
      </c>
      <c r="AS60" t="e">
        <f>IF(#REF!="","",SUM(#REF!))</f>
        <v>#REF!</v>
      </c>
      <c r="AT60" t="e">
        <f t="array" ref="AT60">IF(#REF!="","",SUM(AS60:INDEX(AS60:AS266,MATCH(TRUE,INDEX(AS60:AS266="",0),0))))</f>
        <v>#REF!</v>
      </c>
      <c r="AU60" t="e">
        <f t="shared" si="31"/>
        <v>#REF!</v>
      </c>
      <c r="AW60" t="e">
        <f>IF(#REF!="","",SUM(#REF!))</f>
        <v>#REF!</v>
      </c>
      <c r="AX60" t="e">
        <f t="array" ref="AX60">IF(#REF!="","",SUM(AW60:INDEX(AW60:AW266,MATCH(TRUE,INDEX(AW60:AW266="",0),0))))</f>
        <v>#REF!</v>
      </c>
      <c r="AY60" t="e">
        <f t="shared" si="32"/>
        <v>#REF!</v>
      </c>
      <c r="BA60" t="e">
        <f>IF(#REF!="","",SUM(#REF!))</f>
        <v>#REF!</v>
      </c>
      <c r="BB60" t="e">
        <f t="array" ref="BB60">IF(#REF!="","",SUM(BA60:INDEX(BA60:BA266,MATCH(TRUE,INDEX(BA60:BA266="",0),0))))</f>
        <v>#REF!</v>
      </c>
      <c r="BC60" t="e">
        <f t="shared" si="33"/>
        <v>#REF!</v>
      </c>
      <c r="BE60" t="e">
        <f>IF(#REF!="","",SUM(#REF!))</f>
        <v>#REF!</v>
      </c>
      <c r="BF60" t="e">
        <f t="array" ref="BF60">IF(#REF!="","",SUM(BE60:INDEX(BE60:BE266,MATCH(TRUE,INDEX(BE60:BE266="",0),0))))</f>
        <v>#REF!</v>
      </c>
      <c r="BG60" t="e">
        <f t="shared" si="34"/>
        <v>#REF!</v>
      </c>
      <c r="BI60" t="e">
        <f>IF(#REF!="","",SUM(#REF!))</f>
        <v>#REF!</v>
      </c>
      <c r="BJ60" t="e">
        <f t="array" ref="BJ60">IF(#REF!="","",SUM(BI60:INDEX(BI60:BI266,MATCH(TRUE,INDEX(BI60:BI266="",0),0))))</f>
        <v>#REF!</v>
      </c>
      <c r="BK60" t="e">
        <f t="shared" si="35"/>
        <v>#REF!</v>
      </c>
      <c r="BM60" t="e">
        <f>IF(#REF!="","",SUM(#REF!))</f>
        <v>#REF!</v>
      </c>
      <c r="BN60" t="e">
        <f t="array" ref="BN60">IF(#REF!="","",SUM(BM60:INDEX(BM60:BM266,MATCH(TRUE,INDEX(BM60:BM266="",0),0))))</f>
        <v>#REF!</v>
      </c>
      <c r="BO60" t="e">
        <f t="shared" si="36"/>
        <v>#REF!</v>
      </c>
      <c r="BQ60" t="e">
        <f>IF(#REF!="","",SUM(#REF!))</f>
        <v>#REF!</v>
      </c>
      <c r="BR60" t="e">
        <f t="array" ref="BR60">IF(#REF!="","",SUM(BQ60:INDEX(BQ60:BQ266,MATCH(TRUE,INDEX(BQ60:BQ266="",0),0))))</f>
        <v>#REF!</v>
      </c>
      <c r="BS60" t="e">
        <f t="shared" si="37"/>
        <v>#REF!</v>
      </c>
      <c r="BU60" t="e">
        <f>IF(#REF!="","",SUM(#REF!))</f>
        <v>#REF!</v>
      </c>
      <c r="BV60" t="e">
        <f t="array" ref="BV60">IF(#REF!="","",SUM(BU60:INDEX(BU60:BU266,MATCH(TRUE,INDEX(BU60:BU266="",0),0))))</f>
        <v>#REF!</v>
      </c>
      <c r="BW60" t="e">
        <f t="shared" si="38"/>
        <v>#REF!</v>
      </c>
      <c r="BY60" t="e">
        <f>IF(#REF!="","",SUM(#REF!))</f>
        <v>#REF!</v>
      </c>
      <c r="BZ60" t="e">
        <f t="array" ref="BZ60">IF(#REF!="","",SUM(BY60:INDEX(BY60:BY266,MATCH(TRUE,INDEX(BY60:BY266="",0),0))))</f>
        <v>#REF!</v>
      </c>
      <c r="CA60" t="e">
        <f t="shared" si="39"/>
        <v>#REF!</v>
      </c>
      <c r="CC60" t="e">
        <f>IF(#REF!="","",SUM(#REF!))</f>
        <v>#REF!</v>
      </c>
      <c r="CD60" t="e">
        <f t="array" ref="CD60">IF(#REF!="","",SUM(CC60:INDEX(CC60:CC266,MATCH(TRUE,INDEX(CC60:CC266="",0),0))))</f>
        <v>#REF!</v>
      </c>
      <c r="CE60" t="e">
        <f t="shared" si="0"/>
        <v>#REF!</v>
      </c>
      <c r="CF60" t="str">
        <f t="array" ref="CF60">IFERROR(INDEX($CE$2:$CE$208,SMALL(IF(1-($CE$2:$CE$208=""),IF(1-(#REF!:#REF!&lt;&gt;""),ROW($CE$2:$CE$208)-ROW($CE$2)+1)), ROWS(#REF!:#REF!))),"")</f>
        <v/>
      </c>
      <c r="CG60" t="e">
        <f>IF(#REF!="","",SUM(#REF!))</f>
        <v>#REF!</v>
      </c>
      <c r="CH60" t="e">
        <f t="array" ref="CH60">IF(#REF!="","",SUM(CG60:INDEX(CG60:CG266,MATCH(TRUE,INDEX(CG60:CG266="",0),0))))</f>
        <v>#REF!</v>
      </c>
      <c r="CI60" t="e">
        <f t="shared" si="1"/>
        <v>#REF!</v>
      </c>
      <c r="CJ60" t="str">
        <f t="array" ref="CJ60">IFERROR(INDEX($CI$2:$CI$208,SMALL(IF(1-($CI$2:$CI$208=""),IF(1-(#REF!:#REF!&lt;&gt;""),ROW($CI$2:$CI$208)-ROW($CI$2)+1)), ROWS(#REF!:#REF!))),"")</f>
        <v/>
      </c>
      <c r="CK60" t="e">
        <f>IF(#REF!="","",SUM(#REF!))</f>
        <v>#REF!</v>
      </c>
      <c r="CL60" t="e">
        <f t="array" ref="CL60">IF(#REF!="","",SUM(CK60:INDEX(CK60:CK266,MATCH(TRUE,INDEX(CK60:CK266="",0),0))))</f>
        <v>#REF!</v>
      </c>
      <c r="CM60" t="e">
        <f t="shared" si="2"/>
        <v>#REF!</v>
      </c>
      <c r="CN60" t="str">
        <f t="array" ref="CN60">IFERROR(INDEX($CM$2:$CM$208,SMALL(IF(1-($CM$2:$CM$208=""),IF(1-(#REF!:#REF!&lt;&gt;""),ROW($CM$2:$CM$208)-ROW($CM$2)+1)), ROWS(#REF!:#REF!))),"")</f>
        <v/>
      </c>
      <c r="CO60" t="e">
        <f>IF(#REF!="","",SUM(#REF!))</f>
        <v>#REF!</v>
      </c>
      <c r="CP60" t="e">
        <f t="array" ref="CP60">IF(#REF!="","",SUM(CO60:INDEX(CO60:CO266,MATCH(TRUE,INDEX(CO60:CO266="",0),0))))</f>
        <v>#REF!</v>
      </c>
      <c r="CQ60" t="e">
        <f t="shared" si="3"/>
        <v>#REF!</v>
      </c>
      <c r="CR60" t="str">
        <f t="array" ref="CR60">IFERROR(INDEX($CQ$2:$CQ$208,SMALL(IF(1-($CQ$2:$CQ$208=""),IF(1-(#REF!:#REF!&lt;&gt;""),ROW($CQ$2:$CQ$208)-ROW($CQ$2)+1)), ROWS(#REF!:#REF!))),"")</f>
        <v/>
      </c>
      <c r="CS60" t="e">
        <f>IF(#REF!="","",SUM(#REF!))</f>
        <v>#REF!</v>
      </c>
      <c r="CT60" t="e">
        <f t="array" ref="CT60">IF(#REF!="","",SUM(CS60:INDEX(CS60:CS266,MATCH(TRUE,INDEX(CS60:CS266="",0),0))))</f>
        <v>#REF!</v>
      </c>
      <c r="CU60" t="e">
        <f t="shared" si="4"/>
        <v>#REF!</v>
      </c>
      <c r="CV60" t="str">
        <f t="array" ref="CV60">IFERROR(INDEX($CU$2:$CU$208,SMALL(IF(1-($CU$2:$CU$208=""),IF(1-(#REF!:#REF!&lt;&gt;""),ROW($CU$2:$CU$208)-ROW($CU$2)+1)), ROWS(#REF!:#REF!))),"")</f>
        <v/>
      </c>
      <c r="CW60" t="e">
        <f>IF(#REF!="","",SUM(#REF!))</f>
        <v>#REF!</v>
      </c>
      <c r="CX60" t="e">
        <f t="array" ref="CX60">IF(#REF!="","",SUM(CW60:INDEX(CW60:CW266,MATCH(TRUE,INDEX(CW60:CW266="",0),0))))</f>
        <v>#REF!</v>
      </c>
      <c r="CY60" t="e">
        <f t="shared" si="5"/>
        <v>#REF!</v>
      </c>
      <c r="CZ60" t="str">
        <f t="array" ref="CZ60">IFERROR(INDEX($CY$2:$CY$208,SMALL(IF(1-($CY$2:$CY$208=""),IF(1-(#REF!:#REF!&lt;&gt;""),ROW($CY$2:$CY$208)-ROW($CY$2)+1)), ROWS(#REF!:#REF!))),"")</f>
        <v/>
      </c>
      <c r="DA60" t="e">
        <f>IF(#REF!="","",SUM(#REF!))</f>
        <v>#REF!</v>
      </c>
      <c r="DB60" t="e">
        <f t="array" ref="DB60">IF(#REF!="","",SUM(DA60:INDEX(DA60:DA266,MATCH(TRUE,INDEX(DA60:DA266="",0),0))))</f>
        <v>#REF!</v>
      </c>
      <c r="DC60" t="e">
        <f t="shared" si="6"/>
        <v>#REF!</v>
      </c>
      <c r="DD60" t="str">
        <f t="array" ref="DD60">IFERROR(INDEX($DC$2:$DC$208,SMALL(IF(1-($DC$2:$DC$208=""),IF(1-(#REF!:#REF!&lt;&gt;""),ROW($DC$2:$DC$208)-ROW($DC$2)+1)), ROWS(#REF!:#REF!))),"")</f>
        <v/>
      </c>
      <c r="DE60" t="e">
        <f>IF(#REF!="","",SUM(#REF!))</f>
        <v>#REF!</v>
      </c>
      <c r="DF60" t="e">
        <f t="array" ref="DF60">IF(#REF!="","",SUM(DE60:INDEX(DE60:DE266,MATCH(TRUE,INDEX(DE60:DE266="",0),0))))</f>
        <v>#REF!</v>
      </c>
      <c r="DG60" t="e">
        <f t="shared" si="7"/>
        <v>#REF!</v>
      </c>
      <c r="DH60" t="str">
        <f t="array" ref="DH60">IFERROR(INDEX($DG$2:$DG$208,SMALL(IF(1-($DG$2:$DG$208=""),IF(1-(#REF!:#REF!&lt;&gt;""),ROW($DG$2:$DG$208)-ROW($DG$2)+1)), ROWS(#REF!:#REF!))),"")</f>
        <v/>
      </c>
      <c r="DI60" t="e">
        <f>IF(#REF!="","",SUM(#REF!))</f>
        <v>#REF!</v>
      </c>
      <c r="DJ60" t="e">
        <f t="array" ref="DJ60">IF(#REF!="","",SUM(DI60:INDEX(DI60:DI266,MATCH(TRUE,INDEX(DI60:DI266="",0),0))))</f>
        <v>#REF!</v>
      </c>
      <c r="DK60" t="e">
        <f t="shared" si="8"/>
        <v>#REF!</v>
      </c>
      <c r="DL60" t="str">
        <f t="array" ref="DL60">IFERROR(INDEX($DK$2:$DK$208,SMALL(IF(1-($DK$2:$DK$208=""),IF(1-(#REF!:#REF!&lt;&gt;""),ROW($DK$2:$DK$208)-ROW($DK$2)+1)), ROWS(#REF!:#REF!))),"")</f>
        <v/>
      </c>
      <c r="DM60" t="e">
        <f>IF(#REF!="","",SUM(#REF!))</f>
        <v>#REF!</v>
      </c>
      <c r="DN60" t="e">
        <f t="array" ref="DN60">IF(#REF!="","",SUM(DM60:INDEX(DM60:DM266,MATCH(TRUE,INDEX(DM60:DM266="",0),0))))</f>
        <v>#REF!</v>
      </c>
      <c r="DO60" t="e">
        <f t="shared" si="9"/>
        <v>#REF!</v>
      </c>
      <c r="DP60" t="str">
        <f t="array" ref="DP60">IFERROR(INDEX($DO$2:$DO$208,SMALL(IF(1-($DO$2:$DO$208=""),IF(1-(#REF!:#REF!&lt;&gt;""),ROW($DO$2:$DO$208)-ROW($DO$2)+1)), ROWS(#REF!:#REF!))),"")</f>
        <v/>
      </c>
      <c r="DQ60" t="e">
        <f>IF(#REF!="","",SUM(#REF!))</f>
        <v>#REF!</v>
      </c>
      <c r="DR60" t="e">
        <f t="array" ref="DR60">IF(#REF!="","",SUM(DQ60:INDEX(DQ60:DQ266,MATCH(TRUE,INDEX(DQ60:DQ266="",0),0))))</f>
        <v>#REF!</v>
      </c>
      <c r="DS60" t="e">
        <f t="shared" si="10"/>
        <v>#REF!</v>
      </c>
      <c r="DT60" t="str">
        <f t="array" ref="DT60">IFERROR(INDEX($DS$2:$DS$208,SMALL(IF(1-($DS$2:$DS$208=""),IF(1-(#REF!:#REF!&lt;&gt;""),ROW($DS$2:$DS$208)-ROW($DS$2)+1)), ROWS(#REF!:#REF!))),"")</f>
        <v/>
      </c>
      <c r="DU60" t="e">
        <f>IF(#REF!="","",SUM(#REF!))</f>
        <v>#REF!</v>
      </c>
      <c r="DV60" t="e">
        <f t="array" ref="DV60">IF(#REF!="","",SUM(DU60:INDEX(DU60:DU266,MATCH(TRUE,INDEX(DU60:DU266="",0),0))))</f>
        <v>#REF!</v>
      </c>
      <c r="DW60" t="e">
        <f t="shared" si="11"/>
        <v>#REF!</v>
      </c>
      <c r="DX60" t="str">
        <f t="array" ref="DX60">IFERROR(INDEX($DW$2:$DW$208,SMALL(IF(1-($DW$2:$DW$208=""),IF(1-(#REF!:#REF!&lt;&gt;""),ROW($DW$2:$DW$208)-ROW($DW$2)+1)), ROWS(#REF!:#REF!))),"")</f>
        <v/>
      </c>
      <c r="DY60" t="e">
        <f>IF(#REF!="","",SUM(#REF!))</f>
        <v>#REF!</v>
      </c>
      <c r="DZ60" t="e">
        <f t="array" ref="DZ60">IF(#REF!="","",SUM(DY60:INDEX(DY60:DY266,MATCH(TRUE,INDEX(DY60:DY266="",0),0))))</f>
        <v>#REF!</v>
      </c>
      <c r="EA60" t="e">
        <f t="shared" si="12"/>
        <v>#REF!</v>
      </c>
      <c r="EB60" t="str">
        <f t="array" ref="EB60">IFERROR(INDEX($EA$2:$EA$208,SMALL(IF(1-($EA$2:$EA$208=""),IF(1-(#REF!:#REF!&lt;&gt;""),ROW($EA$2:$EA$208)-ROW($EA$2)+1)), ROWS(#REF!:#REF!))),"")</f>
        <v/>
      </c>
      <c r="EC60" t="e">
        <f>IF(#REF!="","",SUM(#REF!))</f>
        <v>#REF!</v>
      </c>
      <c r="ED60" t="e">
        <f t="array" ref="ED60">IF(#REF!="","",SUM(EC60:INDEX(EC60:EC266,MATCH(TRUE,INDEX(EC60:EC266="",0),0))))</f>
        <v>#REF!</v>
      </c>
      <c r="EE60" t="e">
        <f t="shared" si="13"/>
        <v>#REF!</v>
      </c>
      <c r="EF60" t="str">
        <f t="array" ref="EF60">IFERROR(INDEX($EE$2:$EE$208,SMALL(IF(1-($EE$2:$EE$208=""),IF(1-(#REF!:#REF!&lt;&gt;""),ROW($EE$2:$EE$208)-ROW($EE$2)+1)), ROWS(#REF!:#REF!))),"")</f>
        <v/>
      </c>
      <c r="EG60" t="e">
        <f>IF(#REF!="","",SUM(#REF!))</f>
        <v>#REF!</v>
      </c>
      <c r="EH60" t="e">
        <f t="array" ref="EH60">IF(#REF!="","",SUM(EG60:INDEX(EG60:EG266,MATCH(TRUE,INDEX(EG60:EG266="",0),0))))</f>
        <v>#REF!</v>
      </c>
      <c r="EI60" t="e">
        <f t="shared" si="14"/>
        <v>#REF!</v>
      </c>
      <c r="EJ60" t="str">
        <f t="array" ref="EJ60">IFERROR(INDEX($EI$2:$EI$208,SMALL(IF(1-($EI$2:$EI$208=""),IF(1-(#REF!:#REF!&lt;&gt;""),ROW($EI$2:$EI$208)-ROW($EI$2)+1)), ROWS(#REF!:#REF!))),"")</f>
        <v/>
      </c>
      <c r="EK60" t="e">
        <f>IF(#REF!="","",SUM(#REF!))</f>
        <v>#REF!</v>
      </c>
      <c r="EL60" t="e">
        <f t="array" ref="EL60">IF(#REF!="","",SUM(EK60:INDEX(EK60:EK266,MATCH(TRUE,INDEX(EK60:EK266="",0),0))))</f>
        <v>#REF!</v>
      </c>
      <c r="EM60" t="e">
        <f t="shared" si="15"/>
        <v>#REF!</v>
      </c>
      <c r="EN60" t="str">
        <f t="array" ref="EN60">IFERROR(INDEX($EM$2:$EM$208,SMALL(IF(1-($EM$2:$EM$208=""),IF(1-(#REF!:#REF!&lt;&gt;""),ROW($EM$2:$EM$208)-ROW($EM$2)+1)), ROWS(#REF!:#REF!))),"")</f>
        <v/>
      </c>
      <c r="EO60" t="e">
        <f>IF(#REF!="","",SUM(#REF!))</f>
        <v>#REF!</v>
      </c>
      <c r="EP60" t="e">
        <f t="array" ref="EP60">IF(#REF!="","",SUM(EO60:INDEX(EO60:EO266,MATCH(TRUE,INDEX(EO60:EO266="",0),0))))</f>
        <v>#REF!</v>
      </c>
      <c r="EQ60" t="e">
        <f t="shared" si="16"/>
        <v>#REF!</v>
      </c>
      <c r="ER60" t="str">
        <f t="array" ref="ER60">IFERROR(INDEX($EQ$2:$EQ$208,SMALL(IF(1-($EQ$2:$EQ$208=""),IF(1-(#REF!:#REF!&lt;&gt;""),ROW($EQ$2:$EQ$208)-ROW($EQ$2)+1)), ROWS(#REF!:#REF!))),"")</f>
        <v/>
      </c>
      <c r="ES60" t="e">
        <f>IF(#REF!="","",SUM(#REF!))</f>
        <v>#REF!</v>
      </c>
      <c r="ET60" t="e">
        <f t="array" ref="ET60">IF(#REF!="","",SUM(ES60:INDEX(ES60:ES266,MATCH(TRUE,INDEX(ES60:ES266="",0),0))))</f>
        <v>#REF!</v>
      </c>
      <c r="EU60" t="e">
        <f t="shared" si="17"/>
        <v>#REF!</v>
      </c>
      <c r="EV60" t="str">
        <f t="array" ref="EV60">IFERROR(INDEX($EU$2:$EU$208,SMALL(IF(1-($EU$2:$EU$208=""),IF(1-(#REF!:#REF!&lt;&gt;""),ROW($EU$2:$EU$208)-ROW($EU$2)+1)), ROWS(#REF!:#REF!))),"")</f>
        <v/>
      </c>
      <c r="EW60" t="e">
        <f>IF(#REF!="","",SUM(#REF!))</f>
        <v>#REF!</v>
      </c>
      <c r="EX60" t="e">
        <f t="array" ref="EX60">IF(#REF!="","",SUM(EW60:INDEX(EW60:EW266,MATCH(TRUE,INDEX(EW60:EW266="",0),0))))</f>
        <v>#REF!</v>
      </c>
      <c r="EY60" t="e">
        <f t="shared" si="18"/>
        <v>#REF!</v>
      </c>
      <c r="EZ60" t="str">
        <f t="array" ref="EZ60">IFERROR(INDEX($EY$2:$EY$208,SMALL(IF(1-($EY$2:$EY$208=""),IF(1-(#REF!:#REF!&lt;&gt;""),ROW($EY$2:$EY$208)-ROW($EY$2)+1)), ROWS(#REF!:#REF!))),"")</f>
        <v/>
      </c>
      <c r="FA60" t="e">
        <f>IF(#REF!="","",SUM(#REF!))</f>
        <v>#REF!</v>
      </c>
      <c r="FB60" t="e">
        <f t="array" ref="FB60">IF(#REF!="","",SUM(FA60:INDEX(FA60:FA266,MATCH(TRUE,INDEX(FA60:FA266="",0),0))))</f>
        <v>#REF!</v>
      </c>
      <c r="FC60" t="e">
        <f t="shared" si="19"/>
        <v>#REF!</v>
      </c>
      <c r="FD60" t="str">
        <f t="array" ref="FD60">IFERROR(INDEX($FC$2:$FC$208,SMALL(IF(1-($FC$2:$FC$208=""),IF(1-(#REF!:#REF!&lt;&gt;""),ROW($FC$2:$FC$208)-ROW($FC$2)+1)), ROWS(#REF!:#REF!))),"")</f>
        <v/>
      </c>
    </row>
    <row r="61" spans="1:160" x14ac:dyDescent="0.25">
      <c r="A61" t="e">
        <f>IF(#REF!="","",SUM(#REF!))</f>
        <v>#REF!</v>
      </c>
      <c r="B61" t="e">
        <f t="array" ref="B61">IF(#REF!="","",SUM($A61:INDEX(A61:$A$208,MATCH(TRUE,INDEX($A61:$A$208="",0),0))))</f>
        <v>#REF!</v>
      </c>
      <c r="C61" t="e">
        <f t="shared" si="20"/>
        <v>#REF!</v>
      </c>
      <c r="E61" t="e">
        <f>IF(#REF!="","",SUM(#REF!))</f>
        <v>#REF!</v>
      </c>
      <c r="F61" t="e">
        <f t="array" ref="F61">IF(#REF!="","",SUM($E61:INDEX(E61:$E$208,MATCH(TRUE,INDEX($E61:$E$208="",0),0))))</f>
        <v>#REF!</v>
      </c>
      <c r="G61" t="e">
        <f t="shared" si="21"/>
        <v>#REF!</v>
      </c>
      <c r="I61" t="e">
        <f>IF(#REF!="","",SUM(#REF!))</f>
        <v>#REF!</v>
      </c>
      <c r="J61" t="e">
        <f t="array" ref="J61">IF(#REF!="","",SUM(I61:INDEX(I61:I267,MATCH(TRUE,INDEX(I61:I267="",0),0))))</f>
        <v>#REF!</v>
      </c>
      <c r="K61" t="e">
        <f t="shared" si="22"/>
        <v>#REF!</v>
      </c>
      <c r="M61" t="e">
        <f>IF(#REF!="","",SUM(#REF!))</f>
        <v>#REF!</v>
      </c>
      <c r="N61" t="e">
        <f t="array" ref="N61">IF(#REF!="","",SUM(M61:INDEX(M61:M267,MATCH(TRUE,INDEX(M61:M267="",0),0))))</f>
        <v>#REF!</v>
      </c>
      <c r="O61" t="e">
        <f t="shared" si="23"/>
        <v>#REF!</v>
      </c>
      <c r="Q61" t="e">
        <f>IF(#REF!="","",SUM(#REF!))</f>
        <v>#REF!</v>
      </c>
      <c r="R61" t="e">
        <f t="array" ref="R61">IF(#REF!="","",SUM(Q61:INDEX(Q61:Q267,MATCH(TRUE,INDEX(Q61:Q267="",0),0))))</f>
        <v>#REF!</v>
      </c>
      <c r="S61" t="e">
        <f t="shared" si="24"/>
        <v>#REF!</v>
      </c>
      <c r="U61" t="e">
        <f>IF(#REF!="","",SUM(#REF!))</f>
        <v>#REF!</v>
      </c>
      <c r="V61" t="e">
        <f t="array" ref="V61">IF(#REF!="","",SUM(U61:INDEX(U61:U267,MATCH(TRUE,INDEX(U61:U267="",0),0))))</f>
        <v>#REF!</v>
      </c>
      <c r="W61" t="e">
        <f t="shared" si="25"/>
        <v>#REF!</v>
      </c>
      <c r="Y61" t="e">
        <f>IF(#REF!="","",SUM(#REF!))</f>
        <v>#REF!</v>
      </c>
      <c r="Z61" t="e">
        <f t="array" ref="Z61">IF(#REF!="","",SUM(Y61:INDEX(Y61:Y267,MATCH(TRUE,INDEX(Y61:Y267="",0),0))))</f>
        <v>#REF!</v>
      </c>
      <c r="AA61" t="e">
        <f t="shared" si="26"/>
        <v>#REF!</v>
      </c>
      <c r="AC61" t="e">
        <f>IF(#REF!="","",SUM(#REF!))</f>
        <v>#REF!</v>
      </c>
      <c r="AD61" t="e">
        <f t="array" ref="AD61">IF(#REF!="","",SUM(AC61:INDEX(AC61:AC267,MATCH(TRUE,INDEX(AC61:AC267="",0),0))))</f>
        <v>#REF!</v>
      </c>
      <c r="AE61" t="e">
        <f t="shared" si="27"/>
        <v>#REF!</v>
      </c>
      <c r="AG61" t="e">
        <f>IF(#REF!="","",SUM(#REF!))</f>
        <v>#REF!</v>
      </c>
      <c r="AH61" t="e">
        <f t="array" ref="AH61">IF(#REF!="","",SUM(AG61:INDEX(AG61:AG267,MATCH(TRUE,INDEX(AG61:AG267="",0),0))))</f>
        <v>#REF!</v>
      </c>
      <c r="AI61" t="e">
        <f t="shared" si="28"/>
        <v>#REF!</v>
      </c>
      <c r="AK61" t="e">
        <f>IF(#REF!="","",SUM(#REF!))</f>
        <v>#REF!</v>
      </c>
      <c r="AL61" t="e">
        <f t="array" ref="AL61">IF(#REF!="","",SUM(AK61:INDEX(AK61:AK267,MATCH(TRUE,INDEX(AK61:AK267="",0),0))))</f>
        <v>#REF!</v>
      </c>
      <c r="AM61" t="e">
        <f t="shared" si="29"/>
        <v>#REF!</v>
      </c>
      <c r="AO61" t="e">
        <f>IF(#REF!="","",SUM(#REF!))</f>
        <v>#REF!</v>
      </c>
      <c r="AP61" t="e">
        <f t="array" ref="AP61">IF(#REF!="","",SUM(AO61:INDEX(AO61:AO267,MATCH(TRUE,INDEX(AO61:AO267="",0),0))))</f>
        <v>#REF!</v>
      </c>
      <c r="AQ61" t="e">
        <f t="shared" si="30"/>
        <v>#REF!</v>
      </c>
      <c r="AS61" t="e">
        <f>IF(#REF!="","",SUM(#REF!))</f>
        <v>#REF!</v>
      </c>
      <c r="AT61" t="e">
        <f t="array" ref="AT61">IF(#REF!="","",SUM(AS61:INDEX(AS61:AS267,MATCH(TRUE,INDEX(AS61:AS267="",0),0))))</f>
        <v>#REF!</v>
      </c>
      <c r="AU61" t="e">
        <f t="shared" si="31"/>
        <v>#REF!</v>
      </c>
      <c r="AW61" t="e">
        <f>IF(#REF!="","",SUM(#REF!))</f>
        <v>#REF!</v>
      </c>
      <c r="AX61" t="e">
        <f t="array" ref="AX61">IF(#REF!="","",SUM(AW61:INDEX(AW61:AW267,MATCH(TRUE,INDEX(AW61:AW267="",0),0))))</f>
        <v>#REF!</v>
      </c>
      <c r="AY61" t="e">
        <f t="shared" si="32"/>
        <v>#REF!</v>
      </c>
      <c r="BA61" t="e">
        <f>IF(#REF!="","",SUM(#REF!))</f>
        <v>#REF!</v>
      </c>
      <c r="BB61" t="e">
        <f t="array" ref="BB61">IF(#REF!="","",SUM(BA61:INDEX(BA61:BA267,MATCH(TRUE,INDEX(BA61:BA267="",0),0))))</f>
        <v>#REF!</v>
      </c>
      <c r="BC61" t="e">
        <f t="shared" si="33"/>
        <v>#REF!</v>
      </c>
      <c r="BE61" t="e">
        <f>IF(#REF!="","",SUM(#REF!))</f>
        <v>#REF!</v>
      </c>
      <c r="BF61" t="e">
        <f t="array" ref="BF61">IF(#REF!="","",SUM(BE61:INDEX(BE61:BE267,MATCH(TRUE,INDEX(BE61:BE267="",0),0))))</f>
        <v>#REF!</v>
      </c>
      <c r="BG61" t="e">
        <f t="shared" si="34"/>
        <v>#REF!</v>
      </c>
      <c r="BI61" t="e">
        <f>IF(#REF!="","",SUM(#REF!))</f>
        <v>#REF!</v>
      </c>
      <c r="BJ61" t="e">
        <f t="array" ref="BJ61">IF(#REF!="","",SUM(BI61:INDEX(BI61:BI267,MATCH(TRUE,INDEX(BI61:BI267="",0),0))))</f>
        <v>#REF!</v>
      </c>
      <c r="BK61" t="e">
        <f t="shared" si="35"/>
        <v>#REF!</v>
      </c>
      <c r="BM61" t="e">
        <f>IF(#REF!="","",SUM(#REF!))</f>
        <v>#REF!</v>
      </c>
      <c r="BN61" t="e">
        <f t="array" ref="BN61">IF(#REF!="","",SUM(BM61:INDEX(BM61:BM267,MATCH(TRUE,INDEX(BM61:BM267="",0),0))))</f>
        <v>#REF!</v>
      </c>
      <c r="BO61" t="e">
        <f t="shared" si="36"/>
        <v>#REF!</v>
      </c>
      <c r="BQ61" t="e">
        <f>IF(#REF!="","",SUM(#REF!))</f>
        <v>#REF!</v>
      </c>
      <c r="BR61" t="e">
        <f t="array" ref="BR61">IF(#REF!="","",SUM(BQ61:INDEX(BQ61:BQ267,MATCH(TRUE,INDEX(BQ61:BQ267="",0),0))))</f>
        <v>#REF!</v>
      </c>
      <c r="BS61" t="e">
        <f t="shared" si="37"/>
        <v>#REF!</v>
      </c>
      <c r="BU61" t="e">
        <f>IF(#REF!="","",SUM(#REF!))</f>
        <v>#REF!</v>
      </c>
      <c r="BV61" t="e">
        <f t="array" ref="BV61">IF(#REF!="","",SUM(BU61:INDEX(BU61:BU267,MATCH(TRUE,INDEX(BU61:BU267="",0),0))))</f>
        <v>#REF!</v>
      </c>
      <c r="BW61" t="e">
        <f t="shared" si="38"/>
        <v>#REF!</v>
      </c>
      <c r="BY61" t="e">
        <f>IF(#REF!="","",SUM(#REF!))</f>
        <v>#REF!</v>
      </c>
      <c r="BZ61" t="e">
        <f t="array" ref="BZ61">IF(#REF!="","",SUM(BY61:INDEX(BY61:BY267,MATCH(TRUE,INDEX(BY61:BY267="",0),0))))</f>
        <v>#REF!</v>
      </c>
      <c r="CA61" t="e">
        <f t="shared" si="39"/>
        <v>#REF!</v>
      </c>
      <c r="CC61" t="e">
        <f>IF(#REF!="","",SUM(#REF!))</f>
        <v>#REF!</v>
      </c>
      <c r="CD61" t="e">
        <f t="array" ref="CD61">IF(#REF!="","",SUM(CC61:INDEX(CC61:CC267,MATCH(TRUE,INDEX(CC61:CC267="",0),0))))</f>
        <v>#REF!</v>
      </c>
      <c r="CE61" t="e">
        <f t="shared" si="0"/>
        <v>#REF!</v>
      </c>
      <c r="CF61" t="str">
        <f t="array" ref="CF61">IFERROR(INDEX($CE$2:$CE$208,SMALL(IF(1-($CE$2:$CE$208=""),IF(1-(#REF!:#REF!&lt;&gt;""),ROW($CE$2:$CE$208)-ROW($CE$2)+1)), ROWS(#REF!:#REF!))),"")</f>
        <v/>
      </c>
      <c r="CG61" t="e">
        <f>IF(#REF!="","",SUM(#REF!))</f>
        <v>#REF!</v>
      </c>
      <c r="CH61" t="e">
        <f t="array" ref="CH61">IF(#REF!="","",SUM(CG61:INDEX(CG61:CG267,MATCH(TRUE,INDEX(CG61:CG267="",0),0))))</f>
        <v>#REF!</v>
      </c>
      <c r="CI61" t="e">
        <f t="shared" si="1"/>
        <v>#REF!</v>
      </c>
      <c r="CJ61" t="str">
        <f t="array" ref="CJ61">IFERROR(INDEX($CI$2:$CI$208,SMALL(IF(1-($CI$2:$CI$208=""),IF(1-(#REF!:#REF!&lt;&gt;""),ROW($CI$2:$CI$208)-ROW($CI$2)+1)), ROWS(#REF!:#REF!))),"")</f>
        <v/>
      </c>
      <c r="CK61" t="e">
        <f>IF(#REF!="","",SUM(#REF!))</f>
        <v>#REF!</v>
      </c>
      <c r="CL61" t="e">
        <f t="array" ref="CL61">IF(#REF!="","",SUM(CK61:INDEX(CK61:CK267,MATCH(TRUE,INDEX(CK61:CK267="",0),0))))</f>
        <v>#REF!</v>
      </c>
      <c r="CM61" t="e">
        <f t="shared" si="2"/>
        <v>#REF!</v>
      </c>
      <c r="CN61" t="str">
        <f t="array" ref="CN61">IFERROR(INDEX($CM$2:$CM$208,SMALL(IF(1-($CM$2:$CM$208=""),IF(1-(#REF!:#REF!&lt;&gt;""),ROW($CM$2:$CM$208)-ROW($CM$2)+1)), ROWS(#REF!:#REF!))),"")</f>
        <v/>
      </c>
      <c r="CO61" t="e">
        <f>IF(#REF!="","",SUM(#REF!))</f>
        <v>#REF!</v>
      </c>
      <c r="CP61" t="e">
        <f t="array" ref="CP61">IF(#REF!="","",SUM(CO61:INDEX(CO61:CO267,MATCH(TRUE,INDEX(CO61:CO267="",0),0))))</f>
        <v>#REF!</v>
      </c>
      <c r="CQ61" t="e">
        <f t="shared" si="3"/>
        <v>#REF!</v>
      </c>
      <c r="CR61" t="str">
        <f t="array" ref="CR61">IFERROR(INDEX($CQ$2:$CQ$208,SMALL(IF(1-($CQ$2:$CQ$208=""),IF(1-(#REF!:#REF!&lt;&gt;""),ROW($CQ$2:$CQ$208)-ROW($CQ$2)+1)), ROWS(#REF!:#REF!))),"")</f>
        <v/>
      </c>
      <c r="CS61" t="e">
        <f>IF(#REF!="","",SUM(#REF!))</f>
        <v>#REF!</v>
      </c>
      <c r="CT61" t="e">
        <f t="array" ref="CT61">IF(#REF!="","",SUM(CS61:INDEX(CS61:CS267,MATCH(TRUE,INDEX(CS61:CS267="",0),0))))</f>
        <v>#REF!</v>
      </c>
      <c r="CU61" t="e">
        <f t="shared" si="4"/>
        <v>#REF!</v>
      </c>
      <c r="CV61" t="str">
        <f t="array" ref="CV61">IFERROR(INDEX($CU$2:$CU$208,SMALL(IF(1-($CU$2:$CU$208=""),IF(1-(#REF!:#REF!&lt;&gt;""),ROW($CU$2:$CU$208)-ROW($CU$2)+1)), ROWS(#REF!:#REF!))),"")</f>
        <v/>
      </c>
      <c r="CW61" t="e">
        <f>IF(#REF!="","",SUM(#REF!))</f>
        <v>#REF!</v>
      </c>
      <c r="CX61" t="e">
        <f t="array" ref="CX61">IF(#REF!="","",SUM(CW61:INDEX(CW61:CW267,MATCH(TRUE,INDEX(CW61:CW267="",0),0))))</f>
        <v>#REF!</v>
      </c>
      <c r="CY61" t="e">
        <f t="shared" si="5"/>
        <v>#REF!</v>
      </c>
      <c r="CZ61" t="str">
        <f t="array" ref="CZ61">IFERROR(INDEX($CY$2:$CY$208,SMALL(IF(1-($CY$2:$CY$208=""),IF(1-(#REF!:#REF!&lt;&gt;""),ROW($CY$2:$CY$208)-ROW($CY$2)+1)), ROWS(#REF!:#REF!))),"")</f>
        <v/>
      </c>
      <c r="DA61" t="e">
        <f>IF(#REF!="","",SUM(#REF!))</f>
        <v>#REF!</v>
      </c>
      <c r="DB61" t="e">
        <f t="array" ref="DB61">IF(#REF!="","",SUM(DA61:INDEX(DA61:DA267,MATCH(TRUE,INDEX(DA61:DA267="",0),0))))</f>
        <v>#REF!</v>
      </c>
      <c r="DC61" t="e">
        <f t="shared" si="6"/>
        <v>#REF!</v>
      </c>
      <c r="DD61" t="str">
        <f t="array" ref="DD61">IFERROR(INDEX($DC$2:$DC$208,SMALL(IF(1-($DC$2:$DC$208=""),IF(1-(#REF!:#REF!&lt;&gt;""),ROW($DC$2:$DC$208)-ROW($DC$2)+1)), ROWS(#REF!:#REF!))),"")</f>
        <v/>
      </c>
      <c r="DE61" t="e">
        <f>IF(#REF!="","",SUM(#REF!))</f>
        <v>#REF!</v>
      </c>
      <c r="DF61" t="e">
        <f t="array" ref="DF61">IF(#REF!="","",SUM(DE61:INDEX(DE61:DE267,MATCH(TRUE,INDEX(DE61:DE267="",0),0))))</f>
        <v>#REF!</v>
      </c>
      <c r="DG61" t="e">
        <f t="shared" si="7"/>
        <v>#REF!</v>
      </c>
      <c r="DH61" t="str">
        <f t="array" ref="DH61">IFERROR(INDEX($DG$2:$DG$208,SMALL(IF(1-($DG$2:$DG$208=""),IF(1-(#REF!:#REF!&lt;&gt;""),ROW($DG$2:$DG$208)-ROW($DG$2)+1)), ROWS(#REF!:#REF!))),"")</f>
        <v/>
      </c>
      <c r="DI61" t="e">
        <f>IF(#REF!="","",SUM(#REF!))</f>
        <v>#REF!</v>
      </c>
      <c r="DJ61" t="e">
        <f t="array" ref="DJ61">IF(#REF!="","",SUM(DI61:INDEX(DI61:DI267,MATCH(TRUE,INDEX(DI61:DI267="",0),0))))</f>
        <v>#REF!</v>
      </c>
      <c r="DK61" t="e">
        <f t="shared" si="8"/>
        <v>#REF!</v>
      </c>
      <c r="DL61" t="str">
        <f t="array" ref="DL61">IFERROR(INDEX($DK$2:$DK$208,SMALL(IF(1-($DK$2:$DK$208=""),IF(1-(#REF!:#REF!&lt;&gt;""),ROW($DK$2:$DK$208)-ROW($DK$2)+1)), ROWS(#REF!:#REF!))),"")</f>
        <v/>
      </c>
      <c r="DM61" t="e">
        <f>IF(#REF!="","",SUM(#REF!))</f>
        <v>#REF!</v>
      </c>
      <c r="DN61" t="e">
        <f t="array" ref="DN61">IF(#REF!="","",SUM(DM61:INDEX(DM61:DM267,MATCH(TRUE,INDEX(DM61:DM267="",0),0))))</f>
        <v>#REF!</v>
      </c>
      <c r="DO61" t="e">
        <f t="shared" si="9"/>
        <v>#REF!</v>
      </c>
      <c r="DP61" t="str">
        <f t="array" ref="DP61">IFERROR(INDEX($DO$2:$DO$208,SMALL(IF(1-($DO$2:$DO$208=""),IF(1-(#REF!:#REF!&lt;&gt;""),ROW($DO$2:$DO$208)-ROW($DO$2)+1)), ROWS(#REF!:#REF!))),"")</f>
        <v/>
      </c>
      <c r="DQ61" t="e">
        <f>IF(#REF!="","",SUM(#REF!))</f>
        <v>#REF!</v>
      </c>
      <c r="DR61" t="e">
        <f t="array" ref="DR61">IF(#REF!="","",SUM(DQ61:INDEX(DQ61:DQ267,MATCH(TRUE,INDEX(DQ61:DQ267="",0),0))))</f>
        <v>#REF!</v>
      </c>
      <c r="DS61" t="e">
        <f t="shared" si="10"/>
        <v>#REF!</v>
      </c>
      <c r="DT61" t="str">
        <f t="array" ref="DT61">IFERROR(INDEX($DS$2:$DS$208,SMALL(IF(1-($DS$2:$DS$208=""),IF(1-(#REF!:#REF!&lt;&gt;""),ROW($DS$2:$DS$208)-ROW($DS$2)+1)), ROWS(#REF!:#REF!))),"")</f>
        <v/>
      </c>
      <c r="DU61" t="e">
        <f>IF(#REF!="","",SUM(#REF!))</f>
        <v>#REF!</v>
      </c>
      <c r="DV61" t="e">
        <f t="array" ref="DV61">IF(#REF!="","",SUM(DU61:INDEX(DU61:DU267,MATCH(TRUE,INDEX(DU61:DU267="",0),0))))</f>
        <v>#REF!</v>
      </c>
      <c r="DW61" t="e">
        <f t="shared" si="11"/>
        <v>#REF!</v>
      </c>
      <c r="DX61" t="str">
        <f t="array" ref="DX61">IFERROR(INDEX($DW$2:$DW$208,SMALL(IF(1-($DW$2:$DW$208=""),IF(1-(#REF!:#REF!&lt;&gt;""),ROW($DW$2:$DW$208)-ROW($DW$2)+1)), ROWS(#REF!:#REF!))),"")</f>
        <v/>
      </c>
      <c r="DY61" t="e">
        <f>IF(#REF!="","",SUM(#REF!))</f>
        <v>#REF!</v>
      </c>
      <c r="DZ61" t="e">
        <f t="array" ref="DZ61">IF(#REF!="","",SUM(DY61:INDEX(DY61:DY267,MATCH(TRUE,INDEX(DY61:DY267="",0),0))))</f>
        <v>#REF!</v>
      </c>
      <c r="EA61" t="e">
        <f t="shared" si="12"/>
        <v>#REF!</v>
      </c>
      <c r="EB61" t="str">
        <f t="array" ref="EB61">IFERROR(INDEX($EA$2:$EA$208,SMALL(IF(1-($EA$2:$EA$208=""),IF(1-(#REF!:#REF!&lt;&gt;""),ROW($EA$2:$EA$208)-ROW($EA$2)+1)), ROWS(#REF!:#REF!))),"")</f>
        <v/>
      </c>
      <c r="EC61" t="e">
        <f>IF(#REF!="","",SUM(#REF!))</f>
        <v>#REF!</v>
      </c>
      <c r="ED61" t="e">
        <f t="array" ref="ED61">IF(#REF!="","",SUM(EC61:INDEX(EC61:EC267,MATCH(TRUE,INDEX(EC61:EC267="",0),0))))</f>
        <v>#REF!</v>
      </c>
      <c r="EE61" t="e">
        <f t="shared" si="13"/>
        <v>#REF!</v>
      </c>
      <c r="EF61" t="str">
        <f t="array" ref="EF61">IFERROR(INDEX($EE$2:$EE$208,SMALL(IF(1-($EE$2:$EE$208=""),IF(1-(#REF!:#REF!&lt;&gt;""),ROW($EE$2:$EE$208)-ROW($EE$2)+1)), ROWS(#REF!:#REF!))),"")</f>
        <v/>
      </c>
      <c r="EG61" t="e">
        <f>IF(#REF!="","",SUM(#REF!))</f>
        <v>#REF!</v>
      </c>
      <c r="EH61" t="e">
        <f t="array" ref="EH61">IF(#REF!="","",SUM(EG61:INDEX(EG61:EG267,MATCH(TRUE,INDEX(EG61:EG267="",0),0))))</f>
        <v>#REF!</v>
      </c>
      <c r="EI61" t="e">
        <f t="shared" si="14"/>
        <v>#REF!</v>
      </c>
      <c r="EJ61" t="str">
        <f t="array" ref="EJ61">IFERROR(INDEX($EI$2:$EI$208,SMALL(IF(1-($EI$2:$EI$208=""),IF(1-(#REF!:#REF!&lt;&gt;""),ROW($EI$2:$EI$208)-ROW($EI$2)+1)), ROWS(#REF!:#REF!))),"")</f>
        <v/>
      </c>
      <c r="EK61" t="e">
        <f>IF(#REF!="","",SUM(#REF!))</f>
        <v>#REF!</v>
      </c>
      <c r="EL61" t="e">
        <f t="array" ref="EL61">IF(#REF!="","",SUM(EK61:INDEX(EK61:EK267,MATCH(TRUE,INDEX(EK61:EK267="",0),0))))</f>
        <v>#REF!</v>
      </c>
      <c r="EM61" t="e">
        <f t="shared" si="15"/>
        <v>#REF!</v>
      </c>
      <c r="EN61" t="str">
        <f t="array" ref="EN61">IFERROR(INDEX($EM$2:$EM$208,SMALL(IF(1-($EM$2:$EM$208=""),IF(1-(#REF!:#REF!&lt;&gt;""),ROW($EM$2:$EM$208)-ROW($EM$2)+1)), ROWS(#REF!:#REF!))),"")</f>
        <v/>
      </c>
      <c r="EO61" t="e">
        <f>IF(#REF!="","",SUM(#REF!))</f>
        <v>#REF!</v>
      </c>
      <c r="EP61" t="e">
        <f t="array" ref="EP61">IF(#REF!="","",SUM(EO61:INDEX(EO61:EO267,MATCH(TRUE,INDEX(EO61:EO267="",0),0))))</f>
        <v>#REF!</v>
      </c>
      <c r="EQ61" t="e">
        <f t="shared" si="16"/>
        <v>#REF!</v>
      </c>
      <c r="ER61" t="str">
        <f t="array" ref="ER61">IFERROR(INDEX($EQ$2:$EQ$208,SMALL(IF(1-($EQ$2:$EQ$208=""),IF(1-(#REF!:#REF!&lt;&gt;""),ROW($EQ$2:$EQ$208)-ROW($EQ$2)+1)), ROWS(#REF!:#REF!))),"")</f>
        <v/>
      </c>
      <c r="ES61" t="e">
        <f>IF(#REF!="","",SUM(#REF!))</f>
        <v>#REF!</v>
      </c>
      <c r="ET61" t="e">
        <f t="array" ref="ET61">IF(#REF!="","",SUM(ES61:INDEX(ES61:ES267,MATCH(TRUE,INDEX(ES61:ES267="",0),0))))</f>
        <v>#REF!</v>
      </c>
      <c r="EU61" t="e">
        <f t="shared" si="17"/>
        <v>#REF!</v>
      </c>
      <c r="EV61" t="str">
        <f t="array" ref="EV61">IFERROR(INDEX($EU$2:$EU$208,SMALL(IF(1-($EU$2:$EU$208=""),IF(1-(#REF!:#REF!&lt;&gt;""),ROW($EU$2:$EU$208)-ROW($EU$2)+1)), ROWS(#REF!:#REF!))),"")</f>
        <v/>
      </c>
      <c r="EW61" t="e">
        <f>IF(#REF!="","",SUM(#REF!))</f>
        <v>#REF!</v>
      </c>
      <c r="EX61" t="e">
        <f t="array" ref="EX61">IF(#REF!="","",SUM(EW61:INDEX(EW61:EW267,MATCH(TRUE,INDEX(EW61:EW267="",0),0))))</f>
        <v>#REF!</v>
      </c>
      <c r="EY61" t="e">
        <f t="shared" si="18"/>
        <v>#REF!</v>
      </c>
      <c r="EZ61" t="str">
        <f t="array" ref="EZ61">IFERROR(INDEX($EY$2:$EY$208,SMALL(IF(1-($EY$2:$EY$208=""),IF(1-(#REF!:#REF!&lt;&gt;""),ROW($EY$2:$EY$208)-ROW($EY$2)+1)), ROWS(#REF!:#REF!))),"")</f>
        <v/>
      </c>
      <c r="FA61" t="e">
        <f>IF(#REF!="","",SUM(#REF!))</f>
        <v>#REF!</v>
      </c>
      <c r="FB61" t="e">
        <f t="array" ref="FB61">IF(#REF!="","",SUM(FA61:INDEX(FA61:FA267,MATCH(TRUE,INDEX(FA61:FA267="",0),0))))</f>
        <v>#REF!</v>
      </c>
      <c r="FC61" t="e">
        <f t="shared" si="19"/>
        <v>#REF!</v>
      </c>
      <c r="FD61" t="str">
        <f t="array" ref="FD61">IFERROR(INDEX($FC$2:$FC$208,SMALL(IF(1-($FC$2:$FC$208=""),IF(1-(#REF!:#REF!&lt;&gt;""),ROW($FC$2:$FC$208)-ROW($FC$2)+1)), ROWS(#REF!:#REF!))),"")</f>
        <v/>
      </c>
    </row>
    <row r="62" spans="1:160" x14ac:dyDescent="0.25">
      <c r="A62" t="e">
        <f>IF(#REF!="","",SUM(#REF!))</f>
        <v>#REF!</v>
      </c>
      <c r="B62" t="e">
        <f t="array" ref="B62">IF(#REF!="","",SUM($A62:INDEX(A62:$A$208,MATCH(TRUE,INDEX($A62:$A$208="",0),0))))</f>
        <v>#REF!</v>
      </c>
      <c r="C62" t="e">
        <f t="shared" si="20"/>
        <v>#REF!</v>
      </c>
      <c r="E62" t="e">
        <f>IF(#REF!="","",SUM(#REF!))</f>
        <v>#REF!</v>
      </c>
      <c r="F62" t="e">
        <f t="array" ref="F62">IF(#REF!="","",SUM($E62:INDEX(E62:$E$208,MATCH(TRUE,INDEX($E62:$E$208="",0),0))))</f>
        <v>#REF!</v>
      </c>
      <c r="G62" t="e">
        <f t="shared" si="21"/>
        <v>#REF!</v>
      </c>
      <c r="I62" t="e">
        <f>IF(#REF!="","",SUM(#REF!))</f>
        <v>#REF!</v>
      </c>
      <c r="J62" t="e">
        <f t="array" ref="J62">IF(#REF!="","",SUM(I62:INDEX(I62:I268,MATCH(TRUE,INDEX(I62:I268="",0),0))))</f>
        <v>#REF!</v>
      </c>
      <c r="K62" t="e">
        <f t="shared" si="22"/>
        <v>#REF!</v>
      </c>
      <c r="M62" t="e">
        <f>IF(#REF!="","",SUM(#REF!))</f>
        <v>#REF!</v>
      </c>
      <c r="N62" t="e">
        <f t="array" ref="N62">IF(#REF!="","",SUM(M62:INDEX(M62:M268,MATCH(TRUE,INDEX(M62:M268="",0),0))))</f>
        <v>#REF!</v>
      </c>
      <c r="O62" t="e">
        <f t="shared" si="23"/>
        <v>#REF!</v>
      </c>
      <c r="Q62" t="e">
        <f>IF(#REF!="","",SUM(#REF!))</f>
        <v>#REF!</v>
      </c>
      <c r="R62" t="e">
        <f t="array" ref="R62">IF(#REF!="","",SUM(Q62:INDEX(Q62:Q268,MATCH(TRUE,INDEX(Q62:Q268="",0),0))))</f>
        <v>#REF!</v>
      </c>
      <c r="S62" t="e">
        <f t="shared" si="24"/>
        <v>#REF!</v>
      </c>
      <c r="U62" t="e">
        <f>IF(#REF!="","",SUM(#REF!))</f>
        <v>#REF!</v>
      </c>
      <c r="V62" t="e">
        <f t="array" ref="V62">IF(#REF!="","",SUM(U62:INDEX(U62:U268,MATCH(TRUE,INDEX(U62:U268="",0),0))))</f>
        <v>#REF!</v>
      </c>
      <c r="W62" t="e">
        <f t="shared" si="25"/>
        <v>#REF!</v>
      </c>
      <c r="Y62" t="e">
        <f>IF(#REF!="","",SUM(#REF!))</f>
        <v>#REF!</v>
      </c>
      <c r="Z62" t="e">
        <f t="array" ref="Z62">IF(#REF!="","",SUM(Y62:INDEX(Y62:Y268,MATCH(TRUE,INDEX(Y62:Y268="",0),0))))</f>
        <v>#REF!</v>
      </c>
      <c r="AA62" t="e">
        <f t="shared" si="26"/>
        <v>#REF!</v>
      </c>
      <c r="AC62" t="e">
        <f>IF(#REF!="","",SUM(#REF!))</f>
        <v>#REF!</v>
      </c>
      <c r="AD62" t="e">
        <f t="array" ref="AD62">IF(#REF!="","",SUM(AC62:INDEX(AC62:AC268,MATCH(TRUE,INDEX(AC62:AC268="",0),0))))</f>
        <v>#REF!</v>
      </c>
      <c r="AE62" t="e">
        <f t="shared" si="27"/>
        <v>#REF!</v>
      </c>
      <c r="AG62" t="e">
        <f>IF(#REF!="","",SUM(#REF!))</f>
        <v>#REF!</v>
      </c>
      <c r="AH62" t="e">
        <f t="array" ref="AH62">IF(#REF!="","",SUM(AG62:INDEX(AG62:AG268,MATCH(TRUE,INDEX(AG62:AG268="",0),0))))</f>
        <v>#REF!</v>
      </c>
      <c r="AI62" t="e">
        <f t="shared" si="28"/>
        <v>#REF!</v>
      </c>
      <c r="AK62" t="e">
        <f>IF(#REF!="","",SUM(#REF!))</f>
        <v>#REF!</v>
      </c>
      <c r="AL62" t="e">
        <f t="array" ref="AL62">IF(#REF!="","",SUM(AK62:INDEX(AK62:AK268,MATCH(TRUE,INDEX(AK62:AK268="",0),0))))</f>
        <v>#REF!</v>
      </c>
      <c r="AM62" t="e">
        <f t="shared" si="29"/>
        <v>#REF!</v>
      </c>
      <c r="AO62" t="e">
        <f>IF(#REF!="","",SUM(#REF!))</f>
        <v>#REF!</v>
      </c>
      <c r="AP62" t="e">
        <f t="array" ref="AP62">IF(#REF!="","",SUM(AO62:INDEX(AO62:AO268,MATCH(TRUE,INDEX(AO62:AO268="",0),0))))</f>
        <v>#REF!</v>
      </c>
      <c r="AQ62" t="e">
        <f t="shared" si="30"/>
        <v>#REF!</v>
      </c>
      <c r="AS62" t="e">
        <f>IF(#REF!="","",SUM(#REF!))</f>
        <v>#REF!</v>
      </c>
      <c r="AT62" t="e">
        <f t="array" ref="AT62">IF(#REF!="","",SUM(AS62:INDEX(AS62:AS268,MATCH(TRUE,INDEX(AS62:AS268="",0),0))))</f>
        <v>#REF!</v>
      </c>
      <c r="AU62" t="e">
        <f t="shared" si="31"/>
        <v>#REF!</v>
      </c>
      <c r="AW62" t="e">
        <f>IF(#REF!="","",SUM(#REF!))</f>
        <v>#REF!</v>
      </c>
      <c r="AX62" t="e">
        <f t="array" ref="AX62">IF(#REF!="","",SUM(AW62:INDEX(AW62:AW268,MATCH(TRUE,INDEX(AW62:AW268="",0),0))))</f>
        <v>#REF!</v>
      </c>
      <c r="AY62" t="e">
        <f t="shared" si="32"/>
        <v>#REF!</v>
      </c>
      <c r="BA62" t="e">
        <f>IF(#REF!="","",SUM(#REF!))</f>
        <v>#REF!</v>
      </c>
      <c r="BB62" t="e">
        <f t="array" ref="BB62">IF(#REF!="","",SUM(BA62:INDEX(BA62:BA268,MATCH(TRUE,INDEX(BA62:BA268="",0),0))))</f>
        <v>#REF!</v>
      </c>
      <c r="BC62" t="e">
        <f t="shared" si="33"/>
        <v>#REF!</v>
      </c>
      <c r="BE62" t="e">
        <f>IF(#REF!="","",SUM(#REF!))</f>
        <v>#REF!</v>
      </c>
      <c r="BF62" t="e">
        <f t="array" ref="BF62">IF(#REF!="","",SUM(BE62:INDEX(BE62:BE268,MATCH(TRUE,INDEX(BE62:BE268="",0),0))))</f>
        <v>#REF!</v>
      </c>
      <c r="BG62" t="e">
        <f t="shared" si="34"/>
        <v>#REF!</v>
      </c>
      <c r="BI62" t="e">
        <f>IF(#REF!="","",SUM(#REF!))</f>
        <v>#REF!</v>
      </c>
      <c r="BJ62" t="e">
        <f t="array" ref="BJ62">IF(#REF!="","",SUM(BI62:INDEX(BI62:BI268,MATCH(TRUE,INDEX(BI62:BI268="",0),0))))</f>
        <v>#REF!</v>
      </c>
      <c r="BK62" t="e">
        <f t="shared" si="35"/>
        <v>#REF!</v>
      </c>
      <c r="BM62" t="e">
        <f>IF(#REF!="","",SUM(#REF!))</f>
        <v>#REF!</v>
      </c>
      <c r="BN62" t="e">
        <f t="array" ref="BN62">IF(#REF!="","",SUM(BM62:INDEX(BM62:BM268,MATCH(TRUE,INDEX(BM62:BM268="",0),0))))</f>
        <v>#REF!</v>
      </c>
      <c r="BO62" t="e">
        <f t="shared" si="36"/>
        <v>#REF!</v>
      </c>
      <c r="BQ62" t="e">
        <f>IF(#REF!="","",SUM(#REF!))</f>
        <v>#REF!</v>
      </c>
      <c r="BR62" t="e">
        <f t="array" ref="BR62">IF(#REF!="","",SUM(BQ62:INDEX(BQ62:BQ268,MATCH(TRUE,INDEX(BQ62:BQ268="",0),0))))</f>
        <v>#REF!</v>
      </c>
      <c r="BS62" t="e">
        <f t="shared" si="37"/>
        <v>#REF!</v>
      </c>
      <c r="BU62" t="e">
        <f>IF(#REF!="","",SUM(#REF!))</f>
        <v>#REF!</v>
      </c>
      <c r="BV62" t="e">
        <f t="array" ref="BV62">IF(#REF!="","",SUM(BU62:INDEX(BU62:BU268,MATCH(TRUE,INDEX(BU62:BU268="",0),0))))</f>
        <v>#REF!</v>
      </c>
      <c r="BW62" t="e">
        <f t="shared" si="38"/>
        <v>#REF!</v>
      </c>
      <c r="BY62" t="e">
        <f>IF(#REF!="","",SUM(#REF!))</f>
        <v>#REF!</v>
      </c>
      <c r="BZ62" t="e">
        <f t="array" ref="BZ62">IF(#REF!="","",SUM(BY62:INDEX(BY62:BY268,MATCH(TRUE,INDEX(BY62:BY268="",0),0))))</f>
        <v>#REF!</v>
      </c>
      <c r="CA62" t="e">
        <f t="shared" si="39"/>
        <v>#REF!</v>
      </c>
      <c r="CC62" t="e">
        <f>IF(#REF!="","",SUM(#REF!))</f>
        <v>#REF!</v>
      </c>
      <c r="CD62" t="e">
        <f t="array" ref="CD62">IF(#REF!="","",SUM(CC62:INDEX(CC62:CC268,MATCH(TRUE,INDEX(CC62:CC268="",0),0))))</f>
        <v>#REF!</v>
      </c>
      <c r="CE62" t="e">
        <f t="shared" si="0"/>
        <v>#REF!</v>
      </c>
      <c r="CF62" t="str">
        <f t="array" ref="CF62">IFERROR(INDEX($CE$2:$CE$208,SMALL(IF(1-($CE$2:$CE$208=""),IF(1-(#REF!:#REF!&lt;&gt;""),ROW($CE$2:$CE$208)-ROW($CE$2)+1)), ROWS(#REF!:#REF!))),"")</f>
        <v/>
      </c>
      <c r="CG62" t="e">
        <f>IF(#REF!="","",SUM(#REF!))</f>
        <v>#REF!</v>
      </c>
      <c r="CH62" t="e">
        <f t="array" ref="CH62">IF(#REF!="","",SUM(CG62:INDEX(CG62:CG268,MATCH(TRUE,INDEX(CG62:CG268="",0),0))))</f>
        <v>#REF!</v>
      </c>
      <c r="CI62" t="e">
        <f t="shared" si="1"/>
        <v>#REF!</v>
      </c>
      <c r="CJ62" t="str">
        <f t="array" ref="CJ62">IFERROR(INDEX($CI$2:$CI$208,SMALL(IF(1-($CI$2:$CI$208=""),IF(1-(#REF!:#REF!&lt;&gt;""),ROW($CI$2:$CI$208)-ROW($CI$2)+1)), ROWS(#REF!:#REF!))),"")</f>
        <v/>
      </c>
      <c r="CK62" t="e">
        <f>IF(#REF!="","",SUM(#REF!))</f>
        <v>#REF!</v>
      </c>
      <c r="CL62" t="e">
        <f t="array" ref="CL62">IF(#REF!="","",SUM(CK62:INDEX(CK62:CK268,MATCH(TRUE,INDEX(CK62:CK268="",0),0))))</f>
        <v>#REF!</v>
      </c>
      <c r="CM62" t="e">
        <f t="shared" si="2"/>
        <v>#REF!</v>
      </c>
      <c r="CN62" t="str">
        <f t="array" ref="CN62">IFERROR(INDEX($CM$2:$CM$208,SMALL(IF(1-($CM$2:$CM$208=""),IF(1-(#REF!:#REF!&lt;&gt;""),ROW($CM$2:$CM$208)-ROW($CM$2)+1)), ROWS(#REF!:#REF!))),"")</f>
        <v/>
      </c>
      <c r="CO62" t="e">
        <f>IF(#REF!="","",SUM(#REF!))</f>
        <v>#REF!</v>
      </c>
      <c r="CP62" t="e">
        <f t="array" ref="CP62">IF(#REF!="","",SUM(CO62:INDEX(CO62:CO268,MATCH(TRUE,INDEX(CO62:CO268="",0),0))))</f>
        <v>#REF!</v>
      </c>
      <c r="CQ62" t="e">
        <f t="shared" si="3"/>
        <v>#REF!</v>
      </c>
      <c r="CR62" t="str">
        <f t="array" ref="CR62">IFERROR(INDEX($CQ$2:$CQ$208,SMALL(IF(1-($CQ$2:$CQ$208=""),IF(1-(#REF!:#REF!&lt;&gt;""),ROW($CQ$2:$CQ$208)-ROW($CQ$2)+1)), ROWS(#REF!:#REF!))),"")</f>
        <v/>
      </c>
      <c r="CS62" t="e">
        <f>IF(#REF!="","",SUM(#REF!))</f>
        <v>#REF!</v>
      </c>
      <c r="CT62" t="e">
        <f t="array" ref="CT62">IF(#REF!="","",SUM(CS62:INDEX(CS62:CS268,MATCH(TRUE,INDEX(CS62:CS268="",0),0))))</f>
        <v>#REF!</v>
      </c>
      <c r="CU62" t="e">
        <f t="shared" si="4"/>
        <v>#REF!</v>
      </c>
      <c r="CV62" t="str">
        <f t="array" ref="CV62">IFERROR(INDEX($CU$2:$CU$208,SMALL(IF(1-($CU$2:$CU$208=""),IF(1-(#REF!:#REF!&lt;&gt;""),ROW($CU$2:$CU$208)-ROW($CU$2)+1)), ROWS(#REF!:#REF!))),"")</f>
        <v/>
      </c>
      <c r="CW62" t="e">
        <f>IF(#REF!="","",SUM(#REF!))</f>
        <v>#REF!</v>
      </c>
      <c r="CX62" t="e">
        <f t="array" ref="CX62">IF(#REF!="","",SUM(CW62:INDEX(CW62:CW268,MATCH(TRUE,INDEX(CW62:CW268="",0),0))))</f>
        <v>#REF!</v>
      </c>
      <c r="CY62" t="e">
        <f t="shared" si="5"/>
        <v>#REF!</v>
      </c>
      <c r="CZ62" t="str">
        <f t="array" ref="CZ62">IFERROR(INDEX($CY$2:$CY$208,SMALL(IF(1-($CY$2:$CY$208=""),IF(1-(#REF!:#REF!&lt;&gt;""),ROW($CY$2:$CY$208)-ROW($CY$2)+1)), ROWS(#REF!:#REF!))),"")</f>
        <v/>
      </c>
      <c r="DA62" t="e">
        <f>IF(#REF!="","",SUM(#REF!))</f>
        <v>#REF!</v>
      </c>
      <c r="DB62" t="e">
        <f t="array" ref="DB62">IF(#REF!="","",SUM(DA62:INDEX(DA62:DA268,MATCH(TRUE,INDEX(DA62:DA268="",0),0))))</f>
        <v>#REF!</v>
      </c>
      <c r="DC62" t="e">
        <f t="shared" si="6"/>
        <v>#REF!</v>
      </c>
      <c r="DD62" t="str">
        <f t="array" ref="DD62">IFERROR(INDEX($DC$2:$DC$208,SMALL(IF(1-($DC$2:$DC$208=""),IF(1-(#REF!:#REF!&lt;&gt;""),ROW($DC$2:$DC$208)-ROW($DC$2)+1)), ROWS(#REF!:#REF!))),"")</f>
        <v/>
      </c>
      <c r="DE62" t="e">
        <f>IF(#REF!="","",SUM(#REF!))</f>
        <v>#REF!</v>
      </c>
      <c r="DF62" t="e">
        <f t="array" ref="DF62">IF(#REF!="","",SUM(DE62:INDEX(DE62:DE268,MATCH(TRUE,INDEX(DE62:DE268="",0),0))))</f>
        <v>#REF!</v>
      </c>
      <c r="DG62" t="e">
        <f t="shared" si="7"/>
        <v>#REF!</v>
      </c>
      <c r="DH62" t="str">
        <f t="array" ref="DH62">IFERROR(INDEX($DG$2:$DG$208,SMALL(IF(1-($DG$2:$DG$208=""),IF(1-(#REF!:#REF!&lt;&gt;""),ROW($DG$2:$DG$208)-ROW($DG$2)+1)), ROWS(#REF!:#REF!))),"")</f>
        <v/>
      </c>
      <c r="DI62" t="e">
        <f>IF(#REF!="","",SUM(#REF!))</f>
        <v>#REF!</v>
      </c>
      <c r="DJ62" t="e">
        <f t="array" ref="DJ62">IF(#REF!="","",SUM(DI62:INDEX(DI62:DI268,MATCH(TRUE,INDEX(DI62:DI268="",0),0))))</f>
        <v>#REF!</v>
      </c>
      <c r="DK62" t="e">
        <f t="shared" si="8"/>
        <v>#REF!</v>
      </c>
      <c r="DL62" t="str">
        <f t="array" ref="DL62">IFERROR(INDEX($DK$2:$DK$208,SMALL(IF(1-($DK$2:$DK$208=""),IF(1-(#REF!:#REF!&lt;&gt;""),ROW($DK$2:$DK$208)-ROW($DK$2)+1)), ROWS(#REF!:#REF!))),"")</f>
        <v/>
      </c>
      <c r="DM62" t="e">
        <f>IF(#REF!="","",SUM(#REF!))</f>
        <v>#REF!</v>
      </c>
      <c r="DN62" t="e">
        <f t="array" ref="DN62">IF(#REF!="","",SUM(DM62:INDEX(DM62:DM268,MATCH(TRUE,INDEX(DM62:DM268="",0),0))))</f>
        <v>#REF!</v>
      </c>
      <c r="DO62" t="e">
        <f t="shared" si="9"/>
        <v>#REF!</v>
      </c>
      <c r="DP62" t="str">
        <f t="array" ref="DP62">IFERROR(INDEX($DO$2:$DO$208,SMALL(IF(1-($DO$2:$DO$208=""),IF(1-(#REF!:#REF!&lt;&gt;""),ROW($DO$2:$DO$208)-ROW($DO$2)+1)), ROWS(#REF!:#REF!))),"")</f>
        <v/>
      </c>
      <c r="DQ62" t="e">
        <f>IF(#REF!="","",SUM(#REF!))</f>
        <v>#REF!</v>
      </c>
      <c r="DR62" t="e">
        <f t="array" ref="DR62">IF(#REF!="","",SUM(DQ62:INDEX(DQ62:DQ268,MATCH(TRUE,INDEX(DQ62:DQ268="",0),0))))</f>
        <v>#REF!</v>
      </c>
      <c r="DS62" t="e">
        <f t="shared" si="10"/>
        <v>#REF!</v>
      </c>
      <c r="DT62" t="str">
        <f t="array" ref="DT62">IFERROR(INDEX($DS$2:$DS$208,SMALL(IF(1-($DS$2:$DS$208=""),IF(1-(#REF!:#REF!&lt;&gt;""),ROW($DS$2:$DS$208)-ROW($DS$2)+1)), ROWS(#REF!:#REF!))),"")</f>
        <v/>
      </c>
      <c r="DU62" t="e">
        <f>IF(#REF!="","",SUM(#REF!))</f>
        <v>#REF!</v>
      </c>
      <c r="DV62" t="e">
        <f t="array" ref="DV62">IF(#REF!="","",SUM(DU62:INDEX(DU62:DU268,MATCH(TRUE,INDEX(DU62:DU268="",0),0))))</f>
        <v>#REF!</v>
      </c>
      <c r="DW62" t="e">
        <f t="shared" si="11"/>
        <v>#REF!</v>
      </c>
      <c r="DX62" t="str">
        <f t="array" ref="DX62">IFERROR(INDEX($DW$2:$DW$208,SMALL(IF(1-($DW$2:$DW$208=""),IF(1-(#REF!:#REF!&lt;&gt;""),ROW($DW$2:$DW$208)-ROW($DW$2)+1)), ROWS(#REF!:#REF!))),"")</f>
        <v/>
      </c>
      <c r="DY62" t="e">
        <f>IF(#REF!="","",SUM(#REF!))</f>
        <v>#REF!</v>
      </c>
      <c r="DZ62" t="e">
        <f t="array" ref="DZ62">IF(#REF!="","",SUM(DY62:INDEX(DY62:DY268,MATCH(TRUE,INDEX(DY62:DY268="",0),0))))</f>
        <v>#REF!</v>
      </c>
      <c r="EA62" t="e">
        <f t="shared" si="12"/>
        <v>#REF!</v>
      </c>
      <c r="EB62" t="str">
        <f t="array" ref="EB62">IFERROR(INDEX($EA$2:$EA$208,SMALL(IF(1-($EA$2:$EA$208=""),IF(1-(#REF!:#REF!&lt;&gt;""),ROW($EA$2:$EA$208)-ROW($EA$2)+1)), ROWS(#REF!:#REF!))),"")</f>
        <v/>
      </c>
      <c r="EC62" t="e">
        <f>IF(#REF!="","",SUM(#REF!))</f>
        <v>#REF!</v>
      </c>
      <c r="ED62" t="e">
        <f t="array" ref="ED62">IF(#REF!="","",SUM(EC62:INDEX(EC62:EC268,MATCH(TRUE,INDEX(EC62:EC268="",0),0))))</f>
        <v>#REF!</v>
      </c>
      <c r="EE62" t="e">
        <f t="shared" si="13"/>
        <v>#REF!</v>
      </c>
      <c r="EF62" t="str">
        <f t="array" ref="EF62">IFERROR(INDEX($EE$2:$EE$208,SMALL(IF(1-($EE$2:$EE$208=""),IF(1-(#REF!:#REF!&lt;&gt;""),ROW($EE$2:$EE$208)-ROW($EE$2)+1)), ROWS(#REF!:#REF!))),"")</f>
        <v/>
      </c>
      <c r="EG62" t="e">
        <f>IF(#REF!="","",SUM(#REF!))</f>
        <v>#REF!</v>
      </c>
      <c r="EH62" t="e">
        <f t="array" ref="EH62">IF(#REF!="","",SUM(EG62:INDEX(EG62:EG268,MATCH(TRUE,INDEX(EG62:EG268="",0),0))))</f>
        <v>#REF!</v>
      </c>
      <c r="EI62" t="e">
        <f t="shared" si="14"/>
        <v>#REF!</v>
      </c>
      <c r="EJ62" t="str">
        <f t="array" ref="EJ62">IFERROR(INDEX($EI$2:$EI$208,SMALL(IF(1-($EI$2:$EI$208=""),IF(1-(#REF!:#REF!&lt;&gt;""),ROW($EI$2:$EI$208)-ROW($EI$2)+1)), ROWS(#REF!:#REF!))),"")</f>
        <v/>
      </c>
      <c r="EK62" t="e">
        <f>IF(#REF!="","",SUM(#REF!))</f>
        <v>#REF!</v>
      </c>
      <c r="EL62" t="e">
        <f t="array" ref="EL62">IF(#REF!="","",SUM(EK62:INDEX(EK62:EK268,MATCH(TRUE,INDEX(EK62:EK268="",0),0))))</f>
        <v>#REF!</v>
      </c>
      <c r="EM62" t="e">
        <f t="shared" si="15"/>
        <v>#REF!</v>
      </c>
      <c r="EN62" t="str">
        <f t="array" ref="EN62">IFERROR(INDEX($EM$2:$EM$208,SMALL(IF(1-($EM$2:$EM$208=""),IF(1-(#REF!:#REF!&lt;&gt;""),ROW($EM$2:$EM$208)-ROW($EM$2)+1)), ROWS(#REF!:#REF!))),"")</f>
        <v/>
      </c>
      <c r="EO62" t="e">
        <f>IF(#REF!="","",SUM(#REF!))</f>
        <v>#REF!</v>
      </c>
      <c r="EP62" t="e">
        <f t="array" ref="EP62">IF(#REF!="","",SUM(EO62:INDEX(EO62:EO268,MATCH(TRUE,INDEX(EO62:EO268="",0),0))))</f>
        <v>#REF!</v>
      </c>
      <c r="EQ62" t="e">
        <f t="shared" si="16"/>
        <v>#REF!</v>
      </c>
      <c r="ER62" t="str">
        <f t="array" ref="ER62">IFERROR(INDEX($EQ$2:$EQ$208,SMALL(IF(1-($EQ$2:$EQ$208=""),IF(1-(#REF!:#REF!&lt;&gt;""),ROW($EQ$2:$EQ$208)-ROW($EQ$2)+1)), ROWS(#REF!:#REF!))),"")</f>
        <v/>
      </c>
      <c r="ES62" t="e">
        <f>IF(#REF!="","",SUM(#REF!))</f>
        <v>#REF!</v>
      </c>
      <c r="ET62" t="e">
        <f t="array" ref="ET62">IF(#REF!="","",SUM(ES62:INDEX(ES62:ES268,MATCH(TRUE,INDEX(ES62:ES268="",0),0))))</f>
        <v>#REF!</v>
      </c>
      <c r="EU62" t="e">
        <f t="shared" si="17"/>
        <v>#REF!</v>
      </c>
      <c r="EV62" t="str">
        <f t="array" ref="EV62">IFERROR(INDEX($EU$2:$EU$208,SMALL(IF(1-($EU$2:$EU$208=""),IF(1-(#REF!:#REF!&lt;&gt;""),ROW($EU$2:$EU$208)-ROW($EU$2)+1)), ROWS(#REF!:#REF!))),"")</f>
        <v/>
      </c>
      <c r="EW62" t="e">
        <f>IF(#REF!="","",SUM(#REF!))</f>
        <v>#REF!</v>
      </c>
      <c r="EX62" t="e">
        <f t="array" ref="EX62">IF(#REF!="","",SUM(EW62:INDEX(EW62:EW268,MATCH(TRUE,INDEX(EW62:EW268="",0),0))))</f>
        <v>#REF!</v>
      </c>
      <c r="EY62" t="e">
        <f t="shared" si="18"/>
        <v>#REF!</v>
      </c>
      <c r="EZ62" t="str">
        <f t="array" ref="EZ62">IFERROR(INDEX($EY$2:$EY$208,SMALL(IF(1-($EY$2:$EY$208=""),IF(1-(#REF!:#REF!&lt;&gt;""),ROW($EY$2:$EY$208)-ROW($EY$2)+1)), ROWS(#REF!:#REF!))),"")</f>
        <v/>
      </c>
      <c r="FA62" t="e">
        <f>IF(#REF!="","",SUM(#REF!))</f>
        <v>#REF!</v>
      </c>
      <c r="FB62" t="e">
        <f t="array" ref="FB62">IF(#REF!="","",SUM(FA62:INDEX(FA62:FA268,MATCH(TRUE,INDEX(FA62:FA268="",0),0))))</f>
        <v>#REF!</v>
      </c>
      <c r="FC62" t="e">
        <f t="shared" si="19"/>
        <v>#REF!</v>
      </c>
      <c r="FD62" t="str">
        <f t="array" ref="FD62">IFERROR(INDEX($FC$2:$FC$208,SMALL(IF(1-($FC$2:$FC$208=""),IF(1-(#REF!:#REF!&lt;&gt;""),ROW($FC$2:$FC$208)-ROW($FC$2)+1)), ROWS(#REF!:#REF!))),"")</f>
        <v/>
      </c>
    </row>
    <row r="63" spans="1:160" x14ac:dyDescent="0.25">
      <c r="A63" t="e">
        <f>IF(#REF!="","",SUM(#REF!))</f>
        <v>#REF!</v>
      </c>
      <c r="B63" t="e">
        <f t="array" ref="B63">IF(#REF!="","",SUM($A63:INDEX(A63:$A$208,MATCH(TRUE,INDEX($A63:$A$208="",0),0))))</f>
        <v>#REF!</v>
      </c>
      <c r="C63" t="e">
        <f t="shared" si="20"/>
        <v>#REF!</v>
      </c>
      <c r="E63" t="e">
        <f>IF(#REF!="","",SUM(#REF!))</f>
        <v>#REF!</v>
      </c>
      <c r="F63" t="e">
        <f t="array" ref="F63">IF(#REF!="","",SUM($E63:INDEX(E63:$E$208,MATCH(TRUE,INDEX($E63:$E$208="",0),0))))</f>
        <v>#REF!</v>
      </c>
      <c r="G63" t="e">
        <f t="shared" si="21"/>
        <v>#REF!</v>
      </c>
      <c r="I63" t="e">
        <f>IF(#REF!="","",SUM(#REF!))</f>
        <v>#REF!</v>
      </c>
      <c r="J63" t="e">
        <f t="array" ref="J63">IF(#REF!="","",SUM(I63:INDEX(I63:I269,MATCH(TRUE,INDEX(I63:I269="",0),0))))</f>
        <v>#REF!</v>
      </c>
      <c r="K63" t="e">
        <f t="shared" si="22"/>
        <v>#REF!</v>
      </c>
      <c r="M63" t="e">
        <f>IF(#REF!="","",SUM(#REF!))</f>
        <v>#REF!</v>
      </c>
      <c r="N63" t="e">
        <f t="array" ref="N63">IF(#REF!="","",SUM(M63:INDEX(M63:M269,MATCH(TRUE,INDEX(M63:M269="",0),0))))</f>
        <v>#REF!</v>
      </c>
      <c r="O63" t="e">
        <f t="shared" si="23"/>
        <v>#REF!</v>
      </c>
      <c r="Q63" t="e">
        <f>IF(#REF!="","",SUM(#REF!))</f>
        <v>#REF!</v>
      </c>
      <c r="R63" t="e">
        <f t="array" ref="R63">IF(#REF!="","",SUM(Q63:INDEX(Q63:Q269,MATCH(TRUE,INDEX(Q63:Q269="",0),0))))</f>
        <v>#REF!</v>
      </c>
      <c r="S63" t="e">
        <f t="shared" si="24"/>
        <v>#REF!</v>
      </c>
      <c r="U63" t="e">
        <f>IF(#REF!="","",SUM(#REF!))</f>
        <v>#REF!</v>
      </c>
      <c r="V63" t="e">
        <f t="array" ref="V63">IF(#REF!="","",SUM(U63:INDEX(U63:U269,MATCH(TRUE,INDEX(U63:U269="",0),0))))</f>
        <v>#REF!</v>
      </c>
      <c r="W63" t="e">
        <f t="shared" si="25"/>
        <v>#REF!</v>
      </c>
      <c r="Y63" t="e">
        <f>IF(#REF!="","",SUM(#REF!))</f>
        <v>#REF!</v>
      </c>
      <c r="Z63" t="e">
        <f t="array" ref="Z63">IF(#REF!="","",SUM(Y63:INDEX(Y63:Y269,MATCH(TRUE,INDEX(Y63:Y269="",0),0))))</f>
        <v>#REF!</v>
      </c>
      <c r="AA63" t="e">
        <f t="shared" si="26"/>
        <v>#REF!</v>
      </c>
      <c r="AC63" t="e">
        <f>IF(#REF!="","",SUM(#REF!))</f>
        <v>#REF!</v>
      </c>
      <c r="AD63" t="e">
        <f t="array" ref="AD63">IF(#REF!="","",SUM(AC63:INDEX(AC63:AC269,MATCH(TRUE,INDEX(AC63:AC269="",0),0))))</f>
        <v>#REF!</v>
      </c>
      <c r="AE63" t="e">
        <f t="shared" si="27"/>
        <v>#REF!</v>
      </c>
      <c r="AG63" t="e">
        <f>IF(#REF!="","",SUM(#REF!))</f>
        <v>#REF!</v>
      </c>
      <c r="AH63" t="e">
        <f t="array" ref="AH63">IF(#REF!="","",SUM(AG63:INDEX(AG63:AG269,MATCH(TRUE,INDEX(AG63:AG269="",0),0))))</f>
        <v>#REF!</v>
      </c>
      <c r="AI63" t="e">
        <f t="shared" si="28"/>
        <v>#REF!</v>
      </c>
      <c r="AK63" t="e">
        <f>IF(#REF!="","",SUM(#REF!))</f>
        <v>#REF!</v>
      </c>
      <c r="AL63" t="e">
        <f t="array" ref="AL63">IF(#REF!="","",SUM(AK63:INDEX(AK63:AK269,MATCH(TRUE,INDEX(AK63:AK269="",0),0))))</f>
        <v>#REF!</v>
      </c>
      <c r="AM63" t="e">
        <f t="shared" si="29"/>
        <v>#REF!</v>
      </c>
      <c r="AO63" t="e">
        <f>IF(#REF!="","",SUM(#REF!))</f>
        <v>#REF!</v>
      </c>
      <c r="AP63" t="e">
        <f t="array" ref="AP63">IF(#REF!="","",SUM(AO63:INDEX(AO63:AO269,MATCH(TRUE,INDEX(AO63:AO269="",0),0))))</f>
        <v>#REF!</v>
      </c>
      <c r="AQ63" t="e">
        <f t="shared" si="30"/>
        <v>#REF!</v>
      </c>
      <c r="AS63" t="e">
        <f>IF(#REF!="","",SUM(#REF!))</f>
        <v>#REF!</v>
      </c>
      <c r="AT63" t="e">
        <f t="array" ref="AT63">IF(#REF!="","",SUM(AS63:INDEX(AS63:AS269,MATCH(TRUE,INDEX(AS63:AS269="",0),0))))</f>
        <v>#REF!</v>
      </c>
      <c r="AU63" t="e">
        <f t="shared" si="31"/>
        <v>#REF!</v>
      </c>
      <c r="AW63" t="e">
        <f>IF(#REF!="","",SUM(#REF!))</f>
        <v>#REF!</v>
      </c>
      <c r="AX63" t="e">
        <f t="array" ref="AX63">IF(#REF!="","",SUM(AW63:INDEX(AW63:AW269,MATCH(TRUE,INDEX(AW63:AW269="",0),0))))</f>
        <v>#REF!</v>
      </c>
      <c r="AY63" t="e">
        <f t="shared" si="32"/>
        <v>#REF!</v>
      </c>
      <c r="BA63" t="e">
        <f>IF(#REF!="","",SUM(#REF!))</f>
        <v>#REF!</v>
      </c>
      <c r="BB63" t="e">
        <f t="array" ref="BB63">IF(#REF!="","",SUM(BA63:INDEX(BA63:BA269,MATCH(TRUE,INDEX(BA63:BA269="",0),0))))</f>
        <v>#REF!</v>
      </c>
      <c r="BC63" t="e">
        <f t="shared" si="33"/>
        <v>#REF!</v>
      </c>
      <c r="BE63" t="e">
        <f>IF(#REF!="","",SUM(#REF!))</f>
        <v>#REF!</v>
      </c>
      <c r="BF63" t="e">
        <f t="array" ref="BF63">IF(#REF!="","",SUM(BE63:INDEX(BE63:BE269,MATCH(TRUE,INDEX(BE63:BE269="",0),0))))</f>
        <v>#REF!</v>
      </c>
      <c r="BG63" t="e">
        <f t="shared" si="34"/>
        <v>#REF!</v>
      </c>
      <c r="BI63" t="e">
        <f>IF(#REF!="","",SUM(#REF!))</f>
        <v>#REF!</v>
      </c>
      <c r="BJ63" t="e">
        <f t="array" ref="BJ63">IF(#REF!="","",SUM(BI63:INDEX(BI63:BI269,MATCH(TRUE,INDEX(BI63:BI269="",0),0))))</f>
        <v>#REF!</v>
      </c>
      <c r="BK63" t="e">
        <f t="shared" si="35"/>
        <v>#REF!</v>
      </c>
      <c r="BM63" t="e">
        <f>IF(#REF!="","",SUM(#REF!))</f>
        <v>#REF!</v>
      </c>
      <c r="BN63" t="e">
        <f t="array" ref="BN63">IF(#REF!="","",SUM(BM63:INDEX(BM63:BM269,MATCH(TRUE,INDEX(BM63:BM269="",0),0))))</f>
        <v>#REF!</v>
      </c>
      <c r="BO63" t="e">
        <f t="shared" si="36"/>
        <v>#REF!</v>
      </c>
      <c r="BQ63" t="e">
        <f>IF(#REF!="","",SUM(#REF!))</f>
        <v>#REF!</v>
      </c>
      <c r="BR63" t="e">
        <f t="array" ref="BR63">IF(#REF!="","",SUM(BQ63:INDEX(BQ63:BQ269,MATCH(TRUE,INDEX(BQ63:BQ269="",0),0))))</f>
        <v>#REF!</v>
      </c>
      <c r="BS63" t="e">
        <f t="shared" si="37"/>
        <v>#REF!</v>
      </c>
      <c r="BU63" t="e">
        <f>IF(#REF!="","",SUM(#REF!))</f>
        <v>#REF!</v>
      </c>
      <c r="BV63" t="e">
        <f t="array" ref="BV63">IF(#REF!="","",SUM(BU63:INDEX(BU63:BU269,MATCH(TRUE,INDEX(BU63:BU269="",0),0))))</f>
        <v>#REF!</v>
      </c>
      <c r="BW63" t="e">
        <f t="shared" si="38"/>
        <v>#REF!</v>
      </c>
      <c r="BY63" t="e">
        <f>IF(#REF!="","",SUM(#REF!))</f>
        <v>#REF!</v>
      </c>
      <c r="BZ63" t="e">
        <f t="array" ref="BZ63">IF(#REF!="","",SUM(BY63:INDEX(BY63:BY269,MATCH(TRUE,INDEX(BY63:BY269="",0),0))))</f>
        <v>#REF!</v>
      </c>
      <c r="CA63" t="e">
        <f t="shared" si="39"/>
        <v>#REF!</v>
      </c>
      <c r="CC63" t="e">
        <f>IF(#REF!="","",SUM(#REF!))</f>
        <v>#REF!</v>
      </c>
      <c r="CD63" t="e">
        <f t="array" ref="CD63">IF(#REF!="","",SUM(CC63:INDEX(CC63:CC269,MATCH(TRUE,INDEX(CC63:CC269="",0),0))))</f>
        <v>#REF!</v>
      </c>
      <c r="CE63" t="e">
        <f t="shared" si="0"/>
        <v>#REF!</v>
      </c>
      <c r="CF63" t="str">
        <f t="array" ref="CF63">IFERROR(INDEX($CE$2:$CE$208,SMALL(IF(1-($CE$2:$CE$208=""),IF(1-(#REF!:#REF!&lt;&gt;""),ROW($CE$2:$CE$208)-ROW($CE$2)+1)), ROWS(#REF!:#REF!))),"")</f>
        <v/>
      </c>
      <c r="CG63" t="e">
        <f>IF(#REF!="","",SUM(#REF!))</f>
        <v>#REF!</v>
      </c>
      <c r="CH63" t="e">
        <f t="array" ref="CH63">IF(#REF!="","",SUM(CG63:INDEX(CG63:CG269,MATCH(TRUE,INDEX(CG63:CG269="",0),0))))</f>
        <v>#REF!</v>
      </c>
      <c r="CI63" t="e">
        <f t="shared" si="1"/>
        <v>#REF!</v>
      </c>
      <c r="CJ63" t="str">
        <f t="array" ref="CJ63">IFERROR(INDEX($CI$2:$CI$208,SMALL(IF(1-($CI$2:$CI$208=""),IF(1-(#REF!:#REF!&lt;&gt;""),ROW($CI$2:$CI$208)-ROW($CI$2)+1)), ROWS(#REF!:#REF!))),"")</f>
        <v/>
      </c>
      <c r="CK63" t="e">
        <f>IF(#REF!="","",SUM(#REF!))</f>
        <v>#REF!</v>
      </c>
      <c r="CL63" t="e">
        <f t="array" ref="CL63">IF(#REF!="","",SUM(CK63:INDEX(CK63:CK269,MATCH(TRUE,INDEX(CK63:CK269="",0),0))))</f>
        <v>#REF!</v>
      </c>
      <c r="CM63" t="e">
        <f t="shared" si="2"/>
        <v>#REF!</v>
      </c>
      <c r="CN63" t="str">
        <f t="array" ref="CN63">IFERROR(INDEX($CM$2:$CM$208,SMALL(IF(1-($CM$2:$CM$208=""),IF(1-(#REF!:#REF!&lt;&gt;""),ROW($CM$2:$CM$208)-ROW($CM$2)+1)), ROWS(#REF!:#REF!))),"")</f>
        <v/>
      </c>
      <c r="CO63" t="e">
        <f>IF(#REF!="","",SUM(#REF!))</f>
        <v>#REF!</v>
      </c>
      <c r="CP63" t="e">
        <f t="array" ref="CP63">IF(#REF!="","",SUM(CO63:INDEX(CO63:CO269,MATCH(TRUE,INDEX(CO63:CO269="",0),0))))</f>
        <v>#REF!</v>
      </c>
      <c r="CQ63" t="e">
        <f t="shared" si="3"/>
        <v>#REF!</v>
      </c>
      <c r="CR63" t="str">
        <f t="array" ref="CR63">IFERROR(INDEX($CQ$2:$CQ$208,SMALL(IF(1-($CQ$2:$CQ$208=""),IF(1-(#REF!:#REF!&lt;&gt;""),ROW($CQ$2:$CQ$208)-ROW($CQ$2)+1)), ROWS(#REF!:#REF!))),"")</f>
        <v/>
      </c>
      <c r="CS63" t="e">
        <f>IF(#REF!="","",SUM(#REF!))</f>
        <v>#REF!</v>
      </c>
      <c r="CT63" t="e">
        <f t="array" ref="CT63">IF(#REF!="","",SUM(CS63:INDEX(CS63:CS269,MATCH(TRUE,INDEX(CS63:CS269="",0),0))))</f>
        <v>#REF!</v>
      </c>
      <c r="CU63" t="e">
        <f t="shared" si="4"/>
        <v>#REF!</v>
      </c>
      <c r="CV63" t="str">
        <f t="array" ref="CV63">IFERROR(INDEX($CU$2:$CU$208,SMALL(IF(1-($CU$2:$CU$208=""),IF(1-(#REF!:#REF!&lt;&gt;""),ROW($CU$2:$CU$208)-ROW($CU$2)+1)), ROWS(#REF!:#REF!))),"")</f>
        <v/>
      </c>
      <c r="CW63" t="e">
        <f>IF(#REF!="","",SUM(#REF!))</f>
        <v>#REF!</v>
      </c>
      <c r="CX63" t="e">
        <f t="array" ref="CX63">IF(#REF!="","",SUM(CW63:INDEX(CW63:CW269,MATCH(TRUE,INDEX(CW63:CW269="",0),0))))</f>
        <v>#REF!</v>
      </c>
      <c r="CY63" t="e">
        <f t="shared" si="5"/>
        <v>#REF!</v>
      </c>
      <c r="CZ63" t="str">
        <f t="array" ref="CZ63">IFERROR(INDEX($CY$2:$CY$208,SMALL(IF(1-($CY$2:$CY$208=""),IF(1-(#REF!:#REF!&lt;&gt;""),ROW($CY$2:$CY$208)-ROW($CY$2)+1)), ROWS(#REF!:#REF!))),"")</f>
        <v/>
      </c>
      <c r="DA63" t="e">
        <f>IF(#REF!="","",SUM(#REF!))</f>
        <v>#REF!</v>
      </c>
      <c r="DB63" t="e">
        <f t="array" ref="DB63">IF(#REF!="","",SUM(DA63:INDEX(DA63:DA269,MATCH(TRUE,INDEX(DA63:DA269="",0),0))))</f>
        <v>#REF!</v>
      </c>
      <c r="DC63" t="e">
        <f t="shared" si="6"/>
        <v>#REF!</v>
      </c>
      <c r="DD63" t="str">
        <f t="array" ref="DD63">IFERROR(INDEX($DC$2:$DC$208,SMALL(IF(1-($DC$2:$DC$208=""),IF(1-(#REF!:#REF!&lt;&gt;""),ROW($DC$2:$DC$208)-ROW($DC$2)+1)), ROWS(#REF!:#REF!))),"")</f>
        <v/>
      </c>
      <c r="DE63" t="e">
        <f>IF(#REF!="","",SUM(#REF!))</f>
        <v>#REF!</v>
      </c>
      <c r="DF63" t="e">
        <f t="array" ref="DF63">IF(#REF!="","",SUM(DE63:INDEX(DE63:DE269,MATCH(TRUE,INDEX(DE63:DE269="",0),0))))</f>
        <v>#REF!</v>
      </c>
      <c r="DG63" t="e">
        <f t="shared" si="7"/>
        <v>#REF!</v>
      </c>
      <c r="DH63" t="str">
        <f t="array" ref="DH63">IFERROR(INDEX($DG$2:$DG$208,SMALL(IF(1-($DG$2:$DG$208=""),IF(1-(#REF!:#REF!&lt;&gt;""),ROW($DG$2:$DG$208)-ROW($DG$2)+1)), ROWS(#REF!:#REF!))),"")</f>
        <v/>
      </c>
      <c r="DI63" t="e">
        <f>IF(#REF!="","",SUM(#REF!))</f>
        <v>#REF!</v>
      </c>
      <c r="DJ63" t="e">
        <f t="array" ref="DJ63">IF(#REF!="","",SUM(DI63:INDEX(DI63:DI269,MATCH(TRUE,INDEX(DI63:DI269="",0),0))))</f>
        <v>#REF!</v>
      </c>
      <c r="DK63" t="e">
        <f t="shared" si="8"/>
        <v>#REF!</v>
      </c>
      <c r="DL63" t="str">
        <f t="array" ref="DL63">IFERROR(INDEX($DK$2:$DK$208,SMALL(IF(1-($DK$2:$DK$208=""),IF(1-(#REF!:#REF!&lt;&gt;""),ROW($DK$2:$DK$208)-ROW($DK$2)+1)), ROWS(#REF!:#REF!))),"")</f>
        <v/>
      </c>
      <c r="DM63" t="e">
        <f>IF(#REF!="","",SUM(#REF!))</f>
        <v>#REF!</v>
      </c>
      <c r="DN63" t="e">
        <f t="array" ref="DN63">IF(#REF!="","",SUM(DM63:INDEX(DM63:DM269,MATCH(TRUE,INDEX(DM63:DM269="",0),0))))</f>
        <v>#REF!</v>
      </c>
      <c r="DO63" t="e">
        <f t="shared" si="9"/>
        <v>#REF!</v>
      </c>
      <c r="DP63" t="str">
        <f t="array" ref="DP63">IFERROR(INDEX($DO$2:$DO$208,SMALL(IF(1-($DO$2:$DO$208=""),IF(1-(#REF!:#REF!&lt;&gt;""),ROW($DO$2:$DO$208)-ROW($DO$2)+1)), ROWS(#REF!:#REF!))),"")</f>
        <v/>
      </c>
      <c r="DQ63" t="e">
        <f>IF(#REF!="","",SUM(#REF!))</f>
        <v>#REF!</v>
      </c>
      <c r="DR63" t="e">
        <f t="array" ref="DR63">IF(#REF!="","",SUM(DQ63:INDEX(DQ63:DQ269,MATCH(TRUE,INDEX(DQ63:DQ269="",0),0))))</f>
        <v>#REF!</v>
      </c>
      <c r="DS63" t="e">
        <f t="shared" si="10"/>
        <v>#REF!</v>
      </c>
      <c r="DT63" t="str">
        <f t="array" ref="DT63">IFERROR(INDEX($DS$2:$DS$208,SMALL(IF(1-($DS$2:$DS$208=""),IF(1-(#REF!:#REF!&lt;&gt;""),ROW($DS$2:$DS$208)-ROW($DS$2)+1)), ROWS(#REF!:#REF!))),"")</f>
        <v/>
      </c>
      <c r="DU63" t="e">
        <f>IF(#REF!="","",SUM(#REF!))</f>
        <v>#REF!</v>
      </c>
      <c r="DV63" t="e">
        <f t="array" ref="DV63">IF(#REF!="","",SUM(DU63:INDEX(DU63:DU269,MATCH(TRUE,INDEX(DU63:DU269="",0),0))))</f>
        <v>#REF!</v>
      </c>
      <c r="DW63" t="e">
        <f t="shared" si="11"/>
        <v>#REF!</v>
      </c>
      <c r="DX63" t="str">
        <f t="array" ref="DX63">IFERROR(INDEX($DW$2:$DW$208,SMALL(IF(1-($DW$2:$DW$208=""),IF(1-(#REF!:#REF!&lt;&gt;""),ROW($DW$2:$DW$208)-ROW($DW$2)+1)), ROWS(#REF!:#REF!))),"")</f>
        <v/>
      </c>
      <c r="DY63" t="e">
        <f>IF(#REF!="","",SUM(#REF!))</f>
        <v>#REF!</v>
      </c>
      <c r="DZ63" t="e">
        <f t="array" ref="DZ63">IF(#REF!="","",SUM(DY63:INDEX(DY63:DY269,MATCH(TRUE,INDEX(DY63:DY269="",0),0))))</f>
        <v>#REF!</v>
      </c>
      <c r="EA63" t="e">
        <f t="shared" si="12"/>
        <v>#REF!</v>
      </c>
      <c r="EB63" t="str">
        <f t="array" ref="EB63">IFERROR(INDEX($EA$2:$EA$208,SMALL(IF(1-($EA$2:$EA$208=""),IF(1-(#REF!:#REF!&lt;&gt;""),ROW($EA$2:$EA$208)-ROW($EA$2)+1)), ROWS(#REF!:#REF!))),"")</f>
        <v/>
      </c>
      <c r="EC63" t="e">
        <f>IF(#REF!="","",SUM(#REF!))</f>
        <v>#REF!</v>
      </c>
      <c r="ED63" t="e">
        <f t="array" ref="ED63">IF(#REF!="","",SUM(EC63:INDEX(EC63:EC269,MATCH(TRUE,INDEX(EC63:EC269="",0),0))))</f>
        <v>#REF!</v>
      </c>
      <c r="EE63" t="e">
        <f t="shared" si="13"/>
        <v>#REF!</v>
      </c>
      <c r="EF63" t="str">
        <f t="array" ref="EF63">IFERROR(INDEX($EE$2:$EE$208,SMALL(IF(1-($EE$2:$EE$208=""),IF(1-(#REF!:#REF!&lt;&gt;""),ROW($EE$2:$EE$208)-ROW($EE$2)+1)), ROWS(#REF!:#REF!))),"")</f>
        <v/>
      </c>
      <c r="EG63" t="e">
        <f>IF(#REF!="","",SUM(#REF!))</f>
        <v>#REF!</v>
      </c>
      <c r="EH63" t="e">
        <f t="array" ref="EH63">IF(#REF!="","",SUM(EG63:INDEX(EG63:EG269,MATCH(TRUE,INDEX(EG63:EG269="",0),0))))</f>
        <v>#REF!</v>
      </c>
      <c r="EI63" t="e">
        <f t="shared" si="14"/>
        <v>#REF!</v>
      </c>
      <c r="EJ63" t="str">
        <f t="array" ref="EJ63">IFERROR(INDEX($EI$2:$EI$208,SMALL(IF(1-($EI$2:$EI$208=""),IF(1-(#REF!:#REF!&lt;&gt;""),ROW($EI$2:$EI$208)-ROW($EI$2)+1)), ROWS(#REF!:#REF!))),"")</f>
        <v/>
      </c>
      <c r="EK63" t="e">
        <f>IF(#REF!="","",SUM(#REF!))</f>
        <v>#REF!</v>
      </c>
      <c r="EL63" t="e">
        <f t="array" ref="EL63">IF(#REF!="","",SUM(EK63:INDEX(EK63:EK269,MATCH(TRUE,INDEX(EK63:EK269="",0),0))))</f>
        <v>#REF!</v>
      </c>
      <c r="EM63" t="e">
        <f t="shared" si="15"/>
        <v>#REF!</v>
      </c>
      <c r="EN63" t="str">
        <f t="array" ref="EN63">IFERROR(INDEX($EM$2:$EM$208,SMALL(IF(1-($EM$2:$EM$208=""),IF(1-(#REF!:#REF!&lt;&gt;""),ROW($EM$2:$EM$208)-ROW($EM$2)+1)), ROWS(#REF!:#REF!))),"")</f>
        <v/>
      </c>
      <c r="EO63" t="e">
        <f>IF(#REF!="","",SUM(#REF!))</f>
        <v>#REF!</v>
      </c>
      <c r="EP63" t="e">
        <f t="array" ref="EP63">IF(#REF!="","",SUM(EO63:INDEX(EO63:EO269,MATCH(TRUE,INDEX(EO63:EO269="",0),0))))</f>
        <v>#REF!</v>
      </c>
      <c r="EQ63" t="e">
        <f t="shared" si="16"/>
        <v>#REF!</v>
      </c>
      <c r="ER63" t="str">
        <f t="array" ref="ER63">IFERROR(INDEX($EQ$2:$EQ$208,SMALL(IF(1-($EQ$2:$EQ$208=""),IF(1-(#REF!:#REF!&lt;&gt;""),ROW($EQ$2:$EQ$208)-ROW($EQ$2)+1)), ROWS(#REF!:#REF!))),"")</f>
        <v/>
      </c>
      <c r="ES63" t="e">
        <f>IF(#REF!="","",SUM(#REF!))</f>
        <v>#REF!</v>
      </c>
      <c r="ET63" t="e">
        <f t="array" ref="ET63">IF(#REF!="","",SUM(ES63:INDEX(ES63:ES269,MATCH(TRUE,INDEX(ES63:ES269="",0),0))))</f>
        <v>#REF!</v>
      </c>
      <c r="EU63" t="e">
        <f t="shared" si="17"/>
        <v>#REF!</v>
      </c>
      <c r="EV63" t="str">
        <f t="array" ref="EV63">IFERROR(INDEX($EU$2:$EU$208,SMALL(IF(1-($EU$2:$EU$208=""),IF(1-(#REF!:#REF!&lt;&gt;""),ROW($EU$2:$EU$208)-ROW($EU$2)+1)), ROWS(#REF!:#REF!))),"")</f>
        <v/>
      </c>
      <c r="EW63" t="e">
        <f>IF(#REF!="","",SUM(#REF!))</f>
        <v>#REF!</v>
      </c>
      <c r="EX63" t="e">
        <f t="array" ref="EX63">IF(#REF!="","",SUM(EW63:INDEX(EW63:EW269,MATCH(TRUE,INDEX(EW63:EW269="",0),0))))</f>
        <v>#REF!</v>
      </c>
      <c r="EY63" t="e">
        <f t="shared" si="18"/>
        <v>#REF!</v>
      </c>
      <c r="EZ63" t="str">
        <f t="array" ref="EZ63">IFERROR(INDEX($EY$2:$EY$208,SMALL(IF(1-($EY$2:$EY$208=""),IF(1-(#REF!:#REF!&lt;&gt;""),ROW($EY$2:$EY$208)-ROW($EY$2)+1)), ROWS(#REF!:#REF!))),"")</f>
        <v/>
      </c>
      <c r="FA63" t="e">
        <f>IF(#REF!="","",SUM(#REF!))</f>
        <v>#REF!</v>
      </c>
      <c r="FB63" t="e">
        <f t="array" ref="FB63">IF(#REF!="","",SUM(FA63:INDEX(FA63:FA269,MATCH(TRUE,INDEX(FA63:FA269="",0),0))))</f>
        <v>#REF!</v>
      </c>
      <c r="FC63" t="e">
        <f t="shared" si="19"/>
        <v>#REF!</v>
      </c>
      <c r="FD63" t="str">
        <f t="array" ref="FD63">IFERROR(INDEX($FC$2:$FC$208,SMALL(IF(1-($FC$2:$FC$208=""),IF(1-(#REF!:#REF!&lt;&gt;""),ROW($FC$2:$FC$208)-ROW($FC$2)+1)), ROWS(#REF!:#REF!))),"")</f>
        <v/>
      </c>
    </row>
    <row r="64" spans="1:160" x14ac:dyDescent="0.25">
      <c r="A64" t="e">
        <f>IF(#REF!="","",SUM(#REF!))</f>
        <v>#REF!</v>
      </c>
      <c r="B64" t="e">
        <f t="array" ref="B64">IF(#REF!="","",SUM($A64:INDEX(A64:$A$208,MATCH(TRUE,INDEX($A64:$A$208="",0),0))))</f>
        <v>#REF!</v>
      </c>
      <c r="C64" t="e">
        <f t="shared" si="20"/>
        <v>#REF!</v>
      </c>
      <c r="E64" t="e">
        <f>IF(#REF!="","",SUM(#REF!))</f>
        <v>#REF!</v>
      </c>
      <c r="F64" t="e">
        <f t="array" ref="F64">IF(#REF!="","",SUM($E64:INDEX(E64:$E$208,MATCH(TRUE,INDEX($E64:$E$208="",0),0))))</f>
        <v>#REF!</v>
      </c>
      <c r="G64" t="e">
        <f t="shared" si="21"/>
        <v>#REF!</v>
      </c>
      <c r="I64" t="e">
        <f>IF(#REF!="","",SUM(#REF!))</f>
        <v>#REF!</v>
      </c>
      <c r="J64" t="e">
        <f t="array" ref="J64">IF(#REF!="","",SUM(I64:INDEX(I64:I270,MATCH(TRUE,INDEX(I64:I270="",0),0))))</f>
        <v>#REF!</v>
      </c>
      <c r="K64" t="e">
        <f t="shared" si="22"/>
        <v>#REF!</v>
      </c>
      <c r="M64" t="e">
        <f>IF(#REF!="","",SUM(#REF!))</f>
        <v>#REF!</v>
      </c>
      <c r="N64" t="e">
        <f t="array" ref="N64">IF(#REF!="","",SUM(M64:INDEX(M64:M270,MATCH(TRUE,INDEX(M64:M270="",0),0))))</f>
        <v>#REF!</v>
      </c>
      <c r="O64" t="e">
        <f t="shared" si="23"/>
        <v>#REF!</v>
      </c>
      <c r="Q64" t="e">
        <f>IF(#REF!="","",SUM(#REF!))</f>
        <v>#REF!</v>
      </c>
      <c r="R64" t="e">
        <f t="array" ref="R64">IF(#REF!="","",SUM(Q64:INDEX(Q64:Q270,MATCH(TRUE,INDEX(Q64:Q270="",0),0))))</f>
        <v>#REF!</v>
      </c>
      <c r="S64" t="e">
        <f t="shared" si="24"/>
        <v>#REF!</v>
      </c>
      <c r="U64" t="e">
        <f>IF(#REF!="","",SUM(#REF!))</f>
        <v>#REF!</v>
      </c>
      <c r="V64" t="e">
        <f t="array" ref="V64">IF(#REF!="","",SUM(U64:INDEX(U64:U270,MATCH(TRUE,INDEX(U64:U270="",0),0))))</f>
        <v>#REF!</v>
      </c>
      <c r="W64" t="e">
        <f t="shared" si="25"/>
        <v>#REF!</v>
      </c>
      <c r="Y64" t="e">
        <f>IF(#REF!="","",SUM(#REF!))</f>
        <v>#REF!</v>
      </c>
      <c r="Z64" t="e">
        <f t="array" ref="Z64">IF(#REF!="","",SUM(Y64:INDEX(Y64:Y270,MATCH(TRUE,INDEX(Y64:Y270="",0),0))))</f>
        <v>#REF!</v>
      </c>
      <c r="AA64" t="e">
        <f t="shared" si="26"/>
        <v>#REF!</v>
      </c>
      <c r="AC64" t="e">
        <f>IF(#REF!="","",SUM(#REF!))</f>
        <v>#REF!</v>
      </c>
      <c r="AD64" t="e">
        <f t="array" ref="AD64">IF(#REF!="","",SUM(AC64:INDEX(AC64:AC270,MATCH(TRUE,INDEX(AC64:AC270="",0),0))))</f>
        <v>#REF!</v>
      </c>
      <c r="AE64" t="e">
        <f t="shared" si="27"/>
        <v>#REF!</v>
      </c>
      <c r="AG64" t="e">
        <f>IF(#REF!="","",SUM(#REF!))</f>
        <v>#REF!</v>
      </c>
      <c r="AH64" t="e">
        <f t="array" ref="AH64">IF(#REF!="","",SUM(AG64:INDEX(AG64:AG270,MATCH(TRUE,INDEX(AG64:AG270="",0),0))))</f>
        <v>#REF!</v>
      </c>
      <c r="AI64" t="e">
        <f t="shared" si="28"/>
        <v>#REF!</v>
      </c>
      <c r="AK64" t="e">
        <f>IF(#REF!="","",SUM(#REF!))</f>
        <v>#REF!</v>
      </c>
      <c r="AL64" t="e">
        <f t="array" ref="AL64">IF(#REF!="","",SUM(AK64:INDEX(AK64:AK270,MATCH(TRUE,INDEX(AK64:AK270="",0),0))))</f>
        <v>#REF!</v>
      </c>
      <c r="AM64" t="e">
        <f t="shared" si="29"/>
        <v>#REF!</v>
      </c>
      <c r="AO64" t="e">
        <f>IF(#REF!="","",SUM(#REF!))</f>
        <v>#REF!</v>
      </c>
      <c r="AP64" t="e">
        <f t="array" ref="AP64">IF(#REF!="","",SUM(AO64:INDEX(AO64:AO270,MATCH(TRUE,INDEX(AO64:AO270="",0),0))))</f>
        <v>#REF!</v>
      </c>
      <c r="AQ64" t="e">
        <f t="shared" si="30"/>
        <v>#REF!</v>
      </c>
      <c r="AS64" t="e">
        <f>IF(#REF!="","",SUM(#REF!))</f>
        <v>#REF!</v>
      </c>
      <c r="AT64" t="e">
        <f t="array" ref="AT64">IF(#REF!="","",SUM(AS64:INDEX(AS64:AS270,MATCH(TRUE,INDEX(AS64:AS270="",0),0))))</f>
        <v>#REF!</v>
      </c>
      <c r="AU64" t="e">
        <f t="shared" si="31"/>
        <v>#REF!</v>
      </c>
      <c r="AW64" t="e">
        <f>IF(#REF!="","",SUM(#REF!))</f>
        <v>#REF!</v>
      </c>
      <c r="AX64" t="e">
        <f t="array" ref="AX64">IF(#REF!="","",SUM(AW64:INDEX(AW64:AW270,MATCH(TRUE,INDEX(AW64:AW270="",0),0))))</f>
        <v>#REF!</v>
      </c>
      <c r="AY64" t="e">
        <f t="shared" si="32"/>
        <v>#REF!</v>
      </c>
      <c r="BA64" t="e">
        <f>IF(#REF!="","",SUM(#REF!))</f>
        <v>#REF!</v>
      </c>
      <c r="BB64" t="e">
        <f t="array" ref="BB64">IF(#REF!="","",SUM(BA64:INDEX(BA64:BA270,MATCH(TRUE,INDEX(BA64:BA270="",0),0))))</f>
        <v>#REF!</v>
      </c>
      <c r="BC64" t="e">
        <f t="shared" si="33"/>
        <v>#REF!</v>
      </c>
      <c r="BE64" t="e">
        <f>IF(#REF!="","",SUM(#REF!))</f>
        <v>#REF!</v>
      </c>
      <c r="BF64" t="e">
        <f t="array" ref="BF64">IF(#REF!="","",SUM(BE64:INDEX(BE64:BE270,MATCH(TRUE,INDEX(BE64:BE270="",0),0))))</f>
        <v>#REF!</v>
      </c>
      <c r="BG64" t="e">
        <f t="shared" si="34"/>
        <v>#REF!</v>
      </c>
      <c r="BI64" t="e">
        <f>IF(#REF!="","",SUM(#REF!))</f>
        <v>#REF!</v>
      </c>
      <c r="BJ64" t="e">
        <f t="array" ref="BJ64">IF(#REF!="","",SUM(BI64:INDEX(BI64:BI270,MATCH(TRUE,INDEX(BI64:BI270="",0),0))))</f>
        <v>#REF!</v>
      </c>
      <c r="BK64" t="e">
        <f t="shared" si="35"/>
        <v>#REF!</v>
      </c>
      <c r="BM64" t="e">
        <f>IF(#REF!="","",SUM(#REF!))</f>
        <v>#REF!</v>
      </c>
      <c r="BN64" t="e">
        <f t="array" ref="BN64">IF(#REF!="","",SUM(BM64:INDEX(BM64:BM270,MATCH(TRUE,INDEX(BM64:BM270="",0),0))))</f>
        <v>#REF!</v>
      </c>
      <c r="BO64" t="e">
        <f t="shared" si="36"/>
        <v>#REF!</v>
      </c>
      <c r="BQ64" t="e">
        <f>IF(#REF!="","",SUM(#REF!))</f>
        <v>#REF!</v>
      </c>
      <c r="BR64" t="e">
        <f t="array" ref="BR64">IF(#REF!="","",SUM(BQ64:INDEX(BQ64:BQ270,MATCH(TRUE,INDEX(BQ64:BQ270="",0),0))))</f>
        <v>#REF!</v>
      </c>
      <c r="BS64" t="e">
        <f t="shared" si="37"/>
        <v>#REF!</v>
      </c>
      <c r="BU64" t="e">
        <f>IF(#REF!="","",SUM(#REF!))</f>
        <v>#REF!</v>
      </c>
      <c r="BV64" t="e">
        <f t="array" ref="BV64">IF(#REF!="","",SUM(BU64:INDEX(BU64:BU270,MATCH(TRUE,INDEX(BU64:BU270="",0),0))))</f>
        <v>#REF!</v>
      </c>
      <c r="BW64" t="e">
        <f t="shared" si="38"/>
        <v>#REF!</v>
      </c>
      <c r="BY64" t="e">
        <f>IF(#REF!="","",SUM(#REF!))</f>
        <v>#REF!</v>
      </c>
      <c r="BZ64" t="e">
        <f t="array" ref="BZ64">IF(#REF!="","",SUM(BY64:INDEX(BY64:BY270,MATCH(TRUE,INDEX(BY64:BY270="",0),0))))</f>
        <v>#REF!</v>
      </c>
      <c r="CA64" t="e">
        <f t="shared" si="39"/>
        <v>#REF!</v>
      </c>
      <c r="CC64" t="e">
        <f>IF(#REF!="","",SUM(#REF!))</f>
        <v>#REF!</v>
      </c>
      <c r="CD64" t="e">
        <f t="array" ref="CD64">IF(#REF!="","",SUM(CC64:INDEX(CC64:CC270,MATCH(TRUE,INDEX(CC64:CC270="",0),0))))</f>
        <v>#REF!</v>
      </c>
      <c r="CE64" t="e">
        <f t="shared" si="0"/>
        <v>#REF!</v>
      </c>
      <c r="CF64" t="str">
        <f t="array" ref="CF64">IFERROR(INDEX($CE$2:$CE$208,SMALL(IF(1-($CE$2:$CE$208=""),IF(1-(#REF!:#REF!&lt;&gt;""),ROW($CE$2:$CE$208)-ROW($CE$2)+1)), ROWS(#REF!:#REF!))),"")</f>
        <v/>
      </c>
      <c r="CG64" t="e">
        <f>IF(#REF!="","",SUM(#REF!))</f>
        <v>#REF!</v>
      </c>
      <c r="CH64" t="e">
        <f t="array" ref="CH64">IF(#REF!="","",SUM(CG64:INDEX(CG64:CG270,MATCH(TRUE,INDEX(CG64:CG270="",0),0))))</f>
        <v>#REF!</v>
      </c>
      <c r="CI64" t="e">
        <f t="shared" si="1"/>
        <v>#REF!</v>
      </c>
      <c r="CJ64" t="str">
        <f t="array" ref="CJ64">IFERROR(INDEX($CI$2:$CI$208,SMALL(IF(1-($CI$2:$CI$208=""),IF(1-(#REF!:#REF!&lt;&gt;""),ROW($CI$2:$CI$208)-ROW($CI$2)+1)), ROWS(#REF!:#REF!))),"")</f>
        <v/>
      </c>
      <c r="CK64" t="e">
        <f>IF(#REF!="","",SUM(#REF!))</f>
        <v>#REF!</v>
      </c>
      <c r="CL64" t="e">
        <f t="array" ref="CL64">IF(#REF!="","",SUM(CK64:INDEX(CK64:CK270,MATCH(TRUE,INDEX(CK64:CK270="",0),0))))</f>
        <v>#REF!</v>
      </c>
      <c r="CM64" t="e">
        <f t="shared" si="2"/>
        <v>#REF!</v>
      </c>
      <c r="CN64" t="str">
        <f t="array" ref="CN64">IFERROR(INDEX($CM$2:$CM$208,SMALL(IF(1-($CM$2:$CM$208=""),IF(1-(#REF!:#REF!&lt;&gt;""),ROW($CM$2:$CM$208)-ROW($CM$2)+1)), ROWS(#REF!:#REF!))),"")</f>
        <v/>
      </c>
      <c r="CO64" t="e">
        <f>IF(#REF!="","",SUM(#REF!))</f>
        <v>#REF!</v>
      </c>
      <c r="CP64" t="e">
        <f t="array" ref="CP64">IF(#REF!="","",SUM(CO64:INDEX(CO64:CO270,MATCH(TRUE,INDEX(CO64:CO270="",0),0))))</f>
        <v>#REF!</v>
      </c>
      <c r="CQ64" t="e">
        <f t="shared" si="3"/>
        <v>#REF!</v>
      </c>
      <c r="CR64" t="str">
        <f t="array" ref="CR64">IFERROR(INDEX($CQ$2:$CQ$208,SMALL(IF(1-($CQ$2:$CQ$208=""),IF(1-(#REF!:#REF!&lt;&gt;""),ROW($CQ$2:$CQ$208)-ROW($CQ$2)+1)), ROWS(#REF!:#REF!))),"")</f>
        <v/>
      </c>
      <c r="CS64" t="e">
        <f>IF(#REF!="","",SUM(#REF!))</f>
        <v>#REF!</v>
      </c>
      <c r="CT64" t="e">
        <f t="array" ref="CT64">IF(#REF!="","",SUM(CS64:INDEX(CS64:CS270,MATCH(TRUE,INDEX(CS64:CS270="",0),0))))</f>
        <v>#REF!</v>
      </c>
      <c r="CU64" t="e">
        <f t="shared" si="4"/>
        <v>#REF!</v>
      </c>
      <c r="CV64" t="str">
        <f t="array" ref="CV64">IFERROR(INDEX($CU$2:$CU$208,SMALL(IF(1-($CU$2:$CU$208=""),IF(1-(#REF!:#REF!&lt;&gt;""),ROW($CU$2:$CU$208)-ROW($CU$2)+1)), ROWS(#REF!:#REF!))),"")</f>
        <v/>
      </c>
      <c r="CW64" t="e">
        <f>IF(#REF!="","",SUM(#REF!))</f>
        <v>#REF!</v>
      </c>
      <c r="CX64" t="e">
        <f t="array" ref="CX64">IF(#REF!="","",SUM(CW64:INDEX(CW64:CW270,MATCH(TRUE,INDEX(CW64:CW270="",0),0))))</f>
        <v>#REF!</v>
      </c>
      <c r="CY64" t="e">
        <f t="shared" si="5"/>
        <v>#REF!</v>
      </c>
      <c r="CZ64" t="str">
        <f t="array" ref="CZ64">IFERROR(INDEX($CY$2:$CY$208,SMALL(IF(1-($CY$2:$CY$208=""),IF(1-(#REF!:#REF!&lt;&gt;""),ROW($CY$2:$CY$208)-ROW($CY$2)+1)), ROWS(#REF!:#REF!))),"")</f>
        <v/>
      </c>
      <c r="DA64" t="e">
        <f>IF(#REF!="","",SUM(#REF!))</f>
        <v>#REF!</v>
      </c>
      <c r="DB64" t="e">
        <f t="array" ref="DB64">IF(#REF!="","",SUM(DA64:INDEX(DA64:DA270,MATCH(TRUE,INDEX(DA64:DA270="",0),0))))</f>
        <v>#REF!</v>
      </c>
      <c r="DC64" t="e">
        <f t="shared" si="6"/>
        <v>#REF!</v>
      </c>
      <c r="DD64" t="str">
        <f t="array" ref="DD64">IFERROR(INDEX($DC$2:$DC$208,SMALL(IF(1-($DC$2:$DC$208=""),IF(1-(#REF!:#REF!&lt;&gt;""),ROW($DC$2:$DC$208)-ROW($DC$2)+1)), ROWS(#REF!:#REF!))),"")</f>
        <v/>
      </c>
      <c r="DE64" t="e">
        <f>IF(#REF!="","",SUM(#REF!))</f>
        <v>#REF!</v>
      </c>
      <c r="DF64" t="e">
        <f t="array" ref="DF64">IF(#REF!="","",SUM(DE64:INDEX(DE64:DE270,MATCH(TRUE,INDEX(DE64:DE270="",0),0))))</f>
        <v>#REF!</v>
      </c>
      <c r="DG64" t="e">
        <f t="shared" si="7"/>
        <v>#REF!</v>
      </c>
      <c r="DH64" t="str">
        <f t="array" ref="DH64">IFERROR(INDEX($DG$2:$DG$208,SMALL(IF(1-($DG$2:$DG$208=""),IF(1-(#REF!:#REF!&lt;&gt;""),ROW($DG$2:$DG$208)-ROW($DG$2)+1)), ROWS(#REF!:#REF!))),"")</f>
        <v/>
      </c>
      <c r="DI64" t="e">
        <f>IF(#REF!="","",SUM(#REF!))</f>
        <v>#REF!</v>
      </c>
      <c r="DJ64" t="e">
        <f t="array" ref="DJ64">IF(#REF!="","",SUM(DI64:INDEX(DI64:DI270,MATCH(TRUE,INDEX(DI64:DI270="",0),0))))</f>
        <v>#REF!</v>
      </c>
      <c r="DK64" t="e">
        <f t="shared" si="8"/>
        <v>#REF!</v>
      </c>
      <c r="DL64" t="str">
        <f t="array" ref="DL64">IFERROR(INDEX($DK$2:$DK$208,SMALL(IF(1-($DK$2:$DK$208=""),IF(1-(#REF!:#REF!&lt;&gt;""),ROW($DK$2:$DK$208)-ROW($DK$2)+1)), ROWS(#REF!:#REF!))),"")</f>
        <v/>
      </c>
      <c r="DM64" t="e">
        <f>IF(#REF!="","",SUM(#REF!))</f>
        <v>#REF!</v>
      </c>
      <c r="DN64" t="e">
        <f t="array" ref="DN64">IF(#REF!="","",SUM(DM64:INDEX(DM64:DM270,MATCH(TRUE,INDEX(DM64:DM270="",0),0))))</f>
        <v>#REF!</v>
      </c>
      <c r="DO64" t="e">
        <f t="shared" si="9"/>
        <v>#REF!</v>
      </c>
      <c r="DP64" t="str">
        <f t="array" ref="DP64">IFERROR(INDEX($DO$2:$DO$208,SMALL(IF(1-($DO$2:$DO$208=""),IF(1-(#REF!:#REF!&lt;&gt;""),ROW($DO$2:$DO$208)-ROW($DO$2)+1)), ROWS(#REF!:#REF!))),"")</f>
        <v/>
      </c>
      <c r="DQ64" t="e">
        <f>IF(#REF!="","",SUM(#REF!))</f>
        <v>#REF!</v>
      </c>
      <c r="DR64" t="e">
        <f t="array" ref="DR64">IF(#REF!="","",SUM(DQ64:INDEX(DQ64:DQ270,MATCH(TRUE,INDEX(DQ64:DQ270="",0),0))))</f>
        <v>#REF!</v>
      </c>
      <c r="DS64" t="e">
        <f t="shared" si="10"/>
        <v>#REF!</v>
      </c>
      <c r="DT64" t="str">
        <f t="array" ref="DT64">IFERROR(INDEX($DS$2:$DS$208,SMALL(IF(1-($DS$2:$DS$208=""),IF(1-(#REF!:#REF!&lt;&gt;""),ROW($DS$2:$DS$208)-ROW($DS$2)+1)), ROWS(#REF!:#REF!))),"")</f>
        <v/>
      </c>
      <c r="DU64" t="e">
        <f>IF(#REF!="","",SUM(#REF!))</f>
        <v>#REF!</v>
      </c>
      <c r="DV64" t="e">
        <f t="array" ref="DV64">IF(#REF!="","",SUM(DU64:INDEX(DU64:DU270,MATCH(TRUE,INDEX(DU64:DU270="",0),0))))</f>
        <v>#REF!</v>
      </c>
      <c r="DW64" t="e">
        <f t="shared" si="11"/>
        <v>#REF!</v>
      </c>
      <c r="DX64" t="str">
        <f t="array" ref="DX64">IFERROR(INDEX($DW$2:$DW$208,SMALL(IF(1-($DW$2:$DW$208=""),IF(1-(#REF!:#REF!&lt;&gt;""),ROW($DW$2:$DW$208)-ROW($DW$2)+1)), ROWS(#REF!:#REF!))),"")</f>
        <v/>
      </c>
      <c r="DY64" t="e">
        <f>IF(#REF!="","",SUM(#REF!))</f>
        <v>#REF!</v>
      </c>
      <c r="DZ64" t="e">
        <f t="array" ref="DZ64">IF(#REF!="","",SUM(DY64:INDEX(DY64:DY270,MATCH(TRUE,INDEX(DY64:DY270="",0),0))))</f>
        <v>#REF!</v>
      </c>
      <c r="EA64" t="e">
        <f t="shared" si="12"/>
        <v>#REF!</v>
      </c>
      <c r="EB64" t="str">
        <f t="array" ref="EB64">IFERROR(INDEX($EA$2:$EA$208,SMALL(IF(1-($EA$2:$EA$208=""),IF(1-(#REF!:#REF!&lt;&gt;""),ROW($EA$2:$EA$208)-ROW($EA$2)+1)), ROWS(#REF!:#REF!))),"")</f>
        <v/>
      </c>
      <c r="EC64" t="e">
        <f>IF(#REF!="","",SUM(#REF!))</f>
        <v>#REF!</v>
      </c>
      <c r="ED64" t="e">
        <f t="array" ref="ED64">IF(#REF!="","",SUM(EC64:INDEX(EC64:EC270,MATCH(TRUE,INDEX(EC64:EC270="",0),0))))</f>
        <v>#REF!</v>
      </c>
      <c r="EE64" t="e">
        <f t="shared" si="13"/>
        <v>#REF!</v>
      </c>
      <c r="EF64" t="str">
        <f t="array" ref="EF64">IFERROR(INDEX($EE$2:$EE$208,SMALL(IF(1-($EE$2:$EE$208=""),IF(1-(#REF!:#REF!&lt;&gt;""),ROW($EE$2:$EE$208)-ROW($EE$2)+1)), ROWS(#REF!:#REF!))),"")</f>
        <v/>
      </c>
      <c r="EG64" t="e">
        <f>IF(#REF!="","",SUM(#REF!))</f>
        <v>#REF!</v>
      </c>
      <c r="EH64" t="e">
        <f t="array" ref="EH64">IF(#REF!="","",SUM(EG64:INDEX(EG64:EG270,MATCH(TRUE,INDEX(EG64:EG270="",0),0))))</f>
        <v>#REF!</v>
      </c>
      <c r="EI64" t="e">
        <f t="shared" si="14"/>
        <v>#REF!</v>
      </c>
      <c r="EJ64" t="str">
        <f t="array" ref="EJ64">IFERROR(INDEX($EI$2:$EI$208,SMALL(IF(1-($EI$2:$EI$208=""),IF(1-(#REF!:#REF!&lt;&gt;""),ROW($EI$2:$EI$208)-ROW($EI$2)+1)), ROWS(#REF!:#REF!))),"")</f>
        <v/>
      </c>
      <c r="EK64" t="e">
        <f>IF(#REF!="","",SUM(#REF!))</f>
        <v>#REF!</v>
      </c>
      <c r="EL64" t="e">
        <f t="array" ref="EL64">IF(#REF!="","",SUM(EK64:INDEX(EK64:EK270,MATCH(TRUE,INDEX(EK64:EK270="",0),0))))</f>
        <v>#REF!</v>
      </c>
      <c r="EM64" t="e">
        <f t="shared" si="15"/>
        <v>#REF!</v>
      </c>
      <c r="EN64" t="str">
        <f t="array" ref="EN64">IFERROR(INDEX($EM$2:$EM$208,SMALL(IF(1-($EM$2:$EM$208=""),IF(1-(#REF!:#REF!&lt;&gt;""),ROW($EM$2:$EM$208)-ROW($EM$2)+1)), ROWS(#REF!:#REF!))),"")</f>
        <v/>
      </c>
      <c r="EO64" t="e">
        <f>IF(#REF!="","",SUM(#REF!))</f>
        <v>#REF!</v>
      </c>
      <c r="EP64" t="e">
        <f t="array" ref="EP64">IF(#REF!="","",SUM(EO64:INDEX(EO64:EO270,MATCH(TRUE,INDEX(EO64:EO270="",0),0))))</f>
        <v>#REF!</v>
      </c>
      <c r="EQ64" t="e">
        <f t="shared" si="16"/>
        <v>#REF!</v>
      </c>
      <c r="ER64" t="str">
        <f t="array" ref="ER64">IFERROR(INDEX($EQ$2:$EQ$208,SMALL(IF(1-($EQ$2:$EQ$208=""),IF(1-(#REF!:#REF!&lt;&gt;""),ROW($EQ$2:$EQ$208)-ROW($EQ$2)+1)), ROWS(#REF!:#REF!))),"")</f>
        <v/>
      </c>
      <c r="ES64" t="e">
        <f>IF(#REF!="","",SUM(#REF!))</f>
        <v>#REF!</v>
      </c>
      <c r="ET64" t="e">
        <f t="array" ref="ET64">IF(#REF!="","",SUM(ES64:INDEX(ES64:ES270,MATCH(TRUE,INDEX(ES64:ES270="",0),0))))</f>
        <v>#REF!</v>
      </c>
      <c r="EU64" t="e">
        <f t="shared" si="17"/>
        <v>#REF!</v>
      </c>
      <c r="EV64" t="str">
        <f t="array" ref="EV64">IFERROR(INDEX($EU$2:$EU$208,SMALL(IF(1-($EU$2:$EU$208=""),IF(1-(#REF!:#REF!&lt;&gt;""),ROW($EU$2:$EU$208)-ROW($EU$2)+1)), ROWS(#REF!:#REF!))),"")</f>
        <v/>
      </c>
      <c r="EW64" t="e">
        <f>IF(#REF!="","",SUM(#REF!))</f>
        <v>#REF!</v>
      </c>
      <c r="EX64" t="e">
        <f t="array" ref="EX64">IF(#REF!="","",SUM(EW64:INDEX(EW64:EW270,MATCH(TRUE,INDEX(EW64:EW270="",0),0))))</f>
        <v>#REF!</v>
      </c>
      <c r="EY64" t="e">
        <f t="shared" si="18"/>
        <v>#REF!</v>
      </c>
      <c r="EZ64" t="str">
        <f t="array" ref="EZ64">IFERROR(INDEX($EY$2:$EY$208,SMALL(IF(1-($EY$2:$EY$208=""),IF(1-(#REF!:#REF!&lt;&gt;""),ROW($EY$2:$EY$208)-ROW($EY$2)+1)), ROWS(#REF!:#REF!))),"")</f>
        <v/>
      </c>
      <c r="FA64" t="e">
        <f>IF(#REF!="","",SUM(#REF!))</f>
        <v>#REF!</v>
      </c>
      <c r="FB64" t="e">
        <f t="array" ref="FB64">IF(#REF!="","",SUM(FA64:INDEX(FA64:FA270,MATCH(TRUE,INDEX(FA64:FA270="",0),0))))</f>
        <v>#REF!</v>
      </c>
      <c r="FC64" t="e">
        <f t="shared" si="19"/>
        <v>#REF!</v>
      </c>
      <c r="FD64" t="str">
        <f t="array" ref="FD64">IFERROR(INDEX($FC$2:$FC$208,SMALL(IF(1-($FC$2:$FC$208=""),IF(1-(#REF!:#REF!&lt;&gt;""),ROW($FC$2:$FC$208)-ROW($FC$2)+1)), ROWS(#REF!:#REF!))),"")</f>
        <v/>
      </c>
    </row>
    <row r="65" spans="1:160" x14ac:dyDescent="0.25">
      <c r="A65" t="e">
        <f>IF(#REF!="","",SUM(#REF!))</f>
        <v>#REF!</v>
      </c>
      <c r="B65" t="e">
        <f t="array" ref="B65">IF(#REF!="","",SUM($A65:INDEX(A65:$A$208,MATCH(TRUE,INDEX($A65:$A$208="",0),0))))</f>
        <v>#REF!</v>
      </c>
      <c r="C65" t="e">
        <f t="shared" si="20"/>
        <v>#REF!</v>
      </c>
      <c r="E65" t="e">
        <f>IF(#REF!="","",SUM(#REF!))</f>
        <v>#REF!</v>
      </c>
      <c r="F65" t="e">
        <f t="array" ref="F65">IF(#REF!="","",SUM($E65:INDEX(E65:$E$208,MATCH(TRUE,INDEX($E65:$E$208="",0),0))))</f>
        <v>#REF!</v>
      </c>
      <c r="G65" t="e">
        <f t="shared" si="21"/>
        <v>#REF!</v>
      </c>
      <c r="I65" t="e">
        <f>IF(#REF!="","",SUM(#REF!))</f>
        <v>#REF!</v>
      </c>
      <c r="J65" t="e">
        <f t="array" ref="J65">IF(#REF!="","",SUM(I65:INDEX(I65:I271,MATCH(TRUE,INDEX(I65:I271="",0),0))))</f>
        <v>#REF!</v>
      </c>
      <c r="K65" t="e">
        <f t="shared" si="22"/>
        <v>#REF!</v>
      </c>
      <c r="M65" t="e">
        <f>IF(#REF!="","",SUM(#REF!))</f>
        <v>#REF!</v>
      </c>
      <c r="N65" t="e">
        <f t="array" ref="N65">IF(#REF!="","",SUM(M65:INDEX(M65:M271,MATCH(TRUE,INDEX(M65:M271="",0),0))))</f>
        <v>#REF!</v>
      </c>
      <c r="O65" t="e">
        <f t="shared" si="23"/>
        <v>#REF!</v>
      </c>
      <c r="Q65" t="e">
        <f>IF(#REF!="","",SUM(#REF!))</f>
        <v>#REF!</v>
      </c>
      <c r="R65" t="e">
        <f t="array" ref="R65">IF(#REF!="","",SUM(Q65:INDEX(Q65:Q271,MATCH(TRUE,INDEX(Q65:Q271="",0),0))))</f>
        <v>#REF!</v>
      </c>
      <c r="S65" t="e">
        <f t="shared" si="24"/>
        <v>#REF!</v>
      </c>
      <c r="U65" t="e">
        <f>IF(#REF!="","",SUM(#REF!))</f>
        <v>#REF!</v>
      </c>
      <c r="V65" t="e">
        <f t="array" ref="V65">IF(#REF!="","",SUM(U65:INDEX(U65:U271,MATCH(TRUE,INDEX(U65:U271="",0),0))))</f>
        <v>#REF!</v>
      </c>
      <c r="W65" t="e">
        <f t="shared" si="25"/>
        <v>#REF!</v>
      </c>
      <c r="Y65" t="e">
        <f>IF(#REF!="","",SUM(#REF!))</f>
        <v>#REF!</v>
      </c>
      <c r="Z65" t="e">
        <f t="array" ref="Z65">IF(#REF!="","",SUM(Y65:INDEX(Y65:Y271,MATCH(TRUE,INDEX(Y65:Y271="",0),0))))</f>
        <v>#REF!</v>
      </c>
      <c r="AA65" t="e">
        <f t="shared" si="26"/>
        <v>#REF!</v>
      </c>
      <c r="AC65" t="e">
        <f>IF(#REF!="","",SUM(#REF!))</f>
        <v>#REF!</v>
      </c>
      <c r="AD65" t="e">
        <f t="array" ref="AD65">IF(#REF!="","",SUM(AC65:INDEX(AC65:AC271,MATCH(TRUE,INDEX(AC65:AC271="",0),0))))</f>
        <v>#REF!</v>
      </c>
      <c r="AE65" t="e">
        <f t="shared" si="27"/>
        <v>#REF!</v>
      </c>
      <c r="AG65" t="e">
        <f>IF(#REF!="","",SUM(#REF!))</f>
        <v>#REF!</v>
      </c>
      <c r="AH65" t="e">
        <f t="array" ref="AH65">IF(#REF!="","",SUM(AG65:INDEX(AG65:AG271,MATCH(TRUE,INDEX(AG65:AG271="",0),0))))</f>
        <v>#REF!</v>
      </c>
      <c r="AI65" t="e">
        <f t="shared" si="28"/>
        <v>#REF!</v>
      </c>
      <c r="AK65" t="e">
        <f>IF(#REF!="","",SUM(#REF!))</f>
        <v>#REF!</v>
      </c>
      <c r="AL65" t="e">
        <f t="array" ref="AL65">IF(#REF!="","",SUM(AK65:INDEX(AK65:AK271,MATCH(TRUE,INDEX(AK65:AK271="",0),0))))</f>
        <v>#REF!</v>
      </c>
      <c r="AM65" t="e">
        <f t="shared" si="29"/>
        <v>#REF!</v>
      </c>
      <c r="AO65" t="e">
        <f>IF(#REF!="","",SUM(#REF!))</f>
        <v>#REF!</v>
      </c>
      <c r="AP65" t="e">
        <f t="array" ref="AP65">IF(#REF!="","",SUM(AO65:INDEX(AO65:AO271,MATCH(TRUE,INDEX(AO65:AO271="",0),0))))</f>
        <v>#REF!</v>
      </c>
      <c r="AQ65" t="e">
        <f t="shared" si="30"/>
        <v>#REF!</v>
      </c>
      <c r="AS65" t="e">
        <f>IF(#REF!="","",SUM(#REF!))</f>
        <v>#REF!</v>
      </c>
      <c r="AT65" t="e">
        <f t="array" ref="AT65">IF(#REF!="","",SUM(AS65:INDEX(AS65:AS271,MATCH(TRUE,INDEX(AS65:AS271="",0),0))))</f>
        <v>#REF!</v>
      </c>
      <c r="AU65" t="e">
        <f t="shared" si="31"/>
        <v>#REF!</v>
      </c>
      <c r="AW65" t="e">
        <f>IF(#REF!="","",SUM(#REF!))</f>
        <v>#REF!</v>
      </c>
      <c r="AX65" t="e">
        <f t="array" ref="AX65">IF(#REF!="","",SUM(AW65:INDEX(AW65:AW271,MATCH(TRUE,INDEX(AW65:AW271="",0),0))))</f>
        <v>#REF!</v>
      </c>
      <c r="AY65" t="e">
        <f t="shared" si="32"/>
        <v>#REF!</v>
      </c>
      <c r="BA65" t="e">
        <f>IF(#REF!="","",SUM(#REF!))</f>
        <v>#REF!</v>
      </c>
      <c r="BB65" t="e">
        <f t="array" ref="BB65">IF(#REF!="","",SUM(BA65:INDEX(BA65:BA271,MATCH(TRUE,INDEX(BA65:BA271="",0),0))))</f>
        <v>#REF!</v>
      </c>
      <c r="BC65" t="e">
        <f t="shared" si="33"/>
        <v>#REF!</v>
      </c>
      <c r="BE65" t="e">
        <f>IF(#REF!="","",SUM(#REF!))</f>
        <v>#REF!</v>
      </c>
      <c r="BF65" t="e">
        <f t="array" ref="BF65">IF(#REF!="","",SUM(BE65:INDEX(BE65:BE271,MATCH(TRUE,INDEX(BE65:BE271="",0),0))))</f>
        <v>#REF!</v>
      </c>
      <c r="BG65" t="e">
        <f t="shared" si="34"/>
        <v>#REF!</v>
      </c>
      <c r="BI65" t="e">
        <f>IF(#REF!="","",SUM(#REF!))</f>
        <v>#REF!</v>
      </c>
      <c r="BJ65" t="e">
        <f t="array" ref="BJ65">IF(#REF!="","",SUM(BI65:INDEX(BI65:BI271,MATCH(TRUE,INDEX(BI65:BI271="",0),0))))</f>
        <v>#REF!</v>
      </c>
      <c r="BK65" t="e">
        <f t="shared" si="35"/>
        <v>#REF!</v>
      </c>
      <c r="BM65" t="e">
        <f>IF(#REF!="","",SUM(#REF!))</f>
        <v>#REF!</v>
      </c>
      <c r="BN65" t="e">
        <f t="array" ref="BN65">IF(#REF!="","",SUM(BM65:INDEX(BM65:BM271,MATCH(TRUE,INDEX(BM65:BM271="",0),0))))</f>
        <v>#REF!</v>
      </c>
      <c r="BO65" t="e">
        <f t="shared" si="36"/>
        <v>#REF!</v>
      </c>
      <c r="BQ65" t="e">
        <f>IF(#REF!="","",SUM(#REF!))</f>
        <v>#REF!</v>
      </c>
      <c r="BR65" t="e">
        <f t="array" ref="BR65">IF(#REF!="","",SUM(BQ65:INDEX(BQ65:BQ271,MATCH(TRUE,INDEX(BQ65:BQ271="",0),0))))</f>
        <v>#REF!</v>
      </c>
      <c r="BS65" t="e">
        <f t="shared" si="37"/>
        <v>#REF!</v>
      </c>
      <c r="BU65" t="e">
        <f>IF(#REF!="","",SUM(#REF!))</f>
        <v>#REF!</v>
      </c>
      <c r="BV65" t="e">
        <f t="array" ref="BV65">IF(#REF!="","",SUM(BU65:INDEX(BU65:BU271,MATCH(TRUE,INDEX(BU65:BU271="",0),0))))</f>
        <v>#REF!</v>
      </c>
      <c r="BW65" t="e">
        <f t="shared" si="38"/>
        <v>#REF!</v>
      </c>
      <c r="BY65" t="e">
        <f>IF(#REF!="","",SUM(#REF!))</f>
        <v>#REF!</v>
      </c>
      <c r="BZ65" t="e">
        <f t="array" ref="BZ65">IF(#REF!="","",SUM(BY65:INDEX(BY65:BY271,MATCH(TRUE,INDEX(BY65:BY271="",0),0))))</f>
        <v>#REF!</v>
      </c>
      <c r="CA65" t="e">
        <f t="shared" si="39"/>
        <v>#REF!</v>
      </c>
      <c r="CC65" t="e">
        <f>IF(#REF!="","",SUM(#REF!))</f>
        <v>#REF!</v>
      </c>
      <c r="CD65" t="e">
        <f t="array" ref="CD65">IF(#REF!="","",SUM(CC65:INDEX(CC65:CC271,MATCH(TRUE,INDEX(CC65:CC271="",0),0))))</f>
        <v>#REF!</v>
      </c>
      <c r="CE65" t="e">
        <f t="shared" si="0"/>
        <v>#REF!</v>
      </c>
      <c r="CF65" t="str">
        <f t="array" ref="CF65">IFERROR(INDEX($CE$2:$CE$208,SMALL(IF(1-($CE$2:$CE$208=""),IF(1-(#REF!:#REF!&lt;&gt;""),ROW($CE$2:$CE$208)-ROW($CE$2)+1)), ROWS(#REF!:#REF!))),"")</f>
        <v/>
      </c>
      <c r="CG65" t="e">
        <f>IF(#REF!="","",SUM(#REF!))</f>
        <v>#REF!</v>
      </c>
      <c r="CH65" t="e">
        <f t="array" ref="CH65">IF(#REF!="","",SUM(CG65:INDEX(CG65:CG271,MATCH(TRUE,INDEX(CG65:CG271="",0),0))))</f>
        <v>#REF!</v>
      </c>
      <c r="CI65" t="e">
        <f t="shared" si="1"/>
        <v>#REF!</v>
      </c>
      <c r="CJ65" t="str">
        <f t="array" ref="CJ65">IFERROR(INDEX($CI$2:$CI$208,SMALL(IF(1-($CI$2:$CI$208=""),IF(1-(#REF!:#REF!&lt;&gt;""),ROW($CI$2:$CI$208)-ROW($CI$2)+1)), ROWS(#REF!:#REF!))),"")</f>
        <v/>
      </c>
      <c r="CK65" t="e">
        <f>IF(#REF!="","",SUM(#REF!))</f>
        <v>#REF!</v>
      </c>
      <c r="CL65" t="e">
        <f t="array" ref="CL65">IF(#REF!="","",SUM(CK65:INDEX(CK65:CK271,MATCH(TRUE,INDEX(CK65:CK271="",0),0))))</f>
        <v>#REF!</v>
      </c>
      <c r="CM65" t="e">
        <f t="shared" si="2"/>
        <v>#REF!</v>
      </c>
      <c r="CN65" t="str">
        <f t="array" ref="CN65">IFERROR(INDEX($CM$2:$CM$208,SMALL(IF(1-($CM$2:$CM$208=""),IF(1-(#REF!:#REF!&lt;&gt;""),ROW($CM$2:$CM$208)-ROW($CM$2)+1)), ROWS(#REF!:#REF!))),"")</f>
        <v/>
      </c>
      <c r="CO65" t="e">
        <f>IF(#REF!="","",SUM(#REF!))</f>
        <v>#REF!</v>
      </c>
      <c r="CP65" t="e">
        <f t="array" ref="CP65">IF(#REF!="","",SUM(CO65:INDEX(CO65:CO271,MATCH(TRUE,INDEX(CO65:CO271="",0),0))))</f>
        <v>#REF!</v>
      </c>
      <c r="CQ65" t="e">
        <f t="shared" si="3"/>
        <v>#REF!</v>
      </c>
      <c r="CR65" t="str">
        <f t="array" ref="CR65">IFERROR(INDEX($CQ$2:$CQ$208,SMALL(IF(1-($CQ$2:$CQ$208=""),IF(1-(#REF!:#REF!&lt;&gt;""),ROW($CQ$2:$CQ$208)-ROW($CQ$2)+1)), ROWS(#REF!:#REF!))),"")</f>
        <v/>
      </c>
      <c r="CS65" t="e">
        <f>IF(#REF!="","",SUM(#REF!))</f>
        <v>#REF!</v>
      </c>
      <c r="CT65" t="e">
        <f t="array" ref="CT65">IF(#REF!="","",SUM(CS65:INDEX(CS65:CS271,MATCH(TRUE,INDEX(CS65:CS271="",0),0))))</f>
        <v>#REF!</v>
      </c>
      <c r="CU65" t="e">
        <f t="shared" si="4"/>
        <v>#REF!</v>
      </c>
      <c r="CV65" t="str">
        <f t="array" ref="CV65">IFERROR(INDEX($CU$2:$CU$208,SMALL(IF(1-($CU$2:$CU$208=""),IF(1-(#REF!:#REF!&lt;&gt;""),ROW($CU$2:$CU$208)-ROW($CU$2)+1)), ROWS(#REF!:#REF!))),"")</f>
        <v/>
      </c>
      <c r="CW65" t="e">
        <f>IF(#REF!="","",SUM(#REF!))</f>
        <v>#REF!</v>
      </c>
      <c r="CX65" t="e">
        <f t="array" ref="CX65">IF(#REF!="","",SUM(CW65:INDEX(CW65:CW271,MATCH(TRUE,INDEX(CW65:CW271="",0),0))))</f>
        <v>#REF!</v>
      </c>
      <c r="CY65" t="e">
        <f t="shared" si="5"/>
        <v>#REF!</v>
      </c>
      <c r="CZ65" t="str">
        <f t="array" ref="CZ65">IFERROR(INDEX($CY$2:$CY$208,SMALL(IF(1-($CY$2:$CY$208=""),IF(1-(#REF!:#REF!&lt;&gt;""),ROW($CY$2:$CY$208)-ROW($CY$2)+1)), ROWS(#REF!:#REF!))),"")</f>
        <v/>
      </c>
      <c r="DA65" t="e">
        <f>IF(#REF!="","",SUM(#REF!))</f>
        <v>#REF!</v>
      </c>
      <c r="DB65" t="e">
        <f t="array" ref="DB65">IF(#REF!="","",SUM(DA65:INDEX(DA65:DA271,MATCH(TRUE,INDEX(DA65:DA271="",0),0))))</f>
        <v>#REF!</v>
      </c>
      <c r="DC65" t="e">
        <f t="shared" si="6"/>
        <v>#REF!</v>
      </c>
      <c r="DD65" t="str">
        <f t="array" ref="DD65">IFERROR(INDEX($DC$2:$DC$208,SMALL(IF(1-($DC$2:$DC$208=""),IF(1-(#REF!:#REF!&lt;&gt;""),ROW($DC$2:$DC$208)-ROW($DC$2)+1)), ROWS(#REF!:#REF!))),"")</f>
        <v/>
      </c>
      <c r="DE65" t="e">
        <f>IF(#REF!="","",SUM(#REF!))</f>
        <v>#REF!</v>
      </c>
      <c r="DF65" t="e">
        <f t="array" ref="DF65">IF(#REF!="","",SUM(DE65:INDEX(DE65:DE271,MATCH(TRUE,INDEX(DE65:DE271="",0),0))))</f>
        <v>#REF!</v>
      </c>
      <c r="DG65" t="e">
        <f t="shared" si="7"/>
        <v>#REF!</v>
      </c>
      <c r="DH65" t="str">
        <f t="array" ref="DH65">IFERROR(INDEX($DG$2:$DG$208,SMALL(IF(1-($DG$2:$DG$208=""),IF(1-(#REF!:#REF!&lt;&gt;""),ROW($DG$2:$DG$208)-ROW($DG$2)+1)), ROWS(#REF!:#REF!))),"")</f>
        <v/>
      </c>
      <c r="DI65" t="e">
        <f>IF(#REF!="","",SUM(#REF!))</f>
        <v>#REF!</v>
      </c>
      <c r="DJ65" t="e">
        <f t="array" ref="DJ65">IF(#REF!="","",SUM(DI65:INDEX(DI65:DI271,MATCH(TRUE,INDEX(DI65:DI271="",0),0))))</f>
        <v>#REF!</v>
      </c>
      <c r="DK65" t="e">
        <f t="shared" si="8"/>
        <v>#REF!</v>
      </c>
      <c r="DL65" t="str">
        <f t="array" ref="DL65">IFERROR(INDEX($DK$2:$DK$208,SMALL(IF(1-($DK$2:$DK$208=""),IF(1-(#REF!:#REF!&lt;&gt;""),ROW($DK$2:$DK$208)-ROW($DK$2)+1)), ROWS(#REF!:#REF!))),"")</f>
        <v/>
      </c>
      <c r="DM65" t="e">
        <f>IF(#REF!="","",SUM(#REF!))</f>
        <v>#REF!</v>
      </c>
      <c r="DN65" t="e">
        <f t="array" ref="DN65">IF(#REF!="","",SUM(DM65:INDEX(DM65:DM271,MATCH(TRUE,INDEX(DM65:DM271="",0),0))))</f>
        <v>#REF!</v>
      </c>
      <c r="DO65" t="e">
        <f t="shared" si="9"/>
        <v>#REF!</v>
      </c>
      <c r="DP65" t="str">
        <f t="array" ref="DP65">IFERROR(INDEX($DO$2:$DO$208,SMALL(IF(1-($DO$2:$DO$208=""),IF(1-(#REF!:#REF!&lt;&gt;""),ROW($DO$2:$DO$208)-ROW($DO$2)+1)), ROWS(#REF!:#REF!))),"")</f>
        <v/>
      </c>
      <c r="DQ65" t="e">
        <f>IF(#REF!="","",SUM(#REF!))</f>
        <v>#REF!</v>
      </c>
      <c r="DR65" t="e">
        <f t="array" ref="DR65">IF(#REF!="","",SUM(DQ65:INDEX(DQ65:DQ271,MATCH(TRUE,INDEX(DQ65:DQ271="",0),0))))</f>
        <v>#REF!</v>
      </c>
      <c r="DS65" t="e">
        <f t="shared" si="10"/>
        <v>#REF!</v>
      </c>
      <c r="DT65" t="str">
        <f t="array" ref="DT65">IFERROR(INDEX($DS$2:$DS$208,SMALL(IF(1-($DS$2:$DS$208=""),IF(1-(#REF!:#REF!&lt;&gt;""),ROW($DS$2:$DS$208)-ROW($DS$2)+1)), ROWS(#REF!:#REF!))),"")</f>
        <v/>
      </c>
      <c r="DU65" t="e">
        <f>IF(#REF!="","",SUM(#REF!))</f>
        <v>#REF!</v>
      </c>
      <c r="DV65" t="e">
        <f t="array" ref="DV65">IF(#REF!="","",SUM(DU65:INDEX(DU65:DU271,MATCH(TRUE,INDEX(DU65:DU271="",0),0))))</f>
        <v>#REF!</v>
      </c>
      <c r="DW65" t="e">
        <f t="shared" si="11"/>
        <v>#REF!</v>
      </c>
      <c r="DX65" t="str">
        <f t="array" ref="DX65">IFERROR(INDEX($DW$2:$DW$208,SMALL(IF(1-($DW$2:$DW$208=""),IF(1-(#REF!:#REF!&lt;&gt;""),ROW($DW$2:$DW$208)-ROW($DW$2)+1)), ROWS(#REF!:#REF!))),"")</f>
        <v/>
      </c>
      <c r="DY65" t="e">
        <f>IF(#REF!="","",SUM(#REF!))</f>
        <v>#REF!</v>
      </c>
      <c r="DZ65" t="e">
        <f t="array" ref="DZ65">IF(#REF!="","",SUM(DY65:INDEX(DY65:DY271,MATCH(TRUE,INDEX(DY65:DY271="",0),0))))</f>
        <v>#REF!</v>
      </c>
      <c r="EA65" t="e">
        <f t="shared" si="12"/>
        <v>#REF!</v>
      </c>
      <c r="EB65" t="str">
        <f t="array" ref="EB65">IFERROR(INDEX($EA$2:$EA$208,SMALL(IF(1-($EA$2:$EA$208=""),IF(1-(#REF!:#REF!&lt;&gt;""),ROW($EA$2:$EA$208)-ROW($EA$2)+1)), ROWS(#REF!:#REF!))),"")</f>
        <v/>
      </c>
      <c r="EC65" t="e">
        <f>IF(#REF!="","",SUM(#REF!))</f>
        <v>#REF!</v>
      </c>
      <c r="ED65" t="e">
        <f t="array" ref="ED65">IF(#REF!="","",SUM(EC65:INDEX(EC65:EC271,MATCH(TRUE,INDEX(EC65:EC271="",0),0))))</f>
        <v>#REF!</v>
      </c>
      <c r="EE65" t="e">
        <f t="shared" si="13"/>
        <v>#REF!</v>
      </c>
      <c r="EF65" t="str">
        <f t="array" ref="EF65">IFERROR(INDEX($EE$2:$EE$208,SMALL(IF(1-($EE$2:$EE$208=""),IF(1-(#REF!:#REF!&lt;&gt;""),ROW($EE$2:$EE$208)-ROW($EE$2)+1)), ROWS(#REF!:#REF!))),"")</f>
        <v/>
      </c>
      <c r="EG65" t="e">
        <f>IF(#REF!="","",SUM(#REF!))</f>
        <v>#REF!</v>
      </c>
      <c r="EH65" t="e">
        <f t="array" ref="EH65">IF(#REF!="","",SUM(EG65:INDEX(EG65:EG271,MATCH(TRUE,INDEX(EG65:EG271="",0),0))))</f>
        <v>#REF!</v>
      </c>
      <c r="EI65" t="e">
        <f t="shared" si="14"/>
        <v>#REF!</v>
      </c>
      <c r="EJ65" t="str">
        <f t="array" ref="EJ65">IFERROR(INDEX($EI$2:$EI$208,SMALL(IF(1-($EI$2:$EI$208=""),IF(1-(#REF!:#REF!&lt;&gt;""),ROW($EI$2:$EI$208)-ROW($EI$2)+1)), ROWS(#REF!:#REF!))),"")</f>
        <v/>
      </c>
      <c r="EK65" t="e">
        <f>IF(#REF!="","",SUM(#REF!))</f>
        <v>#REF!</v>
      </c>
      <c r="EL65" t="e">
        <f t="array" ref="EL65">IF(#REF!="","",SUM(EK65:INDEX(EK65:EK271,MATCH(TRUE,INDEX(EK65:EK271="",0),0))))</f>
        <v>#REF!</v>
      </c>
      <c r="EM65" t="e">
        <f t="shared" si="15"/>
        <v>#REF!</v>
      </c>
      <c r="EN65" t="str">
        <f t="array" ref="EN65">IFERROR(INDEX($EM$2:$EM$208,SMALL(IF(1-($EM$2:$EM$208=""),IF(1-(#REF!:#REF!&lt;&gt;""),ROW($EM$2:$EM$208)-ROW($EM$2)+1)), ROWS(#REF!:#REF!))),"")</f>
        <v/>
      </c>
      <c r="EO65" t="e">
        <f>IF(#REF!="","",SUM(#REF!))</f>
        <v>#REF!</v>
      </c>
      <c r="EP65" t="e">
        <f t="array" ref="EP65">IF(#REF!="","",SUM(EO65:INDEX(EO65:EO271,MATCH(TRUE,INDEX(EO65:EO271="",0),0))))</f>
        <v>#REF!</v>
      </c>
      <c r="EQ65" t="e">
        <f t="shared" si="16"/>
        <v>#REF!</v>
      </c>
      <c r="ER65" t="str">
        <f t="array" ref="ER65">IFERROR(INDEX($EQ$2:$EQ$208,SMALL(IF(1-($EQ$2:$EQ$208=""),IF(1-(#REF!:#REF!&lt;&gt;""),ROW($EQ$2:$EQ$208)-ROW($EQ$2)+1)), ROWS(#REF!:#REF!))),"")</f>
        <v/>
      </c>
      <c r="ES65" t="e">
        <f>IF(#REF!="","",SUM(#REF!))</f>
        <v>#REF!</v>
      </c>
      <c r="ET65" t="e">
        <f t="array" ref="ET65">IF(#REF!="","",SUM(ES65:INDEX(ES65:ES271,MATCH(TRUE,INDEX(ES65:ES271="",0),0))))</f>
        <v>#REF!</v>
      </c>
      <c r="EU65" t="e">
        <f t="shared" si="17"/>
        <v>#REF!</v>
      </c>
      <c r="EV65" t="str">
        <f t="array" ref="EV65">IFERROR(INDEX($EU$2:$EU$208,SMALL(IF(1-($EU$2:$EU$208=""),IF(1-(#REF!:#REF!&lt;&gt;""),ROW($EU$2:$EU$208)-ROW($EU$2)+1)), ROWS(#REF!:#REF!))),"")</f>
        <v/>
      </c>
      <c r="EW65" t="e">
        <f>IF(#REF!="","",SUM(#REF!))</f>
        <v>#REF!</v>
      </c>
      <c r="EX65" t="e">
        <f t="array" ref="EX65">IF(#REF!="","",SUM(EW65:INDEX(EW65:EW271,MATCH(TRUE,INDEX(EW65:EW271="",0),0))))</f>
        <v>#REF!</v>
      </c>
      <c r="EY65" t="e">
        <f t="shared" si="18"/>
        <v>#REF!</v>
      </c>
      <c r="EZ65" t="str">
        <f t="array" ref="EZ65">IFERROR(INDEX($EY$2:$EY$208,SMALL(IF(1-($EY$2:$EY$208=""),IF(1-(#REF!:#REF!&lt;&gt;""),ROW($EY$2:$EY$208)-ROW($EY$2)+1)), ROWS(#REF!:#REF!))),"")</f>
        <v/>
      </c>
      <c r="FA65" t="e">
        <f>IF(#REF!="","",SUM(#REF!))</f>
        <v>#REF!</v>
      </c>
      <c r="FB65" t="e">
        <f t="array" ref="FB65">IF(#REF!="","",SUM(FA65:INDEX(FA65:FA271,MATCH(TRUE,INDEX(FA65:FA271="",0),0))))</f>
        <v>#REF!</v>
      </c>
      <c r="FC65" t="e">
        <f t="shared" si="19"/>
        <v>#REF!</v>
      </c>
      <c r="FD65" t="str">
        <f t="array" ref="FD65">IFERROR(INDEX($FC$2:$FC$208,SMALL(IF(1-($FC$2:$FC$208=""),IF(1-(#REF!:#REF!&lt;&gt;""),ROW($FC$2:$FC$208)-ROW($FC$2)+1)), ROWS(#REF!:#REF!))),"")</f>
        <v/>
      </c>
    </row>
    <row r="66" spans="1:160" x14ac:dyDescent="0.25">
      <c r="A66" t="e">
        <f>IF(#REF!="","",SUM(#REF!))</f>
        <v>#REF!</v>
      </c>
      <c r="B66" t="e">
        <f t="array" ref="B66">IF(#REF!="","",SUM($A66:INDEX(A66:$A$208,MATCH(TRUE,INDEX($A66:$A$208="",0),0))))</f>
        <v>#REF!</v>
      </c>
      <c r="C66" t="e">
        <f t="shared" si="20"/>
        <v>#REF!</v>
      </c>
      <c r="E66" t="e">
        <f>IF(#REF!="","",SUM(#REF!))</f>
        <v>#REF!</v>
      </c>
      <c r="F66" t="e">
        <f t="array" ref="F66">IF(#REF!="","",SUM($E66:INDEX(E66:$E$208,MATCH(TRUE,INDEX($E66:$E$208="",0),0))))</f>
        <v>#REF!</v>
      </c>
      <c r="G66" t="e">
        <f t="shared" si="21"/>
        <v>#REF!</v>
      </c>
      <c r="I66" t="e">
        <f>IF(#REF!="","",SUM(#REF!))</f>
        <v>#REF!</v>
      </c>
      <c r="J66" t="e">
        <f t="array" ref="J66">IF(#REF!="","",SUM(I66:INDEX(I66:I272,MATCH(TRUE,INDEX(I66:I272="",0),0))))</f>
        <v>#REF!</v>
      </c>
      <c r="K66" t="e">
        <f t="shared" si="22"/>
        <v>#REF!</v>
      </c>
      <c r="M66" t="e">
        <f>IF(#REF!="","",SUM(#REF!))</f>
        <v>#REF!</v>
      </c>
      <c r="N66" t="e">
        <f t="array" ref="N66">IF(#REF!="","",SUM(M66:INDEX(M66:M272,MATCH(TRUE,INDEX(M66:M272="",0),0))))</f>
        <v>#REF!</v>
      </c>
      <c r="O66" t="e">
        <f t="shared" si="23"/>
        <v>#REF!</v>
      </c>
      <c r="Q66" t="e">
        <f>IF(#REF!="","",SUM(#REF!))</f>
        <v>#REF!</v>
      </c>
      <c r="R66" t="e">
        <f t="array" ref="R66">IF(#REF!="","",SUM(Q66:INDEX(Q66:Q272,MATCH(TRUE,INDEX(Q66:Q272="",0),0))))</f>
        <v>#REF!</v>
      </c>
      <c r="S66" t="e">
        <f t="shared" si="24"/>
        <v>#REF!</v>
      </c>
      <c r="U66" t="e">
        <f>IF(#REF!="","",SUM(#REF!))</f>
        <v>#REF!</v>
      </c>
      <c r="V66" t="e">
        <f t="array" ref="V66">IF(#REF!="","",SUM(U66:INDEX(U66:U272,MATCH(TRUE,INDEX(U66:U272="",0),0))))</f>
        <v>#REF!</v>
      </c>
      <c r="W66" t="e">
        <f t="shared" si="25"/>
        <v>#REF!</v>
      </c>
      <c r="Y66" t="e">
        <f>IF(#REF!="","",SUM(#REF!))</f>
        <v>#REF!</v>
      </c>
      <c r="Z66" t="e">
        <f t="array" ref="Z66">IF(#REF!="","",SUM(Y66:INDEX(Y66:Y272,MATCH(TRUE,INDEX(Y66:Y272="",0),0))))</f>
        <v>#REF!</v>
      </c>
      <c r="AA66" t="e">
        <f t="shared" si="26"/>
        <v>#REF!</v>
      </c>
      <c r="AC66" t="e">
        <f>IF(#REF!="","",SUM(#REF!))</f>
        <v>#REF!</v>
      </c>
      <c r="AD66" t="e">
        <f t="array" ref="AD66">IF(#REF!="","",SUM(AC66:INDEX(AC66:AC272,MATCH(TRUE,INDEX(AC66:AC272="",0),0))))</f>
        <v>#REF!</v>
      </c>
      <c r="AE66" t="e">
        <f t="shared" si="27"/>
        <v>#REF!</v>
      </c>
      <c r="AG66" t="e">
        <f>IF(#REF!="","",SUM(#REF!))</f>
        <v>#REF!</v>
      </c>
      <c r="AH66" t="e">
        <f t="array" ref="AH66">IF(#REF!="","",SUM(AG66:INDEX(AG66:AG272,MATCH(TRUE,INDEX(AG66:AG272="",0),0))))</f>
        <v>#REF!</v>
      </c>
      <c r="AI66" t="e">
        <f t="shared" si="28"/>
        <v>#REF!</v>
      </c>
      <c r="AK66" t="e">
        <f>IF(#REF!="","",SUM(#REF!))</f>
        <v>#REF!</v>
      </c>
      <c r="AL66" t="e">
        <f t="array" ref="AL66">IF(#REF!="","",SUM(AK66:INDEX(AK66:AK272,MATCH(TRUE,INDEX(AK66:AK272="",0),0))))</f>
        <v>#REF!</v>
      </c>
      <c r="AM66" t="e">
        <f t="shared" si="29"/>
        <v>#REF!</v>
      </c>
      <c r="AO66" t="e">
        <f>IF(#REF!="","",SUM(#REF!))</f>
        <v>#REF!</v>
      </c>
      <c r="AP66" t="e">
        <f t="array" ref="AP66">IF(#REF!="","",SUM(AO66:INDEX(AO66:AO272,MATCH(TRUE,INDEX(AO66:AO272="",0),0))))</f>
        <v>#REF!</v>
      </c>
      <c r="AQ66" t="e">
        <f t="shared" si="30"/>
        <v>#REF!</v>
      </c>
      <c r="AS66" t="e">
        <f>IF(#REF!="","",SUM(#REF!))</f>
        <v>#REF!</v>
      </c>
      <c r="AT66" t="e">
        <f t="array" ref="AT66">IF(#REF!="","",SUM(AS66:INDEX(AS66:AS272,MATCH(TRUE,INDEX(AS66:AS272="",0),0))))</f>
        <v>#REF!</v>
      </c>
      <c r="AU66" t="e">
        <f t="shared" si="31"/>
        <v>#REF!</v>
      </c>
      <c r="AW66" t="e">
        <f>IF(#REF!="","",SUM(#REF!))</f>
        <v>#REF!</v>
      </c>
      <c r="AX66" t="e">
        <f t="array" ref="AX66">IF(#REF!="","",SUM(AW66:INDEX(AW66:AW272,MATCH(TRUE,INDEX(AW66:AW272="",0),0))))</f>
        <v>#REF!</v>
      </c>
      <c r="AY66" t="e">
        <f t="shared" si="32"/>
        <v>#REF!</v>
      </c>
      <c r="BA66" t="e">
        <f>IF(#REF!="","",SUM(#REF!))</f>
        <v>#REF!</v>
      </c>
      <c r="BB66" t="e">
        <f t="array" ref="BB66">IF(#REF!="","",SUM(BA66:INDEX(BA66:BA272,MATCH(TRUE,INDEX(BA66:BA272="",0),0))))</f>
        <v>#REF!</v>
      </c>
      <c r="BC66" t="e">
        <f t="shared" si="33"/>
        <v>#REF!</v>
      </c>
      <c r="BE66" t="e">
        <f>IF(#REF!="","",SUM(#REF!))</f>
        <v>#REF!</v>
      </c>
      <c r="BF66" t="e">
        <f t="array" ref="BF66">IF(#REF!="","",SUM(BE66:INDEX(BE66:BE272,MATCH(TRUE,INDEX(BE66:BE272="",0),0))))</f>
        <v>#REF!</v>
      </c>
      <c r="BG66" t="e">
        <f t="shared" si="34"/>
        <v>#REF!</v>
      </c>
      <c r="BI66" t="e">
        <f>IF(#REF!="","",SUM(#REF!))</f>
        <v>#REF!</v>
      </c>
      <c r="BJ66" t="e">
        <f t="array" ref="BJ66">IF(#REF!="","",SUM(BI66:INDEX(BI66:BI272,MATCH(TRUE,INDEX(BI66:BI272="",0),0))))</f>
        <v>#REF!</v>
      </c>
      <c r="BK66" t="e">
        <f t="shared" si="35"/>
        <v>#REF!</v>
      </c>
      <c r="BM66" t="e">
        <f>IF(#REF!="","",SUM(#REF!))</f>
        <v>#REF!</v>
      </c>
      <c r="BN66" t="e">
        <f t="array" ref="BN66">IF(#REF!="","",SUM(BM66:INDEX(BM66:BM272,MATCH(TRUE,INDEX(BM66:BM272="",0),0))))</f>
        <v>#REF!</v>
      </c>
      <c r="BO66" t="e">
        <f t="shared" si="36"/>
        <v>#REF!</v>
      </c>
      <c r="BQ66" t="e">
        <f>IF(#REF!="","",SUM(#REF!))</f>
        <v>#REF!</v>
      </c>
      <c r="BR66" t="e">
        <f t="array" ref="BR66">IF(#REF!="","",SUM(BQ66:INDEX(BQ66:BQ272,MATCH(TRUE,INDEX(BQ66:BQ272="",0),0))))</f>
        <v>#REF!</v>
      </c>
      <c r="BS66" t="e">
        <f t="shared" si="37"/>
        <v>#REF!</v>
      </c>
      <c r="BU66" t="e">
        <f>IF(#REF!="","",SUM(#REF!))</f>
        <v>#REF!</v>
      </c>
      <c r="BV66" t="e">
        <f t="array" ref="BV66">IF(#REF!="","",SUM(BU66:INDEX(BU66:BU272,MATCH(TRUE,INDEX(BU66:BU272="",0),0))))</f>
        <v>#REF!</v>
      </c>
      <c r="BW66" t="e">
        <f t="shared" si="38"/>
        <v>#REF!</v>
      </c>
      <c r="BY66" t="e">
        <f>IF(#REF!="","",SUM(#REF!))</f>
        <v>#REF!</v>
      </c>
      <c r="BZ66" t="e">
        <f t="array" ref="BZ66">IF(#REF!="","",SUM(BY66:INDEX(BY66:BY272,MATCH(TRUE,INDEX(BY66:BY272="",0),0))))</f>
        <v>#REF!</v>
      </c>
      <c r="CA66" t="e">
        <f t="shared" si="39"/>
        <v>#REF!</v>
      </c>
      <c r="CC66" t="e">
        <f>IF(#REF!="","",SUM(#REF!))</f>
        <v>#REF!</v>
      </c>
      <c r="CD66" t="e">
        <f t="array" ref="CD66">IF(#REF!="","",SUM(CC66:INDEX(CC66:CC272,MATCH(TRUE,INDEX(CC66:CC272="",0),0))))</f>
        <v>#REF!</v>
      </c>
      <c r="CE66" t="e">
        <f t="shared" ref="CE66:CE129" si="40">IF(CD66&gt;0,CD66,"")</f>
        <v>#REF!</v>
      </c>
      <c r="CF66" t="str">
        <f t="array" ref="CF66">IFERROR(INDEX($CE$2:$CE$208,SMALL(IF(1-($CE$2:$CE$208=""),IF(1-(#REF!:#REF!&lt;&gt;""),ROW($CE$2:$CE$208)-ROW($CE$2)+1)), ROWS(#REF!:#REF!))),"")</f>
        <v/>
      </c>
      <c r="CG66" t="e">
        <f>IF(#REF!="","",SUM(#REF!))</f>
        <v>#REF!</v>
      </c>
      <c r="CH66" t="e">
        <f t="array" ref="CH66">IF(#REF!="","",SUM(CG66:INDEX(CG66:CG272,MATCH(TRUE,INDEX(CG66:CG272="",0),0))))</f>
        <v>#REF!</v>
      </c>
      <c r="CI66" t="e">
        <f t="shared" ref="CI66:CI129" si="41">IF(CH66&gt;0,CH66,"")</f>
        <v>#REF!</v>
      </c>
      <c r="CJ66" t="str">
        <f t="array" ref="CJ66">IFERROR(INDEX($CI$2:$CI$208,SMALL(IF(1-($CI$2:$CI$208=""),IF(1-(#REF!:#REF!&lt;&gt;""),ROW($CI$2:$CI$208)-ROW($CI$2)+1)), ROWS(#REF!:#REF!))),"")</f>
        <v/>
      </c>
      <c r="CK66" t="e">
        <f>IF(#REF!="","",SUM(#REF!))</f>
        <v>#REF!</v>
      </c>
      <c r="CL66" t="e">
        <f t="array" ref="CL66">IF(#REF!="","",SUM(CK66:INDEX(CK66:CK272,MATCH(TRUE,INDEX(CK66:CK272="",0),0))))</f>
        <v>#REF!</v>
      </c>
      <c r="CM66" t="e">
        <f t="shared" ref="CM66:CM129" si="42">IF(CL66&gt;0,CL66,"")</f>
        <v>#REF!</v>
      </c>
      <c r="CN66" t="str">
        <f t="array" ref="CN66">IFERROR(INDEX($CM$2:$CM$208,SMALL(IF(1-($CM$2:$CM$208=""),IF(1-(#REF!:#REF!&lt;&gt;""),ROW($CM$2:$CM$208)-ROW($CM$2)+1)), ROWS(#REF!:#REF!))),"")</f>
        <v/>
      </c>
      <c r="CO66" t="e">
        <f>IF(#REF!="","",SUM(#REF!))</f>
        <v>#REF!</v>
      </c>
      <c r="CP66" t="e">
        <f t="array" ref="CP66">IF(#REF!="","",SUM(CO66:INDEX(CO66:CO272,MATCH(TRUE,INDEX(CO66:CO272="",0),0))))</f>
        <v>#REF!</v>
      </c>
      <c r="CQ66" t="e">
        <f t="shared" ref="CQ66:CQ129" si="43">IF(CP66&gt;0,CP66,"")</f>
        <v>#REF!</v>
      </c>
      <c r="CR66" t="str">
        <f t="array" ref="CR66">IFERROR(INDEX($CQ$2:$CQ$208,SMALL(IF(1-($CQ$2:$CQ$208=""),IF(1-(#REF!:#REF!&lt;&gt;""),ROW($CQ$2:$CQ$208)-ROW($CQ$2)+1)), ROWS(#REF!:#REF!))),"")</f>
        <v/>
      </c>
      <c r="CS66" t="e">
        <f>IF(#REF!="","",SUM(#REF!))</f>
        <v>#REF!</v>
      </c>
      <c r="CT66" t="e">
        <f t="array" ref="CT66">IF(#REF!="","",SUM(CS66:INDEX(CS66:CS272,MATCH(TRUE,INDEX(CS66:CS272="",0),0))))</f>
        <v>#REF!</v>
      </c>
      <c r="CU66" t="e">
        <f t="shared" ref="CU66:CU129" si="44">IF(CT66&gt;0,CT66,"")</f>
        <v>#REF!</v>
      </c>
      <c r="CV66" t="str">
        <f t="array" ref="CV66">IFERROR(INDEX($CU$2:$CU$208,SMALL(IF(1-($CU$2:$CU$208=""),IF(1-(#REF!:#REF!&lt;&gt;""),ROW($CU$2:$CU$208)-ROW($CU$2)+1)), ROWS(#REF!:#REF!))),"")</f>
        <v/>
      </c>
      <c r="CW66" t="e">
        <f>IF(#REF!="","",SUM(#REF!))</f>
        <v>#REF!</v>
      </c>
      <c r="CX66" t="e">
        <f t="array" ref="CX66">IF(#REF!="","",SUM(CW66:INDEX(CW66:CW272,MATCH(TRUE,INDEX(CW66:CW272="",0),0))))</f>
        <v>#REF!</v>
      </c>
      <c r="CY66" t="e">
        <f t="shared" ref="CY66:CY129" si="45">IF(CX66&gt;0,CX66,"")</f>
        <v>#REF!</v>
      </c>
      <c r="CZ66" t="str">
        <f t="array" ref="CZ66">IFERROR(INDEX($CY$2:$CY$208,SMALL(IF(1-($CY$2:$CY$208=""),IF(1-(#REF!:#REF!&lt;&gt;""),ROW($CY$2:$CY$208)-ROW($CY$2)+1)), ROWS(#REF!:#REF!))),"")</f>
        <v/>
      </c>
      <c r="DA66" t="e">
        <f>IF(#REF!="","",SUM(#REF!))</f>
        <v>#REF!</v>
      </c>
      <c r="DB66" t="e">
        <f t="array" ref="DB66">IF(#REF!="","",SUM(DA66:INDEX(DA66:DA272,MATCH(TRUE,INDEX(DA66:DA272="",0),0))))</f>
        <v>#REF!</v>
      </c>
      <c r="DC66" t="e">
        <f t="shared" ref="DC66:DC129" si="46">IF(DB66&gt;0,DB66,"")</f>
        <v>#REF!</v>
      </c>
      <c r="DD66" t="str">
        <f t="array" ref="DD66">IFERROR(INDEX($DC$2:$DC$208,SMALL(IF(1-($DC$2:$DC$208=""),IF(1-(#REF!:#REF!&lt;&gt;""),ROW($DC$2:$DC$208)-ROW($DC$2)+1)), ROWS(#REF!:#REF!))),"")</f>
        <v/>
      </c>
      <c r="DE66" t="e">
        <f>IF(#REF!="","",SUM(#REF!))</f>
        <v>#REF!</v>
      </c>
      <c r="DF66" t="e">
        <f t="array" ref="DF66">IF(#REF!="","",SUM(DE66:INDEX(DE66:DE272,MATCH(TRUE,INDEX(DE66:DE272="",0),0))))</f>
        <v>#REF!</v>
      </c>
      <c r="DG66" t="e">
        <f t="shared" ref="DG66:DG129" si="47">IF(DF66&gt;0,DF66,"")</f>
        <v>#REF!</v>
      </c>
      <c r="DH66" t="str">
        <f t="array" ref="DH66">IFERROR(INDEX($DG$2:$DG$208,SMALL(IF(1-($DG$2:$DG$208=""),IF(1-(#REF!:#REF!&lt;&gt;""),ROW($DG$2:$DG$208)-ROW($DG$2)+1)), ROWS(#REF!:#REF!))),"")</f>
        <v/>
      </c>
      <c r="DI66" t="e">
        <f>IF(#REF!="","",SUM(#REF!))</f>
        <v>#REF!</v>
      </c>
      <c r="DJ66" t="e">
        <f t="array" ref="DJ66">IF(#REF!="","",SUM(DI66:INDEX(DI66:DI272,MATCH(TRUE,INDEX(DI66:DI272="",0),0))))</f>
        <v>#REF!</v>
      </c>
      <c r="DK66" t="e">
        <f t="shared" ref="DK66:DK129" si="48">IF(DJ66&gt;0,DJ66,"")</f>
        <v>#REF!</v>
      </c>
      <c r="DL66" t="str">
        <f t="array" ref="DL66">IFERROR(INDEX($DK$2:$DK$208,SMALL(IF(1-($DK$2:$DK$208=""),IF(1-(#REF!:#REF!&lt;&gt;""),ROW($DK$2:$DK$208)-ROW($DK$2)+1)), ROWS(#REF!:#REF!))),"")</f>
        <v/>
      </c>
      <c r="DM66" t="e">
        <f>IF(#REF!="","",SUM(#REF!))</f>
        <v>#REF!</v>
      </c>
      <c r="DN66" t="e">
        <f t="array" ref="DN66">IF(#REF!="","",SUM(DM66:INDEX(DM66:DM272,MATCH(TRUE,INDEX(DM66:DM272="",0),0))))</f>
        <v>#REF!</v>
      </c>
      <c r="DO66" t="e">
        <f t="shared" ref="DO66:DO129" si="49">IF(DN66&gt;0,DN66,"")</f>
        <v>#REF!</v>
      </c>
      <c r="DP66" t="str">
        <f t="array" ref="DP66">IFERROR(INDEX($DO$2:$DO$208,SMALL(IF(1-($DO$2:$DO$208=""),IF(1-(#REF!:#REF!&lt;&gt;""),ROW($DO$2:$DO$208)-ROW($DO$2)+1)), ROWS(#REF!:#REF!))),"")</f>
        <v/>
      </c>
      <c r="DQ66" t="e">
        <f>IF(#REF!="","",SUM(#REF!))</f>
        <v>#REF!</v>
      </c>
      <c r="DR66" t="e">
        <f t="array" ref="DR66">IF(#REF!="","",SUM(DQ66:INDEX(DQ66:DQ272,MATCH(TRUE,INDEX(DQ66:DQ272="",0),0))))</f>
        <v>#REF!</v>
      </c>
      <c r="DS66" t="e">
        <f t="shared" ref="DS66:DS129" si="50">IF(DR66&gt;0,DR66,"")</f>
        <v>#REF!</v>
      </c>
      <c r="DT66" t="str">
        <f t="array" ref="DT66">IFERROR(INDEX($DS$2:$DS$208,SMALL(IF(1-($DS$2:$DS$208=""),IF(1-(#REF!:#REF!&lt;&gt;""),ROW($DS$2:$DS$208)-ROW($DS$2)+1)), ROWS(#REF!:#REF!))),"")</f>
        <v/>
      </c>
      <c r="DU66" t="e">
        <f>IF(#REF!="","",SUM(#REF!))</f>
        <v>#REF!</v>
      </c>
      <c r="DV66" t="e">
        <f t="array" ref="DV66">IF(#REF!="","",SUM(DU66:INDEX(DU66:DU272,MATCH(TRUE,INDEX(DU66:DU272="",0),0))))</f>
        <v>#REF!</v>
      </c>
      <c r="DW66" t="e">
        <f t="shared" ref="DW66:DW129" si="51">IF(DV66&gt;0,DV66,"")</f>
        <v>#REF!</v>
      </c>
      <c r="DX66" t="str">
        <f t="array" ref="DX66">IFERROR(INDEX($DW$2:$DW$208,SMALL(IF(1-($DW$2:$DW$208=""),IF(1-(#REF!:#REF!&lt;&gt;""),ROW($DW$2:$DW$208)-ROW($DW$2)+1)), ROWS(#REF!:#REF!))),"")</f>
        <v/>
      </c>
      <c r="DY66" t="e">
        <f>IF(#REF!="","",SUM(#REF!))</f>
        <v>#REF!</v>
      </c>
      <c r="DZ66" t="e">
        <f t="array" ref="DZ66">IF(#REF!="","",SUM(DY66:INDEX(DY66:DY272,MATCH(TRUE,INDEX(DY66:DY272="",0),0))))</f>
        <v>#REF!</v>
      </c>
      <c r="EA66" t="e">
        <f t="shared" ref="EA66:EA129" si="52">IF(DZ66&gt;0,DZ66,"")</f>
        <v>#REF!</v>
      </c>
      <c r="EB66" t="str">
        <f t="array" ref="EB66">IFERROR(INDEX($EA$2:$EA$208,SMALL(IF(1-($EA$2:$EA$208=""),IF(1-(#REF!:#REF!&lt;&gt;""),ROW($EA$2:$EA$208)-ROW($EA$2)+1)), ROWS(#REF!:#REF!))),"")</f>
        <v/>
      </c>
      <c r="EC66" t="e">
        <f>IF(#REF!="","",SUM(#REF!))</f>
        <v>#REF!</v>
      </c>
      <c r="ED66" t="e">
        <f t="array" ref="ED66">IF(#REF!="","",SUM(EC66:INDEX(EC66:EC272,MATCH(TRUE,INDEX(EC66:EC272="",0),0))))</f>
        <v>#REF!</v>
      </c>
      <c r="EE66" t="e">
        <f t="shared" ref="EE66:EE129" si="53">IF(ED66&gt;0,ED66,"")</f>
        <v>#REF!</v>
      </c>
      <c r="EF66" t="str">
        <f t="array" ref="EF66">IFERROR(INDEX($EE$2:$EE$208,SMALL(IF(1-($EE$2:$EE$208=""),IF(1-(#REF!:#REF!&lt;&gt;""),ROW($EE$2:$EE$208)-ROW($EE$2)+1)), ROWS(#REF!:#REF!))),"")</f>
        <v/>
      </c>
      <c r="EG66" t="e">
        <f>IF(#REF!="","",SUM(#REF!))</f>
        <v>#REF!</v>
      </c>
      <c r="EH66" t="e">
        <f t="array" ref="EH66">IF(#REF!="","",SUM(EG66:INDEX(EG66:EG272,MATCH(TRUE,INDEX(EG66:EG272="",0),0))))</f>
        <v>#REF!</v>
      </c>
      <c r="EI66" t="e">
        <f t="shared" ref="EI66:EI129" si="54">IF(EH66&gt;0,EH66,"")</f>
        <v>#REF!</v>
      </c>
      <c r="EJ66" t="str">
        <f t="array" ref="EJ66">IFERROR(INDEX($EI$2:$EI$208,SMALL(IF(1-($EI$2:$EI$208=""),IF(1-(#REF!:#REF!&lt;&gt;""),ROW($EI$2:$EI$208)-ROW($EI$2)+1)), ROWS(#REF!:#REF!))),"")</f>
        <v/>
      </c>
      <c r="EK66" t="e">
        <f>IF(#REF!="","",SUM(#REF!))</f>
        <v>#REF!</v>
      </c>
      <c r="EL66" t="e">
        <f t="array" ref="EL66">IF(#REF!="","",SUM(EK66:INDEX(EK66:EK272,MATCH(TRUE,INDEX(EK66:EK272="",0),0))))</f>
        <v>#REF!</v>
      </c>
      <c r="EM66" t="e">
        <f t="shared" ref="EM66:EM129" si="55">IF(EL66&gt;0,EL66,"")</f>
        <v>#REF!</v>
      </c>
      <c r="EN66" t="str">
        <f t="array" ref="EN66">IFERROR(INDEX($EM$2:$EM$208,SMALL(IF(1-($EM$2:$EM$208=""),IF(1-(#REF!:#REF!&lt;&gt;""),ROW($EM$2:$EM$208)-ROW($EM$2)+1)), ROWS(#REF!:#REF!))),"")</f>
        <v/>
      </c>
      <c r="EO66" t="e">
        <f>IF(#REF!="","",SUM(#REF!))</f>
        <v>#REF!</v>
      </c>
      <c r="EP66" t="e">
        <f t="array" ref="EP66">IF(#REF!="","",SUM(EO66:INDEX(EO66:EO272,MATCH(TRUE,INDEX(EO66:EO272="",0),0))))</f>
        <v>#REF!</v>
      </c>
      <c r="EQ66" t="e">
        <f t="shared" ref="EQ66:EQ129" si="56">IF(EP66&gt;0,EP66,"")</f>
        <v>#REF!</v>
      </c>
      <c r="ER66" t="str">
        <f t="array" ref="ER66">IFERROR(INDEX($EQ$2:$EQ$208,SMALL(IF(1-($EQ$2:$EQ$208=""),IF(1-(#REF!:#REF!&lt;&gt;""),ROW($EQ$2:$EQ$208)-ROW($EQ$2)+1)), ROWS(#REF!:#REF!))),"")</f>
        <v/>
      </c>
      <c r="ES66" t="e">
        <f>IF(#REF!="","",SUM(#REF!))</f>
        <v>#REF!</v>
      </c>
      <c r="ET66" t="e">
        <f t="array" ref="ET66">IF(#REF!="","",SUM(ES66:INDEX(ES66:ES272,MATCH(TRUE,INDEX(ES66:ES272="",0),0))))</f>
        <v>#REF!</v>
      </c>
      <c r="EU66" t="e">
        <f t="shared" ref="EU66:EU129" si="57">IF(ET66&gt;0,ET66,"")</f>
        <v>#REF!</v>
      </c>
      <c r="EV66" t="str">
        <f t="array" ref="EV66">IFERROR(INDEX($EU$2:$EU$208,SMALL(IF(1-($EU$2:$EU$208=""),IF(1-(#REF!:#REF!&lt;&gt;""),ROW($EU$2:$EU$208)-ROW($EU$2)+1)), ROWS(#REF!:#REF!))),"")</f>
        <v/>
      </c>
      <c r="EW66" t="e">
        <f>IF(#REF!="","",SUM(#REF!))</f>
        <v>#REF!</v>
      </c>
      <c r="EX66" t="e">
        <f t="array" ref="EX66">IF(#REF!="","",SUM(EW66:INDEX(EW66:EW272,MATCH(TRUE,INDEX(EW66:EW272="",0),0))))</f>
        <v>#REF!</v>
      </c>
      <c r="EY66" t="e">
        <f t="shared" ref="EY66:EY129" si="58">IF(EX66&gt;0,EX66,"")</f>
        <v>#REF!</v>
      </c>
      <c r="EZ66" t="str">
        <f t="array" ref="EZ66">IFERROR(INDEX($EY$2:$EY$208,SMALL(IF(1-($EY$2:$EY$208=""),IF(1-(#REF!:#REF!&lt;&gt;""),ROW($EY$2:$EY$208)-ROW($EY$2)+1)), ROWS(#REF!:#REF!))),"")</f>
        <v/>
      </c>
      <c r="FA66" t="e">
        <f>IF(#REF!="","",SUM(#REF!))</f>
        <v>#REF!</v>
      </c>
      <c r="FB66" t="e">
        <f t="array" ref="FB66">IF(#REF!="","",SUM(FA66:INDEX(FA66:FA272,MATCH(TRUE,INDEX(FA66:FA272="",0),0))))</f>
        <v>#REF!</v>
      </c>
      <c r="FC66" t="e">
        <f t="shared" ref="FC66:FC129" si="59">IF(FB66&gt;0,FB66,"")</f>
        <v>#REF!</v>
      </c>
      <c r="FD66" t="str">
        <f t="array" ref="FD66">IFERROR(INDEX($FC$2:$FC$208,SMALL(IF(1-($FC$2:$FC$208=""),IF(1-(#REF!:#REF!&lt;&gt;""),ROW($FC$2:$FC$208)-ROW($FC$2)+1)), ROWS(#REF!:#REF!))),"")</f>
        <v/>
      </c>
    </row>
    <row r="67" spans="1:160" x14ac:dyDescent="0.25">
      <c r="A67" t="e">
        <f>IF(#REF!="","",SUM(#REF!))</f>
        <v>#REF!</v>
      </c>
      <c r="B67" t="e">
        <f t="array" ref="B67">IF(#REF!="","",SUM($A67:INDEX(A67:$A$208,MATCH(TRUE,INDEX($A67:$A$208="",0),0))))</f>
        <v>#REF!</v>
      </c>
      <c r="C67" t="e">
        <f t="shared" ref="C67:C130" si="60">IF(B67&gt;0,B67,"")</f>
        <v>#REF!</v>
      </c>
      <c r="E67" t="e">
        <f>IF(#REF!="","",SUM(#REF!))</f>
        <v>#REF!</v>
      </c>
      <c r="F67" t="e">
        <f t="array" ref="F67">IF(#REF!="","",SUM($E67:INDEX(E67:$E$208,MATCH(TRUE,INDEX($E67:$E$208="",0),0))))</f>
        <v>#REF!</v>
      </c>
      <c r="G67" t="e">
        <f t="shared" ref="G67:G130" si="61">IF(F67&gt;0,F67,"")</f>
        <v>#REF!</v>
      </c>
      <c r="I67" t="e">
        <f>IF(#REF!="","",SUM(#REF!))</f>
        <v>#REF!</v>
      </c>
      <c r="J67" t="e">
        <f t="array" ref="J67">IF(#REF!="","",SUM(I67:INDEX(I67:I273,MATCH(TRUE,INDEX(I67:I273="",0),0))))</f>
        <v>#REF!</v>
      </c>
      <c r="K67" t="e">
        <f t="shared" ref="K67:K130" si="62">IF(J67&gt;0,J67,"")</f>
        <v>#REF!</v>
      </c>
      <c r="M67" t="e">
        <f>IF(#REF!="","",SUM(#REF!))</f>
        <v>#REF!</v>
      </c>
      <c r="N67" t="e">
        <f t="array" ref="N67">IF(#REF!="","",SUM(M67:INDEX(M67:M273,MATCH(TRUE,INDEX(M67:M273="",0),0))))</f>
        <v>#REF!</v>
      </c>
      <c r="O67" t="e">
        <f t="shared" ref="O67:O130" si="63">IF(N67&gt;0,N67,"")</f>
        <v>#REF!</v>
      </c>
      <c r="Q67" t="e">
        <f>IF(#REF!="","",SUM(#REF!))</f>
        <v>#REF!</v>
      </c>
      <c r="R67" t="e">
        <f t="array" ref="R67">IF(#REF!="","",SUM(Q67:INDEX(Q67:Q273,MATCH(TRUE,INDEX(Q67:Q273="",0),0))))</f>
        <v>#REF!</v>
      </c>
      <c r="S67" t="e">
        <f t="shared" ref="S67:S130" si="64">IF(R67&gt;0,R67,"")</f>
        <v>#REF!</v>
      </c>
      <c r="U67" t="e">
        <f>IF(#REF!="","",SUM(#REF!))</f>
        <v>#REF!</v>
      </c>
      <c r="V67" t="e">
        <f t="array" ref="V67">IF(#REF!="","",SUM(U67:INDEX(U67:U273,MATCH(TRUE,INDEX(U67:U273="",0),0))))</f>
        <v>#REF!</v>
      </c>
      <c r="W67" t="e">
        <f t="shared" ref="W67:W130" si="65">IF(V67&gt;0,V67,"")</f>
        <v>#REF!</v>
      </c>
      <c r="Y67" t="e">
        <f>IF(#REF!="","",SUM(#REF!))</f>
        <v>#REF!</v>
      </c>
      <c r="Z67" t="e">
        <f t="array" ref="Z67">IF(#REF!="","",SUM(Y67:INDEX(Y67:Y273,MATCH(TRUE,INDEX(Y67:Y273="",0),0))))</f>
        <v>#REF!</v>
      </c>
      <c r="AA67" t="e">
        <f t="shared" ref="AA67:AA130" si="66">IF(Z67&gt;0,Z67,"")</f>
        <v>#REF!</v>
      </c>
      <c r="AC67" t="e">
        <f>IF(#REF!="","",SUM(#REF!))</f>
        <v>#REF!</v>
      </c>
      <c r="AD67" t="e">
        <f t="array" ref="AD67">IF(#REF!="","",SUM(AC67:INDEX(AC67:AC273,MATCH(TRUE,INDEX(AC67:AC273="",0),0))))</f>
        <v>#REF!</v>
      </c>
      <c r="AE67" t="e">
        <f t="shared" ref="AE67:AE130" si="67">IF(AD67&gt;0,AD67,"")</f>
        <v>#REF!</v>
      </c>
      <c r="AG67" t="e">
        <f>IF(#REF!="","",SUM(#REF!))</f>
        <v>#REF!</v>
      </c>
      <c r="AH67" t="e">
        <f t="array" ref="AH67">IF(#REF!="","",SUM(AG67:INDEX(AG67:AG273,MATCH(TRUE,INDEX(AG67:AG273="",0),0))))</f>
        <v>#REF!</v>
      </c>
      <c r="AI67" t="e">
        <f t="shared" ref="AI67:AI130" si="68">IF(AH67&gt;0,AH67,"")</f>
        <v>#REF!</v>
      </c>
      <c r="AK67" t="e">
        <f>IF(#REF!="","",SUM(#REF!))</f>
        <v>#REF!</v>
      </c>
      <c r="AL67" t="e">
        <f t="array" ref="AL67">IF(#REF!="","",SUM(AK67:INDEX(AK67:AK273,MATCH(TRUE,INDEX(AK67:AK273="",0),0))))</f>
        <v>#REF!</v>
      </c>
      <c r="AM67" t="e">
        <f t="shared" ref="AM67:AM130" si="69">IF(AL67&gt;0,AL67,"")</f>
        <v>#REF!</v>
      </c>
      <c r="AO67" t="e">
        <f>IF(#REF!="","",SUM(#REF!))</f>
        <v>#REF!</v>
      </c>
      <c r="AP67" t="e">
        <f t="array" ref="AP67">IF(#REF!="","",SUM(AO67:INDEX(AO67:AO273,MATCH(TRUE,INDEX(AO67:AO273="",0),0))))</f>
        <v>#REF!</v>
      </c>
      <c r="AQ67" t="e">
        <f t="shared" ref="AQ67:AQ130" si="70">IF(AP67&gt;0,AP67,"")</f>
        <v>#REF!</v>
      </c>
      <c r="AS67" t="e">
        <f>IF(#REF!="","",SUM(#REF!))</f>
        <v>#REF!</v>
      </c>
      <c r="AT67" t="e">
        <f t="array" ref="AT67">IF(#REF!="","",SUM(AS67:INDEX(AS67:AS273,MATCH(TRUE,INDEX(AS67:AS273="",0),0))))</f>
        <v>#REF!</v>
      </c>
      <c r="AU67" t="e">
        <f t="shared" ref="AU67:AU130" si="71">IF(AT67&gt;0,AT67,"")</f>
        <v>#REF!</v>
      </c>
      <c r="AW67" t="e">
        <f>IF(#REF!="","",SUM(#REF!))</f>
        <v>#REF!</v>
      </c>
      <c r="AX67" t="e">
        <f t="array" ref="AX67">IF(#REF!="","",SUM(AW67:INDEX(AW67:AW273,MATCH(TRUE,INDEX(AW67:AW273="",0),0))))</f>
        <v>#REF!</v>
      </c>
      <c r="AY67" t="e">
        <f t="shared" ref="AY67:AY130" si="72">IF(AX67&gt;0,AX67,"")</f>
        <v>#REF!</v>
      </c>
      <c r="BA67" t="e">
        <f>IF(#REF!="","",SUM(#REF!))</f>
        <v>#REF!</v>
      </c>
      <c r="BB67" t="e">
        <f t="array" ref="BB67">IF(#REF!="","",SUM(BA67:INDEX(BA67:BA273,MATCH(TRUE,INDEX(BA67:BA273="",0),0))))</f>
        <v>#REF!</v>
      </c>
      <c r="BC67" t="e">
        <f t="shared" ref="BC67:BC130" si="73">IF(BB67&gt;0,BB67,"")</f>
        <v>#REF!</v>
      </c>
      <c r="BE67" t="e">
        <f>IF(#REF!="","",SUM(#REF!))</f>
        <v>#REF!</v>
      </c>
      <c r="BF67" t="e">
        <f t="array" ref="BF67">IF(#REF!="","",SUM(BE67:INDEX(BE67:BE273,MATCH(TRUE,INDEX(BE67:BE273="",0),0))))</f>
        <v>#REF!</v>
      </c>
      <c r="BG67" t="e">
        <f t="shared" ref="BG67:BG130" si="74">IF(BF67&gt;0,BF67,"")</f>
        <v>#REF!</v>
      </c>
      <c r="BI67" t="e">
        <f>IF(#REF!="","",SUM(#REF!))</f>
        <v>#REF!</v>
      </c>
      <c r="BJ67" t="e">
        <f t="array" ref="BJ67">IF(#REF!="","",SUM(BI67:INDEX(BI67:BI273,MATCH(TRUE,INDEX(BI67:BI273="",0),0))))</f>
        <v>#REF!</v>
      </c>
      <c r="BK67" t="e">
        <f t="shared" ref="BK67:BK130" si="75">IF(BJ67&gt;0,BJ67,"")</f>
        <v>#REF!</v>
      </c>
      <c r="BM67" t="e">
        <f>IF(#REF!="","",SUM(#REF!))</f>
        <v>#REF!</v>
      </c>
      <c r="BN67" t="e">
        <f t="array" ref="BN67">IF(#REF!="","",SUM(BM67:INDEX(BM67:BM273,MATCH(TRUE,INDEX(BM67:BM273="",0),0))))</f>
        <v>#REF!</v>
      </c>
      <c r="BO67" t="e">
        <f t="shared" ref="BO67:BO130" si="76">IF(BN67&gt;0,BN67,"")</f>
        <v>#REF!</v>
      </c>
      <c r="BQ67" t="e">
        <f>IF(#REF!="","",SUM(#REF!))</f>
        <v>#REF!</v>
      </c>
      <c r="BR67" t="e">
        <f t="array" ref="BR67">IF(#REF!="","",SUM(BQ67:INDEX(BQ67:BQ273,MATCH(TRUE,INDEX(BQ67:BQ273="",0),0))))</f>
        <v>#REF!</v>
      </c>
      <c r="BS67" t="e">
        <f t="shared" ref="BS67:BS130" si="77">IF(BR67&gt;0,BR67,"")</f>
        <v>#REF!</v>
      </c>
      <c r="BU67" t="e">
        <f>IF(#REF!="","",SUM(#REF!))</f>
        <v>#REF!</v>
      </c>
      <c r="BV67" t="e">
        <f t="array" ref="BV67">IF(#REF!="","",SUM(BU67:INDEX(BU67:BU273,MATCH(TRUE,INDEX(BU67:BU273="",0),0))))</f>
        <v>#REF!</v>
      </c>
      <c r="BW67" t="e">
        <f t="shared" ref="BW67:BW130" si="78">IF(BV67&gt;0,BV67,"")</f>
        <v>#REF!</v>
      </c>
      <c r="BY67" t="e">
        <f>IF(#REF!="","",SUM(#REF!))</f>
        <v>#REF!</v>
      </c>
      <c r="BZ67" t="e">
        <f t="array" ref="BZ67">IF(#REF!="","",SUM(BY67:INDEX(BY67:BY273,MATCH(TRUE,INDEX(BY67:BY273="",0),0))))</f>
        <v>#REF!</v>
      </c>
      <c r="CA67" t="e">
        <f t="shared" ref="CA67:CA130" si="79">IF(BZ67&gt;0,BZ67,"")</f>
        <v>#REF!</v>
      </c>
      <c r="CC67" t="e">
        <f>IF(#REF!="","",SUM(#REF!))</f>
        <v>#REF!</v>
      </c>
      <c r="CD67" t="e">
        <f t="array" ref="CD67">IF(#REF!="","",SUM(CC67:INDEX(CC67:CC273,MATCH(TRUE,INDEX(CC67:CC273="",0),0))))</f>
        <v>#REF!</v>
      </c>
      <c r="CE67" t="e">
        <f t="shared" si="40"/>
        <v>#REF!</v>
      </c>
      <c r="CF67" t="str">
        <f t="array" ref="CF67">IFERROR(INDEX($CE$2:$CE$208,SMALL(IF(1-($CE$2:$CE$208=""),IF(1-(#REF!:#REF!&lt;&gt;""),ROW($CE$2:$CE$208)-ROW($CE$2)+1)), ROWS(#REF!:#REF!))),"")</f>
        <v/>
      </c>
      <c r="CG67" t="e">
        <f>IF(#REF!="","",SUM(#REF!))</f>
        <v>#REF!</v>
      </c>
      <c r="CH67" t="e">
        <f t="array" ref="CH67">IF(#REF!="","",SUM(CG67:INDEX(CG67:CG273,MATCH(TRUE,INDEX(CG67:CG273="",0),0))))</f>
        <v>#REF!</v>
      </c>
      <c r="CI67" t="e">
        <f t="shared" si="41"/>
        <v>#REF!</v>
      </c>
      <c r="CJ67" t="str">
        <f t="array" ref="CJ67">IFERROR(INDEX($CI$2:$CI$208,SMALL(IF(1-($CI$2:$CI$208=""),IF(1-(#REF!:#REF!&lt;&gt;""),ROW($CI$2:$CI$208)-ROW($CI$2)+1)), ROWS(#REF!:#REF!))),"")</f>
        <v/>
      </c>
      <c r="CK67" t="e">
        <f>IF(#REF!="","",SUM(#REF!))</f>
        <v>#REF!</v>
      </c>
      <c r="CL67" t="e">
        <f t="array" ref="CL67">IF(#REF!="","",SUM(CK67:INDEX(CK67:CK273,MATCH(TRUE,INDEX(CK67:CK273="",0),0))))</f>
        <v>#REF!</v>
      </c>
      <c r="CM67" t="e">
        <f t="shared" si="42"/>
        <v>#REF!</v>
      </c>
      <c r="CN67" t="str">
        <f t="array" ref="CN67">IFERROR(INDEX($CM$2:$CM$208,SMALL(IF(1-($CM$2:$CM$208=""),IF(1-(#REF!:#REF!&lt;&gt;""),ROW($CM$2:$CM$208)-ROW($CM$2)+1)), ROWS(#REF!:#REF!))),"")</f>
        <v/>
      </c>
      <c r="CO67" t="e">
        <f>IF(#REF!="","",SUM(#REF!))</f>
        <v>#REF!</v>
      </c>
      <c r="CP67" t="e">
        <f t="array" ref="CP67">IF(#REF!="","",SUM(CO67:INDEX(CO67:CO273,MATCH(TRUE,INDEX(CO67:CO273="",0),0))))</f>
        <v>#REF!</v>
      </c>
      <c r="CQ67" t="e">
        <f t="shared" si="43"/>
        <v>#REF!</v>
      </c>
      <c r="CR67" t="str">
        <f t="array" ref="CR67">IFERROR(INDEX($CQ$2:$CQ$208,SMALL(IF(1-($CQ$2:$CQ$208=""),IF(1-(#REF!:#REF!&lt;&gt;""),ROW($CQ$2:$CQ$208)-ROW($CQ$2)+1)), ROWS(#REF!:#REF!))),"")</f>
        <v/>
      </c>
      <c r="CS67" t="e">
        <f>IF(#REF!="","",SUM(#REF!))</f>
        <v>#REF!</v>
      </c>
      <c r="CT67" t="e">
        <f t="array" ref="CT67">IF(#REF!="","",SUM(CS67:INDEX(CS67:CS273,MATCH(TRUE,INDEX(CS67:CS273="",0),0))))</f>
        <v>#REF!</v>
      </c>
      <c r="CU67" t="e">
        <f t="shared" si="44"/>
        <v>#REF!</v>
      </c>
      <c r="CV67" t="str">
        <f t="array" ref="CV67">IFERROR(INDEX($CU$2:$CU$208,SMALL(IF(1-($CU$2:$CU$208=""),IF(1-(#REF!:#REF!&lt;&gt;""),ROW($CU$2:$CU$208)-ROW($CU$2)+1)), ROWS(#REF!:#REF!))),"")</f>
        <v/>
      </c>
      <c r="CW67" t="e">
        <f>IF(#REF!="","",SUM(#REF!))</f>
        <v>#REF!</v>
      </c>
      <c r="CX67" t="e">
        <f t="array" ref="CX67">IF(#REF!="","",SUM(CW67:INDEX(CW67:CW273,MATCH(TRUE,INDEX(CW67:CW273="",0),0))))</f>
        <v>#REF!</v>
      </c>
      <c r="CY67" t="e">
        <f t="shared" si="45"/>
        <v>#REF!</v>
      </c>
      <c r="CZ67" t="str">
        <f t="array" ref="CZ67">IFERROR(INDEX($CY$2:$CY$208,SMALL(IF(1-($CY$2:$CY$208=""),IF(1-(#REF!:#REF!&lt;&gt;""),ROW($CY$2:$CY$208)-ROW($CY$2)+1)), ROWS(#REF!:#REF!))),"")</f>
        <v/>
      </c>
      <c r="DA67" t="e">
        <f>IF(#REF!="","",SUM(#REF!))</f>
        <v>#REF!</v>
      </c>
      <c r="DB67" t="e">
        <f t="array" ref="DB67">IF(#REF!="","",SUM(DA67:INDEX(DA67:DA273,MATCH(TRUE,INDEX(DA67:DA273="",0),0))))</f>
        <v>#REF!</v>
      </c>
      <c r="DC67" t="e">
        <f t="shared" si="46"/>
        <v>#REF!</v>
      </c>
      <c r="DD67" t="str">
        <f t="array" ref="DD67">IFERROR(INDEX($DC$2:$DC$208,SMALL(IF(1-($DC$2:$DC$208=""),IF(1-(#REF!:#REF!&lt;&gt;""),ROW($DC$2:$DC$208)-ROW($DC$2)+1)), ROWS(#REF!:#REF!))),"")</f>
        <v/>
      </c>
      <c r="DE67" t="e">
        <f>IF(#REF!="","",SUM(#REF!))</f>
        <v>#REF!</v>
      </c>
      <c r="DF67" t="e">
        <f t="array" ref="DF67">IF(#REF!="","",SUM(DE67:INDEX(DE67:DE273,MATCH(TRUE,INDEX(DE67:DE273="",0),0))))</f>
        <v>#REF!</v>
      </c>
      <c r="DG67" t="e">
        <f t="shared" si="47"/>
        <v>#REF!</v>
      </c>
      <c r="DH67" t="str">
        <f t="array" ref="DH67">IFERROR(INDEX($DG$2:$DG$208,SMALL(IF(1-($DG$2:$DG$208=""),IF(1-(#REF!:#REF!&lt;&gt;""),ROW($DG$2:$DG$208)-ROW($DG$2)+1)), ROWS(#REF!:#REF!))),"")</f>
        <v/>
      </c>
      <c r="DI67" t="e">
        <f>IF(#REF!="","",SUM(#REF!))</f>
        <v>#REF!</v>
      </c>
      <c r="DJ67" t="e">
        <f t="array" ref="DJ67">IF(#REF!="","",SUM(DI67:INDEX(DI67:DI273,MATCH(TRUE,INDEX(DI67:DI273="",0),0))))</f>
        <v>#REF!</v>
      </c>
      <c r="DK67" t="e">
        <f t="shared" si="48"/>
        <v>#REF!</v>
      </c>
      <c r="DL67" t="str">
        <f t="array" ref="DL67">IFERROR(INDEX($DK$2:$DK$208,SMALL(IF(1-($DK$2:$DK$208=""),IF(1-(#REF!:#REF!&lt;&gt;""),ROW($DK$2:$DK$208)-ROW($DK$2)+1)), ROWS(#REF!:#REF!))),"")</f>
        <v/>
      </c>
      <c r="DM67" t="e">
        <f>IF(#REF!="","",SUM(#REF!))</f>
        <v>#REF!</v>
      </c>
      <c r="DN67" t="e">
        <f t="array" ref="DN67">IF(#REF!="","",SUM(DM67:INDEX(DM67:DM273,MATCH(TRUE,INDEX(DM67:DM273="",0),0))))</f>
        <v>#REF!</v>
      </c>
      <c r="DO67" t="e">
        <f t="shared" si="49"/>
        <v>#REF!</v>
      </c>
      <c r="DP67" t="str">
        <f t="array" ref="DP67">IFERROR(INDEX($DO$2:$DO$208,SMALL(IF(1-($DO$2:$DO$208=""),IF(1-(#REF!:#REF!&lt;&gt;""),ROW($DO$2:$DO$208)-ROW($DO$2)+1)), ROWS(#REF!:#REF!))),"")</f>
        <v/>
      </c>
      <c r="DQ67" t="e">
        <f>IF(#REF!="","",SUM(#REF!))</f>
        <v>#REF!</v>
      </c>
      <c r="DR67" t="e">
        <f t="array" ref="DR67">IF(#REF!="","",SUM(DQ67:INDEX(DQ67:DQ273,MATCH(TRUE,INDEX(DQ67:DQ273="",0),0))))</f>
        <v>#REF!</v>
      </c>
      <c r="DS67" t="e">
        <f t="shared" si="50"/>
        <v>#REF!</v>
      </c>
      <c r="DT67" t="str">
        <f t="array" ref="DT67">IFERROR(INDEX($DS$2:$DS$208,SMALL(IF(1-($DS$2:$DS$208=""),IF(1-(#REF!:#REF!&lt;&gt;""),ROW($DS$2:$DS$208)-ROW($DS$2)+1)), ROWS(#REF!:#REF!))),"")</f>
        <v/>
      </c>
      <c r="DU67" t="e">
        <f>IF(#REF!="","",SUM(#REF!))</f>
        <v>#REF!</v>
      </c>
      <c r="DV67" t="e">
        <f t="array" ref="DV67">IF(#REF!="","",SUM(DU67:INDEX(DU67:DU273,MATCH(TRUE,INDEX(DU67:DU273="",0),0))))</f>
        <v>#REF!</v>
      </c>
      <c r="DW67" t="e">
        <f t="shared" si="51"/>
        <v>#REF!</v>
      </c>
      <c r="DX67" t="str">
        <f t="array" ref="DX67">IFERROR(INDEX($DW$2:$DW$208,SMALL(IF(1-($DW$2:$DW$208=""),IF(1-(#REF!:#REF!&lt;&gt;""),ROW($DW$2:$DW$208)-ROW($DW$2)+1)), ROWS(#REF!:#REF!))),"")</f>
        <v/>
      </c>
      <c r="DY67" t="e">
        <f>IF(#REF!="","",SUM(#REF!))</f>
        <v>#REF!</v>
      </c>
      <c r="DZ67" t="e">
        <f t="array" ref="DZ67">IF(#REF!="","",SUM(DY67:INDEX(DY67:DY273,MATCH(TRUE,INDEX(DY67:DY273="",0),0))))</f>
        <v>#REF!</v>
      </c>
      <c r="EA67" t="e">
        <f t="shared" si="52"/>
        <v>#REF!</v>
      </c>
      <c r="EB67" t="str">
        <f t="array" ref="EB67">IFERROR(INDEX($EA$2:$EA$208,SMALL(IF(1-($EA$2:$EA$208=""),IF(1-(#REF!:#REF!&lt;&gt;""),ROW($EA$2:$EA$208)-ROW($EA$2)+1)), ROWS(#REF!:#REF!))),"")</f>
        <v/>
      </c>
      <c r="EC67" t="e">
        <f>IF(#REF!="","",SUM(#REF!))</f>
        <v>#REF!</v>
      </c>
      <c r="ED67" t="e">
        <f t="array" ref="ED67">IF(#REF!="","",SUM(EC67:INDEX(EC67:EC273,MATCH(TRUE,INDEX(EC67:EC273="",0),0))))</f>
        <v>#REF!</v>
      </c>
      <c r="EE67" t="e">
        <f t="shared" si="53"/>
        <v>#REF!</v>
      </c>
      <c r="EF67" t="str">
        <f t="array" ref="EF67">IFERROR(INDEX($EE$2:$EE$208,SMALL(IF(1-($EE$2:$EE$208=""),IF(1-(#REF!:#REF!&lt;&gt;""),ROW($EE$2:$EE$208)-ROW($EE$2)+1)), ROWS(#REF!:#REF!))),"")</f>
        <v/>
      </c>
      <c r="EG67" t="e">
        <f>IF(#REF!="","",SUM(#REF!))</f>
        <v>#REF!</v>
      </c>
      <c r="EH67" t="e">
        <f t="array" ref="EH67">IF(#REF!="","",SUM(EG67:INDEX(EG67:EG273,MATCH(TRUE,INDEX(EG67:EG273="",0),0))))</f>
        <v>#REF!</v>
      </c>
      <c r="EI67" t="e">
        <f t="shared" si="54"/>
        <v>#REF!</v>
      </c>
      <c r="EJ67" t="str">
        <f t="array" ref="EJ67">IFERROR(INDEX($EI$2:$EI$208,SMALL(IF(1-($EI$2:$EI$208=""),IF(1-(#REF!:#REF!&lt;&gt;""),ROW($EI$2:$EI$208)-ROW($EI$2)+1)), ROWS(#REF!:#REF!))),"")</f>
        <v/>
      </c>
      <c r="EK67" t="e">
        <f>IF(#REF!="","",SUM(#REF!))</f>
        <v>#REF!</v>
      </c>
      <c r="EL67" t="e">
        <f t="array" ref="EL67">IF(#REF!="","",SUM(EK67:INDEX(EK67:EK273,MATCH(TRUE,INDEX(EK67:EK273="",0),0))))</f>
        <v>#REF!</v>
      </c>
      <c r="EM67" t="e">
        <f t="shared" si="55"/>
        <v>#REF!</v>
      </c>
      <c r="EN67" t="str">
        <f t="array" ref="EN67">IFERROR(INDEX($EM$2:$EM$208,SMALL(IF(1-($EM$2:$EM$208=""),IF(1-(#REF!:#REF!&lt;&gt;""),ROW($EM$2:$EM$208)-ROW($EM$2)+1)), ROWS(#REF!:#REF!))),"")</f>
        <v/>
      </c>
      <c r="EO67" t="e">
        <f>IF(#REF!="","",SUM(#REF!))</f>
        <v>#REF!</v>
      </c>
      <c r="EP67" t="e">
        <f t="array" ref="EP67">IF(#REF!="","",SUM(EO67:INDEX(EO67:EO273,MATCH(TRUE,INDEX(EO67:EO273="",0),0))))</f>
        <v>#REF!</v>
      </c>
      <c r="EQ67" t="e">
        <f t="shared" si="56"/>
        <v>#REF!</v>
      </c>
      <c r="ER67" t="str">
        <f t="array" ref="ER67">IFERROR(INDEX($EQ$2:$EQ$208,SMALL(IF(1-($EQ$2:$EQ$208=""),IF(1-(#REF!:#REF!&lt;&gt;""),ROW($EQ$2:$EQ$208)-ROW($EQ$2)+1)), ROWS(#REF!:#REF!))),"")</f>
        <v/>
      </c>
      <c r="ES67" t="e">
        <f>IF(#REF!="","",SUM(#REF!))</f>
        <v>#REF!</v>
      </c>
      <c r="ET67" t="e">
        <f t="array" ref="ET67">IF(#REF!="","",SUM(ES67:INDEX(ES67:ES273,MATCH(TRUE,INDEX(ES67:ES273="",0),0))))</f>
        <v>#REF!</v>
      </c>
      <c r="EU67" t="e">
        <f t="shared" si="57"/>
        <v>#REF!</v>
      </c>
      <c r="EV67" t="str">
        <f t="array" ref="EV67">IFERROR(INDEX($EU$2:$EU$208,SMALL(IF(1-($EU$2:$EU$208=""),IF(1-(#REF!:#REF!&lt;&gt;""),ROW($EU$2:$EU$208)-ROW($EU$2)+1)), ROWS(#REF!:#REF!))),"")</f>
        <v/>
      </c>
      <c r="EW67" t="e">
        <f>IF(#REF!="","",SUM(#REF!))</f>
        <v>#REF!</v>
      </c>
      <c r="EX67" t="e">
        <f t="array" ref="EX67">IF(#REF!="","",SUM(EW67:INDEX(EW67:EW273,MATCH(TRUE,INDEX(EW67:EW273="",0),0))))</f>
        <v>#REF!</v>
      </c>
      <c r="EY67" t="e">
        <f t="shared" si="58"/>
        <v>#REF!</v>
      </c>
      <c r="EZ67" t="str">
        <f t="array" ref="EZ67">IFERROR(INDEX($EY$2:$EY$208,SMALL(IF(1-($EY$2:$EY$208=""),IF(1-(#REF!:#REF!&lt;&gt;""),ROW($EY$2:$EY$208)-ROW($EY$2)+1)), ROWS(#REF!:#REF!))),"")</f>
        <v/>
      </c>
      <c r="FA67" t="e">
        <f>IF(#REF!="","",SUM(#REF!))</f>
        <v>#REF!</v>
      </c>
      <c r="FB67" t="e">
        <f t="array" ref="FB67">IF(#REF!="","",SUM(FA67:INDEX(FA67:FA273,MATCH(TRUE,INDEX(FA67:FA273="",0),0))))</f>
        <v>#REF!</v>
      </c>
      <c r="FC67" t="e">
        <f t="shared" si="59"/>
        <v>#REF!</v>
      </c>
      <c r="FD67" t="str">
        <f t="array" ref="FD67">IFERROR(INDEX($FC$2:$FC$208,SMALL(IF(1-($FC$2:$FC$208=""),IF(1-(#REF!:#REF!&lt;&gt;""),ROW($FC$2:$FC$208)-ROW($FC$2)+1)), ROWS(#REF!:#REF!))),"")</f>
        <v/>
      </c>
    </row>
    <row r="68" spans="1:160" x14ac:dyDescent="0.25">
      <c r="A68" t="e">
        <f>IF(#REF!="","",SUM(#REF!))</f>
        <v>#REF!</v>
      </c>
      <c r="B68" t="e">
        <f t="array" ref="B68">IF(#REF!="","",SUM($A68:INDEX(A68:$A$208,MATCH(TRUE,INDEX($A68:$A$208="",0),0))))</f>
        <v>#REF!</v>
      </c>
      <c r="C68" t="e">
        <f t="shared" si="60"/>
        <v>#REF!</v>
      </c>
      <c r="E68" t="e">
        <f>IF(#REF!="","",SUM(#REF!))</f>
        <v>#REF!</v>
      </c>
      <c r="F68" t="e">
        <f t="array" ref="F68">IF(#REF!="","",SUM($E68:INDEX(E68:$E$208,MATCH(TRUE,INDEX($E68:$E$208="",0),0))))</f>
        <v>#REF!</v>
      </c>
      <c r="G68" t="e">
        <f t="shared" si="61"/>
        <v>#REF!</v>
      </c>
      <c r="I68" t="e">
        <f>IF(#REF!="","",SUM(#REF!))</f>
        <v>#REF!</v>
      </c>
      <c r="J68" t="e">
        <f t="array" ref="J68">IF(#REF!="","",SUM(I68:INDEX(I68:I274,MATCH(TRUE,INDEX(I68:I274="",0),0))))</f>
        <v>#REF!</v>
      </c>
      <c r="K68" t="e">
        <f t="shared" si="62"/>
        <v>#REF!</v>
      </c>
      <c r="M68" t="e">
        <f>IF(#REF!="","",SUM(#REF!))</f>
        <v>#REF!</v>
      </c>
      <c r="N68" t="e">
        <f t="array" ref="N68">IF(#REF!="","",SUM(M68:INDEX(M68:M274,MATCH(TRUE,INDEX(M68:M274="",0),0))))</f>
        <v>#REF!</v>
      </c>
      <c r="O68" t="e">
        <f t="shared" si="63"/>
        <v>#REF!</v>
      </c>
      <c r="Q68" t="e">
        <f>IF(#REF!="","",SUM(#REF!))</f>
        <v>#REF!</v>
      </c>
      <c r="R68" t="e">
        <f t="array" ref="R68">IF(#REF!="","",SUM(Q68:INDEX(Q68:Q274,MATCH(TRUE,INDEX(Q68:Q274="",0),0))))</f>
        <v>#REF!</v>
      </c>
      <c r="S68" t="e">
        <f t="shared" si="64"/>
        <v>#REF!</v>
      </c>
      <c r="U68" t="e">
        <f>IF(#REF!="","",SUM(#REF!))</f>
        <v>#REF!</v>
      </c>
      <c r="V68" t="e">
        <f t="array" ref="V68">IF(#REF!="","",SUM(U68:INDEX(U68:U274,MATCH(TRUE,INDEX(U68:U274="",0),0))))</f>
        <v>#REF!</v>
      </c>
      <c r="W68" t="e">
        <f t="shared" si="65"/>
        <v>#REF!</v>
      </c>
      <c r="Y68" t="e">
        <f>IF(#REF!="","",SUM(#REF!))</f>
        <v>#REF!</v>
      </c>
      <c r="Z68" t="e">
        <f t="array" ref="Z68">IF(#REF!="","",SUM(Y68:INDEX(Y68:Y274,MATCH(TRUE,INDEX(Y68:Y274="",0),0))))</f>
        <v>#REF!</v>
      </c>
      <c r="AA68" t="e">
        <f t="shared" si="66"/>
        <v>#REF!</v>
      </c>
      <c r="AC68" t="e">
        <f>IF(#REF!="","",SUM(#REF!))</f>
        <v>#REF!</v>
      </c>
      <c r="AD68" t="e">
        <f t="array" ref="AD68">IF(#REF!="","",SUM(AC68:INDEX(AC68:AC274,MATCH(TRUE,INDEX(AC68:AC274="",0),0))))</f>
        <v>#REF!</v>
      </c>
      <c r="AE68" t="e">
        <f t="shared" si="67"/>
        <v>#REF!</v>
      </c>
      <c r="AG68" t="e">
        <f>IF(#REF!="","",SUM(#REF!))</f>
        <v>#REF!</v>
      </c>
      <c r="AH68" t="e">
        <f t="array" ref="AH68">IF(#REF!="","",SUM(AG68:INDEX(AG68:AG274,MATCH(TRUE,INDEX(AG68:AG274="",0),0))))</f>
        <v>#REF!</v>
      </c>
      <c r="AI68" t="e">
        <f t="shared" si="68"/>
        <v>#REF!</v>
      </c>
      <c r="AK68" t="e">
        <f>IF(#REF!="","",SUM(#REF!))</f>
        <v>#REF!</v>
      </c>
      <c r="AL68" t="e">
        <f t="array" ref="AL68">IF(#REF!="","",SUM(AK68:INDEX(AK68:AK274,MATCH(TRUE,INDEX(AK68:AK274="",0),0))))</f>
        <v>#REF!</v>
      </c>
      <c r="AM68" t="e">
        <f t="shared" si="69"/>
        <v>#REF!</v>
      </c>
      <c r="AO68" t="e">
        <f>IF(#REF!="","",SUM(#REF!))</f>
        <v>#REF!</v>
      </c>
      <c r="AP68" t="e">
        <f t="array" ref="AP68">IF(#REF!="","",SUM(AO68:INDEX(AO68:AO274,MATCH(TRUE,INDEX(AO68:AO274="",0),0))))</f>
        <v>#REF!</v>
      </c>
      <c r="AQ68" t="e">
        <f t="shared" si="70"/>
        <v>#REF!</v>
      </c>
      <c r="AS68" t="e">
        <f>IF(#REF!="","",SUM(#REF!))</f>
        <v>#REF!</v>
      </c>
      <c r="AT68" t="e">
        <f t="array" ref="AT68">IF(#REF!="","",SUM(AS68:INDEX(AS68:AS274,MATCH(TRUE,INDEX(AS68:AS274="",0),0))))</f>
        <v>#REF!</v>
      </c>
      <c r="AU68" t="e">
        <f t="shared" si="71"/>
        <v>#REF!</v>
      </c>
      <c r="AW68" t="e">
        <f>IF(#REF!="","",SUM(#REF!))</f>
        <v>#REF!</v>
      </c>
      <c r="AX68" t="e">
        <f t="array" ref="AX68">IF(#REF!="","",SUM(AW68:INDEX(AW68:AW274,MATCH(TRUE,INDEX(AW68:AW274="",0),0))))</f>
        <v>#REF!</v>
      </c>
      <c r="AY68" t="e">
        <f t="shared" si="72"/>
        <v>#REF!</v>
      </c>
      <c r="BA68" t="e">
        <f>IF(#REF!="","",SUM(#REF!))</f>
        <v>#REF!</v>
      </c>
      <c r="BB68" t="e">
        <f t="array" ref="BB68">IF(#REF!="","",SUM(BA68:INDEX(BA68:BA274,MATCH(TRUE,INDEX(BA68:BA274="",0),0))))</f>
        <v>#REF!</v>
      </c>
      <c r="BC68" t="e">
        <f t="shared" si="73"/>
        <v>#REF!</v>
      </c>
      <c r="BE68" t="e">
        <f>IF(#REF!="","",SUM(#REF!))</f>
        <v>#REF!</v>
      </c>
      <c r="BF68" t="e">
        <f t="array" ref="BF68">IF(#REF!="","",SUM(BE68:INDEX(BE68:BE274,MATCH(TRUE,INDEX(BE68:BE274="",0),0))))</f>
        <v>#REF!</v>
      </c>
      <c r="BG68" t="e">
        <f t="shared" si="74"/>
        <v>#REF!</v>
      </c>
      <c r="BI68" t="e">
        <f>IF(#REF!="","",SUM(#REF!))</f>
        <v>#REF!</v>
      </c>
      <c r="BJ68" t="e">
        <f t="array" ref="BJ68">IF(#REF!="","",SUM(BI68:INDEX(BI68:BI274,MATCH(TRUE,INDEX(BI68:BI274="",0),0))))</f>
        <v>#REF!</v>
      </c>
      <c r="BK68" t="e">
        <f t="shared" si="75"/>
        <v>#REF!</v>
      </c>
      <c r="BM68" t="e">
        <f>IF(#REF!="","",SUM(#REF!))</f>
        <v>#REF!</v>
      </c>
      <c r="BN68" t="e">
        <f t="array" ref="BN68">IF(#REF!="","",SUM(BM68:INDEX(BM68:BM274,MATCH(TRUE,INDEX(BM68:BM274="",0),0))))</f>
        <v>#REF!</v>
      </c>
      <c r="BO68" t="e">
        <f t="shared" si="76"/>
        <v>#REF!</v>
      </c>
      <c r="BQ68" t="e">
        <f>IF(#REF!="","",SUM(#REF!))</f>
        <v>#REF!</v>
      </c>
      <c r="BR68" t="e">
        <f t="array" ref="BR68">IF(#REF!="","",SUM(BQ68:INDEX(BQ68:BQ274,MATCH(TRUE,INDEX(BQ68:BQ274="",0),0))))</f>
        <v>#REF!</v>
      </c>
      <c r="BS68" t="e">
        <f t="shared" si="77"/>
        <v>#REF!</v>
      </c>
      <c r="BU68" t="e">
        <f>IF(#REF!="","",SUM(#REF!))</f>
        <v>#REF!</v>
      </c>
      <c r="BV68" t="e">
        <f t="array" ref="BV68">IF(#REF!="","",SUM(BU68:INDEX(BU68:BU274,MATCH(TRUE,INDEX(BU68:BU274="",0),0))))</f>
        <v>#REF!</v>
      </c>
      <c r="BW68" t="e">
        <f t="shared" si="78"/>
        <v>#REF!</v>
      </c>
      <c r="BY68" t="e">
        <f>IF(#REF!="","",SUM(#REF!))</f>
        <v>#REF!</v>
      </c>
      <c r="BZ68" t="e">
        <f t="array" ref="BZ68">IF(#REF!="","",SUM(BY68:INDEX(BY68:BY274,MATCH(TRUE,INDEX(BY68:BY274="",0),0))))</f>
        <v>#REF!</v>
      </c>
      <c r="CA68" t="e">
        <f t="shared" si="79"/>
        <v>#REF!</v>
      </c>
      <c r="CC68" t="e">
        <f>IF(#REF!="","",SUM(#REF!))</f>
        <v>#REF!</v>
      </c>
      <c r="CD68" t="e">
        <f t="array" ref="CD68">IF(#REF!="","",SUM(CC68:INDEX(CC68:CC274,MATCH(TRUE,INDEX(CC68:CC274="",0),0))))</f>
        <v>#REF!</v>
      </c>
      <c r="CE68" t="e">
        <f t="shared" si="40"/>
        <v>#REF!</v>
      </c>
      <c r="CF68" t="str">
        <f t="array" ref="CF68">IFERROR(INDEX($CE$2:$CE$208,SMALL(IF(1-($CE$2:$CE$208=""),IF(1-(#REF!:#REF!&lt;&gt;""),ROW($CE$2:$CE$208)-ROW($CE$2)+1)), ROWS(#REF!:#REF!))),"")</f>
        <v/>
      </c>
      <c r="CG68" t="e">
        <f>IF(#REF!="","",SUM(#REF!))</f>
        <v>#REF!</v>
      </c>
      <c r="CH68" t="e">
        <f t="array" ref="CH68">IF(#REF!="","",SUM(CG68:INDEX(CG68:CG274,MATCH(TRUE,INDEX(CG68:CG274="",0),0))))</f>
        <v>#REF!</v>
      </c>
      <c r="CI68" t="e">
        <f t="shared" si="41"/>
        <v>#REF!</v>
      </c>
      <c r="CJ68" t="str">
        <f t="array" ref="CJ68">IFERROR(INDEX($CI$2:$CI$208,SMALL(IF(1-($CI$2:$CI$208=""),IF(1-(#REF!:#REF!&lt;&gt;""),ROW($CI$2:$CI$208)-ROW($CI$2)+1)), ROWS(#REF!:#REF!))),"")</f>
        <v/>
      </c>
      <c r="CK68" t="e">
        <f>IF(#REF!="","",SUM(#REF!))</f>
        <v>#REF!</v>
      </c>
      <c r="CL68" t="e">
        <f t="array" ref="CL68">IF(#REF!="","",SUM(CK68:INDEX(CK68:CK274,MATCH(TRUE,INDEX(CK68:CK274="",0),0))))</f>
        <v>#REF!</v>
      </c>
      <c r="CM68" t="e">
        <f t="shared" si="42"/>
        <v>#REF!</v>
      </c>
      <c r="CN68" t="str">
        <f t="array" ref="CN68">IFERROR(INDEX($CM$2:$CM$208,SMALL(IF(1-($CM$2:$CM$208=""),IF(1-(#REF!:#REF!&lt;&gt;""),ROW($CM$2:$CM$208)-ROW($CM$2)+1)), ROWS(#REF!:#REF!))),"")</f>
        <v/>
      </c>
      <c r="CO68" t="e">
        <f>IF(#REF!="","",SUM(#REF!))</f>
        <v>#REF!</v>
      </c>
      <c r="CP68" t="e">
        <f t="array" ref="CP68">IF(#REF!="","",SUM(CO68:INDEX(CO68:CO274,MATCH(TRUE,INDEX(CO68:CO274="",0),0))))</f>
        <v>#REF!</v>
      </c>
      <c r="CQ68" t="e">
        <f t="shared" si="43"/>
        <v>#REF!</v>
      </c>
      <c r="CR68" t="str">
        <f t="array" ref="CR68">IFERROR(INDEX($CQ$2:$CQ$208,SMALL(IF(1-($CQ$2:$CQ$208=""),IF(1-(#REF!:#REF!&lt;&gt;""),ROW($CQ$2:$CQ$208)-ROW($CQ$2)+1)), ROWS(#REF!:#REF!))),"")</f>
        <v/>
      </c>
      <c r="CS68" t="e">
        <f>IF(#REF!="","",SUM(#REF!))</f>
        <v>#REF!</v>
      </c>
      <c r="CT68" t="e">
        <f t="array" ref="CT68">IF(#REF!="","",SUM(CS68:INDEX(CS68:CS274,MATCH(TRUE,INDEX(CS68:CS274="",0),0))))</f>
        <v>#REF!</v>
      </c>
      <c r="CU68" t="e">
        <f t="shared" si="44"/>
        <v>#REF!</v>
      </c>
      <c r="CV68" t="str">
        <f t="array" ref="CV68">IFERROR(INDEX($CU$2:$CU$208,SMALL(IF(1-($CU$2:$CU$208=""),IF(1-(#REF!:#REF!&lt;&gt;""),ROW($CU$2:$CU$208)-ROW($CU$2)+1)), ROWS(#REF!:#REF!))),"")</f>
        <v/>
      </c>
      <c r="CW68" t="e">
        <f>IF(#REF!="","",SUM(#REF!))</f>
        <v>#REF!</v>
      </c>
      <c r="CX68" t="e">
        <f t="array" ref="CX68">IF(#REF!="","",SUM(CW68:INDEX(CW68:CW274,MATCH(TRUE,INDEX(CW68:CW274="",0),0))))</f>
        <v>#REF!</v>
      </c>
      <c r="CY68" t="e">
        <f t="shared" si="45"/>
        <v>#REF!</v>
      </c>
      <c r="CZ68" t="str">
        <f t="array" ref="CZ68">IFERROR(INDEX($CY$2:$CY$208,SMALL(IF(1-($CY$2:$CY$208=""),IF(1-(#REF!:#REF!&lt;&gt;""),ROW($CY$2:$CY$208)-ROW($CY$2)+1)), ROWS(#REF!:#REF!))),"")</f>
        <v/>
      </c>
      <c r="DA68" t="e">
        <f>IF(#REF!="","",SUM(#REF!))</f>
        <v>#REF!</v>
      </c>
      <c r="DB68" t="e">
        <f t="array" ref="DB68">IF(#REF!="","",SUM(DA68:INDEX(DA68:DA274,MATCH(TRUE,INDEX(DA68:DA274="",0),0))))</f>
        <v>#REF!</v>
      </c>
      <c r="DC68" t="e">
        <f t="shared" si="46"/>
        <v>#REF!</v>
      </c>
      <c r="DD68" t="str">
        <f t="array" ref="DD68">IFERROR(INDEX($DC$2:$DC$208,SMALL(IF(1-($DC$2:$DC$208=""),IF(1-(#REF!:#REF!&lt;&gt;""),ROW($DC$2:$DC$208)-ROW($DC$2)+1)), ROWS(#REF!:#REF!))),"")</f>
        <v/>
      </c>
      <c r="DE68" t="e">
        <f>IF(#REF!="","",SUM(#REF!))</f>
        <v>#REF!</v>
      </c>
      <c r="DF68" t="e">
        <f t="array" ref="DF68">IF(#REF!="","",SUM(DE68:INDEX(DE68:DE274,MATCH(TRUE,INDEX(DE68:DE274="",0),0))))</f>
        <v>#REF!</v>
      </c>
      <c r="DG68" t="e">
        <f t="shared" si="47"/>
        <v>#REF!</v>
      </c>
      <c r="DH68" t="str">
        <f t="array" ref="DH68">IFERROR(INDEX($DG$2:$DG$208,SMALL(IF(1-($DG$2:$DG$208=""),IF(1-(#REF!:#REF!&lt;&gt;""),ROW($DG$2:$DG$208)-ROW($DG$2)+1)), ROWS(#REF!:#REF!))),"")</f>
        <v/>
      </c>
      <c r="DI68" t="e">
        <f>IF(#REF!="","",SUM(#REF!))</f>
        <v>#REF!</v>
      </c>
      <c r="DJ68" t="e">
        <f t="array" ref="DJ68">IF(#REF!="","",SUM(DI68:INDEX(DI68:DI274,MATCH(TRUE,INDEX(DI68:DI274="",0),0))))</f>
        <v>#REF!</v>
      </c>
      <c r="DK68" t="e">
        <f t="shared" si="48"/>
        <v>#REF!</v>
      </c>
      <c r="DL68" t="str">
        <f t="array" ref="DL68">IFERROR(INDEX($DK$2:$DK$208,SMALL(IF(1-($DK$2:$DK$208=""),IF(1-(#REF!:#REF!&lt;&gt;""),ROW($DK$2:$DK$208)-ROW($DK$2)+1)), ROWS(#REF!:#REF!))),"")</f>
        <v/>
      </c>
      <c r="DM68" t="e">
        <f>IF(#REF!="","",SUM(#REF!))</f>
        <v>#REF!</v>
      </c>
      <c r="DN68" t="e">
        <f t="array" ref="DN68">IF(#REF!="","",SUM(DM68:INDEX(DM68:DM274,MATCH(TRUE,INDEX(DM68:DM274="",0),0))))</f>
        <v>#REF!</v>
      </c>
      <c r="DO68" t="e">
        <f t="shared" si="49"/>
        <v>#REF!</v>
      </c>
      <c r="DP68" t="str">
        <f t="array" ref="DP68">IFERROR(INDEX($DO$2:$DO$208,SMALL(IF(1-($DO$2:$DO$208=""),IF(1-(#REF!:#REF!&lt;&gt;""),ROW($DO$2:$DO$208)-ROW($DO$2)+1)), ROWS(#REF!:#REF!))),"")</f>
        <v/>
      </c>
      <c r="DQ68" t="e">
        <f>IF(#REF!="","",SUM(#REF!))</f>
        <v>#REF!</v>
      </c>
      <c r="DR68" t="e">
        <f t="array" ref="DR68">IF(#REF!="","",SUM(DQ68:INDEX(DQ68:DQ274,MATCH(TRUE,INDEX(DQ68:DQ274="",0),0))))</f>
        <v>#REF!</v>
      </c>
      <c r="DS68" t="e">
        <f t="shared" si="50"/>
        <v>#REF!</v>
      </c>
      <c r="DT68" t="str">
        <f t="array" ref="DT68">IFERROR(INDEX($DS$2:$DS$208,SMALL(IF(1-($DS$2:$DS$208=""),IF(1-(#REF!:#REF!&lt;&gt;""),ROW($DS$2:$DS$208)-ROW($DS$2)+1)), ROWS(#REF!:#REF!))),"")</f>
        <v/>
      </c>
      <c r="DU68" t="e">
        <f>IF(#REF!="","",SUM(#REF!))</f>
        <v>#REF!</v>
      </c>
      <c r="DV68" t="e">
        <f t="array" ref="DV68">IF(#REF!="","",SUM(DU68:INDEX(DU68:DU274,MATCH(TRUE,INDEX(DU68:DU274="",0),0))))</f>
        <v>#REF!</v>
      </c>
      <c r="DW68" t="e">
        <f t="shared" si="51"/>
        <v>#REF!</v>
      </c>
      <c r="DX68" t="str">
        <f t="array" ref="DX68">IFERROR(INDEX($DW$2:$DW$208,SMALL(IF(1-($DW$2:$DW$208=""),IF(1-(#REF!:#REF!&lt;&gt;""),ROW($DW$2:$DW$208)-ROW($DW$2)+1)), ROWS(#REF!:#REF!))),"")</f>
        <v/>
      </c>
      <c r="DY68" t="e">
        <f>IF(#REF!="","",SUM(#REF!))</f>
        <v>#REF!</v>
      </c>
      <c r="DZ68" t="e">
        <f t="array" ref="DZ68">IF(#REF!="","",SUM(DY68:INDEX(DY68:DY274,MATCH(TRUE,INDEX(DY68:DY274="",0),0))))</f>
        <v>#REF!</v>
      </c>
      <c r="EA68" t="e">
        <f t="shared" si="52"/>
        <v>#REF!</v>
      </c>
      <c r="EB68" t="str">
        <f t="array" ref="EB68">IFERROR(INDEX($EA$2:$EA$208,SMALL(IF(1-($EA$2:$EA$208=""),IF(1-(#REF!:#REF!&lt;&gt;""),ROW($EA$2:$EA$208)-ROW($EA$2)+1)), ROWS(#REF!:#REF!))),"")</f>
        <v/>
      </c>
      <c r="EC68" t="e">
        <f>IF(#REF!="","",SUM(#REF!))</f>
        <v>#REF!</v>
      </c>
      <c r="ED68" t="e">
        <f t="array" ref="ED68">IF(#REF!="","",SUM(EC68:INDEX(EC68:EC274,MATCH(TRUE,INDEX(EC68:EC274="",0),0))))</f>
        <v>#REF!</v>
      </c>
      <c r="EE68" t="e">
        <f t="shared" si="53"/>
        <v>#REF!</v>
      </c>
      <c r="EF68" t="str">
        <f t="array" ref="EF68">IFERROR(INDEX($EE$2:$EE$208,SMALL(IF(1-($EE$2:$EE$208=""),IF(1-(#REF!:#REF!&lt;&gt;""),ROW($EE$2:$EE$208)-ROW($EE$2)+1)), ROWS(#REF!:#REF!))),"")</f>
        <v/>
      </c>
      <c r="EG68" t="e">
        <f>IF(#REF!="","",SUM(#REF!))</f>
        <v>#REF!</v>
      </c>
      <c r="EH68" t="e">
        <f t="array" ref="EH68">IF(#REF!="","",SUM(EG68:INDEX(EG68:EG274,MATCH(TRUE,INDEX(EG68:EG274="",0),0))))</f>
        <v>#REF!</v>
      </c>
      <c r="EI68" t="e">
        <f t="shared" si="54"/>
        <v>#REF!</v>
      </c>
      <c r="EJ68" t="str">
        <f t="array" ref="EJ68">IFERROR(INDEX($EI$2:$EI$208,SMALL(IF(1-($EI$2:$EI$208=""),IF(1-(#REF!:#REF!&lt;&gt;""),ROW($EI$2:$EI$208)-ROW($EI$2)+1)), ROWS(#REF!:#REF!))),"")</f>
        <v/>
      </c>
      <c r="EK68" t="e">
        <f>IF(#REF!="","",SUM(#REF!))</f>
        <v>#REF!</v>
      </c>
      <c r="EL68" t="e">
        <f t="array" ref="EL68">IF(#REF!="","",SUM(EK68:INDEX(EK68:EK274,MATCH(TRUE,INDEX(EK68:EK274="",0),0))))</f>
        <v>#REF!</v>
      </c>
      <c r="EM68" t="e">
        <f t="shared" si="55"/>
        <v>#REF!</v>
      </c>
      <c r="EN68" t="str">
        <f t="array" ref="EN68">IFERROR(INDEX($EM$2:$EM$208,SMALL(IF(1-($EM$2:$EM$208=""),IF(1-(#REF!:#REF!&lt;&gt;""),ROW($EM$2:$EM$208)-ROW($EM$2)+1)), ROWS(#REF!:#REF!))),"")</f>
        <v/>
      </c>
      <c r="EO68" t="e">
        <f>IF(#REF!="","",SUM(#REF!))</f>
        <v>#REF!</v>
      </c>
      <c r="EP68" t="e">
        <f t="array" ref="EP68">IF(#REF!="","",SUM(EO68:INDEX(EO68:EO274,MATCH(TRUE,INDEX(EO68:EO274="",0),0))))</f>
        <v>#REF!</v>
      </c>
      <c r="EQ68" t="e">
        <f t="shared" si="56"/>
        <v>#REF!</v>
      </c>
      <c r="ER68" t="str">
        <f t="array" ref="ER68">IFERROR(INDEX($EQ$2:$EQ$208,SMALL(IF(1-($EQ$2:$EQ$208=""),IF(1-(#REF!:#REF!&lt;&gt;""),ROW($EQ$2:$EQ$208)-ROW($EQ$2)+1)), ROWS(#REF!:#REF!))),"")</f>
        <v/>
      </c>
      <c r="ES68" t="e">
        <f>IF(#REF!="","",SUM(#REF!))</f>
        <v>#REF!</v>
      </c>
      <c r="ET68" t="e">
        <f t="array" ref="ET68">IF(#REF!="","",SUM(ES68:INDEX(ES68:ES274,MATCH(TRUE,INDEX(ES68:ES274="",0),0))))</f>
        <v>#REF!</v>
      </c>
      <c r="EU68" t="e">
        <f t="shared" si="57"/>
        <v>#REF!</v>
      </c>
      <c r="EV68" t="str">
        <f t="array" ref="EV68">IFERROR(INDEX($EU$2:$EU$208,SMALL(IF(1-($EU$2:$EU$208=""),IF(1-(#REF!:#REF!&lt;&gt;""),ROW($EU$2:$EU$208)-ROW($EU$2)+1)), ROWS(#REF!:#REF!))),"")</f>
        <v/>
      </c>
      <c r="EW68" t="e">
        <f>IF(#REF!="","",SUM(#REF!))</f>
        <v>#REF!</v>
      </c>
      <c r="EX68" t="e">
        <f t="array" ref="EX68">IF(#REF!="","",SUM(EW68:INDEX(EW68:EW274,MATCH(TRUE,INDEX(EW68:EW274="",0),0))))</f>
        <v>#REF!</v>
      </c>
      <c r="EY68" t="e">
        <f t="shared" si="58"/>
        <v>#REF!</v>
      </c>
      <c r="EZ68" t="str">
        <f t="array" ref="EZ68">IFERROR(INDEX($EY$2:$EY$208,SMALL(IF(1-($EY$2:$EY$208=""),IF(1-(#REF!:#REF!&lt;&gt;""),ROW($EY$2:$EY$208)-ROW($EY$2)+1)), ROWS(#REF!:#REF!))),"")</f>
        <v/>
      </c>
      <c r="FA68" t="e">
        <f>IF(#REF!="","",SUM(#REF!))</f>
        <v>#REF!</v>
      </c>
      <c r="FB68" t="e">
        <f t="array" ref="FB68">IF(#REF!="","",SUM(FA68:INDEX(FA68:FA274,MATCH(TRUE,INDEX(FA68:FA274="",0),0))))</f>
        <v>#REF!</v>
      </c>
      <c r="FC68" t="e">
        <f t="shared" si="59"/>
        <v>#REF!</v>
      </c>
      <c r="FD68" t="str">
        <f t="array" ref="FD68">IFERROR(INDEX($FC$2:$FC$208,SMALL(IF(1-($FC$2:$FC$208=""),IF(1-(#REF!:#REF!&lt;&gt;""),ROW($FC$2:$FC$208)-ROW($FC$2)+1)), ROWS(#REF!:#REF!))),"")</f>
        <v/>
      </c>
    </row>
    <row r="69" spans="1:160" x14ac:dyDescent="0.25">
      <c r="A69" t="e">
        <f>IF(#REF!="","",SUM(#REF!))</f>
        <v>#REF!</v>
      </c>
      <c r="B69" t="e">
        <f t="array" ref="B69">IF(#REF!="","",SUM($A69:INDEX(A69:$A$208,MATCH(TRUE,INDEX($A69:$A$208="",0),0))))</f>
        <v>#REF!</v>
      </c>
      <c r="C69" t="e">
        <f t="shared" si="60"/>
        <v>#REF!</v>
      </c>
      <c r="E69" t="e">
        <f>IF(#REF!="","",SUM(#REF!))</f>
        <v>#REF!</v>
      </c>
      <c r="F69" t="e">
        <f t="array" ref="F69">IF(#REF!="","",SUM($E69:INDEX(E69:$E$208,MATCH(TRUE,INDEX($E69:$E$208="",0),0))))</f>
        <v>#REF!</v>
      </c>
      <c r="G69" t="e">
        <f t="shared" si="61"/>
        <v>#REF!</v>
      </c>
      <c r="I69" t="e">
        <f>IF(#REF!="","",SUM(#REF!))</f>
        <v>#REF!</v>
      </c>
      <c r="J69" t="e">
        <f t="array" ref="J69">IF(#REF!="","",SUM(I69:INDEX(I69:I275,MATCH(TRUE,INDEX(I69:I275="",0),0))))</f>
        <v>#REF!</v>
      </c>
      <c r="K69" t="e">
        <f t="shared" si="62"/>
        <v>#REF!</v>
      </c>
      <c r="M69" t="e">
        <f>IF(#REF!="","",SUM(#REF!))</f>
        <v>#REF!</v>
      </c>
      <c r="N69" t="e">
        <f t="array" ref="N69">IF(#REF!="","",SUM(M69:INDEX(M69:M275,MATCH(TRUE,INDEX(M69:M275="",0),0))))</f>
        <v>#REF!</v>
      </c>
      <c r="O69" t="e">
        <f t="shared" si="63"/>
        <v>#REF!</v>
      </c>
      <c r="Q69" t="e">
        <f>IF(#REF!="","",SUM(#REF!))</f>
        <v>#REF!</v>
      </c>
      <c r="R69" t="e">
        <f t="array" ref="R69">IF(#REF!="","",SUM(Q69:INDEX(Q69:Q275,MATCH(TRUE,INDEX(Q69:Q275="",0),0))))</f>
        <v>#REF!</v>
      </c>
      <c r="S69" t="e">
        <f t="shared" si="64"/>
        <v>#REF!</v>
      </c>
      <c r="U69" t="e">
        <f>IF(#REF!="","",SUM(#REF!))</f>
        <v>#REF!</v>
      </c>
      <c r="V69" t="e">
        <f t="array" ref="V69">IF(#REF!="","",SUM(U69:INDEX(U69:U275,MATCH(TRUE,INDEX(U69:U275="",0),0))))</f>
        <v>#REF!</v>
      </c>
      <c r="W69" t="e">
        <f t="shared" si="65"/>
        <v>#REF!</v>
      </c>
      <c r="Y69" t="e">
        <f>IF(#REF!="","",SUM(#REF!))</f>
        <v>#REF!</v>
      </c>
      <c r="Z69" t="e">
        <f t="array" ref="Z69">IF(#REF!="","",SUM(Y69:INDEX(Y69:Y275,MATCH(TRUE,INDEX(Y69:Y275="",0),0))))</f>
        <v>#REF!</v>
      </c>
      <c r="AA69" t="e">
        <f t="shared" si="66"/>
        <v>#REF!</v>
      </c>
      <c r="AC69" t="e">
        <f>IF(#REF!="","",SUM(#REF!))</f>
        <v>#REF!</v>
      </c>
      <c r="AD69" t="e">
        <f t="array" ref="AD69">IF(#REF!="","",SUM(AC69:INDEX(AC69:AC275,MATCH(TRUE,INDEX(AC69:AC275="",0),0))))</f>
        <v>#REF!</v>
      </c>
      <c r="AE69" t="e">
        <f t="shared" si="67"/>
        <v>#REF!</v>
      </c>
      <c r="AG69" t="e">
        <f>IF(#REF!="","",SUM(#REF!))</f>
        <v>#REF!</v>
      </c>
      <c r="AH69" t="e">
        <f t="array" ref="AH69">IF(#REF!="","",SUM(AG69:INDEX(AG69:AG275,MATCH(TRUE,INDEX(AG69:AG275="",0),0))))</f>
        <v>#REF!</v>
      </c>
      <c r="AI69" t="e">
        <f t="shared" si="68"/>
        <v>#REF!</v>
      </c>
      <c r="AK69" t="e">
        <f>IF(#REF!="","",SUM(#REF!))</f>
        <v>#REF!</v>
      </c>
      <c r="AL69" t="e">
        <f t="array" ref="AL69">IF(#REF!="","",SUM(AK69:INDEX(AK69:AK275,MATCH(TRUE,INDEX(AK69:AK275="",0),0))))</f>
        <v>#REF!</v>
      </c>
      <c r="AM69" t="e">
        <f t="shared" si="69"/>
        <v>#REF!</v>
      </c>
      <c r="AO69" t="e">
        <f>IF(#REF!="","",SUM(#REF!))</f>
        <v>#REF!</v>
      </c>
      <c r="AP69" t="e">
        <f t="array" ref="AP69">IF(#REF!="","",SUM(AO69:INDEX(AO69:AO275,MATCH(TRUE,INDEX(AO69:AO275="",0),0))))</f>
        <v>#REF!</v>
      </c>
      <c r="AQ69" t="e">
        <f t="shared" si="70"/>
        <v>#REF!</v>
      </c>
      <c r="AS69" t="e">
        <f>IF(#REF!="","",SUM(#REF!))</f>
        <v>#REF!</v>
      </c>
      <c r="AT69" t="e">
        <f t="array" ref="AT69">IF(#REF!="","",SUM(AS69:INDEX(AS69:AS275,MATCH(TRUE,INDEX(AS69:AS275="",0),0))))</f>
        <v>#REF!</v>
      </c>
      <c r="AU69" t="e">
        <f t="shared" si="71"/>
        <v>#REF!</v>
      </c>
      <c r="AW69" t="e">
        <f>IF(#REF!="","",SUM(#REF!))</f>
        <v>#REF!</v>
      </c>
      <c r="AX69" t="e">
        <f t="array" ref="AX69">IF(#REF!="","",SUM(AW69:INDEX(AW69:AW275,MATCH(TRUE,INDEX(AW69:AW275="",0),0))))</f>
        <v>#REF!</v>
      </c>
      <c r="AY69" t="e">
        <f t="shared" si="72"/>
        <v>#REF!</v>
      </c>
      <c r="BA69" t="e">
        <f>IF(#REF!="","",SUM(#REF!))</f>
        <v>#REF!</v>
      </c>
      <c r="BB69" t="e">
        <f t="array" ref="BB69">IF(#REF!="","",SUM(BA69:INDEX(BA69:BA275,MATCH(TRUE,INDEX(BA69:BA275="",0),0))))</f>
        <v>#REF!</v>
      </c>
      <c r="BC69" t="e">
        <f t="shared" si="73"/>
        <v>#REF!</v>
      </c>
      <c r="BE69" t="e">
        <f>IF(#REF!="","",SUM(#REF!))</f>
        <v>#REF!</v>
      </c>
      <c r="BF69" t="e">
        <f t="array" ref="BF69">IF(#REF!="","",SUM(BE69:INDEX(BE69:BE275,MATCH(TRUE,INDEX(BE69:BE275="",0),0))))</f>
        <v>#REF!</v>
      </c>
      <c r="BG69" t="e">
        <f t="shared" si="74"/>
        <v>#REF!</v>
      </c>
      <c r="BI69" t="e">
        <f>IF(#REF!="","",SUM(#REF!))</f>
        <v>#REF!</v>
      </c>
      <c r="BJ69" t="e">
        <f t="array" ref="BJ69">IF(#REF!="","",SUM(BI69:INDEX(BI69:BI275,MATCH(TRUE,INDEX(BI69:BI275="",0),0))))</f>
        <v>#REF!</v>
      </c>
      <c r="BK69" t="e">
        <f t="shared" si="75"/>
        <v>#REF!</v>
      </c>
      <c r="BM69" t="e">
        <f>IF(#REF!="","",SUM(#REF!))</f>
        <v>#REF!</v>
      </c>
      <c r="BN69" t="e">
        <f t="array" ref="BN69">IF(#REF!="","",SUM(BM69:INDEX(BM69:BM275,MATCH(TRUE,INDEX(BM69:BM275="",0),0))))</f>
        <v>#REF!</v>
      </c>
      <c r="BO69" t="e">
        <f t="shared" si="76"/>
        <v>#REF!</v>
      </c>
      <c r="BQ69" t="e">
        <f>IF(#REF!="","",SUM(#REF!))</f>
        <v>#REF!</v>
      </c>
      <c r="BR69" t="e">
        <f t="array" ref="BR69">IF(#REF!="","",SUM(BQ69:INDEX(BQ69:BQ275,MATCH(TRUE,INDEX(BQ69:BQ275="",0),0))))</f>
        <v>#REF!</v>
      </c>
      <c r="BS69" t="e">
        <f t="shared" si="77"/>
        <v>#REF!</v>
      </c>
      <c r="BU69" t="e">
        <f>IF(#REF!="","",SUM(#REF!))</f>
        <v>#REF!</v>
      </c>
      <c r="BV69" t="e">
        <f t="array" ref="BV69">IF(#REF!="","",SUM(BU69:INDEX(BU69:BU275,MATCH(TRUE,INDEX(BU69:BU275="",0),0))))</f>
        <v>#REF!</v>
      </c>
      <c r="BW69" t="e">
        <f t="shared" si="78"/>
        <v>#REF!</v>
      </c>
      <c r="BY69" t="e">
        <f>IF(#REF!="","",SUM(#REF!))</f>
        <v>#REF!</v>
      </c>
      <c r="BZ69" t="e">
        <f t="array" ref="BZ69">IF(#REF!="","",SUM(BY69:INDEX(BY69:BY275,MATCH(TRUE,INDEX(BY69:BY275="",0),0))))</f>
        <v>#REF!</v>
      </c>
      <c r="CA69" t="e">
        <f t="shared" si="79"/>
        <v>#REF!</v>
      </c>
      <c r="CC69" t="e">
        <f>IF(#REF!="","",SUM(#REF!))</f>
        <v>#REF!</v>
      </c>
      <c r="CD69" t="e">
        <f t="array" ref="CD69">IF(#REF!="","",SUM(CC69:INDEX(CC69:CC275,MATCH(TRUE,INDEX(CC69:CC275="",0),0))))</f>
        <v>#REF!</v>
      </c>
      <c r="CE69" t="e">
        <f t="shared" si="40"/>
        <v>#REF!</v>
      </c>
      <c r="CF69" t="str">
        <f t="array" ref="CF69">IFERROR(INDEX($CE$2:$CE$208,SMALL(IF(1-($CE$2:$CE$208=""),IF(1-(#REF!:#REF!&lt;&gt;""),ROW($CE$2:$CE$208)-ROW($CE$2)+1)), ROWS(#REF!:#REF!))),"")</f>
        <v/>
      </c>
      <c r="CG69" t="e">
        <f>IF(#REF!="","",SUM(#REF!))</f>
        <v>#REF!</v>
      </c>
      <c r="CH69" t="e">
        <f t="array" ref="CH69">IF(#REF!="","",SUM(CG69:INDEX(CG69:CG275,MATCH(TRUE,INDEX(CG69:CG275="",0),0))))</f>
        <v>#REF!</v>
      </c>
      <c r="CI69" t="e">
        <f t="shared" si="41"/>
        <v>#REF!</v>
      </c>
      <c r="CJ69" t="str">
        <f t="array" ref="CJ69">IFERROR(INDEX($CI$2:$CI$208,SMALL(IF(1-($CI$2:$CI$208=""),IF(1-(#REF!:#REF!&lt;&gt;""),ROW($CI$2:$CI$208)-ROW($CI$2)+1)), ROWS(#REF!:#REF!))),"")</f>
        <v/>
      </c>
      <c r="CK69" t="e">
        <f>IF(#REF!="","",SUM(#REF!))</f>
        <v>#REF!</v>
      </c>
      <c r="CL69" t="e">
        <f t="array" ref="CL69">IF(#REF!="","",SUM(CK69:INDEX(CK69:CK275,MATCH(TRUE,INDEX(CK69:CK275="",0),0))))</f>
        <v>#REF!</v>
      </c>
      <c r="CM69" t="e">
        <f t="shared" si="42"/>
        <v>#REF!</v>
      </c>
      <c r="CN69" t="str">
        <f t="array" ref="CN69">IFERROR(INDEX($CM$2:$CM$208,SMALL(IF(1-($CM$2:$CM$208=""),IF(1-(#REF!:#REF!&lt;&gt;""),ROW($CM$2:$CM$208)-ROW($CM$2)+1)), ROWS(#REF!:#REF!))),"")</f>
        <v/>
      </c>
      <c r="CO69" t="e">
        <f>IF(#REF!="","",SUM(#REF!))</f>
        <v>#REF!</v>
      </c>
      <c r="CP69" t="e">
        <f t="array" ref="CP69">IF(#REF!="","",SUM(CO69:INDEX(CO69:CO275,MATCH(TRUE,INDEX(CO69:CO275="",0),0))))</f>
        <v>#REF!</v>
      </c>
      <c r="CQ69" t="e">
        <f t="shared" si="43"/>
        <v>#REF!</v>
      </c>
      <c r="CR69" t="str">
        <f t="array" ref="CR69">IFERROR(INDEX($CQ$2:$CQ$208,SMALL(IF(1-($CQ$2:$CQ$208=""),IF(1-(#REF!:#REF!&lt;&gt;""),ROW($CQ$2:$CQ$208)-ROW($CQ$2)+1)), ROWS(#REF!:#REF!))),"")</f>
        <v/>
      </c>
      <c r="CS69" t="e">
        <f>IF(#REF!="","",SUM(#REF!))</f>
        <v>#REF!</v>
      </c>
      <c r="CT69" t="e">
        <f t="array" ref="CT69">IF(#REF!="","",SUM(CS69:INDEX(CS69:CS275,MATCH(TRUE,INDEX(CS69:CS275="",0),0))))</f>
        <v>#REF!</v>
      </c>
      <c r="CU69" t="e">
        <f t="shared" si="44"/>
        <v>#REF!</v>
      </c>
      <c r="CV69" t="str">
        <f t="array" ref="CV69">IFERROR(INDEX($CU$2:$CU$208,SMALL(IF(1-($CU$2:$CU$208=""),IF(1-(#REF!:#REF!&lt;&gt;""),ROW($CU$2:$CU$208)-ROW($CU$2)+1)), ROWS(#REF!:#REF!))),"")</f>
        <v/>
      </c>
      <c r="CW69" t="e">
        <f>IF(#REF!="","",SUM(#REF!))</f>
        <v>#REF!</v>
      </c>
      <c r="CX69" t="e">
        <f t="array" ref="CX69">IF(#REF!="","",SUM(CW69:INDEX(CW69:CW275,MATCH(TRUE,INDEX(CW69:CW275="",0),0))))</f>
        <v>#REF!</v>
      </c>
      <c r="CY69" t="e">
        <f t="shared" si="45"/>
        <v>#REF!</v>
      </c>
      <c r="CZ69" t="str">
        <f t="array" ref="CZ69">IFERROR(INDEX($CY$2:$CY$208,SMALL(IF(1-($CY$2:$CY$208=""),IF(1-(#REF!:#REF!&lt;&gt;""),ROW($CY$2:$CY$208)-ROW($CY$2)+1)), ROWS(#REF!:#REF!))),"")</f>
        <v/>
      </c>
      <c r="DA69" t="e">
        <f>IF(#REF!="","",SUM(#REF!))</f>
        <v>#REF!</v>
      </c>
      <c r="DB69" t="e">
        <f t="array" ref="DB69">IF(#REF!="","",SUM(DA69:INDEX(DA69:DA275,MATCH(TRUE,INDEX(DA69:DA275="",0),0))))</f>
        <v>#REF!</v>
      </c>
      <c r="DC69" t="e">
        <f t="shared" si="46"/>
        <v>#REF!</v>
      </c>
      <c r="DD69" t="str">
        <f t="array" ref="DD69">IFERROR(INDEX($DC$2:$DC$208,SMALL(IF(1-($DC$2:$DC$208=""),IF(1-(#REF!:#REF!&lt;&gt;""),ROW($DC$2:$DC$208)-ROW($DC$2)+1)), ROWS(#REF!:#REF!))),"")</f>
        <v/>
      </c>
      <c r="DE69" t="e">
        <f>IF(#REF!="","",SUM(#REF!))</f>
        <v>#REF!</v>
      </c>
      <c r="DF69" t="e">
        <f t="array" ref="DF69">IF(#REF!="","",SUM(DE69:INDEX(DE69:DE275,MATCH(TRUE,INDEX(DE69:DE275="",0),0))))</f>
        <v>#REF!</v>
      </c>
      <c r="DG69" t="e">
        <f t="shared" si="47"/>
        <v>#REF!</v>
      </c>
      <c r="DH69" t="str">
        <f t="array" ref="DH69">IFERROR(INDEX($DG$2:$DG$208,SMALL(IF(1-($DG$2:$DG$208=""),IF(1-(#REF!:#REF!&lt;&gt;""),ROW($DG$2:$DG$208)-ROW($DG$2)+1)), ROWS(#REF!:#REF!))),"")</f>
        <v/>
      </c>
      <c r="DI69" t="e">
        <f>IF(#REF!="","",SUM(#REF!))</f>
        <v>#REF!</v>
      </c>
      <c r="DJ69" t="e">
        <f t="array" ref="DJ69">IF(#REF!="","",SUM(DI69:INDEX(DI69:DI275,MATCH(TRUE,INDEX(DI69:DI275="",0),0))))</f>
        <v>#REF!</v>
      </c>
      <c r="DK69" t="e">
        <f t="shared" si="48"/>
        <v>#REF!</v>
      </c>
      <c r="DL69" t="str">
        <f t="array" ref="DL69">IFERROR(INDEX($DK$2:$DK$208,SMALL(IF(1-($DK$2:$DK$208=""),IF(1-(#REF!:#REF!&lt;&gt;""),ROW($DK$2:$DK$208)-ROW($DK$2)+1)), ROWS(#REF!:#REF!))),"")</f>
        <v/>
      </c>
      <c r="DM69" t="e">
        <f>IF(#REF!="","",SUM(#REF!))</f>
        <v>#REF!</v>
      </c>
      <c r="DN69" t="e">
        <f t="array" ref="DN69">IF(#REF!="","",SUM(DM69:INDEX(DM69:DM275,MATCH(TRUE,INDEX(DM69:DM275="",0),0))))</f>
        <v>#REF!</v>
      </c>
      <c r="DO69" t="e">
        <f t="shared" si="49"/>
        <v>#REF!</v>
      </c>
      <c r="DP69" t="str">
        <f t="array" ref="DP69">IFERROR(INDEX($DO$2:$DO$208,SMALL(IF(1-($DO$2:$DO$208=""),IF(1-(#REF!:#REF!&lt;&gt;""),ROW($DO$2:$DO$208)-ROW($DO$2)+1)), ROWS(#REF!:#REF!))),"")</f>
        <v/>
      </c>
      <c r="DQ69" t="e">
        <f>IF(#REF!="","",SUM(#REF!))</f>
        <v>#REF!</v>
      </c>
      <c r="DR69" t="e">
        <f t="array" ref="DR69">IF(#REF!="","",SUM(DQ69:INDEX(DQ69:DQ275,MATCH(TRUE,INDEX(DQ69:DQ275="",0),0))))</f>
        <v>#REF!</v>
      </c>
      <c r="DS69" t="e">
        <f t="shared" si="50"/>
        <v>#REF!</v>
      </c>
      <c r="DT69" t="str">
        <f t="array" ref="DT69">IFERROR(INDEX($DS$2:$DS$208,SMALL(IF(1-($DS$2:$DS$208=""),IF(1-(#REF!:#REF!&lt;&gt;""),ROW($DS$2:$DS$208)-ROW($DS$2)+1)), ROWS(#REF!:#REF!))),"")</f>
        <v/>
      </c>
      <c r="DU69" t="e">
        <f>IF(#REF!="","",SUM(#REF!))</f>
        <v>#REF!</v>
      </c>
      <c r="DV69" t="e">
        <f t="array" ref="DV69">IF(#REF!="","",SUM(DU69:INDEX(DU69:DU275,MATCH(TRUE,INDEX(DU69:DU275="",0),0))))</f>
        <v>#REF!</v>
      </c>
      <c r="DW69" t="e">
        <f t="shared" si="51"/>
        <v>#REF!</v>
      </c>
      <c r="DX69" t="str">
        <f t="array" ref="DX69">IFERROR(INDEX($DW$2:$DW$208,SMALL(IF(1-($DW$2:$DW$208=""),IF(1-(#REF!:#REF!&lt;&gt;""),ROW($DW$2:$DW$208)-ROW($DW$2)+1)), ROWS(#REF!:#REF!))),"")</f>
        <v/>
      </c>
      <c r="DY69" t="e">
        <f>IF(#REF!="","",SUM(#REF!))</f>
        <v>#REF!</v>
      </c>
      <c r="DZ69" t="e">
        <f t="array" ref="DZ69">IF(#REF!="","",SUM(DY69:INDEX(DY69:DY275,MATCH(TRUE,INDEX(DY69:DY275="",0),0))))</f>
        <v>#REF!</v>
      </c>
      <c r="EA69" t="e">
        <f t="shared" si="52"/>
        <v>#REF!</v>
      </c>
      <c r="EB69" t="str">
        <f t="array" ref="EB69">IFERROR(INDEX($EA$2:$EA$208,SMALL(IF(1-($EA$2:$EA$208=""),IF(1-(#REF!:#REF!&lt;&gt;""),ROW($EA$2:$EA$208)-ROW($EA$2)+1)), ROWS(#REF!:#REF!))),"")</f>
        <v/>
      </c>
      <c r="EC69" t="e">
        <f>IF(#REF!="","",SUM(#REF!))</f>
        <v>#REF!</v>
      </c>
      <c r="ED69" t="e">
        <f t="array" ref="ED69">IF(#REF!="","",SUM(EC69:INDEX(EC69:EC275,MATCH(TRUE,INDEX(EC69:EC275="",0),0))))</f>
        <v>#REF!</v>
      </c>
      <c r="EE69" t="e">
        <f t="shared" si="53"/>
        <v>#REF!</v>
      </c>
      <c r="EF69" t="str">
        <f t="array" ref="EF69">IFERROR(INDEX($EE$2:$EE$208,SMALL(IF(1-($EE$2:$EE$208=""),IF(1-(#REF!:#REF!&lt;&gt;""),ROW($EE$2:$EE$208)-ROW($EE$2)+1)), ROWS(#REF!:#REF!))),"")</f>
        <v/>
      </c>
      <c r="EG69" t="e">
        <f>IF(#REF!="","",SUM(#REF!))</f>
        <v>#REF!</v>
      </c>
      <c r="EH69" t="e">
        <f t="array" ref="EH69">IF(#REF!="","",SUM(EG69:INDEX(EG69:EG275,MATCH(TRUE,INDEX(EG69:EG275="",0),0))))</f>
        <v>#REF!</v>
      </c>
      <c r="EI69" t="e">
        <f t="shared" si="54"/>
        <v>#REF!</v>
      </c>
      <c r="EJ69" t="str">
        <f t="array" ref="EJ69">IFERROR(INDEX($EI$2:$EI$208,SMALL(IF(1-($EI$2:$EI$208=""),IF(1-(#REF!:#REF!&lt;&gt;""),ROW($EI$2:$EI$208)-ROW($EI$2)+1)), ROWS(#REF!:#REF!))),"")</f>
        <v/>
      </c>
      <c r="EK69" t="e">
        <f>IF(#REF!="","",SUM(#REF!))</f>
        <v>#REF!</v>
      </c>
      <c r="EL69" t="e">
        <f t="array" ref="EL69">IF(#REF!="","",SUM(EK69:INDEX(EK69:EK275,MATCH(TRUE,INDEX(EK69:EK275="",0),0))))</f>
        <v>#REF!</v>
      </c>
      <c r="EM69" t="e">
        <f t="shared" si="55"/>
        <v>#REF!</v>
      </c>
      <c r="EN69" t="str">
        <f t="array" ref="EN69">IFERROR(INDEX($EM$2:$EM$208,SMALL(IF(1-($EM$2:$EM$208=""),IF(1-(#REF!:#REF!&lt;&gt;""),ROW($EM$2:$EM$208)-ROW($EM$2)+1)), ROWS(#REF!:#REF!))),"")</f>
        <v/>
      </c>
      <c r="EO69" t="e">
        <f>IF(#REF!="","",SUM(#REF!))</f>
        <v>#REF!</v>
      </c>
      <c r="EP69" t="e">
        <f t="array" ref="EP69">IF(#REF!="","",SUM(EO69:INDEX(EO69:EO275,MATCH(TRUE,INDEX(EO69:EO275="",0),0))))</f>
        <v>#REF!</v>
      </c>
      <c r="EQ69" t="e">
        <f t="shared" si="56"/>
        <v>#REF!</v>
      </c>
      <c r="ER69" t="str">
        <f t="array" ref="ER69">IFERROR(INDEX($EQ$2:$EQ$208,SMALL(IF(1-($EQ$2:$EQ$208=""),IF(1-(#REF!:#REF!&lt;&gt;""),ROW($EQ$2:$EQ$208)-ROW($EQ$2)+1)), ROWS(#REF!:#REF!))),"")</f>
        <v/>
      </c>
      <c r="ES69" t="e">
        <f>IF(#REF!="","",SUM(#REF!))</f>
        <v>#REF!</v>
      </c>
      <c r="ET69" t="e">
        <f t="array" ref="ET69">IF(#REF!="","",SUM(ES69:INDEX(ES69:ES275,MATCH(TRUE,INDEX(ES69:ES275="",0),0))))</f>
        <v>#REF!</v>
      </c>
      <c r="EU69" t="e">
        <f t="shared" si="57"/>
        <v>#REF!</v>
      </c>
      <c r="EV69" t="str">
        <f t="array" ref="EV69">IFERROR(INDEX($EU$2:$EU$208,SMALL(IF(1-($EU$2:$EU$208=""),IF(1-(#REF!:#REF!&lt;&gt;""),ROW($EU$2:$EU$208)-ROW($EU$2)+1)), ROWS(#REF!:#REF!))),"")</f>
        <v/>
      </c>
      <c r="EW69" t="e">
        <f>IF(#REF!="","",SUM(#REF!))</f>
        <v>#REF!</v>
      </c>
      <c r="EX69" t="e">
        <f t="array" ref="EX69">IF(#REF!="","",SUM(EW69:INDEX(EW69:EW275,MATCH(TRUE,INDEX(EW69:EW275="",0),0))))</f>
        <v>#REF!</v>
      </c>
      <c r="EY69" t="e">
        <f t="shared" si="58"/>
        <v>#REF!</v>
      </c>
      <c r="EZ69" t="str">
        <f t="array" ref="EZ69">IFERROR(INDEX($EY$2:$EY$208,SMALL(IF(1-($EY$2:$EY$208=""),IF(1-(#REF!:#REF!&lt;&gt;""),ROW($EY$2:$EY$208)-ROW($EY$2)+1)), ROWS(#REF!:#REF!))),"")</f>
        <v/>
      </c>
      <c r="FA69" t="e">
        <f>IF(#REF!="","",SUM(#REF!))</f>
        <v>#REF!</v>
      </c>
      <c r="FB69" t="e">
        <f t="array" ref="FB69">IF(#REF!="","",SUM(FA69:INDEX(FA69:FA275,MATCH(TRUE,INDEX(FA69:FA275="",0),0))))</f>
        <v>#REF!</v>
      </c>
      <c r="FC69" t="e">
        <f t="shared" si="59"/>
        <v>#REF!</v>
      </c>
      <c r="FD69" t="str">
        <f t="array" ref="FD69">IFERROR(INDEX($FC$2:$FC$208,SMALL(IF(1-($FC$2:$FC$208=""),IF(1-(#REF!:#REF!&lt;&gt;""),ROW($FC$2:$FC$208)-ROW($FC$2)+1)), ROWS(#REF!:#REF!))),"")</f>
        <v/>
      </c>
    </row>
    <row r="70" spans="1:160" x14ac:dyDescent="0.25">
      <c r="A70" t="e">
        <f>IF(#REF!="","",SUM(#REF!))</f>
        <v>#REF!</v>
      </c>
      <c r="B70" t="e">
        <f t="array" ref="B70">IF(#REF!="","",SUM($A70:INDEX(A70:$A$208,MATCH(TRUE,INDEX($A70:$A$208="",0),0))))</f>
        <v>#REF!</v>
      </c>
      <c r="C70" t="e">
        <f t="shared" si="60"/>
        <v>#REF!</v>
      </c>
      <c r="E70" t="e">
        <f>IF(#REF!="","",SUM(#REF!))</f>
        <v>#REF!</v>
      </c>
      <c r="F70" t="e">
        <f t="array" ref="F70">IF(#REF!="","",SUM($E70:INDEX(E70:$E$208,MATCH(TRUE,INDEX($E70:$E$208="",0),0))))</f>
        <v>#REF!</v>
      </c>
      <c r="G70" t="e">
        <f t="shared" si="61"/>
        <v>#REF!</v>
      </c>
      <c r="I70" t="e">
        <f>IF(#REF!="","",SUM(#REF!))</f>
        <v>#REF!</v>
      </c>
      <c r="J70" t="e">
        <f t="array" ref="J70">IF(#REF!="","",SUM(I70:INDEX(I70:I276,MATCH(TRUE,INDEX(I70:I276="",0),0))))</f>
        <v>#REF!</v>
      </c>
      <c r="K70" t="e">
        <f t="shared" si="62"/>
        <v>#REF!</v>
      </c>
      <c r="M70" t="e">
        <f>IF(#REF!="","",SUM(#REF!))</f>
        <v>#REF!</v>
      </c>
      <c r="N70" t="e">
        <f t="array" ref="N70">IF(#REF!="","",SUM(M70:INDEX(M70:M276,MATCH(TRUE,INDEX(M70:M276="",0),0))))</f>
        <v>#REF!</v>
      </c>
      <c r="O70" t="e">
        <f t="shared" si="63"/>
        <v>#REF!</v>
      </c>
      <c r="Q70" t="e">
        <f>IF(#REF!="","",SUM(#REF!))</f>
        <v>#REF!</v>
      </c>
      <c r="R70" t="e">
        <f t="array" ref="R70">IF(#REF!="","",SUM(Q70:INDEX(Q70:Q276,MATCH(TRUE,INDEX(Q70:Q276="",0),0))))</f>
        <v>#REF!</v>
      </c>
      <c r="S70" t="e">
        <f t="shared" si="64"/>
        <v>#REF!</v>
      </c>
      <c r="U70" t="e">
        <f>IF(#REF!="","",SUM(#REF!))</f>
        <v>#REF!</v>
      </c>
      <c r="V70" t="e">
        <f t="array" ref="V70">IF(#REF!="","",SUM(U70:INDEX(U70:U276,MATCH(TRUE,INDEX(U70:U276="",0),0))))</f>
        <v>#REF!</v>
      </c>
      <c r="W70" t="e">
        <f t="shared" si="65"/>
        <v>#REF!</v>
      </c>
      <c r="Y70" t="e">
        <f>IF(#REF!="","",SUM(#REF!))</f>
        <v>#REF!</v>
      </c>
      <c r="Z70" t="e">
        <f t="array" ref="Z70">IF(#REF!="","",SUM(Y70:INDEX(Y70:Y276,MATCH(TRUE,INDEX(Y70:Y276="",0),0))))</f>
        <v>#REF!</v>
      </c>
      <c r="AA70" t="e">
        <f t="shared" si="66"/>
        <v>#REF!</v>
      </c>
      <c r="AC70" t="e">
        <f>IF(#REF!="","",SUM(#REF!))</f>
        <v>#REF!</v>
      </c>
      <c r="AD70" t="e">
        <f t="array" ref="AD70">IF(#REF!="","",SUM(AC70:INDEX(AC70:AC276,MATCH(TRUE,INDEX(AC70:AC276="",0),0))))</f>
        <v>#REF!</v>
      </c>
      <c r="AE70" t="e">
        <f t="shared" si="67"/>
        <v>#REF!</v>
      </c>
      <c r="AG70" t="e">
        <f>IF(#REF!="","",SUM(#REF!))</f>
        <v>#REF!</v>
      </c>
      <c r="AH70" t="e">
        <f t="array" ref="AH70">IF(#REF!="","",SUM(AG70:INDEX(AG70:AG276,MATCH(TRUE,INDEX(AG70:AG276="",0),0))))</f>
        <v>#REF!</v>
      </c>
      <c r="AI70" t="e">
        <f t="shared" si="68"/>
        <v>#REF!</v>
      </c>
      <c r="AK70" t="e">
        <f>IF(#REF!="","",SUM(#REF!))</f>
        <v>#REF!</v>
      </c>
      <c r="AL70" t="e">
        <f t="array" ref="AL70">IF(#REF!="","",SUM(AK70:INDEX(AK70:AK276,MATCH(TRUE,INDEX(AK70:AK276="",0),0))))</f>
        <v>#REF!</v>
      </c>
      <c r="AM70" t="e">
        <f t="shared" si="69"/>
        <v>#REF!</v>
      </c>
      <c r="AO70" t="e">
        <f>IF(#REF!="","",SUM(#REF!))</f>
        <v>#REF!</v>
      </c>
      <c r="AP70" t="e">
        <f t="array" ref="AP70">IF(#REF!="","",SUM(AO70:INDEX(AO70:AO276,MATCH(TRUE,INDEX(AO70:AO276="",0),0))))</f>
        <v>#REF!</v>
      </c>
      <c r="AQ70" t="e">
        <f t="shared" si="70"/>
        <v>#REF!</v>
      </c>
      <c r="AS70" t="e">
        <f>IF(#REF!="","",SUM(#REF!))</f>
        <v>#REF!</v>
      </c>
      <c r="AT70" t="e">
        <f t="array" ref="AT70">IF(#REF!="","",SUM(AS70:INDEX(AS70:AS276,MATCH(TRUE,INDEX(AS70:AS276="",0),0))))</f>
        <v>#REF!</v>
      </c>
      <c r="AU70" t="e">
        <f t="shared" si="71"/>
        <v>#REF!</v>
      </c>
      <c r="AW70" t="e">
        <f>IF(#REF!="","",SUM(#REF!))</f>
        <v>#REF!</v>
      </c>
      <c r="AX70" t="e">
        <f t="array" ref="AX70">IF(#REF!="","",SUM(AW70:INDEX(AW70:AW276,MATCH(TRUE,INDEX(AW70:AW276="",0),0))))</f>
        <v>#REF!</v>
      </c>
      <c r="AY70" t="e">
        <f t="shared" si="72"/>
        <v>#REF!</v>
      </c>
      <c r="BA70" t="e">
        <f>IF(#REF!="","",SUM(#REF!))</f>
        <v>#REF!</v>
      </c>
      <c r="BB70" t="e">
        <f t="array" ref="BB70">IF(#REF!="","",SUM(BA70:INDEX(BA70:BA276,MATCH(TRUE,INDEX(BA70:BA276="",0),0))))</f>
        <v>#REF!</v>
      </c>
      <c r="BC70" t="e">
        <f t="shared" si="73"/>
        <v>#REF!</v>
      </c>
      <c r="BE70" t="e">
        <f>IF(#REF!="","",SUM(#REF!))</f>
        <v>#REF!</v>
      </c>
      <c r="BF70" t="e">
        <f t="array" ref="BF70">IF(#REF!="","",SUM(BE70:INDEX(BE70:BE276,MATCH(TRUE,INDEX(BE70:BE276="",0),0))))</f>
        <v>#REF!</v>
      </c>
      <c r="BG70" t="e">
        <f t="shared" si="74"/>
        <v>#REF!</v>
      </c>
      <c r="BI70" t="e">
        <f>IF(#REF!="","",SUM(#REF!))</f>
        <v>#REF!</v>
      </c>
      <c r="BJ70" t="e">
        <f t="array" ref="BJ70">IF(#REF!="","",SUM(BI70:INDEX(BI70:BI276,MATCH(TRUE,INDEX(BI70:BI276="",0),0))))</f>
        <v>#REF!</v>
      </c>
      <c r="BK70" t="e">
        <f t="shared" si="75"/>
        <v>#REF!</v>
      </c>
      <c r="BM70" t="e">
        <f>IF(#REF!="","",SUM(#REF!))</f>
        <v>#REF!</v>
      </c>
      <c r="BN70" t="e">
        <f t="array" ref="BN70">IF(#REF!="","",SUM(BM70:INDEX(BM70:BM276,MATCH(TRUE,INDEX(BM70:BM276="",0),0))))</f>
        <v>#REF!</v>
      </c>
      <c r="BO70" t="e">
        <f t="shared" si="76"/>
        <v>#REF!</v>
      </c>
      <c r="BQ70" t="e">
        <f>IF(#REF!="","",SUM(#REF!))</f>
        <v>#REF!</v>
      </c>
      <c r="BR70" t="e">
        <f t="array" ref="BR70">IF(#REF!="","",SUM(BQ70:INDEX(BQ70:BQ276,MATCH(TRUE,INDEX(BQ70:BQ276="",0),0))))</f>
        <v>#REF!</v>
      </c>
      <c r="BS70" t="e">
        <f t="shared" si="77"/>
        <v>#REF!</v>
      </c>
      <c r="BU70" t="e">
        <f>IF(#REF!="","",SUM(#REF!))</f>
        <v>#REF!</v>
      </c>
      <c r="BV70" t="e">
        <f t="array" ref="BV70">IF(#REF!="","",SUM(BU70:INDEX(BU70:BU276,MATCH(TRUE,INDEX(BU70:BU276="",0),0))))</f>
        <v>#REF!</v>
      </c>
      <c r="BW70" t="e">
        <f t="shared" si="78"/>
        <v>#REF!</v>
      </c>
      <c r="BY70" t="e">
        <f>IF(#REF!="","",SUM(#REF!))</f>
        <v>#REF!</v>
      </c>
      <c r="BZ70" t="e">
        <f t="array" ref="BZ70">IF(#REF!="","",SUM(BY70:INDEX(BY70:BY276,MATCH(TRUE,INDEX(BY70:BY276="",0),0))))</f>
        <v>#REF!</v>
      </c>
      <c r="CA70" t="e">
        <f t="shared" si="79"/>
        <v>#REF!</v>
      </c>
      <c r="CC70" t="e">
        <f>IF(#REF!="","",SUM(#REF!))</f>
        <v>#REF!</v>
      </c>
      <c r="CD70" t="e">
        <f t="array" ref="CD70">IF(#REF!="","",SUM(CC70:INDEX(CC70:CC276,MATCH(TRUE,INDEX(CC70:CC276="",0),0))))</f>
        <v>#REF!</v>
      </c>
      <c r="CE70" t="e">
        <f t="shared" si="40"/>
        <v>#REF!</v>
      </c>
      <c r="CF70" t="str">
        <f t="array" ref="CF70">IFERROR(INDEX($CE$2:$CE$208,SMALL(IF(1-($CE$2:$CE$208=""),IF(1-(#REF!:#REF!&lt;&gt;""),ROW($CE$2:$CE$208)-ROW($CE$2)+1)), ROWS(#REF!:#REF!))),"")</f>
        <v/>
      </c>
      <c r="CG70" t="e">
        <f>IF(#REF!="","",SUM(#REF!))</f>
        <v>#REF!</v>
      </c>
      <c r="CH70" t="e">
        <f t="array" ref="CH70">IF(#REF!="","",SUM(CG70:INDEX(CG70:CG276,MATCH(TRUE,INDEX(CG70:CG276="",0),0))))</f>
        <v>#REF!</v>
      </c>
      <c r="CI70" t="e">
        <f t="shared" si="41"/>
        <v>#REF!</v>
      </c>
      <c r="CJ70" t="str">
        <f t="array" ref="CJ70">IFERROR(INDEX($CI$2:$CI$208,SMALL(IF(1-($CI$2:$CI$208=""),IF(1-(#REF!:#REF!&lt;&gt;""),ROW($CI$2:$CI$208)-ROW($CI$2)+1)), ROWS(#REF!:#REF!))),"")</f>
        <v/>
      </c>
      <c r="CK70" t="e">
        <f>IF(#REF!="","",SUM(#REF!))</f>
        <v>#REF!</v>
      </c>
      <c r="CL70" t="e">
        <f t="array" ref="CL70">IF(#REF!="","",SUM(CK70:INDEX(CK70:CK276,MATCH(TRUE,INDEX(CK70:CK276="",0),0))))</f>
        <v>#REF!</v>
      </c>
      <c r="CM70" t="e">
        <f t="shared" si="42"/>
        <v>#REF!</v>
      </c>
      <c r="CN70" t="str">
        <f t="array" ref="CN70">IFERROR(INDEX($CM$2:$CM$208,SMALL(IF(1-($CM$2:$CM$208=""),IF(1-(#REF!:#REF!&lt;&gt;""),ROW($CM$2:$CM$208)-ROW($CM$2)+1)), ROWS(#REF!:#REF!))),"")</f>
        <v/>
      </c>
      <c r="CO70" t="e">
        <f>IF(#REF!="","",SUM(#REF!))</f>
        <v>#REF!</v>
      </c>
      <c r="CP70" t="e">
        <f t="array" ref="CP70">IF(#REF!="","",SUM(CO70:INDEX(CO70:CO276,MATCH(TRUE,INDEX(CO70:CO276="",0),0))))</f>
        <v>#REF!</v>
      </c>
      <c r="CQ70" t="e">
        <f t="shared" si="43"/>
        <v>#REF!</v>
      </c>
      <c r="CR70" t="str">
        <f t="array" ref="CR70">IFERROR(INDEX($CQ$2:$CQ$208,SMALL(IF(1-($CQ$2:$CQ$208=""),IF(1-(#REF!:#REF!&lt;&gt;""),ROW($CQ$2:$CQ$208)-ROW($CQ$2)+1)), ROWS(#REF!:#REF!))),"")</f>
        <v/>
      </c>
      <c r="CS70" t="e">
        <f>IF(#REF!="","",SUM(#REF!))</f>
        <v>#REF!</v>
      </c>
      <c r="CT70" t="e">
        <f t="array" ref="CT70">IF(#REF!="","",SUM(CS70:INDEX(CS70:CS276,MATCH(TRUE,INDEX(CS70:CS276="",0),0))))</f>
        <v>#REF!</v>
      </c>
      <c r="CU70" t="e">
        <f t="shared" si="44"/>
        <v>#REF!</v>
      </c>
      <c r="CV70" t="str">
        <f t="array" ref="CV70">IFERROR(INDEX($CU$2:$CU$208,SMALL(IF(1-($CU$2:$CU$208=""),IF(1-(#REF!:#REF!&lt;&gt;""),ROW($CU$2:$CU$208)-ROW($CU$2)+1)), ROWS(#REF!:#REF!))),"")</f>
        <v/>
      </c>
      <c r="CW70" t="e">
        <f>IF(#REF!="","",SUM(#REF!))</f>
        <v>#REF!</v>
      </c>
      <c r="CX70" t="e">
        <f t="array" ref="CX70">IF(#REF!="","",SUM(CW70:INDEX(CW70:CW276,MATCH(TRUE,INDEX(CW70:CW276="",0),0))))</f>
        <v>#REF!</v>
      </c>
      <c r="CY70" t="e">
        <f t="shared" si="45"/>
        <v>#REF!</v>
      </c>
      <c r="CZ70" t="str">
        <f t="array" ref="CZ70">IFERROR(INDEX($CY$2:$CY$208,SMALL(IF(1-($CY$2:$CY$208=""),IF(1-(#REF!:#REF!&lt;&gt;""),ROW($CY$2:$CY$208)-ROW($CY$2)+1)), ROWS(#REF!:#REF!))),"")</f>
        <v/>
      </c>
      <c r="DA70" t="e">
        <f>IF(#REF!="","",SUM(#REF!))</f>
        <v>#REF!</v>
      </c>
      <c r="DB70" t="e">
        <f t="array" ref="DB70">IF(#REF!="","",SUM(DA70:INDEX(DA70:DA276,MATCH(TRUE,INDEX(DA70:DA276="",0),0))))</f>
        <v>#REF!</v>
      </c>
      <c r="DC70" t="e">
        <f t="shared" si="46"/>
        <v>#REF!</v>
      </c>
      <c r="DD70" t="str">
        <f t="array" ref="DD70">IFERROR(INDEX($DC$2:$DC$208,SMALL(IF(1-($DC$2:$DC$208=""),IF(1-(#REF!:#REF!&lt;&gt;""),ROW($DC$2:$DC$208)-ROW($DC$2)+1)), ROWS(#REF!:#REF!))),"")</f>
        <v/>
      </c>
      <c r="DE70" t="e">
        <f>IF(#REF!="","",SUM(#REF!))</f>
        <v>#REF!</v>
      </c>
      <c r="DF70" t="e">
        <f t="array" ref="DF70">IF(#REF!="","",SUM(DE70:INDEX(DE70:DE276,MATCH(TRUE,INDEX(DE70:DE276="",0),0))))</f>
        <v>#REF!</v>
      </c>
      <c r="DG70" t="e">
        <f t="shared" si="47"/>
        <v>#REF!</v>
      </c>
      <c r="DH70" t="str">
        <f t="array" ref="DH70">IFERROR(INDEX($DG$2:$DG$208,SMALL(IF(1-($DG$2:$DG$208=""),IF(1-(#REF!:#REF!&lt;&gt;""),ROW($DG$2:$DG$208)-ROW($DG$2)+1)), ROWS(#REF!:#REF!))),"")</f>
        <v/>
      </c>
      <c r="DI70" t="e">
        <f>IF(#REF!="","",SUM(#REF!))</f>
        <v>#REF!</v>
      </c>
      <c r="DJ70" t="e">
        <f t="array" ref="DJ70">IF(#REF!="","",SUM(DI70:INDEX(DI70:DI276,MATCH(TRUE,INDEX(DI70:DI276="",0),0))))</f>
        <v>#REF!</v>
      </c>
      <c r="DK70" t="e">
        <f t="shared" si="48"/>
        <v>#REF!</v>
      </c>
      <c r="DL70" t="str">
        <f t="array" ref="DL70">IFERROR(INDEX($DK$2:$DK$208,SMALL(IF(1-($DK$2:$DK$208=""),IF(1-(#REF!:#REF!&lt;&gt;""),ROW($DK$2:$DK$208)-ROW($DK$2)+1)), ROWS(#REF!:#REF!))),"")</f>
        <v/>
      </c>
      <c r="DM70" t="e">
        <f>IF(#REF!="","",SUM(#REF!))</f>
        <v>#REF!</v>
      </c>
      <c r="DN70" t="e">
        <f t="array" ref="DN70">IF(#REF!="","",SUM(DM70:INDEX(DM70:DM276,MATCH(TRUE,INDEX(DM70:DM276="",0),0))))</f>
        <v>#REF!</v>
      </c>
      <c r="DO70" t="e">
        <f t="shared" si="49"/>
        <v>#REF!</v>
      </c>
      <c r="DP70" t="str">
        <f t="array" ref="DP70">IFERROR(INDEX($DO$2:$DO$208,SMALL(IF(1-($DO$2:$DO$208=""),IF(1-(#REF!:#REF!&lt;&gt;""),ROW($DO$2:$DO$208)-ROW($DO$2)+1)), ROWS(#REF!:#REF!))),"")</f>
        <v/>
      </c>
      <c r="DQ70" t="e">
        <f>IF(#REF!="","",SUM(#REF!))</f>
        <v>#REF!</v>
      </c>
      <c r="DR70" t="e">
        <f t="array" ref="DR70">IF(#REF!="","",SUM(DQ70:INDEX(DQ70:DQ276,MATCH(TRUE,INDEX(DQ70:DQ276="",0),0))))</f>
        <v>#REF!</v>
      </c>
      <c r="DS70" t="e">
        <f t="shared" si="50"/>
        <v>#REF!</v>
      </c>
      <c r="DT70" t="str">
        <f t="array" ref="DT70">IFERROR(INDEX($DS$2:$DS$208,SMALL(IF(1-($DS$2:$DS$208=""),IF(1-(#REF!:#REF!&lt;&gt;""),ROW($DS$2:$DS$208)-ROW($DS$2)+1)), ROWS(#REF!:#REF!))),"")</f>
        <v/>
      </c>
      <c r="DU70" t="e">
        <f>IF(#REF!="","",SUM(#REF!))</f>
        <v>#REF!</v>
      </c>
      <c r="DV70" t="e">
        <f t="array" ref="DV70">IF(#REF!="","",SUM(DU70:INDEX(DU70:DU276,MATCH(TRUE,INDEX(DU70:DU276="",0),0))))</f>
        <v>#REF!</v>
      </c>
      <c r="DW70" t="e">
        <f t="shared" si="51"/>
        <v>#REF!</v>
      </c>
      <c r="DX70" t="str">
        <f t="array" ref="DX70">IFERROR(INDEX($DW$2:$DW$208,SMALL(IF(1-($DW$2:$DW$208=""),IF(1-(#REF!:#REF!&lt;&gt;""),ROW($DW$2:$DW$208)-ROW($DW$2)+1)), ROWS(#REF!:#REF!))),"")</f>
        <v/>
      </c>
      <c r="DY70" t="e">
        <f>IF(#REF!="","",SUM(#REF!))</f>
        <v>#REF!</v>
      </c>
      <c r="DZ70" t="e">
        <f t="array" ref="DZ70">IF(#REF!="","",SUM(DY70:INDEX(DY70:DY276,MATCH(TRUE,INDEX(DY70:DY276="",0),0))))</f>
        <v>#REF!</v>
      </c>
      <c r="EA70" t="e">
        <f t="shared" si="52"/>
        <v>#REF!</v>
      </c>
      <c r="EB70" t="str">
        <f t="array" ref="EB70">IFERROR(INDEX($EA$2:$EA$208,SMALL(IF(1-($EA$2:$EA$208=""),IF(1-(#REF!:#REF!&lt;&gt;""),ROW($EA$2:$EA$208)-ROW($EA$2)+1)), ROWS(#REF!:#REF!))),"")</f>
        <v/>
      </c>
      <c r="EC70" t="e">
        <f>IF(#REF!="","",SUM(#REF!))</f>
        <v>#REF!</v>
      </c>
      <c r="ED70" t="e">
        <f t="array" ref="ED70">IF(#REF!="","",SUM(EC70:INDEX(EC70:EC276,MATCH(TRUE,INDEX(EC70:EC276="",0),0))))</f>
        <v>#REF!</v>
      </c>
      <c r="EE70" t="e">
        <f t="shared" si="53"/>
        <v>#REF!</v>
      </c>
      <c r="EF70" t="str">
        <f t="array" ref="EF70">IFERROR(INDEX($EE$2:$EE$208,SMALL(IF(1-($EE$2:$EE$208=""),IF(1-(#REF!:#REF!&lt;&gt;""),ROW($EE$2:$EE$208)-ROW($EE$2)+1)), ROWS(#REF!:#REF!))),"")</f>
        <v/>
      </c>
      <c r="EG70" t="e">
        <f>IF(#REF!="","",SUM(#REF!))</f>
        <v>#REF!</v>
      </c>
      <c r="EH70" t="e">
        <f t="array" ref="EH70">IF(#REF!="","",SUM(EG70:INDEX(EG70:EG276,MATCH(TRUE,INDEX(EG70:EG276="",0),0))))</f>
        <v>#REF!</v>
      </c>
      <c r="EI70" t="e">
        <f t="shared" si="54"/>
        <v>#REF!</v>
      </c>
      <c r="EJ70" t="str">
        <f t="array" ref="EJ70">IFERROR(INDEX($EI$2:$EI$208,SMALL(IF(1-($EI$2:$EI$208=""),IF(1-(#REF!:#REF!&lt;&gt;""),ROW($EI$2:$EI$208)-ROW($EI$2)+1)), ROWS(#REF!:#REF!))),"")</f>
        <v/>
      </c>
      <c r="EK70" t="e">
        <f>IF(#REF!="","",SUM(#REF!))</f>
        <v>#REF!</v>
      </c>
      <c r="EL70" t="e">
        <f t="array" ref="EL70">IF(#REF!="","",SUM(EK70:INDEX(EK70:EK276,MATCH(TRUE,INDEX(EK70:EK276="",0),0))))</f>
        <v>#REF!</v>
      </c>
      <c r="EM70" t="e">
        <f t="shared" si="55"/>
        <v>#REF!</v>
      </c>
      <c r="EN70" t="str">
        <f t="array" ref="EN70">IFERROR(INDEX($EM$2:$EM$208,SMALL(IF(1-($EM$2:$EM$208=""),IF(1-(#REF!:#REF!&lt;&gt;""),ROW($EM$2:$EM$208)-ROW($EM$2)+1)), ROWS(#REF!:#REF!))),"")</f>
        <v/>
      </c>
      <c r="EO70" t="e">
        <f>IF(#REF!="","",SUM(#REF!))</f>
        <v>#REF!</v>
      </c>
      <c r="EP70" t="e">
        <f t="array" ref="EP70">IF(#REF!="","",SUM(EO70:INDEX(EO70:EO276,MATCH(TRUE,INDEX(EO70:EO276="",0),0))))</f>
        <v>#REF!</v>
      </c>
      <c r="EQ70" t="e">
        <f t="shared" si="56"/>
        <v>#REF!</v>
      </c>
      <c r="ER70" t="str">
        <f t="array" ref="ER70">IFERROR(INDEX($EQ$2:$EQ$208,SMALL(IF(1-($EQ$2:$EQ$208=""),IF(1-(#REF!:#REF!&lt;&gt;""),ROW($EQ$2:$EQ$208)-ROW($EQ$2)+1)), ROWS(#REF!:#REF!))),"")</f>
        <v/>
      </c>
      <c r="ES70" t="e">
        <f>IF(#REF!="","",SUM(#REF!))</f>
        <v>#REF!</v>
      </c>
      <c r="ET70" t="e">
        <f t="array" ref="ET70">IF(#REF!="","",SUM(ES70:INDEX(ES70:ES276,MATCH(TRUE,INDEX(ES70:ES276="",0),0))))</f>
        <v>#REF!</v>
      </c>
      <c r="EU70" t="e">
        <f t="shared" si="57"/>
        <v>#REF!</v>
      </c>
      <c r="EV70" t="str">
        <f t="array" ref="EV70">IFERROR(INDEX($EU$2:$EU$208,SMALL(IF(1-($EU$2:$EU$208=""),IF(1-(#REF!:#REF!&lt;&gt;""),ROW($EU$2:$EU$208)-ROW($EU$2)+1)), ROWS(#REF!:#REF!))),"")</f>
        <v/>
      </c>
      <c r="EW70" t="e">
        <f>IF(#REF!="","",SUM(#REF!))</f>
        <v>#REF!</v>
      </c>
      <c r="EX70" t="e">
        <f t="array" ref="EX70">IF(#REF!="","",SUM(EW70:INDEX(EW70:EW276,MATCH(TRUE,INDEX(EW70:EW276="",0),0))))</f>
        <v>#REF!</v>
      </c>
      <c r="EY70" t="e">
        <f t="shared" si="58"/>
        <v>#REF!</v>
      </c>
      <c r="EZ70" t="str">
        <f t="array" ref="EZ70">IFERROR(INDEX($EY$2:$EY$208,SMALL(IF(1-($EY$2:$EY$208=""),IF(1-(#REF!:#REF!&lt;&gt;""),ROW($EY$2:$EY$208)-ROW($EY$2)+1)), ROWS(#REF!:#REF!))),"")</f>
        <v/>
      </c>
      <c r="FA70" t="e">
        <f>IF(#REF!="","",SUM(#REF!))</f>
        <v>#REF!</v>
      </c>
      <c r="FB70" t="e">
        <f t="array" ref="FB70">IF(#REF!="","",SUM(FA70:INDEX(FA70:FA276,MATCH(TRUE,INDEX(FA70:FA276="",0),0))))</f>
        <v>#REF!</v>
      </c>
      <c r="FC70" t="e">
        <f t="shared" si="59"/>
        <v>#REF!</v>
      </c>
      <c r="FD70" t="str">
        <f t="array" ref="FD70">IFERROR(INDEX($FC$2:$FC$208,SMALL(IF(1-($FC$2:$FC$208=""),IF(1-(#REF!:#REF!&lt;&gt;""),ROW($FC$2:$FC$208)-ROW($FC$2)+1)), ROWS(#REF!:#REF!))),"")</f>
        <v/>
      </c>
    </row>
    <row r="71" spans="1:160" x14ac:dyDescent="0.25">
      <c r="A71" t="e">
        <f>IF(#REF!="","",SUM(#REF!))</f>
        <v>#REF!</v>
      </c>
      <c r="B71" t="e">
        <f t="array" ref="B71">IF(#REF!="","",SUM($A71:INDEX(A71:$A$208,MATCH(TRUE,INDEX($A71:$A$208="",0),0))))</f>
        <v>#REF!</v>
      </c>
      <c r="C71" t="e">
        <f t="shared" si="60"/>
        <v>#REF!</v>
      </c>
      <c r="E71" t="e">
        <f>IF(#REF!="","",SUM(#REF!))</f>
        <v>#REF!</v>
      </c>
      <c r="F71" t="e">
        <f t="array" ref="F71">IF(#REF!="","",SUM($E71:INDEX(E71:$E$208,MATCH(TRUE,INDEX($E71:$E$208="",0),0))))</f>
        <v>#REF!</v>
      </c>
      <c r="G71" t="e">
        <f t="shared" si="61"/>
        <v>#REF!</v>
      </c>
      <c r="I71" t="e">
        <f>IF(#REF!="","",SUM(#REF!))</f>
        <v>#REF!</v>
      </c>
      <c r="J71" t="e">
        <f t="array" ref="J71">IF(#REF!="","",SUM(I71:INDEX(I71:I277,MATCH(TRUE,INDEX(I71:I277="",0),0))))</f>
        <v>#REF!</v>
      </c>
      <c r="K71" t="e">
        <f t="shared" si="62"/>
        <v>#REF!</v>
      </c>
      <c r="M71" t="e">
        <f>IF(#REF!="","",SUM(#REF!))</f>
        <v>#REF!</v>
      </c>
      <c r="N71" t="e">
        <f t="array" ref="N71">IF(#REF!="","",SUM(M71:INDEX(M71:M277,MATCH(TRUE,INDEX(M71:M277="",0),0))))</f>
        <v>#REF!</v>
      </c>
      <c r="O71" t="e">
        <f t="shared" si="63"/>
        <v>#REF!</v>
      </c>
      <c r="Q71" t="e">
        <f>IF(#REF!="","",SUM(#REF!))</f>
        <v>#REF!</v>
      </c>
      <c r="R71" t="e">
        <f t="array" ref="R71">IF(#REF!="","",SUM(Q71:INDEX(Q71:Q277,MATCH(TRUE,INDEX(Q71:Q277="",0),0))))</f>
        <v>#REF!</v>
      </c>
      <c r="S71" t="e">
        <f t="shared" si="64"/>
        <v>#REF!</v>
      </c>
      <c r="U71" t="e">
        <f>IF(#REF!="","",SUM(#REF!))</f>
        <v>#REF!</v>
      </c>
      <c r="V71" t="e">
        <f t="array" ref="V71">IF(#REF!="","",SUM(U71:INDEX(U71:U277,MATCH(TRUE,INDEX(U71:U277="",0),0))))</f>
        <v>#REF!</v>
      </c>
      <c r="W71" t="e">
        <f t="shared" si="65"/>
        <v>#REF!</v>
      </c>
      <c r="Y71" t="e">
        <f>IF(#REF!="","",SUM(#REF!))</f>
        <v>#REF!</v>
      </c>
      <c r="Z71" t="e">
        <f t="array" ref="Z71">IF(#REF!="","",SUM(Y71:INDEX(Y71:Y277,MATCH(TRUE,INDEX(Y71:Y277="",0),0))))</f>
        <v>#REF!</v>
      </c>
      <c r="AA71" t="e">
        <f t="shared" si="66"/>
        <v>#REF!</v>
      </c>
      <c r="AC71" t="e">
        <f>IF(#REF!="","",SUM(#REF!))</f>
        <v>#REF!</v>
      </c>
      <c r="AD71" t="e">
        <f t="array" ref="AD71">IF(#REF!="","",SUM(AC71:INDEX(AC71:AC277,MATCH(TRUE,INDEX(AC71:AC277="",0),0))))</f>
        <v>#REF!</v>
      </c>
      <c r="AE71" t="e">
        <f t="shared" si="67"/>
        <v>#REF!</v>
      </c>
      <c r="AG71" t="e">
        <f>IF(#REF!="","",SUM(#REF!))</f>
        <v>#REF!</v>
      </c>
      <c r="AH71" t="e">
        <f t="array" ref="AH71">IF(#REF!="","",SUM(AG71:INDEX(AG71:AG277,MATCH(TRUE,INDEX(AG71:AG277="",0),0))))</f>
        <v>#REF!</v>
      </c>
      <c r="AI71" t="e">
        <f t="shared" si="68"/>
        <v>#REF!</v>
      </c>
      <c r="AK71" t="e">
        <f>IF(#REF!="","",SUM(#REF!))</f>
        <v>#REF!</v>
      </c>
      <c r="AL71" t="e">
        <f t="array" ref="AL71">IF(#REF!="","",SUM(AK71:INDEX(AK71:AK277,MATCH(TRUE,INDEX(AK71:AK277="",0),0))))</f>
        <v>#REF!</v>
      </c>
      <c r="AM71" t="e">
        <f t="shared" si="69"/>
        <v>#REF!</v>
      </c>
      <c r="AO71" t="e">
        <f>IF(#REF!="","",SUM(#REF!))</f>
        <v>#REF!</v>
      </c>
      <c r="AP71" t="e">
        <f t="array" ref="AP71">IF(#REF!="","",SUM(AO71:INDEX(AO71:AO277,MATCH(TRUE,INDEX(AO71:AO277="",0),0))))</f>
        <v>#REF!</v>
      </c>
      <c r="AQ71" t="e">
        <f t="shared" si="70"/>
        <v>#REF!</v>
      </c>
      <c r="AS71" t="e">
        <f>IF(#REF!="","",SUM(#REF!))</f>
        <v>#REF!</v>
      </c>
      <c r="AT71" t="e">
        <f t="array" ref="AT71">IF(#REF!="","",SUM(AS71:INDEX(AS71:AS277,MATCH(TRUE,INDEX(AS71:AS277="",0),0))))</f>
        <v>#REF!</v>
      </c>
      <c r="AU71" t="e">
        <f t="shared" si="71"/>
        <v>#REF!</v>
      </c>
      <c r="AW71" t="e">
        <f>IF(#REF!="","",SUM(#REF!))</f>
        <v>#REF!</v>
      </c>
      <c r="AX71" t="e">
        <f t="array" ref="AX71">IF(#REF!="","",SUM(AW71:INDEX(AW71:AW277,MATCH(TRUE,INDEX(AW71:AW277="",0),0))))</f>
        <v>#REF!</v>
      </c>
      <c r="AY71" t="e">
        <f t="shared" si="72"/>
        <v>#REF!</v>
      </c>
      <c r="BA71" t="e">
        <f>IF(#REF!="","",SUM(#REF!))</f>
        <v>#REF!</v>
      </c>
      <c r="BB71" t="e">
        <f t="array" ref="BB71">IF(#REF!="","",SUM(BA71:INDEX(BA71:BA277,MATCH(TRUE,INDEX(BA71:BA277="",0),0))))</f>
        <v>#REF!</v>
      </c>
      <c r="BC71" t="e">
        <f t="shared" si="73"/>
        <v>#REF!</v>
      </c>
      <c r="BE71" t="e">
        <f>IF(#REF!="","",SUM(#REF!))</f>
        <v>#REF!</v>
      </c>
      <c r="BF71" t="e">
        <f t="array" ref="BF71">IF(#REF!="","",SUM(BE71:INDEX(BE71:BE277,MATCH(TRUE,INDEX(BE71:BE277="",0),0))))</f>
        <v>#REF!</v>
      </c>
      <c r="BG71" t="e">
        <f t="shared" si="74"/>
        <v>#REF!</v>
      </c>
      <c r="BI71" t="e">
        <f>IF(#REF!="","",SUM(#REF!))</f>
        <v>#REF!</v>
      </c>
      <c r="BJ71" t="e">
        <f t="array" ref="BJ71">IF(#REF!="","",SUM(BI71:INDEX(BI71:BI277,MATCH(TRUE,INDEX(BI71:BI277="",0),0))))</f>
        <v>#REF!</v>
      </c>
      <c r="BK71" t="e">
        <f t="shared" si="75"/>
        <v>#REF!</v>
      </c>
      <c r="BM71" t="e">
        <f>IF(#REF!="","",SUM(#REF!))</f>
        <v>#REF!</v>
      </c>
      <c r="BN71" t="e">
        <f t="array" ref="BN71">IF(#REF!="","",SUM(BM71:INDEX(BM71:BM277,MATCH(TRUE,INDEX(BM71:BM277="",0),0))))</f>
        <v>#REF!</v>
      </c>
      <c r="BO71" t="e">
        <f t="shared" si="76"/>
        <v>#REF!</v>
      </c>
      <c r="BQ71" t="e">
        <f>IF(#REF!="","",SUM(#REF!))</f>
        <v>#REF!</v>
      </c>
      <c r="BR71" t="e">
        <f t="array" ref="BR71">IF(#REF!="","",SUM(BQ71:INDEX(BQ71:BQ277,MATCH(TRUE,INDEX(BQ71:BQ277="",0),0))))</f>
        <v>#REF!</v>
      </c>
      <c r="BS71" t="e">
        <f t="shared" si="77"/>
        <v>#REF!</v>
      </c>
      <c r="BU71" t="e">
        <f>IF(#REF!="","",SUM(#REF!))</f>
        <v>#REF!</v>
      </c>
      <c r="BV71" t="e">
        <f t="array" ref="BV71">IF(#REF!="","",SUM(BU71:INDEX(BU71:BU277,MATCH(TRUE,INDEX(BU71:BU277="",0),0))))</f>
        <v>#REF!</v>
      </c>
      <c r="BW71" t="e">
        <f t="shared" si="78"/>
        <v>#REF!</v>
      </c>
      <c r="BY71" t="e">
        <f>IF(#REF!="","",SUM(#REF!))</f>
        <v>#REF!</v>
      </c>
      <c r="BZ71" t="e">
        <f t="array" ref="BZ71">IF(#REF!="","",SUM(BY71:INDEX(BY71:BY277,MATCH(TRUE,INDEX(BY71:BY277="",0),0))))</f>
        <v>#REF!</v>
      </c>
      <c r="CA71" t="e">
        <f t="shared" si="79"/>
        <v>#REF!</v>
      </c>
      <c r="CC71" t="e">
        <f>IF(#REF!="","",SUM(#REF!))</f>
        <v>#REF!</v>
      </c>
      <c r="CD71" t="e">
        <f t="array" ref="CD71">IF(#REF!="","",SUM(CC71:INDEX(CC71:CC277,MATCH(TRUE,INDEX(CC71:CC277="",0),0))))</f>
        <v>#REF!</v>
      </c>
      <c r="CE71" t="e">
        <f t="shared" si="40"/>
        <v>#REF!</v>
      </c>
      <c r="CF71" t="str">
        <f t="array" ref="CF71">IFERROR(INDEX($CE$2:$CE$208,SMALL(IF(1-($CE$2:$CE$208=""),IF(1-(#REF!:#REF!&lt;&gt;""),ROW($CE$2:$CE$208)-ROW($CE$2)+1)), ROWS(#REF!:#REF!))),"")</f>
        <v/>
      </c>
      <c r="CG71" t="e">
        <f>IF(#REF!="","",SUM(#REF!))</f>
        <v>#REF!</v>
      </c>
      <c r="CH71" t="e">
        <f t="array" ref="CH71">IF(#REF!="","",SUM(CG71:INDEX(CG71:CG277,MATCH(TRUE,INDEX(CG71:CG277="",0),0))))</f>
        <v>#REF!</v>
      </c>
      <c r="CI71" t="e">
        <f t="shared" si="41"/>
        <v>#REF!</v>
      </c>
      <c r="CJ71" t="str">
        <f t="array" ref="CJ71">IFERROR(INDEX($CI$2:$CI$208,SMALL(IF(1-($CI$2:$CI$208=""),IF(1-(#REF!:#REF!&lt;&gt;""),ROW($CI$2:$CI$208)-ROW($CI$2)+1)), ROWS(#REF!:#REF!))),"")</f>
        <v/>
      </c>
      <c r="CK71" t="e">
        <f>IF(#REF!="","",SUM(#REF!))</f>
        <v>#REF!</v>
      </c>
      <c r="CL71" t="e">
        <f t="array" ref="CL71">IF(#REF!="","",SUM(CK71:INDEX(CK71:CK277,MATCH(TRUE,INDEX(CK71:CK277="",0),0))))</f>
        <v>#REF!</v>
      </c>
      <c r="CM71" t="e">
        <f t="shared" si="42"/>
        <v>#REF!</v>
      </c>
      <c r="CN71" t="str">
        <f t="array" ref="CN71">IFERROR(INDEX($CM$2:$CM$208,SMALL(IF(1-($CM$2:$CM$208=""),IF(1-(#REF!:#REF!&lt;&gt;""),ROW($CM$2:$CM$208)-ROW($CM$2)+1)), ROWS(#REF!:#REF!))),"")</f>
        <v/>
      </c>
      <c r="CO71" t="e">
        <f>IF(#REF!="","",SUM(#REF!))</f>
        <v>#REF!</v>
      </c>
      <c r="CP71" t="e">
        <f t="array" ref="CP71">IF(#REF!="","",SUM(CO71:INDEX(CO71:CO277,MATCH(TRUE,INDEX(CO71:CO277="",0),0))))</f>
        <v>#REF!</v>
      </c>
      <c r="CQ71" t="e">
        <f t="shared" si="43"/>
        <v>#REF!</v>
      </c>
      <c r="CR71" t="str">
        <f t="array" ref="CR71">IFERROR(INDEX($CQ$2:$CQ$208,SMALL(IF(1-($CQ$2:$CQ$208=""),IF(1-(#REF!:#REF!&lt;&gt;""),ROW($CQ$2:$CQ$208)-ROW($CQ$2)+1)), ROWS(#REF!:#REF!))),"")</f>
        <v/>
      </c>
      <c r="CS71" t="e">
        <f>IF(#REF!="","",SUM(#REF!))</f>
        <v>#REF!</v>
      </c>
      <c r="CT71" t="e">
        <f t="array" ref="CT71">IF(#REF!="","",SUM(CS71:INDEX(CS71:CS277,MATCH(TRUE,INDEX(CS71:CS277="",0),0))))</f>
        <v>#REF!</v>
      </c>
      <c r="CU71" t="e">
        <f t="shared" si="44"/>
        <v>#REF!</v>
      </c>
      <c r="CV71" t="str">
        <f t="array" ref="CV71">IFERROR(INDEX($CU$2:$CU$208,SMALL(IF(1-($CU$2:$CU$208=""),IF(1-(#REF!:#REF!&lt;&gt;""),ROW($CU$2:$CU$208)-ROW($CU$2)+1)), ROWS(#REF!:#REF!))),"")</f>
        <v/>
      </c>
      <c r="CW71" t="e">
        <f>IF(#REF!="","",SUM(#REF!))</f>
        <v>#REF!</v>
      </c>
      <c r="CX71" t="e">
        <f t="array" ref="CX71">IF(#REF!="","",SUM(CW71:INDEX(CW71:CW277,MATCH(TRUE,INDEX(CW71:CW277="",0),0))))</f>
        <v>#REF!</v>
      </c>
      <c r="CY71" t="e">
        <f t="shared" si="45"/>
        <v>#REF!</v>
      </c>
      <c r="CZ71" t="str">
        <f t="array" ref="CZ71">IFERROR(INDEX($CY$2:$CY$208,SMALL(IF(1-($CY$2:$CY$208=""),IF(1-(#REF!:#REF!&lt;&gt;""),ROW($CY$2:$CY$208)-ROW($CY$2)+1)), ROWS(#REF!:#REF!))),"")</f>
        <v/>
      </c>
      <c r="DA71" t="e">
        <f>IF(#REF!="","",SUM(#REF!))</f>
        <v>#REF!</v>
      </c>
      <c r="DB71" t="e">
        <f t="array" ref="DB71">IF(#REF!="","",SUM(DA71:INDEX(DA71:DA277,MATCH(TRUE,INDEX(DA71:DA277="",0),0))))</f>
        <v>#REF!</v>
      </c>
      <c r="DC71" t="e">
        <f t="shared" si="46"/>
        <v>#REF!</v>
      </c>
      <c r="DD71" t="str">
        <f t="array" ref="DD71">IFERROR(INDEX($DC$2:$DC$208,SMALL(IF(1-($DC$2:$DC$208=""),IF(1-(#REF!:#REF!&lt;&gt;""),ROW($DC$2:$DC$208)-ROW($DC$2)+1)), ROWS(#REF!:#REF!))),"")</f>
        <v/>
      </c>
      <c r="DE71" t="e">
        <f>IF(#REF!="","",SUM(#REF!))</f>
        <v>#REF!</v>
      </c>
      <c r="DF71" t="e">
        <f t="array" ref="DF71">IF(#REF!="","",SUM(DE71:INDEX(DE71:DE277,MATCH(TRUE,INDEX(DE71:DE277="",0),0))))</f>
        <v>#REF!</v>
      </c>
      <c r="DG71" t="e">
        <f t="shared" si="47"/>
        <v>#REF!</v>
      </c>
      <c r="DH71" t="str">
        <f t="array" ref="DH71">IFERROR(INDEX($DG$2:$DG$208,SMALL(IF(1-($DG$2:$DG$208=""),IF(1-(#REF!:#REF!&lt;&gt;""),ROW($DG$2:$DG$208)-ROW($DG$2)+1)), ROWS(#REF!:#REF!))),"")</f>
        <v/>
      </c>
      <c r="DI71" t="e">
        <f>IF(#REF!="","",SUM(#REF!))</f>
        <v>#REF!</v>
      </c>
      <c r="DJ71" t="e">
        <f t="array" ref="DJ71">IF(#REF!="","",SUM(DI71:INDEX(DI71:DI277,MATCH(TRUE,INDEX(DI71:DI277="",0),0))))</f>
        <v>#REF!</v>
      </c>
      <c r="DK71" t="e">
        <f t="shared" si="48"/>
        <v>#REF!</v>
      </c>
      <c r="DL71" t="str">
        <f t="array" ref="DL71">IFERROR(INDEX($DK$2:$DK$208,SMALL(IF(1-($DK$2:$DK$208=""),IF(1-(#REF!:#REF!&lt;&gt;""),ROW($DK$2:$DK$208)-ROW($DK$2)+1)), ROWS(#REF!:#REF!))),"")</f>
        <v/>
      </c>
      <c r="DM71" t="e">
        <f>IF(#REF!="","",SUM(#REF!))</f>
        <v>#REF!</v>
      </c>
      <c r="DN71" t="e">
        <f t="array" ref="DN71">IF(#REF!="","",SUM(DM71:INDEX(DM71:DM277,MATCH(TRUE,INDEX(DM71:DM277="",0),0))))</f>
        <v>#REF!</v>
      </c>
      <c r="DO71" t="e">
        <f t="shared" si="49"/>
        <v>#REF!</v>
      </c>
      <c r="DP71" t="str">
        <f t="array" ref="DP71">IFERROR(INDEX($DO$2:$DO$208,SMALL(IF(1-($DO$2:$DO$208=""),IF(1-(#REF!:#REF!&lt;&gt;""),ROW($DO$2:$DO$208)-ROW($DO$2)+1)), ROWS(#REF!:#REF!))),"")</f>
        <v/>
      </c>
      <c r="DQ71" t="e">
        <f>IF(#REF!="","",SUM(#REF!))</f>
        <v>#REF!</v>
      </c>
      <c r="DR71" t="e">
        <f t="array" ref="DR71">IF(#REF!="","",SUM(DQ71:INDEX(DQ71:DQ277,MATCH(TRUE,INDEX(DQ71:DQ277="",0),0))))</f>
        <v>#REF!</v>
      </c>
      <c r="DS71" t="e">
        <f t="shared" si="50"/>
        <v>#REF!</v>
      </c>
      <c r="DT71" t="str">
        <f t="array" ref="DT71">IFERROR(INDEX($DS$2:$DS$208,SMALL(IF(1-($DS$2:$DS$208=""),IF(1-(#REF!:#REF!&lt;&gt;""),ROW($DS$2:$DS$208)-ROW($DS$2)+1)), ROWS(#REF!:#REF!))),"")</f>
        <v/>
      </c>
      <c r="DU71" t="e">
        <f>IF(#REF!="","",SUM(#REF!))</f>
        <v>#REF!</v>
      </c>
      <c r="DV71" t="e">
        <f t="array" ref="DV71">IF(#REF!="","",SUM(DU71:INDEX(DU71:DU277,MATCH(TRUE,INDEX(DU71:DU277="",0),0))))</f>
        <v>#REF!</v>
      </c>
      <c r="DW71" t="e">
        <f t="shared" si="51"/>
        <v>#REF!</v>
      </c>
      <c r="DX71" t="str">
        <f t="array" ref="DX71">IFERROR(INDEX($DW$2:$DW$208,SMALL(IF(1-($DW$2:$DW$208=""),IF(1-(#REF!:#REF!&lt;&gt;""),ROW($DW$2:$DW$208)-ROW($DW$2)+1)), ROWS(#REF!:#REF!))),"")</f>
        <v/>
      </c>
      <c r="DY71" t="e">
        <f>IF(#REF!="","",SUM(#REF!))</f>
        <v>#REF!</v>
      </c>
      <c r="DZ71" t="e">
        <f t="array" ref="DZ71">IF(#REF!="","",SUM(DY71:INDEX(DY71:DY277,MATCH(TRUE,INDEX(DY71:DY277="",0),0))))</f>
        <v>#REF!</v>
      </c>
      <c r="EA71" t="e">
        <f t="shared" si="52"/>
        <v>#REF!</v>
      </c>
      <c r="EB71" t="str">
        <f t="array" ref="EB71">IFERROR(INDEX($EA$2:$EA$208,SMALL(IF(1-($EA$2:$EA$208=""),IF(1-(#REF!:#REF!&lt;&gt;""),ROW($EA$2:$EA$208)-ROW($EA$2)+1)), ROWS(#REF!:#REF!))),"")</f>
        <v/>
      </c>
      <c r="EC71" t="e">
        <f>IF(#REF!="","",SUM(#REF!))</f>
        <v>#REF!</v>
      </c>
      <c r="ED71" t="e">
        <f t="array" ref="ED71">IF(#REF!="","",SUM(EC71:INDEX(EC71:EC277,MATCH(TRUE,INDEX(EC71:EC277="",0),0))))</f>
        <v>#REF!</v>
      </c>
      <c r="EE71" t="e">
        <f t="shared" si="53"/>
        <v>#REF!</v>
      </c>
      <c r="EF71" t="str">
        <f t="array" ref="EF71">IFERROR(INDEX($EE$2:$EE$208,SMALL(IF(1-($EE$2:$EE$208=""),IF(1-(#REF!:#REF!&lt;&gt;""),ROW($EE$2:$EE$208)-ROW($EE$2)+1)), ROWS(#REF!:#REF!))),"")</f>
        <v/>
      </c>
      <c r="EG71" t="e">
        <f>IF(#REF!="","",SUM(#REF!))</f>
        <v>#REF!</v>
      </c>
      <c r="EH71" t="e">
        <f t="array" ref="EH71">IF(#REF!="","",SUM(EG71:INDEX(EG71:EG277,MATCH(TRUE,INDEX(EG71:EG277="",0),0))))</f>
        <v>#REF!</v>
      </c>
      <c r="EI71" t="e">
        <f t="shared" si="54"/>
        <v>#REF!</v>
      </c>
      <c r="EJ71" t="str">
        <f t="array" ref="EJ71">IFERROR(INDEX($EI$2:$EI$208,SMALL(IF(1-($EI$2:$EI$208=""),IF(1-(#REF!:#REF!&lt;&gt;""),ROW($EI$2:$EI$208)-ROW($EI$2)+1)), ROWS(#REF!:#REF!))),"")</f>
        <v/>
      </c>
      <c r="EK71" t="e">
        <f>IF(#REF!="","",SUM(#REF!))</f>
        <v>#REF!</v>
      </c>
      <c r="EL71" t="e">
        <f t="array" ref="EL71">IF(#REF!="","",SUM(EK71:INDEX(EK71:EK277,MATCH(TRUE,INDEX(EK71:EK277="",0),0))))</f>
        <v>#REF!</v>
      </c>
      <c r="EM71" t="e">
        <f t="shared" si="55"/>
        <v>#REF!</v>
      </c>
      <c r="EN71" t="str">
        <f t="array" ref="EN71">IFERROR(INDEX($EM$2:$EM$208,SMALL(IF(1-($EM$2:$EM$208=""),IF(1-(#REF!:#REF!&lt;&gt;""),ROW($EM$2:$EM$208)-ROW($EM$2)+1)), ROWS(#REF!:#REF!))),"")</f>
        <v/>
      </c>
      <c r="EO71" t="e">
        <f>IF(#REF!="","",SUM(#REF!))</f>
        <v>#REF!</v>
      </c>
      <c r="EP71" t="e">
        <f t="array" ref="EP71">IF(#REF!="","",SUM(EO71:INDEX(EO71:EO277,MATCH(TRUE,INDEX(EO71:EO277="",0),0))))</f>
        <v>#REF!</v>
      </c>
      <c r="EQ71" t="e">
        <f t="shared" si="56"/>
        <v>#REF!</v>
      </c>
      <c r="ER71" t="str">
        <f t="array" ref="ER71">IFERROR(INDEX($EQ$2:$EQ$208,SMALL(IF(1-($EQ$2:$EQ$208=""),IF(1-(#REF!:#REF!&lt;&gt;""),ROW($EQ$2:$EQ$208)-ROW($EQ$2)+1)), ROWS(#REF!:#REF!))),"")</f>
        <v/>
      </c>
      <c r="ES71" t="e">
        <f>IF(#REF!="","",SUM(#REF!))</f>
        <v>#REF!</v>
      </c>
      <c r="ET71" t="e">
        <f t="array" ref="ET71">IF(#REF!="","",SUM(ES71:INDEX(ES71:ES277,MATCH(TRUE,INDEX(ES71:ES277="",0),0))))</f>
        <v>#REF!</v>
      </c>
      <c r="EU71" t="e">
        <f t="shared" si="57"/>
        <v>#REF!</v>
      </c>
      <c r="EV71" t="str">
        <f t="array" ref="EV71">IFERROR(INDEX($EU$2:$EU$208,SMALL(IF(1-($EU$2:$EU$208=""),IF(1-(#REF!:#REF!&lt;&gt;""),ROW($EU$2:$EU$208)-ROW($EU$2)+1)), ROWS(#REF!:#REF!))),"")</f>
        <v/>
      </c>
      <c r="EW71" t="e">
        <f>IF(#REF!="","",SUM(#REF!))</f>
        <v>#REF!</v>
      </c>
      <c r="EX71" t="e">
        <f t="array" ref="EX71">IF(#REF!="","",SUM(EW71:INDEX(EW71:EW277,MATCH(TRUE,INDEX(EW71:EW277="",0),0))))</f>
        <v>#REF!</v>
      </c>
      <c r="EY71" t="e">
        <f t="shared" si="58"/>
        <v>#REF!</v>
      </c>
      <c r="EZ71" t="str">
        <f t="array" ref="EZ71">IFERROR(INDEX($EY$2:$EY$208,SMALL(IF(1-($EY$2:$EY$208=""),IF(1-(#REF!:#REF!&lt;&gt;""),ROW($EY$2:$EY$208)-ROW($EY$2)+1)), ROWS(#REF!:#REF!))),"")</f>
        <v/>
      </c>
      <c r="FA71" t="e">
        <f>IF(#REF!="","",SUM(#REF!))</f>
        <v>#REF!</v>
      </c>
      <c r="FB71" t="e">
        <f t="array" ref="FB71">IF(#REF!="","",SUM(FA71:INDEX(FA71:FA277,MATCH(TRUE,INDEX(FA71:FA277="",0),0))))</f>
        <v>#REF!</v>
      </c>
      <c r="FC71" t="e">
        <f t="shared" si="59"/>
        <v>#REF!</v>
      </c>
      <c r="FD71" t="str">
        <f t="array" ref="FD71">IFERROR(INDEX($FC$2:$FC$208,SMALL(IF(1-($FC$2:$FC$208=""),IF(1-(#REF!:#REF!&lt;&gt;""),ROW($FC$2:$FC$208)-ROW($FC$2)+1)), ROWS(#REF!:#REF!))),"")</f>
        <v/>
      </c>
    </row>
    <row r="72" spans="1:160" x14ac:dyDescent="0.25">
      <c r="A72" t="e">
        <f>IF(#REF!="","",SUM(#REF!))</f>
        <v>#REF!</v>
      </c>
      <c r="B72" t="e">
        <f t="array" ref="B72">IF(#REF!="","",SUM($A72:INDEX(A72:$A$208,MATCH(TRUE,INDEX($A72:$A$208="",0),0))))</f>
        <v>#REF!</v>
      </c>
      <c r="C72" t="e">
        <f t="shared" si="60"/>
        <v>#REF!</v>
      </c>
      <c r="E72" t="e">
        <f>IF(#REF!="","",SUM(#REF!))</f>
        <v>#REF!</v>
      </c>
      <c r="F72" t="e">
        <f t="array" ref="F72">IF(#REF!="","",SUM($E72:INDEX(E72:$E$208,MATCH(TRUE,INDEX($E72:$E$208="",0),0))))</f>
        <v>#REF!</v>
      </c>
      <c r="G72" t="e">
        <f t="shared" si="61"/>
        <v>#REF!</v>
      </c>
      <c r="I72" t="e">
        <f>IF(#REF!="","",SUM(#REF!))</f>
        <v>#REF!</v>
      </c>
      <c r="J72" t="e">
        <f t="array" ref="J72">IF(#REF!="","",SUM(I72:INDEX(I72:I278,MATCH(TRUE,INDEX(I72:I278="",0),0))))</f>
        <v>#REF!</v>
      </c>
      <c r="K72" t="e">
        <f t="shared" si="62"/>
        <v>#REF!</v>
      </c>
      <c r="M72" t="e">
        <f>IF(#REF!="","",SUM(#REF!))</f>
        <v>#REF!</v>
      </c>
      <c r="N72" t="e">
        <f t="array" ref="N72">IF(#REF!="","",SUM(M72:INDEX(M72:M278,MATCH(TRUE,INDEX(M72:M278="",0),0))))</f>
        <v>#REF!</v>
      </c>
      <c r="O72" t="e">
        <f t="shared" si="63"/>
        <v>#REF!</v>
      </c>
      <c r="Q72" t="e">
        <f>IF(#REF!="","",SUM(#REF!))</f>
        <v>#REF!</v>
      </c>
      <c r="R72" t="e">
        <f t="array" ref="R72">IF(#REF!="","",SUM(Q72:INDEX(Q72:Q278,MATCH(TRUE,INDEX(Q72:Q278="",0),0))))</f>
        <v>#REF!</v>
      </c>
      <c r="S72" t="e">
        <f t="shared" si="64"/>
        <v>#REF!</v>
      </c>
      <c r="U72" t="e">
        <f>IF(#REF!="","",SUM(#REF!))</f>
        <v>#REF!</v>
      </c>
      <c r="V72" t="e">
        <f t="array" ref="V72">IF(#REF!="","",SUM(U72:INDEX(U72:U278,MATCH(TRUE,INDEX(U72:U278="",0),0))))</f>
        <v>#REF!</v>
      </c>
      <c r="W72" t="e">
        <f t="shared" si="65"/>
        <v>#REF!</v>
      </c>
      <c r="Y72" t="e">
        <f>IF(#REF!="","",SUM(#REF!))</f>
        <v>#REF!</v>
      </c>
      <c r="Z72" t="e">
        <f t="array" ref="Z72">IF(#REF!="","",SUM(Y72:INDEX(Y72:Y278,MATCH(TRUE,INDEX(Y72:Y278="",0),0))))</f>
        <v>#REF!</v>
      </c>
      <c r="AA72" t="e">
        <f t="shared" si="66"/>
        <v>#REF!</v>
      </c>
      <c r="AC72" t="e">
        <f>IF(#REF!="","",SUM(#REF!))</f>
        <v>#REF!</v>
      </c>
      <c r="AD72" t="e">
        <f t="array" ref="AD72">IF(#REF!="","",SUM(AC72:INDEX(AC72:AC278,MATCH(TRUE,INDEX(AC72:AC278="",0),0))))</f>
        <v>#REF!</v>
      </c>
      <c r="AE72" t="e">
        <f t="shared" si="67"/>
        <v>#REF!</v>
      </c>
      <c r="AG72" t="e">
        <f>IF(#REF!="","",SUM(#REF!))</f>
        <v>#REF!</v>
      </c>
      <c r="AH72" t="e">
        <f t="array" ref="AH72">IF(#REF!="","",SUM(AG72:INDEX(AG72:AG278,MATCH(TRUE,INDEX(AG72:AG278="",0),0))))</f>
        <v>#REF!</v>
      </c>
      <c r="AI72" t="e">
        <f t="shared" si="68"/>
        <v>#REF!</v>
      </c>
      <c r="AK72" t="e">
        <f>IF(#REF!="","",SUM(#REF!))</f>
        <v>#REF!</v>
      </c>
      <c r="AL72" t="e">
        <f t="array" ref="AL72">IF(#REF!="","",SUM(AK72:INDEX(AK72:AK278,MATCH(TRUE,INDEX(AK72:AK278="",0),0))))</f>
        <v>#REF!</v>
      </c>
      <c r="AM72" t="e">
        <f t="shared" si="69"/>
        <v>#REF!</v>
      </c>
      <c r="AO72" t="e">
        <f>IF(#REF!="","",SUM(#REF!))</f>
        <v>#REF!</v>
      </c>
      <c r="AP72" t="e">
        <f t="array" ref="AP72">IF(#REF!="","",SUM(AO72:INDEX(AO72:AO278,MATCH(TRUE,INDEX(AO72:AO278="",0),0))))</f>
        <v>#REF!</v>
      </c>
      <c r="AQ72" t="e">
        <f t="shared" si="70"/>
        <v>#REF!</v>
      </c>
      <c r="AS72" t="e">
        <f>IF(#REF!="","",SUM(#REF!))</f>
        <v>#REF!</v>
      </c>
      <c r="AT72" t="e">
        <f t="array" ref="AT72">IF(#REF!="","",SUM(AS72:INDEX(AS72:AS278,MATCH(TRUE,INDEX(AS72:AS278="",0),0))))</f>
        <v>#REF!</v>
      </c>
      <c r="AU72" t="e">
        <f t="shared" si="71"/>
        <v>#REF!</v>
      </c>
      <c r="AW72" t="e">
        <f>IF(#REF!="","",SUM(#REF!))</f>
        <v>#REF!</v>
      </c>
      <c r="AX72" t="e">
        <f t="array" ref="AX72">IF(#REF!="","",SUM(AW72:INDEX(AW72:AW278,MATCH(TRUE,INDEX(AW72:AW278="",0),0))))</f>
        <v>#REF!</v>
      </c>
      <c r="AY72" t="e">
        <f t="shared" si="72"/>
        <v>#REF!</v>
      </c>
      <c r="BA72" t="e">
        <f>IF(#REF!="","",SUM(#REF!))</f>
        <v>#REF!</v>
      </c>
      <c r="BB72" t="e">
        <f t="array" ref="BB72">IF(#REF!="","",SUM(BA72:INDEX(BA72:BA278,MATCH(TRUE,INDEX(BA72:BA278="",0),0))))</f>
        <v>#REF!</v>
      </c>
      <c r="BC72" t="e">
        <f t="shared" si="73"/>
        <v>#REF!</v>
      </c>
      <c r="BE72" t="e">
        <f>IF(#REF!="","",SUM(#REF!))</f>
        <v>#REF!</v>
      </c>
      <c r="BF72" t="e">
        <f t="array" ref="BF72">IF(#REF!="","",SUM(BE72:INDEX(BE72:BE278,MATCH(TRUE,INDEX(BE72:BE278="",0),0))))</f>
        <v>#REF!</v>
      </c>
      <c r="BG72" t="e">
        <f t="shared" si="74"/>
        <v>#REF!</v>
      </c>
      <c r="BI72" t="e">
        <f>IF(#REF!="","",SUM(#REF!))</f>
        <v>#REF!</v>
      </c>
      <c r="BJ72" t="e">
        <f t="array" ref="BJ72">IF(#REF!="","",SUM(BI72:INDEX(BI72:BI278,MATCH(TRUE,INDEX(BI72:BI278="",0),0))))</f>
        <v>#REF!</v>
      </c>
      <c r="BK72" t="e">
        <f t="shared" si="75"/>
        <v>#REF!</v>
      </c>
      <c r="BM72" t="e">
        <f>IF(#REF!="","",SUM(#REF!))</f>
        <v>#REF!</v>
      </c>
      <c r="BN72" t="e">
        <f t="array" ref="BN72">IF(#REF!="","",SUM(BM72:INDEX(BM72:BM278,MATCH(TRUE,INDEX(BM72:BM278="",0),0))))</f>
        <v>#REF!</v>
      </c>
      <c r="BO72" t="e">
        <f t="shared" si="76"/>
        <v>#REF!</v>
      </c>
      <c r="BQ72" t="e">
        <f>IF(#REF!="","",SUM(#REF!))</f>
        <v>#REF!</v>
      </c>
      <c r="BR72" t="e">
        <f t="array" ref="BR72">IF(#REF!="","",SUM(BQ72:INDEX(BQ72:BQ278,MATCH(TRUE,INDEX(BQ72:BQ278="",0),0))))</f>
        <v>#REF!</v>
      </c>
      <c r="BS72" t="e">
        <f t="shared" si="77"/>
        <v>#REF!</v>
      </c>
      <c r="BU72" t="e">
        <f>IF(#REF!="","",SUM(#REF!))</f>
        <v>#REF!</v>
      </c>
      <c r="BV72" t="e">
        <f t="array" ref="BV72">IF(#REF!="","",SUM(BU72:INDEX(BU72:BU278,MATCH(TRUE,INDEX(BU72:BU278="",0),0))))</f>
        <v>#REF!</v>
      </c>
      <c r="BW72" t="e">
        <f t="shared" si="78"/>
        <v>#REF!</v>
      </c>
      <c r="BY72" t="e">
        <f>IF(#REF!="","",SUM(#REF!))</f>
        <v>#REF!</v>
      </c>
      <c r="BZ72" t="e">
        <f t="array" ref="BZ72">IF(#REF!="","",SUM(BY72:INDEX(BY72:BY278,MATCH(TRUE,INDEX(BY72:BY278="",0),0))))</f>
        <v>#REF!</v>
      </c>
      <c r="CA72" t="e">
        <f t="shared" si="79"/>
        <v>#REF!</v>
      </c>
      <c r="CC72" t="e">
        <f>IF(#REF!="","",SUM(#REF!))</f>
        <v>#REF!</v>
      </c>
      <c r="CD72" t="e">
        <f t="array" ref="CD72">IF(#REF!="","",SUM(CC72:INDEX(CC72:CC278,MATCH(TRUE,INDEX(CC72:CC278="",0),0))))</f>
        <v>#REF!</v>
      </c>
      <c r="CE72" t="e">
        <f t="shared" si="40"/>
        <v>#REF!</v>
      </c>
      <c r="CF72" t="str">
        <f t="array" ref="CF72">IFERROR(INDEX($CE$2:$CE$208,SMALL(IF(1-($CE$2:$CE$208=""),IF(1-(#REF!:#REF!&lt;&gt;""),ROW($CE$2:$CE$208)-ROW($CE$2)+1)), ROWS(#REF!:#REF!))),"")</f>
        <v/>
      </c>
      <c r="CG72" t="e">
        <f>IF(#REF!="","",SUM(#REF!))</f>
        <v>#REF!</v>
      </c>
      <c r="CH72" t="e">
        <f t="array" ref="CH72">IF(#REF!="","",SUM(CG72:INDEX(CG72:CG278,MATCH(TRUE,INDEX(CG72:CG278="",0),0))))</f>
        <v>#REF!</v>
      </c>
      <c r="CI72" t="e">
        <f t="shared" si="41"/>
        <v>#REF!</v>
      </c>
      <c r="CJ72" t="str">
        <f t="array" ref="CJ72">IFERROR(INDEX($CI$2:$CI$208,SMALL(IF(1-($CI$2:$CI$208=""),IF(1-(#REF!:#REF!&lt;&gt;""),ROW($CI$2:$CI$208)-ROW($CI$2)+1)), ROWS(#REF!:#REF!))),"")</f>
        <v/>
      </c>
      <c r="CK72" t="e">
        <f>IF(#REF!="","",SUM(#REF!))</f>
        <v>#REF!</v>
      </c>
      <c r="CL72" t="e">
        <f t="array" ref="CL72">IF(#REF!="","",SUM(CK72:INDEX(CK72:CK278,MATCH(TRUE,INDEX(CK72:CK278="",0),0))))</f>
        <v>#REF!</v>
      </c>
      <c r="CM72" t="e">
        <f t="shared" si="42"/>
        <v>#REF!</v>
      </c>
      <c r="CN72" t="str">
        <f t="array" ref="CN72">IFERROR(INDEX($CM$2:$CM$208,SMALL(IF(1-($CM$2:$CM$208=""),IF(1-(#REF!:#REF!&lt;&gt;""),ROW($CM$2:$CM$208)-ROW($CM$2)+1)), ROWS(#REF!:#REF!))),"")</f>
        <v/>
      </c>
      <c r="CO72" t="e">
        <f>IF(#REF!="","",SUM(#REF!))</f>
        <v>#REF!</v>
      </c>
      <c r="CP72" t="e">
        <f t="array" ref="CP72">IF(#REF!="","",SUM(CO72:INDEX(CO72:CO278,MATCH(TRUE,INDEX(CO72:CO278="",0),0))))</f>
        <v>#REF!</v>
      </c>
      <c r="CQ72" t="e">
        <f t="shared" si="43"/>
        <v>#REF!</v>
      </c>
      <c r="CR72" t="str">
        <f t="array" ref="CR72">IFERROR(INDEX($CQ$2:$CQ$208,SMALL(IF(1-($CQ$2:$CQ$208=""),IF(1-(#REF!:#REF!&lt;&gt;""),ROW($CQ$2:$CQ$208)-ROW($CQ$2)+1)), ROWS(#REF!:#REF!))),"")</f>
        <v/>
      </c>
      <c r="CS72" t="e">
        <f>IF(#REF!="","",SUM(#REF!))</f>
        <v>#REF!</v>
      </c>
      <c r="CT72" t="e">
        <f t="array" ref="CT72">IF(#REF!="","",SUM(CS72:INDEX(CS72:CS278,MATCH(TRUE,INDEX(CS72:CS278="",0),0))))</f>
        <v>#REF!</v>
      </c>
      <c r="CU72" t="e">
        <f t="shared" si="44"/>
        <v>#REF!</v>
      </c>
      <c r="CV72" t="str">
        <f t="array" ref="CV72">IFERROR(INDEX($CU$2:$CU$208,SMALL(IF(1-($CU$2:$CU$208=""),IF(1-(#REF!:#REF!&lt;&gt;""),ROW($CU$2:$CU$208)-ROW($CU$2)+1)), ROWS(#REF!:#REF!))),"")</f>
        <v/>
      </c>
      <c r="CW72" t="e">
        <f>IF(#REF!="","",SUM(#REF!))</f>
        <v>#REF!</v>
      </c>
      <c r="CX72" t="e">
        <f t="array" ref="CX72">IF(#REF!="","",SUM(CW72:INDEX(CW72:CW278,MATCH(TRUE,INDEX(CW72:CW278="",0),0))))</f>
        <v>#REF!</v>
      </c>
      <c r="CY72" t="e">
        <f t="shared" si="45"/>
        <v>#REF!</v>
      </c>
      <c r="CZ72" t="str">
        <f t="array" ref="CZ72">IFERROR(INDEX($CY$2:$CY$208,SMALL(IF(1-($CY$2:$CY$208=""),IF(1-(#REF!:#REF!&lt;&gt;""),ROW($CY$2:$CY$208)-ROW($CY$2)+1)), ROWS(#REF!:#REF!))),"")</f>
        <v/>
      </c>
      <c r="DA72" t="e">
        <f>IF(#REF!="","",SUM(#REF!))</f>
        <v>#REF!</v>
      </c>
      <c r="DB72" t="e">
        <f t="array" ref="DB72">IF(#REF!="","",SUM(DA72:INDEX(DA72:DA278,MATCH(TRUE,INDEX(DA72:DA278="",0),0))))</f>
        <v>#REF!</v>
      </c>
      <c r="DC72" t="e">
        <f t="shared" si="46"/>
        <v>#REF!</v>
      </c>
      <c r="DD72" t="str">
        <f t="array" ref="DD72">IFERROR(INDEX($DC$2:$DC$208,SMALL(IF(1-($DC$2:$DC$208=""),IF(1-(#REF!:#REF!&lt;&gt;""),ROW($DC$2:$DC$208)-ROW($DC$2)+1)), ROWS(#REF!:#REF!))),"")</f>
        <v/>
      </c>
      <c r="DE72" t="e">
        <f>IF(#REF!="","",SUM(#REF!))</f>
        <v>#REF!</v>
      </c>
      <c r="DF72" t="e">
        <f t="array" ref="DF72">IF(#REF!="","",SUM(DE72:INDEX(DE72:DE278,MATCH(TRUE,INDEX(DE72:DE278="",0),0))))</f>
        <v>#REF!</v>
      </c>
      <c r="DG72" t="e">
        <f t="shared" si="47"/>
        <v>#REF!</v>
      </c>
      <c r="DH72" t="str">
        <f t="array" ref="DH72">IFERROR(INDEX($DG$2:$DG$208,SMALL(IF(1-($DG$2:$DG$208=""),IF(1-(#REF!:#REF!&lt;&gt;""),ROW($DG$2:$DG$208)-ROW($DG$2)+1)), ROWS(#REF!:#REF!))),"")</f>
        <v/>
      </c>
      <c r="DI72" t="e">
        <f>IF(#REF!="","",SUM(#REF!))</f>
        <v>#REF!</v>
      </c>
      <c r="DJ72" t="e">
        <f t="array" ref="DJ72">IF(#REF!="","",SUM(DI72:INDEX(DI72:DI278,MATCH(TRUE,INDEX(DI72:DI278="",0),0))))</f>
        <v>#REF!</v>
      </c>
      <c r="DK72" t="e">
        <f t="shared" si="48"/>
        <v>#REF!</v>
      </c>
      <c r="DL72" t="str">
        <f t="array" ref="DL72">IFERROR(INDEX($DK$2:$DK$208,SMALL(IF(1-($DK$2:$DK$208=""),IF(1-(#REF!:#REF!&lt;&gt;""),ROW($DK$2:$DK$208)-ROW($DK$2)+1)), ROWS(#REF!:#REF!))),"")</f>
        <v/>
      </c>
      <c r="DM72" t="e">
        <f>IF(#REF!="","",SUM(#REF!))</f>
        <v>#REF!</v>
      </c>
      <c r="DN72" t="e">
        <f t="array" ref="DN72">IF(#REF!="","",SUM(DM72:INDEX(DM72:DM278,MATCH(TRUE,INDEX(DM72:DM278="",0),0))))</f>
        <v>#REF!</v>
      </c>
      <c r="DO72" t="e">
        <f t="shared" si="49"/>
        <v>#REF!</v>
      </c>
      <c r="DP72" t="str">
        <f t="array" ref="DP72">IFERROR(INDEX($DO$2:$DO$208,SMALL(IF(1-($DO$2:$DO$208=""),IF(1-(#REF!:#REF!&lt;&gt;""),ROW($DO$2:$DO$208)-ROW($DO$2)+1)), ROWS(#REF!:#REF!))),"")</f>
        <v/>
      </c>
      <c r="DQ72" t="e">
        <f>IF(#REF!="","",SUM(#REF!))</f>
        <v>#REF!</v>
      </c>
      <c r="DR72" t="e">
        <f t="array" ref="DR72">IF(#REF!="","",SUM(DQ72:INDEX(DQ72:DQ278,MATCH(TRUE,INDEX(DQ72:DQ278="",0),0))))</f>
        <v>#REF!</v>
      </c>
      <c r="DS72" t="e">
        <f t="shared" si="50"/>
        <v>#REF!</v>
      </c>
      <c r="DT72" t="str">
        <f t="array" ref="DT72">IFERROR(INDEX($DS$2:$DS$208,SMALL(IF(1-($DS$2:$DS$208=""),IF(1-(#REF!:#REF!&lt;&gt;""),ROW($DS$2:$DS$208)-ROW($DS$2)+1)), ROWS(#REF!:#REF!))),"")</f>
        <v/>
      </c>
      <c r="DU72" t="e">
        <f>IF(#REF!="","",SUM(#REF!))</f>
        <v>#REF!</v>
      </c>
      <c r="DV72" t="e">
        <f t="array" ref="DV72">IF(#REF!="","",SUM(DU72:INDEX(DU72:DU278,MATCH(TRUE,INDEX(DU72:DU278="",0),0))))</f>
        <v>#REF!</v>
      </c>
      <c r="DW72" t="e">
        <f t="shared" si="51"/>
        <v>#REF!</v>
      </c>
      <c r="DX72" t="str">
        <f t="array" ref="DX72">IFERROR(INDEX($DW$2:$DW$208,SMALL(IF(1-($DW$2:$DW$208=""),IF(1-(#REF!:#REF!&lt;&gt;""),ROW($DW$2:$DW$208)-ROW($DW$2)+1)), ROWS(#REF!:#REF!))),"")</f>
        <v/>
      </c>
      <c r="DY72" t="e">
        <f>IF(#REF!="","",SUM(#REF!))</f>
        <v>#REF!</v>
      </c>
      <c r="DZ72" t="e">
        <f t="array" ref="DZ72">IF(#REF!="","",SUM(DY72:INDEX(DY72:DY278,MATCH(TRUE,INDEX(DY72:DY278="",0),0))))</f>
        <v>#REF!</v>
      </c>
      <c r="EA72" t="e">
        <f t="shared" si="52"/>
        <v>#REF!</v>
      </c>
      <c r="EB72" t="str">
        <f t="array" ref="EB72">IFERROR(INDEX($EA$2:$EA$208,SMALL(IF(1-($EA$2:$EA$208=""),IF(1-(#REF!:#REF!&lt;&gt;""),ROW($EA$2:$EA$208)-ROW($EA$2)+1)), ROWS(#REF!:#REF!))),"")</f>
        <v/>
      </c>
      <c r="EC72" t="e">
        <f>IF(#REF!="","",SUM(#REF!))</f>
        <v>#REF!</v>
      </c>
      <c r="ED72" t="e">
        <f t="array" ref="ED72">IF(#REF!="","",SUM(EC72:INDEX(EC72:EC278,MATCH(TRUE,INDEX(EC72:EC278="",0),0))))</f>
        <v>#REF!</v>
      </c>
      <c r="EE72" t="e">
        <f t="shared" si="53"/>
        <v>#REF!</v>
      </c>
      <c r="EF72" t="str">
        <f t="array" ref="EF72">IFERROR(INDEX($EE$2:$EE$208,SMALL(IF(1-($EE$2:$EE$208=""),IF(1-(#REF!:#REF!&lt;&gt;""),ROW($EE$2:$EE$208)-ROW($EE$2)+1)), ROWS(#REF!:#REF!))),"")</f>
        <v/>
      </c>
      <c r="EG72" t="e">
        <f>IF(#REF!="","",SUM(#REF!))</f>
        <v>#REF!</v>
      </c>
      <c r="EH72" t="e">
        <f t="array" ref="EH72">IF(#REF!="","",SUM(EG72:INDEX(EG72:EG278,MATCH(TRUE,INDEX(EG72:EG278="",0),0))))</f>
        <v>#REF!</v>
      </c>
      <c r="EI72" t="e">
        <f t="shared" si="54"/>
        <v>#REF!</v>
      </c>
      <c r="EJ72" t="str">
        <f t="array" ref="EJ72">IFERROR(INDEX($EI$2:$EI$208,SMALL(IF(1-($EI$2:$EI$208=""),IF(1-(#REF!:#REF!&lt;&gt;""),ROW($EI$2:$EI$208)-ROW($EI$2)+1)), ROWS(#REF!:#REF!))),"")</f>
        <v/>
      </c>
      <c r="EK72" t="e">
        <f>IF(#REF!="","",SUM(#REF!))</f>
        <v>#REF!</v>
      </c>
      <c r="EL72" t="e">
        <f t="array" ref="EL72">IF(#REF!="","",SUM(EK72:INDEX(EK72:EK278,MATCH(TRUE,INDEX(EK72:EK278="",0),0))))</f>
        <v>#REF!</v>
      </c>
      <c r="EM72" t="e">
        <f t="shared" si="55"/>
        <v>#REF!</v>
      </c>
      <c r="EN72" t="str">
        <f t="array" ref="EN72">IFERROR(INDEX($EM$2:$EM$208,SMALL(IF(1-($EM$2:$EM$208=""),IF(1-(#REF!:#REF!&lt;&gt;""),ROW($EM$2:$EM$208)-ROW($EM$2)+1)), ROWS(#REF!:#REF!))),"")</f>
        <v/>
      </c>
      <c r="EO72" t="e">
        <f>IF(#REF!="","",SUM(#REF!))</f>
        <v>#REF!</v>
      </c>
      <c r="EP72" t="e">
        <f t="array" ref="EP72">IF(#REF!="","",SUM(EO72:INDEX(EO72:EO278,MATCH(TRUE,INDEX(EO72:EO278="",0),0))))</f>
        <v>#REF!</v>
      </c>
      <c r="EQ72" t="e">
        <f t="shared" si="56"/>
        <v>#REF!</v>
      </c>
      <c r="ER72" t="str">
        <f t="array" ref="ER72">IFERROR(INDEX($EQ$2:$EQ$208,SMALL(IF(1-($EQ$2:$EQ$208=""),IF(1-(#REF!:#REF!&lt;&gt;""),ROW($EQ$2:$EQ$208)-ROW($EQ$2)+1)), ROWS(#REF!:#REF!))),"")</f>
        <v/>
      </c>
      <c r="ES72" t="e">
        <f>IF(#REF!="","",SUM(#REF!))</f>
        <v>#REF!</v>
      </c>
      <c r="ET72" t="e">
        <f t="array" ref="ET72">IF(#REF!="","",SUM(ES72:INDEX(ES72:ES278,MATCH(TRUE,INDEX(ES72:ES278="",0),0))))</f>
        <v>#REF!</v>
      </c>
      <c r="EU72" t="e">
        <f t="shared" si="57"/>
        <v>#REF!</v>
      </c>
      <c r="EV72" t="str">
        <f t="array" ref="EV72">IFERROR(INDEX($EU$2:$EU$208,SMALL(IF(1-($EU$2:$EU$208=""),IF(1-(#REF!:#REF!&lt;&gt;""),ROW($EU$2:$EU$208)-ROW($EU$2)+1)), ROWS(#REF!:#REF!))),"")</f>
        <v/>
      </c>
      <c r="EW72" t="e">
        <f>IF(#REF!="","",SUM(#REF!))</f>
        <v>#REF!</v>
      </c>
      <c r="EX72" t="e">
        <f t="array" ref="EX72">IF(#REF!="","",SUM(EW72:INDEX(EW72:EW278,MATCH(TRUE,INDEX(EW72:EW278="",0),0))))</f>
        <v>#REF!</v>
      </c>
      <c r="EY72" t="e">
        <f t="shared" si="58"/>
        <v>#REF!</v>
      </c>
      <c r="EZ72" t="str">
        <f t="array" ref="EZ72">IFERROR(INDEX($EY$2:$EY$208,SMALL(IF(1-($EY$2:$EY$208=""),IF(1-(#REF!:#REF!&lt;&gt;""),ROW($EY$2:$EY$208)-ROW($EY$2)+1)), ROWS(#REF!:#REF!))),"")</f>
        <v/>
      </c>
      <c r="FA72" t="e">
        <f>IF(#REF!="","",SUM(#REF!))</f>
        <v>#REF!</v>
      </c>
      <c r="FB72" t="e">
        <f t="array" ref="FB72">IF(#REF!="","",SUM(FA72:INDEX(FA72:FA278,MATCH(TRUE,INDEX(FA72:FA278="",0),0))))</f>
        <v>#REF!</v>
      </c>
      <c r="FC72" t="e">
        <f t="shared" si="59"/>
        <v>#REF!</v>
      </c>
      <c r="FD72" t="str">
        <f t="array" ref="FD72">IFERROR(INDEX($FC$2:$FC$208,SMALL(IF(1-($FC$2:$FC$208=""),IF(1-(#REF!:#REF!&lt;&gt;""),ROW($FC$2:$FC$208)-ROW($FC$2)+1)), ROWS(#REF!:#REF!))),"")</f>
        <v/>
      </c>
    </row>
    <row r="73" spans="1:160" x14ac:dyDescent="0.25">
      <c r="A73" t="e">
        <f>IF(#REF!="","",SUM(#REF!))</f>
        <v>#REF!</v>
      </c>
      <c r="B73" t="e">
        <f t="array" ref="B73">IF(#REF!="","",SUM($A73:INDEX(A73:$A$208,MATCH(TRUE,INDEX($A73:$A$208="",0),0))))</f>
        <v>#REF!</v>
      </c>
      <c r="C73" t="e">
        <f t="shared" si="60"/>
        <v>#REF!</v>
      </c>
      <c r="E73" t="e">
        <f>IF(#REF!="","",SUM(#REF!))</f>
        <v>#REF!</v>
      </c>
      <c r="F73" t="e">
        <f t="array" ref="F73">IF(#REF!="","",SUM($E73:INDEX(E73:$E$208,MATCH(TRUE,INDEX($E73:$E$208="",0),0))))</f>
        <v>#REF!</v>
      </c>
      <c r="G73" t="e">
        <f t="shared" si="61"/>
        <v>#REF!</v>
      </c>
      <c r="I73" t="e">
        <f>IF(#REF!="","",SUM(#REF!))</f>
        <v>#REF!</v>
      </c>
      <c r="J73" t="e">
        <f t="array" ref="J73">IF(#REF!="","",SUM(I73:INDEX(I73:I279,MATCH(TRUE,INDEX(I73:I279="",0),0))))</f>
        <v>#REF!</v>
      </c>
      <c r="K73" t="e">
        <f t="shared" si="62"/>
        <v>#REF!</v>
      </c>
      <c r="M73" t="e">
        <f>IF(#REF!="","",SUM(#REF!))</f>
        <v>#REF!</v>
      </c>
      <c r="N73" t="e">
        <f t="array" ref="N73">IF(#REF!="","",SUM(M73:INDEX(M73:M279,MATCH(TRUE,INDEX(M73:M279="",0),0))))</f>
        <v>#REF!</v>
      </c>
      <c r="O73" t="e">
        <f t="shared" si="63"/>
        <v>#REF!</v>
      </c>
      <c r="Q73" t="e">
        <f>IF(#REF!="","",SUM(#REF!))</f>
        <v>#REF!</v>
      </c>
      <c r="R73" t="e">
        <f t="array" ref="R73">IF(#REF!="","",SUM(Q73:INDEX(Q73:Q279,MATCH(TRUE,INDEX(Q73:Q279="",0),0))))</f>
        <v>#REF!</v>
      </c>
      <c r="S73" t="e">
        <f t="shared" si="64"/>
        <v>#REF!</v>
      </c>
      <c r="U73" t="e">
        <f>IF(#REF!="","",SUM(#REF!))</f>
        <v>#REF!</v>
      </c>
      <c r="V73" t="e">
        <f t="array" ref="V73">IF(#REF!="","",SUM(U73:INDEX(U73:U279,MATCH(TRUE,INDEX(U73:U279="",0),0))))</f>
        <v>#REF!</v>
      </c>
      <c r="W73" t="e">
        <f t="shared" si="65"/>
        <v>#REF!</v>
      </c>
      <c r="Y73" t="e">
        <f>IF(#REF!="","",SUM(#REF!))</f>
        <v>#REF!</v>
      </c>
      <c r="Z73" t="e">
        <f t="array" ref="Z73">IF(#REF!="","",SUM(Y73:INDEX(Y73:Y279,MATCH(TRUE,INDEX(Y73:Y279="",0),0))))</f>
        <v>#REF!</v>
      </c>
      <c r="AA73" t="e">
        <f t="shared" si="66"/>
        <v>#REF!</v>
      </c>
      <c r="AC73" t="e">
        <f>IF(#REF!="","",SUM(#REF!))</f>
        <v>#REF!</v>
      </c>
      <c r="AD73" t="e">
        <f t="array" ref="AD73">IF(#REF!="","",SUM(AC73:INDEX(AC73:AC279,MATCH(TRUE,INDEX(AC73:AC279="",0),0))))</f>
        <v>#REF!</v>
      </c>
      <c r="AE73" t="e">
        <f t="shared" si="67"/>
        <v>#REF!</v>
      </c>
      <c r="AG73" t="e">
        <f>IF(#REF!="","",SUM(#REF!))</f>
        <v>#REF!</v>
      </c>
      <c r="AH73" t="e">
        <f t="array" ref="AH73">IF(#REF!="","",SUM(AG73:INDEX(AG73:AG279,MATCH(TRUE,INDEX(AG73:AG279="",0),0))))</f>
        <v>#REF!</v>
      </c>
      <c r="AI73" t="e">
        <f t="shared" si="68"/>
        <v>#REF!</v>
      </c>
      <c r="AK73" t="e">
        <f>IF(#REF!="","",SUM(#REF!))</f>
        <v>#REF!</v>
      </c>
      <c r="AL73" t="e">
        <f t="array" ref="AL73">IF(#REF!="","",SUM(AK73:INDEX(AK73:AK279,MATCH(TRUE,INDEX(AK73:AK279="",0),0))))</f>
        <v>#REF!</v>
      </c>
      <c r="AM73" t="e">
        <f t="shared" si="69"/>
        <v>#REF!</v>
      </c>
      <c r="AO73" t="e">
        <f>IF(#REF!="","",SUM(#REF!))</f>
        <v>#REF!</v>
      </c>
      <c r="AP73" t="e">
        <f t="array" ref="AP73">IF(#REF!="","",SUM(AO73:INDEX(AO73:AO279,MATCH(TRUE,INDEX(AO73:AO279="",0),0))))</f>
        <v>#REF!</v>
      </c>
      <c r="AQ73" t="e">
        <f t="shared" si="70"/>
        <v>#REF!</v>
      </c>
      <c r="AS73" t="e">
        <f>IF(#REF!="","",SUM(#REF!))</f>
        <v>#REF!</v>
      </c>
      <c r="AT73" t="e">
        <f t="array" ref="AT73">IF(#REF!="","",SUM(AS73:INDEX(AS73:AS279,MATCH(TRUE,INDEX(AS73:AS279="",0),0))))</f>
        <v>#REF!</v>
      </c>
      <c r="AU73" t="e">
        <f t="shared" si="71"/>
        <v>#REF!</v>
      </c>
      <c r="AW73" t="e">
        <f>IF(#REF!="","",SUM(#REF!))</f>
        <v>#REF!</v>
      </c>
      <c r="AX73" t="e">
        <f t="array" ref="AX73">IF(#REF!="","",SUM(AW73:INDEX(AW73:AW279,MATCH(TRUE,INDEX(AW73:AW279="",0),0))))</f>
        <v>#REF!</v>
      </c>
      <c r="AY73" t="e">
        <f t="shared" si="72"/>
        <v>#REF!</v>
      </c>
      <c r="BA73" t="e">
        <f>IF(#REF!="","",SUM(#REF!))</f>
        <v>#REF!</v>
      </c>
      <c r="BB73" t="e">
        <f t="array" ref="BB73">IF(#REF!="","",SUM(BA73:INDEX(BA73:BA279,MATCH(TRUE,INDEX(BA73:BA279="",0),0))))</f>
        <v>#REF!</v>
      </c>
      <c r="BC73" t="e">
        <f t="shared" si="73"/>
        <v>#REF!</v>
      </c>
      <c r="BE73" t="e">
        <f>IF(#REF!="","",SUM(#REF!))</f>
        <v>#REF!</v>
      </c>
      <c r="BF73" t="e">
        <f t="array" ref="BF73">IF(#REF!="","",SUM(BE73:INDEX(BE73:BE279,MATCH(TRUE,INDEX(BE73:BE279="",0),0))))</f>
        <v>#REF!</v>
      </c>
      <c r="BG73" t="e">
        <f t="shared" si="74"/>
        <v>#REF!</v>
      </c>
      <c r="BI73" t="e">
        <f>IF(#REF!="","",SUM(#REF!))</f>
        <v>#REF!</v>
      </c>
      <c r="BJ73" t="e">
        <f t="array" ref="BJ73">IF(#REF!="","",SUM(BI73:INDEX(BI73:BI279,MATCH(TRUE,INDEX(BI73:BI279="",0),0))))</f>
        <v>#REF!</v>
      </c>
      <c r="BK73" t="e">
        <f t="shared" si="75"/>
        <v>#REF!</v>
      </c>
      <c r="BM73" t="e">
        <f>IF(#REF!="","",SUM(#REF!))</f>
        <v>#REF!</v>
      </c>
      <c r="BN73" t="e">
        <f t="array" ref="BN73">IF(#REF!="","",SUM(BM73:INDEX(BM73:BM279,MATCH(TRUE,INDEX(BM73:BM279="",0),0))))</f>
        <v>#REF!</v>
      </c>
      <c r="BO73" t="e">
        <f t="shared" si="76"/>
        <v>#REF!</v>
      </c>
      <c r="BQ73" t="e">
        <f>IF(#REF!="","",SUM(#REF!))</f>
        <v>#REF!</v>
      </c>
      <c r="BR73" t="e">
        <f t="array" ref="BR73">IF(#REF!="","",SUM(BQ73:INDEX(BQ73:BQ279,MATCH(TRUE,INDEX(BQ73:BQ279="",0),0))))</f>
        <v>#REF!</v>
      </c>
      <c r="BS73" t="e">
        <f t="shared" si="77"/>
        <v>#REF!</v>
      </c>
      <c r="BU73" t="e">
        <f>IF(#REF!="","",SUM(#REF!))</f>
        <v>#REF!</v>
      </c>
      <c r="BV73" t="e">
        <f t="array" ref="BV73">IF(#REF!="","",SUM(BU73:INDEX(BU73:BU279,MATCH(TRUE,INDEX(BU73:BU279="",0),0))))</f>
        <v>#REF!</v>
      </c>
      <c r="BW73" t="e">
        <f t="shared" si="78"/>
        <v>#REF!</v>
      </c>
      <c r="BY73" t="e">
        <f>IF(#REF!="","",SUM(#REF!))</f>
        <v>#REF!</v>
      </c>
      <c r="BZ73" t="e">
        <f t="array" ref="BZ73">IF(#REF!="","",SUM(BY73:INDEX(BY73:BY279,MATCH(TRUE,INDEX(BY73:BY279="",0),0))))</f>
        <v>#REF!</v>
      </c>
      <c r="CA73" t="e">
        <f t="shared" si="79"/>
        <v>#REF!</v>
      </c>
      <c r="CC73" t="e">
        <f>IF(#REF!="","",SUM(#REF!))</f>
        <v>#REF!</v>
      </c>
      <c r="CD73" t="e">
        <f t="array" ref="CD73">IF(#REF!="","",SUM(CC73:INDEX(CC73:CC279,MATCH(TRUE,INDEX(CC73:CC279="",0),0))))</f>
        <v>#REF!</v>
      </c>
      <c r="CE73" t="e">
        <f t="shared" si="40"/>
        <v>#REF!</v>
      </c>
      <c r="CF73" t="str">
        <f t="array" ref="CF73">IFERROR(INDEX($CE$2:$CE$208,SMALL(IF(1-($CE$2:$CE$208=""),IF(1-(#REF!:#REF!&lt;&gt;""),ROW($CE$2:$CE$208)-ROW($CE$2)+1)), ROWS(#REF!:#REF!))),"")</f>
        <v/>
      </c>
      <c r="CG73" t="e">
        <f>IF(#REF!="","",SUM(#REF!))</f>
        <v>#REF!</v>
      </c>
      <c r="CH73" t="e">
        <f t="array" ref="CH73">IF(#REF!="","",SUM(CG73:INDEX(CG73:CG279,MATCH(TRUE,INDEX(CG73:CG279="",0),0))))</f>
        <v>#REF!</v>
      </c>
      <c r="CI73" t="e">
        <f t="shared" si="41"/>
        <v>#REF!</v>
      </c>
      <c r="CJ73" t="str">
        <f t="array" ref="CJ73">IFERROR(INDEX($CI$2:$CI$208,SMALL(IF(1-($CI$2:$CI$208=""),IF(1-(#REF!:#REF!&lt;&gt;""),ROW($CI$2:$CI$208)-ROW($CI$2)+1)), ROWS(#REF!:#REF!))),"")</f>
        <v/>
      </c>
      <c r="CK73" t="e">
        <f>IF(#REF!="","",SUM(#REF!))</f>
        <v>#REF!</v>
      </c>
      <c r="CL73" t="e">
        <f t="array" ref="CL73">IF(#REF!="","",SUM(CK73:INDEX(CK73:CK279,MATCH(TRUE,INDEX(CK73:CK279="",0),0))))</f>
        <v>#REF!</v>
      </c>
      <c r="CM73" t="e">
        <f t="shared" si="42"/>
        <v>#REF!</v>
      </c>
      <c r="CN73" t="str">
        <f t="array" ref="CN73">IFERROR(INDEX($CM$2:$CM$208,SMALL(IF(1-($CM$2:$CM$208=""),IF(1-(#REF!:#REF!&lt;&gt;""),ROW($CM$2:$CM$208)-ROW($CM$2)+1)), ROWS(#REF!:#REF!))),"")</f>
        <v/>
      </c>
      <c r="CO73" t="e">
        <f>IF(#REF!="","",SUM(#REF!))</f>
        <v>#REF!</v>
      </c>
      <c r="CP73" t="e">
        <f t="array" ref="CP73">IF(#REF!="","",SUM(CO73:INDEX(CO73:CO279,MATCH(TRUE,INDEX(CO73:CO279="",0),0))))</f>
        <v>#REF!</v>
      </c>
      <c r="CQ73" t="e">
        <f t="shared" si="43"/>
        <v>#REF!</v>
      </c>
      <c r="CR73" t="str">
        <f t="array" ref="CR73">IFERROR(INDEX($CQ$2:$CQ$208,SMALL(IF(1-($CQ$2:$CQ$208=""),IF(1-(#REF!:#REF!&lt;&gt;""),ROW($CQ$2:$CQ$208)-ROW($CQ$2)+1)), ROWS(#REF!:#REF!))),"")</f>
        <v/>
      </c>
      <c r="CS73" t="e">
        <f>IF(#REF!="","",SUM(#REF!))</f>
        <v>#REF!</v>
      </c>
      <c r="CT73" t="e">
        <f t="array" ref="CT73">IF(#REF!="","",SUM(CS73:INDEX(CS73:CS279,MATCH(TRUE,INDEX(CS73:CS279="",0),0))))</f>
        <v>#REF!</v>
      </c>
      <c r="CU73" t="e">
        <f t="shared" si="44"/>
        <v>#REF!</v>
      </c>
      <c r="CV73" t="str">
        <f t="array" ref="CV73">IFERROR(INDEX($CU$2:$CU$208,SMALL(IF(1-($CU$2:$CU$208=""),IF(1-(#REF!:#REF!&lt;&gt;""),ROW($CU$2:$CU$208)-ROW($CU$2)+1)), ROWS(#REF!:#REF!))),"")</f>
        <v/>
      </c>
      <c r="CW73" t="e">
        <f>IF(#REF!="","",SUM(#REF!))</f>
        <v>#REF!</v>
      </c>
      <c r="CX73" t="e">
        <f t="array" ref="CX73">IF(#REF!="","",SUM(CW73:INDEX(CW73:CW279,MATCH(TRUE,INDEX(CW73:CW279="",0),0))))</f>
        <v>#REF!</v>
      </c>
      <c r="CY73" t="e">
        <f t="shared" si="45"/>
        <v>#REF!</v>
      </c>
      <c r="CZ73" t="str">
        <f t="array" ref="CZ73">IFERROR(INDEX($CY$2:$CY$208,SMALL(IF(1-($CY$2:$CY$208=""),IF(1-(#REF!:#REF!&lt;&gt;""),ROW($CY$2:$CY$208)-ROW($CY$2)+1)), ROWS(#REF!:#REF!))),"")</f>
        <v/>
      </c>
      <c r="DA73" t="e">
        <f>IF(#REF!="","",SUM(#REF!))</f>
        <v>#REF!</v>
      </c>
      <c r="DB73" t="e">
        <f t="array" ref="DB73">IF(#REF!="","",SUM(DA73:INDEX(DA73:DA279,MATCH(TRUE,INDEX(DA73:DA279="",0),0))))</f>
        <v>#REF!</v>
      </c>
      <c r="DC73" t="e">
        <f t="shared" si="46"/>
        <v>#REF!</v>
      </c>
      <c r="DD73" t="str">
        <f t="array" ref="DD73">IFERROR(INDEX($DC$2:$DC$208,SMALL(IF(1-($DC$2:$DC$208=""),IF(1-(#REF!:#REF!&lt;&gt;""),ROW($DC$2:$DC$208)-ROW($DC$2)+1)), ROWS(#REF!:#REF!))),"")</f>
        <v/>
      </c>
      <c r="DE73" t="e">
        <f>IF(#REF!="","",SUM(#REF!))</f>
        <v>#REF!</v>
      </c>
      <c r="DF73" t="e">
        <f t="array" ref="DF73">IF(#REF!="","",SUM(DE73:INDEX(DE73:DE279,MATCH(TRUE,INDEX(DE73:DE279="",0),0))))</f>
        <v>#REF!</v>
      </c>
      <c r="DG73" t="e">
        <f t="shared" si="47"/>
        <v>#REF!</v>
      </c>
      <c r="DH73" t="str">
        <f t="array" ref="DH73">IFERROR(INDEX($DG$2:$DG$208,SMALL(IF(1-($DG$2:$DG$208=""),IF(1-(#REF!:#REF!&lt;&gt;""),ROW($DG$2:$DG$208)-ROW($DG$2)+1)), ROWS(#REF!:#REF!))),"")</f>
        <v/>
      </c>
      <c r="DI73" t="e">
        <f>IF(#REF!="","",SUM(#REF!))</f>
        <v>#REF!</v>
      </c>
      <c r="DJ73" t="e">
        <f t="array" ref="DJ73">IF(#REF!="","",SUM(DI73:INDEX(DI73:DI279,MATCH(TRUE,INDEX(DI73:DI279="",0),0))))</f>
        <v>#REF!</v>
      </c>
      <c r="DK73" t="e">
        <f t="shared" si="48"/>
        <v>#REF!</v>
      </c>
      <c r="DL73" t="str">
        <f t="array" ref="DL73">IFERROR(INDEX($DK$2:$DK$208,SMALL(IF(1-($DK$2:$DK$208=""),IF(1-(#REF!:#REF!&lt;&gt;""),ROW($DK$2:$DK$208)-ROW($DK$2)+1)), ROWS(#REF!:#REF!))),"")</f>
        <v/>
      </c>
      <c r="DM73" t="e">
        <f>IF(#REF!="","",SUM(#REF!))</f>
        <v>#REF!</v>
      </c>
      <c r="DN73" t="e">
        <f t="array" ref="DN73">IF(#REF!="","",SUM(DM73:INDEX(DM73:DM279,MATCH(TRUE,INDEX(DM73:DM279="",0),0))))</f>
        <v>#REF!</v>
      </c>
      <c r="DO73" t="e">
        <f t="shared" si="49"/>
        <v>#REF!</v>
      </c>
      <c r="DP73" t="str">
        <f t="array" ref="DP73">IFERROR(INDEX($DO$2:$DO$208,SMALL(IF(1-($DO$2:$DO$208=""),IF(1-(#REF!:#REF!&lt;&gt;""),ROW($DO$2:$DO$208)-ROW($DO$2)+1)), ROWS(#REF!:#REF!))),"")</f>
        <v/>
      </c>
      <c r="DQ73" t="e">
        <f>IF(#REF!="","",SUM(#REF!))</f>
        <v>#REF!</v>
      </c>
      <c r="DR73" t="e">
        <f t="array" ref="DR73">IF(#REF!="","",SUM(DQ73:INDEX(DQ73:DQ279,MATCH(TRUE,INDEX(DQ73:DQ279="",0),0))))</f>
        <v>#REF!</v>
      </c>
      <c r="DS73" t="e">
        <f t="shared" si="50"/>
        <v>#REF!</v>
      </c>
      <c r="DT73" t="str">
        <f t="array" ref="DT73">IFERROR(INDEX($DS$2:$DS$208,SMALL(IF(1-($DS$2:$DS$208=""),IF(1-(#REF!:#REF!&lt;&gt;""),ROW($DS$2:$DS$208)-ROW($DS$2)+1)), ROWS(#REF!:#REF!))),"")</f>
        <v/>
      </c>
      <c r="DU73" t="e">
        <f>IF(#REF!="","",SUM(#REF!))</f>
        <v>#REF!</v>
      </c>
      <c r="DV73" t="e">
        <f t="array" ref="DV73">IF(#REF!="","",SUM(DU73:INDEX(DU73:DU279,MATCH(TRUE,INDEX(DU73:DU279="",0),0))))</f>
        <v>#REF!</v>
      </c>
      <c r="DW73" t="e">
        <f t="shared" si="51"/>
        <v>#REF!</v>
      </c>
      <c r="DX73" t="str">
        <f t="array" ref="DX73">IFERROR(INDEX($DW$2:$DW$208,SMALL(IF(1-($DW$2:$DW$208=""),IF(1-(#REF!:#REF!&lt;&gt;""),ROW($DW$2:$DW$208)-ROW($DW$2)+1)), ROWS(#REF!:#REF!))),"")</f>
        <v/>
      </c>
      <c r="DY73" t="e">
        <f>IF(#REF!="","",SUM(#REF!))</f>
        <v>#REF!</v>
      </c>
      <c r="DZ73" t="e">
        <f t="array" ref="DZ73">IF(#REF!="","",SUM(DY73:INDEX(DY73:DY279,MATCH(TRUE,INDEX(DY73:DY279="",0),0))))</f>
        <v>#REF!</v>
      </c>
      <c r="EA73" t="e">
        <f t="shared" si="52"/>
        <v>#REF!</v>
      </c>
      <c r="EB73" t="str">
        <f t="array" ref="EB73">IFERROR(INDEX($EA$2:$EA$208,SMALL(IF(1-($EA$2:$EA$208=""),IF(1-(#REF!:#REF!&lt;&gt;""),ROW($EA$2:$EA$208)-ROW($EA$2)+1)), ROWS(#REF!:#REF!))),"")</f>
        <v/>
      </c>
      <c r="EC73" t="e">
        <f>IF(#REF!="","",SUM(#REF!))</f>
        <v>#REF!</v>
      </c>
      <c r="ED73" t="e">
        <f t="array" ref="ED73">IF(#REF!="","",SUM(EC73:INDEX(EC73:EC279,MATCH(TRUE,INDEX(EC73:EC279="",0),0))))</f>
        <v>#REF!</v>
      </c>
      <c r="EE73" t="e">
        <f t="shared" si="53"/>
        <v>#REF!</v>
      </c>
      <c r="EF73" t="str">
        <f t="array" ref="EF73">IFERROR(INDEX($EE$2:$EE$208,SMALL(IF(1-($EE$2:$EE$208=""),IF(1-(#REF!:#REF!&lt;&gt;""),ROW($EE$2:$EE$208)-ROW($EE$2)+1)), ROWS(#REF!:#REF!))),"")</f>
        <v/>
      </c>
      <c r="EG73" t="e">
        <f>IF(#REF!="","",SUM(#REF!))</f>
        <v>#REF!</v>
      </c>
      <c r="EH73" t="e">
        <f t="array" ref="EH73">IF(#REF!="","",SUM(EG73:INDEX(EG73:EG279,MATCH(TRUE,INDEX(EG73:EG279="",0),0))))</f>
        <v>#REF!</v>
      </c>
      <c r="EI73" t="e">
        <f t="shared" si="54"/>
        <v>#REF!</v>
      </c>
      <c r="EJ73" t="str">
        <f t="array" ref="EJ73">IFERROR(INDEX($EI$2:$EI$208,SMALL(IF(1-($EI$2:$EI$208=""),IF(1-(#REF!:#REF!&lt;&gt;""),ROW($EI$2:$EI$208)-ROW($EI$2)+1)), ROWS(#REF!:#REF!))),"")</f>
        <v/>
      </c>
      <c r="EK73" t="e">
        <f>IF(#REF!="","",SUM(#REF!))</f>
        <v>#REF!</v>
      </c>
      <c r="EL73" t="e">
        <f t="array" ref="EL73">IF(#REF!="","",SUM(EK73:INDEX(EK73:EK279,MATCH(TRUE,INDEX(EK73:EK279="",0),0))))</f>
        <v>#REF!</v>
      </c>
      <c r="EM73" t="e">
        <f t="shared" si="55"/>
        <v>#REF!</v>
      </c>
      <c r="EN73" t="str">
        <f t="array" ref="EN73">IFERROR(INDEX($EM$2:$EM$208,SMALL(IF(1-($EM$2:$EM$208=""),IF(1-(#REF!:#REF!&lt;&gt;""),ROW($EM$2:$EM$208)-ROW($EM$2)+1)), ROWS(#REF!:#REF!))),"")</f>
        <v/>
      </c>
      <c r="EO73" t="e">
        <f>IF(#REF!="","",SUM(#REF!))</f>
        <v>#REF!</v>
      </c>
      <c r="EP73" t="e">
        <f t="array" ref="EP73">IF(#REF!="","",SUM(EO73:INDEX(EO73:EO279,MATCH(TRUE,INDEX(EO73:EO279="",0),0))))</f>
        <v>#REF!</v>
      </c>
      <c r="EQ73" t="e">
        <f t="shared" si="56"/>
        <v>#REF!</v>
      </c>
      <c r="ER73" t="str">
        <f t="array" ref="ER73">IFERROR(INDEX($EQ$2:$EQ$208,SMALL(IF(1-($EQ$2:$EQ$208=""),IF(1-(#REF!:#REF!&lt;&gt;""),ROW($EQ$2:$EQ$208)-ROW($EQ$2)+1)), ROWS(#REF!:#REF!))),"")</f>
        <v/>
      </c>
      <c r="ES73" t="e">
        <f>IF(#REF!="","",SUM(#REF!))</f>
        <v>#REF!</v>
      </c>
      <c r="ET73" t="e">
        <f t="array" ref="ET73">IF(#REF!="","",SUM(ES73:INDEX(ES73:ES279,MATCH(TRUE,INDEX(ES73:ES279="",0),0))))</f>
        <v>#REF!</v>
      </c>
      <c r="EU73" t="e">
        <f t="shared" si="57"/>
        <v>#REF!</v>
      </c>
      <c r="EV73" t="str">
        <f t="array" ref="EV73">IFERROR(INDEX($EU$2:$EU$208,SMALL(IF(1-($EU$2:$EU$208=""),IF(1-(#REF!:#REF!&lt;&gt;""),ROW($EU$2:$EU$208)-ROW($EU$2)+1)), ROWS(#REF!:#REF!))),"")</f>
        <v/>
      </c>
      <c r="EW73" t="e">
        <f>IF(#REF!="","",SUM(#REF!))</f>
        <v>#REF!</v>
      </c>
      <c r="EX73" t="e">
        <f t="array" ref="EX73">IF(#REF!="","",SUM(EW73:INDEX(EW73:EW279,MATCH(TRUE,INDEX(EW73:EW279="",0),0))))</f>
        <v>#REF!</v>
      </c>
      <c r="EY73" t="e">
        <f t="shared" si="58"/>
        <v>#REF!</v>
      </c>
      <c r="EZ73" t="str">
        <f t="array" ref="EZ73">IFERROR(INDEX($EY$2:$EY$208,SMALL(IF(1-($EY$2:$EY$208=""),IF(1-(#REF!:#REF!&lt;&gt;""),ROW($EY$2:$EY$208)-ROW($EY$2)+1)), ROWS(#REF!:#REF!))),"")</f>
        <v/>
      </c>
      <c r="FA73" t="e">
        <f>IF(#REF!="","",SUM(#REF!))</f>
        <v>#REF!</v>
      </c>
      <c r="FB73" t="e">
        <f t="array" ref="FB73">IF(#REF!="","",SUM(FA73:INDEX(FA73:FA279,MATCH(TRUE,INDEX(FA73:FA279="",0),0))))</f>
        <v>#REF!</v>
      </c>
      <c r="FC73" t="e">
        <f t="shared" si="59"/>
        <v>#REF!</v>
      </c>
      <c r="FD73" t="str">
        <f t="array" ref="FD73">IFERROR(INDEX($FC$2:$FC$208,SMALL(IF(1-($FC$2:$FC$208=""),IF(1-(#REF!:#REF!&lt;&gt;""),ROW($FC$2:$FC$208)-ROW($FC$2)+1)), ROWS(#REF!:#REF!))),"")</f>
        <v/>
      </c>
    </row>
    <row r="74" spans="1:160" x14ac:dyDescent="0.25">
      <c r="A74" t="e">
        <f>IF(#REF!="","",SUM(#REF!))</f>
        <v>#REF!</v>
      </c>
      <c r="B74" t="e">
        <f t="array" ref="B74">IF(#REF!="","",SUM($A74:INDEX(A74:$A$208,MATCH(TRUE,INDEX($A74:$A$208="",0),0))))</f>
        <v>#REF!</v>
      </c>
      <c r="C74" t="e">
        <f t="shared" si="60"/>
        <v>#REF!</v>
      </c>
      <c r="E74" t="e">
        <f>IF(#REF!="","",SUM(#REF!))</f>
        <v>#REF!</v>
      </c>
      <c r="F74" t="e">
        <f t="array" ref="F74">IF(#REF!="","",SUM($E74:INDEX(E74:$E$208,MATCH(TRUE,INDEX($E74:$E$208="",0),0))))</f>
        <v>#REF!</v>
      </c>
      <c r="G74" t="e">
        <f t="shared" si="61"/>
        <v>#REF!</v>
      </c>
      <c r="I74" t="e">
        <f>IF(#REF!="","",SUM(#REF!))</f>
        <v>#REF!</v>
      </c>
      <c r="J74" t="e">
        <f t="array" ref="J74">IF(#REF!="","",SUM(I74:INDEX(I74:I280,MATCH(TRUE,INDEX(I74:I280="",0),0))))</f>
        <v>#REF!</v>
      </c>
      <c r="K74" t="e">
        <f t="shared" si="62"/>
        <v>#REF!</v>
      </c>
      <c r="M74" t="e">
        <f>IF(#REF!="","",SUM(#REF!))</f>
        <v>#REF!</v>
      </c>
      <c r="N74" t="e">
        <f t="array" ref="N74">IF(#REF!="","",SUM(M74:INDEX(M74:M280,MATCH(TRUE,INDEX(M74:M280="",0),0))))</f>
        <v>#REF!</v>
      </c>
      <c r="O74" t="e">
        <f t="shared" si="63"/>
        <v>#REF!</v>
      </c>
      <c r="Q74" t="e">
        <f>IF(#REF!="","",SUM(#REF!))</f>
        <v>#REF!</v>
      </c>
      <c r="R74" t="e">
        <f t="array" ref="R74">IF(#REF!="","",SUM(Q74:INDEX(Q74:Q280,MATCH(TRUE,INDEX(Q74:Q280="",0),0))))</f>
        <v>#REF!</v>
      </c>
      <c r="S74" t="e">
        <f t="shared" si="64"/>
        <v>#REF!</v>
      </c>
      <c r="U74" t="e">
        <f>IF(#REF!="","",SUM(#REF!))</f>
        <v>#REF!</v>
      </c>
      <c r="V74" t="e">
        <f t="array" ref="V74">IF(#REF!="","",SUM(U74:INDEX(U74:U280,MATCH(TRUE,INDEX(U74:U280="",0),0))))</f>
        <v>#REF!</v>
      </c>
      <c r="W74" t="e">
        <f t="shared" si="65"/>
        <v>#REF!</v>
      </c>
      <c r="Y74" t="e">
        <f>IF(#REF!="","",SUM(#REF!))</f>
        <v>#REF!</v>
      </c>
      <c r="Z74" t="e">
        <f t="array" ref="Z74">IF(#REF!="","",SUM(Y74:INDEX(Y74:Y280,MATCH(TRUE,INDEX(Y74:Y280="",0),0))))</f>
        <v>#REF!</v>
      </c>
      <c r="AA74" t="e">
        <f t="shared" si="66"/>
        <v>#REF!</v>
      </c>
      <c r="AC74" t="e">
        <f>IF(#REF!="","",SUM(#REF!))</f>
        <v>#REF!</v>
      </c>
      <c r="AD74" t="e">
        <f t="array" ref="AD74">IF(#REF!="","",SUM(AC74:INDEX(AC74:AC280,MATCH(TRUE,INDEX(AC74:AC280="",0),0))))</f>
        <v>#REF!</v>
      </c>
      <c r="AE74" t="e">
        <f t="shared" si="67"/>
        <v>#REF!</v>
      </c>
      <c r="AG74" t="e">
        <f>IF(#REF!="","",SUM(#REF!))</f>
        <v>#REF!</v>
      </c>
      <c r="AH74" t="e">
        <f t="array" ref="AH74">IF(#REF!="","",SUM(AG74:INDEX(AG74:AG280,MATCH(TRUE,INDEX(AG74:AG280="",0),0))))</f>
        <v>#REF!</v>
      </c>
      <c r="AI74" t="e">
        <f t="shared" si="68"/>
        <v>#REF!</v>
      </c>
      <c r="AK74" t="e">
        <f>IF(#REF!="","",SUM(#REF!))</f>
        <v>#REF!</v>
      </c>
      <c r="AL74" t="e">
        <f t="array" ref="AL74">IF(#REF!="","",SUM(AK74:INDEX(AK74:AK280,MATCH(TRUE,INDEX(AK74:AK280="",0),0))))</f>
        <v>#REF!</v>
      </c>
      <c r="AM74" t="e">
        <f t="shared" si="69"/>
        <v>#REF!</v>
      </c>
      <c r="AO74" t="e">
        <f>IF(#REF!="","",SUM(#REF!))</f>
        <v>#REF!</v>
      </c>
      <c r="AP74" t="e">
        <f t="array" ref="AP74">IF(#REF!="","",SUM(AO74:INDEX(AO74:AO280,MATCH(TRUE,INDEX(AO74:AO280="",0),0))))</f>
        <v>#REF!</v>
      </c>
      <c r="AQ74" t="e">
        <f t="shared" si="70"/>
        <v>#REF!</v>
      </c>
      <c r="AS74" t="e">
        <f>IF(#REF!="","",SUM(#REF!))</f>
        <v>#REF!</v>
      </c>
      <c r="AT74" t="e">
        <f t="array" ref="AT74">IF(#REF!="","",SUM(AS74:INDEX(AS74:AS280,MATCH(TRUE,INDEX(AS74:AS280="",0),0))))</f>
        <v>#REF!</v>
      </c>
      <c r="AU74" t="e">
        <f t="shared" si="71"/>
        <v>#REF!</v>
      </c>
      <c r="AW74" t="e">
        <f>IF(#REF!="","",SUM(#REF!))</f>
        <v>#REF!</v>
      </c>
      <c r="AX74" t="e">
        <f t="array" ref="AX74">IF(#REF!="","",SUM(AW74:INDEX(AW74:AW280,MATCH(TRUE,INDEX(AW74:AW280="",0),0))))</f>
        <v>#REF!</v>
      </c>
      <c r="AY74" t="e">
        <f t="shared" si="72"/>
        <v>#REF!</v>
      </c>
      <c r="BA74" t="e">
        <f>IF(#REF!="","",SUM(#REF!))</f>
        <v>#REF!</v>
      </c>
      <c r="BB74" t="e">
        <f t="array" ref="BB74">IF(#REF!="","",SUM(BA74:INDEX(BA74:BA280,MATCH(TRUE,INDEX(BA74:BA280="",0),0))))</f>
        <v>#REF!</v>
      </c>
      <c r="BC74" t="e">
        <f t="shared" si="73"/>
        <v>#REF!</v>
      </c>
      <c r="BE74" t="e">
        <f>IF(#REF!="","",SUM(#REF!))</f>
        <v>#REF!</v>
      </c>
      <c r="BF74" t="e">
        <f t="array" ref="BF74">IF(#REF!="","",SUM(BE74:INDEX(BE74:BE280,MATCH(TRUE,INDEX(BE74:BE280="",0),0))))</f>
        <v>#REF!</v>
      </c>
      <c r="BG74" t="e">
        <f t="shared" si="74"/>
        <v>#REF!</v>
      </c>
      <c r="BI74" t="e">
        <f>IF(#REF!="","",SUM(#REF!))</f>
        <v>#REF!</v>
      </c>
      <c r="BJ74" t="e">
        <f t="array" ref="BJ74">IF(#REF!="","",SUM(BI74:INDEX(BI74:BI280,MATCH(TRUE,INDEX(BI74:BI280="",0),0))))</f>
        <v>#REF!</v>
      </c>
      <c r="BK74" t="e">
        <f t="shared" si="75"/>
        <v>#REF!</v>
      </c>
      <c r="BM74" t="e">
        <f>IF(#REF!="","",SUM(#REF!))</f>
        <v>#REF!</v>
      </c>
      <c r="BN74" t="e">
        <f t="array" ref="BN74">IF(#REF!="","",SUM(BM74:INDEX(BM74:BM280,MATCH(TRUE,INDEX(BM74:BM280="",0),0))))</f>
        <v>#REF!</v>
      </c>
      <c r="BO74" t="e">
        <f t="shared" si="76"/>
        <v>#REF!</v>
      </c>
      <c r="BQ74" t="e">
        <f>IF(#REF!="","",SUM(#REF!))</f>
        <v>#REF!</v>
      </c>
      <c r="BR74" t="e">
        <f t="array" ref="BR74">IF(#REF!="","",SUM(BQ74:INDEX(BQ74:BQ280,MATCH(TRUE,INDEX(BQ74:BQ280="",0),0))))</f>
        <v>#REF!</v>
      </c>
      <c r="BS74" t="e">
        <f t="shared" si="77"/>
        <v>#REF!</v>
      </c>
      <c r="BU74" t="e">
        <f>IF(#REF!="","",SUM(#REF!))</f>
        <v>#REF!</v>
      </c>
      <c r="BV74" t="e">
        <f t="array" ref="BV74">IF(#REF!="","",SUM(BU74:INDEX(BU74:BU280,MATCH(TRUE,INDEX(BU74:BU280="",0),0))))</f>
        <v>#REF!</v>
      </c>
      <c r="BW74" t="e">
        <f t="shared" si="78"/>
        <v>#REF!</v>
      </c>
      <c r="BY74" t="e">
        <f>IF(#REF!="","",SUM(#REF!))</f>
        <v>#REF!</v>
      </c>
      <c r="BZ74" t="e">
        <f t="array" ref="BZ74">IF(#REF!="","",SUM(BY74:INDEX(BY74:BY280,MATCH(TRUE,INDEX(BY74:BY280="",0),0))))</f>
        <v>#REF!</v>
      </c>
      <c r="CA74" t="e">
        <f t="shared" si="79"/>
        <v>#REF!</v>
      </c>
      <c r="CC74" t="e">
        <f>IF(#REF!="","",SUM(#REF!))</f>
        <v>#REF!</v>
      </c>
      <c r="CD74" t="e">
        <f t="array" ref="CD74">IF(#REF!="","",SUM(CC74:INDEX(CC74:CC280,MATCH(TRUE,INDEX(CC74:CC280="",0),0))))</f>
        <v>#REF!</v>
      </c>
      <c r="CE74" t="e">
        <f t="shared" si="40"/>
        <v>#REF!</v>
      </c>
      <c r="CF74" t="str">
        <f t="array" ref="CF74">IFERROR(INDEX($CE$2:$CE$208,SMALL(IF(1-($CE$2:$CE$208=""),IF(1-(#REF!:#REF!&lt;&gt;""),ROW($CE$2:$CE$208)-ROW($CE$2)+1)), ROWS(#REF!:#REF!))),"")</f>
        <v/>
      </c>
      <c r="CG74" t="e">
        <f>IF(#REF!="","",SUM(#REF!))</f>
        <v>#REF!</v>
      </c>
      <c r="CH74" t="e">
        <f t="array" ref="CH74">IF(#REF!="","",SUM(CG74:INDEX(CG74:CG280,MATCH(TRUE,INDEX(CG74:CG280="",0),0))))</f>
        <v>#REF!</v>
      </c>
      <c r="CI74" t="e">
        <f t="shared" si="41"/>
        <v>#REF!</v>
      </c>
      <c r="CJ74" t="str">
        <f t="array" ref="CJ74">IFERROR(INDEX($CI$2:$CI$208,SMALL(IF(1-($CI$2:$CI$208=""),IF(1-(#REF!:#REF!&lt;&gt;""),ROW($CI$2:$CI$208)-ROW($CI$2)+1)), ROWS(#REF!:#REF!))),"")</f>
        <v/>
      </c>
      <c r="CK74" t="e">
        <f>IF(#REF!="","",SUM(#REF!))</f>
        <v>#REF!</v>
      </c>
      <c r="CL74" t="e">
        <f t="array" ref="CL74">IF(#REF!="","",SUM(CK74:INDEX(CK74:CK280,MATCH(TRUE,INDEX(CK74:CK280="",0),0))))</f>
        <v>#REF!</v>
      </c>
      <c r="CM74" t="e">
        <f t="shared" si="42"/>
        <v>#REF!</v>
      </c>
      <c r="CN74" t="str">
        <f t="array" ref="CN74">IFERROR(INDEX($CM$2:$CM$208,SMALL(IF(1-($CM$2:$CM$208=""),IF(1-(#REF!:#REF!&lt;&gt;""),ROW($CM$2:$CM$208)-ROW($CM$2)+1)), ROWS(#REF!:#REF!))),"")</f>
        <v/>
      </c>
      <c r="CO74" t="e">
        <f>IF(#REF!="","",SUM(#REF!))</f>
        <v>#REF!</v>
      </c>
      <c r="CP74" t="e">
        <f t="array" ref="CP74">IF(#REF!="","",SUM(CO74:INDEX(CO74:CO280,MATCH(TRUE,INDEX(CO74:CO280="",0),0))))</f>
        <v>#REF!</v>
      </c>
      <c r="CQ74" t="e">
        <f t="shared" si="43"/>
        <v>#REF!</v>
      </c>
      <c r="CR74" t="str">
        <f t="array" ref="CR74">IFERROR(INDEX($CQ$2:$CQ$208,SMALL(IF(1-($CQ$2:$CQ$208=""),IF(1-(#REF!:#REF!&lt;&gt;""),ROW($CQ$2:$CQ$208)-ROW($CQ$2)+1)), ROWS(#REF!:#REF!))),"")</f>
        <v/>
      </c>
      <c r="CS74" t="e">
        <f>IF(#REF!="","",SUM(#REF!))</f>
        <v>#REF!</v>
      </c>
      <c r="CT74" t="e">
        <f t="array" ref="CT74">IF(#REF!="","",SUM(CS74:INDEX(CS74:CS280,MATCH(TRUE,INDEX(CS74:CS280="",0),0))))</f>
        <v>#REF!</v>
      </c>
      <c r="CU74" t="e">
        <f t="shared" si="44"/>
        <v>#REF!</v>
      </c>
      <c r="CV74" t="str">
        <f t="array" ref="CV74">IFERROR(INDEX($CU$2:$CU$208,SMALL(IF(1-($CU$2:$CU$208=""),IF(1-(#REF!:#REF!&lt;&gt;""),ROW($CU$2:$CU$208)-ROW($CU$2)+1)), ROWS(#REF!:#REF!))),"")</f>
        <v/>
      </c>
      <c r="CW74" t="e">
        <f>IF(#REF!="","",SUM(#REF!))</f>
        <v>#REF!</v>
      </c>
      <c r="CX74" t="e">
        <f t="array" ref="CX74">IF(#REF!="","",SUM(CW74:INDEX(CW74:CW280,MATCH(TRUE,INDEX(CW74:CW280="",0),0))))</f>
        <v>#REF!</v>
      </c>
      <c r="CY74" t="e">
        <f t="shared" si="45"/>
        <v>#REF!</v>
      </c>
      <c r="CZ74" t="str">
        <f t="array" ref="CZ74">IFERROR(INDEX($CY$2:$CY$208,SMALL(IF(1-($CY$2:$CY$208=""),IF(1-(#REF!:#REF!&lt;&gt;""),ROW($CY$2:$CY$208)-ROW($CY$2)+1)), ROWS(#REF!:#REF!))),"")</f>
        <v/>
      </c>
      <c r="DA74" t="e">
        <f>IF(#REF!="","",SUM(#REF!))</f>
        <v>#REF!</v>
      </c>
      <c r="DB74" t="e">
        <f t="array" ref="DB74">IF(#REF!="","",SUM(DA74:INDEX(DA74:DA280,MATCH(TRUE,INDEX(DA74:DA280="",0),0))))</f>
        <v>#REF!</v>
      </c>
      <c r="DC74" t="e">
        <f t="shared" si="46"/>
        <v>#REF!</v>
      </c>
      <c r="DD74" t="str">
        <f t="array" ref="DD74">IFERROR(INDEX($DC$2:$DC$208,SMALL(IF(1-($DC$2:$DC$208=""),IF(1-(#REF!:#REF!&lt;&gt;""),ROW($DC$2:$DC$208)-ROW($DC$2)+1)), ROWS(#REF!:#REF!))),"")</f>
        <v/>
      </c>
      <c r="DE74" t="e">
        <f>IF(#REF!="","",SUM(#REF!))</f>
        <v>#REF!</v>
      </c>
      <c r="DF74" t="e">
        <f t="array" ref="DF74">IF(#REF!="","",SUM(DE74:INDEX(DE74:DE280,MATCH(TRUE,INDEX(DE74:DE280="",0),0))))</f>
        <v>#REF!</v>
      </c>
      <c r="DG74" t="e">
        <f t="shared" si="47"/>
        <v>#REF!</v>
      </c>
      <c r="DH74" t="str">
        <f t="array" ref="DH74">IFERROR(INDEX($DG$2:$DG$208,SMALL(IF(1-($DG$2:$DG$208=""),IF(1-(#REF!:#REF!&lt;&gt;""),ROW($DG$2:$DG$208)-ROW($DG$2)+1)), ROWS(#REF!:#REF!))),"")</f>
        <v/>
      </c>
      <c r="DI74" t="e">
        <f>IF(#REF!="","",SUM(#REF!))</f>
        <v>#REF!</v>
      </c>
      <c r="DJ74" t="e">
        <f t="array" ref="DJ74">IF(#REF!="","",SUM(DI74:INDEX(DI74:DI280,MATCH(TRUE,INDEX(DI74:DI280="",0),0))))</f>
        <v>#REF!</v>
      </c>
      <c r="DK74" t="e">
        <f t="shared" si="48"/>
        <v>#REF!</v>
      </c>
      <c r="DL74" t="str">
        <f t="array" ref="DL74">IFERROR(INDEX($DK$2:$DK$208,SMALL(IF(1-($DK$2:$DK$208=""),IF(1-(#REF!:#REF!&lt;&gt;""),ROW($DK$2:$DK$208)-ROW($DK$2)+1)), ROWS(#REF!:#REF!))),"")</f>
        <v/>
      </c>
      <c r="DM74" t="e">
        <f>IF(#REF!="","",SUM(#REF!))</f>
        <v>#REF!</v>
      </c>
      <c r="DN74" t="e">
        <f t="array" ref="DN74">IF(#REF!="","",SUM(DM74:INDEX(DM74:DM280,MATCH(TRUE,INDEX(DM74:DM280="",0),0))))</f>
        <v>#REF!</v>
      </c>
      <c r="DO74" t="e">
        <f t="shared" si="49"/>
        <v>#REF!</v>
      </c>
      <c r="DP74" t="str">
        <f t="array" ref="DP74">IFERROR(INDEX($DO$2:$DO$208,SMALL(IF(1-($DO$2:$DO$208=""),IF(1-(#REF!:#REF!&lt;&gt;""),ROW($DO$2:$DO$208)-ROW($DO$2)+1)), ROWS(#REF!:#REF!))),"")</f>
        <v/>
      </c>
      <c r="DQ74" t="e">
        <f>IF(#REF!="","",SUM(#REF!))</f>
        <v>#REF!</v>
      </c>
      <c r="DR74" t="e">
        <f t="array" ref="DR74">IF(#REF!="","",SUM(DQ74:INDEX(DQ74:DQ280,MATCH(TRUE,INDEX(DQ74:DQ280="",0),0))))</f>
        <v>#REF!</v>
      </c>
      <c r="DS74" t="e">
        <f t="shared" si="50"/>
        <v>#REF!</v>
      </c>
      <c r="DT74" t="str">
        <f t="array" ref="DT74">IFERROR(INDEX($DS$2:$DS$208,SMALL(IF(1-($DS$2:$DS$208=""),IF(1-(#REF!:#REF!&lt;&gt;""),ROW($DS$2:$DS$208)-ROW($DS$2)+1)), ROWS(#REF!:#REF!))),"")</f>
        <v/>
      </c>
      <c r="DU74" t="e">
        <f>IF(#REF!="","",SUM(#REF!))</f>
        <v>#REF!</v>
      </c>
      <c r="DV74" t="e">
        <f t="array" ref="DV74">IF(#REF!="","",SUM(DU74:INDEX(DU74:DU280,MATCH(TRUE,INDEX(DU74:DU280="",0),0))))</f>
        <v>#REF!</v>
      </c>
      <c r="DW74" t="e">
        <f t="shared" si="51"/>
        <v>#REF!</v>
      </c>
      <c r="DX74" t="str">
        <f t="array" ref="DX74">IFERROR(INDEX($DW$2:$DW$208,SMALL(IF(1-($DW$2:$DW$208=""),IF(1-(#REF!:#REF!&lt;&gt;""),ROW($DW$2:$DW$208)-ROW($DW$2)+1)), ROWS(#REF!:#REF!))),"")</f>
        <v/>
      </c>
      <c r="DY74" t="e">
        <f>IF(#REF!="","",SUM(#REF!))</f>
        <v>#REF!</v>
      </c>
      <c r="DZ74" t="e">
        <f t="array" ref="DZ74">IF(#REF!="","",SUM(DY74:INDEX(DY74:DY280,MATCH(TRUE,INDEX(DY74:DY280="",0),0))))</f>
        <v>#REF!</v>
      </c>
      <c r="EA74" t="e">
        <f t="shared" si="52"/>
        <v>#REF!</v>
      </c>
      <c r="EB74" t="str">
        <f t="array" ref="EB74">IFERROR(INDEX($EA$2:$EA$208,SMALL(IF(1-($EA$2:$EA$208=""),IF(1-(#REF!:#REF!&lt;&gt;""),ROW($EA$2:$EA$208)-ROW($EA$2)+1)), ROWS(#REF!:#REF!))),"")</f>
        <v/>
      </c>
      <c r="EC74" t="e">
        <f>IF(#REF!="","",SUM(#REF!))</f>
        <v>#REF!</v>
      </c>
      <c r="ED74" t="e">
        <f t="array" ref="ED74">IF(#REF!="","",SUM(EC74:INDEX(EC74:EC280,MATCH(TRUE,INDEX(EC74:EC280="",0),0))))</f>
        <v>#REF!</v>
      </c>
      <c r="EE74" t="e">
        <f t="shared" si="53"/>
        <v>#REF!</v>
      </c>
      <c r="EF74" t="str">
        <f t="array" ref="EF74">IFERROR(INDEX($EE$2:$EE$208,SMALL(IF(1-($EE$2:$EE$208=""),IF(1-(#REF!:#REF!&lt;&gt;""),ROW($EE$2:$EE$208)-ROW($EE$2)+1)), ROWS(#REF!:#REF!))),"")</f>
        <v/>
      </c>
      <c r="EG74" t="e">
        <f>IF(#REF!="","",SUM(#REF!))</f>
        <v>#REF!</v>
      </c>
      <c r="EH74" t="e">
        <f t="array" ref="EH74">IF(#REF!="","",SUM(EG74:INDEX(EG74:EG280,MATCH(TRUE,INDEX(EG74:EG280="",0),0))))</f>
        <v>#REF!</v>
      </c>
      <c r="EI74" t="e">
        <f t="shared" si="54"/>
        <v>#REF!</v>
      </c>
      <c r="EJ74" t="str">
        <f t="array" ref="EJ74">IFERROR(INDEX($EI$2:$EI$208,SMALL(IF(1-($EI$2:$EI$208=""),IF(1-(#REF!:#REF!&lt;&gt;""),ROW($EI$2:$EI$208)-ROW($EI$2)+1)), ROWS(#REF!:#REF!))),"")</f>
        <v/>
      </c>
      <c r="EK74" t="e">
        <f>IF(#REF!="","",SUM(#REF!))</f>
        <v>#REF!</v>
      </c>
      <c r="EL74" t="e">
        <f t="array" ref="EL74">IF(#REF!="","",SUM(EK74:INDEX(EK74:EK280,MATCH(TRUE,INDEX(EK74:EK280="",0),0))))</f>
        <v>#REF!</v>
      </c>
      <c r="EM74" t="e">
        <f t="shared" si="55"/>
        <v>#REF!</v>
      </c>
      <c r="EN74" t="str">
        <f t="array" ref="EN74">IFERROR(INDEX($EM$2:$EM$208,SMALL(IF(1-($EM$2:$EM$208=""),IF(1-(#REF!:#REF!&lt;&gt;""),ROW($EM$2:$EM$208)-ROW($EM$2)+1)), ROWS(#REF!:#REF!))),"")</f>
        <v/>
      </c>
      <c r="EO74" t="e">
        <f>IF(#REF!="","",SUM(#REF!))</f>
        <v>#REF!</v>
      </c>
      <c r="EP74" t="e">
        <f t="array" ref="EP74">IF(#REF!="","",SUM(EO74:INDEX(EO74:EO280,MATCH(TRUE,INDEX(EO74:EO280="",0),0))))</f>
        <v>#REF!</v>
      </c>
      <c r="EQ74" t="e">
        <f t="shared" si="56"/>
        <v>#REF!</v>
      </c>
      <c r="ER74" t="str">
        <f t="array" ref="ER74">IFERROR(INDEX($EQ$2:$EQ$208,SMALL(IF(1-($EQ$2:$EQ$208=""),IF(1-(#REF!:#REF!&lt;&gt;""),ROW($EQ$2:$EQ$208)-ROW($EQ$2)+1)), ROWS(#REF!:#REF!))),"")</f>
        <v/>
      </c>
      <c r="ES74" t="e">
        <f>IF(#REF!="","",SUM(#REF!))</f>
        <v>#REF!</v>
      </c>
      <c r="ET74" t="e">
        <f t="array" ref="ET74">IF(#REF!="","",SUM(ES74:INDEX(ES74:ES280,MATCH(TRUE,INDEX(ES74:ES280="",0),0))))</f>
        <v>#REF!</v>
      </c>
      <c r="EU74" t="e">
        <f t="shared" si="57"/>
        <v>#REF!</v>
      </c>
      <c r="EV74" t="str">
        <f t="array" ref="EV74">IFERROR(INDEX($EU$2:$EU$208,SMALL(IF(1-($EU$2:$EU$208=""),IF(1-(#REF!:#REF!&lt;&gt;""),ROW($EU$2:$EU$208)-ROW($EU$2)+1)), ROWS(#REF!:#REF!))),"")</f>
        <v/>
      </c>
      <c r="EW74" t="e">
        <f>IF(#REF!="","",SUM(#REF!))</f>
        <v>#REF!</v>
      </c>
      <c r="EX74" t="e">
        <f t="array" ref="EX74">IF(#REF!="","",SUM(EW74:INDEX(EW74:EW280,MATCH(TRUE,INDEX(EW74:EW280="",0),0))))</f>
        <v>#REF!</v>
      </c>
      <c r="EY74" t="e">
        <f t="shared" si="58"/>
        <v>#REF!</v>
      </c>
      <c r="EZ74" t="str">
        <f t="array" ref="EZ74">IFERROR(INDEX($EY$2:$EY$208,SMALL(IF(1-($EY$2:$EY$208=""),IF(1-(#REF!:#REF!&lt;&gt;""),ROW($EY$2:$EY$208)-ROW($EY$2)+1)), ROWS(#REF!:#REF!))),"")</f>
        <v/>
      </c>
      <c r="FA74" t="e">
        <f>IF(#REF!="","",SUM(#REF!))</f>
        <v>#REF!</v>
      </c>
      <c r="FB74" t="e">
        <f t="array" ref="FB74">IF(#REF!="","",SUM(FA74:INDEX(FA74:FA280,MATCH(TRUE,INDEX(FA74:FA280="",0),0))))</f>
        <v>#REF!</v>
      </c>
      <c r="FC74" t="e">
        <f t="shared" si="59"/>
        <v>#REF!</v>
      </c>
      <c r="FD74" t="str">
        <f t="array" ref="FD74">IFERROR(INDEX($FC$2:$FC$208,SMALL(IF(1-($FC$2:$FC$208=""),IF(1-(#REF!:#REF!&lt;&gt;""),ROW($FC$2:$FC$208)-ROW($FC$2)+1)), ROWS(#REF!:#REF!))),"")</f>
        <v/>
      </c>
    </row>
    <row r="75" spans="1:160" x14ac:dyDescent="0.25">
      <c r="A75" t="e">
        <f>IF(#REF!="","",SUM(#REF!))</f>
        <v>#REF!</v>
      </c>
      <c r="B75" t="e">
        <f t="array" ref="B75">IF(#REF!="","",SUM($A75:INDEX(A75:$A$208,MATCH(TRUE,INDEX($A75:$A$208="",0),0))))</f>
        <v>#REF!</v>
      </c>
      <c r="C75" t="e">
        <f t="shared" si="60"/>
        <v>#REF!</v>
      </c>
      <c r="E75" t="e">
        <f>IF(#REF!="","",SUM(#REF!))</f>
        <v>#REF!</v>
      </c>
      <c r="F75" t="e">
        <f t="array" ref="F75">IF(#REF!="","",SUM($E75:INDEX(E75:$E$208,MATCH(TRUE,INDEX($E75:$E$208="",0),0))))</f>
        <v>#REF!</v>
      </c>
      <c r="G75" t="e">
        <f t="shared" si="61"/>
        <v>#REF!</v>
      </c>
      <c r="I75" t="e">
        <f>IF(#REF!="","",SUM(#REF!))</f>
        <v>#REF!</v>
      </c>
      <c r="J75" t="e">
        <f t="array" ref="J75">IF(#REF!="","",SUM(I75:INDEX(I75:I281,MATCH(TRUE,INDEX(I75:I281="",0),0))))</f>
        <v>#REF!</v>
      </c>
      <c r="K75" t="e">
        <f t="shared" si="62"/>
        <v>#REF!</v>
      </c>
      <c r="M75" t="e">
        <f>IF(#REF!="","",SUM(#REF!))</f>
        <v>#REF!</v>
      </c>
      <c r="N75" t="e">
        <f t="array" ref="N75">IF(#REF!="","",SUM(M75:INDEX(M75:M281,MATCH(TRUE,INDEX(M75:M281="",0),0))))</f>
        <v>#REF!</v>
      </c>
      <c r="O75" t="e">
        <f t="shared" si="63"/>
        <v>#REF!</v>
      </c>
      <c r="Q75" t="e">
        <f>IF(#REF!="","",SUM(#REF!))</f>
        <v>#REF!</v>
      </c>
      <c r="R75" t="e">
        <f t="array" ref="R75">IF(#REF!="","",SUM(Q75:INDEX(Q75:Q281,MATCH(TRUE,INDEX(Q75:Q281="",0),0))))</f>
        <v>#REF!</v>
      </c>
      <c r="S75" t="e">
        <f t="shared" si="64"/>
        <v>#REF!</v>
      </c>
      <c r="U75" t="e">
        <f>IF(#REF!="","",SUM(#REF!))</f>
        <v>#REF!</v>
      </c>
      <c r="V75" t="e">
        <f t="array" ref="V75">IF(#REF!="","",SUM(U75:INDEX(U75:U281,MATCH(TRUE,INDEX(U75:U281="",0),0))))</f>
        <v>#REF!</v>
      </c>
      <c r="W75" t="e">
        <f t="shared" si="65"/>
        <v>#REF!</v>
      </c>
      <c r="Y75" t="e">
        <f>IF(#REF!="","",SUM(#REF!))</f>
        <v>#REF!</v>
      </c>
      <c r="Z75" t="e">
        <f t="array" ref="Z75">IF(#REF!="","",SUM(Y75:INDEX(Y75:Y281,MATCH(TRUE,INDEX(Y75:Y281="",0),0))))</f>
        <v>#REF!</v>
      </c>
      <c r="AA75" t="e">
        <f t="shared" si="66"/>
        <v>#REF!</v>
      </c>
      <c r="AC75" t="e">
        <f>IF(#REF!="","",SUM(#REF!))</f>
        <v>#REF!</v>
      </c>
      <c r="AD75" t="e">
        <f t="array" ref="AD75">IF(#REF!="","",SUM(AC75:INDEX(AC75:AC281,MATCH(TRUE,INDEX(AC75:AC281="",0),0))))</f>
        <v>#REF!</v>
      </c>
      <c r="AE75" t="e">
        <f t="shared" si="67"/>
        <v>#REF!</v>
      </c>
      <c r="AG75" t="e">
        <f>IF(#REF!="","",SUM(#REF!))</f>
        <v>#REF!</v>
      </c>
      <c r="AH75" t="e">
        <f t="array" ref="AH75">IF(#REF!="","",SUM(AG75:INDEX(AG75:AG281,MATCH(TRUE,INDEX(AG75:AG281="",0),0))))</f>
        <v>#REF!</v>
      </c>
      <c r="AI75" t="e">
        <f t="shared" si="68"/>
        <v>#REF!</v>
      </c>
      <c r="AK75" t="e">
        <f>IF(#REF!="","",SUM(#REF!))</f>
        <v>#REF!</v>
      </c>
      <c r="AL75" t="e">
        <f t="array" ref="AL75">IF(#REF!="","",SUM(AK75:INDEX(AK75:AK281,MATCH(TRUE,INDEX(AK75:AK281="",0),0))))</f>
        <v>#REF!</v>
      </c>
      <c r="AM75" t="e">
        <f t="shared" si="69"/>
        <v>#REF!</v>
      </c>
      <c r="AO75" t="e">
        <f>IF(#REF!="","",SUM(#REF!))</f>
        <v>#REF!</v>
      </c>
      <c r="AP75" t="e">
        <f t="array" ref="AP75">IF(#REF!="","",SUM(AO75:INDEX(AO75:AO281,MATCH(TRUE,INDEX(AO75:AO281="",0),0))))</f>
        <v>#REF!</v>
      </c>
      <c r="AQ75" t="e">
        <f t="shared" si="70"/>
        <v>#REF!</v>
      </c>
      <c r="AS75" t="e">
        <f>IF(#REF!="","",SUM(#REF!))</f>
        <v>#REF!</v>
      </c>
      <c r="AT75" t="e">
        <f t="array" ref="AT75">IF(#REF!="","",SUM(AS75:INDEX(AS75:AS281,MATCH(TRUE,INDEX(AS75:AS281="",0),0))))</f>
        <v>#REF!</v>
      </c>
      <c r="AU75" t="e">
        <f t="shared" si="71"/>
        <v>#REF!</v>
      </c>
      <c r="AW75" t="e">
        <f>IF(#REF!="","",SUM(#REF!))</f>
        <v>#REF!</v>
      </c>
      <c r="AX75" t="e">
        <f t="array" ref="AX75">IF(#REF!="","",SUM(AW75:INDEX(AW75:AW281,MATCH(TRUE,INDEX(AW75:AW281="",0),0))))</f>
        <v>#REF!</v>
      </c>
      <c r="AY75" t="e">
        <f t="shared" si="72"/>
        <v>#REF!</v>
      </c>
      <c r="BA75" t="e">
        <f>IF(#REF!="","",SUM(#REF!))</f>
        <v>#REF!</v>
      </c>
      <c r="BB75" t="e">
        <f t="array" ref="BB75">IF(#REF!="","",SUM(BA75:INDEX(BA75:BA281,MATCH(TRUE,INDEX(BA75:BA281="",0),0))))</f>
        <v>#REF!</v>
      </c>
      <c r="BC75" t="e">
        <f t="shared" si="73"/>
        <v>#REF!</v>
      </c>
      <c r="BE75" t="e">
        <f>IF(#REF!="","",SUM(#REF!))</f>
        <v>#REF!</v>
      </c>
      <c r="BF75" t="e">
        <f t="array" ref="BF75">IF(#REF!="","",SUM(BE75:INDEX(BE75:BE281,MATCH(TRUE,INDEX(BE75:BE281="",0),0))))</f>
        <v>#REF!</v>
      </c>
      <c r="BG75" t="e">
        <f t="shared" si="74"/>
        <v>#REF!</v>
      </c>
      <c r="BI75" t="e">
        <f>IF(#REF!="","",SUM(#REF!))</f>
        <v>#REF!</v>
      </c>
      <c r="BJ75" t="e">
        <f t="array" ref="BJ75">IF(#REF!="","",SUM(BI75:INDEX(BI75:BI281,MATCH(TRUE,INDEX(BI75:BI281="",0),0))))</f>
        <v>#REF!</v>
      </c>
      <c r="BK75" t="e">
        <f t="shared" si="75"/>
        <v>#REF!</v>
      </c>
      <c r="BM75" t="e">
        <f>IF(#REF!="","",SUM(#REF!))</f>
        <v>#REF!</v>
      </c>
      <c r="BN75" t="e">
        <f t="array" ref="BN75">IF(#REF!="","",SUM(BM75:INDEX(BM75:BM281,MATCH(TRUE,INDEX(BM75:BM281="",0),0))))</f>
        <v>#REF!</v>
      </c>
      <c r="BO75" t="e">
        <f t="shared" si="76"/>
        <v>#REF!</v>
      </c>
      <c r="BQ75" t="e">
        <f>IF(#REF!="","",SUM(#REF!))</f>
        <v>#REF!</v>
      </c>
      <c r="BR75" t="e">
        <f t="array" ref="BR75">IF(#REF!="","",SUM(BQ75:INDEX(BQ75:BQ281,MATCH(TRUE,INDEX(BQ75:BQ281="",0),0))))</f>
        <v>#REF!</v>
      </c>
      <c r="BS75" t="e">
        <f t="shared" si="77"/>
        <v>#REF!</v>
      </c>
      <c r="BU75" t="e">
        <f>IF(#REF!="","",SUM(#REF!))</f>
        <v>#REF!</v>
      </c>
      <c r="BV75" t="e">
        <f t="array" ref="BV75">IF(#REF!="","",SUM(BU75:INDEX(BU75:BU281,MATCH(TRUE,INDEX(BU75:BU281="",0),0))))</f>
        <v>#REF!</v>
      </c>
      <c r="BW75" t="e">
        <f t="shared" si="78"/>
        <v>#REF!</v>
      </c>
      <c r="BY75" t="e">
        <f>IF(#REF!="","",SUM(#REF!))</f>
        <v>#REF!</v>
      </c>
      <c r="BZ75" t="e">
        <f t="array" ref="BZ75">IF(#REF!="","",SUM(BY75:INDEX(BY75:BY281,MATCH(TRUE,INDEX(BY75:BY281="",0),0))))</f>
        <v>#REF!</v>
      </c>
      <c r="CA75" t="e">
        <f t="shared" si="79"/>
        <v>#REF!</v>
      </c>
      <c r="CC75" t="e">
        <f>IF(#REF!="","",SUM(#REF!))</f>
        <v>#REF!</v>
      </c>
      <c r="CD75" t="e">
        <f t="array" ref="CD75">IF(#REF!="","",SUM(CC75:INDEX(CC75:CC281,MATCH(TRUE,INDEX(CC75:CC281="",0),0))))</f>
        <v>#REF!</v>
      </c>
      <c r="CE75" t="e">
        <f t="shared" si="40"/>
        <v>#REF!</v>
      </c>
      <c r="CF75" t="str">
        <f t="array" ref="CF75">IFERROR(INDEX($CE$2:$CE$208,SMALL(IF(1-($CE$2:$CE$208=""),IF(1-(#REF!:#REF!&lt;&gt;""),ROW($CE$2:$CE$208)-ROW($CE$2)+1)), ROWS(#REF!:#REF!))),"")</f>
        <v/>
      </c>
      <c r="CG75" t="e">
        <f>IF(#REF!="","",SUM(#REF!))</f>
        <v>#REF!</v>
      </c>
      <c r="CH75" t="e">
        <f t="array" ref="CH75">IF(#REF!="","",SUM(CG75:INDEX(CG75:CG281,MATCH(TRUE,INDEX(CG75:CG281="",0),0))))</f>
        <v>#REF!</v>
      </c>
      <c r="CI75" t="e">
        <f t="shared" si="41"/>
        <v>#REF!</v>
      </c>
      <c r="CJ75" t="str">
        <f t="array" ref="CJ75">IFERROR(INDEX($CI$2:$CI$208,SMALL(IF(1-($CI$2:$CI$208=""),IF(1-(#REF!:#REF!&lt;&gt;""),ROW($CI$2:$CI$208)-ROW($CI$2)+1)), ROWS(#REF!:#REF!))),"")</f>
        <v/>
      </c>
      <c r="CK75" t="e">
        <f>IF(#REF!="","",SUM(#REF!))</f>
        <v>#REF!</v>
      </c>
      <c r="CL75" t="e">
        <f t="array" ref="CL75">IF(#REF!="","",SUM(CK75:INDEX(CK75:CK281,MATCH(TRUE,INDEX(CK75:CK281="",0),0))))</f>
        <v>#REF!</v>
      </c>
      <c r="CM75" t="e">
        <f t="shared" si="42"/>
        <v>#REF!</v>
      </c>
      <c r="CN75" t="str">
        <f t="array" ref="CN75">IFERROR(INDEX($CM$2:$CM$208,SMALL(IF(1-($CM$2:$CM$208=""),IF(1-(#REF!:#REF!&lt;&gt;""),ROW($CM$2:$CM$208)-ROW($CM$2)+1)), ROWS(#REF!:#REF!))),"")</f>
        <v/>
      </c>
      <c r="CO75" t="e">
        <f>IF(#REF!="","",SUM(#REF!))</f>
        <v>#REF!</v>
      </c>
      <c r="CP75" t="e">
        <f t="array" ref="CP75">IF(#REF!="","",SUM(CO75:INDEX(CO75:CO281,MATCH(TRUE,INDEX(CO75:CO281="",0),0))))</f>
        <v>#REF!</v>
      </c>
      <c r="CQ75" t="e">
        <f t="shared" si="43"/>
        <v>#REF!</v>
      </c>
      <c r="CR75" t="str">
        <f t="array" ref="CR75">IFERROR(INDEX($CQ$2:$CQ$208,SMALL(IF(1-($CQ$2:$CQ$208=""),IF(1-(#REF!:#REF!&lt;&gt;""),ROW($CQ$2:$CQ$208)-ROW($CQ$2)+1)), ROWS(#REF!:#REF!))),"")</f>
        <v/>
      </c>
      <c r="CS75" t="e">
        <f>IF(#REF!="","",SUM(#REF!))</f>
        <v>#REF!</v>
      </c>
      <c r="CT75" t="e">
        <f t="array" ref="CT75">IF(#REF!="","",SUM(CS75:INDEX(CS75:CS281,MATCH(TRUE,INDEX(CS75:CS281="",0),0))))</f>
        <v>#REF!</v>
      </c>
      <c r="CU75" t="e">
        <f t="shared" si="44"/>
        <v>#REF!</v>
      </c>
      <c r="CV75" t="str">
        <f t="array" ref="CV75">IFERROR(INDEX($CU$2:$CU$208,SMALL(IF(1-($CU$2:$CU$208=""),IF(1-(#REF!:#REF!&lt;&gt;""),ROW($CU$2:$CU$208)-ROW($CU$2)+1)), ROWS(#REF!:#REF!))),"")</f>
        <v/>
      </c>
      <c r="CW75" t="e">
        <f>IF(#REF!="","",SUM(#REF!))</f>
        <v>#REF!</v>
      </c>
      <c r="CX75" t="e">
        <f t="array" ref="CX75">IF(#REF!="","",SUM(CW75:INDEX(CW75:CW281,MATCH(TRUE,INDEX(CW75:CW281="",0),0))))</f>
        <v>#REF!</v>
      </c>
      <c r="CY75" t="e">
        <f t="shared" si="45"/>
        <v>#REF!</v>
      </c>
      <c r="CZ75" t="str">
        <f t="array" ref="CZ75">IFERROR(INDEX($CY$2:$CY$208,SMALL(IF(1-($CY$2:$CY$208=""),IF(1-(#REF!:#REF!&lt;&gt;""),ROW($CY$2:$CY$208)-ROW($CY$2)+1)), ROWS(#REF!:#REF!))),"")</f>
        <v/>
      </c>
      <c r="DA75" t="e">
        <f>IF(#REF!="","",SUM(#REF!))</f>
        <v>#REF!</v>
      </c>
      <c r="DB75" t="e">
        <f t="array" ref="DB75">IF(#REF!="","",SUM(DA75:INDEX(DA75:DA281,MATCH(TRUE,INDEX(DA75:DA281="",0),0))))</f>
        <v>#REF!</v>
      </c>
      <c r="DC75" t="e">
        <f t="shared" si="46"/>
        <v>#REF!</v>
      </c>
      <c r="DD75" t="str">
        <f t="array" ref="DD75">IFERROR(INDEX($DC$2:$DC$208,SMALL(IF(1-($DC$2:$DC$208=""),IF(1-(#REF!:#REF!&lt;&gt;""),ROW($DC$2:$DC$208)-ROW($DC$2)+1)), ROWS(#REF!:#REF!))),"")</f>
        <v/>
      </c>
      <c r="DE75" t="e">
        <f>IF(#REF!="","",SUM(#REF!))</f>
        <v>#REF!</v>
      </c>
      <c r="DF75" t="e">
        <f t="array" ref="DF75">IF(#REF!="","",SUM(DE75:INDEX(DE75:DE281,MATCH(TRUE,INDEX(DE75:DE281="",0),0))))</f>
        <v>#REF!</v>
      </c>
      <c r="DG75" t="e">
        <f t="shared" si="47"/>
        <v>#REF!</v>
      </c>
      <c r="DH75" t="str">
        <f t="array" ref="DH75">IFERROR(INDEX($DG$2:$DG$208,SMALL(IF(1-($DG$2:$DG$208=""),IF(1-(#REF!:#REF!&lt;&gt;""),ROW($DG$2:$DG$208)-ROW($DG$2)+1)), ROWS(#REF!:#REF!))),"")</f>
        <v/>
      </c>
      <c r="DI75" t="e">
        <f>IF(#REF!="","",SUM(#REF!))</f>
        <v>#REF!</v>
      </c>
      <c r="DJ75" t="e">
        <f t="array" ref="DJ75">IF(#REF!="","",SUM(DI75:INDEX(DI75:DI281,MATCH(TRUE,INDEX(DI75:DI281="",0),0))))</f>
        <v>#REF!</v>
      </c>
      <c r="DK75" t="e">
        <f t="shared" si="48"/>
        <v>#REF!</v>
      </c>
      <c r="DL75" t="str">
        <f t="array" ref="DL75">IFERROR(INDEX($DK$2:$DK$208,SMALL(IF(1-($DK$2:$DK$208=""),IF(1-(#REF!:#REF!&lt;&gt;""),ROW($DK$2:$DK$208)-ROW($DK$2)+1)), ROWS(#REF!:#REF!))),"")</f>
        <v/>
      </c>
      <c r="DM75" t="e">
        <f>IF(#REF!="","",SUM(#REF!))</f>
        <v>#REF!</v>
      </c>
      <c r="DN75" t="e">
        <f t="array" ref="DN75">IF(#REF!="","",SUM(DM75:INDEX(DM75:DM281,MATCH(TRUE,INDEX(DM75:DM281="",0),0))))</f>
        <v>#REF!</v>
      </c>
      <c r="DO75" t="e">
        <f t="shared" si="49"/>
        <v>#REF!</v>
      </c>
      <c r="DP75" t="str">
        <f t="array" ref="DP75">IFERROR(INDEX($DO$2:$DO$208,SMALL(IF(1-($DO$2:$DO$208=""),IF(1-(#REF!:#REF!&lt;&gt;""),ROW($DO$2:$DO$208)-ROW($DO$2)+1)), ROWS(#REF!:#REF!))),"")</f>
        <v/>
      </c>
      <c r="DQ75" t="e">
        <f>IF(#REF!="","",SUM(#REF!))</f>
        <v>#REF!</v>
      </c>
      <c r="DR75" t="e">
        <f t="array" ref="DR75">IF(#REF!="","",SUM(DQ75:INDEX(DQ75:DQ281,MATCH(TRUE,INDEX(DQ75:DQ281="",0),0))))</f>
        <v>#REF!</v>
      </c>
      <c r="DS75" t="e">
        <f t="shared" si="50"/>
        <v>#REF!</v>
      </c>
      <c r="DT75" t="str">
        <f t="array" ref="DT75">IFERROR(INDEX($DS$2:$DS$208,SMALL(IF(1-($DS$2:$DS$208=""),IF(1-(#REF!:#REF!&lt;&gt;""),ROW($DS$2:$DS$208)-ROW($DS$2)+1)), ROWS(#REF!:#REF!))),"")</f>
        <v/>
      </c>
      <c r="DU75" t="e">
        <f>IF(#REF!="","",SUM(#REF!))</f>
        <v>#REF!</v>
      </c>
      <c r="DV75" t="e">
        <f t="array" ref="DV75">IF(#REF!="","",SUM(DU75:INDEX(DU75:DU281,MATCH(TRUE,INDEX(DU75:DU281="",0),0))))</f>
        <v>#REF!</v>
      </c>
      <c r="DW75" t="e">
        <f t="shared" si="51"/>
        <v>#REF!</v>
      </c>
      <c r="DX75" t="str">
        <f t="array" ref="DX75">IFERROR(INDEX($DW$2:$DW$208,SMALL(IF(1-($DW$2:$DW$208=""),IF(1-(#REF!:#REF!&lt;&gt;""),ROW($DW$2:$DW$208)-ROW($DW$2)+1)), ROWS(#REF!:#REF!))),"")</f>
        <v/>
      </c>
      <c r="DY75" t="e">
        <f>IF(#REF!="","",SUM(#REF!))</f>
        <v>#REF!</v>
      </c>
      <c r="DZ75" t="e">
        <f t="array" ref="DZ75">IF(#REF!="","",SUM(DY75:INDEX(DY75:DY281,MATCH(TRUE,INDEX(DY75:DY281="",0),0))))</f>
        <v>#REF!</v>
      </c>
      <c r="EA75" t="e">
        <f t="shared" si="52"/>
        <v>#REF!</v>
      </c>
      <c r="EB75" t="str">
        <f t="array" ref="EB75">IFERROR(INDEX($EA$2:$EA$208,SMALL(IF(1-($EA$2:$EA$208=""),IF(1-(#REF!:#REF!&lt;&gt;""),ROW($EA$2:$EA$208)-ROW($EA$2)+1)), ROWS(#REF!:#REF!))),"")</f>
        <v/>
      </c>
      <c r="EC75" t="e">
        <f>IF(#REF!="","",SUM(#REF!))</f>
        <v>#REF!</v>
      </c>
      <c r="ED75" t="e">
        <f t="array" ref="ED75">IF(#REF!="","",SUM(EC75:INDEX(EC75:EC281,MATCH(TRUE,INDEX(EC75:EC281="",0),0))))</f>
        <v>#REF!</v>
      </c>
      <c r="EE75" t="e">
        <f t="shared" si="53"/>
        <v>#REF!</v>
      </c>
      <c r="EF75" t="str">
        <f t="array" ref="EF75">IFERROR(INDEX($EE$2:$EE$208,SMALL(IF(1-($EE$2:$EE$208=""),IF(1-(#REF!:#REF!&lt;&gt;""),ROW($EE$2:$EE$208)-ROW($EE$2)+1)), ROWS(#REF!:#REF!))),"")</f>
        <v/>
      </c>
      <c r="EG75" t="e">
        <f>IF(#REF!="","",SUM(#REF!))</f>
        <v>#REF!</v>
      </c>
      <c r="EH75" t="e">
        <f t="array" ref="EH75">IF(#REF!="","",SUM(EG75:INDEX(EG75:EG281,MATCH(TRUE,INDEX(EG75:EG281="",0),0))))</f>
        <v>#REF!</v>
      </c>
      <c r="EI75" t="e">
        <f t="shared" si="54"/>
        <v>#REF!</v>
      </c>
      <c r="EJ75" t="str">
        <f t="array" ref="EJ75">IFERROR(INDEX($EI$2:$EI$208,SMALL(IF(1-($EI$2:$EI$208=""),IF(1-(#REF!:#REF!&lt;&gt;""),ROW($EI$2:$EI$208)-ROW($EI$2)+1)), ROWS(#REF!:#REF!))),"")</f>
        <v/>
      </c>
      <c r="EK75" t="e">
        <f>IF(#REF!="","",SUM(#REF!))</f>
        <v>#REF!</v>
      </c>
      <c r="EL75" t="e">
        <f t="array" ref="EL75">IF(#REF!="","",SUM(EK75:INDEX(EK75:EK281,MATCH(TRUE,INDEX(EK75:EK281="",0),0))))</f>
        <v>#REF!</v>
      </c>
      <c r="EM75" t="e">
        <f t="shared" si="55"/>
        <v>#REF!</v>
      </c>
      <c r="EN75" t="str">
        <f t="array" ref="EN75">IFERROR(INDEX($EM$2:$EM$208,SMALL(IF(1-($EM$2:$EM$208=""),IF(1-(#REF!:#REF!&lt;&gt;""),ROW($EM$2:$EM$208)-ROW($EM$2)+1)), ROWS(#REF!:#REF!))),"")</f>
        <v/>
      </c>
      <c r="EO75" t="e">
        <f>IF(#REF!="","",SUM(#REF!))</f>
        <v>#REF!</v>
      </c>
      <c r="EP75" t="e">
        <f t="array" ref="EP75">IF(#REF!="","",SUM(EO75:INDEX(EO75:EO281,MATCH(TRUE,INDEX(EO75:EO281="",0),0))))</f>
        <v>#REF!</v>
      </c>
      <c r="EQ75" t="e">
        <f t="shared" si="56"/>
        <v>#REF!</v>
      </c>
      <c r="ER75" t="str">
        <f t="array" ref="ER75">IFERROR(INDEX($EQ$2:$EQ$208,SMALL(IF(1-($EQ$2:$EQ$208=""),IF(1-(#REF!:#REF!&lt;&gt;""),ROW($EQ$2:$EQ$208)-ROW($EQ$2)+1)), ROWS(#REF!:#REF!))),"")</f>
        <v/>
      </c>
      <c r="ES75" t="e">
        <f>IF(#REF!="","",SUM(#REF!))</f>
        <v>#REF!</v>
      </c>
      <c r="ET75" t="e">
        <f t="array" ref="ET75">IF(#REF!="","",SUM(ES75:INDEX(ES75:ES281,MATCH(TRUE,INDEX(ES75:ES281="",0),0))))</f>
        <v>#REF!</v>
      </c>
      <c r="EU75" t="e">
        <f t="shared" si="57"/>
        <v>#REF!</v>
      </c>
      <c r="EV75" t="str">
        <f t="array" ref="EV75">IFERROR(INDEX($EU$2:$EU$208,SMALL(IF(1-($EU$2:$EU$208=""),IF(1-(#REF!:#REF!&lt;&gt;""),ROW($EU$2:$EU$208)-ROW($EU$2)+1)), ROWS(#REF!:#REF!))),"")</f>
        <v/>
      </c>
      <c r="EW75" t="e">
        <f>IF(#REF!="","",SUM(#REF!))</f>
        <v>#REF!</v>
      </c>
      <c r="EX75" t="e">
        <f t="array" ref="EX75">IF(#REF!="","",SUM(EW75:INDEX(EW75:EW281,MATCH(TRUE,INDEX(EW75:EW281="",0),0))))</f>
        <v>#REF!</v>
      </c>
      <c r="EY75" t="e">
        <f t="shared" si="58"/>
        <v>#REF!</v>
      </c>
      <c r="EZ75" t="str">
        <f t="array" ref="EZ75">IFERROR(INDEX($EY$2:$EY$208,SMALL(IF(1-($EY$2:$EY$208=""),IF(1-(#REF!:#REF!&lt;&gt;""),ROW($EY$2:$EY$208)-ROW($EY$2)+1)), ROWS(#REF!:#REF!))),"")</f>
        <v/>
      </c>
      <c r="FA75" t="e">
        <f>IF(#REF!="","",SUM(#REF!))</f>
        <v>#REF!</v>
      </c>
      <c r="FB75" t="e">
        <f t="array" ref="FB75">IF(#REF!="","",SUM(FA75:INDEX(FA75:FA281,MATCH(TRUE,INDEX(FA75:FA281="",0),0))))</f>
        <v>#REF!</v>
      </c>
      <c r="FC75" t="e">
        <f t="shared" si="59"/>
        <v>#REF!</v>
      </c>
      <c r="FD75" t="str">
        <f t="array" ref="FD75">IFERROR(INDEX($FC$2:$FC$208,SMALL(IF(1-($FC$2:$FC$208=""),IF(1-(#REF!:#REF!&lt;&gt;""),ROW($FC$2:$FC$208)-ROW($FC$2)+1)), ROWS(#REF!:#REF!))),"")</f>
        <v/>
      </c>
    </row>
    <row r="76" spans="1:160" x14ac:dyDescent="0.25">
      <c r="A76" t="e">
        <f>IF(#REF!="","",SUM(#REF!))</f>
        <v>#REF!</v>
      </c>
      <c r="B76" t="e">
        <f t="array" ref="B76">IF(#REF!="","",SUM($A76:INDEX(A76:$A$208,MATCH(TRUE,INDEX($A76:$A$208="",0),0))))</f>
        <v>#REF!</v>
      </c>
      <c r="C76" t="e">
        <f t="shared" si="60"/>
        <v>#REF!</v>
      </c>
      <c r="E76" t="e">
        <f>IF(#REF!="","",SUM(#REF!))</f>
        <v>#REF!</v>
      </c>
      <c r="F76" t="e">
        <f t="array" ref="F76">IF(#REF!="","",SUM($E76:INDEX(E76:$E$208,MATCH(TRUE,INDEX($E76:$E$208="",0),0))))</f>
        <v>#REF!</v>
      </c>
      <c r="G76" t="e">
        <f t="shared" si="61"/>
        <v>#REF!</v>
      </c>
      <c r="I76" t="e">
        <f>IF(#REF!="","",SUM(#REF!))</f>
        <v>#REF!</v>
      </c>
      <c r="J76" t="e">
        <f t="array" ref="J76">IF(#REF!="","",SUM(I76:INDEX(I76:I282,MATCH(TRUE,INDEX(I76:I282="",0),0))))</f>
        <v>#REF!</v>
      </c>
      <c r="K76" t="e">
        <f t="shared" si="62"/>
        <v>#REF!</v>
      </c>
      <c r="M76" t="e">
        <f>IF(#REF!="","",SUM(#REF!))</f>
        <v>#REF!</v>
      </c>
      <c r="N76" t="e">
        <f t="array" ref="N76">IF(#REF!="","",SUM(M76:INDEX(M76:M282,MATCH(TRUE,INDEX(M76:M282="",0),0))))</f>
        <v>#REF!</v>
      </c>
      <c r="O76" t="e">
        <f t="shared" si="63"/>
        <v>#REF!</v>
      </c>
      <c r="Q76" t="e">
        <f>IF(#REF!="","",SUM(#REF!))</f>
        <v>#REF!</v>
      </c>
      <c r="R76" t="e">
        <f t="array" ref="R76">IF(#REF!="","",SUM(Q76:INDEX(Q76:Q282,MATCH(TRUE,INDEX(Q76:Q282="",0),0))))</f>
        <v>#REF!</v>
      </c>
      <c r="S76" t="e">
        <f t="shared" si="64"/>
        <v>#REF!</v>
      </c>
      <c r="U76" t="e">
        <f>IF(#REF!="","",SUM(#REF!))</f>
        <v>#REF!</v>
      </c>
      <c r="V76" t="e">
        <f t="array" ref="V76">IF(#REF!="","",SUM(U76:INDEX(U76:U282,MATCH(TRUE,INDEX(U76:U282="",0),0))))</f>
        <v>#REF!</v>
      </c>
      <c r="W76" t="e">
        <f t="shared" si="65"/>
        <v>#REF!</v>
      </c>
      <c r="Y76" t="e">
        <f>IF(#REF!="","",SUM(#REF!))</f>
        <v>#REF!</v>
      </c>
      <c r="Z76" t="e">
        <f t="array" ref="Z76">IF(#REF!="","",SUM(Y76:INDEX(Y76:Y282,MATCH(TRUE,INDEX(Y76:Y282="",0),0))))</f>
        <v>#REF!</v>
      </c>
      <c r="AA76" t="e">
        <f t="shared" si="66"/>
        <v>#REF!</v>
      </c>
      <c r="AC76" t="e">
        <f>IF(#REF!="","",SUM(#REF!))</f>
        <v>#REF!</v>
      </c>
      <c r="AD76" t="e">
        <f t="array" ref="AD76">IF(#REF!="","",SUM(AC76:INDEX(AC76:AC282,MATCH(TRUE,INDEX(AC76:AC282="",0),0))))</f>
        <v>#REF!</v>
      </c>
      <c r="AE76" t="e">
        <f t="shared" si="67"/>
        <v>#REF!</v>
      </c>
      <c r="AG76" t="e">
        <f>IF(#REF!="","",SUM(#REF!))</f>
        <v>#REF!</v>
      </c>
      <c r="AH76" t="e">
        <f t="array" ref="AH76">IF(#REF!="","",SUM(AG76:INDEX(AG76:AG282,MATCH(TRUE,INDEX(AG76:AG282="",0),0))))</f>
        <v>#REF!</v>
      </c>
      <c r="AI76" t="e">
        <f t="shared" si="68"/>
        <v>#REF!</v>
      </c>
      <c r="AK76" t="e">
        <f>IF(#REF!="","",SUM(#REF!))</f>
        <v>#REF!</v>
      </c>
      <c r="AL76" t="e">
        <f t="array" ref="AL76">IF(#REF!="","",SUM(AK76:INDEX(AK76:AK282,MATCH(TRUE,INDEX(AK76:AK282="",0),0))))</f>
        <v>#REF!</v>
      </c>
      <c r="AM76" t="e">
        <f t="shared" si="69"/>
        <v>#REF!</v>
      </c>
      <c r="AO76" t="e">
        <f>IF(#REF!="","",SUM(#REF!))</f>
        <v>#REF!</v>
      </c>
      <c r="AP76" t="e">
        <f t="array" ref="AP76">IF(#REF!="","",SUM(AO76:INDEX(AO76:AO282,MATCH(TRUE,INDEX(AO76:AO282="",0),0))))</f>
        <v>#REF!</v>
      </c>
      <c r="AQ76" t="e">
        <f t="shared" si="70"/>
        <v>#REF!</v>
      </c>
      <c r="AS76" t="e">
        <f>IF(#REF!="","",SUM(#REF!))</f>
        <v>#REF!</v>
      </c>
      <c r="AT76" t="e">
        <f t="array" ref="AT76">IF(#REF!="","",SUM(AS76:INDEX(AS76:AS282,MATCH(TRUE,INDEX(AS76:AS282="",0),0))))</f>
        <v>#REF!</v>
      </c>
      <c r="AU76" t="e">
        <f t="shared" si="71"/>
        <v>#REF!</v>
      </c>
      <c r="AW76" t="e">
        <f>IF(#REF!="","",SUM(#REF!))</f>
        <v>#REF!</v>
      </c>
      <c r="AX76" t="e">
        <f t="array" ref="AX76">IF(#REF!="","",SUM(AW76:INDEX(AW76:AW282,MATCH(TRUE,INDEX(AW76:AW282="",0),0))))</f>
        <v>#REF!</v>
      </c>
      <c r="AY76" t="e">
        <f t="shared" si="72"/>
        <v>#REF!</v>
      </c>
      <c r="BA76" t="e">
        <f>IF(#REF!="","",SUM(#REF!))</f>
        <v>#REF!</v>
      </c>
      <c r="BB76" t="e">
        <f t="array" ref="BB76">IF(#REF!="","",SUM(BA76:INDEX(BA76:BA282,MATCH(TRUE,INDEX(BA76:BA282="",0),0))))</f>
        <v>#REF!</v>
      </c>
      <c r="BC76" t="e">
        <f t="shared" si="73"/>
        <v>#REF!</v>
      </c>
      <c r="BE76" t="e">
        <f>IF(#REF!="","",SUM(#REF!))</f>
        <v>#REF!</v>
      </c>
      <c r="BF76" t="e">
        <f t="array" ref="BF76">IF(#REF!="","",SUM(BE76:INDEX(BE76:BE282,MATCH(TRUE,INDEX(BE76:BE282="",0),0))))</f>
        <v>#REF!</v>
      </c>
      <c r="BG76" t="e">
        <f t="shared" si="74"/>
        <v>#REF!</v>
      </c>
      <c r="BI76" t="e">
        <f>IF(#REF!="","",SUM(#REF!))</f>
        <v>#REF!</v>
      </c>
      <c r="BJ76" t="e">
        <f t="array" ref="BJ76">IF(#REF!="","",SUM(BI76:INDEX(BI76:BI282,MATCH(TRUE,INDEX(BI76:BI282="",0),0))))</f>
        <v>#REF!</v>
      </c>
      <c r="BK76" t="e">
        <f t="shared" si="75"/>
        <v>#REF!</v>
      </c>
      <c r="BM76" t="e">
        <f>IF(#REF!="","",SUM(#REF!))</f>
        <v>#REF!</v>
      </c>
      <c r="BN76" t="e">
        <f t="array" ref="BN76">IF(#REF!="","",SUM(BM76:INDEX(BM76:BM282,MATCH(TRUE,INDEX(BM76:BM282="",0),0))))</f>
        <v>#REF!</v>
      </c>
      <c r="BO76" t="e">
        <f t="shared" si="76"/>
        <v>#REF!</v>
      </c>
      <c r="BQ76" t="e">
        <f>IF(#REF!="","",SUM(#REF!))</f>
        <v>#REF!</v>
      </c>
      <c r="BR76" t="e">
        <f t="array" ref="BR76">IF(#REF!="","",SUM(BQ76:INDEX(BQ76:BQ282,MATCH(TRUE,INDEX(BQ76:BQ282="",0),0))))</f>
        <v>#REF!</v>
      </c>
      <c r="BS76" t="e">
        <f t="shared" si="77"/>
        <v>#REF!</v>
      </c>
      <c r="BU76" t="e">
        <f>IF(#REF!="","",SUM(#REF!))</f>
        <v>#REF!</v>
      </c>
      <c r="BV76" t="e">
        <f t="array" ref="BV76">IF(#REF!="","",SUM(BU76:INDEX(BU76:BU282,MATCH(TRUE,INDEX(BU76:BU282="",0),0))))</f>
        <v>#REF!</v>
      </c>
      <c r="BW76" t="e">
        <f t="shared" si="78"/>
        <v>#REF!</v>
      </c>
      <c r="BY76" t="e">
        <f>IF(#REF!="","",SUM(#REF!))</f>
        <v>#REF!</v>
      </c>
      <c r="BZ76" t="e">
        <f t="array" ref="BZ76">IF(#REF!="","",SUM(BY76:INDEX(BY76:BY282,MATCH(TRUE,INDEX(BY76:BY282="",0),0))))</f>
        <v>#REF!</v>
      </c>
      <c r="CA76" t="e">
        <f t="shared" si="79"/>
        <v>#REF!</v>
      </c>
      <c r="CC76" t="e">
        <f>IF(#REF!="","",SUM(#REF!))</f>
        <v>#REF!</v>
      </c>
      <c r="CD76" t="e">
        <f t="array" ref="CD76">IF(#REF!="","",SUM(CC76:INDEX(CC76:CC282,MATCH(TRUE,INDEX(CC76:CC282="",0),0))))</f>
        <v>#REF!</v>
      </c>
      <c r="CE76" t="e">
        <f t="shared" si="40"/>
        <v>#REF!</v>
      </c>
      <c r="CF76" t="str">
        <f t="array" ref="CF76">IFERROR(INDEX($CE$2:$CE$208,SMALL(IF(1-($CE$2:$CE$208=""),IF(1-(#REF!:#REF!&lt;&gt;""),ROW($CE$2:$CE$208)-ROW($CE$2)+1)), ROWS(#REF!:#REF!))),"")</f>
        <v/>
      </c>
      <c r="CG76" t="e">
        <f>IF(#REF!="","",SUM(#REF!))</f>
        <v>#REF!</v>
      </c>
      <c r="CH76" t="e">
        <f t="array" ref="CH76">IF(#REF!="","",SUM(CG76:INDEX(CG76:CG282,MATCH(TRUE,INDEX(CG76:CG282="",0),0))))</f>
        <v>#REF!</v>
      </c>
      <c r="CI76" t="e">
        <f t="shared" si="41"/>
        <v>#REF!</v>
      </c>
      <c r="CJ76" t="str">
        <f t="array" ref="CJ76">IFERROR(INDEX($CI$2:$CI$208,SMALL(IF(1-($CI$2:$CI$208=""),IF(1-(#REF!:#REF!&lt;&gt;""),ROW($CI$2:$CI$208)-ROW($CI$2)+1)), ROWS(#REF!:#REF!))),"")</f>
        <v/>
      </c>
      <c r="CK76" t="e">
        <f>IF(#REF!="","",SUM(#REF!))</f>
        <v>#REF!</v>
      </c>
      <c r="CL76" t="e">
        <f t="array" ref="CL76">IF(#REF!="","",SUM(CK76:INDEX(CK76:CK282,MATCH(TRUE,INDEX(CK76:CK282="",0),0))))</f>
        <v>#REF!</v>
      </c>
      <c r="CM76" t="e">
        <f t="shared" si="42"/>
        <v>#REF!</v>
      </c>
      <c r="CN76" t="str">
        <f t="array" ref="CN76">IFERROR(INDEX($CM$2:$CM$208,SMALL(IF(1-($CM$2:$CM$208=""),IF(1-(#REF!:#REF!&lt;&gt;""),ROW($CM$2:$CM$208)-ROW($CM$2)+1)), ROWS(#REF!:#REF!))),"")</f>
        <v/>
      </c>
      <c r="CO76" t="e">
        <f>IF(#REF!="","",SUM(#REF!))</f>
        <v>#REF!</v>
      </c>
      <c r="CP76" t="e">
        <f t="array" ref="CP76">IF(#REF!="","",SUM(CO76:INDEX(CO76:CO282,MATCH(TRUE,INDEX(CO76:CO282="",0),0))))</f>
        <v>#REF!</v>
      </c>
      <c r="CQ76" t="e">
        <f t="shared" si="43"/>
        <v>#REF!</v>
      </c>
      <c r="CR76" t="str">
        <f t="array" ref="CR76">IFERROR(INDEX($CQ$2:$CQ$208,SMALL(IF(1-($CQ$2:$CQ$208=""),IF(1-(#REF!:#REF!&lt;&gt;""),ROW($CQ$2:$CQ$208)-ROW($CQ$2)+1)), ROWS(#REF!:#REF!))),"")</f>
        <v/>
      </c>
      <c r="CS76" t="e">
        <f>IF(#REF!="","",SUM(#REF!))</f>
        <v>#REF!</v>
      </c>
      <c r="CT76" t="e">
        <f t="array" ref="CT76">IF(#REF!="","",SUM(CS76:INDEX(CS76:CS282,MATCH(TRUE,INDEX(CS76:CS282="",0),0))))</f>
        <v>#REF!</v>
      </c>
      <c r="CU76" t="e">
        <f t="shared" si="44"/>
        <v>#REF!</v>
      </c>
      <c r="CV76" t="str">
        <f t="array" ref="CV76">IFERROR(INDEX($CU$2:$CU$208,SMALL(IF(1-($CU$2:$CU$208=""),IF(1-(#REF!:#REF!&lt;&gt;""),ROW($CU$2:$CU$208)-ROW($CU$2)+1)), ROWS(#REF!:#REF!))),"")</f>
        <v/>
      </c>
      <c r="CW76" t="e">
        <f>IF(#REF!="","",SUM(#REF!))</f>
        <v>#REF!</v>
      </c>
      <c r="CX76" t="e">
        <f t="array" ref="CX76">IF(#REF!="","",SUM(CW76:INDEX(CW76:CW282,MATCH(TRUE,INDEX(CW76:CW282="",0),0))))</f>
        <v>#REF!</v>
      </c>
      <c r="CY76" t="e">
        <f t="shared" si="45"/>
        <v>#REF!</v>
      </c>
      <c r="CZ76" t="str">
        <f t="array" ref="CZ76">IFERROR(INDEX($CY$2:$CY$208,SMALL(IF(1-($CY$2:$CY$208=""),IF(1-(#REF!:#REF!&lt;&gt;""),ROW($CY$2:$CY$208)-ROW($CY$2)+1)), ROWS(#REF!:#REF!))),"")</f>
        <v/>
      </c>
      <c r="DA76" t="e">
        <f>IF(#REF!="","",SUM(#REF!))</f>
        <v>#REF!</v>
      </c>
      <c r="DB76" t="e">
        <f t="array" ref="DB76">IF(#REF!="","",SUM(DA76:INDEX(DA76:DA282,MATCH(TRUE,INDEX(DA76:DA282="",0),0))))</f>
        <v>#REF!</v>
      </c>
      <c r="DC76" t="e">
        <f t="shared" si="46"/>
        <v>#REF!</v>
      </c>
      <c r="DD76" t="str">
        <f t="array" ref="DD76">IFERROR(INDEX($DC$2:$DC$208,SMALL(IF(1-($DC$2:$DC$208=""),IF(1-(#REF!:#REF!&lt;&gt;""),ROW($DC$2:$DC$208)-ROW($DC$2)+1)), ROWS(#REF!:#REF!))),"")</f>
        <v/>
      </c>
      <c r="DE76" t="e">
        <f>IF(#REF!="","",SUM(#REF!))</f>
        <v>#REF!</v>
      </c>
      <c r="DF76" t="e">
        <f t="array" ref="DF76">IF(#REF!="","",SUM(DE76:INDEX(DE76:DE282,MATCH(TRUE,INDEX(DE76:DE282="",0),0))))</f>
        <v>#REF!</v>
      </c>
      <c r="DG76" t="e">
        <f t="shared" si="47"/>
        <v>#REF!</v>
      </c>
      <c r="DH76" t="str">
        <f t="array" ref="DH76">IFERROR(INDEX($DG$2:$DG$208,SMALL(IF(1-($DG$2:$DG$208=""),IF(1-(#REF!:#REF!&lt;&gt;""),ROW($DG$2:$DG$208)-ROW($DG$2)+1)), ROWS(#REF!:#REF!))),"")</f>
        <v/>
      </c>
      <c r="DI76" t="e">
        <f>IF(#REF!="","",SUM(#REF!))</f>
        <v>#REF!</v>
      </c>
      <c r="DJ76" t="e">
        <f t="array" ref="DJ76">IF(#REF!="","",SUM(DI76:INDEX(DI76:DI282,MATCH(TRUE,INDEX(DI76:DI282="",0),0))))</f>
        <v>#REF!</v>
      </c>
      <c r="DK76" t="e">
        <f t="shared" si="48"/>
        <v>#REF!</v>
      </c>
      <c r="DL76" t="str">
        <f t="array" ref="DL76">IFERROR(INDEX($DK$2:$DK$208,SMALL(IF(1-($DK$2:$DK$208=""),IF(1-(#REF!:#REF!&lt;&gt;""),ROW($DK$2:$DK$208)-ROW($DK$2)+1)), ROWS(#REF!:#REF!))),"")</f>
        <v/>
      </c>
      <c r="DM76" t="e">
        <f>IF(#REF!="","",SUM(#REF!))</f>
        <v>#REF!</v>
      </c>
      <c r="DN76" t="e">
        <f t="array" ref="DN76">IF(#REF!="","",SUM(DM76:INDEX(DM76:DM282,MATCH(TRUE,INDEX(DM76:DM282="",0),0))))</f>
        <v>#REF!</v>
      </c>
      <c r="DO76" t="e">
        <f t="shared" si="49"/>
        <v>#REF!</v>
      </c>
      <c r="DP76" t="str">
        <f t="array" ref="DP76">IFERROR(INDEX($DO$2:$DO$208,SMALL(IF(1-($DO$2:$DO$208=""),IF(1-(#REF!:#REF!&lt;&gt;""),ROW($DO$2:$DO$208)-ROW($DO$2)+1)), ROWS(#REF!:#REF!))),"")</f>
        <v/>
      </c>
      <c r="DQ76" t="e">
        <f>IF(#REF!="","",SUM(#REF!))</f>
        <v>#REF!</v>
      </c>
      <c r="DR76" t="e">
        <f t="array" ref="DR76">IF(#REF!="","",SUM(DQ76:INDEX(DQ76:DQ282,MATCH(TRUE,INDEX(DQ76:DQ282="",0),0))))</f>
        <v>#REF!</v>
      </c>
      <c r="DS76" t="e">
        <f t="shared" si="50"/>
        <v>#REF!</v>
      </c>
      <c r="DT76" t="str">
        <f t="array" ref="DT76">IFERROR(INDEX($DS$2:$DS$208,SMALL(IF(1-($DS$2:$DS$208=""),IF(1-(#REF!:#REF!&lt;&gt;""),ROW($DS$2:$DS$208)-ROW($DS$2)+1)), ROWS(#REF!:#REF!))),"")</f>
        <v/>
      </c>
      <c r="DU76" t="e">
        <f>IF(#REF!="","",SUM(#REF!))</f>
        <v>#REF!</v>
      </c>
      <c r="DV76" t="e">
        <f t="array" ref="DV76">IF(#REF!="","",SUM(DU76:INDEX(DU76:DU282,MATCH(TRUE,INDEX(DU76:DU282="",0),0))))</f>
        <v>#REF!</v>
      </c>
      <c r="DW76" t="e">
        <f t="shared" si="51"/>
        <v>#REF!</v>
      </c>
      <c r="DX76" t="str">
        <f t="array" ref="DX76">IFERROR(INDEX($DW$2:$DW$208,SMALL(IF(1-($DW$2:$DW$208=""),IF(1-(#REF!:#REF!&lt;&gt;""),ROW($DW$2:$DW$208)-ROW($DW$2)+1)), ROWS(#REF!:#REF!))),"")</f>
        <v/>
      </c>
      <c r="DY76" t="e">
        <f>IF(#REF!="","",SUM(#REF!))</f>
        <v>#REF!</v>
      </c>
      <c r="DZ76" t="e">
        <f t="array" ref="DZ76">IF(#REF!="","",SUM(DY76:INDEX(DY76:DY282,MATCH(TRUE,INDEX(DY76:DY282="",0),0))))</f>
        <v>#REF!</v>
      </c>
      <c r="EA76" t="e">
        <f t="shared" si="52"/>
        <v>#REF!</v>
      </c>
      <c r="EB76" t="str">
        <f t="array" ref="EB76">IFERROR(INDEX($EA$2:$EA$208,SMALL(IF(1-($EA$2:$EA$208=""),IF(1-(#REF!:#REF!&lt;&gt;""),ROW($EA$2:$EA$208)-ROW($EA$2)+1)), ROWS(#REF!:#REF!))),"")</f>
        <v/>
      </c>
      <c r="EC76" t="e">
        <f>IF(#REF!="","",SUM(#REF!))</f>
        <v>#REF!</v>
      </c>
      <c r="ED76" t="e">
        <f t="array" ref="ED76">IF(#REF!="","",SUM(EC76:INDEX(EC76:EC282,MATCH(TRUE,INDEX(EC76:EC282="",0),0))))</f>
        <v>#REF!</v>
      </c>
      <c r="EE76" t="e">
        <f t="shared" si="53"/>
        <v>#REF!</v>
      </c>
      <c r="EF76" t="str">
        <f t="array" ref="EF76">IFERROR(INDEX($EE$2:$EE$208,SMALL(IF(1-($EE$2:$EE$208=""),IF(1-(#REF!:#REF!&lt;&gt;""),ROW($EE$2:$EE$208)-ROW($EE$2)+1)), ROWS(#REF!:#REF!))),"")</f>
        <v/>
      </c>
      <c r="EG76" t="e">
        <f>IF(#REF!="","",SUM(#REF!))</f>
        <v>#REF!</v>
      </c>
      <c r="EH76" t="e">
        <f t="array" ref="EH76">IF(#REF!="","",SUM(EG76:INDEX(EG76:EG282,MATCH(TRUE,INDEX(EG76:EG282="",0),0))))</f>
        <v>#REF!</v>
      </c>
      <c r="EI76" t="e">
        <f t="shared" si="54"/>
        <v>#REF!</v>
      </c>
      <c r="EJ76" t="str">
        <f t="array" ref="EJ76">IFERROR(INDEX($EI$2:$EI$208,SMALL(IF(1-($EI$2:$EI$208=""),IF(1-(#REF!:#REF!&lt;&gt;""),ROW($EI$2:$EI$208)-ROW($EI$2)+1)), ROWS(#REF!:#REF!))),"")</f>
        <v/>
      </c>
      <c r="EK76" t="e">
        <f>IF(#REF!="","",SUM(#REF!))</f>
        <v>#REF!</v>
      </c>
      <c r="EL76" t="e">
        <f t="array" ref="EL76">IF(#REF!="","",SUM(EK76:INDEX(EK76:EK282,MATCH(TRUE,INDEX(EK76:EK282="",0),0))))</f>
        <v>#REF!</v>
      </c>
      <c r="EM76" t="e">
        <f t="shared" si="55"/>
        <v>#REF!</v>
      </c>
      <c r="EN76" t="str">
        <f t="array" ref="EN76">IFERROR(INDEX($EM$2:$EM$208,SMALL(IF(1-($EM$2:$EM$208=""),IF(1-(#REF!:#REF!&lt;&gt;""),ROW($EM$2:$EM$208)-ROW($EM$2)+1)), ROWS(#REF!:#REF!))),"")</f>
        <v/>
      </c>
      <c r="EO76" t="e">
        <f>IF(#REF!="","",SUM(#REF!))</f>
        <v>#REF!</v>
      </c>
      <c r="EP76" t="e">
        <f t="array" ref="EP76">IF(#REF!="","",SUM(EO76:INDEX(EO76:EO282,MATCH(TRUE,INDEX(EO76:EO282="",0),0))))</f>
        <v>#REF!</v>
      </c>
      <c r="EQ76" t="e">
        <f t="shared" si="56"/>
        <v>#REF!</v>
      </c>
      <c r="ER76" t="str">
        <f t="array" ref="ER76">IFERROR(INDEX($EQ$2:$EQ$208,SMALL(IF(1-($EQ$2:$EQ$208=""),IF(1-(#REF!:#REF!&lt;&gt;""),ROW($EQ$2:$EQ$208)-ROW($EQ$2)+1)), ROWS(#REF!:#REF!))),"")</f>
        <v/>
      </c>
      <c r="ES76" t="e">
        <f>IF(#REF!="","",SUM(#REF!))</f>
        <v>#REF!</v>
      </c>
      <c r="ET76" t="e">
        <f t="array" ref="ET76">IF(#REF!="","",SUM(ES76:INDEX(ES76:ES282,MATCH(TRUE,INDEX(ES76:ES282="",0),0))))</f>
        <v>#REF!</v>
      </c>
      <c r="EU76" t="e">
        <f t="shared" si="57"/>
        <v>#REF!</v>
      </c>
      <c r="EV76" t="str">
        <f t="array" ref="EV76">IFERROR(INDEX($EU$2:$EU$208,SMALL(IF(1-($EU$2:$EU$208=""),IF(1-(#REF!:#REF!&lt;&gt;""),ROW($EU$2:$EU$208)-ROW($EU$2)+1)), ROWS(#REF!:#REF!))),"")</f>
        <v/>
      </c>
      <c r="EW76" t="e">
        <f>IF(#REF!="","",SUM(#REF!))</f>
        <v>#REF!</v>
      </c>
      <c r="EX76" t="e">
        <f t="array" ref="EX76">IF(#REF!="","",SUM(EW76:INDEX(EW76:EW282,MATCH(TRUE,INDEX(EW76:EW282="",0),0))))</f>
        <v>#REF!</v>
      </c>
      <c r="EY76" t="e">
        <f t="shared" si="58"/>
        <v>#REF!</v>
      </c>
      <c r="EZ76" t="str">
        <f t="array" ref="EZ76">IFERROR(INDEX($EY$2:$EY$208,SMALL(IF(1-($EY$2:$EY$208=""),IF(1-(#REF!:#REF!&lt;&gt;""),ROW($EY$2:$EY$208)-ROW($EY$2)+1)), ROWS(#REF!:#REF!))),"")</f>
        <v/>
      </c>
      <c r="FA76" t="e">
        <f>IF(#REF!="","",SUM(#REF!))</f>
        <v>#REF!</v>
      </c>
      <c r="FB76" t="e">
        <f t="array" ref="FB76">IF(#REF!="","",SUM(FA76:INDEX(FA76:FA282,MATCH(TRUE,INDEX(FA76:FA282="",0),0))))</f>
        <v>#REF!</v>
      </c>
      <c r="FC76" t="e">
        <f t="shared" si="59"/>
        <v>#REF!</v>
      </c>
      <c r="FD76" t="str">
        <f t="array" ref="FD76">IFERROR(INDEX($FC$2:$FC$208,SMALL(IF(1-($FC$2:$FC$208=""),IF(1-(#REF!:#REF!&lt;&gt;""),ROW($FC$2:$FC$208)-ROW($FC$2)+1)), ROWS(#REF!:#REF!))),"")</f>
        <v/>
      </c>
    </row>
    <row r="77" spans="1:160" x14ac:dyDescent="0.25">
      <c r="A77" t="e">
        <f>IF(#REF!="","",SUM(#REF!))</f>
        <v>#REF!</v>
      </c>
      <c r="B77" t="e">
        <f t="array" ref="B77">IF(#REF!="","",SUM($A77:INDEX(A77:$A$208,MATCH(TRUE,INDEX($A77:$A$208="",0),0))))</f>
        <v>#REF!</v>
      </c>
      <c r="C77" t="e">
        <f t="shared" si="60"/>
        <v>#REF!</v>
      </c>
      <c r="E77" t="e">
        <f>IF(#REF!="","",SUM(#REF!))</f>
        <v>#REF!</v>
      </c>
      <c r="F77" t="e">
        <f t="array" ref="F77">IF(#REF!="","",SUM($E77:INDEX(E77:$E$208,MATCH(TRUE,INDEX($E77:$E$208="",0),0))))</f>
        <v>#REF!</v>
      </c>
      <c r="G77" t="e">
        <f t="shared" si="61"/>
        <v>#REF!</v>
      </c>
      <c r="I77" t="e">
        <f>IF(#REF!="","",SUM(#REF!))</f>
        <v>#REF!</v>
      </c>
      <c r="J77" t="e">
        <f t="array" ref="J77">IF(#REF!="","",SUM(I77:INDEX(I77:I283,MATCH(TRUE,INDEX(I77:I283="",0),0))))</f>
        <v>#REF!</v>
      </c>
      <c r="K77" t="e">
        <f t="shared" si="62"/>
        <v>#REF!</v>
      </c>
      <c r="M77" t="e">
        <f>IF(#REF!="","",SUM(#REF!))</f>
        <v>#REF!</v>
      </c>
      <c r="N77" t="e">
        <f t="array" ref="N77">IF(#REF!="","",SUM(M77:INDEX(M77:M283,MATCH(TRUE,INDEX(M77:M283="",0),0))))</f>
        <v>#REF!</v>
      </c>
      <c r="O77" t="e">
        <f t="shared" si="63"/>
        <v>#REF!</v>
      </c>
      <c r="Q77" t="e">
        <f>IF(#REF!="","",SUM(#REF!))</f>
        <v>#REF!</v>
      </c>
      <c r="R77" t="e">
        <f t="array" ref="R77">IF(#REF!="","",SUM(Q77:INDEX(Q77:Q283,MATCH(TRUE,INDEX(Q77:Q283="",0),0))))</f>
        <v>#REF!</v>
      </c>
      <c r="S77" t="e">
        <f t="shared" si="64"/>
        <v>#REF!</v>
      </c>
      <c r="U77" t="e">
        <f>IF(#REF!="","",SUM(#REF!))</f>
        <v>#REF!</v>
      </c>
      <c r="V77" t="e">
        <f t="array" ref="V77">IF(#REF!="","",SUM(U77:INDEX(U77:U283,MATCH(TRUE,INDEX(U77:U283="",0),0))))</f>
        <v>#REF!</v>
      </c>
      <c r="W77" t="e">
        <f t="shared" si="65"/>
        <v>#REF!</v>
      </c>
      <c r="Y77" t="e">
        <f>IF(#REF!="","",SUM(#REF!))</f>
        <v>#REF!</v>
      </c>
      <c r="Z77" t="e">
        <f t="array" ref="Z77">IF(#REF!="","",SUM(Y77:INDEX(Y77:Y283,MATCH(TRUE,INDEX(Y77:Y283="",0),0))))</f>
        <v>#REF!</v>
      </c>
      <c r="AA77" t="e">
        <f t="shared" si="66"/>
        <v>#REF!</v>
      </c>
      <c r="AC77" t="e">
        <f>IF(#REF!="","",SUM(#REF!))</f>
        <v>#REF!</v>
      </c>
      <c r="AD77" t="e">
        <f t="array" ref="AD77">IF(#REF!="","",SUM(AC77:INDEX(AC77:AC283,MATCH(TRUE,INDEX(AC77:AC283="",0),0))))</f>
        <v>#REF!</v>
      </c>
      <c r="AE77" t="e">
        <f t="shared" si="67"/>
        <v>#REF!</v>
      </c>
      <c r="AG77" t="e">
        <f>IF(#REF!="","",SUM(#REF!))</f>
        <v>#REF!</v>
      </c>
      <c r="AH77" t="e">
        <f t="array" ref="AH77">IF(#REF!="","",SUM(AG77:INDEX(AG77:AG283,MATCH(TRUE,INDEX(AG77:AG283="",0),0))))</f>
        <v>#REF!</v>
      </c>
      <c r="AI77" t="e">
        <f t="shared" si="68"/>
        <v>#REF!</v>
      </c>
      <c r="AK77" t="e">
        <f>IF(#REF!="","",SUM(#REF!))</f>
        <v>#REF!</v>
      </c>
      <c r="AL77" t="e">
        <f t="array" ref="AL77">IF(#REF!="","",SUM(AK77:INDEX(AK77:AK283,MATCH(TRUE,INDEX(AK77:AK283="",0),0))))</f>
        <v>#REF!</v>
      </c>
      <c r="AM77" t="e">
        <f t="shared" si="69"/>
        <v>#REF!</v>
      </c>
      <c r="AO77" t="e">
        <f>IF(#REF!="","",SUM(#REF!))</f>
        <v>#REF!</v>
      </c>
      <c r="AP77" t="e">
        <f t="array" ref="AP77">IF(#REF!="","",SUM(AO77:INDEX(AO77:AO283,MATCH(TRUE,INDEX(AO77:AO283="",0),0))))</f>
        <v>#REF!</v>
      </c>
      <c r="AQ77" t="e">
        <f t="shared" si="70"/>
        <v>#REF!</v>
      </c>
      <c r="AS77" t="e">
        <f>IF(#REF!="","",SUM(#REF!))</f>
        <v>#REF!</v>
      </c>
      <c r="AT77" t="e">
        <f t="array" ref="AT77">IF(#REF!="","",SUM(AS77:INDEX(AS77:AS283,MATCH(TRUE,INDEX(AS77:AS283="",0),0))))</f>
        <v>#REF!</v>
      </c>
      <c r="AU77" t="e">
        <f t="shared" si="71"/>
        <v>#REF!</v>
      </c>
      <c r="AW77" t="e">
        <f>IF(#REF!="","",SUM(#REF!))</f>
        <v>#REF!</v>
      </c>
      <c r="AX77" t="e">
        <f t="array" ref="AX77">IF(#REF!="","",SUM(AW77:INDEX(AW77:AW283,MATCH(TRUE,INDEX(AW77:AW283="",0),0))))</f>
        <v>#REF!</v>
      </c>
      <c r="AY77" t="e">
        <f t="shared" si="72"/>
        <v>#REF!</v>
      </c>
      <c r="BA77" t="e">
        <f>IF(#REF!="","",SUM(#REF!))</f>
        <v>#REF!</v>
      </c>
      <c r="BB77" t="e">
        <f t="array" ref="BB77">IF(#REF!="","",SUM(BA77:INDEX(BA77:BA283,MATCH(TRUE,INDEX(BA77:BA283="",0),0))))</f>
        <v>#REF!</v>
      </c>
      <c r="BC77" t="e">
        <f t="shared" si="73"/>
        <v>#REF!</v>
      </c>
      <c r="BE77" t="e">
        <f>IF(#REF!="","",SUM(#REF!))</f>
        <v>#REF!</v>
      </c>
      <c r="BF77" t="e">
        <f t="array" ref="BF77">IF(#REF!="","",SUM(BE77:INDEX(BE77:BE283,MATCH(TRUE,INDEX(BE77:BE283="",0),0))))</f>
        <v>#REF!</v>
      </c>
      <c r="BG77" t="e">
        <f t="shared" si="74"/>
        <v>#REF!</v>
      </c>
      <c r="BI77" t="e">
        <f>IF(#REF!="","",SUM(#REF!))</f>
        <v>#REF!</v>
      </c>
      <c r="BJ77" t="e">
        <f t="array" ref="BJ77">IF(#REF!="","",SUM(BI77:INDEX(BI77:BI283,MATCH(TRUE,INDEX(BI77:BI283="",0),0))))</f>
        <v>#REF!</v>
      </c>
      <c r="BK77" t="e">
        <f t="shared" si="75"/>
        <v>#REF!</v>
      </c>
      <c r="BM77" t="e">
        <f>IF(#REF!="","",SUM(#REF!))</f>
        <v>#REF!</v>
      </c>
      <c r="BN77" t="e">
        <f t="array" ref="BN77">IF(#REF!="","",SUM(BM77:INDEX(BM77:BM283,MATCH(TRUE,INDEX(BM77:BM283="",0),0))))</f>
        <v>#REF!</v>
      </c>
      <c r="BO77" t="e">
        <f t="shared" si="76"/>
        <v>#REF!</v>
      </c>
      <c r="BQ77" t="e">
        <f>IF(#REF!="","",SUM(#REF!))</f>
        <v>#REF!</v>
      </c>
      <c r="BR77" t="e">
        <f t="array" ref="BR77">IF(#REF!="","",SUM(BQ77:INDEX(BQ77:BQ283,MATCH(TRUE,INDEX(BQ77:BQ283="",0),0))))</f>
        <v>#REF!</v>
      </c>
      <c r="BS77" t="e">
        <f t="shared" si="77"/>
        <v>#REF!</v>
      </c>
      <c r="BU77" t="e">
        <f>IF(#REF!="","",SUM(#REF!))</f>
        <v>#REF!</v>
      </c>
      <c r="BV77" t="e">
        <f t="array" ref="BV77">IF(#REF!="","",SUM(BU77:INDEX(BU77:BU283,MATCH(TRUE,INDEX(BU77:BU283="",0),0))))</f>
        <v>#REF!</v>
      </c>
      <c r="BW77" t="e">
        <f t="shared" si="78"/>
        <v>#REF!</v>
      </c>
      <c r="BY77" t="e">
        <f>IF(#REF!="","",SUM(#REF!))</f>
        <v>#REF!</v>
      </c>
      <c r="BZ77" t="e">
        <f t="array" ref="BZ77">IF(#REF!="","",SUM(BY77:INDEX(BY77:BY283,MATCH(TRUE,INDEX(BY77:BY283="",0),0))))</f>
        <v>#REF!</v>
      </c>
      <c r="CA77" t="e">
        <f t="shared" si="79"/>
        <v>#REF!</v>
      </c>
      <c r="CC77" t="e">
        <f>IF(#REF!="","",SUM(#REF!))</f>
        <v>#REF!</v>
      </c>
      <c r="CD77" t="e">
        <f t="array" ref="CD77">IF(#REF!="","",SUM(CC77:INDEX(CC77:CC283,MATCH(TRUE,INDEX(CC77:CC283="",0),0))))</f>
        <v>#REF!</v>
      </c>
      <c r="CE77" t="e">
        <f t="shared" si="40"/>
        <v>#REF!</v>
      </c>
      <c r="CF77" t="str">
        <f t="array" ref="CF77">IFERROR(INDEX($CE$2:$CE$208,SMALL(IF(1-($CE$2:$CE$208=""),IF(1-(#REF!:#REF!&lt;&gt;""),ROW($CE$2:$CE$208)-ROW($CE$2)+1)), ROWS(#REF!:#REF!))),"")</f>
        <v/>
      </c>
      <c r="CG77" t="e">
        <f>IF(#REF!="","",SUM(#REF!))</f>
        <v>#REF!</v>
      </c>
      <c r="CH77" t="e">
        <f t="array" ref="CH77">IF(#REF!="","",SUM(CG77:INDEX(CG77:CG283,MATCH(TRUE,INDEX(CG77:CG283="",0),0))))</f>
        <v>#REF!</v>
      </c>
      <c r="CI77" t="e">
        <f t="shared" si="41"/>
        <v>#REF!</v>
      </c>
      <c r="CJ77" t="str">
        <f t="array" ref="CJ77">IFERROR(INDEX($CI$2:$CI$208,SMALL(IF(1-($CI$2:$CI$208=""),IF(1-(#REF!:#REF!&lt;&gt;""),ROW($CI$2:$CI$208)-ROW($CI$2)+1)), ROWS(#REF!:#REF!))),"")</f>
        <v/>
      </c>
      <c r="CK77" t="e">
        <f>IF(#REF!="","",SUM(#REF!))</f>
        <v>#REF!</v>
      </c>
      <c r="CL77" t="e">
        <f t="array" ref="CL77">IF(#REF!="","",SUM(CK77:INDEX(CK77:CK283,MATCH(TRUE,INDEX(CK77:CK283="",0),0))))</f>
        <v>#REF!</v>
      </c>
      <c r="CM77" t="e">
        <f t="shared" si="42"/>
        <v>#REF!</v>
      </c>
      <c r="CN77" t="str">
        <f t="array" ref="CN77">IFERROR(INDEX($CM$2:$CM$208,SMALL(IF(1-($CM$2:$CM$208=""),IF(1-(#REF!:#REF!&lt;&gt;""),ROW($CM$2:$CM$208)-ROW($CM$2)+1)), ROWS(#REF!:#REF!))),"")</f>
        <v/>
      </c>
      <c r="CO77" t="e">
        <f>IF(#REF!="","",SUM(#REF!))</f>
        <v>#REF!</v>
      </c>
      <c r="CP77" t="e">
        <f t="array" ref="CP77">IF(#REF!="","",SUM(CO77:INDEX(CO77:CO283,MATCH(TRUE,INDEX(CO77:CO283="",0),0))))</f>
        <v>#REF!</v>
      </c>
      <c r="CQ77" t="e">
        <f t="shared" si="43"/>
        <v>#REF!</v>
      </c>
      <c r="CR77" t="str">
        <f t="array" ref="CR77">IFERROR(INDEX($CQ$2:$CQ$208,SMALL(IF(1-($CQ$2:$CQ$208=""),IF(1-(#REF!:#REF!&lt;&gt;""),ROW($CQ$2:$CQ$208)-ROW($CQ$2)+1)), ROWS(#REF!:#REF!))),"")</f>
        <v/>
      </c>
      <c r="CS77" t="e">
        <f>IF(#REF!="","",SUM(#REF!))</f>
        <v>#REF!</v>
      </c>
      <c r="CT77" t="e">
        <f t="array" ref="CT77">IF(#REF!="","",SUM(CS77:INDEX(CS77:CS283,MATCH(TRUE,INDEX(CS77:CS283="",0),0))))</f>
        <v>#REF!</v>
      </c>
      <c r="CU77" t="e">
        <f t="shared" si="44"/>
        <v>#REF!</v>
      </c>
      <c r="CV77" t="str">
        <f t="array" ref="CV77">IFERROR(INDEX($CU$2:$CU$208,SMALL(IF(1-($CU$2:$CU$208=""),IF(1-(#REF!:#REF!&lt;&gt;""),ROW($CU$2:$CU$208)-ROW($CU$2)+1)), ROWS(#REF!:#REF!))),"")</f>
        <v/>
      </c>
      <c r="CW77" t="e">
        <f>IF(#REF!="","",SUM(#REF!))</f>
        <v>#REF!</v>
      </c>
      <c r="CX77" t="e">
        <f t="array" ref="CX77">IF(#REF!="","",SUM(CW77:INDEX(CW77:CW283,MATCH(TRUE,INDEX(CW77:CW283="",0),0))))</f>
        <v>#REF!</v>
      </c>
      <c r="CY77" t="e">
        <f t="shared" si="45"/>
        <v>#REF!</v>
      </c>
      <c r="CZ77" t="str">
        <f t="array" ref="CZ77">IFERROR(INDEX($CY$2:$CY$208,SMALL(IF(1-($CY$2:$CY$208=""),IF(1-(#REF!:#REF!&lt;&gt;""),ROW($CY$2:$CY$208)-ROW($CY$2)+1)), ROWS(#REF!:#REF!))),"")</f>
        <v/>
      </c>
      <c r="DA77" t="e">
        <f>IF(#REF!="","",SUM(#REF!))</f>
        <v>#REF!</v>
      </c>
      <c r="DB77" t="e">
        <f t="array" ref="DB77">IF(#REF!="","",SUM(DA77:INDEX(DA77:DA283,MATCH(TRUE,INDEX(DA77:DA283="",0),0))))</f>
        <v>#REF!</v>
      </c>
      <c r="DC77" t="e">
        <f t="shared" si="46"/>
        <v>#REF!</v>
      </c>
      <c r="DD77" t="str">
        <f t="array" ref="DD77">IFERROR(INDEX($DC$2:$DC$208,SMALL(IF(1-($DC$2:$DC$208=""),IF(1-(#REF!:#REF!&lt;&gt;""),ROW($DC$2:$DC$208)-ROW($DC$2)+1)), ROWS(#REF!:#REF!))),"")</f>
        <v/>
      </c>
      <c r="DE77" t="e">
        <f>IF(#REF!="","",SUM(#REF!))</f>
        <v>#REF!</v>
      </c>
      <c r="DF77" t="e">
        <f t="array" ref="DF77">IF(#REF!="","",SUM(DE77:INDEX(DE77:DE283,MATCH(TRUE,INDEX(DE77:DE283="",0),0))))</f>
        <v>#REF!</v>
      </c>
      <c r="DG77" t="e">
        <f t="shared" si="47"/>
        <v>#REF!</v>
      </c>
      <c r="DH77" t="str">
        <f t="array" ref="DH77">IFERROR(INDEX($DG$2:$DG$208,SMALL(IF(1-($DG$2:$DG$208=""),IF(1-(#REF!:#REF!&lt;&gt;""),ROW($DG$2:$DG$208)-ROW($DG$2)+1)), ROWS(#REF!:#REF!))),"")</f>
        <v/>
      </c>
      <c r="DI77" t="e">
        <f>IF(#REF!="","",SUM(#REF!))</f>
        <v>#REF!</v>
      </c>
      <c r="DJ77" t="e">
        <f t="array" ref="DJ77">IF(#REF!="","",SUM(DI77:INDEX(DI77:DI283,MATCH(TRUE,INDEX(DI77:DI283="",0),0))))</f>
        <v>#REF!</v>
      </c>
      <c r="DK77" t="e">
        <f t="shared" si="48"/>
        <v>#REF!</v>
      </c>
      <c r="DL77" t="str">
        <f t="array" ref="DL77">IFERROR(INDEX($DK$2:$DK$208,SMALL(IF(1-($DK$2:$DK$208=""),IF(1-(#REF!:#REF!&lt;&gt;""),ROW($DK$2:$DK$208)-ROW($DK$2)+1)), ROWS(#REF!:#REF!))),"")</f>
        <v/>
      </c>
      <c r="DM77" t="e">
        <f>IF(#REF!="","",SUM(#REF!))</f>
        <v>#REF!</v>
      </c>
      <c r="DN77" t="e">
        <f t="array" ref="DN77">IF(#REF!="","",SUM(DM77:INDEX(DM77:DM283,MATCH(TRUE,INDEX(DM77:DM283="",0),0))))</f>
        <v>#REF!</v>
      </c>
      <c r="DO77" t="e">
        <f t="shared" si="49"/>
        <v>#REF!</v>
      </c>
      <c r="DP77" t="str">
        <f t="array" ref="DP77">IFERROR(INDEX($DO$2:$DO$208,SMALL(IF(1-($DO$2:$DO$208=""),IF(1-(#REF!:#REF!&lt;&gt;""),ROW($DO$2:$DO$208)-ROW($DO$2)+1)), ROWS(#REF!:#REF!))),"")</f>
        <v/>
      </c>
      <c r="DQ77" t="e">
        <f>IF(#REF!="","",SUM(#REF!))</f>
        <v>#REF!</v>
      </c>
      <c r="DR77" t="e">
        <f t="array" ref="DR77">IF(#REF!="","",SUM(DQ77:INDEX(DQ77:DQ283,MATCH(TRUE,INDEX(DQ77:DQ283="",0),0))))</f>
        <v>#REF!</v>
      </c>
      <c r="DS77" t="e">
        <f t="shared" si="50"/>
        <v>#REF!</v>
      </c>
      <c r="DT77" t="str">
        <f t="array" ref="DT77">IFERROR(INDEX($DS$2:$DS$208,SMALL(IF(1-($DS$2:$DS$208=""),IF(1-(#REF!:#REF!&lt;&gt;""),ROW($DS$2:$DS$208)-ROW($DS$2)+1)), ROWS(#REF!:#REF!))),"")</f>
        <v/>
      </c>
      <c r="DU77" t="e">
        <f>IF(#REF!="","",SUM(#REF!))</f>
        <v>#REF!</v>
      </c>
      <c r="DV77" t="e">
        <f t="array" ref="DV77">IF(#REF!="","",SUM(DU77:INDEX(DU77:DU283,MATCH(TRUE,INDEX(DU77:DU283="",0),0))))</f>
        <v>#REF!</v>
      </c>
      <c r="DW77" t="e">
        <f t="shared" si="51"/>
        <v>#REF!</v>
      </c>
      <c r="DX77" t="str">
        <f t="array" ref="DX77">IFERROR(INDEX($DW$2:$DW$208,SMALL(IF(1-($DW$2:$DW$208=""),IF(1-(#REF!:#REF!&lt;&gt;""),ROW($DW$2:$DW$208)-ROW($DW$2)+1)), ROWS(#REF!:#REF!))),"")</f>
        <v/>
      </c>
      <c r="DY77" t="e">
        <f>IF(#REF!="","",SUM(#REF!))</f>
        <v>#REF!</v>
      </c>
      <c r="DZ77" t="e">
        <f t="array" ref="DZ77">IF(#REF!="","",SUM(DY77:INDEX(DY77:DY283,MATCH(TRUE,INDEX(DY77:DY283="",0),0))))</f>
        <v>#REF!</v>
      </c>
      <c r="EA77" t="e">
        <f t="shared" si="52"/>
        <v>#REF!</v>
      </c>
      <c r="EB77" t="str">
        <f t="array" ref="EB77">IFERROR(INDEX($EA$2:$EA$208,SMALL(IF(1-($EA$2:$EA$208=""),IF(1-(#REF!:#REF!&lt;&gt;""),ROW($EA$2:$EA$208)-ROW($EA$2)+1)), ROWS(#REF!:#REF!))),"")</f>
        <v/>
      </c>
      <c r="EC77" t="e">
        <f>IF(#REF!="","",SUM(#REF!))</f>
        <v>#REF!</v>
      </c>
      <c r="ED77" t="e">
        <f t="array" ref="ED77">IF(#REF!="","",SUM(EC77:INDEX(EC77:EC283,MATCH(TRUE,INDEX(EC77:EC283="",0),0))))</f>
        <v>#REF!</v>
      </c>
      <c r="EE77" t="e">
        <f t="shared" si="53"/>
        <v>#REF!</v>
      </c>
      <c r="EF77" t="str">
        <f t="array" ref="EF77">IFERROR(INDEX($EE$2:$EE$208,SMALL(IF(1-($EE$2:$EE$208=""),IF(1-(#REF!:#REF!&lt;&gt;""),ROW($EE$2:$EE$208)-ROW($EE$2)+1)), ROWS(#REF!:#REF!))),"")</f>
        <v/>
      </c>
      <c r="EG77" t="e">
        <f>IF(#REF!="","",SUM(#REF!))</f>
        <v>#REF!</v>
      </c>
      <c r="EH77" t="e">
        <f t="array" ref="EH77">IF(#REF!="","",SUM(EG77:INDEX(EG77:EG283,MATCH(TRUE,INDEX(EG77:EG283="",0),0))))</f>
        <v>#REF!</v>
      </c>
      <c r="EI77" t="e">
        <f t="shared" si="54"/>
        <v>#REF!</v>
      </c>
      <c r="EJ77" t="str">
        <f t="array" ref="EJ77">IFERROR(INDEX($EI$2:$EI$208,SMALL(IF(1-($EI$2:$EI$208=""),IF(1-(#REF!:#REF!&lt;&gt;""),ROW($EI$2:$EI$208)-ROW($EI$2)+1)), ROWS(#REF!:#REF!))),"")</f>
        <v/>
      </c>
      <c r="EK77" t="e">
        <f>IF(#REF!="","",SUM(#REF!))</f>
        <v>#REF!</v>
      </c>
      <c r="EL77" t="e">
        <f t="array" ref="EL77">IF(#REF!="","",SUM(EK77:INDEX(EK77:EK283,MATCH(TRUE,INDEX(EK77:EK283="",0),0))))</f>
        <v>#REF!</v>
      </c>
      <c r="EM77" t="e">
        <f t="shared" si="55"/>
        <v>#REF!</v>
      </c>
      <c r="EN77" t="str">
        <f t="array" ref="EN77">IFERROR(INDEX($EM$2:$EM$208,SMALL(IF(1-($EM$2:$EM$208=""),IF(1-(#REF!:#REF!&lt;&gt;""),ROW($EM$2:$EM$208)-ROW($EM$2)+1)), ROWS(#REF!:#REF!))),"")</f>
        <v/>
      </c>
      <c r="EO77" t="e">
        <f>IF(#REF!="","",SUM(#REF!))</f>
        <v>#REF!</v>
      </c>
      <c r="EP77" t="e">
        <f t="array" ref="EP77">IF(#REF!="","",SUM(EO77:INDEX(EO77:EO283,MATCH(TRUE,INDEX(EO77:EO283="",0),0))))</f>
        <v>#REF!</v>
      </c>
      <c r="EQ77" t="e">
        <f t="shared" si="56"/>
        <v>#REF!</v>
      </c>
      <c r="ER77" t="str">
        <f t="array" ref="ER77">IFERROR(INDEX($EQ$2:$EQ$208,SMALL(IF(1-($EQ$2:$EQ$208=""),IF(1-(#REF!:#REF!&lt;&gt;""),ROW($EQ$2:$EQ$208)-ROW($EQ$2)+1)), ROWS(#REF!:#REF!))),"")</f>
        <v/>
      </c>
      <c r="ES77" t="e">
        <f>IF(#REF!="","",SUM(#REF!))</f>
        <v>#REF!</v>
      </c>
      <c r="ET77" t="e">
        <f t="array" ref="ET77">IF(#REF!="","",SUM(ES77:INDEX(ES77:ES283,MATCH(TRUE,INDEX(ES77:ES283="",0),0))))</f>
        <v>#REF!</v>
      </c>
      <c r="EU77" t="e">
        <f t="shared" si="57"/>
        <v>#REF!</v>
      </c>
      <c r="EV77" t="str">
        <f t="array" ref="EV77">IFERROR(INDEX($EU$2:$EU$208,SMALL(IF(1-($EU$2:$EU$208=""),IF(1-(#REF!:#REF!&lt;&gt;""),ROW($EU$2:$EU$208)-ROW($EU$2)+1)), ROWS(#REF!:#REF!))),"")</f>
        <v/>
      </c>
      <c r="EW77" t="e">
        <f>IF(#REF!="","",SUM(#REF!))</f>
        <v>#REF!</v>
      </c>
      <c r="EX77" t="e">
        <f t="array" ref="EX77">IF(#REF!="","",SUM(EW77:INDEX(EW77:EW283,MATCH(TRUE,INDEX(EW77:EW283="",0),0))))</f>
        <v>#REF!</v>
      </c>
      <c r="EY77" t="e">
        <f t="shared" si="58"/>
        <v>#REF!</v>
      </c>
      <c r="EZ77" t="str">
        <f t="array" ref="EZ77">IFERROR(INDEX($EY$2:$EY$208,SMALL(IF(1-($EY$2:$EY$208=""),IF(1-(#REF!:#REF!&lt;&gt;""),ROW($EY$2:$EY$208)-ROW($EY$2)+1)), ROWS(#REF!:#REF!))),"")</f>
        <v/>
      </c>
      <c r="FA77" t="e">
        <f>IF(#REF!="","",SUM(#REF!))</f>
        <v>#REF!</v>
      </c>
      <c r="FB77" t="e">
        <f t="array" ref="FB77">IF(#REF!="","",SUM(FA77:INDEX(FA77:FA283,MATCH(TRUE,INDEX(FA77:FA283="",0),0))))</f>
        <v>#REF!</v>
      </c>
      <c r="FC77" t="e">
        <f t="shared" si="59"/>
        <v>#REF!</v>
      </c>
      <c r="FD77" t="str">
        <f t="array" ref="FD77">IFERROR(INDEX($FC$2:$FC$208,SMALL(IF(1-($FC$2:$FC$208=""),IF(1-(#REF!:#REF!&lt;&gt;""),ROW($FC$2:$FC$208)-ROW($FC$2)+1)), ROWS(#REF!:#REF!))),"")</f>
        <v/>
      </c>
    </row>
    <row r="78" spans="1:160" x14ac:dyDescent="0.25">
      <c r="A78" t="e">
        <f>IF(#REF!="","",SUM(#REF!))</f>
        <v>#REF!</v>
      </c>
      <c r="B78" t="e">
        <f t="array" ref="B78">IF(#REF!="","",SUM($A78:INDEX(A78:$A$208,MATCH(TRUE,INDEX($A78:$A$208="",0),0))))</f>
        <v>#REF!</v>
      </c>
      <c r="C78" t="e">
        <f t="shared" si="60"/>
        <v>#REF!</v>
      </c>
      <c r="E78" t="e">
        <f>IF(#REF!="","",SUM(#REF!))</f>
        <v>#REF!</v>
      </c>
      <c r="F78" t="e">
        <f t="array" ref="F78">IF(#REF!="","",SUM($E78:INDEX(E78:$E$208,MATCH(TRUE,INDEX($E78:$E$208="",0),0))))</f>
        <v>#REF!</v>
      </c>
      <c r="G78" t="e">
        <f t="shared" si="61"/>
        <v>#REF!</v>
      </c>
      <c r="I78" t="e">
        <f>IF(#REF!="","",SUM(#REF!))</f>
        <v>#REF!</v>
      </c>
      <c r="J78" t="e">
        <f t="array" ref="J78">IF(#REF!="","",SUM(I78:INDEX(I78:I284,MATCH(TRUE,INDEX(I78:I284="",0),0))))</f>
        <v>#REF!</v>
      </c>
      <c r="K78" t="e">
        <f t="shared" si="62"/>
        <v>#REF!</v>
      </c>
      <c r="M78" t="e">
        <f>IF(#REF!="","",SUM(#REF!))</f>
        <v>#REF!</v>
      </c>
      <c r="N78" t="e">
        <f t="array" ref="N78">IF(#REF!="","",SUM(M78:INDEX(M78:M284,MATCH(TRUE,INDEX(M78:M284="",0),0))))</f>
        <v>#REF!</v>
      </c>
      <c r="O78" t="e">
        <f t="shared" si="63"/>
        <v>#REF!</v>
      </c>
      <c r="Q78" t="e">
        <f>IF(#REF!="","",SUM(#REF!))</f>
        <v>#REF!</v>
      </c>
      <c r="R78" t="e">
        <f t="array" ref="R78">IF(#REF!="","",SUM(Q78:INDEX(Q78:Q284,MATCH(TRUE,INDEX(Q78:Q284="",0),0))))</f>
        <v>#REF!</v>
      </c>
      <c r="S78" t="e">
        <f t="shared" si="64"/>
        <v>#REF!</v>
      </c>
      <c r="U78" t="e">
        <f>IF(#REF!="","",SUM(#REF!))</f>
        <v>#REF!</v>
      </c>
      <c r="V78" t="e">
        <f t="array" ref="V78">IF(#REF!="","",SUM(U78:INDEX(U78:U284,MATCH(TRUE,INDEX(U78:U284="",0),0))))</f>
        <v>#REF!</v>
      </c>
      <c r="W78" t="e">
        <f t="shared" si="65"/>
        <v>#REF!</v>
      </c>
      <c r="Y78" t="e">
        <f>IF(#REF!="","",SUM(#REF!))</f>
        <v>#REF!</v>
      </c>
      <c r="Z78" t="e">
        <f t="array" ref="Z78">IF(#REF!="","",SUM(Y78:INDEX(Y78:Y284,MATCH(TRUE,INDEX(Y78:Y284="",0),0))))</f>
        <v>#REF!</v>
      </c>
      <c r="AA78" t="e">
        <f t="shared" si="66"/>
        <v>#REF!</v>
      </c>
      <c r="AC78" t="e">
        <f>IF(#REF!="","",SUM(#REF!))</f>
        <v>#REF!</v>
      </c>
      <c r="AD78" t="e">
        <f t="array" ref="AD78">IF(#REF!="","",SUM(AC78:INDEX(AC78:AC284,MATCH(TRUE,INDEX(AC78:AC284="",0),0))))</f>
        <v>#REF!</v>
      </c>
      <c r="AE78" t="e">
        <f t="shared" si="67"/>
        <v>#REF!</v>
      </c>
      <c r="AG78" t="e">
        <f>IF(#REF!="","",SUM(#REF!))</f>
        <v>#REF!</v>
      </c>
      <c r="AH78" t="e">
        <f t="array" ref="AH78">IF(#REF!="","",SUM(AG78:INDEX(AG78:AG284,MATCH(TRUE,INDEX(AG78:AG284="",0),0))))</f>
        <v>#REF!</v>
      </c>
      <c r="AI78" t="e">
        <f t="shared" si="68"/>
        <v>#REF!</v>
      </c>
      <c r="AK78" t="e">
        <f>IF(#REF!="","",SUM(#REF!))</f>
        <v>#REF!</v>
      </c>
      <c r="AL78" t="e">
        <f t="array" ref="AL78">IF(#REF!="","",SUM(AK78:INDEX(AK78:AK284,MATCH(TRUE,INDEX(AK78:AK284="",0),0))))</f>
        <v>#REF!</v>
      </c>
      <c r="AM78" t="e">
        <f t="shared" si="69"/>
        <v>#REF!</v>
      </c>
      <c r="AO78" t="e">
        <f>IF(#REF!="","",SUM(#REF!))</f>
        <v>#REF!</v>
      </c>
      <c r="AP78" t="e">
        <f t="array" ref="AP78">IF(#REF!="","",SUM(AO78:INDEX(AO78:AO284,MATCH(TRUE,INDEX(AO78:AO284="",0),0))))</f>
        <v>#REF!</v>
      </c>
      <c r="AQ78" t="e">
        <f t="shared" si="70"/>
        <v>#REF!</v>
      </c>
      <c r="AS78" t="e">
        <f>IF(#REF!="","",SUM(#REF!))</f>
        <v>#REF!</v>
      </c>
      <c r="AT78" t="e">
        <f t="array" ref="AT78">IF(#REF!="","",SUM(AS78:INDEX(AS78:AS284,MATCH(TRUE,INDEX(AS78:AS284="",0),0))))</f>
        <v>#REF!</v>
      </c>
      <c r="AU78" t="e">
        <f t="shared" si="71"/>
        <v>#REF!</v>
      </c>
      <c r="AW78" t="e">
        <f>IF(#REF!="","",SUM(#REF!))</f>
        <v>#REF!</v>
      </c>
      <c r="AX78" t="e">
        <f t="array" ref="AX78">IF(#REF!="","",SUM(AW78:INDEX(AW78:AW284,MATCH(TRUE,INDEX(AW78:AW284="",0),0))))</f>
        <v>#REF!</v>
      </c>
      <c r="AY78" t="e">
        <f t="shared" si="72"/>
        <v>#REF!</v>
      </c>
      <c r="BA78" t="e">
        <f>IF(#REF!="","",SUM(#REF!))</f>
        <v>#REF!</v>
      </c>
      <c r="BB78" t="e">
        <f t="array" ref="BB78">IF(#REF!="","",SUM(BA78:INDEX(BA78:BA284,MATCH(TRUE,INDEX(BA78:BA284="",0),0))))</f>
        <v>#REF!</v>
      </c>
      <c r="BC78" t="e">
        <f t="shared" si="73"/>
        <v>#REF!</v>
      </c>
      <c r="BE78" t="e">
        <f>IF(#REF!="","",SUM(#REF!))</f>
        <v>#REF!</v>
      </c>
      <c r="BF78" t="e">
        <f t="array" ref="BF78">IF(#REF!="","",SUM(BE78:INDEX(BE78:BE284,MATCH(TRUE,INDEX(BE78:BE284="",0),0))))</f>
        <v>#REF!</v>
      </c>
      <c r="BG78" t="e">
        <f t="shared" si="74"/>
        <v>#REF!</v>
      </c>
      <c r="BI78" t="e">
        <f>IF(#REF!="","",SUM(#REF!))</f>
        <v>#REF!</v>
      </c>
      <c r="BJ78" t="e">
        <f t="array" ref="BJ78">IF(#REF!="","",SUM(BI78:INDEX(BI78:BI284,MATCH(TRUE,INDEX(BI78:BI284="",0),0))))</f>
        <v>#REF!</v>
      </c>
      <c r="BK78" t="e">
        <f t="shared" si="75"/>
        <v>#REF!</v>
      </c>
      <c r="BM78" t="e">
        <f>IF(#REF!="","",SUM(#REF!))</f>
        <v>#REF!</v>
      </c>
      <c r="BN78" t="e">
        <f t="array" ref="BN78">IF(#REF!="","",SUM(BM78:INDEX(BM78:BM284,MATCH(TRUE,INDEX(BM78:BM284="",0),0))))</f>
        <v>#REF!</v>
      </c>
      <c r="BO78" t="e">
        <f t="shared" si="76"/>
        <v>#REF!</v>
      </c>
      <c r="BQ78" t="e">
        <f>IF(#REF!="","",SUM(#REF!))</f>
        <v>#REF!</v>
      </c>
      <c r="BR78" t="e">
        <f t="array" ref="BR78">IF(#REF!="","",SUM(BQ78:INDEX(BQ78:BQ284,MATCH(TRUE,INDEX(BQ78:BQ284="",0),0))))</f>
        <v>#REF!</v>
      </c>
      <c r="BS78" t="e">
        <f t="shared" si="77"/>
        <v>#REF!</v>
      </c>
      <c r="BU78" t="e">
        <f>IF(#REF!="","",SUM(#REF!))</f>
        <v>#REF!</v>
      </c>
      <c r="BV78" t="e">
        <f t="array" ref="BV78">IF(#REF!="","",SUM(BU78:INDEX(BU78:BU284,MATCH(TRUE,INDEX(BU78:BU284="",0),0))))</f>
        <v>#REF!</v>
      </c>
      <c r="BW78" t="e">
        <f t="shared" si="78"/>
        <v>#REF!</v>
      </c>
      <c r="BY78" t="e">
        <f>IF(#REF!="","",SUM(#REF!))</f>
        <v>#REF!</v>
      </c>
      <c r="BZ78" t="e">
        <f t="array" ref="BZ78">IF(#REF!="","",SUM(BY78:INDEX(BY78:BY284,MATCH(TRUE,INDEX(BY78:BY284="",0),0))))</f>
        <v>#REF!</v>
      </c>
      <c r="CA78" t="e">
        <f t="shared" si="79"/>
        <v>#REF!</v>
      </c>
      <c r="CC78" t="e">
        <f>IF(#REF!="","",SUM(#REF!))</f>
        <v>#REF!</v>
      </c>
      <c r="CD78" t="e">
        <f t="array" ref="CD78">IF(#REF!="","",SUM(CC78:INDEX(CC78:CC284,MATCH(TRUE,INDEX(CC78:CC284="",0),0))))</f>
        <v>#REF!</v>
      </c>
      <c r="CE78" t="e">
        <f t="shared" si="40"/>
        <v>#REF!</v>
      </c>
      <c r="CF78" t="str">
        <f t="array" ref="CF78">IFERROR(INDEX($CE$2:$CE$208,SMALL(IF(1-($CE$2:$CE$208=""),IF(1-(#REF!:#REF!&lt;&gt;""),ROW($CE$2:$CE$208)-ROW($CE$2)+1)), ROWS(#REF!:#REF!))),"")</f>
        <v/>
      </c>
      <c r="CG78" t="e">
        <f>IF(#REF!="","",SUM(#REF!))</f>
        <v>#REF!</v>
      </c>
      <c r="CH78" t="e">
        <f t="array" ref="CH78">IF(#REF!="","",SUM(CG78:INDEX(CG78:CG284,MATCH(TRUE,INDEX(CG78:CG284="",0),0))))</f>
        <v>#REF!</v>
      </c>
      <c r="CI78" t="e">
        <f t="shared" si="41"/>
        <v>#REF!</v>
      </c>
      <c r="CJ78" t="str">
        <f t="array" ref="CJ78">IFERROR(INDEX($CI$2:$CI$208,SMALL(IF(1-($CI$2:$CI$208=""),IF(1-(#REF!:#REF!&lt;&gt;""),ROW($CI$2:$CI$208)-ROW($CI$2)+1)), ROWS(#REF!:#REF!))),"")</f>
        <v/>
      </c>
      <c r="CK78" t="e">
        <f>IF(#REF!="","",SUM(#REF!))</f>
        <v>#REF!</v>
      </c>
      <c r="CL78" t="e">
        <f t="array" ref="CL78">IF(#REF!="","",SUM(CK78:INDEX(CK78:CK284,MATCH(TRUE,INDEX(CK78:CK284="",0),0))))</f>
        <v>#REF!</v>
      </c>
      <c r="CM78" t="e">
        <f t="shared" si="42"/>
        <v>#REF!</v>
      </c>
      <c r="CN78" t="str">
        <f t="array" ref="CN78">IFERROR(INDEX($CM$2:$CM$208,SMALL(IF(1-($CM$2:$CM$208=""),IF(1-(#REF!:#REF!&lt;&gt;""),ROW($CM$2:$CM$208)-ROW($CM$2)+1)), ROWS(#REF!:#REF!))),"")</f>
        <v/>
      </c>
      <c r="CO78" t="e">
        <f>IF(#REF!="","",SUM(#REF!))</f>
        <v>#REF!</v>
      </c>
      <c r="CP78" t="e">
        <f t="array" ref="CP78">IF(#REF!="","",SUM(CO78:INDEX(CO78:CO284,MATCH(TRUE,INDEX(CO78:CO284="",0),0))))</f>
        <v>#REF!</v>
      </c>
      <c r="CQ78" t="e">
        <f t="shared" si="43"/>
        <v>#REF!</v>
      </c>
      <c r="CR78" t="str">
        <f t="array" ref="CR78">IFERROR(INDEX($CQ$2:$CQ$208,SMALL(IF(1-($CQ$2:$CQ$208=""),IF(1-(#REF!:#REF!&lt;&gt;""),ROW($CQ$2:$CQ$208)-ROW($CQ$2)+1)), ROWS(#REF!:#REF!))),"")</f>
        <v/>
      </c>
      <c r="CS78" t="e">
        <f>IF(#REF!="","",SUM(#REF!))</f>
        <v>#REF!</v>
      </c>
      <c r="CT78" t="e">
        <f t="array" ref="CT78">IF(#REF!="","",SUM(CS78:INDEX(CS78:CS284,MATCH(TRUE,INDEX(CS78:CS284="",0),0))))</f>
        <v>#REF!</v>
      </c>
      <c r="CU78" t="e">
        <f t="shared" si="44"/>
        <v>#REF!</v>
      </c>
      <c r="CV78" t="str">
        <f t="array" ref="CV78">IFERROR(INDEX($CU$2:$CU$208,SMALL(IF(1-($CU$2:$CU$208=""),IF(1-(#REF!:#REF!&lt;&gt;""),ROW($CU$2:$CU$208)-ROW($CU$2)+1)), ROWS(#REF!:#REF!))),"")</f>
        <v/>
      </c>
      <c r="CW78" t="e">
        <f>IF(#REF!="","",SUM(#REF!))</f>
        <v>#REF!</v>
      </c>
      <c r="CX78" t="e">
        <f t="array" ref="CX78">IF(#REF!="","",SUM(CW78:INDEX(CW78:CW284,MATCH(TRUE,INDEX(CW78:CW284="",0),0))))</f>
        <v>#REF!</v>
      </c>
      <c r="CY78" t="e">
        <f t="shared" si="45"/>
        <v>#REF!</v>
      </c>
      <c r="CZ78" t="str">
        <f t="array" ref="CZ78">IFERROR(INDEX($CY$2:$CY$208,SMALL(IF(1-($CY$2:$CY$208=""),IF(1-(#REF!:#REF!&lt;&gt;""),ROW($CY$2:$CY$208)-ROW($CY$2)+1)), ROWS(#REF!:#REF!))),"")</f>
        <v/>
      </c>
      <c r="DA78" t="e">
        <f>IF(#REF!="","",SUM(#REF!))</f>
        <v>#REF!</v>
      </c>
      <c r="DB78" t="e">
        <f t="array" ref="DB78">IF(#REF!="","",SUM(DA78:INDEX(DA78:DA284,MATCH(TRUE,INDEX(DA78:DA284="",0),0))))</f>
        <v>#REF!</v>
      </c>
      <c r="DC78" t="e">
        <f t="shared" si="46"/>
        <v>#REF!</v>
      </c>
      <c r="DD78" t="str">
        <f t="array" ref="DD78">IFERROR(INDEX($DC$2:$DC$208,SMALL(IF(1-($DC$2:$DC$208=""),IF(1-(#REF!:#REF!&lt;&gt;""),ROW($DC$2:$DC$208)-ROW($DC$2)+1)), ROWS(#REF!:#REF!))),"")</f>
        <v/>
      </c>
      <c r="DE78" t="e">
        <f>IF(#REF!="","",SUM(#REF!))</f>
        <v>#REF!</v>
      </c>
      <c r="DF78" t="e">
        <f t="array" ref="DF78">IF(#REF!="","",SUM(DE78:INDEX(DE78:DE284,MATCH(TRUE,INDEX(DE78:DE284="",0),0))))</f>
        <v>#REF!</v>
      </c>
      <c r="DG78" t="e">
        <f t="shared" si="47"/>
        <v>#REF!</v>
      </c>
      <c r="DH78" t="str">
        <f t="array" ref="DH78">IFERROR(INDEX($DG$2:$DG$208,SMALL(IF(1-($DG$2:$DG$208=""),IF(1-(#REF!:#REF!&lt;&gt;""),ROW($DG$2:$DG$208)-ROW($DG$2)+1)), ROWS(#REF!:#REF!))),"")</f>
        <v/>
      </c>
      <c r="DI78" t="e">
        <f>IF(#REF!="","",SUM(#REF!))</f>
        <v>#REF!</v>
      </c>
      <c r="DJ78" t="e">
        <f t="array" ref="DJ78">IF(#REF!="","",SUM(DI78:INDEX(DI78:DI284,MATCH(TRUE,INDEX(DI78:DI284="",0),0))))</f>
        <v>#REF!</v>
      </c>
      <c r="DK78" t="e">
        <f t="shared" si="48"/>
        <v>#REF!</v>
      </c>
      <c r="DL78" t="str">
        <f t="array" ref="DL78">IFERROR(INDEX($DK$2:$DK$208,SMALL(IF(1-($DK$2:$DK$208=""),IF(1-(#REF!:#REF!&lt;&gt;""),ROW($DK$2:$DK$208)-ROW($DK$2)+1)), ROWS(#REF!:#REF!))),"")</f>
        <v/>
      </c>
      <c r="DM78" t="e">
        <f>IF(#REF!="","",SUM(#REF!))</f>
        <v>#REF!</v>
      </c>
      <c r="DN78" t="e">
        <f t="array" ref="DN78">IF(#REF!="","",SUM(DM78:INDEX(DM78:DM284,MATCH(TRUE,INDEX(DM78:DM284="",0),0))))</f>
        <v>#REF!</v>
      </c>
      <c r="DO78" t="e">
        <f t="shared" si="49"/>
        <v>#REF!</v>
      </c>
      <c r="DP78" t="str">
        <f t="array" ref="DP78">IFERROR(INDEX($DO$2:$DO$208,SMALL(IF(1-($DO$2:$DO$208=""),IF(1-(#REF!:#REF!&lt;&gt;""),ROW($DO$2:$DO$208)-ROW($DO$2)+1)), ROWS(#REF!:#REF!))),"")</f>
        <v/>
      </c>
      <c r="DQ78" t="e">
        <f>IF(#REF!="","",SUM(#REF!))</f>
        <v>#REF!</v>
      </c>
      <c r="DR78" t="e">
        <f t="array" ref="DR78">IF(#REF!="","",SUM(DQ78:INDEX(DQ78:DQ284,MATCH(TRUE,INDEX(DQ78:DQ284="",0),0))))</f>
        <v>#REF!</v>
      </c>
      <c r="DS78" t="e">
        <f t="shared" si="50"/>
        <v>#REF!</v>
      </c>
      <c r="DT78" t="str">
        <f t="array" ref="DT78">IFERROR(INDEX($DS$2:$DS$208,SMALL(IF(1-($DS$2:$DS$208=""),IF(1-(#REF!:#REF!&lt;&gt;""),ROW($DS$2:$DS$208)-ROW($DS$2)+1)), ROWS(#REF!:#REF!))),"")</f>
        <v/>
      </c>
      <c r="DU78" t="e">
        <f>IF(#REF!="","",SUM(#REF!))</f>
        <v>#REF!</v>
      </c>
      <c r="DV78" t="e">
        <f t="array" ref="DV78">IF(#REF!="","",SUM(DU78:INDEX(DU78:DU284,MATCH(TRUE,INDEX(DU78:DU284="",0),0))))</f>
        <v>#REF!</v>
      </c>
      <c r="DW78" t="e">
        <f t="shared" si="51"/>
        <v>#REF!</v>
      </c>
      <c r="DX78" t="str">
        <f t="array" ref="DX78">IFERROR(INDEX($DW$2:$DW$208,SMALL(IF(1-($DW$2:$DW$208=""),IF(1-(#REF!:#REF!&lt;&gt;""),ROW($DW$2:$DW$208)-ROW($DW$2)+1)), ROWS(#REF!:#REF!))),"")</f>
        <v/>
      </c>
      <c r="DY78" t="e">
        <f>IF(#REF!="","",SUM(#REF!))</f>
        <v>#REF!</v>
      </c>
      <c r="DZ78" t="e">
        <f t="array" ref="DZ78">IF(#REF!="","",SUM(DY78:INDEX(DY78:DY284,MATCH(TRUE,INDEX(DY78:DY284="",0),0))))</f>
        <v>#REF!</v>
      </c>
      <c r="EA78" t="e">
        <f t="shared" si="52"/>
        <v>#REF!</v>
      </c>
      <c r="EB78" t="str">
        <f t="array" ref="EB78">IFERROR(INDEX($EA$2:$EA$208,SMALL(IF(1-($EA$2:$EA$208=""),IF(1-(#REF!:#REF!&lt;&gt;""),ROW($EA$2:$EA$208)-ROW($EA$2)+1)), ROWS(#REF!:#REF!))),"")</f>
        <v/>
      </c>
      <c r="EC78" t="e">
        <f>IF(#REF!="","",SUM(#REF!))</f>
        <v>#REF!</v>
      </c>
      <c r="ED78" t="e">
        <f t="array" ref="ED78">IF(#REF!="","",SUM(EC78:INDEX(EC78:EC284,MATCH(TRUE,INDEX(EC78:EC284="",0),0))))</f>
        <v>#REF!</v>
      </c>
      <c r="EE78" t="e">
        <f t="shared" si="53"/>
        <v>#REF!</v>
      </c>
      <c r="EF78" t="str">
        <f t="array" ref="EF78">IFERROR(INDEX($EE$2:$EE$208,SMALL(IF(1-($EE$2:$EE$208=""),IF(1-(#REF!:#REF!&lt;&gt;""),ROW($EE$2:$EE$208)-ROW($EE$2)+1)), ROWS(#REF!:#REF!))),"")</f>
        <v/>
      </c>
      <c r="EG78" t="e">
        <f>IF(#REF!="","",SUM(#REF!))</f>
        <v>#REF!</v>
      </c>
      <c r="EH78" t="e">
        <f t="array" ref="EH78">IF(#REF!="","",SUM(EG78:INDEX(EG78:EG284,MATCH(TRUE,INDEX(EG78:EG284="",0),0))))</f>
        <v>#REF!</v>
      </c>
      <c r="EI78" t="e">
        <f t="shared" si="54"/>
        <v>#REF!</v>
      </c>
      <c r="EJ78" t="str">
        <f t="array" ref="EJ78">IFERROR(INDEX($EI$2:$EI$208,SMALL(IF(1-($EI$2:$EI$208=""),IF(1-(#REF!:#REF!&lt;&gt;""),ROW($EI$2:$EI$208)-ROW($EI$2)+1)), ROWS(#REF!:#REF!))),"")</f>
        <v/>
      </c>
      <c r="EK78" t="e">
        <f>IF(#REF!="","",SUM(#REF!))</f>
        <v>#REF!</v>
      </c>
      <c r="EL78" t="e">
        <f t="array" ref="EL78">IF(#REF!="","",SUM(EK78:INDEX(EK78:EK284,MATCH(TRUE,INDEX(EK78:EK284="",0),0))))</f>
        <v>#REF!</v>
      </c>
      <c r="EM78" t="e">
        <f t="shared" si="55"/>
        <v>#REF!</v>
      </c>
      <c r="EN78" t="str">
        <f t="array" ref="EN78">IFERROR(INDEX($EM$2:$EM$208,SMALL(IF(1-($EM$2:$EM$208=""),IF(1-(#REF!:#REF!&lt;&gt;""),ROW($EM$2:$EM$208)-ROW($EM$2)+1)), ROWS(#REF!:#REF!))),"")</f>
        <v/>
      </c>
      <c r="EO78" t="e">
        <f>IF(#REF!="","",SUM(#REF!))</f>
        <v>#REF!</v>
      </c>
      <c r="EP78" t="e">
        <f t="array" ref="EP78">IF(#REF!="","",SUM(EO78:INDEX(EO78:EO284,MATCH(TRUE,INDEX(EO78:EO284="",0),0))))</f>
        <v>#REF!</v>
      </c>
      <c r="EQ78" t="e">
        <f t="shared" si="56"/>
        <v>#REF!</v>
      </c>
      <c r="ER78" t="str">
        <f t="array" ref="ER78">IFERROR(INDEX($EQ$2:$EQ$208,SMALL(IF(1-($EQ$2:$EQ$208=""),IF(1-(#REF!:#REF!&lt;&gt;""),ROW($EQ$2:$EQ$208)-ROW($EQ$2)+1)), ROWS(#REF!:#REF!))),"")</f>
        <v/>
      </c>
      <c r="ES78" t="e">
        <f>IF(#REF!="","",SUM(#REF!))</f>
        <v>#REF!</v>
      </c>
      <c r="ET78" t="e">
        <f t="array" ref="ET78">IF(#REF!="","",SUM(ES78:INDEX(ES78:ES284,MATCH(TRUE,INDEX(ES78:ES284="",0),0))))</f>
        <v>#REF!</v>
      </c>
      <c r="EU78" t="e">
        <f t="shared" si="57"/>
        <v>#REF!</v>
      </c>
      <c r="EV78" t="str">
        <f t="array" ref="EV78">IFERROR(INDEX($EU$2:$EU$208,SMALL(IF(1-($EU$2:$EU$208=""),IF(1-(#REF!:#REF!&lt;&gt;""),ROW($EU$2:$EU$208)-ROW($EU$2)+1)), ROWS(#REF!:#REF!))),"")</f>
        <v/>
      </c>
      <c r="EW78" t="e">
        <f>IF(#REF!="","",SUM(#REF!))</f>
        <v>#REF!</v>
      </c>
      <c r="EX78" t="e">
        <f t="array" ref="EX78">IF(#REF!="","",SUM(EW78:INDEX(EW78:EW284,MATCH(TRUE,INDEX(EW78:EW284="",0),0))))</f>
        <v>#REF!</v>
      </c>
      <c r="EY78" t="e">
        <f t="shared" si="58"/>
        <v>#REF!</v>
      </c>
      <c r="EZ78" t="str">
        <f t="array" ref="EZ78">IFERROR(INDEX($EY$2:$EY$208,SMALL(IF(1-($EY$2:$EY$208=""),IF(1-(#REF!:#REF!&lt;&gt;""),ROW($EY$2:$EY$208)-ROW($EY$2)+1)), ROWS(#REF!:#REF!))),"")</f>
        <v/>
      </c>
      <c r="FA78" t="e">
        <f>IF(#REF!="","",SUM(#REF!))</f>
        <v>#REF!</v>
      </c>
      <c r="FB78" t="e">
        <f t="array" ref="FB78">IF(#REF!="","",SUM(FA78:INDEX(FA78:FA284,MATCH(TRUE,INDEX(FA78:FA284="",0),0))))</f>
        <v>#REF!</v>
      </c>
      <c r="FC78" t="e">
        <f t="shared" si="59"/>
        <v>#REF!</v>
      </c>
      <c r="FD78" t="str">
        <f t="array" ref="FD78">IFERROR(INDEX($FC$2:$FC$208,SMALL(IF(1-($FC$2:$FC$208=""),IF(1-(#REF!:#REF!&lt;&gt;""),ROW($FC$2:$FC$208)-ROW($FC$2)+1)), ROWS(#REF!:#REF!))),"")</f>
        <v/>
      </c>
    </row>
    <row r="79" spans="1:160" x14ac:dyDescent="0.25">
      <c r="A79" t="e">
        <f>IF(#REF!="","",SUM(#REF!))</f>
        <v>#REF!</v>
      </c>
      <c r="B79" t="e">
        <f t="array" ref="B79">IF(#REF!="","",SUM($A79:INDEX(A79:$A$208,MATCH(TRUE,INDEX($A79:$A$208="",0),0))))</f>
        <v>#REF!</v>
      </c>
      <c r="C79" t="e">
        <f t="shared" si="60"/>
        <v>#REF!</v>
      </c>
      <c r="E79" t="e">
        <f>IF(#REF!="","",SUM(#REF!))</f>
        <v>#REF!</v>
      </c>
      <c r="F79" t="e">
        <f t="array" ref="F79">IF(#REF!="","",SUM($E79:INDEX(E79:$E$208,MATCH(TRUE,INDEX($E79:$E$208="",0),0))))</f>
        <v>#REF!</v>
      </c>
      <c r="G79" t="e">
        <f t="shared" si="61"/>
        <v>#REF!</v>
      </c>
      <c r="I79" t="e">
        <f>IF(#REF!="","",SUM(#REF!))</f>
        <v>#REF!</v>
      </c>
      <c r="J79" t="e">
        <f t="array" ref="J79">IF(#REF!="","",SUM(I79:INDEX(I79:I285,MATCH(TRUE,INDEX(I79:I285="",0),0))))</f>
        <v>#REF!</v>
      </c>
      <c r="K79" t="e">
        <f t="shared" si="62"/>
        <v>#REF!</v>
      </c>
      <c r="M79" t="e">
        <f>IF(#REF!="","",SUM(#REF!))</f>
        <v>#REF!</v>
      </c>
      <c r="N79" t="e">
        <f t="array" ref="N79">IF(#REF!="","",SUM(M79:INDEX(M79:M285,MATCH(TRUE,INDEX(M79:M285="",0),0))))</f>
        <v>#REF!</v>
      </c>
      <c r="O79" t="e">
        <f t="shared" si="63"/>
        <v>#REF!</v>
      </c>
      <c r="Q79" t="e">
        <f>IF(#REF!="","",SUM(#REF!))</f>
        <v>#REF!</v>
      </c>
      <c r="R79" t="e">
        <f t="array" ref="R79">IF(#REF!="","",SUM(Q79:INDEX(Q79:Q285,MATCH(TRUE,INDEX(Q79:Q285="",0),0))))</f>
        <v>#REF!</v>
      </c>
      <c r="S79" t="e">
        <f t="shared" si="64"/>
        <v>#REF!</v>
      </c>
      <c r="U79" t="e">
        <f>IF(#REF!="","",SUM(#REF!))</f>
        <v>#REF!</v>
      </c>
      <c r="V79" t="e">
        <f t="array" ref="V79">IF(#REF!="","",SUM(U79:INDEX(U79:U285,MATCH(TRUE,INDEX(U79:U285="",0),0))))</f>
        <v>#REF!</v>
      </c>
      <c r="W79" t="e">
        <f t="shared" si="65"/>
        <v>#REF!</v>
      </c>
      <c r="Y79" t="e">
        <f>IF(#REF!="","",SUM(#REF!))</f>
        <v>#REF!</v>
      </c>
      <c r="Z79" t="e">
        <f t="array" ref="Z79">IF(#REF!="","",SUM(Y79:INDEX(Y79:Y285,MATCH(TRUE,INDEX(Y79:Y285="",0),0))))</f>
        <v>#REF!</v>
      </c>
      <c r="AA79" t="e">
        <f t="shared" si="66"/>
        <v>#REF!</v>
      </c>
      <c r="AC79" t="e">
        <f>IF(#REF!="","",SUM(#REF!))</f>
        <v>#REF!</v>
      </c>
      <c r="AD79" t="e">
        <f t="array" ref="AD79">IF(#REF!="","",SUM(AC79:INDEX(AC79:AC285,MATCH(TRUE,INDEX(AC79:AC285="",0),0))))</f>
        <v>#REF!</v>
      </c>
      <c r="AE79" t="e">
        <f t="shared" si="67"/>
        <v>#REF!</v>
      </c>
      <c r="AG79" t="e">
        <f>IF(#REF!="","",SUM(#REF!))</f>
        <v>#REF!</v>
      </c>
      <c r="AH79" t="e">
        <f t="array" ref="AH79">IF(#REF!="","",SUM(AG79:INDEX(AG79:AG285,MATCH(TRUE,INDEX(AG79:AG285="",0),0))))</f>
        <v>#REF!</v>
      </c>
      <c r="AI79" t="e">
        <f t="shared" si="68"/>
        <v>#REF!</v>
      </c>
      <c r="AK79" t="e">
        <f>IF(#REF!="","",SUM(#REF!))</f>
        <v>#REF!</v>
      </c>
      <c r="AL79" t="e">
        <f t="array" ref="AL79">IF(#REF!="","",SUM(AK79:INDEX(AK79:AK285,MATCH(TRUE,INDEX(AK79:AK285="",0),0))))</f>
        <v>#REF!</v>
      </c>
      <c r="AM79" t="e">
        <f t="shared" si="69"/>
        <v>#REF!</v>
      </c>
      <c r="AO79" t="e">
        <f>IF(#REF!="","",SUM(#REF!))</f>
        <v>#REF!</v>
      </c>
      <c r="AP79" t="e">
        <f t="array" ref="AP79">IF(#REF!="","",SUM(AO79:INDEX(AO79:AO285,MATCH(TRUE,INDEX(AO79:AO285="",0),0))))</f>
        <v>#REF!</v>
      </c>
      <c r="AQ79" t="e">
        <f t="shared" si="70"/>
        <v>#REF!</v>
      </c>
      <c r="AS79" t="e">
        <f>IF(#REF!="","",SUM(#REF!))</f>
        <v>#REF!</v>
      </c>
      <c r="AT79" t="e">
        <f t="array" ref="AT79">IF(#REF!="","",SUM(AS79:INDEX(AS79:AS285,MATCH(TRUE,INDEX(AS79:AS285="",0),0))))</f>
        <v>#REF!</v>
      </c>
      <c r="AU79" t="e">
        <f t="shared" si="71"/>
        <v>#REF!</v>
      </c>
      <c r="AW79" t="e">
        <f>IF(#REF!="","",SUM(#REF!))</f>
        <v>#REF!</v>
      </c>
      <c r="AX79" t="e">
        <f t="array" ref="AX79">IF(#REF!="","",SUM(AW79:INDEX(AW79:AW285,MATCH(TRUE,INDEX(AW79:AW285="",0),0))))</f>
        <v>#REF!</v>
      </c>
      <c r="AY79" t="e">
        <f t="shared" si="72"/>
        <v>#REF!</v>
      </c>
      <c r="BA79" t="e">
        <f>IF(#REF!="","",SUM(#REF!))</f>
        <v>#REF!</v>
      </c>
      <c r="BB79" t="e">
        <f t="array" ref="BB79">IF(#REF!="","",SUM(BA79:INDEX(BA79:BA285,MATCH(TRUE,INDEX(BA79:BA285="",0),0))))</f>
        <v>#REF!</v>
      </c>
      <c r="BC79" t="e">
        <f t="shared" si="73"/>
        <v>#REF!</v>
      </c>
      <c r="BE79" t="e">
        <f>IF(#REF!="","",SUM(#REF!))</f>
        <v>#REF!</v>
      </c>
      <c r="BF79" t="e">
        <f t="array" ref="BF79">IF(#REF!="","",SUM(BE79:INDEX(BE79:BE285,MATCH(TRUE,INDEX(BE79:BE285="",0),0))))</f>
        <v>#REF!</v>
      </c>
      <c r="BG79" t="e">
        <f t="shared" si="74"/>
        <v>#REF!</v>
      </c>
      <c r="BI79" t="e">
        <f>IF(#REF!="","",SUM(#REF!))</f>
        <v>#REF!</v>
      </c>
      <c r="BJ79" t="e">
        <f t="array" ref="BJ79">IF(#REF!="","",SUM(BI79:INDEX(BI79:BI285,MATCH(TRUE,INDEX(BI79:BI285="",0),0))))</f>
        <v>#REF!</v>
      </c>
      <c r="BK79" t="e">
        <f t="shared" si="75"/>
        <v>#REF!</v>
      </c>
      <c r="BM79" t="e">
        <f>IF(#REF!="","",SUM(#REF!))</f>
        <v>#REF!</v>
      </c>
      <c r="BN79" t="e">
        <f t="array" ref="BN79">IF(#REF!="","",SUM(BM79:INDEX(BM79:BM285,MATCH(TRUE,INDEX(BM79:BM285="",0),0))))</f>
        <v>#REF!</v>
      </c>
      <c r="BO79" t="e">
        <f t="shared" si="76"/>
        <v>#REF!</v>
      </c>
      <c r="BQ79" t="e">
        <f>IF(#REF!="","",SUM(#REF!))</f>
        <v>#REF!</v>
      </c>
      <c r="BR79" t="e">
        <f t="array" ref="BR79">IF(#REF!="","",SUM(BQ79:INDEX(BQ79:BQ285,MATCH(TRUE,INDEX(BQ79:BQ285="",0),0))))</f>
        <v>#REF!</v>
      </c>
      <c r="BS79" t="e">
        <f t="shared" si="77"/>
        <v>#REF!</v>
      </c>
      <c r="BU79" t="e">
        <f>IF(#REF!="","",SUM(#REF!))</f>
        <v>#REF!</v>
      </c>
      <c r="BV79" t="e">
        <f t="array" ref="BV79">IF(#REF!="","",SUM(BU79:INDEX(BU79:BU285,MATCH(TRUE,INDEX(BU79:BU285="",0),0))))</f>
        <v>#REF!</v>
      </c>
      <c r="BW79" t="e">
        <f t="shared" si="78"/>
        <v>#REF!</v>
      </c>
      <c r="BY79" t="e">
        <f>IF(#REF!="","",SUM(#REF!))</f>
        <v>#REF!</v>
      </c>
      <c r="BZ79" t="e">
        <f t="array" ref="BZ79">IF(#REF!="","",SUM(BY79:INDEX(BY79:BY285,MATCH(TRUE,INDEX(BY79:BY285="",0),0))))</f>
        <v>#REF!</v>
      </c>
      <c r="CA79" t="e">
        <f t="shared" si="79"/>
        <v>#REF!</v>
      </c>
      <c r="CC79" t="e">
        <f>IF(#REF!="","",SUM(#REF!))</f>
        <v>#REF!</v>
      </c>
      <c r="CD79" t="e">
        <f t="array" ref="CD79">IF(#REF!="","",SUM(CC79:INDEX(CC79:CC285,MATCH(TRUE,INDEX(CC79:CC285="",0),0))))</f>
        <v>#REF!</v>
      </c>
      <c r="CE79" t="e">
        <f t="shared" si="40"/>
        <v>#REF!</v>
      </c>
      <c r="CF79" t="str">
        <f t="array" ref="CF79">IFERROR(INDEX($CE$2:$CE$208,SMALL(IF(1-($CE$2:$CE$208=""),IF(1-(#REF!:#REF!&lt;&gt;""),ROW($CE$2:$CE$208)-ROW($CE$2)+1)), ROWS(#REF!:#REF!))),"")</f>
        <v/>
      </c>
      <c r="CG79" t="e">
        <f>IF(#REF!="","",SUM(#REF!))</f>
        <v>#REF!</v>
      </c>
      <c r="CH79" t="e">
        <f t="array" ref="CH79">IF(#REF!="","",SUM(CG79:INDEX(CG79:CG285,MATCH(TRUE,INDEX(CG79:CG285="",0),0))))</f>
        <v>#REF!</v>
      </c>
      <c r="CI79" t="e">
        <f t="shared" si="41"/>
        <v>#REF!</v>
      </c>
      <c r="CJ79" t="str">
        <f t="array" ref="CJ79">IFERROR(INDEX($CI$2:$CI$208,SMALL(IF(1-($CI$2:$CI$208=""),IF(1-(#REF!:#REF!&lt;&gt;""),ROW($CI$2:$CI$208)-ROW($CI$2)+1)), ROWS(#REF!:#REF!))),"")</f>
        <v/>
      </c>
      <c r="CK79" t="e">
        <f>IF(#REF!="","",SUM(#REF!))</f>
        <v>#REF!</v>
      </c>
      <c r="CL79" t="e">
        <f t="array" ref="CL79">IF(#REF!="","",SUM(CK79:INDEX(CK79:CK285,MATCH(TRUE,INDEX(CK79:CK285="",0),0))))</f>
        <v>#REF!</v>
      </c>
      <c r="CM79" t="e">
        <f t="shared" si="42"/>
        <v>#REF!</v>
      </c>
      <c r="CN79" t="str">
        <f t="array" ref="CN79">IFERROR(INDEX($CM$2:$CM$208,SMALL(IF(1-($CM$2:$CM$208=""),IF(1-(#REF!:#REF!&lt;&gt;""),ROW($CM$2:$CM$208)-ROW($CM$2)+1)), ROWS(#REF!:#REF!))),"")</f>
        <v/>
      </c>
      <c r="CO79" t="e">
        <f>IF(#REF!="","",SUM(#REF!))</f>
        <v>#REF!</v>
      </c>
      <c r="CP79" t="e">
        <f t="array" ref="CP79">IF(#REF!="","",SUM(CO79:INDEX(CO79:CO285,MATCH(TRUE,INDEX(CO79:CO285="",0),0))))</f>
        <v>#REF!</v>
      </c>
      <c r="CQ79" t="e">
        <f t="shared" si="43"/>
        <v>#REF!</v>
      </c>
      <c r="CR79" t="str">
        <f t="array" ref="CR79">IFERROR(INDEX($CQ$2:$CQ$208,SMALL(IF(1-($CQ$2:$CQ$208=""),IF(1-(#REF!:#REF!&lt;&gt;""),ROW($CQ$2:$CQ$208)-ROW($CQ$2)+1)), ROWS(#REF!:#REF!))),"")</f>
        <v/>
      </c>
      <c r="CS79" t="e">
        <f>IF(#REF!="","",SUM(#REF!))</f>
        <v>#REF!</v>
      </c>
      <c r="CT79" t="e">
        <f t="array" ref="CT79">IF(#REF!="","",SUM(CS79:INDEX(CS79:CS285,MATCH(TRUE,INDEX(CS79:CS285="",0),0))))</f>
        <v>#REF!</v>
      </c>
      <c r="CU79" t="e">
        <f t="shared" si="44"/>
        <v>#REF!</v>
      </c>
      <c r="CV79" t="str">
        <f t="array" ref="CV79">IFERROR(INDEX($CU$2:$CU$208,SMALL(IF(1-($CU$2:$CU$208=""),IF(1-(#REF!:#REF!&lt;&gt;""),ROW($CU$2:$CU$208)-ROW($CU$2)+1)), ROWS(#REF!:#REF!))),"")</f>
        <v/>
      </c>
      <c r="CW79" t="e">
        <f>IF(#REF!="","",SUM(#REF!))</f>
        <v>#REF!</v>
      </c>
      <c r="CX79" t="e">
        <f t="array" ref="CX79">IF(#REF!="","",SUM(CW79:INDEX(CW79:CW285,MATCH(TRUE,INDEX(CW79:CW285="",0),0))))</f>
        <v>#REF!</v>
      </c>
      <c r="CY79" t="e">
        <f t="shared" si="45"/>
        <v>#REF!</v>
      </c>
      <c r="CZ79" t="str">
        <f t="array" ref="CZ79">IFERROR(INDEX($CY$2:$CY$208,SMALL(IF(1-($CY$2:$CY$208=""),IF(1-(#REF!:#REF!&lt;&gt;""),ROW($CY$2:$CY$208)-ROW($CY$2)+1)), ROWS(#REF!:#REF!))),"")</f>
        <v/>
      </c>
      <c r="DA79" t="e">
        <f>IF(#REF!="","",SUM(#REF!))</f>
        <v>#REF!</v>
      </c>
      <c r="DB79" t="e">
        <f t="array" ref="DB79">IF(#REF!="","",SUM(DA79:INDEX(DA79:DA285,MATCH(TRUE,INDEX(DA79:DA285="",0),0))))</f>
        <v>#REF!</v>
      </c>
      <c r="DC79" t="e">
        <f t="shared" si="46"/>
        <v>#REF!</v>
      </c>
      <c r="DD79" t="str">
        <f t="array" ref="DD79">IFERROR(INDEX($DC$2:$DC$208,SMALL(IF(1-($DC$2:$DC$208=""),IF(1-(#REF!:#REF!&lt;&gt;""),ROW($DC$2:$DC$208)-ROW($DC$2)+1)), ROWS(#REF!:#REF!))),"")</f>
        <v/>
      </c>
      <c r="DE79" t="e">
        <f>IF(#REF!="","",SUM(#REF!))</f>
        <v>#REF!</v>
      </c>
      <c r="DF79" t="e">
        <f t="array" ref="DF79">IF(#REF!="","",SUM(DE79:INDEX(DE79:DE285,MATCH(TRUE,INDEX(DE79:DE285="",0),0))))</f>
        <v>#REF!</v>
      </c>
      <c r="DG79" t="e">
        <f t="shared" si="47"/>
        <v>#REF!</v>
      </c>
      <c r="DH79" t="str">
        <f t="array" ref="DH79">IFERROR(INDEX($DG$2:$DG$208,SMALL(IF(1-($DG$2:$DG$208=""),IF(1-(#REF!:#REF!&lt;&gt;""),ROW($DG$2:$DG$208)-ROW($DG$2)+1)), ROWS(#REF!:#REF!))),"")</f>
        <v/>
      </c>
      <c r="DI79" t="e">
        <f>IF(#REF!="","",SUM(#REF!))</f>
        <v>#REF!</v>
      </c>
      <c r="DJ79" t="e">
        <f t="array" ref="DJ79">IF(#REF!="","",SUM(DI79:INDEX(DI79:DI285,MATCH(TRUE,INDEX(DI79:DI285="",0),0))))</f>
        <v>#REF!</v>
      </c>
      <c r="DK79" t="e">
        <f t="shared" si="48"/>
        <v>#REF!</v>
      </c>
      <c r="DL79" t="str">
        <f t="array" ref="DL79">IFERROR(INDEX($DK$2:$DK$208,SMALL(IF(1-($DK$2:$DK$208=""),IF(1-(#REF!:#REF!&lt;&gt;""),ROW($DK$2:$DK$208)-ROW($DK$2)+1)), ROWS(#REF!:#REF!))),"")</f>
        <v/>
      </c>
      <c r="DM79" t="e">
        <f>IF(#REF!="","",SUM(#REF!))</f>
        <v>#REF!</v>
      </c>
      <c r="DN79" t="e">
        <f t="array" ref="DN79">IF(#REF!="","",SUM(DM79:INDEX(DM79:DM285,MATCH(TRUE,INDEX(DM79:DM285="",0),0))))</f>
        <v>#REF!</v>
      </c>
      <c r="DO79" t="e">
        <f t="shared" si="49"/>
        <v>#REF!</v>
      </c>
      <c r="DP79" t="str">
        <f t="array" ref="DP79">IFERROR(INDEX($DO$2:$DO$208,SMALL(IF(1-($DO$2:$DO$208=""),IF(1-(#REF!:#REF!&lt;&gt;""),ROW($DO$2:$DO$208)-ROW($DO$2)+1)), ROWS(#REF!:#REF!))),"")</f>
        <v/>
      </c>
      <c r="DQ79" t="e">
        <f>IF(#REF!="","",SUM(#REF!))</f>
        <v>#REF!</v>
      </c>
      <c r="DR79" t="e">
        <f t="array" ref="DR79">IF(#REF!="","",SUM(DQ79:INDEX(DQ79:DQ285,MATCH(TRUE,INDEX(DQ79:DQ285="",0),0))))</f>
        <v>#REF!</v>
      </c>
      <c r="DS79" t="e">
        <f t="shared" si="50"/>
        <v>#REF!</v>
      </c>
      <c r="DT79" t="str">
        <f t="array" ref="DT79">IFERROR(INDEX($DS$2:$DS$208,SMALL(IF(1-($DS$2:$DS$208=""),IF(1-(#REF!:#REF!&lt;&gt;""),ROW($DS$2:$DS$208)-ROW($DS$2)+1)), ROWS(#REF!:#REF!))),"")</f>
        <v/>
      </c>
      <c r="DU79" t="e">
        <f>IF(#REF!="","",SUM(#REF!))</f>
        <v>#REF!</v>
      </c>
      <c r="DV79" t="e">
        <f t="array" ref="DV79">IF(#REF!="","",SUM(DU79:INDEX(DU79:DU285,MATCH(TRUE,INDEX(DU79:DU285="",0),0))))</f>
        <v>#REF!</v>
      </c>
      <c r="DW79" t="e">
        <f t="shared" si="51"/>
        <v>#REF!</v>
      </c>
      <c r="DX79" t="str">
        <f t="array" ref="DX79">IFERROR(INDEX($DW$2:$DW$208,SMALL(IF(1-($DW$2:$DW$208=""),IF(1-(#REF!:#REF!&lt;&gt;""),ROW($DW$2:$DW$208)-ROW($DW$2)+1)), ROWS(#REF!:#REF!))),"")</f>
        <v/>
      </c>
      <c r="DY79" t="e">
        <f>IF(#REF!="","",SUM(#REF!))</f>
        <v>#REF!</v>
      </c>
      <c r="DZ79" t="e">
        <f t="array" ref="DZ79">IF(#REF!="","",SUM(DY79:INDEX(DY79:DY285,MATCH(TRUE,INDEX(DY79:DY285="",0),0))))</f>
        <v>#REF!</v>
      </c>
      <c r="EA79" t="e">
        <f t="shared" si="52"/>
        <v>#REF!</v>
      </c>
      <c r="EB79" t="str">
        <f t="array" ref="EB79">IFERROR(INDEX($EA$2:$EA$208,SMALL(IF(1-($EA$2:$EA$208=""),IF(1-(#REF!:#REF!&lt;&gt;""),ROW($EA$2:$EA$208)-ROW($EA$2)+1)), ROWS(#REF!:#REF!))),"")</f>
        <v/>
      </c>
      <c r="EC79" t="e">
        <f>IF(#REF!="","",SUM(#REF!))</f>
        <v>#REF!</v>
      </c>
      <c r="ED79" t="e">
        <f t="array" ref="ED79">IF(#REF!="","",SUM(EC79:INDEX(EC79:EC285,MATCH(TRUE,INDEX(EC79:EC285="",0),0))))</f>
        <v>#REF!</v>
      </c>
      <c r="EE79" t="e">
        <f t="shared" si="53"/>
        <v>#REF!</v>
      </c>
      <c r="EF79" t="str">
        <f t="array" ref="EF79">IFERROR(INDEX($EE$2:$EE$208,SMALL(IF(1-($EE$2:$EE$208=""),IF(1-(#REF!:#REF!&lt;&gt;""),ROW($EE$2:$EE$208)-ROW($EE$2)+1)), ROWS(#REF!:#REF!))),"")</f>
        <v/>
      </c>
      <c r="EG79" t="e">
        <f>IF(#REF!="","",SUM(#REF!))</f>
        <v>#REF!</v>
      </c>
      <c r="EH79" t="e">
        <f t="array" ref="EH79">IF(#REF!="","",SUM(EG79:INDEX(EG79:EG285,MATCH(TRUE,INDEX(EG79:EG285="",0),0))))</f>
        <v>#REF!</v>
      </c>
      <c r="EI79" t="e">
        <f t="shared" si="54"/>
        <v>#REF!</v>
      </c>
      <c r="EJ79" t="str">
        <f t="array" ref="EJ79">IFERROR(INDEX($EI$2:$EI$208,SMALL(IF(1-($EI$2:$EI$208=""),IF(1-(#REF!:#REF!&lt;&gt;""),ROW($EI$2:$EI$208)-ROW($EI$2)+1)), ROWS(#REF!:#REF!))),"")</f>
        <v/>
      </c>
      <c r="EK79" t="e">
        <f>IF(#REF!="","",SUM(#REF!))</f>
        <v>#REF!</v>
      </c>
      <c r="EL79" t="e">
        <f t="array" ref="EL79">IF(#REF!="","",SUM(EK79:INDEX(EK79:EK285,MATCH(TRUE,INDEX(EK79:EK285="",0),0))))</f>
        <v>#REF!</v>
      </c>
      <c r="EM79" t="e">
        <f t="shared" si="55"/>
        <v>#REF!</v>
      </c>
      <c r="EN79" t="str">
        <f t="array" ref="EN79">IFERROR(INDEX($EM$2:$EM$208,SMALL(IF(1-($EM$2:$EM$208=""),IF(1-(#REF!:#REF!&lt;&gt;""),ROW($EM$2:$EM$208)-ROW($EM$2)+1)), ROWS(#REF!:#REF!))),"")</f>
        <v/>
      </c>
      <c r="EO79" t="e">
        <f>IF(#REF!="","",SUM(#REF!))</f>
        <v>#REF!</v>
      </c>
      <c r="EP79" t="e">
        <f t="array" ref="EP79">IF(#REF!="","",SUM(EO79:INDEX(EO79:EO285,MATCH(TRUE,INDEX(EO79:EO285="",0),0))))</f>
        <v>#REF!</v>
      </c>
      <c r="EQ79" t="e">
        <f t="shared" si="56"/>
        <v>#REF!</v>
      </c>
      <c r="ER79" t="str">
        <f t="array" ref="ER79">IFERROR(INDEX($EQ$2:$EQ$208,SMALL(IF(1-($EQ$2:$EQ$208=""),IF(1-(#REF!:#REF!&lt;&gt;""),ROW($EQ$2:$EQ$208)-ROW($EQ$2)+1)), ROWS(#REF!:#REF!))),"")</f>
        <v/>
      </c>
      <c r="ES79" t="e">
        <f>IF(#REF!="","",SUM(#REF!))</f>
        <v>#REF!</v>
      </c>
      <c r="ET79" t="e">
        <f t="array" ref="ET79">IF(#REF!="","",SUM(ES79:INDEX(ES79:ES285,MATCH(TRUE,INDEX(ES79:ES285="",0),0))))</f>
        <v>#REF!</v>
      </c>
      <c r="EU79" t="e">
        <f t="shared" si="57"/>
        <v>#REF!</v>
      </c>
      <c r="EV79" t="str">
        <f t="array" ref="EV79">IFERROR(INDEX($EU$2:$EU$208,SMALL(IF(1-($EU$2:$EU$208=""),IF(1-(#REF!:#REF!&lt;&gt;""),ROW($EU$2:$EU$208)-ROW($EU$2)+1)), ROWS(#REF!:#REF!))),"")</f>
        <v/>
      </c>
      <c r="EW79" t="e">
        <f>IF(#REF!="","",SUM(#REF!))</f>
        <v>#REF!</v>
      </c>
      <c r="EX79" t="e">
        <f t="array" ref="EX79">IF(#REF!="","",SUM(EW79:INDEX(EW79:EW285,MATCH(TRUE,INDEX(EW79:EW285="",0),0))))</f>
        <v>#REF!</v>
      </c>
      <c r="EY79" t="e">
        <f t="shared" si="58"/>
        <v>#REF!</v>
      </c>
      <c r="EZ79" t="str">
        <f t="array" ref="EZ79">IFERROR(INDEX($EY$2:$EY$208,SMALL(IF(1-($EY$2:$EY$208=""),IF(1-(#REF!:#REF!&lt;&gt;""),ROW($EY$2:$EY$208)-ROW($EY$2)+1)), ROWS(#REF!:#REF!))),"")</f>
        <v/>
      </c>
      <c r="FA79" t="e">
        <f>IF(#REF!="","",SUM(#REF!))</f>
        <v>#REF!</v>
      </c>
      <c r="FB79" t="e">
        <f t="array" ref="FB79">IF(#REF!="","",SUM(FA79:INDEX(FA79:FA285,MATCH(TRUE,INDEX(FA79:FA285="",0),0))))</f>
        <v>#REF!</v>
      </c>
      <c r="FC79" t="e">
        <f t="shared" si="59"/>
        <v>#REF!</v>
      </c>
      <c r="FD79" t="str">
        <f t="array" ref="FD79">IFERROR(INDEX($FC$2:$FC$208,SMALL(IF(1-($FC$2:$FC$208=""),IF(1-(#REF!:#REF!&lt;&gt;""),ROW($FC$2:$FC$208)-ROW($FC$2)+1)), ROWS(#REF!:#REF!))),"")</f>
        <v/>
      </c>
    </row>
    <row r="80" spans="1:160" x14ac:dyDescent="0.25">
      <c r="A80" t="e">
        <f>IF(#REF!="","",SUM(#REF!))</f>
        <v>#REF!</v>
      </c>
      <c r="B80" t="e">
        <f t="array" ref="B80">IF(#REF!="","",SUM($A80:INDEX(A80:$A$208,MATCH(TRUE,INDEX($A80:$A$208="",0),0))))</f>
        <v>#REF!</v>
      </c>
      <c r="C80" t="e">
        <f t="shared" si="60"/>
        <v>#REF!</v>
      </c>
      <c r="E80" t="e">
        <f>IF(#REF!="","",SUM(#REF!))</f>
        <v>#REF!</v>
      </c>
      <c r="F80" t="e">
        <f t="array" ref="F80">IF(#REF!="","",SUM($E80:INDEX(E80:$E$208,MATCH(TRUE,INDEX($E80:$E$208="",0),0))))</f>
        <v>#REF!</v>
      </c>
      <c r="G80" t="e">
        <f t="shared" si="61"/>
        <v>#REF!</v>
      </c>
      <c r="I80" t="e">
        <f>IF(#REF!="","",SUM(#REF!))</f>
        <v>#REF!</v>
      </c>
      <c r="J80" t="e">
        <f t="array" ref="J80">IF(#REF!="","",SUM(I80:INDEX(I80:I286,MATCH(TRUE,INDEX(I80:I286="",0),0))))</f>
        <v>#REF!</v>
      </c>
      <c r="K80" t="e">
        <f t="shared" si="62"/>
        <v>#REF!</v>
      </c>
      <c r="M80" t="e">
        <f>IF(#REF!="","",SUM(#REF!))</f>
        <v>#REF!</v>
      </c>
      <c r="N80" t="e">
        <f t="array" ref="N80">IF(#REF!="","",SUM(M80:INDEX(M80:M286,MATCH(TRUE,INDEX(M80:M286="",0),0))))</f>
        <v>#REF!</v>
      </c>
      <c r="O80" t="e">
        <f t="shared" si="63"/>
        <v>#REF!</v>
      </c>
      <c r="Q80" t="e">
        <f>IF(#REF!="","",SUM(#REF!))</f>
        <v>#REF!</v>
      </c>
      <c r="R80" t="e">
        <f t="array" ref="R80">IF(#REF!="","",SUM(Q80:INDEX(Q80:Q286,MATCH(TRUE,INDEX(Q80:Q286="",0),0))))</f>
        <v>#REF!</v>
      </c>
      <c r="S80" t="e">
        <f t="shared" si="64"/>
        <v>#REF!</v>
      </c>
      <c r="U80" t="e">
        <f>IF(#REF!="","",SUM(#REF!))</f>
        <v>#REF!</v>
      </c>
      <c r="V80" t="e">
        <f t="array" ref="V80">IF(#REF!="","",SUM(U80:INDEX(U80:U286,MATCH(TRUE,INDEX(U80:U286="",0),0))))</f>
        <v>#REF!</v>
      </c>
      <c r="W80" t="e">
        <f t="shared" si="65"/>
        <v>#REF!</v>
      </c>
      <c r="Y80" t="e">
        <f>IF(#REF!="","",SUM(#REF!))</f>
        <v>#REF!</v>
      </c>
      <c r="Z80" t="e">
        <f t="array" ref="Z80">IF(#REF!="","",SUM(Y80:INDEX(Y80:Y286,MATCH(TRUE,INDEX(Y80:Y286="",0),0))))</f>
        <v>#REF!</v>
      </c>
      <c r="AA80" t="e">
        <f t="shared" si="66"/>
        <v>#REF!</v>
      </c>
      <c r="AC80" t="e">
        <f>IF(#REF!="","",SUM(#REF!))</f>
        <v>#REF!</v>
      </c>
      <c r="AD80" t="e">
        <f t="array" ref="AD80">IF(#REF!="","",SUM(AC80:INDEX(AC80:AC286,MATCH(TRUE,INDEX(AC80:AC286="",0),0))))</f>
        <v>#REF!</v>
      </c>
      <c r="AE80" t="e">
        <f t="shared" si="67"/>
        <v>#REF!</v>
      </c>
      <c r="AG80" t="e">
        <f>IF(#REF!="","",SUM(#REF!))</f>
        <v>#REF!</v>
      </c>
      <c r="AH80" t="e">
        <f t="array" ref="AH80">IF(#REF!="","",SUM(AG80:INDEX(AG80:AG286,MATCH(TRUE,INDEX(AG80:AG286="",0),0))))</f>
        <v>#REF!</v>
      </c>
      <c r="AI80" t="e">
        <f t="shared" si="68"/>
        <v>#REF!</v>
      </c>
      <c r="AK80" t="e">
        <f>IF(#REF!="","",SUM(#REF!))</f>
        <v>#REF!</v>
      </c>
      <c r="AL80" t="e">
        <f t="array" ref="AL80">IF(#REF!="","",SUM(AK80:INDEX(AK80:AK286,MATCH(TRUE,INDEX(AK80:AK286="",0),0))))</f>
        <v>#REF!</v>
      </c>
      <c r="AM80" t="e">
        <f t="shared" si="69"/>
        <v>#REF!</v>
      </c>
      <c r="AO80" t="e">
        <f>IF(#REF!="","",SUM(#REF!))</f>
        <v>#REF!</v>
      </c>
      <c r="AP80" t="e">
        <f t="array" ref="AP80">IF(#REF!="","",SUM(AO80:INDEX(AO80:AO286,MATCH(TRUE,INDEX(AO80:AO286="",0),0))))</f>
        <v>#REF!</v>
      </c>
      <c r="AQ80" t="e">
        <f t="shared" si="70"/>
        <v>#REF!</v>
      </c>
      <c r="AS80" t="e">
        <f>IF(#REF!="","",SUM(#REF!))</f>
        <v>#REF!</v>
      </c>
      <c r="AT80" t="e">
        <f t="array" ref="AT80">IF(#REF!="","",SUM(AS80:INDEX(AS80:AS286,MATCH(TRUE,INDEX(AS80:AS286="",0),0))))</f>
        <v>#REF!</v>
      </c>
      <c r="AU80" t="e">
        <f t="shared" si="71"/>
        <v>#REF!</v>
      </c>
      <c r="AW80" t="e">
        <f>IF(#REF!="","",SUM(#REF!))</f>
        <v>#REF!</v>
      </c>
      <c r="AX80" t="e">
        <f t="array" ref="AX80">IF(#REF!="","",SUM(AW80:INDEX(AW80:AW286,MATCH(TRUE,INDEX(AW80:AW286="",0),0))))</f>
        <v>#REF!</v>
      </c>
      <c r="AY80" t="e">
        <f t="shared" si="72"/>
        <v>#REF!</v>
      </c>
      <c r="BA80" t="e">
        <f>IF(#REF!="","",SUM(#REF!))</f>
        <v>#REF!</v>
      </c>
      <c r="BB80" t="e">
        <f t="array" ref="BB80">IF(#REF!="","",SUM(BA80:INDEX(BA80:BA286,MATCH(TRUE,INDEX(BA80:BA286="",0),0))))</f>
        <v>#REF!</v>
      </c>
      <c r="BC80" t="e">
        <f t="shared" si="73"/>
        <v>#REF!</v>
      </c>
      <c r="BE80" t="e">
        <f>IF(#REF!="","",SUM(#REF!))</f>
        <v>#REF!</v>
      </c>
      <c r="BF80" t="e">
        <f t="array" ref="BF80">IF(#REF!="","",SUM(BE80:INDEX(BE80:BE286,MATCH(TRUE,INDEX(BE80:BE286="",0),0))))</f>
        <v>#REF!</v>
      </c>
      <c r="BG80" t="e">
        <f t="shared" si="74"/>
        <v>#REF!</v>
      </c>
      <c r="BI80" t="e">
        <f>IF(#REF!="","",SUM(#REF!))</f>
        <v>#REF!</v>
      </c>
      <c r="BJ80" t="e">
        <f t="array" ref="BJ80">IF(#REF!="","",SUM(BI80:INDEX(BI80:BI286,MATCH(TRUE,INDEX(BI80:BI286="",0),0))))</f>
        <v>#REF!</v>
      </c>
      <c r="BK80" t="e">
        <f t="shared" si="75"/>
        <v>#REF!</v>
      </c>
      <c r="BM80" t="e">
        <f>IF(#REF!="","",SUM(#REF!))</f>
        <v>#REF!</v>
      </c>
      <c r="BN80" t="e">
        <f t="array" ref="BN80">IF(#REF!="","",SUM(BM80:INDEX(BM80:BM286,MATCH(TRUE,INDEX(BM80:BM286="",0),0))))</f>
        <v>#REF!</v>
      </c>
      <c r="BO80" t="e">
        <f t="shared" si="76"/>
        <v>#REF!</v>
      </c>
      <c r="BQ80" t="e">
        <f>IF(#REF!="","",SUM(#REF!))</f>
        <v>#REF!</v>
      </c>
      <c r="BR80" t="e">
        <f t="array" ref="BR80">IF(#REF!="","",SUM(BQ80:INDEX(BQ80:BQ286,MATCH(TRUE,INDEX(BQ80:BQ286="",0),0))))</f>
        <v>#REF!</v>
      </c>
      <c r="BS80" t="e">
        <f t="shared" si="77"/>
        <v>#REF!</v>
      </c>
      <c r="BU80" t="e">
        <f>IF(#REF!="","",SUM(#REF!))</f>
        <v>#REF!</v>
      </c>
      <c r="BV80" t="e">
        <f t="array" ref="BV80">IF(#REF!="","",SUM(BU80:INDEX(BU80:BU286,MATCH(TRUE,INDEX(BU80:BU286="",0),0))))</f>
        <v>#REF!</v>
      </c>
      <c r="BW80" t="e">
        <f t="shared" si="78"/>
        <v>#REF!</v>
      </c>
      <c r="BY80" t="e">
        <f>IF(#REF!="","",SUM(#REF!))</f>
        <v>#REF!</v>
      </c>
      <c r="BZ80" t="e">
        <f t="array" ref="BZ80">IF(#REF!="","",SUM(BY80:INDEX(BY80:BY286,MATCH(TRUE,INDEX(BY80:BY286="",0),0))))</f>
        <v>#REF!</v>
      </c>
      <c r="CA80" t="e">
        <f t="shared" si="79"/>
        <v>#REF!</v>
      </c>
      <c r="CC80" t="e">
        <f>IF(#REF!="","",SUM(#REF!))</f>
        <v>#REF!</v>
      </c>
      <c r="CD80" t="e">
        <f t="array" ref="CD80">IF(#REF!="","",SUM(CC80:INDEX(CC80:CC286,MATCH(TRUE,INDEX(CC80:CC286="",0),0))))</f>
        <v>#REF!</v>
      </c>
      <c r="CE80" t="e">
        <f t="shared" si="40"/>
        <v>#REF!</v>
      </c>
      <c r="CF80" t="str">
        <f t="array" ref="CF80">IFERROR(INDEX($CE$2:$CE$208,SMALL(IF(1-($CE$2:$CE$208=""),IF(1-(#REF!:#REF!&lt;&gt;""),ROW($CE$2:$CE$208)-ROW($CE$2)+1)), ROWS(#REF!:#REF!))),"")</f>
        <v/>
      </c>
      <c r="CG80" t="e">
        <f>IF(#REF!="","",SUM(#REF!))</f>
        <v>#REF!</v>
      </c>
      <c r="CH80" t="e">
        <f t="array" ref="CH80">IF(#REF!="","",SUM(CG80:INDEX(CG80:CG286,MATCH(TRUE,INDEX(CG80:CG286="",0),0))))</f>
        <v>#REF!</v>
      </c>
      <c r="CI80" t="e">
        <f t="shared" si="41"/>
        <v>#REF!</v>
      </c>
      <c r="CJ80" t="str">
        <f t="array" ref="CJ80">IFERROR(INDEX($CI$2:$CI$208,SMALL(IF(1-($CI$2:$CI$208=""),IF(1-(#REF!:#REF!&lt;&gt;""),ROW($CI$2:$CI$208)-ROW($CI$2)+1)), ROWS(#REF!:#REF!))),"")</f>
        <v/>
      </c>
      <c r="CK80" t="e">
        <f>IF(#REF!="","",SUM(#REF!))</f>
        <v>#REF!</v>
      </c>
      <c r="CL80" t="e">
        <f t="array" ref="CL80">IF(#REF!="","",SUM(CK80:INDEX(CK80:CK286,MATCH(TRUE,INDEX(CK80:CK286="",0),0))))</f>
        <v>#REF!</v>
      </c>
      <c r="CM80" t="e">
        <f t="shared" si="42"/>
        <v>#REF!</v>
      </c>
      <c r="CN80" t="str">
        <f t="array" ref="CN80">IFERROR(INDEX($CM$2:$CM$208,SMALL(IF(1-($CM$2:$CM$208=""),IF(1-(#REF!:#REF!&lt;&gt;""),ROW($CM$2:$CM$208)-ROW($CM$2)+1)), ROWS(#REF!:#REF!))),"")</f>
        <v/>
      </c>
      <c r="CO80" t="e">
        <f>IF(#REF!="","",SUM(#REF!))</f>
        <v>#REF!</v>
      </c>
      <c r="CP80" t="e">
        <f t="array" ref="CP80">IF(#REF!="","",SUM(CO80:INDEX(CO80:CO286,MATCH(TRUE,INDEX(CO80:CO286="",0),0))))</f>
        <v>#REF!</v>
      </c>
      <c r="CQ80" t="e">
        <f t="shared" si="43"/>
        <v>#REF!</v>
      </c>
      <c r="CR80" t="str">
        <f t="array" ref="CR80">IFERROR(INDEX($CQ$2:$CQ$208,SMALL(IF(1-($CQ$2:$CQ$208=""),IF(1-(#REF!:#REF!&lt;&gt;""),ROW($CQ$2:$CQ$208)-ROW($CQ$2)+1)), ROWS(#REF!:#REF!))),"")</f>
        <v/>
      </c>
      <c r="CS80" t="e">
        <f>IF(#REF!="","",SUM(#REF!))</f>
        <v>#REF!</v>
      </c>
      <c r="CT80" t="e">
        <f t="array" ref="CT80">IF(#REF!="","",SUM(CS80:INDEX(CS80:CS286,MATCH(TRUE,INDEX(CS80:CS286="",0),0))))</f>
        <v>#REF!</v>
      </c>
      <c r="CU80" t="e">
        <f t="shared" si="44"/>
        <v>#REF!</v>
      </c>
      <c r="CV80" t="str">
        <f t="array" ref="CV80">IFERROR(INDEX($CU$2:$CU$208,SMALL(IF(1-($CU$2:$CU$208=""),IF(1-(#REF!:#REF!&lt;&gt;""),ROW($CU$2:$CU$208)-ROW($CU$2)+1)), ROWS(#REF!:#REF!))),"")</f>
        <v/>
      </c>
      <c r="CW80" t="e">
        <f>IF(#REF!="","",SUM(#REF!))</f>
        <v>#REF!</v>
      </c>
      <c r="CX80" t="e">
        <f t="array" ref="CX80">IF(#REF!="","",SUM(CW80:INDEX(CW80:CW286,MATCH(TRUE,INDEX(CW80:CW286="",0),0))))</f>
        <v>#REF!</v>
      </c>
      <c r="CY80" t="e">
        <f t="shared" si="45"/>
        <v>#REF!</v>
      </c>
      <c r="CZ80" t="str">
        <f t="array" ref="CZ80">IFERROR(INDEX($CY$2:$CY$208,SMALL(IF(1-($CY$2:$CY$208=""),IF(1-(#REF!:#REF!&lt;&gt;""),ROW($CY$2:$CY$208)-ROW($CY$2)+1)), ROWS(#REF!:#REF!))),"")</f>
        <v/>
      </c>
      <c r="DA80" t="e">
        <f>IF(#REF!="","",SUM(#REF!))</f>
        <v>#REF!</v>
      </c>
      <c r="DB80" t="e">
        <f t="array" ref="DB80">IF(#REF!="","",SUM(DA80:INDEX(DA80:DA286,MATCH(TRUE,INDEX(DA80:DA286="",0),0))))</f>
        <v>#REF!</v>
      </c>
      <c r="DC80" t="e">
        <f t="shared" si="46"/>
        <v>#REF!</v>
      </c>
      <c r="DD80" t="str">
        <f t="array" ref="DD80">IFERROR(INDEX($DC$2:$DC$208,SMALL(IF(1-($DC$2:$DC$208=""),IF(1-(#REF!:#REF!&lt;&gt;""),ROW($DC$2:$DC$208)-ROW($DC$2)+1)), ROWS(#REF!:#REF!))),"")</f>
        <v/>
      </c>
      <c r="DE80" t="e">
        <f>IF(#REF!="","",SUM(#REF!))</f>
        <v>#REF!</v>
      </c>
      <c r="DF80" t="e">
        <f t="array" ref="DF80">IF(#REF!="","",SUM(DE80:INDEX(DE80:DE286,MATCH(TRUE,INDEX(DE80:DE286="",0),0))))</f>
        <v>#REF!</v>
      </c>
      <c r="DG80" t="e">
        <f t="shared" si="47"/>
        <v>#REF!</v>
      </c>
      <c r="DH80" t="str">
        <f t="array" ref="DH80">IFERROR(INDEX($DG$2:$DG$208,SMALL(IF(1-($DG$2:$DG$208=""),IF(1-(#REF!:#REF!&lt;&gt;""),ROW($DG$2:$DG$208)-ROW($DG$2)+1)), ROWS(#REF!:#REF!))),"")</f>
        <v/>
      </c>
      <c r="DI80" t="e">
        <f>IF(#REF!="","",SUM(#REF!))</f>
        <v>#REF!</v>
      </c>
      <c r="DJ80" t="e">
        <f t="array" ref="DJ80">IF(#REF!="","",SUM(DI80:INDEX(DI80:DI286,MATCH(TRUE,INDEX(DI80:DI286="",0),0))))</f>
        <v>#REF!</v>
      </c>
      <c r="DK80" t="e">
        <f t="shared" si="48"/>
        <v>#REF!</v>
      </c>
      <c r="DL80" t="str">
        <f t="array" ref="DL80">IFERROR(INDEX($DK$2:$DK$208,SMALL(IF(1-($DK$2:$DK$208=""),IF(1-(#REF!:#REF!&lt;&gt;""),ROW($DK$2:$DK$208)-ROW($DK$2)+1)), ROWS(#REF!:#REF!))),"")</f>
        <v/>
      </c>
      <c r="DM80" t="e">
        <f>IF(#REF!="","",SUM(#REF!))</f>
        <v>#REF!</v>
      </c>
      <c r="DN80" t="e">
        <f t="array" ref="DN80">IF(#REF!="","",SUM(DM80:INDEX(DM80:DM286,MATCH(TRUE,INDEX(DM80:DM286="",0),0))))</f>
        <v>#REF!</v>
      </c>
      <c r="DO80" t="e">
        <f t="shared" si="49"/>
        <v>#REF!</v>
      </c>
      <c r="DP80" t="str">
        <f t="array" ref="DP80">IFERROR(INDEX($DO$2:$DO$208,SMALL(IF(1-($DO$2:$DO$208=""),IF(1-(#REF!:#REF!&lt;&gt;""),ROW($DO$2:$DO$208)-ROW($DO$2)+1)), ROWS(#REF!:#REF!))),"")</f>
        <v/>
      </c>
      <c r="DQ80" t="e">
        <f>IF(#REF!="","",SUM(#REF!))</f>
        <v>#REF!</v>
      </c>
      <c r="DR80" t="e">
        <f t="array" ref="DR80">IF(#REF!="","",SUM(DQ80:INDEX(DQ80:DQ286,MATCH(TRUE,INDEX(DQ80:DQ286="",0),0))))</f>
        <v>#REF!</v>
      </c>
      <c r="DS80" t="e">
        <f t="shared" si="50"/>
        <v>#REF!</v>
      </c>
      <c r="DT80" t="str">
        <f t="array" ref="DT80">IFERROR(INDEX($DS$2:$DS$208,SMALL(IF(1-($DS$2:$DS$208=""),IF(1-(#REF!:#REF!&lt;&gt;""),ROW($DS$2:$DS$208)-ROW($DS$2)+1)), ROWS(#REF!:#REF!))),"")</f>
        <v/>
      </c>
      <c r="DU80" t="e">
        <f>IF(#REF!="","",SUM(#REF!))</f>
        <v>#REF!</v>
      </c>
      <c r="DV80" t="e">
        <f t="array" ref="DV80">IF(#REF!="","",SUM(DU80:INDEX(DU80:DU286,MATCH(TRUE,INDEX(DU80:DU286="",0),0))))</f>
        <v>#REF!</v>
      </c>
      <c r="DW80" t="e">
        <f t="shared" si="51"/>
        <v>#REF!</v>
      </c>
      <c r="DX80" t="str">
        <f t="array" ref="DX80">IFERROR(INDEX($DW$2:$DW$208,SMALL(IF(1-($DW$2:$DW$208=""),IF(1-(#REF!:#REF!&lt;&gt;""),ROW($DW$2:$DW$208)-ROW($DW$2)+1)), ROWS(#REF!:#REF!))),"")</f>
        <v/>
      </c>
      <c r="DY80" t="e">
        <f>IF(#REF!="","",SUM(#REF!))</f>
        <v>#REF!</v>
      </c>
      <c r="DZ80" t="e">
        <f t="array" ref="DZ80">IF(#REF!="","",SUM(DY80:INDEX(DY80:DY286,MATCH(TRUE,INDEX(DY80:DY286="",0),0))))</f>
        <v>#REF!</v>
      </c>
      <c r="EA80" t="e">
        <f t="shared" si="52"/>
        <v>#REF!</v>
      </c>
      <c r="EB80" t="str">
        <f t="array" ref="EB80">IFERROR(INDEX($EA$2:$EA$208,SMALL(IF(1-($EA$2:$EA$208=""),IF(1-(#REF!:#REF!&lt;&gt;""),ROW($EA$2:$EA$208)-ROW($EA$2)+1)), ROWS(#REF!:#REF!))),"")</f>
        <v/>
      </c>
      <c r="EC80" t="e">
        <f>IF(#REF!="","",SUM(#REF!))</f>
        <v>#REF!</v>
      </c>
      <c r="ED80" t="e">
        <f t="array" ref="ED80">IF(#REF!="","",SUM(EC80:INDEX(EC80:EC286,MATCH(TRUE,INDEX(EC80:EC286="",0),0))))</f>
        <v>#REF!</v>
      </c>
      <c r="EE80" t="e">
        <f t="shared" si="53"/>
        <v>#REF!</v>
      </c>
      <c r="EF80" t="str">
        <f t="array" ref="EF80">IFERROR(INDEX($EE$2:$EE$208,SMALL(IF(1-($EE$2:$EE$208=""),IF(1-(#REF!:#REF!&lt;&gt;""),ROW($EE$2:$EE$208)-ROW($EE$2)+1)), ROWS(#REF!:#REF!))),"")</f>
        <v/>
      </c>
      <c r="EG80" t="e">
        <f>IF(#REF!="","",SUM(#REF!))</f>
        <v>#REF!</v>
      </c>
      <c r="EH80" t="e">
        <f t="array" ref="EH80">IF(#REF!="","",SUM(EG80:INDEX(EG80:EG286,MATCH(TRUE,INDEX(EG80:EG286="",0),0))))</f>
        <v>#REF!</v>
      </c>
      <c r="EI80" t="e">
        <f t="shared" si="54"/>
        <v>#REF!</v>
      </c>
      <c r="EJ80" t="str">
        <f t="array" ref="EJ80">IFERROR(INDEX($EI$2:$EI$208,SMALL(IF(1-($EI$2:$EI$208=""),IF(1-(#REF!:#REF!&lt;&gt;""),ROW($EI$2:$EI$208)-ROW($EI$2)+1)), ROWS(#REF!:#REF!))),"")</f>
        <v/>
      </c>
      <c r="EK80" t="e">
        <f>IF(#REF!="","",SUM(#REF!))</f>
        <v>#REF!</v>
      </c>
      <c r="EL80" t="e">
        <f t="array" ref="EL80">IF(#REF!="","",SUM(EK80:INDEX(EK80:EK286,MATCH(TRUE,INDEX(EK80:EK286="",0),0))))</f>
        <v>#REF!</v>
      </c>
      <c r="EM80" t="e">
        <f t="shared" si="55"/>
        <v>#REF!</v>
      </c>
      <c r="EN80" t="str">
        <f t="array" ref="EN80">IFERROR(INDEX($EM$2:$EM$208,SMALL(IF(1-($EM$2:$EM$208=""),IF(1-(#REF!:#REF!&lt;&gt;""),ROW($EM$2:$EM$208)-ROW($EM$2)+1)), ROWS(#REF!:#REF!))),"")</f>
        <v/>
      </c>
      <c r="EO80" t="e">
        <f>IF(#REF!="","",SUM(#REF!))</f>
        <v>#REF!</v>
      </c>
      <c r="EP80" t="e">
        <f t="array" ref="EP80">IF(#REF!="","",SUM(EO80:INDEX(EO80:EO286,MATCH(TRUE,INDEX(EO80:EO286="",0),0))))</f>
        <v>#REF!</v>
      </c>
      <c r="EQ80" t="e">
        <f t="shared" si="56"/>
        <v>#REF!</v>
      </c>
      <c r="ER80" t="str">
        <f t="array" ref="ER80">IFERROR(INDEX($EQ$2:$EQ$208,SMALL(IF(1-($EQ$2:$EQ$208=""),IF(1-(#REF!:#REF!&lt;&gt;""),ROW($EQ$2:$EQ$208)-ROW($EQ$2)+1)), ROWS(#REF!:#REF!))),"")</f>
        <v/>
      </c>
      <c r="ES80" t="e">
        <f>IF(#REF!="","",SUM(#REF!))</f>
        <v>#REF!</v>
      </c>
      <c r="ET80" t="e">
        <f t="array" ref="ET80">IF(#REF!="","",SUM(ES80:INDEX(ES80:ES286,MATCH(TRUE,INDEX(ES80:ES286="",0),0))))</f>
        <v>#REF!</v>
      </c>
      <c r="EU80" t="e">
        <f t="shared" si="57"/>
        <v>#REF!</v>
      </c>
      <c r="EV80" t="str">
        <f t="array" ref="EV80">IFERROR(INDEX($EU$2:$EU$208,SMALL(IF(1-($EU$2:$EU$208=""),IF(1-(#REF!:#REF!&lt;&gt;""),ROW($EU$2:$EU$208)-ROW($EU$2)+1)), ROWS(#REF!:#REF!))),"")</f>
        <v/>
      </c>
      <c r="EW80" t="e">
        <f>IF(#REF!="","",SUM(#REF!))</f>
        <v>#REF!</v>
      </c>
      <c r="EX80" t="e">
        <f t="array" ref="EX80">IF(#REF!="","",SUM(EW80:INDEX(EW80:EW286,MATCH(TRUE,INDEX(EW80:EW286="",0),0))))</f>
        <v>#REF!</v>
      </c>
      <c r="EY80" t="e">
        <f t="shared" si="58"/>
        <v>#REF!</v>
      </c>
      <c r="EZ80" t="str">
        <f t="array" ref="EZ80">IFERROR(INDEX($EY$2:$EY$208,SMALL(IF(1-($EY$2:$EY$208=""),IF(1-(#REF!:#REF!&lt;&gt;""),ROW($EY$2:$EY$208)-ROW($EY$2)+1)), ROWS(#REF!:#REF!))),"")</f>
        <v/>
      </c>
      <c r="FA80" t="e">
        <f>IF(#REF!="","",SUM(#REF!))</f>
        <v>#REF!</v>
      </c>
      <c r="FB80" t="e">
        <f t="array" ref="FB80">IF(#REF!="","",SUM(FA80:INDEX(FA80:FA286,MATCH(TRUE,INDEX(FA80:FA286="",0),0))))</f>
        <v>#REF!</v>
      </c>
      <c r="FC80" t="e">
        <f t="shared" si="59"/>
        <v>#REF!</v>
      </c>
      <c r="FD80" t="str">
        <f t="array" ref="FD80">IFERROR(INDEX($FC$2:$FC$208,SMALL(IF(1-($FC$2:$FC$208=""),IF(1-(#REF!:#REF!&lt;&gt;""),ROW($FC$2:$FC$208)-ROW($FC$2)+1)), ROWS(#REF!:#REF!))),"")</f>
        <v/>
      </c>
    </row>
    <row r="81" spans="1:160" x14ac:dyDescent="0.25">
      <c r="A81" t="e">
        <f>IF(#REF!="","",SUM(#REF!))</f>
        <v>#REF!</v>
      </c>
      <c r="B81" t="e">
        <f t="array" ref="B81">IF(#REF!="","",SUM($A81:INDEX(A81:$A$208,MATCH(TRUE,INDEX($A81:$A$208="",0),0))))</f>
        <v>#REF!</v>
      </c>
      <c r="C81" t="e">
        <f t="shared" si="60"/>
        <v>#REF!</v>
      </c>
      <c r="E81" t="e">
        <f>IF(#REF!="","",SUM(#REF!))</f>
        <v>#REF!</v>
      </c>
      <c r="F81" t="e">
        <f t="array" ref="F81">IF(#REF!="","",SUM($E81:INDEX(E81:$E$208,MATCH(TRUE,INDEX($E81:$E$208="",0),0))))</f>
        <v>#REF!</v>
      </c>
      <c r="G81" t="e">
        <f t="shared" si="61"/>
        <v>#REF!</v>
      </c>
      <c r="I81" t="e">
        <f>IF(#REF!="","",SUM(#REF!))</f>
        <v>#REF!</v>
      </c>
      <c r="J81" t="e">
        <f t="array" ref="J81">IF(#REF!="","",SUM(I81:INDEX(I81:I287,MATCH(TRUE,INDEX(I81:I287="",0),0))))</f>
        <v>#REF!</v>
      </c>
      <c r="K81" t="e">
        <f t="shared" si="62"/>
        <v>#REF!</v>
      </c>
      <c r="M81" t="e">
        <f>IF(#REF!="","",SUM(#REF!))</f>
        <v>#REF!</v>
      </c>
      <c r="N81" t="e">
        <f t="array" ref="N81">IF(#REF!="","",SUM(M81:INDEX(M81:M287,MATCH(TRUE,INDEX(M81:M287="",0),0))))</f>
        <v>#REF!</v>
      </c>
      <c r="O81" t="e">
        <f t="shared" si="63"/>
        <v>#REF!</v>
      </c>
      <c r="Q81" t="e">
        <f>IF(#REF!="","",SUM(#REF!))</f>
        <v>#REF!</v>
      </c>
      <c r="R81" t="e">
        <f t="array" ref="R81">IF(#REF!="","",SUM(Q81:INDEX(Q81:Q287,MATCH(TRUE,INDEX(Q81:Q287="",0),0))))</f>
        <v>#REF!</v>
      </c>
      <c r="S81" t="e">
        <f t="shared" si="64"/>
        <v>#REF!</v>
      </c>
      <c r="U81" t="e">
        <f>IF(#REF!="","",SUM(#REF!))</f>
        <v>#REF!</v>
      </c>
      <c r="V81" t="e">
        <f t="array" ref="V81">IF(#REF!="","",SUM(U81:INDEX(U81:U287,MATCH(TRUE,INDEX(U81:U287="",0),0))))</f>
        <v>#REF!</v>
      </c>
      <c r="W81" t="e">
        <f t="shared" si="65"/>
        <v>#REF!</v>
      </c>
      <c r="Y81" t="e">
        <f>IF(#REF!="","",SUM(#REF!))</f>
        <v>#REF!</v>
      </c>
      <c r="Z81" t="e">
        <f t="array" ref="Z81">IF(#REF!="","",SUM(Y81:INDEX(Y81:Y287,MATCH(TRUE,INDEX(Y81:Y287="",0),0))))</f>
        <v>#REF!</v>
      </c>
      <c r="AA81" t="e">
        <f t="shared" si="66"/>
        <v>#REF!</v>
      </c>
      <c r="AC81" t="e">
        <f>IF(#REF!="","",SUM(#REF!))</f>
        <v>#REF!</v>
      </c>
      <c r="AD81" t="e">
        <f t="array" ref="AD81">IF(#REF!="","",SUM(AC81:INDEX(AC81:AC287,MATCH(TRUE,INDEX(AC81:AC287="",0),0))))</f>
        <v>#REF!</v>
      </c>
      <c r="AE81" t="e">
        <f t="shared" si="67"/>
        <v>#REF!</v>
      </c>
      <c r="AG81" t="e">
        <f>IF(#REF!="","",SUM(#REF!))</f>
        <v>#REF!</v>
      </c>
      <c r="AH81" t="e">
        <f t="array" ref="AH81">IF(#REF!="","",SUM(AG81:INDEX(AG81:AG287,MATCH(TRUE,INDEX(AG81:AG287="",0),0))))</f>
        <v>#REF!</v>
      </c>
      <c r="AI81" t="e">
        <f t="shared" si="68"/>
        <v>#REF!</v>
      </c>
      <c r="AK81" t="e">
        <f>IF(#REF!="","",SUM(#REF!))</f>
        <v>#REF!</v>
      </c>
      <c r="AL81" t="e">
        <f t="array" ref="AL81">IF(#REF!="","",SUM(AK81:INDEX(AK81:AK287,MATCH(TRUE,INDEX(AK81:AK287="",0),0))))</f>
        <v>#REF!</v>
      </c>
      <c r="AM81" t="e">
        <f t="shared" si="69"/>
        <v>#REF!</v>
      </c>
      <c r="AO81" t="e">
        <f>IF(#REF!="","",SUM(#REF!))</f>
        <v>#REF!</v>
      </c>
      <c r="AP81" t="e">
        <f t="array" ref="AP81">IF(#REF!="","",SUM(AO81:INDEX(AO81:AO287,MATCH(TRUE,INDEX(AO81:AO287="",0),0))))</f>
        <v>#REF!</v>
      </c>
      <c r="AQ81" t="e">
        <f t="shared" si="70"/>
        <v>#REF!</v>
      </c>
      <c r="AS81" t="e">
        <f>IF(#REF!="","",SUM(#REF!))</f>
        <v>#REF!</v>
      </c>
      <c r="AT81" t="e">
        <f t="array" ref="AT81">IF(#REF!="","",SUM(AS81:INDEX(AS81:AS287,MATCH(TRUE,INDEX(AS81:AS287="",0),0))))</f>
        <v>#REF!</v>
      </c>
      <c r="AU81" t="e">
        <f t="shared" si="71"/>
        <v>#REF!</v>
      </c>
      <c r="AW81" t="e">
        <f>IF(#REF!="","",SUM(#REF!))</f>
        <v>#REF!</v>
      </c>
      <c r="AX81" t="e">
        <f t="array" ref="AX81">IF(#REF!="","",SUM(AW81:INDEX(AW81:AW287,MATCH(TRUE,INDEX(AW81:AW287="",0),0))))</f>
        <v>#REF!</v>
      </c>
      <c r="AY81" t="e">
        <f t="shared" si="72"/>
        <v>#REF!</v>
      </c>
      <c r="BA81" t="e">
        <f>IF(#REF!="","",SUM(#REF!))</f>
        <v>#REF!</v>
      </c>
      <c r="BB81" t="e">
        <f t="array" ref="BB81">IF(#REF!="","",SUM(BA81:INDEX(BA81:BA287,MATCH(TRUE,INDEX(BA81:BA287="",0),0))))</f>
        <v>#REF!</v>
      </c>
      <c r="BC81" t="e">
        <f t="shared" si="73"/>
        <v>#REF!</v>
      </c>
      <c r="BE81" t="e">
        <f>IF(#REF!="","",SUM(#REF!))</f>
        <v>#REF!</v>
      </c>
      <c r="BF81" t="e">
        <f t="array" ref="BF81">IF(#REF!="","",SUM(BE81:INDEX(BE81:BE287,MATCH(TRUE,INDEX(BE81:BE287="",0),0))))</f>
        <v>#REF!</v>
      </c>
      <c r="BG81" t="e">
        <f t="shared" si="74"/>
        <v>#REF!</v>
      </c>
      <c r="BI81" t="e">
        <f>IF(#REF!="","",SUM(#REF!))</f>
        <v>#REF!</v>
      </c>
      <c r="BJ81" t="e">
        <f t="array" ref="BJ81">IF(#REF!="","",SUM(BI81:INDEX(BI81:BI287,MATCH(TRUE,INDEX(BI81:BI287="",0),0))))</f>
        <v>#REF!</v>
      </c>
      <c r="BK81" t="e">
        <f t="shared" si="75"/>
        <v>#REF!</v>
      </c>
      <c r="BM81" t="e">
        <f>IF(#REF!="","",SUM(#REF!))</f>
        <v>#REF!</v>
      </c>
      <c r="BN81" t="e">
        <f t="array" ref="BN81">IF(#REF!="","",SUM(BM81:INDEX(BM81:BM287,MATCH(TRUE,INDEX(BM81:BM287="",0),0))))</f>
        <v>#REF!</v>
      </c>
      <c r="BO81" t="e">
        <f t="shared" si="76"/>
        <v>#REF!</v>
      </c>
      <c r="BQ81" t="e">
        <f>IF(#REF!="","",SUM(#REF!))</f>
        <v>#REF!</v>
      </c>
      <c r="BR81" t="e">
        <f t="array" ref="BR81">IF(#REF!="","",SUM(BQ81:INDEX(BQ81:BQ287,MATCH(TRUE,INDEX(BQ81:BQ287="",0),0))))</f>
        <v>#REF!</v>
      </c>
      <c r="BS81" t="e">
        <f t="shared" si="77"/>
        <v>#REF!</v>
      </c>
      <c r="BU81" t="e">
        <f>IF(#REF!="","",SUM(#REF!))</f>
        <v>#REF!</v>
      </c>
      <c r="BV81" t="e">
        <f t="array" ref="BV81">IF(#REF!="","",SUM(BU81:INDEX(BU81:BU287,MATCH(TRUE,INDEX(BU81:BU287="",0),0))))</f>
        <v>#REF!</v>
      </c>
      <c r="BW81" t="e">
        <f t="shared" si="78"/>
        <v>#REF!</v>
      </c>
      <c r="BY81" t="e">
        <f>IF(#REF!="","",SUM(#REF!))</f>
        <v>#REF!</v>
      </c>
      <c r="BZ81" t="e">
        <f t="array" ref="BZ81">IF(#REF!="","",SUM(BY81:INDEX(BY81:BY287,MATCH(TRUE,INDEX(BY81:BY287="",0),0))))</f>
        <v>#REF!</v>
      </c>
      <c r="CA81" t="e">
        <f t="shared" si="79"/>
        <v>#REF!</v>
      </c>
      <c r="CC81" t="e">
        <f>IF(#REF!="","",SUM(#REF!))</f>
        <v>#REF!</v>
      </c>
      <c r="CD81" t="e">
        <f t="array" ref="CD81">IF(#REF!="","",SUM(CC81:INDEX(CC81:CC287,MATCH(TRUE,INDEX(CC81:CC287="",0),0))))</f>
        <v>#REF!</v>
      </c>
      <c r="CE81" t="e">
        <f t="shared" si="40"/>
        <v>#REF!</v>
      </c>
      <c r="CF81" t="str">
        <f t="array" ref="CF81">IFERROR(INDEX($CE$2:$CE$208,SMALL(IF(1-($CE$2:$CE$208=""),IF(1-(#REF!:#REF!&lt;&gt;""),ROW($CE$2:$CE$208)-ROW($CE$2)+1)), ROWS(#REF!:#REF!))),"")</f>
        <v/>
      </c>
      <c r="CG81" t="e">
        <f>IF(#REF!="","",SUM(#REF!))</f>
        <v>#REF!</v>
      </c>
      <c r="CH81" t="e">
        <f t="array" ref="CH81">IF(#REF!="","",SUM(CG81:INDEX(CG81:CG287,MATCH(TRUE,INDEX(CG81:CG287="",0),0))))</f>
        <v>#REF!</v>
      </c>
      <c r="CI81" t="e">
        <f t="shared" si="41"/>
        <v>#REF!</v>
      </c>
      <c r="CJ81" t="str">
        <f t="array" ref="CJ81">IFERROR(INDEX($CI$2:$CI$208,SMALL(IF(1-($CI$2:$CI$208=""),IF(1-(#REF!:#REF!&lt;&gt;""),ROW($CI$2:$CI$208)-ROW($CI$2)+1)), ROWS(#REF!:#REF!))),"")</f>
        <v/>
      </c>
      <c r="CK81" t="e">
        <f>IF(#REF!="","",SUM(#REF!))</f>
        <v>#REF!</v>
      </c>
      <c r="CL81" t="e">
        <f t="array" ref="CL81">IF(#REF!="","",SUM(CK81:INDEX(CK81:CK287,MATCH(TRUE,INDEX(CK81:CK287="",0),0))))</f>
        <v>#REF!</v>
      </c>
      <c r="CM81" t="e">
        <f t="shared" si="42"/>
        <v>#REF!</v>
      </c>
      <c r="CN81" t="str">
        <f t="array" ref="CN81">IFERROR(INDEX($CM$2:$CM$208,SMALL(IF(1-($CM$2:$CM$208=""),IF(1-(#REF!:#REF!&lt;&gt;""),ROW($CM$2:$CM$208)-ROW($CM$2)+1)), ROWS(#REF!:#REF!))),"")</f>
        <v/>
      </c>
      <c r="CO81" t="e">
        <f>IF(#REF!="","",SUM(#REF!))</f>
        <v>#REF!</v>
      </c>
      <c r="CP81" t="e">
        <f t="array" ref="CP81">IF(#REF!="","",SUM(CO81:INDEX(CO81:CO287,MATCH(TRUE,INDEX(CO81:CO287="",0),0))))</f>
        <v>#REF!</v>
      </c>
      <c r="CQ81" t="e">
        <f t="shared" si="43"/>
        <v>#REF!</v>
      </c>
      <c r="CR81" t="str">
        <f t="array" ref="CR81">IFERROR(INDEX($CQ$2:$CQ$208,SMALL(IF(1-($CQ$2:$CQ$208=""),IF(1-(#REF!:#REF!&lt;&gt;""),ROW($CQ$2:$CQ$208)-ROW($CQ$2)+1)), ROWS(#REF!:#REF!))),"")</f>
        <v/>
      </c>
      <c r="CS81" t="e">
        <f>IF(#REF!="","",SUM(#REF!))</f>
        <v>#REF!</v>
      </c>
      <c r="CT81" t="e">
        <f t="array" ref="CT81">IF(#REF!="","",SUM(CS81:INDEX(CS81:CS287,MATCH(TRUE,INDEX(CS81:CS287="",0),0))))</f>
        <v>#REF!</v>
      </c>
      <c r="CU81" t="e">
        <f t="shared" si="44"/>
        <v>#REF!</v>
      </c>
      <c r="CV81" t="str">
        <f t="array" ref="CV81">IFERROR(INDEX($CU$2:$CU$208,SMALL(IF(1-($CU$2:$CU$208=""),IF(1-(#REF!:#REF!&lt;&gt;""),ROW($CU$2:$CU$208)-ROW($CU$2)+1)), ROWS(#REF!:#REF!))),"")</f>
        <v/>
      </c>
      <c r="CW81" t="e">
        <f>IF(#REF!="","",SUM(#REF!))</f>
        <v>#REF!</v>
      </c>
      <c r="CX81" t="e">
        <f t="array" ref="CX81">IF(#REF!="","",SUM(CW81:INDEX(CW81:CW287,MATCH(TRUE,INDEX(CW81:CW287="",0),0))))</f>
        <v>#REF!</v>
      </c>
      <c r="CY81" t="e">
        <f t="shared" si="45"/>
        <v>#REF!</v>
      </c>
      <c r="CZ81" t="str">
        <f t="array" ref="CZ81">IFERROR(INDEX($CY$2:$CY$208,SMALL(IF(1-($CY$2:$CY$208=""),IF(1-(#REF!:#REF!&lt;&gt;""),ROW($CY$2:$CY$208)-ROW($CY$2)+1)), ROWS(#REF!:#REF!))),"")</f>
        <v/>
      </c>
      <c r="DA81" t="e">
        <f>IF(#REF!="","",SUM(#REF!))</f>
        <v>#REF!</v>
      </c>
      <c r="DB81" t="e">
        <f t="array" ref="DB81">IF(#REF!="","",SUM(DA81:INDEX(DA81:DA287,MATCH(TRUE,INDEX(DA81:DA287="",0),0))))</f>
        <v>#REF!</v>
      </c>
      <c r="DC81" t="e">
        <f t="shared" si="46"/>
        <v>#REF!</v>
      </c>
      <c r="DD81" t="str">
        <f t="array" ref="DD81">IFERROR(INDEX($DC$2:$DC$208,SMALL(IF(1-($DC$2:$DC$208=""),IF(1-(#REF!:#REF!&lt;&gt;""),ROW($DC$2:$DC$208)-ROW($DC$2)+1)), ROWS(#REF!:#REF!))),"")</f>
        <v/>
      </c>
      <c r="DE81" t="e">
        <f>IF(#REF!="","",SUM(#REF!))</f>
        <v>#REF!</v>
      </c>
      <c r="DF81" t="e">
        <f t="array" ref="DF81">IF(#REF!="","",SUM(DE81:INDEX(DE81:DE287,MATCH(TRUE,INDEX(DE81:DE287="",0),0))))</f>
        <v>#REF!</v>
      </c>
      <c r="DG81" t="e">
        <f t="shared" si="47"/>
        <v>#REF!</v>
      </c>
      <c r="DH81" t="str">
        <f t="array" ref="DH81">IFERROR(INDEX($DG$2:$DG$208,SMALL(IF(1-($DG$2:$DG$208=""),IF(1-(#REF!:#REF!&lt;&gt;""),ROW($DG$2:$DG$208)-ROW($DG$2)+1)), ROWS(#REF!:#REF!))),"")</f>
        <v/>
      </c>
      <c r="DI81" t="e">
        <f>IF(#REF!="","",SUM(#REF!))</f>
        <v>#REF!</v>
      </c>
      <c r="DJ81" t="e">
        <f t="array" ref="DJ81">IF(#REF!="","",SUM(DI81:INDEX(DI81:DI287,MATCH(TRUE,INDEX(DI81:DI287="",0),0))))</f>
        <v>#REF!</v>
      </c>
      <c r="DK81" t="e">
        <f t="shared" si="48"/>
        <v>#REF!</v>
      </c>
      <c r="DL81" t="str">
        <f t="array" ref="DL81">IFERROR(INDEX($DK$2:$DK$208,SMALL(IF(1-($DK$2:$DK$208=""),IF(1-(#REF!:#REF!&lt;&gt;""),ROW($DK$2:$DK$208)-ROW($DK$2)+1)), ROWS(#REF!:#REF!))),"")</f>
        <v/>
      </c>
      <c r="DM81" t="e">
        <f>IF(#REF!="","",SUM(#REF!))</f>
        <v>#REF!</v>
      </c>
      <c r="DN81" t="e">
        <f t="array" ref="DN81">IF(#REF!="","",SUM(DM81:INDEX(DM81:DM287,MATCH(TRUE,INDEX(DM81:DM287="",0),0))))</f>
        <v>#REF!</v>
      </c>
      <c r="DO81" t="e">
        <f t="shared" si="49"/>
        <v>#REF!</v>
      </c>
      <c r="DP81" t="str">
        <f t="array" ref="DP81">IFERROR(INDEX($DO$2:$DO$208,SMALL(IF(1-($DO$2:$DO$208=""),IF(1-(#REF!:#REF!&lt;&gt;""),ROW($DO$2:$DO$208)-ROW($DO$2)+1)), ROWS(#REF!:#REF!))),"")</f>
        <v/>
      </c>
      <c r="DQ81" t="e">
        <f>IF(#REF!="","",SUM(#REF!))</f>
        <v>#REF!</v>
      </c>
      <c r="DR81" t="e">
        <f t="array" ref="DR81">IF(#REF!="","",SUM(DQ81:INDEX(DQ81:DQ287,MATCH(TRUE,INDEX(DQ81:DQ287="",0),0))))</f>
        <v>#REF!</v>
      </c>
      <c r="DS81" t="e">
        <f t="shared" si="50"/>
        <v>#REF!</v>
      </c>
      <c r="DT81" t="str">
        <f t="array" ref="DT81">IFERROR(INDEX($DS$2:$DS$208,SMALL(IF(1-($DS$2:$DS$208=""),IF(1-(#REF!:#REF!&lt;&gt;""),ROW($DS$2:$DS$208)-ROW($DS$2)+1)), ROWS(#REF!:#REF!))),"")</f>
        <v/>
      </c>
      <c r="DU81" t="e">
        <f>IF(#REF!="","",SUM(#REF!))</f>
        <v>#REF!</v>
      </c>
      <c r="DV81" t="e">
        <f t="array" ref="DV81">IF(#REF!="","",SUM(DU81:INDEX(DU81:DU287,MATCH(TRUE,INDEX(DU81:DU287="",0),0))))</f>
        <v>#REF!</v>
      </c>
      <c r="DW81" t="e">
        <f t="shared" si="51"/>
        <v>#REF!</v>
      </c>
      <c r="DX81" t="str">
        <f t="array" ref="DX81">IFERROR(INDEX($DW$2:$DW$208,SMALL(IF(1-($DW$2:$DW$208=""),IF(1-(#REF!:#REF!&lt;&gt;""),ROW($DW$2:$DW$208)-ROW($DW$2)+1)), ROWS(#REF!:#REF!))),"")</f>
        <v/>
      </c>
      <c r="DY81" t="e">
        <f>IF(#REF!="","",SUM(#REF!))</f>
        <v>#REF!</v>
      </c>
      <c r="DZ81" t="e">
        <f t="array" ref="DZ81">IF(#REF!="","",SUM(DY81:INDEX(DY81:DY287,MATCH(TRUE,INDEX(DY81:DY287="",0),0))))</f>
        <v>#REF!</v>
      </c>
      <c r="EA81" t="e">
        <f t="shared" si="52"/>
        <v>#REF!</v>
      </c>
      <c r="EB81" t="str">
        <f t="array" ref="EB81">IFERROR(INDEX($EA$2:$EA$208,SMALL(IF(1-($EA$2:$EA$208=""),IF(1-(#REF!:#REF!&lt;&gt;""),ROW($EA$2:$EA$208)-ROW($EA$2)+1)), ROWS(#REF!:#REF!))),"")</f>
        <v/>
      </c>
      <c r="EC81" t="e">
        <f>IF(#REF!="","",SUM(#REF!))</f>
        <v>#REF!</v>
      </c>
      <c r="ED81" t="e">
        <f t="array" ref="ED81">IF(#REF!="","",SUM(EC81:INDEX(EC81:EC287,MATCH(TRUE,INDEX(EC81:EC287="",0),0))))</f>
        <v>#REF!</v>
      </c>
      <c r="EE81" t="e">
        <f t="shared" si="53"/>
        <v>#REF!</v>
      </c>
      <c r="EF81" t="str">
        <f t="array" ref="EF81">IFERROR(INDEX($EE$2:$EE$208,SMALL(IF(1-($EE$2:$EE$208=""),IF(1-(#REF!:#REF!&lt;&gt;""),ROW($EE$2:$EE$208)-ROW($EE$2)+1)), ROWS(#REF!:#REF!))),"")</f>
        <v/>
      </c>
      <c r="EG81" t="e">
        <f>IF(#REF!="","",SUM(#REF!))</f>
        <v>#REF!</v>
      </c>
      <c r="EH81" t="e">
        <f t="array" ref="EH81">IF(#REF!="","",SUM(EG81:INDEX(EG81:EG287,MATCH(TRUE,INDEX(EG81:EG287="",0),0))))</f>
        <v>#REF!</v>
      </c>
      <c r="EI81" t="e">
        <f t="shared" si="54"/>
        <v>#REF!</v>
      </c>
      <c r="EJ81" t="str">
        <f t="array" ref="EJ81">IFERROR(INDEX($EI$2:$EI$208,SMALL(IF(1-($EI$2:$EI$208=""),IF(1-(#REF!:#REF!&lt;&gt;""),ROW($EI$2:$EI$208)-ROW($EI$2)+1)), ROWS(#REF!:#REF!))),"")</f>
        <v/>
      </c>
      <c r="EK81" t="e">
        <f>IF(#REF!="","",SUM(#REF!))</f>
        <v>#REF!</v>
      </c>
      <c r="EL81" t="e">
        <f t="array" ref="EL81">IF(#REF!="","",SUM(EK81:INDEX(EK81:EK287,MATCH(TRUE,INDEX(EK81:EK287="",0),0))))</f>
        <v>#REF!</v>
      </c>
      <c r="EM81" t="e">
        <f t="shared" si="55"/>
        <v>#REF!</v>
      </c>
      <c r="EN81" t="str">
        <f t="array" ref="EN81">IFERROR(INDEX($EM$2:$EM$208,SMALL(IF(1-($EM$2:$EM$208=""),IF(1-(#REF!:#REF!&lt;&gt;""),ROW($EM$2:$EM$208)-ROW($EM$2)+1)), ROWS(#REF!:#REF!))),"")</f>
        <v/>
      </c>
      <c r="EO81" t="e">
        <f>IF(#REF!="","",SUM(#REF!))</f>
        <v>#REF!</v>
      </c>
      <c r="EP81" t="e">
        <f t="array" ref="EP81">IF(#REF!="","",SUM(EO81:INDEX(EO81:EO287,MATCH(TRUE,INDEX(EO81:EO287="",0),0))))</f>
        <v>#REF!</v>
      </c>
      <c r="EQ81" t="e">
        <f t="shared" si="56"/>
        <v>#REF!</v>
      </c>
      <c r="ER81" t="str">
        <f t="array" ref="ER81">IFERROR(INDEX($EQ$2:$EQ$208,SMALL(IF(1-($EQ$2:$EQ$208=""),IF(1-(#REF!:#REF!&lt;&gt;""),ROW($EQ$2:$EQ$208)-ROW($EQ$2)+1)), ROWS(#REF!:#REF!))),"")</f>
        <v/>
      </c>
      <c r="ES81" t="e">
        <f>IF(#REF!="","",SUM(#REF!))</f>
        <v>#REF!</v>
      </c>
      <c r="ET81" t="e">
        <f t="array" ref="ET81">IF(#REF!="","",SUM(ES81:INDEX(ES81:ES287,MATCH(TRUE,INDEX(ES81:ES287="",0),0))))</f>
        <v>#REF!</v>
      </c>
      <c r="EU81" t="e">
        <f t="shared" si="57"/>
        <v>#REF!</v>
      </c>
      <c r="EV81" t="str">
        <f t="array" ref="EV81">IFERROR(INDEX($EU$2:$EU$208,SMALL(IF(1-($EU$2:$EU$208=""),IF(1-(#REF!:#REF!&lt;&gt;""),ROW($EU$2:$EU$208)-ROW($EU$2)+1)), ROWS(#REF!:#REF!))),"")</f>
        <v/>
      </c>
      <c r="EW81" t="e">
        <f>IF(#REF!="","",SUM(#REF!))</f>
        <v>#REF!</v>
      </c>
      <c r="EX81" t="e">
        <f t="array" ref="EX81">IF(#REF!="","",SUM(EW81:INDEX(EW81:EW287,MATCH(TRUE,INDEX(EW81:EW287="",0),0))))</f>
        <v>#REF!</v>
      </c>
      <c r="EY81" t="e">
        <f t="shared" si="58"/>
        <v>#REF!</v>
      </c>
      <c r="EZ81" t="str">
        <f t="array" ref="EZ81">IFERROR(INDEX($EY$2:$EY$208,SMALL(IF(1-($EY$2:$EY$208=""),IF(1-(#REF!:#REF!&lt;&gt;""),ROW($EY$2:$EY$208)-ROW($EY$2)+1)), ROWS(#REF!:#REF!))),"")</f>
        <v/>
      </c>
      <c r="FA81" t="e">
        <f>IF(#REF!="","",SUM(#REF!))</f>
        <v>#REF!</v>
      </c>
      <c r="FB81" t="e">
        <f t="array" ref="FB81">IF(#REF!="","",SUM(FA81:INDEX(FA81:FA287,MATCH(TRUE,INDEX(FA81:FA287="",0),0))))</f>
        <v>#REF!</v>
      </c>
      <c r="FC81" t="e">
        <f t="shared" si="59"/>
        <v>#REF!</v>
      </c>
      <c r="FD81" t="str">
        <f t="array" ref="FD81">IFERROR(INDEX($FC$2:$FC$208,SMALL(IF(1-($FC$2:$FC$208=""),IF(1-(#REF!:#REF!&lt;&gt;""),ROW($FC$2:$FC$208)-ROW($FC$2)+1)), ROWS(#REF!:#REF!))),"")</f>
        <v/>
      </c>
    </row>
    <row r="82" spans="1:160" x14ac:dyDescent="0.25">
      <c r="A82" t="e">
        <f>IF(#REF!="","",SUM(#REF!))</f>
        <v>#REF!</v>
      </c>
      <c r="B82" t="e">
        <f t="array" ref="B82">IF(#REF!="","",SUM($A82:INDEX(A82:$A$208,MATCH(TRUE,INDEX($A82:$A$208="",0),0))))</f>
        <v>#REF!</v>
      </c>
      <c r="C82" t="e">
        <f t="shared" si="60"/>
        <v>#REF!</v>
      </c>
      <c r="E82" t="e">
        <f>IF(#REF!="","",SUM(#REF!))</f>
        <v>#REF!</v>
      </c>
      <c r="F82" t="e">
        <f t="array" ref="F82">IF(#REF!="","",SUM($E82:INDEX(E82:$E$208,MATCH(TRUE,INDEX($E82:$E$208="",0),0))))</f>
        <v>#REF!</v>
      </c>
      <c r="G82" t="e">
        <f t="shared" si="61"/>
        <v>#REF!</v>
      </c>
      <c r="I82" t="e">
        <f>IF(#REF!="","",SUM(#REF!))</f>
        <v>#REF!</v>
      </c>
      <c r="J82" t="e">
        <f t="array" ref="J82">IF(#REF!="","",SUM(I82:INDEX(I82:I288,MATCH(TRUE,INDEX(I82:I288="",0),0))))</f>
        <v>#REF!</v>
      </c>
      <c r="K82" t="e">
        <f t="shared" si="62"/>
        <v>#REF!</v>
      </c>
      <c r="M82" t="e">
        <f>IF(#REF!="","",SUM(#REF!))</f>
        <v>#REF!</v>
      </c>
      <c r="N82" t="e">
        <f t="array" ref="N82">IF(#REF!="","",SUM(M82:INDEX(M82:M288,MATCH(TRUE,INDEX(M82:M288="",0),0))))</f>
        <v>#REF!</v>
      </c>
      <c r="O82" t="e">
        <f t="shared" si="63"/>
        <v>#REF!</v>
      </c>
      <c r="Q82" t="e">
        <f>IF(#REF!="","",SUM(#REF!))</f>
        <v>#REF!</v>
      </c>
      <c r="R82" t="e">
        <f t="array" ref="R82">IF(#REF!="","",SUM(Q82:INDEX(Q82:Q288,MATCH(TRUE,INDEX(Q82:Q288="",0),0))))</f>
        <v>#REF!</v>
      </c>
      <c r="S82" t="e">
        <f t="shared" si="64"/>
        <v>#REF!</v>
      </c>
      <c r="U82" t="e">
        <f>IF(#REF!="","",SUM(#REF!))</f>
        <v>#REF!</v>
      </c>
      <c r="V82" t="e">
        <f t="array" ref="V82">IF(#REF!="","",SUM(U82:INDEX(U82:U288,MATCH(TRUE,INDEX(U82:U288="",0),0))))</f>
        <v>#REF!</v>
      </c>
      <c r="W82" t="e">
        <f t="shared" si="65"/>
        <v>#REF!</v>
      </c>
      <c r="Y82" t="e">
        <f>IF(#REF!="","",SUM(#REF!))</f>
        <v>#REF!</v>
      </c>
      <c r="Z82" t="e">
        <f t="array" ref="Z82">IF(#REF!="","",SUM(Y82:INDEX(Y82:Y288,MATCH(TRUE,INDEX(Y82:Y288="",0),0))))</f>
        <v>#REF!</v>
      </c>
      <c r="AA82" t="e">
        <f t="shared" si="66"/>
        <v>#REF!</v>
      </c>
      <c r="AC82" t="e">
        <f>IF(#REF!="","",SUM(#REF!))</f>
        <v>#REF!</v>
      </c>
      <c r="AD82" t="e">
        <f t="array" ref="AD82">IF(#REF!="","",SUM(AC82:INDEX(AC82:AC288,MATCH(TRUE,INDEX(AC82:AC288="",0),0))))</f>
        <v>#REF!</v>
      </c>
      <c r="AE82" t="e">
        <f t="shared" si="67"/>
        <v>#REF!</v>
      </c>
      <c r="AG82" t="e">
        <f>IF(#REF!="","",SUM(#REF!))</f>
        <v>#REF!</v>
      </c>
      <c r="AH82" t="e">
        <f t="array" ref="AH82">IF(#REF!="","",SUM(AG82:INDEX(AG82:AG288,MATCH(TRUE,INDEX(AG82:AG288="",0),0))))</f>
        <v>#REF!</v>
      </c>
      <c r="AI82" t="e">
        <f t="shared" si="68"/>
        <v>#REF!</v>
      </c>
      <c r="AK82" t="e">
        <f>IF(#REF!="","",SUM(#REF!))</f>
        <v>#REF!</v>
      </c>
      <c r="AL82" t="e">
        <f t="array" ref="AL82">IF(#REF!="","",SUM(AK82:INDEX(AK82:AK288,MATCH(TRUE,INDEX(AK82:AK288="",0),0))))</f>
        <v>#REF!</v>
      </c>
      <c r="AM82" t="e">
        <f t="shared" si="69"/>
        <v>#REF!</v>
      </c>
      <c r="AO82" t="e">
        <f>IF(#REF!="","",SUM(#REF!))</f>
        <v>#REF!</v>
      </c>
      <c r="AP82" t="e">
        <f t="array" ref="AP82">IF(#REF!="","",SUM(AO82:INDEX(AO82:AO288,MATCH(TRUE,INDEX(AO82:AO288="",0),0))))</f>
        <v>#REF!</v>
      </c>
      <c r="AQ82" t="e">
        <f t="shared" si="70"/>
        <v>#REF!</v>
      </c>
      <c r="AS82" t="e">
        <f>IF(#REF!="","",SUM(#REF!))</f>
        <v>#REF!</v>
      </c>
      <c r="AT82" t="e">
        <f t="array" ref="AT82">IF(#REF!="","",SUM(AS82:INDEX(AS82:AS288,MATCH(TRUE,INDEX(AS82:AS288="",0),0))))</f>
        <v>#REF!</v>
      </c>
      <c r="AU82" t="e">
        <f t="shared" si="71"/>
        <v>#REF!</v>
      </c>
      <c r="AW82" t="e">
        <f>IF(#REF!="","",SUM(#REF!))</f>
        <v>#REF!</v>
      </c>
      <c r="AX82" t="e">
        <f t="array" ref="AX82">IF(#REF!="","",SUM(AW82:INDEX(AW82:AW288,MATCH(TRUE,INDEX(AW82:AW288="",0),0))))</f>
        <v>#REF!</v>
      </c>
      <c r="AY82" t="e">
        <f t="shared" si="72"/>
        <v>#REF!</v>
      </c>
      <c r="BA82" t="e">
        <f>IF(#REF!="","",SUM(#REF!))</f>
        <v>#REF!</v>
      </c>
      <c r="BB82" t="e">
        <f t="array" ref="BB82">IF(#REF!="","",SUM(BA82:INDEX(BA82:BA288,MATCH(TRUE,INDEX(BA82:BA288="",0),0))))</f>
        <v>#REF!</v>
      </c>
      <c r="BC82" t="e">
        <f t="shared" si="73"/>
        <v>#REF!</v>
      </c>
      <c r="BE82" t="e">
        <f>IF(#REF!="","",SUM(#REF!))</f>
        <v>#REF!</v>
      </c>
      <c r="BF82" t="e">
        <f t="array" ref="BF82">IF(#REF!="","",SUM(BE82:INDEX(BE82:BE288,MATCH(TRUE,INDEX(BE82:BE288="",0),0))))</f>
        <v>#REF!</v>
      </c>
      <c r="BG82" t="e">
        <f t="shared" si="74"/>
        <v>#REF!</v>
      </c>
      <c r="BI82" t="e">
        <f>IF(#REF!="","",SUM(#REF!))</f>
        <v>#REF!</v>
      </c>
      <c r="BJ82" t="e">
        <f t="array" ref="BJ82">IF(#REF!="","",SUM(BI82:INDEX(BI82:BI288,MATCH(TRUE,INDEX(BI82:BI288="",0),0))))</f>
        <v>#REF!</v>
      </c>
      <c r="BK82" t="e">
        <f t="shared" si="75"/>
        <v>#REF!</v>
      </c>
      <c r="BM82" t="e">
        <f>IF(#REF!="","",SUM(#REF!))</f>
        <v>#REF!</v>
      </c>
      <c r="BN82" t="e">
        <f t="array" ref="BN82">IF(#REF!="","",SUM(BM82:INDEX(BM82:BM288,MATCH(TRUE,INDEX(BM82:BM288="",0),0))))</f>
        <v>#REF!</v>
      </c>
      <c r="BO82" t="e">
        <f t="shared" si="76"/>
        <v>#REF!</v>
      </c>
      <c r="BQ82" t="e">
        <f>IF(#REF!="","",SUM(#REF!))</f>
        <v>#REF!</v>
      </c>
      <c r="BR82" t="e">
        <f t="array" ref="BR82">IF(#REF!="","",SUM(BQ82:INDEX(BQ82:BQ288,MATCH(TRUE,INDEX(BQ82:BQ288="",0),0))))</f>
        <v>#REF!</v>
      </c>
      <c r="BS82" t="e">
        <f t="shared" si="77"/>
        <v>#REF!</v>
      </c>
      <c r="BU82" t="e">
        <f>IF(#REF!="","",SUM(#REF!))</f>
        <v>#REF!</v>
      </c>
      <c r="BV82" t="e">
        <f t="array" ref="BV82">IF(#REF!="","",SUM(BU82:INDEX(BU82:BU288,MATCH(TRUE,INDEX(BU82:BU288="",0),0))))</f>
        <v>#REF!</v>
      </c>
      <c r="BW82" t="e">
        <f t="shared" si="78"/>
        <v>#REF!</v>
      </c>
      <c r="BY82" t="e">
        <f>IF(#REF!="","",SUM(#REF!))</f>
        <v>#REF!</v>
      </c>
      <c r="BZ82" t="e">
        <f t="array" ref="BZ82">IF(#REF!="","",SUM(BY82:INDEX(BY82:BY288,MATCH(TRUE,INDEX(BY82:BY288="",0),0))))</f>
        <v>#REF!</v>
      </c>
      <c r="CA82" t="e">
        <f t="shared" si="79"/>
        <v>#REF!</v>
      </c>
      <c r="CC82" t="e">
        <f>IF(#REF!="","",SUM(#REF!))</f>
        <v>#REF!</v>
      </c>
      <c r="CD82" t="e">
        <f t="array" ref="CD82">IF(#REF!="","",SUM(CC82:INDEX(CC82:CC288,MATCH(TRUE,INDEX(CC82:CC288="",0),0))))</f>
        <v>#REF!</v>
      </c>
      <c r="CE82" t="e">
        <f t="shared" si="40"/>
        <v>#REF!</v>
      </c>
      <c r="CF82" t="str">
        <f t="array" ref="CF82">IFERROR(INDEX($CE$2:$CE$208,SMALL(IF(1-($CE$2:$CE$208=""),IF(1-(#REF!:#REF!&lt;&gt;""),ROW($CE$2:$CE$208)-ROW($CE$2)+1)), ROWS(#REF!:#REF!))),"")</f>
        <v/>
      </c>
      <c r="CG82" t="e">
        <f>IF(#REF!="","",SUM(#REF!))</f>
        <v>#REF!</v>
      </c>
      <c r="CH82" t="e">
        <f t="array" ref="CH82">IF(#REF!="","",SUM(CG82:INDEX(CG82:CG288,MATCH(TRUE,INDEX(CG82:CG288="",0),0))))</f>
        <v>#REF!</v>
      </c>
      <c r="CI82" t="e">
        <f t="shared" si="41"/>
        <v>#REF!</v>
      </c>
      <c r="CJ82" t="str">
        <f t="array" ref="CJ82">IFERROR(INDEX($CI$2:$CI$208,SMALL(IF(1-($CI$2:$CI$208=""),IF(1-(#REF!:#REF!&lt;&gt;""),ROW($CI$2:$CI$208)-ROW($CI$2)+1)), ROWS(#REF!:#REF!))),"")</f>
        <v/>
      </c>
      <c r="CK82" t="e">
        <f>IF(#REF!="","",SUM(#REF!))</f>
        <v>#REF!</v>
      </c>
      <c r="CL82" t="e">
        <f t="array" ref="CL82">IF(#REF!="","",SUM(CK82:INDEX(CK82:CK288,MATCH(TRUE,INDEX(CK82:CK288="",0),0))))</f>
        <v>#REF!</v>
      </c>
      <c r="CM82" t="e">
        <f t="shared" si="42"/>
        <v>#REF!</v>
      </c>
      <c r="CN82" t="str">
        <f t="array" ref="CN82">IFERROR(INDEX($CM$2:$CM$208,SMALL(IF(1-($CM$2:$CM$208=""),IF(1-(#REF!:#REF!&lt;&gt;""),ROW($CM$2:$CM$208)-ROW($CM$2)+1)), ROWS(#REF!:#REF!))),"")</f>
        <v/>
      </c>
      <c r="CO82" t="e">
        <f>IF(#REF!="","",SUM(#REF!))</f>
        <v>#REF!</v>
      </c>
      <c r="CP82" t="e">
        <f t="array" ref="CP82">IF(#REF!="","",SUM(CO82:INDEX(CO82:CO288,MATCH(TRUE,INDEX(CO82:CO288="",0),0))))</f>
        <v>#REF!</v>
      </c>
      <c r="CQ82" t="e">
        <f t="shared" si="43"/>
        <v>#REF!</v>
      </c>
      <c r="CR82" t="str">
        <f t="array" ref="CR82">IFERROR(INDEX($CQ$2:$CQ$208,SMALL(IF(1-($CQ$2:$CQ$208=""),IF(1-(#REF!:#REF!&lt;&gt;""),ROW($CQ$2:$CQ$208)-ROW($CQ$2)+1)), ROWS(#REF!:#REF!))),"")</f>
        <v/>
      </c>
      <c r="CS82" t="e">
        <f>IF(#REF!="","",SUM(#REF!))</f>
        <v>#REF!</v>
      </c>
      <c r="CT82" t="e">
        <f t="array" ref="CT82">IF(#REF!="","",SUM(CS82:INDEX(CS82:CS288,MATCH(TRUE,INDEX(CS82:CS288="",0),0))))</f>
        <v>#REF!</v>
      </c>
      <c r="CU82" t="e">
        <f t="shared" si="44"/>
        <v>#REF!</v>
      </c>
      <c r="CV82" t="str">
        <f t="array" ref="CV82">IFERROR(INDEX($CU$2:$CU$208,SMALL(IF(1-($CU$2:$CU$208=""),IF(1-(#REF!:#REF!&lt;&gt;""),ROW($CU$2:$CU$208)-ROW($CU$2)+1)), ROWS(#REF!:#REF!))),"")</f>
        <v/>
      </c>
      <c r="CW82" t="e">
        <f>IF(#REF!="","",SUM(#REF!))</f>
        <v>#REF!</v>
      </c>
      <c r="CX82" t="e">
        <f t="array" ref="CX82">IF(#REF!="","",SUM(CW82:INDEX(CW82:CW288,MATCH(TRUE,INDEX(CW82:CW288="",0),0))))</f>
        <v>#REF!</v>
      </c>
      <c r="CY82" t="e">
        <f t="shared" si="45"/>
        <v>#REF!</v>
      </c>
      <c r="CZ82" t="str">
        <f t="array" ref="CZ82">IFERROR(INDEX($CY$2:$CY$208,SMALL(IF(1-($CY$2:$CY$208=""),IF(1-(#REF!:#REF!&lt;&gt;""),ROW($CY$2:$CY$208)-ROW($CY$2)+1)), ROWS(#REF!:#REF!))),"")</f>
        <v/>
      </c>
      <c r="DA82" t="e">
        <f>IF(#REF!="","",SUM(#REF!))</f>
        <v>#REF!</v>
      </c>
      <c r="DB82" t="e">
        <f t="array" ref="DB82">IF(#REF!="","",SUM(DA82:INDEX(DA82:DA288,MATCH(TRUE,INDEX(DA82:DA288="",0),0))))</f>
        <v>#REF!</v>
      </c>
      <c r="DC82" t="e">
        <f t="shared" si="46"/>
        <v>#REF!</v>
      </c>
      <c r="DD82" t="str">
        <f t="array" ref="DD82">IFERROR(INDEX($DC$2:$DC$208,SMALL(IF(1-($DC$2:$DC$208=""),IF(1-(#REF!:#REF!&lt;&gt;""),ROW($DC$2:$DC$208)-ROW($DC$2)+1)), ROWS(#REF!:#REF!))),"")</f>
        <v/>
      </c>
      <c r="DE82" t="e">
        <f>IF(#REF!="","",SUM(#REF!))</f>
        <v>#REF!</v>
      </c>
      <c r="DF82" t="e">
        <f t="array" ref="DF82">IF(#REF!="","",SUM(DE82:INDEX(DE82:DE288,MATCH(TRUE,INDEX(DE82:DE288="",0),0))))</f>
        <v>#REF!</v>
      </c>
      <c r="DG82" t="e">
        <f t="shared" si="47"/>
        <v>#REF!</v>
      </c>
      <c r="DH82" t="str">
        <f t="array" ref="DH82">IFERROR(INDEX($DG$2:$DG$208,SMALL(IF(1-($DG$2:$DG$208=""),IF(1-(#REF!:#REF!&lt;&gt;""),ROW($DG$2:$DG$208)-ROW($DG$2)+1)), ROWS(#REF!:#REF!))),"")</f>
        <v/>
      </c>
      <c r="DI82" t="e">
        <f>IF(#REF!="","",SUM(#REF!))</f>
        <v>#REF!</v>
      </c>
      <c r="DJ82" t="e">
        <f t="array" ref="DJ82">IF(#REF!="","",SUM(DI82:INDEX(DI82:DI288,MATCH(TRUE,INDEX(DI82:DI288="",0),0))))</f>
        <v>#REF!</v>
      </c>
      <c r="DK82" t="e">
        <f t="shared" si="48"/>
        <v>#REF!</v>
      </c>
      <c r="DL82" t="str">
        <f t="array" ref="DL82">IFERROR(INDEX($DK$2:$DK$208,SMALL(IF(1-($DK$2:$DK$208=""),IF(1-(#REF!:#REF!&lt;&gt;""),ROW($DK$2:$DK$208)-ROW($DK$2)+1)), ROWS(#REF!:#REF!))),"")</f>
        <v/>
      </c>
      <c r="DM82" t="e">
        <f>IF(#REF!="","",SUM(#REF!))</f>
        <v>#REF!</v>
      </c>
      <c r="DN82" t="e">
        <f t="array" ref="DN82">IF(#REF!="","",SUM(DM82:INDEX(DM82:DM288,MATCH(TRUE,INDEX(DM82:DM288="",0),0))))</f>
        <v>#REF!</v>
      </c>
      <c r="DO82" t="e">
        <f t="shared" si="49"/>
        <v>#REF!</v>
      </c>
      <c r="DP82" t="str">
        <f t="array" ref="DP82">IFERROR(INDEX($DO$2:$DO$208,SMALL(IF(1-($DO$2:$DO$208=""),IF(1-(#REF!:#REF!&lt;&gt;""),ROW($DO$2:$DO$208)-ROW($DO$2)+1)), ROWS(#REF!:#REF!))),"")</f>
        <v/>
      </c>
      <c r="DQ82" t="e">
        <f>IF(#REF!="","",SUM(#REF!))</f>
        <v>#REF!</v>
      </c>
      <c r="DR82" t="e">
        <f t="array" ref="DR82">IF(#REF!="","",SUM(DQ82:INDEX(DQ82:DQ288,MATCH(TRUE,INDEX(DQ82:DQ288="",0),0))))</f>
        <v>#REF!</v>
      </c>
      <c r="DS82" t="e">
        <f t="shared" si="50"/>
        <v>#REF!</v>
      </c>
      <c r="DT82" t="str">
        <f t="array" ref="DT82">IFERROR(INDEX($DS$2:$DS$208,SMALL(IF(1-($DS$2:$DS$208=""),IF(1-(#REF!:#REF!&lt;&gt;""),ROW($DS$2:$DS$208)-ROW($DS$2)+1)), ROWS(#REF!:#REF!))),"")</f>
        <v/>
      </c>
      <c r="DU82" t="e">
        <f>IF(#REF!="","",SUM(#REF!))</f>
        <v>#REF!</v>
      </c>
      <c r="DV82" t="e">
        <f t="array" ref="DV82">IF(#REF!="","",SUM(DU82:INDEX(DU82:DU288,MATCH(TRUE,INDEX(DU82:DU288="",0),0))))</f>
        <v>#REF!</v>
      </c>
      <c r="DW82" t="e">
        <f t="shared" si="51"/>
        <v>#REF!</v>
      </c>
      <c r="DX82" t="str">
        <f t="array" ref="DX82">IFERROR(INDEX($DW$2:$DW$208,SMALL(IF(1-($DW$2:$DW$208=""),IF(1-(#REF!:#REF!&lt;&gt;""),ROW($DW$2:$DW$208)-ROW($DW$2)+1)), ROWS(#REF!:#REF!))),"")</f>
        <v/>
      </c>
      <c r="DY82" t="e">
        <f>IF(#REF!="","",SUM(#REF!))</f>
        <v>#REF!</v>
      </c>
      <c r="DZ82" t="e">
        <f t="array" ref="DZ82">IF(#REF!="","",SUM(DY82:INDEX(DY82:DY288,MATCH(TRUE,INDEX(DY82:DY288="",0),0))))</f>
        <v>#REF!</v>
      </c>
      <c r="EA82" t="e">
        <f t="shared" si="52"/>
        <v>#REF!</v>
      </c>
      <c r="EB82" t="str">
        <f t="array" ref="EB82">IFERROR(INDEX($EA$2:$EA$208,SMALL(IF(1-($EA$2:$EA$208=""),IF(1-(#REF!:#REF!&lt;&gt;""),ROW($EA$2:$EA$208)-ROW($EA$2)+1)), ROWS(#REF!:#REF!))),"")</f>
        <v/>
      </c>
      <c r="EC82" t="e">
        <f>IF(#REF!="","",SUM(#REF!))</f>
        <v>#REF!</v>
      </c>
      <c r="ED82" t="e">
        <f t="array" ref="ED82">IF(#REF!="","",SUM(EC82:INDEX(EC82:EC288,MATCH(TRUE,INDEX(EC82:EC288="",0),0))))</f>
        <v>#REF!</v>
      </c>
      <c r="EE82" t="e">
        <f t="shared" si="53"/>
        <v>#REF!</v>
      </c>
      <c r="EF82" t="str">
        <f t="array" ref="EF82">IFERROR(INDEX($EE$2:$EE$208,SMALL(IF(1-($EE$2:$EE$208=""),IF(1-(#REF!:#REF!&lt;&gt;""),ROW($EE$2:$EE$208)-ROW($EE$2)+1)), ROWS(#REF!:#REF!))),"")</f>
        <v/>
      </c>
      <c r="EG82" t="e">
        <f>IF(#REF!="","",SUM(#REF!))</f>
        <v>#REF!</v>
      </c>
      <c r="EH82" t="e">
        <f t="array" ref="EH82">IF(#REF!="","",SUM(EG82:INDEX(EG82:EG288,MATCH(TRUE,INDEX(EG82:EG288="",0),0))))</f>
        <v>#REF!</v>
      </c>
      <c r="EI82" t="e">
        <f t="shared" si="54"/>
        <v>#REF!</v>
      </c>
      <c r="EJ82" t="str">
        <f t="array" ref="EJ82">IFERROR(INDEX($EI$2:$EI$208,SMALL(IF(1-($EI$2:$EI$208=""),IF(1-(#REF!:#REF!&lt;&gt;""),ROW($EI$2:$EI$208)-ROW($EI$2)+1)), ROWS(#REF!:#REF!))),"")</f>
        <v/>
      </c>
      <c r="EK82" t="e">
        <f>IF(#REF!="","",SUM(#REF!))</f>
        <v>#REF!</v>
      </c>
      <c r="EL82" t="e">
        <f t="array" ref="EL82">IF(#REF!="","",SUM(EK82:INDEX(EK82:EK288,MATCH(TRUE,INDEX(EK82:EK288="",0),0))))</f>
        <v>#REF!</v>
      </c>
      <c r="EM82" t="e">
        <f t="shared" si="55"/>
        <v>#REF!</v>
      </c>
      <c r="EN82" t="str">
        <f t="array" ref="EN82">IFERROR(INDEX($EM$2:$EM$208,SMALL(IF(1-($EM$2:$EM$208=""),IF(1-(#REF!:#REF!&lt;&gt;""),ROW($EM$2:$EM$208)-ROW($EM$2)+1)), ROWS(#REF!:#REF!))),"")</f>
        <v/>
      </c>
      <c r="EO82" t="e">
        <f>IF(#REF!="","",SUM(#REF!))</f>
        <v>#REF!</v>
      </c>
      <c r="EP82" t="e">
        <f t="array" ref="EP82">IF(#REF!="","",SUM(EO82:INDEX(EO82:EO288,MATCH(TRUE,INDEX(EO82:EO288="",0),0))))</f>
        <v>#REF!</v>
      </c>
      <c r="EQ82" t="e">
        <f t="shared" si="56"/>
        <v>#REF!</v>
      </c>
      <c r="ER82" t="str">
        <f t="array" ref="ER82">IFERROR(INDEX($EQ$2:$EQ$208,SMALL(IF(1-($EQ$2:$EQ$208=""),IF(1-(#REF!:#REF!&lt;&gt;""),ROW($EQ$2:$EQ$208)-ROW($EQ$2)+1)), ROWS(#REF!:#REF!))),"")</f>
        <v/>
      </c>
      <c r="ES82" t="e">
        <f>IF(#REF!="","",SUM(#REF!))</f>
        <v>#REF!</v>
      </c>
      <c r="ET82" t="e">
        <f t="array" ref="ET82">IF(#REF!="","",SUM(ES82:INDEX(ES82:ES288,MATCH(TRUE,INDEX(ES82:ES288="",0),0))))</f>
        <v>#REF!</v>
      </c>
      <c r="EU82" t="e">
        <f t="shared" si="57"/>
        <v>#REF!</v>
      </c>
      <c r="EV82" t="str">
        <f t="array" ref="EV82">IFERROR(INDEX($EU$2:$EU$208,SMALL(IF(1-($EU$2:$EU$208=""),IF(1-(#REF!:#REF!&lt;&gt;""),ROW($EU$2:$EU$208)-ROW($EU$2)+1)), ROWS(#REF!:#REF!))),"")</f>
        <v/>
      </c>
      <c r="EW82" t="e">
        <f>IF(#REF!="","",SUM(#REF!))</f>
        <v>#REF!</v>
      </c>
      <c r="EX82" t="e">
        <f t="array" ref="EX82">IF(#REF!="","",SUM(EW82:INDEX(EW82:EW288,MATCH(TRUE,INDEX(EW82:EW288="",0),0))))</f>
        <v>#REF!</v>
      </c>
      <c r="EY82" t="e">
        <f t="shared" si="58"/>
        <v>#REF!</v>
      </c>
      <c r="EZ82" t="str">
        <f t="array" ref="EZ82">IFERROR(INDEX($EY$2:$EY$208,SMALL(IF(1-($EY$2:$EY$208=""),IF(1-(#REF!:#REF!&lt;&gt;""),ROW($EY$2:$EY$208)-ROW($EY$2)+1)), ROWS(#REF!:#REF!))),"")</f>
        <v/>
      </c>
      <c r="FA82" t="e">
        <f>IF(#REF!="","",SUM(#REF!))</f>
        <v>#REF!</v>
      </c>
      <c r="FB82" t="e">
        <f t="array" ref="FB82">IF(#REF!="","",SUM(FA82:INDEX(FA82:FA288,MATCH(TRUE,INDEX(FA82:FA288="",0),0))))</f>
        <v>#REF!</v>
      </c>
      <c r="FC82" t="e">
        <f t="shared" si="59"/>
        <v>#REF!</v>
      </c>
      <c r="FD82" t="str">
        <f t="array" ref="FD82">IFERROR(INDEX($FC$2:$FC$208,SMALL(IF(1-($FC$2:$FC$208=""),IF(1-(#REF!:#REF!&lt;&gt;""),ROW($FC$2:$FC$208)-ROW($FC$2)+1)), ROWS(#REF!:#REF!))),"")</f>
        <v/>
      </c>
    </row>
    <row r="83" spans="1:160" x14ac:dyDescent="0.25">
      <c r="A83" t="e">
        <f>IF(#REF!="","",SUM(#REF!))</f>
        <v>#REF!</v>
      </c>
      <c r="B83" t="e">
        <f t="array" ref="B83">IF(#REF!="","",SUM($A83:INDEX(A83:$A$208,MATCH(TRUE,INDEX($A83:$A$208="",0),0))))</f>
        <v>#REF!</v>
      </c>
      <c r="C83" t="e">
        <f t="shared" si="60"/>
        <v>#REF!</v>
      </c>
      <c r="E83" t="e">
        <f>IF(#REF!="","",SUM(#REF!))</f>
        <v>#REF!</v>
      </c>
      <c r="F83" t="e">
        <f t="array" ref="F83">IF(#REF!="","",SUM($E83:INDEX(E83:$E$208,MATCH(TRUE,INDEX($E83:$E$208="",0),0))))</f>
        <v>#REF!</v>
      </c>
      <c r="G83" t="e">
        <f t="shared" si="61"/>
        <v>#REF!</v>
      </c>
      <c r="I83" t="e">
        <f>IF(#REF!="","",SUM(#REF!))</f>
        <v>#REF!</v>
      </c>
      <c r="J83" t="e">
        <f t="array" ref="J83">IF(#REF!="","",SUM(I83:INDEX(I83:I289,MATCH(TRUE,INDEX(I83:I289="",0),0))))</f>
        <v>#REF!</v>
      </c>
      <c r="K83" t="e">
        <f t="shared" si="62"/>
        <v>#REF!</v>
      </c>
      <c r="M83" t="e">
        <f>IF(#REF!="","",SUM(#REF!))</f>
        <v>#REF!</v>
      </c>
      <c r="N83" t="e">
        <f t="array" ref="N83">IF(#REF!="","",SUM(M83:INDEX(M83:M289,MATCH(TRUE,INDEX(M83:M289="",0),0))))</f>
        <v>#REF!</v>
      </c>
      <c r="O83" t="e">
        <f t="shared" si="63"/>
        <v>#REF!</v>
      </c>
      <c r="Q83" t="e">
        <f>IF(#REF!="","",SUM(#REF!))</f>
        <v>#REF!</v>
      </c>
      <c r="R83" t="e">
        <f t="array" ref="R83">IF(#REF!="","",SUM(Q83:INDEX(Q83:Q289,MATCH(TRUE,INDEX(Q83:Q289="",0),0))))</f>
        <v>#REF!</v>
      </c>
      <c r="S83" t="e">
        <f t="shared" si="64"/>
        <v>#REF!</v>
      </c>
      <c r="U83" t="e">
        <f>IF(#REF!="","",SUM(#REF!))</f>
        <v>#REF!</v>
      </c>
      <c r="V83" t="e">
        <f t="array" ref="V83">IF(#REF!="","",SUM(U83:INDEX(U83:U289,MATCH(TRUE,INDEX(U83:U289="",0),0))))</f>
        <v>#REF!</v>
      </c>
      <c r="W83" t="e">
        <f t="shared" si="65"/>
        <v>#REF!</v>
      </c>
      <c r="Y83" t="e">
        <f>IF(#REF!="","",SUM(#REF!))</f>
        <v>#REF!</v>
      </c>
      <c r="Z83" t="e">
        <f t="array" ref="Z83">IF(#REF!="","",SUM(Y83:INDEX(Y83:Y289,MATCH(TRUE,INDEX(Y83:Y289="",0),0))))</f>
        <v>#REF!</v>
      </c>
      <c r="AA83" t="e">
        <f t="shared" si="66"/>
        <v>#REF!</v>
      </c>
      <c r="AC83" t="e">
        <f>IF(#REF!="","",SUM(#REF!))</f>
        <v>#REF!</v>
      </c>
      <c r="AD83" t="e">
        <f t="array" ref="AD83">IF(#REF!="","",SUM(AC83:INDEX(AC83:AC289,MATCH(TRUE,INDEX(AC83:AC289="",0),0))))</f>
        <v>#REF!</v>
      </c>
      <c r="AE83" t="e">
        <f t="shared" si="67"/>
        <v>#REF!</v>
      </c>
      <c r="AG83" t="e">
        <f>IF(#REF!="","",SUM(#REF!))</f>
        <v>#REF!</v>
      </c>
      <c r="AH83" t="e">
        <f t="array" ref="AH83">IF(#REF!="","",SUM(AG83:INDEX(AG83:AG289,MATCH(TRUE,INDEX(AG83:AG289="",0),0))))</f>
        <v>#REF!</v>
      </c>
      <c r="AI83" t="e">
        <f t="shared" si="68"/>
        <v>#REF!</v>
      </c>
      <c r="AK83" t="e">
        <f>IF(#REF!="","",SUM(#REF!))</f>
        <v>#REF!</v>
      </c>
      <c r="AL83" t="e">
        <f t="array" ref="AL83">IF(#REF!="","",SUM(AK83:INDEX(AK83:AK289,MATCH(TRUE,INDEX(AK83:AK289="",0),0))))</f>
        <v>#REF!</v>
      </c>
      <c r="AM83" t="e">
        <f t="shared" si="69"/>
        <v>#REF!</v>
      </c>
      <c r="AO83" t="e">
        <f>IF(#REF!="","",SUM(#REF!))</f>
        <v>#REF!</v>
      </c>
      <c r="AP83" t="e">
        <f t="array" ref="AP83">IF(#REF!="","",SUM(AO83:INDEX(AO83:AO289,MATCH(TRUE,INDEX(AO83:AO289="",0),0))))</f>
        <v>#REF!</v>
      </c>
      <c r="AQ83" t="e">
        <f t="shared" si="70"/>
        <v>#REF!</v>
      </c>
      <c r="AS83" t="e">
        <f>IF(#REF!="","",SUM(#REF!))</f>
        <v>#REF!</v>
      </c>
      <c r="AT83" t="e">
        <f t="array" ref="AT83">IF(#REF!="","",SUM(AS83:INDEX(AS83:AS289,MATCH(TRUE,INDEX(AS83:AS289="",0),0))))</f>
        <v>#REF!</v>
      </c>
      <c r="AU83" t="e">
        <f t="shared" si="71"/>
        <v>#REF!</v>
      </c>
      <c r="AW83" t="e">
        <f>IF(#REF!="","",SUM(#REF!))</f>
        <v>#REF!</v>
      </c>
      <c r="AX83" t="e">
        <f t="array" ref="AX83">IF(#REF!="","",SUM(AW83:INDEX(AW83:AW289,MATCH(TRUE,INDEX(AW83:AW289="",0),0))))</f>
        <v>#REF!</v>
      </c>
      <c r="AY83" t="e">
        <f t="shared" si="72"/>
        <v>#REF!</v>
      </c>
      <c r="BA83" t="e">
        <f>IF(#REF!="","",SUM(#REF!))</f>
        <v>#REF!</v>
      </c>
      <c r="BB83" t="e">
        <f t="array" ref="BB83">IF(#REF!="","",SUM(BA83:INDEX(BA83:BA289,MATCH(TRUE,INDEX(BA83:BA289="",0),0))))</f>
        <v>#REF!</v>
      </c>
      <c r="BC83" t="e">
        <f t="shared" si="73"/>
        <v>#REF!</v>
      </c>
      <c r="BE83" t="e">
        <f>IF(#REF!="","",SUM(#REF!))</f>
        <v>#REF!</v>
      </c>
      <c r="BF83" t="e">
        <f t="array" ref="BF83">IF(#REF!="","",SUM(BE83:INDEX(BE83:BE289,MATCH(TRUE,INDEX(BE83:BE289="",0),0))))</f>
        <v>#REF!</v>
      </c>
      <c r="BG83" t="e">
        <f t="shared" si="74"/>
        <v>#REF!</v>
      </c>
      <c r="BI83" t="e">
        <f>IF(#REF!="","",SUM(#REF!))</f>
        <v>#REF!</v>
      </c>
      <c r="BJ83" t="e">
        <f t="array" ref="BJ83">IF(#REF!="","",SUM(BI83:INDEX(BI83:BI289,MATCH(TRUE,INDEX(BI83:BI289="",0),0))))</f>
        <v>#REF!</v>
      </c>
      <c r="BK83" t="e">
        <f t="shared" si="75"/>
        <v>#REF!</v>
      </c>
      <c r="BM83" t="e">
        <f>IF(#REF!="","",SUM(#REF!))</f>
        <v>#REF!</v>
      </c>
      <c r="BN83" t="e">
        <f t="array" ref="BN83">IF(#REF!="","",SUM(BM83:INDEX(BM83:BM289,MATCH(TRUE,INDEX(BM83:BM289="",0),0))))</f>
        <v>#REF!</v>
      </c>
      <c r="BO83" t="e">
        <f t="shared" si="76"/>
        <v>#REF!</v>
      </c>
      <c r="BQ83" t="e">
        <f>IF(#REF!="","",SUM(#REF!))</f>
        <v>#REF!</v>
      </c>
      <c r="BR83" t="e">
        <f t="array" ref="BR83">IF(#REF!="","",SUM(BQ83:INDEX(BQ83:BQ289,MATCH(TRUE,INDEX(BQ83:BQ289="",0),0))))</f>
        <v>#REF!</v>
      </c>
      <c r="BS83" t="e">
        <f t="shared" si="77"/>
        <v>#REF!</v>
      </c>
      <c r="BU83" t="e">
        <f>IF(#REF!="","",SUM(#REF!))</f>
        <v>#REF!</v>
      </c>
      <c r="BV83" t="e">
        <f t="array" ref="BV83">IF(#REF!="","",SUM(BU83:INDEX(BU83:BU289,MATCH(TRUE,INDEX(BU83:BU289="",0),0))))</f>
        <v>#REF!</v>
      </c>
      <c r="BW83" t="e">
        <f t="shared" si="78"/>
        <v>#REF!</v>
      </c>
      <c r="BY83" t="e">
        <f>IF(#REF!="","",SUM(#REF!))</f>
        <v>#REF!</v>
      </c>
      <c r="BZ83" t="e">
        <f t="array" ref="BZ83">IF(#REF!="","",SUM(BY83:INDEX(BY83:BY289,MATCH(TRUE,INDEX(BY83:BY289="",0),0))))</f>
        <v>#REF!</v>
      </c>
      <c r="CA83" t="e">
        <f t="shared" si="79"/>
        <v>#REF!</v>
      </c>
      <c r="CC83" t="e">
        <f>IF(#REF!="","",SUM(#REF!))</f>
        <v>#REF!</v>
      </c>
      <c r="CD83" t="e">
        <f t="array" ref="CD83">IF(#REF!="","",SUM(CC83:INDEX(CC83:CC289,MATCH(TRUE,INDEX(CC83:CC289="",0),0))))</f>
        <v>#REF!</v>
      </c>
      <c r="CE83" t="e">
        <f t="shared" si="40"/>
        <v>#REF!</v>
      </c>
      <c r="CF83" t="str">
        <f t="array" ref="CF83">IFERROR(INDEX($CE$2:$CE$208,SMALL(IF(1-($CE$2:$CE$208=""),IF(1-(#REF!:#REF!&lt;&gt;""),ROW($CE$2:$CE$208)-ROW($CE$2)+1)), ROWS(#REF!:#REF!))),"")</f>
        <v/>
      </c>
      <c r="CG83" t="e">
        <f>IF(#REF!="","",SUM(#REF!))</f>
        <v>#REF!</v>
      </c>
      <c r="CH83" t="e">
        <f t="array" ref="CH83">IF(#REF!="","",SUM(CG83:INDEX(CG83:CG289,MATCH(TRUE,INDEX(CG83:CG289="",0),0))))</f>
        <v>#REF!</v>
      </c>
      <c r="CI83" t="e">
        <f t="shared" si="41"/>
        <v>#REF!</v>
      </c>
      <c r="CJ83" t="str">
        <f t="array" ref="CJ83">IFERROR(INDEX($CI$2:$CI$208,SMALL(IF(1-($CI$2:$CI$208=""),IF(1-(#REF!:#REF!&lt;&gt;""),ROW($CI$2:$CI$208)-ROW($CI$2)+1)), ROWS(#REF!:#REF!))),"")</f>
        <v/>
      </c>
      <c r="CK83" t="e">
        <f>IF(#REF!="","",SUM(#REF!))</f>
        <v>#REF!</v>
      </c>
      <c r="CL83" t="e">
        <f t="array" ref="CL83">IF(#REF!="","",SUM(CK83:INDEX(CK83:CK289,MATCH(TRUE,INDEX(CK83:CK289="",0),0))))</f>
        <v>#REF!</v>
      </c>
      <c r="CM83" t="e">
        <f t="shared" si="42"/>
        <v>#REF!</v>
      </c>
      <c r="CN83" t="str">
        <f t="array" ref="CN83">IFERROR(INDEX($CM$2:$CM$208,SMALL(IF(1-($CM$2:$CM$208=""),IF(1-(#REF!:#REF!&lt;&gt;""),ROW($CM$2:$CM$208)-ROW($CM$2)+1)), ROWS(#REF!:#REF!))),"")</f>
        <v/>
      </c>
      <c r="CO83" t="e">
        <f>IF(#REF!="","",SUM(#REF!))</f>
        <v>#REF!</v>
      </c>
      <c r="CP83" t="e">
        <f t="array" ref="CP83">IF(#REF!="","",SUM(CO83:INDEX(CO83:CO289,MATCH(TRUE,INDEX(CO83:CO289="",0),0))))</f>
        <v>#REF!</v>
      </c>
      <c r="CQ83" t="e">
        <f t="shared" si="43"/>
        <v>#REF!</v>
      </c>
      <c r="CR83" t="str">
        <f t="array" ref="CR83">IFERROR(INDEX($CQ$2:$CQ$208,SMALL(IF(1-($CQ$2:$CQ$208=""),IF(1-(#REF!:#REF!&lt;&gt;""),ROW($CQ$2:$CQ$208)-ROW($CQ$2)+1)), ROWS(#REF!:#REF!))),"")</f>
        <v/>
      </c>
      <c r="CS83" t="e">
        <f>IF(#REF!="","",SUM(#REF!))</f>
        <v>#REF!</v>
      </c>
      <c r="CT83" t="e">
        <f t="array" ref="CT83">IF(#REF!="","",SUM(CS83:INDEX(CS83:CS289,MATCH(TRUE,INDEX(CS83:CS289="",0),0))))</f>
        <v>#REF!</v>
      </c>
      <c r="CU83" t="e">
        <f t="shared" si="44"/>
        <v>#REF!</v>
      </c>
      <c r="CV83" t="str">
        <f t="array" ref="CV83">IFERROR(INDEX($CU$2:$CU$208,SMALL(IF(1-($CU$2:$CU$208=""),IF(1-(#REF!:#REF!&lt;&gt;""),ROW($CU$2:$CU$208)-ROW($CU$2)+1)), ROWS(#REF!:#REF!))),"")</f>
        <v/>
      </c>
      <c r="CW83" t="e">
        <f>IF(#REF!="","",SUM(#REF!))</f>
        <v>#REF!</v>
      </c>
      <c r="CX83" t="e">
        <f t="array" ref="CX83">IF(#REF!="","",SUM(CW83:INDEX(CW83:CW289,MATCH(TRUE,INDEX(CW83:CW289="",0),0))))</f>
        <v>#REF!</v>
      </c>
      <c r="CY83" t="e">
        <f t="shared" si="45"/>
        <v>#REF!</v>
      </c>
      <c r="CZ83" t="str">
        <f t="array" ref="CZ83">IFERROR(INDEX($CY$2:$CY$208,SMALL(IF(1-($CY$2:$CY$208=""),IF(1-(#REF!:#REF!&lt;&gt;""),ROW($CY$2:$CY$208)-ROW($CY$2)+1)), ROWS(#REF!:#REF!))),"")</f>
        <v/>
      </c>
      <c r="DA83" t="e">
        <f>IF(#REF!="","",SUM(#REF!))</f>
        <v>#REF!</v>
      </c>
      <c r="DB83" t="e">
        <f t="array" ref="DB83">IF(#REF!="","",SUM(DA83:INDEX(DA83:DA289,MATCH(TRUE,INDEX(DA83:DA289="",0),0))))</f>
        <v>#REF!</v>
      </c>
      <c r="DC83" t="e">
        <f t="shared" si="46"/>
        <v>#REF!</v>
      </c>
      <c r="DD83" t="str">
        <f t="array" ref="DD83">IFERROR(INDEX($DC$2:$DC$208,SMALL(IF(1-($DC$2:$DC$208=""),IF(1-(#REF!:#REF!&lt;&gt;""),ROW($DC$2:$DC$208)-ROW($DC$2)+1)), ROWS(#REF!:#REF!))),"")</f>
        <v/>
      </c>
      <c r="DE83" t="e">
        <f>IF(#REF!="","",SUM(#REF!))</f>
        <v>#REF!</v>
      </c>
      <c r="DF83" t="e">
        <f t="array" ref="DF83">IF(#REF!="","",SUM(DE83:INDEX(DE83:DE289,MATCH(TRUE,INDEX(DE83:DE289="",0),0))))</f>
        <v>#REF!</v>
      </c>
      <c r="DG83" t="e">
        <f t="shared" si="47"/>
        <v>#REF!</v>
      </c>
      <c r="DH83" t="str">
        <f t="array" ref="DH83">IFERROR(INDEX($DG$2:$DG$208,SMALL(IF(1-($DG$2:$DG$208=""),IF(1-(#REF!:#REF!&lt;&gt;""),ROW($DG$2:$DG$208)-ROW($DG$2)+1)), ROWS(#REF!:#REF!))),"")</f>
        <v/>
      </c>
      <c r="DI83" t="e">
        <f>IF(#REF!="","",SUM(#REF!))</f>
        <v>#REF!</v>
      </c>
      <c r="DJ83" t="e">
        <f t="array" ref="DJ83">IF(#REF!="","",SUM(DI83:INDEX(DI83:DI289,MATCH(TRUE,INDEX(DI83:DI289="",0),0))))</f>
        <v>#REF!</v>
      </c>
      <c r="DK83" t="e">
        <f t="shared" si="48"/>
        <v>#REF!</v>
      </c>
      <c r="DL83" t="str">
        <f t="array" ref="DL83">IFERROR(INDEX($DK$2:$DK$208,SMALL(IF(1-($DK$2:$DK$208=""),IF(1-(#REF!:#REF!&lt;&gt;""),ROW($DK$2:$DK$208)-ROW($DK$2)+1)), ROWS(#REF!:#REF!))),"")</f>
        <v/>
      </c>
      <c r="DM83" t="e">
        <f>IF(#REF!="","",SUM(#REF!))</f>
        <v>#REF!</v>
      </c>
      <c r="DN83" t="e">
        <f t="array" ref="DN83">IF(#REF!="","",SUM(DM83:INDEX(DM83:DM289,MATCH(TRUE,INDEX(DM83:DM289="",0),0))))</f>
        <v>#REF!</v>
      </c>
      <c r="DO83" t="e">
        <f t="shared" si="49"/>
        <v>#REF!</v>
      </c>
      <c r="DP83" t="str">
        <f t="array" ref="DP83">IFERROR(INDEX($DO$2:$DO$208,SMALL(IF(1-($DO$2:$DO$208=""),IF(1-(#REF!:#REF!&lt;&gt;""),ROW($DO$2:$DO$208)-ROW($DO$2)+1)), ROWS(#REF!:#REF!))),"")</f>
        <v/>
      </c>
      <c r="DQ83" t="e">
        <f>IF(#REF!="","",SUM(#REF!))</f>
        <v>#REF!</v>
      </c>
      <c r="DR83" t="e">
        <f t="array" ref="DR83">IF(#REF!="","",SUM(DQ83:INDEX(DQ83:DQ289,MATCH(TRUE,INDEX(DQ83:DQ289="",0),0))))</f>
        <v>#REF!</v>
      </c>
      <c r="DS83" t="e">
        <f t="shared" si="50"/>
        <v>#REF!</v>
      </c>
      <c r="DT83" t="str">
        <f t="array" ref="DT83">IFERROR(INDEX($DS$2:$DS$208,SMALL(IF(1-($DS$2:$DS$208=""),IF(1-(#REF!:#REF!&lt;&gt;""),ROW($DS$2:$DS$208)-ROW($DS$2)+1)), ROWS(#REF!:#REF!))),"")</f>
        <v/>
      </c>
      <c r="DU83" t="e">
        <f>IF(#REF!="","",SUM(#REF!))</f>
        <v>#REF!</v>
      </c>
      <c r="DV83" t="e">
        <f t="array" ref="DV83">IF(#REF!="","",SUM(DU83:INDEX(DU83:DU289,MATCH(TRUE,INDEX(DU83:DU289="",0),0))))</f>
        <v>#REF!</v>
      </c>
      <c r="DW83" t="e">
        <f t="shared" si="51"/>
        <v>#REF!</v>
      </c>
      <c r="DX83" t="str">
        <f t="array" ref="DX83">IFERROR(INDEX($DW$2:$DW$208,SMALL(IF(1-($DW$2:$DW$208=""),IF(1-(#REF!:#REF!&lt;&gt;""),ROW($DW$2:$DW$208)-ROW($DW$2)+1)), ROWS(#REF!:#REF!))),"")</f>
        <v/>
      </c>
      <c r="DY83" t="e">
        <f>IF(#REF!="","",SUM(#REF!))</f>
        <v>#REF!</v>
      </c>
      <c r="DZ83" t="e">
        <f t="array" ref="DZ83">IF(#REF!="","",SUM(DY83:INDEX(DY83:DY289,MATCH(TRUE,INDEX(DY83:DY289="",0),0))))</f>
        <v>#REF!</v>
      </c>
      <c r="EA83" t="e">
        <f t="shared" si="52"/>
        <v>#REF!</v>
      </c>
      <c r="EB83" t="str">
        <f t="array" ref="EB83">IFERROR(INDEX($EA$2:$EA$208,SMALL(IF(1-($EA$2:$EA$208=""),IF(1-(#REF!:#REF!&lt;&gt;""),ROW($EA$2:$EA$208)-ROW($EA$2)+1)), ROWS(#REF!:#REF!))),"")</f>
        <v/>
      </c>
      <c r="EC83" t="e">
        <f>IF(#REF!="","",SUM(#REF!))</f>
        <v>#REF!</v>
      </c>
      <c r="ED83" t="e">
        <f t="array" ref="ED83">IF(#REF!="","",SUM(EC83:INDEX(EC83:EC289,MATCH(TRUE,INDEX(EC83:EC289="",0),0))))</f>
        <v>#REF!</v>
      </c>
      <c r="EE83" t="e">
        <f t="shared" si="53"/>
        <v>#REF!</v>
      </c>
      <c r="EF83" t="str">
        <f t="array" ref="EF83">IFERROR(INDEX($EE$2:$EE$208,SMALL(IF(1-($EE$2:$EE$208=""),IF(1-(#REF!:#REF!&lt;&gt;""),ROW($EE$2:$EE$208)-ROW($EE$2)+1)), ROWS(#REF!:#REF!))),"")</f>
        <v/>
      </c>
      <c r="EG83" t="e">
        <f>IF(#REF!="","",SUM(#REF!))</f>
        <v>#REF!</v>
      </c>
      <c r="EH83" t="e">
        <f t="array" ref="EH83">IF(#REF!="","",SUM(EG83:INDEX(EG83:EG289,MATCH(TRUE,INDEX(EG83:EG289="",0),0))))</f>
        <v>#REF!</v>
      </c>
      <c r="EI83" t="e">
        <f t="shared" si="54"/>
        <v>#REF!</v>
      </c>
      <c r="EJ83" t="str">
        <f t="array" ref="EJ83">IFERROR(INDEX($EI$2:$EI$208,SMALL(IF(1-($EI$2:$EI$208=""),IF(1-(#REF!:#REF!&lt;&gt;""),ROW($EI$2:$EI$208)-ROW($EI$2)+1)), ROWS(#REF!:#REF!))),"")</f>
        <v/>
      </c>
      <c r="EK83" t="e">
        <f>IF(#REF!="","",SUM(#REF!))</f>
        <v>#REF!</v>
      </c>
      <c r="EL83" t="e">
        <f t="array" ref="EL83">IF(#REF!="","",SUM(EK83:INDEX(EK83:EK289,MATCH(TRUE,INDEX(EK83:EK289="",0),0))))</f>
        <v>#REF!</v>
      </c>
      <c r="EM83" t="e">
        <f t="shared" si="55"/>
        <v>#REF!</v>
      </c>
      <c r="EN83" t="str">
        <f t="array" ref="EN83">IFERROR(INDEX($EM$2:$EM$208,SMALL(IF(1-($EM$2:$EM$208=""),IF(1-(#REF!:#REF!&lt;&gt;""),ROW($EM$2:$EM$208)-ROW($EM$2)+1)), ROWS(#REF!:#REF!))),"")</f>
        <v/>
      </c>
      <c r="EO83" t="e">
        <f>IF(#REF!="","",SUM(#REF!))</f>
        <v>#REF!</v>
      </c>
      <c r="EP83" t="e">
        <f t="array" ref="EP83">IF(#REF!="","",SUM(EO83:INDEX(EO83:EO289,MATCH(TRUE,INDEX(EO83:EO289="",0),0))))</f>
        <v>#REF!</v>
      </c>
      <c r="EQ83" t="e">
        <f t="shared" si="56"/>
        <v>#REF!</v>
      </c>
      <c r="ER83" t="str">
        <f t="array" ref="ER83">IFERROR(INDEX($EQ$2:$EQ$208,SMALL(IF(1-($EQ$2:$EQ$208=""),IF(1-(#REF!:#REF!&lt;&gt;""),ROW($EQ$2:$EQ$208)-ROW($EQ$2)+1)), ROWS(#REF!:#REF!))),"")</f>
        <v/>
      </c>
      <c r="ES83" t="e">
        <f>IF(#REF!="","",SUM(#REF!))</f>
        <v>#REF!</v>
      </c>
      <c r="ET83" t="e">
        <f t="array" ref="ET83">IF(#REF!="","",SUM(ES83:INDEX(ES83:ES289,MATCH(TRUE,INDEX(ES83:ES289="",0),0))))</f>
        <v>#REF!</v>
      </c>
      <c r="EU83" t="e">
        <f t="shared" si="57"/>
        <v>#REF!</v>
      </c>
      <c r="EV83" t="str">
        <f t="array" ref="EV83">IFERROR(INDEX($EU$2:$EU$208,SMALL(IF(1-($EU$2:$EU$208=""),IF(1-(#REF!:#REF!&lt;&gt;""),ROW($EU$2:$EU$208)-ROW($EU$2)+1)), ROWS(#REF!:#REF!))),"")</f>
        <v/>
      </c>
      <c r="EW83" t="e">
        <f>IF(#REF!="","",SUM(#REF!))</f>
        <v>#REF!</v>
      </c>
      <c r="EX83" t="e">
        <f t="array" ref="EX83">IF(#REF!="","",SUM(EW83:INDEX(EW83:EW289,MATCH(TRUE,INDEX(EW83:EW289="",0),0))))</f>
        <v>#REF!</v>
      </c>
      <c r="EY83" t="e">
        <f t="shared" si="58"/>
        <v>#REF!</v>
      </c>
      <c r="EZ83" t="str">
        <f t="array" ref="EZ83">IFERROR(INDEX($EY$2:$EY$208,SMALL(IF(1-($EY$2:$EY$208=""),IF(1-(#REF!:#REF!&lt;&gt;""),ROW($EY$2:$EY$208)-ROW($EY$2)+1)), ROWS(#REF!:#REF!))),"")</f>
        <v/>
      </c>
      <c r="FA83" t="e">
        <f>IF(#REF!="","",SUM(#REF!))</f>
        <v>#REF!</v>
      </c>
      <c r="FB83" t="e">
        <f t="array" ref="FB83">IF(#REF!="","",SUM(FA83:INDEX(FA83:FA289,MATCH(TRUE,INDEX(FA83:FA289="",0),0))))</f>
        <v>#REF!</v>
      </c>
      <c r="FC83" t="e">
        <f t="shared" si="59"/>
        <v>#REF!</v>
      </c>
      <c r="FD83" t="str">
        <f t="array" ref="FD83">IFERROR(INDEX($FC$2:$FC$208,SMALL(IF(1-($FC$2:$FC$208=""),IF(1-(#REF!:#REF!&lt;&gt;""),ROW($FC$2:$FC$208)-ROW($FC$2)+1)), ROWS(#REF!:#REF!))),"")</f>
        <v/>
      </c>
    </row>
    <row r="84" spans="1:160" x14ac:dyDescent="0.25">
      <c r="A84" t="e">
        <f>IF(#REF!="","",SUM(#REF!))</f>
        <v>#REF!</v>
      </c>
      <c r="B84" t="e">
        <f t="array" ref="B84">IF(#REF!="","",SUM($A84:INDEX(A84:$A$208,MATCH(TRUE,INDEX($A84:$A$208="",0),0))))</f>
        <v>#REF!</v>
      </c>
      <c r="C84" t="e">
        <f t="shared" si="60"/>
        <v>#REF!</v>
      </c>
      <c r="E84" t="e">
        <f>IF(#REF!="","",SUM(#REF!))</f>
        <v>#REF!</v>
      </c>
      <c r="F84" t="e">
        <f t="array" ref="F84">IF(#REF!="","",SUM($E84:INDEX(E84:$E$208,MATCH(TRUE,INDEX($E84:$E$208="",0),0))))</f>
        <v>#REF!</v>
      </c>
      <c r="G84" t="e">
        <f t="shared" si="61"/>
        <v>#REF!</v>
      </c>
      <c r="I84" t="e">
        <f>IF(#REF!="","",SUM(#REF!))</f>
        <v>#REF!</v>
      </c>
      <c r="J84" t="e">
        <f t="array" ref="J84">IF(#REF!="","",SUM(I84:INDEX(I84:I290,MATCH(TRUE,INDEX(I84:I290="",0),0))))</f>
        <v>#REF!</v>
      </c>
      <c r="K84" t="e">
        <f t="shared" si="62"/>
        <v>#REF!</v>
      </c>
      <c r="M84" t="e">
        <f>IF(#REF!="","",SUM(#REF!))</f>
        <v>#REF!</v>
      </c>
      <c r="N84" t="e">
        <f t="array" ref="N84">IF(#REF!="","",SUM(M84:INDEX(M84:M290,MATCH(TRUE,INDEX(M84:M290="",0),0))))</f>
        <v>#REF!</v>
      </c>
      <c r="O84" t="e">
        <f t="shared" si="63"/>
        <v>#REF!</v>
      </c>
      <c r="Q84" t="e">
        <f>IF(#REF!="","",SUM(#REF!))</f>
        <v>#REF!</v>
      </c>
      <c r="R84" t="e">
        <f t="array" ref="R84">IF(#REF!="","",SUM(Q84:INDEX(Q84:Q290,MATCH(TRUE,INDEX(Q84:Q290="",0),0))))</f>
        <v>#REF!</v>
      </c>
      <c r="S84" t="e">
        <f t="shared" si="64"/>
        <v>#REF!</v>
      </c>
      <c r="U84" t="e">
        <f>IF(#REF!="","",SUM(#REF!))</f>
        <v>#REF!</v>
      </c>
      <c r="V84" t="e">
        <f t="array" ref="V84">IF(#REF!="","",SUM(U84:INDEX(U84:U290,MATCH(TRUE,INDEX(U84:U290="",0),0))))</f>
        <v>#REF!</v>
      </c>
      <c r="W84" t="e">
        <f t="shared" si="65"/>
        <v>#REF!</v>
      </c>
      <c r="Y84" t="e">
        <f>IF(#REF!="","",SUM(#REF!))</f>
        <v>#REF!</v>
      </c>
      <c r="Z84" t="e">
        <f t="array" ref="Z84">IF(#REF!="","",SUM(Y84:INDEX(Y84:Y290,MATCH(TRUE,INDEX(Y84:Y290="",0),0))))</f>
        <v>#REF!</v>
      </c>
      <c r="AA84" t="e">
        <f t="shared" si="66"/>
        <v>#REF!</v>
      </c>
      <c r="AC84" t="e">
        <f>IF(#REF!="","",SUM(#REF!))</f>
        <v>#REF!</v>
      </c>
      <c r="AD84" t="e">
        <f t="array" ref="AD84">IF(#REF!="","",SUM(AC84:INDEX(AC84:AC290,MATCH(TRUE,INDEX(AC84:AC290="",0),0))))</f>
        <v>#REF!</v>
      </c>
      <c r="AE84" t="e">
        <f t="shared" si="67"/>
        <v>#REF!</v>
      </c>
      <c r="AG84" t="e">
        <f>IF(#REF!="","",SUM(#REF!))</f>
        <v>#REF!</v>
      </c>
      <c r="AH84" t="e">
        <f t="array" ref="AH84">IF(#REF!="","",SUM(AG84:INDEX(AG84:AG290,MATCH(TRUE,INDEX(AG84:AG290="",0),0))))</f>
        <v>#REF!</v>
      </c>
      <c r="AI84" t="e">
        <f t="shared" si="68"/>
        <v>#REF!</v>
      </c>
      <c r="AK84" t="e">
        <f>IF(#REF!="","",SUM(#REF!))</f>
        <v>#REF!</v>
      </c>
      <c r="AL84" t="e">
        <f t="array" ref="AL84">IF(#REF!="","",SUM(AK84:INDEX(AK84:AK290,MATCH(TRUE,INDEX(AK84:AK290="",0),0))))</f>
        <v>#REF!</v>
      </c>
      <c r="AM84" t="e">
        <f t="shared" si="69"/>
        <v>#REF!</v>
      </c>
      <c r="AO84" t="e">
        <f>IF(#REF!="","",SUM(#REF!))</f>
        <v>#REF!</v>
      </c>
      <c r="AP84" t="e">
        <f t="array" ref="AP84">IF(#REF!="","",SUM(AO84:INDEX(AO84:AO290,MATCH(TRUE,INDEX(AO84:AO290="",0),0))))</f>
        <v>#REF!</v>
      </c>
      <c r="AQ84" t="e">
        <f t="shared" si="70"/>
        <v>#REF!</v>
      </c>
      <c r="AS84" t="e">
        <f>IF(#REF!="","",SUM(#REF!))</f>
        <v>#REF!</v>
      </c>
      <c r="AT84" t="e">
        <f t="array" ref="AT84">IF(#REF!="","",SUM(AS84:INDEX(AS84:AS290,MATCH(TRUE,INDEX(AS84:AS290="",0),0))))</f>
        <v>#REF!</v>
      </c>
      <c r="AU84" t="e">
        <f t="shared" si="71"/>
        <v>#REF!</v>
      </c>
      <c r="AW84" t="e">
        <f>IF(#REF!="","",SUM(#REF!))</f>
        <v>#REF!</v>
      </c>
      <c r="AX84" t="e">
        <f t="array" ref="AX84">IF(#REF!="","",SUM(AW84:INDEX(AW84:AW290,MATCH(TRUE,INDEX(AW84:AW290="",0),0))))</f>
        <v>#REF!</v>
      </c>
      <c r="AY84" t="e">
        <f t="shared" si="72"/>
        <v>#REF!</v>
      </c>
      <c r="BA84" t="e">
        <f>IF(#REF!="","",SUM(#REF!))</f>
        <v>#REF!</v>
      </c>
      <c r="BB84" t="e">
        <f t="array" ref="BB84">IF(#REF!="","",SUM(BA84:INDEX(BA84:BA290,MATCH(TRUE,INDEX(BA84:BA290="",0),0))))</f>
        <v>#REF!</v>
      </c>
      <c r="BC84" t="e">
        <f t="shared" si="73"/>
        <v>#REF!</v>
      </c>
      <c r="BE84" t="e">
        <f>IF(#REF!="","",SUM(#REF!))</f>
        <v>#REF!</v>
      </c>
      <c r="BF84" t="e">
        <f t="array" ref="BF84">IF(#REF!="","",SUM(BE84:INDEX(BE84:BE290,MATCH(TRUE,INDEX(BE84:BE290="",0),0))))</f>
        <v>#REF!</v>
      </c>
      <c r="BG84" t="e">
        <f t="shared" si="74"/>
        <v>#REF!</v>
      </c>
      <c r="BI84" t="e">
        <f>IF(#REF!="","",SUM(#REF!))</f>
        <v>#REF!</v>
      </c>
      <c r="BJ84" t="e">
        <f t="array" ref="BJ84">IF(#REF!="","",SUM(BI84:INDEX(BI84:BI290,MATCH(TRUE,INDEX(BI84:BI290="",0),0))))</f>
        <v>#REF!</v>
      </c>
      <c r="BK84" t="e">
        <f t="shared" si="75"/>
        <v>#REF!</v>
      </c>
      <c r="BM84" t="e">
        <f>IF(#REF!="","",SUM(#REF!))</f>
        <v>#REF!</v>
      </c>
      <c r="BN84" t="e">
        <f t="array" ref="BN84">IF(#REF!="","",SUM(BM84:INDEX(BM84:BM290,MATCH(TRUE,INDEX(BM84:BM290="",0),0))))</f>
        <v>#REF!</v>
      </c>
      <c r="BO84" t="e">
        <f t="shared" si="76"/>
        <v>#REF!</v>
      </c>
      <c r="BQ84" t="e">
        <f>IF(#REF!="","",SUM(#REF!))</f>
        <v>#REF!</v>
      </c>
      <c r="BR84" t="e">
        <f t="array" ref="BR84">IF(#REF!="","",SUM(BQ84:INDEX(BQ84:BQ290,MATCH(TRUE,INDEX(BQ84:BQ290="",0),0))))</f>
        <v>#REF!</v>
      </c>
      <c r="BS84" t="e">
        <f t="shared" si="77"/>
        <v>#REF!</v>
      </c>
      <c r="BU84" t="e">
        <f>IF(#REF!="","",SUM(#REF!))</f>
        <v>#REF!</v>
      </c>
      <c r="BV84" t="e">
        <f t="array" ref="BV84">IF(#REF!="","",SUM(BU84:INDEX(BU84:BU290,MATCH(TRUE,INDEX(BU84:BU290="",0),0))))</f>
        <v>#REF!</v>
      </c>
      <c r="BW84" t="e">
        <f t="shared" si="78"/>
        <v>#REF!</v>
      </c>
      <c r="BY84" t="e">
        <f>IF(#REF!="","",SUM(#REF!))</f>
        <v>#REF!</v>
      </c>
      <c r="BZ84" t="e">
        <f t="array" ref="BZ84">IF(#REF!="","",SUM(BY84:INDEX(BY84:BY290,MATCH(TRUE,INDEX(BY84:BY290="",0),0))))</f>
        <v>#REF!</v>
      </c>
      <c r="CA84" t="e">
        <f t="shared" si="79"/>
        <v>#REF!</v>
      </c>
      <c r="CC84" t="e">
        <f>IF(#REF!="","",SUM(#REF!))</f>
        <v>#REF!</v>
      </c>
      <c r="CD84" t="e">
        <f t="array" ref="CD84">IF(#REF!="","",SUM(CC84:INDEX(CC84:CC290,MATCH(TRUE,INDEX(CC84:CC290="",0),0))))</f>
        <v>#REF!</v>
      </c>
      <c r="CE84" t="e">
        <f t="shared" si="40"/>
        <v>#REF!</v>
      </c>
      <c r="CF84" t="str">
        <f t="array" ref="CF84">IFERROR(INDEX($CE$2:$CE$208,SMALL(IF(1-($CE$2:$CE$208=""),IF(1-(#REF!:#REF!&lt;&gt;""),ROW($CE$2:$CE$208)-ROW($CE$2)+1)), ROWS(#REF!:#REF!))),"")</f>
        <v/>
      </c>
      <c r="CG84" t="e">
        <f>IF(#REF!="","",SUM(#REF!))</f>
        <v>#REF!</v>
      </c>
      <c r="CH84" t="e">
        <f t="array" ref="CH84">IF(#REF!="","",SUM(CG84:INDEX(CG84:CG290,MATCH(TRUE,INDEX(CG84:CG290="",0),0))))</f>
        <v>#REF!</v>
      </c>
      <c r="CI84" t="e">
        <f t="shared" si="41"/>
        <v>#REF!</v>
      </c>
      <c r="CJ84" t="str">
        <f t="array" ref="CJ84">IFERROR(INDEX($CI$2:$CI$208,SMALL(IF(1-($CI$2:$CI$208=""),IF(1-(#REF!:#REF!&lt;&gt;""),ROW($CI$2:$CI$208)-ROW($CI$2)+1)), ROWS(#REF!:#REF!))),"")</f>
        <v/>
      </c>
      <c r="CK84" t="e">
        <f>IF(#REF!="","",SUM(#REF!))</f>
        <v>#REF!</v>
      </c>
      <c r="CL84" t="e">
        <f t="array" ref="CL84">IF(#REF!="","",SUM(CK84:INDEX(CK84:CK290,MATCH(TRUE,INDEX(CK84:CK290="",0),0))))</f>
        <v>#REF!</v>
      </c>
      <c r="CM84" t="e">
        <f t="shared" si="42"/>
        <v>#REF!</v>
      </c>
      <c r="CN84" t="str">
        <f t="array" ref="CN84">IFERROR(INDEX($CM$2:$CM$208,SMALL(IF(1-($CM$2:$CM$208=""),IF(1-(#REF!:#REF!&lt;&gt;""),ROW($CM$2:$CM$208)-ROW($CM$2)+1)), ROWS(#REF!:#REF!))),"")</f>
        <v/>
      </c>
      <c r="CO84" t="e">
        <f>IF(#REF!="","",SUM(#REF!))</f>
        <v>#REF!</v>
      </c>
      <c r="CP84" t="e">
        <f t="array" ref="CP84">IF(#REF!="","",SUM(CO84:INDEX(CO84:CO290,MATCH(TRUE,INDEX(CO84:CO290="",0),0))))</f>
        <v>#REF!</v>
      </c>
      <c r="CQ84" t="e">
        <f t="shared" si="43"/>
        <v>#REF!</v>
      </c>
      <c r="CR84" t="str">
        <f t="array" ref="CR84">IFERROR(INDEX($CQ$2:$CQ$208,SMALL(IF(1-($CQ$2:$CQ$208=""),IF(1-(#REF!:#REF!&lt;&gt;""),ROW($CQ$2:$CQ$208)-ROW($CQ$2)+1)), ROWS(#REF!:#REF!))),"")</f>
        <v/>
      </c>
      <c r="CS84" t="e">
        <f>IF(#REF!="","",SUM(#REF!))</f>
        <v>#REF!</v>
      </c>
      <c r="CT84" t="e">
        <f t="array" ref="CT84">IF(#REF!="","",SUM(CS84:INDEX(CS84:CS290,MATCH(TRUE,INDEX(CS84:CS290="",0),0))))</f>
        <v>#REF!</v>
      </c>
      <c r="CU84" t="e">
        <f t="shared" si="44"/>
        <v>#REF!</v>
      </c>
      <c r="CV84" t="str">
        <f t="array" ref="CV84">IFERROR(INDEX($CU$2:$CU$208,SMALL(IF(1-($CU$2:$CU$208=""),IF(1-(#REF!:#REF!&lt;&gt;""),ROW($CU$2:$CU$208)-ROW($CU$2)+1)), ROWS(#REF!:#REF!))),"")</f>
        <v/>
      </c>
      <c r="CW84" t="e">
        <f>IF(#REF!="","",SUM(#REF!))</f>
        <v>#REF!</v>
      </c>
      <c r="CX84" t="e">
        <f t="array" ref="CX84">IF(#REF!="","",SUM(CW84:INDEX(CW84:CW290,MATCH(TRUE,INDEX(CW84:CW290="",0),0))))</f>
        <v>#REF!</v>
      </c>
      <c r="CY84" t="e">
        <f t="shared" si="45"/>
        <v>#REF!</v>
      </c>
      <c r="CZ84" t="str">
        <f t="array" ref="CZ84">IFERROR(INDEX($CY$2:$CY$208,SMALL(IF(1-($CY$2:$CY$208=""),IF(1-(#REF!:#REF!&lt;&gt;""),ROW($CY$2:$CY$208)-ROW($CY$2)+1)), ROWS(#REF!:#REF!))),"")</f>
        <v/>
      </c>
      <c r="DA84" t="e">
        <f>IF(#REF!="","",SUM(#REF!))</f>
        <v>#REF!</v>
      </c>
      <c r="DB84" t="e">
        <f t="array" ref="DB84">IF(#REF!="","",SUM(DA84:INDEX(DA84:DA290,MATCH(TRUE,INDEX(DA84:DA290="",0),0))))</f>
        <v>#REF!</v>
      </c>
      <c r="DC84" t="e">
        <f t="shared" si="46"/>
        <v>#REF!</v>
      </c>
      <c r="DD84" t="str">
        <f t="array" ref="DD84">IFERROR(INDEX($DC$2:$DC$208,SMALL(IF(1-($DC$2:$DC$208=""),IF(1-(#REF!:#REF!&lt;&gt;""),ROW($DC$2:$DC$208)-ROW($DC$2)+1)), ROWS(#REF!:#REF!))),"")</f>
        <v/>
      </c>
      <c r="DE84" t="e">
        <f>IF(#REF!="","",SUM(#REF!))</f>
        <v>#REF!</v>
      </c>
      <c r="DF84" t="e">
        <f t="array" ref="DF84">IF(#REF!="","",SUM(DE84:INDEX(DE84:DE290,MATCH(TRUE,INDEX(DE84:DE290="",0),0))))</f>
        <v>#REF!</v>
      </c>
      <c r="DG84" t="e">
        <f t="shared" si="47"/>
        <v>#REF!</v>
      </c>
      <c r="DH84" t="str">
        <f t="array" ref="DH84">IFERROR(INDEX($DG$2:$DG$208,SMALL(IF(1-($DG$2:$DG$208=""),IF(1-(#REF!:#REF!&lt;&gt;""),ROW($DG$2:$DG$208)-ROW($DG$2)+1)), ROWS(#REF!:#REF!))),"")</f>
        <v/>
      </c>
      <c r="DI84" t="e">
        <f>IF(#REF!="","",SUM(#REF!))</f>
        <v>#REF!</v>
      </c>
      <c r="DJ84" t="e">
        <f t="array" ref="DJ84">IF(#REF!="","",SUM(DI84:INDEX(DI84:DI290,MATCH(TRUE,INDEX(DI84:DI290="",0),0))))</f>
        <v>#REF!</v>
      </c>
      <c r="DK84" t="e">
        <f t="shared" si="48"/>
        <v>#REF!</v>
      </c>
      <c r="DL84" t="str">
        <f t="array" ref="DL84">IFERROR(INDEX($DK$2:$DK$208,SMALL(IF(1-($DK$2:$DK$208=""),IF(1-(#REF!:#REF!&lt;&gt;""),ROW($DK$2:$DK$208)-ROW($DK$2)+1)), ROWS(#REF!:#REF!))),"")</f>
        <v/>
      </c>
      <c r="DM84" t="e">
        <f>IF(#REF!="","",SUM(#REF!))</f>
        <v>#REF!</v>
      </c>
      <c r="DN84" t="e">
        <f t="array" ref="DN84">IF(#REF!="","",SUM(DM84:INDEX(DM84:DM290,MATCH(TRUE,INDEX(DM84:DM290="",0),0))))</f>
        <v>#REF!</v>
      </c>
      <c r="DO84" t="e">
        <f t="shared" si="49"/>
        <v>#REF!</v>
      </c>
      <c r="DP84" t="str">
        <f t="array" ref="DP84">IFERROR(INDEX($DO$2:$DO$208,SMALL(IF(1-($DO$2:$DO$208=""),IF(1-(#REF!:#REF!&lt;&gt;""),ROW($DO$2:$DO$208)-ROW($DO$2)+1)), ROWS(#REF!:#REF!))),"")</f>
        <v/>
      </c>
      <c r="DQ84" t="e">
        <f>IF(#REF!="","",SUM(#REF!))</f>
        <v>#REF!</v>
      </c>
      <c r="DR84" t="e">
        <f t="array" ref="DR84">IF(#REF!="","",SUM(DQ84:INDEX(DQ84:DQ290,MATCH(TRUE,INDEX(DQ84:DQ290="",0),0))))</f>
        <v>#REF!</v>
      </c>
      <c r="DS84" t="e">
        <f t="shared" si="50"/>
        <v>#REF!</v>
      </c>
      <c r="DT84" t="str">
        <f t="array" ref="DT84">IFERROR(INDEX($DS$2:$DS$208,SMALL(IF(1-($DS$2:$DS$208=""),IF(1-(#REF!:#REF!&lt;&gt;""),ROW($DS$2:$DS$208)-ROW($DS$2)+1)), ROWS(#REF!:#REF!))),"")</f>
        <v/>
      </c>
      <c r="DU84" t="e">
        <f>IF(#REF!="","",SUM(#REF!))</f>
        <v>#REF!</v>
      </c>
      <c r="DV84" t="e">
        <f t="array" ref="DV84">IF(#REF!="","",SUM(DU84:INDEX(DU84:DU290,MATCH(TRUE,INDEX(DU84:DU290="",0),0))))</f>
        <v>#REF!</v>
      </c>
      <c r="DW84" t="e">
        <f t="shared" si="51"/>
        <v>#REF!</v>
      </c>
      <c r="DX84" t="str">
        <f t="array" ref="DX84">IFERROR(INDEX($DW$2:$DW$208,SMALL(IF(1-($DW$2:$DW$208=""),IF(1-(#REF!:#REF!&lt;&gt;""),ROW($DW$2:$DW$208)-ROW($DW$2)+1)), ROWS(#REF!:#REF!))),"")</f>
        <v/>
      </c>
      <c r="DY84" t="e">
        <f>IF(#REF!="","",SUM(#REF!))</f>
        <v>#REF!</v>
      </c>
      <c r="DZ84" t="e">
        <f t="array" ref="DZ84">IF(#REF!="","",SUM(DY84:INDEX(DY84:DY290,MATCH(TRUE,INDEX(DY84:DY290="",0),0))))</f>
        <v>#REF!</v>
      </c>
      <c r="EA84" t="e">
        <f t="shared" si="52"/>
        <v>#REF!</v>
      </c>
      <c r="EB84" t="str">
        <f t="array" ref="EB84">IFERROR(INDEX($EA$2:$EA$208,SMALL(IF(1-($EA$2:$EA$208=""),IF(1-(#REF!:#REF!&lt;&gt;""),ROW($EA$2:$EA$208)-ROW($EA$2)+1)), ROWS(#REF!:#REF!))),"")</f>
        <v/>
      </c>
      <c r="EC84" t="e">
        <f>IF(#REF!="","",SUM(#REF!))</f>
        <v>#REF!</v>
      </c>
      <c r="ED84" t="e">
        <f t="array" ref="ED84">IF(#REF!="","",SUM(EC84:INDEX(EC84:EC290,MATCH(TRUE,INDEX(EC84:EC290="",0),0))))</f>
        <v>#REF!</v>
      </c>
      <c r="EE84" t="e">
        <f t="shared" si="53"/>
        <v>#REF!</v>
      </c>
      <c r="EF84" t="str">
        <f t="array" ref="EF84">IFERROR(INDEX($EE$2:$EE$208,SMALL(IF(1-($EE$2:$EE$208=""),IF(1-(#REF!:#REF!&lt;&gt;""),ROW($EE$2:$EE$208)-ROW($EE$2)+1)), ROWS(#REF!:#REF!))),"")</f>
        <v/>
      </c>
      <c r="EG84" t="e">
        <f>IF(#REF!="","",SUM(#REF!))</f>
        <v>#REF!</v>
      </c>
      <c r="EH84" t="e">
        <f t="array" ref="EH84">IF(#REF!="","",SUM(EG84:INDEX(EG84:EG290,MATCH(TRUE,INDEX(EG84:EG290="",0),0))))</f>
        <v>#REF!</v>
      </c>
      <c r="EI84" t="e">
        <f t="shared" si="54"/>
        <v>#REF!</v>
      </c>
      <c r="EJ84" t="str">
        <f t="array" ref="EJ84">IFERROR(INDEX($EI$2:$EI$208,SMALL(IF(1-($EI$2:$EI$208=""),IF(1-(#REF!:#REF!&lt;&gt;""),ROW($EI$2:$EI$208)-ROW($EI$2)+1)), ROWS(#REF!:#REF!))),"")</f>
        <v/>
      </c>
      <c r="EK84" t="e">
        <f>IF(#REF!="","",SUM(#REF!))</f>
        <v>#REF!</v>
      </c>
      <c r="EL84" t="e">
        <f t="array" ref="EL84">IF(#REF!="","",SUM(EK84:INDEX(EK84:EK290,MATCH(TRUE,INDEX(EK84:EK290="",0),0))))</f>
        <v>#REF!</v>
      </c>
      <c r="EM84" t="e">
        <f t="shared" si="55"/>
        <v>#REF!</v>
      </c>
      <c r="EN84" t="str">
        <f t="array" ref="EN84">IFERROR(INDEX($EM$2:$EM$208,SMALL(IF(1-($EM$2:$EM$208=""),IF(1-(#REF!:#REF!&lt;&gt;""),ROW($EM$2:$EM$208)-ROW($EM$2)+1)), ROWS(#REF!:#REF!))),"")</f>
        <v/>
      </c>
      <c r="EO84" t="e">
        <f>IF(#REF!="","",SUM(#REF!))</f>
        <v>#REF!</v>
      </c>
      <c r="EP84" t="e">
        <f t="array" ref="EP84">IF(#REF!="","",SUM(EO84:INDEX(EO84:EO290,MATCH(TRUE,INDEX(EO84:EO290="",0),0))))</f>
        <v>#REF!</v>
      </c>
      <c r="EQ84" t="e">
        <f t="shared" si="56"/>
        <v>#REF!</v>
      </c>
      <c r="ER84" t="str">
        <f t="array" ref="ER84">IFERROR(INDEX($EQ$2:$EQ$208,SMALL(IF(1-($EQ$2:$EQ$208=""),IF(1-(#REF!:#REF!&lt;&gt;""),ROW($EQ$2:$EQ$208)-ROW($EQ$2)+1)), ROWS(#REF!:#REF!))),"")</f>
        <v/>
      </c>
      <c r="ES84" t="e">
        <f>IF(#REF!="","",SUM(#REF!))</f>
        <v>#REF!</v>
      </c>
      <c r="ET84" t="e">
        <f t="array" ref="ET84">IF(#REF!="","",SUM(ES84:INDEX(ES84:ES290,MATCH(TRUE,INDEX(ES84:ES290="",0),0))))</f>
        <v>#REF!</v>
      </c>
      <c r="EU84" t="e">
        <f t="shared" si="57"/>
        <v>#REF!</v>
      </c>
      <c r="EV84" t="str">
        <f t="array" ref="EV84">IFERROR(INDEX($EU$2:$EU$208,SMALL(IF(1-($EU$2:$EU$208=""),IF(1-(#REF!:#REF!&lt;&gt;""),ROW($EU$2:$EU$208)-ROW($EU$2)+1)), ROWS(#REF!:#REF!))),"")</f>
        <v/>
      </c>
      <c r="EW84" t="e">
        <f>IF(#REF!="","",SUM(#REF!))</f>
        <v>#REF!</v>
      </c>
      <c r="EX84" t="e">
        <f t="array" ref="EX84">IF(#REF!="","",SUM(EW84:INDEX(EW84:EW290,MATCH(TRUE,INDEX(EW84:EW290="",0),0))))</f>
        <v>#REF!</v>
      </c>
      <c r="EY84" t="e">
        <f t="shared" si="58"/>
        <v>#REF!</v>
      </c>
      <c r="EZ84" t="str">
        <f t="array" ref="EZ84">IFERROR(INDEX($EY$2:$EY$208,SMALL(IF(1-($EY$2:$EY$208=""),IF(1-(#REF!:#REF!&lt;&gt;""),ROW($EY$2:$EY$208)-ROW($EY$2)+1)), ROWS(#REF!:#REF!))),"")</f>
        <v/>
      </c>
      <c r="FA84" t="e">
        <f>IF(#REF!="","",SUM(#REF!))</f>
        <v>#REF!</v>
      </c>
      <c r="FB84" t="e">
        <f t="array" ref="FB84">IF(#REF!="","",SUM(FA84:INDEX(FA84:FA290,MATCH(TRUE,INDEX(FA84:FA290="",0),0))))</f>
        <v>#REF!</v>
      </c>
      <c r="FC84" t="e">
        <f t="shared" si="59"/>
        <v>#REF!</v>
      </c>
      <c r="FD84" t="str">
        <f t="array" ref="FD84">IFERROR(INDEX($FC$2:$FC$208,SMALL(IF(1-($FC$2:$FC$208=""),IF(1-(#REF!:#REF!&lt;&gt;""),ROW($FC$2:$FC$208)-ROW($FC$2)+1)), ROWS(#REF!:#REF!))),"")</f>
        <v/>
      </c>
    </row>
    <row r="85" spans="1:160" x14ac:dyDescent="0.25">
      <c r="A85" t="e">
        <f>IF(#REF!="","",SUM(#REF!))</f>
        <v>#REF!</v>
      </c>
      <c r="B85" t="e">
        <f t="array" ref="B85">IF(#REF!="","",SUM($A85:INDEX(A85:$A$208,MATCH(TRUE,INDEX($A85:$A$208="",0),0))))</f>
        <v>#REF!</v>
      </c>
      <c r="C85" t="e">
        <f t="shared" si="60"/>
        <v>#REF!</v>
      </c>
      <c r="E85" t="e">
        <f>IF(#REF!="","",SUM(#REF!))</f>
        <v>#REF!</v>
      </c>
      <c r="F85" t="e">
        <f t="array" ref="F85">IF(#REF!="","",SUM($E85:INDEX(E85:$E$208,MATCH(TRUE,INDEX($E85:$E$208="",0),0))))</f>
        <v>#REF!</v>
      </c>
      <c r="G85" t="e">
        <f t="shared" si="61"/>
        <v>#REF!</v>
      </c>
      <c r="I85" t="e">
        <f>IF(#REF!="","",SUM(#REF!))</f>
        <v>#REF!</v>
      </c>
      <c r="J85" t="e">
        <f t="array" ref="J85">IF(#REF!="","",SUM(I85:INDEX(I85:I291,MATCH(TRUE,INDEX(I85:I291="",0),0))))</f>
        <v>#REF!</v>
      </c>
      <c r="K85" t="e">
        <f t="shared" si="62"/>
        <v>#REF!</v>
      </c>
      <c r="M85" t="e">
        <f>IF(#REF!="","",SUM(#REF!))</f>
        <v>#REF!</v>
      </c>
      <c r="N85" t="e">
        <f t="array" ref="N85">IF(#REF!="","",SUM(M85:INDEX(M85:M291,MATCH(TRUE,INDEX(M85:M291="",0),0))))</f>
        <v>#REF!</v>
      </c>
      <c r="O85" t="e">
        <f t="shared" si="63"/>
        <v>#REF!</v>
      </c>
      <c r="Q85" t="e">
        <f>IF(#REF!="","",SUM(#REF!))</f>
        <v>#REF!</v>
      </c>
      <c r="R85" t="e">
        <f t="array" ref="R85">IF(#REF!="","",SUM(Q85:INDEX(Q85:Q291,MATCH(TRUE,INDEX(Q85:Q291="",0),0))))</f>
        <v>#REF!</v>
      </c>
      <c r="S85" t="e">
        <f t="shared" si="64"/>
        <v>#REF!</v>
      </c>
      <c r="U85" t="e">
        <f>IF(#REF!="","",SUM(#REF!))</f>
        <v>#REF!</v>
      </c>
      <c r="V85" t="e">
        <f t="array" ref="V85">IF(#REF!="","",SUM(U85:INDEX(U85:U291,MATCH(TRUE,INDEX(U85:U291="",0),0))))</f>
        <v>#REF!</v>
      </c>
      <c r="W85" t="e">
        <f t="shared" si="65"/>
        <v>#REF!</v>
      </c>
      <c r="Y85" t="e">
        <f>IF(#REF!="","",SUM(#REF!))</f>
        <v>#REF!</v>
      </c>
      <c r="Z85" t="e">
        <f t="array" ref="Z85">IF(#REF!="","",SUM(Y85:INDEX(Y85:Y291,MATCH(TRUE,INDEX(Y85:Y291="",0),0))))</f>
        <v>#REF!</v>
      </c>
      <c r="AA85" t="e">
        <f t="shared" si="66"/>
        <v>#REF!</v>
      </c>
      <c r="AC85" t="e">
        <f>IF(#REF!="","",SUM(#REF!))</f>
        <v>#REF!</v>
      </c>
      <c r="AD85" t="e">
        <f t="array" ref="AD85">IF(#REF!="","",SUM(AC85:INDEX(AC85:AC291,MATCH(TRUE,INDEX(AC85:AC291="",0),0))))</f>
        <v>#REF!</v>
      </c>
      <c r="AE85" t="e">
        <f t="shared" si="67"/>
        <v>#REF!</v>
      </c>
      <c r="AG85" t="e">
        <f>IF(#REF!="","",SUM(#REF!))</f>
        <v>#REF!</v>
      </c>
      <c r="AH85" t="e">
        <f t="array" ref="AH85">IF(#REF!="","",SUM(AG85:INDEX(AG85:AG291,MATCH(TRUE,INDEX(AG85:AG291="",0),0))))</f>
        <v>#REF!</v>
      </c>
      <c r="AI85" t="e">
        <f t="shared" si="68"/>
        <v>#REF!</v>
      </c>
      <c r="AK85" t="e">
        <f>IF(#REF!="","",SUM(#REF!))</f>
        <v>#REF!</v>
      </c>
      <c r="AL85" t="e">
        <f t="array" ref="AL85">IF(#REF!="","",SUM(AK85:INDEX(AK85:AK291,MATCH(TRUE,INDEX(AK85:AK291="",0),0))))</f>
        <v>#REF!</v>
      </c>
      <c r="AM85" t="e">
        <f t="shared" si="69"/>
        <v>#REF!</v>
      </c>
      <c r="AO85" t="e">
        <f>IF(#REF!="","",SUM(#REF!))</f>
        <v>#REF!</v>
      </c>
      <c r="AP85" t="e">
        <f t="array" ref="AP85">IF(#REF!="","",SUM(AO85:INDEX(AO85:AO291,MATCH(TRUE,INDEX(AO85:AO291="",0),0))))</f>
        <v>#REF!</v>
      </c>
      <c r="AQ85" t="e">
        <f t="shared" si="70"/>
        <v>#REF!</v>
      </c>
      <c r="AS85" t="e">
        <f>IF(#REF!="","",SUM(#REF!))</f>
        <v>#REF!</v>
      </c>
      <c r="AT85" t="e">
        <f t="array" ref="AT85">IF(#REF!="","",SUM(AS85:INDEX(AS85:AS291,MATCH(TRUE,INDEX(AS85:AS291="",0),0))))</f>
        <v>#REF!</v>
      </c>
      <c r="AU85" t="e">
        <f t="shared" si="71"/>
        <v>#REF!</v>
      </c>
      <c r="AW85" t="e">
        <f>IF(#REF!="","",SUM(#REF!))</f>
        <v>#REF!</v>
      </c>
      <c r="AX85" t="e">
        <f t="array" ref="AX85">IF(#REF!="","",SUM(AW85:INDEX(AW85:AW291,MATCH(TRUE,INDEX(AW85:AW291="",0),0))))</f>
        <v>#REF!</v>
      </c>
      <c r="AY85" t="e">
        <f t="shared" si="72"/>
        <v>#REF!</v>
      </c>
      <c r="BA85" t="e">
        <f>IF(#REF!="","",SUM(#REF!))</f>
        <v>#REF!</v>
      </c>
      <c r="BB85" t="e">
        <f t="array" ref="BB85">IF(#REF!="","",SUM(BA85:INDEX(BA85:BA291,MATCH(TRUE,INDEX(BA85:BA291="",0),0))))</f>
        <v>#REF!</v>
      </c>
      <c r="BC85" t="e">
        <f t="shared" si="73"/>
        <v>#REF!</v>
      </c>
      <c r="BE85" t="e">
        <f>IF(#REF!="","",SUM(#REF!))</f>
        <v>#REF!</v>
      </c>
      <c r="BF85" t="e">
        <f t="array" ref="BF85">IF(#REF!="","",SUM(BE85:INDEX(BE85:BE291,MATCH(TRUE,INDEX(BE85:BE291="",0),0))))</f>
        <v>#REF!</v>
      </c>
      <c r="BG85" t="e">
        <f t="shared" si="74"/>
        <v>#REF!</v>
      </c>
      <c r="BI85" t="e">
        <f>IF(#REF!="","",SUM(#REF!))</f>
        <v>#REF!</v>
      </c>
      <c r="BJ85" t="e">
        <f t="array" ref="BJ85">IF(#REF!="","",SUM(BI85:INDEX(BI85:BI291,MATCH(TRUE,INDEX(BI85:BI291="",0),0))))</f>
        <v>#REF!</v>
      </c>
      <c r="BK85" t="e">
        <f t="shared" si="75"/>
        <v>#REF!</v>
      </c>
      <c r="BM85" t="e">
        <f>IF(#REF!="","",SUM(#REF!))</f>
        <v>#REF!</v>
      </c>
      <c r="BN85" t="e">
        <f t="array" ref="BN85">IF(#REF!="","",SUM(BM85:INDEX(BM85:BM291,MATCH(TRUE,INDEX(BM85:BM291="",0),0))))</f>
        <v>#REF!</v>
      </c>
      <c r="BO85" t="e">
        <f t="shared" si="76"/>
        <v>#REF!</v>
      </c>
      <c r="BQ85" t="e">
        <f>IF(#REF!="","",SUM(#REF!))</f>
        <v>#REF!</v>
      </c>
      <c r="BR85" t="e">
        <f t="array" ref="BR85">IF(#REF!="","",SUM(BQ85:INDEX(BQ85:BQ291,MATCH(TRUE,INDEX(BQ85:BQ291="",0),0))))</f>
        <v>#REF!</v>
      </c>
      <c r="BS85" t="e">
        <f t="shared" si="77"/>
        <v>#REF!</v>
      </c>
      <c r="BU85" t="e">
        <f>IF(#REF!="","",SUM(#REF!))</f>
        <v>#REF!</v>
      </c>
      <c r="BV85" t="e">
        <f t="array" ref="BV85">IF(#REF!="","",SUM(BU85:INDEX(BU85:BU291,MATCH(TRUE,INDEX(BU85:BU291="",0),0))))</f>
        <v>#REF!</v>
      </c>
      <c r="BW85" t="e">
        <f t="shared" si="78"/>
        <v>#REF!</v>
      </c>
      <c r="BY85" t="e">
        <f>IF(#REF!="","",SUM(#REF!))</f>
        <v>#REF!</v>
      </c>
      <c r="BZ85" t="e">
        <f t="array" ref="BZ85">IF(#REF!="","",SUM(BY85:INDEX(BY85:BY291,MATCH(TRUE,INDEX(BY85:BY291="",0),0))))</f>
        <v>#REF!</v>
      </c>
      <c r="CA85" t="e">
        <f t="shared" si="79"/>
        <v>#REF!</v>
      </c>
      <c r="CC85" t="e">
        <f>IF(#REF!="","",SUM(#REF!))</f>
        <v>#REF!</v>
      </c>
      <c r="CD85" t="e">
        <f t="array" ref="CD85">IF(#REF!="","",SUM(CC85:INDEX(CC85:CC291,MATCH(TRUE,INDEX(CC85:CC291="",0),0))))</f>
        <v>#REF!</v>
      </c>
      <c r="CE85" t="e">
        <f t="shared" si="40"/>
        <v>#REF!</v>
      </c>
      <c r="CF85" t="str">
        <f t="array" ref="CF85">IFERROR(INDEX($CE$2:$CE$208,SMALL(IF(1-($CE$2:$CE$208=""),IF(1-(#REF!:#REF!&lt;&gt;""),ROW($CE$2:$CE$208)-ROW($CE$2)+1)), ROWS(#REF!:#REF!))),"")</f>
        <v/>
      </c>
      <c r="CG85" t="e">
        <f>IF(#REF!="","",SUM(#REF!))</f>
        <v>#REF!</v>
      </c>
      <c r="CH85" t="e">
        <f t="array" ref="CH85">IF(#REF!="","",SUM(CG85:INDEX(CG85:CG291,MATCH(TRUE,INDEX(CG85:CG291="",0),0))))</f>
        <v>#REF!</v>
      </c>
      <c r="CI85" t="e">
        <f t="shared" si="41"/>
        <v>#REF!</v>
      </c>
      <c r="CJ85" t="str">
        <f t="array" ref="CJ85">IFERROR(INDEX($CI$2:$CI$208,SMALL(IF(1-($CI$2:$CI$208=""),IF(1-(#REF!:#REF!&lt;&gt;""),ROW($CI$2:$CI$208)-ROW($CI$2)+1)), ROWS(#REF!:#REF!))),"")</f>
        <v/>
      </c>
      <c r="CK85" t="e">
        <f>IF(#REF!="","",SUM(#REF!))</f>
        <v>#REF!</v>
      </c>
      <c r="CL85" t="e">
        <f t="array" ref="CL85">IF(#REF!="","",SUM(CK85:INDEX(CK85:CK291,MATCH(TRUE,INDEX(CK85:CK291="",0),0))))</f>
        <v>#REF!</v>
      </c>
      <c r="CM85" t="e">
        <f t="shared" si="42"/>
        <v>#REF!</v>
      </c>
      <c r="CN85" t="str">
        <f t="array" ref="CN85">IFERROR(INDEX($CM$2:$CM$208,SMALL(IF(1-($CM$2:$CM$208=""),IF(1-(#REF!:#REF!&lt;&gt;""),ROW($CM$2:$CM$208)-ROW($CM$2)+1)), ROWS(#REF!:#REF!))),"")</f>
        <v/>
      </c>
      <c r="CO85" t="e">
        <f>IF(#REF!="","",SUM(#REF!))</f>
        <v>#REF!</v>
      </c>
      <c r="CP85" t="e">
        <f t="array" ref="CP85">IF(#REF!="","",SUM(CO85:INDEX(CO85:CO291,MATCH(TRUE,INDEX(CO85:CO291="",0),0))))</f>
        <v>#REF!</v>
      </c>
      <c r="CQ85" t="e">
        <f t="shared" si="43"/>
        <v>#REF!</v>
      </c>
      <c r="CR85" t="str">
        <f t="array" ref="CR85">IFERROR(INDEX($CQ$2:$CQ$208,SMALL(IF(1-($CQ$2:$CQ$208=""),IF(1-(#REF!:#REF!&lt;&gt;""),ROW($CQ$2:$CQ$208)-ROW($CQ$2)+1)), ROWS(#REF!:#REF!))),"")</f>
        <v/>
      </c>
      <c r="CS85" t="e">
        <f>IF(#REF!="","",SUM(#REF!))</f>
        <v>#REF!</v>
      </c>
      <c r="CT85" t="e">
        <f t="array" ref="CT85">IF(#REF!="","",SUM(CS85:INDEX(CS85:CS291,MATCH(TRUE,INDEX(CS85:CS291="",0),0))))</f>
        <v>#REF!</v>
      </c>
      <c r="CU85" t="e">
        <f t="shared" si="44"/>
        <v>#REF!</v>
      </c>
      <c r="CV85" t="str">
        <f t="array" ref="CV85">IFERROR(INDEX($CU$2:$CU$208,SMALL(IF(1-($CU$2:$CU$208=""),IF(1-(#REF!:#REF!&lt;&gt;""),ROW($CU$2:$CU$208)-ROW($CU$2)+1)), ROWS(#REF!:#REF!))),"")</f>
        <v/>
      </c>
      <c r="CW85" t="e">
        <f>IF(#REF!="","",SUM(#REF!))</f>
        <v>#REF!</v>
      </c>
      <c r="CX85" t="e">
        <f t="array" ref="CX85">IF(#REF!="","",SUM(CW85:INDEX(CW85:CW291,MATCH(TRUE,INDEX(CW85:CW291="",0),0))))</f>
        <v>#REF!</v>
      </c>
      <c r="CY85" t="e">
        <f t="shared" si="45"/>
        <v>#REF!</v>
      </c>
      <c r="CZ85" t="str">
        <f t="array" ref="CZ85">IFERROR(INDEX($CY$2:$CY$208,SMALL(IF(1-($CY$2:$CY$208=""),IF(1-(#REF!:#REF!&lt;&gt;""),ROW($CY$2:$CY$208)-ROW($CY$2)+1)), ROWS(#REF!:#REF!))),"")</f>
        <v/>
      </c>
      <c r="DA85" t="e">
        <f>IF(#REF!="","",SUM(#REF!))</f>
        <v>#REF!</v>
      </c>
      <c r="DB85" t="e">
        <f t="array" ref="DB85">IF(#REF!="","",SUM(DA85:INDEX(DA85:DA291,MATCH(TRUE,INDEX(DA85:DA291="",0),0))))</f>
        <v>#REF!</v>
      </c>
      <c r="DC85" t="e">
        <f t="shared" si="46"/>
        <v>#REF!</v>
      </c>
      <c r="DD85" t="str">
        <f t="array" ref="DD85">IFERROR(INDEX($DC$2:$DC$208,SMALL(IF(1-($DC$2:$DC$208=""),IF(1-(#REF!:#REF!&lt;&gt;""),ROW($DC$2:$DC$208)-ROW($DC$2)+1)), ROWS(#REF!:#REF!))),"")</f>
        <v/>
      </c>
      <c r="DE85" t="e">
        <f>IF(#REF!="","",SUM(#REF!))</f>
        <v>#REF!</v>
      </c>
      <c r="DF85" t="e">
        <f t="array" ref="DF85">IF(#REF!="","",SUM(DE85:INDEX(DE85:DE291,MATCH(TRUE,INDEX(DE85:DE291="",0),0))))</f>
        <v>#REF!</v>
      </c>
      <c r="DG85" t="e">
        <f t="shared" si="47"/>
        <v>#REF!</v>
      </c>
      <c r="DH85" t="str">
        <f t="array" ref="DH85">IFERROR(INDEX($DG$2:$DG$208,SMALL(IF(1-($DG$2:$DG$208=""),IF(1-(#REF!:#REF!&lt;&gt;""),ROW($DG$2:$DG$208)-ROW($DG$2)+1)), ROWS(#REF!:#REF!))),"")</f>
        <v/>
      </c>
      <c r="DI85" t="e">
        <f>IF(#REF!="","",SUM(#REF!))</f>
        <v>#REF!</v>
      </c>
      <c r="DJ85" t="e">
        <f t="array" ref="DJ85">IF(#REF!="","",SUM(DI85:INDEX(DI85:DI291,MATCH(TRUE,INDEX(DI85:DI291="",0),0))))</f>
        <v>#REF!</v>
      </c>
      <c r="DK85" t="e">
        <f t="shared" si="48"/>
        <v>#REF!</v>
      </c>
      <c r="DL85" t="str">
        <f t="array" ref="DL85">IFERROR(INDEX($DK$2:$DK$208,SMALL(IF(1-($DK$2:$DK$208=""),IF(1-(#REF!:#REF!&lt;&gt;""),ROW($DK$2:$DK$208)-ROW($DK$2)+1)), ROWS(#REF!:#REF!))),"")</f>
        <v/>
      </c>
      <c r="DM85" t="e">
        <f>IF(#REF!="","",SUM(#REF!))</f>
        <v>#REF!</v>
      </c>
      <c r="DN85" t="e">
        <f t="array" ref="DN85">IF(#REF!="","",SUM(DM85:INDEX(DM85:DM291,MATCH(TRUE,INDEX(DM85:DM291="",0),0))))</f>
        <v>#REF!</v>
      </c>
      <c r="DO85" t="e">
        <f t="shared" si="49"/>
        <v>#REF!</v>
      </c>
      <c r="DP85" t="str">
        <f t="array" ref="DP85">IFERROR(INDEX($DO$2:$DO$208,SMALL(IF(1-($DO$2:$DO$208=""),IF(1-(#REF!:#REF!&lt;&gt;""),ROW($DO$2:$DO$208)-ROW($DO$2)+1)), ROWS(#REF!:#REF!))),"")</f>
        <v/>
      </c>
      <c r="DQ85" t="e">
        <f>IF(#REF!="","",SUM(#REF!))</f>
        <v>#REF!</v>
      </c>
      <c r="DR85" t="e">
        <f t="array" ref="DR85">IF(#REF!="","",SUM(DQ85:INDEX(DQ85:DQ291,MATCH(TRUE,INDEX(DQ85:DQ291="",0),0))))</f>
        <v>#REF!</v>
      </c>
      <c r="DS85" t="e">
        <f t="shared" si="50"/>
        <v>#REF!</v>
      </c>
      <c r="DT85" t="str">
        <f t="array" ref="DT85">IFERROR(INDEX($DS$2:$DS$208,SMALL(IF(1-($DS$2:$DS$208=""),IF(1-(#REF!:#REF!&lt;&gt;""),ROW($DS$2:$DS$208)-ROW($DS$2)+1)), ROWS(#REF!:#REF!))),"")</f>
        <v/>
      </c>
      <c r="DU85" t="e">
        <f>IF(#REF!="","",SUM(#REF!))</f>
        <v>#REF!</v>
      </c>
      <c r="DV85" t="e">
        <f t="array" ref="DV85">IF(#REF!="","",SUM(DU85:INDEX(DU85:DU291,MATCH(TRUE,INDEX(DU85:DU291="",0),0))))</f>
        <v>#REF!</v>
      </c>
      <c r="DW85" t="e">
        <f t="shared" si="51"/>
        <v>#REF!</v>
      </c>
      <c r="DX85" t="str">
        <f t="array" ref="DX85">IFERROR(INDEX($DW$2:$DW$208,SMALL(IF(1-($DW$2:$DW$208=""),IF(1-(#REF!:#REF!&lt;&gt;""),ROW($DW$2:$DW$208)-ROW($DW$2)+1)), ROWS(#REF!:#REF!))),"")</f>
        <v/>
      </c>
      <c r="DY85" t="e">
        <f>IF(#REF!="","",SUM(#REF!))</f>
        <v>#REF!</v>
      </c>
      <c r="DZ85" t="e">
        <f t="array" ref="DZ85">IF(#REF!="","",SUM(DY85:INDEX(DY85:DY291,MATCH(TRUE,INDEX(DY85:DY291="",0),0))))</f>
        <v>#REF!</v>
      </c>
      <c r="EA85" t="e">
        <f t="shared" si="52"/>
        <v>#REF!</v>
      </c>
      <c r="EB85" t="str">
        <f t="array" ref="EB85">IFERROR(INDEX($EA$2:$EA$208,SMALL(IF(1-($EA$2:$EA$208=""),IF(1-(#REF!:#REF!&lt;&gt;""),ROW($EA$2:$EA$208)-ROW($EA$2)+1)), ROWS(#REF!:#REF!))),"")</f>
        <v/>
      </c>
      <c r="EC85" t="e">
        <f>IF(#REF!="","",SUM(#REF!))</f>
        <v>#REF!</v>
      </c>
      <c r="ED85" t="e">
        <f t="array" ref="ED85">IF(#REF!="","",SUM(EC85:INDEX(EC85:EC291,MATCH(TRUE,INDEX(EC85:EC291="",0),0))))</f>
        <v>#REF!</v>
      </c>
      <c r="EE85" t="e">
        <f t="shared" si="53"/>
        <v>#REF!</v>
      </c>
      <c r="EF85" t="str">
        <f t="array" ref="EF85">IFERROR(INDEX($EE$2:$EE$208,SMALL(IF(1-($EE$2:$EE$208=""),IF(1-(#REF!:#REF!&lt;&gt;""),ROW($EE$2:$EE$208)-ROW($EE$2)+1)), ROWS(#REF!:#REF!))),"")</f>
        <v/>
      </c>
      <c r="EG85" t="e">
        <f>IF(#REF!="","",SUM(#REF!))</f>
        <v>#REF!</v>
      </c>
      <c r="EH85" t="e">
        <f t="array" ref="EH85">IF(#REF!="","",SUM(EG85:INDEX(EG85:EG291,MATCH(TRUE,INDEX(EG85:EG291="",0),0))))</f>
        <v>#REF!</v>
      </c>
      <c r="EI85" t="e">
        <f t="shared" si="54"/>
        <v>#REF!</v>
      </c>
      <c r="EJ85" t="str">
        <f t="array" ref="EJ85">IFERROR(INDEX($EI$2:$EI$208,SMALL(IF(1-($EI$2:$EI$208=""),IF(1-(#REF!:#REF!&lt;&gt;""),ROW($EI$2:$EI$208)-ROW($EI$2)+1)), ROWS(#REF!:#REF!))),"")</f>
        <v/>
      </c>
      <c r="EK85" t="e">
        <f>IF(#REF!="","",SUM(#REF!))</f>
        <v>#REF!</v>
      </c>
      <c r="EL85" t="e">
        <f t="array" ref="EL85">IF(#REF!="","",SUM(EK85:INDEX(EK85:EK291,MATCH(TRUE,INDEX(EK85:EK291="",0),0))))</f>
        <v>#REF!</v>
      </c>
      <c r="EM85" t="e">
        <f t="shared" si="55"/>
        <v>#REF!</v>
      </c>
      <c r="EN85" t="str">
        <f t="array" ref="EN85">IFERROR(INDEX($EM$2:$EM$208,SMALL(IF(1-($EM$2:$EM$208=""),IF(1-(#REF!:#REF!&lt;&gt;""),ROW($EM$2:$EM$208)-ROW($EM$2)+1)), ROWS(#REF!:#REF!))),"")</f>
        <v/>
      </c>
      <c r="EO85" t="e">
        <f>IF(#REF!="","",SUM(#REF!))</f>
        <v>#REF!</v>
      </c>
      <c r="EP85" t="e">
        <f t="array" ref="EP85">IF(#REF!="","",SUM(EO85:INDEX(EO85:EO291,MATCH(TRUE,INDEX(EO85:EO291="",0),0))))</f>
        <v>#REF!</v>
      </c>
      <c r="EQ85" t="e">
        <f t="shared" si="56"/>
        <v>#REF!</v>
      </c>
      <c r="ER85" t="str">
        <f t="array" ref="ER85">IFERROR(INDEX($EQ$2:$EQ$208,SMALL(IF(1-($EQ$2:$EQ$208=""),IF(1-(#REF!:#REF!&lt;&gt;""),ROW($EQ$2:$EQ$208)-ROW($EQ$2)+1)), ROWS(#REF!:#REF!))),"")</f>
        <v/>
      </c>
      <c r="ES85" t="e">
        <f>IF(#REF!="","",SUM(#REF!))</f>
        <v>#REF!</v>
      </c>
      <c r="ET85" t="e">
        <f t="array" ref="ET85">IF(#REF!="","",SUM(ES85:INDEX(ES85:ES291,MATCH(TRUE,INDEX(ES85:ES291="",0),0))))</f>
        <v>#REF!</v>
      </c>
      <c r="EU85" t="e">
        <f t="shared" si="57"/>
        <v>#REF!</v>
      </c>
      <c r="EV85" t="str">
        <f t="array" ref="EV85">IFERROR(INDEX($EU$2:$EU$208,SMALL(IF(1-($EU$2:$EU$208=""),IF(1-(#REF!:#REF!&lt;&gt;""),ROW($EU$2:$EU$208)-ROW($EU$2)+1)), ROWS(#REF!:#REF!))),"")</f>
        <v/>
      </c>
      <c r="EW85" t="e">
        <f>IF(#REF!="","",SUM(#REF!))</f>
        <v>#REF!</v>
      </c>
      <c r="EX85" t="e">
        <f t="array" ref="EX85">IF(#REF!="","",SUM(EW85:INDEX(EW85:EW291,MATCH(TRUE,INDEX(EW85:EW291="",0),0))))</f>
        <v>#REF!</v>
      </c>
      <c r="EY85" t="e">
        <f t="shared" si="58"/>
        <v>#REF!</v>
      </c>
      <c r="EZ85" t="str">
        <f t="array" ref="EZ85">IFERROR(INDEX($EY$2:$EY$208,SMALL(IF(1-($EY$2:$EY$208=""),IF(1-(#REF!:#REF!&lt;&gt;""),ROW($EY$2:$EY$208)-ROW($EY$2)+1)), ROWS(#REF!:#REF!))),"")</f>
        <v/>
      </c>
      <c r="FA85" t="e">
        <f>IF(#REF!="","",SUM(#REF!))</f>
        <v>#REF!</v>
      </c>
      <c r="FB85" t="e">
        <f t="array" ref="FB85">IF(#REF!="","",SUM(FA85:INDEX(FA85:FA291,MATCH(TRUE,INDEX(FA85:FA291="",0),0))))</f>
        <v>#REF!</v>
      </c>
      <c r="FC85" t="e">
        <f t="shared" si="59"/>
        <v>#REF!</v>
      </c>
      <c r="FD85" t="str">
        <f t="array" ref="FD85">IFERROR(INDEX($FC$2:$FC$208,SMALL(IF(1-($FC$2:$FC$208=""),IF(1-(#REF!:#REF!&lt;&gt;""),ROW($FC$2:$FC$208)-ROW($FC$2)+1)), ROWS(#REF!:#REF!))),"")</f>
        <v/>
      </c>
    </row>
    <row r="86" spans="1:160" x14ac:dyDescent="0.25">
      <c r="A86" t="e">
        <f>IF(#REF!="","",SUM(#REF!))</f>
        <v>#REF!</v>
      </c>
      <c r="B86" t="e">
        <f t="array" ref="B86">IF(#REF!="","",SUM($A86:INDEX(A86:$A$208,MATCH(TRUE,INDEX($A86:$A$208="",0),0))))</f>
        <v>#REF!</v>
      </c>
      <c r="C86" t="e">
        <f t="shared" si="60"/>
        <v>#REF!</v>
      </c>
      <c r="E86" t="e">
        <f>IF(#REF!="","",SUM(#REF!))</f>
        <v>#REF!</v>
      </c>
      <c r="F86" t="e">
        <f t="array" ref="F86">IF(#REF!="","",SUM($E86:INDEX(E86:$E$208,MATCH(TRUE,INDEX($E86:$E$208="",0),0))))</f>
        <v>#REF!</v>
      </c>
      <c r="G86" t="e">
        <f t="shared" si="61"/>
        <v>#REF!</v>
      </c>
      <c r="I86" t="e">
        <f>IF(#REF!="","",SUM(#REF!))</f>
        <v>#REF!</v>
      </c>
      <c r="J86" t="e">
        <f t="array" ref="J86">IF(#REF!="","",SUM(I86:INDEX(I86:I292,MATCH(TRUE,INDEX(I86:I292="",0),0))))</f>
        <v>#REF!</v>
      </c>
      <c r="K86" t="e">
        <f t="shared" si="62"/>
        <v>#REF!</v>
      </c>
      <c r="M86" t="e">
        <f>IF(#REF!="","",SUM(#REF!))</f>
        <v>#REF!</v>
      </c>
      <c r="N86" t="e">
        <f t="array" ref="N86">IF(#REF!="","",SUM(M86:INDEX(M86:M292,MATCH(TRUE,INDEX(M86:M292="",0),0))))</f>
        <v>#REF!</v>
      </c>
      <c r="O86" t="e">
        <f t="shared" si="63"/>
        <v>#REF!</v>
      </c>
      <c r="Q86" t="e">
        <f>IF(#REF!="","",SUM(#REF!))</f>
        <v>#REF!</v>
      </c>
      <c r="R86" t="e">
        <f t="array" ref="R86">IF(#REF!="","",SUM(Q86:INDEX(Q86:Q292,MATCH(TRUE,INDEX(Q86:Q292="",0),0))))</f>
        <v>#REF!</v>
      </c>
      <c r="S86" t="e">
        <f t="shared" si="64"/>
        <v>#REF!</v>
      </c>
      <c r="U86" t="e">
        <f>IF(#REF!="","",SUM(#REF!))</f>
        <v>#REF!</v>
      </c>
      <c r="V86" t="e">
        <f t="array" ref="V86">IF(#REF!="","",SUM(U86:INDEX(U86:U292,MATCH(TRUE,INDEX(U86:U292="",0),0))))</f>
        <v>#REF!</v>
      </c>
      <c r="W86" t="e">
        <f t="shared" si="65"/>
        <v>#REF!</v>
      </c>
      <c r="Y86" t="e">
        <f>IF(#REF!="","",SUM(#REF!))</f>
        <v>#REF!</v>
      </c>
      <c r="Z86" t="e">
        <f t="array" ref="Z86">IF(#REF!="","",SUM(Y86:INDEX(Y86:Y292,MATCH(TRUE,INDEX(Y86:Y292="",0),0))))</f>
        <v>#REF!</v>
      </c>
      <c r="AA86" t="e">
        <f t="shared" si="66"/>
        <v>#REF!</v>
      </c>
      <c r="AC86" t="e">
        <f>IF(#REF!="","",SUM(#REF!))</f>
        <v>#REF!</v>
      </c>
      <c r="AD86" t="e">
        <f t="array" ref="AD86">IF(#REF!="","",SUM(AC86:INDEX(AC86:AC292,MATCH(TRUE,INDEX(AC86:AC292="",0),0))))</f>
        <v>#REF!</v>
      </c>
      <c r="AE86" t="e">
        <f t="shared" si="67"/>
        <v>#REF!</v>
      </c>
      <c r="AG86" t="e">
        <f>IF(#REF!="","",SUM(#REF!))</f>
        <v>#REF!</v>
      </c>
      <c r="AH86" t="e">
        <f t="array" ref="AH86">IF(#REF!="","",SUM(AG86:INDEX(AG86:AG292,MATCH(TRUE,INDEX(AG86:AG292="",0),0))))</f>
        <v>#REF!</v>
      </c>
      <c r="AI86" t="e">
        <f t="shared" si="68"/>
        <v>#REF!</v>
      </c>
      <c r="AK86" t="e">
        <f>IF(#REF!="","",SUM(#REF!))</f>
        <v>#REF!</v>
      </c>
      <c r="AL86" t="e">
        <f t="array" ref="AL86">IF(#REF!="","",SUM(AK86:INDEX(AK86:AK292,MATCH(TRUE,INDEX(AK86:AK292="",0),0))))</f>
        <v>#REF!</v>
      </c>
      <c r="AM86" t="e">
        <f t="shared" si="69"/>
        <v>#REF!</v>
      </c>
      <c r="AO86" t="e">
        <f>IF(#REF!="","",SUM(#REF!))</f>
        <v>#REF!</v>
      </c>
      <c r="AP86" t="e">
        <f t="array" ref="AP86">IF(#REF!="","",SUM(AO86:INDEX(AO86:AO292,MATCH(TRUE,INDEX(AO86:AO292="",0),0))))</f>
        <v>#REF!</v>
      </c>
      <c r="AQ86" t="e">
        <f t="shared" si="70"/>
        <v>#REF!</v>
      </c>
      <c r="AS86" t="e">
        <f>IF(#REF!="","",SUM(#REF!))</f>
        <v>#REF!</v>
      </c>
      <c r="AT86" t="e">
        <f t="array" ref="AT86">IF(#REF!="","",SUM(AS86:INDEX(AS86:AS292,MATCH(TRUE,INDEX(AS86:AS292="",0),0))))</f>
        <v>#REF!</v>
      </c>
      <c r="AU86" t="e">
        <f t="shared" si="71"/>
        <v>#REF!</v>
      </c>
      <c r="AW86" t="e">
        <f>IF(#REF!="","",SUM(#REF!))</f>
        <v>#REF!</v>
      </c>
      <c r="AX86" t="e">
        <f t="array" ref="AX86">IF(#REF!="","",SUM(AW86:INDEX(AW86:AW292,MATCH(TRUE,INDEX(AW86:AW292="",0),0))))</f>
        <v>#REF!</v>
      </c>
      <c r="AY86" t="e">
        <f t="shared" si="72"/>
        <v>#REF!</v>
      </c>
      <c r="BA86" t="e">
        <f>IF(#REF!="","",SUM(#REF!))</f>
        <v>#REF!</v>
      </c>
      <c r="BB86" t="e">
        <f t="array" ref="BB86">IF(#REF!="","",SUM(BA86:INDEX(BA86:BA292,MATCH(TRUE,INDEX(BA86:BA292="",0),0))))</f>
        <v>#REF!</v>
      </c>
      <c r="BC86" t="e">
        <f t="shared" si="73"/>
        <v>#REF!</v>
      </c>
      <c r="BE86" t="e">
        <f>IF(#REF!="","",SUM(#REF!))</f>
        <v>#REF!</v>
      </c>
      <c r="BF86" t="e">
        <f t="array" ref="BF86">IF(#REF!="","",SUM(BE86:INDEX(BE86:BE292,MATCH(TRUE,INDEX(BE86:BE292="",0),0))))</f>
        <v>#REF!</v>
      </c>
      <c r="BG86" t="e">
        <f t="shared" si="74"/>
        <v>#REF!</v>
      </c>
      <c r="BI86" t="e">
        <f>IF(#REF!="","",SUM(#REF!))</f>
        <v>#REF!</v>
      </c>
      <c r="BJ86" t="e">
        <f t="array" ref="BJ86">IF(#REF!="","",SUM(BI86:INDEX(BI86:BI292,MATCH(TRUE,INDEX(BI86:BI292="",0),0))))</f>
        <v>#REF!</v>
      </c>
      <c r="BK86" t="e">
        <f t="shared" si="75"/>
        <v>#REF!</v>
      </c>
      <c r="BM86" t="e">
        <f>IF(#REF!="","",SUM(#REF!))</f>
        <v>#REF!</v>
      </c>
      <c r="BN86" t="e">
        <f t="array" ref="BN86">IF(#REF!="","",SUM(BM86:INDEX(BM86:BM292,MATCH(TRUE,INDEX(BM86:BM292="",0),0))))</f>
        <v>#REF!</v>
      </c>
      <c r="BO86" t="e">
        <f t="shared" si="76"/>
        <v>#REF!</v>
      </c>
      <c r="BQ86" t="e">
        <f>IF(#REF!="","",SUM(#REF!))</f>
        <v>#REF!</v>
      </c>
      <c r="BR86" t="e">
        <f t="array" ref="BR86">IF(#REF!="","",SUM(BQ86:INDEX(BQ86:BQ292,MATCH(TRUE,INDEX(BQ86:BQ292="",0),0))))</f>
        <v>#REF!</v>
      </c>
      <c r="BS86" t="e">
        <f t="shared" si="77"/>
        <v>#REF!</v>
      </c>
      <c r="BU86" t="e">
        <f>IF(#REF!="","",SUM(#REF!))</f>
        <v>#REF!</v>
      </c>
      <c r="BV86" t="e">
        <f t="array" ref="BV86">IF(#REF!="","",SUM(BU86:INDEX(BU86:BU292,MATCH(TRUE,INDEX(BU86:BU292="",0),0))))</f>
        <v>#REF!</v>
      </c>
      <c r="BW86" t="e">
        <f t="shared" si="78"/>
        <v>#REF!</v>
      </c>
      <c r="BY86" t="e">
        <f>IF(#REF!="","",SUM(#REF!))</f>
        <v>#REF!</v>
      </c>
      <c r="BZ86" t="e">
        <f t="array" ref="BZ86">IF(#REF!="","",SUM(BY86:INDEX(BY86:BY292,MATCH(TRUE,INDEX(BY86:BY292="",0),0))))</f>
        <v>#REF!</v>
      </c>
      <c r="CA86" t="e">
        <f t="shared" si="79"/>
        <v>#REF!</v>
      </c>
      <c r="CC86" t="e">
        <f>IF(#REF!="","",SUM(#REF!))</f>
        <v>#REF!</v>
      </c>
      <c r="CD86" t="e">
        <f t="array" ref="CD86">IF(#REF!="","",SUM(CC86:INDEX(CC86:CC292,MATCH(TRUE,INDEX(CC86:CC292="",0),0))))</f>
        <v>#REF!</v>
      </c>
      <c r="CE86" t="e">
        <f t="shared" si="40"/>
        <v>#REF!</v>
      </c>
      <c r="CF86" t="str">
        <f t="array" ref="CF86">IFERROR(INDEX($CE$2:$CE$208,SMALL(IF(1-($CE$2:$CE$208=""),IF(1-(#REF!:#REF!&lt;&gt;""),ROW($CE$2:$CE$208)-ROW($CE$2)+1)), ROWS(#REF!:#REF!))),"")</f>
        <v/>
      </c>
      <c r="CG86" t="e">
        <f>IF(#REF!="","",SUM(#REF!))</f>
        <v>#REF!</v>
      </c>
      <c r="CH86" t="e">
        <f t="array" ref="CH86">IF(#REF!="","",SUM(CG86:INDEX(CG86:CG292,MATCH(TRUE,INDEX(CG86:CG292="",0),0))))</f>
        <v>#REF!</v>
      </c>
      <c r="CI86" t="e">
        <f t="shared" si="41"/>
        <v>#REF!</v>
      </c>
      <c r="CJ86" t="str">
        <f t="array" ref="CJ86">IFERROR(INDEX($CI$2:$CI$208,SMALL(IF(1-($CI$2:$CI$208=""),IF(1-(#REF!:#REF!&lt;&gt;""),ROW($CI$2:$CI$208)-ROW($CI$2)+1)), ROWS(#REF!:#REF!))),"")</f>
        <v/>
      </c>
      <c r="CK86" t="e">
        <f>IF(#REF!="","",SUM(#REF!))</f>
        <v>#REF!</v>
      </c>
      <c r="CL86" t="e">
        <f t="array" ref="CL86">IF(#REF!="","",SUM(CK86:INDEX(CK86:CK292,MATCH(TRUE,INDEX(CK86:CK292="",0),0))))</f>
        <v>#REF!</v>
      </c>
      <c r="CM86" t="e">
        <f t="shared" si="42"/>
        <v>#REF!</v>
      </c>
      <c r="CN86" t="str">
        <f t="array" ref="CN86">IFERROR(INDEX($CM$2:$CM$208,SMALL(IF(1-($CM$2:$CM$208=""),IF(1-(#REF!:#REF!&lt;&gt;""),ROW($CM$2:$CM$208)-ROW($CM$2)+1)), ROWS(#REF!:#REF!))),"")</f>
        <v/>
      </c>
      <c r="CO86" t="e">
        <f>IF(#REF!="","",SUM(#REF!))</f>
        <v>#REF!</v>
      </c>
      <c r="CP86" t="e">
        <f t="array" ref="CP86">IF(#REF!="","",SUM(CO86:INDEX(CO86:CO292,MATCH(TRUE,INDEX(CO86:CO292="",0),0))))</f>
        <v>#REF!</v>
      </c>
      <c r="CQ86" t="e">
        <f t="shared" si="43"/>
        <v>#REF!</v>
      </c>
      <c r="CR86" t="str">
        <f t="array" ref="CR86">IFERROR(INDEX($CQ$2:$CQ$208,SMALL(IF(1-($CQ$2:$CQ$208=""),IF(1-(#REF!:#REF!&lt;&gt;""),ROW($CQ$2:$CQ$208)-ROW($CQ$2)+1)), ROWS(#REF!:#REF!))),"")</f>
        <v/>
      </c>
      <c r="CS86" t="e">
        <f>IF(#REF!="","",SUM(#REF!))</f>
        <v>#REF!</v>
      </c>
      <c r="CT86" t="e">
        <f t="array" ref="CT86">IF(#REF!="","",SUM(CS86:INDEX(CS86:CS292,MATCH(TRUE,INDEX(CS86:CS292="",0),0))))</f>
        <v>#REF!</v>
      </c>
      <c r="CU86" t="e">
        <f t="shared" si="44"/>
        <v>#REF!</v>
      </c>
      <c r="CV86" t="str">
        <f t="array" ref="CV86">IFERROR(INDEX($CU$2:$CU$208,SMALL(IF(1-($CU$2:$CU$208=""),IF(1-(#REF!:#REF!&lt;&gt;""),ROW($CU$2:$CU$208)-ROW($CU$2)+1)), ROWS(#REF!:#REF!))),"")</f>
        <v/>
      </c>
      <c r="CW86" t="e">
        <f>IF(#REF!="","",SUM(#REF!))</f>
        <v>#REF!</v>
      </c>
      <c r="CX86" t="e">
        <f t="array" ref="CX86">IF(#REF!="","",SUM(CW86:INDEX(CW86:CW292,MATCH(TRUE,INDEX(CW86:CW292="",0),0))))</f>
        <v>#REF!</v>
      </c>
      <c r="CY86" t="e">
        <f t="shared" si="45"/>
        <v>#REF!</v>
      </c>
      <c r="CZ86" t="str">
        <f t="array" ref="CZ86">IFERROR(INDEX($CY$2:$CY$208,SMALL(IF(1-($CY$2:$CY$208=""),IF(1-(#REF!:#REF!&lt;&gt;""),ROW($CY$2:$CY$208)-ROW($CY$2)+1)), ROWS(#REF!:#REF!))),"")</f>
        <v/>
      </c>
      <c r="DA86" t="e">
        <f>IF(#REF!="","",SUM(#REF!))</f>
        <v>#REF!</v>
      </c>
      <c r="DB86" t="e">
        <f t="array" ref="DB86">IF(#REF!="","",SUM(DA86:INDEX(DA86:DA292,MATCH(TRUE,INDEX(DA86:DA292="",0),0))))</f>
        <v>#REF!</v>
      </c>
      <c r="DC86" t="e">
        <f t="shared" si="46"/>
        <v>#REF!</v>
      </c>
      <c r="DD86" t="str">
        <f t="array" ref="DD86">IFERROR(INDEX($DC$2:$DC$208,SMALL(IF(1-($DC$2:$DC$208=""),IF(1-(#REF!:#REF!&lt;&gt;""),ROW($DC$2:$DC$208)-ROW($DC$2)+1)), ROWS(#REF!:#REF!))),"")</f>
        <v/>
      </c>
      <c r="DE86" t="e">
        <f>IF(#REF!="","",SUM(#REF!))</f>
        <v>#REF!</v>
      </c>
      <c r="DF86" t="e">
        <f t="array" ref="DF86">IF(#REF!="","",SUM(DE86:INDEX(DE86:DE292,MATCH(TRUE,INDEX(DE86:DE292="",0),0))))</f>
        <v>#REF!</v>
      </c>
      <c r="DG86" t="e">
        <f t="shared" si="47"/>
        <v>#REF!</v>
      </c>
      <c r="DH86" t="str">
        <f t="array" ref="DH86">IFERROR(INDEX($DG$2:$DG$208,SMALL(IF(1-($DG$2:$DG$208=""),IF(1-(#REF!:#REF!&lt;&gt;""),ROW($DG$2:$DG$208)-ROW($DG$2)+1)), ROWS(#REF!:#REF!))),"")</f>
        <v/>
      </c>
      <c r="DI86" t="e">
        <f>IF(#REF!="","",SUM(#REF!))</f>
        <v>#REF!</v>
      </c>
      <c r="DJ86" t="e">
        <f t="array" ref="DJ86">IF(#REF!="","",SUM(DI86:INDEX(DI86:DI292,MATCH(TRUE,INDEX(DI86:DI292="",0),0))))</f>
        <v>#REF!</v>
      </c>
      <c r="DK86" t="e">
        <f t="shared" si="48"/>
        <v>#REF!</v>
      </c>
      <c r="DL86" t="str">
        <f t="array" ref="DL86">IFERROR(INDEX($DK$2:$DK$208,SMALL(IF(1-($DK$2:$DK$208=""),IF(1-(#REF!:#REF!&lt;&gt;""),ROW($DK$2:$DK$208)-ROW($DK$2)+1)), ROWS(#REF!:#REF!))),"")</f>
        <v/>
      </c>
      <c r="DM86" t="e">
        <f>IF(#REF!="","",SUM(#REF!))</f>
        <v>#REF!</v>
      </c>
      <c r="DN86" t="e">
        <f t="array" ref="DN86">IF(#REF!="","",SUM(DM86:INDEX(DM86:DM292,MATCH(TRUE,INDEX(DM86:DM292="",0),0))))</f>
        <v>#REF!</v>
      </c>
      <c r="DO86" t="e">
        <f t="shared" si="49"/>
        <v>#REF!</v>
      </c>
      <c r="DP86" t="str">
        <f t="array" ref="DP86">IFERROR(INDEX($DO$2:$DO$208,SMALL(IF(1-($DO$2:$DO$208=""),IF(1-(#REF!:#REF!&lt;&gt;""),ROW($DO$2:$DO$208)-ROW($DO$2)+1)), ROWS(#REF!:#REF!))),"")</f>
        <v/>
      </c>
      <c r="DQ86" t="e">
        <f>IF(#REF!="","",SUM(#REF!))</f>
        <v>#REF!</v>
      </c>
      <c r="DR86" t="e">
        <f t="array" ref="DR86">IF(#REF!="","",SUM(DQ86:INDEX(DQ86:DQ292,MATCH(TRUE,INDEX(DQ86:DQ292="",0),0))))</f>
        <v>#REF!</v>
      </c>
      <c r="DS86" t="e">
        <f t="shared" si="50"/>
        <v>#REF!</v>
      </c>
      <c r="DT86" t="str">
        <f t="array" ref="DT86">IFERROR(INDEX($DS$2:$DS$208,SMALL(IF(1-($DS$2:$DS$208=""),IF(1-(#REF!:#REF!&lt;&gt;""),ROW($DS$2:$DS$208)-ROW($DS$2)+1)), ROWS(#REF!:#REF!))),"")</f>
        <v/>
      </c>
      <c r="DU86" t="e">
        <f>IF(#REF!="","",SUM(#REF!))</f>
        <v>#REF!</v>
      </c>
      <c r="DV86" t="e">
        <f t="array" ref="DV86">IF(#REF!="","",SUM(DU86:INDEX(DU86:DU292,MATCH(TRUE,INDEX(DU86:DU292="",0),0))))</f>
        <v>#REF!</v>
      </c>
      <c r="DW86" t="e">
        <f t="shared" si="51"/>
        <v>#REF!</v>
      </c>
      <c r="DX86" t="str">
        <f t="array" ref="DX86">IFERROR(INDEX($DW$2:$DW$208,SMALL(IF(1-($DW$2:$DW$208=""),IF(1-(#REF!:#REF!&lt;&gt;""),ROW($DW$2:$DW$208)-ROW($DW$2)+1)), ROWS(#REF!:#REF!))),"")</f>
        <v/>
      </c>
      <c r="DY86" t="e">
        <f>IF(#REF!="","",SUM(#REF!))</f>
        <v>#REF!</v>
      </c>
      <c r="DZ86" t="e">
        <f t="array" ref="DZ86">IF(#REF!="","",SUM(DY86:INDEX(DY86:DY292,MATCH(TRUE,INDEX(DY86:DY292="",0),0))))</f>
        <v>#REF!</v>
      </c>
      <c r="EA86" t="e">
        <f t="shared" si="52"/>
        <v>#REF!</v>
      </c>
      <c r="EB86" t="str">
        <f t="array" ref="EB86">IFERROR(INDEX($EA$2:$EA$208,SMALL(IF(1-($EA$2:$EA$208=""),IF(1-(#REF!:#REF!&lt;&gt;""),ROW($EA$2:$EA$208)-ROW($EA$2)+1)), ROWS(#REF!:#REF!))),"")</f>
        <v/>
      </c>
      <c r="EC86" t="e">
        <f>IF(#REF!="","",SUM(#REF!))</f>
        <v>#REF!</v>
      </c>
      <c r="ED86" t="e">
        <f t="array" ref="ED86">IF(#REF!="","",SUM(EC86:INDEX(EC86:EC292,MATCH(TRUE,INDEX(EC86:EC292="",0),0))))</f>
        <v>#REF!</v>
      </c>
      <c r="EE86" t="e">
        <f t="shared" si="53"/>
        <v>#REF!</v>
      </c>
      <c r="EF86" t="str">
        <f t="array" ref="EF86">IFERROR(INDEX($EE$2:$EE$208,SMALL(IF(1-($EE$2:$EE$208=""),IF(1-(#REF!:#REF!&lt;&gt;""),ROW($EE$2:$EE$208)-ROW($EE$2)+1)), ROWS(#REF!:#REF!))),"")</f>
        <v/>
      </c>
      <c r="EG86" t="e">
        <f>IF(#REF!="","",SUM(#REF!))</f>
        <v>#REF!</v>
      </c>
      <c r="EH86" t="e">
        <f t="array" ref="EH86">IF(#REF!="","",SUM(EG86:INDEX(EG86:EG292,MATCH(TRUE,INDEX(EG86:EG292="",0),0))))</f>
        <v>#REF!</v>
      </c>
      <c r="EI86" t="e">
        <f t="shared" si="54"/>
        <v>#REF!</v>
      </c>
      <c r="EJ86" t="str">
        <f t="array" ref="EJ86">IFERROR(INDEX($EI$2:$EI$208,SMALL(IF(1-($EI$2:$EI$208=""),IF(1-(#REF!:#REF!&lt;&gt;""),ROW($EI$2:$EI$208)-ROW($EI$2)+1)), ROWS(#REF!:#REF!))),"")</f>
        <v/>
      </c>
      <c r="EK86" t="e">
        <f>IF(#REF!="","",SUM(#REF!))</f>
        <v>#REF!</v>
      </c>
      <c r="EL86" t="e">
        <f t="array" ref="EL86">IF(#REF!="","",SUM(EK86:INDEX(EK86:EK292,MATCH(TRUE,INDEX(EK86:EK292="",0),0))))</f>
        <v>#REF!</v>
      </c>
      <c r="EM86" t="e">
        <f t="shared" si="55"/>
        <v>#REF!</v>
      </c>
      <c r="EN86" t="str">
        <f t="array" ref="EN86">IFERROR(INDEX($EM$2:$EM$208,SMALL(IF(1-($EM$2:$EM$208=""),IF(1-(#REF!:#REF!&lt;&gt;""),ROW($EM$2:$EM$208)-ROW($EM$2)+1)), ROWS(#REF!:#REF!))),"")</f>
        <v/>
      </c>
      <c r="EO86" t="e">
        <f>IF(#REF!="","",SUM(#REF!))</f>
        <v>#REF!</v>
      </c>
      <c r="EP86" t="e">
        <f t="array" ref="EP86">IF(#REF!="","",SUM(EO86:INDEX(EO86:EO292,MATCH(TRUE,INDEX(EO86:EO292="",0),0))))</f>
        <v>#REF!</v>
      </c>
      <c r="EQ86" t="e">
        <f t="shared" si="56"/>
        <v>#REF!</v>
      </c>
      <c r="ER86" t="str">
        <f t="array" ref="ER86">IFERROR(INDEX($EQ$2:$EQ$208,SMALL(IF(1-($EQ$2:$EQ$208=""),IF(1-(#REF!:#REF!&lt;&gt;""),ROW($EQ$2:$EQ$208)-ROW($EQ$2)+1)), ROWS(#REF!:#REF!))),"")</f>
        <v/>
      </c>
      <c r="ES86" t="e">
        <f>IF(#REF!="","",SUM(#REF!))</f>
        <v>#REF!</v>
      </c>
      <c r="ET86" t="e">
        <f t="array" ref="ET86">IF(#REF!="","",SUM(ES86:INDEX(ES86:ES292,MATCH(TRUE,INDEX(ES86:ES292="",0),0))))</f>
        <v>#REF!</v>
      </c>
      <c r="EU86" t="e">
        <f t="shared" si="57"/>
        <v>#REF!</v>
      </c>
      <c r="EV86" t="str">
        <f t="array" ref="EV86">IFERROR(INDEX($EU$2:$EU$208,SMALL(IF(1-($EU$2:$EU$208=""),IF(1-(#REF!:#REF!&lt;&gt;""),ROW($EU$2:$EU$208)-ROW($EU$2)+1)), ROWS(#REF!:#REF!))),"")</f>
        <v/>
      </c>
      <c r="EW86" t="e">
        <f>IF(#REF!="","",SUM(#REF!))</f>
        <v>#REF!</v>
      </c>
      <c r="EX86" t="e">
        <f t="array" ref="EX86">IF(#REF!="","",SUM(EW86:INDEX(EW86:EW292,MATCH(TRUE,INDEX(EW86:EW292="",0),0))))</f>
        <v>#REF!</v>
      </c>
      <c r="EY86" t="e">
        <f t="shared" si="58"/>
        <v>#REF!</v>
      </c>
      <c r="EZ86" t="str">
        <f t="array" ref="EZ86">IFERROR(INDEX($EY$2:$EY$208,SMALL(IF(1-($EY$2:$EY$208=""),IF(1-(#REF!:#REF!&lt;&gt;""),ROW($EY$2:$EY$208)-ROW($EY$2)+1)), ROWS(#REF!:#REF!))),"")</f>
        <v/>
      </c>
      <c r="FA86" t="e">
        <f>IF(#REF!="","",SUM(#REF!))</f>
        <v>#REF!</v>
      </c>
      <c r="FB86" t="e">
        <f t="array" ref="FB86">IF(#REF!="","",SUM(FA86:INDEX(FA86:FA292,MATCH(TRUE,INDEX(FA86:FA292="",0),0))))</f>
        <v>#REF!</v>
      </c>
      <c r="FC86" t="e">
        <f t="shared" si="59"/>
        <v>#REF!</v>
      </c>
      <c r="FD86" t="str">
        <f t="array" ref="FD86">IFERROR(INDEX($FC$2:$FC$208,SMALL(IF(1-($FC$2:$FC$208=""),IF(1-(#REF!:#REF!&lt;&gt;""),ROW($FC$2:$FC$208)-ROW($FC$2)+1)), ROWS(#REF!:#REF!))),"")</f>
        <v/>
      </c>
    </row>
    <row r="87" spans="1:160" x14ac:dyDescent="0.25">
      <c r="A87" t="e">
        <f>IF(#REF!="","",SUM(#REF!))</f>
        <v>#REF!</v>
      </c>
      <c r="B87" t="e">
        <f t="array" ref="B87">IF(#REF!="","",SUM($A87:INDEX(A87:$A$208,MATCH(TRUE,INDEX($A87:$A$208="",0),0))))</f>
        <v>#REF!</v>
      </c>
      <c r="C87" t="e">
        <f t="shared" si="60"/>
        <v>#REF!</v>
      </c>
      <c r="E87" t="e">
        <f>IF(#REF!="","",SUM(#REF!))</f>
        <v>#REF!</v>
      </c>
      <c r="F87" t="e">
        <f t="array" ref="F87">IF(#REF!="","",SUM($E87:INDEX(E87:$E$208,MATCH(TRUE,INDEX($E87:$E$208="",0),0))))</f>
        <v>#REF!</v>
      </c>
      <c r="G87" t="e">
        <f t="shared" si="61"/>
        <v>#REF!</v>
      </c>
      <c r="I87" t="e">
        <f>IF(#REF!="","",SUM(#REF!))</f>
        <v>#REF!</v>
      </c>
      <c r="J87" t="e">
        <f t="array" ref="J87">IF(#REF!="","",SUM(I87:INDEX(I87:I293,MATCH(TRUE,INDEX(I87:I293="",0),0))))</f>
        <v>#REF!</v>
      </c>
      <c r="K87" t="e">
        <f t="shared" si="62"/>
        <v>#REF!</v>
      </c>
      <c r="M87" t="e">
        <f>IF(#REF!="","",SUM(#REF!))</f>
        <v>#REF!</v>
      </c>
      <c r="N87" t="e">
        <f t="array" ref="N87">IF(#REF!="","",SUM(M87:INDEX(M87:M293,MATCH(TRUE,INDEX(M87:M293="",0),0))))</f>
        <v>#REF!</v>
      </c>
      <c r="O87" t="e">
        <f t="shared" si="63"/>
        <v>#REF!</v>
      </c>
      <c r="Q87" t="e">
        <f>IF(#REF!="","",SUM(#REF!))</f>
        <v>#REF!</v>
      </c>
      <c r="R87" t="e">
        <f t="array" ref="R87">IF(#REF!="","",SUM(Q87:INDEX(Q87:Q293,MATCH(TRUE,INDEX(Q87:Q293="",0),0))))</f>
        <v>#REF!</v>
      </c>
      <c r="S87" t="e">
        <f t="shared" si="64"/>
        <v>#REF!</v>
      </c>
      <c r="U87" t="e">
        <f>IF(#REF!="","",SUM(#REF!))</f>
        <v>#REF!</v>
      </c>
      <c r="V87" t="e">
        <f t="array" ref="V87">IF(#REF!="","",SUM(U87:INDEX(U87:U293,MATCH(TRUE,INDEX(U87:U293="",0),0))))</f>
        <v>#REF!</v>
      </c>
      <c r="W87" t="e">
        <f t="shared" si="65"/>
        <v>#REF!</v>
      </c>
      <c r="Y87" t="e">
        <f>IF(#REF!="","",SUM(#REF!))</f>
        <v>#REF!</v>
      </c>
      <c r="Z87" t="e">
        <f t="array" ref="Z87">IF(#REF!="","",SUM(Y87:INDEX(Y87:Y293,MATCH(TRUE,INDEX(Y87:Y293="",0),0))))</f>
        <v>#REF!</v>
      </c>
      <c r="AA87" t="e">
        <f t="shared" si="66"/>
        <v>#REF!</v>
      </c>
      <c r="AC87" t="e">
        <f>IF(#REF!="","",SUM(#REF!))</f>
        <v>#REF!</v>
      </c>
      <c r="AD87" t="e">
        <f t="array" ref="AD87">IF(#REF!="","",SUM(AC87:INDEX(AC87:AC293,MATCH(TRUE,INDEX(AC87:AC293="",0),0))))</f>
        <v>#REF!</v>
      </c>
      <c r="AE87" t="e">
        <f t="shared" si="67"/>
        <v>#REF!</v>
      </c>
      <c r="AG87" t="e">
        <f>IF(#REF!="","",SUM(#REF!))</f>
        <v>#REF!</v>
      </c>
      <c r="AH87" t="e">
        <f t="array" ref="AH87">IF(#REF!="","",SUM(AG87:INDEX(AG87:AG293,MATCH(TRUE,INDEX(AG87:AG293="",0),0))))</f>
        <v>#REF!</v>
      </c>
      <c r="AI87" t="e">
        <f t="shared" si="68"/>
        <v>#REF!</v>
      </c>
      <c r="AK87" t="e">
        <f>IF(#REF!="","",SUM(#REF!))</f>
        <v>#REF!</v>
      </c>
      <c r="AL87" t="e">
        <f t="array" ref="AL87">IF(#REF!="","",SUM(AK87:INDEX(AK87:AK293,MATCH(TRUE,INDEX(AK87:AK293="",0),0))))</f>
        <v>#REF!</v>
      </c>
      <c r="AM87" t="e">
        <f t="shared" si="69"/>
        <v>#REF!</v>
      </c>
      <c r="AO87" t="e">
        <f>IF(#REF!="","",SUM(#REF!))</f>
        <v>#REF!</v>
      </c>
      <c r="AP87" t="e">
        <f t="array" ref="AP87">IF(#REF!="","",SUM(AO87:INDEX(AO87:AO293,MATCH(TRUE,INDEX(AO87:AO293="",0),0))))</f>
        <v>#REF!</v>
      </c>
      <c r="AQ87" t="e">
        <f t="shared" si="70"/>
        <v>#REF!</v>
      </c>
      <c r="AS87" t="e">
        <f>IF(#REF!="","",SUM(#REF!))</f>
        <v>#REF!</v>
      </c>
      <c r="AT87" t="e">
        <f t="array" ref="AT87">IF(#REF!="","",SUM(AS87:INDEX(AS87:AS293,MATCH(TRUE,INDEX(AS87:AS293="",0),0))))</f>
        <v>#REF!</v>
      </c>
      <c r="AU87" t="e">
        <f t="shared" si="71"/>
        <v>#REF!</v>
      </c>
      <c r="AW87" t="e">
        <f>IF(#REF!="","",SUM(#REF!))</f>
        <v>#REF!</v>
      </c>
      <c r="AX87" t="e">
        <f t="array" ref="AX87">IF(#REF!="","",SUM(AW87:INDEX(AW87:AW293,MATCH(TRUE,INDEX(AW87:AW293="",0),0))))</f>
        <v>#REF!</v>
      </c>
      <c r="AY87" t="e">
        <f t="shared" si="72"/>
        <v>#REF!</v>
      </c>
      <c r="BA87" t="e">
        <f>IF(#REF!="","",SUM(#REF!))</f>
        <v>#REF!</v>
      </c>
      <c r="BB87" t="e">
        <f t="array" ref="BB87">IF(#REF!="","",SUM(BA87:INDEX(BA87:BA293,MATCH(TRUE,INDEX(BA87:BA293="",0),0))))</f>
        <v>#REF!</v>
      </c>
      <c r="BC87" t="e">
        <f t="shared" si="73"/>
        <v>#REF!</v>
      </c>
      <c r="BE87" t="e">
        <f>IF(#REF!="","",SUM(#REF!))</f>
        <v>#REF!</v>
      </c>
      <c r="BF87" t="e">
        <f t="array" ref="BF87">IF(#REF!="","",SUM(BE87:INDEX(BE87:BE293,MATCH(TRUE,INDEX(BE87:BE293="",0),0))))</f>
        <v>#REF!</v>
      </c>
      <c r="BG87" t="e">
        <f t="shared" si="74"/>
        <v>#REF!</v>
      </c>
      <c r="BI87" t="e">
        <f>IF(#REF!="","",SUM(#REF!))</f>
        <v>#REF!</v>
      </c>
      <c r="BJ87" t="e">
        <f t="array" ref="BJ87">IF(#REF!="","",SUM(BI87:INDEX(BI87:BI293,MATCH(TRUE,INDEX(BI87:BI293="",0),0))))</f>
        <v>#REF!</v>
      </c>
      <c r="BK87" t="e">
        <f t="shared" si="75"/>
        <v>#REF!</v>
      </c>
      <c r="BM87" t="e">
        <f>IF(#REF!="","",SUM(#REF!))</f>
        <v>#REF!</v>
      </c>
      <c r="BN87" t="e">
        <f t="array" ref="BN87">IF(#REF!="","",SUM(BM87:INDEX(BM87:BM293,MATCH(TRUE,INDEX(BM87:BM293="",0),0))))</f>
        <v>#REF!</v>
      </c>
      <c r="BO87" t="e">
        <f t="shared" si="76"/>
        <v>#REF!</v>
      </c>
      <c r="BQ87" t="e">
        <f>IF(#REF!="","",SUM(#REF!))</f>
        <v>#REF!</v>
      </c>
      <c r="BR87" t="e">
        <f t="array" ref="BR87">IF(#REF!="","",SUM(BQ87:INDEX(BQ87:BQ293,MATCH(TRUE,INDEX(BQ87:BQ293="",0),0))))</f>
        <v>#REF!</v>
      </c>
      <c r="BS87" t="e">
        <f t="shared" si="77"/>
        <v>#REF!</v>
      </c>
      <c r="BU87" t="e">
        <f>IF(#REF!="","",SUM(#REF!))</f>
        <v>#REF!</v>
      </c>
      <c r="BV87" t="e">
        <f t="array" ref="BV87">IF(#REF!="","",SUM(BU87:INDEX(BU87:BU293,MATCH(TRUE,INDEX(BU87:BU293="",0),0))))</f>
        <v>#REF!</v>
      </c>
      <c r="BW87" t="e">
        <f t="shared" si="78"/>
        <v>#REF!</v>
      </c>
      <c r="BY87" t="e">
        <f>IF(#REF!="","",SUM(#REF!))</f>
        <v>#REF!</v>
      </c>
      <c r="BZ87" t="e">
        <f t="array" ref="BZ87">IF(#REF!="","",SUM(BY87:INDEX(BY87:BY293,MATCH(TRUE,INDEX(BY87:BY293="",0),0))))</f>
        <v>#REF!</v>
      </c>
      <c r="CA87" t="e">
        <f t="shared" si="79"/>
        <v>#REF!</v>
      </c>
      <c r="CC87" t="e">
        <f>IF(#REF!="","",SUM(#REF!))</f>
        <v>#REF!</v>
      </c>
      <c r="CD87" t="e">
        <f t="array" ref="CD87">IF(#REF!="","",SUM(CC87:INDEX(CC87:CC293,MATCH(TRUE,INDEX(CC87:CC293="",0),0))))</f>
        <v>#REF!</v>
      </c>
      <c r="CE87" t="e">
        <f t="shared" si="40"/>
        <v>#REF!</v>
      </c>
      <c r="CF87" t="str">
        <f t="array" ref="CF87">IFERROR(INDEX($CE$2:$CE$208,SMALL(IF(1-($CE$2:$CE$208=""),IF(1-(#REF!:#REF!&lt;&gt;""),ROW($CE$2:$CE$208)-ROW($CE$2)+1)), ROWS(#REF!:#REF!))),"")</f>
        <v/>
      </c>
      <c r="CG87" t="e">
        <f>IF(#REF!="","",SUM(#REF!))</f>
        <v>#REF!</v>
      </c>
      <c r="CH87" t="e">
        <f t="array" ref="CH87">IF(#REF!="","",SUM(CG87:INDEX(CG87:CG293,MATCH(TRUE,INDEX(CG87:CG293="",0),0))))</f>
        <v>#REF!</v>
      </c>
      <c r="CI87" t="e">
        <f t="shared" si="41"/>
        <v>#REF!</v>
      </c>
      <c r="CJ87" t="str">
        <f t="array" ref="CJ87">IFERROR(INDEX($CI$2:$CI$208,SMALL(IF(1-($CI$2:$CI$208=""),IF(1-(#REF!:#REF!&lt;&gt;""),ROW($CI$2:$CI$208)-ROW($CI$2)+1)), ROWS(#REF!:#REF!))),"")</f>
        <v/>
      </c>
      <c r="CK87" t="e">
        <f>IF(#REF!="","",SUM(#REF!))</f>
        <v>#REF!</v>
      </c>
      <c r="CL87" t="e">
        <f t="array" ref="CL87">IF(#REF!="","",SUM(CK87:INDEX(CK87:CK293,MATCH(TRUE,INDEX(CK87:CK293="",0),0))))</f>
        <v>#REF!</v>
      </c>
      <c r="CM87" t="e">
        <f t="shared" si="42"/>
        <v>#REF!</v>
      </c>
      <c r="CN87" t="str">
        <f t="array" ref="CN87">IFERROR(INDEX($CM$2:$CM$208,SMALL(IF(1-($CM$2:$CM$208=""),IF(1-(#REF!:#REF!&lt;&gt;""),ROW($CM$2:$CM$208)-ROW($CM$2)+1)), ROWS(#REF!:#REF!))),"")</f>
        <v/>
      </c>
      <c r="CO87" t="e">
        <f>IF(#REF!="","",SUM(#REF!))</f>
        <v>#REF!</v>
      </c>
      <c r="CP87" t="e">
        <f t="array" ref="CP87">IF(#REF!="","",SUM(CO87:INDEX(CO87:CO293,MATCH(TRUE,INDEX(CO87:CO293="",0),0))))</f>
        <v>#REF!</v>
      </c>
      <c r="CQ87" t="e">
        <f t="shared" si="43"/>
        <v>#REF!</v>
      </c>
      <c r="CR87" t="str">
        <f t="array" ref="CR87">IFERROR(INDEX($CQ$2:$CQ$208,SMALL(IF(1-($CQ$2:$CQ$208=""),IF(1-(#REF!:#REF!&lt;&gt;""),ROW($CQ$2:$CQ$208)-ROW($CQ$2)+1)), ROWS(#REF!:#REF!))),"")</f>
        <v/>
      </c>
      <c r="CS87" t="e">
        <f>IF(#REF!="","",SUM(#REF!))</f>
        <v>#REF!</v>
      </c>
      <c r="CT87" t="e">
        <f t="array" ref="CT87">IF(#REF!="","",SUM(CS87:INDEX(CS87:CS293,MATCH(TRUE,INDEX(CS87:CS293="",0),0))))</f>
        <v>#REF!</v>
      </c>
      <c r="CU87" t="e">
        <f t="shared" si="44"/>
        <v>#REF!</v>
      </c>
      <c r="CV87" t="str">
        <f t="array" ref="CV87">IFERROR(INDEX($CU$2:$CU$208,SMALL(IF(1-($CU$2:$CU$208=""),IF(1-(#REF!:#REF!&lt;&gt;""),ROW($CU$2:$CU$208)-ROW($CU$2)+1)), ROWS(#REF!:#REF!))),"")</f>
        <v/>
      </c>
      <c r="CW87" t="e">
        <f>IF(#REF!="","",SUM(#REF!))</f>
        <v>#REF!</v>
      </c>
      <c r="CX87" t="e">
        <f t="array" ref="CX87">IF(#REF!="","",SUM(CW87:INDEX(CW87:CW293,MATCH(TRUE,INDEX(CW87:CW293="",0),0))))</f>
        <v>#REF!</v>
      </c>
      <c r="CY87" t="e">
        <f t="shared" si="45"/>
        <v>#REF!</v>
      </c>
      <c r="CZ87" t="str">
        <f t="array" ref="CZ87">IFERROR(INDEX($CY$2:$CY$208,SMALL(IF(1-($CY$2:$CY$208=""),IF(1-(#REF!:#REF!&lt;&gt;""),ROW($CY$2:$CY$208)-ROW($CY$2)+1)), ROWS(#REF!:#REF!))),"")</f>
        <v/>
      </c>
      <c r="DA87" t="e">
        <f>IF(#REF!="","",SUM(#REF!))</f>
        <v>#REF!</v>
      </c>
      <c r="DB87" t="e">
        <f t="array" ref="DB87">IF(#REF!="","",SUM(DA87:INDEX(DA87:DA293,MATCH(TRUE,INDEX(DA87:DA293="",0),0))))</f>
        <v>#REF!</v>
      </c>
      <c r="DC87" t="e">
        <f t="shared" si="46"/>
        <v>#REF!</v>
      </c>
      <c r="DD87" t="str">
        <f t="array" ref="DD87">IFERROR(INDEX($DC$2:$DC$208,SMALL(IF(1-($DC$2:$DC$208=""),IF(1-(#REF!:#REF!&lt;&gt;""),ROW($DC$2:$DC$208)-ROW($DC$2)+1)), ROWS(#REF!:#REF!))),"")</f>
        <v/>
      </c>
      <c r="DE87" t="e">
        <f>IF(#REF!="","",SUM(#REF!))</f>
        <v>#REF!</v>
      </c>
      <c r="DF87" t="e">
        <f t="array" ref="DF87">IF(#REF!="","",SUM(DE87:INDEX(DE87:DE293,MATCH(TRUE,INDEX(DE87:DE293="",0),0))))</f>
        <v>#REF!</v>
      </c>
      <c r="DG87" t="e">
        <f t="shared" si="47"/>
        <v>#REF!</v>
      </c>
      <c r="DH87" t="str">
        <f t="array" ref="DH87">IFERROR(INDEX($DG$2:$DG$208,SMALL(IF(1-($DG$2:$DG$208=""),IF(1-(#REF!:#REF!&lt;&gt;""),ROW($DG$2:$DG$208)-ROW($DG$2)+1)), ROWS(#REF!:#REF!))),"")</f>
        <v/>
      </c>
      <c r="DI87" t="e">
        <f>IF(#REF!="","",SUM(#REF!))</f>
        <v>#REF!</v>
      </c>
      <c r="DJ87" t="e">
        <f t="array" ref="DJ87">IF(#REF!="","",SUM(DI87:INDEX(DI87:DI293,MATCH(TRUE,INDEX(DI87:DI293="",0),0))))</f>
        <v>#REF!</v>
      </c>
      <c r="DK87" t="e">
        <f t="shared" si="48"/>
        <v>#REF!</v>
      </c>
      <c r="DL87" t="str">
        <f t="array" ref="DL87">IFERROR(INDEX($DK$2:$DK$208,SMALL(IF(1-($DK$2:$DK$208=""),IF(1-(#REF!:#REF!&lt;&gt;""),ROW($DK$2:$DK$208)-ROW($DK$2)+1)), ROWS(#REF!:#REF!))),"")</f>
        <v/>
      </c>
      <c r="DM87" t="e">
        <f>IF(#REF!="","",SUM(#REF!))</f>
        <v>#REF!</v>
      </c>
      <c r="DN87" t="e">
        <f t="array" ref="DN87">IF(#REF!="","",SUM(DM87:INDEX(DM87:DM293,MATCH(TRUE,INDEX(DM87:DM293="",0),0))))</f>
        <v>#REF!</v>
      </c>
      <c r="DO87" t="e">
        <f t="shared" si="49"/>
        <v>#REF!</v>
      </c>
      <c r="DP87" t="str">
        <f t="array" ref="DP87">IFERROR(INDEX($DO$2:$DO$208,SMALL(IF(1-($DO$2:$DO$208=""),IF(1-(#REF!:#REF!&lt;&gt;""),ROW($DO$2:$DO$208)-ROW($DO$2)+1)), ROWS(#REF!:#REF!))),"")</f>
        <v/>
      </c>
      <c r="DQ87" t="e">
        <f>IF(#REF!="","",SUM(#REF!))</f>
        <v>#REF!</v>
      </c>
      <c r="DR87" t="e">
        <f t="array" ref="DR87">IF(#REF!="","",SUM(DQ87:INDEX(DQ87:DQ293,MATCH(TRUE,INDEX(DQ87:DQ293="",0),0))))</f>
        <v>#REF!</v>
      </c>
      <c r="DS87" t="e">
        <f t="shared" si="50"/>
        <v>#REF!</v>
      </c>
      <c r="DT87" t="str">
        <f t="array" ref="DT87">IFERROR(INDEX($DS$2:$DS$208,SMALL(IF(1-($DS$2:$DS$208=""),IF(1-(#REF!:#REF!&lt;&gt;""),ROW($DS$2:$DS$208)-ROW($DS$2)+1)), ROWS(#REF!:#REF!))),"")</f>
        <v/>
      </c>
      <c r="DU87" t="e">
        <f>IF(#REF!="","",SUM(#REF!))</f>
        <v>#REF!</v>
      </c>
      <c r="DV87" t="e">
        <f t="array" ref="DV87">IF(#REF!="","",SUM(DU87:INDEX(DU87:DU293,MATCH(TRUE,INDEX(DU87:DU293="",0),0))))</f>
        <v>#REF!</v>
      </c>
      <c r="DW87" t="e">
        <f t="shared" si="51"/>
        <v>#REF!</v>
      </c>
      <c r="DX87" t="str">
        <f t="array" ref="DX87">IFERROR(INDEX($DW$2:$DW$208,SMALL(IF(1-($DW$2:$DW$208=""),IF(1-(#REF!:#REF!&lt;&gt;""),ROW($DW$2:$DW$208)-ROW($DW$2)+1)), ROWS(#REF!:#REF!))),"")</f>
        <v/>
      </c>
      <c r="DY87" t="e">
        <f>IF(#REF!="","",SUM(#REF!))</f>
        <v>#REF!</v>
      </c>
      <c r="DZ87" t="e">
        <f t="array" ref="DZ87">IF(#REF!="","",SUM(DY87:INDEX(DY87:DY293,MATCH(TRUE,INDEX(DY87:DY293="",0),0))))</f>
        <v>#REF!</v>
      </c>
      <c r="EA87" t="e">
        <f t="shared" si="52"/>
        <v>#REF!</v>
      </c>
      <c r="EB87" t="str">
        <f t="array" ref="EB87">IFERROR(INDEX($EA$2:$EA$208,SMALL(IF(1-($EA$2:$EA$208=""),IF(1-(#REF!:#REF!&lt;&gt;""),ROW($EA$2:$EA$208)-ROW($EA$2)+1)), ROWS(#REF!:#REF!))),"")</f>
        <v/>
      </c>
      <c r="EC87" t="e">
        <f>IF(#REF!="","",SUM(#REF!))</f>
        <v>#REF!</v>
      </c>
      <c r="ED87" t="e">
        <f t="array" ref="ED87">IF(#REF!="","",SUM(EC87:INDEX(EC87:EC293,MATCH(TRUE,INDEX(EC87:EC293="",0),0))))</f>
        <v>#REF!</v>
      </c>
      <c r="EE87" t="e">
        <f t="shared" si="53"/>
        <v>#REF!</v>
      </c>
      <c r="EF87" t="str">
        <f t="array" ref="EF87">IFERROR(INDEX($EE$2:$EE$208,SMALL(IF(1-($EE$2:$EE$208=""),IF(1-(#REF!:#REF!&lt;&gt;""),ROW($EE$2:$EE$208)-ROW($EE$2)+1)), ROWS(#REF!:#REF!))),"")</f>
        <v/>
      </c>
      <c r="EG87" t="e">
        <f>IF(#REF!="","",SUM(#REF!))</f>
        <v>#REF!</v>
      </c>
      <c r="EH87" t="e">
        <f t="array" ref="EH87">IF(#REF!="","",SUM(EG87:INDEX(EG87:EG293,MATCH(TRUE,INDEX(EG87:EG293="",0),0))))</f>
        <v>#REF!</v>
      </c>
      <c r="EI87" t="e">
        <f t="shared" si="54"/>
        <v>#REF!</v>
      </c>
      <c r="EJ87" t="str">
        <f t="array" ref="EJ87">IFERROR(INDEX($EI$2:$EI$208,SMALL(IF(1-($EI$2:$EI$208=""),IF(1-(#REF!:#REF!&lt;&gt;""),ROW($EI$2:$EI$208)-ROW($EI$2)+1)), ROWS(#REF!:#REF!))),"")</f>
        <v/>
      </c>
      <c r="EK87" t="e">
        <f>IF(#REF!="","",SUM(#REF!))</f>
        <v>#REF!</v>
      </c>
      <c r="EL87" t="e">
        <f t="array" ref="EL87">IF(#REF!="","",SUM(EK87:INDEX(EK87:EK293,MATCH(TRUE,INDEX(EK87:EK293="",0),0))))</f>
        <v>#REF!</v>
      </c>
      <c r="EM87" t="e">
        <f t="shared" si="55"/>
        <v>#REF!</v>
      </c>
      <c r="EN87" t="str">
        <f t="array" ref="EN87">IFERROR(INDEX($EM$2:$EM$208,SMALL(IF(1-($EM$2:$EM$208=""),IF(1-(#REF!:#REF!&lt;&gt;""),ROW($EM$2:$EM$208)-ROW($EM$2)+1)), ROWS(#REF!:#REF!))),"")</f>
        <v/>
      </c>
      <c r="EO87" t="e">
        <f>IF(#REF!="","",SUM(#REF!))</f>
        <v>#REF!</v>
      </c>
      <c r="EP87" t="e">
        <f t="array" ref="EP87">IF(#REF!="","",SUM(EO87:INDEX(EO87:EO293,MATCH(TRUE,INDEX(EO87:EO293="",0),0))))</f>
        <v>#REF!</v>
      </c>
      <c r="EQ87" t="e">
        <f t="shared" si="56"/>
        <v>#REF!</v>
      </c>
      <c r="ER87" t="str">
        <f t="array" ref="ER87">IFERROR(INDEX($EQ$2:$EQ$208,SMALL(IF(1-($EQ$2:$EQ$208=""),IF(1-(#REF!:#REF!&lt;&gt;""),ROW($EQ$2:$EQ$208)-ROW($EQ$2)+1)), ROWS(#REF!:#REF!))),"")</f>
        <v/>
      </c>
      <c r="ES87" t="e">
        <f>IF(#REF!="","",SUM(#REF!))</f>
        <v>#REF!</v>
      </c>
      <c r="ET87" t="e">
        <f t="array" ref="ET87">IF(#REF!="","",SUM(ES87:INDEX(ES87:ES293,MATCH(TRUE,INDEX(ES87:ES293="",0),0))))</f>
        <v>#REF!</v>
      </c>
      <c r="EU87" t="e">
        <f t="shared" si="57"/>
        <v>#REF!</v>
      </c>
      <c r="EV87" t="str">
        <f t="array" ref="EV87">IFERROR(INDEX($EU$2:$EU$208,SMALL(IF(1-($EU$2:$EU$208=""),IF(1-(#REF!:#REF!&lt;&gt;""),ROW($EU$2:$EU$208)-ROW($EU$2)+1)), ROWS(#REF!:#REF!))),"")</f>
        <v/>
      </c>
      <c r="EW87" t="e">
        <f>IF(#REF!="","",SUM(#REF!))</f>
        <v>#REF!</v>
      </c>
      <c r="EX87" t="e">
        <f t="array" ref="EX87">IF(#REF!="","",SUM(EW87:INDEX(EW87:EW293,MATCH(TRUE,INDEX(EW87:EW293="",0),0))))</f>
        <v>#REF!</v>
      </c>
      <c r="EY87" t="e">
        <f t="shared" si="58"/>
        <v>#REF!</v>
      </c>
      <c r="EZ87" t="str">
        <f t="array" ref="EZ87">IFERROR(INDEX($EY$2:$EY$208,SMALL(IF(1-($EY$2:$EY$208=""),IF(1-(#REF!:#REF!&lt;&gt;""),ROW($EY$2:$EY$208)-ROW($EY$2)+1)), ROWS(#REF!:#REF!))),"")</f>
        <v/>
      </c>
      <c r="FA87" t="e">
        <f>IF(#REF!="","",SUM(#REF!))</f>
        <v>#REF!</v>
      </c>
      <c r="FB87" t="e">
        <f t="array" ref="FB87">IF(#REF!="","",SUM(FA87:INDEX(FA87:FA293,MATCH(TRUE,INDEX(FA87:FA293="",0),0))))</f>
        <v>#REF!</v>
      </c>
      <c r="FC87" t="e">
        <f t="shared" si="59"/>
        <v>#REF!</v>
      </c>
      <c r="FD87" t="str">
        <f t="array" ref="FD87">IFERROR(INDEX($FC$2:$FC$208,SMALL(IF(1-($FC$2:$FC$208=""),IF(1-(#REF!:#REF!&lt;&gt;""),ROW($FC$2:$FC$208)-ROW($FC$2)+1)), ROWS(#REF!:#REF!))),"")</f>
        <v/>
      </c>
    </row>
    <row r="88" spans="1:160" x14ac:dyDescent="0.25">
      <c r="A88" t="e">
        <f>IF(#REF!="","",SUM(#REF!))</f>
        <v>#REF!</v>
      </c>
      <c r="B88" t="e">
        <f t="array" ref="B88">IF(#REF!="","",SUM($A88:INDEX(A88:$A$208,MATCH(TRUE,INDEX($A88:$A$208="",0),0))))</f>
        <v>#REF!</v>
      </c>
      <c r="C88" t="e">
        <f t="shared" si="60"/>
        <v>#REF!</v>
      </c>
      <c r="E88" t="e">
        <f>IF(#REF!="","",SUM(#REF!))</f>
        <v>#REF!</v>
      </c>
      <c r="F88" t="e">
        <f t="array" ref="F88">IF(#REF!="","",SUM($E88:INDEX(E88:$E$208,MATCH(TRUE,INDEX($E88:$E$208="",0),0))))</f>
        <v>#REF!</v>
      </c>
      <c r="G88" t="e">
        <f t="shared" si="61"/>
        <v>#REF!</v>
      </c>
      <c r="I88" t="e">
        <f>IF(#REF!="","",SUM(#REF!))</f>
        <v>#REF!</v>
      </c>
      <c r="J88" t="e">
        <f t="array" ref="J88">IF(#REF!="","",SUM(I88:INDEX(I88:I294,MATCH(TRUE,INDEX(I88:I294="",0),0))))</f>
        <v>#REF!</v>
      </c>
      <c r="K88" t="e">
        <f t="shared" si="62"/>
        <v>#REF!</v>
      </c>
      <c r="M88" t="e">
        <f>IF(#REF!="","",SUM(#REF!))</f>
        <v>#REF!</v>
      </c>
      <c r="N88" t="e">
        <f t="array" ref="N88">IF(#REF!="","",SUM(M88:INDEX(M88:M294,MATCH(TRUE,INDEX(M88:M294="",0),0))))</f>
        <v>#REF!</v>
      </c>
      <c r="O88" t="e">
        <f t="shared" si="63"/>
        <v>#REF!</v>
      </c>
      <c r="Q88" t="e">
        <f>IF(#REF!="","",SUM(#REF!))</f>
        <v>#REF!</v>
      </c>
      <c r="R88" t="e">
        <f t="array" ref="R88">IF(#REF!="","",SUM(Q88:INDEX(Q88:Q294,MATCH(TRUE,INDEX(Q88:Q294="",0),0))))</f>
        <v>#REF!</v>
      </c>
      <c r="S88" t="e">
        <f t="shared" si="64"/>
        <v>#REF!</v>
      </c>
      <c r="U88" t="e">
        <f>IF(#REF!="","",SUM(#REF!))</f>
        <v>#REF!</v>
      </c>
      <c r="V88" t="e">
        <f t="array" ref="V88">IF(#REF!="","",SUM(U88:INDEX(U88:U294,MATCH(TRUE,INDEX(U88:U294="",0),0))))</f>
        <v>#REF!</v>
      </c>
      <c r="W88" t="e">
        <f t="shared" si="65"/>
        <v>#REF!</v>
      </c>
      <c r="Y88" t="e">
        <f>IF(#REF!="","",SUM(#REF!))</f>
        <v>#REF!</v>
      </c>
      <c r="Z88" t="e">
        <f t="array" ref="Z88">IF(#REF!="","",SUM(Y88:INDEX(Y88:Y294,MATCH(TRUE,INDEX(Y88:Y294="",0),0))))</f>
        <v>#REF!</v>
      </c>
      <c r="AA88" t="e">
        <f t="shared" si="66"/>
        <v>#REF!</v>
      </c>
      <c r="AC88" t="e">
        <f>IF(#REF!="","",SUM(#REF!))</f>
        <v>#REF!</v>
      </c>
      <c r="AD88" t="e">
        <f t="array" ref="AD88">IF(#REF!="","",SUM(AC88:INDEX(AC88:AC294,MATCH(TRUE,INDEX(AC88:AC294="",0),0))))</f>
        <v>#REF!</v>
      </c>
      <c r="AE88" t="e">
        <f t="shared" si="67"/>
        <v>#REF!</v>
      </c>
      <c r="AG88" t="e">
        <f>IF(#REF!="","",SUM(#REF!))</f>
        <v>#REF!</v>
      </c>
      <c r="AH88" t="e">
        <f t="array" ref="AH88">IF(#REF!="","",SUM(AG88:INDEX(AG88:AG294,MATCH(TRUE,INDEX(AG88:AG294="",0),0))))</f>
        <v>#REF!</v>
      </c>
      <c r="AI88" t="e">
        <f t="shared" si="68"/>
        <v>#REF!</v>
      </c>
      <c r="AK88" t="e">
        <f>IF(#REF!="","",SUM(#REF!))</f>
        <v>#REF!</v>
      </c>
      <c r="AL88" t="e">
        <f t="array" ref="AL88">IF(#REF!="","",SUM(AK88:INDEX(AK88:AK294,MATCH(TRUE,INDEX(AK88:AK294="",0),0))))</f>
        <v>#REF!</v>
      </c>
      <c r="AM88" t="e">
        <f t="shared" si="69"/>
        <v>#REF!</v>
      </c>
      <c r="AO88" t="e">
        <f>IF(#REF!="","",SUM(#REF!))</f>
        <v>#REF!</v>
      </c>
      <c r="AP88" t="e">
        <f t="array" ref="AP88">IF(#REF!="","",SUM(AO88:INDEX(AO88:AO294,MATCH(TRUE,INDEX(AO88:AO294="",0),0))))</f>
        <v>#REF!</v>
      </c>
      <c r="AQ88" t="e">
        <f t="shared" si="70"/>
        <v>#REF!</v>
      </c>
      <c r="AS88" t="e">
        <f>IF(#REF!="","",SUM(#REF!))</f>
        <v>#REF!</v>
      </c>
      <c r="AT88" t="e">
        <f t="array" ref="AT88">IF(#REF!="","",SUM(AS88:INDEX(AS88:AS294,MATCH(TRUE,INDEX(AS88:AS294="",0),0))))</f>
        <v>#REF!</v>
      </c>
      <c r="AU88" t="e">
        <f t="shared" si="71"/>
        <v>#REF!</v>
      </c>
      <c r="AW88" t="e">
        <f>IF(#REF!="","",SUM(#REF!))</f>
        <v>#REF!</v>
      </c>
      <c r="AX88" t="e">
        <f t="array" ref="AX88">IF(#REF!="","",SUM(AW88:INDEX(AW88:AW294,MATCH(TRUE,INDEX(AW88:AW294="",0),0))))</f>
        <v>#REF!</v>
      </c>
      <c r="AY88" t="e">
        <f t="shared" si="72"/>
        <v>#REF!</v>
      </c>
      <c r="BA88" t="e">
        <f>IF(#REF!="","",SUM(#REF!))</f>
        <v>#REF!</v>
      </c>
      <c r="BB88" t="e">
        <f t="array" ref="BB88">IF(#REF!="","",SUM(BA88:INDEX(BA88:BA294,MATCH(TRUE,INDEX(BA88:BA294="",0),0))))</f>
        <v>#REF!</v>
      </c>
      <c r="BC88" t="e">
        <f t="shared" si="73"/>
        <v>#REF!</v>
      </c>
      <c r="BE88" t="e">
        <f>IF(#REF!="","",SUM(#REF!))</f>
        <v>#REF!</v>
      </c>
      <c r="BF88" t="e">
        <f t="array" ref="BF88">IF(#REF!="","",SUM(BE88:INDEX(BE88:BE294,MATCH(TRUE,INDEX(BE88:BE294="",0),0))))</f>
        <v>#REF!</v>
      </c>
      <c r="BG88" t="e">
        <f t="shared" si="74"/>
        <v>#REF!</v>
      </c>
      <c r="BI88" t="e">
        <f>IF(#REF!="","",SUM(#REF!))</f>
        <v>#REF!</v>
      </c>
      <c r="BJ88" t="e">
        <f t="array" ref="BJ88">IF(#REF!="","",SUM(BI88:INDEX(BI88:BI294,MATCH(TRUE,INDEX(BI88:BI294="",0),0))))</f>
        <v>#REF!</v>
      </c>
      <c r="BK88" t="e">
        <f t="shared" si="75"/>
        <v>#REF!</v>
      </c>
      <c r="BM88" t="e">
        <f>IF(#REF!="","",SUM(#REF!))</f>
        <v>#REF!</v>
      </c>
      <c r="BN88" t="e">
        <f t="array" ref="BN88">IF(#REF!="","",SUM(BM88:INDEX(BM88:BM294,MATCH(TRUE,INDEX(BM88:BM294="",0),0))))</f>
        <v>#REF!</v>
      </c>
      <c r="BO88" t="e">
        <f t="shared" si="76"/>
        <v>#REF!</v>
      </c>
      <c r="BQ88" t="e">
        <f>IF(#REF!="","",SUM(#REF!))</f>
        <v>#REF!</v>
      </c>
      <c r="BR88" t="e">
        <f t="array" ref="BR88">IF(#REF!="","",SUM(BQ88:INDEX(BQ88:BQ294,MATCH(TRUE,INDEX(BQ88:BQ294="",0),0))))</f>
        <v>#REF!</v>
      </c>
      <c r="BS88" t="e">
        <f t="shared" si="77"/>
        <v>#REF!</v>
      </c>
      <c r="BU88" t="e">
        <f>IF(#REF!="","",SUM(#REF!))</f>
        <v>#REF!</v>
      </c>
      <c r="BV88" t="e">
        <f t="array" ref="BV88">IF(#REF!="","",SUM(BU88:INDEX(BU88:BU294,MATCH(TRUE,INDEX(BU88:BU294="",0),0))))</f>
        <v>#REF!</v>
      </c>
      <c r="BW88" t="e">
        <f t="shared" si="78"/>
        <v>#REF!</v>
      </c>
      <c r="BY88" t="e">
        <f>IF(#REF!="","",SUM(#REF!))</f>
        <v>#REF!</v>
      </c>
      <c r="BZ88" t="e">
        <f t="array" ref="BZ88">IF(#REF!="","",SUM(BY88:INDEX(BY88:BY294,MATCH(TRUE,INDEX(BY88:BY294="",0),0))))</f>
        <v>#REF!</v>
      </c>
      <c r="CA88" t="e">
        <f t="shared" si="79"/>
        <v>#REF!</v>
      </c>
      <c r="CC88" t="e">
        <f>IF(#REF!="","",SUM(#REF!))</f>
        <v>#REF!</v>
      </c>
      <c r="CD88" t="e">
        <f t="array" ref="CD88">IF(#REF!="","",SUM(CC88:INDEX(CC88:CC294,MATCH(TRUE,INDEX(CC88:CC294="",0),0))))</f>
        <v>#REF!</v>
      </c>
      <c r="CE88" t="e">
        <f t="shared" si="40"/>
        <v>#REF!</v>
      </c>
      <c r="CF88" t="str">
        <f t="array" ref="CF88">IFERROR(INDEX($CE$2:$CE$208,SMALL(IF(1-($CE$2:$CE$208=""),IF(1-(#REF!:#REF!&lt;&gt;""),ROW($CE$2:$CE$208)-ROW($CE$2)+1)), ROWS(#REF!:#REF!))),"")</f>
        <v/>
      </c>
      <c r="CG88" t="e">
        <f>IF(#REF!="","",SUM(#REF!))</f>
        <v>#REF!</v>
      </c>
      <c r="CH88" t="e">
        <f t="array" ref="CH88">IF(#REF!="","",SUM(CG88:INDEX(CG88:CG294,MATCH(TRUE,INDEX(CG88:CG294="",0),0))))</f>
        <v>#REF!</v>
      </c>
      <c r="CI88" t="e">
        <f t="shared" si="41"/>
        <v>#REF!</v>
      </c>
      <c r="CJ88" t="str">
        <f t="array" ref="CJ88">IFERROR(INDEX($CI$2:$CI$208,SMALL(IF(1-($CI$2:$CI$208=""),IF(1-(#REF!:#REF!&lt;&gt;""),ROW($CI$2:$CI$208)-ROW($CI$2)+1)), ROWS(#REF!:#REF!))),"")</f>
        <v/>
      </c>
      <c r="CK88" t="e">
        <f>IF(#REF!="","",SUM(#REF!))</f>
        <v>#REF!</v>
      </c>
      <c r="CL88" t="e">
        <f t="array" ref="CL88">IF(#REF!="","",SUM(CK88:INDEX(CK88:CK294,MATCH(TRUE,INDEX(CK88:CK294="",0),0))))</f>
        <v>#REF!</v>
      </c>
      <c r="CM88" t="e">
        <f t="shared" si="42"/>
        <v>#REF!</v>
      </c>
      <c r="CN88" t="str">
        <f t="array" ref="CN88">IFERROR(INDEX($CM$2:$CM$208,SMALL(IF(1-($CM$2:$CM$208=""),IF(1-(#REF!:#REF!&lt;&gt;""),ROW($CM$2:$CM$208)-ROW($CM$2)+1)), ROWS(#REF!:#REF!))),"")</f>
        <v/>
      </c>
      <c r="CO88" t="e">
        <f>IF(#REF!="","",SUM(#REF!))</f>
        <v>#REF!</v>
      </c>
      <c r="CP88" t="e">
        <f t="array" ref="CP88">IF(#REF!="","",SUM(CO88:INDEX(CO88:CO294,MATCH(TRUE,INDEX(CO88:CO294="",0),0))))</f>
        <v>#REF!</v>
      </c>
      <c r="CQ88" t="e">
        <f t="shared" si="43"/>
        <v>#REF!</v>
      </c>
      <c r="CR88" t="str">
        <f t="array" ref="CR88">IFERROR(INDEX($CQ$2:$CQ$208,SMALL(IF(1-($CQ$2:$CQ$208=""),IF(1-(#REF!:#REF!&lt;&gt;""),ROW($CQ$2:$CQ$208)-ROW($CQ$2)+1)), ROWS(#REF!:#REF!))),"")</f>
        <v/>
      </c>
      <c r="CS88" t="e">
        <f>IF(#REF!="","",SUM(#REF!))</f>
        <v>#REF!</v>
      </c>
      <c r="CT88" t="e">
        <f t="array" ref="CT88">IF(#REF!="","",SUM(CS88:INDEX(CS88:CS294,MATCH(TRUE,INDEX(CS88:CS294="",0),0))))</f>
        <v>#REF!</v>
      </c>
      <c r="CU88" t="e">
        <f t="shared" si="44"/>
        <v>#REF!</v>
      </c>
      <c r="CV88" t="str">
        <f t="array" ref="CV88">IFERROR(INDEX($CU$2:$CU$208,SMALL(IF(1-($CU$2:$CU$208=""),IF(1-(#REF!:#REF!&lt;&gt;""),ROW($CU$2:$CU$208)-ROW($CU$2)+1)), ROWS(#REF!:#REF!))),"")</f>
        <v/>
      </c>
      <c r="CW88" t="e">
        <f>IF(#REF!="","",SUM(#REF!))</f>
        <v>#REF!</v>
      </c>
      <c r="CX88" t="e">
        <f t="array" ref="CX88">IF(#REF!="","",SUM(CW88:INDEX(CW88:CW294,MATCH(TRUE,INDEX(CW88:CW294="",0),0))))</f>
        <v>#REF!</v>
      </c>
      <c r="CY88" t="e">
        <f t="shared" si="45"/>
        <v>#REF!</v>
      </c>
      <c r="CZ88" t="str">
        <f t="array" ref="CZ88">IFERROR(INDEX($CY$2:$CY$208,SMALL(IF(1-($CY$2:$CY$208=""),IF(1-(#REF!:#REF!&lt;&gt;""),ROW($CY$2:$CY$208)-ROW($CY$2)+1)), ROWS(#REF!:#REF!))),"")</f>
        <v/>
      </c>
      <c r="DA88" t="e">
        <f>IF(#REF!="","",SUM(#REF!))</f>
        <v>#REF!</v>
      </c>
      <c r="DB88" t="e">
        <f t="array" ref="DB88">IF(#REF!="","",SUM(DA88:INDEX(DA88:DA294,MATCH(TRUE,INDEX(DA88:DA294="",0),0))))</f>
        <v>#REF!</v>
      </c>
      <c r="DC88" t="e">
        <f t="shared" si="46"/>
        <v>#REF!</v>
      </c>
      <c r="DD88" t="str">
        <f t="array" ref="DD88">IFERROR(INDEX($DC$2:$DC$208,SMALL(IF(1-($DC$2:$DC$208=""),IF(1-(#REF!:#REF!&lt;&gt;""),ROW($DC$2:$DC$208)-ROW($DC$2)+1)), ROWS(#REF!:#REF!))),"")</f>
        <v/>
      </c>
      <c r="DE88" t="e">
        <f>IF(#REF!="","",SUM(#REF!))</f>
        <v>#REF!</v>
      </c>
      <c r="DF88" t="e">
        <f t="array" ref="DF88">IF(#REF!="","",SUM(DE88:INDEX(DE88:DE294,MATCH(TRUE,INDEX(DE88:DE294="",0),0))))</f>
        <v>#REF!</v>
      </c>
      <c r="DG88" t="e">
        <f t="shared" si="47"/>
        <v>#REF!</v>
      </c>
      <c r="DH88" t="str">
        <f t="array" ref="DH88">IFERROR(INDEX($DG$2:$DG$208,SMALL(IF(1-($DG$2:$DG$208=""),IF(1-(#REF!:#REF!&lt;&gt;""),ROW($DG$2:$DG$208)-ROW($DG$2)+1)), ROWS(#REF!:#REF!))),"")</f>
        <v/>
      </c>
      <c r="DI88" t="e">
        <f>IF(#REF!="","",SUM(#REF!))</f>
        <v>#REF!</v>
      </c>
      <c r="DJ88" t="e">
        <f t="array" ref="DJ88">IF(#REF!="","",SUM(DI88:INDEX(DI88:DI294,MATCH(TRUE,INDEX(DI88:DI294="",0),0))))</f>
        <v>#REF!</v>
      </c>
      <c r="DK88" t="e">
        <f t="shared" si="48"/>
        <v>#REF!</v>
      </c>
      <c r="DL88" t="str">
        <f t="array" ref="DL88">IFERROR(INDEX($DK$2:$DK$208,SMALL(IF(1-($DK$2:$DK$208=""),IF(1-(#REF!:#REF!&lt;&gt;""),ROW($DK$2:$DK$208)-ROW($DK$2)+1)), ROWS(#REF!:#REF!))),"")</f>
        <v/>
      </c>
      <c r="DM88" t="e">
        <f>IF(#REF!="","",SUM(#REF!))</f>
        <v>#REF!</v>
      </c>
      <c r="DN88" t="e">
        <f t="array" ref="DN88">IF(#REF!="","",SUM(DM88:INDEX(DM88:DM294,MATCH(TRUE,INDEX(DM88:DM294="",0),0))))</f>
        <v>#REF!</v>
      </c>
      <c r="DO88" t="e">
        <f t="shared" si="49"/>
        <v>#REF!</v>
      </c>
      <c r="DP88" t="str">
        <f t="array" ref="DP88">IFERROR(INDEX($DO$2:$DO$208,SMALL(IF(1-($DO$2:$DO$208=""),IF(1-(#REF!:#REF!&lt;&gt;""),ROW($DO$2:$DO$208)-ROW($DO$2)+1)), ROWS(#REF!:#REF!))),"")</f>
        <v/>
      </c>
      <c r="DQ88" t="e">
        <f>IF(#REF!="","",SUM(#REF!))</f>
        <v>#REF!</v>
      </c>
      <c r="DR88" t="e">
        <f t="array" ref="DR88">IF(#REF!="","",SUM(DQ88:INDEX(DQ88:DQ294,MATCH(TRUE,INDEX(DQ88:DQ294="",0),0))))</f>
        <v>#REF!</v>
      </c>
      <c r="DS88" t="e">
        <f t="shared" si="50"/>
        <v>#REF!</v>
      </c>
      <c r="DT88" t="str">
        <f t="array" ref="DT88">IFERROR(INDEX($DS$2:$DS$208,SMALL(IF(1-($DS$2:$DS$208=""),IF(1-(#REF!:#REF!&lt;&gt;""),ROW($DS$2:$DS$208)-ROW($DS$2)+1)), ROWS(#REF!:#REF!))),"")</f>
        <v/>
      </c>
      <c r="DU88" t="e">
        <f>IF(#REF!="","",SUM(#REF!))</f>
        <v>#REF!</v>
      </c>
      <c r="DV88" t="e">
        <f t="array" ref="DV88">IF(#REF!="","",SUM(DU88:INDEX(DU88:DU294,MATCH(TRUE,INDEX(DU88:DU294="",0),0))))</f>
        <v>#REF!</v>
      </c>
      <c r="DW88" t="e">
        <f t="shared" si="51"/>
        <v>#REF!</v>
      </c>
      <c r="DX88" t="str">
        <f t="array" ref="DX88">IFERROR(INDEX($DW$2:$DW$208,SMALL(IF(1-($DW$2:$DW$208=""),IF(1-(#REF!:#REF!&lt;&gt;""),ROW($DW$2:$DW$208)-ROW($DW$2)+1)), ROWS(#REF!:#REF!))),"")</f>
        <v/>
      </c>
      <c r="DY88" t="e">
        <f>IF(#REF!="","",SUM(#REF!))</f>
        <v>#REF!</v>
      </c>
      <c r="DZ88" t="e">
        <f t="array" ref="DZ88">IF(#REF!="","",SUM(DY88:INDEX(DY88:DY294,MATCH(TRUE,INDEX(DY88:DY294="",0),0))))</f>
        <v>#REF!</v>
      </c>
      <c r="EA88" t="e">
        <f t="shared" si="52"/>
        <v>#REF!</v>
      </c>
      <c r="EB88" t="str">
        <f t="array" ref="EB88">IFERROR(INDEX($EA$2:$EA$208,SMALL(IF(1-($EA$2:$EA$208=""),IF(1-(#REF!:#REF!&lt;&gt;""),ROW($EA$2:$EA$208)-ROW($EA$2)+1)), ROWS(#REF!:#REF!))),"")</f>
        <v/>
      </c>
      <c r="EC88" t="e">
        <f>IF(#REF!="","",SUM(#REF!))</f>
        <v>#REF!</v>
      </c>
      <c r="ED88" t="e">
        <f t="array" ref="ED88">IF(#REF!="","",SUM(EC88:INDEX(EC88:EC294,MATCH(TRUE,INDEX(EC88:EC294="",0),0))))</f>
        <v>#REF!</v>
      </c>
      <c r="EE88" t="e">
        <f t="shared" si="53"/>
        <v>#REF!</v>
      </c>
      <c r="EF88" t="str">
        <f t="array" ref="EF88">IFERROR(INDEX($EE$2:$EE$208,SMALL(IF(1-($EE$2:$EE$208=""),IF(1-(#REF!:#REF!&lt;&gt;""),ROW($EE$2:$EE$208)-ROW($EE$2)+1)), ROWS(#REF!:#REF!))),"")</f>
        <v/>
      </c>
      <c r="EG88" t="e">
        <f>IF(#REF!="","",SUM(#REF!))</f>
        <v>#REF!</v>
      </c>
      <c r="EH88" t="e">
        <f t="array" ref="EH88">IF(#REF!="","",SUM(EG88:INDEX(EG88:EG294,MATCH(TRUE,INDEX(EG88:EG294="",0),0))))</f>
        <v>#REF!</v>
      </c>
      <c r="EI88" t="e">
        <f t="shared" si="54"/>
        <v>#REF!</v>
      </c>
      <c r="EJ88" t="str">
        <f t="array" ref="EJ88">IFERROR(INDEX($EI$2:$EI$208,SMALL(IF(1-($EI$2:$EI$208=""),IF(1-(#REF!:#REF!&lt;&gt;""),ROW($EI$2:$EI$208)-ROW($EI$2)+1)), ROWS(#REF!:#REF!))),"")</f>
        <v/>
      </c>
      <c r="EK88" t="e">
        <f>IF(#REF!="","",SUM(#REF!))</f>
        <v>#REF!</v>
      </c>
      <c r="EL88" t="e">
        <f t="array" ref="EL88">IF(#REF!="","",SUM(EK88:INDEX(EK88:EK294,MATCH(TRUE,INDEX(EK88:EK294="",0),0))))</f>
        <v>#REF!</v>
      </c>
      <c r="EM88" t="e">
        <f t="shared" si="55"/>
        <v>#REF!</v>
      </c>
      <c r="EN88" t="str">
        <f t="array" ref="EN88">IFERROR(INDEX($EM$2:$EM$208,SMALL(IF(1-($EM$2:$EM$208=""),IF(1-(#REF!:#REF!&lt;&gt;""),ROW($EM$2:$EM$208)-ROW($EM$2)+1)), ROWS(#REF!:#REF!))),"")</f>
        <v/>
      </c>
      <c r="EO88" t="e">
        <f>IF(#REF!="","",SUM(#REF!))</f>
        <v>#REF!</v>
      </c>
      <c r="EP88" t="e">
        <f t="array" ref="EP88">IF(#REF!="","",SUM(EO88:INDEX(EO88:EO294,MATCH(TRUE,INDEX(EO88:EO294="",0),0))))</f>
        <v>#REF!</v>
      </c>
      <c r="EQ88" t="e">
        <f t="shared" si="56"/>
        <v>#REF!</v>
      </c>
      <c r="ER88" t="str">
        <f t="array" ref="ER88">IFERROR(INDEX($EQ$2:$EQ$208,SMALL(IF(1-($EQ$2:$EQ$208=""),IF(1-(#REF!:#REF!&lt;&gt;""),ROW($EQ$2:$EQ$208)-ROW($EQ$2)+1)), ROWS(#REF!:#REF!))),"")</f>
        <v/>
      </c>
      <c r="ES88" t="e">
        <f>IF(#REF!="","",SUM(#REF!))</f>
        <v>#REF!</v>
      </c>
      <c r="ET88" t="e">
        <f t="array" ref="ET88">IF(#REF!="","",SUM(ES88:INDEX(ES88:ES294,MATCH(TRUE,INDEX(ES88:ES294="",0),0))))</f>
        <v>#REF!</v>
      </c>
      <c r="EU88" t="e">
        <f t="shared" si="57"/>
        <v>#REF!</v>
      </c>
      <c r="EV88" t="str">
        <f t="array" ref="EV88">IFERROR(INDEX($EU$2:$EU$208,SMALL(IF(1-($EU$2:$EU$208=""),IF(1-(#REF!:#REF!&lt;&gt;""),ROW($EU$2:$EU$208)-ROW($EU$2)+1)), ROWS(#REF!:#REF!))),"")</f>
        <v/>
      </c>
      <c r="EW88" t="e">
        <f>IF(#REF!="","",SUM(#REF!))</f>
        <v>#REF!</v>
      </c>
      <c r="EX88" t="e">
        <f t="array" ref="EX88">IF(#REF!="","",SUM(EW88:INDEX(EW88:EW294,MATCH(TRUE,INDEX(EW88:EW294="",0),0))))</f>
        <v>#REF!</v>
      </c>
      <c r="EY88" t="e">
        <f t="shared" si="58"/>
        <v>#REF!</v>
      </c>
      <c r="EZ88" t="str">
        <f t="array" ref="EZ88">IFERROR(INDEX($EY$2:$EY$208,SMALL(IF(1-($EY$2:$EY$208=""),IF(1-(#REF!:#REF!&lt;&gt;""),ROW($EY$2:$EY$208)-ROW($EY$2)+1)), ROWS(#REF!:#REF!))),"")</f>
        <v/>
      </c>
      <c r="FA88" t="e">
        <f>IF(#REF!="","",SUM(#REF!))</f>
        <v>#REF!</v>
      </c>
      <c r="FB88" t="e">
        <f t="array" ref="FB88">IF(#REF!="","",SUM(FA88:INDEX(FA88:FA294,MATCH(TRUE,INDEX(FA88:FA294="",0),0))))</f>
        <v>#REF!</v>
      </c>
      <c r="FC88" t="e">
        <f t="shared" si="59"/>
        <v>#REF!</v>
      </c>
      <c r="FD88" t="str">
        <f t="array" ref="FD88">IFERROR(INDEX($FC$2:$FC$208,SMALL(IF(1-($FC$2:$FC$208=""),IF(1-(#REF!:#REF!&lt;&gt;""),ROW($FC$2:$FC$208)-ROW($FC$2)+1)), ROWS(#REF!:#REF!))),"")</f>
        <v/>
      </c>
    </row>
    <row r="89" spans="1:160" x14ac:dyDescent="0.25">
      <c r="A89" t="e">
        <f>IF(#REF!="","",SUM(#REF!))</f>
        <v>#REF!</v>
      </c>
      <c r="B89" t="e">
        <f t="array" ref="B89">IF(#REF!="","",SUM($A89:INDEX(A89:$A$208,MATCH(TRUE,INDEX($A89:$A$208="",0),0))))</f>
        <v>#REF!</v>
      </c>
      <c r="C89" t="e">
        <f t="shared" si="60"/>
        <v>#REF!</v>
      </c>
      <c r="E89" t="e">
        <f>IF(#REF!="","",SUM(#REF!))</f>
        <v>#REF!</v>
      </c>
      <c r="F89" t="e">
        <f t="array" ref="F89">IF(#REF!="","",SUM($E89:INDEX(E89:$E$208,MATCH(TRUE,INDEX($E89:$E$208="",0),0))))</f>
        <v>#REF!</v>
      </c>
      <c r="G89" t="e">
        <f t="shared" si="61"/>
        <v>#REF!</v>
      </c>
      <c r="I89" t="e">
        <f>IF(#REF!="","",SUM(#REF!))</f>
        <v>#REF!</v>
      </c>
      <c r="J89" t="e">
        <f t="array" ref="J89">IF(#REF!="","",SUM(I89:INDEX(I89:I295,MATCH(TRUE,INDEX(I89:I295="",0),0))))</f>
        <v>#REF!</v>
      </c>
      <c r="K89" t="e">
        <f t="shared" si="62"/>
        <v>#REF!</v>
      </c>
      <c r="M89" t="e">
        <f>IF(#REF!="","",SUM(#REF!))</f>
        <v>#REF!</v>
      </c>
      <c r="N89" t="e">
        <f t="array" ref="N89">IF(#REF!="","",SUM(M89:INDEX(M89:M295,MATCH(TRUE,INDEX(M89:M295="",0),0))))</f>
        <v>#REF!</v>
      </c>
      <c r="O89" t="e">
        <f t="shared" si="63"/>
        <v>#REF!</v>
      </c>
      <c r="Q89" t="e">
        <f>IF(#REF!="","",SUM(#REF!))</f>
        <v>#REF!</v>
      </c>
      <c r="R89" t="e">
        <f t="array" ref="R89">IF(#REF!="","",SUM(Q89:INDEX(Q89:Q295,MATCH(TRUE,INDEX(Q89:Q295="",0),0))))</f>
        <v>#REF!</v>
      </c>
      <c r="S89" t="e">
        <f t="shared" si="64"/>
        <v>#REF!</v>
      </c>
      <c r="U89" t="e">
        <f>IF(#REF!="","",SUM(#REF!))</f>
        <v>#REF!</v>
      </c>
      <c r="V89" t="e">
        <f t="array" ref="V89">IF(#REF!="","",SUM(U89:INDEX(U89:U295,MATCH(TRUE,INDEX(U89:U295="",0),0))))</f>
        <v>#REF!</v>
      </c>
      <c r="W89" t="e">
        <f t="shared" si="65"/>
        <v>#REF!</v>
      </c>
      <c r="Y89" t="e">
        <f>IF(#REF!="","",SUM(#REF!))</f>
        <v>#REF!</v>
      </c>
      <c r="Z89" t="e">
        <f t="array" ref="Z89">IF(#REF!="","",SUM(Y89:INDEX(Y89:Y295,MATCH(TRUE,INDEX(Y89:Y295="",0),0))))</f>
        <v>#REF!</v>
      </c>
      <c r="AA89" t="e">
        <f t="shared" si="66"/>
        <v>#REF!</v>
      </c>
      <c r="AC89" t="e">
        <f>IF(#REF!="","",SUM(#REF!))</f>
        <v>#REF!</v>
      </c>
      <c r="AD89" t="e">
        <f t="array" ref="AD89">IF(#REF!="","",SUM(AC89:INDEX(AC89:AC295,MATCH(TRUE,INDEX(AC89:AC295="",0),0))))</f>
        <v>#REF!</v>
      </c>
      <c r="AE89" t="e">
        <f t="shared" si="67"/>
        <v>#REF!</v>
      </c>
      <c r="AG89" t="e">
        <f>IF(#REF!="","",SUM(#REF!))</f>
        <v>#REF!</v>
      </c>
      <c r="AH89" t="e">
        <f t="array" ref="AH89">IF(#REF!="","",SUM(AG89:INDEX(AG89:AG295,MATCH(TRUE,INDEX(AG89:AG295="",0),0))))</f>
        <v>#REF!</v>
      </c>
      <c r="AI89" t="e">
        <f t="shared" si="68"/>
        <v>#REF!</v>
      </c>
      <c r="AK89" t="e">
        <f>IF(#REF!="","",SUM(#REF!))</f>
        <v>#REF!</v>
      </c>
      <c r="AL89" t="e">
        <f t="array" ref="AL89">IF(#REF!="","",SUM(AK89:INDEX(AK89:AK295,MATCH(TRUE,INDEX(AK89:AK295="",0),0))))</f>
        <v>#REF!</v>
      </c>
      <c r="AM89" t="e">
        <f t="shared" si="69"/>
        <v>#REF!</v>
      </c>
      <c r="AO89" t="e">
        <f>IF(#REF!="","",SUM(#REF!))</f>
        <v>#REF!</v>
      </c>
      <c r="AP89" t="e">
        <f t="array" ref="AP89">IF(#REF!="","",SUM(AO89:INDEX(AO89:AO295,MATCH(TRUE,INDEX(AO89:AO295="",0),0))))</f>
        <v>#REF!</v>
      </c>
      <c r="AQ89" t="e">
        <f t="shared" si="70"/>
        <v>#REF!</v>
      </c>
      <c r="AS89" t="e">
        <f>IF(#REF!="","",SUM(#REF!))</f>
        <v>#REF!</v>
      </c>
      <c r="AT89" t="e">
        <f t="array" ref="AT89">IF(#REF!="","",SUM(AS89:INDEX(AS89:AS295,MATCH(TRUE,INDEX(AS89:AS295="",0),0))))</f>
        <v>#REF!</v>
      </c>
      <c r="AU89" t="e">
        <f t="shared" si="71"/>
        <v>#REF!</v>
      </c>
      <c r="AW89" t="e">
        <f>IF(#REF!="","",SUM(#REF!))</f>
        <v>#REF!</v>
      </c>
      <c r="AX89" t="e">
        <f t="array" ref="AX89">IF(#REF!="","",SUM(AW89:INDEX(AW89:AW295,MATCH(TRUE,INDEX(AW89:AW295="",0),0))))</f>
        <v>#REF!</v>
      </c>
      <c r="AY89" t="e">
        <f t="shared" si="72"/>
        <v>#REF!</v>
      </c>
      <c r="BA89" t="e">
        <f>IF(#REF!="","",SUM(#REF!))</f>
        <v>#REF!</v>
      </c>
      <c r="BB89" t="e">
        <f t="array" ref="BB89">IF(#REF!="","",SUM(BA89:INDEX(BA89:BA295,MATCH(TRUE,INDEX(BA89:BA295="",0),0))))</f>
        <v>#REF!</v>
      </c>
      <c r="BC89" t="e">
        <f t="shared" si="73"/>
        <v>#REF!</v>
      </c>
      <c r="BE89" t="e">
        <f>IF(#REF!="","",SUM(#REF!))</f>
        <v>#REF!</v>
      </c>
      <c r="BF89" t="e">
        <f t="array" ref="BF89">IF(#REF!="","",SUM(BE89:INDEX(BE89:BE295,MATCH(TRUE,INDEX(BE89:BE295="",0),0))))</f>
        <v>#REF!</v>
      </c>
      <c r="BG89" t="e">
        <f t="shared" si="74"/>
        <v>#REF!</v>
      </c>
      <c r="BI89" t="e">
        <f>IF(#REF!="","",SUM(#REF!))</f>
        <v>#REF!</v>
      </c>
      <c r="BJ89" t="e">
        <f t="array" ref="BJ89">IF(#REF!="","",SUM(BI89:INDEX(BI89:BI295,MATCH(TRUE,INDEX(BI89:BI295="",0),0))))</f>
        <v>#REF!</v>
      </c>
      <c r="BK89" t="e">
        <f t="shared" si="75"/>
        <v>#REF!</v>
      </c>
      <c r="BM89" t="e">
        <f>IF(#REF!="","",SUM(#REF!))</f>
        <v>#REF!</v>
      </c>
      <c r="BN89" t="e">
        <f t="array" ref="BN89">IF(#REF!="","",SUM(BM89:INDEX(BM89:BM295,MATCH(TRUE,INDEX(BM89:BM295="",0),0))))</f>
        <v>#REF!</v>
      </c>
      <c r="BO89" t="e">
        <f t="shared" si="76"/>
        <v>#REF!</v>
      </c>
      <c r="BQ89" t="e">
        <f>IF(#REF!="","",SUM(#REF!))</f>
        <v>#REF!</v>
      </c>
      <c r="BR89" t="e">
        <f t="array" ref="BR89">IF(#REF!="","",SUM(BQ89:INDEX(BQ89:BQ295,MATCH(TRUE,INDEX(BQ89:BQ295="",0),0))))</f>
        <v>#REF!</v>
      </c>
      <c r="BS89" t="e">
        <f t="shared" si="77"/>
        <v>#REF!</v>
      </c>
      <c r="BU89" t="e">
        <f>IF(#REF!="","",SUM(#REF!))</f>
        <v>#REF!</v>
      </c>
      <c r="BV89" t="e">
        <f t="array" ref="BV89">IF(#REF!="","",SUM(BU89:INDEX(BU89:BU295,MATCH(TRUE,INDEX(BU89:BU295="",0),0))))</f>
        <v>#REF!</v>
      </c>
      <c r="BW89" t="e">
        <f t="shared" si="78"/>
        <v>#REF!</v>
      </c>
      <c r="BY89" t="e">
        <f>IF(#REF!="","",SUM(#REF!))</f>
        <v>#REF!</v>
      </c>
      <c r="BZ89" t="e">
        <f t="array" ref="BZ89">IF(#REF!="","",SUM(BY89:INDEX(BY89:BY295,MATCH(TRUE,INDEX(BY89:BY295="",0),0))))</f>
        <v>#REF!</v>
      </c>
      <c r="CA89" t="e">
        <f t="shared" si="79"/>
        <v>#REF!</v>
      </c>
      <c r="CC89" t="e">
        <f>IF(#REF!="","",SUM(#REF!))</f>
        <v>#REF!</v>
      </c>
      <c r="CD89" t="e">
        <f t="array" ref="CD89">IF(#REF!="","",SUM(CC89:INDEX(CC89:CC295,MATCH(TRUE,INDEX(CC89:CC295="",0),0))))</f>
        <v>#REF!</v>
      </c>
      <c r="CE89" t="e">
        <f t="shared" si="40"/>
        <v>#REF!</v>
      </c>
      <c r="CF89" t="str">
        <f t="array" ref="CF89">IFERROR(INDEX($CE$2:$CE$208,SMALL(IF(1-($CE$2:$CE$208=""),IF(1-(#REF!:#REF!&lt;&gt;""),ROW($CE$2:$CE$208)-ROW($CE$2)+1)), ROWS(#REF!:#REF!))),"")</f>
        <v/>
      </c>
      <c r="CG89" t="e">
        <f>IF(#REF!="","",SUM(#REF!))</f>
        <v>#REF!</v>
      </c>
      <c r="CH89" t="e">
        <f t="array" ref="CH89">IF(#REF!="","",SUM(CG89:INDEX(CG89:CG295,MATCH(TRUE,INDEX(CG89:CG295="",0),0))))</f>
        <v>#REF!</v>
      </c>
      <c r="CI89" t="e">
        <f t="shared" si="41"/>
        <v>#REF!</v>
      </c>
      <c r="CJ89" t="str">
        <f t="array" ref="CJ89">IFERROR(INDEX($CI$2:$CI$208,SMALL(IF(1-($CI$2:$CI$208=""),IF(1-(#REF!:#REF!&lt;&gt;""),ROW($CI$2:$CI$208)-ROW($CI$2)+1)), ROWS(#REF!:#REF!))),"")</f>
        <v/>
      </c>
      <c r="CK89" t="e">
        <f>IF(#REF!="","",SUM(#REF!))</f>
        <v>#REF!</v>
      </c>
      <c r="CL89" t="e">
        <f t="array" ref="CL89">IF(#REF!="","",SUM(CK89:INDEX(CK89:CK295,MATCH(TRUE,INDEX(CK89:CK295="",0),0))))</f>
        <v>#REF!</v>
      </c>
      <c r="CM89" t="e">
        <f t="shared" si="42"/>
        <v>#REF!</v>
      </c>
      <c r="CN89" t="str">
        <f t="array" ref="CN89">IFERROR(INDEX($CM$2:$CM$208,SMALL(IF(1-($CM$2:$CM$208=""),IF(1-(#REF!:#REF!&lt;&gt;""),ROW($CM$2:$CM$208)-ROW($CM$2)+1)), ROWS(#REF!:#REF!))),"")</f>
        <v/>
      </c>
      <c r="CO89" t="e">
        <f>IF(#REF!="","",SUM(#REF!))</f>
        <v>#REF!</v>
      </c>
      <c r="CP89" t="e">
        <f t="array" ref="CP89">IF(#REF!="","",SUM(CO89:INDEX(CO89:CO295,MATCH(TRUE,INDEX(CO89:CO295="",0),0))))</f>
        <v>#REF!</v>
      </c>
      <c r="CQ89" t="e">
        <f t="shared" si="43"/>
        <v>#REF!</v>
      </c>
      <c r="CR89" t="str">
        <f t="array" ref="CR89">IFERROR(INDEX($CQ$2:$CQ$208,SMALL(IF(1-($CQ$2:$CQ$208=""),IF(1-(#REF!:#REF!&lt;&gt;""),ROW($CQ$2:$CQ$208)-ROW($CQ$2)+1)), ROWS(#REF!:#REF!))),"")</f>
        <v/>
      </c>
      <c r="CS89" t="e">
        <f>IF(#REF!="","",SUM(#REF!))</f>
        <v>#REF!</v>
      </c>
      <c r="CT89" t="e">
        <f t="array" ref="CT89">IF(#REF!="","",SUM(CS89:INDEX(CS89:CS295,MATCH(TRUE,INDEX(CS89:CS295="",0),0))))</f>
        <v>#REF!</v>
      </c>
      <c r="CU89" t="e">
        <f t="shared" si="44"/>
        <v>#REF!</v>
      </c>
      <c r="CV89" t="str">
        <f t="array" ref="CV89">IFERROR(INDEX($CU$2:$CU$208,SMALL(IF(1-($CU$2:$CU$208=""),IF(1-(#REF!:#REF!&lt;&gt;""),ROW($CU$2:$CU$208)-ROW($CU$2)+1)), ROWS(#REF!:#REF!))),"")</f>
        <v/>
      </c>
      <c r="CW89" t="e">
        <f>IF(#REF!="","",SUM(#REF!))</f>
        <v>#REF!</v>
      </c>
      <c r="CX89" t="e">
        <f t="array" ref="CX89">IF(#REF!="","",SUM(CW89:INDEX(CW89:CW295,MATCH(TRUE,INDEX(CW89:CW295="",0),0))))</f>
        <v>#REF!</v>
      </c>
      <c r="CY89" t="e">
        <f t="shared" si="45"/>
        <v>#REF!</v>
      </c>
      <c r="CZ89" t="str">
        <f t="array" ref="CZ89">IFERROR(INDEX($CY$2:$CY$208,SMALL(IF(1-($CY$2:$CY$208=""),IF(1-(#REF!:#REF!&lt;&gt;""),ROW($CY$2:$CY$208)-ROW($CY$2)+1)), ROWS(#REF!:#REF!))),"")</f>
        <v/>
      </c>
      <c r="DA89" t="e">
        <f>IF(#REF!="","",SUM(#REF!))</f>
        <v>#REF!</v>
      </c>
      <c r="DB89" t="e">
        <f t="array" ref="DB89">IF(#REF!="","",SUM(DA89:INDEX(DA89:DA295,MATCH(TRUE,INDEX(DA89:DA295="",0),0))))</f>
        <v>#REF!</v>
      </c>
      <c r="DC89" t="e">
        <f t="shared" si="46"/>
        <v>#REF!</v>
      </c>
      <c r="DD89" t="str">
        <f t="array" ref="DD89">IFERROR(INDEX($DC$2:$DC$208,SMALL(IF(1-($DC$2:$DC$208=""),IF(1-(#REF!:#REF!&lt;&gt;""),ROW($DC$2:$DC$208)-ROW($DC$2)+1)), ROWS(#REF!:#REF!))),"")</f>
        <v/>
      </c>
      <c r="DE89" t="e">
        <f>IF(#REF!="","",SUM(#REF!))</f>
        <v>#REF!</v>
      </c>
      <c r="DF89" t="e">
        <f t="array" ref="DF89">IF(#REF!="","",SUM(DE89:INDEX(DE89:DE295,MATCH(TRUE,INDEX(DE89:DE295="",0),0))))</f>
        <v>#REF!</v>
      </c>
      <c r="DG89" t="e">
        <f t="shared" si="47"/>
        <v>#REF!</v>
      </c>
      <c r="DH89" t="str">
        <f t="array" ref="DH89">IFERROR(INDEX($DG$2:$DG$208,SMALL(IF(1-($DG$2:$DG$208=""),IF(1-(#REF!:#REF!&lt;&gt;""),ROW($DG$2:$DG$208)-ROW($DG$2)+1)), ROWS(#REF!:#REF!))),"")</f>
        <v/>
      </c>
      <c r="DI89" t="e">
        <f>IF(#REF!="","",SUM(#REF!))</f>
        <v>#REF!</v>
      </c>
      <c r="DJ89" t="e">
        <f t="array" ref="DJ89">IF(#REF!="","",SUM(DI89:INDEX(DI89:DI295,MATCH(TRUE,INDEX(DI89:DI295="",0),0))))</f>
        <v>#REF!</v>
      </c>
      <c r="DK89" t="e">
        <f t="shared" si="48"/>
        <v>#REF!</v>
      </c>
      <c r="DL89" t="str">
        <f t="array" ref="DL89">IFERROR(INDEX($DK$2:$DK$208,SMALL(IF(1-($DK$2:$DK$208=""),IF(1-(#REF!:#REF!&lt;&gt;""),ROW($DK$2:$DK$208)-ROW($DK$2)+1)), ROWS(#REF!:#REF!))),"")</f>
        <v/>
      </c>
      <c r="DM89" t="e">
        <f>IF(#REF!="","",SUM(#REF!))</f>
        <v>#REF!</v>
      </c>
      <c r="DN89" t="e">
        <f t="array" ref="DN89">IF(#REF!="","",SUM(DM89:INDEX(DM89:DM295,MATCH(TRUE,INDEX(DM89:DM295="",0),0))))</f>
        <v>#REF!</v>
      </c>
      <c r="DO89" t="e">
        <f t="shared" si="49"/>
        <v>#REF!</v>
      </c>
      <c r="DP89" t="str">
        <f t="array" ref="DP89">IFERROR(INDEX($DO$2:$DO$208,SMALL(IF(1-($DO$2:$DO$208=""),IF(1-(#REF!:#REF!&lt;&gt;""),ROW($DO$2:$DO$208)-ROW($DO$2)+1)), ROWS(#REF!:#REF!))),"")</f>
        <v/>
      </c>
      <c r="DQ89" t="e">
        <f>IF(#REF!="","",SUM(#REF!))</f>
        <v>#REF!</v>
      </c>
      <c r="DR89" t="e">
        <f t="array" ref="DR89">IF(#REF!="","",SUM(DQ89:INDEX(DQ89:DQ295,MATCH(TRUE,INDEX(DQ89:DQ295="",0),0))))</f>
        <v>#REF!</v>
      </c>
      <c r="DS89" t="e">
        <f t="shared" si="50"/>
        <v>#REF!</v>
      </c>
      <c r="DT89" t="str">
        <f t="array" ref="DT89">IFERROR(INDEX($DS$2:$DS$208,SMALL(IF(1-($DS$2:$DS$208=""),IF(1-(#REF!:#REF!&lt;&gt;""),ROW($DS$2:$DS$208)-ROW($DS$2)+1)), ROWS(#REF!:#REF!))),"")</f>
        <v/>
      </c>
      <c r="DU89" t="e">
        <f>IF(#REF!="","",SUM(#REF!))</f>
        <v>#REF!</v>
      </c>
      <c r="DV89" t="e">
        <f t="array" ref="DV89">IF(#REF!="","",SUM(DU89:INDEX(DU89:DU295,MATCH(TRUE,INDEX(DU89:DU295="",0),0))))</f>
        <v>#REF!</v>
      </c>
      <c r="DW89" t="e">
        <f t="shared" si="51"/>
        <v>#REF!</v>
      </c>
      <c r="DX89" t="str">
        <f t="array" ref="DX89">IFERROR(INDEX($DW$2:$DW$208,SMALL(IF(1-($DW$2:$DW$208=""),IF(1-(#REF!:#REF!&lt;&gt;""),ROW($DW$2:$DW$208)-ROW($DW$2)+1)), ROWS(#REF!:#REF!))),"")</f>
        <v/>
      </c>
      <c r="DY89" t="e">
        <f>IF(#REF!="","",SUM(#REF!))</f>
        <v>#REF!</v>
      </c>
      <c r="DZ89" t="e">
        <f t="array" ref="DZ89">IF(#REF!="","",SUM(DY89:INDEX(DY89:DY295,MATCH(TRUE,INDEX(DY89:DY295="",0),0))))</f>
        <v>#REF!</v>
      </c>
      <c r="EA89" t="e">
        <f t="shared" si="52"/>
        <v>#REF!</v>
      </c>
      <c r="EB89" t="str">
        <f t="array" ref="EB89">IFERROR(INDEX($EA$2:$EA$208,SMALL(IF(1-($EA$2:$EA$208=""),IF(1-(#REF!:#REF!&lt;&gt;""),ROW($EA$2:$EA$208)-ROW($EA$2)+1)), ROWS(#REF!:#REF!))),"")</f>
        <v/>
      </c>
      <c r="EC89" t="e">
        <f>IF(#REF!="","",SUM(#REF!))</f>
        <v>#REF!</v>
      </c>
      <c r="ED89" t="e">
        <f t="array" ref="ED89">IF(#REF!="","",SUM(EC89:INDEX(EC89:EC295,MATCH(TRUE,INDEX(EC89:EC295="",0),0))))</f>
        <v>#REF!</v>
      </c>
      <c r="EE89" t="e">
        <f t="shared" si="53"/>
        <v>#REF!</v>
      </c>
      <c r="EF89" t="str">
        <f t="array" ref="EF89">IFERROR(INDEX($EE$2:$EE$208,SMALL(IF(1-($EE$2:$EE$208=""),IF(1-(#REF!:#REF!&lt;&gt;""),ROW($EE$2:$EE$208)-ROW($EE$2)+1)), ROWS(#REF!:#REF!))),"")</f>
        <v/>
      </c>
      <c r="EG89" t="e">
        <f>IF(#REF!="","",SUM(#REF!))</f>
        <v>#REF!</v>
      </c>
      <c r="EH89" t="e">
        <f t="array" ref="EH89">IF(#REF!="","",SUM(EG89:INDEX(EG89:EG295,MATCH(TRUE,INDEX(EG89:EG295="",0),0))))</f>
        <v>#REF!</v>
      </c>
      <c r="EI89" t="e">
        <f t="shared" si="54"/>
        <v>#REF!</v>
      </c>
      <c r="EJ89" t="str">
        <f t="array" ref="EJ89">IFERROR(INDEX($EI$2:$EI$208,SMALL(IF(1-($EI$2:$EI$208=""),IF(1-(#REF!:#REF!&lt;&gt;""),ROW($EI$2:$EI$208)-ROW($EI$2)+1)), ROWS(#REF!:#REF!))),"")</f>
        <v/>
      </c>
      <c r="EK89" t="e">
        <f>IF(#REF!="","",SUM(#REF!))</f>
        <v>#REF!</v>
      </c>
      <c r="EL89" t="e">
        <f t="array" ref="EL89">IF(#REF!="","",SUM(EK89:INDEX(EK89:EK295,MATCH(TRUE,INDEX(EK89:EK295="",0),0))))</f>
        <v>#REF!</v>
      </c>
      <c r="EM89" t="e">
        <f t="shared" si="55"/>
        <v>#REF!</v>
      </c>
      <c r="EN89" t="str">
        <f t="array" ref="EN89">IFERROR(INDEX($EM$2:$EM$208,SMALL(IF(1-($EM$2:$EM$208=""),IF(1-(#REF!:#REF!&lt;&gt;""),ROW($EM$2:$EM$208)-ROW($EM$2)+1)), ROWS(#REF!:#REF!))),"")</f>
        <v/>
      </c>
      <c r="EO89" t="e">
        <f>IF(#REF!="","",SUM(#REF!))</f>
        <v>#REF!</v>
      </c>
      <c r="EP89" t="e">
        <f t="array" ref="EP89">IF(#REF!="","",SUM(EO89:INDEX(EO89:EO295,MATCH(TRUE,INDEX(EO89:EO295="",0),0))))</f>
        <v>#REF!</v>
      </c>
      <c r="EQ89" t="e">
        <f t="shared" si="56"/>
        <v>#REF!</v>
      </c>
      <c r="ER89" t="str">
        <f t="array" ref="ER89">IFERROR(INDEX($EQ$2:$EQ$208,SMALL(IF(1-($EQ$2:$EQ$208=""),IF(1-(#REF!:#REF!&lt;&gt;""),ROW($EQ$2:$EQ$208)-ROW($EQ$2)+1)), ROWS(#REF!:#REF!))),"")</f>
        <v/>
      </c>
      <c r="ES89" t="e">
        <f>IF(#REF!="","",SUM(#REF!))</f>
        <v>#REF!</v>
      </c>
      <c r="ET89" t="e">
        <f t="array" ref="ET89">IF(#REF!="","",SUM(ES89:INDEX(ES89:ES295,MATCH(TRUE,INDEX(ES89:ES295="",0),0))))</f>
        <v>#REF!</v>
      </c>
      <c r="EU89" t="e">
        <f t="shared" si="57"/>
        <v>#REF!</v>
      </c>
      <c r="EV89" t="str">
        <f t="array" ref="EV89">IFERROR(INDEX($EU$2:$EU$208,SMALL(IF(1-($EU$2:$EU$208=""),IF(1-(#REF!:#REF!&lt;&gt;""),ROW($EU$2:$EU$208)-ROW($EU$2)+1)), ROWS(#REF!:#REF!))),"")</f>
        <v/>
      </c>
      <c r="EW89" t="e">
        <f>IF(#REF!="","",SUM(#REF!))</f>
        <v>#REF!</v>
      </c>
      <c r="EX89" t="e">
        <f t="array" ref="EX89">IF(#REF!="","",SUM(EW89:INDEX(EW89:EW295,MATCH(TRUE,INDEX(EW89:EW295="",0),0))))</f>
        <v>#REF!</v>
      </c>
      <c r="EY89" t="e">
        <f t="shared" si="58"/>
        <v>#REF!</v>
      </c>
      <c r="EZ89" t="str">
        <f t="array" ref="EZ89">IFERROR(INDEX($EY$2:$EY$208,SMALL(IF(1-($EY$2:$EY$208=""),IF(1-(#REF!:#REF!&lt;&gt;""),ROW($EY$2:$EY$208)-ROW($EY$2)+1)), ROWS(#REF!:#REF!))),"")</f>
        <v/>
      </c>
      <c r="FA89" t="e">
        <f>IF(#REF!="","",SUM(#REF!))</f>
        <v>#REF!</v>
      </c>
      <c r="FB89" t="e">
        <f t="array" ref="FB89">IF(#REF!="","",SUM(FA89:INDEX(FA89:FA295,MATCH(TRUE,INDEX(FA89:FA295="",0),0))))</f>
        <v>#REF!</v>
      </c>
      <c r="FC89" t="e">
        <f t="shared" si="59"/>
        <v>#REF!</v>
      </c>
      <c r="FD89" t="str">
        <f t="array" ref="FD89">IFERROR(INDEX($FC$2:$FC$208,SMALL(IF(1-($FC$2:$FC$208=""),IF(1-(#REF!:#REF!&lt;&gt;""),ROW($FC$2:$FC$208)-ROW($FC$2)+1)), ROWS(#REF!:#REF!))),"")</f>
        <v/>
      </c>
    </row>
    <row r="90" spans="1:160" x14ac:dyDescent="0.25">
      <c r="A90" t="e">
        <f>IF(#REF!="","",SUM(#REF!))</f>
        <v>#REF!</v>
      </c>
      <c r="B90" t="e">
        <f t="array" ref="B90">IF(#REF!="","",SUM($A90:INDEX(A90:$A$208,MATCH(TRUE,INDEX($A90:$A$208="",0),0))))</f>
        <v>#REF!</v>
      </c>
      <c r="C90" t="e">
        <f t="shared" si="60"/>
        <v>#REF!</v>
      </c>
      <c r="E90" t="e">
        <f>IF(#REF!="","",SUM(#REF!))</f>
        <v>#REF!</v>
      </c>
      <c r="F90" t="e">
        <f t="array" ref="F90">IF(#REF!="","",SUM($E90:INDEX(E90:$E$208,MATCH(TRUE,INDEX($E90:$E$208="",0),0))))</f>
        <v>#REF!</v>
      </c>
      <c r="G90" t="e">
        <f t="shared" si="61"/>
        <v>#REF!</v>
      </c>
      <c r="I90" t="e">
        <f>IF(#REF!="","",SUM(#REF!))</f>
        <v>#REF!</v>
      </c>
      <c r="J90" t="e">
        <f t="array" ref="J90">IF(#REF!="","",SUM(I90:INDEX(I90:I296,MATCH(TRUE,INDEX(I90:I296="",0),0))))</f>
        <v>#REF!</v>
      </c>
      <c r="K90" t="e">
        <f t="shared" si="62"/>
        <v>#REF!</v>
      </c>
      <c r="M90" t="e">
        <f>IF(#REF!="","",SUM(#REF!))</f>
        <v>#REF!</v>
      </c>
      <c r="N90" t="e">
        <f t="array" ref="N90">IF(#REF!="","",SUM(M90:INDEX(M90:M296,MATCH(TRUE,INDEX(M90:M296="",0),0))))</f>
        <v>#REF!</v>
      </c>
      <c r="O90" t="e">
        <f t="shared" si="63"/>
        <v>#REF!</v>
      </c>
      <c r="Q90" t="e">
        <f>IF(#REF!="","",SUM(#REF!))</f>
        <v>#REF!</v>
      </c>
      <c r="R90" t="e">
        <f t="array" ref="R90">IF(#REF!="","",SUM(Q90:INDEX(Q90:Q296,MATCH(TRUE,INDEX(Q90:Q296="",0),0))))</f>
        <v>#REF!</v>
      </c>
      <c r="S90" t="e">
        <f t="shared" si="64"/>
        <v>#REF!</v>
      </c>
      <c r="U90" t="e">
        <f>IF(#REF!="","",SUM(#REF!))</f>
        <v>#REF!</v>
      </c>
      <c r="V90" t="e">
        <f t="array" ref="V90">IF(#REF!="","",SUM(U90:INDEX(U90:U296,MATCH(TRUE,INDEX(U90:U296="",0),0))))</f>
        <v>#REF!</v>
      </c>
      <c r="W90" t="e">
        <f t="shared" si="65"/>
        <v>#REF!</v>
      </c>
      <c r="Y90" t="e">
        <f>IF(#REF!="","",SUM(#REF!))</f>
        <v>#REF!</v>
      </c>
      <c r="Z90" t="e">
        <f t="array" ref="Z90">IF(#REF!="","",SUM(Y90:INDEX(Y90:Y296,MATCH(TRUE,INDEX(Y90:Y296="",0),0))))</f>
        <v>#REF!</v>
      </c>
      <c r="AA90" t="e">
        <f t="shared" si="66"/>
        <v>#REF!</v>
      </c>
      <c r="AC90" t="e">
        <f>IF(#REF!="","",SUM(#REF!))</f>
        <v>#REF!</v>
      </c>
      <c r="AD90" t="e">
        <f t="array" ref="AD90">IF(#REF!="","",SUM(AC90:INDEX(AC90:AC296,MATCH(TRUE,INDEX(AC90:AC296="",0),0))))</f>
        <v>#REF!</v>
      </c>
      <c r="AE90" t="e">
        <f t="shared" si="67"/>
        <v>#REF!</v>
      </c>
      <c r="AG90" t="e">
        <f>IF(#REF!="","",SUM(#REF!))</f>
        <v>#REF!</v>
      </c>
      <c r="AH90" t="e">
        <f t="array" ref="AH90">IF(#REF!="","",SUM(AG90:INDEX(AG90:AG296,MATCH(TRUE,INDEX(AG90:AG296="",0),0))))</f>
        <v>#REF!</v>
      </c>
      <c r="AI90" t="e">
        <f t="shared" si="68"/>
        <v>#REF!</v>
      </c>
      <c r="AK90" t="e">
        <f>IF(#REF!="","",SUM(#REF!))</f>
        <v>#REF!</v>
      </c>
      <c r="AL90" t="e">
        <f t="array" ref="AL90">IF(#REF!="","",SUM(AK90:INDEX(AK90:AK296,MATCH(TRUE,INDEX(AK90:AK296="",0),0))))</f>
        <v>#REF!</v>
      </c>
      <c r="AM90" t="e">
        <f t="shared" si="69"/>
        <v>#REF!</v>
      </c>
      <c r="AO90" t="e">
        <f>IF(#REF!="","",SUM(#REF!))</f>
        <v>#REF!</v>
      </c>
      <c r="AP90" t="e">
        <f t="array" ref="AP90">IF(#REF!="","",SUM(AO90:INDEX(AO90:AO296,MATCH(TRUE,INDEX(AO90:AO296="",0),0))))</f>
        <v>#REF!</v>
      </c>
      <c r="AQ90" t="e">
        <f t="shared" si="70"/>
        <v>#REF!</v>
      </c>
      <c r="AS90" t="e">
        <f>IF(#REF!="","",SUM(#REF!))</f>
        <v>#REF!</v>
      </c>
      <c r="AT90" t="e">
        <f t="array" ref="AT90">IF(#REF!="","",SUM(AS90:INDEX(AS90:AS296,MATCH(TRUE,INDEX(AS90:AS296="",0),0))))</f>
        <v>#REF!</v>
      </c>
      <c r="AU90" t="e">
        <f t="shared" si="71"/>
        <v>#REF!</v>
      </c>
      <c r="AW90" t="e">
        <f>IF(#REF!="","",SUM(#REF!))</f>
        <v>#REF!</v>
      </c>
      <c r="AX90" t="e">
        <f t="array" ref="AX90">IF(#REF!="","",SUM(AW90:INDEX(AW90:AW296,MATCH(TRUE,INDEX(AW90:AW296="",0),0))))</f>
        <v>#REF!</v>
      </c>
      <c r="AY90" t="e">
        <f t="shared" si="72"/>
        <v>#REF!</v>
      </c>
      <c r="BA90" t="e">
        <f>IF(#REF!="","",SUM(#REF!))</f>
        <v>#REF!</v>
      </c>
      <c r="BB90" t="e">
        <f t="array" ref="BB90">IF(#REF!="","",SUM(BA90:INDEX(BA90:BA296,MATCH(TRUE,INDEX(BA90:BA296="",0),0))))</f>
        <v>#REF!</v>
      </c>
      <c r="BC90" t="e">
        <f t="shared" si="73"/>
        <v>#REF!</v>
      </c>
      <c r="BE90" t="e">
        <f>IF(#REF!="","",SUM(#REF!))</f>
        <v>#REF!</v>
      </c>
      <c r="BF90" t="e">
        <f t="array" ref="BF90">IF(#REF!="","",SUM(BE90:INDEX(BE90:BE296,MATCH(TRUE,INDEX(BE90:BE296="",0),0))))</f>
        <v>#REF!</v>
      </c>
      <c r="BG90" t="e">
        <f t="shared" si="74"/>
        <v>#REF!</v>
      </c>
      <c r="BI90" t="e">
        <f>IF(#REF!="","",SUM(#REF!))</f>
        <v>#REF!</v>
      </c>
      <c r="BJ90" t="e">
        <f t="array" ref="BJ90">IF(#REF!="","",SUM(BI90:INDEX(BI90:BI296,MATCH(TRUE,INDEX(BI90:BI296="",0),0))))</f>
        <v>#REF!</v>
      </c>
      <c r="BK90" t="e">
        <f t="shared" si="75"/>
        <v>#REF!</v>
      </c>
      <c r="BM90" t="e">
        <f>IF(#REF!="","",SUM(#REF!))</f>
        <v>#REF!</v>
      </c>
      <c r="BN90" t="e">
        <f t="array" ref="BN90">IF(#REF!="","",SUM(BM90:INDEX(BM90:BM296,MATCH(TRUE,INDEX(BM90:BM296="",0),0))))</f>
        <v>#REF!</v>
      </c>
      <c r="BO90" t="e">
        <f t="shared" si="76"/>
        <v>#REF!</v>
      </c>
      <c r="BQ90" t="e">
        <f>IF(#REF!="","",SUM(#REF!))</f>
        <v>#REF!</v>
      </c>
      <c r="BR90" t="e">
        <f t="array" ref="BR90">IF(#REF!="","",SUM(BQ90:INDEX(BQ90:BQ296,MATCH(TRUE,INDEX(BQ90:BQ296="",0),0))))</f>
        <v>#REF!</v>
      </c>
      <c r="BS90" t="e">
        <f t="shared" si="77"/>
        <v>#REF!</v>
      </c>
      <c r="BU90" t="e">
        <f>IF(#REF!="","",SUM(#REF!))</f>
        <v>#REF!</v>
      </c>
      <c r="BV90" t="e">
        <f t="array" ref="BV90">IF(#REF!="","",SUM(BU90:INDEX(BU90:BU296,MATCH(TRUE,INDEX(BU90:BU296="",0),0))))</f>
        <v>#REF!</v>
      </c>
      <c r="BW90" t="e">
        <f t="shared" si="78"/>
        <v>#REF!</v>
      </c>
      <c r="BY90" t="e">
        <f>IF(#REF!="","",SUM(#REF!))</f>
        <v>#REF!</v>
      </c>
      <c r="BZ90" t="e">
        <f t="array" ref="BZ90">IF(#REF!="","",SUM(BY90:INDEX(BY90:BY296,MATCH(TRUE,INDEX(BY90:BY296="",0),0))))</f>
        <v>#REF!</v>
      </c>
      <c r="CA90" t="e">
        <f t="shared" si="79"/>
        <v>#REF!</v>
      </c>
      <c r="CC90" t="e">
        <f>IF(#REF!="","",SUM(#REF!))</f>
        <v>#REF!</v>
      </c>
      <c r="CD90" t="e">
        <f t="array" ref="CD90">IF(#REF!="","",SUM(CC90:INDEX(CC90:CC296,MATCH(TRUE,INDEX(CC90:CC296="",0),0))))</f>
        <v>#REF!</v>
      </c>
      <c r="CE90" t="e">
        <f t="shared" si="40"/>
        <v>#REF!</v>
      </c>
      <c r="CF90" t="str">
        <f t="array" ref="CF90">IFERROR(INDEX($CE$2:$CE$208,SMALL(IF(1-($CE$2:$CE$208=""),IF(1-(#REF!:#REF!&lt;&gt;""),ROW($CE$2:$CE$208)-ROW($CE$2)+1)), ROWS(#REF!:#REF!))),"")</f>
        <v/>
      </c>
      <c r="CG90" t="e">
        <f>IF(#REF!="","",SUM(#REF!))</f>
        <v>#REF!</v>
      </c>
      <c r="CH90" t="e">
        <f t="array" ref="CH90">IF(#REF!="","",SUM(CG90:INDEX(CG90:CG296,MATCH(TRUE,INDEX(CG90:CG296="",0),0))))</f>
        <v>#REF!</v>
      </c>
      <c r="CI90" t="e">
        <f t="shared" si="41"/>
        <v>#REF!</v>
      </c>
      <c r="CJ90" t="str">
        <f t="array" ref="CJ90">IFERROR(INDEX($CI$2:$CI$208,SMALL(IF(1-($CI$2:$CI$208=""),IF(1-(#REF!:#REF!&lt;&gt;""),ROW($CI$2:$CI$208)-ROW($CI$2)+1)), ROWS(#REF!:#REF!))),"")</f>
        <v/>
      </c>
      <c r="CK90" t="e">
        <f>IF(#REF!="","",SUM(#REF!))</f>
        <v>#REF!</v>
      </c>
      <c r="CL90" t="e">
        <f t="array" ref="CL90">IF(#REF!="","",SUM(CK90:INDEX(CK90:CK296,MATCH(TRUE,INDEX(CK90:CK296="",0),0))))</f>
        <v>#REF!</v>
      </c>
      <c r="CM90" t="e">
        <f t="shared" si="42"/>
        <v>#REF!</v>
      </c>
      <c r="CN90" t="str">
        <f t="array" ref="CN90">IFERROR(INDEX($CM$2:$CM$208,SMALL(IF(1-($CM$2:$CM$208=""),IF(1-(#REF!:#REF!&lt;&gt;""),ROW($CM$2:$CM$208)-ROW($CM$2)+1)), ROWS(#REF!:#REF!))),"")</f>
        <v/>
      </c>
      <c r="CO90" t="e">
        <f>IF(#REF!="","",SUM(#REF!))</f>
        <v>#REF!</v>
      </c>
      <c r="CP90" t="e">
        <f t="array" ref="CP90">IF(#REF!="","",SUM(CO90:INDEX(CO90:CO296,MATCH(TRUE,INDEX(CO90:CO296="",0),0))))</f>
        <v>#REF!</v>
      </c>
      <c r="CQ90" t="e">
        <f t="shared" si="43"/>
        <v>#REF!</v>
      </c>
      <c r="CR90" t="str">
        <f t="array" ref="CR90">IFERROR(INDEX($CQ$2:$CQ$208,SMALL(IF(1-($CQ$2:$CQ$208=""),IF(1-(#REF!:#REF!&lt;&gt;""),ROW($CQ$2:$CQ$208)-ROW($CQ$2)+1)), ROWS(#REF!:#REF!))),"")</f>
        <v/>
      </c>
      <c r="CS90" t="e">
        <f>IF(#REF!="","",SUM(#REF!))</f>
        <v>#REF!</v>
      </c>
      <c r="CT90" t="e">
        <f t="array" ref="CT90">IF(#REF!="","",SUM(CS90:INDEX(CS90:CS296,MATCH(TRUE,INDEX(CS90:CS296="",0),0))))</f>
        <v>#REF!</v>
      </c>
      <c r="CU90" t="e">
        <f t="shared" si="44"/>
        <v>#REF!</v>
      </c>
      <c r="CV90" t="str">
        <f t="array" ref="CV90">IFERROR(INDEX($CU$2:$CU$208,SMALL(IF(1-($CU$2:$CU$208=""),IF(1-(#REF!:#REF!&lt;&gt;""),ROW($CU$2:$CU$208)-ROW($CU$2)+1)), ROWS(#REF!:#REF!))),"")</f>
        <v/>
      </c>
      <c r="CW90" t="e">
        <f>IF(#REF!="","",SUM(#REF!))</f>
        <v>#REF!</v>
      </c>
      <c r="CX90" t="e">
        <f t="array" ref="CX90">IF(#REF!="","",SUM(CW90:INDEX(CW90:CW296,MATCH(TRUE,INDEX(CW90:CW296="",0),0))))</f>
        <v>#REF!</v>
      </c>
      <c r="CY90" t="e">
        <f t="shared" si="45"/>
        <v>#REF!</v>
      </c>
      <c r="CZ90" t="str">
        <f t="array" ref="CZ90">IFERROR(INDEX($CY$2:$CY$208,SMALL(IF(1-($CY$2:$CY$208=""),IF(1-(#REF!:#REF!&lt;&gt;""),ROW($CY$2:$CY$208)-ROW($CY$2)+1)), ROWS(#REF!:#REF!))),"")</f>
        <v/>
      </c>
      <c r="DA90" t="e">
        <f>IF(#REF!="","",SUM(#REF!))</f>
        <v>#REF!</v>
      </c>
      <c r="DB90" t="e">
        <f t="array" ref="DB90">IF(#REF!="","",SUM(DA90:INDEX(DA90:DA296,MATCH(TRUE,INDEX(DA90:DA296="",0),0))))</f>
        <v>#REF!</v>
      </c>
      <c r="DC90" t="e">
        <f t="shared" si="46"/>
        <v>#REF!</v>
      </c>
      <c r="DD90" t="str">
        <f t="array" ref="DD90">IFERROR(INDEX($DC$2:$DC$208,SMALL(IF(1-($DC$2:$DC$208=""),IF(1-(#REF!:#REF!&lt;&gt;""),ROW($DC$2:$DC$208)-ROW($DC$2)+1)), ROWS(#REF!:#REF!))),"")</f>
        <v/>
      </c>
      <c r="DE90" t="e">
        <f>IF(#REF!="","",SUM(#REF!))</f>
        <v>#REF!</v>
      </c>
      <c r="DF90" t="e">
        <f t="array" ref="DF90">IF(#REF!="","",SUM(DE90:INDEX(DE90:DE296,MATCH(TRUE,INDEX(DE90:DE296="",0),0))))</f>
        <v>#REF!</v>
      </c>
      <c r="DG90" t="e">
        <f t="shared" si="47"/>
        <v>#REF!</v>
      </c>
      <c r="DH90" t="str">
        <f t="array" ref="DH90">IFERROR(INDEX($DG$2:$DG$208,SMALL(IF(1-($DG$2:$DG$208=""),IF(1-(#REF!:#REF!&lt;&gt;""),ROW($DG$2:$DG$208)-ROW($DG$2)+1)), ROWS(#REF!:#REF!))),"")</f>
        <v/>
      </c>
      <c r="DI90" t="e">
        <f>IF(#REF!="","",SUM(#REF!))</f>
        <v>#REF!</v>
      </c>
      <c r="DJ90" t="e">
        <f t="array" ref="DJ90">IF(#REF!="","",SUM(DI90:INDEX(DI90:DI296,MATCH(TRUE,INDEX(DI90:DI296="",0),0))))</f>
        <v>#REF!</v>
      </c>
      <c r="DK90" t="e">
        <f t="shared" si="48"/>
        <v>#REF!</v>
      </c>
      <c r="DL90" t="str">
        <f t="array" ref="DL90">IFERROR(INDEX($DK$2:$DK$208,SMALL(IF(1-($DK$2:$DK$208=""),IF(1-(#REF!:#REF!&lt;&gt;""),ROW($DK$2:$DK$208)-ROW($DK$2)+1)), ROWS(#REF!:#REF!))),"")</f>
        <v/>
      </c>
      <c r="DM90" t="e">
        <f>IF(#REF!="","",SUM(#REF!))</f>
        <v>#REF!</v>
      </c>
      <c r="DN90" t="e">
        <f t="array" ref="DN90">IF(#REF!="","",SUM(DM90:INDEX(DM90:DM296,MATCH(TRUE,INDEX(DM90:DM296="",0),0))))</f>
        <v>#REF!</v>
      </c>
      <c r="DO90" t="e">
        <f t="shared" si="49"/>
        <v>#REF!</v>
      </c>
      <c r="DP90" t="str">
        <f t="array" ref="DP90">IFERROR(INDEX($DO$2:$DO$208,SMALL(IF(1-($DO$2:$DO$208=""),IF(1-(#REF!:#REF!&lt;&gt;""),ROW($DO$2:$DO$208)-ROW($DO$2)+1)), ROWS(#REF!:#REF!))),"")</f>
        <v/>
      </c>
      <c r="DQ90" t="e">
        <f>IF(#REF!="","",SUM(#REF!))</f>
        <v>#REF!</v>
      </c>
      <c r="DR90" t="e">
        <f t="array" ref="DR90">IF(#REF!="","",SUM(DQ90:INDEX(DQ90:DQ296,MATCH(TRUE,INDEX(DQ90:DQ296="",0),0))))</f>
        <v>#REF!</v>
      </c>
      <c r="DS90" t="e">
        <f t="shared" si="50"/>
        <v>#REF!</v>
      </c>
      <c r="DT90" t="str">
        <f t="array" ref="DT90">IFERROR(INDEX($DS$2:$DS$208,SMALL(IF(1-($DS$2:$DS$208=""),IF(1-(#REF!:#REF!&lt;&gt;""),ROW($DS$2:$DS$208)-ROW($DS$2)+1)), ROWS(#REF!:#REF!))),"")</f>
        <v/>
      </c>
      <c r="DU90" t="e">
        <f>IF(#REF!="","",SUM(#REF!))</f>
        <v>#REF!</v>
      </c>
      <c r="DV90" t="e">
        <f t="array" ref="DV90">IF(#REF!="","",SUM(DU90:INDEX(DU90:DU296,MATCH(TRUE,INDEX(DU90:DU296="",0),0))))</f>
        <v>#REF!</v>
      </c>
      <c r="DW90" t="e">
        <f t="shared" si="51"/>
        <v>#REF!</v>
      </c>
      <c r="DX90" t="str">
        <f t="array" ref="DX90">IFERROR(INDEX($DW$2:$DW$208,SMALL(IF(1-($DW$2:$DW$208=""),IF(1-(#REF!:#REF!&lt;&gt;""),ROW($DW$2:$DW$208)-ROW($DW$2)+1)), ROWS(#REF!:#REF!))),"")</f>
        <v/>
      </c>
      <c r="DY90" t="e">
        <f>IF(#REF!="","",SUM(#REF!))</f>
        <v>#REF!</v>
      </c>
      <c r="DZ90" t="e">
        <f t="array" ref="DZ90">IF(#REF!="","",SUM(DY90:INDEX(DY90:DY296,MATCH(TRUE,INDEX(DY90:DY296="",0),0))))</f>
        <v>#REF!</v>
      </c>
      <c r="EA90" t="e">
        <f t="shared" si="52"/>
        <v>#REF!</v>
      </c>
      <c r="EB90" t="str">
        <f t="array" ref="EB90">IFERROR(INDEX($EA$2:$EA$208,SMALL(IF(1-($EA$2:$EA$208=""),IF(1-(#REF!:#REF!&lt;&gt;""),ROW($EA$2:$EA$208)-ROW($EA$2)+1)), ROWS(#REF!:#REF!))),"")</f>
        <v/>
      </c>
      <c r="EC90" t="e">
        <f>IF(#REF!="","",SUM(#REF!))</f>
        <v>#REF!</v>
      </c>
      <c r="ED90" t="e">
        <f t="array" ref="ED90">IF(#REF!="","",SUM(EC90:INDEX(EC90:EC296,MATCH(TRUE,INDEX(EC90:EC296="",0),0))))</f>
        <v>#REF!</v>
      </c>
      <c r="EE90" t="e">
        <f t="shared" si="53"/>
        <v>#REF!</v>
      </c>
      <c r="EF90" t="str">
        <f t="array" ref="EF90">IFERROR(INDEX($EE$2:$EE$208,SMALL(IF(1-($EE$2:$EE$208=""),IF(1-(#REF!:#REF!&lt;&gt;""),ROW($EE$2:$EE$208)-ROW($EE$2)+1)), ROWS(#REF!:#REF!))),"")</f>
        <v/>
      </c>
      <c r="EG90" t="e">
        <f>IF(#REF!="","",SUM(#REF!))</f>
        <v>#REF!</v>
      </c>
      <c r="EH90" t="e">
        <f t="array" ref="EH90">IF(#REF!="","",SUM(EG90:INDEX(EG90:EG296,MATCH(TRUE,INDEX(EG90:EG296="",0),0))))</f>
        <v>#REF!</v>
      </c>
      <c r="EI90" t="e">
        <f t="shared" si="54"/>
        <v>#REF!</v>
      </c>
      <c r="EJ90" t="str">
        <f t="array" ref="EJ90">IFERROR(INDEX($EI$2:$EI$208,SMALL(IF(1-($EI$2:$EI$208=""),IF(1-(#REF!:#REF!&lt;&gt;""),ROW($EI$2:$EI$208)-ROW($EI$2)+1)), ROWS(#REF!:#REF!))),"")</f>
        <v/>
      </c>
      <c r="EK90" t="e">
        <f>IF(#REF!="","",SUM(#REF!))</f>
        <v>#REF!</v>
      </c>
      <c r="EL90" t="e">
        <f t="array" ref="EL90">IF(#REF!="","",SUM(EK90:INDEX(EK90:EK296,MATCH(TRUE,INDEX(EK90:EK296="",0),0))))</f>
        <v>#REF!</v>
      </c>
      <c r="EM90" t="e">
        <f t="shared" si="55"/>
        <v>#REF!</v>
      </c>
      <c r="EN90" t="str">
        <f t="array" ref="EN90">IFERROR(INDEX($EM$2:$EM$208,SMALL(IF(1-($EM$2:$EM$208=""),IF(1-(#REF!:#REF!&lt;&gt;""),ROW($EM$2:$EM$208)-ROW($EM$2)+1)), ROWS(#REF!:#REF!))),"")</f>
        <v/>
      </c>
      <c r="EO90" t="e">
        <f>IF(#REF!="","",SUM(#REF!))</f>
        <v>#REF!</v>
      </c>
      <c r="EP90" t="e">
        <f t="array" ref="EP90">IF(#REF!="","",SUM(EO90:INDEX(EO90:EO296,MATCH(TRUE,INDEX(EO90:EO296="",0),0))))</f>
        <v>#REF!</v>
      </c>
      <c r="EQ90" t="e">
        <f t="shared" si="56"/>
        <v>#REF!</v>
      </c>
      <c r="ER90" t="str">
        <f t="array" ref="ER90">IFERROR(INDEX($EQ$2:$EQ$208,SMALL(IF(1-($EQ$2:$EQ$208=""),IF(1-(#REF!:#REF!&lt;&gt;""),ROW($EQ$2:$EQ$208)-ROW($EQ$2)+1)), ROWS(#REF!:#REF!))),"")</f>
        <v/>
      </c>
      <c r="ES90" t="e">
        <f>IF(#REF!="","",SUM(#REF!))</f>
        <v>#REF!</v>
      </c>
      <c r="ET90" t="e">
        <f t="array" ref="ET90">IF(#REF!="","",SUM(ES90:INDEX(ES90:ES296,MATCH(TRUE,INDEX(ES90:ES296="",0),0))))</f>
        <v>#REF!</v>
      </c>
      <c r="EU90" t="e">
        <f t="shared" si="57"/>
        <v>#REF!</v>
      </c>
      <c r="EV90" t="str">
        <f t="array" ref="EV90">IFERROR(INDEX($EU$2:$EU$208,SMALL(IF(1-($EU$2:$EU$208=""),IF(1-(#REF!:#REF!&lt;&gt;""),ROW($EU$2:$EU$208)-ROW($EU$2)+1)), ROWS(#REF!:#REF!))),"")</f>
        <v/>
      </c>
      <c r="EW90" t="e">
        <f>IF(#REF!="","",SUM(#REF!))</f>
        <v>#REF!</v>
      </c>
      <c r="EX90" t="e">
        <f t="array" ref="EX90">IF(#REF!="","",SUM(EW90:INDEX(EW90:EW296,MATCH(TRUE,INDEX(EW90:EW296="",0),0))))</f>
        <v>#REF!</v>
      </c>
      <c r="EY90" t="e">
        <f t="shared" si="58"/>
        <v>#REF!</v>
      </c>
      <c r="EZ90" t="str">
        <f t="array" ref="EZ90">IFERROR(INDEX($EY$2:$EY$208,SMALL(IF(1-($EY$2:$EY$208=""),IF(1-(#REF!:#REF!&lt;&gt;""),ROW($EY$2:$EY$208)-ROW($EY$2)+1)), ROWS(#REF!:#REF!))),"")</f>
        <v/>
      </c>
      <c r="FA90" t="e">
        <f>IF(#REF!="","",SUM(#REF!))</f>
        <v>#REF!</v>
      </c>
      <c r="FB90" t="e">
        <f t="array" ref="FB90">IF(#REF!="","",SUM(FA90:INDEX(FA90:FA296,MATCH(TRUE,INDEX(FA90:FA296="",0),0))))</f>
        <v>#REF!</v>
      </c>
      <c r="FC90" t="e">
        <f t="shared" si="59"/>
        <v>#REF!</v>
      </c>
      <c r="FD90" t="str">
        <f t="array" ref="FD90">IFERROR(INDEX($FC$2:$FC$208,SMALL(IF(1-($FC$2:$FC$208=""),IF(1-(#REF!:#REF!&lt;&gt;""),ROW($FC$2:$FC$208)-ROW($FC$2)+1)), ROWS(#REF!:#REF!))),"")</f>
        <v/>
      </c>
    </row>
    <row r="91" spans="1:160" x14ac:dyDescent="0.25">
      <c r="A91" t="e">
        <f>IF(#REF!="","",SUM(#REF!))</f>
        <v>#REF!</v>
      </c>
      <c r="B91" t="e">
        <f t="array" ref="B91">IF(#REF!="","",SUM($A91:INDEX(A91:$A$208,MATCH(TRUE,INDEX($A91:$A$208="",0),0))))</f>
        <v>#REF!</v>
      </c>
      <c r="C91" t="e">
        <f t="shared" si="60"/>
        <v>#REF!</v>
      </c>
      <c r="E91" t="e">
        <f>IF(#REF!="","",SUM(#REF!))</f>
        <v>#REF!</v>
      </c>
      <c r="F91" t="e">
        <f t="array" ref="F91">IF(#REF!="","",SUM($E91:INDEX(E91:$E$208,MATCH(TRUE,INDEX($E91:$E$208="",0),0))))</f>
        <v>#REF!</v>
      </c>
      <c r="G91" t="e">
        <f t="shared" si="61"/>
        <v>#REF!</v>
      </c>
      <c r="I91" t="e">
        <f>IF(#REF!="","",SUM(#REF!))</f>
        <v>#REF!</v>
      </c>
      <c r="J91" t="e">
        <f t="array" ref="J91">IF(#REF!="","",SUM(I91:INDEX(I91:I297,MATCH(TRUE,INDEX(I91:I297="",0),0))))</f>
        <v>#REF!</v>
      </c>
      <c r="K91" t="e">
        <f t="shared" si="62"/>
        <v>#REF!</v>
      </c>
      <c r="M91" t="e">
        <f>IF(#REF!="","",SUM(#REF!))</f>
        <v>#REF!</v>
      </c>
      <c r="N91" t="e">
        <f t="array" ref="N91">IF(#REF!="","",SUM(M91:INDEX(M91:M297,MATCH(TRUE,INDEX(M91:M297="",0),0))))</f>
        <v>#REF!</v>
      </c>
      <c r="O91" t="e">
        <f t="shared" si="63"/>
        <v>#REF!</v>
      </c>
      <c r="Q91" t="e">
        <f>IF(#REF!="","",SUM(#REF!))</f>
        <v>#REF!</v>
      </c>
      <c r="R91" t="e">
        <f t="array" ref="R91">IF(#REF!="","",SUM(Q91:INDEX(Q91:Q297,MATCH(TRUE,INDEX(Q91:Q297="",0),0))))</f>
        <v>#REF!</v>
      </c>
      <c r="S91" t="e">
        <f t="shared" si="64"/>
        <v>#REF!</v>
      </c>
      <c r="U91" t="e">
        <f>IF(#REF!="","",SUM(#REF!))</f>
        <v>#REF!</v>
      </c>
      <c r="V91" t="e">
        <f t="array" ref="V91">IF(#REF!="","",SUM(U91:INDEX(U91:U297,MATCH(TRUE,INDEX(U91:U297="",0),0))))</f>
        <v>#REF!</v>
      </c>
      <c r="W91" t="e">
        <f t="shared" si="65"/>
        <v>#REF!</v>
      </c>
      <c r="Y91" t="e">
        <f>IF(#REF!="","",SUM(#REF!))</f>
        <v>#REF!</v>
      </c>
      <c r="Z91" t="e">
        <f t="array" ref="Z91">IF(#REF!="","",SUM(Y91:INDEX(Y91:Y297,MATCH(TRUE,INDEX(Y91:Y297="",0),0))))</f>
        <v>#REF!</v>
      </c>
      <c r="AA91" t="e">
        <f t="shared" si="66"/>
        <v>#REF!</v>
      </c>
      <c r="AC91" t="e">
        <f>IF(#REF!="","",SUM(#REF!))</f>
        <v>#REF!</v>
      </c>
      <c r="AD91" t="e">
        <f t="array" ref="AD91">IF(#REF!="","",SUM(AC91:INDEX(AC91:AC297,MATCH(TRUE,INDEX(AC91:AC297="",0),0))))</f>
        <v>#REF!</v>
      </c>
      <c r="AE91" t="e">
        <f t="shared" si="67"/>
        <v>#REF!</v>
      </c>
      <c r="AG91" t="e">
        <f>IF(#REF!="","",SUM(#REF!))</f>
        <v>#REF!</v>
      </c>
      <c r="AH91" t="e">
        <f t="array" ref="AH91">IF(#REF!="","",SUM(AG91:INDEX(AG91:AG297,MATCH(TRUE,INDEX(AG91:AG297="",0),0))))</f>
        <v>#REF!</v>
      </c>
      <c r="AI91" t="e">
        <f t="shared" si="68"/>
        <v>#REF!</v>
      </c>
      <c r="AK91" t="e">
        <f>IF(#REF!="","",SUM(#REF!))</f>
        <v>#REF!</v>
      </c>
      <c r="AL91" t="e">
        <f t="array" ref="AL91">IF(#REF!="","",SUM(AK91:INDEX(AK91:AK297,MATCH(TRUE,INDEX(AK91:AK297="",0),0))))</f>
        <v>#REF!</v>
      </c>
      <c r="AM91" t="e">
        <f t="shared" si="69"/>
        <v>#REF!</v>
      </c>
      <c r="AO91" t="e">
        <f>IF(#REF!="","",SUM(#REF!))</f>
        <v>#REF!</v>
      </c>
      <c r="AP91" t="e">
        <f t="array" ref="AP91">IF(#REF!="","",SUM(AO91:INDEX(AO91:AO297,MATCH(TRUE,INDEX(AO91:AO297="",0),0))))</f>
        <v>#REF!</v>
      </c>
      <c r="AQ91" t="e">
        <f t="shared" si="70"/>
        <v>#REF!</v>
      </c>
      <c r="AS91" t="e">
        <f>IF(#REF!="","",SUM(#REF!))</f>
        <v>#REF!</v>
      </c>
      <c r="AT91" t="e">
        <f t="array" ref="AT91">IF(#REF!="","",SUM(AS91:INDEX(AS91:AS297,MATCH(TRUE,INDEX(AS91:AS297="",0),0))))</f>
        <v>#REF!</v>
      </c>
      <c r="AU91" t="e">
        <f t="shared" si="71"/>
        <v>#REF!</v>
      </c>
      <c r="AW91" t="e">
        <f>IF(#REF!="","",SUM(#REF!))</f>
        <v>#REF!</v>
      </c>
      <c r="AX91" t="e">
        <f t="array" ref="AX91">IF(#REF!="","",SUM(AW91:INDEX(AW91:AW297,MATCH(TRUE,INDEX(AW91:AW297="",0),0))))</f>
        <v>#REF!</v>
      </c>
      <c r="AY91" t="e">
        <f t="shared" si="72"/>
        <v>#REF!</v>
      </c>
      <c r="BA91" t="e">
        <f>IF(#REF!="","",SUM(#REF!))</f>
        <v>#REF!</v>
      </c>
      <c r="BB91" t="e">
        <f t="array" ref="BB91">IF(#REF!="","",SUM(BA91:INDEX(BA91:BA297,MATCH(TRUE,INDEX(BA91:BA297="",0),0))))</f>
        <v>#REF!</v>
      </c>
      <c r="BC91" t="e">
        <f t="shared" si="73"/>
        <v>#REF!</v>
      </c>
      <c r="BE91" t="e">
        <f>IF(#REF!="","",SUM(#REF!))</f>
        <v>#REF!</v>
      </c>
      <c r="BF91" t="e">
        <f t="array" ref="BF91">IF(#REF!="","",SUM(BE91:INDEX(BE91:BE297,MATCH(TRUE,INDEX(BE91:BE297="",0),0))))</f>
        <v>#REF!</v>
      </c>
      <c r="BG91" t="e">
        <f t="shared" si="74"/>
        <v>#REF!</v>
      </c>
      <c r="BI91" t="e">
        <f>IF(#REF!="","",SUM(#REF!))</f>
        <v>#REF!</v>
      </c>
      <c r="BJ91" t="e">
        <f t="array" ref="BJ91">IF(#REF!="","",SUM(BI91:INDEX(BI91:BI297,MATCH(TRUE,INDEX(BI91:BI297="",0),0))))</f>
        <v>#REF!</v>
      </c>
      <c r="BK91" t="e">
        <f t="shared" si="75"/>
        <v>#REF!</v>
      </c>
      <c r="BM91" t="e">
        <f>IF(#REF!="","",SUM(#REF!))</f>
        <v>#REF!</v>
      </c>
      <c r="BN91" t="e">
        <f t="array" ref="BN91">IF(#REF!="","",SUM(BM91:INDEX(BM91:BM297,MATCH(TRUE,INDEX(BM91:BM297="",0),0))))</f>
        <v>#REF!</v>
      </c>
      <c r="BO91" t="e">
        <f t="shared" si="76"/>
        <v>#REF!</v>
      </c>
      <c r="BQ91" t="e">
        <f>IF(#REF!="","",SUM(#REF!))</f>
        <v>#REF!</v>
      </c>
      <c r="BR91" t="e">
        <f t="array" ref="BR91">IF(#REF!="","",SUM(BQ91:INDEX(BQ91:BQ297,MATCH(TRUE,INDEX(BQ91:BQ297="",0),0))))</f>
        <v>#REF!</v>
      </c>
      <c r="BS91" t="e">
        <f t="shared" si="77"/>
        <v>#REF!</v>
      </c>
      <c r="BU91" t="e">
        <f>IF(#REF!="","",SUM(#REF!))</f>
        <v>#REF!</v>
      </c>
      <c r="BV91" t="e">
        <f t="array" ref="BV91">IF(#REF!="","",SUM(BU91:INDEX(BU91:BU297,MATCH(TRUE,INDEX(BU91:BU297="",0),0))))</f>
        <v>#REF!</v>
      </c>
      <c r="BW91" t="e">
        <f t="shared" si="78"/>
        <v>#REF!</v>
      </c>
      <c r="BY91" t="e">
        <f>IF(#REF!="","",SUM(#REF!))</f>
        <v>#REF!</v>
      </c>
      <c r="BZ91" t="e">
        <f t="array" ref="BZ91">IF(#REF!="","",SUM(BY91:INDEX(BY91:BY297,MATCH(TRUE,INDEX(BY91:BY297="",0),0))))</f>
        <v>#REF!</v>
      </c>
      <c r="CA91" t="e">
        <f t="shared" si="79"/>
        <v>#REF!</v>
      </c>
      <c r="CC91" t="e">
        <f>IF(#REF!="","",SUM(#REF!))</f>
        <v>#REF!</v>
      </c>
      <c r="CD91" t="e">
        <f t="array" ref="CD91">IF(#REF!="","",SUM(CC91:INDEX(CC91:CC297,MATCH(TRUE,INDEX(CC91:CC297="",0),0))))</f>
        <v>#REF!</v>
      </c>
      <c r="CE91" t="e">
        <f t="shared" si="40"/>
        <v>#REF!</v>
      </c>
      <c r="CF91" t="str">
        <f t="array" ref="CF91">IFERROR(INDEX($CE$2:$CE$208,SMALL(IF(1-($CE$2:$CE$208=""),IF(1-(#REF!:#REF!&lt;&gt;""),ROW($CE$2:$CE$208)-ROW($CE$2)+1)), ROWS(#REF!:#REF!))),"")</f>
        <v/>
      </c>
      <c r="CG91" t="e">
        <f>IF(#REF!="","",SUM(#REF!))</f>
        <v>#REF!</v>
      </c>
      <c r="CH91" t="e">
        <f t="array" ref="CH91">IF(#REF!="","",SUM(CG91:INDEX(CG91:CG297,MATCH(TRUE,INDEX(CG91:CG297="",0),0))))</f>
        <v>#REF!</v>
      </c>
      <c r="CI91" t="e">
        <f t="shared" si="41"/>
        <v>#REF!</v>
      </c>
      <c r="CJ91" t="str">
        <f t="array" ref="CJ91">IFERROR(INDEX($CI$2:$CI$208,SMALL(IF(1-($CI$2:$CI$208=""),IF(1-(#REF!:#REF!&lt;&gt;""),ROW($CI$2:$CI$208)-ROW($CI$2)+1)), ROWS(#REF!:#REF!))),"")</f>
        <v/>
      </c>
      <c r="CK91" t="e">
        <f>IF(#REF!="","",SUM(#REF!))</f>
        <v>#REF!</v>
      </c>
      <c r="CL91" t="e">
        <f t="array" ref="CL91">IF(#REF!="","",SUM(CK91:INDEX(CK91:CK297,MATCH(TRUE,INDEX(CK91:CK297="",0),0))))</f>
        <v>#REF!</v>
      </c>
      <c r="CM91" t="e">
        <f t="shared" si="42"/>
        <v>#REF!</v>
      </c>
      <c r="CN91" t="str">
        <f t="array" ref="CN91">IFERROR(INDEX($CM$2:$CM$208,SMALL(IF(1-($CM$2:$CM$208=""),IF(1-(#REF!:#REF!&lt;&gt;""),ROW($CM$2:$CM$208)-ROW($CM$2)+1)), ROWS(#REF!:#REF!))),"")</f>
        <v/>
      </c>
      <c r="CO91" t="e">
        <f>IF(#REF!="","",SUM(#REF!))</f>
        <v>#REF!</v>
      </c>
      <c r="CP91" t="e">
        <f t="array" ref="CP91">IF(#REF!="","",SUM(CO91:INDEX(CO91:CO297,MATCH(TRUE,INDEX(CO91:CO297="",0),0))))</f>
        <v>#REF!</v>
      </c>
      <c r="CQ91" t="e">
        <f t="shared" si="43"/>
        <v>#REF!</v>
      </c>
      <c r="CR91" t="str">
        <f t="array" ref="CR91">IFERROR(INDEX($CQ$2:$CQ$208,SMALL(IF(1-($CQ$2:$CQ$208=""),IF(1-(#REF!:#REF!&lt;&gt;""),ROW($CQ$2:$CQ$208)-ROW($CQ$2)+1)), ROWS(#REF!:#REF!))),"")</f>
        <v/>
      </c>
      <c r="CS91" t="e">
        <f>IF(#REF!="","",SUM(#REF!))</f>
        <v>#REF!</v>
      </c>
      <c r="CT91" t="e">
        <f t="array" ref="CT91">IF(#REF!="","",SUM(CS91:INDEX(CS91:CS297,MATCH(TRUE,INDEX(CS91:CS297="",0),0))))</f>
        <v>#REF!</v>
      </c>
      <c r="CU91" t="e">
        <f t="shared" si="44"/>
        <v>#REF!</v>
      </c>
      <c r="CV91" t="str">
        <f t="array" ref="CV91">IFERROR(INDEX($CU$2:$CU$208,SMALL(IF(1-($CU$2:$CU$208=""),IF(1-(#REF!:#REF!&lt;&gt;""),ROW($CU$2:$CU$208)-ROW($CU$2)+1)), ROWS(#REF!:#REF!))),"")</f>
        <v/>
      </c>
      <c r="CW91" t="e">
        <f>IF(#REF!="","",SUM(#REF!))</f>
        <v>#REF!</v>
      </c>
      <c r="CX91" t="e">
        <f t="array" ref="CX91">IF(#REF!="","",SUM(CW91:INDEX(CW91:CW297,MATCH(TRUE,INDEX(CW91:CW297="",0),0))))</f>
        <v>#REF!</v>
      </c>
      <c r="CY91" t="e">
        <f t="shared" si="45"/>
        <v>#REF!</v>
      </c>
      <c r="CZ91" t="str">
        <f t="array" ref="CZ91">IFERROR(INDEX($CY$2:$CY$208,SMALL(IF(1-($CY$2:$CY$208=""),IF(1-(#REF!:#REF!&lt;&gt;""),ROW($CY$2:$CY$208)-ROW($CY$2)+1)), ROWS(#REF!:#REF!))),"")</f>
        <v/>
      </c>
      <c r="DA91" t="e">
        <f>IF(#REF!="","",SUM(#REF!))</f>
        <v>#REF!</v>
      </c>
      <c r="DB91" t="e">
        <f t="array" ref="DB91">IF(#REF!="","",SUM(DA91:INDEX(DA91:DA297,MATCH(TRUE,INDEX(DA91:DA297="",0),0))))</f>
        <v>#REF!</v>
      </c>
      <c r="DC91" t="e">
        <f t="shared" si="46"/>
        <v>#REF!</v>
      </c>
      <c r="DD91" t="str">
        <f t="array" ref="DD91">IFERROR(INDEX($DC$2:$DC$208,SMALL(IF(1-($DC$2:$DC$208=""),IF(1-(#REF!:#REF!&lt;&gt;""),ROW($DC$2:$DC$208)-ROW($DC$2)+1)), ROWS(#REF!:#REF!))),"")</f>
        <v/>
      </c>
      <c r="DE91" t="e">
        <f>IF(#REF!="","",SUM(#REF!))</f>
        <v>#REF!</v>
      </c>
      <c r="DF91" t="e">
        <f t="array" ref="DF91">IF(#REF!="","",SUM(DE91:INDEX(DE91:DE297,MATCH(TRUE,INDEX(DE91:DE297="",0),0))))</f>
        <v>#REF!</v>
      </c>
      <c r="DG91" t="e">
        <f t="shared" si="47"/>
        <v>#REF!</v>
      </c>
      <c r="DH91" t="str">
        <f t="array" ref="DH91">IFERROR(INDEX($DG$2:$DG$208,SMALL(IF(1-($DG$2:$DG$208=""),IF(1-(#REF!:#REF!&lt;&gt;""),ROW($DG$2:$DG$208)-ROW($DG$2)+1)), ROWS(#REF!:#REF!))),"")</f>
        <v/>
      </c>
      <c r="DI91" t="e">
        <f>IF(#REF!="","",SUM(#REF!))</f>
        <v>#REF!</v>
      </c>
      <c r="DJ91" t="e">
        <f t="array" ref="DJ91">IF(#REF!="","",SUM(DI91:INDEX(DI91:DI297,MATCH(TRUE,INDEX(DI91:DI297="",0),0))))</f>
        <v>#REF!</v>
      </c>
      <c r="DK91" t="e">
        <f t="shared" si="48"/>
        <v>#REF!</v>
      </c>
      <c r="DL91" t="str">
        <f t="array" ref="DL91">IFERROR(INDEX($DK$2:$DK$208,SMALL(IF(1-($DK$2:$DK$208=""),IF(1-(#REF!:#REF!&lt;&gt;""),ROW($DK$2:$DK$208)-ROW($DK$2)+1)), ROWS(#REF!:#REF!))),"")</f>
        <v/>
      </c>
      <c r="DM91" t="e">
        <f>IF(#REF!="","",SUM(#REF!))</f>
        <v>#REF!</v>
      </c>
      <c r="DN91" t="e">
        <f t="array" ref="DN91">IF(#REF!="","",SUM(DM91:INDEX(DM91:DM297,MATCH(TRUE,INDEX(DM91:DM297="",0),0))))</f>
        <v>#REF!</v>
      </c>
      <c r="DO91" t="e">
        <f t="shared" si="49"/>
        <v>#REF!</v>
      </c>
      <c r="DP91" t="str">
        <f t="array" ref="DP91">IFERROR(INDEX($DO$2:$DO$208,SMALL(IF(1-($DO$2:$DO$208=""),IF(1-(#REF!:#REF!&lt;&gt;""),ROW($DO$2:$DO$208)-ROW($DO$2)+1)), ROWS(#REF!:#REF!))),"")</f>
        <v/>
      </c>
      <c r="DQ91" t="e">
        <f>IF(#REF!="","",SUM(#REF!))</f>
        <v>#REF!</v>
      </c>
      <c r="DR91" t="e">
        <f t="array" ref="DR91">IF(#REF!="","",SUM(DQ91:INDEX(DQ91:DQ297,MATCH(TRUE,INDEX(DQ91:DQ297="",0),0))))</f>
        <v>#REF!</v>
      </c>
      <c r="DS91" t="e">
        <f t="shared" si="50"/>
        <v>#REF!</v>
      </c>
      <c r="DT91" t="str">
        <f t="array" ref="DT91">IFERROR(INDEX($DS$2:$DS$208,SMALL(IF(1-($DS$2:$DS$208=""),IF(1-(#REF!:#REF!&lt;&gt;""),ROW($DS$2:$DS$208)-ROW($DS$2)+1)), ROWS(#REF!:#REF!))),"")</f>
        <v/>
      </c>
      <c r="DU91" t="e">
        <f>IF(#REF!="","",SUM(#REF!))</f>
        <v>#REF!</v>
      </c>
      <c r="DV91" t="e">
        <f t="array" ref="DV91">IF(#REF!="","",SUM(DU91:INDEX(DU91:DU297,MATCH(TRUE,INDEX(DU91:DU297="",0),0))))</f>
        <v>#REF!</v>
      </c>
      <c r="DW91" t="e">
        <f t="shared" si="51"/>
        <v>#REF!</v>
      </c>
      <c r="DX91" t="str">
        <f t="array" ref="DX91">IFERROR(INDEX($DW$2:$DW$208,SMALL(IF(1-($DW$2:$DW$208=""),IF(1-(#REF!:#REF!&lt;&gt;""),ROW($DW$2:$DW$208)-ROW($DW$2)+1)), ROWS(#REF!:#REF!))),"")</f>
        <v/>
      </c>
      <c r="DY91" t="e">
        <f>IF(#REF!="","",SUM(#REF!))</f>
        <v>#REF!</v>
      </c>
      <c r="DZ91" t="e">
        <f t="array" ref="DZ91">IF(#REF!="","",SUM(DY91:INDEX(DY91:DY297,MATCH(TRUE,INDEX(DY91:DY297="",0),0))))</f>
        <v>#REF!</v>
      </c>
      <c r="EA91" t="e">
        <f t="shared" si="52"/>
        <v>#REF!</v>
      </c>
      <c r="EB91" t="str">
        <f t="array" ref="EB91">IFERROR(INDEX($EA$2:$EA$208,SMALL(IF(1-($EA$2:$EA$208=""),IF(1-(#REF!:#REF!&lt;&gt;""),ROW($EA$2:$EA$208)-ROW($EA$2)+1)), ROWS(#REF!:#REF!))),"")</f>
        <v/>
      </c>
      <c r="EC91" t="e">
        <f>IF(#REF!="","",SUM(#REF!))</f>
        <v>#REF!</v>
      </c>
      <c r="ED91" t="e">
        <f t="array" ref="ED91">IF(#REF!="","",SUM(EC91:INDEX(EC91:EC297,MATCH(TRUE,INDEX(EC91:EC297="",0),0))))</f>
        <v>#REF!</v>
      </c>
      <c r="EE91" t="e">
        <f t="shared" si="53"/>
        <v>#REF!</v>
      </c>
      <c r="EF91" t="str">
        <f t="array" ref="EF91">IFERROR(INDEX($EE$2:$EE$208,SMALL(IF(1-($EE$2:$EE$208=""),IF(1-(#REF!:#REF!&lt;&gt;""),ROW($EE$2:$EE$208)-ROW($EE$2)+1)), ROWS(#REF!:#REF!))),"")</f>
        <v/>
      </c>
      <c r="EG91" t="e">
        <f>IF(#REF!="","",SUM(#REF!))</f>
        <v>#REF!</v>
      </c>
      <c r="EH91" t="e">
        <f t="array" ref="EH91">IF(#REF!="","",SUM(EG91:INDEX(EG91:EG297,MATCH(TRUE,INDEX(EG91:EG297="",0),0))))</f>
        <v>#REF!</v>
      </c>
      <c r="EI91" t="e">
        <f t="shared" si="54"/>
        <v>#REF!</v>
      </c>
      <c r="EJ91" t="str">
        <f t="array" ref="EJ91">IFERROR(INDEX($EI$2:$EI$208,SMALL(IF(1-($EI$2:$EI$208=""),IF(1-(#REF!:#REF!&lt;&gt;""),ROW($EI$2:$EI$208)-ROW($EI$2)+1)), ROWS(#REF!:#REF!))),"")</f>
        <v/>
      </c>
      <c r="EK91" t="e">
        <f>IF(#REF!="","",SUM(#REF!))</f>
        <v>#REF!</v>
      </c>
      <c r="EL91" t="e">
        <f t="array" ref="EL91">IF(#REF!="","",SUM(EK91:INDEX(EK91:EK297,MATCH(TRUE,INDEX(EK91:EK297="",0),0))))</f>
        <v>#REF!</v>
      </c>
      <c r="EM91" t="e">
        <f t="shared" si="55"/>
        <v>#REF!</v>
      </c>
      <c r="EN91" t="str">
        <f t="array" ref="EN91">IFERROR(INDEX($EM$2:$EM$208,SMALL(IF(1-($EM$2:$EM$208=""),IF(1-(#REF!:#REF!&lt;&gt;""),ROW($EM$2:$EM$208)-ROW($EM$2)+1)), ROWS(#REF!:#REF!))),"")</f>
        <v/>
      </c>
      <c r="EO91" t="e">
        <f>IF(#REF!="","",SUM(#REF!))</f>
        <v>#REF!</v>
      </c>
      <c r="EP91" t="e">
        <f t="array" ref="EP91">IF(#REF!="","",SUM(EO91:INDEX(EO91:EO297,MATCH(TRUE,INDEX(EO91:EO297="",0),0))))</f>
        <v>#REF!</v>
      </c>
      <c r="EQ91" t="e">
        <f t="shared" si="56"/>
        <v>#REF!</v>
      </c>
      <c r="ER91" t="str">
        <f t="array" ref="ER91">IFERROR(INDEX($EQ$2:$EQ$208,SMALL(IF(1-($EQ$2:$EQ$208=""),IF(1-(#REF!:#REF!&lt;&gt;""),ROW($EQ$2:$EQ$208)-ROW($EQ$2)+1)), ROWS(#REF!:#REF!))),"")</f>
        <v/>
      </c>
      <c r="ES91" t="e">
        <f>IF(#REF!="","",SUM(#REF!))</f>
        <v>#REF!</v>
      </c>
      <c r="ET91" t="e">
        <f t="array" ref="ET91">IF(#REF!="","",SUM(ES91:INDEX(ES91:ES297,MATCH(TRUE,INDEX(ES91:ES297="",0),0))))</f>
        <v>#REF!</v>
      </c>
      <c r="EU91" t="e">
        <f t="shared" si="57"/>
        <v>#REF!</v>
      </c>
      <c r="EV91" t="str">
        <f t="array" ref="EV91">IFERROR(INDEX($EU$2:$EU$208,SMALL(IF(1-($EU$2:$EU$208=""),IF(1-(#REF!:#REF!&lt;&gt;""),ROW($EU$2:$EU$208)-ROW($EU$2)+1)), ROWS(#REF!:#REF!))),"")</f>
        <v/>
      </c>
      <c r="EW91" t="e">
        <f>IF(#REF!="","",SUM(#REF!))</f>
        <v>#REF!</v>
      </c>
      <c r="EX91" t="e">
        <f t="array" ref="EX91">IF(#REF!="","",SUM(EW91:INDEX(EW91:EW297,MATCH(TRUE,INDEX(EW91:EW297="",0),0))))</f>
        <v>#REF!</v>
      </c>
      <c r="EY91" t="e">
        <f t="shared" si="58"/>
        <v>#REF!</v>
      </c>
      <c r="EZ91" t="str">
        <f t="array" ref="EZ91">IFERROR(INDEX($EY$2:$EY$208,SMALL(IF(1-($EY$2:$EY$208=""),IF(1-(#REF!:#REF!&lt;&gt;""),ROW($EY$2:$EY$208)-ROW($EY$2)+1)), ROWS(#REF!:#REF!))),"")</f>
        <v/>
      </c>
      <c r="FA91" t="e">
        <f>IF(#REF!="","",SUM(#REF!))</f>
        <v>#REF!</v>
      </c>
      <c r="FB91" t="e">
        <f t="array" ref="FB91">IF(#REF!="","",SUM(FA91:INDEX(FA91:FA297,MATCH(TRUE,INDEX(FA91:FA297="",0),0))))</f>
        <v>#REF!</v>
      </c>
      <c r="FC91" t="e">
        <f t="shared" si="59"/>
        <v>#REF!</v>
      </c>
      <c r="FD91" t="str">
        <f t="array" ref="FD91">IFERROR(INDEX($FC$2:$FC$208,SMALL(IF(1-($FC$2:$FC$208=""),IF(1-(#REF!:#REF!&lt;&gt;""),ROW($FC$2:$FC$208)-ROW($FC$2)+1)), ROWS(#REF!:#REF!))),"")</f>
        <v/>
      </c>
    </row>
    <row r="92" spans="1:160" x14ac:dyDescent="0.25">
      <c r="A92" t="e">
        <f>IF(#REF!="","",SUM(#REF!))</f>
        <v>#REF!</v>
      </c>
      <c r="B92" t="e">
        <f t="array" ref="B92">IF(#REF!="","",SUM($A92:INDEX(A92:$A$208,MATCH(TRUE,INDEX($A92:$A$208="",0),0))))</f>
        <v>#REF!</v>
      </c>
      <c r="C92" t="e">
        <f t="shared" si="60"/>
        <v>#REF!</v>
      </c>
      <c r="E92" t="e">
        <f>IF(#REF!="","",SUM(#REF!))</f>
        <v>#REF!</v>
      </c>
      <c r="F92" t="e">
        <f t="array" ref="F92">IF(#REF!="","",SUM($E92:INDEX(E92:$E$208,MATCH(TRUE,INDEX($E92:$E$208="",0),0))))</f>
        <v>#REF!</v>
      </c>
      <c r="G92" t="e">
        <f t="shared" si="61"/>
        <v>#REF!</v>
      </c>
      <c r="I92" t="e">
        <f>IF(#REF!="","",SUM(#REF!))</f>
        <v>#REF!</v>
      </c>
      <c r="J92" t="e">
        <f t="array" ref="J92">IF(#REF!="","",SUM(I92:INDEX(I92:I298,MATCH(TRUE,INDEX(I92:I298="",0),0))))</f>
        <v>#REF!</v>
      </c>
      <c r="K92" t="e">
        <f t="shared" si="62"/>
        <v>#REF!</v>
      </c>
      <c r="M92" t="e">
        <f>IF(#REF!="","",SUM(#REF!))</f>
        <v>#REF!</v>
      </c>
      <c r="N92" t="e">
        <f t="array" ref="N92">IF(#REF!="","",SUM(M92:INDEX(M92:M298,MATCH(TRUE,INDEX(M92:M298="",0),0))))</f>
        <v>#REF!</v>
      </c>
      <c r="O92" t="e">
        <f t="shared" si="63"/>
        <v>#REF!</v>
      </c>
      <c r="Q92" t="e">
        <f>IF(#REF!="","",SUM(#REF!))</f>
        <v>#REF!</v>
      </c>
      <c r="R92" t="e">
        <f t="array" ref="R92">IF(#REF!="","",SUM(Q92:INDEX(Q92:Q298,MATCH(TRUE,INDEX(Q92:Q298="",0),0))))</f>
        <v>#REF!</v>
      </c>
      <c r="S92" t="e">
        <f t="shared" si="64"/>
        <v>#REF!</v>
      </c>
      <c r="U92" t="e">
        <f>IF(#REF!="","",SUM(#REF!))</f>
        <v>#REF!</v>
      </c>
      <c r="V92" t="e">
        <f t="array" ref="V92">IF(#REF!="","",SUM(U92:INDEX(U92:U298,MATCH(TRUE,INDEX(U92:U298="",0),0))))</f>
        <v>#REF!</v>
      </c>
      <c r="W92" t="e">
        <f t="shared" si="65"/>
        <v>#REF!</v>
      </c>
      <c r="Y92" t="e">
        <f>IF(#REF!="","",SUM(#REF!))</f>
        <v>#REF!</v>
      </c>
      <c r="Z92" t="e">
        <f t="array" ref="Z92">IF(#REF!="","",SUM(Y92:INDEX(Y92:Y298,MATCH(TRUE,INDEX(Y92:Y298="",0),0))))</f>
        <v>#REF!</v>
      </c>
      <c r="AA92" t="e">
        <f t="shared" si="66"/>
        <v>#REF!</v>
      </c>
      <c r="AC92" t="e">
        <f>IF(#REF!="","",SUM(#REF!))</f>
        <v>#REF!</v>
      </c>
      <c r="AD92" t="e">
        <f t="array" ref="AD92">IF(#REF!="","",SUM(AC92:INDEX(AC92:AC298,MATCH(TRUE,INDEX(AC92:AC298="",0),0))))</f>
        <v>#REF!</v>
      </c>
      <c r="AE92" t="e">
        <f t="shared" si="67"/>
        <v>#REF!</v>
      </c>
      <c r="AG92" t="e">
        <f>IF(#REF!="","",SUM(#REF!))</f>
        <v>#REF!</v>
      </c>
      <c r="AH92" t="e">
        <f t="array" ref="AH92">IF(#REF!="","",SUM(AG92:INDEX(AG92:AG298,MATCH(TRUE,INDEX(AG92:AG298="",0),0))))</f>
        <v>#REF!</v>
      </c>
      <c r="AI92" t="e">
        <f t="shared" si="68"/>
        <v>#REF!</v>
      </c>
      <c r="AK92" t="e">
        <f>IF(#REF!="","",SUM(#REF!))</f>
        <v>#REF!</v>
      </c>
      <c r="AL92" t="e">
        <f t="array" ref="AL92">IF(#REF!="","",SUM(AK92:INDEX(AK92:AK298,MATCH(TRUE,INDEX(AK92:AK298="",0),0))))</f>
        <v>#REF!</v>
      </c>
      <c r="AM92" t="e">
        <f t="shared" si="69"/>
        <v>#REF!</v>
      </c>
      <c r="AO92" t="e">
        <f>IF(#REF!="","",SUM(#REF!))</f>
        <v>#REF!</v>
      </c>
      <c r="AP92" t="e">
        <f t="array" ref="AP92">IF(#REF!="","",SUM(AO92:INDEX(AO92:AO298,MATCH(TRUE,INDEX(AO92:AO298="",0),0))))</f>
        <v>#REF!</v>
      </c>
      <c r="AQ92" t="e">
        <f t="shared" si="70"/>
        <v>#REF!</v>
      </c>
      <c r="AS92" t="e">
        <f>IF(#REF!="","",SUM(#REF!))</f>
        <v>#REF!</v>
      </c>
      <c r="AT92" t="e">
        <f t="array" ref="AT92">IF(#REF!="","",SUM(AS92:INDEX(AS92:AS298,MATCH(TRUE,INDEX(AS92:AS298="",0),0))))</f>
        <v>#REF!</v>
      </c>
      <c r="AU92" t="e">
        <f t="shared" si="71"/>
        <v>#REF!</v>
      </c>
      <c r="AW92" t="e">
        <f>IF(#REF!="","",SUM(#REF!))</f>
        <v>#REF!</v>
      </c>
      <c r="AX92" t="e">
        <f t="array" ref="AX92">IF(#REF!="","",SUM(AW92:INDEX(AW92:AW298,MATCH(TRUE,INDEX(AW92:AW298="",0),0))))</f>
        <v>#REF!</v>
      </c>
      <c r="AY92" t="e">
        <f t="shared" si="72"/>
        <v>#REF!</v>
      </c>
      <c r="BA92" t="e">
        <f>IF(#REF!="","",SUM(#REF!))</f>
        <v>#REF!</v>
      </c>
      <c r="BB92" t="e">
        <f t="array" ref="BB92">IF(#REF!="","",SUM(BA92:INDEX(BA92:BA298,MATCH(TRUE,INDEX(BA92:BA298="",0),0))))</f>
        <v>#REF!</v>
      </c>
      <c r="BC92" t="e">
        <f t="shared" si="73"/>
        <v>#REF!</v>
      </c>
      <c r="BE92" t="e">
        <f>IF(#REF!="","",SUM(#REF!))</f>
        <v>#REF!</v>
      </c>
      <c r="BF92" t="e">
        <f t="array" ref="BF92">IF(#REF!="","",SUM(BE92:INDEX(BE92:BE298,MATCH(TRUE,INDEX(BE92:BE298="",0),0))))</f>
        <v>#REF!</v>
      </c>
      <c r="BG92" t="e">
        <f t="shared" si="74"/>
        <v>#REF!</v>
      </c>
      <c r="BI92" t="e">
        <f>IF(#REF!="","",SUM(#REF!))</f>
        <v>#REF!</v>
      </c>
      <c r="BJ92" t="e">
        <f t="array" ref="BJ92">IF(#REF!="","",SUM(BI92:INDEX(BI92:BI298,MATCH(TRUE,INDEX(BI92:BI298="",0),0))))</f>
        <v>#REF!</v>
      </c>
      <c r="BK92" t="e">
        <f t="shared" si="75"/>
        <v>#REF!</v>
      </c>
      <c r="BM92" t="e">
        <f>IF(#REF!="","",SUM(#REF!))</f>
        <v>#REF!</v>
      </c>
      <c r="BN92" t="e">
        <f t="array" ref="BN92">IF(#REF!="","",SUM(BM92:INDEX(BM92:BM298,MATCH(TRUE,INDEX(BM92:BM298="",0),0))))</f>
        <v>#REF!</v>
      </c>
      <c r="BO92" t="e">
        <f t="shared" si="76"/>
        <v>#REF!</v>
      </c>
      <c r="BQ92" t="e">
        <f>IF(#REF!="","",SUM(#REF!))</f>
        <v>#REF!</v>
      </c>
      <c r="BR92" t="e">
        <f t="array" ref="BR92">IF(#REF!="","",SUM(BQ92:INDEX(BQ92:BQ298,MATCH(TRUE,INDEX(BQ92:BQ298="",0),0))))</f>
        <v>#REF!</v>
      </c>
      <c r="BS92" t="e">
        <f t="shared" si="77"/>
        <v>#REF!</v>
      </c>
      <c r="BU92" t="e">
        <f>IF(#REF!="","",SUM(#REF!))</f>
        <v>#REF!</v>
      </c>
      <c r="BV92" t="e">
        <f t="array" ref="BV92">IF(#REF!="","",SUM(BU92:INDEX(BU92:BU298,MATCH(TRUE,INDEX(BU92:BU298="",0),0))))</f>
        <v>#REF!</v>
      </c>
      <c r="BW92" t="e">
        <f t="shared" si="78"/>
        <v>#REF!</v>
      </c>
      <c r="BY92" t="e">
        <f>IF(#REF!="","",SUM(#REF!))</f>
        <v>#REF!</v>
      </c>
      <c r="BZ92" t="e">
        <f t="array" ref="BZ92">IF(#REF!="","",SUM(BY92:INDEX(BY92:BY298,MATCH(TRUE,INDEX(BY92:BY298="",0),0))))</f>
        <v>#REF!</v>
      </c>
      <c r="CA92" t="e">
        <f t="shared" si="79"/>
        <v>#REF!</v>
      </c>
      <c r="CC92" t="e">
        <f>IF(#REF!="","",SUM(#REF!))</f>
        <v>#REF!</v>
      </c>
      <c r="CD92" t="e">
        <f t="array" ref="CD92">IF(#REF!="","",SUM(CC92:INDEX(CC92:CC298,MATCH(TRUE,INDEX(CC92:CC298="",0),0))))</f>
        <v>#REF!</v>
      </c>
      <c r="CE92" t="e">
        <f t="shared" si="40"/>
        <v>#REF!</v>
      </c>
      <c r="CF92" t="str">
        <f t="array" ref="CF92">IFERROR(INDEX($CE$2:$CE$208,SMALL(IF(1-($CE$2:$CE$208=""),IF(1-(#REF!:#REF!&lt;&gt;""),ROW($CE$2:$CE$208)-ROW($CE$2)+1)), ROWS(#REF!:#REF!))),"")</f>
        <v/>
      </c>
      <c r="CG92" t="e">
        <f>IF(#REF!="","",SUM(#REF!))</f>
        <v>#REF!</v>
      </c>
      <c r="CH92" t="e">
        <f t="array" ref="CH92">IF(#REF!="","",SUM(CG92:INDEX(CG92:CG298,MATCH(TRUE,INDEX(CG92:CG298="",0),0))))</f>
        <v>#REF!</v>
      </c>
      <c r="CI92" t="e">
        <f t="shared" si="41"/>
        <v>#REF!</v>
      </c>
      <c r="CJ92" t="str">
        <f t="array" ref="CJ92">IFERROR(INDEX($CI$2:$CI$208,SMALL(IF(1-($CI$2:$CI$208=""),IF(1-(#REF!:#REF!&lt;&gt;""),ROW($CI$2:$CI$208)-ROW($CI$2)+1)), ROWS(#REF!:#REF!))),"")</f>
        <v/>
      </c>
      <c r="CK92" t="e">
        <f>IF(#REF!="","",SUM(#REF!))</f>
        <v>#REF!</v>
      </c>
      <c r="CL92" t="e">
        <f t="array" ref="CL92">IF(#REF!="","",SUM(CK92:INDEX(CK92:CK298,MATCH(TRUE,INDEX(CK92:CK298="",0),0))))</f>
        <v>#REF!</v>
      </c>
      <c r="CM92" t="e">
        <f t="shared" si="42"/>
        <v>#REF!</v>
      </c>
      <c r="CN92" t="str">
        <f t="array" ref="CN92">IFERROR(INDEX($CM$2:$CM$208,SMALL(IF(1-($CM$2:$CM$208=""),IF(1-(#REF!:#REF!&lt;&gt;""),ROW($CM$2:$CM$208)-ROW($CM$2)+1)), ROWS(#REF!:#REF!))),"")</f>
        <v/>
      </c>
      <c r="CO92" t="e">
        <f>IF(#REF!="","",SUM(#REF!))</f>
        <v>#REF!</v>
      </c>
      <c r="CP92" t="e">
        <f t="array" ref="CP92">IF(#REF!="","",SUM(CO92:INDEX(CO92:CO298,MATCH(TRUE,INDEX(CO92:CO298="",0),0))))</f>
        <v>#REF!</v>
      </c>
      <c r="CQ92" t="e">
        <f t="shared" si="43"/>
        <v>#REF!</v>
      </c>
      <c r="CR92" t="str">
        <f t="array" ref="CR92">IFERROR(INDEX($CQ$2:$CQ$208,SMALL(IF(1-($CQ$2:$CQ$208=""),IF(1-(#REF!:#REF!&lt;&gt;""),ROW($CQ$2:$CQ$208)-ROW($CQ$2)+1)), ROWS(#REF!:#REF!))),"")</f>
        <v/>
      </c>
      <c r="CS92" t="e">
        <f>IF(#REF!="","",SUM(#REF!))</f>
        <v>#REF!</v>
      </c>
      <c r="CT92" t="e">
        <f t="array" ref="CT92">IF(#REF!="","",SUM(CS92:INDEX(CS92:CS298,MATCH(TRUE,INDEX(CS92:CS298="",0),0))))</f>
        <v>#REF!</v>
      </c>
      <c r="CU92" t="e">
        <f t="shared" si="44"/>
        <v>#REF!</v>
      </c>
      <c r="CV92" t="str">
        <f t="array" ref="CV92">IFERROR(INDEX($CU$2:$CU$208,SMALL(IF(1-($CU$2:$CU$208=""),IF(1-(#REF!:#REF!&lt;&gt;""),ROW($CU$2:$CU$208)-ROW($CU$2)+1)), ROWS(#REF!:#REF!))),"")</f>
        <v/>
      </c>
      <c r="CW92" t="e">
        <f>IF(#REF!="","",SUM(#REF!))</f>
        <v>#REF!</v>
      </c>
      <c r="CX92" t="e">
        <f t="array" ref="CX92">IF(#REF!="","",SUM(CW92:INDEX(CW92:CW298,MATCH(TRUE,INDEX(CW92:CW298="",0),0))))</f>
        <v>#REF!</v>
      </c>
      <c r="CY92" t="e">
        <f t="shared" si="45"/>
        <v>#REF!</v>
      </c>
      <c r="CZ92" t="str">
        <f t="array" ref="CZ92">IFERROR(INDEX($CY$2:$CY$208,SMALL(IF(1-($CY$2:$CY$208=""),IF(1-(#REF!:#REF!&lt;&gt;""),ROW($CY$2:$CY$208)-ROW($CY$2)+1)), ROWS(#REF!:#REF!))),"")</f>
        <v/>
      </c>
      <c r="DA92" t="e">
        <f>IF(#REF!="","",SUM(#REF!))</f>
        <v>#REF!</v>
      </c>
      <c r="DB92" t="e">
        <f t="array" ref="DB92">IF(#REF!="","",SUM(DA92:INDEX(DA92:DA298,MATCH(TRUE,INDEX(DA92:DA298="",0),0))))</f>
        <v>#REF!</v>
      </c>
      <c r="DC92" t="e">
        <f t="shared" si="46"/>
        <v>#REF!</v>
      </c>
      <c r="DD92" t="str">
        <f t="array" ref="DD92">IFERROR(INDEX($DC$2:$DC$208,SMALL(IF(1-($DC$2:$DC$208=""),IF(1-(#REF!:#REF!&lt;&gt;""),ROW($DC$2:$DC$208)-ROW($DC$2)+1)), ROWS(#REF!:#REF!))),"")</f>
        <v/>
      </c>
      <c r="DE92" t="e">
        <f>IF(#REF!="","",SUM(#REF!))</f>
        <v>#REF!</v>
      </c>
      <c r="DF92" t="e">
        <f t="array" ref="DF92">IF(#REF!="","",SUM(DE92:INDEX(DE92:DE298,MATCH(TRUE,INDEX(DE92:DE298="",0),0))))</f>
        <v>#REF!</v>
      </c>
      <c r="DG92" t="e">
        <f t="shared" si="47"/>
        <v>#REF!</v>
      </c>
      <c r="DH92" t="str">
        <f t="array" ref="DH92">IFERROR(INDEX($DG$2:$DG$208,SMALL(IF(1-($DG$2:$DG$208=""),IF(1-(#REF!:#REF!&lt;&gt;""),ROW($DG$2:$DG$208)-ROW($DG$2)+1)), ROWS(#REF!:#REF!))),"")</f>
        <v/>
      </c>
      <c r="DI92" t="e">
        <f>IF(#REF!="","",SUM(#REF!))</f>
        <v>#REF!</v>
      </c>
      <c r="DJ92" t="e">
        <f t="array" ref="DJ92">IF(#REF!="","",SUM(DI92:INDEX(DI92:DI298,MATCH(TRUE,INDEX(DI92:DI298="",0),0))))</f>
        <v>#REF!</v>
      </c>
      <c r="DK92" t="e">
        <f t="shared" si="48"/>
        <v>#REF!</v>
      </c>
      <c r="DL92" t="str">
        <f t="array" ref="DL92">IFERROR(INDEX($DK$2:$DK$208,SMALL(IF(1-($DK$2:$DK$208=""),IF(1-(#REF!:#REF!&lt;&gt;""),ROW($DK$2:$DK$208)-ROW($DK$2)+1)), ROWS(#REF!:#REF!))),"")</f>
        <v/>
      </c>
      <c r="DM92" t="e">
        <f>IF(#REF!="","",SUM(#REF!))</f>
        <v>#REF!</v>
      </c>
      <c r="DN92" t="e">
        <f t="array" ref="DN92">IF(#REF!="","",SUM(DM92:INDEX(DM92:DM298,MATCH(TRUE,INDEX(DM92:DM298="",0),0))))</f>
        <v>#REF!</v>
      </c>
      <c r="DO92" t="e">
        <f t="shared" si="49"/>
        <v>#REF!</v>
      </c>
      <c r="DP92" t="str">
        <f t="array" ref="DP92">IFERROR(INDEX($DO$2:$DO$208,SMALL(IF(1-($DO$2:$DO$208=""),IF(1-(#REF!:#REF!&lt;&gt;""),ROW($DO$2:$DO$208)-ROW($DO$2)+1)), ROWS(#REF!:#REF!))),"")</f>
        <v/>
      </c>
      <c r="DQ92" t="e">
        <f>IF(#REF!="","",SUM(#REF!))</f>
        <v>#REF!</v>
      </c>
      <c r="DR92" t="e">
        <f t="array" ref="DR92">IF(#REF!="","",SUM(DQ92:INDEX(DQ92:DQ298,MATCH(TRUE,INDEX(DQ92:DQ298="",0),0))))</f>
        <v>#REF!</v>
      </c>
      <c r="DS92" t="e">
        <f t="shared" si="50"/>
        <v>#REF!</v>
      </c>
      <c r="DT92" t="str">
        <f t="array" ref="DT92">IFERROR(INDEX($DS$2:$DS$208,SMALL(IF(1-($DS$2:$DS$208=""),IF(1-(#REF!:#REF!&lt;&gt;""),ROW($DS$2:$DS$208)-ROW($DS$2)+1)), ROWS(#REF!:#REF!))),"")</f>
        <v/>
      </c>
      <c r="DU92" t="e">
        <f>IF(#REF!="","",SUM(#REF!))</f>
        <v>#REF!</v>
      </c>
      <c r="DV92" t="e">
        <f t="array" ref="DV92">IF(#REF!="","",SUM(DU92:INDEX(DU92:DU298,MATCH(TRUE,INDEX(DU92:DU298="",0),0))))</f>
        <v>#REF!</v>
      </c>
      <c r="DW92" t="e">
        <f t="shared" si="51"/>
        <v>#REF!</v>
      </c>
      <c r="DX92" t="str">
        <f t="array" ref="DX92">IFERROR(INDEX($DW$2:$DW$208,SMALL(IF(1-($DW$2:$DW$208=""),IF(1-(#REF!:#REF!&lt;&gt;""),ROW($DW$2:$DW$208)-ROW($DW$2)+1)), ROWS(#REF!:#REF!))),"")</f>
        <v/>
      </c>
      <c r="DY92" t="e">
        <f>IF(#REF!="","",SUM(#REF!))</f>
        <v>#REF!</v>
      </c>
      <c r="DZ92" t="e">
        <f t="array" ref="DZ92">IF(#REF!="","",SUM(DY92:INDEX(DY92:DY298,MATCH(TRUE,INDEX(DY92:DY298="",0),0))))</f>
        <v>#REF!</v>
      </c>
      <c r="EA92" t="e">
        <f t="shared" si="52"/>
        <v>#REF!</v>
      </c>
      <c r="EB92" t="str">
        <f t="array" ref="EB92">IFERROR(INDEX($EA$2:$EA$208,SMALL(IF(1-($EA$2:$EA$208=""),IF(1-(#REF!:#REF!&lt;&gt;""),ROW($EA$2:$EA$208)-ROW($EA$2)+1)), ROWS(#REF!:#REF!))),"")</f>
        <v/>
      </c>
      <c r="EC92" t="e">
        <f>IF(#REF!="","",SUM(#REF!))</f>
        <v>#REF!</v>
      </c>
      <c r="ED92" t="e">
        <f t="array" ref="ED92">IF(#REF!="","",SUM(EC92:INDEX(EC92:EC298,MATCH(TRUE,INDEX(EC92:EC298="",0),0))))</f>
        <v>#REF!</v>
      </c>
      <c r="EE92" t="e">
        <f t="shared" si="53"/>
        <v>#REF!</v>
      </c>
      <c r="EF92" t="str">
        <f t="array" ref="EF92">IFERROR(INDEX($EE$2:$EE$208,SMALL(IF(1-($EE$2:$EE$208=""),IF(1-(#REF!:#REF!&lt;&gt;""),ROW($EE$2:$EE$208)-ROW($EE$2)+1)), ROWS(#REF!:#REF!))),"")</f>
        <v/>
      </c>
      <c r="EG92" t="e">
        <f>IF(#REF!="","",SUM(#REF!))</f>
        <v>#REF!</v>
      </c>
      <c r="EH92" t="e">
        <f t="array" ref="EH92">IF(#REF!="","",SUM(EG92:INDEX(EG92:EG298,MATCH(TRUE,INDEX(EG92:EG298="",0),0))))</f>
        <v>#REF!</v>
      </c>
      <c r="EI92" t="e">
        <f t="shared" si="54"/>
        <v>#REF!</v>
      </c>
      <c r="EJ92" t="str">
        <f t="array" ref="EJ92">IFERROR(INDEX($EI$2:$EI$208,SMALL(IF(1-($EI$2:$EI$208=""),IF(1-(#REF!:#REF!&lt;&gt;""),ROW($EI$2:$EI$208)-ROW($EI$2)+1)), ROWS(#REF!:#REF!))),"")</f>
        <v/>
      </c>
      <c r="EK92" t="e">
        <f>IF(#REF!="","",SUM(#REF!))</f>
        <v>#REF!</v>
      </c>
      <c r="EL92" t="e">
        <f t="array" ref="EL92">IF(#REF!="","",SUM(EK92:INDEX(EK92:EK298,MATCH(TRUE,INDEX(EK92:EK298="",0),0))))</f>
        <v>#REF!</v>
      </c>
      <c r="EM92" t="e">
        <f t="shared" si="55"/>
        <v>#REF!</v>
      </c>
      <c r="EN92" t="str">
        <f t="array" ref="EN92">IFERROR(INDEX($EM$2:$EM$208,SMALL(IF(1-($EM$2:$EM$208=""),IF(1-(#REF!:#REF!&lt;&gt;""),ROW($EM$2:$EM$208)-ROW($EM$2)+1)), ROWS(#REF!:#REF!))),"")</f>
        <v/>
      </c>
      <c r="EO92" t="e">
        <f>IF(#REF!="","",SUM(#REF!))</f>
        <v>#REF!</v>
      </c>
      <c r="EP92" t="e">
        <f t="array" ref="EP92">IF(#REF!="","",SUM(EO92:INDEX(EO92:EO298,MATCH(TRUE,INDEX(EO92:EO298="",0),0))))</f>
        <v>#REF!</v>
      </c>
      <c r="EQ92" t="e">
        <f t="shared" si="56"/>
        <v>#REF!</v>
      </c>
      <c r="ER92" t="str">
        <f t="array" ref="ER92">IFERROR(INDEX($EQ$2:$EQ$208,SMALL(IF(1-($EQ$2:$EQ$208=""),IF(1-(#REF!:#REF!&lt;&gt;""),ROW($EQ$2:$EQ$208)-ROW($EQ$2)+1)), ROWS(#REF!:#REF!))),"")</f>
        <v/>
      </c>
      <c r="ES92" t="e">
        <f>IF(#REF!="","",SUM(#REF!))</f>
        <v>#REF!</v>
      </c>
      <c r="ET92" t="e">
        <f t="array" ref="ET92">IF(#REF!="","",SUM(ES92:INDEX(ES92:ES298,MATCH(TRUE,INDEX(ES92:ES298="",0),0))))</f>
        <v>#REF!</v>
      </c>
      <c r="EU92" t="e">
        <f t="shared" si="57"/>
        <v>#REF!</v>
      </c>
      <c r="EV92" t="str">
        <f t="array" ref="EV92">IFERROR(INDEX($EU$2:$EU$208,SMALL(IF(1-($EU$2:$EU$208=""),IF(1-(#REF!:#REF!&lt;&gt;""),ROW($EU$2:$EU$208)-ROW($EU$2)+1)), ROWS(#REF!:#REF!))),"")</f>
        <v/>
      </c>
      <c r="EW92" t="e">
        <f>IF(#REF!="","",SUM(#REF!))</f>
        <v>#REF!</v>
      </c>
      <c r="EX92" t="e">
        <f t="array" ref="EX92">IF(#REF!="","",SUM(EW92:INDEX(EW92:EW298,MATCH(TRUE,INDEX(EW92:EW298="",0),0))))</f>
        <v>#REF!</v>
      </c>
      <c r="EY92" t="e">
        <f t="shared" si="58"/>
        <v>#REF!</v>
      </c>
      <c r="EZ92" t="str">
        <f t="array" ref="EZ92">IFERROR(INDEX($EY$2:$EY$208,SMALL(IF(1-($EY$2:$EY$208=""),IF(1-(#REF!:#REF!&lt;&gt;""),ROW($EY$2:$EY$208)-ROW($EY$2)+1)), ROWS(#REF!:#REF!))),"")</f>
        <v/>
      </c>
      <c r="FA92" t="e">
        <f>IF(#REF!="","",SUM(#REF!))</f>
        <v>#REF!</v>
      </c>
      <c r="FB92" t="e">
        <f t="array" ref="FB92">IF(#REF!="","",SUM(FA92:INDEX(FA92:FA298,MATCH(TRUE,INDEX(FA92:FA298="",0),0))))</f>
        <v>#REF!</v>
      </c>
      <c r="FC92" t="e">
        <f t="shared" si="59"/>
        <v>#REF!</v>
      </c>
      <c r="FD92" t="str">
        <f t="array" ref="FD92">IFERROR(INDEX($FC$2:$FC$208,SMALL(IF(1-($FC$2:$FC$208=""),IF(1-(#REF!:#REF!&lt;&gt;""),ROW($FC$2:$FC$208)-ROW($FC$2)+1)), ROWS(#REF!:#REF!))),"")</f>
        <v/>
      </c>
    </row>
    <row r="93" spans="1:160" x14ac:dyDescent="0.25">
      <c r="A93" t="e">
        <f>IF(#REF!="","",SUM(#REF!))</f>
        <v>#REF!</v>
      </c>
      <c r="B93" t="e">
        <f t="array" ref="B93">IF(#REF!="","",SUM($A93:INDEX(A93:$A$208,MATCH(TRUE,INDEX($A93:$A$208="",0),0))))</f>
        <v>#REF!</v>
      </c>
      <c r="C93" t="e">
        <f t="shared" si="60"/>
        <v>#REF!</v>
      </c>
      <c r="E93" t="e">
        <f>IF(#REF!="","",SUM(#REF!))</f>
        <v>#REF!</v>
      </c>
      <c r="F93" t="e">
        <f t="array" ref="F93">IF(#REF!="","",SUM($E93:INDEX(E93:$E$208,MATCH(TRUE,INDEX($E93:$E$208="",0),0))))</f>
        <v>#REF!</v>
      </c>
      <c r="G93" t="e">
        <f t="shared" si="61"/>
        <v>#REF!</v>
      </c>
      <c r="I93" t="e">
        <f>IF(#REF!="","",SUM(#REF!))</f>
        <v>#REF!</v>
      </c>
      <c r="J93" t="e">
        <f t="array" ref="J93">IF(#REF!="","",SUM(I93:INDEX(I93:I299,MATCH(TRUE,INDEX(I93:I299="",0),0))))</f>
        <v>#REF!</v>
      </c>
      <c r="K93" t="e">
        <f t="shared" si="62"/>
        <v>#REF!</v>
      </c>
      <c r="M93" t="e">
        <f>IF(#REF!="","",SUM(#REF!))</f>
        <v>#REF!</v>
      </c>
      <c r="N93" t="e">
        <f t="array" ref="N93">IF(#REF!="","",SUM(M93:INDEX(M93:M299,MATCH(TRUE,INDEX(M93:M299="",0),0))))</f>
        <v>#REF!</v>
      </c>
      <c r="O93" t="e">
        <f t="shared" si="63"/>
        <v>#REF!</v>
      </c>
      <c r="Q93" t="e">
        <f>IF(#REF!="","",SUM(#REF!))</f>
        <v>#REF!</v>
      </c>
      <c r="R93" t="e">
        <f t="array" ref="R93">IF(#REF!="","",SUM(Q93:INDEX(Q93:Q299,MATCH(TRUE,INDEX(Q93:Q299="",0),0))))</f>
        <v>#REF!</v>
      </c>
      <c r="S93" t="e">
        <f t="shared" si="64"/>
        <v>#REF!</v>
      </c>
      <c r="U93" t="e">
        <f>IF(#REF!="","",SUM(#REF!))</f>
        <v>#REF!</v>
      </c>
      <c r="V93" t="e">
        <f t="array" ref="V93">IF(#REF!="","",SUM(U93:INDEX(U93:U299,MATCH(TRUE,INDEX(U93:U299="",0),0))))</f>
        <v>#REF!</v>
      </c>
      <c r="W93" t="e">
        <f t="shared" si="65"/>
        <v>#REF!</v>
      </c>
      <c r="Y93" t="e">
        <f>IF(#REF!="","",SUM(#REF!))</f>
        <v>#REF!</v>
      </c>
      <c r="Z93" t="e">
        <f t="array" ref="Z93">IF(#REF!="","",SUM(Y93:INDEX(Y93:Y299,MATCH(TRUE,INDEX(Y93:Y299="",0),0))))</f>
        <v>#REF!</v>
      </c>
      <c r="AA93" t="e">
        <f t="shared" si="66"/>
        <v>#REF!</v>
      </c>
      <c r="AC93" t="e">
        <f>IF(#REF!="","",SUM(#REF!))</f>
        <v>#REF!</v>
      </c>
      <c r="AD93" t="e">
        <f t="array" ref="AD93">IF(#REF!="","",SUM(AC93:INDEX(AC93:AC299,MATCH(TRUE,INDEX(AC93:AC299="",0),0))))</f>
        <v>#REF!</v>
      </c>
      <c r="AE93" t="e">
        <f t="shared" si="67"/>
        <v>#REF!</v>
      </c>
      <c r="AG93" t="e">
        <f>IF(#REF!="","",SUM(#REF!))</f>
        <v>#REF!</v>
      </c>
      <c r="AH93" t="e">
        <f t="array" ref="AH93">IF(#REF!="","",SUM(AG93:INDEX(AG93:AG299,MATCH(TRUE,INDEX(AG93:AG299="",0),0))))</f>
        <v>#REF!</v>
      </c>
      <c r="AI93" t="e">
        <f t="shared" si="68"/>
        <v>#REF!</v>
      </c>
      <c r="AK93" t="e">
        <f>IF(#REF!="","",SUM(#REF!))</f>
        <v>#REF!</v>
      </c>
      <c r="AL93" t="e">
        <f t="array" ref="AL93">IF(#REF!="","",SUM(AK93:INDEX(AK93:AK299,MATCH(TRUE,INDEX(AK93:AK299="",0),0))))</f>
        <v>#REF!</v>
      </c>
      <c r="AM93" t="e">
        <f t="shared" si="69"/>
        <v>#REF!</v>
      </c>
      <c r="AO93" t="e">
        <f>IF(#REF!="","",SUM(#REF!))</f>
        <v>#REF!</v>
      </c>
      <c r="AP93" t="e">
        <f t="array" ref="AP93">IF(#REF!="","",SUM(AO93:INDEX(AO93:AO299,MATCH(TRUE,INDEX(AO93:AO299="",0),0))))</f>
        <v>#REF!</v>
      </c>
      <c r="AQ93" t="e">
        <f t="shared" si="70"/>
        <v>#REF!</v>
      </c>
      <c r="AS93" t="e">
        <f>IF(#REF!="","",SUM(#REF!))</f>
        <v>#REF!</v>
      </c>
      <c r="AT93" t="e">
        <f t="array" ref="AT93">IF(#REF!="","",SUM(AS93:INDEX(AS93:AS299,MATCH(TRUE,INDEX(AS93:AS299="",0),0))))</f>
        <v>#REF!</v>
      </c>
      <c r="AU93" t="e">
        <f t="shared" si="71"/>
        <v>#REF!</v>
      </c>
      <c r="AW93" t="e">
        <f>IF(#REF!="","",SUM(#REF!))</f>
        <v>#REF!</v>
      </c>
      <c r="AX93" t="e">
        <f t="array" ref="AX93">IF(#REF!="","",SUM(AW93:INDEX(AW93:AW299,MATCH(TRUE,INDEX(AW93:AW299="",0),0))))</f>
        <v>#REF!</v>
      </c>
      <c r="AY93" t="e">
        <f t="shared" si="72"/>
        <v>#REF!</v>
      </c>
      <c r="BA93" t="e">
        <f>IF(#REF!="","",SUM(#REF!))</f>
        <v>#REF!</v>
      </c>
      <c r="BB93" t="e">
        <f t="array" ref="BB93">IF(#REF!="","",SUM(BA93:INDEX(BA93:BA299,MATCH(TRUE,INDEX(BA93:BA299="",0),0))))</f>
        <v>#REF!</v>
      </c>
      <c r="BC93" t="e">
        <f t="shared" si="73"/>
        <v>#REF!</v>
      </c>
      <c r="BE93" t="e">
        <f>IF(#REF!="","",SUM(#REF!))</f>
        <v>#REF!</v>
      </c>
      <c r="BF93" t="e">
        <f t="array" ref="BF93">IF(#REF!="","",SUM(BE93:INDEX(BE93:BE299,MATCH(TRUE,INDEX(BE93:BE299="",0),0))))</f>
        <v>#REF!</v>
      </c>
      <c r="BG93" t="e">
        <f t="shared" si="74"/>
        <v>#REF!</v>
      </c>
      <c r="BI93" t="e">
        <f>IF(#REF!="","",SUM(#REF!))</f>
        <v>#REF!</v>
      </c>
      <c r="BJ93" t="e">
        <f t="array" ref="BJ93">IF(#REF!="","",SUM(BI93:INDEX(BI93:BI299,MATCH(TRUE,INDEX(BI93:BI299="",0),0))))</f>
        <v>#REF!</v>
      </c>
      <c r="BK93" t="e">
        <f t="shared" si="75"/>
        <v>#REF!</v>
      </c>
      <c r="BM93" t="e">
        <f>IF(#REF!="","",SUM(#REF!))</f>
        <v>#REF!</v>
      </c>
      <c r="BN93" t="e">
        <f t="array" ref="BN93">IF(#REF!="","",SUM(BM93:INDEX(BM93:BM299,MATCH(TRUE,INDEX(BM93:BM299="",0),0))))</f>
        <v>#REF!</v>
      </c>
      <c r="BO93" t="e">
        <f t="shared" si="76"/>
        <v>#REF!</v>
      </c>
      <c r="BQ93" t="e">
        <f>IF(#REF!="","",SUM(#REF!))</f>
        <v>#REF!</v>
      </c>
      <c r="BR93" t="e">
        <f t="array" ref="BR93">IF(#REF!="","",SUM(BQ93:INDEX(BQ93:BQ299,MATCH(TRUE,INDEX(BQ93:BQ299="",0),0))))</f>
        <v>#REF!</v>
      </c>
      <c r="BS93" t="e">
        <f t="shared" si="77"/>
        <v>#REF!</v>
      </c>
      <c r="BU93" t="e">
        <f>IF(#REF!="","",SUM(#REF!))</f>
        <v>#REF!</v>
      </c>
      <c r="BV93" t="e">
        <f t="array" ref="BV93">IF(#REF!="","",SUM(BU93:INDEX(BU93:BU299,MATCH(TRUE,INDEX(BU93:BU299="",0),0))))</f>
        <v>#REF!</v>
      </c>
      <c r="BW93" t="e">
        <f t="shared" si="78"/>
        <v>#REF!</v>
      </c>
      <c r="BY93" t="e">
        <f>IF(#REF!="","",SUM(#REF!))</f>
        <v>#REF!</v>
      </c>
      <c r="BZ93" t="e">
        <f t="array" ref="BZ93">IF(#REF!="","",SUM(BY93:INDEX(BY93:BY299,MATCH(TRUE,INDEX(BY93:BY299="",0),0))))</f>
        <v>#REF!</v>
      </c>
      <c r="CA93" t="e">
        <f t="shared" si="79"/>
        <v>#REF!</v>
      </c>
      <c r="CC93" t="e">
        <f>IF(#REF!="","",SUM(#REF!))</f>
        <v>#REF!</v>
      </c>
      <c r="CD93" t="e">
        <f t="array" ref="CD93">IF(#REF!="","",SUM(CC93:INDEX(CC93:CC299,MATCH(TRUE,INDEX(CC93:CC299="",0),0))))</f>
        <v>#REF!</v>
      </c>
      <c r="CE93" t="e">
        <f t="shared" si="40"/>
        <v>#REF!</v>
      </c>
      <c r="CF93" t="str">
        <f t="array" ref="CF93">IFERROR(INDEX($CE$2:$CE$208,SMALL(IF(1-($CE$2:$CE$208=""),IF(1-(#REF!:#REF!&lt;&gt;""),ROW($CE$2:$CE$208)-ROW($CE$2)+1)), ROWS(#REF!:#REF!))),"")</f>
        <v/>
      </c>
      <c r="CG93" t="e">
        <f>IF(#REF!="","",SUM(#REF!))</f>
        <v>#REF!</v>
      </c>
      <c r="CH93" t="e">
        <f t="array" ref="CH93">IF(#REF!="","",SUM(CG93:INDEX(CG93:CG299,MATCH(TRUE,INDEX(CG93:CG299="",0),0))))</f>
        <v>#REF!</v>
      </c>
      <c r="CI93" t="e">
        <f t="shared" si="41"/>
        <v>#REF!</v>
      </c>
      <c r="CJ93" t="str">
        <f t="array" ref="CJ93">IFERROR(INDEX($CI$2:$CI$208,SMALL(IF(1-($CI$2:$CI$208=""),IF(1-(#REF!:#REF!&lt;&gt;""),ROW($CI$2:$CI$208)-ROW($CI$2)+1)), ROWS(#REF!:#REF!))),"")</f>
        <v/>
      </c>
      <c r="CK93" t="e">
        <f>IF(#REF!="","",SUM(#REF!))</f>
        <v>#REF!</v>
      </c>
      <c r="CL93" t="e">
        <f t="array" ref="CL93">IF(#REF!="","",SUM(CK93:INDEX(CK93:CK299,MATCH(TRUE,INDEX(CK93:CK299="",0),0))))</f>
        <v>#REF!</v>
      </c>
      <c r="CM93" t="e">
        <f t="shared" si="42"/>
        <v>#REF!</v>
      </c>
      <c r="CN93" t="str">
        <f t="array" ref="CN93">IFERROR(INDEX($CM$2:$CM$208,SMALL(IF(1-($CM$2:$CM$208=""),IF(1-(#REF!:#REF!&lt;&gt;""),ROW($CM$2:$CM$208)-ROW($CM$2)+1)), ROWS(#REF!:#REF!))),"")</f>
        <v/>
      </c>
      <c r="CO93" t="e">
        <f>IF(#REF!="","",SUM(#REF!))</f>
        <v>#REF!</v>
      </c>
      <c r="CP93" t="e">
        <f t="array" ref="CP93">IF(#REF!="","",SUM(CO93:INDEX(CO93:CO299,MATCH(TRUE,INDEX(CO93:CO299="",0),0))))</f>
        <v>#REF!</v>
      </c>
      <c r="CQ93" t="e">
        <f t="shared" si="43"/>
        <v>#REF!</v>
      </c>
      <c r="CR93" t="str">
        <f t="array" ref="CR93">IFERROR(INDEX($CQ$2:$CQ$208,SMALL(IF(1-($CQ$2:$CQ$208=""),IF(1-(#REF!:#REF!&lt;&gt;""),ROW($CQ$2:$CQ$208)-ROW($CQ$2)+1)), ROWS(#REF!:#REF!))),"")</f>
        <v/>
      </c>
      <c r="CS93" t="e">
        <f>IF(#REF!="","",SUM(#REF!))</f>
        <v>#REF!</v>
      </c>
      <c r="CT93" t="e">
        <f t="array" ref="CT93">IF(#REF!="","",SUM(CS93:INDEX(CS93:CS299,MATCH(TRUE,INDEX(CS93:CS299="",0),0))))</f>
        <v>#REF!</v>
      </c>
      <c r="CU93" t="e">
        <f t="shared" si="44"/>
        <v>#REF!</v>
      </c>
      <c r="CV93" t="str">
        <f t="array" ref="CV93">IFERROR(INDEX($CU$2:$CU$208,SMALL(IF(1-($CU$2:$CU$208=""),IF(1-(#REF!:#REF!&lt;&gt;""),ROW($CU$2:$CU$208)-ROW($CU$2)+1)), ROWS(#REF!:#REF!))),"")</f>
        <v/>
      </c>
      <c r="CW93" t="e">
        <f>IF(#REF!="","",SUM(#REF!))</f>
        <v>#REF!</v>
      </c>
      <c r="CX93" t="e">
        <f t="array" ref="CX93">IF(#REF!="","",SUM(CW93:INDEX(CW93:CW299,MATCH(TRUE,INDEX(CW93:CW299="",0),0))))</f>
        <v>#REF!</v>
      </c>
      <c r="CY93" t="e">
        <f t="shared" si="45"/>
        <v>#REF!</v>
      </c>
      <c r="CZ93" t="str">
        <f t="array" ref="CZ93">IFERROR(INDEX($CY$2:$CY$208,SMALL(IF(1-($CY$2:$CY$208=""),IF(1-(#REF!:#REF!&lt;&gt;""),ROW($CY$2:$CY$208)-ROW($CY$2)+1)), ROWS(#REF!:#REF!))),"")</f>
        <v/>
      </c>
      <c r="DA93" t="e">
        <f>IF(#REF!="","",SUM(#REF!))</f>
        <v>#REF!</v>
      </c>
      <c r="DB93" t="e">
        <f t="array" ref="DB93">IF(#REF!="","",SUM(DA93:INDEX(DA93:DA299,MATCH(TRUE,INDEX(DA93:DA299="",0),0))))</f>
        <v>#REF!</v>
      </c>
      <c r="DC93" t="e">
        <f t="shared" si="46"/>
        <v>#REF!</v>
      </c>
      <c r="DD93" t="str">
        <f t="array" ref="DD93">IFERROR(INDEX($DC$2:$DC$208,SMALL(IF(1-($DC$2:$DC$208=""),IF(1-(#REF!:#REF!&lt;&gt;""),ROW($DC$2:$DC$208)-ROW($DC$2)+1)), ROWS(#REF!:#REF!))),"")</f>
        <v/>
      </c>
      <c r="DE93" t="e">
        <f>IF(#REF!="","",SUM(#REF!))</f>
        <v>#REF!</v>
      </c>
      <c r="DF93" t="e">
        <f t="array" ref="DF93">IF(#REF!="","",SUM(DE93:INDEX(DE93:DE299,MATCH(TRUE,INDEX(DE93:DE299="",0),0))))</f>
        <v>#REF!</v>
      </c>
      <c r="DG93" t="e">
        <f t="shared" si="47"/>
        <v>#REF!</v>
      </c>
      <c r="DH93" t="str">
        <f t="array" ref="DH93">IFERROR(INDEX($DG$2:$DG$208,SMALL(IF(1-($DG$2:$DG$208=""),IF(1-(#REF!:#REF!&lt;&gt;""),ROW($DG$2:$DG$208)-ROW($DG$2)+1)), ROWS(#REF!:#REF!))),"")</f>
        <v/>
      </c>
      <c r="DI93" t="e">
        <f>IF(#REF!="","",SUM(#REF!))</f>
        <v>#REF!</v>
      </c>
      <c r="DJ93" t="e">
        <f t="array" ref="DJ93">IF(#REF!="","",SUM(DI93:INDEX(DI93:DI299,MATCH(TRUE,INDEX(DI93:DI299="",0),0))))</f>
        <v>#REF!</v>
      </c>
      <c r="DK93" t="e">
        <f t="shared" si="48"/>
        <v>#REF!</v>
      </c>
      <c r="DL93" t="str">
        <f t="array" ref="DL93">IFERROR(INDEX($DK$2:$DK$208,SMALL(IF(1-($DK$2:$DK$208=""),IF(1-(#REF!:#REF!&lt;&gt;""),ROW($DK$2:$DK$208)-ROW($DK$2)+1)), ROWS(#REF!:#REF!))),"")</f>
        <v/>
      </c>
      <c r="DM93" t="e">
        <f>IF(#REF!="","",SUM(#REF!))</f>
        <v>#REF!</v>
      </c>
      <c r="DN93" t="e">
        <f t="array" ref="DN93">IF(#REF!="","",SUM(DM93:INDEX(DM93:DM299,MATCH(TRUE,INDEX(DM93:DM299="",0),0))))</f>
        <v>#REF!</v>
      </c>
      <c r="DO93" t="e">
        <f t="shared" si="49"/>
        <v>#REF!</v>
      </c>
      <c r="DP93" t="str">
        <f t="array" ref="DP93">IFERROR(INDEX($DO$2:$DO$208,SMALL(IF(1-($DO$2:$DO$208=""),IF(1-(#REF!:#REF!&lt;&gt;""),ROW($DO$2:$DO$208)-ROW($DO$2)+1)), ROWS(#REF!:#REF!))),"")</f>
        <v/>
      </c>
      <c r="DQ93" t="e">
        <f>IF(#REF!="","",SUM(#REF!))</f>
        <v>#REF!</v>
      </c>
      <c r="DR93" t="e">
        <f t="array" ref="DR93">IF(#REF!="","",SUM(DQ93:INDEX(DQ93:DQ299,MATCH(TRUE,INDEX(DQ93:DQ299="",0),0))))</f>
        <v>#REF!</v>
      </c>
      <c r="DS93" t="e">
        <f t="shared" si="50"/>
        <v>#REF!</v>
      </c>
      <c r="DT93" t="str">
        <f t="array" ref="DT93">IFERROR(INDEX($DS$2:$DS$208,SMALL(IF(1-($DS$2:$DS$208=""),IF(1-(#REF!:#REF!&lt;&gt;""),ROW($DS$2:$DS$208)-ROW($DS$2)+1)), ROWS(#REF!:#REF!))),"")</f>
        <v/>
      </c>
      <c r="DU93" t="e">
        <f>IF(#REF!="","",SUM(#REF!))</f>
        <v>#REF!</v>
      </c>
      <c r="DV93" t="e">
        <f t="array" ref="DV93">IF(#REF!="","",SUM(DU93:INDEX(DU93:DU299,MATCH(TRUE,INDEX(DU93:DU299="",0),0))))</f>
        <v>#REF!</v>
      </c>
      <c r="DW93" t="e">
        <f t="shared" si="51"/>
        <v>#REF!</v>
      </c>
      <c r="DX93" t="str">
        <f t="array" ref="DX93">IFERROR(INDEX($DW$2:$DW$208,SMALL(IF(1-($DW$2:$DW$208=""),IF(1-(#REF!:#REF!&lt;&gt;""),ROW($DW$2:$DW$208)-ROW($DW$2)+1)), ROWS(#REF!:#REF!))),"")</f>
        <v/>
      </c>
      <c r="DY93" t="e">
        <f>IF(#REF!="","",SUM(#REF!))</f>
        <v>#REF!</v>
      </c>
      <c r="DZ93" t="e">
        <f t="array" ref="DZ93">IF(#REF!="","",SUM(DY93:INDEX(DY93:DY299,MATCH(TRUE,INDEX(DY93:DY299="",0),0))))</f>
        <v>#REF!</v>
      </c>
      <c r="EA93" t="e">
        <f t="shared" si="52"/>
        <v>#REF!</v>
      </c>
      <c r="EB93" t="str">
        <f t="array" ref="EB93">IFERROR(INDEX($EA$2:$EA$208,SMALL(IF(1-($EA$2:$EA$208=""),IF(1-(#REF!:#REF!&lt;&gt;""),ROW($EA$2:$EA$208)-ROW($EA$2)+1)), ROWS(#REF!:#REF!))),"")</f>
        <v/>
      </c>
      <c r="EC93" t="e">
        <f>IF(#REF!="","",SUM(#REF!))</f>
        <v>#REF!</v>
      </c>
      <c r="ED93" t="e">
        <f t="array" ref="ED93">IF(#REF!="","",SUM(EC93:INDEX(EC93:EC299,MATCH(TRUE,INDEX(EC93:EC299="",0),0))))</f>
        <v>#REF!</v>
      </c>
      <c r="EE93" t="e">
        <f t="shared" si="53"/>
        <v>#REF!</v>
      </c>
      <c r="EF93" t="str">
        <f t="array" ref="EF93">IFERROR(INDEX($EE$2:$EE$208,SMALL(IF(1-($EE$2:$EE$208=""),IF(1-(#REF!:#REF!&lt;&gt;""),ROW($EE$2:$EE$208)-ROW($EE$2)+1)), ROWS(#REF!:#REF!))),"")</f>
        <v/>
      </c>
      <c r="EG93" t="e">
        <f>IF(#REF!="","",SUM(#REF!))</f>
        <v>#REF!</v>
      </c>
      <c r="EH93" t="e">
        <f t="array" ref="EH93">IF(#REF!="","",SUM(EG93:INDEX(EG93:EG299,MATCH(TRUE,INDEX(EG93:EG299="",0),0))))</f>
        <v>#REF!</v>
      </c>
      <c r="EI93" t="e">
        <f t="shared" si="54"/>
        <v>#REF!</v>
      </c>
      <c r="EJ93" t="str">
        <f t="array" ref="EJ93">IFERROR(INDEX($EI$2:$EI$208,SMALL(IF(1-($EI$2:$EI$208=""),IF(1-(#REF!:#REF!&lt;&gt;""),ROW($EI$2:$EI$208)-ROW($EI$2)+1)), ROWS(#REF!:#REF!))),"")</f>
        <v/>
      </c>
      <c r="EK93" t="e">
        <f>IF(#REF!="","",SUM(#REF!))</f>
        <v>#REF!</v>
      </c>
      <c r="EL93" t="e">
        <f t="array" ref="EL93">IF(#REF!="","",SUM(EK93:INDEX(EK93:EK299,MATCH(TRUE,INDEX(EK93:EK299="",0),0))))</f>
        <v>#REF!</v>
      </c>
      <c r="EM93" t="e">
        <f t="shared" si="55"/>
        <v>#REF!</v>
      </c>
      <c r="EN93" t="str">
        <f t="array" ref="EN93">IFERROR(INDEX($EM$2:$EM$208,SMALL(IF(1-($EM$2:$EM$208=""),IF(1-(#REF!:#REF!&lt;&gt;""),ROW($EM$2:$EM$208)-ROW($EM$2)+1)), ROWS(#REF!:#REF!))),"")</f>
        <v/>
      </c>
      <c r="EO93" t="e">
        <f>IF(#REF!="","",SUM(#REF!))</f>
        <v>#REF!</v>
      </c>
      <c r="EP93" t="e">
        <f t="array" ref="EP93">IF(#REF!="","",SUM(EO93:INDEX(EO93:EO299,MATCH(TRUE,INDEX(EO93:EO299="",0),0))))</f>
        <v>#REF!</v>
      </c>
      <c r="EQ93" t="e">
        <f t="shared" si="56"/>
        <v>#REF!</v>
      </c>
      <c r="ER93" t="str">
        <f t="array" ref="ER93">IFERROR(INDEX($EQ$2:$EQ$208,SMALL(IF(1-($EQ$2:$EQ$208=""),IF(1-(#REF!:#REF!&lt;&gt;""),ROW($EQ$2:$EQ$208)-ROW($EQ$2)+1)), ROWS(#REF!:#REF!))),"")</f>
        <v/>
      </c>
      <c r="ES93" t="e">
        <f>IF(#REF!="","",SUM(#REF!))</f>
        <v>#REF!</v>
      </c>
      <c r="ET93" t="e">
        <f t="array" ref="ET93">IF(#REF!="","",SUM(ES93:INDEX(ES93:ES299,MATCH(TRUE,INDEX(ES93:ES299="",0),0))))</f>
        <v>#REF!</v>
      </c>
      <c r="EU93" t="e">
        <f t="shared" si="57"/>
        <v>#REF!</v>
      </c>
      <c r="EV93" t="str">
        <f t="array" ref="EV93">IFERROR(INDEX($EU$2:$EU$208,SMALL(IF(1-($EU$2:$EU$208=""),IF(1-(#REF!:#REF!&lt;&gt;""),ROW($EU$2:$EU$208)-ROW($EU$2)+1)), ROWS(#REF!:#REF!))),"")</f>
        <v/>
      </c>
      <c r="EW93" t="e">
        <f>IF(#REF!="","",SUM(#REF!))</f>
        <v>#REF!</v>
      </c>
      <c r="EX93" t="e">
        <f t="array" ref="EX93">IF(#REF!="","",SUM(EW93:INDEX(EW93:EW299,MATCH(TRUE,INDEX(EW93:EW299="",0),0))))</f>
        <v>#REF!</v>
      </c>
      <c r="EY93" t="e">
        <f t="shared" si="58"/>
        <v>#REF!</v>
      </c>
      <c r="EZ93" t="str">
        <f t="array" ref="EZ93">IFERROR(INDEX($EY$2:$EY$208,SMALL(IF(1-($EY$2:$EY$208=""),IF(1-(#REF!:#REF!&lt;&gt;""),ROW($EY$2:$EY$208)-ROW($EY$2)+1)), ROWS(#REF!:#REF!))),"")</f>
        <v/>
      </c>
      <c r="FA93" t="e">
        <f>IF(#REF!="","",SUM(#REF!))</f>
        <v>#REF!</v>
      </c>
      <c r="FB93" t="e">
        <f t="array" ref="FB93">IF(#REF!="","",SUM(FA93:INDEX(FA93:FA299,MATCH(TRUE,INDEX(FA93:FA299="",0),0))))</f>
        <v>#REF!</v>
      </c>
      <c r="FC93" t="e">
        <f t="shared" si="59"/>
        <v>#REF!</v>
      </c>
      <c r="FD93" t="str">
        <f t="array" ref="FD93">IFERROR(INDEX($FC$2:$FC$208,SMALL(IF(1-($FC$2:$FC$208=""),IF(1-(#REF!:#REF!&lt;&gt;""),ROW($FC$2:$FC$208)-ROW($FC$2)+1)), ROWS(#REF!:#REF!))),"")</f>
        <v/>
      </c>
    </row>
    <row r="94" spans="1:160" x14ac:dyDescent="0.25">
      <c r="A94" t="e">
        <f>IF(#REF!="","",SUM(#REF!))</f>
        <v>#REF!</v>
      </c>
      <c r="B94" t="e">
        <f t="array" ref="B94">IF(#REF!="","",SUM($A94:INDEX(A94:$A$208,MATCH(TRUE,INDEX($A94:$A$208="",0),0))))</f>
        <v>#REF!</v>
      </c>
      <c r="C94" t="e">
        <f t="shared" si="60"/>
        <v>#REF!</v>
      </c>
      <c r="E94" t="e">
        <f>IF(#REF!="","",SUM(#REF!))</f>
        <v>#REF!</v>
      </c>
      <c r="F94" t="e">
        <f t="array" ref="F94">IF(#REF!="","",SUM($E94:INDEX(E94:$E$208,MATCH(TRUE,INDEX($E94:$E$208="",0),0))))</f>
        <v>#REF!</v>
      </c>
      <c r="G94" t="e">
        <f t="shared" si="61"/>
        <v>#REF!</v>
      </c>
      <c r="I94" t="e">
        <f>IF(#REF!="","",SUM(#REF!))</f>
        <v>#REF!</v>
      </c>
      <c r="J94" t="e">
        <f t="array" ref="J94">IF(#REF!="","",SUM(I94:INDEX(I94:I300,MATCH(TRUE,INDEX(I94:I300="",0),0))))</f>
        <v>#REF!</v>
      </c>
      <c r="K94" t="e">
        <f t="shared" si="62"/>
        <v>#REF!</v>
      </c>
      <c r="M94" t="e">
        <f>IF(#REF!="","",SUM(#REF!))</f>
        <v>#REF!</v>
      </c>
      <c r="N94" t="e">
        <f t="array" ref="N94">IF(#REF!="","",SUM(M94:INDEX(M94:M300,MATCH(TRUE,INDEX(M94:M300="",0),0))))</f>
        <v>#REF!</v>
      </c>
      <c r="O94" t="e">
        <f t="shared" si="63"/>
        <v>#REF!</v>
      </c>
      <c r="Q94" t="e">
        <f>IF(#REF!="","",SUM(#REF!))</f>
        <v>#REF!</v>
      </c>
      <c r="R94" t="e">
        <f t="array" ref="R94">IF(#REF!="","",SUM(Q94:INDEX(Q94:Q300,MATCH(TRUE,INDEX(Q94:Q300="",0),0))))</f>
        <v>#REF!</v>
      </c>
      <c r="S94" t="e">
        <f t="shared" si="64"/>
        <v>#REF!</v>
      </c>
      <c r="U94" t="e">
        <f>IF(#REF!="","",SUM(#REF!))</f>
        <v>#REF!</v>
      </c>
      <c r="V94" t="e">
        <f t="array" ref="V94">IF(#REF!="","",SUM(U94:INDEX(U94:U300,MATCH(TRUE,INDEX(U94:U300="",0),0))))</f>
        <v>#REF!</v>
      </c>
      <c r="W94" t="e">
        <f t="shared" si="65"/>
        <v>#REF!</v>
      </c>
      <c r="Y94" t="e">
        <f>IF(#REF!="","",SUM(#REF!))</f>
        <v>#REF!</v>
      </c>
      <c r="Z94" t="e">
        <f t="array" ref="Z94">IF(#REF!="","",SUM(Y94:INDEX(Y94:Y300,MATCH(TRUE,INDEX(Y94:Y300="",0),0))))</f>
        <v>#REF!</v>
      </c>
      <c r="AA94" t="e">
        <f t="shared" si="66"/>
        <v>#REF!</v>
      </c>
      <c r="AC94" t="e">
        <f>IF(#REF!="","",SUM(#REF!))</f>
        <v>#REF!</v>
      </c>
      <c r="AD94" t="e">
        <f t="array" ref="AD94">IF(#REF!="","",SUM(AC94:INDEX(AC94:AC300,MATCH(TRUE,INDEX(AC94:AC300="",0),0))))</f>
        <v>#REF!</v>
      </c>
      <c r="AE94" t="e">
        <f t="shared" si="67"/>
        <v>#REF!</v>
      </c>
      <c r="AG94" t="e">
        <f>IF(#REF!="","",SUM(#REF!))</f>
        <v>#REF!</v>
      </c>
      <c r="AH94" t="e">
        <f t="array" ref="AH94">IF(#REF!="","",SUM(AG94:INDEX(AG94:AG300,MATCH(TRUE,INDEX(AG94:AG300="",0),0))))</f>
        <v>#REF!</v>
      </c>
      <c r="AI94" t="e">
        <f t="shared" si="68"/>
        <v>#REF!</v>
      </c>
      <c r="AK94" t="e">
        <f>IF(#REF!="","",SUM(#REF!))</f>
        <v>#REF!</v>
      </c>
      <c r="AL94" t="e">
        <f t="array" ref="AL94">IF(#REF!="","",SUM(AK94:INDEX(AK94:AK300,MATCH(TRUE,INDEX(AK94:AK300="",0),0))))</f>
        <v>#REF!</v>
      </c>
      <c r="AM94" t="e">
        <f t="shared" si="69"/>
        <v>#REF!</v>
      </c>
      <c r="AO94" t="e">
        <f>IF(#REF!="","",SUM(#REF!))</f>
        <v>#REF!</v>
      </c>
      <c r="AP94" t="e">
        <f t="array" ref="AP94">IF(#REF!="","",SUM(AO94:INDEX(AO94:AO300,MATCH(TRUE,INDEX(AO94:AO300="",0),0))))</f>
        <v>#REF!</v>
      </c>
      <c r="AQ94" t="e">
        <f t="shared" si="70"/>
        <v>#REF!</v>
      </c>
      <c r="AS94" t="e">
        <f>IF(#REF!="","",SUM(#REF!))</f>
        <v>#REF!</v>
      </c>
      <c r="AT94" t="e">
        <f t="array" ref="AT94">IF(#REF!="","",SUM(AS94:INDEX(AS94:AS300,MATCH(TRUE,INDEX(AS94:AS300="",0),0))))</f>
        <v>#REF!</v>
      </c>
      <c r="AU94" t="e">
        <f t="shared" si="71"/>
        <v>#REF!</v>
      </c>
      <c r="AW94" t="e">
        <f>IF(#REF!="","",SUM(#REF!))</f>
        <v>#REF!</v>
      </c>
      <c r="AX94" t="e">
        <f t="array" ref="AX94">IF(#REF!="","",SUM(AW94:INDEX(AW94:AW300,MATCH(TRUE,INDEX(AW94:AW300="",0),0))))</f>
        <v>#REF!</v>
      </c>
      <c r="AY94" t="e">
        <f t="shared" si="72"/>
        <v>#REF!</v>
      </c>
      <c r="BA94" t="e">
        <f>IF(#REF!="","",SUM(#REF!))</f>
        <v>#REF!</v>
      </c>
      <c r="BB94" t="e">
        <f t="array" ref="BB94">IF(#REF!="","",SUM(BA94:INDEX(BA94:BA300,MATCH(TRUE,INDEX(BA94:BA300="",0),0))))</f>
        <v>#REF!</v>
      </c>
      <c r="BC94" t="e">
        <f t="shared" si="73"/>
        <v>#REF!</v>
      </c>
      <c r="BE94" t="e">
        <f>IF(#REF!="","",SUM(#REF!))</f>
        <v>#REF!</v>
      </c>
      <c r="BF94" t="e">
        <f t="array" ref="BF94">IF(#REF!="","",SUM(BE94:INDEX(BE94:BE300,MATCH(TRUE,INDEX(BE94:BE300="",0),0))))</f>
        <v>#REF!</v>
      </c>
      <c r="BG94" t="e">
        <f t="shared" si="74"/>
        <v>#REF!</v>
      </c>
      <c r="BI94" t="e">
        <f>IF(#REF!="","",SUM(#REF!))</f>
        <v>#REF!</v>
      </c>
      <c r="BJ94" t="e">
        <f t="array" ref="BJ94">IF(#REF!="","",SUM(BI94:INDEX(BI94:BI300,MATCH(TRUE,INDEX(BI94:BI300="",0),0))))</f>
        <v>#REF!</v>
      </c>
      <c r="BK94" t="e">
        <f t="shared" si="75"/>
        <v>#REF!</v>
      </c>
      <c r="BM94" t="e">
        <f>IF(#REF!="","",SUM(#REF!))</f>
        <v>#REF!</v>
      </c>
      <c r="BN94" t="e">
        <f t="array" ref="BN94">IF(#REF!="","",SUM(BM94:INDEX(BM94:BM300,MATCH(TRUE,INDEX(BM94:BM300="",0),0))))</f>
        <v>#REF!</v>
      </c>
      <c r="BO94" t="e">
        <f t="shared" si="76"/>
        <v>#REF!</v>
      </c>
      <c r="BQ94" t="e">
        <f>IF(#REF!="","",SUM(#REF!))</f>
        <v>#REF!</v>
      </c>
      <c r="BR94" t="e">
        <f t="array" ref="BR94">IF(#REF!="","",SUM(BQ94:INDEX(BQ94:BQ300,MATCH(TRUE,INDEX(BQ94:BQ300="",0),0))))</f>
        <v>#REF!</v>
      </c>
      <c r="BS94" t="e">
        <f t="shared" si="77"/>
        <v>#REF!</v>
      </c>
      <c r="BU94" t="e">
        <f>IF(#REF!="","",SUM(#REF!))</f>
        <v>#REF!</v>
      </c>
      <c r="BV94" t="e">
        <f t="array" ref="BV94">IF(#REF!="","",SUM(BU94:INDEX(BU94:BU300,MATCH(TRUE,INDEX(BU94:BU300="",0),0))))</f>
        <v>#REF!</v>
      </c>
      <c r="BW94" t="e">
        <f t="shared" si="78"/>
        <v>#REF!</v>
      </c>
      <c r="BY94" t="e">
        <f>IF(#REF!="","",SUM(#REF!))</f>
        <v>#REF!</v>
      </c>
      <c r="BZ94" t="e">
        <f t="array" ref="BZ94">IF(#REF!="","",SUM(BY94:INDEX(BY94:BY300,MATCH(TRUE,INDEX(BY94:BY300="",0),0))))</f>
        <v>#REF!</v>
      </c>
      <c r="CA94" t="e">
        <f t="shared" si="79"/>
        <v>#REF!</v>
      </c>
      <c r="CC94" t="e">
        <f>IF(#REF!="","",SUM(#REF!))</f>
        <v>#REF!</v>
      </c>
      <c r="CD94" t="e">
        <f t="array" ref="CD94">IF(#REF!="","",SUM(CC94:INDEX(CC94:CC300,MATCH(TRUE,INDEX(CC94:CC300="",0),0))))</f>
        <v>#REF!</v>
      </c>
      <c r="CE94" t="e">
        <f t="shared" si="40"/>
        <v>#REF!</v>
      </c>
      <c r="CF94" t="str">
        <f t="array" ref="CF94">IFERROR(INDEX($CE$2:$CE$208,SMALL(IF(1-($CE$2:$CE$208=""),IF(1-(#REF!:#REF!&lt;&gt;""),ROW($CE$2:$CE$208)-ROW($CE$2)+1)), ROWS(#REF!:#REF!))),"")</f>
        <v/>
      </c>
      <c r="CG94" t="e">
        <f>IF(#REF!="","",SUM(#REF!))</f>
        <v>#REF!</v>
      </c>
      <c r="CH94" t="e">
        <f t="array" ref="CH94">IF(#REF!="","",SUM(CG94:INDEX(CG94:CG300,MATCH(TRUE,INDEX(CG94:CG300="",0),0))))</f>
        <v>#REF!</v>
      </c>
      <c r="CI94" t="e">
        <f t="shared" si="41"/>
        <v>#REF!</v>
      </c>
      <c r="CJ94" t="str">
        <f t="array" ref="CJ94">IFERROR(INDEX($CI$2:$CI$208,SMALL(IF(1-($CI$2:$CI$208=""),IF(1-(#REF!:#REF!&lt;&gt;""),ROW($CI$2:$CI$208)-ROW($CI$2)+1)), ROWS(#REF!:#REF!))),"")</f>
        <v/>
      </c>
      <c r="CK94" t="e">
        <f>IF(#REF!="","",SUM(#REF!))</f>
        <v>#REF!</v>
      </c>
      <c r="CL94" t="e">
        <f t="array" ref="CL94">IF(#REF!="","",SUM(CK94:INDEX(CK94:CK300,MATCH(TRUE,INDEX(CK94:CK300="",0),0))))</f>
        <v>#REF!</v>
      </c>
      <c r="CM94" t="e">
        <f t="shared" si="42"/>
        <v>#REF!</v>
      </c>
      <c r="CN94" t="str">
        <f t="array" ref="CN94">IFERROR(INDEX($CM$2:$CM$208,SMALL(IF(1-($CM$2:$CM$208=""),IF(1-(#REF!:#REF!&lt;&gt;""),ROW($CM$2:$CM$208)-ROW($CM$2)+1)), ROWS(#REF!:#REF!))),"")</f>
        <v/>
      </c>
      <c r="CO94" t="e">
        <f>IF(#REF!="","",SUM(#REF!))</f>
        <v>#REF!</v>
      </c>
      <c r="CP94" t="e">
        <f t="array" ref="CP94">IF(#REF!="","",SUM(CO94:INDEX(CO94:CO300,MATCH(TRUE,INDEX(CO94:CO300="",0),0))))</f>
        <v>#REF!</v>
      </c>
      <c r="CQ94" t="e">
        <f t="shared" si="43"/>
        <v>#REF!</v>
      </c>
      <c r="CR94" t="str">
        <f t="array" ref="CR94">IFERROR(INDEX($CQ$2:$CQ$208,SMALL(IF(1-($CQ$2:$CQ$208=""),IF(1-(#REF!:#REF!&lt;&gt;""),ROW($CQ$2:$CQ$208)-ROW($CQ$2)+1)), ROWS(#REF!:#REF!))),"")</f>
        <v/>
      </c>
      <c r="CS94" t="e">
        <f>IF(#REF!="","",SUM(#REF!))</f>
        <v>#REF!</v>
      </c>
      <c r="CT94" t="e">
        <f t="array" ref="CT94">IF(#REF!="","",SUM(CS94:INDEX(CS94:CS300,MATCH(TRUE,INDEX(CS94:CS300="",0),0))))</f>
        <v>#REF!</v>
      </c>
      <c r="CU94" t="e">
        <f t="shared" si="44"/>
        <v>#REF!</v>
      </c>
      <c r="CV94" t="str">
        <f t="array" ref="CV94">IFERROR(INDEX($CU$2:$CU$208,SMALL(IF(1-($CU$2:$CU$208=""),IF(1-(#REF!:#REF!&lt;&gt;""),ROW($CU$2:$CU$208)-ROW($CU$2)+1)), ROWS(#REF!:#REF!))),"")</f>
        <v/>
      </c>
      <c r="CW94" t="e">
        <f>IF(#REF!="","",SUM(#REF!))</f>
        <v>#REF!</v>
      </c>
      <c r="CX94" t="e">
        <f t="array" ref="CX94">IF(#REF!="","",SUM(CW94:INDEX(CW94:CW300,MATCH(TRUE,INDEX(CW94:CW300="",0),0))))</f>
        <v>#REF!</v>
      </c>
      <c r="CY94" t="e">
        <f t="shared" si="45"/>
        <v>#REF!</v>
      </c>
      <c r="CZ94" t="str">
        <f t="array" ref="CZ94">IFERROR(INDEX($CY$2:$CY$208,SMALL(IF(1-($CY$2:$CY$208=""),IF(1-(#REF!:#REF!&lt;&gt;""),ROW($CY$2:$CY$208)-ROW($CY$2)+1)), ROWS(#REF!:#REF!))),"")</f>
        <v/>
      </c>
      <c r="DA94" t="e">
        <f>IF(#REF!="","",SUM(#REF!))</f>
        <v>#REF!</v>
      </c>
      <c r="DB94" t="e">
        <f t="array" ref="DB94">IF(#REF!="","",SUM(DA94:INDEX(DA94:DA300,MATCH(TRUE,INDEX(DA94:DA300="",0),0))))</f>
        <v>#REF!</v>
      </c>
      <c r="DC94" t="e">
        <f t="shared" si="46"/>
        <v>#REF!</v>
      </c>
      <c r="DD94" t="str">
        <f t="array" ref="DD94">IFERROR(INDEX($DC$2:$DC$208,SMALL(IF(1-($DC$2:$DC$208=""),IF(1-(#REF!:#REF!&lt;&gt;""),ROW($DC$2:$DC$208)-ROW($DC$2)+1)), ROWS(#REF!:#REF!))),"")</f>
        <v/>
      </c>
      <c r="DE94" t="e">
        <f>IF(#REF!="","",SUM(#REF!))</f>
        <v>#REF!</v>
      </c>
      <c r="DF94" t="e">
        <f t="array" ref="DF94">IF(#REF!="","",SUM(DE94:INDEX(DE94:DE300,MATCH(TRUE,INDEX(DE94:DE300="",0),0))))</f>
        <v>#REF!</v>
      </c>
      <c r="DG94" t="e">
        <f t="shared" si="47"/>
        <v>#REF!</v>
      </c>
      <c r="DH94" t="str">
        <f t="array" ref="DH94">IFERROR(INDEX($DG$2:$DG$208,SMALL(IF(1-($DG$2:$DG$208=""),IF(1-(#REF!:#REF!&lt;&gt;""),ROW($DG$2:$DG$208)-ROW($DG$2)+1)), ROWS(#REF!:#REF!))),"")</f>
        <v/>
      </c>
      <c r="DI94" t="e">
        <f>IF(#REF!="","",SUM(#REF!))</f>
        <v>#REF!</v>
      </c>
      <c r="DJ94" t="e">
        <f t="array" ref="DJ94">IF(#REF!="","",SUM(DI94:INDEX(DI94:DI300,MATCH(TRUE,INDEX(DI94:DI300="",0),0))))</f>
        <v>#REF!</v>
      </c>
      <c r="DK94" t="e">
        <f t="shared" si="48"/>
        <v>#REF!</v>
      </c>
      <c r="DL94" t="str">
        <f t="array" ref="DL94">IFERROR(INDEX($DK$2:$DK$208,SMALL(IF(1-($DK$2:$DK$208=""),IF(1-(#REF!:#REF!&lt;&gt;""),ROW($DK$2:$DK$208)-ROW($DK$2)+1)), ROWS(#REF!:#REF!))),"")</f>
        <v/>
      </c>
      <c r="DM94" t="e">
        <f>IF(#REF!="","",SUM(#REF!))</f>
        <v>#REF!</v>
      </c>
      <c r="DN94" t="e">
        <f t="array" ref="DN94">IF(#REF!="","",SUM(DM94:INDEX(DM94:DM300,MATCH(TRUE,INDEX(DM94:DM300="",0),0))))</f>
        <v>#REF!</v>
      </c>
      <c r="DO94" t="e">
        <f t="shared" si="49"/>
        <v>#REF!</v>
      </c>
      <c r="DP94" t="str">
        <f t="array" ref="DP94">IFERROR(INDEX($DO$2:$DO$208,SMALL(IF(1-($DO$2:$DO$208=""),IF(1-(#REF!:#REF!&lt;&gt;""),ROW($DO$2:$DO$208)-ROW($DO$2)+1)), ROWS(#REF!:#REF!))),"")</f>
        <v/>
      </c>
      <c r="DQ94" t="e">
        <f>IF(#REF!="","",SUM(#REF!))</f>
        <v>#REF!</v>
      </c>
      <c r="DR94" t="e">
        <f t="array" ref="DR94">IF(#REF!="","",SUM(DQ94:INDEX(DQ94:DQ300,MATCH(TRUE,INDEX(DQ94:DQ300="",0),0))))</f>
        <v>#REF!</v>
      </c>
      <c r="DS94" t="e">
        <f t="shared" si="50"/>
        <v>#REF!</v>
      </c>
      <c r="DT94" t="str">
        <f t="array" ref="DT94">IFERROR(INDEX($DS$2:$DS$208,SMALL(IF(1-($DS$2:$DS$208=""),IF(1-(#REF!:#REF!&lt;&gt;""),ROW($DS$2:$DS$208)-ROW($DS$2)+1)), ROWS(#REF!:#REF!))),"")</f>
        <v/>
      </c>
      <c r="DU94" t="e">
        <f>IF(#REF!="","",SUM(#REF!))</f>
        <v>#REF!</v>
      </c>
      <c r="DV94" t="e">
        <f t="array" ref="DV94">IF(#REF!="","",SUM(DU94:INDEX(DU94:DU300,MATCH(TRUE,INDEX(DU94:DU300="",0),0))))</f>
        <v>#REF!</v>
      </c>
      <c r="DW94" t="e">
        <f t="shared" si="51"/>
        <v>#REF!</v>
      </c>
      <c r="DX94" t="str">
        <f t="array" ref="DX94">IFERROR(INDEX($DW$2:$DW$208,SMALL(IF(1-($DW$2:$DW$208=""),IF(1-(#REF!:#REF!&lt;&gt;""),ROW($DW$2:$DW$208)-ROW($DW$2)+1)), ROWS(#REF!:#REF!))),"")</f>
        <v/>
      </c>
      <c r="DY94" t="e">
        <f>IF(#REF!="","",SUM(#REF!))</f>
        <v>#REF!</v>
      </c>
      <c r="DZ94" t="e">
        <f t="array" ref="DZ94">IF(#REF!="","",SUM(DY94:INDEX(DY94:DY300,MATCH(TRUE,INDEX(DY94:DY300="",0),0))))</f>
        <v>#REF!</v>
      </c>
      <c r="EA94" t="e">
        <f t="shared" si="52"/>
        <v>#REF!</v>
      </c>
      <c r="EB94" t="str">
        <f t="array" ref="EB94">IFERROR(INDEX($EA$2:$EA$208,SMALL(IF(1-($EA$2:$EA$208=""),IF(1-(#REF!:#REF!&lt;&gt;""),ROW($EA$2:$EA$208)-ROW($EA$2)+1)), ROWS(#REF!:#REF!))),"")</f>
        <v/>
      </c>
      <c r="EC94" t="e">
        <f>IF(#REF!="","",SUM(#REF!))</f>
        <v>#REF!</v>
      </c>
      <c r="ED94" t="e">
        <f t="array" ref="ED94">IF(#REF!="","",SUM(EC94:INDEX(EC94:EC300,MATCH(TRUE,INDEX(EC94:EC300="",0),0))))</f>
        <v>#REF!</v>
      </c>
      <c r="EE94" t="e">
        <f t="shared" si="53"/>
        <v>#REF!</v>
      </c>
      <c r="EF94" t="str">
        <f t="array" ref="EF94">IFERROR(INDEX($EE$2:$EE$208,SMALL(IF(1-($EE$2:$EE$208=""),IF(1-(#REF!:#REF!&lt;&gt;""),ROW($EE$2:$EE$208)-ROW($EE$2)+1)), ROWS(#REF!:#REF!))),"")</f>
        <v/>
      </c>
      <c r="EG94" t="e">
        <f>IF(#REF!="","",SUM(#REF!))</f>
        <v>#REF!</v>
      </c>
      <c r="EH94" t="e">
        <f t="array" ref="EH94">IF(#REF!="","",SUM(EG94:INDEX(EG94:EG300,MATCH(TRUE,INDEX(EG94:EG300="",0),0))))</f>
        <v>#REF!</v>
      </c>
      <c r="EI94" t="e">
        <f t="shared" si="54"/>
        <v>#REF!</v>
      </c>
      <c r="EJ94" t="str">
        <f t="array" ref="EJ94">IFERROR(INDEX($EI$2:$EI$208,SMALL(IF(1-($EI$2:$EI$208=""),IF(1-(#REF!:#REF!&lt;&gt;""),ROW($EI$2:$EI$208)-ROW($EI$2)+1)), ROWS(#REF!:#REF!))),"")</f>
        <v/>
      </c>
      <c r="EK94" t="e">
        <f>IF(#REF!="","",SUM(#REF!))</f>
        <v>#REF!</v>
      </c>
      <c r="EL94" t="e">
        <f t="array" ref="EL94">IF(#REF!="","",SUM(EK94:INDEX(EK94:EK300,MATCH(TRUE,INDEX(EK94:EK300="",0),0))))</f>
        <v>#REF!</v>
      </c>
      <c r="EM94" t="e">
        <f t="shared" si="55"/>
        <v>#REF!</v>
      </c>
      <c r="EN94" t="str">
        <f t="array" ref="EN94">IFERROR(INDEX($EM$2:$EM$208,SMALL(IF(1-($EM$2:$EM$208=""),IF(1-(#REF!:#REF!&lt;&gt;""),ROW($EM$2:$EM$208)-ROW($EM$2)+1)), ROWS(#REF!:#REF!))),"")</f>
        <v/>
      </c>
      <c r="EO94" t="e">
        <f>IF(#REF!="","",SUM(#REF!))</f>
        <v>#REF!</v>
      </c>
      <c r="EP94" t="e">
        <f t="array" ref="EP94">IF(#REF!="","",SUM(EO94:INDEX(EO94:EO300,MATCH(TRUE,INDEX(EO94:EO300="",0),0))))</f>
        <v>#REF!</v>
      </c>
      <c r="EQ94" t="e">
        <f t="shared" si="56"/>
        <v>#REF!</v>
      </c>
      <c r="ER94" t="str">
        <f t="array" ref="ER94">IFERROR(INDEX($EQ$2:$EQ$208,SMALL(IF(1-($EQ$2:$EQ$208=""),IF(1-(#REF!:#REF!&lt;&gt;""),ROW($EQ$2:$EQ$208)-ROW($EQ$2)+1)), ROWS(#REF!:#REF!))),"")</f>
        <v/>
      </c>
      <c r="ES94" t="e">
        <f>IF(#REF!="","",SUM(#REF!))</f>
        <v>#REF!</v>
      </c>
      <c r="ET94" t="e">
        <f t="array" ref="ET94">IF(#REF!="","",SUM(ES94:INDEX(ES94:ES300,MATCH(TRUE,INDEX(ES94:ES300="",0),0))))</f>
        <v>#REF!</v>
      </c>
      <c r="EU94" t="e">
        <f t="shared" si="57"/>
        <v>#REF!</v>
      </c>
      <c r="EV94" t="str">
        <f t="array" ref="EV94">IFERROR(INDEX($EU$2:$EU$208,SMALL(IF(1-($EU$2:$EU$208=""),IF(1-(#REF!:#REF!&lt;&gt;""),ROW($EU$2:$EU$208)-ROW($EU$2)+1)), ROWS(#REF!:#REF!))),"")</f>
        <v/>
      </c>
      <c r="EW94" t="e">
        <f>IF(#REF!="","",SUM(#REF!))</f>
        <v>#REF!</v>
      </c>
      <c r="EX94" t="e">
        <f t="array" ref="EX94">IF(#REF!="","",SUM(EW94:INDEX(EW94:EW300,MATCH(TRUE,INDEX(EW94:EW300="",0),0))))</f>
        <v>#REF!</v>
      </c>
      <c r="EY94" t="e">
        <f t="shared" si="58"/>
        <v>#REF!</v>
      </c>
      <c r="EZ94" t="str">
        <f t="array" ref="EZ94">IFERROR(INDEX($EY$2:$EY$208,SMALL(IF(1-($EY$2:$EY$208=""),IF(1-(#REF!:#REF!&lt;&gt;""),ROW($EY$2:$EY$208)-ROW($EY$2)+1)), ROWS(#REF!:#REF!))),"")</f>
        <v/>
      </c>
      <c r="FA94" t="e">
        <f>IF(#REF!="","",SUM(#REF!))</f>
        <v>#REF!</v>
      </c>
      <c r="FB94" t="e">
        <f t="array" ref="FB94">IF(#REF!="","",SUM(FA94:INDEX(FA94:FA300,MATCH(TRUE,INDEX(FA94:FA300="",0),0))))</f>
        <v>#REF!</v>
      </c>
      <c r="FC94" t="e">
        <f t="shared" si="59"/>
        <v>#REF!</v>
      </c>
      <c r="FD94" t="str">
        <f t="array" ref="FD94">IFERROR(INDEX($FC$2:$FC$208,SMALL(IF(1-($FC$2:$FC$208=""),IF(1-(#REF!:#REF!&lt;&gt;""),ROW($FC$2:$FC$208)-ROW($FC$2)+1)), ROWS(#REF!:#REF!))),"")</f>
        <v/>
      </c>
    </row>
    <row r="95" spans="1:160" x14ac:dyDescent="0.25">
      <c r="A95" t="e">
        <f>IF(#REF!="","",SUM(#REF!))</f>
        <v>#REF!</v>
      </c>
      <c r="B95" t="e">
        <f t="array" ref="B95">IF(#REF!="","",SUM($A95:INDEX(A95:$A$208,MATCH(TRUE,INDEX($A95:$A$208="",0),0))))</f>
        <v>#REF!</v>
      </c>
      <c r="C95" t="e">
        <f t="shared" si="60"/>
        <v>#REF!</v>
      </c>
      <c r="E95" t="e">
        <f>IF(#REF!="","",SUM(#REF!))</f>
        <v>#REF!</v>
      </c>
      <c r="F95" t="e">
        <f t="array" ref="F95">IF(#REF!="","",SUM($E95:INDEX(E95:$E$208,MATCH(TRUE,INDEX($E95:$E$208="",0),0))))</f>
        <v>#REF!</v>
      </c>
      <c r="G95" t="e">
        <f t="shared" si="61"/>
        <v>#REF!</v>
      </c>
      <c r="I95" t="e">
        <f>IF(#REF!="","",SUM(#REF!))</f>
        <v>#REF!</v>
      </c>
      <c r="J95" t="e">
        <f t="array" ref="J95">IF(#REF!="","",SUM(I95:INDEX(I95:I301,MATCH(TRUE,INDEX(I95:I301="",0),0))))</f>
        <v>#REF!</v>
      </c>
      <c r="K95" t="e">
        <f t="shared" si="62"/>
        <v>#REF!</v>
      </c>
      <c r="M95" t="e">
        <f>IF(#REF!="","",SUM(#REF!))</f>
        <v>#REF!</v>
      </c>
      <c r="N95" t="e">
        <f t="array" ref="N95">IF(#REF!="","",SUM(M95:INDEX(M95:M301,MATCH(TRUE,INDEX(M95:M301="",0),0))))</f>
        <v>#REF!</v>
      </c>
      <c r="O95" t="e">
        <f t="shared" si="63"/>
        <v>#REF!</v>
      </c>
      <c r="Q95" t="e">
        <f>IF(#REF!="","",SUM(#REF!))</f>
        <v>#REF!</v>
      </c>
      <c r="R95" t="e">
        <f t="array" ref="R95">IF(#REF!="","",SUM(Q95:INDEX(Q95:Q301,MATCH(TRUE,INDEX(Q95:Q301="",0),0))))</f>
        <v>#REF!</v>
      </c>
      <c r="S95" t="e">
        <f t="shared" si="64"/>
        <v>#REF!</v>
      </c>
      <c r="U95" t="e">
        <f>IF(#REF!="","",SUM(#REF!))</f>
        <v>#REF!</v>
      </c>
      <c r="V95" t="e">
        <f t="array" ref="V95">IF(#REF!="","",SUM(U95:INDEX(U95:U301,MATCH(TRUE,INDEX(U95:U301="",0),0))))</f>
        <v>#REF!</v>
      </c>
      <c r="W95" t="e">
        <f t="shared" si="65"/>
        <v>#REF!</v>
      </c>
      <c r="Y95" t="e">
        <f>IF(#REF!="","",SUM(#REF!))</f>
        <v>#REF!</v>
      </c>
      <c r="Z95" t="e">
        <f t="array" ref="Z95">IF(#REF!="","",SUM(Y95:INDEX(Y95:Y301,MATCH(TRUE,INDEX(Y95:Y301="",0),0))))</f>
        <v>#REF!</v>
      </c>
      <c r="AA95" t="e">
        <f t="shared" si="66"/>
        <v>#REF!</v>
      </c>
      <c r="AC95" t="e">
        <f>IF(#REF!="","",SUM(#REF!))</f>
        <v>#REF!</v>
      </c>
      <c r="AD95" t="e">
        <f t="array" ref="AD95">IF(#REF!="","",SUM(AC95:INDEX(AC95:AC301,MATCH(TRUE,INDEX(AC95:AC301="",0),0))))</f>
        <v>#REF!</v>
      </c>
      <c r="AE95" t="e">
        <f t="shared" si="67"/>
        <v>#REF!</v>
      </c>
      <c r="AG95" t="e">
        <f>IF(#REF!="","",SUM(#REF!))</f>
        <v>#REF!</v>
      </c>
      <c r="AH95" t="e">
        <f t="array" ref="AH95">IF(#REF!="","",SUM(AG95:INDEX(AG95:AG301,MATCH(TRUE,INDEX(AG95:AG301="",0),0))))</f>
        <v>#REF!</v>
      </c>
      <c r="AI95" t="e">
        <f t="shared" si="68"/>
        <v>#REF!</v>
      </c>
      <c r="AK95" t="e">
        <f>IF(#REF!="","",SUM(#REF!))</f>
        <v>#REF!</v>
      </c>
      <c r="AL95" t="e">
        <f t="array" ref="AL95">IF(#REF!="","",SUM(AK95:INDEX(AK95:AK301,MATCH(TRUE,INDEX(AK95:AK301="",0),0))))</f>
        <v>#REF!</v>
      </c>
      <c r="AM95" t="e">
        <f t="shared" si="69"/>
        <v>#REF!</v>
      </c>
      <c r="AO95" t="e">
        <f>IF(#REF!="","",SUM(#REF!))</f>
        <v>#REF!</v>
      </c>
      <c r="AP95" t="e">
        <f t="array" ref="AP95">IF(#REF!="","",SUM(AO95:INDEX(AO95:AO301,MATCH(TRUE,INDEX(AO95:AO301="",0),0))))</f>
        <v>#REF!</v>
      </c>
      <c r="AQ95" t="e">
        <f t="shared" si="70"/>
        <v>#REF!</v>
      </c>
      <c r="AS95" t="e">
        <f>IF(#REF!="","",SUM(#REF!))</f>
        <v>#REF!</v>
      </c>
      <c r="AT95" t="e">
        <f t="array" ref="AT95">IF(#REF!="","",SUM(AS95:INDEX(AS95:AS301,MATCH(TRUE,INDEX(AS95:AS301="",0),0))))</f>
        <v>#REF!</v>
      </c>
      <c r="AU95" t="e">
        <f t="shared" si="71"/>
        <v>#REF!</v>
      </c>
      <c r="AW95" t="e">
        <f>IF(#REF!="","",SUM(#REF!))</f>
        <v>#REF!</v>
      </c>
      <c r="AX95" t="e">
        <f t="array" ref="AX95">IF(#REF!="","",SUM(AW95:INDEX(AW95:AW301,MATCH(TRUE,INDEX(AW95:AW301="",0),0))))</f>
        <v>#REF!</v>
      </c>
      <c r="AY95" t="e">
        <f t="shared" si="72"/>
        <v>#REF!</v>
      </c>
      <c r="BA95" t="e">
        <f>IF(#REF!="","",SUM(#REF!))</f>
        <v>#REF!</v>
      </c>
      <c r="BB95" t="e">
        <f t="array" ref="BB95">IF(#REF!="","",SUM(BA95:INDEX(BA95:BA301,MATCH(TRUE,INDEX(BA95:BA301="",0),0))))</f>
        <v>#REF!</v>
      </c>
      <c r="BC95" t="e">
        <f t="shared" si="73"/>
        <v>#REF!</v>
      </c>
      <c r="BE95" t="e">
        <f>IF(#REF!="","",SUM(#REF!))</f>
        <v>#REF!</v>
      </c>
      <c r="BF95" t="e">
        <f t="array" ref="BF95">IF(#REF!="","",SUM(BE95:INDEX(BE95:BE301,MATCH(TRUE,INDEX(BE95:BE301="",0),0))))</f>
        <v>#REF!</v>
      </c>
      <c r="BG95" t="e">
        <f t="shared" si="74"/>
        <v>#REF!</v>
      </c>
      <c r="BI95" t="e">
        <f>IF(#REF!="","",SUM(#REF!))</f>
        <v>#REF!</v>
      </c>
      <c r="BJ95" t="e">
        <f t="array" ref="BJ95">IF(#REF!="","",SUM(BI95:INDEX(BI95:BI301,MATCH(TRUE,INDEX(BI95:BI301="",0),0))))</f>
        <v>#REF!</v>
      </c>
      <c r="BK95" t="e">
        <f t="shared" si="75"/>
        <v>#REF!</v>
      </c>
      <c r="BM95" t="e">
        <f>IF(#REF!="","",SUM(#REF!))</f>
        <v>#REF!</v>
      </c>
      <c r="BN95" t="e">
        <f t="array" ref="BN95">IF(#REF!="","",SUM(BM95:INDEX(BM95:BM301,MATCH(TRUE,INDEX(BM95:BM301="",0),0))))</f>
        <v>#REF!</v>
      </c>
      <c r="BO95" t="e">
        <f t="shared" si="76"/>
        <v>#REF!</v>
      </c>
      <c r="BQ95" t="e">
        <f>IF(#REF!="","",SUM(#REF!))</f>
        <v>#REF!</v>
      </c>
      <c r="BR95" t="e">
        <f t="array" ref="BR95">IF(#REF!="","",SUM(BQ95:INDEX(BQ95:BQ301,MATCH(TRUE,INDEX(BQ95:BQ301="",0),0))))</f>
        <v>#REF!</v>
      </c>
      <c r="BS95" t="e">
        <f t="shared" si="77"/>
        <v>#REF!</v>
      </c>
      <c r="BU95" t="e">
        <f>IF(#REF!="","",SUM(#REF!))</f>
        <v>#REF!</v>
      </c>
      <c r="BV95" t="e">
        <f t="array" ref="BV95">IF(#REF!="","",SUM(BU95:INDEX(BU95:BU301,MATCH(TRUE,INDEX(BU95:BU301="",0),0))))</f>
        <v>#REF!</v>
      </c>
      <c r="BW95" t="e">
        <f t="shared" si="78"/>
        <v>#REF!</v>
      </c>
      <c r="BY95" t="e">
        <f>IF(#REF!="","",SUM(#REF!))</f>
        <v>#REF!</v>
      </c>
      <c r="BZ95" t="e">
        <f t="array" ref="BZ95">IF(#REF!="","",SUM(BY95:INDEX(BY95:BY301,MATCH(TRUE,INDEX(BY95:BY301="",0),0))))</f>
        <v>#REF!</v>
      </c>
      <c r="CA95" t="e">
        <f t="shared" si="79"/>
        <v>#REF!</v>
      </c>
      <c r="CC95" t="e">
        <f>IF(#REF!="","",SUM(#REF!))</f>
        <v>#REF!</v>
      </c>
      <c r="CD95" t="e">
        <f t="array" ref="CD95">IF(#REF!="","",SUM(CC95:INDEX(CC95:CC301,MATCH(TRUE,INDEX(CC95:CC301="",0),0))))</f>
        <v>#REF!</v>
      </c>
      <c r="CE95" t="e">
        <f t="shared" si="40"/>
        <v>#REF!</v>
      </c>
      <c r="CF95" t="str">
        <f t="array" ref="CF95">IFERROR(INDEX($CE$2:$CE$208,SMALL(IF(1-($CE$2:$CE$208=""),IF(1-(#REF!:#REF!&lt;&gt;""),ROW($CE$2:$CE$208)-ROW($CE$2)+1)), ROWS(#REF!:#REF!))),"")</f>
        <v/>
      </c>
      <c r="CG95" t="e">
        <f>IF(#REF!="","",SUM(#REF!))</f>
        <v>#REF!</v>
      </c>
      <c r="CH95" t="e">
        <f t="array" ref="CH95">IF(#REF!="","",SUM(CG95:INDEX(CG95:CG301,MATCH(TRUE,INDEX(CG95:CG301="",0),0))))</f>
        <v>#REF!</v>
      </c>
      <c r="CI95" t="e">
        <f t="shared" si="41"/>
        <v>#REF!</v>
      </c>
      <c r="CJ95" t="str">
        <f t="array" ref="CJ95">IFERROR(INDEX($CI$2:$CI$208,SMALL(IF(1-($CI$2:$CI$208=""),IF(1-(#REF!:#REF!&lt;&gt;""),ROW($CI$2:$CI$208)-ROW($CI$2)+1)), ROWS(#REF!:#REF!))),"")</f>
        <v/>
      </c>
      <c r="CK95" t="e">
        <f>IF(#REF!="","",SUM(#REF!))</f>
        <v>#REF!</v>
      </c>
      <c r="CL95" t="e">
        <f t="array" ref="CL95">IF(#REF!="","",SUM(CK95:INDEX(CK95:CK301,MATCH(TRUE,INDEX(CK95:CK301="",0),0))))</f>
        <v>#REF!</v>
      </c>
      <c r="CM95" t="e">
        <f t="shared" si="42"/>
        <v>#REF!</v>
      </c>
      <c r="CN95" t="str">
        <f t="array" ref="CN95">IFERROR(INDEX($CM$2:$CM$208,SMALL(IF(1-($CM$2:$CM$208=""),IF(1-(#REF!:#REF!&lt;&gt;""),ROW($CM$2:$CM$208)-ROW($CM$2)+1)), ROWS(#REF!:#REF!))),"")</f>
        <v/>
      </c>
      <c r="CO95" t="e">
        <f>IF(#REF!="","",SUM(#REF!))</f>
        <v>#REF!</v>
      </c>
      <c r="CP95" t="e">
        <f t="array" ref="CP95">IF(#REF!="","",SUM(CO95:INDEX(CO95:CO301,MATCH(TRUE,INDEX(CO95:CO301="",0),0))))</f>
        <v>#REF!</v>
      </c>
      <c r="CQ95" t="e">
        <f t="shared" si="43"/>
        <v>#REF!</v>
      </c>
      <c r="CR95" t="str">
        <f t="array" ref="CR95">IFERROR(INDEX($CQ$2:$CQ$208,SMALL(IF(1-($CQ$2:$CQ$208=""),IF(1-(#REF!:#REF!&lt;&gt;""),ROW($CQ$2:$CQ$208)-ROW($CQ$2)+1)), ROWS(#REF!:#REF!))),"")</f>
        <v/>
      </c>
      <c r="CS95" t="e">
        <f>IF(#REF!="","",SUM(#REF!))</f>
        <v>#REF!</v>
      </c>
      <c r="CT95" t="e">
        <f t="array" ref="CT95">IF(#REF!="","",SUM(CS95:INDEX(CS95:CS301,MATCH(TRUE,INDEX(CS95:CS301="",0),0))))</f>
        <v>#REF!</v>
      </c>
      <c r="CU95" t="e">
        <f t="shared" si="44"/>
        <v>#REF!</v>
      </c>
      <c r="CV95" t="str">
        <f t="array" ref="CV95">IFERROR(INDEX($CU$2:$CU$208,SMALL(IF(1-($CU$2:$CU$208=""),IF(1-(#REF!:#REF!&lt;&gt;""),ROW($CU$2:$CU$208)-ROW($CU$2)+1)), ROWS(#REF!:#REF!))),"")</f>
        <v/>
      </c>
      <c r="CW95" t="e">
        <f>IF(#REF!="","",SUM(#REF!))</f>
        <v>#REF!</v>
      </c>
      <c r="CX95" t="e">
        <f t="array" ref="CX95">IF(#REF!="","",SUM(CW95:INDEX(CW95:CW301,MATCH(TRUE,INDEX(CW95:CW301="",0),0))))</f>
        <v>#REF!</v>
      </c>
      <c r="CY95" t="e">
        <f t="shared" si="45"/>
        <v>#REF!</v>
      </c>
      <c r="CZ95" t="str">
        <f t="array" ref="CZ95">IFERROR(INDEX($CY$2:$CY$208,SMALL(IF(1-($CY$2:$CY$208=""),IF(1-(#REF!:#REF!&lt;&gt;""),ROW($CY$2:$CY$208)-ROW($CY$2)+1)), ROWS(#REF!:#REF!))),"")</f>
        <v/>
      </c>
      <c r="DA95" t="e">
        <f>IF(#REF!="","",SUM(#REF!))</f>
        <v>#REF!</v>
      </c>
      <c r="DB95" t="e">
        <f t="array" ref="DB95">IF(#REF!="","",SUM(DA95:INDEX(DA95:DA301,MATCH(TRUE,INDEX(DA95:DA301="",0),0))))</f>
        <v>#REF!</v>
      </c>
      <c r="DC95" t="e">
        <f t="shared" si="46"/>
        <v>#REF!</v>
      </c>
      <c r="DD95" t="str">
        <f t="array" ref="DD95">IFERROR(INDEX($DC$2:$DC$208,SMALL(IF(1-($DC$2:$DC$208=""),IF(1-(#REF!:#REF!&lt;&gt;""),ROW($DC$2:$DC$208)-ROW($DC$2)+1)), ROWS(#REF!:#REF!))),"")</f>
        <v/>
      </c>
      <c r="DE95" t="e">
        <f>IF(#REF!="","",SUM(#REF!))</f>
        <v>#REF!</v>
      </c>
      <c r="DF95" t="e">
        <f t="array" ref="DF95">IF(#REF!="","",SUM(DE95:INDEX(DE95:DE301,MATCH(TRUE,INDEX(DE95:DE301="",0),0))))</f>
        <v>#REF!</v>
      </c>
      <c r="DG95" t="e">
        <f t="shared" si="47"/>
        <v>#REF!</v>
      </c>
      <c r="DH95" t="str">
        <f t="array" ref="DH95">IFERROR(INDEX($DG$2:$DG$208,SMALL(IF(1-($DG$2:$DG$208=""),IF(1-(#REF!:#REF!&lt;&gt;""),ROW($DG$2:$DG$208)-ROW($DG$2)+1)), ROWS(#REF!:#REF!))),"")</f>
        <v/>
      </c>
      <c r="DI95" t="e">
        <f>IF(#REF!="","",SUM(#REF!))</f>
        <v>#REF!</v>
      </c>
      <c r="DJ95" t="e">
        <f t="array" ref="DJ95">IF(#REF!="","",SUM(DI95:INDEX(DI95:DI301,MATCH(TRUE,INDEX(DI95:DI301="",0),0))))</f>
        <v>#REF!</v>
      </c>
      <c r="DK95" t="e">
        <f t="shared" si="48"/>
        <v>#REF!</v>
      </c>
      <c r="DL95" t="str">
        <f t="array" ref="DL95">IFERROR(INDEX($DK$2:$DK$208,SMALL(IF(1-($DK$2:$DK$208=""),IF(1-(#REF!:#REF!&lt;&gt;""),ROW($DK$2:$DK$208)-ROW($DK$2)+1)), ROWS(#REF!:#REF!))),"")</f>
        <v/>
      </c>
      <c r="DM95" t="e">
        <f>IF(#REF!="","",SUM(#REF!))</f>
        <v>#REF!</v>
      </c>
      <c r="DN95" t="e">
        <f t="array" ref="DN95">IF(#REF!="","",SUM(DM95:INDEX(DM95:DM301,MATCH(TRUE,INDEX(DM95:DM301="",0),0))))</f>
        <v>#REF!</v>
      </c>
      <c r="DO95" t="e">
        <f t="shared" si="49"/>
        <v>#REF!</v>
      </c>
      <c r="DP95" t="str">
        <f t="array" ref="DP95">IFERROR(INDEX($DO$2:$DO$208,SMALL(IF(1-($DO$2:$DO$208=""),IF(1-(#REF!:#REF!&lt;&gt;""),ROW($DO$2:$DO$208)-ROW($DO$2)+1)), ROWS(#REF!:#REF!))),"")</f>
        <v/>
      </c>
      <c r="DQ95" t="e">
        <f>IF(#REF!="","",SUM(#REF!))</f>
        <v>#REF!</v>
      </c>
      <c r="DR95" t="e">
        <f t="array" ref="DR95">IF(#REF!="","",SUM(DQ95:INDEX(DQ95:DQ301,MATCH(TRUE,INDEX(DQ95:DQ301="",0),0))))</f>
        <v>#REF!</v>
      </c>
      <c r="DS95" t="e">
        <f t="shared" si="50"/>
        <v>#REF!</v>
      </c>
      <c r="DT95" t="str">
        <f t="array" ref="DT95">IFERROR(INDEX($DS$2:$DS$208,SMALL(IF(1-($DS$2:$DS$208=""),IF(1-(#REF!:#REF!&lt;&gt;""),ROW($DS$2:$DS$208)-ROW($DS$2)+1)), ROWS(#REF!:#REF!))),"")</f>
        <v/>
      </c>
      <c r="DU95" t="e">
        <f>IF(#REF!="","",SUM(#REF!))</f>
        <v>#REF!</v>
      </c>
      <c r="DV95" t="e">
        <f t="array" ref="DV95">IF(#REF!="","",SUM(DU95:INDEX(DU95:DU301,MATCH(TRUE,INDEX(DU95:DU301="",0),0))))</f>
        <v>#REF!</v>
      </c>
      <c r="DW95" t="e">
        <f t="shared" si="51"/>
        <v>#REF!</v>
      </c>
      <c r="DX95" t="str">
        <f t="array" ref="DX95">IFERROR(INDEX($DW$2:$DW$208,SMALL(IF(1-($DW$2:$DW$208=""),IF(1-(#REF!:#REF!&lt;&gt;""),ROW($DW$2:$DW$208)-ROW($DW$2)+1)), ROWS(#REF!:#REF!))),"")</f>
        <v/>
      </c>
      <c r="DY95" t="e">
        <f>IF(#REF!="","",SUM(#REF!))</f>
        <v>#REF!</v>
      </c>
      <c r="DZ95" t="e">
        <f t="array" ref="DZ95">IF(#REF!="","",SUM(DY95:INDEX(DY95:DY301,MATCH(TRUE,INDEX(DY95:DY301="",0),0))))</f>
        <v>#REF!</v>
      </c>
      <c r="EA95" t="e">
        <f t="shared" si="52"/>
        <v>#REF!</v>
      </c>
      <c r="EB95" t="str">
        <f t="array" ref="EB95">IFERROR(INDEX($EA$2:$EA$208,SMALL(IF(1-($EA$2:$EA$208=""),IF(1-(#REF!:#REF!&lt;&gt;""),ROW($EA$2:$EA$208)-ROW($EA$2)+1)), ROWS(#REF!:#REF!))),"")</f>
        <v/>
      </c>
      <c r="EC95" t="e">
        <f>IF(#REF!="","",SUM(#REF!))</f>
        <v>#REF!</v>
      </c>
      <c r="ED95" t="e">
        <f t="array" ref="ED95">IF(#REF!="","",SUM(EC95:INDEX(EC95:EC301,MATCH(TRUE,INDEX(EC95:EC301="",0),0))))</f>
        <v>#REF!</v>
      </c>
      <c r="EE95" t="e">
        <f t="shared" si="53"/>
        <v>#REF!</v>
      </c>
      <c r="EF95" t="str">
        <f t="array" ref="EF95">IFERROR(INDEX($EE$2:$EE$208,SMALL(IF(1-($EE$2:$EE$208=""),IF(1-(#REF!:#REF!&lt;&gt;""),ROW($EE$2:$EE$208)-ROW($EE$2)+1)), ROWS(#REF!:#REF!))),"")</f>
        <v/>
      </c>
      <c r="EG95" t="e">
        <f>IF(#REF!="","",SUM(#REF!))</f>
        <v>#REF!</v>
      </c>
      <c r="EH95" t="e">
        <f t="array" ref="EH95">IF(#REF!="","",SUM(EG95:INDEX(EG95:EG301,MATCH(TRUE,INDEX(EG95:EG301="",0),0))))</f>
        <v>#REF!</v>
      </c>
      <c r="EI95" t="e">
        <f t="shared" si="54"/>
        <v>#REF!</v>
      </c>
      <c r="EJ95" t="str">
        <f t="array" ref="EJ95">IFERROR(INDEX($EI$2:$EI$208,SMALL(IF(1-($EI$2:$EI$208=""),IF(1-(#REF!:#REF!&lt;&gt;""),ROW($EI$2:$EI$208)-ROW($EI$2)+1)), ROWS(#REF!:#REF!))),"")</f>
        <v/>
      </c>
      <c r="EK95" t="e">
        <f>IF(#REF!="","",SUM(#REF!))</f>
        <v>#REF!</v>
      </c>
      <c r="EL95" t="e">
        <f t="array" ref="EL95">IF(#REF!="","",SUM(EK95:INDEX(EK95:EK301,MATCH(TRUE,INDEX(EK95:EK301="",0),0))))</f>
        <v>#REF!</v>
      </c>
      <c r="EM95" t="e">
        <f t="shared" si="55"/>
        <v>#REF!</v>
      </c>
      <c r="EN95" t="str">
        <f t="array" ref="EN95">IFERROR(INDEX($EM$2:$EM$208,SMALL(IF(1-($EM$2:$EM$208=""),IF(1-(#REF!:#REF!&lt;&gt;""),ROW($EM$2:$EM$208)-ROW($EM$2)+1)), ROWS(#REF!:#REF!))),"")</f>
        <v/>
      </c>
      <c r="EO95" t="e">
        <f>IF(#REF!="","",SUM(#REF!))</f>
        <v>#REF!</v>
      </c>
      <c r="EP95" t="e">
        <f t="array" ref="EP95">IF(#REF!="","",SUM(EO95:INDEX(EO95:EO301,MATCH(TRUE,INDEX(EO95:EO301="",0),0))))</f>
        <v>#REF!</v>
      </c>
      <c r="EQ95" t="e">
        <f t="shared" si="56"/>
        <v>#REF!</v>
      </c>
      <c r="ER95" t="str">
        <f t="array" ref="ER95">IFERROR(INDEX($EQ$2:$EQ$208,SMALL(IF(1-($EQ$2:$EQ$208=""),IF(1-(#REF!:#REF!&lt;&gt;""),ROW($EQ$2:$EQ$208)-ROW($EQ$2)+1)), ROWS(#REF!:#REF!))),"")</f>
        <v/>
      </c>
      <c r="ES95" t="e">
        <f>IF(#REF!="","",SUM(#REF!))</f>
        <v>#REF!</v>
      </c>
      <c r="ET95" t="e">
        <f t="array" ref="ET95">IF(#REF!="","",SUM(ES95:INDEX(ES95:ES301,MATCH(TRUE,INDEX(ES95:ES301="",0),0))))</f>
        <v>#REF!</v>
      </c>
      <c r="EU95" t="e">
        <f t="shared" si="57"/>
        <v>#REF!</v>
      </c>
      <c r="EV95" t="str">
        <f t="array" ref="EV95">IFERROR(INDEX($EU$2:$EU$208,SMALL(IF(1-($EU$2:$EU$208=""),IF(1-(#REF!:#REF!&lt;&gt;""),ROW($EU$2:$EU$208)-ROW($EU$2)+1)), ROWS(#REF!:#REF!))),"")</f>
        <v/>
      </c>
      <c r="EW95" t="e">
        <f>IF(#REF!="","",SUM(#REF!))</f>
        <v>#REF!</v>
      </c>
      <c r="EX95" t="e">
        <f t="array" ref="EX95">IF(#REF!="","",SUM(EW95:INDEX(EW95:EW301,MATCH(TRUE,INDEX(EW95:EW301="",0),0))))</f>
        <v>#REF!</v>
      </c>
      <c r="EY95" t="e">
        <f t="shared" si="58"/>
        <v>#REF!</v>
      </c>
      <c r="EZ95" t="str">
        <f t="array" ref="EZ95">IFERROR(INDEX($EY$2:$EY$208,SMALL(IF(1-($EY$2:$EY$208=""),IF(1-(#REF!:#REF!&lt;&gt;""),ROW($EY$2:$EY$208)-ROW($EY$2)+1)), ROWS(#REF!:#REF!))),"")</f>
        <v/>
      </c>
      <c r="FA95" t="e">
        <f>IF(#REF!="","",SUM(#REF!))</f>
        <v>#REF!</v>
      </c>
      <c r="FB95" t="e">
        <f t="array" ref="FB95">IF(#REF!="","",SUM(FA95:INDEX(FA95:FA301,MATCH(TRUE,INDEX(FA95:FA301="",0),0))))</f>
        <v>#REF!</v>
      </c>
      <c r="FC95" t="e">
        <f t="shared" si="59"/>
        <v>#REF!</v>
      </c>
      <c r="FD95" t="str">
        <f t="array" ref="FD95">IFERROR(INDEX($FC$2:$FC$208,SMALL(IF(1-($FC$2:$FC$208=""),IF(1-(#REF!:#REF!&lt;&gt;""),ROW($FC$2:$FC$208)-ROW($FC$2)+1)), ROWS(#REF!:#REF!))),"")</f>
        <v/>
      </c>
    </row>
    <row r="96" spans="1:160" x14ac:dyDescent="0.25">
      <c r="A96" t="e">
        <f>IF(#REF!="","",SUM(#REF!))</f>
        <v>#REF!</v>
      </c>
      <c r="B96" t="e">
        <f t="array" ref="B96">IF(#REF!="","",SUM($A96:INDEX(A96:$A$208,MATCH(TRUE,INDEX($A96:$A$208="",0),0))))</f>
        <v>#REF!</v>
      </c>
      <c r="C96" t="e">
        <f t="shared" si="60"/>
        <v>#REF!</v>
      </c>
      <c r="E96" t="e">
        <f>IF(#REF!="","",SUM(#REF!))</f>
        <v>#REF!</v>
      </c>
      <c r="F96" t="e">
        <f t="array" ref="F96">IF(#REF!="","",SUM($E96:INDEX(E96:$E$208,MATCH(TRUE,INDEX($E96:$E$208="",0),0))))</f>
        <v>#REF!</v>
      </c>
      <c r="G96" t="e">
        <f t="shared" si="61"/>
        <v>#REF!</v>
      </c>
      <c r="I96" t="e">
        <f>IF(#REF!="","",SUM(#REF!))</f>
        <v>#REF!</v>
      </c>
      <c r="J96" t="e">
        <f t="array" ref="J96">IF(#REF!="","",SUM(I96:INDEX(I96:I302,MATCH(TRUE,INDEX(I96:I302="",0),0))))</f>
        <v>#REF!</v>
      </c>
      <c r="K96" t="e">
        <f t="shared" si="62"/>
        <v>#REF!</v>
      </c>
      <c r="M96" t="e">
        <f>IF(#REF!="","",SUM(#REF!))</f>
        <v>#REF!</v>
      </c>
      <c r="N96" t="e">
        <f t="array" ref="N96">IF(#REF!="","",SUM(M96:INDEX(M96:M302,MATCH(TRUE,INDEX(M96:M302="",0),0))))</f>
        <v>#REF!</v>
      </c>
      <c r="O96" t="e">
        <f t="shared" si="63"/>
        <v>#REF!</v>
      </c>
      <c r="Q96" t="e">
        <f>IF(#REF!="","",SUM(#REF!))</f>
        <v>#REF!</v>
      </c>
      <c r="R96" t="e">
        <f t="array" ref="R96">IF(#REF!="","",SUM(Q96:INDEX(Q96:Q302,MATCH(TRUE,INDEX(Q96:Q302="",0),0))))</f>
        <v>#REF!</v>
      </c>
      <c r="S96" t="e">
        <f t="shared" si="64"/>
        <v>#REF!</v>
      </c>
      <c r="U96" t="e">
        <f>IF(#REF!="","",SUM(#REF!))</f>
        <v>#REF!</v>
      </c>
      <c r="V96" t="e">
        <f t="array" ref="V96">IF(#REF!="","",SUM(U96:INDEX(U96:U302,MATCH(TRUE,INDEX(U96:U302="",0),0))))</f>
        <v>#REF!</v>
      </c>
      <c r="W96" t="e">
        <f t="shared" si="65"/>
        <v>#REF!</v>
      </c>
      <c r="Y96" t="e">
        <f>IF(#REF!="","",SUM(#REF!))</f>
        <v>#REF!</v>
      </c>
      <c r="Z96" t="e">
        <f t="array" ref="Z96">IF(#REF!="","",SUM(Y96:INDEX(Y96:Y302,MATCH(TRUE,INDEX(Y96:Y302="",0),0))))</f>
        <v>#REF!</v>
      </c>
      <c r="AA96" t="e">
        <f t="shared" si="66"/>
        <v>#REF!</v>
      </c>
      <c r="AC96" t="e">
        <f>IF(#REF!="","",SUM(#REF!))</f>
        <v>#REF!</v>
      </c>
      <c r="AD96" t="e">
        <f t="array" ref="AD96">IF(#REF!="","",SUM(AC96:INDEX(AC96:AC302,MATCH(TRUE,INDEX(AC96:AC302="",0),0))))</f>
        <v>#REF!</v>
      </c>
      <c r="AE96" t="e">
        <f t="shared" si="67"/>
        <v>#REF!</v>
      </c>
      <c r="AG96" t="e">
        <f>IF(#REF!="","",SUM(#REF!))</f>
        <v>#REF!</v>
      </c>
      <c r="AH96" t="e">
        <f t="array" ref="AH96">IF(#REF!="","",SUM(AG96:INDEX(AG96:AG302,MATCH(TRUE,INDEX(AG96:AG302="",0),0))))</f>
        <v>#REF!</v>
      </c>
      <c r="AI96" t="e">
        <f t="shared" si="68"/>
        <v>#REF!</v>
      </c>
      <c r="AK96" t="e">
        <f>IF(#REF!="","",SUM(#REF!))</f>
        <v>#REF!</v>
      </c>
      <c r="AL96" t="e">
        <f t="array" ref="AL96">IF(#REF!="","",SUM(AK96:INDEX(AK96:AK302,MATCH(TRUE,INDEX(AK96:AK302="",0),0))))</f>
        <v>#REF!</v>
      </c>
      <c r="AM96" t="e">
        <f t="shared" si="69"/>
        <v>#REF!</v>
      </c>
      <c r="AO96" t="e">
        <f>IF(#REF!="","",SUM(#REF!))</f>
        <v>#REF!</v>
      </c>
      <c r="AP96" t="e">
        <f t="array" ref="AP96">IF(#REF!="","",SUM(AO96:INDEX(AO96:AO302,MATCH(TRUE,INDEX(AO96:AO302="",0),0))))</f>
        <v>#REF!</v>
      </c>
      <c r="AQ96" t="e">
        <f t="shared" si="70"/>
        <v>#REF!</v>
      </c>
      <c r="AS96" t="e">
        <f>IF(#REF!="","",SUM(#REF!))</f>
        <v>#REF!</v>
      </c>
      <c r="AT96" t="e">
        <f t="array" ref="AT96">IF(#REF!="","",SUM(AS96:INDEX(AS96:AS302,MATCH(TRUE,INDEX(AS96:AS302="",0),0))))</f>
        <v>#REF!</v>
      </c>
      <c r="AU96" t="e">
        <f t="shared" si="71"/>
        <v>#REF!</v>
      </c>
      <c r="AW96" t="e">
        <f>IF(#REF!="","",SUM(#REF!))</f>
        <v>#REF!</v>
      </c>
      <c r="AX96" t="e">
        <f t="array" ref="AX96">IF(#REF!="","",SUM(AW96:INDEX(AW96:AW302,MATCH(TRUE,INDEX(AW96:AW302="",0),0))))</f>
        <v>#REF!</v>
      </c>
      <c r="AY96" t="e">
        <f t="shared" si="72"/>
        <v>#REF!</v>
      </c>
      <c r="BA96" t="e">
        <f>IF(#REF!="","",SUM(#REF!))</f>
        <v>#REF!</v>
      </c>
      <c r="BB96" t="e">
        <f t="array" ref="BB96">IF(#REF!="","",SUM(BA96:INDEX(BA96:BA302,MATCH(TRUE,INDEX(BA96:BA302="",0),0))))</f>
        <v>#REF!</v>
      </c>
      <c r="BC96" t="e">
        <f t="shared" si="73"/>
        <v>#REF!</v>
      </c>
      <c r="BE96" t="e">
        <f>IF(#REF!="","",SUM(#REF!))</f>
        <v>#REF!</v>
      </c>
      <c r="BF96" t="e">
        <f t="array" ref="BF96">IF(#REF!="","",SUM(BE96:INDEX(BE96:BE302,MATCH(TRUE,INDEX(BE96:BE302="",0),0))))</f>
        <v>#REF!</v>
      </c>
      <c r="BG96" t="e">
        <f t="shared" si="74"/>
        <v>#REF!</v>
      </c>
      <c r="BI96" t="e">
        <f>IF(#REF!="","",SUM(#REF!))</f>
        <v>#REF!</v>
      </c>
      <c r="BJ96" t="e">
        <f t="array" ref="BJ96">IF(#REF!="","",SUM(BI96:INDEX(BI96:BI302,MATCH(TRUE,INDEX(BI96:BI302="",0),0))))</f>
        <v>#REF!</v>
      </c>
      <c r="BK96" t="e">
        <f t="shared" si="75"/>
        <v>#REF!</v>
      </c>
      <c r="BM96" t="e">
        <f>IF(#REF!="","",SUM(#REF!))</f>
        <v>#REF!</v>
      </c>
      <c r="BN96" t="e">
        <f t="array" ref="BN96">IF(#REF!="","",SUM(BM96:INDEX(BM96:BM302,MATCH(TRUE,INDEX(BM96:BM302="",0),0))))</f>
        <v>#REF!</v>
      </c>
      <c r="BO96" t="e">
        <f t="shared" si="76"/>
        <v>#REF!</v>
      </c>
      <c r="BQ96" t="e">
        <f>IF(#REF!="","",SUM(#REF!))</f>
        <v>#REF!</v>
      </c>
      <c r="BR96" t="e">
        <f t="array" ref="BR96">IF(#REF!="","",SUM(BQ96:INDEX(BQ96:BQ302,MATCH(TRUE,INDEX(BQ96:BQ302="",0),0))))</f>
        <v>#REF!</v>
      </c>
      <c r="BS96" t="e">
        <f t="shared" si="77"/>
        <v>#REF!</v>
      </c>
      <c r="BU96" t="e">
        <f>IF(#REF!="","",SUM(#REF!))</f>
        <v>#REF!</v>
      </c>
      <c r="BV96" t="e">
        <f t="array" ref="BV96">IF(#REF!="","",SUM(BU96:INDEX(BU96:BU302,MATCH(TRUE,INDEX(BU96:BU302="",0),0))))</f>
        <v>#REF!</v>
      </c>
      <c r="BW96" t="e">
        <f t="shared" si="78"/>
        <v>#REF!</v>
      </c>
      <c r="BY96" t="e">
        <f>IF(#REF!="","",SUM(#REF!))</f>
        <v>#REF!</v>
      </c>
      <c r="BZ96" t="e">
        <f t="array" ref="BZ96">IF(#REF!="","",SUM(BY96:INDEX(BY96:BY302,MATCH(TRUE,INDEX(BY96:BY302="",0),0))))</f>
        <v>#REF!</v>
      </c>
      <c r="CA96" t="e">
        <f t="shared" si="79"/>
        <v>#REF!</v>
      </c>
      <c r="CC96" t="e">
        <f>IF(#REF!="","",SUM(#REF!))</f>
        <v>#REF!</v>
      </c>
      <c r="CD96" t="e">
        <f t="array" ref="CD96">IF(#REF!="","",SUM(CC96:INDEX(CC96:CC302,MATCH(TRUE,INDEX(CC96:CC302="",0),0))))</f>
        <v>#REF!</v>
      </c>
      <c r="CE96" t="e">
        <f t="shared" si="40"/>
        <v>#REF!</v>
      </c>
      <c r="CF96" t="str">
        <f t="array" ref="CF96">IFERROR(INDEX($CE$2:$CE$208,SMALL(IF(1-($CE$2:$CE$208=""),IF(1-(#REF!:#REF!&lt;&gt;""),ROW($CE$2:$CE$208)-ROW($CE$2)+1)), ROWS(#REF!:#REF!))),"")</f>
        <v/>
      </c>
      <c r="CG96" t="e">
        <f>IF(#REF!="","",SUM(#REF!))</f>
        <v>#REF!</v>
      </c>
      <c r="CH96" t="e">
        <f t="array" ref="CH96">IF(#REF!="","",SUM(CG96:INDEX(CG96:CG302,MATCH(TRUE,INDEX(CG96:CG302="",0),0))))</f>
        <v>#REF!</v>
      </c>
      <c r="CI96" t="e">
        <f t="shared" si="41"/>
        <v>#REF!</v>
      </c>
      <c r="CJ96" t="str">
        <f t="array" ref="CJ96">IFERROR(INDEX($CI$2:$CI$208,SMALL(IF(1-($CI$2:$CI$208=""),IF(1-(#REF!:#REF!&lt;&gt;""),ROW($CI$2:$CI$208)-ROW($CI$2)+1)), ROWS(#REF!:#REF!))),"")</f>
        <v/>
      </c>
      <c r="CK96" t="e">
        <f>IF(#REF!="","",SUM(#REF!))</f>
        <v>#REF!</v>
      </c>
      <c r="CL96" t="e">
        <f t="array" ref="CL96">IF(#REF!="","",SUM(CK96:INDEX(CK96:CK302,MATCH(TRUE,INDEX(CK96:CK302="",0),0))))</f>
        <v>#REF!</v>
      </c>
      <c r="CM96" t="e">
        <f t="shared" si="42"/>
        <v>#REF!</v>
      </c>
      <c r="CN96" t="str">
        <f t="array" ref="CN96">IFERROR(INDEX($CM$2:$CM$208,SMALL(IF(1-($CM$2:$CM$208=""),IF(1-(#REF!:#REF!&lt;&gt;""),ROW($CM$2:$CM$208)-ROW($CM$2)+1)), ROWS(#REF!:#REF!))),"")</f>
        <v/>
      </c>
      <c r="CO96" t="e">
        <f>IF(#REF!="","",SUM(#REF!))</f>
        <v>#REF!</v>
      </c>
      <c r="CP96" t="e">
        <f t="array" ref="CP96">IF(#REF!="","",SUM(CO96:INDEX(CO96:CO302,MATCH(TRUE,INDEX(CO96:CO302="",0),0))))</f>
        <v>#REF!</v>
      </c>
      <c r="CQ96" t="e">
        <f t="shared" si="43"/>
        <v>#REF!</v>
      </c>
      <c r="CR96" t="str">
        <f t="array" ref="CR96">IFERROR(INDEX($CQ$2:$CQ$208,SMALL(IF(1-($CQ$2:$CQ$208=""),IF(1-(#REF!:#REF!&lt;&gt;""),ROW($CQ$2:$CQ$208)-ROW($CQ$2)+1)), ROWS(#REF!:#REF!))),"")</f>
        <v/>
      </c>
      <c r="CS96" t="e">
        <f>IF(#REF!="","",SUM(#REF!))</f>
        <v>#REF!</v>
      </c>
      <c r="CT96" t="e">
        <f t="array" ref="CT96">IF(#REF!="","",SUM(CS96:INDEX(CS96:CS302,MATCH(TRUE,INDEX(CS96:CS302="",0),0))))</f>
        <v>#REF!</v>
      </c>
      <c r="CU96" t="e">
        <f t="shared" si="44"/>
        <v>#REF!</v>
      </c>
      <c r="CV96" t="str">
        <f t="array" ref="CV96">IFERROR(INDEX($CU$2:$CU$208,SMALL(IF(1-($CU$2:$CU$208=""),IF(1-(#REF!:#REF!&lt;&gt;""),ROW($CU$2:$CU$208)-ROW($CU$2)+1)), ROWS(#REF!:#REF!))),"")</f>
        <v/>
      </c>
      <c r="CW96" t="e">
        <f>IF(#REF!="","",SUM(#REF!))</f>
        <v>#REF!</v>
      </c>
      <c r="CX96" t="e">
        <f t="array" ref="CX96">IF(#REF!="","",SUM(CW96:INDEX(CW96:CW302,MATCH(TRUE,INDEX(CW96:CW302="",0),0))))</f>
        <v>#REF!</v>
      </c>
      <c r="CY96" t="e">
        <f t="shared" si="45"/>
        <v>#REF!</v>
      </c>
      <c r="CZ96" t="str">
        <f t="array" ref="CZ96">IFERROR(INDEX($CY$2:$CY$208,SMALL(IF(1-($CY$2:$CY$208=""),IF(1-(#REF!:#REF!&lt;&gt;""),ROW($CY$2:$CY$208)-ROW($CY$2)+1)), ROWS(#REF!:#REF!))),"")</f>
        <v/>
      </c>
      <c r="DA96" t="e">
        <f>IF(#REF!="","",SUM(#REF!))</f>
        <v>#REF!</v>
      </c>
      <c r="DB96" t="e">
        <f t="array" ref="DB96">IF(#REF!="","",SUM(DA96:INDEX(DA96:DA302,MATCH(TRUE,INDEX(DA96:DA302="",0),0))))</f>
        <v>#REF!</v>
      </c>
      <c r="DC96" t="e">
        <f t="shared" si="46"/>
        <v>#REF!</v>
      </c>
      <c r="DD96" t="str">
        <f t="array" ref="DD96">IFERROR(INDEX($DC$2:$DC$208,SMALL(IF(1-($DC$2:$DC$208=""),IF(1-(#REF!:#REF!&lt;&gt;""),ROW($DC$2:$DC$208)-ROW($DC$2)+1)), ROWS(#REF!:#REF!))),"")</f>
        <v/>
      </c>
      <c r="DE96" t="e">
        <f>IF(#REF!="","",SUM(#REF!))</f>
        <v>#REF!</v>
      </c>
      <c r="DF96" t="e">
        <f t="array" ref="DF96">IF(#REF!="","",SUM(DE96:INDEX(DE96:DE302,MATCH(TRUE,INDEX(DE96:DE302="",0),0))))</f>
        <v>#REF!</v>
      </c>
      <c r="DG96" t="e">
        <f t="shared" si="47"/>
        <v>#REF!</v>
      </c>
      <c r="DH96" t="str">
        <f t="array" ref="DH96">IFERROR(INDEX($DG$2:$DG$208,SMALL(IF(1-($DG$2:$DG$208=""),IF(1-(#REF!:#REF!&lt;&gt;""),ROW($DG$2:$DG$208)-ROW($DG$2)+1)), ROWS(#REF!:#REF!))),"")</f>
        <v/>
      </c>
      <c r="DI96" t="e">
        <f>IF(#REF!="","",SUM(#REF!))</f>
        <v>#REF!</v>
      </c>
      <c r="DJ96" t="e">
        <f t="array" ref="DJ96">IF(#REF!="","",SUM(DI96:INDEX(DI96:DI302,MATCH(TRUE,INDEX(DI96:DI302="",0),0))))</f>
        <v>#REF!</v>
      </c>
      <c r="DK96" t="e">
        <f t="shared" si="48"/>
        <v>#REF!</v>
      </c>
      <c r="DL96" t="str">
        <f t="array" ref="DL96">IFERROR(INDEX($DK$2:$DK$208,SMALL(IF(1-($DK$2:$DK$208=""),IF(1-(#REF!:#REF!&lt;&gt;""),ROW($DK$2:$DK$208)-ROW($DK$2)+1)), ROWS(#REF!:#REF!))),"")</f>
        <v/>
      </c>
      <c r="DM96" t="e">
        <f>IF(#REF!="","",SUM(#REF!))</f>
        <v>#REF!</v>
      </c>
      <c r="DN96" t="e">
        <f t="array" ref="DN96">IF(#REF!="","",SUM(DM96:INDEX(DM96:DM302,MATCH(TRUE,INDEX(DM96:DM302="",0),0))))</f>
        <v>#REF!</v>
      </c>
      <c r="DO96" t="e">
        <f t="shared" si="49"/>
        <v>#REF!</v>
      </c>
      <c r="DP96" t="str">
        <f t="array" ref="DP96">IFERROR(INDEX($DO$2:$DO$208,SMALL(IF(1-($DO$2:$DO$208=""),IF(1-(#REF!:#REF!&lt;&gt;""),ROW($DO$2:$DO$208)-ROW($DO$2)+1)), ROWS(#REF!:#REF!))),"")</f>
        <v/>
      </c>
      <c r="DQ96" t="e">
        <f>IF(#REF!="","",SUM(#REF!))</f>
        <v>#REF!</v>
      </c>
      <c r="DR96" t="e">
        <f t="array" ref="DR96">IF(#REF!="","",SUM(DQ96:INDEX(DQ96:DQ302,MATCH(TRUE,INDEX(DQ96:DQ302="",0),0))))</f>
        <v>#REF!</v>
      </c>
      <c r="DS96" t="e">
        <f t="shared" si="50"/>
        <v>#REF!</v>
      </c>
      <c r="DT96" t="str">
        <f t="array" ref="DT96">IFERROR(INDEX($DS$2:$DS$208,SMALL(IF(1-($DS$2:$DS$208=""),IF(1-(#REF!:#REF!&lt;&gt;""),ROW($DS$2:$DS$208)-ROW($DS$2)+1)), ROWS(#REF!:#REF!))),"")</f>
        <v/>
      </c>
      <c r="DU96" t="e">
        <f>IF(#REF!="","",SUM(#REF!))</f>
        <v>#REF!</v>
      </c>
      <c r="DV96" t="e">
        <f t="array" ref="DV96">IF(#REF!="","",SUM(DU96:INDEX(DU96:DU302,MATCH(TRUE,INDEX(DU96:DU302="",0),0))))</f>
        <v>#REF!</v>
      </c>
      <c r="DW96" t="e">
        <f t="shared" si="51"/>
        <v>#REF!</v>
      </c>
      <c r="DX96" t="str">
        <f t="array" ref="DX96">IFERROR(INDEX($DW$2:$DW$208,SMALL(IF(1-($DW$2:$DW$208=""),IF(1-(#REF!:#REF!&lt;&gt;""),ROW($DW$2:$DW$208)-ROW($DW$2)+1)), ROWS(#REF!:#REF!))),"")</f>
        <v/>
      </c>
      <c r="DY96" t="e">
        <f>IF(#REF!="","",SUM(#REF!))</f>
        <v>#REF!</v>
      </c>
      <c r="DZ96" t="e">
        <f t="array" ref="DZ96">IF(#REF!="","",SUM(DY96:INDEX(DY96:DY302,MATCH(TRUE,INDEX(DY96:DY302="",0),0))))</f>
        <v>#REF!</v>
      </c>
      <c r="EA96" t="e">
        <f t="shared" si="52"/>
        <v>#REF!</v>
      </c>
      <c r="EB96" t="str">
        <f t="array" ref="EB96">IFERROR(INDEX($EA$2:$EA$208,SMALL(IF(1-($EA$2:$EA$208=""),IF(1-(#REF!:#REF!&lt;&gt;""),ROW($EA$2:$EA$208)-ROW($EA$2)+1)), ROWS(#REF!:#REF!))),"")</f>
        <v/>
      </c>
      <c r="EC96" t="e">
        <f>IF(#REF!="","",SUM(#REF!))</f>
        <v>#REF!</v>
      </c>
      <c r="ED96" t="e">
        <f t="array" ref="ED96">IF(#REF!="","",SUM(EC96:INDEX(EC96:EC302,MATCH(TRUE,INDEX(EC96:EC302="",0),0))))</f>
        <v>#REF!</v>
      </c>
      <c r="EE96" t="e">
        <f t="shared" si="53"/>
        <v>#REF!</v>
      </c>
      <c r="EF96" t="str">
        <f t="array" ref="EF96">IFERROR(INDEX($EE$2:$EE$208,SMALL(IF(1-($EE$2:$EE$208=""),IF(1-(#REF!:#REF!&lt;&gt;""),ROW($EE$2:$EE$208)-ROW($EE$2)+1)), ROWS(#REF!:#REF!))),"")</f>
        <v/>
      </c>
      <c r="EG96" t="e">
        <f>IF(#REF!="","",SUM(#REF!))</f>
        <v>#REF!</v>
      </c>
      <c r="EH96" t="e">
        <f t="array" ref="EH96">IF(#REF!="","",SUM(EG96:INDEX(EG96:EG302,MATCH(TRUE,INDEX(EG96:EG302="",0),0))))</f>
        <v>#REF!</v>
      </c>
      <c r="EI96" t="e">
        <f t="shared" si="54"/>
        <v>#REF!</v>
      </c>
      <c r="EJ96" t="str">
        <f t="array" ref="EJ96">IFERROR(INDEX($EI$2:$EI$208,SMALL(IF(1-($EI$2:$EI$208=""),IF(1-(#REF!:#REF!&lt;&gt;""),ROW($EI$2:$EI$208)-ROW($EI$2)+1)), ROWS(#REF!:#REF!))),"")</f>
        <v/>
      </c>
      <c r="EK96" t="e">
        <f>IF(#REF!="","",SUM(#REF!))</f>
        <v>#REF!</v>
      </c>
      <c r="EL96" t="e">
        <f t="array" ref="EL96">IF(#REF!="","",SUM(EK96:INDEX(EK96:EK302,MATCH(TRUE,INDEX(EK96:EK302="",0),0))))</f>
        <v>#REF!</v>
      </c>
      <c r="EM96" t="e">
        <f t="shared" si="55"/>
        <v>#REF!</v>
      </c>
      <c r="EN96" t="str">
        <f t="array" ref="EN96">IFERROR(INDEX($EM$2:$EM$208,SMALL(IF(1-($EM$2:$EM$208=""),IF(1-(#REF!:#REF!&lt;&gt;""),ROW($EM$2:$EM$208)-ROW($EM$2)+1)), ROWS(#REF!:#REF!))),"")</f>
        <v/>
      </c>
      <c r="EO96" t="e">
        <f>IF(#REF!="","",SUM(#REF!))</f>
        <v>#REF!</v>
      </c>
      <c r="EP96" t="e">
        <f t="array" ref="EP96">IF(#REF!="","",SUM(EO96:INDEX(EO96:EO302,MATCH(TRUE,INDEX(EO96:EO302="",0),0))))</f>
        <v>#REF!</v>
      </c>
      <c r="EQ96" t="e">
        <f t="shared" si="56"/>
        <v>#REF!</v>
      </c>
      <c r="ER96" t="str">
        <f t="array" ref="ER96">IFERROR(INDEX($EQ$2:$EQ$208,SMALL(IF(1-($EQ$2:$EQ$208=""),IF(1-(#REF!:#REF!&lt;&gt;""),ROW($EQ$2:$EQ$208)-ROW($EQ$2)+1)), ROWS(#REF!:#REF!))),"")</f>
        <v/>
      </c>
      <c r="ES96" t="e">
        <f>IF(#REF!="","",SUM(#REF!))</f>
        <v>#REF!</v>
      </c>
      <c r="ET96" t="e">
        <f t="array" ref="ET96">IF(#REF!="","",SUM(ES96:INDEX(ES96:ES302,MATCH(TRUE,INDEX(ES96:ES302="",0),0))))</f>
        <v>#REF!</v>
      </c>
      <c r="EU96" t="e">
        <f t="shared" si="57"/>
        <v>#REF!</v>
      </c>
      <c r="EV96" t="str">
        <f t="array" ref="EV96">IFERROR(INDEX($EU$2:$EU$208,SMALL(IF(1-($EU$2:$EU$208=""),IF(1-(#REF!:#REF!&lt;&gt;""),ROW($EU$2:$EU$208)-ROW($EU$2)+1)), ROWS(#REF!:#REF!))),"")</f>
        <v/>
      </c>
      <c r="EW96" t="e">
        <f>IF(#REF!="","",SUM(#REF!))</f>
        <v>#REF!</v>
      </c>
      <c r="EX96" t="e">
        <f t="array" ref="EX96">IF(#REF!="","",SUM(EW96:INDEX(EW96:EW302,MATCH(TRUE,INDEX(EW96:EW302="",0),0))))</f>
        <v>#REF!</v>
      </c>
      <c r="EY96" t="e">
        <f t="shared" si="58"/>
        <v>#REF!</v>
      </c>
      <c r="EZ96" t="str">
        <f t="array" ref="EZ96">IFERROR(INDEX($EY$2:$EY$208,SMALL(IF(1-($EY$2:$EY$208=""),IF(1-(#REF!:#REF!&lt;&gt;""),ROW($EY$2:$EY$208)-ROW($EY$2)+1)), ROWS(#REF!:#REF!))),"")</f>
        <v/>
      </c>
      <c r="FA96" t="e">
        <f>IF(#REF!="","",SUM(#REF!))</f>
        <v>#REF!</v>
      </c>
      <c r="FB96" t="e">
        <f t="array" ref="FB96">IF(#REF!="","",SUM(FA96:INDEX(FA96:FA302,MATCH(TRUE,INDEX(FA96:FA302="",0),0))))</f>
        <v>#REF!</v>
      </c>
      <c r="FC96" t="e">
        <f t="shared" si="59"/>
        <v>#REF!</v>
      </c>
      <c r="FD96" t="str">
        <f t="array" ref="FD96">IFERROR(INDEX($FC$2:$FC$208,SMALL(IF(1-($FC$2:$FC$208=""),IF(1-(#REF!:#REF!&lt;&gt;""),ROW($FC$2:$FC$208)-ROW($FC$2)+1)), ROWS(#REF!:#REF!))),"")</f>
        <v/>
      </c>
    </row>
    <row r="97" spans="1:160" x14ac:dyDescent="0.25">
      <c r="A97" t="e">
        <f>IF(#REF!="","",SUM(#REF!))</f>
        <v>#REF!</v>
      </c>
      <c r="B97" t="e">
        <f t="array" ref="B97">IF(#REF!="","",SUM($A97:INDEX(A97:$A$208,MATCH(TRUE,INDEX($A97:$A$208="",0),0))))</f>
        <v>#REF!</v>
      </c>
      <c r="C97" t="e">
        <f t="shared" si="60"/>
        <v>#REF!</v>
      </c>
      <c r="E97" t="e">
        <f>IF(#REF!="","",SUM(#REF!))</f>
        <v>#REF!</v>
      </c>
      <c r="F97" t="e">
        <f t="array" ref="F97">IF(#REF!="","",SUM($E97:INDEX(E97:$E$208,MATCH(TRUE,INDEX($E97:$E$208="",0),0))))</f>
        <v>#REF!</v>
      </c>
      <c r="G97" t="e">
        <f t="shared" si="61"/>
        <v>#REF!</v>
      </c>
      <c r="I97" t="e">
        <f>IF(#REF!="","",SUM(#REF!))</f>
        <v>#REF!</v>
      </c>
      <c r="J97" t="e">
        <f t="array" ref="J97">IF(#REF!="","",SUM(I97:INDEX(I97:I303,MATCH(TRUE,INDEX(I97:I303="",0),0))))</f>
        <v>#REF!</v>
      </c>
      <c r="K97" t="e">
        <f t="shared" si="62"/>
        <v>#REF!</v>
      </c>
      <c r="M97" t="e">
        <f>IF(#REF!="","",SUM(#REF!))</f>
        <v>#REF!</v>
      </c>
      <c r="N97" t="e">
        <f t="array" ref="N97">IF(#REF!="","",SUM(M97:INDEX(M97:M303,MATCH(TRUE,INDEX(M97:M303="",0),0))))</f>
        <v>#REF!</v>
      </c>
      <c r="O97" t="e">
        <f t="shared" si="63"/>
        <v>#REF!</v>
      </c>
      <c r="Q97" t="e">
        <f>IF(#REF!="","",SUM(#REF!))</f>
        <v>#REF!</v>
      </c>
      <c r="R97" t="e">
        <f t="array" ref="R97">IF(#REF!="","",SUM(Q97:INDEX(Q97:Q303,MATCH(TRUE,INDEX(Q97:Q303="",0),0))))</f>
        <v>#REF!</v>
      </c>
      <c r="S97" t="e">
        <f t="shared" si="64"/>
        <v>#REF!</v>
      </c>
      <c r="U97" t="e">
        <f>IF(#REF!="","",SUM(#REF!))</f>
        <v>#REF!</v>
      </c>
      <c r="V97" t="e">
        <f t="array" ref="V97">IF(#REF!="","",SUM(U97:INDEX(U97:U303,MATCH(TRUE,INDEX(U97:U303="",0),0))))</f>
        <v>#REF!</v>
      </c>
      <c r="W97" t="e">
        <f t="shared" si="65"/>
        <v>#REF!</v>
      </c>
      <c r="Y97" t="e">
        <f>IF(#REF!="","",SUM(#REF!))</f>
        <v>#REF!</v>
      </c>
      <c r="Z97" t="e">
        <f t="array" ref="Z97">IF(#REF!="","",SUM(Y97:INDEX(Y97:Y303,MATCH(TRUE,INDEX(Y97:Y303="",0),0))))</f>
        <v>#REF!</v>
      </c>
      <c r="AA97" t="e">
        <f t="shared" si="66"/>
        <v>#REF!</v>
      </c>
      <c r="AC97" t="e">
        <f>IF(#REF!="","",SUM(#REF!))</f>
        <v>#REF!</v>
      </c>
      <c r="AD97" t="e">
        <f t="array" ref="AD97">IF(#REF!="","",SUM(AC97:INDEX(AC97:AC303,MATCH(TRUE,INDEX(AC97:AC303="",0),0))))</f>
        <v>#REF!</v>
      </c>
      <c r="AE97" t="e">
        <f t="shared" si="67"/>
        <v>#REF!</v>
      </c>
      <c r="AG97" t="e">
        <f>IF(#REF!="","",SUM(#REF!))</f>
        <v>#REF!</v>
      </c>
      <c r="AH97" t="e">
        <f t="array" ref="AH97">IF(#REF!="","",SUM(AG97:INDEX(AG97:AG303,MATCH(TRUE,INDEX(AG97:AG303="",0),0))))</f>
        <v>#REF!</v>
      </c>
      <c r="AI97" t="e">
        <f t="shared" si="68"/>
        <v>#REF!</v>
      </c>
      <c r="AK97" t="e">
        <f>IF(#REF!="","",SUM(#REF!))</f>
        <v>#REF!</v>
      </c>
      <c r="AL97" t="e">
        <f t="array" ref="AL97">IF(#REF!="","",SUM(AK97:INDEX(AK97:AK303,MATCH(TRUE,INDEX(AK97:AK303="",0),0))))</f>
        <v>#REF!</v>
      </c>
      <c r="AM97" t="e">
        <f t="shared" si="69"/>
        <v>#REF!</v>
      </c>
      <c r="AO97" t="e">
        <f>IF(#REF!="","",SUM(#REF!))</f>
        <v>#REF!</v>
      </c>
      <c r="AP97" t="e">
        <f t="array" ref="AP97">IF(#REF!="","",SUM(AO97:INDEX(AO97:AO303,MATCH(TRUE,INDEX(AO97:AO303="",0),0))))</f>
        <v>#REF!</v>
      </c>
      <c r="AQ97" t="e">
        <f t="shared" si="70"/>
        <v>#REF!</v>
      </c>
      <c r="AS97" t="e">
        <f>IF(#REF!="","",SUM(#REF!))</f>
        <v>#REF!</v>
      </c>
      <c r="AT97" t="e">
        <f t="array" ref="AT97">IF(#REF!="","",SUM(AS97:INDEX(AS97:AS303,MATCH(TRUE,INDEX(AS97:AS303="",0),0))))</f>
        <v>#REF!</v>
      </c>
      <c r="AU97" t="e">
        <f t="shared" si="71"/>
        <v>#REF!</v>
      </c>
      <c r="AW97" t="e">
        <f>IF(#REF!="","",SUM(#REF!))</f>
        <v>#REF!</v>
      </c>
      <c r="AX97" t="e">
        <f t="array" ref="AX97">IF(#REF!="","",SUM(AW97:INDEX(AW97:AW303,MATCH(TRUE,INDEX(AW97:AW303="",0),0))))</f>
        <v>#REF!</v>
      </c>
      <c r="AY97" t="e">
        <f t="shared" si="72"/>
        <v>#REF!</v>
      </c>
      <c r="BA97" t="e">
        <f>IF(#REF!="","",SUM(#REF!))</f>
        <v>#REF!</v>
      </c>
      <c r="BB97" t="e">
        <f t="array" ref="BB97">IF(#REF!="","",SUM(BA97:INDEX(BA97:BA303,MATCH(TRUE,INDEX(BA97:BA303="",0),0))))</f>
        <v>#REF!</v>
      </c>
      <c r="BC97" t="e">
        <f t="shared" si="73"/>
        <v>#REF!</v>
      </c>
      <c r="BE97" t="e">
        <f>IF(#REF!="","",SUM(#REF!))</f>
        <v>#REF!</v>
      </c>
      <c r="BF97" t="e">
        <f t="array" ref="BF97">IF(#REF!="","",SUM(BE97:INDEX(BE97:BE303,MATCH(TRUE,INDEX(BE97:BE303="",0),0))))</f>
        <v>#REF!</v>
      </c>
      <c r="BG97" t="e">
        <f t="shared" si="74"/>
        <v>#REF!</v>
      </c>
      <c r="BI97" t="e">
        <f>IF(#REF!="","",SUM(#REF!))</f>
        <v>#REF!</v>
      </c>
      <c r="BJ97" t="e">
        <f t="array" ref="BJ97">IF(#REF!="","",SUM(BI97:INDEX(BI97:BI303,MATCH(TRUE,INDEX(BI97:BI303="",0),0))))</f>
        <v>#REF!</v>
      </c>
      <c r="BK97" t="e">
        <f t="shared" si="75"/>
        <v>#REF!</v>
      </c>
      <c r="BM97" t="e">
        <f>IF(#REF!="","",SUM(#REF!))</f>
        <v>#REF!</v>
      </c>
      <c r="BN97" t="e">
        <f t="array" ref="BN97">IF(#REF!="","",SUM(BM97:INDEX(BM97:BM303,MATCH(TRUE,INDEX(BM97:BM303="",0),0))))</f>
        <v>#REF!</v>
      </c>
      <c r="BO97" t="e">
        <f t="shared" si="76"/>
        <v>#REF!</v>
      </c>
      <c r="BQ97" t="e">
        <f>IF(#REF!="","",SUM(#REF!))</f>
        <v>#REF!</v>
      </c>
      <c r="BR97" t="e">
        <f t="array" ref="BR97">IF(#REF!="","",SUM(BQ97:INDEX(BQ97:BQ303,MATCH(TRUE,INDEX(BQ97:BQ303="",0),0))))</f>
        <v>#REF!</v>
      </c>
      <c r="BS97" t="e">
        <f t="shared" si="77"/>
        <v>#REF!</v>
      </c>
      <c r="BU97" t="e">
        <f>IF(#REF!="","",SUM(#REF!))</f>
        <v>#REF!</v>
      </c>
      <c r="BV97" t="e">
        <f t="array" ref="BV97">IF(#REF!="","",SUM(BU97:INDEX(BU97:BU303,MATCH(TRUE,INDEX(BU97:BU303="",0),0))))</f>
        <v>#REF!</v>
      </c>
      <c r="BW97" t="e">
        <f t="shared" si="78"/>
        <v>#REF!</v>
      </c>
      <c r="BY97" t="e">
        <f>IF(#REF!="","",SUM(#REF!))</f>
        <v>#REF!</v>
      </c>
      <c r="BZ97" t="e">
        <f t="array" ref="BZ97">IF(#REF!="","",SUM(BY97:INDEX(BY97:BY303,MATCH(TRUE,INDEX(BY97:BY303="",0),0))))</f>
        <v>#REF!</v>
      </c>
      <c r="CA97" t="e">
        <f t="shared" si="79"/>
        <v>#REF!</v>
      </c>
      <c r="CC97" t="e">
        <f>IF(#REF!="","",SUM(#REF!))</f>
        <v>#REF!</v>
      </c>
      <c r="CD97" t="e">
        <f t="array" ref="CD97">IF(#REF!="","",SUM(CC97:INDEX(CC97:CC303,MATCH(TRUE,INDEX(CC97:CC303="",0),0))))</f>
        <v>#REF!</v>
      </c>
      <c r="CE97" t="e">
        <f t="shared" si="40"/>
        <v>#REF!</v>
      </c>
      <c r="CF97" t="str">
        <f t="array" ref="CF97">IFERROR(INDEX($CE$2:$CE$208,SMALL(IF(1-($CE$2:$CE$208=""),IF(1-(#REF!:#REF!&lt;&gt;""),ROW($CE$2:$CE$208)-ROW($CE$2)+1)), ROWS(#REF!:#REF!))),"")</f>
        <v/>
      </c>
      <c r="CG97" t="e">
        <f>IF(#REF!="","",SUM(#REF!))</f>
        <v>#REF!</v>
      </c>
      <c r="CH97" t="e">
        <f t="array" ref="CH97">IF(#REF!="","",SUM(CG97:INDEX(CG97:CG303,MATCH(TRUE,INDEX(CG97:CG303="",0),0))))</f>
        <v>#REF!</v>
      </c>
      <c r="CI97" t="e">
        <f t="shared" si="41"/>
        <v>#REF!</v>
      </c>
      <c r="CJ97" t="str">
        <f t="array" ref="CJ97">IFERROR(INDEX($CI$2:$CI$208,SMALL(IF(1-($CI$2:$CI$208=""),IF(1-(#REF!:#REF!&lt;&gt;""),ROW($CI$2:$CI$208)-ROW($CI$2)+1)), ROWS(#REF!:#REF!))),"")</f>
        <v/>
      </c>
      <c r="CK97" t="e">
        <f>IF(#REF!="","",SUM(#REF!))</f>
        <v>#REF!</v>
      </c>
      <c r="CL97" t="e">
        <f t="array" ref="CL97">IF(#REF!="","",SUM(CK97:INDEX(CK97:CK303,MATCH(TRUE,INDEX(CK97:CK303="",0),0))))</f>
        <v>#REF!</v>
      </c>
      <c r="CM97" t="e">
        <f t="shared" si="42"/>
        <v>#REF!</v>
      </c>
      <c r="CN97" t="str">
        <f t="array" ref="CN97">IFERROR(INDEX($CM$2:$CM$208,SMALL(IF(1-($CM$2:$CM$208=""),IF(1-(#REF!:#REF!&lt;&gt;""),ROW($CM$2:$CM$208)-ROW($CM$2)+1)), ROWS(#REF!:#REF!))),"")</f>
        <v/>
      </c>
      <c r="CO97" t="e">
        <f>IF(#REF!="","",SUM(#REF!))</f>
        <v>#REF!</v>
      </c>
      <c r="CP97" t="e">
        <f t="array" ref="CP97">IF(#REF!="","",SUM(CO97:INDEX(CO97:CO303,MATCH(TRUE,INDEX(CO97:CO303="",0),0))))</f>
        <v>#REF!</v>
      </c>
      <c r="CQ97" t="e">
        <f t="shared" si="43"/>
        <v>#REF!</v>
      </c>
      <c r="CR97" t="str">
        <f t="array" ref="CR97">IFERROR(INDEX($CQ$2:$CQ$208,SMALL(IF(1-($CQ$2:$CQ$208=""),IF(1-(#REF!:#REF!&lt;&gt;""),ROW($CQ$2:$CQ$208)-ROW($CQ$2)+1)), ROWS(#REF!:#REF!))),"")</f>
        <v/>
      </c>
      <c r="CS97" t="e">
        <f>IF(#REF!="","",SUM(#REF!))</f>
        <v>#REF!</v>
      </c>
      <c r="CT97" t="e">
        <f t="array" ref="CT97">IF(#REF!="","",SUM(CS97:INDEX(CS97:CS303,MATCH(TRUE,INDEX(CS97:CS303="",0),0))))</f>
        <v>#REF!</v>
      </c>
      <c r="CU97" t="e">
        <f t="shared" si="44"/>
        <v>#REF!</v>
      </c>
      <c r="CV97" t="str">
        <f t="array" ref="CV97">IFERROR(INDEX($CU$2:$CU$208,SMALL(IF(1-($CU$2:$CU$208=""),IF(1-(#REF!:#REF!&lt;&gt;""),ROW($CU$2:$CU$208)-ROW($CU$2)+1)), ROWS(#REF!:#REF!))),"")</f>
        <v/>
      </c>
      <c r="CW97" t="e">
        <f>IF(#REF!="","",SUM(#REF!))</f>
        <v>#REF!</v>
      </c>
      <c r="CX97" t="e">
        <f t="array" ref="CX97">IF(#REF!="","",SUM(CW97:INDEX(CW97:CW303,MATCH(TRUE,INDEX(CW97:CW303="",0),0))))</f>
        <v>#REF!</v>
      </c>
      <c r="CY97" t="e">
        <f t="shared" si="45"/>
        <v>#REF!</v>
      </c>
      <c r="CZ97" t="str">
        <f t="array" ref="CZ97">IFERROR(INDEX($CY$2:$CY$208,SMALL(IF(1-($CY$2:$CY$208=""),IF(1-(#REF!:#REF!&lt;&gt;""),ROW($CY$2:$CY$208)-ROW($CY$2)+1)), ROWS(#REF!:#REF!))),"")</f>
        <v/>
      </c>
      <c r="DA97" t="e">
        <f>IF(#REF!="","",SUM(#REF!))</f>
        <v>#REF!</v>
      </c>
      <c r="DB97" t="e">
        <f t="array" ref="DB97">IF(#REF!="","",SUM(DA97:INDEX(DA97:DA303,MATCH(TRUE,INDEX(DA97:DA303="",0),0))))</f>
        <v>#REF!</v>
      </c>
      <c r="DC97" t="e">
        <f t="shared" si="46"/>
        <v>#REF!</v>
      </c>
      <c r="DD97" t="str">
        <f t="array" ref="DD97">IFERROR(INDEX($DC$2:$DC$208,SMALL(IF(1-($DC$2:$DC$208=""),IF(1-(#REF!:#REF!&lt;&gt;""),ROW($DC$2:$DC$208)-ROW($DC$2)+1)), ROWS(#REF!:#REF!))),"")</f>
        <v/>
      </c>
      <c r="DE97" t="e">
        <f>IF(#REF!="","",SUM(#REF!))</f>
        <v>#REF!</v>
      </c>
      <c r="DF97" t="e">
        <f t="array" ref="DF97">IF(#REF!="","",SUM(DE97:INDEX(DE97:DE303,MATCH(TRUE,INDEX(DE97:DE303="",0),0))))</f>
        <v>#REF!</v>
      </c>
      <c r="DG97" t="e">
        <f t="shared" si="47"/>
        <v>#REF!</v>
      </c>
      <c r="DH97" t="str">
        <f t="array" ref="DH97">IFERROR(INDEX($DG$2:$DG$208,SMALL(IF(1-($DG$2:$DG$208=""),IF(1-(#REF!:#REF!&lt;&gt;""),ROW($DG$2:$DG$208)-ROW($DG$2)+1)), ROWS(#REF!:#REF!))),"")</f>
        <v/>
      </c>
      <c r="DI97" t="e">
        <f>IF(#REF!="","",SUM(#REF!))</f>
        <v>#REF!</v>
      </c>
      <c r="DJ97" t="e">
        <f t="array" ref="DJ97">IF(#REF!="","",SUM(DI97:INDEX(DI97:DI303,MATCH(TRUE,INDEX(DI97:DI303="",0),0))))</f>
        <v>#REF!</v>
      </c>
      <c r="DK97" t="e">
        <f t="shared" si="48"/>
        <v>#REF!</v>
      </c>
      <c r="DL97" t="str">
        <f t="array" ref="DL97">IFERROR(INDEX($DK$2:$DK$208,SMALL(IF(1-($DK$2:$DK$208=""),IF(1-(#REF!:#REF!&lt;&gt;""),ROW($DK$2:$DK$208)-ROW($DK$2)+1)), ROWS(#REF!:#REF!))),"")</f>
        <v/>
      </c>
      <c r="DM97" t="e">
        <f>IF(#REF!="","",SUM(#REF!))</f>
        <v>#REF!</v>
      </c>
      <c r="DN97" t="e">
        <f t="array" ref="DN97">IF(#REF!="","",SUM(DM97:INDEX(DM97:DM303,MATCH(TRUE,INDEX(DM97:DM303="",0),0))))</f>
        <v>#REF!</v>
      </c>
      <c r="DO97" t="e">
        <f t="shared" si="49"/>
        <v>#REF!</v>
      </c>
      <c r="DP97" t="str">
        <f t="array" ref="DP97">IFERROR(INDEX($DO$2:$DO$208,SMALL(IF(1-($DO$2:$DO$208=""),IF(1-(#REF!:#REF!&lt;&gt;""),ROW($DO$2:$DO$208)-ROW($DO$2)+1)), ROWS(#REF!:#REF!))),"")</f>
        <v/>
      </c>
      <c r="DQ97" t="e">
        <f>IF(#REF!="","",SUM(#REF!))</f>
        <v>#REF!</v>
      </c>
      <c r="DR97" t="e">
        <f t="array" ref="DR97">IF(#REF!="","",SUM(DQ97:INDEX(DQ97:DQ303,MATCH(TRUE,INDEX(DQ97:DQ303="",0),0))))</f>
        <v>#REF!</v>
      </c>
      <c r="DS97" t="e">
        <f t="shared" si="50"/>
        <v>#REF!</v>
      </c>
      <c r="DT97" t="str">
        <f t="array" ref="DT97">IFERROR(INDEX($DS$2:$DS$208,SMALL(IF(1-($DS$2:$DS$208=""),IF(1-(#REF!:#REF!&lt;&gt;""),ROW($DS$2:$DS$208)-ROW($DS$2)+1)), ROWS(#REF!:#REF!))),"")</f>
        <v/>
      </c>
      <c r="DU97" t="e">
        <f>IF(#REF!="","",SUM(#REF!))</f>
        <v>#REF!</v>
      </c>
      <c r="DV97" t="e">
        <f t="array" ref="DV97">IF(#REF!="","",SUM(DU97:INDEX(DU97:DU303,MATCH(TRUE,INDEX(DU97:DU303="",0),0))))</f>
        <v>#REF!</v>
      </c>
      <c r="DW97" t="e">
        <f t="shared" si="51"/>
        <v>#REF!</v>
      </c>
      <c r="DX97" t="str">
        <f t="array" ref="DX97">IFERROR(INDEX($DW$2:$DW$208,SMALL(IF(1-($DW$2:$DW$208=""),IF(1-(#REF!:#REF!&lt;&gt;""),ROW($DW$2:$DW$208)-ROW($DW$2)+1)), ROWS(#REF!:#REF!))),"")</f>
        <v/>
      </c>
      <c r="DY97" t="e">
        <f>IF(#REF!="","",SUM(#REF!))</f>
        <v>#REF!</v>
      </c>
      <c r="DZ97" t="e">
        <f t="array" ref="DZ97">IF(#REF!="","",SUM(DY97:INDEX(DY97:DY303,MATCH(TRUE,INDEX(DY97:DY303="",0),0))))</f>
        <v>#REF!</v>
      </c>
      <c r="EA97" t="e">
        <f t="shared" si="52"/>
        <v>#REF!</v>
      </c>
      <c r="EB97" t="str">
        <f t="array" ref="EB97">IFERROR(INDEX($EA$2:$EA$208,SMALL(IF(1-($EA$2:$EA$208=""),IF(1-(#REF!:#REF!&lt;&gt;""),ROW($EA$2:$EA$208)-ROW($EA$2)+1)), ROWS(#REF!:#REF!))),"")</f>
        <v/>
      </c>
      <c r="EC97" t="e">
        <f>IF(#REF!="","",SUM(#REF!))</f>
        <v>#REF!</v>
      </c>
      <c r="ED97" t="e">
        <f t="array" ref="ED97">IF(#REF!="","",SUM(EC97:INDEX(EC97:EC303,MATCH(TRUE,INDEX(EC97:EC303="",0),0))))</f>
        <v>#REF!</v>
      </c>
      <c r="EE97" t="e">
        <f t="shared" si="53"/>
        <v>#REF!</v>
      </c>
      <c r="EF97" t="str">
        <f t="array" ref="EF97">IFERROR(INDEX($EE$2:$EE$208,SMALL(IF(1-($EE$2:$EE$208=""),IF(1-(#REF!:#REF!&lt;&gt;""),ROW($EE$2:$EE$208)-ROW($EE$2)+1)), ROWS(#REF!:#REF!))),"")</f>
        <v/>
      </c>
      <c r="EG97" t="e">
        <f>IF(#REF!="","",SUM(#REF!))</f>
        <v>#REF!</v>
      </c>
      <c r="EH97" t="e">
        <f t="array" ref="EH97">IF(#REF!="","",SUM(EG97:INDEX(EG97:EG303,MATCH(TRUE,INDEX(EG97:EG303="",0),0))))</f>
        <v>#REF!</v>
      </c>
      <c r="EI97" t="e">
        <f t="shared" si="54"/>
        <v>#REF!</v>
      </c>
      <c r="EJ97" t="str">
        <f t="array" ref="EJ97">IFERROR(INDEX($EI$2:$EI$208,SMALL(IF(1-($EI$2:$EI$208=""),IF(1-(#REF!:#REF!&lt;&gt;""),ROW($EI$2:$EI$208)-ROW($EI$2)+1)), ROWS(#REF!:#REF!))),"")</f>
        <v/>
      </c>
      <c r="EK97" t="e">
        <f>IF(#REF!="","",SUM(#REF!))</f>
        <v>#REF!</v>
      </c>
      <c r="EL97" t="e">
        <f t="array" ref="EL97">IF(#REF!="","",SUM(EK97:INDEX(EK97:EK303,MATCH(TRUE,INDEX(EK97:EK303="",0),0))))</f>
        <v>#REF!</v>
      </c>
      <c r="EM97" t="e">
        <f t="shared" si="55"/>
        <v>#REF!</v>
      </c>
      <c r="EN97" t="str">
        <f t="array" ref="EN97">IFERROR(INDEX($EM$2:$EM$208,SMALL(IF(1-($EM$2:$EM$208=""),IF(1-(#REF!:#REF!&lt;&gt;""),ROW($EM$2:$EM$208)-ROW($EM$2)+1)), ROWS(#REF!:#REF!))),"")</f>
        <v/>
      </c>
      <c r="EO97" t="e">
        <f>IF(#REF!="","",SUM(#REF!))</f>
        <v>#REF!</v>
      </c>
      <c r="EP97" t="e">
        <f t="array" ref="EP97">IF(#REF!="","",SUM(EO97:INDEX(EO97:EO303,MATCH(TRUE,INDEX(EO97:EO303="",0),0))))</f>
        <v>#REF!</v>
      </c>
      <c r="EQ97" t="e">
        <f t="shared" si="56"/>
        <v>#REF!</v>
      </c>
      <c r="ER97" t="str">
        <f t="array" ref="ER97">IFERROR(INDEX($EQ$2:$EQ$208,SMALL(IF(1-($EQ$2:$EQ$208=""),IF(1-(#REF!:#REF!&lt;&gt;""),ROW($EQ$2:$EQ$208)-ROW($EQ$2)+1)), ROWS(#REF!:#REF!))),"")</f>
        <v/>
      </c>
      <c r="ES97" t="e">
        <f>IF(#REF!="","",SUM(#REF!))</f>
        <v>#REF!</v>
      </c>
      <c r="ET97" t="e">
        <f t="array" ref="ET97">IF(#REF!="","",SUM(ES97:INDEX(ES97:ES303,MATCH(TRUE,INDEX(ES97:ES303="",0),0))))</f>
        <v>#REF!</v>
      </c>
      <c r="EU97" t="e">
        <f t="shared" si="57"/>
        <v>#REF!</v>
      </c>
      <c r="EV97" t="str">
        <f t="array" ref="EV97">IFERROR(INDEX($EU$2:$EU$208,SMALL(IF(1-($EU$2:$EU$208=""),IF(1-(#REF!:#REF!&lt;&gt;""),ROW($EU$2:$EU$208)-ROW($EU$2)+1)), ROWS(#REF!:#REF!))),"")</f>
        <v/>
      </c>
      <c r="EW97" t="e">
        <f>IF(#REF!="","",SUM(#REF!))</f>
        <v>#REF!</v>
      </c>
      <c r="EX97" t="e">
        <f t="array" ref="EX97">IF(#REF!="","",SUM(EW97:INDEX(EW97:EW303,MATCH(TRUE,INDEX(EW97:EW303="",0),0))))</f>
        <v>#REF!</v>
      </c>
      <c r="EY97" t="e">
        <f t="shared" si="58"/>
        <v>#REF!</v>
      </c>
      <c r="EZ97" t="str">
        <f t="array" ref="EZ97">IFERROR(INDEX($EY$2:$EY$208,SMALL(IF(1-($EY$2:$EY$208=""),IF(1-(#REF!:#REF!&lt;&gt;""),ROW($EY$2:$EY$208)-ROW($EY$2)+1)), ROWS(#REF!:#REF!))),"")</f>
        <v/>
      </c>
      <c r="FA97" t="e">
        <f>IF(#REF!="","",SUM(#REF!))</f>
        <v>#REF!</v>
      </c>
      <c r="FB97" t="e">
        <f t="array" ref="FB97">IF(#REF!="","",SUM(FA97:INDEX(FA97:FA303,MATCH(TRUE,INDEX(FA97:FA303="",0),0))))</f>
        <v>#REF!</v>
      </c>
      <c r="FC97" t="e">
        <f t="shared" si="59"/>
        <v>#REF!</v>
      </c>
      <c r="FD97" t="str">
        <f t="array" ref="FD97">IFERROR(INDEX($FC$2:$FC$208,SMALL(IF(1-($FC$2:$FC$208=""),IF(1-(#REF!:#REF!&lt;&gt;""),ROW($FC$2:$FC$208)-ROW($FC$2)+1)), ROWS(#REF!:#REF!))),"")</f>
        <v/>
      </c>
    </row>
    <row r="98" spans="1:160" x14ac:dyDescent="0.25">
      <c r="A98" t="e">
        <f>IF(#REF!="","",SUM(#REF!))</f>
        <v>#REF!</v>
      </c>
      <c r="B98" t="e">
        <f t="array" ref="B98">IF(#REF!="","",SUM($A98:INDEX(A98:$A$208,MATCH(TRUE,INDEX($A98:$A$208="",0),0))))</f>
        <v>#REF!</v>
      </c>
      <c r="C98" t="e">
        <f t="shared" si="60"/>
        <v>#REF!</v>
      </c>
      <c r="E98" t="e">
        <f>IF(#REF!="","",SUM(#REF!))</f>
        <v>#REF!</v>
      </c>
      <c r="F98" t="e">
        <f t="array" ref="F98">IF(#REF!="","",SUM($E98:INDEX(E98:$E$208,MATCH(TRUE,INDEX($E98:$E$208="",0),0))))</f>
        <v>#REF!</v>
      </c>
      <c r="G98" t="e">
        <f t="shared" si="61"/>
        <v>#REF!</v>
      </c>
      <c r="I98" t="e">
        <f>IF(#REF!="","",SUM(#REF!))</f>
        <v>#REF!</v>
      </c>
      <c r="J98" t="e">
        <f t="array" ref="J98">IF(#REF!="","",SUM(I98:INDEX(I98:I304,MATCH(TRUE,INDEX(I98:I304="",0),0))))</f>
        <v>#REF!</v>
      </c>
      <c r="K98" t="e">
        <f t="shared" si="62"/>
        <v>#REF!</v>
      </c>
      <c r="M98" t="e">
        <f>IF(#REF!="","",SUM(#REF!))</f>
        <v>#REF!</v>
      </c>
      <c r="N98" t="e">
        <f t="array" ref="N98">IF(#REF!="","",SUM(M98:INDEX(M98:M304,MATCH(TRUE,INDEX(M98:M304="",0),0))))</f>
        <v>#REF!</v>
      </c>
      <c r="O98" t="e">
        <f t="shared" si="63"/>
        <v>#REF!</v>
      </c>
      <c r="Q98" t="e">
        <f>IF(#REF!="","",SUM(#REF!))</f>
        <v>#REF!</v>
      </c>
      <c r="R98" t="e">
        <f t="array" ref="R98">IF(#REF!="","",SUM(Q98:INDEX(Q98:Q304,MATCH(TRUE,INDEX(Q98:Q304="",0),0))))</f>
        <v>#REF!</v>
      </c>
      <c r="S98" t="e">
        <f t="shared" si="64"/>
        <v>#REF!</v>
      </c>
      <c r="U98" t="e">
        <f>IF(#REF!="","",SUM(#REF!))</f>
        <v>#REF!</v>
      </c>
      <c r="V98" t="e">
        <f t="array" ref="V98">IF(#REF!="","",SUM(U98:INDEX(U98:U304,MATCH(TRUE,INDEX(U98:U304="",0),0))))</f>
        <v>#REF!</v>
      </c>
      <c r="W98" t="e">
        <f t="shared" si="65"/>
        <v>#REF!</v>
      </c>
      <c r="Y98" t="e">
        <f>IF(#REF!="","",SUM(#REF!))</f>
        <v>#REF!</v>
      </c>
      <c r="Z98" t="e">
        <f t="array" ref="Z98">IF(#REF!="","",SUM(Y98:INDEX(Y98:Y304,MATCH(TRUE,INDEX(Y98:Y304="",0),0))))</f>
        <v>#REF!</v>
      </c>
      <c r="AA98" t="e">
        <f t="shared" si="66"/>
        <v>#REF!</v>
      </c>
      <c r="AC98" t="e">
        <f>IF(#REF!="","",SUM(#REF!))</f>
        <v>#REF!</v>
      </c>
      <c r="AD98" t="e">
        <f t="array" ref="AD98">IF(#REF!="","",SUM(AC98:INDEX(AC98:AC304,MATCH(TRUE,INDEX(AC98:AC304="",0),0))))</f>
        <v>#REF!</v>
      </c>
      <c r="AE98" t="e">
        <f t="shared" si="67"/>
        <v>#REF!</v>
      </c>
      <c r="AG98" t="e">
        <f>IF(#REF!="","",SUM(#REF!))</f>
        <v>#REF!</v>
      </c>
      <c r="AH98" t="e">
        <f t="array" ref="AH98">IF(#REF!="","",SUM(AG98:INDEX(AG98:AG304,MATCH(TRUE,INDEX(AG98:AG304="",0),0))))</f>
        <v>#REF!</v>
      </c>
      <c r="AI98" t="e">
        <f t="shared" si="68"/>
        <v>#REF!</v>
      </c>
      <c r="AK98" t="e">
        <f>IF(#REF!="","",SUM(#REF!))</f>
        <v>#REF!</v>
      </c>
      <c r="AL98" t="e">
        <f t="array" ref="AL98">IF(#REF!="","",SUM(AK98:INDEX(AK98:AK304,MATCH(TRUE,INDEX(AK98:AK304="",0),0))))</f>
        <v>#REF!</v>
      </c>
      <c r="AM98" t="e">
        <f t="shared" si="69"/>
        <v>#REF!</v>
      </c>
      <c r="AO98" t="e">
        <f>IF(#REF!="","",SUM(#REF!))</f>
        <v>#REF!</v>
      </c>
      <c r="AP98" t="e">
        <f t="array" ref="AP98">IF(#REF!="","",SUM(AO98:INDEX(AO98:AO304,MATCH(TRUE,INDEX(AO98:AO304="",0),0))))</f>
        <v>#REF!</v>
      </c>
      <c r="AQ98" t="e">
        <f t="shared" si="70"/>
        <v>#REF!</v>
      </c>
      <c r="AS98" t="e">
        <f>IF(#REF!="","",SUM(#REF!))</f>
        <v>#REF!</v>
      </c>
      <c r="AT98" t="e">
        <f t="array" ref="AT98">IF(#REF!="","",SUM(AS98:INDEX(AS98:AS304,MATCH(TRUE,INDEX(AS98:AS304="",0),0))))</f>
        <v>#REF!</v>
      </c>
      <c r="AU98" t="e">
        <f t="shared" si="71"/>
        <v>#REF!</v>
      </c>
      <c r="AW98" t="e">
        <f>IF(#REF!="","",SUM(#REF!))</f>
        <v>#REF!</v>
      </c>
      <c r="AX98" t="e">
        <f t="array" ref="AX98">IF(#REF!="","",SUM(AW98:INDEX(AW98:AW304,MATCH(TRUE,INDEX(AW98:AW304="",0),0))))</f>
        <v>#REF!</v>
      </c>
      <c r="AY98" t="e">
        <f t="shared" si="72"/>
        <v>#REF!</v>
      </c>
      <c r="BA98" t="e">
        <f>IF(#REF!="","",SUM(#REF!))</f>
        <v>#REF!</v>
      </c>
      <c r="BB98" t="e">
        <f t="array" ref="BB98">IF(#REF!="","",SUM(BA98:INDEX(BA98:BA304,MATCH(TRUE,INDEX(BA98:BA304="",0),0))))</f>
        <v>#REF!</v>
      </c>
      <c r="BC98" t="e">
        <f t="shared" si="73"/>
        <v>#REF!</v>
      </c>
      <c r="BE98" t="e">
        <f>IF(#REF!="","",SUM(#REF!))</f>
        <v>#REF!</v>
      </c>
      <c r="BF98" t="e">
        <f t="array" ref="BF98">IF(#REF!="","",SUM(BE98:INDEX(BE98:BE304,MATCH(TRUE,INDEX(BE98:BE304="",0),0))))</f>
        <v>#REF!</v>
      </c>
      <c r="BG98" t="e">
        <f t="shared" si="74"/>
        <v>#REF!</v>
      </c>
      <c r="BI98" t="e">
        <f>IF(#REF!="","",SUM(#REF!))</f>
        <v>#REF!</v>
      </c>
      <c r="BJ98" t="e">
        <f t="array" ref="BJ98">IF(#REF!="","",SUM(BI98:INDEX(BI98:BI304,MATCH(TRUE,INDEX(BI98:BI304="",0),0))))</f>
        <v>#REF!</v>
      </c>
      <c r="BK98" t="e">
        <f t="shared" si="75"/>
        <v>#REF!</v>
      </c>
      <c r="BM98" t="e">
        <f>IF(#REF!="","",SUM(#REF!))</f>
        <v>#REF!</v>
      </c>
      <c r="BN98" t="e">
        <f t="array" ref="BN98">IF(#REF!="","",SUM(BM98:INDEX(BM98:BM304,MATCH(TRUE,INDEX(BM98:BM304="",0),0))))</f>
        <v>#REF!</v>
      </c>
      <c r="BO98" t="e">
        <f t="shared" si="76"/>
        <v>#REF!</v>
      </c>
      <c r="BQ98" t="e">
        <f>IF(#REF!="","",SUM(#REF!))</f>
        <v>#REF!</v>
      </c>
      <c r="BR98" t="e">
        <f t="array" ref="BR98">IF(#REF!="","",SUM(BQ98:INDEX(BQ98:BQ304,MATCH(TRUE,INDEX(BQ98:BQ304="",0),0))))</f>
        <v>#REF!</v>
      </c>
      <c r="BS98" t="e">
        <f t="shared" si="77"/>
        <v>#REF!</v>
      </c>
      <c r="BU98" t="e">
        <f>IF(#REF!="","",SUM(#REF!))</f>
        <v>#REF!</v>
      </c>
      <c r="BV98" t="e">
        <f t="array" ref="BV98">IF(#REF!="","",SUM(BU98:INDEX(BU98:BU304,MATCH(TRUE,INDEX(BU98:BU304="",0),0))))</f>
        <v>#REF!</v>
      </c>
      <c r="BW98" t="e">
        <f t="shared" si="78"/>
        <v>#REF!</v>
      </c>
      <c r="BY98" t="e">
        <f>IF(#REF!="","",SUM(#REF!))</f>
        <v>#REF!</v>
      </c>
      <c r="BZ98" t="e">
        <f t="array" ref="BZ98">IF(#REF!="","",SUM(BY98:INDEX(BY98:BY304,MATCH(TRUE,INDEX(BY98:BY304="",0),0))))</f>
        <v>#REF!</v>
      </c>
      <c r="CA98" t="e">
        <f t="shared" si="79"/>
        <v>#REF!</v>
      </c>
      <c r="CC98" t="e">
        <f>IF(#REF!="","",SUM(#REF!))</f>
        <v>#REF!</v>
      </c>
      <c r="CD98" t="e">
        <f t="array" ref="CD98">IF(#REF!="","",SUM(CC98:INDEX(CC98:CC304,MATCH(TRUE,INDEX(CC98:CC304="",0),0))))</f>
        <v>#REF!</v>
      </c>
      <c r="CE98" t="e">
        <f t="shared" si="40"/>
        <v>#REF!</v>
      </c>
      <c r="CF98" t="str">
        <f t="array" ref="CF98">IFERROR(INDEX($CE$2:$CE$208,SMALL(IF(1-($CE$2:$CE$208=""),IF(1-(#REF!:#REF!&lt;&gt;""),ROW($CE$2:$CE$208)-ROW($CE$2)+1)), ROWS(#REF!:#REF!))),"")</f>
        <v/>
      </c>
      <c r="CG98" t="e">
        <f>IF(#REF!="","",SUM(#REF!))</f>
        <v>#REF!</v>
      </c>
      <c r="CH98" t="e">
        <f t="array" ref="CH98">IF(#REF!="","",SUM(CG98:INDEX(CG98:CG304,MATCH(TRUE,INDEX(CG98:CG304="",0),0))))</f>
        <v>#REF!</v>
      </c>
      <c r="CI98" t="e">
        <f t="shared" si="41"/>
        <v>#REF!</v>
      </c>
      <c r="CJ98" t="str">
        <f t="array" ref="CJ98">IFERROR(INDEX($CI$2:$CI$208,SMALL(IF(1-($CI$2:$CI$208=""),IF(1-(#REF!:#REF!&lt;&gt;""),ROW($CI$2:$CI$208)-ROW($CI$2)+1)), ROWS(#REF!:#REF!))),"")</f>
        <v/>
      </c>
      <c r="CK98" t="e">
        <f>IF(#REF!="","",SUM(#REF!))</f>
        <v>#REF!</v>
      </c>
      <c r="CL98" t="e">
        <f t="array" ref="CL98">IF(#REF!="","",SUM(CK98:INDEX(CK98:CK304,MATCH(TRUE,INDEX(CK98:CK304="",0),0))))</f>
        <v>#REF!</v>
      </c>
      <c r="CM98" t="e">
        <f t="shared" si="42"/>
        <v>#REF!</v>
      </c>
      <c r="CN98" t="str">
        <f t="array" ref="CN98">IFERROR(INDEX($CM$2:$CM$208,SMALL(IF(1-($CM$2:$CM$208=""),IF(1-(#REF!:#REF!&lt;&gt;""),ROW($CM$2:$CM$208)-ROW($CM$2)+1)), ROWS(#REF!:#REF!))),"")</f>
        <v/>
      </c>
      <c r="CO98" t="e">
        <f>IF(#REF!="","",SUM(#REF!))</f>
        <v>#REF!</v>
      </c>
      <c r="CP98" t="e">
        <f t="array" ref="CP98">IF(#REF!="","",SUM(CO98:INDEX(CO98:CO304,MATCH(TRUE,INDEX(CO98:CO304="",0),0))))</f>
        <v>#REF!</v>
      </c>
      <c r="CQ98" t="e">
        <f t="shared" si="43"/>
        <v>#REF!</v>
      </c>
      <c r="CR98" t="str">
        <f t="array" ref="CR98">IFERROR(INDEX($CQ$2:$CQ$208,SMALL(IF(1-($CQ$2:$CQ$208=""),IF(1-(#REF!:#REF!&lt;&gt;""),ROW($CQ$2:$CQ$208)-ROW($CQ$2)+1)), ROWS(#REF!:#REF!))),"")</f>
        <v/>
      </c>
      <c r="CS98" t="e">
        <f>IF(#REF!="","",SUM(#REF!))</f>
        <v>#REF!</v>
      </c>
      <c r="CT98" t="e">
        <f t="array" ref="CT98">IF(#REF!="","",SUM(CS98:INDEX(CS98:CS304,MATCH(TRUE,INDEX(CS98:CS304="",0),0))))</f>
        <v>#REF!</v>
      </c>
      <c r="CU98" t="e">
        <f t="shared" si="44"/>
        <v>#REF!</v>
      </c>
      <c r="CV98" t="str">
        <f t="array" ref="CV98">IFERROR(INDEX($CU$2:$CU$208,SMALL(IF(1-($CU$2:$CU$208=""),IF(1-(#REF!:#REF!&lt;&gt;""),ROW($CU$2:$CU$208)-ROW($CU$2)+1)), ROWS(#REF!:#REF!))),"")</f>
        <v/>
      </c>
      <c r="CW98" t="e">
        <f>IF(#REF!="","",SUM(#REF!))</f>
        <v>#REF!</v>
      </c>
      <c r="CX98" t="e">
        <f t="array" ref="CX98">IF(#REF!="","",SUM(CW98:INDEX(CW98:CW304,MATCH(TRUE,INDEX(CW98:CW304="",0),0))))</f>
        <v>#REF!</v>
      </c>
      <c r="CY98" t="e">
        <f t="shared" si="45"/>
        <v>#REF!</v>
      </c>
      <c r="CZ98" t="str">
        <f t="array" ref="CZ98">IFERROR(INDEX($CY$2:$CY$208,SMALL(IF(1-($CY$2:$CY$208=""),IF(1-(#REF!:#REF!&lt;&gt;""),ROW($CY$2:$CY$208)-ROW($CY$2)+1)), ROWS(#REF!:#REF!))),"")</f>
        <v/>
      </c>
      <c r="DA98" t="e">
        <f>IF(#REF!="","",SUM(#REF!))</f>
        <v>#REF!</v>
      </c>
      <c r="DB98" t="e">
        <f t="array" ref="DB98">IF(#REF!="","",SUM(DA98:INDEX(DA98:DA304,MATCH(TRUE,INDEX(DA98:DA304="",0),0))))</f>
        <v>#REF!</v>
      </c>
      <c r="DC98" t="e">
        <f t="shared" si="46"/>
        <v>#REF!</v>
      </c>
      <c r="DD98" t="str">
        <f t="array" ref="DD98">IFERROR(INDEX($DC$2:$DC$208,SMALL(IF(1-($DC$2:$DC$208=""),IF(1-(#REF!:#REF!&lt;&gt;""),ROW($DC$2:$DC$208)-ROW($DC$2)+1)), ROWS(#REF!:#REF!))),"")</f>
        <v/>
      </c>
      <c r="DE98" t="e">
        <f>IF(#REF!="","",SUM(#REF!))</f>
        <v>#REF!</v>
      </c>
      <c r="DF98" t="e">
        <f t="array" ref="DF98">IF(#REF!="","",SUM(DE98:INDEX(DE98:DE304,MATCH(TRUE,INDEX(DE98:DE304="",0),0))))</f>
        <v>#REF!</v>
      </c>
      <c r="DG98" t="e">
        <f t="shared" si="47"/>
        <v>#REF!</v>
      </c>
      <c r="DH98" t="str">
        <f t="array" ref="DH98">IFERROR(INDEX($DG$2:$DG$208,SMALL(IF(1-($DG$2:$DG$208=""),IF(1-(#REF!:#REF!&lt;&gt;""),ROW($DG$2:$DG$208)-ROW($DG$2)+1)), ROWS(#REF!:#REF!))),"")</f>
        <v/>
      </c>
      <c r="DI98" t="e">
        <f>IF(#REF!="","",SUM(#REF!))</f>
        <v>#REF!</v>
      </c>
      <c r="DJ98" t="e">
        <f t="array" ref="DJ98">IF(#REF!="","",SUM(DI98:INDEX(DI98:DI304,MATCH(TRUE,INDEX(DI98:DI304="",0),0))))</f>
        <v>#REF!</v>
      </c>
      <c r="DK98" t="e">
        <f t="shared" si="48"/>
        <v>#REF!</v>
      </c>
      <c r="DL98" t="str">
        <f t="array" ref="DL98">IFERROR(INDEX($DK$2:$DK$208,SMALL(IF(1-($DK$2:$DK$208=""),IF(1-(#REF!:#REF!&lt;&gt;""),ROW($DK$2:$DK$208)-ROW($DK$2)+1)), ROWS(#REF!:#REF!))),"")</f>
        <v/>
      </c>
      <c r="DM98" t="e">
        <f>IF(#REF!="","",SUM(#REF!))</f>
        <v>#REF!</v>
      </c>
      <c r="DN98" t="e">
        <f t="array" ref="DN98">IF(#REF!="","",SUM(DM98:INDEX(DM98:DM304,MATCH(TRUE,INDEX(DM98:DM304="",0),0))))</f>
        <v>#REF!</v>
      </c>
      <c r="DO98" t="e">
        <f t="shared" si="49"/>
        <v>#REF!</v>
      </c>
      <c r="DP98" t="str">
        <f t="array" ref="DP98">IFERROR(INDEX($DO$2:$DO$208,SMALL(IF(1-($DO$2:$DO$208=""),IF(1-(#REF!:#REF!&lt;&gt;""),ROW($DO$2:$DO$208)-ROW($DO$2)+1)), ROWS(#REF!:#REF!))),"")</f>
        <v/>
      </c>
      <c r="DQ98" t="e">
        <f>IF(#REF!="","",SUM(#REF!))</f>
        <v>#REF!</v>
      </c>
      <c r="DR98" t="e">
        <f t="array" ref="DR98">IF(#REF!="","",SUM(DQ98:INDEX(DQ98:DQ304,MATCH(TRUE,INDEX(DQ98:DQ304="",0),0))))</f>
        <v>#REF!</v>
      </c>
      <c r="DS98" t="e">
        <f t="shared" si="50"/>
        <v>#REF!</v>
      </c>
      <c r="DT98" t="str">
        <f t="array" ref="DT98">IFERROR(INDEX($DS$2:$DS$208,SMALL(IF(1-($DS$2:$DS$208=""),IF(1-(#REF!:#REF!&lt;&gt;""),ROW($DS$2:$DS$208)-ROW($DS$2)+1)), ROWS(#REF!:#REF!))),"")</f>
        <v/>
      </c>
      <c r="DU98" t="e">
        <f>IF(#REF!="","",SUM(#REF!))</f>
        <v>#REF!</v>
      </c>
      <c r="DV98" t="e">
        <f t="array" ref="DV98">IF(#REF!="","",SUM(DU98:INDEX(DU98:DU304,MATCH(TRUE,INDEX(DU98:DU304="",0),0))))</f>
        <v>#REF!</v>
      </c>
      <c r="DW98" t="e">
        <f t="shared" si="51"/>
        <v>#REF!</v>
      </c>
      <c r="DX98" t="str">
        <f t="array" ref="DX98">IFERROR(INDEX($DW$2:$DW$208,SMALL(IF(1-($DW$2:$DW$208=""),IF(1-(#REF!:#REF!&lt;&gt;""),ROW($DW$2:$DW$208)-ROW($DW$2)+1)), ROWS(#REF!:#REF!))),"")</f>
        <v/>
      </c>
      <c r="DY98" t="e">
        <f>IF(#REF!="","",SUM(#REF!))</f>
        <v>#REF!</v>
      </c>
      <c r="DZ98" t="e">
        <f t="array" ref="DZ98">IF(#REF!="","",SUM(DY98:INDEX(DY98:DY304,MATCH(TRUE,INDEX(DY98:DY304="",0),0))))</f>
        <v>#REF!</v>
      </c>
      <c r="EA98" t="e">
        <f t="shared" si="52"/>
        <v>#REF!</v>
      </c>
      <c r="EB98" t="str">
        <f t="array" ref="EB98">IFERROR(INDEX($EA$2:$EA$208,SMALL(IF(1-($EA$2:$EA$208=""),IF(1-(#REF!:#REF!&lt;&gt;""),ROW($EA$2:$EA$208)-ROW($EA$2)+1)), ROWS(#REF!:#REF!))),"")</f>
        <v/>
      </c>
      <c r="EC98" t="e">
        <f>IF(#REF!="","",SUM(#REF!))</f>
        <v>#REF!</v>
      </c>
      <c r="ED98" t="e">
        <f t="array" ref="ED98">IF(#REF!="","",SUM(EC98:INDEX(EC98:EC304,MATCH(TRUE,INDEX(EC98:EC304="",0),0))))</f>
        <v>#REF!</v>
      </c>
      <c r="EE98" t="e">
        <f t="shared" si="53"/>
        <v>#REF!</v>
      </c>
      <c r="EF98" t="str">
        <f t="array" ref="EF98">IFERROR(INDEX($EE$2:$EE$208,SMALL(IF(1-($EE$2:$EE$208=""),IF(1-(#REF!:#REF!&lt;&gt;""),ROW($EE$2:$EE$208)-ROW($EE$2)+1)), ROWS(#REF!:#REF!))),"")</f>
        <v/>
      </c>
      <c r="EG98" t="e">
        <f>IF(#REF!="","",SUM(#REF!))</f>
        <v>#REF!</v>
      </c>
      <c r="EH98" t="e">
        <f t="array" ref="EH98">IF(#REF!="","",SUM(EG98:INDEX(EG98:EG304,MATCH(TRUE,INDEX(EG98:EG304="",0),0))))</f>
        <v>#REF!</v>
      </c>
      <c r="EI98" t="e">
        <f t="shared" si="54"/>
        <v>#REF!</v>
      </c>
      <c r="EJ98" t="str">
        <f t="array" ref="EJ98">IFERROR(INDEX($EI$2:$EI$208,SMALL(IF(1-($EI$2:$EI$208=""),IF(1-(#REF!:#REF!&lt;&gt;""),ROW($EI$2:$EI$208)-ROW($EI$2)+1)), ROWS(#REF!:#REF!))),"")</f>
        <v/>
      </c>
      <c r="EK98" t="e">
        <f>IF(#REF!="","",SUM(#REF!))</f>
        <v>#REF!</v>
      </c>
      <c r="EL98" t="e">
        <f t="array" ref="EL98">IF(#REF!="","",SUM(EK98:INDEX(EK98:EK304,MATCH(TRUE,INDEX(EK98:EK304="",0),0))))</f>
        <v>#REF!</v>
      </c>
      <c r="EM98" t="e">
        <f t="shared" si="55"/>
        <v>#REF!</v>
      </c>
      <c r="EN98" t="str">
        <f t="array" ref="EN98">IFERROR(INDEX($EM$2:$EM$208,SMALL(IF(1-($EM$2:$EM$208=""),IF(1-(#REF!:#REF!&lt;&gt;""),ROW($EM$2:$EM$208)-ROW($EM$2)+1)), ROWS(#REF!:#REF!))),"")</f>
        <v/>
      </c>
      <c r="EO98" t="e">
        <f>IF(#REF!="","",SUM(#REF!))</f>
        <v>#REF!</v>
      </c>
      <c r="EP98" t="e">
        <f t="array" ref="EP98">IF(#REF!="","",SUM(EO98:INDEX(EO98:EO304,MATCH(TRUE,INDEX(EO98:EO304="",0),0))))</f>
        <v>#REF!</v>
      </c>
      <c r="EQ98" t="e">
        <f t="shared" si="56"/>
        <v>#REF!</v>
      </c>
      <c r="ER98" t="str">
        <f t="array" ref="ER98">IFERROR(INDEX($EQ$2:$EQ$208,SMALL(IF(1-($EQ$2:$EQ$208=""),IF(1-(#REF!:#REF!&lt;&gt;""),ROW($EQ$2:$EQ$208)-ROW($EQ$2)+1)), ROWS(#REF!:#REF!))),"")</f>
        <v/>
      </c>
      <c r="ES98" t="e">
        <f>IF(#REF!="","",SUM(#REF!))</f>
        <v>#REF!</v>
      </c>
      <c r="ET98" t="e">
        <f t="array" ref="ET98">IF(#REF!="","",SUM(ES98:INDEX(ES98:ES304,MATCH(TRUE,INDEX(ES98:ES304="",0),0))))</f>
        <v>#REF!</v>
      </c>
      <c r="EU98" t="e">
        <f t="shared" si="57"/>
        <v>#REF!</v>
      </c>
      <c r="EV98" t="str">
        <f t="array" ref="EV98">IFERROR(INDEX($EU$2:$EU$208,SMALL(IF(1-($EU$2:$EU$208=""),IF(1-(#REF!:#REF!&lt;&gt;""),ROW($EU$2:$EU$208)-ROW($EU$2)+1)), ROWS(#REF!:#REF!))),"")</f>
        <v/>
      </c>
      <c r="EW98" t="e">
        <f>IF(#REF!="","",SUM(#REF!))</f>
        <v>#REF!</v>
      </c>
      <c r="EX98" t="e">
        <f t="array" ref="EX98">IF(#REF!="","",SUM(EW98:INDEX(EW98:EW304,MATCH(TRUE,INDEX(EW98:EW304="",0),0))))</f>
        <v>#REF!</v>
      </c>
      <c r="EY98" t="e">
        <f t="shared" si="58"/>
        <v>#REF!</v>
      </c>
      <c r="EZ98" t="str">
        <f t="array" ref="EZ98">IFERROR(INDEX($EY$2:$EY$208,SMALL(IF(1-($EY$2:$EY$208=""),IF(1-(#REF!:#REF!&lt;&gt;""),ROW($EY$2:$EY$208)-ROW($EY$2)+1)), ROWS(#REF!:#REF!))),"")</f>
        <v/>
      </c>
      <c r="FA98" t="e">
        <f>IF(#REF!="","",SUM(#REF!))</f>
        <v>#REF!</v>
      </c>
      <c r="FB98" t="e">
        <f t="array" ref="FB98">IF(#REF!="","",SUM(FA98:INDEX(FA98:FA304,MATCH(TRUE,INDEX(FA98:FA304="",0),0))))</f>
        <v>#REF!</v>
      </c>
      <c r="FC98" t="e">
        <f t="shared" si="59"/>
        <v>#REF!</v>
      </c>
      <c r="FD98" t="str">
        <f t="array" ref="FD98">IFERROR(INDEX($FC$2:$FC$208,SMALL(IF(1-($FC$2:$FC$208=""),IF(1-(#REF!:#REF!&lt;&gt;""),ROW($FC$2:$FC$208)-ROW($FC$2)+1)), ROWS(#REF!:#REF!))),"")</f>
        <v/>
      </c>
    </row>
    <row r="99" spans="1:160" x14ac:dyDescent="0.25">
      <c r="A99" t="e">
        <f>IF(#REF!="","",SUM(#REF!))</f>
        <v>#REF!</v>
      </c>
      <c r="B99" t="e">
        <f t="array" ref="B99">IF(#REF!="","",SUM($A99:INDEX(A99:$A$208,MATCH(TRUE,INDEX($A99:$A$208="",0),0))))</f>
        <v>#REF!</v>
      </c>
      <c r="C99" t="e">
        <f t="shared" si="60"/>
        <v>#REF!</v>
      </c>
      <c r="E99" t="e">
        <f>IF(#REF!="","",SUM(#REF!))</f>
        <v>#REF!</v>
      </c>
      <c r="F99" t="e">
        <f t="array" ref="F99">IF(#REF!="","",SUM($E99:INDEX(E99:$E$208,MATCH(TRUE,INDEX($E99:$E$208="",0),0))))</f>
        <v>#REF!</v>
      </c>
      <c r="G99" t="e">
        <f t="shared" si="61"/>
        <v>#REF!</v>
      </c>
      <c r="I99" t="e">
        <f>IF(#REF!="","",SUM(#REF!))</f>
        <v>#REF!</v>
      </c>
      <c r="J99" t="e">
        <f t="array" ref="J99">IF(#REF!="","",SUM(I99:INDEX(I99:I305,MATCH(TRUE,INDEX(I99:I305="",0),0))))</f>
        <v>#REF!</v>
      </c>
      <c r="K99" t="e">
        <f t="shared" si="62"/>
        <v>#REF!</v>
      </c>
      <c r="M99" t="e">
        <f>IF(#REF!="","",SUM(#REF!))</f>
        <v>#REF!</v>
      </c>
      <c r="N99" t="e">
        <f t="array" ref="N99">IF(#REF!="","",SUM(M99:INDEX(M99:M305,MATCH(TRUE,INDEX(M99:M305="",0),0))))</f>
        <v>#REF!</v>
      </c>
      <c r="O99" t="e">
        <f t="shared" si="63"/>
        <v>#REF!</v>
      </c>
      <c r="Q99" t="e">
        <f>IF(#REF!="","",SUM(#REF!))</f>
        <v>#REF!</v>
      </c>
      <c r="R99" t="e">
        <f t="array" ref="R99">IF(#REF!="","",SUM(Q99:INDEX(Q99:Q305,MATCH(TRUE,INDEX(Q99:Q305="",0),0))))</f>
        <v>#REF!</v>
      </c>
      <c r="S99" t="e">
        <f t="shared" si="64"/>
        <v>#REF!</v>
      </c>
      <c r="U99" t="e">
        <f>IF(#REF!="","",SUM(#REF!))</f>
        <v>#REF!</v>
      </c>
      <c r="V99" t="e">
        <f t="array" ref="V99">IF(#REF!="","",SUM(U99:INDEX(U99:U305,MATCH(TRUE,INDEX(U99:U305="",0),0))))</f>
        <v>#REF!</v>
      </c>
      <c r="W99" t="e">
        <f t="shared" si="65"/>
        <v>#REF!</v>
      </c>
      <c r="Y99" t="e">
        <f>IF(#REF!="","",SUM(#REF!))</f>
        <v>#REF!</v>
      </c>
      <c r="Z99" t="e">
        <f t="array" ref="Z99">IF(#REF!="","",SUM(Y99:INDEX(Y99:Y305,MATCH(TRUE,INDEX(Y99:Y305="",0),0))))</f>
        <v>#REF!</v>
      </c>
      <c r="AA99" t="e">
        <f t="shared" si="66"/>
        <v>#REF!</v>
      </c>
      <c r="AC99" t="e">
        <f>IF(#REF!="","",SUM(#REF!))</f>
        <v>#REF!</v>
      </c>
      <c r="AD99" t="e">
        <f t="array" ref="AD99">IF(#REF!="","",SUM(AC99:INDEX(AC99:AC305,MATCH(TRUE,INDEX(AC99:AC305="",0),0))))</f>
        <v>#REF!</v>
      </c>
      <c r="AE99" t="e">
        <f t="shared" si="67"/>
        <v>#REF!</v>
      </c>
      <c r="AG99" t="e">
        <f>IF(#REF!="","",SUM(#REF!))</f>
        <v>#REF!</v>
      </c>
      <c r="AH99" t="e">
        <f t="array" ref="AH99">IF(#REF!="","",SUM(AG99:INDEX(AG99:AG305,MATCH(TRUE,INDEX(AG99:AG305="",0),0))))</f>
        <v>#REF!</v>
      </c>
      <c r="AI99" t="e">
        <f t="shared" si="68"/>
        <v>#REF!</v>
      </c>
      <c r="AK99" t="e">
        <f>IF(#REF!="","",SUM(#REF!))</f>
        <v>#REF!</v>
      </c>
      <c r="AL99" t="e">
        <f t="array" ref="AL99">IF(#REF!="","",SUM(AK99:INDEX(AK99:AK305,MATCH(TRUE,INDEX(AK99:AK305="",0),0))))</f>
        <v>#REF!</v>
      </c>
      <c r="AM99" t="e">
        <f t="shared" si="69"/>
        <v>#REF!</v>
      </c>
      <c r="AO99" t="e">
        <f>IF(#REF!="","",SUM(#REF!))</f>
        <v>#REF!</v>
      </c>
      <c r="AP99" t="e">
        <f t="array" ref="AP99">IF(#REF!="","",SUM(AO99:INDEX(AO99:AO305,MATCH(TRUE,INDEX(AO99:AO305="",0),0))))</f>
        <v>#REF!</v>
      </c>
      <c r="AQ99" t="e">
        <f t="shared" si="70"/>
        <v>#REF!</v>
      </c>
      <c r="AS99" t="e">
        <f>IF(#REF!="","",SUM(#REF!))</f>
        <v>#REF!</v>
      </c>
      <c r="AT99" t="e">
        <f t="array" ref="AT99">IF(#REF!="","",SUM(AS99:INDEX(AS99:AS305,MATCH(TRUE,INDEX(AS99:AS305="",0),0))))</f>
        <v>#REF!</v>
      </c>
      <c r="AU99" t="e">
        <f t="shared" si="71"/>
        <v>#REF!</v>
      </c>
      <c r="AW99" t="e">
        <f>IF(#REF!="","",SUM(#REF!))</f>
        <v>#REF!</v>
      </c>
      <c r="AX99" t="e">
        <f t="array" ref="AX99">IF(#REF!="","",SUM(AW99:INDEX(AW99:AW305,MATCH(TRUE,INDEX(AW99:AW305="",0),0))))</f>
        <v>#REF!</v>
      </c>
      <c r="AY99" t="e">
        <f t="shared" si="72"/>
        <v>#REF!</v>
      </c>
      <c r="BA99" t="e">
        <f>IF(#REF!="","",SUM(#REF!))</f>
        <v>#REF!</v>
      </c>
      <c r="BB99" t="e">
        <f t="array" ref="BB99">IF(#REF!="","",SUM(BA99:INDEX(BA99:BA305,MATCH(TRUE,INDEX(BA99:BA305="",0),0))))</f>
        <v>#REF!</v>
      </c>
      <c r="BC99" t="e">
        <f t="shared" si="73"/>
        <v>#REF!</v>
      </c>
      <c r="BE99" t="e">
        <f>IF(#REF!="","",SUM(#REF!))</f>
        <v>#REF!</v>
      </c>
      <c r="BF99" t="e">
        <f t="array" ref="BF99">IF(#REF!="","",SUM(BE99:INDEX(BE99:BE305,MATCH(TRUE,INDEX(BE99:BE305="",0),0))))</f>
        <v>#REF!</v>
      </c>
      <c r="BG99" t="e">
        <f t="shared" si="74"/>
        <v>#REF!</v>
      </c>
      <c r="BI99" t="e">
        <f>IF(#REF!="","",SUM(#REF!))</f>
        <v>#REF!</v>
      </c>
      <c r="BJ99" t="e">
        <f t="array" ref="BJ99">IF(#REF!="","",SUM(BI99:INDEX(BI99:BI305,MATCH(TRUE,INDEX(BI99:BI305="",0),0))))</f>
        <v>#REF!</v>
      </c>
      <c r="BK99" t="e">
        <f t="shared" si="75"/>
        <v>#REF!</v>
      </c>
      <c r="BM99" t="e">
        <f>IF(#REF!="","",SUM(#REF!))</f>
        <v>#REF!</v>
      </c>
      <c r="BN99" t="e">
        <f t="array" ref="BN99">IF(#REF!="","",SUM(BM99:INDEX(BM99:BM305,MATCH(TRUE,INDEX(BM99:BM305="",0),0))))</f>
        <v>#REF!</v>
      </c>
      <c r="BO99" t="e">
        <f t="shared" si="76"/>
        <v>#REF!</v>
      </c>
      <c r="BQ99" t="e">
        <f>IF(#REF!="","",SUM(#REF!))</f>
        <v>#REF!</v>
      </c>
      <c r="BR99" t="e">
        <f t="array" ref="BR99">IF(#REF!="","",SUM(BQ99:INDEX(BQ99:BQ305,MATCH(TRUE,INDEX(BQ99:BQ305="",0),0))))</f>
        <v>#REF!</v>
      </c>
      <c r="BS99" t="e">
        <f t="shared" si="77"/>
        <v>#REF!</v>
      </c>
      <c r="BU99" t="e">
        <f>IF(#REF!="","",SUM(#REF!))</f>
        <v>#REF!</v>
      </c>
      <c r="BV99" t="e">
        <f t="array" ref="BV99">IF(#REF!="","",SUM(BU99:INDEX(BU99:BU305,MATCH(TRUE,INDEX(BU99:BU305="",0),0))))</f>
        <v>#REF!</v>
      </c>
      <c r="BW99" t="e">
        <f t="shared" si="78"/>
        <v>#REF!</v>
      </c>
      <c r="BY99" t="e">
        <f>IF(#REF!="","",SUM(#REF!))</f>
        <v>#REF!</v>
      </c>
      <c r="BZ99" t="e">
        <f t="array" ref="BZ99">IF(#REF!="","",SUM(BY99:INDEX(BY99:BY305,MATCH(TRUE,INDEX(BY99:BY305="",0),0))))</f>
        <v>#REF!</v>
      </c>
      <c r="CA99" t="e">
        <f t="shared" si="79"/>
        <v>#REF!</v>
      </c>
      <c r="CC99" t="e">
        <f>IF(#REF!="","",SUM(#REF!))</f>
        <v>#REF!</v>
      </c>
      <c r="CD99" t="e">
        <f t="array" ref="CD99">IF(#REF!="","",SUM(CC99:INDEX(CC99:CC305,MATCH(TRUE,INDEX(CC99:CC305="",0),0))))</f>
        <v>#REF!</v>
      </c>
      <c r="CE99" t="e">
        <f t="shared" si="40"/>
        <v>#REF!</v>
      </c>
      <c r="CF99" t="str">
        <f t="array" ref="CF99">IFERROR(INDEX($CE$2:$CE$208,SMALL(IF(1-($CE$2:$CE$208=""),IF(1-(#REF!:#REF!&lt;&gt;""),ROW($CE$2:$CE$208)-ROW($CE$2)+1)), ROWS(#REF!:#REF!))),"")</f>
        <v/>
      </c>
      <c r="CG99" t="e">
        <f>IF(#REF!="","",SUM(#REF!))</f>
        <v>#REF!</v>
      </c>
      <c r="CH99" t="e">
        <f t="array" ref="CH99">IF(#REF!="","",SUM(CG99:INDEX(CG99:CG305,MATCH(TRUE,INDEX(CG99:CG305="",0),0))))</f>
        <v>#REF!</v>
      </c>
      <c r="CI99" t="e">
        <f t="shared" si="41"/>
        <v>#REF!</v>
      </c>
      <c r="CJ99" t="str">
        <f t="array" ref="CJ99">IFERROR(INDEX($CI$2:$CI$208,SMALL(IF(1-($CI$2:$CI$208=""),IF(1-(#REF!:#REF!&lt;&gt;""),ROW($CI$2:$CI$208)-ROW($CI$2)+1)), ROWS(#REF!:#REF!))),"")</f>
        <v/>
      </c>
      <c r="CK99" t="e">
        <f>IF(#REF!="","",SUM(#REF!))</f>
        <v>#REF!</v>
      </c>
      <c r="CL99" t="e">
        <f t="array" ref="CL99">IF(#REF!="","",SUM(CK99:INDEX(CK99:CK305,MATCH(TRUE,INDEX(CK99:CK305="",0),0))))</f>
        <v>#REF!</v>
      </c>
      <c r="CM99" t="e">
        <f t="shared" si="42"/>
        <v>#REF!</v>
      </c>
      <c r="CN99" t="str">
        <f t="array" ref="CN99">IFERROR(INDEX($CM$2:$CM$208,SMALL(IF(1-($CM$2:$CM$208=""),IF(1-(#REF!:#REF!&lt;&gt;""),ROW($CM$2:$CM$208)-ROW($CM$2)+1)), ROWS(#REF!:#REF!))),"")</f>
        <v/>
      </c>
      <c r="CO99" t="e">
        <f>IF(#REF!="","",SUM(#REF!))</f>
        <v>#REF!</v>
      </c>
      <c r="CP99" t="e">
        <f t="array" ref="CP99">IF(#REF!="","",SUM(CO99:INDEX(CO99:CO305,MATCH(TRUE,INDEX(CO99:CO305="",0),0))))</f>
        <v>#REF!</v>
      </c>
      <c r="CQ99" t="e">
        <f t="shared" si="43"/>
        <v>#REF!</v>
      </c>
      <c r="CR99" t="str">
        <f t="array" ref="CR99">IFERROR(INDEX($CQ$2:$CQ$208,SMALL(IF(1-($CQ$2:$CQ$208=""),IF(1-(#REF!:#REF!&lt;&gt;""),ROW($CQ$2:$CQ$208)-ROW($CQ$2)+1)), ROWS(#REF!:#REF!))),"")</f>
        <v/>
      </c>
      <c r="CS99" t="e">
        <f>IF(#REF!="","",SUM(#REF!))</f>
        <v>#REF!</v>
      </c>
      <c r="CT99" t="e">
        <f t="array" ref="CT99">IF(#REF!="","",SUM(CS99:INDEX(CS99:CS305,MATCH(TRUE,INDEX(CS99:CS305="",0),0))))</f>
        <v>#REF!</v>
      </c>
      <c r="CU99" t="e">
        <f t="shared" si="44"/>
        <v>#REF!</v>
      </c>
      <c r="CV99" t="str">
        <f t="array" ref="CV99">IFERROR(INDEX($CU$2:$CU$208,SMALL(IF(1-($CU$2:$CU$208=""),IF(1-(#REF!:#REF!&lt;&gt;""),ROW($CU$2:$CU$208)-ROW($CU$2)+1)), ROWS(#REF!:#REF!))),"")</f>
        <v/>
      </c>
      <c r="CW99" t="e">
        <f>IF(#REF!="","",SUM(#REF!))</f>
        <v>#REF!</v>
      </c>
      <c r="CX99" t="e">
        <f t="array" ref="CX99">IF(#REF!="","",SUM(CW99:INDEX(CW99:CW305,MATCH(TRUE,INDEX(CW99:CW305="",0),0))))</f>
        <v>#REF!</v>
      </c>
      <c r="CY99" t="e">
        <f t="shared" si="45"/>
        <v>#REF!</v>
      </c>
      <c r="CZ99" t="str">
        <f t="array" ref="CZ99">IFERROR(INDEX($CY$2:$CY$208,SMALL(IF(1-($CY$2:$CY$208=""),IF(1-(#REF!:#REF!&lt;&gt;""),ROW($CY$2:$CY$208)-ROW($CY$2)+1)), ROWS(#REF!:#REF!))),"")</f>
        <v/>
      </c>
      <c r="DA99" t="e">
        <f>IF(#REF!="","",SUM(#REF!))</f>
        <v>#REF!</v>
      </c>
      <c r="DB99" t="e">
        <f t="array" ref="DB99">IF(#REF!="","",SUM(DA99:INDEX(DA99:DA305,MATCH(TRUE,INDEX(DA99:DA305="",0),0))))</f>
        <v>#REF!</v>
      </c>
      <c r="DC99" t="e">
        <f t="shared" si="46"/>
        <v>#REF!</v>
      </c>
      <c r="DD99" t="str">
        <f t="array" ref="DD99">IFERROR(INDEX($DC$2:$DC$208,SMALL(IF(1-($DC$2:$DC$208=""),IF(1-(#REF!:#REF!&lt;&gt;""),ROW($DC$2:$DC$208)-ROW($DC$2)+1)), ROWS(#REF!:#REF!))),"")</f>
        <v/>
      </c>
      <c r="DE99" t="e">
        <f>IF(#REF!="","",SUM(#REF!))</f>
        <v>#REF!</v>
      </c>
      <c r="DF99" t="e">
        <f t="array" ref="DF99">IF(#REF!="","",SUM(DE99:INDEX(DE99:DE305,MATCH(TRUE,INDEX(DE99:DE305="",0),0))))</f>
        <v>#REF!</v>
      </c>
      <c r="DG99" t="e">
        <f t="shared" si="47"/>
        <v>#REF!</v>
      </c>
      <c r="DH99" t="str">
        <f t="array" ref="DH99">IFERROR(INDEX($DG$2:$DG$208,SMALL(IF(1-($DG$2:$DG$208=""),IF(1-(#REF!:#REF!&lt;&gt;""),ROW($DG$2:$DG$208)-ROW($DG$2)+1)), ROWS(#REF!:#REF!))),"")</f>
        <v/>
      </c>
      <c r="DI99" t="e">
        <f>IF(#REF!="","",SUM(#REF!))</f>
        <v>#REF!</v>
      </c>
      <c r="DJ99" t="e">
        <f t="array" ref="DJ99">IF(#REF!="","",SUM(DI99:INDEX(DI99:DI305,MATCH(TRUE,INDEX(DI99:DI305="",0),0))))</f>
        <v>#REF!</v>
      </c>
      <c r="DK99" t="e">
        <f t="shared" si="48"/>
        <v>#REF!</v>
      </c>
      <c r="DL99" t="str">
        <f t="array" ref="DL99">IFERROR(INDEX($DK$2:$DK$208,SMALL(IF(1-($DK$2:$DK$208=""),IF(1-(#REF!:#REF!&lt;&gt;""),ROW($DK$2:$DK$208)-ROW($DK$2)+1)), ROWS(#REF!:#REF!))),"")</f>
        <v/>
      </c>
      <c r="DM99" t="e">
        <f>IF(#REF!="","",SUM(#REF!))</f>
        <v>#REF!</v>
      </c>
      <c r="DN99" t="e">
        <f t="array" ref="DN99">IF(#REF!="","",SUM(DM99:INDEX(DM99:DM305,MATCH(TRUE,INDEX(DM99:DM305="",0),0))))</f>
        <v>#REF!</v>
      </c>
      <c r="DO99" t="e">
        <f t="shared" si="49"/>
        <v>#REF!</v>
      </c>
      <c r="DP99" t="str">
        <f t="array" ref="DP99">IFERROR(INDEX($DO$2:$DO$208,SMALL(IF(1-($DO$2:$DO$208=""),IF(1-(#REF!:#REF!&lt;&gt;""),ROW($DO$2:$DO$208)-ROW($DO$2)+1)), ROWS(#REF!:#REF!))),"")</f>
        <v/>
      </c>
      <c r="DQ99" t="e">
        <f>IF(#REF!="","",SUM(#REF!))</f>
        <v>#REF!</v>
      </c>
      <c r="DR99" t="e">
        <f t="array" ref="DR99">IF(#REF!="","",SUM(DQ99:INDEX(DQ99:DQ305,MATCH(TRUE,INDEX(DQ99:DQ305="",0),0))))</f>
        <v>#REF!</v>
      </c>
      <c r="DS99" t="e">
        <f t="shared" si="50"/>
        <v>#REF!</v>
      </c>
      <c r="DT99" t="str">
        <f t="array" ref="DT99">IFERROR(INDEX($DS$2:$DS$208,SMALL(IF(1-($DS$2:$DS$208=""),IF(1-(#REF!:#REF!&lt;&gt;""),ROW($DS$2:$DS$208)-ROW($DS$2)+1)), ROWS(#REF!:#REF!))),"")</f>
        <v/>
      </c>
      <c r="DU99" t="e">
        <f>IF(#REF!="","",SUM(#REF!))</f>
        <v>#REF!</v>
      </c>
      <c r="DV99" t="e">
        <f t="array" ref="DV99">IF(#REF!="","",SUM(DU99:INDEX(DU99:DU305,MATCH(TRUE,INDEX(DU99:DU305="",0),0))))</f>
        <v>#REF!</v>
      </c>
      <c r="DW99" t="e">
        <f t="shared" si="51"/>
        <v>#REF!</v>
      </c>
      <c r="DX99" t="str">
        <f t="array" ref="DX99">IFERROR(INDEX($DW$2:$DW$208,SMALL(IF(1-($DW$2:$DW$208=""),IF(1-(#REF!:#REF!&lt;&gt;""),ROW($DW$2:$DW$208)-ROW($DW$2)+1)), ROWS(#REF!:#REF!))),"")</f>
        <v/>
      </c>
      <c r="DY99" t="e">
        <f>IF(#REF!="","",SUM(#REF!))</f>
        <v>#REF!</v>
      </c>
      <c r="DZ99" t="e">
        <f t="array" ref="DZ99">IF(#REF!="","",SUM(DY99:INDEX(DY99:DY305,MATCH(TRUE,INDEX(DY99:DY305="",0),0))))</f>
        <v>#REF!</v>
      </c>
      <c r="EA99" t="e">
        <f t="shared" si="52"/>
        <v>#REF!</v>
      </c>
      <c r="EB99" t="str">
        <f t="array" ref="EB99">IFERROR(INDEX($EA$2:$EA$208,SMALL(IF(1-($EA$2:$EA$208=""),IF(1-(#REF!:#REF!&lt;&gt;""),ROW($EA$2:$EA$208)-ROW($EA$2)+1)), ROWS(#REF!:#REF!))),"")</f>
        <v/>
      </c>
      <c r="EC99" t="e">
        <f>IF(#REF!="","",SUM(#REF!))</f>
        <v>#REF!</v>
      </c>
      <c r="ED99" t="e">
        <f t="array" ref="ED99">IF(#REF!="","",SUM(EC99:INDEX(EC99:EC305,MATCH(TRUE,INDEX(EC99:EC305="",0),0))))</f>
        <v>#REF!</v>
      </c>
      <c r="EE99" t="e">
        <f t="shared" si="53"/>
        <v>#REF!</v>
      </c>
      <c r="EF99" t="str">
        <f t="array" ref="EF99">IFERROR(INDEX($EE$2:$EE$208,SMALL(IF(1-($EE$2:$EE$208=""),IF(1-(#REF!:#REF!&lt;&gt;""),ROW($EE$2:$EE$208)-ROW($EE$2)+1)), ROWS(#REF!:#REF!))),"")</f>
        <v/>
      </c>
      <c r="EG99" t="e">
        <f>IF(#REF!="","",SUM(#REF!))</f>
        <v>#REF!</v>
      </c>
      <c r="EH99" t="e">
        <f t="array" ref="EH99">IF(#REF!="","",SUM(EG99:INDEX(EG99:EG305,MATCH(TRUE,INDEX(EG99:EG305="",0),0))))</f>
        <v>#REF!</v>
      </c>
      <c r="EI99" t="e">
        <f t="shared" si="54"/>
        <v>#REF!</v>
      </c>
      <c r="EJ99" t="str">
        <f t="array" ref="EJ99">IFERROR(INDEX($EI$2:$EI$208,SMALL(IF(1-($EI$2:$EI$208=""),IF(1-(#REF!:#REF!&lt;&gt;""),ROW($EI$2:$EI$208)-ROW($EI$2)+1)), ROWS(#REF!:#REF!))),"")</f>
        <v/>
      </c>
      <c r="EK99" t="e">
        <f>IF(#REF!="","",SUM(#REF!))</f>
        <v>#REF!</v>
      </c>
      <c r="EL99" t="e">
        <f t="array" ref="EL99">IF(#REF!="","",SUM(EK99:INDEX(EK99:EK305,MATCH(TRUE,INDEX(EK99:EK305="",0),0))))</f>
        <v>#REF!</v>
      </c>
      <c r="EM99" t="e">
        <f t="shared" si="55"/>
        <v>#REF!</v>
      </c>
      <c r="EN99" t="str">
        <f t="array" ref="EN99">IFERROR(INDEX($EM$2:$EM$208,SMALL(IF(1-($EM$2:$EM$208=""),IF(1-(#REF!:#REF!&lt;&gt;""),ROW($EM$2:$EM$208)-ROW($EM$2)+1)), ROWS(#REF!:#REF!))),"")</f>
        <v/>
      </c>
      <c r="EO99" t="e">
        <f>IF(#REF!="","",SUM(#REF!))</f>
        <v>#REF!</v>
      </c>
      <c r="EP99" t="e">
        <f t="array" ref="EP99">IF(#REF!="","",SUM(EO99:INDEX(EO99:EO305,MATCH(TRUE,INDEX(EO99:EO305="",0),0))))</f>
        <v>#REF!</v>
      </c>
      <c r="EQ99" t="e">
        <f t="shared" si="56"/>
        <v>#REF!</v>
      </c>
      <c r="ER99" t="str">
        <f t="array" ref="ER99">IFERROR(INDEX($EQ$2:$EQ$208,SMALL(IF(1-($EQ$2:$EQ$208=""),IF(1-(#REF!:#REF!&lt;&gt;""),ROW($EQ$2:$EQ$208)-ROW($EQ$2)+1)), ROWS(#REF!:#REF!))),"")</f>
        <v/>
      </c>
      <c r="ES99" t="e">
        <f>IF(#REF!="","",SUM(#REF!))</f>
        <v>#REF!</v>
      </c>
      <c r="ET99" t="e">
        <f t="array" ref="ET99">IF(#REF!="","",SUM(ES99:INDEX(ES99:ES305,MATCH(TRUE,INDEX(ES99:ES305="",0),0))))</f>
        <v>#REF!</v>
      </c>
      <c r="EU99" t="e">
        <f t="shared" si="57"/>
        <v>#REF!</v>
      </c>
      <c r="EV99" t="str">
        <f t="array" ref="EV99">IFERROR(INDEX($EU$2:$EU$208,SMALL(IF(1-($EU$2:$EU$208=""),IF(1-(#REF!:#REF!&lt;&gt;""),ROW($EU$2:$EU$208)-ROW($EU$2)+1)), ROWS(#REF!:#REF!))),"")</f>
        <v/>
      </c>
      <c r="EW99" t="e">
        <f>IF(#REF!="","",SUM(#REF!))</f>
        <v>#REF!</v>
      </c>
      <c r="EX99" t="e">
        <f t="array" ref="EX99">IF(#REF!="","",SUM(EW99:INDEX(EW99:EW305,MATCH(TRUE,INDEX(EW99:EW305="",0),0))))</f>
        <v>#REF!</v>
      </c>
      <c r="EY99" t="e">
        <f t="shared" si="58"/>
        <v>#REF!</v>
      </c>
      <c r="EZ99" t="str">
        <f t="array" ref="EZ99">IFERROR(INDEX($EY$2:$EY$208,SMALL(IF(1-($EY$2:$EY$208=""),IF(1-(#REF!:#REF!&lt;&gt;""),ROW($EY$2:$EY$208)-ROW($EY$2)+1)), ROWS(#REF!:#REF!))),"")</f>
        <v/>
      </c>
      <c r="FA99" t="e">
        <f>IF(#REF!="","",SUM(#REF!))</f>
        <v>#REF!</v>
      </c>
      <c r="FB99" t="e">
        <f t="array" ref="FB99">IF(#REF!="","",SUM(FA99:INDEX(FA99:FA305,MATCH(TRUE,INDEX(FA99:FA305="",0),0))))</f>
        <v>#REF!</v>
      </c>
      <c r="FC99" t="e">
        <f t="shared" si="59"/>
        <v>#REF!</v>
      </c>
      <c r="FD99" t="str">
        <f t="array" ref="FD99">IFERROR(INDEX($FC$2:$FC$208,SMALL(IF(1-($FC$2:$FC$208=""),IF(1-(#REF!:#REF!&lt;&gt;""),ROW($FC$2:$FC$208)-ROW($FC$2)+1)), ROWS(#REF!:#REF!))),"")</f>
        <v/>
      </c>
    </row>
    <row r="100" spans="1:160" x14ac:dyDescent="0.25">
      <c r="A100" t="e">
        <f>IF(#REF!="","",SUM(#REF!))</f>
        <v>#REF!</v>
      </c>
      <c r="B100" t="e">
        <f t="array" ref="B100">IF(#REF!="","",SUM($A100:INDEX(A100:$A$208,MATCH(TRUE,INDEX($A100:$A$208="",0),0))))</f>
        <v>#REF!</v>
      </c>
      <c r="C100" t="e">
        <f t="shared" si="60"/>
        <v>#REF!</v>
      </c>
      <c r="E100" t="e">
        <f>IF(#REF!="","",SUM(#REF!))</f>
        <v>#REF!</v>
      </c>
      <c r="F100" t="e">
        <f t="array" ref="F100">IF(#REF!="","",SUM($E100:INDEX(E100:$E$208,MATCH(TRUE,INDEX($E100:$E$208="",0),0))))</f>
        <v>#REF!</v>
      </c>
      <c r="G100" t="e">
        <f t="shared" si="61"/>
        <v>#REF!</v>
      </c>
      <c r="I100" t="e">
        <f>IF(#REF!="","",SUM(#REF!))</f>
        <v>#REF!</v>
      </c>
      <c r="J100" t="e">
        <f t="array" ref="J100">IF(#REF!="","",SUM(I100:INDEX(I100:I306,MATCH(TRUE,INDEX(I100:I306="",0),0))))</f>
        <v>#REF!</v>
      </c>
      <c r="K100" t="e">
        <f t="shared" si="62"/>
        <v>#REF!</v>
      </c>
      <c r="M100" t="e">
        <f>IF(#REF!="","",SUM(#REF!))</f>
        <v>#REF!</v>
      </c>
      <c r="N100" t="e">
        <f t="array" ref="N100">IF(#REF!="","",SUM(M100:INDEX(M100:M306,MATCH(TRUE,INDEX(M100:M306="",0),0))))</f>
        <v>#REF!</v>
      </c>
      <c r="O100" t="e">
        <f t="shared" si="63"/>
        <v>#REF!</v>
      </c>
      <c r="Q100" t="e">
        <f>IF(#REF!="","",SUM(#REF!))</f>
        <v>#REF!</v>
      </c>
      <c r="R100" t="e">
        <f t="array" ref="R100">IF(#REF!="","",SUM(Q100:INDEX(Q100:Q306,MATCH(TRUE,INDEX(Q100:Q306="",0),0))))</f>
        <v>#REF!</v>
      </c>
      <c r="S100" t="e">
        <f t="shared" si="64"/>
        <v>#REF!</v>
      </c>
      <c r="U100" t="e">
        <f>IF(#REF!="","",SUM(#REF!))</f>
        <v>#REF!</v>
      </c>
      <c r="V100" t="e">
        <f t="array" ref="V100">IF(#REF!="","",SUM(U100:INDEX(U100:U306,MATCH(TRUE,INDEX(U100:U306="",0),0))))</f>
        <v>#REF!</v>
      </c>
      <c r="W100" t="e">
        <f t="shared" si="65"/>
        <v>#REF!</v>
      </c>
      <c r="Y100" t="e">
        <f>IF(#REF!="","",SUM(#REF!))</f>
        <v>#REF!</v>
      </c>
      <c r="Z100" t="e">
        <f t="array" ref="Z100">IF(#REF!="","",SUM(Y100:INDEX(Y100:Y306,MATCH(TRUE,INDEX(Y100:Y306="",0),0))))</f>
        <v>#REF!</v>
      </c>
      <c r="AA100" t="e">
        <f t="shared" si="66"/>
        <v>#REF!</v>
      </c>
      <c r="AC100" t="e">
        <f>IF(#REF!="","",SUM(#REF!))</f>
        <v>#REF!</v>
      </c>
      <c r="AD100" t="e">
        <f t="array" ref="AD100">IF(#REF!="","",SUM(AC100:INDEX(AC100:AC306,MATCH(TRUE,INDEX(AC100:AC306="",0),0))))</f>
        <v>#REF!</v>
      </c>
      <c r="AE100" t="e">
        <f t="shared" si="67"/>
        <v>#REF!</v>
      </c>
      <c r="AG100" t="e">
        <f>IF(#REF!="","",SUM(#REF!))</f>
        <v>#REF!</v>
      </c>
      <c r="AH100" t="e">
        <f t="array" ref="AH100">IF(#REF!="","",SUM(AG100:INDEX(AG100:AG306,MATCH(TRUE,INDEX(AG100:AG306="",0),0))))</f>
        <v>#REF!</v>
      </c>
      <c r="AI100" t="e">
        <f t="shared" si="68"/>
        <v>#REF!</v>
      </c>
      <c r="AK100" t="e">
        <f>IF(#REF!="","",SUM(#REF!))</f>
        <v>#REF!</v>
      </c>
      <c r="AL100" t="e">
        <f t="array" ref="AL100">IF(#REF!="","",SUM(AK100:INDEX(AK100:AK306,MATCH(TRUE,INDEX(AK100:AK306="",0),0))))</f>
        <v>#REF!</v>
      </c>
      <c r="AM100" t="e">
        <f t="shared" si="69"/>
        <v>#REF!</v>
      </c>
      <c r="AO100" t="e">
        <f>IF(#REF!="","",SUM(#REF!))</f>
        <v>#REF!</v>
      </c>
      <c r="AP100" t="e">
        <f t="array" ref="AP100">IF(#REF!="","",SUM(AO100:INDEX(AO100:AO306,MATCH(TRUE,INDEX(AO100:AO306="",0),0))))</f>
        <v>#REF!</v>
      </c>
      <c r="AQ100" t="e">
        <f t="shared" si="70"/>
        <v>#REF!</v>
      </c>
      <c r="AS100" t="e">
        <f>IF(#REF!="","",SUM(#REF!))</f>
        <v>#REF!</v>
      </c>
      <c r="AT100" t="e">
        <f t="array" ref="AT100">IF(#REF!="","",SUM(AS100:INDEX(AS100:AS306,MATCH(TRUE,INDEX(AS100:AS306="",0),0))))</f>
        <v>#REF!</v>
      </c>
      <c r="AU100" t="e">
        <f t="shared" si="71"/>
        <v>#REF!</v>
      </c>
      <c r="AW100" t="e">
        <f>IF(#REF!="","",SUM(#REF!))</f>
        <v>#REF!</v>
      </c>
      <c r="AX100" t="e">
        <f t="array" ref="AX100">IF(#REF!="","",SUM(AW100:INDEX(AW100:AW306,MATCH(TRUE,INDEX(AW100:AW306="",0),0))))</f>
        <v>#REF!</v>
      </c>
      <c r="AY100" t="e">
        <f t="shared" si="72"/>
        <v>#REF!</v>
      </c>
      <c r="BA100" t="e">
        <f>IF(#REF!="","",SUM(#REF!))</f>
        <v>#REF!</v>
      </c>
      <c r="BB100" t="e">
        <f t="array" ref="BB100">IF(#REF!="","",SUM(BA100:INDEX(BA100:BA306,MATCH(TRUE,INDEX(BA100:BA306="",0),0))))</f>
        <v>#REF!</v>
      </c>
      <c r="BC100" t="e">
        <f t="shared" si="73"/>
        <v>#REF!</v>
      </c>
      <c r="BE100" t="e">
        <f>IF(#REF!="","",SUM(#REF!))</f>
        <v>#REF!</v>
      </c>
      <c r="BF100" t="e">
        <f t="array" ref="BF100">IF(#REF!="","",SUM(BE100:INDEX(BE100:BE306,MATCH(TRUE,INDEX(BE100:BE306="",0),0))))</f>
        <v>#REF!</v>
      </c>
      <c r="BG100" t="e">
        <f t="shared" si="74"/>
        <v>#REF!</v>
      </c>
      <c r="BI100" t="e">
        <f>IF(#REF!="","",SUM(#REF!))</f>
        <v>#REF!</v>
      </c>
      <c r="BJ100" t="e">
        <f t="array" ref="BJ100">IF(#REF!="","",SUM(BI100:INDEX(BI100:BI306,MATCH(TRUE,INDEX(BI100:BI306="",0),0))))</f>
        <v>#REF!</v>
      </c>
      <c r="BK100" t="e">
        <f t="shared" si="75"/>
        <v>#REF!</v>
      </c>
      <c r="BM100" t="e">
        <f>IF(#REF!="","",SUM(#REF!))</f>
        <v>#REF!</v>
      </c>
      <c r="BN100" t="e">
        <f t="array" ref="BN100">IF(#REF!="","",SUM(BM100:INDEX(BM100:BM306,MATCH(TRUE,INDEX(BM100:BM306="",0),0))))</f>
        <v>#REF!</v>
      </c>
      <c r="BO100" t="e">
        <f t="shared" si="76"/>
        <v>#REF!</v>
      </c>
      <c r="BQ100" t="e">
        <f>IF(#REF!="","",SUM(#REF!))</f>
        <v>#REF!</v>
      </c>
      <c r="BR100" t="e">
        <f t="array" ref="BR100">IF(#REF!="","",SUM(BQ100:INDEX(BQ100:BQ306,MATCH(TRUE,INDEX(BQ100:BQ306="",0),0))))</f>
        <v>#REF!</v>
      </c>
      <c r="BS100" t="e">
        <f t="shared" si="77"/>
        <v>#REF!</v>
      </c>
      <c r="BU100" t="e">
        <f>IF(#REF!="","",SUM(#REF!))</f>
        <v>#REF!</v>
      </c>
      <c r="BV100" t="e">
        <f t="array" ref="BV100">IF(#REF!="","",SUM(BU100:INDEX(BU100:BU306,MATCH(TRUE,INDEX(BU100:BU306="",0),0))))</f>
        <v>#REF!</v>
      </c>
      <c r="BW100" t="e">
        <f t="shared" si="78"/>
        <v>#REF!</v>
      </c>
      <c r="BY100" t="e">
        <f>IF(#REF!="","",SUM(#REF!))</f>
        <v>#REF!</v>
      </c>
      <c r="BZ100" t="e">
        <f t="array" ref="BZ100">IF(#REF!="","",SUM(BY100:INDEX(BY100:BY306,MATCH(TRUE,INDEX(BY100:BY306="",0),0))))</f>
        <v>#REF!</v>
      </c>
      <c r="CA100" t="e">
        <f t="shared" si="79"/>
        <v>#REF!</v>
      </c>
      <c r="CC100" t="e">
        <f>IF(#REF!="","",SUM(#REF!))</f>
        <v>#REF!</v>
      </c>
      <c r="CD100" t="e">
        <f t="array" ref="CD100">IF(#REF!="","",SUM(CC100:INDEX(CC100:CC306,MATCH(TRUE,INDEX(CC100:CC306="",0),0))))</f>
        <v>#REF!</v>
      </c>
      <c r="CE100" t="e">
        <f t="shared" si="40"/>
        <v>#REF!</v>
      </c>
      <c r="CF100" t="str">
        <f t="array" ref="CF100">IFERROR(INDEX($CE$2:$CE$208,SMALL(IF(1-($CE$2:$CE$208=""),IF(1-(#REF!:#REF!&lt;&gt;""),ROW($CE$2:$CE$208)-ROW($CE$2)+1)), ROWS(#REF!:#REF!))),"")</f>
        <v/>
      </c>
      <c r="CG100" t="e">
        <f>IF(#REF!="","",SUM(#REF!))</f>
        <v>#REF!</v>
      </c>
      <c r="CH100" t="e">
        <f t="array" ref="CH100">IF(#REF!="","",SUM(CG100:INDEX(CG100:CG306,MATCH(TRUE,INDEX(CG100:CG306="",0),0))))</f>
        <v>#REF!</v>
      </c>
      <c r="CI100" t="e">
        <f t="shared" si="41"/>
        <v>#REF!</v>
      </c>
      <c r="CJ100" t="str">
        <f t="array" ref="CJ100">IFERROR(INDEX($CI$2:$CI$208,SMALL(IF(1-($CI$2:$CI$208=""),IF(1-(#REF!:#REF!&lt;&gt;""),ROW($CI$2:$CI$208)-ROW($CI$2)+1)), ROWS(#REF!:#REF!))),"")</f>
        <v/>
      </c>
      <c r="CK100" t="e">
        <f>IF(#REF!="","",SUM(#REF!))</f>
        <v>#REF!</v>
      </c>
      <c r="CL100" t="e">
        <f t="array" ref="CL100">IF(#REF!="","",SUM(CK100:INDEX(CK100:CK306,MATCH(TRUE,INDEX(CK100:CK306="",0),0))))</f>
        <v>#REF!</v>
      </c>
      <c r="CM100" t="e">
        <f t="shared" si="42"/>
        <v>#REF!</v>
      </c>
      <c r="CN100" t="str">
        <f t="array" ref="CN100">IFERROR(INDEX($CM$2:$CM$208,SMALL(IF(1-($CM$2:$CM$208=""),IF(1-(#REF!:#REF!&lt;&gt;""),ROW($CM$2:$CM$208)-ROW($CM$2)+1)), ROWS(#REF!:#REF!))),"")</f>
        <v/>
      </c>
      <c r="CO100" t="e">
        <f>IF(#REF!="","",SUM(#REF!))</f>
        <v>#REF!</v>
      </c>
      <c r="CP100" t="e">
        <f t="array" ref="CP100">IF(#REF!="","",SUM(CO100:INDEX(CO100:CO306,MATCH(TRUE,INDEX(CO100:CO306="",0),0))))</f>
        <v>#REF!</v>
      </c>
      <c r="CQ100" t="e">
        <f t="shared" si="43"/>
        <v>#REF!</v>
      </c>
      <c r="CR100" t="str">
        <f t="array" ref="CR100">IFERROR(INDEX($CQ$2:$CQ$208,SMALL(IF(1-($CQ$2:$CQ$208=""),IF(1-(#REF!:#REF!&lt;&gt;""),ROW($CQ$2:$CQ$208)-ROW($CQ$2)+1)), ROWS(#REF!:#REF!))),"")</f>
        <v/>
      </c>
      <c r="CS100" t="e">
        <f>IF(#REF!="","",SUM(#REF!))</f>
        <v>#REF!</v>
      </c>
      <c r="CT100" t="e">
        <f t="array" ref="CT100">IF(#REF!="","",SUM(CS100:INDEX(CS100:CS306,MATCH(TRUE,INDEX(CS100:CS306="",0),0))))</f>
        <v>#REF!</v>
      </c>
      <c r="CU100" t="e">
        <f t="shared" si="44"/>
        <v>#REF!</v>
      </c>
      <c r="CV100" t="str">
        <f t="array" ref="CV100">IFERROR(INDEX($CU$2:$CU$208,SMALL(IF(1-($CU$2:$CU$208=""),IF(1-(#REF!:#REF!&lt;&gt;""),ROW($CU$2:$CU$208)-ROW($CU$2)+1)), ROWS(#REF!:#REF!))),"")</f>
        <v/>
      </c>
      <c r="CW100" t="e">
        <f>IF(#REF!="","",SUM(#REF!))</f>
        <v>#REF!</v>
      </c>
      <c r="CX100" t="e">
        <f t="array" ref="CX100">IF(#REF!="","",SUM(CW100:INDEX(CW100:CW306,MATCH(TRUE,INDEX(CW100:CW306="",0),0))))</f>
        <v>#REF!</v>
      </c>
      <c r="CY100" t="e">
        <f t="shared" si="45"/>
        <v>#REF!</v>
      </c>
      <c r="CZ100" t="str">
        <f t="array" ref="CZ100">IFERROR(INDEX($CY$2:$CY$208,SMALL(IF(1-($CY$2:$CY$208=""),IF(1-(#REF!:#REF!&lt;&gt;""),ROW($CY$2:$CY$208)-ROW($CY$2)+1)), ROWS(#REF!:#REF!))),"")</f>
        <v/>
      </c>
      <c r="DA100" t="e">
        <f>IF(#REF!="","",SUM(#REF!))</f>
        <v>#REF!</v>
      </c>
      <c r="DB100" t="e">
        <f t="array" ref="DB100">IF(#REF!="","",SUM(DA100:INDEX(DA100:DA306,MATCH(TRUE,INDEX(DA100:DA306="",0),0))))</f>
        <v>#REF!</v>
      </c>
      <c r="DC100" t="e">
        <f t="shared" si="46"/>
        <v>#REF!</v>
      </c>
      <c r="DD100" t="str">
        <f t="array" ref="DD100">IFERROR(INDEX($DC$2:$DC$208,SMALL(IF(1-($DC$2:$DC$208=""),IF(1-(#REF!:#REF!&lt;&gt;""),ROW($DC$2:$DC$208)-ROW($DC$2)+1)), ROWS(#REF!:#REF!))),"")</f>
        <v/>
      </c>
      <c r="DE100" t="e">
        <f>IF(#REF!="","",SUM(#REF!))</f>
        <v>#REF!</v>
      </c>
      <c r="DF100" t="e">
        <f t="array" ref="DF100">IF(#REF!="","",SUM(DE100:INDEX(DE100:DE306,MATCH(TRUE,INDEX(DE100:DE306="",0),0))))</f>
        <v>#REF!</v>
      </c>
      <c r="DG100" t="e">
        <f t="shared" si="47"/>
        <v>#REF!</v>
      </c>
      <c r="DH100" t="str">
        <f t="array" ref="DH100">IFERROR(INDEX($DG$2:$DG$208,SMALL(IF(1-($DG$2:$DG$208=""),IF(1-(#REF!:#REF!&lt;&gt;""),ROW($DG$2:$DG$208)-ROW($DG$2)+1)), ROWS(#REF!:#REF!))),"")</f>
        <v/>
      </c>
      <c r="DI100" t="e">
        <f>IF(#REF!="","",SUM(#REF!))</f>
        <v>#REF!</v>
      </c>
      <c r="DJ100" t="e">
        <f t="array" ref="DJ100">IF(#REF!="","",SUM(DI100:INDEX(DI100:DI306,MATCH(TRUE,INDEX(DI100:DI306="",0),0))))</f>
        <v>#REF!</v>
      </c>
      <c r="DK100" t="e">
        <f t="shared" si="48"/>
        <v>#REF!</v>
      </c>
      <c r="DL100" t="str">
        <f t="array" ref="DL100">IFERROR(INDEX($DK$2:$DK$208,SMALL(IF(1-($DK$2:$DK$208=""),IF(1-(#REF!:#REF!&lt;&gt;""),ROW($DK$2:$DK$208)-ROW($DK$2)+1)), ROWS(#REF!:#REF!))),"")</f>
        <v/>
      </c>
      <c r="DM100" t="e">
        <f>IF(#REF!="","",SUM(#REF!))</f>
        <v>#REF!</v>
      </c>
      <c r="DN100" t="e">
        <f t="array" ref="DN100">IF(#REF!="","",SUM(DM100:INDEX(DM100:DM306,MATCH(TRUE,INDEX(DM100:DM306="",0),0))))</f>
        <v>#REF!</v>
      </c>
      <c r="DO100" t="e">
        <f t="shared" si="49"/>
        <v>#REF!</v>
      </c>
      <c r="DP100" t="str">
        <f t="array" ref="DP100">IFERROR(INDEX($DO$2:$DO$208,SMALL(IF(1-($DO$2:$DO$208=""),IF(1-(#REF!:#REF!&lt;&gt;""),ROW($DO$2:$DO$208)-ROW($DO$2)+1)), ROWS(#REF!:#REF!))),"")</f>
        <v/>
      </c>
      <c r="DQ100" t="e">
        <f>IF(#REF!="","",SUM(#REF!))</f>
        <v>#REF!</v>
      </c>
      <c r="DR100" t="e">
        <f t="array" ref="DR100">IF(#REF!="","",SUM(DQ100:INDEX(DQ100:DQ306,MATCH(TRUE,INDEX(DQ100:DQ306="",0),0))))</f>
        <v>#REF!</v>
      </c>
      <c r="DS100" t="e">
        <f t="shared" si="50"/>
        <v>#REF!</v>
      </c>
      <c r="DT100" t="str">
        <f t="array" ref="DT100">IFERROR(INDEX($DS$2:$DS$208,SMALL(IF(1-($DS$2:$DS$208=""),IF(1-(#REF!:#REF!&lt;&gt;""),ROW($DS$2:$DS$208)-ROW($DS$2)+1)), ROWS(#REF!:#REF!))),"")</f>
        <v/>
      </c>
      <c r="DU100" t="e">
        <f>IF(#REF!="","",SUM(#REF!))</f>
        <v>#REF!</v>
      </c>
      <c r="DV100" t="e">
        <f t="array" ref="DV100">IF(#REF!="","",SUM(DU100:INDEX(DU100:DU306,MATCH(TRUE,INDEX(DU100:DU306="",0),0))))</f>
        <v>#REF!</v>
      </c>
      <c r="DW100" t="e">
        <f t="shared" si="51"/>
        <v>#REF!</v>
      </c>
      <c r="DX100" t="str">
        <f t="array" ref="DX100">IFERROR(INDEX($DW$2:$DW$208,SMALL(IF(1-($DW$2:$DW$208=""),IF(1-(#REF!:#REF!&lt;&gt;""),ROW($DW$2:$DW$208)-ROW($DW$2)+1)), ROWS(#REF!:#REF!))),"")</f>
        <v/>
      </c>
      <c r="DY100" t="e">
        <f>IF(#REF!="","",SUM(#REF!))</f>
        <v>#REF!</v>
      </c>
      <c r="DZ100" t="e">
        <f t="array" ref="DZ100">IF(#REF!="","",SUM(DY100:INDEX(DY100:DY306,MATCH(TRUE,INDEX(DY100:DY306="",0),0))))</f>
        <v>#REF!</v>
      </c>
      <c r="EA100" t="e">
        <f t="shared" si="52"/>
        <v>#REF!</v>
      </c>
      <c r="EB100" t="str">
        <f t="array" ref="EB100">IFERROR(INDEX($EA$2:$EA$208,SMALL(IF(1-($EA$2:$EA$208=""),IF(1-(#REF!:#REF!&lt;&gt;""),ROW($EA$2:$EA$208)-ROW($EA$2)+1)), ROWS(#REF!:#REF!))),"")</f>
        <v/>
      </c>
      <c r="EC100" t="e">
        <f>IF(#REF!="","",SUM(#REF!))</f>
        <v>#REF!</v>
      </c>
      <c r="ED100" t="e">
        <f t="array" ref="ED100">IF(#REF!="","",SUM(EC100:INDEX(EC100:EC306,MATCH(TRUE,INDEX(EC100:EC306="",0),0))))</f>
        <v>#REF!</v>
      </c>
      <c r="EE100" t="e">
        <f t="shared" si="53"/>
        <v>#REF!</v>
      </c>
      <c r="EF100" t="str">
        <f t="array" ref="EF100">IFERROR(INDEX($EE$2:$EE$208,SMALL(IF(1-($EE$2:$EE$208=""),IF(1-(#REF!:#REF!&lt;&gt;""),ROW($EE$2:$EE$208)-ROW($EE$2)+1)), ROWS(#REF!:#REF!))),"")</f>
        <v/>
      </c>
      <c r="EG100" t="e">
        <f>IF(#REF!="","",SUM(#REF!))</f>
        <v>#REF!</v>
      </c>
      <c r="EH100" t="e">
        <f t="array" ref="EH100">IF(#REF!="","",SUM(EG100:INDEX(EG100:EG306,MATCH(TRUE,INDEX(EG100:EG306="",0),0))))</f>
        <v>#REF!</v>
      </c>
      <c r="EI100" t="e">
        <f t="shared" si="54"/>
        <v>#REF!</v>
      </c>
      <c r="EJ100" t="str">
        <f t="array" ref="EJ100">IFERROR(INDEX($EI$2:$EI$208,SMALL(IF(1-($EI$2:$EI$208=""),IF(1-(#REF!:#REF!&lt;&gt;""),ROW($EI$2:$EI$208)-ROW($EI$2)+1)), ROWS(#REF!:#REF!))),"")</f>
        <v/>
      </c>
      <c r="EK100" t="e">
        <f>IF(#REF!="","",SUM(#REF!))</f>
        <v>#REF!</v>
      </c>
      <c r="EL100" t="e">
        <f t="array" ref="EL100">IF(#REF!="","",SUM(EK100:INDEX(EK100:EK306,MATCH(TRUE,INDEX(EK100:EK306="",0),0))))</f>
        <v>#REF!</v>
      </c>
      <c r="EM100" t="e">
        <f t="shared" si="55"/>
        <v>#REF!</v>
      </c>
      <c r="EN100" t="str">
        <f t="array" ref="EN100">IFERROR(INDEX($EM$2:$EM$208,SMALL(IF(1-($EM$2:$EM$208=""),IF(1-(#REF!:#REF!&lt;&gt;""),ROW($EM$2:$EM$208)-ROW($EM$2)+1)), ROWS(#REF!:#REF!))),"")</f>
        <v/>
      </c>
      <c r="EO100" t="e">
        <f>IF(#REF!="","",SUM(#REF!))</f>
        <v>#REF!</v>
      </c>
      <c r="EP100" t="e">
        <f t="array" ref="EP100">IF(#REF!="","",SUM(EO100:INDEX(EO100:EO306,MATCH(TRUE,INDEX(EO100:EO306="",0),0))))</f>
        <v>#REF!</v>
      </c>
      <c r="EQ100" t="e">
        <f t="shared" si="56"/>
        <v>#REF!</v>
      </c>
      <c r="ER100" t="str">
        <f t="array" ref="ER100">IFERROR(INDEX($EQ$2:$EQ$208,SMALL(IF(1-($EQ$2:$EQ$208=""),IF(1-(#REF!:#REF!&lt;&gt;""),ROW($EQ$2:$EQ$208)-ROW($EQ$2)+1)), ROWS(#REF!:#REF!))),"")</f>
        <v/>
      </c>
      <c r="ES100" t="e">
        <f>IF(#REF!="","",SUM(#REF!))</f>
        <v>#REF!</v>
      </c>
      <c r="ET100" t="e">
        <f t="array" ref="ET100">IF(#REF!="","",SUM(ES100:INDEX(ES100:ES306,MATCH(TRUE,INDEX(ES100:ES306="",0),0))))</f>
        <v>#REF!</v>
      </c>
      <c r="EU100" t="e">
        <f t="shared" si="57"/>
        <v>#REF!</v>
      </c>
      <c r="EV100" t="str">
        <f t="array" ref="EV100">IFERROR(INDEX($EU$2:$EU$208,SMALL(IF(1-($EU$2:$EU$208=""),IF(1-(#REF!:#REF!&lt;&gt;""),ROW($EU$2:$EU$208)-ROW($EU$2)+1)), ROWS(#REF!:#REF!))),"")</f>
        <v/>
      </c>
      <c r="EW100" t="e">
        <f>IF(#REF!="","",SUM(#REF!))</f>
        <v>#REF!</v>
      </c>
      <c r="EX100" t="e">
        <f t="array" ref="EX100">IF(#REF!="","",SUM(EW100:INDEX(EW100:EW306,MATCH(TRUE,INDEX(EW100:EW306="",0),0))))</f>
        <v>#REF!</v>
      </c>
      <c r="EY100" t="e">
        <f t="shared" si="58"/>
        <v>#REF!</v>
      </c>
      <c r="EZ100" t="str">
        <f t="array" ref="EZ100">IFERROR(INDEX($EY$2:$EY$208,SMALL(IF(1-($EY$2:$EY$208=""),IF(1-(#REF!:#REF!&lt;&gt;""),ROW($EY$2:$EY$208)-ROW($EY$2)+1)), ROWS(#REF!:#REF!))),"")</f>
        <v/>
      </c>
      <c r="FA100" t="e">
        <f>IF(#REF!="","",SUM(#REF!))</f>
        <v>#REF!</v>
      </c>
      <c r="FB100" t="e">
        <f t="array" ref="FB100">IF(#REF!="","",SUM(FA100:INDEX(FA100:FA306,MATCH(TRUE,INDEX(FA100:FA306="",0),0))))</f>
        <v>#REF!</v>
      </c>
      <c r="FC100" t="e">
        <f t="shared" si="59"/>
        <v>#REF!</v>
      </c>
      <c r="FD100" t="str">
        <f t="array" ref="FD100">IFERROR(INDEX($FC$2:$FC$208,SMALL(IF(1-($FC$2:$FC$208=""),IF(1-(#REF!:#REF!&lt;&gt;""),ROW($FC$2:$FC$208)-ROW($FC$2)+1)), ROWS(#REF!:#REF!))),"")</f>
        <v/>
      </c>
    </row>
    <row r="101" spans="1:160" x14ac:dyDescent="0.25">
      <c r="A101" t="e">
        <f>IF(#REF!="","",SUM(#REF!))</f>
        <v>#REF!</v>
      </c>
      <c r="B101" t="e">
        <f t="array" ref="B101">IF(#REF!="","",SUM($A101:INDEX(A101:$A$208,MATCH(TRUE,INDEX($A101:$A$208="",0),0))))</f>
        <v>#REF!</v>
      </c>
      <c r="C101" t="e">
        <f t="shared" si="60"/>
        <v>#REF!</v>
      </c>
      <c r="E101" t="e">
        <f>IF(#REF!="","",SUM(#REF!))</f>
        <v>#REF!</v>
      </c>
      <c r="F101" t="e">
        <f t="array" ref="F101">IF(#REF!="","",SUM($E101:INDEX(E101:$E$208,MATCH(TRUE,INDEX($E101:$E$208="",0),0))))</f>
        <v>#REF!</v>
      </c>
      <c r="G101" t="e">
        <f t="shared" si="61"/>
        <v>#REF!</v>
      </c>
      <c r="I101" t="e">
        <f>IF(#REF!="","",SUM(#REF!))</f>
        <v>#REF!</v>
      </c>
      <c r="J101" t="e">
        <f t="array" ref="J101">IF(#REF!="","",SUM(I101:INDEX(I101:I307,MATCH(TRUE,INDEX(I101:I307="",0),0))))</f>
        <v>#REF!</v>
      </c>
      <c r="K101" t="e">
        <f t="shared" si="62"/>
        <v>#REF!</v>
      </c>
      <c r="M101" t="e">
        <f>IF(#REF!="","",SUM(#REF!))</f>
        <v>#REF!</v>
      </c>
      <c r="N101" t="e">
        <f t="array" ref="N101">IF(#REF!="","",SUM(M101:INDEX(M101:M307,MATCH(TRUE,INDEX(M101:M307="",0),0))))</f>
        <v>#REF!</v>
      </c>
      <c r="O101" t="e">
        <f t="shared" si="63"/>
        <v>#REF!</v>
      </c>
      <c r="Q101" t="e">
        <f>IF(#REF!="","",SUM(#REF!))</f>
        <v>#REF!</v>
      </c>
      <c r="R101" t="e">
        <f t="array" ref="R101">IF(#REF!="","",SUM(Q101:INDEX(Q101:Q307,MATCH(TRUE,INDEX(Q101:Q307="",0),0))))</f>
        <v>#REF!</v>
      </c>
      <c r="S101" t="e">
        <f t="shared" si="64"/>
        <v>#REF!</v>
      </c>
      <c r="U101" t="e">
        <f>IF(#REF!="","",SUM(#REF!))</f>
        <v>#REF!</v>
      </c>
      <c r="V101" t="e">
        <f t="array" ref="V101">IF(#REF!="","",SUM(U101:INDEX(U101:U307,MATCH(TRUE,INDEX(U101:U307="",0),0))))</f>
        <v>#REF!</v>
      </c>
      <c r="W101" t="e">
        <f t="shared" si="65"/>
        <v>#REF!</v>
      </c>
      <c r="Y101" t="e">
        <f>IF(#REF!="","",SUM(#REF!))</f>
        <v>#REF!</v>
      </c>
      <c r="Z101" t="e">
        <f t="array" ref="Z101">IF(#REF!="","",SUM(Y101:INDEX(Y101:Y307,MATCH(TRUE,INDEX(Y101:Y307="",0),0))))</f>
        <v>#REF!</v>
      </c>
      <c r="AA101" t="e">
        <f t="shared" si="66"/>
        <v>#REF!</v>
      </c>
      <c r="AC101" t="e">
        <f>IF(#REF!="","",SUM(#REF!))</f>
        <v>#REF!</v>
      </c>
      <c r="AD101" t="e">
        <f t="array" ref="AD101">IF(#REF!="","",SUM(AC101:INDEX(AC101:AC307,MATCH(TRUE,INDEX(AC101:AC307="",0),0))))</f>
        <v>#REF!</v>
      </c>
      <c r="AE101" t="e">
        <f t="shared" si="67"/>
        <v>#REF!</v>
      </c>
      <c r="AG101" t="e">
        <f>IF(#REF!="","",SUM(#REF!))</f>
        <v>#REF!</v>
      </c>
      <c r="AH101" t="e">
        <f t="array" ref="AH101">IF(#REF!="","",SUM(AG101:INDEX(AG101:AG307,MATCH(TRUE,INDEX(AG101:AG307="",0),0))))</f>
        <v>#REF!</v>
      </c>
      <c r="AI101" t="e">
        <f t="shared" si="68"/>
        <v>#REF!</v>
      </c>
      <c r="AK101" t="e">
        <f>IF(#REF!="","",SUM(#REF!))</f>
        <v>#REF!</v>
      </c>
      <c r="AL101" t="e">
        <f t="array" ref="AL101">IF(#REF!="","",SUM(AK101:INDEX(AK101:AK307,MATCH(TRUE,INDEX(AK101:AK307="",0),0))))</f>
        <v>#REF!</v>
      </c>
      <c r="AM101" t="e">
        <f t="shared" si="69"/>
        <v>#REF!</v>
      </c>
      <c r="AO101" t="e">
        <f>IF(#REF!="","",SUM(#REF!))</f>
        <v>#REF!</v>
      </c>
      <c r="AP101" t="e">
        <f t="array" ref="AP101">IF(#REF!="","",SUM(AO101:INDEX(AO101:AO307,MATCH(TRUE,INDEX(AO101:AO307="",0),0))))</f>
        <v>#REF!</v>
      </c>
      <c r="AQ101" t="e">
        <f t="shared" si="70"/>
        <v>#REF!</v>
      </c>
      <c r="AS101" t="e">
        <f>IF(#REF!="","",SUM(#REF!))</f>
        <v>#REF!</v>
      </c>
      <c r="AT101" t="e">
        <f t="array" ref="AT101">IF(#REF!="","",SUM(AS101:INDEX(AS101:AS307,MATCH(TRUE,INDEX(AS101:AS307="",0),0))))</f>
        <v>#REF!</v>
      </c>
      <c r="AU101" t="e">
        <f t="shared" si="71"/>
        <v>#REF!</v>
      </c>
      <c r="AW101" t="e">
        <f>IF(#REF!="","",SUM(#REF!))</f>
        <v>#REF!</v>
      </c>
      <c r="AX101" t="e">
        <f t="array" ref="AX101">IF(#REF!="","",SUM(AW101:INDEX(AW101:AW307,MATCH(TRUE,INDEX(AW101:AW307="",0),0))))</f>
        <v>#REF!</v>
      </c>
      <c r="AY101" t="e">
        <f t="shared" si="72"/>
        <v>#REF!</v>
      </c>
      <c r="BA101" t="e">
        <f>IF(#REF!="","",SUM(#REF!))</f>
        <v>#REF!</v>
      </c>
      <c r="BB101" t="e">
        <f t="array" ref="BB101">IF(#REF!="","",SUM(BA101:INDEX(BA101:BA307,MATCH(TRUE,INDEX(BA101:BA307="",0),0))))</f>
        <v>#REF!</v>
      </c>
      <c r="BC101" t="e">
        <f t="shared" si="73"/>
        <v>#REF!</v>
      </c>
      <c r="BE101" t="e">
        <f>IF(#REF!="","",SUM(#REF!))</f>
        <v>#REF!</v>
      </c>
      <c r="BF101" t="e">
        <f t="array" ref="BF101">IF(#REF!="","",SUM(BE101:INDEX(BE101:BE307,MATCH(TRUE,INDEX(BE101:BE307="",0),0))))</f>
        <v>#REF!</v>
      </c>
      <c r="BG101" t="e">
        <f t="shared" si="74"/>
        <v>#REF!</v>
      </c>
      <c r="BI101" t="e">
        <f>IF(#REF!="","",SUM(#REF!))</f>
        <v>#REF!</v>
      </c>
      <c r="BJ101" t="e">
        <f t="array" ref="BJ101">IF(#REF!="","",SUM(BI101:INDEX(BI101:BI307,MATCH(TRUE,INDEX(BI101:BI307="",0),0))))</f>
        <v>#REF!</v>
      </c>
      <c r="BK101" t="e">
        <f t="shared" si="75"/>
        <v>#REF!</v>
      </c>
      <c r="BM101" t="e">
        <f>IF(#REF!="","",SUM(#REF!))</f>
        <v>#REF!</v>
      </c>
      <c r="BN101" t="e">
        <f t="array" ref="BN101">IF(#REF!="","",SUM(BM101:INDEX(BM101:BM307,MATCH(TRUE,INDEX(BM101:BM307="",0),0))))</f>
        <v>#REF!</v>
      </c>
      <c r="BO101" t="e">
        <f t="shared" si="76"/>
        <v>#REF!</v>
      </c>
      <c r="BQ101" t="e">
        <f>IF(#REF!="","",SUM(#REF!))</f>
        <v>#REF!</v>
      </c>
      <c r="BR101" t="e">
        <f t="array" ref="BR101">IF(#REF!="","",SUM(BQ101:INDEX(BQ101:BQ307,MATCH(TRUE,INDEX(BQ101:BQ307="",0),0))))</f>
        <v>#REF!</v>
      </c>
      <c r="BS101" t="e">
        <f t="shared" si="77"/>
        <v>#REF!</v>
      </c>
      <c r="BU101" t="e">
        <f>IF(#REF!="","",SUM(#REF!))</f>
        <v>#REF!</v>
      </c>
      <c r="BV101" t="e">
        <f t="array" ref="BV101">IF(#REF!="","",SUM(BU101:INDEX(BU101:BU307,MATCH(TRUE,INDEX(BU101:BU307="",0),0))))</f>
        <v>#REF!</v>
      </c>
      <c r="BW101" t="e">
        <f t="shared" si="78"/>
        <v>#REF!</v>
      </c>
      <c r="BY101" t="e">
        <f>IF(#REF!="","",SUM(#REF!))</f>
        <v>#REF!</v>
      </c>
      <c r="BZ101" t="e">
        <f t="array" ref="BZ101">IF(#REF!="","",SUM(BY101:INDEX(BY101:BY307,MATCH(TRUE,INDEX(BY101:BY307="",0),0))))</f>
        <v>#REF!</v>
      </c>
      <c r="CA101" t="e">
        <f t="shared" si="79"/>
        <v>#REF!</v>
      </c>
      <c r="CC101" t="e">
        <f>IF(#REF!="","",SUM(#REF!))</f>
        <v>#REF!</v>
      </c>
      <c r="CD101" t="e">
        <f t="array" ref="CD101">IF(#REF!="","",SUM(CC101:INDEX(CC101:CC307,MATCH(TRUE,INDEX(CC101:CC307="",0),0))))</f>
        <v>#REF!</v>
      </c>
      <c r="CE101" t="e">
        <f t="shared" si="40"/>
        <v>#REF!</v>
      </c>
      <c r="CF101" t="str">
        <f t="array" ref="CF101">IFERROR(INDEX($CE$2:$CE$208,SMALL(IF(1-($CE$2:$CE$208=""),IF(1-(#REF!:#REF!&lt;&gt;""),ROW($CE$2:$CE$208)-ROW($CE$2)+1)), ROWS(#REF!:#REF!))),"")</f>
        <v/>
      </c>
      <c r="CG101" t="e">
        <f>IF(#REF!="","",SUM(#REF!))</f>
        <v>#REF!</v>
      </c>
      <c r="CH101" t="e">
        <f t="array" ref="CH101">IF(#REF!="","",SUM(CG101:INDEX(CG101:CG307,MATCH(TRUE,INDEX(CG101:CG307="",0),0))))</f>
        <v>#REF!</v>
      </c>
      <c r="CI101" t="e">
        <f t="shared" si="41"/>
        <v>#REF!</v>
      </c>
      <c r="CJ101" t="str">
        <f t="array" ref="CJ101">IFERROR(INDEX($CI$2:$CI$208,SMALL(IF(1-($CI$2:$CI$208=""),IF(1-(#REF!:#REF!&lt;&gt;""),ROW($CI$2:$CI$208)-ROW($CI$2)+1)), ROWS(#REF!:#REF!))),"")</f>
        <v/>
      </c>
      <c r="CK101" t="e">
        <f>IF(#REF!="","",SUM(#REF!))</f>
        <v>#REF!</v>
      </c>
      <c r="CL101" t="e">
        <f t="array" ref="CL101">IF(#REF!="","",SUM(CK101:INDEX(CK101:CK307,MATCH(TRUE,INDEX(CK101:CK307="",0),0))))</f>
        <v>#REF!</v>
      </c>
      <c r="CM101" t="e">
        <f t="shared" si="42"/>
        <v>#REF!</v>
      </c>
      <c r="CN101" t="str">
        <f t="array" ref="CN101">IFERROR(INDEX($CM$2:$CM$208,SMALL(IF(1-($CM$2:$CM$208=""),IF(1-(#REF!:#REF!&lt;&gt;""),ROW($CM$2:$CM$208)-ROW($CM$2)+1)), ROWS(#REF!:#REF!))),"")</f>
        <v/>
      </c>
      <c r="CO101" t="e">
        <f>IF(#REF!="","",SUM(#REF!))</f>
        <v>#REF!</v>
      </c>
      <c r="CP101" t="e">
        <f t="array" ref="CP101">IF(#REF!="","",SUM(CO101:INDEX(CO101:CO307,MATCH(TRUE,INDEX(CO101:CO307="",0),0))))</f>
        <v>#REF!</v>
      </c>
      <c r="CQ101" t="e">
        <f t="shared" si="43"/>
        <v>#REF!</v>
      </c>
      <c r="CR101" t="str">
        <f t="array" ref="CR101">IFERROR(INDEX($CQ$2:$CQ$208,SMALL(IF(1-($CQ$2:$CQ$208=""),IF(1-(#REF!:#REF!&lt;&gt;""),ROW($CQ$2:$CQ$208)-ROW($CQ$2)+1)), ROWS(#REF!:#REF!))),"")</f>
        <v/>
      </c>
      <c r="CS101" t="e">
        <f>IF(#REF!="","",SUM(#REF!))</f>
        <v>#REF!</v>
      </c>
      <c r="CT101" t="e">
        <f t="array" ref="CT101">IF(#REF!="","",SUM(CS101:INDEX(CS101:CS307,MATCH(TRUE,INDEX(CS101:CS307="",0),0))))</f>
        <v>#REF!</v>
      </c>
      <c r="CU101" t="e">
        <f t="shared" si="44"/>
        <v>#REF!</v>
      </c>
      <c r="CV101" t="str">
        <f t="array" ref="CV101">IFERROR(INDEX($CU$2:$CU$208,SMALL(IF(1-($CU$2:$CU$208=""),IF(1-(#REF!:#REF!&lt;&gt;""),ROW($CU$2:$CU$208)-ROW($CU$2)+1)), ROWS(#REF!:#REF!))),"")</f>
        <v/>
      </c>
      <c r="CW101" t="e">
        <f>IF(#REF!="","",SUM(#REF!))</f>
        <v>#REF!</v>
      </c>
      <c r="CX101" t="e">
        <f t="array" ref="CX101">IF(#REF!="","",SUM(CW101:INDEX(CW101:CW307,MATCH(TRUE,INDEX(CW101:CW307="",0),0))))</f>
        <v>#REF!</v>
      </c>
      <c r="CY101" t="e">
        <f t="shared" si="45"/>
        <v>#REF!</v>
      </c>
      <c r="CZ101" t="str">
        <f t="array" ref="CZ101">IFERROR(INDEX($CY$2:$CY$208,SMALL(IF(1-($CY$2:$CY$208=""),IF(1-(#REF!:#REF!&lt;&gt;""),ROW($CY$2:$CY$208)-ROW($CY$2)+1)), ROWS(#REF!:#REF!))),"")</f>
        <v/>
      </c>
      <c r="DA101" t="e">
        <f>IF(#REF!="","",SUM(#REF!))</f>
        <v>#REF!</v>
      </c>
      <c r="DB101" t="e">
        <f t="array" ref="DB101">IF(#REF!="","",SUM(DA101:INDEX(DA101:DA307,MATCH(TRUE,INDEX(DA101:DA307="",0),0))))</f>
        <v>#REF!</v>
      </c>
      <c r="DC101" t="e">
        <f t="shared" si="46"/>
        <v>#REF!</v>
      </c>
      <c r="DD101" t="str">
        <f t="array" ref="DD101">IFERROR(INDEX($DC$2:$DC$208,SMALL(IF(1-($DC$2:$DC$208=""),IF(1-(#REF!:#REF!&lt;&gt;""),ROW($DC$2:$DC$208)-ROW($DC$2)+1)), ROWS(#REF!:#REF!))),"")</f>
        <v/>
      </c>
      <c r="DE101" t="e">
        <f>IF(#REF!="","",SUM(#REF!))</f>
        <v>#REF!</v>
      </c>
      <c r="DF101" t="e">
        <f t="array" ref="DF101">IF(#REF!="","",SUM(DE101:INDEX(DE101:DE307,MATCH(TRUE,INDEX(DE101:DE307="",0),0))))</f>
        <v>#REF!</v>
      </c>
      <c r="DG101" t="e">
        <f t="shared" si="47"/>
        <v>#REF!</v>
      </c>
      <c r="DH101" t="str">
        <f t="array" ref="DH101">IFERROR(INDEX($DG$2:$DG$208,SMALL(IF(1-($DG$2:$DG$208=""),IF(1-(#REF!:#REF!&lt;&gt;""),ROW($DG$2:$DG$208)-ROW($DG$2)+1)), ROWS(#REF!:#REF!))),"")</f>
        <v/>
      </c>
      <c r="DI101" t="e">
        <f>IF(#REF!="","",SUM(#REF!))</f>
        <v>#REF!</v>
      </c>
      <c r="DJ101" t="e">
        <f t="array" ref="DJ101">IF(#REF!="","",SUM(DI101:INDEX(DI101:DI307,MATCH(TRUE,INDEX(DI101:DI307="",0),0))))</f>
        <v>#REF!</v>
      </c>
      <c r="DK101" t="e">
        <f t="shared" si="48"/>
        <v>#REF!</v>
      </c>
      <c r="DL101" t="str">
        <f t="array" ref="DL101">IFERROR(INDEX($DK$2:$DK$208,SMALL(IF(1-($DK$2:$DK$208=""),IF(1-(#REF!:#REF!&lt;&gt;""),ROW($DK$2:$DK$208)-ROW($DK$2)+1)), ROWS(#REF!:#REF!))),"")</f>
        <v/>
      </c>
      <c r="DM101" t="e">
        <f>IF(#REF!="","",SUM(#REF!))</f>
        <v>#REF!</v>
      </c>
      <c r="DN101" t="e">
        <f t="array" ref="DN101">IF(#REF!="","",SUM(DM101:INDEX(DM101:DM307,MATCH(TRUE,INDEX(DM101:DM307="",0),0))))</f>
        <v>#REF!</v>
      </c>
      <c r="DO101" t="e">
        <f t="shared" si="49"/>
        <v>#REF!</v>
      </c>
      <c r="DP101" t="str">
        <f t="array" ref="DP101">IFERROR(INDEX($DO$2:$DO$208,SMALL(IF(1-($DO$2:$DO$208=""),IF(1-(#REF!:#REF!&lt;&gt;""),ROW($DO$2:$DO$208)-ROW($DO$2)+1)), ROWS(#REF!:#REF!))),"")</f>
        <v/>
      </c>
      <c r="DQ101" t="e">
        <f>IF(#REF!="","",SUM(#REF!))</f>
        <v>#REF!</v>
      </c>
      <c r="DR101" t="e">
        <f t="array" ref="DR101">IF(#REF!="","",SUM(DQ101:INDEX(DQ101:DQ307,MATCH(TRUE,INDEX(DQ101:DQ307="",0),0))))</f>
        <v>#REF!</v>
      </c>
      <c r="DS101" t="e">
        <f t="shared" si="50"/>
        <v>#REF!</v>
      </c>
      <c r="DT101" t="str">
        <f t="array" ref="DT101">IFERROR(INDEX($DS$2:$DS$208,SMALL(IF(1-($DS$2:$DS$208=""),IF(1-(#REF!:#REF!&lt;&gt;""),ROW($DS$2:$DS$208)-ROW($DS$2)+1)), ROWS(#REF!:#REF!))),"")</f>
        <v/>
      </c>
      <c r="DU101" t="e">
        <f>IF(#REF!="","",SUM(#REF!))</f>
        <v>#REF!</v>
      </c>
      <c r="DV101" t="e">
        <f t="array" ref="DV101">IF(#REF!="","",SUM(DU101:INDEX(DU101:DU307,MATCH(TRUE,INDEX(DU101:DU307="",0),0))))</f>
        <v>#REF!</v>
      </c>
      <c r="DW101" t="e">
        <f t="shared" si="51"/>
        <v>#REF!</v>
      </c>
      <c r="DX101" t="str">
        <f t="array" ref="DX101">IFERROR(INDEX($DW$2:$DW$208,SMALL(IF(1-($DW$2:$DW$208=""),IF(1-(#REF!:#REF!&lt;&gt;""),ROW($DW$2:$DW$208)-ROW($DW$2)+1)), ROWS(#REF!:#REF!))),"")</f>
        <v/>
      </c>
      <c r="DY101" t="e">
        <f>IF(#REF!="","",SUM(#REF!))</f>
        <v>#REF!</v>
      </c>
      <c r="DZ101" t="e">
        <f t="array" ref="DZ101">IF(#REF!="","",SUM(DY101:INDEX(DY101:DY307,MATCH(TRUE,INDEX(DY101:DY307="",0),0))))</f>
        <v>#REF!</v>
      </c>
      <c r="EA101" t="e">
        <f t="shared" si="52"/>
        <v>#REF!</v>
      </c>
      <c r="EB101" t="str">
        <f t="array" ref="EB101">IFERROR(INDEX($EA$2:$EA$208,SMALL(IF(1-($EA$2:$EA$208=""),IF(1-(#REF!:#REF!&lt;&gt;""),ROW($EA$2:$EA$208)-ROW($EA$2)+1)), ROWS(#REF!:#REF!))),"")</f>
        <v/>
      </c>
      <c r="EC101" t="e">
        <f>IF(#REF!="","",SUM(#REF!))</f>
        <v>#REF!</v>
      </c>
      <c r="ED101" t="e">
        <f t="array" ref="ED101">IF(#REF!="","",SUM(EC101:INDEX(EC101:EC307,MATCH(TRUE,INDEX(EC101:EC307="",0),0))))</f>
        <v>#REF!</v>
      </c>
      <c r="EE101" t="e">
        <f t="shared" si="53"/>
        <v>#REF!</v>
      </c>
      <c r="EF101" t="str">
        <f t="array" ref="EF101">IFERROR(INDEX($EE$2:$EE$208,SMALL(IF(1-($EE$2:$EE$208=""),IF(1-(#REF!:#REF!&lt;&gt;""),ROW($EE$2:$EE$208)-ROW($EE$2)+1)), ROWS(#REF!:#REF!))),"")</f>
        <v/>
      </c>
      <c r="EG101" t="e">
        <f>IF(#REF!="","",SUM(#REF!))</f>
        <v>#REF!</v>
      </c>
      <c r="EH101" t="e">
        <f t="array" ref="EH101">IF(#REF!="","",SUM(EG101:INDEX(EG101:EG307,MATCH(TRUE,INDEX(EG101:EG307="",0),0))))</f>
        <v>#REF!</v>
      </c>
      <c r="EI101" t="e">
        <f t="shared" si="54"/>
        <v>#REF!</v>
      </c>
      <c r="EJ101" t="str">
        <f t="array" ref="EJ101">IFERROR(INDEX($EI$2:$EI$208,SMALL(IF(1-($EI$2:$EI$208=""),IF(1-(#REF!:#REF!&lt;&gt;""),ROW($EI$2:$EI$208)-ROW($EI$2)+1)), ROWS(#REF!:#REF!))),"")</f>
        <v/>
      </c>
      <c r="EK101" t="e">
        <f>IF(#REF!="","",SUM(#REF!))</f>
        <v>#REF!</v>
      </c>
      <c r="EL101" t="e">
        <f t="array" ref="EL101">IF(#REF!="","",SUM(EK101:INDEX(EK101:EK307,MATCH(TRUE,INDEX(EK101:EK307="",0),0))))</f>
        <v>#REF!</v>
      </c>
      <c r="EM101" t="e">
        <f t="shared" si="55"/>
        <v>#REF!</v>
      </c>
      <c r="EN101" t="str">
        <f t="array" ref="EN101">IFERROR(INDEX($EM$2:$EM$208,SMALL(IF(1-($EM$2:$EM$208=""),IF(1-(#REF!:#REF!&lt;&gt;""),ROW($EM$2:$EM$208)-ROW($EM$2)+1)), ROWS(#REF!:#REF!))),"")</f>
        <v/>
      </c>
      <c r="EO101" t="e">
        <f>IF(#REF!="","",SUM(#REF!))</f>
        <v>#REF!</v>
      </c>
      <c r="EP101" t="e">
        <f t="array" ref="EP101">IF(#REF!="","",SUM(EO101:INDEX(EO101:EO307,MATCH(TRUE,INDEX(EO101:EO307="",0),0))))</f>
        <v>#REF!</v>
      </c>
      <c r="EQ101" t="e">
        <f t="shared" si="56"/>
        <v>#REF!</v>
      </c>
      <c r="ER101" t="str">
        <f t="array" ref="ER101">IFERROR(INDEX($EQ$2:$EQ$208,SMALL(IF(1-($EQ$2:$EQ$208=""),IF(1-(#REF!:#REF!&lt;&gt;""),ROW($EQ$2:$EQ$208)-ROW($EQ$2)+1)), ROWS(#REF!:#REF!))),"")</f>
        <v/>
      </c>
      <c r="ES101" t="e">
        <f>IF(#REF!="","",SUM(#REF!))</f>
        <v>#REF!</v>
      </c>
      <c r="ET101" t="e">
        <f t="array" ref="ET101">IF(#REF!="","",SUM(ES101:INDEX(ES101:ES307,MATCH(TRUE,INDEX(ES101:ES307="",0),0))))</f>
        <v>#REF!</v>
      </c>
      <c r="EU101" t="e">
        <f t="shared" si="57"/>
        <v>#REF!</v>
      </c>
      <c r="EV101" t="str">
        <f t="array" ref="EV101">IFERROR(INDEX($EU$2:$EU$208,SMALL(IF(1-($EU$2:$EU$208=""),IF(1-(#REF!:#REF!&lt;&gt;""),ROW($EU$2:$EU$208)-ROW($EU$2)+1)), ROWS(#REF!:#REF!))),"")</f>
        <v/>
      </c>
      <c r="EW101" t="e">
        <f>IF(#REF!="","",SUM(#REF!))</f>
        <v>#REF!</v>
      </c>
      <c r="EX101" t="e">
        <f t="array" ref="EX101">IF(#REF!="","",SUM(EW101:INDEX(EW101:EW307,MATCH(TRUE,INDEX(EW101:EW307="",0),0))))</f>
        <v>#REF!</v>
      </c>
      <c r="EY101" t="e">
        <f t="shared" si="58"/>
        <v>#REF!</v>
      </c>
      <c r="EZ101" t="str">
        <f t="array" ref="EZ101">IFERROR(INDEX($EY$2:$EY$208,SMALL(IF(1-($EY$2:$EY$208=""),IF(1-(#REF!:#REF!&lt;&gt;""),ROW($EY$2:$EY$208)-ROW($EY$2)+1)), ROWS(#REF!:#REF!))),"")</f>
        <v/>
      </c>
      <c r="FA101" t="e">
        <f>IF(#REF!="","",SUM(#REF!))</f>
        <v>#REF!</v>
      </c>
      <c r="FB101" t="e">
        <f t="array" ref="FB101">IF(#REF!="","",SUM(FA101:INDEX(FA101:FA307,MATCH(TRUE,INDEX(FA101:FA307="",0),0))))</f>
        <v>#REF!</v>
      </c>
      <c r="FC101" t="e">
        <f t="shared" si="59"/>
        <v>#REF!</v>
      </c>
      <c r="FD101" t="str">
        <f t="array" ref="FD101">IFERROR(INDEX($FC$2:$FC$208,SMALL(IF(1-($FC$2:$FC$208=""),IF(1-(#REF!:#REF!&lt;&gt;""),ROW($FC$2:$FC$208)-ROW($FC$2)+1)), ROWS(#REF!:#REF!))),"")</f>
        <v/>
      </c>
    </row>
    <row r="102" spans="1:160" x14ac:dyDescent="0.25">
      <c r="A102" t="e">
        <f>IF(#REF!="","",SUM(#REF!))</f>
        <v>#REF!</v>
      </c>
      <c r="B102" t="e">
        <f t="array" ref="B102">IF(#REF!="","",SUM($A102:INDEX(A102:$A$208,MATCH(TRUE,INDEX($A102:$A$208="",0),0))))</f>
        <v>#REF!</v>
      </c>
      <c r="C102" t="e">
        <f t="shared" si="60"/>
        <v>#REF!</v>
      </c>
      <c r="E102" t="e">
        <f>IF(#REF!="","",SUM(#REF!))</f>
        <v>#REF!</v>
      </c>
      <c r="F102" t="e">
        <f t="array" ref="F102">IF(#REF!="","",SUM($E102:INDEX(E102:$E$208,MATCH(TRUE,INDEX($E102:$E$208="",0),0))))</f>
        <v>#REF!</v>
      </c>
      <c r="G102" t="e">
        <f t="shared" si="61"/>
        <v>#REF!</v>
      </c>
      <c r="I102" t="e">
        <f>IF(#REF!="","",SUM(#REF!))</f>
        <v>#REF!</v>
      </c>
      <c r="J102" t="e">
        <f t="array" ref="J102">IF(#REF!="","",SUM(I102:INDEX(I102:I308,MATCH(TRUE,INDEX(I102:I308="",0),0))))</f>
        <v>#REF!</v>
      </c>
      <c r="K102" t="e">
        <f t="shared" si="62"/>
        <v>#REF!</v>
      </c>
      <c r="M102" t="e">
        <f>IF(#REF!="","",SUM(#REF!))</f>
        <v>#REF!</v>
      </c>
      <c r="N102" t="e">
        <f t="array" ref="N102">IF(#REF!="","",SUM(M102:INDEX(M102:M308,MATCH(TRUE,INDEX(M102:M308="",0),0))))</f>
        <v>#REF!</v>
      </c>
      <c r="O102" t="e">
        <f t="shared" si="63"/>
        <v>#REF!</v>
      </c>
      <c r="Q102" t="e">
        <f>IF(#REF!="","",SUM(#REF!))</f>
        <v>#REF!</v>
      </c>
      <c r="R102" t="e">
        <f t="array" ref="R102">IF(#REF!="","",SUM(Q102:INDEX(Q102:Q308,MATCH(TRUE,INDEX(Q102:Q308="",0),0))))</f>
        <v>#REF!</v>
      </c>
      <c r="S102" t="e">
        <f t="shared" si="64"/>
        <v>#REF!</v>
      </c>
      <c r="U102" t="e">
        <f>IF(#REF!="","",SUM(#REF!))</f>
        <v>#REF!</v>
      </c>
      <c r="V102" t="e">
        <f t="array" ref="V102">IF(#REF!="","",SUM(U102:INDEX(U102:U308,MATCH(TRUE,INDEX(U102:U308="",0),0))))</f>
        <v>#REF!</v>
      </c>
      <c r="W102" t="e">
        <f t="shared" si="65"/>
        <v>#REF!</v>
      </c>
      <c r="Y102" t="e">
        <f>IF(#REF!="","",SUM(#REF!))</f>
        <v>#REF!</v>
      </c>
      <c r="Z102" t="e">
        <f t="array" ref="Z102">IF(#REF!="","",SUM(Y102:INDEX(Y102:Y308,MATCH(TRUE,INDEX(Y102:Y308="",0),0))))</f>
        <v>#REF!</v>
      </c>
      <c r="AA102" t="e">
        <f t="shared" si="66"/>
        <v>#REF!</v>
      </c>
      <c r="AC102" t="e">
        <f>IF(#REF!="","",SUM(#REF!))</f>
        <v>#REF!</v>
      </c>
      <c r="AD102" t="e">
        <f t="array" ref="AD102">IF(#REF!="","",SUM(AC102:INDEX(AC102:AC308,MATCH(TRUE,INDEX(AC102:AC308="",0),0))))</f>
        <v>#REF!</v>
      </c>
      <c r="AE102" t="e">
        <f t="shared" si="67"/>
        <v>#REF!</v>
      </c>
      <c r="AG102" t="e">
        <f>IF(#REF!="","",SUM(#REF!))</f>
        <v>#REF!</v>
      </c>
      <c r="AH102" t="e">
        <f t="array" ref="AH102">IF(#REF!="","",SUM(AG102:INDEX(AG102:AG308,MATCH(TRUE,INDEX(AG102:AG308="",0),0))))</f>
        <v>#REF!</v>
      </c>
      <c r="AI102" t="e">
        <f t="shared" si="68"/>
        <v>#REF!</v>
      </c>
      <c r="AK102" t="e">
        <f>IF(#REF!="","",SUM(#REF!))</f>
        <v>#REF!</v>
      </c>
      <c r="AL102" t="e">
        <f t="array" ref="AL102">IF(#REF!="","",SUM(AK102:INDEX(AK102:AK308,MATCH(TRUE,INDEX(AK102:AK308="",0),0))))</f>
        <v>#REF!</v>
      </c>
      <c r="AM102" t="e">
        <f t="shared" si="69"/>
        <v>#REF!</v>
      </c>
      <c r="AO102" t="e">
        <f>IF(#REF!="","",SUM(#REF!))</f>
        <v>#REF!</v>
      </c>
      <c r="AP102" t="e">
        <f t="array" ref="AP102">IF(#REF!="","",SUM(AO102:INDEX(AO102:AO308,MATCH(TRUE,INDEX(AO102:AO308="",0),0))))</f>
        <v>#REF!</v>
      </c>
      <c r="AQ102" t="e">
        <f t="shared" si="70"/>
        <v>#REF!</v>
      </c>
      <c r="AS102" t="e">
        <f>IF(#REF!="","",SUM(#REF!))</f>
        <v>#REF!</v>
      </c>
      <c r="AT102" t="e">
        <f t="array" ref="AT102">IF(#REF!="","",SUM(AS102:INDEX(AS102:AS308,MATCH(TRUE,INDEX(AS102:AS308="",0),0))))</f>
        <v>#REF!</v>
      </c>
      <c r="AU102" t="e">
        <f t="shared" si="71"/>
        <v>#REF!</v>
      </c>
      <c r="AW102" t="e">
        <f>IF(#REF!="","",SUM(#REF!))</f>
        <v>#REF!</v>
      </c>
      <c r="AX102" t="e">
        <f t="array" ref="AX102">IF(#REF!="","",SUM(AW102:INDEX(AW102:AW308,MATCH(TRUE,INDEX(AW102:AW308="",0),0))))</f>
        <v>#REF!</v>
      </c>
      <c r="AY102" t="e">
        <f t="shared" si="72"/>
        <v>#REF!</v>
      </c>
      <c r="BA102" t="e">
        <f>IF(#REF!="","",SUM(#REF!))</f>
        <v>#REF!</v>
      </c>
      <c r="BB102" t="e">
        <f t="array" ref="BB102">IF(#REF!="","",SUM(BA102:INDEX(BA102:BA308,MATCH(TRUE,INDEX(BA102:BA308="",0),0))))</f>
        <v>#REF!</v>
      </c>
      <c r="BC102" t="e">
        <f t="shared" si="73"/>
        <v>#REF!</v>
      </c>
      <c r="BE102" t="e">
        <f>IF(#REF!="","",SUM(#REF!))</f>
        <v>#REF!</v>
      </c>
      <c r="BF102" t="e">
        <f t="array" ref="BF102">IF(#REF!="","",SUM(BE102:INDEX(BE102:BE308,MATCH(TRUE,INDEX(BE102:BE308="",0),0))))</f>
        <v>#REF!</v>
      </c>
      <c r="BG102" t="e">
        <f t="shared" si="74"/>
        <v>#REF!</v>
      </c>
      <c r="BI102" t="e">
        <f>IF(#REF!="","",SUM(#REF!))</f>
        <v>#REF!</v>
      </c>
      <c r="BJ102" t="e">
        <f t="array" ref="BJ102">IF(#REF!="","",SUM(BI102:INDEX(BI102:BI308,MATCH(TRUE,INDEX(BI102:BI308="",0),0))))</f>
        <v>#REF!</v>
      </c>
      <c r="BK102" t="e">
        <f t="shared" si="75"/>
        <v>#REF!</v>
      </c>
      <c r="BM102" t="e">
        <f>IF(#REF!="","",SUM(#REF!))</f>
        <v>#REF!</v>
      </c>
      <c r="BN102" t="e">
        <f t="array" ref="BN102">IF(#REF!="","",SUM(BM102:INDEX(BM102:BM308,MATCH(TRUE,INDEX(BM102:BM308="",0),0))))</f>
        <v>#REF!</v>
      </c>
      <c r="BO102" t="e">
        <f t="shared" si="76"/>
        <v>#REF!</v>
      </c>
      <c r="BQ102" t="e">
        <f>IF(#REF!="","",SUM(#REF!))</f>
        <v>#REF!</v>
      </c>
      <c r="BR102" t="e">
        <f t="array" ref="BR102">IF(#REF!="","",SUM(BQ102:INDEX(BQ102:BQ308,MATCH(TRUE,INDEX(BQ102:BQ308="",0),0))))</f>
        <v>#REF!</v>
      </c>
      <c r="BS102" t="e">
        <f t="shared" si="77"/>
        <v>#REF!</v>
      </c>
      <c r="BU102" t="e">
        <f>IF(#REF!="","",SUM(#REF!))</f>
        <v>#REF!</v>
      </c>
      <c r="BV102" t="e">
        <f t="array" ref="BV102">IF(#REF!="","",SUM(BU102:INDEX(BU102:BU308,MATCH(TRUE,INDEX(BU102:BU308="",0),0))))</f>
        <v>#REF!</v>
      </c>
      <c r="BW102" t="e">
        <f t="shared" si="78"/>
        <v>#REF!</v>
      </c>
      <c r="BY102" t="e">
        <f>IF(#REF!="","",SUM(#REF!))</f>
        <v>#REF!</v>
      </c>
      <c r="BZ102" t="e">
        <f t="array" ref="BZ102">IF(#REF!="","",SUM(BY102:INDEX(BY102:BY308,MATCH(TRUE,INDEX(BY102:BY308="",0),0))))</f>
        <v>#REF!</v>
      </c>
      <c r="CA102" t="e">
        <f t="shared" si="79"/>
        <v>#REF!</v>
      </c>
      <c r="CC102" t="e">
        <f>IF(#REF!="","",SUM(#REF!))</f>
        <v>#REF!</v>
      </c>
      <c r="CD102" t="e">
        <f t="array" ref="CD102">IF(#REF!="","",SUM(CC102:INDEX(CC102:CC308,MATCH(TRUE,INDEX(CC102:CC308="",0),0))))</f>
        <v>#REF!</v>
      </c>
      <c r="CE102" t="e">
        <f t="shared" si="40"/>
        <v>#REF!</v>
      </c>
      <c r="CF102" t="str">
        <f t="array" ref="CF102">IFERROR(INDEX($CE$2:$CE$208,SMALL(IF(1-($CE$2:$CE$208=""),IF(1-(#REF!:#REF!&lt;&gt;""),ROW($CE$2:$CE$208)-ROW($CE$2)+1)), ROWS(#REF!:#REF!))),"")</f>
        <v/>
      </c>
      <c r="CG102" t="e">
        <f>IF(#REF!="","",SUM(#REF!))</f>
        <v>#REF!</v>
      </c>
      <c r="CH102" t="e">
        <f t="array" ref="CH102">IF(#REF!="","",SUM(CG102:INDEX(CG102:CG308,MATCH(TRUE,INDEX(CG102:CG308="",0),0))))</f>
        <v>#REF!</v>
      </c>
      <c r="CI102" t="e">
        <f t="shared" si="41"/>
        <v>#REF!</v>
      </c>
      <c r="CJ102" t="str">
        <f t="array" ref="CJ102">IFERROR(INDEX($CI$2:$CI$208,SMALL(IF(1-($CI$2:$CI$208=""),IF(1-(#REF!:#REF!&lt;&gt;""),ROW($CI$2:$CI$208)-ROW($CI$2)+1)), ROWS(#REF!:#REF!))),"")</f>
        <v/>
      </c>
      <c r="CK102" t="e">
        <f>IF(#REF!="","",SUM(#REF!))</f>
        <v>#REF!</v>
      </c>
      <c r="CL102" t="e">
        <f t="array" ref="CL102">IF(#REF!="","",SUM(CK102:INDEX(CK102:CK308,MATCH(TRUE,INDEX(CK102:CK308="",0),0))))</f>
        <v>#REF!</v>
      </c>
      <c r="CM102" t="e">
        <f t="shared" si="42"/>
        <v>#REF!</v>
      </c>
      <c r="CN102" t="str">
        <f t="array" ref="CN102">IFERROR(INDEX($CM$2:$CM$208,SMALL(IF(1-($CM$2:$CM$208=""),IF(1-(#REF!:#REF!&lt;&gt;""),ROW($CM$2:$CM$208)-ROW($CM$2)+1)), ROWS(#REF!:#REF!))),"")</f>
        <v/>
      </c>
      <c r="CO102" t="e">
        <f>IF(#REF!="","",SUM(#REF!))</f>
        <v>#REF!</v>
      </c>
      <c r="CP102" t="e">
        <f t="array" ref="CP102">IF(#REF!="","",SUM(CO102:INDEX(CO102:CO308,MATCH(TRUE,INDEX(CO102:CO308="",0),0))))</f>
        <v>#REF!</v>
      </c>
      <c r="CQ102" t="e">
        <f t="shared" si="43"/>
        <v>#REF!</v>
      </c>
      <c r="CR102" t="str">
        <f t="array" ref="CR102">IFERROR(INDEX($CQ$2:$CQ$208,SMALL(IF(1-($CQ$2:$CQ$208=""),IF(1-(#REF!:#REF!&lt;&gt;""),ROW($CQ$2:$CQ$208)-ROW($CQ$2)+1)), ROWS(#REF!:#REF!))),"")</f>
        <v/>
      </c>
      <c r="CS102" t="e">
        <f>IF(#REF!="","",SUM(#REF!))</f>
        <v>#REF!</v>
      </c>
      <c r="CT102" t="e">
        <f t="array" ref="CT102">IF(#REF!="","",SUM(CS102:INDEX(CS102:CS308,MATCH(TRUE,INDEX(CS102:CS308="",0),0))))</f>
        <v>#REF!</v>
      </c>
      <c r="CU102" t="e">
        <f t="shared" si="44"/>
        <v>#REF!</v>
      </c>
      <c r="CV102" t="str">
        <f t="array" ref="CV102">IFERROR(INDEX($CU$2:$CU$208,SMALL(IF(1-($CU$2:$CU$208=""),IF(1-(#REF!:#REF!&lt;&gt;""),ROW($CU$2:$CU$208)-ROW($CU$2)+1)), ROWS(#REF!:#REF!))),"")</f>
        <v/>
      </c>
      <c r="CW102" t="e">
        <f>IF(#REF!="","",SUM(#REF!))</f>
        <v>#REF!</v>
      </c>
      <c r="CX102" t="e">
        <f t="array" ref="CX102">IF(#REF!="","",SUM(CW102:INDEX(CW102:CW308,MATCH(TRUE,INDEX(CW102:CW308="",0),0))))</f>
        <v>#REF!</v>
      </c>
      <c r="CY102" t="e">
        <f t="shared" si="45"/>
        <v>#REF!</v>
      </c>
      <c r="CZ102" t="str">
        <f t="array" ref="CZ102">IFERROR(INDEX($CY$2:$CY$208,SMALL(IF(1-($CY$2:$CY$208=""),IF(1-(#REF!:#REF!&lt;&gt;""),ROW($CY$2:$CY$208)-ROW($CY$2)+1)), ROWS(#REF!:#REF!))),"")</f>
        <v/>
      </c>
      <c r="DA102" t="e">
        <f>IF(#REF!="","",SUM(#REF!))</f>
        <v>#REF!</v>
      </c>
      <c r="DB102" t="e">
        <f t="array" ref="DB102">IF(#REF!="","",SUM(DA102:INDEX(DA102:DA308,MATCH(TRUE,INDEX(DA102:DA308="",0),0))))</f>
        <v>#REF!</v>
      </c>
      <c r="DC102" t="e">
        <f t="shared" si="46"/>
        <v>#REF!</v>
      </c>
      <c r="DD102" t="str">
        <f t="array" ref="DD102">IFERROR(INDEX($DC$2:$DC$208,SMALL(IF(1-($DC$2:$DC$208=""),IF(1-(#REF!:#REF!&lt;&gt;""),ROW($DC$2:$DC$208)-ROW($DC$2)+1)), ROWS(#REF!:#REF!))),"")</f>
        <v/>
      </c>
      <c r="DE102" t="e">
        <f>IF(#REF!="","",SUM(#REF!))</f>
        <v>#REF!</v>
      </c>
      <c r="DF102" t="e">
        <f t="array" ref="DF102">IF(#REF!="","",SUM(DE102:INDEX(DE102:DE308,MATCH(TRUE,INDEX(DE102:DE308="",0),0))))</f>
        <v>#REF!</v>
      </c>
      <c r="DG102" t="e">
        <f t="shared" si="47"/>
        <v>#REF!</v>
      </c>
      <c r="DH102" t="str">
        <f t="array" ref="DH102">IFERROR(INDEX($DG$2:$DG$208,SMALL(IF(1-($DG$2:$DG$208=""),IF(1-(#REF!:#REF!&lt;&gt;""),ROW($DG$2:$DG$208)-ROW($DG$2)+1)), ROWS(#REF!:#REF!))),"")</f>
        <v/>
      </c>
      <c r="DI102" t="e">
        <f>IF(#REF!="","",SUM(#REF!))</f>
        <v>#REF!</v>
      </c>
      <c r="DJ102" t="e">
        <f t="array" ref="DJ102">IF(#REF!="","",SUM(DI102:INDEX(DI102:DI308,MATCH(TRUE,INDEX(DI102:DI308="",0),0))))</f>
        <v>#REF!</v>
      </c>
      <c r="DK102" t="e">
        <f t="shared" si="48"/>
        <v>#REF!</v>
      </c>
      <c r="DL102" t="str">
        <f t="array" ref="DL102">IFERROR(INDEX($DK$2:$DK$208,SMALL(IF(1-($DK$2:$DK$208=""),IF(1-(#REF!:#REF!&lt;&gt;""),ROW($DK$2:$DK$208)-ROW($DK$2)+1)), ROWS(#REF!:#REF!))),"")</f>
        <v/>
      </c>
      <c r="DM102" t="e">
        <f>IF(#REF!="","",SUM(#REF!))</f>
        <v>#REF!</v>
      </c>
      <c r="DN102" t="e">
        <f t="array" ref="DN102">IF(#REF!="","",SUM(DM102:INDEX(DM102:DM308,MATCH(TRUE,INDEX(DM102:DM308="",0),0))))</f>
        <v>#REF!</v>
      </c>
      <c r="DO102" t="e">
        <f t="shared" si="49"/>
        <v>#REF!</v>
      </c>
      <c r="DP102" t="str">
        <f t="array" ref="DP102">IFERROR(INDEX($DO$2:$DO$208,SMALL(IF(1-($DO$2:$DO$208=""),IF(1-(#REF!:#REF!&lt;&gt;""),ROW($DO$2:$DO$208)-ROW($DO$2)+1)), ROWS(#REF!:#REF!))),"")</f>
        <v/>
      </c>
      <c r="DQ102" t="e">
        <f>IF(#REF!="","",SUM(#REF!))</f>
        <v>#REF!</v>
      </c>
      <c r="DR102" t="e">
        <f t="array" ref="DR102">IF(#REF!="","",SUM(DQ102:INDEX(DQ102:DQ308,MATCH(TRUE,INDEX(DQ102:DQ308="",0),0))))</f>
        <v>#REF!</v>
      </c>
      <c r="DS102" t="e">
        <f t="shared" si="50"/>
        <v>#REF!</v>
      </c>
      <c r="DT102" t="str">
        <f t="array" ref="DT102">IFERROR(INDEX($DS$2:$DS$208,SMALL(IF(1-($DS$2:$DS$208=""),IF(1-(#REF!:#REF!&lt;&gt;""),ROW($DS$2:$DS$208)-ROW($DS$2)+1)), ROWS(#REF!:#REF!))),"")</f>
        <v/>
      </c>
      <c r="DU102" t="e">
        <f>IF(#REF!="","",SUM(#REF!))</f>
        <v>#REF!</v>
      </c>
      <c r="DV102" t="e">
        <f t="array" ref="DV102">IF(#REF!="","",SUM(DU102:INDEX(DU102:DU308,MATCH(TRUE,INDEX(DU102:DU308="",0),0))))</f>
        <v>#REF!</v>
      </c>
      <c r="DW102" t="e">
        <f t="shared" si="51"/>
        <v>#REF!</v>
      </c>
      <c r="DX102" t="str">
        <f t="array" ref="DX102">IFERROR(INDEX($DW$2:$DW$208,SMALL(IF(1-($DW$2:$DW$208=""),IF(1-(#REF!:#REF!&lt;&gt;""),ROW($DW$2:$DW$208)-ROW($DW$2)+1)), ROWS(#REF!:#REF!))),"")</f>
        <v/>
      </c>
      <c r="DY102" t="e">
        <f>IF(#REF!="","",SUM(#REF!))</f>
        <v>#REF!</v>
      </c>
      <c r="DZ102" t="e">
        <f t="array" ref="DZ102">IF(#REF!="","",SUM(DY102:INDEX(DY102:DY308,MATCH(TRUE,INDEX(DY102:DY308="",0),0))))</f>
        <v>#REF!</v>
      </c>
      <c r="EA102" t="e">
        <f t="shared" si="52"/>
        <v>#REF!</v>
      </c>
      <c r="EB102" t="str">
        <f t="array" ref="EB102">IFERROR(INDEX($EA$2:$EA$208,SMALL(IF(1-($EA$2:$EA$208=""),IF(1-(#REF!:#REF!&lt;&gt;""),ROW($EA$2:$EA$208)-ROW($EA$2)+1)), ROWS(#REF!:#REF!))),"")</f>
        <v/>
      </c>
      <c r="EC102" t="e">
        <f>IF(#REF!="","",SUM(#REF!))</f>
        <v>#REF!</v>
      </c>
      <c r="ED102" t="e">
        <f t="array" ref="ED102">IF(#REF!="","",SUM(EC102:INDEX(EC102:EC308,MATCH(TRUE,INDEX(EC102:EC308="",0),0))))</f>
        <v>#REF!</v>
      </c>
      <c r="EE102" t="e">
        <f t="shared" si="53"/>
        <v>#REF!</v>
      </c>
      <c r="EF102" t="str">
        <f t="array" ref="EF102">IFERROR(INDEX($EE$2:$EE$208,SMALL(IF(1-($EE$2:$EE$208=""),IF(1-(#REF!:#REF!&lt;&gt;""),ROW($EE$2:$EE$208)-ROW($EE$2)+1)), ROWS(#REF!:#REF!))),"")</f>
        <v/>
      </c>
      <c r="EG102" t="e">
        <f>IF(#REF!="","",SUM(#REF!))</f>
        <v>#REF!</v>
      </c>
      <c r="EH102" t="e">
        <f t="array" ref="EH102">IF(#REF!="","",SUM(EG102:INDEX(EG102:EG308,MATCH(TRUE,INDEX(EG102:EG308="",0),0))))</f>
        <v>#REF!</v>
      </c>
      <c r="EI102" t="e">
        <f t="shared" si="54"/>
        <v>#REF!</v>
      </c>
      <c r="EJ102" t="str">
        <f t="array" ref="EJ102">IFERROR(INDEX($EI$2:$EI$208,SMALL(IF(1-($EI$2:$EI$208=""),IF(1-(#REF!:#REF!&lt;&gt;""),ROW($EI$2:$EI$208)-ROW($EI$2)+1)), ROWS(#REF!:#REF!))),"")</f>
        <v/>
      </c>
      <c r="EK102" t="e">
        <f>IF(#REF!="","",SUM(#REF!))</f>
        <v>#REF!</v>
      </c>
      <c r="EL102" t="e">
        <f t="array" ref="EL102">IF(#REF!="","",SUM(EK102:INDEX(EK102:EK308,MATCH(TRUE,INDEX(EK102:EK308="",0),0))))</f>
        <v>#REF!</v>
      </c>
      <c r="EM102" t="e">
        <f t="shared" si="55"/>
        <v>#REF!</v>
      </c>
      <c r="EN102" t="str">
        <f t="array" ref="EN102">IFERROR(INDEX($EM$2:$EM$208,SMALL(IF(1-($EM$2:$EM$208=""),IF(1-(#REF!:#REF!&lt;&gt;""),ROW($EM$2:$EM$208)-ROW($EM$2)+1)), ROWS(#REF!:#REF!))),"")</f>
        <v/>
      </c>
      <c r="EO102" t="e">
        <f>IF(#REF!="","",SUM(#REF!))</f>
        <v>#REF!</v>
      </c>
      <c r="EP102" t="e">
        <f t="array" ref="EP102">IF(#REF!="","",SUM(EO102:INDEX(EO102:EO308,MATCH(TRUE,INDEX(EO102:EO308="",0),0))))</f>
        <v>#REF!</v>
      </c>
      <c r="EQ102" t="e">
        <f t="shared" si="56"/>
        <v>#REF!</v>
      </c>
      <c r="ER102" t="str">
        <f t="array" ref="ER102">IFERROR(INDEX($EQ$2:$EQ$208,SMALL(IF(1-($EQ$2:$EQ$208=""),IF(1-(#REF!:#REF!&lt;&gt;""),ROW($EQ$2:$EQ$208)-ROW($EQ$2)+1)), ROWS(#REF!:#REF!))),"")</f>
        <v/>
      </c>
      <c r="ES102" t="e">
        <f>IF(#REF!="","",SUM(#REF!))</f>
        <v>#REF!</v>
      </c>
      <c r="ET102" t="e">
        <f t="array" ref="ET102">IF(#REF!="","",SUM(ES102:INDEX(ES102:ES308,MATCH(TRUE,INDEX(ES102:ES308="",0),0))))</f>
        <v>#REF!</v>
      </c>
      <c r="EU102" t="e">
        <f t="shared" si="57"/>
        <v>#REF!</v>
      </c>
      <c r="EV102" t="str">
        <f t="array" ref="EV102">IFERROR(INDEX($EU$2:$EU$208,SMALL(IF(1-($EU$2:$EU$208=""),IF(1-(#REF!:#REF!&lt;&gt;""),ROW($EU$2:$EU$208)-ROW($EU$2)+1)), ROWS(#REF!:#REF!))),"")</f>
        <v/>
      </c>
      <c r="EW102" t="e">
        <f>IF(#REF!="","",SUM(#REF!))</f>
        <v>#REF!</v>
      </c>
      <c r="EX102" t="e">
        <f t="array" ref="EX102">IF(#REF!="","",SUM(EW102:INDEX(EW102:EW308,MATCH(TRUE,INDEX(EW102:EW308="",0),0))))</f>
        <v>#REF!</v>
      </c>
      <c r="EY102" t="e">
        <f t="shared" si="58"/>
        <v>#REF!</v>
      </c>
      <c r="EZ102" t="str">
        <f t="array" ref="EZ102">IFERROR(INDEX($EY$2:$EY$208,SMALL(IF(1-($EY$2:$EY$208=""),IF(1-(#REF!:#REF!&lt;&gt;""),ROW($EY$2:$EY$208)-ROW($EY$2)+1)), ROWS(#REF!:#REF!))),"")</f>
        <v/>
      </c>
      <c r="FA102" t="e">
        <f>IF(#REF!="","",SUM(#REF!))</f>
        <v>#REF!</v>
      </c>
      <c r="FB102" t="e">
        <f t="array" ref="FB102">IF(#REF!="","",SUM(FA102:INDEX(FA102:FA308,MATCH(TRUE,INDEX(FA102:FA308="",0),0))))</f>
        <v>#REF!</v>
      </c>
      <c r="FC102" t="e">
        <f t="shared" si="59"/>
        <v>#REF!</v>
      </c>
      <c r="FD102" t="str">
        <f t="array" ref="FD102">IFERROR(INDEX($FC$2:$FC$208,SMALL(IF(1-($FC$2:$FC$208=""),IF(1-(#REF!:#REF!&lt;&gt;""),ROW($FC$2:$FC$208)-ROW($FC$2)+1)), ROWS(#REF!:#REF!))),"")</f>
        <v/>
      </c>
    </row>
    <row r="103" spans="1:160" x14ac:dyDescent="0.25">
      <c r="A103" t="e">
        <f>IF(#REF!="","",SUM(#REF!))</f>
        <v>#REF!</v>
      </c>
      <c r="B103" t="e">
        <f t="array" ref="B103">IF(#REF!="","",SUM($A103:INDEX(A103:$A$208,MATCH(TRUE,INDEX($A103:$A$208="",0),0))))</f>
        <v>#REF!</v>
      </c>
      <c r="C103" t="e">
        <f t="shared" si="60"/>
        <v>#REF!</v>
      </c>
      <c r="E103" t="e">
        <f>IF(#REF!="","",SUM(#REF!))</f>
        <v>#REF!</v>
      </c>
      <c r="F103" t="e">
        <f t="array" ref="F103">IF(#REF!="","",SUM($E103:INDEX(E103:$E$208,MATCH(TRUE,INDEX($E103:$E$208="",0),0))))</f>
        <v>#REF!</v>
      </c>
      <c r="G103" t="e">
        <f t="shared" si="61"/>
        <v>#REF!</v>
      </c>
      <c r="I103" t="e">
        <f>IF(#REF!="","",SUM(#REF!))</f>
        <v>#REF!</v>
      </c>
      <c r="J103" t="e">
        <f t="array" ref="J103">IF(#REF!="","",SUM(I103:INDEX(I103:I309,MATCH(TRUE,INDEX(I103:I309="",0),0))))</f>
        <v>#REF!</v>
      </c>
      <c r="K103" t="e">
        <f t="shared" si="62"/>
        <v>#REF!</v>
      </c>
      <c r="M103" t="e">
        <f>IF(#REF!="","",SUM(#REF!))</f>
        <v>#REF!</v>
      </c>
      <c r="N103" t="e">
        <f t="array" ref="N103">IF(#REF!="","",SUM(M103:INDEX(M103:M309,MATCH(TRUE,INDEX(M103:M309="",0),0))))</f>
        <v>#REF!</v>
      </c>
      <c r="O103" t="e">
        <f t="shared" si="63"/>
        <v>#REF!</v>
      </c>
      <c r="Q103" t="e">
        <f>IF(#REF!="","",SUM(#REF!))</f>
        <v>#REF!</v>
      </c>
      <c r="R103" t="e">
        <f t="array" ref="R103">IF(#REF!="","",SUM(Q103:INDEX(Q103:Q309,MATCH(TRUE,INDEX(Q103:Q309="",0),0))))</f>
        <v>#REF!</v>
      </c>
      <c r="S103" t="e">
        <f t="shared" si="64"/>
        <v>#REF!</v>
      </c>
      <c r="U103" t="e">
        <f>IF(#REF!="","",SUM(#REF!))</f>
        <v>#REF!</v>
      </c>
      <c r="V103" t="e">
        <f t="array" ref="V103">IF(#REF!="","",SUM(U103:INDEX(U103:U309,MATCH(TRUE,INDEX(U103:U309="",0),0))))</f>
        <v>#REF!</v>
      </c>
      <c r="W103" t="e">
        <f t="shared" si="65"/>
        <v>#REF!</v>
      </c>
      <c r="Y103" t="e">
        <f>IF(#REF!="","",SUM(#REF!))</f>
        <v>#REF!</v>
      </c>
      <c r="Z103" t="e">
        <f t="array" ref="Z103">IF(#REF!="","",SUM(Y103:INDEX(Y103:Y309,MATCH(TRUE,INDEX(Y103:Y309="",0),0))))</f>
        <v>#REF!</v>
      </c>
      <c r="AA103" t="e">
        <f t="shared" si="66"/>
        <v>#REF!</v>
      </c>
      <c r="AC103" t="e">
        <f>IF(#REF!="","",SUM(#REF!))</f>
        <v>#REF!</v>
      </c>
      <c r="AD103" t="e">
        <f t="array" ref="AD103">IF(#REF!="","",SUM(AC103:INDEX(AC103:AC309,MATCH(TRUE,INDEX(AC103:AC309="",0),0))))</f>
        <v>#REF!</v>
      </c>
      <c r="AE103" t="e">
        <f t="shared" si="67"/>
        <v>#REF!</v>
      </c>
      <c r="AG103" t="e">
        <f>IF(#REF!="","",SUM(#REF!))</f>
        <v>#REF!</v>
      </c>
      <c r="AH103" t="e">
        <f t="array" ref="AH103">IF(#REF!="","",SUM(AG103:INDEX(AG103:AG309,MATCH(TRUE,INDEX(AG103:AG309="",0),0))))</f>
        <v>#REF!</v>
      </c>
      <c r="AI103" t="e">
        <f t="shared" si="68"/>
        <v>#REF!</v>
      </c>
      <c r="AK103" t="e">
        <f>IF(#REF!="","",SUM(#REF!))</f>
        <v>#REF!</v>
      </c>
      <c r="AL103" t="e">
        <f t="array" ref="AL103">IF(#REF!="","",SUM(AK103:INDEX(AK103:AK309,MATCH(TRUE,INDEX(AK103:AK309="",0),0))))</f>
        <v>#REF!</v>
      </c>
      <c r="AM103" t="e">
        <f t="shared" si="69"/>
        <v>#REF!</v>
      </c>
      <c r="AO103" t="e">
        <f>IF(#REF!="","",SUM(#REF!))</f>
        <v>#REF!</v>
      </c>
      <c r="AP103" t="e">
        <f t="array" ref="AP103">IF(#REF!="","",SUM(AO103:INDEX(AO103:AO309,MATCH(TRUE,INDEX(AO103:AO309="",0),0))))</f>
        <v>#REF!</v>
      </c>
      <c r="AQ103" t="e">
        <f t="shared" si="70"/>
        <v>#REF!</v>
      </c>
      <c r="AS103" t="e">
        <f>IF(#REF!="","",SUM(#REF!))</f>
        <v>#REF!</v>
      </c>
      <c r="AT103" t="e">
        <f t="array" ref="AT103">IF(#REF!="","",SUM(AS103:INDEX(AS103:AS309,MATCH(TRUE,INDEX(AS103:AS309="",0),0))))</f>
        <v>#REF!</v>
      </c>
      <c r="AU103" t="e">
        <f t="shared" si="71"/>
        <v>#REF!</v>
      </c>
      <c r="AW103" t="e">
        <f>IF(#REF!="","",SUM(#REF!))</f>
        <v>#REF!</v>
      </c>
      <c r="AX103" t="e">
        <f t="array" ref="AX103">IF(#REF!="","",SUM(AW103:INDEX(AW103:AW309,MATCH(TRUE,INDEX(AW103:AW309="",0),0))))</f>
        <v>#REF!</v>
      </c>
      <c r="AY103" t="e">
        <f t="shared" si="72"/>
        <v>#REF!</v>
      </c>
      <c r="BA103" t="e">
        <f>IF(#REF!="","",SUM(#REF!))</f>
        <v>#REF!</v>
      </c>
      <c r="BB103" t="e">
        <f t="array" ref="BB103">IF(#REF!="","",SUM(BA103:INDEX(BA103:BA309,MATCH(TRUE,INDEX(BA103:BA309="",0),0))))</f>
        <v>#REF!</v>
      </c>
      <c r="BC103" t="e">
        <f t="shared" si="73"/>
        <v>#REF!</v>
      </c>
      <c r="BE103" t="e">
        <f>IF(#REF!="","",SUM(#REF!))</f>
        <v>#REF!</v>
      </c>
      <c r="BF103" t="e">
        <f t="array" ref="BF103">IF(#REF!="","",SUM(BE103:INDEX(BE103:BE309,MATCH(TRUE,INDEX(BE103:BE309="",0),0))))</f>
        <v>#REF!</v>
      </c>
      <c r="BG103" t="e">
        <f t="shared" si="74"/>
        <v>#REF!</v>
      </c>
      <c r="BI103" t="e">
        <f>IF(#REF!="","",SUM(#REF!))</f>
        <v>#REF!</v>
      </c>
      <c r="BJ103" t="e">
        <f t="array" ref="BJ103">IF(#REF!="","",SUM(BI103:INDEX(BI103:BI309,MATCH(TRUE,INDEX(BI103:BI309="",0),0))))</f>
        <v>#REF!</v>
      </c>
      <c r="BK103" t="e">
        <f t="shared" si="75"/>
        <v>#REF!</v>
      </c>
      <c r="BM103" t="e">
        <f>IF(#REF!="","",SUM(#REF!))</f>
        <v>#REF!</v>
      </c>
      <c r="BN103" t="e">
        <f t="array" ref="BN103">IF(#REF!="","",SUM(BM103:INDEX(BM103:BM309,MATCH(TRUE,INDEX(BM103:BM309="",0),0))))</f>
        <v>#REF!</v>
      </c>
      <c r="BO103" t="e">
        <f t="shared" si="76"/>
        <v>#REF!</v>
      </c>
      <c r="BQ103" t="e">
        <f>IF(#REF!="","",SUM(#REF!))</f>
        <v>#REF!</v>
      </c>
      <c r="BR103" t="e">
        <f t="array" ref="BR103">IF(#REF!="","",SUM(BQ103:INDEX(BQ103:BQ309,MATCH(TRUE,INDEX(BQ103:BQ309="",0),0))))</f>
        <v>#REF!</v>
      </c>
      <c r="BS103" t="e">
        <f t="shared" si="77"/>
        <v>#REF!</v>
      </c>
      <c r="BU103" t="e">
        <f>IF(#REF!="","",SUM(#REF!))</f>
        <v>#REF!</v>
      </c>
      <c r="BV103" t="e">
        <f t="array" ref="BV103">IF(#REF!="","",SUM(BU103:INDEX(BU103:BU309,MATCH(TRUE,INDEX(BU103:BU309="",0),0))))</f>
        <v>#REF!</v>
      </c>
      <c r="BW103" t="e">
        <f t="shared" si="78"/>
        <v>#REF!</v>
      </c>
      <c r="BY103" t="e">
        <f>IF(#REF!="","",SUM(#REF!))</f>
        <v>#REF!</v>
      </c>
      <c r="BZ103" t="e">
        <f t="array" ref="BZ103">IF(#REF!="","",SUM(BY103:INDEX(BY103:BY309,MATCH(TRUE,INDEX(BY103:BY309="",0),0))))</f>
        <v>#REF!</v>
      </c>
      <c r="CA103" t="e">
        <f t="shared" si="79"/>
        <v>#REF!</v>
      </c>
      <c r="CC103" t="e">
        <f>IF(#REF!="","",SUM(#REF!))</f>
        <v>#REF!</v>
      </c>
      <c r="CD103" t="e">
        <f t="array" ref="CD103">IF(#REF!="","",SUM(CC103:INDEX(CC103:CC309,MATCH(TRUE,INDEX(CC103:CC309="",0),0))))</f>
        <v>#REF!</v>
      </c>
      <c r="CE103" t="e">
        <f t="shared" si="40"/>
        <v>#REF!</v>
      </c>
      <c r="CF103" t="str">
        <f t="array" ref="CF103">IFERROR(INDEX($CE$2:$CE$208,SMALL(IF(1-($CE$2:$CE$208=""),IF(1-(#REF!:#REF!&lt;&gt;""),ROW($CE$2:$CE$208)-ROW($CE$2)+1)), ROWS(#REF!:#REF!))),"")</f>
        <v/>
      </c>
      <c r="CG103" t="e">
        <f>IF(#REF!="","",SUM(#REF!))</f>
        <v>#REF!</v>
      </c>
      <c r="CH103" t="e">
        <f t="array" ref="CH103">IF(#REF!="","",SUM(CG103:INDEX(CG103:CG309,MATCH(TRUE,INDEX(CG103:CG309="",0),0))))</f>
        <v>#REF!</v>
      </c>
      <c r="CI103" t="e">
        <f t="shared" si="41"/>
        <v>#REF!</v>
      </c>
      <c r="CJ103" t="str">
        <f t="array" ref="CJ103">IFERROR(INDEX($CI$2:$CI$208,SMALL(IF(1-($CI$2:$CI$208=""),IF(1-(#REF!:#REF!&lt;&gt;""),ROW($CI$2:$CI$208)-ROW($CI$2)+1)), ROWS(#REF!:#REF!))),"")</f>
        <v/>
      </c>
      <c r="CK103" t="e">
        <f>IF(#REF!="","",SUM(#REF!))</f>
        <v>#REF!</v>
      </c>
      <c r="CL103" t="e">
        <f t="array" ref="CL103">IF(#REF!="","",SUM(CK103:INDEX(CK103:CK309,MATCH(TRUE,INDEX(CK103:CK309="",0),0))))</f>
        <v>#REF!</v>
      </c>
      <c r="CM103" t="e">
        <f t="shared" si="42"/>
        <v>#REF!</v>
      </c>
      <c r="CN103" t="str">
        <f t="array" ref="CN103">IFERROR(INDEX($CM$2:$CM$208,SMALL(IF(1-($CM$2:$CM$208=""),IF(1-(#REF!:#REF!&lt;&gt;""),ROW($CM$2:$CM$208)-ROW($CM$2)+1)), ROWS(#REF!:#REF!))),"")</f>
        <v/>
      </c>
      <c r="CO103" t="e">
        <f>IF(#REF!="","",SUM(#REF!))</f>
        <v>#REF!</v>
      </c>
      <c r="CP103" t="e">
        <f t="array" ref="CP103">IF(#REF!="","",SUM(CO103:INDEX(CO103:CO309,MATCH(TRUE,INDEX(CO103:CO309="",0),0))))</f>
        <v>#REF!</v>
      </c>
      <c r="CQ103" t="e">
        <f t="shared" si="43"/>
        <v>#REF!</v>
      </c>
      <c r="CR103" t="str">
        <f t="array" ref="CR103">IFERROR(INDEX($CQ$2:$CQ$208,SMALL(IF(1-($CQ$2:$CQ$208=""),IF(1-(#REF!:#REF!&lt;&gt;""),ROW($CQ$2:$CQ$208)-ROW($CQ$2)+1)), ROWS(#REF!:#REF!))),"")</f>
        <v/>
      </c>
      <c r="CS103" t="e">
        <f>IF(#REF!="","",SUM(#REF!))</f>
        <v>#REF!</v>
      </c>
      <c r="CT103" t="e">
        <f t="array" ref="CT103">IF(#REF!="","",SUM(CS103:INDEX(CS103:CS309,MATCH(TRUE,INDEX(CS103:CS309="",0),0))))</f>
        <v>#REF!</v>
      </c>
      <c r="CU103" t="e">
        <f t="shared" si="44"/>
        <v>#REF!</v>
      </c>
      <c r="CV103" t="str">
        <f t="array" ref="CV103">IFERROR(INDEX($CU$2:$CU$208,SMALL(IF(1-($CU$2:$CU$208=""),IF(1-(#REF!:#REF!&lt;&gt;""),ROW($CU$2:$CU$208)-ROW($CU$2)+1)), ROWS(#REF!:#REF!))),"")</f>
        <v/>
      </c>
      <c r="CW103" t="e">
        <f>IF(#REF!="","",SUM(#REF!))</f>
        <v>#REF!</v>
      </c>
      <c r="CX103" t="e">
        <f t="array" ref="CX103">IF(#REF!="","",SUM(CW103:INDEX(CW103:CW309,MATCH(TRUE,INDEX(CW103:CW309="",0),0))))</f>
        <v>#REF!</v>
      </c>
      <c r="CY103" t="e">
        <f t="shared" si="45"/>
        <v>#REF!</v>
      </c>
      <c r="CZ103" t="str">
        <f t="array" ref="CZ103">IFERROR(INDEX($CY$2:$CY$208,SMALL(IF(1-($CY$2:$CY$208=""),IF(1-(#REF!:#REF!&lt;&gt;""),ROW($CY$2:$CY$208)-ROW($CY$2)+1)), ROWS(#REF!:#REF!))),"")</f>
        <v/>
      </c>
      <c r="DA103" t="e">
        <f>IF(#REF!="","",SUM(#REF!))</f>
        <v>#REF!</v>
      </c>
      <c r="DB103" t="e">
        <f t="array" ref="DB103">IF(#REF!="","",SUM(DA103:INDEX(DA103:DA309,MATCH(TRUE,INDEX(DA103:DA309="",0),0))))</f>
        <v>#REF!</v>
      </c>
      <c r="DC103" t="e">
        <f t="shared" si="46"/>
        <v>#REF!</v>
      </c>
      <c r="DD103" t="str">
        <f t="array" ref="DD103">IFERROR(INDEX($DC$2:$DC$208,SMALL(IF(1-($DC$2:$DC$208=""),IF(1-(#REF!:#REF!&lt;&gt;""),ROW($DC$2:$DC$208)-ROW($DC$2)+1)), ROWS(#REF!:#REF!))),"")</f>
        <v/>
      </c>
      <c r="DE103" t="e">
        <f>IF(#REF!="","",SUM(#REF!))</f>
        <v>#REF!</v>
      </c>
      <c r="DF103" t="e">
        <f t="array" ref="DF103">IF(#REF!="","",SUM(DE103:INDEX(DE103:DE309,MATCH(TRUE,INDEX(DE103:DE309="",0),0))))</f>
        <v>#REF!</v>
      </c>
      <c r="DG103" t="e">
        <f t="shared" si="47"/>
        <v>#REF!</v>
      </c>
      <c r="DH103" t="str">
        <f t="array" ref="DH103">IFERROR(INDEX($DG$2:$DG$208,SMALL(IF(1-($DG$2:$DG$208=""),IF(1-(#REF!:#REF!&lt;&gt;""),ROW($DG$2:$DG$208)-ROW($DG$2)+1)), ROWS(#REF!:#REF!))),"")</f>
        <v/>
      </c>
      <c r="DI103" t="e">
        <f>IF(#REF!="","",SUM(#REF!))</f>
        <v>#REF!</v>
      </c>
      <c r="DJ103" t="e">
        <f t="array" ref="DJ103">IF(#REF!="","",SUM(DI103:INDEX(DI103:DI309,MATCH(TRUE,INDEX(DI103:DI309="",0),0))))</f>
        <v>#REF!</v>
      </c>
      <c r="DK103" t="e">
        <f t="shared" si="48"/>
        <v>#REF!</v>
      </c>
      <c r="DL103" t="str">
        <f t="array" ref="DL103">IFERROR(INDEX($DK$2:$DK$208,SMALL(IF(1-($DK$2:$DK$208=""),IF(1-(#REF!:#REF!&lt;&gt;""),ROW($DK$2:$DK$208)-ROW($DK$2)+1)), ROWS(#REF!:#REF!))),"")</f>
        <v/>
      </c>
      <c r="DM103" t="e">
        <f>IF(#REF!="","",SUM(#REF!))</f>
        <v>#REF!</v>
      </c>
      <c r="DN103" t="e">
        <f t="array" ref="DN103">IF(#REF!="","",SUM(DM103:INDEX(DM103:DM309,MATCH(TRUE,INDEX(DM103:DM309="",0),0))))</f>
        <v>#REF!</v>
      </c>
      <c r="DO103" t="e">
        <f t="shared" si="49"/>
        <v>#REF!</v>
      </c>
      <c r="DP103" t="str">
        <f t="array" ref="DP103">IFERROR(INDEX($DO$2:$DO$208,SMALL(IF(1-($DO$2:$DO$208=""),IF(1-(#REF!:#REF!&lt;&gt;""),ROW($DO$2:$DO$208)-ROW($DO$2)+1)), ROWS(#REF!:#REF!))),"")</f>
        <v/>
      </c>
      <c r="DQ103" t="e">
        <f>IF(#REF!="","",SUM(#REF!))</f>
        <v>#REF!</v>
      </c>
      <c r="DR103" t="e">
        <f t="array" ref="DR103">IF(#REF!="","",SUM(DQ103:INDEX(DQ103:DQ309,MATCH(TRUE,INDEX(DQ103:DQ309="",0),0))))</f>
        <v>#REF!</v>
      </c>
      <c r="DS103" t="e">
        <f t="shared" si="50"/>
        <v>#REF!</v>
      </c>
      <c r="DT103" t="str">
        <f t="array" ref="DT103">IFERROR(INDEX($DS$2:$DS$208,SMALL(IF(1-($DS$2:$DS$208=""),IF(1-(#REF!:#REF!&lt;&gt;""),ROW($DS$2:$DS$208)-ROW($DS$2)+1)), ROWS(#REF!:#REF!))),"")</f>
        <v/>
      </c>
      <c r="DU103" t="e">
        <f>IF(#REF!="","",SUM(#REF!))</f>
        <v>#REF!</v>
      </c>
      <c r="DV103" t="e">
        <f t="array" ref="DV103">IF(#REF!="","",SUM(DU103:INDEX(DU103:DU309,MATCH(TRUE,INDEX(DU103:DU309="",0),0))))</f>
        <v>#REF!</v>
      </c>
      <c r="DW103" t="e">
        <f t="shared" si="51"/>
        <v>#REF!</v>
      </c>
      <c r="DX103" t="str">
        <f t="array" ref="DX103">IFERROR(INDEX($DW$2:$DW$208,SMALL(IF(1-($DW$2:$DW$208=""),IF(1-(#REF!:#REF!&lt;&gt;""),ROW($DW$2:$DW$208)-ROW($DW$2)+1)), ROWS(#REF!:#REF!))),"")</f>
        <v/>
      </c>
      <c r="DY103" t="e">
        <f>IF(#REF!="","",SUM(#REF!))</f>
        <v>#REF!</v>
      </c>
      <c r="DZ103" t="e">
        <f t="array" ref="DZ103">IF(#REF!="","",SUM(DY103:INDEX(DY103:DY309,MATCH(TRUE,INDEX(DY103:DY309="",0),0))))</f>
        <v>#REF!</v>
      </c>
      <c r="EA103" t="e">
        <f t="shared" si="52"/>
        <v>#REF!</v>
      </c>
      <c r="EB103" t="str">
        <f t="array" ref="EB103">IFERROR(INDEX($EA$2:$EA$208,SMALL(IF(1-($EA$2:$EA$208=""),IF(1-(#REF!:#REF!&lt;&gt;""),ROW($EA$2:$EA$208)-ROW($EA$2)+1)), ROWS(#REF!:#REF!))),"")</f>
        <v/>
      </c>
      <c r="EC103" t="e">
        <f>IF(#REF!="","",SUM(#REF!))</f>
        <v>#REF!</v>
      </c>
      <c r="ED103" t="e">
        <f t="array" ref="ED103">IF(#REF!="","",SUM(EC103:INDEX(EC103:EC309,MATCH(TRUE,INDEX(EC103:EC309="",0),0))))</f>
        <v>#REF!</v>
      </c>
      <c r="EE103" t="e">
        <f t="shared" si="53"/>
        <v>#REF!</v>
      </c>
      <c r="EF103" t="str">
        <f t="array" ref="EF103">IFERROR(INDEX($EE$2:$EE$208,SMALL(IF(1-($EE$2:$EE$208=""),IF(1-(#REF!:#REF!&lt;&gt;""),ROW($EE$2:$EE$208)-ROW($EE$2)+1)), ROWS(#REF!:#REF!))),"")</f>
        <v/>
      </c>
      <c r="EG103" t="e">
        <f>IF(#REF!="","",SUM(#REF!))</f>
        <v>#REF!</v>
      </c>
      <c r="EH103" t="e">
        <f t="array" ref="EH103">IF(#REF!="","",SUM(EG103:INDEX(EG103:EG309,MATCH(TRUE,INDEX(EG103:EG309="",0),0))))</f>
        <v>#REF!</v>
      </c>
      <c r="EI103" t="e">
        <f t="shared" si="54"/>
        <v>#REF!</v>
      </c>
      <c r="EJ103" t="str">
        <f t="array" ref="EJ103">IFERROR(INDEX($EI$2:$EI$208,SMALL(IF(1-($EI$2:$EI$208=""),IF(1-(#REF!:#REF!&lt;&gt;""),ROW($EI$2:$EI$208)-ROW($EI$2)+1)), ROWS(#REF!:#REF!))),"")</f>
        <v/>
      </c>
      <c r="EK103" t="e">
        <f>IF(#REF!="","",SUM(#REF!))</f>
        <v>#REF!</v>
      </c>
      <c r="EL103" t="e">
        <f t="array" ref="EL103">IF(#REF!="","",SUM(EK103:INDEX(EK103:EK309,MATCH(TRUE,INDEX(EK103:EK309="",0),0))))</f>
        <v>#REF!</v>
      </c>
      <c r="EM103" t="e">
        <f t="shared" si="55"/>
        <v>#REF!</v>
      </c>
      <c r="EN103" t="str">
        <f t="array" ref="EN103">IFERROR(INDEX($EM$2:$EM$208,SMALL(IF(1-($EM$2:$EM$208=""),IF(1-(#REF!:#REF!&lt;&gt;""),ROW($EM$2:$EM$208)-ROW($EM$2)+1)), ROWS(#REF!:#REF!))),"")</f>
        <v/>
      </c>
      <c r="EO103" t="e">
        <f>IF(#REF!="","",SUM(#REF!))</f>
        <v>#REF!</v>
      </c>
      <c r="EP103" t="e">
        <f t="array" ref="EP103">IF(#REF!="","",SUM(EO103:INDEX(EO103:EO309,MATCH(TRUE,INDEX(EO103:EO309="",0),0))))</f>
        <v>#REF!</v>
      </c>
      <c r="EQ103" t="e">
        <f t="shared" si="56"/>
        <v>#REF!</v>
      </c>
      <c r="ER103" t="str">
        <f t="array" ref="ER103">IFERROR(INDEX($EQ$2:$EQ$208,SMALL(IF(1-($EQ$2:$EQ$208=""),IF(1-(#REF!:#REF!&lt;&gt;""),ROW($EQ$2:$EQ$208)-ROW($EQ$2)+1)), ROWS(#REF!:#REF!))),"")</f>
        <v/>
      </c>
      <c r="ES103" t="e">
        <f>IF(#REF!="","",SUM(#REF!))</f>
        <v>#REF!</v>
      </c>
      <c r="ET103" t="e">
        <f t="array" ref="ET103">IF(#REF!="","",SUM(ES103:INDEX(ES103:ES309,MATCH(TRUE,INDEX(ES103:ES309="",0),0))))</f>
        <v>#REF!</v>
      </c>
      <c r="EU103" t="e">
        <f t="shared" si="57"/>
        <v>#REF!</v>
      </c>
      <c r="EV103" t="str">
        <f t="array" ref="EV103">IFERROR(INDEX($EU$2:$EU$208,SMALL(IF(1-($EU$2:$EU$208=""),IF(1-(#REF!:#REF!&lt;&gt;""),ROW($EU$2:$EU$208)-ROW($EU$2)+1)), ROWS(#REF!:#REF!))),"")</f>
        <v/>
      </c>
      <c r="EW103" t="e">
        <f>IF(#REF!="","",SUM(#REF!))</f>
        <v>#REF!</v>
      </c>
      <c r="EX103" t="e">
        <f t="array" ref="EX103">IF(#REF!="","",SUM(EW103:INDEX(EW103:EW309,MATCH(TRUE,INDEX(EW103:EW309="",0),0))))</f>
        <v>#REF!</v>
      </c>
      <c r="EY103" t="e">
        <f t="shared" si="58"/>
        <v>#REF!</v>
      </c>
      <c r="EZ103" t="str">
        <f t="array" ref="EZ103">IFERROR(INDEX($EY$2:$EY$208,SMALL(IF(1-($EY$2:$EY$208=""),IF(1-(#REF!:#REF!&lt;&gt;""),ROW($EY$2:$EY$208)-ROW($EY$2)+1)), ROWS(#REF!:#REF!))),"")</f>
        <v/>
      </c>
      <c r="FA103" t="e">
        <f>IF(#REF!="","",SUM(#REF!))</f>
        <v>#REF!</v>
      </c>
      <c r="FB103" t="e">
        <f t="array" ref="FB103">IF(#REF!="","",SUM(FA103:INDEX(FA103:FA309,MATCH(TRUE,INDEX(FA103:FA309="",0),0))))</f>
        <v>#REF!</v>
      </c>
      <c r="FC103" t="e">
        <f t="shared" si="59"/>
        <v>#REF!</v>
      </c>
      <c r="FD103" t="str">
        <f t="array" ref="FD103">IFERROR(INDEX($FC$2:$FC$208,SMALL(IF(1-($FC$2:$FC$208=""),IF(1-(#REF!:#REF!&lt;&gt;""),ROW($FC$2:$FC$208)-ROW($FC$2)+1)), ROWS(#REF!:#REF!))),"")</f>
        <v/>
      </c>
    </row>
    <row r="104" spans="1:160" x14ac:dyDescent="0.25">
      <c r="A104" t="e">
        <f>IF(#REF!="","",SUM(#REF!))</f>
        <v>#REF!</v>
      </c>
      <c r="B104" t="e">
        <f t="array" ref="B104">IF(#REF!="","",SUM($A104:INDEX(A104:$A$208,MATCH(TRUE,INDEX($A104:$A$208="",0),0))))</f>
        <v>#REF!</v>
      </c>
      <c r="C104" t="e">
        <f t="shared" si="60"/>
        <v>#REF!</v>
      </c>
      <c r="E104" t="e">
        <f>IF(#REF!="","",SUM(#REF!))</f>
        <v>#REF!</v>
      </c>
      <c r="F104" t="e">
        <f t="array" ref="F104">IF(#REF!="","",SUM($E104:INDEX(E104:$E$208,MATCH(TRUE,INDEX($E104:$E$208="",0),0))))</f>
        <v>#REF!</v>
      </c>
      <c r="G104" t="e">
        <f t="shared" si="61"/>
        <v>#REF!</v>
      </c>
      <c r="I104" t="e">
        <f>IF(#REF!="","",SUM(#REF!))</f>
        <v>#REF!</v>
      </c>
      <c r="J104" t="e">
        <f t="array" ref="J104">IF(#REF!="","",SUM(I104:INDEX(I104:I310,MATCH(TRUE,INDEX(I104:I310="",0),0))))</f>
        <v>#REF!</v>
      </c>
      <c r="K104" t="e">
        <f t="shared" si="62"/>
        <v>#REF!</v>
      </c>
      <c r="M104" t="e">
        <f>IF(#REF!="","",SUM(#REF!))</f>
        <v>#REF!</v>
      </c>
      <c r="N104" t="e">
        <f t="array" ref="N104">IF(#REF!="","",SUM(M104:INDEX(M104:M310,MATCH(TRUE,INDEX(M104:M310="",0),0))))</f>
        <v>#REF!</v>
      </c>
      <c r="O104" t="e">
        <f t="shared" si="63"/>
        <v>#REF!</v>
      </c>
      <c r="Q104" t="e">
        <f>IF(#REF!="","",SUM(#REF!))</f>
        <v>#REF!</v>
      </c>
      <c r="R104" t="e">
        <f t="array" ref="R104">IF(#REF!="","",SUM(Q104:INDEX(Q104:Q310,MATCH(TRUE,INDEX(Q104:Q310="",0),0))))</f>
        <v>#REF!</v>
      </c>
      <c r="S104" t="e">
        <f t="shared" si="64"/>
        <v>#REF!</v>
      </c>
      <c r="U104" t="e">
        <f>IF(#REF!="","",SUM(#REF!))</f>
        <v>#REF!</v>
      </c>
      <c r="V104" t="e">
        <f t="array" ref="V104">IF(#REF!="","",SUM(U104:INDEX(U104:U310,MATCH(TRUE,INDEX(U104:U310="",0),0))))</f>
        <v>#REF!</v>
      </c>
      <c r="W104" t="e">
        <f t="shared" si="65"/>
        <v>#REF!</v>
      </c>
      <c r="Y104" t="e">
        <f>IF(#REF!="","",SUM(#REF!))</f>
        <v>#REF!</v>
      </c>
      <c r="Z104" t="e">
        <f t="array" ref="Z104">IF(#REF!="","",SUM(Y104:INDEX(Y104:Y310,MATCH(TRUE,INDEX(Y104:Y310="",0),0))))</f>
        <v>#REF!</v>
      </c>
      <c r="AA104" t="e">
        <f t="shared" si="66"/>
        <v>#REF!</v>
      </c>
      <c r="AC104" t="e">
        <f>IF(#REF!="","",SUM(#REF!))</f>
        <v>#REF!</v>
      </c>
      <c r="AD104" t="e">
        <f t="array" ref="AD104">IF(#REF!="","",SUM(AC104:INDEX(AC104:AC310,MATCH(TRUE,INDEX(AC104:AC310="",0),0))))</f>
        <v>#REF!</v>
      </c>
      <c r="AE104" t="e">
        <f t="shared" si="67"/>
        <v>#REF!</v>
      </c>
      <c r="AG104" t="e">
        <f>IF(#REF!="","",SUM(#REF!))</f>
        <v>#REF!</v>
      </c>
      <c r="AH104" t="e">
        <f t="array" ref="AH104">IF(#REF!="","",SUM(AG104:INDEX(AG104:AG310,MATCH(TRUE,INDEX(AG104:AG310="",0),0))))</f>
        <v>#REF!</v>
      </c>
      <c r="AI104" t="e">
        <f t="shared" si="68"/>
        <v>#REF!</v>
      </c>
      <c r="AK104" t="e">
        <f>IF(#REF!="","",SUM(#REF!))</f>
        <v>#REF!</v>
      </c>
      <c r="AL104" t="e">
        <f t="array" ref="AL104">IF(#REF!="","",SUM(AK104:INDEX(AK104:AK310,MATCH(TRUE,INDEX(AK104:AK310="",0),0))))</f>
        <v>#REF!</v>
      </c>
      <c r="AM104" t="e">
        <f t="shared" si="69"/>
        <v>#REF!</v>
      </c>
      <c r="AO104" t="e">
        <f>IF(#REF!="","",SUM(#REF!))</f>
        <v>#REF!</v>
      </c>
      <c r="AP104" t="e">
        <f t="array" ref="AP104">IF(#REF!="","",SUM(AO104:INDEX(AO104:AO310,MATCH(TRUE,INDEX(AO104:AO310="",0),0))))</f>
        <v>#REF!</v>
      </c>
      <c r="AQ104" t="e">
        <f t="shared" si="70"/>
        <v>#REF!</v>
      </c>
      <c r="AS104" t="e">
        <f>IF(#REF!="","",SUM(#REF!))</f>
        <v>#REF!</v>
      </c>
      <c r="AT104" t="e">
        <f t="array" ref="AT104">IF(#REF!="","",SUM(AS104:INDEX(AS104:AS310,MATCH(TRUE,INDEX(AS104:AS310="",0),0))))</f>
        <v>#REF!</v>
      </c>
      <c r="AU104" t="e">
        <f t="shared" si="71"/>
        <v>#REF!</v>
      </c>
      <c r="AW104" t="e">
        <f>IF(#REF!="","",SUM(#REF!))</f>
        <v>#REF!</v>
      </c>
      <c r="AX104" t="e">
        <f t="array" ref="AX104">IF(#REF!="","",SUM(AW104:INDEX(AW104:AW310,MATCH(TRUE,INDEX(AW104:AW310="",0),0))))</f>
        <v>#REF!</v>
      </c>
      <c r="AY104" t="e">
        <f t="shared" si="72"/>
        <v>#REF!</v>
      </c>
      <c r="BA104" t="e">
        <f>IF(#REF!="","",SUM(#REF!))</f>
        <v>#REF!</v>
      </c>
      <c r="BB104" t="e">
        <f t="array" ref="BB104">IF(#REF!="","",SUM(BA104:INDEX(BA104:BA310,MATCH(TRUE,INDEX(BA104:BA310="",0),0))))</f>
        <v>#REF!</v>
      </c>
      <c r="BC104" t="e">
        <f t="shared" si="73"/>
        <v>#REF!</v>
      </c>
      <c r="BE104" t="e">
        <f>IF(#REF!="","",SUM(#REF!))</f>
        <v>#REF!</v>
      </c>
      <c r="BF104" t="e">
        <f t="array" ref="BF104">IF(#REF!="","",SUM(BE104:INDEX(BE104:BE310,MATCH(TRUE,INDEX(BE104:BE310="",0),0))))</f>
        <v>#REF!</v>
      </c>
      <c r="BG104" t="e">
        <f t="shared" si="74"/>
        <v>#REF!</v>
      </c>
      <c r="BI104" t="e">
        <f>IF(#REF!="","",SUM(#REF!))</f>
        <v>#REF!</v>
      </c>
      <c r="BJ104" t="e">
        <f t="array" ref="BJ104">IF(#REF!="","",SUM(BI104:INDEX(BI104:BI310,MATCH(TRUE,INDEX(BI104:BI310="",0),0))))</f>
        <v>#REF!</v>
      </c>
      <c r="BK104" t="e">
        <f t="shared" si="75"/>
        <v>#REF!</v>
      </c>
      <c r="BM104" t="e">
        <f>IF(#REF!="","",SUM(#REF!))</f>
        <v>#REF!</v>
      </c>
      <c r="BN104" t="e">
        <f t="array" ref="BN104">IF(#REF!="","",SUM(BM104:INDEX(BM104:BM310,MATCH(TRUE,INDEX(BM104:BM310="",0),0))))</f>
        <v>#REF!</v>
      </c>
      <c r="BO104" t="e">
        <f t="shared" si="76"/>
        <v>#REF!</v>
      </c>
      <c r="BQ104" t="e">
        <f>IF(#REF!="","",SUM(#REF!))</f>
        <v>#REF!</v>
      </c>
      <c r="BR104" t="e">
        <f t="array" ref="BR104">IF(#REF!="","",SUM(BQ104:INDEX(BQ104:BQ310,MATCH(TRUE,INDEX(BQ104:BQ310="",0),0))))</f>
        <v>#REF!</v>
      </c>
      <c r="BS104" t="e">
        <f t="shared" si="77"/>
        <v>#REF!</v>
      </c>
      <c r="BU104" t="e">
        <f>IF(#REF!="","",SUM(#REF!))</f>
        <v>#REF!</v>
      </c>
      <c r="BV104" t="e">
        <f t="array" ref="BV104">IF(#REF!="","",SUM(BU104:INDEX(BU104:BU310,MATCH(TRUE,INDEX(BU104:BU310="",0),0))))</f>
        <v>#REF!</v>
      </c>
      <c r="BW104" t="e">
        <f t="shared" si="78"/>
        <v>#REF!</v>
      </c>
      <c r="BY104" t="e">
        <f>IF(#REF!="","",SUM(#REF!))</f>
        <v>#REF!</v>
      </c>
      <c r="BZ104" t="e">
        <f t="array" ref="BZ104">IF(#REF!="","",SUM(BY104:INDEX(BY104:BY310,MATCH(TRUE,INDEX(BY104:BY310="",0),0))))</f>
        <v>#REF!</v>
      </c>
      <c r="CA104" t="e">
        <f t="shared" si="79"/>
        <v>#REF!</v>
      </c>
      <c r="CC104" t="e">
        <f>IF(#REF!="","",SUM(#REF!))</f>
        <v>#REF!</v>
      </c>
      <c r="CD104" t="e">
        <f t="array" ref="CD104">IF(#REF!="","",SUM(CC104:INDEX(CC104:CC310,MATCH(TRUE,INDEX(CC104:CC310="",0),0))))</f>
        <v>#REF!</v>
      </c>
      <c r="CE104" t="e">
        <f t="shared" si="40"/>
        <v>#REF!</v>
      </c>
      <c r="CF104" t="str">
        <f t="array" ref="CF104">IFERROR(INDEX($CE$2:$CE$208,SMALL(IF(1-($CE$2:$CE$208=""),IF(1-(#REF!:#REF!&lt;&gt;""),ROW($CE$2:$CE$208)-ROW($CE$2)+1)), ROWS(#REF!:#REF!))),"")</f>
        <v/>
      </c>
      <c r="CG104" t="e">
        <f>IF(#REF!="","",SUM(#REF!))</f>
        <v>#REF!</v>
      </c>
      <c r="CH104" t="e">
        <f t="array" ref="CH104">IF(#REF!="","",SUM(CG104:INDEX(CG104:CG310,MATCH(TRUE,INDEX(CG104:CG310="",0),0))))</f>
        <v>#REF!</v>
      </c>
      <c r="CI104" t="e">
        <f t="shared" si="41"/>
        <v>#REF!</v>
      </c>
      <c r="CJ104" t="str">
        <f t="array" ref="CJ104">IFERROR(INDEX($CI$2:$CI$208,SMALL(IF(1-($CI$2:$CI$208=""),IF(1-(#REF!:#REF!&lt;&gt;""),ROW($CI$2:$CI$208)-ROW($CI$2)+1)), ROWS(#REF!:#REF!))),"")</f>
        <v/>
      </c>
      <c r="CK104" t="e">
        <f>IF(#REF!="","",SUM(#REF!))</f>
        <v>#REF!</v>
      </c>
      <c r="CL104" t="e">
        <f t="array" ref="CL104">IF(#REF!="","",SUM(CK104:INDEX(CK104:CK310,MATCH(TRUE,INDEX(CK104:CK310="",0),0))))</f>
        <v>#REF!</v>
      </c>
      <c r="CM104" t="e">
        <f t="shared" si="42"/>
        <v>#REF!</v>
      </c>
      <c r="CN104" t="str">
        <f t="array" ref="CN104">IFERROR(INDEX($CM$2:$CM$208,SMALL(IF(1-($CM$2:$CM$208=""),IF(1-(#REF!:#REF!&lt;&gt;""),ROW($CM$2:$CM$208)-ROW($CM$2)+1)), ROWS(#REF!:#REF!))),"")</f>
        <v/>
      </c>
      <c r="CO104" t="e">
        <f>IF(#REF!="","",SUM(#REF!))</f>
        <v>#REF!</v>
      </c>
      <c r="CP104" t="e">
        <f t="array" ref="CP104">IF(#REF!="","",SUM(CO104:INDEX(CO104:CO310,MATCH(TRUE,INDEX(CO104:CO310="",0),0))))</f>
        <v>#REF!</v>
      </c>
      <c r="CQ104" t="e">
        <f t="shared" si="43"/>
        <v>#REF!</v>
      </c>
      <c r="CR104" t="str">
        <f t="array" ref="CR104">IFERROR(INDEX($CQ$2:$CQ$208,SMALL(IF(1-($CQ$2:$CQ$208=""),IF(1-(#REF!:#REF!&lt;&gt;""),ROW($CQ$2:$CQ$208)-ROW($CQ$2)+1)), ROWS(#REF!:#REF!))),"")</f>
        <v/>
      </c>
      <c r="CS104" t="e">
        <f>IF(#REF!="","",SUM(#REF!))</f>
        <v>#REF!</v>
      </c>
      <c r="CT104" t="e">
        <f t="array" ref="CT104">IF(#REF!="","",SUM(CS104:INDEX(CS104:CS310,MATCH(TRUE,INDEX(CS104:CS310="",0),0))))</f>
        <v>#REF!</v>
      </c>
      <c r="CU104" t="e">
        <f t="shared" si="44"/>
        <v>#REF!</v>
      </c>
      <c r="CV104" t="str">
        <f t="array" ref="CV104">IFERROR(INDEX($CU$2:$CU$208,SMALL(IF(1-($CU$2:$CU$208=""),IF(1-(#REF!:#REF!&lt;&gt;""),ROW($CU$2:$CU$208)-ROW($CU$2)+1)), ROWS(#REF!:#REF!))),"")</f>
        <v/>
      </c>
      <c r="CW104" t="e">
        <f>IF(#REF!="","",SUM(#REF!))</f>
        <v>#REF!</v>
      </c>
      <c r="CX104" t="e">
        <f t="array" ref="CX104">IF(#REF!="","",SUM(CW104:INDEX(CW104:CW310,MATCH(TRUE,INDEX(CW104:CW310="",0),0))))</f>
        <v>#REF!</v>
      </c>
      <c r="CY104" t="e">
        <f t="shared" si="45"/>
        <v>#REF!</v>
      </c>
      <c r="CZ104" t="str">
        <f t="array" ref="CZ104">IFERROR(INDEX($CY$2:$CY$208,SMALL(IF(1-($CY$2:$CY$208=""),IF(1-(#REF!:#REF!&lt;&gt;""),ROW($CY$2:$CY$208)-ROW($CY$2)+1)), ROWS(#REF!:#REF!))),"")</f>
        <v/>
      </c>
      <c r="DA104" t="e">
        <f>IF(#REF!="","",SUM(#REF!))</f>
        <v>#REF!</v>
      </c>
      <c r="DB104" t="e">
        <f t="array" ref="DB104">IF(#REF!="","",SUM(DA104:INDEX(DA104:DA310,MATCH(TRUE,INDEX(DA104:DA310="",0),0))))</f>
        <v>#REF!</v>
      </c>
      <c r="DC104" t="e">
        <f t="shared" si="46"/>
        <v>#REF!</v>
      </c>
      <c r="DD104" t="str">
        <f t="array" ref="DD104">IFERROR(INDEX($DC$2:$DC$208,SMALL(IF(1-($DC$2:$DC$208=""),IF(1-(#REF!:#REF!&lt;&gt;""),ROW($DC$2:$DC$208)-ROW($DC$2)+1)), ROWS(#REF!:#REF!))),"")</f>
        <v/>
      </c>
      <c r="DE104" t="e">
        <f>IF(#REF!="","",SUM(#REF!))</f>
        <v>#REF!</v>
      </c>
      <c r="DF104" t="e">
        <f t="array" ref="DF104">IF(#REF!="","",SUM(DE104:INDEX(DE104:DE310,MATCH(TRUE,INDEX(DE104:DE310="",0),0))))</f>
        <v>#REF!</v>
      </c>
      <c r="DG104" t="e">
        <f t="shared" si="47"/>
        <v>#REF!</v>
      </c>
      <c r="DH104" t="str">
        <f t="array" ref="DH104">IFERROR(INDEX($DG$2:$DG$208,SMALL(IF(1-($DG$2:$DG$208=""),IF(1-(#REF!:#REF!&lt;&gt;""),ROW($DG$2:$DG$208)-ROW($DG$2)+1)), ROWS(#REF!:#REF!))),"")</f>
        <v/>
      </c>
      <c r="DI104" t="e">
        <f>IF(#REF!="","",SUM(#REF!))</f>
        <v>#REF!</v>
      </c>
      <c r="DJ104" t="e">
        <f t="array" ref="DJ104">IF(#REF!="","",SUM(DI104:INDEX(DI104:DI310,MATCH(TRUE,INDEX(DI104:DI310="",0),0))))</f>
        <v>#REF!</v>
      </c>
      <c r="DK104" t="e">
        <f t="shared" si="48"/>
        <v>#REF!</v>
      </c>
      <c r="DL104" t="str">
        <f t="array" ref="DL104">IFERROR(INDEX($DK$2:$DK$208,SMALL(IF(1-($DK$2:$DK$208=""),IF(1-(#REF!:#REF!&lt;&gt;""),ROW($DK$2:$DK$208)-ROW($DK$2)+1)), ROWS(#REF!:#REF!))),"")</f>
        <v/>
      </c>
      <c r="DM104" t="e">
        <f>IF(#REF!="","",SUM(#REF!))</f>
        <v>#REF!</v>
      </c>
      <c r="DN104" t="e">
        <f t="array" ref="DN104">IF(#REF!="","",SUM(DM104:INDEX(DM104:DM310,MATCH(TRUE,INDEX(DM104:DM310="",0),0))))</f>
        <v>#REF!</v>
      </c>
      <c r="DO104" t="e">
        <f t="shared" si="49"/>
        <v>#REF!</v>
      </c>
      <c r="DP104" t="str">
        <f t="array" ref="DP104">IFERROR(INDEX($DO$2:$DO$208,SMALL(IF(1-($DO$2:$DO$208=""),IF(1-(#REF!:#REF!&lt;&gt;""),ROW($DO$2:$DO$208)-ROW($DO$2)+1)), ROWS(#REF!:#REF!))),"")</f>
        <v/>
      </c>
      <c r="DQ104" t="e">
        <f>IF(#REF!="","",SUM(#REF!))</f>
        <v>#REF!</v>
      </c>
      <c r="DR104" t="e">
        <f t="array" ref="DR104">IF(#REF!="","",SUM(DQ104:INDEX(DQ104:DQ310,MATCH(TRUE,INDEX(DQ104:DQ310="",0),0))))</f>
        <v>#REF!</v>
      </c>
      <c r="DS104" t="e">
        <f t="shared" si="50"/>
        <v>#REF!</v>
      </c>
      <c r="DT104" t="str">
        <f t="array" ref="DT104">IFERROR(INDEX($DS$2:$DS$208,SMALL(IF(1-($DS$2:$DS$208=""),IF(1-(#REF!:#REF!&lt;&gt;""),ROW($DS$2:$DS$208)-ROW($DS$2)+1)), ROWS(#REF!:#REF!))),"")</f>
        <v/>
      </c>
      <c r="DU104" t="e">
        <f>IF(#REF!="","",SUM(#REF!))</f>
        <v>#REF!</v>
      </c>
      <c r="DV104" t="e">
        <f t="array" ref="DV104">IF(#REF!="","",SUM(DU104:INDEX(DU104:DU310,MATCH(TRUE,INDEX(DU104:DU310="",0),0))))</f>
        <v>#REF!</v>
      </c>
      <c r="DW104" t="e">
        <f t="shared" si="51"/>
        <v>#REF!</v>
      </c>
      <c r="DX104" t="str">
        <f t="array" ref="DX104">IFERROR(INDEX($DW$2:$DW$208,SMALL(IF(1-($DW$2:$DW$208=""),IF(1-(#REF!:#REF!&lt;&gt;""),ROW($DW$2:$DW$208)-ROW($DW$2)+1)), ROWS(#REF!:#REF!))),"")</f>
        <v/>
      </c>
      <c r="DY104" t="e">
        <f>IF(#REF!="","",SUM(#REF!))</f>
        <v>#REF!</v>
      </c>
      <c r="DZ104" t="e">
        <f t="array" ref="DZ104">IF(#REF!="","",SUM(DY104:INDEX(DY104:DY310,MATCH(TRUE,INDEX(DY104:DY310="",0),0))))</f>
        <v>#REF!</v>
      </c>
      <c r="EA104" t="e">
        <f t="shared" si="52"/>
        <v>#REF!</v>
      </c>
      <c r="EB104" t="str">
        <f t="array" ref="EB104">IFERROR(INDEX($EA$2:$EA$208,SMALL(IF(1-($EA$2:$EA$208=""),IF(1-(#REF!:#REF!&lt;&gt;""),ROW($EA$2:$EA$208)-ROW($EA$2)+1)), ROWS(#REF!:#REF!))),"")</f>
        <v/>
      </c>
      <c r="EC104" t="e">
        <f>IF(#REF!="","",SUM(#REF!))</f>
        <v>#REF!</v>
      </c>
      <c r="ED104" t="e">
        <f t="array" ref="ED104">IF(#REF!="","",SUM(EC104:INDEX(EC104:EC310,MATCH(TRUE,INDEX(EC104:EC310="",0),0))))</f>
        <v>#REF!</v>
      </c>
      <c r="EE104" t="e">
        <f t="shared" si="53"/>
        <v>#REF!</v>
      </c>
      <c r="EF104" t="str">
        <f t="array" ref="EF104">IFERROR(INDEX($EE$2:$EE$208,SMALL(IF(1-($EE$2:$EE$208=""),IF(1-(#REF!:#REF!&lt;&gt;""),ROW($EE$2:$EE$208)-ROW($EE$2)+1)), ROWS(#REF!:#REF!))),"")</f>
        <v/>
      </c>
      <c r="EG104" t="e">
        <f>IF(#REF!="","",SUM(#REF!))</f>
        <v>#REF!</v>
      </c>
      <c r="EH104" t="e">
        <f t="array" ref="EH104">IF(#REF!="","",SUM(EG104:INDEX(EG104:EG310,MATCH(TRUE,INDEX(EG104:EG310="",0),0))))</f>
        <v>#REF!</v>
      </c>
      <c r="EI104" t="e">
        <f t="shared" si="54"/>
        <v>#REF!</v>
      </c>
      <c r="EJ104" t="str">
        <f t="array" ref="EJ104">IFERROR(INDEX($EI$2:$EI$208,SMALL(IF(1-($EI$2:$EI$208=""),IF(1-(#REF!:#REF!&lt;&gt;""),ROW($EI$2:$EI$208)-ROW($EI$2)+1)), ROWS(#REF!:#REF!))),"")</f>
        <v/>
      </c>
      <c r="EK104" t="e">
        <f>IF(#REF!="","",SUM(#REF!))</f>
        <v>#REF!</v>
      </c>
      <c r="EL104" t="e">
        <f t="array" ref="EL104">IF(#REF!="","",SUM(EK104:INDEX(EK104:EK310,MATCH(TRUE,INDEX(EK104:EK310="",0),0))))</f>
        <v>#REF!</v>
      </c>
      <c r="EM104" t="e">
        <f t="shared" si="55"/>
        <v>#REF!</v>
      </c>
      <c r="EN104" t="str">
        <f t="array" ref="EN104">IFERROR(INDEX($EM$2:$EM$208,SMALL(IF(1-($EM$2:$EM$208=""),IF(1-(#REF!:#REF!&lt;&gt;""),ROW($EM$2:$EM$208)-ROW($EM$2)+1)), ROWS(#REF!:#REF!))),"")</f>
        <v/>
      </c>
      <c r="EO104" t="e">
        <f>IF(#REF!="","",SUM(#REF!))</f>
        <v>#REF!</v>
      </c>
      <c r="EP104" t="e">
        <f t="array" ref="EP104">IF(#REF!="","",SUM(EO104:INDEX(EO104:EO310,MATCH(TRUE,INDEX(EO104:EO310="",0),0))))</f>
        <v>#REF!</v>
      </c>
      <c r="EQ104" t="e">
        <f t="shared" si="56"/>
        <v>#REF!</v>
      </c>
      <c r="ER104" t="str">
        <f t="array" ref="ER104">IFERROR(INDEX($EQ$2:$EQ$208,SMALL(IF(1-($EQ$2:$EQ$208=""),IF(1-(#REF!:#REF!&lt;&gt;""),ROW($EQ$2:$EQ$208)-ROW($EQ$2)+1)), ROWS(#REF!:#REF!))),"")</f>
        <v/>
      </c>
      <c r="ES104" t="e">
        <f>IF(#REF!="","",SUM(#REF!))</f>
        <v>#REF!</v>
      </c>
      <c r="ET104" t="e">
        <f t="array" ref="ET104">IF(#REF!="","",SUM(ES104:INDEX(ES104:ES310,MATCH(TRUE,INDEX(ES104:ES310="",0),0))))</f>
        <v>#REF!</v>
      </c>
      <c r="EU104" t="e">
        <f t="shared" si="57"/>
        <v>#REF!</v>
      </c>
      <c r="EV104" t="str">
        <f t="array" ref="EV104">IFERROR(INDEX($EU$2:$EU$208,SMALL(IF(1-($EU$2:$EU$208=""),IF(1-(#REF!:#REF!&lt;&gt;""),ROW($EU$2:$EU$208)-ROW($EU$2)+1)), ROWS(#REF!:#REF!))),"")</f>
        <v/>
      </c>
      <c r="EW104" t="e">
        <f>IF(#REF!="","",SUM(#REF!))</f>
        <v>#REF!</v>
      </c>
      <c r="EX104" t="e">
        <f t="array" ref="EX104">IF(#REF!="","",SUM(EW104:INDEX(EW104:EW310,MATCH(TRUE,INDEX(EW104:EW310="",0),0))))</f>
        <v>#REF!</v>
      </c>
      <c r="EY104" t="e">
        <f t="shared" si="58"/>
        <v>#REF!</v>
      </c>
      <c r="EZ104" t="str">
        <f t="array" ref="EZ104">IFERROR(INDEX($EY$2:$EY$208,SMALL(IF(1-($EY$2:$EY$208=""),IF(1-(#REF!:#REF!&lt;&gt;""),ROW($EY$2:$EY$208)-ROW($EY$2)+1)), ROWS(#REF!:#REF!))),"")</f>
        <v/>
      </c>
      <c r="FA104" t="e">
        <f>IF(#REF!="","",SUM(#REF!))</f>
        <v>#REF!</v>
      </c>
      <c r="FB104" t="e">
        <f t="array" ref="FB104">IF(#REF!="","",SUM(FA104:INDEX(FA104:FA310,MATCH(TRUE,INDEX(FA104:FA310="",0),0))))</f>
        <v>#REF!</v>
      </c>
      <c r="FC104" t="e">
        <f t="shared" si="59"/>
        <v>#REF!</v>
      </c>
      <c r="FD104" t="str">
        <f t="array" ref="FD104">IFERROR(INDEX($FC$2:$FC$208,SMALL(IF(1-($FC$2:$FC$208=""),IF(1-(#REF!:#REF!&lt;&gt;""),ROW($FC$2:$FC$208)-ROW($FC$2)+1)), ROWS(#REF!:#REF!))),"")</f>
        <v/>
      </c>
    </row>
    <row r="105" spans="1:160" x14ac:dyDescent="0.25">
      <c r="A105" t="e">
        <f>IF(#REF!="","",SUM(#REF!))</f>
        <v>#REF!</v>
      </c>
      <c r="B105" t="e">
        <f t="array" ref="B105">IF(#REF!="","",SUM($A105:INDEX(A105:$A$208,MATCH(TRUE,INDEX($A105:$A$208="",0),0))))</f>
        <v>#REF!</v>
      </c>
      <c r="C105" t="e">
        <f t="shared" si="60"/>
        <v>#REF!</v>
      </c>
      <c r="E105" t="e">
        <f>IF(#REF!="","",SUM(#REF!))</f>
        <v>#REF!</v>
      </c>
      <c r="F105" t="e">
        <f t="array" ref="F105">IF(#REF!="","",SUM($E105:INDEX(E105:$E$208,MATCH(TRUE,INDEX($E105:$E$208="",0),0))))</f>
        <v>#REF!</v>
      </c>
      <c r="G105" t="e">
        <f t="shared" si="61"/>
        <v>#REF!</v>
      </c>
      <c r="I105" t="e">
        <f>IF(#REF!="","",SUM(#REF!))</f>
        <v>#REF!</v>
      </c>
      <c r="J105" t="e">
        <f t="array" ref="J105">IF(#REF!="","",SUM(I105:INDEX(I105:I311,MATCH(TRUE,INDEX(I105:I311="",0),0))))</f>
        <v>#REF!</v>
      </c>
      <c r="K105" t="e">
        <f t="shared" si="62"/>
        <v>#REF!</v>
      </c>
      <c r="M105" t="e">
        <f>IF(#REF!="","",SUM(#REF!))</f>
        <v>#REF!</v>
      </c>
      <c r="N105" t="e">
        <f t="array" ref="N105">IF(#REF!="","",SUM(M105:INDEX(M105:M311,MATCH(TRUE,INDEX(M105:M311="",0),0))))</f>
        <v>#REF!</v>
      </c>
      <c r="O105" t="e">
        <f t="shared" si="63"/>
        <v>#REF!</v>
      </c>
      <c r="Q105" t="e">
        <f>IF(#REF!="","",SUM(#REF!))</f>
        <v>#REF!</v>
      </c>
      <c r="R105" t="e">
        <f t="array" ref="R105">IF(#REF!="","",SUM(Q105:INDEX(Q105:Q311,MATCH(TRUE,INDEX(Q105:Q311="",0),0))))</f>
        <v>#REF!</v>
      </c>
      <c r="S105" t="e">
        <f t="shared" si="64"/>
        <v>#REF!</v>
      </c>
      <c r="U105" t="e">
        <f>IF(#REF!="","",SUM(#REF!))</f>
        <v>#REF!</v>
      </c>
      <c r="V105" t="e">
        <f t="array" ref="V105">IF(#REF!="","",SUM(U105:INDEX(U105:U311,MATCH(TRUE,INDEX(U105:U311="",0),0))))</f>
        <v>#REF!</v>
      </c>
      <c r="W105" t="e">
        <f t="shared" si="65"/>
        <v>#REF!</v>
      </c>
      <c r="Y105" t="e">
        <f>IF(#REF!="","",SUM(#REF!))</f>
        <v>#REF!</v>
      </c>
      <c r="Z105" t="e">
        <f t="array" ref="Z105">IF(#REF!="","",SUM(Y105:INDEX(Y105:Y311,MATCH(TRUE,INDEX(Y105:Y311="",0),0))))</f>
        <v>#REF!</v>
      </c>
      <c r="AA105" t="e">
        <f t="shared" si="66"/>
        <v>#REF!</v>
      </c>
      <c r="AC105" t="e">
        <f>IF(#REF!="","",SUM(#REF!))</f>
        <v>#REF!</v>
      </c>
      <c r="AD105" t="e">
        <f t="array" ref="AD105">IF(#REF!="","",SUM(AC105:INDEX(AC105:AC311,MATCH(TRUE,INDEX(AC105:AC311="",0),0))))</f>
        <v>#REF!</v>
      </c>
      <c r="AE105" t="e">
        <f t="shared" si="67"/>
        <v>#REF!</v>
      </c>
      <c r="AG105" t="e">
        <f>IF(#REF!="","",SUM(#REF!))</f>
        <v>#REF!</v>
      </c>
      <c r="AH105" t="e">
        <f t="array" ref="AH105">IF(#REF!="","",SUM(AG105:INDEX(AG105:AG311,MATCH(TRUE,INDEX(AG105:AG311="",0),0))))</f>
        <v>#REF!</v>
      </c>
      <c r="AI105" t="e">
        <f t="shared" si="68"/>
        <v>#REF!</v>
      </c>
      <c r="AK105" t="e">
        <f>IF(#REF!="","",SUM(#REF!))</f>
        <v>#REF!</v>
      </c>
      <c r="AL105" t="e">
        <f t="array" ref="AL105">IF(#REF!="","",SUM(AK105:INDEX(AK105:AK311,MATCH(TRUE,INDEX(AK105:AK311="",0),0))))</f>
        <v>#REF!</v>
      </c>
      <c r="AM105" t="e">
        <f t="shared" si="69"/>
        <v>#REF!</v>
      </c>
      <c r="AO105" t="e">
        <f>IF(#REF!="","",SUM(#REF!))</f>
        <v>#REF!</v>
      </c>
      <c r="AP105" t="e">
        <f t="array" ref="AP105">IF(#REF!="","",SUM(AO105:INDEX(AO105:AO311,MATCH(TRUE,INDEX(AO105:AO311="",0),0))))</f>
        <v>#REF!</v>
      </c>
      <c r="AQ105" t="e">
        <f t="shared" si="70"/>
        <v>#REF!</v>
      </c>
      <c r="AS105" t="e">
        <f>IF(#REF!="","",SUM(#REF!))</f>
        <v>#REF!</v>
      </c>
      <c r="AT105" t="e">
        <f t="array" ref="AT105">IF(#REF!="","",SUM(AS105:INDEX(AS105:AS311,MATCH(TRUE,INDEX(AS105:AS311="",0),0))))</f>
        <v>#REF!</v>
      </c>
      <c r="AU105" t="e">
        <f t="shared" si="71"/>
        <v>#REF!</v>
      </c>
      <c r="AW105" t="e">
        <f>IF(#REF!="","",SUM(#REF!))</f>
        <v>#REF!</v>
      </c>
      <c r="AX105" t="e">
        <f t="array" ref="AX105">IF(#REF!="","",SUM(AW105:INDEX(AW105:AW311,MATCH(TRUE,INDEX(AW105:AW311="",0),0))))</f>
        <v>#REF!</v>
      </c>
      <c r="AY105" t="e">
        <f t="shared" si="72"/>
        <v>#REF!</v>
      </c>
      <c r="BA105" t="e">
        <f>IF(#REF!="","",SUM(#REF!))</f>
        <v>#REF!</v>
      </c>
      <c r="BB105" t="e">
        <f t="array" ref="BB105">IF(#REF!="","",SUM(BA105:INDEX(BA105:BA311,MATCH(TRUE,INDEX(BA105:BA311="",0),0))))</f>
        <v>#REF!</v>
      </c>
      <c r="BC105" t="e">
        <f t="shared" si="73"/>
        <v>#REF!</v>
      </c>
      <c r="BE105" t="e">
        <f>IF(#REF!="","",SUM(#REF!))</f>
        <v>#REF!</v>
      </c>
      <c r="BF105" t="e">
        <f t="array" ref="BF105">IF(#REF!="","",SUM(BE105:INDEX(BE105:BE311,MATCH(TRUE,INDEX(BE105:BE311="",0),0))))</f>
        <v>#REF!</v>
      </c>
      <c r="BG105" t="e">
        <f t="shared" si="74"/>
        <v>#REF!</v>
      </c>
      <c r="BI105" t="e">
        <f>IF(#REF!="","",SUM(#REF!))</f>
        <v>#REF!</v>
      </c>
      <c r="BJ105" t="e">
        <f t="array" ref="BJ105">IF(#REF!="","",SUM(BI105:INDEX(BI105:BI311,MATCH(TRUE,INDEX(BI105:BI311="",0),0))))</f>
        <v>#REF!</v>
      </c>
      <c r="BK105" t="e">
        <f t="shared" si="75"/>
        <v>#REF!</v>
      </c>
      <c r="BM105" t="e">
        <f>IF(#REF!="","",SUM(#REF!))</f>
        <v>#REF!</v>
      </c>
      <c r="BN105" t="e">
        <f t="array" ref="BN105">IF(#REF!="","",SUM(BM105:INDEX(BM105:BM311,MATCH(TRUE,INDEX(BM105:BM311="",0),0))))</f>
        <v>#REF!</v>
      </c>
      <c r="BO105" t="e">
        <f t="shared" si="76"/>
        <v>#REF!</v>
      </c>
      <c r="BQ105" t="e">
        <f>IF(#REF!="","",SUM(#REF!))</f>
        <v>#REF!</v>
      </c>
      <c r="BR105" t="e">
        <f t="array" ref="BR105">IF(#REF!="","",SUM(BQ105:INDEX(BQ105:BQ311,MATCH(TRUE,INDEX(BQ105:BQ311="",0),0))))</f>
        <v>#REF!</v>
      </c>
      <c r="BS105" t="e">
        <f t="shared" si="77"/>
        <v>#REF!</v>
      </c>
      <c r="BU105" t="e">
        <f>IF(#REF!="","",SUM(#REF!))</f>
        <v>#REF!</v>
      </c>
      <c r="BV105" t="e">
        <f t="array" ref="BV105">IF(#REF!="","",SUM(BU105:INDEX(BU105:BU311,MATCH(TRUE,INDEX(BU105:BU311="",0),0))))</f>
        <v>#REF!</v>
      </c>
      <c r="BW105" t="e">
        <f t="shared" si="78"/>
        <v>#REF!</v>
      </c>
      <c r="BY105" t="e">
        <f>IF(#REF!="","",SUM(#REF!))</f>
        <v>#REF!</v>
      </c>
      <c r="BZ105" t="e">
        <f t="array" ref="BZ105">IF(#REF!="","",SUM(BY105:INDEX(BY105:BY311,MATCH(TRUE,INDEX(BY105:BY311="",0),0))))</f>
        <v>#REF!</v>
      </c>
      <c r="CA105" t="e">
        <f t="shared" si="79"/>
        <v>#REF!</v>
      </c>
      <c r="CC105" t="e">
        <f>IF(#REF!="","",SUM(#REF!))</f>
        <v>#REF!</v>
      </c>
      <c r="CD105" t="e">
        <f t="array" ref="CD105">IF(#REF!="","",SUM(CC105:INDEX(CC105:CC311,MATCH(TRUE,INDEX(CC105:CC311="",0),0))))</f>
        <v>#REF!</v>
      </c>
      <c r="CE105" t="e">
        <f t="shared" si="40"/>
        <v>#REF!</v>
      </c>
      <c r="CF105" t="str">
        <f t="array" ref="CF105">IFERROR(INDEX($CE$2:$CE$208,SMALL(IF(1-($CE$2:$CE$208=""),IF(1-(#REF!:#REF!&lt;&gt;""),ROW($CE$2:$CE$208)-ROW($CE$2)+1)), ROWS(#REF!:#REF!))),"")</f>
        <v/>
      </c>
      <c r="CG105" t="e">
        <f>IF(#REF!="","",SUM(#REF!))</f>
        <v>#REF!</v>
      </c>
      <c r="CH105" t="e">
        <f t="array" ref="CH105">IF(#REF!="","",SUM(CG105:INDEX(CG105:CG311,MATCH(TRUE,INDEX(CG105:CG311="",0),0))))</f>
        <v>#REF!</v>
      </c>
      <c r="CI105" t="e">
        <f t="shared" si="41"/>
        <v>#REF!</v>
      </c>
      <c r="CJ105" t="str">
        <f t="array" ref="CJ105">IFERROR(INDEX($CI$2:$CI$208,SMALL(IF(1-($CI$2:$CI$208=""),IF(1-(#REF!:#REF!&lt;&gt;""),ROW($CI$2:$CI$208)-ROW($CI$2)+1)), ROWS(#REF!:#REF!))),"")</f>
        <v/>
      </c>
      <c r="CK105" t="e">
        <f>IF(#REF!="","",SUM(#REF!))</f>
        <v>#REF!</v>
      </c>
      <c r="CL105" t="e">
        <f t="array" ref="CL105">IF(#REF!="","",SUM(CK105:INDEX(CK105:CK311,MATCH(TRUE,INDEX(CK105:CK311="",0),0))))</f>
        <v>#REF!</v>
      </c>
      <c r="CM105" t="e">
        <f t="shared" si="42"/>
        <v>#REF!</v>
      </c>
      <c r="CN105" t="str">
        <f t="array" ref="CN105">IFERROR(INDEX($CM$2:$CM$208,SMALL(IF(1-($CM$2:$CM$208=""),IF(1-(#REF!:#REF!&lt;&gt;""),ROW($CM$2:$CM$208)-ROW($CM$2)+1)), ROWS(#REF!:#REF!))),"")</f>
        <v/>
      </c>
      <c r="CO105" t="e">
        <f>IF(#REF!="","",SUM(#REF!))</f>
        <v>#REF!</v>
      </c>
      <c r="CP105" t="e">
        <f t="array" ref="CP105">IF(#REF!="","",SUM(CO105:INDEX(CO105:CO311,MATCH(TRUE,INDEX(CO105:CO311="",0),0))))</f>
        <v>#REF!</v>
      </c>
      <c r="CQ105" t="e">
        <f t="shared" si="43"/>
        <v>#REF!</v>
      </c>
      <c r="CR105" t="str">
        <f t="array" ref="CR105">IFERROR(INDEX($CQ$2:$CQ$208,SMALL(IF(1-($CQ$2:$CQ$208=""),IF(1-(#REF!:#REF!&lt;&gt;""),ROW($CQ$2:$CQ$208)-ROW($CQ$2)+1)), ROWS(#REF!:#REF!))),"")</f>
        <v/>
      </c>
      <c r="CS105" t="e">
        <f>IF(#REF!="","",SUM(#REF!))</f>
        <v>#REF!</v>
      </c>
      <c r="CT105" t="e">
        <f t="array" ref="CT105">IF(#REF!="","",SUM(CS105:INDEX(CS105:CS311,MATCH(TRUE,INDEX(CS105:CS311="",0),0))))</f>
        <v>#REF!</v>
      </c>
      <c r="CU105" t="e">
        <f t="shared" si="44"/>
        <v>#REF!</v>
      </c>
      <c r="CV105" t="str">
        <f t="array" ref="CV105">IFERROR(INDEX($CU$2:$CU$208,SMALL(IF(1-($CU$2:$CU$208=""),IF(1-(#REF!:#REF!&lt;&gt;""),ROW($CU$2:$CU$208)-ROW($CU$2)+1)), ROWS(#REF!:#REF!))),"")</f>
        <v/>
      </c>
      <c r="CW105" t="e">
        <f>IF(#REF!="","",SUM(#REF!))</f>
        <v>#REF!</v>
      </c>
      <c r="CX105" t="e">
        <f t="array" ref="CX105">IF(#REF!="","",SUM(CW105:INDEX(CW105:CW311,MATCH(TRUE,INDEX(CW105:CW311="",0),0))))</f>
        <v>#REF!</v>
      </c>
      <c r="CY105" t="e">
        <f t="shared" si="45"/>
        <v>#REF!</v>
      </c>
      <c r="CZ105" t="str">
        <f t="array" ref="CZ105">IFERROR(INDEX($CY$2:$CY$208,SMALL(IF(1-($CY$2:$CY$208=""),IF(1-(#REF!:#REF!&lt;&gt;""),ROW($CY$2:$CY$208)-ROW($CY$2)+1)), ROWS(#REF!:#REF!))),"")</f>
        <v/>
      </c>
      <c r="DA105" t="e">
        <f>IF(#REF!="","",SUM(#REF!))</f>
        <v>#REF!</v>
      </c>
      <c r="DB105" t="e">
        <f t="array" ref="DB105">IF(#REF!="","",SUM(DA105:INDEX(DA105:DA311,MATCH(TRUE,INDEX(DA105:DA311="",0),0))))</f>
        <v>#REF!</v>
      </c>
      <c r="DC105" t="e">
        <f t="shared" si="46"/>
        <v>#REF!</v>
      </c>
      <c r="DD105" t="str">
        <f t="array" ref="DD105">IFERROR(INDEX($DC$2:$DC$208,SMALL(IF(1-($DC$2:$DC$208=""),IF(1-(#REF!:#REF!&lt;&gt;""),ROW($DC$2:$DC$208)-ROW($DC$2)+1)), ROWS(#REF!:#REF!))),"")</f>
        <v/>
      </c>
      <c r="DE105" t="e">
        <f>IF(#REF!="","",SUM(#REF!))</f>
        <v>#REF!</v>
      </c>
      <c r="DF105" t="e">
        <f t="array" ref="DF105">IF(#REF!="","",SUM(DE105:INDEX(DE105:DE311,MATCH(TRUE,INDEX(DE105:DE311="",0),0))))</f>
        <v>#REF!</v>
      </c>
      <c r="DG105" t="e">
        <f t="shared" si="47"/>
        <v>#REF!</v>
      </c>
      <c r="DH105" t="str">
        <f t="array" ref="DH105">IFERROR(INDEX($DG$2:$DG$208,SMALL(IF(1-($DG$2:$DG$208=""),IF(1-(#REF!:#REF!&lt;&gt;""),ROW($DG$2:$DG$208)-ROW($DG$2)+1)), ROWS(#REF!:#REF!))),"")</f>
        <v/>
      </c>
      <c r="DI105" t="e">
        <f>IF(#REF!="","",SUM(#REF!))</f>
        <v>#REF!</v>
      </c>
      <c r="DJ105" t="e">
        <f t="array" ref="DJ105">IF(#REF!="","",SUM(DI105:INDEX(DI105:DI311,MATCH(TRUE,INDEX(DI105:DI311="",0),0))))</f>
        <v>#REF!</v>
      </c>
      <c r="DK105" t="e">
        <f t="shared" si="48"/>
        <v>#REF!</v>
      </c>
      <c r="DL105" t="str">
        <f t="array" ref="DL105">IFERROR(INDEX($DK$2:$DK$208,SMALL(IF(1-($DK$2:$DK$208=""),IF(1-(#REF!:#REF!&lt;&gt;""),ROW($DK$2:$DK$208)-ROW($DK$2)+1)), ROWS(#REF!:#REF!))),"")</f>
        <v/>
      </c>
      <c r="DM105" t="e">
        <f>IF(#REF!="","",SUM(#REF!))</f>
        <v>#REF!</v>
      </c>
      <c r="DN105" t="e">
        <f t="array" ref="DN105">IF(#REF!="","",SUM(DM105:INDEX(DM105:DM311,MATCH(TRUE,INDEX(DM105:DM311="",0),0))))</f>
        <v>#REF!</v>
      </c>
      <c r="DO105" t="e">
        <f t="shared" si="49"/>
        <v>#REF!</v>
      </c>
      <c r="DP105" t="str">
        <f t="array" ref="DP105">IFERROR(INDEX($DO$2:$DO$208,SMALL(IF(1-($DO$2:$DO$208=""),IF(1-(#REF!:#REF!&lt;&gt;""),ROW($DO$2:$DO$208)-ROW($DO$2)+1)), ROWS(#REF!:#REF!))),"")</f>
        <v/>
      </c>
      <c r="DQ105" t="e">
        <f>IF(#REF!="","",SUM(#REF!))</f>
        <v>#REF!</v>
      </c>
      <c r="DR105" t="e">
        <f t="array" ref="DR105">IF(#REF!="","",SUM(DQ105:INDEX(DQ105:DQ311,MATCH(TRUE,INDEX(DQ105:DQ311="",0),0))))</f>
        <v>#REF!</v>
      </c>
      <c r="DS105" t="e">
        <f t="shared" si="50"/>
        <v>#REF!</v>
      </c>
      <c r="DT105" t="str">
        <f t="array" ref="DT105">IFERROR(INDEX($DS$2:$DS$208,SMALL(IF(1-($DS$2:$DS$208=""),IF(1-(#REF!:#REF!&lt;&gt;""),ROW($DS$2:$DS$208)-ROW($DS$2)+1)), ROWS(#REF!:#REF!))),"")</f>
        <v/>
      </c>
      <c r="DU105" t="e">
        <f>IF(#REF!="","",SUM(#REF!))</f>
        <v>#REF!</v>
      </c>
      <c r="DV105" t="e">
        <f t="array" ref="DV105">IF(#REF!="","",SUM(DU105:INDEX(DU105:DU311,MATCH(TRUE,INDEX(DU105:DU311="",0),0))))</f>
        <v>#REF!</v>
      </c>
      <c r="DW105" t="e">
        <f t="shared" si="51"/>
        <v>#REF!</v>
      </c>
      <c r="DX105" t="str">
        <f t="array" ref="DX105">IFERROR(INDEX($DW$2:$DW$208,SMALL(IF(1-($DW$2:$DW$208=""),IF(1-(#REF!:#REF!&lt;&gt;""),ROW($DW$2:$DW$208)-ROW($DW$2)+1)), ROWS(#REF!:#REF!))),"")</f>
        <v/>
      </c>
      <c r="DY105" t="e">
        <f>IF(#REF!="","",SUM(#REF!))</f>
        <v>#REF!</v>
      </c>
      <c r="DZ105" t="e">
        <f t="array" ref="DZ105">IF(#REF!="","",SUM(DY105:INDEX(DY105:DY311,MATCH(TRUE,INDEX(DY105:DY311="",0),0))))</f>
        <v>#REF!</v>
      </c>
      <c r="EA105" t="e">
        <f t="shared" si="52"/>
        <v>#REF!</v>
      </c>
      <c r="EB105" t="str">
        <f t="array" ref="EB105">IFERROR(INDEX($EA$2:$EA$208,SMALL(IF(1-($EA$2:$EA$208=""),IF(1-(#REF!:#REF!&lt;&gt;""),ROW($EA$2:$EA$208)-ROW($EA$2)+1)), ROWS(#REF!:#REF!))),"")</f>
        <v/>
      </c>
      <c r="EC105" t="e">
        <f>IF(#REF!="","",SUM(#REF!))</f>
        <v>#REF!</v>
      </c>
      <c r="ED105" t="e">
        <f t="array" ref="ED105">IF(#REF!="","",SUM(EC105:INDEX(EC105:EC311,MATCH(TRUE,INDEX(EC105:EC311="",0),0))))</f>
        <v>#REF!</v>
      </c>
      <c r="EE105" t="e">
        <f t="shared" si="53"/>
        <v>#REF!</v>
      </c>
      <c r="EF105" t="str">
        <f t="array" ref="EF105">IFERROR(INDEX($EE$2:$EE$208,SMALL(IF(1-($EE$2:$EE$208=""),IF(1-(#REF!:#REF!&lt;&gt;""),ROW($EE$2:$EE$208)-ROW($EE$2)+1)), ROWS(#REF!:#REF!))),"")</f>
        <v/>
      </c>
      <c r="EG105" t="e">
        <f>IF(#REF!="","",SUM(#REF!))</f>
        <v>#REF!</v>
      </c>
      <c r="EH105" t="e">
        <f t="array" ref="EH105">IF(#REF!="","",SUM(EG105:INDEX(EG105:EG311,MATCH(TRUE,INDEX(EG105:EG311="",0),0))))</f>
        <v>#REF!</v>
      </c>
      <c r="EI105" t="e">
        <f t="shared" si="54"/>
        <v>#REF!</v>
      </c>
      <c r="EJ105" t="str">
        <f t="array" ref="EJ105">IFERROR(INDEX($EI$2:$EI$208,SMALL(IF(1-($EI$2:$EI$208=""),IF(1-(#REF!:#REF!&lt;&gt;""),ROW($EI$2:$EI$208)-ROW($EI$2)+1)), ROWS(#REF!:#REF!))),"")</f>
        <v/>
      </c>
      <c r="EK105" t="e">
        <f>IF(#REF!="","",SUM(#REF!))</f>
        <v>#REF!</v>
      </c>
      <c r="EL105" t="e">
        <f t="array" ref="EL105">IF(#REF!="","",SUM(EK105:INDEX(EK105:EK311,MATCH(TRUE,INDEX(EK105:EK311="",0),0))))</f>
        <v>#REF!</v>
      </c>
      <c r="EM105" t="e">
        <f t="shared" si="55"/>
        <v>#REF!</v>
      </c>
      <c r="EN105" t="str">
        <f t="array" ref="EN105">IFERROR(INDEX($EM$2:$EM$208,SMALL(IF(1-($EM$2:$EM$208=""),IF(1-(#REF!:#REF!&lt;&gt;""),ROW($EM$2:$EM$208)-ROW($EM$2)+1)), ROWS(#REF!:#REF!))),"")</f>
        <v/>
      </c>
      <c r="EO105" t="e">
        <f>IF(#REF!="","",SUM(#REF!))</f>
        <v>#REF!</v>
      </c>
      <c r="EP105" t="e">
        <f t="array" ref="EP105">IF(#REF!="","",SUM(EO105:INDEX(EO105:EO311,MATCH(TRUE,INDEX(EO105:EO311="",0),0))))</f>
        <v>#REF!</v>
      </c>
      <c r="EQ105" t="e">
        <f t="shared" si="56"/>
        <v>#REF!</v>
      </c>
      <c r="ER105" t="str">
        <f t="array" ref="ER105">IFERROR(INDEX($EQ$2:$EQ$208,SMALL(IF(1-($EQ$2:$EQ$208=""),IF(1-(#REF!:#REF!&lt;&gt;""),ROW($EQ$2:$EQ$208)-ROW($EQ$2)+1)), ROWS(#REF!:#REF!))),"")</f>
        <v/>
      </c>
      <c r="ES105" t="e">
        <f>IF(#REF!="","",SUM(#REF!))</f>
        <v>#REF!</v>
      </c>
      <c r="ET105" t="e">
        <f t="array" ref="ET105">IF(#REF!="","",SUM(ES105:INDEX(ES105:ES311,MATCH(TRUE,INDEX(ES105:ES311="",0),0))))</f>
        <v>#REF!</v>
      </c>
      <c r="EU105" t="e">
        <f t="shared" si="57"/>
        <v>#REF!</v>
      </c>
      <c r="EV105" t="str">
        <f t="array" ref="EV105">IFERROR(INDEX($EU$2:$EU$208,SMALL(IF(1-($EU$2:$EU$208=""),IF(1-(#REF!:#REF!&lt;&gt;""),ROW($EU$2:$EU$208)-ROW($EU$2)+1)), ROWS(#REF!:#REF!))),"")</f>
        <v/>
      </c>
      <c r="EW105" t="e">
        <f>IF(#REF!="","",SUM(#REF!))</f>
        <v>#REF!</v>
      </c>
      <c r="EX105" t="e">
        <f t="array" ref="EX105">IF(#REF!="","",SUM(EW105:INDEX(EW105:EW311,MATCH(TRUE,INDEX(EW105:EW311="",0),0))))</f>
        <v>#REF!</v>
      </c>
      <c r="EY105" t="e">
        <f t="shared" si="58"/>
        <v>#REF!</v>
      </c>
      <c r="EZ105" t="str">
        <f t="array" ref="EZ105">IFERROR(INDEX($EY$2:$EY$208,SMALL(IF(1-($EY$2:$EY$208=""),IF(1-(#REF!:#REF!&lt;&gt;""),ROW($EY$2:$EY$208)-ROW($EY$2)+1)), ROWS(#REF!:#REF!))),"")</f>
        <v/>
      </c>
      <c r="FA105" t="e">
        <f>IF(#REF!="","",SUM(#REF!))</f>
        <v>#REF!</v>
      </c>
      <c r="FB105" t="e">
        <f t="array" ref="FB105">IF(#REF!="","",SUM(FA105:INDEX(FA105:FA311,MATCH(TRUE,INDEX(FA105:FA311="",0),0))))</f>
        <v>#REF!</v>
      </c>
      <c r="FC105" t="e">
        <f t="shared" si="59"/>
        <v>#REF!</v>
      </c>
      <c r="FD105" t="str">
        <f t="array" ref="FD105">IFERROR(INDEX($FC$2:$FC$208,SMALL(IF(1-($FC$2:$FC$208=""),IF(1-(#REF!:#REF!&lt;&gt;""),ROW($FC$2:$FC$208)-ROW($FC$2)+1)), ROWS(#REF!:#REF!))),"")</f>
        <v/>
      </c>
    </row>
    <row r="106" spans="1:160" x14ac:dyDescent="0.25">
      <c r="A106" t="e">
        <f>IF(#REF!="","",SUM(#REF!))</f>
        <v>#REF!</v>
      </c>
      <c r="B106" t="e">
        <f t="array" ref="B106">IF(#REF!="","",SUM($A106:INDEX(A106:$A$208,MATCH(TRUE,INDEX($A106:$A$208="",0),0))))</f>
        <v>#REF!</v>
      </c>
      <c r="C106" t="e">
        <f t="shared" si="60"/>
        <v>#REF!</v>
      </c>
      <c r="E106" t="e">
        <f>IF(#REF!="","",SUM(#REF!))</f>
        <v>#REF!</v>
      </c>
      <c r="F106" t="e">
        <f t="array" ref="F106">IF(#REF!="","",SUM($E106:INDEX(E106:$E$208,MATCH(TRUE,INDEX($E106:$E$208="",0),0))))</f>
        <v>#REF!</v>
      </c>
      <c r="G106" t="e">
        <f t="shared" si="61"/>
        <v>#REF!</v>
      </c>
      <c r="I106" t="e">
        <f>IF(#REF!="","",SUM(#REF!))</f>
        <v>#REF!</v>
      </c>
      <c r="J106" t="e">
        <f t="array" ref="J106">IF(#REF!="","",SUM(I106:INDEX(I106:I312,MATCH(TRUE,INDEX(I106:I312="",0),0))))</f>
        <v>#REF!</v>
      </c>
      <c r="K106" t="e">
        <f t="shared" si="62"/>
        <v>#REF!</v>
      </c>
      <c r="M106" t="e">
        <f>IF(#REF!="","",SUM(#REF!))</f>
        <v>#REF!</v>
      </c>
      <c r="N106" t="e">
        <f t="array" ref="N106">IF(#REF!="","",SUM(M106:INDEX(M106:M312,MATCH(TRUE,INDEX(M106:M312="",0),0))))</f>
        <v>#REF!</v>
      </c>
      <c r="O106" t="e">
        <f t="shared" si="63"/>
        <v>#REF!</v>
      </c>
      <c r="Q106" t="e">
        <f>IF(#REF!="","",SUM(#REF!))</f>
        <v>#REF!</v>
      </c>
      <c r="R106" t="e">
        <f t="array" ref="R106">IF(#REF!="","",SUM(Q106:INDEX(Q106:Q312,MATCH(TRUE,INDEX(Q106:Q312="",0),0))))</f>
        <v>#REF!</v>
      </c>
      <c r="S106" t="e">
        <f t="shared" si="64"/>
        <v>#REF!</v>
      </c>
      <c r="U106" t="e">
        <f>IF(#REF!="","",SUM(#REF!))</f>
        <v>#REF!</v>
      </c>
      <c r="V106" t="e">
        <f t="array" ref="V106">IF(#REF!="","",SUM(U106:INDEX(U106:U312,MATCH(TRUE,INDEX(U106:U312="",0),0))))</f>
        <v>#REF!</v>
      </c>
      <c r="W106" t="e">
        <f t="shared" si="65"/>
        <v>#REF!</v>
      </c>
      <c r="Y106" t="e">
        <f>IF(#REF!="","",SUM(#REF!))</f>
        <v>#REF!</v>
      </c>
      <c r="Z106" t="e">
        <f t="array" ref="Z106">IF(#REF!="","",SUM(Y106:INDEX(Y106:Y312,MATCH(TRUE,INDEX(Y106:Y312="",0),0))))</f>
        <v>#REF!</v>
      </c>
      <c r="AA106" t="e">
        <f t="shared" si="66"/>
        <v>#REF!</v>
      </c>
      <c r="AC106" t="e">
        <f>IF(#REF!="","",SUM(#REF!))</f>
        <v>#REF!</v>
      </c>
      <c r="AD106" t="e">
        <f t="array" ref="AD106">IF(#REF!="","",SUM(AC106:INDEX(AC106:AC312,MATCH(TRUE,INDEX(AC106:AC312="",0),0))))</f>
        <v>#REF!</v>
      </c>
      <c r="AE106" t="e">
        <f t="shared" si="67"/>
        <v>#REF!</v>
      </c>
      <c r="AG106" t="e">
        <f>IF(#REF!="","",SUM(#REF!))</f>
        <v>#REF!</v>
      </c>
      <c r="AH106" t="e">
        <f t="array" ref="AH106">IF(#REF!="","",SUM(AG106:INDEX(AG106:AG312,MATCH(TRUE,INDEX(AG106:AG312="",0),0))))</f>
        <v>#REF!</v>
      </c>
      <c r="AI106" t="e">
        <f t="shared" si="68"/>
        <v>#REF!</v>
      </c>
      <c r="AK106" t="e">
        <f>IF(#REF!="","",SUM(#REF!))</f>
        <v>#REF!</v>
      </c>
      <c r="AL106" t="e">
        <f t="array" ref="AL106">IF(#REF!="","",SUM(AK106:INDEX(AK106:AK312,MATCH(TRUE,INDEX(AK106:AK312="",0),0))))</f>
        <v>#REF!</v>
      </c>
      <c r="AM106" t="e">
        <f t="shared" si="69"/>
        <v>#REF!</v>
      </c>
      <c r="AO106" t="e">
        <f>IF(#REF!="","",SUM(#REF!))</f>
        <v>#REF!</v>
      </c>
      <c r="AP106" t="e">
        <f t="array" ref="AP106">IF(#REF!="","",SUM(AO106:INDEX(AO106:AO312,MATCH(TRUE,INDEX(AO106:AO312="",0),0))))</f>
        <v>#REF!</v>
      </c>
      <c r="AQ106" t="e">
        <f t="shared" si="70"/>
        <v>#REF!</v>
      </c>
      <c r="AS106" t="e">
        <f>IF(#REF!="","",SUM(#REF!))</f>
        <v>#REF!</v>
      </c>
      <c r="AT106" t="e">
        <f t="array" ref="AT106">IF(#REF!="","",SUM(AS106:INDEX(AS106:AS312,MATCH(TRUE,INDEX(AS106:AS312="",0),0))))</f>
        <v>#REF!</v>
      </c>
      <c r="AU106" t="e">
        <f t="shared" si="71"/>
        <v>#REF!</v>
      </c>
      <c r="AW106" t="e">
        <f>IF(#REF!="","",SUM(#REF!))</f>
        <v>#REF!</v>
      </c>
      <c r="AX106" t="e">
        <f t="array" ref="AX106">IF(#REF!="","",SUM(AW106:INDEX(AW106:AW312,MATCH(TRUE,INDEX(AW106:AW312="",0),0))))</f>
        <v>#REF!</v>
      </c>
      <c r="AY106" t="e">
        <f t="shared" si="72"/>
        <v>#REF!</v>
      </c>
      <c r="BA106" t="e">
        <f>IF(#REF!="","",SUM(#REF!))</f>
        <v>#REF!</v>
      </c>
      <c r="BB106" t="e">
        <f t="array" ref="BB106">IF(#REF!="","",SUM(BA106:INDEX(BA106:BA312,MATCH(TRUE,INDEX(BA106:BA312="",0),0))))</f>
        <v>#REF!</v>
      </c>
      <c r="BC106" t="e">
        <f t="shared" si="73"/>
        <v>#REF!</v>
      </c>
      <c r="BE106" t="e">
        <f>IF(#REF!="","",SUM(#REF!))</f>
        <v>#REF!</v>
      </c>
      <c r="BF106" t="e">
        <f t="array" ref="BF106">IF(#REF!="","",SUM(BE106:INDEX(BE106:BE312,MATCH(TRUE,INDEX(BE106:BE312="",0),0))))</f>
        <v>#REF!</v>
      </c>
      <c r="BG106" t="e">
        <f t="shared" si="74"/>
        <v>#REF!</v>
      </c>
      <c r="BI106" t="e">
        <f>IF(#REF!="","",SUM(#REF!))</f>
        <v>#REF!</v>
      </c>
      <c r="BJ106" t="e">
        <f t="array" ref="BJ106">IF(#REF!="","",SUM(BI106:INDEX(BI106:BI312,MATCH(TRUE,INDEX(BI106:BI312="",0),0))))</f>
        <v>#REF!</v>
      </c>
      <c r="BK106" t="e">
        <f t="shared" si="75"/>
        <v>#REF!</v>
      </c>
      <c r="BM106" t="e">
        <f>IF(#REF!="","",SUM(#REF!))</f>
        <v>#REF!</v>
      </c>
      <c r="BN106" t="e">
        <f t="array" ref="BN106">IF(#REF!="","",SUM(BM106:INDEX(BM106:BM312,MATCH(TRUE,INDEX(BM106:BM312="",0),0))))</f>
        <v>#REF!</v>
      </c>
      <c r="BO106" t="e">
        <f t="shared" si="76"/>
        <v>#REF!</v>
      </c>
      <c r="BQ106" t="e">
        <f>IF(#REF!="","",SUM(#REF!))</f>
        <v>#REF!</v>
      </c>
      <c r="BR106" t="e">
        <f t="array" ref="BR106">IF(#REF!="","",SUM(BQ106:INDEX(BQ106:BQ312,MATCH(TRUE,INDEX(BQ106:BQ312="",0),0))))</f>
        <v>#REF!</v>
      </c>
      <c r="BS106" t="e">
        <f t="shared" si="77"/>
        <v>#REF!</v>
      </c>
      <c r="BU106" t="e">
        <f>IF(#REF!="","",SUM(#REF!))</f>
        <v>#REF!</v>
      </c>
      <c r="BV106" t="e">
        <f t="array" ref="BV106">IF(#REF!="","",SUM(BU106:INDEX(BU106:BU312,MATCH(TRUE,INDEX(BU106:BU312="",0),0))))</f>
        <v>#REF!</v>
      </c>
      <c r="BW106" t="e">
        <f t="shared" si="78"/>
        <v>#REF!</v>
      </c>
      <c r="BY106" t="e">
        <f>IF(#REF!="","",SUM(#REF!))</f>
        <v>#REF!</v>
      </c>
      <c r="BZ106" t="e">
        <f t="array" ref="BZ106">IF(#REF!="","",SUM(BY106:INDEX(BY106:BY312,MATCH(TRUE,INDEX(BY106:BY312="",0),0))))</f>
        <v>#REF!</v>
      </c>
      <c r="CA106" t="e">
        <f t="shared" si="79"/>
        <v>#REF!</v>
      </c>
      <c r="CC106" t="e">
        <f>IF(#REF!="","",SUM(#REF!))</f>
        <v>#REF!</v>
      </c>
      <c r="CD106" t="e">
        <f t="array" ref="CD106">IF(#REF!="","",SUM(CC106:INDEX(CC106:CC312,MATCH(TRUE,INDEX(CC106:CC312="",0),0))))</f>
        <v>#REF!</v>
      </c>
      <c r="CE106" t="e">
        <f t="shared" si="40"/>
        <v>#REF!</v>
      </c>
      <c r="CF106" t="str">
        <f t="array" ref="CF106">IFERROR(INDEX($CE$2:$CE$208,SMALL(IF(1-($CE$2:$CE$208=""),IF(1-(#REF!:#REF!&lt;&gt;""),ROW($CE$2:$CE$208)-ROW($CE$2)+1)), ROWS(#REF!:#REF!))),"")</f>
        <v/>
      </c>
      <c r="CG106" t="e">
        <f>IF(#REF!="","",SUM(#REF!))</f>
        <v>#REF!</v>
      </c>
      <c r="CH106" t="e">
        <f t="array" ref="CH106">IF(#REF!="","",SUM(CG106:INDEX(CG106:CG312,MATCH(TRUE,INDEX(CG106:CG312="",0),0))))</f>
        <v>#REF!</v>
      </c>
      <c r="CI106" t="e">
        <f t="shared" si="41"/>
        <v>#REF!</v>
      </c>
      <c r="CJ106" t="str">
        <f t="array" ref="CJ106">IFERROR(INDEX($CI$2:$CI$208,SMALL(IF(1-($CI$2:$CI$208=""),IF(1-(#REF!:#REF!&lt;&gt;""),ROW($CI$2:$CI$208)-ROW($CI$2)+1)), ROWS(#REF!:#REF!))),"")</f>
        <v/>
      </c>
      <c r="CK106" t="e">
        <f>IF(#REF!="","",SUM(#REF!))</f>
        <v>#REF!</v>
      </c>
      <c r="CL106" t="e">
        <f t="array" ref="CL106">IF(#REF!="","",SUM(CK106:INDEX(CK106:CK312,MATCH(TRUE,INDEX(CK106:CK312="",0),0))))</f>
        <v>#REF!</v>
      </c>
      <c r="CM106" t="e">
        <f t="shared" si="42"/>
        <v>#REF!</v>
      </c>
      <c r="CN106" t="str">
        <f t="array" ref="CN106">IFERROR(INDEX($CM$2:$CM$208,SMALL(IF(1-($CM$2:$CM$208=""),IF(1-(#REF!:#REF!&lt;&gt;""),ROW($CM$2:$CM$208)-ROW($CM$2)+1)), ROWS(#REF!:#REF!))),"")</f>
        <v/>
      </c>
      <c r="CO106" t="e">
        <f>IF(#REF!="","",SUM(#REF!))</f>
        <v>#REF!</v>
      </c>
      <c r="CP106" t="e">
        <f t="array" ref="CP106">IF(#REF!="","",SUM(CO106:INDEX(CO106:CO312,MATCH(TRUE,INDEX(CO106:CO312="",0),0))))</f>
        <v>#REF!</v>
      </c>
      <c r="CQ106" t="e">
        <f t="shared" si="43"/>
        <v>#REF!</v>
      </c>
      <c r="CR106" t="str">
        <f t="array" ref="CR106">IFERROR(INDEX($CQ$2:$CQ$208,SMALL(IF(1-($CQ$2:$CQ$208=""),IF(1-(#REF!:#REF!&lt;&gt;""),ROW($CQ$2:$CQ$208)-ROW($CQ$2)+1)), ROWS(#REF!:#REF!))),"")</f>
        <v/>
      </c>
      <c r="CS106" t="e">
        <f>IF(#REF!="","",SUM(#REF!))</f>
        <v>#REF!</v>
      </c>
      <c r="CT106" t="e">
        <f t="array" ref="CT106">IF(#REF!="","",SUM(CS106:INDEX(CS106:CS312,MATCH(TRUE,INDEX(CS106:CS312="",0),0))))</f>
        <v>#REF!</v>
      </c>
      <c r="CU106" t="e">
        <f t="shared" si="44"/>
        <v>#REF!</v>
      </c>
      <c r="CV106" t="str">
        <f t="array" ref="CV106">IFERROR(INDEX($CU$2:$CU$208,SMALL(IF(1-($CU$2:$CU$208=""),IF(1-(#REF!:#REF!&lt;&gt;""),ROW($CU$2:$CU$208)-ROW($CU$2)+1)), ROWS(#REF!:#REF!))),"")</f>
        <v/>
      </c>
      <c r="CW106" t="e">
        <f>IF(#REF!="","",SUM(#REF!))</f>
        <v>#REF!</v>
      </c>
      <c r="CX106" t="e">
        <f t="array" ref="CX106">IF(#REF!="","",SUM(CW106:INDEX(CW106:CW312,MATCH(TRUE,INDEX(CW106:CW312="",0),0))))</f>
        <v>#REF!</v>
      </c>
      <c r="CY106" t="e">
        <f t="shared" si="45"/>
        <v>#REF!</v>
      </c>
      <c r="CZ106" t="str">
        <f t="array" ref="CZ106">IFERROR(INDEX($CY$2:$CY$208,SMALL(IF(1-($CY$2:$CY$208=""),IF(1-(#REF!:#REF!&lt;&gt;""),ROW($CY$2:$CY$208)-ROW($CY$2)+1)), ROWS(#REF!:#REF!))),"")</f>
        <v/>
      </c>
      <c r="DA106" t="e">
        <f>IF(#REF!="","",SUM(#REF!))</f>
        <v>#REF!</v>
      </c>
      <c r="DB106" t="e">
        <f t="array" ref="DB106">IF(#REF!="","",SUM(DA106:INDEX(DA106:DA312,MATCH(TRUE,INDEX(DA106:DA312="",0),0))))</f>
        <v>#REF!</v>
      </c>
      <c r="DC106" t="e">
        <f t="shared" si="46"/>
        <v>#REF!</v>
      </c>
      <c r="DD106" t="str">
        <f t="array" ref="DD106">IFERROR(INDEX($DC$2:$DC$208,SMALL(IF(1-($DC$2:$DC$208=""),IF(1-(#REF!:#REF!&lt;&gt;""),ROW($DC$2:$DC$208)-ROW($DC$2)+1)), ROWS(#REF!:#REF!))),"")</f>
        <v/>
      </c>
      <c r="DE106" t="e">
        <f>IF(#REF!="","",SUM(#REF!))</f>
        <v>#REF!</v>
      </c>
      <c r="DF106" t="e">
        <f t="array" ref="DF106">IF(#REF!="","",SUM(DE106:INDEX(DE106:DE312,MATCH(TRUE,INDEX(DE106:DE312="",0),0))))</f>
        <v>#REF!</v>
      </c>
      <c r="DG106" t="e">
        <f t="shared" si="47"/>
        <v>#REF!</v>
      </c>
      <c r="DH106" t="str">
        <f t="array" ref="DH106">IFERROR(INDEX($DG$2:$DG$208,SMALL(IF(1-($DG$2:$DG$208=""),IF(1-(#REF!:#REF!&lt;&gt;""),ROW($DG$2:$DG$208)-ROW($DG$2)+1)), ROWS(#REF!:#REF!))),"")</f>
        <v/>
      </c>
      <c r="DI106" t="e">
        <f>IF(#REF!="","",SUM(#REF!))</f>
        <v>#REF!</v>
      </c>
      <c r="DJ106" t="e">
        <f t="array" ref="DJ106">IF(#REF!="","",SUM(DI106:INDEX(DI106:DI312,MATCH(TRUE,INDEX(DI106:DI312="",0),0))))</f>
        <v>#REF!</v>
      </c>
      <c r="DK106" t="e">
        <f t="shared" si="48"/>
        <v>#REF!</v>
      </c>
      <c r="DL106" t="str">
        <f t="array" ref="DL106">IFERROR(INDEX($DK$2:$DK$208,SMALL(IF(1-($DK$2:$DK$208=""),IF(1-(#REF!:#REF!&lt;&gt;""),ROW($DK$2:$DK$208)-ROW($DK$2)+1)), ROWS(#REF!:#REF!))),"")</f>
        <v/>
      </c>
      <c r="DM106" t="e">
        <f>IF(#REF!="","",SUM(#REF!))</f>
        <v>#REF!</v>
      </c>
      <c r="DN106" t="e">
        <f t="array" ref="DN106">IF(#REF!="","",SUM(DM106:INDEX(DM106:DM312,MATCH(TRUE,INDEX(DM106:DM312="",0),0))))</f>
        <v>#REF!</v>
      </c>
      <c r="DO106" t="e">
        <f t="shared" si="49"/>
        <v>#REF!</v>
      </c>
      <c r="DP106" t="str">
        <f t="array" ref="DP106">IFERROR(INDEX($DO$2:$DO$208,SMALL(IF(1-($DO$2:$DO$208=""),IF(1-(#REF!:#REF!&lt;&gt;""),ROW($DO$2:$DO$208)-ROW($DO$2)+1)), ROWS(#REF!:#REF!))),"")</f>
        <v/>
      </c>
      <c r="DQ106" t="e">
        <f>IF(#REF!="","",SUM(#REF!))</f>
        <v>#REF!</v>
      </c>
      <c r="DR106" t="e">
        <f t="array" ref="DR106">IF(#REF!="","",SUM(DQ106:INDEX(DQ106:DQ312,MATCH(TRUE,INDEX(DQ106:DQ312="",0),0))))</f>
        <v>#REF!</v>
      </c>
      <c r="DS106" t="e">
        <f t="shared" si="50"/>
        <v>#REF!</v>
      </c>
      <c r="DT106" t="str">
        <f t="array" ref="DT106">IFERROR(INDEX($DS$2:$DS$208,SMALL(IF(1-($DS$2:$DS$208=""),IF(1-(#REF!:#REF!&lt;&gt;""),ROW($DS$2:$DS$208)-ROW($DS$2)+1)), ROWS(#REF!:#REF!))),"")</f>
        <v/>
      </c>
      <c r="DU106" t="e">
        <f>IF(#REF!="","",SUM(#REF!))</f>
        <v>#REF!</v>
      </c>
      <c r="DV106" t="e">
        <f t="array" ref="DV106">IF(#REF!="","",SUM(DU106:INDEX(DU106:DU312,MATCH(TRUE,INDEX(DU106:DU312="",0),0))))</f>
        <v>#REF!</v>
      </c>
      <c r="DW106" t="e">
        <f t="shared" si="51"/>
        <v>#REF!</v>
      </c>
      <c r="DX106" t="str">
        <f t="array" ref="DX106">IFERROR(INDEX($DW$2:$DW$208,SMALL(IF(1-($DW$2:$DW$208=""),IF(1-(#REF!:#REF!&lt;&gt;""),ROW($DW$2:$DW$208)-ROW($DW$2)+1)), ROWS(#REF!:#REF!))),"")</f>
        <v/>
      </c>
      <c r="DY106" t="e">
        <f>IF(#REF!="","",SUM(#REF!))</f>
        <v>#REF!</v>
      </c>
      <c r="DZ106" t="e">
        <f t="array" ref="DZ106">IF(#REF!="","",SUM(DY106:INDEX(DY106:DY312,MATCH(TRUE,INDEX(DY106:DY312="",0),0))))</f>
        <v>#REF!</v>
      </c>
      <c r="EA106" t="e">
        <f t="shared" si="52"/>
        <v>#REF!</v>
      </c>
      <c r="EB106" t="str">
        <f t="array" ref="EB106">IFERROR(INDEX($EA$2:$EA$208,SMALL(IF(1-($EA$2:$EA$208=""),IF(1-(#REF!:#REF!&lt;&gt;""),ROW($EA$2:$EA$208)-ROW($EA$2)+1)), ROWS(#REF!:#REF!))),"")</f>
        <v/>
      </c>
      <c r="EC106" t="e">
        <f>IF(#REF!="","",SUM(#REF!))</f>
        <v>#REF!</v>
      </c>
      <c r="ED106" t="e">
        <f t="array" ref="ED106">IF(#REF!="","",SUM(EC106:INDEX(EC106:EC312,MATCH(TRUE,INDEX(EC106:EC312="",0),0))))</f>
        <v>#REF!</v>
      </c>
      <c r="EE106" t="e">
        <f t="shared" si="53"/>
        <v>#REF!</v>
      </c>
      <c r="EF106" t="str">
        <f t="array" ref="EF106">IFERROR(INDEX($EE$2:$EE$208,SMALL(IF(1-($EE$2:$EE$208=""),IF(1-(#REF!:#REF!&lt;&gt;""),ROW($EE$2:$EE$208)-ROW($EE$2)+1)), ROWS(#REF!:#REF!))),"")</f>
        <v/>
      </c>
      <c r="EG106" t="e">
        <f>IF(#REF!="","",SUM(#REF!))</f>
        <v>#REF!</v>
      </c>
      <c r="EH106" t="e">
        <f t="array" ref="EH106">IF(#REF!="","",SUM(EG106:INDEX(EG106:EG312,MATCH(TRUE,INDEX(EG106:EG312="",0),0))))</f>
        <v>#REF!</v>
      </c>
      <c r="EI106" t="e">
        <f t="shared" si="54"/>
        <v>#REF!</v>
      </c>
      <c r="EJ106" t="str">
        <f t="array" ref="EJ106">IFERROR(INDEX($EI$2:$EI$208,SMALL(IF(1-($EI$2:$EI$208=""),IF(1-(#REF!:#REF!&lt;&gt;""),ROW($EI$2:$EI$208)-ROW($EI$2)+1)), ROWS(#REF!:#REF!))),"")</f>
        <v/>
      </c>
      <c r="EK106" t="e">
        <f>IF(#REF!="","",SUM(#REF!))</f>
        <v>#REF!</v>
      </c>
      <c r="EL106" t="e">
        <f t="array" ref="EL106">IF(#REF!="","",SUM(EK106:INDEX(EK106:EK312,MATCH(TRUE,INDEX(EK106:EK312="",0),0))))</f>
        <v>#REF!</v>
      </c>
      <c r="EM106" t="e">
        <f t="shared" si="55"/>
        <v>#REF!</v>
      </c>
      <c r="EN106" t="str">
        <f t="array" ref="EN106">IFERROR(INDEX($EM$2:$EM$208,SMALL(IF(1-($EM$2:$EM$208=""),IF(1-(#REF!:#REF!&lt;&gt;""),ROW($EM$2:$EM$208)-ROW($EM$2)+1)), ROWS(#REF!:#REF!))),"")</f>
        <v/>
      </c>
      <c r="EO106" t="e">
        <f>IF(#REF!="","",SUM(#REF!))</f>
        <v>#REF!</v>
      </c>
      <c r="EP106" t="e">
        <f t="array" ref="EP106">IF(#REF!="","",SUM(EO106:INDEX(EO106:EO312,MATCH(TRUE,INDEX(EO106:EO312="",0),0))))</f>
        <v>#REF!</v>
      </c>
      <c r="EQ106" t="e">
        <f t="shared" si="56"/>
        <v>#REF!</v>
      </c>
      <c r="ER106" t="str">
        <f t="array" ref="ER106">IFERROR(INDEX($EQ$2:$EQ$208,SMALL(IF(1-($EQ$2:$EQ$208=""),IF(1-(#REF!:#REF!&lt;&gt;""),ROW($EQ$2:$EQ$208)-ROW($EQ$2)+1)), ROWS(#REF!:#REF!))),"")</f>
        <v/>
      </c>
      <c r="ES106" t="e">
        <f>IF(#REF!="","",SUM(#REF!))</f>
        <v>#REF!</v>
      </c>
      <c r="ET106" t="e">
        <f t="array" ref="ET106">IF(#REF!="","",SUM(ES106:INDEX(ES106:ES312,MATCH(TRUE,INDEX(ES106:ES312="",0),0))))</f>
        <v>#REF!</v>
      </c>
      <c r="EU106" t="e">
        <f t="shared" si="57"/>
        <v>#REF!</v>
      </c>
      <c r="EV106" t="str">
        <f t="array" ref="EV106">IFERROR(INDEX($EU$2:$EU$208,SMALL(IF(1-($EU$2:$EU$208=""),IF(1-(#REF!:#REF!&lt;&gt;""),ROW($EU$2:$EU$208)-ROW($EU$2)+1)), ROWS(#REF!:#REF!))),"")</f>
        <v/>
      </c>
      <c r="EW106" t="e">
        <f>IF(#REF!="","",SUM(#REF!))</f>
        <v>#REF!</v>
      </c>
      <c r="EX106" t="e">
        <f t="array" ref="EX106">IF(#REF!="","",SUM(EW106:INDEX(EW106:EW312,MATCH(TRUE,INDEX(EW106:EW312="",0),0))))</f>
        <v>#REF!</v>
      </c>
      <c r="EY106" t="e">
        <f t="shared" si="58"/>
        <v>#REF!</v>
      </c>
      <c r="EZ106" t="str">
        <f t="array" ref="EZ106">IFERROR(INDEX($EY$2:$EY$208,SMALL(IF(1-($EY$2:$EY$208=""),IF(1-(#REF!:#REF!&lt;&gt;""),ROW($EY$2:$EY$208)-ROW($EY$2)+1)), ROWS(#REF!:#REF!))),"")</f>
        <v/>
      </c>
      <c r="FA106" t="e">
        <f>IF(#REF!="","",SUM(#REF!))</f>
        <v>#REF!</v>
      </c>
      <c r="FB106" t="e">
        <f t="array" ref="FB106">IF(#REF!="","",SUM(FA106:INDEX(FA106:FA312,MATCH(TRUE,INDEX(FA106:FA312="",0),0))))</f>
        <v>#REF!</v>
      </c>
      <c r="FC106" t="e">
        <f t="shared" si="59"/>
        <v>#REF!</v>
      </c>
      <c r="FD106" t="str">
        <f t="array" ref="FD106">IFERROR(INDEX($FC$2:$FC$208,SMALL(IF(1-($FC$2:$FC$208=""),IF(1-(#REF!:#REF!&lt;&gt;""),ROW($FC$2:$FC$208)-ROW($FC$2)+1)), ROWS(#REF!:#REF!))),"")</f>
        <v/>
      </c>
    </row>
    <row r="107" spans="1:160" x14ac:dyDescent="0.25">
      <c r="A107" t="e">
        <f>IF(#REF!="","",SUM(#REF!))</f>
        <v>#REF!</v>
      </c>
      <c r="B107" t="e">
        <f t="array" ref="B107">IF(#REF!="","",SUM($A107:INDEX(A107:$A$208,MATCH(TRUE,INDEX($A107:$A$208="",0),0))))</f>
        <v>#REF!</v>
      </c>
      <c r="C107" t="e">
        <f t="shared" si="60"/>
        <v>#REF!</v>
      </c>
      <c r="E107" t="e">
        <f>IF(#REF!="","",SUM(#REF!))</f>
        <v>#REF!</v>
      </c>
      <c r="F107" t="e">
        <f t="array" ref="F107">IF(#REF!="","",SUM($E107:INDEX(E107:$E$208,MATCH(TRUE,INDEX($E107:$E$208="",0),0))))</f>
        <v>#REF!</v>
      </c>
      <c r="G107" t="e">
        <f t="shared" si="61"/>
        <v>#REF!</v>
      </c>
      <c r="I107" t="e">
        <f>IF(#REF!="","",SUM(#REF!))</f>
        <v>#REF!</v>
      </c>
      <c r="J107" t="e">
        <f t="array" ref="J107">IF(#REF!="","",SUM(I107:INDEX(I107:I313,MATCH(TRUE,INDEX(I107:I313="",0),0))))</f>
        <v>#REF!</v>
      </c>
      <c r="K107" t="e">
        <f t="shared" si="62"/>
        <v>#REF!</v>
      </c>
      <c r="M107" t="e">
        <f>IF(#REF!="","",SUM(#REF!))</f>
        <v>#REF!</v>
      </c>
      <c r="N107" t="e">
        <f t="array" ref="N107">IF(#REF!="","",SUM(M107:INDEX(M107:M313,MATCH(TRUE,INDEX(M107:M313="",0),0))))</f>
        <v>#REF!</v>
      </c>
      <c r="O107" t="e">
        <f t="shared" si="63"/>
        <v>#REF!</v>
      </c>
      <c r="Q107" t="e">
        <f>IF(#REF!="","",SUM(#REF!))</f>
        <v>#REF!</v>
      </c>
      <c r="R107" t="e">
        <f t="array" ref="R107">IF(#REF!="","",SUM(Q107:INDEX(Q107:Q313,MATCH(TRUE,INDEX(Q107:Q313="",0),0))))</f>
        <v>#REF!</v>
      </c>
      <c r="S107" t="e">
        <f t="shared" si="64"/>
        <v>#REF!</v>
      </c>
      <c r="U107" t="e">
        <f>IF(#REF!="","",SUM(#REF!))</f>
        <v>#REF!</v>
      </c>
      <c r="V107" t="e">
        <f t="array" ref="V107">IF(#REF!="","",SUM(U107:INDEX(U107:U313,MATCH(TRUE,INDEX(U107:U313="",0),0))))</f>
        <v>#REF!</v>
      </c>
      <c r="W107" t="e">
        <f t="shared" si="65"/>
        <v>#REF!</v>
      </c>
      <c r="Y107" t="e">
        <f>IF(#REF!="","",SUM(#REF!))</f>
        <v>#REF!</v>
      </c>
      <c r="Z107" t="e">
        <f t="array" ref="Z107">IF(#REF!="","",SUM(Y107:INDEX(Y107:Y313,MATCH(TRUE,INDEX(Y107:Y313="",0),0))))</f>
        <v>#REF!</v>
      </c>
      <c r="AA107" t="e">
        <f t="shared" si="66"/>
        <v>#REF!</v>
      </c>
      <c r="AC107" t="e">
        <f>IF(#REF!="","",SUM(#REF!))</f>
        <v>#REF!</v>
      </c>
      <c r="AD107" t="e">
        <f t="array" ref="AD107">IF(#REF!="","",SUM(AC107:INDEX(AC107:AC313,MATCH(TRUE,INDEX(AC107:AC313="",0),0))))</f>
        <v>#REF!</v>
      </c>
      <c r="AE107" t="e">
        <f t="shared" si="67"/>
        <v>#REF!</v>
      </c>
      <c r="AG107" t="e">
        <f>IF(#REF!="","",SUM(#REF!))</f>
        <v>#REF!</v>
      </c>
      <c r="AH107" t="e">
        <f t="array" ref="AH107">IF(#REF!="","",SUM(AG107:INDEX(AG107:AG313,MATCH(TRUE,INDEX(AG107:AG313="",0),0))))</f>
        <v>#REF!</v>
      </c>
      <c r="AI107" t="e">
        <f t="shared" si="68"/>
        <v>#REF!</v>
      </c>
      <c r="AK107" t="e">
        <f>IF(#REF!="","",SUM(#REF!))</f>
        <v>#REF!</v>
      </c>
      <c r="AL107" t="e">
        <f t="array" ref="AL107">IF(#REF!="","",SUM(AK107:INDEX(AK107:AK313,MATCH(TRUE,INDEX(AK107:AK313="",0),0))))</f>
        <v>#REF!</v>
      </c>
      <c r="AM107" t="e">
        <f t="shared" si="69"/>
        <v>#REF!</v>
      </c>
      <c r="AO107" t="e">
        <f>IF(#REF!="","",SUM(#REF!))</f>
        <v>#REF!</v>
      </c>
      <c r="AP107" t="e">
        <f t="array" ref="AP107">IF(#REF!="","",SUM(AO107:INDEX(AO107:AO313,MATCH(TRUE,INDEX(AO107:AO313="",0),0))))</f>
        <v>#REF!</v>
      </c>
      <c r="AQ107" t="e">
        <f t="shared" si="70"/>
        <v>#REF!</v>
      </c>
      <c r="AS107" t="e">
        <f>IF(#REF!="","",SUM(#REF!))</f>
        <v>#REF!</v>
      </c>
      <c r="AT107" t="e">
        <f t="array" ref="AT107">IF(#REF!="","",SUM(AS107:INDEX(AS107:AS313,MATCH(TRUE,INDEX(AS107:AS313="",0),0))))</f>
        <v>#REF!</v>
      </c>
      <c r="AU107" t="e">
        <f t="shared" si="71"/>
        <v>#REF!</v>
      </c>
      <c r="AW107" t="e">
        <f>IF(#REF!="","",SUM(#REF!))</f>
        <v>#REF!</v>
      </c>
      <c r="AX107" t="e">
        <f t="array" ref="AX107">IF(#REF!="","",SUM(AW107:INDEX(AW107:AW313,MATCH(TRUE,INDEX(AW107:AW313="",0),0))))</f>
        <v>#REF!</v>
      </c>
      <c r="AY107" t="e">
        <f t="shared" si="72"/>
        <v>#REF!</v>
      </c>
      <c r="BA107" t="e">
        <f>IF(#REF!="","",SUM(#REF!))</f>
        <v>#REF!</v>
      </c>
      <c r="BB107" t="e">
        <f t="array" ref="BB107">IF(#REF!="","",SUM(BA107:INDEX(BA107:BA313,MATCH(TRUE,INDEX(BA107:BA313="",0),0))))</f>
        <v>#REF!</v>
      </c>
      <c r="BC107" t="e">
        <f t="shared" si="73"/>
        <v>#REF!</v>
      </c>
      <c r="BE107" t="e">
        <f>IF(#REF!="","",SUM(#REF!))</f>
        <v>#REF!</v>
      </c>
      <c r="BF107" t="e">
        <f t="array" ref="BF107">IF(#REF!="","",SUM(BE107:INDEX(BE107:BE313,MATCH(TRUE,INDEX(BE107:BE313="",0),0))))</f>
        <v>#REF!</v>
      </c>
      <c r="BG107" t="e">
        <f t="shared" si="74"/>
        <v>#REF!</v>
      </c>
      <c r="BI107" t="e">
        <f>IF(#REF!="","",SUM(#REF!))</f>
        <v>#REF!</v>
      </c>
      <c r="BJ107" t="e">
        <f t="array" ref="BJ107">IF(#REF!="","",SUM(BI107:INDEX(BI107:BI313,MATCH(TRUE,INDEX(BI107:BI313="",0),0))))</f>
        <v>#REF!</v>
      </c>
      <c r="BK107" t="e">
        <f t="shared" si="75"/>
        <v>#REF!</v>
      </c>
      <c r="BM107" t="e">
        <f>IF(#REF!="","",SUM(#REF!))</f>
        <v>#REF!</v>
      </c>
      <c r="BN107" t="e">
        <f t="array" ref="BN107">IF(#REF!="","",SUM(BM107:INDEX(BM107:BM313,MATCH(TRUE,INDEX(BM107:BM313="",0),0))))</f>
        <v>#REF!</v>
      </c>
      <c r="BO107" t="e">
        <f t="shared" si="76"/>
        <v>#REF!</v>
      </c>
      <c r="BQ107" t="e">
        <f>IF(#REF!="","",SUM(#REF!))</f>
        <v>#REF!</v>
      </c>
      <c r="BR107" t="e">
        <f t="array" ref="BR107">IF(#REF!="","",SUM(BQ107:INDEX(BQ107:BQ313,MATCH(TRUE,INDEX(BQ107:BQ313="",0),0))))</f>
        <v>#REF!</v>
      </c>
      <c r="BS107" t="e">
        <f t="shared" si="77"/>
        <v>#REF!</v>
      </c>
      <c r="BU107" t="e">
        <f>IF(#REF!="","",SUM(#REF!))</f>
        <v>#REF!</v>
      </c>
      <c r="BV107" t="e">
        <f t="array" ref="BV107">IF(#REF!="","",SUM(BU107:INDEX(BU107:BU313,MATCH(TRUE,INDEX(BU107:BU313="",0),0))))</f>
        <v>#REF!</v>
      </c>
      <c r="BW107" t="e">
        <f t="shared" si="78"/>
        <v>#REF!</v>
      </c>
      <c r="BY107" t="e">
        <f>IF(#REF!="","",SUM(#REF!))</f>
        <v>#REF!</v>
      </c>
      <c r="BZ107" t="e">
        <f t="array" ref="BZ107">IF(#REF!="","",SUM(BY107:INDEX(BY107:BY313,MATCH(TRUE,INDEX(BY107:BY313="",0),0))))</f>
        <v>#REF!</v>
      </c>
      <c r="CA107" t="e">
        <f t="shared" si="79"/>
        <v>#REF!</v>
      </c>
      <c r="CC107" t="e">
        <f>IF(#REF!="","",SUM(#REF!))</f>
        <v>#REF!</v>
      </c>
      <c r="CD107" t="e">
        <f t="array" ref="CD107">IF(#REF!="","",SUM(CC107:INDEX(CC107:CC313,MATCH(TRUE,INDEX(CC107:CC313="",0),0))))</f>
        <v>#REF!</v>
      </c>
      <c r="CE107" t="e">
        <f t="shared" si="40"/>
        <v>#REF!</v>
      </c>
      <c r="CF107" t="str">
        <f t="array" ref="CF107">IFERROR(INDEX($CE$2:$CE$208,SMALL(IF(1-($CE$2:$CE$208=""),IF(1-(#REF!:#REF!&lt;&gt;""),ROW($CE$2:$CE$208)-ROW($CE$2)+1)), ROWS(#REF!:#REF!))),"")</f>
        <v/>
      </c>
      <c r="CG107" t="e">
        <f>IF(#REF!="","",SUM(#REF!))</f>
        <v>#REF!</v>
      </c>
      <c r="CH107" t="e">
        <f t="array" ref="CH107">IF(#REF!="","",SUM(CG107:INDEX(CG107:CG313,MATCH(TRUE,INDEX(CG107:CG313="",0),0))))</f>
        <v>#REF!</v>
      </c>
      <c r="CI107" t="e">
        <f t="shared" si="41"/>
        <v>#REF!</v>
      </c>
      <c r="CJ107" t="str">
        <f t="array" ref="CJ107">IFERROR(INDEX($CI$2:$CI$208,SMALL(IF(1-($CI$2:$CI$208=""),IF(1-(#REF!:#REF!&lt;&gt;""),ROW($CI$2:$CI$208)-ROW($CI$2)+1)), ROWS(#REF!:#REF!))),"")</f>
        <v/>
      </c>
      <c r="CK107" t="e">
        <f>IF(#REF!="","",SUM(#REF!))</f>
        <v>#REF!</v>
      </c>
      <c r="CL107" t="e">
        <f t="array" ref="CL107">IF(#REF!="","",SUM(CK107:INDEX(CK107:CK313,MATCH(TRUE,INDEX(CK107:CK313="",0),0))))</f>
        <v>#REF!</v>
      </c>
      <c r="CM107" t="e">
        <f t="shared" si="42"/>
        <v>#REF!</v>
      </c>
      <c r="CN107" t="str">
        <f t="array" ref="CN107">IFERROR(INDEX($CM$2:$CM$208,SMALL(IF(1-($CM$2:$CM$208=""),IF(1-(#REF!:#REF!&lt;&gt;""),ROW($CM$2:$CM$208)-ROW($CM$2)+1)), ROWS(#REF!:#REF!))),"")</f>
        <v/>
      </c>
      <c r="CO107" t="e">
        <f>IF(#REF!="","",SUM(#REF!))</f>
        <v>#REF!</v>
      </c>
      <c r="CP107" t="e">
        <f t="array" ref="CP107">IF(#REF!="","",SUM(CO107:INDEX(CO107:CO313,MATCH(TRUE,INDEX(CO107:CO313="",0),0))))</f>
        <v>#REF!</v>
      </c>
      <c r="CQ107" t="e">
        <f t="shared" si="43"/>
        <v>#REF!</v>
      </c>
      <c r="CR107" t="str">
        <f t="array" ref="CR107">IFERROR(INDEX($CQ$2:$CQ$208,SMALL(IF(1-($CQ$2:$CQ$208=""),IF(1-(#REF!:#REF!&lt;&gt;""),ROW($CQ$2:$CQ$208)-ROW($CQ$2)+1)), ROWS(#REF!:#REF!))),"")</f>
        <v/>
      </c>
      <c r="CS107" t="e">
        <f>IF(#REF!="","",SUM(#REF!))</f>
        <v>#REF!</v>
      </c>
      <c r="CT107" t="e">
        <f t="array" ref="CT107">IF(#REF!="","",SUM(CS107:INDEX(CS107:CS313,MATCH(TRUE,INDEX(CS107:CS313="",0),0))))</f>
        <v>#REF!</v>
      </c>
      <c r="CU107" t="e">
        <f t="shared" si="44"/>
        <v>#REF!</v>
      </c>
      <c r="CV107" t="str">
        <f t="array" ref="CV107">IFERROR(INDEX($CU$2:$CU$208,SMALL(IF(1-($CU$2:$CU$208=""),IF(1-(#REF!:#REF!&lt;&gt;""),ROW($CU$2:$CU$208)-ROW($CU$2)+1)), ROWS(#REF!:#REF!))),"")</f>
        <v/>
      </c>
      <c r="CW107" t="e">
        <f>IF(#REF!="","",SUM(#REF!))</f>
        <v>#REF!</v>
      </c>
      <c r="CX107" t="e">
        <f t="array" ref="CX107">IF(#REF!="","",SUM(CW107:INDEX(CW107:CW313,MATCH(TRUE,INDEX(CW107:CW313="",0),0))))</f>
        <v>#REF!</v>
      </c>
      <c r="CY107" t="e">
        <f t="shared" si="45"/>
        <v>#REF!</v>
      </c>
      <c r="CZ107" t="str">
        <f t="array" ref="CZ107">IFERROR(INDEX($CY$2:$CY$208,SMALL(IF(1-($CY$2:$CY$208=""),IF(1-(#REF!:#REF!&lt;&gt;""),ROW($CY$2:$CY$208)-ROW($CY$2)+1)), ROWS(#REF!:#REF!))),"")</f>
        <v/>
      </c>
      <c r="DA107" t="e">
        <f>IF(#REF!="","",SUM(#REF!))</f>
        <v>#REF!</v>
      </c>
      <c r="DB107" t="e">
        <f t="array" ref="DB107">IF(#REF!="","",SUM(DA107:INDEX(DA107:DA313,MATCH(TRUE,INDEX(DA107:DA313="",0),0))))</f>
        <v>#REF!</v>
      </c>
      <c r="DC107" t="e">
        <f t="shared" si="46"/>
        <v>#REF!</v>
      </c>
      <c r="DD107" t="str">
        <f t="array" ref="DD107">IFERROR(INDEX($DC$2:$DC$208,SMALL(IF(1-($DC$2:$DC$208=""),IF(1-(#REF!:#REF!&lt;&gt;""),ROW($DC$2:$DC$208)-ROW($DC$2)+1)), ROWS(#REF!:#REF!))),"")</f>
        <v/>
      </c>
      <c r="DE107" t="e">
        <f>IF(#REF!="","",SUM(#REF!))</f>
        <v>#REF!</v>
      </c>
      <c r="DF107" t="e">
        <f t="array" ref="DF107">IF(#REF!="","",SUM(DE107:INDEX(DE107:DE313,MATCH(TRUE,INDEX(DE107:DE313="",0),0))))</f>
        <v>#REF!</v>
      </c>
      <c r="DG107" t="e">
        <f t="shared" si="47"/>
        <v>#REF!</v>
      </c>
      <c r="DH107" t="str">
        <f t="array" ref="DH107">IFERROR(INDEX($DG$2:$DG$208,SMALL(IF(1-($DG$2:$DG$208=""),IF(1-(#REF!:#REF!&lt;&gt;""),ROW($DG$2:$DG$208)-ROW($DG$2)+1)), ROWS(#REF!:#REF!))),"")</f>
        <v/>
      </c>
      <c r="DI107" t="e">
        <f>IF(#REF!="","",SUM(#REF!))</f>
        <v>#REF!</v>
      </c>
      <c r="DJ107" t="e">
        <f t="array" ref="DJ107">IF(#REF!="","",SUM(DI107:INDEX(DI107:DI313,MATCH(TRUE,INDEX(DI107:DI313="",0),0))))</f>
        <v>#REF!</v>
      </c>
      <c r="DK107" t="e">
        <f t="shared" si="48"/>
        <v>#REF!</v>
      </c>
      <c r="DL107" t="str">
        <f t="array" ref="DL107">IFERROR(INDEX($DK$2:$DK$208,SMALL(IF(1-($DK$2:$DK$208=""),IF(1-(#REF!:#REF!&lt;&gt;""),ROW($DK$2:$DK$208)-ROW($DK$2)+1)), ROWS(#REF!:#REF!))),"")</f>
        <v/>
      </c>
      <c r="DM107" t="e">
        <f>IF(#REF!="","",SUM(#REF!))</f>
        <v>#REF!</v>
      </c>
      <c r="DN107" t="e">
        <f t="array" ref="DN107">IF(#REF!="","",SUM(DM107:INDEX(DM107:DM313,MATCH(TRUE,INDEX(DM107:DM313="",0),0))))</f>
        <v>#REF!</v>
      </c>
      <c r="DO107" t="e">
        <f t="shared" si="49"/>
        <v>#REF!</v>
      </c>
      <c r="DP107" t="str">
        <f t="array" ref="DP107">IFERROR(INDEX($DO$2:$DO$208,SMALL(IF(1-($DO$2:$DO$208=""),IF(1-(#REF!:#REF!&lt;&gt;""),ROW($DO$2:$DO$208)-ROW($DO$2)+1)), ROWS(#REF!:#REF!))),"")</f>
        <v/>
      </c>
      <c r="DQ107" t="e">
        <f>IF(#REF!="","",SUM(#REF!))</f>
        <v>#REF!</v>
      </c>
      <c r="DR107" t="e">
        <f t="array" ref="DR107">IF(#REF!="","",SUM(DQ107:INDEX(DQ107:DQ313,MATCH(TRUE,INDEX(DQ107:DQ313="",0),0))))</f>
        <v>#REF!</v>
      </c>
      <c r="DS107" t="e">
        <f t="shared" si="50"/>
        <v>#REF!</v>
      </c>
      <c r="DT107" t="str">
        <f t="array" ref="DT107">IFERROR(INDEX($DS$2:$DS$208,SMALL(IF(1-($DS$2:$DS$208=""),IF(1-(#REF!:#REF!&lt;&gt;""),ROW($DS$2:$DS$208)-ROW($DS$2)+1)), ROWS(#REF!:#REF!))),"")</f>
        <v/>
      </c>
      <c r="DU107" t="e">
        <f>IF(#REF!="","",SUM(#REF!))</f>
        <v>#REF!</v>
      </c>
      <c r="DV107" t="e">
        <f t="array" ref="DV107">IF(#REF!="","",SUM(DU107:INDEX(DU107:DU313,MATCH(TRUE,INDEX(DU107:DU313="",0),0))))</f>
        <v>#REF!</v>
      </c>
      <c r="DW107" t="e">
        <f t="shared" si="51"/>
        <v>#REF!</v>
      </c>
      <c r="DX107" t="str">
        <f t="array" ref="DX107">IFERROR(INDEX($DW$2:$DW$208,SMALL(IF(1-($DW$2:$DW$208=""),IF(1-(#REF!:#REF!&lt;&gt;""),ROW($DW$2:$DW$208)-ROW($DW$2)+1)), ROWS(#REF!:#REF!))),"")</f>
        <v/>
      </c>
      <c r="DY107" t="e">
        <f>IF(#REF!="","",SUM(#REF!))</f>
        <v>#REF!</v>
      </c>
      <c r="DZ107" t="e">
        <f t="array" ref="DZ107">IF(#REF!="","",SUM(DY107:INDEX(DY107:DY313,MATCH(TRUE,INDEX(DY107:DY313="",0),0))))</f>
        <v>#REF!</v>
      </c>
      <c r="EA107" t="e">
        <f t="shared" si="52"/>
        <v>#REF!</v>
      </c>
      <c r="EB107" t="str">
        <f t="array" ref="EB107">IFERROR(INDEX($EA$2:$EA$208,SMALL(IF(1-($EA$2:$EA$208=""),IF(1-(#REF!:#REF!&lt;&gt;""),ROW($EA$2:$EA$208)-ROW($EA$2)+1)), ROWS(#REF!:#REF!))),"")</f>
        <v/>
      </c>
      <c r="EC107" t="e">
        <f>IF(#REF!="","",SUM(#REF!))</f>
        <v>#REF!</v>
      </c>
      <c r="ED107" t="e">
        <f t="array" ref="ED107">IF(#REF!="","",SUM(EC107:INDEX(EC107:EC313,MATCH(TRUE,INDEX(EC107:EC313="",0),0))))</f>
        <v>#REF!</v>
      </c>
      <c r="EE107" t="e">
        <f t="shared" si="53"/>
        <v>#REF!</v>
      </c>
      <c r="EF107" t="str">
        <f t="array" ref="EF107">IFERROR(INDEX($EE$2:$EE$208,SMALL(IF(1-($EE$2:$EE$208=""),IF(1-(#REF!:#REF!&lt;&gt;""),ROW($EE$2:$EE$208)-ROW($EE$2)+1)), ROWS(#REF!:#REF!))),"")</f>
        <v/>
      </c>
      <c r="EG107" t="e">
        <f>IF(#REF!="","",SUM(#REF!))</f>
        <v>#REF!</v>
      </c>
      <c r="EH107" t="e">
        <f t="array" ref="EH107">IF(#REF!="","",SUM(EG107:INDEX(EG107:EG313,MATCH(TRUE,INDEX(EG107:EG313="",0),0))))</f>
        <v>#REF!</v>
      </c>
      <c r="EI107" t="e">
        <f t="shared" si="54"/>
        <v>#REF!</v>
      </c>
      <c r="EJ107" t="str">
        <f t="array" ref="EJ107">IFERROR(INDEX($EI$2:$EI$208,SMALL(IF(1-($EI$2:$EI$208=""),IF(1-(#REF!:#REF!&lt;&gt;""),ROW($EI$2:$EI$208)-ROW($EI$2)+1)), ROWS(#REF!:#REF!))),"")</f>
        <v/>
      </c>
      <c r="EK107" t="e">
        <f>IF(#REF!="","",SUM(#REF!))</f>
        <v>#REF!</v>
      </c>
      <c r="EL107" t="e">
        <f t="array" ref="EL107">IF(#REF!="","",SUM(EK107:INDEX(EK107:EK313,MATCH(TRUE,INDEX(EK107:EK313="",0),0))))</f>
        <v>#REF!</v>
      </c>
      <c r="EM107" t="e">
        <f t="shared" si="55"/>
        <v>#REF!</v>
      </c>
      <c r="EN107" t="str">
        <f t="array" ref="EN107">IFERROR(INDEX($EM$2:$EM$208,SMALL(IF(1-($EM$2:$EM$208=""),IF(1-(#REF!:#REF!&lt;&gt;""),ROW($EM$2:$EM$208)-ROW($EM$2)+1)), ROWS(#REF!:#REF!))),"")</f>
        <v/>
      </c>
      <c r="EO107" t="e">
        <f>IF(#REF!="","",SUM(#REF!))</f>
        <v>#REF!</v>
      </c>
      <c r="EP107" t="e">
        <f t="array" ref="EP107">IF(#REF!="","",SUM(EO107:INDEX(EO107:EO313,MATCH(TRUE,INDEX(EO107:EO313="",0),0))))</f>
        <v>#REF!</v>
      </c>
      <c r="EQ107" t="e">
        <f t="shared" si="56"/>
        <v>#REF!</v>
      </c>
      <c r="ER107" t="str">
        <f t="array" ref="ER107">IFERROR(INDEX($EQ$2:$EQ$208,SMALL(IF(1-($EQ$2:$EQ$208=""),IF(1-(#REF!:#REF!&lt;&gt;""),ROW($EQ$2:$EQ$208)-ROW($EQ$2)+1)), ROWS(#REF!:#REF!))),"")</f>
        <v/>
      </c>
      <c r="ES107" t="e">
        <f>IF(#REF!="","",SUM(#REF!))</f>
        <v>#REF!</v>
      </c>
      <c r="ET107" t="e">
        <f t="array" ref="ET107">IF(#REF!="","",SUM(ES107:INDEX(ES107:ES313,MATCH(TRUE,INDEX(ES107:ES313="",0),0))))</f>
        <v>#REF!</v>
      </c>
      <c r="EU107" t="e">
        <f t="shared" si="57"/>
        <v>#REF!</v>
      </c>
      <c r="EV107" t="str">
        <f t="array" ref="EV107">IFERROR(INDEX($EU$2:$EU$208,SMALL(IF(1-($EU$2:$EU$208=""),IF(1-(#REF!:#REF!&lt;&gt;""),ROW($EU$2:$EU$208)-ROW($EU$2)+1)), ROWS(#REF!:#REF!))),"")</f>
        <v/>
      </c>
      <c r="EW107" t="e">
        <f>IF(#REF!="","",SUM(#REF!))</f>
        <v>#REF!</v>
      </c>
      <c r="EX107" t="e">
        <f t="array" ref="EX107">IF(#REF!="","",SUM(EW107:INDEX(EW107:EW313,MATCH(TRUE,INDEX(EW107:EW313="",0),0))))</f>
        <v>#REF!</v>
      </c>
      <c r="EY107" t="e">
        <f t="shared" si="58"/>
        <v>#REF!</v>
      </c>
      <c r="EZ107" t="str">
        <f t="array" ref="EZ107">IFERROR(INDEX($EY$2:$EY$208,SMALL(IF(1-($EY$2:$EY$208=""),IF(1-(#REF!:#REF!&lt;&gt;""),ROW($EY$2:$EY$208)-ROW($EY$2)+1)), ROWS(#REF!:#REF!))),"")</f>
        <v/>
      </c>
      <c r="FA107" t="e">
        <f>IF(#REF!="","",SUM(#REF!))</f>
        <v>#REF!</v>
      </c>
      <c r="FB107" t="e">
        <f t="array" ref="FB107">IF(#REF!="","",SUM(FA107:INDEX(FA107:FA313,MATCH(TRUE,INDEX(FA107:FA313="",0),0))))</f>
        <v>#REF!</v>
      </c>
      <c r="FC107" t="e">
        <f t="shared" si="59"/>
        <v>#REF!</v>
      </c>
      <c r="FD107" t="str">
        <f t="array" ref="FD107">IFERROR(INDEX($FC$2:$FC$208,SMALL(IF(1-($FC$2:$FC$208=""),IF(1-(#REF!:#REF!&lt;&gt;""),ROW($FC$2:$FC$208)-ROW($FC$2)+1)), ROWS(#REF!:#REF!))),"")</f>
        <v/>
      </c>
    </row>
    <row r="108" spans="1:160" x14ac:dyDescent="0.25">
      <c r="A108" t="e">
        <f>IF(#REF!="","",SUM(#REF!))</f>
        <v>#REF!</v>
      </c>
      <c r="B108" t="e">
        <f t="array" ref="B108">IF(#REF!="","",SUM($A108:INDEX(A108:$A$208,MATCH(TRUE,INDEX($A108:$A$208="",0),0))))</f>
        <v>#REF!</v>
      </c>
      <c r="C108" t="e">
        <f t="shared" si="60"/>
        <v>#REF!</v>
      </c>
      <c r="E108" t="e">
        <f>IF(#REF!="","",SUM(#REF!))</f>
        <v>#REF!</v>
      </c>
      <c r="F108" t="e">
        <f t="array" ref="F108">IF(#REF!="","",SUM($E108:INDEX(E108:$E$208,MATCH(TRUE,INDEX($E108:$E$208="",0),0))))</f>
        <v>#REF!</v>
      </c>
      <c r="G108" t="e">
        <f t="shared" si="61"/>
        <v>#REF!</v>
      </c>
      <c r="I108" t="e">
        <f>IF(#REF!="","",SUM(#REF!))</f>
        <v>#REF!</v>
      </c>
      <c r="J108" t="e">
        <f t="array" ref="J108">IF(#REF!="","",SUM(I108:INDEX(I108:I314,MATCH(TRUE,INDEX(I108:I314="",0),0))))</f>
        <v>#REF!</v>
      </c>
      <c r="K108" t="e">
        <f t="shared" si="62"/>
        <v>#REF!</v>
      </c>
      <c r="M108" t="e">
        <f>IF(#REF!="","",SUM(#REF!))</f>
        <v>#REF!</v>
      </c>
      <c r="N108" t="e">
        <f t="array" ref="N108">IF(#REF!="","",SUM(M108:INDEX(M108:M314,MATCH(TRUE,INDEX(M108:M314="",0),0))))</f>
        <v>#REF!</v>
      </c>
      <c r="O108" t="e">
        <f t="shared" si="63"/>
        <v>#REF!</v>
      </c>
      <c r="Q108" t="e">
        <f>IF(#REF!="","",SUM(#REF!))</f>
        <v>#REF!</v>
      </c>
      <c r="R108" t="e">
        <f t="array" ref="R108">IF(#REF!="","",SUM(Q108:INDEX(Q108:Q314,MATCH(TRUE,INDEX(Q108:Q314="",0),0))))</f>
        <v>#REF!</v>
      </c>
      <c r="S108" t="e">
        <f t="shared" si="64"/>
        <v>#REF!</v>
      </c>
      <c r="U108" t="e">
        <f>IF(#REF!="","",SUM(#REF!))</f>
        <v>#REF!</v>
      </c>
      <c r="V108" t="e">
        <f t="array" ref="V108">IF(#REF!="","",SUM(U108:INDEX(U108:U314,MATCH(TRUE,INDEX(U108:U314="",0),0))))</f>
        <v>#REF!</v>
      </c>
      <c r="W108" t="e">
        <f t="shared" si="65"/>
        <v>#REF!</v>
      </c>
      <c r="Y108" t="e">
        <f>IF(#REF!="","",SUM(#REF!))</f>
        <v>#REF!</v>
      </c>
      <c r="Z108" t="e">
        <f t="array" ref="Z108">IF(#REF!="","",SUM(Y108:INDEX(Y108:Y314,MATCH(TRUE,INDEX(Y108:Y314="",0),0))))</f>
        <v>#REF!</v>
      </c>
      <c r="AA108" t="e">
        <f t="shared" si="66"/>
        <v>#REF!</v>
      </c>
      <c r="AC108" t="e">
        <f>IF(#REF!="","",SUM(#REF!))</f>
        <v>#REF!</v>
      </c>
      <c r="AD108" t="e">
        <f t="array" ref="AD108">IF(#REF!="","",SUM(AC108:INDEX(AC108:AC314,MATCH(TRUE,INDEX(AC108:AC314="",0),0))))</f>
        <v>#REF!</v>
      </c>
      <c r="AE108" t="e">
        <f t="shared" si="67"/>
        <v>#REF!</v>
      </c>
      <c r="AG108" t="e">
        <f>IF(#REF!="","",SUM(#REF!))</f>
        <v>#REF!</v>
      </c>
      <c r="AH108" t="e">
        <f t="array" ref="AH108">IF(#REF!="","",SUM(AG108:INDEX(AG108:AG314,MATCH(TRUE,INDEX(AG108:AG314="",0),0))))</f>
        <v>#REF!</v>
      </c>
      <c r="AI108" t="e">
        <f t="shared" si="68"/>
        <v>#REF!</v>
      </c>
      <c r="AK108" t="e">
        <f>IF(#REF!="","",SUM(#REF!))</f>
        <v>#REF!</v>
      </c>
      <c r="AL108" t="e">
        <f t="array" ref="AL108">IF(#REF!="","",SUM(AK108:INDEX(AK108:AK314,MATCH(TRUE,INDEX(AK108:AK314="",0),0))))</f>
        <v>#REF!</v>
      </c>
      <c r="AM108" t="e">
        <f t="shared" si="69"/>
        <v>#REF!</v>
      </c>
      <c r="AO108" t="e">
        <f>IF(#REF!="","",SUM(#REF!))</f>
        <v>#REF!</v>
      </c>
      <c r="AP108" t="e">
        <f t="array" ref="AP108">IF(#REF!="","",SUM(AO108:INDEX(AO108:AO314,MATCH(TRUE,INDEX(AO108:AO314="",0),0))))</f>
        <v>#REF!</v>
      </c>
      <c r="AQ108" t="e">
        <f t="shared" si="70"/>
        <v>#REF!</v>
      </c>
      <c r="AS108" t="e">
        <f>IF(#REF!="","",SUM(#REF!))</f>
        <v>#REF!</v>
      </c>
      <c r="AT108" t="e">
        <f t="array" ref="AT108">IF(#REF!="","",SUM(AS108:INDEX(AS108:AS314,MATCH(TRUE,INDEX(AS108:AS314="",0),0))))</f>
        <v>#REF!</v>
      </c>
      <c r="AU108" t="e">
        <f t="shared" si="71"/>
        <v>#REF!</v>
      </c>
      <c r="AW108" t="e">
        <f>IF(#REF!="","",SUM(#REF!))</f>
        <v>#REF!</v>
      </c>
      <c r="AX108" t="e">
        <f t="array" ref="AX108">IF(#REF!="","",SUM(AW108:INDEX(AW108:AW314,MATCH(TRUE,INDEX(AW108:AW314="",0),0))))</f>
        <v>#REF!</v>
      </c>
      <c r="AY108" t="e">
        <f t="shared" si="72"/>
        <v>#REF!</v>
      </c>
      <c r="BA108" t="e">
        <f>IF(#REF!="","",SUM(#REF!))</f>
        <v>#REF!</v>
      </c>
      <c r="BB108" t="e">
        <f t="array" ref="BB108">IF(#REF!="","",SUM(BA108:INDEX(BA108:BA314,MATCH(TRUE,INDEX(BA108:BA314="",0),0))))</f>
        <v>#REF!</v>
      </c>
      <c r="BC108" t="e">
        <f t="shared" si="73"/>
        <v>#REF!</v>
      </c>
      <c r="BE108" t="e">
        <f>IF(#REF!="","",SUM(#REF!))</f>
        <v>#REF!</v>
      </c>
      <c r="BF108" t="e">
        <f t="array" ref="BF108">IF(#REF!="","",SUM(BE108:INDEX(BE108:BE314,MATCH(TRUE,INDEX(BE108:BE314="",0),0))))</f>
        <v>#REF!</v>
      </c>
      <c r="BG108" t="e">
        <f t="shared" si="74"/>
        <v>#REF!</v>
      </c>
      <c r="BI108" t="e">
        <f>IF(#REF!="","",SUM(#REF!))</f>
        <v>#REF!</v>
      </c>
      <c r="BJ108" t="e">
        <f t="array" ref="BJ108">IF(#REF!="","",SUM(BI108:INDEX(BI108:BI314,MATCH(TRUE,INDEX(BI108:BI314="",0),0))))</f>
        <v>#REF!</v>
      </c>
      <c r="BK108" t="e">
        <f t="shared" si="75"/>
        <v>#REF!</v>
      </c>
      <c r="BM108" t="e">
        <f>IF(#REF!="","",SUM(#REF!))</f>
        <v>#REF!</v>
      </c>
      <c r="BN108" t="e">
        <f t="array" ref="BN108">IF(#REF!="","",SUM(BM108:INDEX(BM108:BM314,MATCH(TRUE,INDEX(BM108:BM314="",0),0))))</f>
        <v>#REF!</v>
      </c>
      <c r="BO108" t="e">
        <f t="shared" si="76"/>
        <v>#REF!</v>
      </c>
      <c r="BQ108" t="e">
        <f>IF(#REF!="","",SUM(#REF!))</f>
        <v>#REF!</v>
      </c>
      <c r="BR108" t="e">
        <f t="array" ref="BR108">IF(#REF!="","",SUM(BQ108:INDEX(BQ108:BQ314,MATCH(TRUE,INDEX(BQ108:BQ314="",0),0))))</f>
        <v>#REF!</v>
      </c>
      <c r="BS108" t="e">
        <f t="shared" si="77"/>
        <v>#REF!</v>
      </c>
      <c r="BU108" t="e">
        <f>IF(#REF!="","",SUM(#REF!))</f>
        <v>#REF!</v>
      </c>
      <c r="BV108" t="e">
        <f t="array" ref="BV108">IF(#REF!="","",SUM(BU108:INDEX(BU108:BU314,MATCH(TRUE,INDEX(BU108:BU314="",0),0))))</f>
        <v>#REF!</v>
      </c>
      <c r="BW108" t="e">
        <f t="shared" si="78"/>
        <v>#REF!</v>
      </c>
      <c r="BY108" t="e">
        <f>IF(#REF!="","",SUM(#REF!))</f>
        <v>#REF!</v>
      </c>
      <c r="BZ108" t="e">
        <f t="array" ref="BZ108">IF(#REF!="","",SUM(BY108:INDEX(BY108:BY314,MATCH(TRUE,INDEX(BY108:BY314="",0),0))))</f>
        <v>#REF!</v>
      </c>
      <c r="CA108" t="e">
        <f t="shared" si="79"/>
        <v>#REF!</v>
      </c>
      <c r="CC108" t="e">
        <f>IF(#REF!="","",SUM(#REF!))</f>
        <v>#REF!</v>
      </c>
      <c r="CD108" t="e">
        <f t="array" ref="CD108">IF(#REF!="","",SUM(CC108:INDEX(CC108:CC314,MATCH(TRUE,INDEX(CC108:CC314="",0),0))))</f>
        <v>#REF!</v>
      </c>
      <c r="CE108" t="e">
        <f t="shared" si="40"/>
        <v>#REF!</v>
      </c>
      <c r="CF108" t="str">
        <f t="array" ref="CF108">IFERROR(INDEX($CE$2:$CE$208,SMALL(IF(1-($CE$2:$CE$208=""),IF(1-(#REF!:#REF!&lt;&gt;""),ROW($CE$2:$CE$208)-ROW($CE$2)+1)), ROWS(#REF!:#REF!))),"")</f>
        <v/>
      </c>
      <c r="CG108" t="e">
        <f>IF(#REF!="","",SUM(#REF!))</f>
        <v>#REF!</v>
      </c>
      <c r="CH108" t="e">
        <f t="array" ref="CH108">IF(#REF!="","",SUM(CG108:INDEX(CG108:CG314,MATCH(TRUE,INDEX(CG108:CG314="",0),0))))</f>
        <v>#REF!</v>
      </c>
      <c r="CI108" t="e">
        <f t="shared" si="41"/>
        <v>#REF!</v>
      </c>
      <c r="CJ108" t="str">
        <f t="array" ref="CJ108">IFERROR(INDEX($CI$2:$CI$208,SMALL(IF(1-($CI$2:$CI$208=""),IF(1-(#REF!:#REF!&lt;&gt;""),ROW($CI$2:$CI$208)-ROW($CI$2)+1)), ROWS(#REF!:#REF!))),"")</f>
        <v/>
      </c>
      <c r="CK108" t="e">
        <f>IF(#REF!="","",SUM(#REF!))</f>
        <v>#REF!</v>
      </c>
      <c r="CL108" t="e">
        <f t="array" ref="CL108">IF(#REF!="","",SUM(CK108:INDEX(CK108:CK314,MATCH(TRUE,INDEX(CK108:CK314="",0),0))))</f>
        <v>#REF!</v>
      </c>
      <c r="CM108" t="e">
        <f t="shared" si="42"/>
        <v>#REF!</v>
      </c>
      <c r="CN108" t="str">
        <f t="array" ref="CN108">IFERROR(INDEX($CM$2:$CM$208,SMALL(IF(1-($CM$2:$CM$208=""),IF(1-(#REF!:#REF!&lt;&gt;""),ROW($CM$2:$CM$208)-ROW($CM$2)+1)), ROWS(#REF!:#REF!))),"")</f>
        <v/>
      </c>
      <c r="CO108" t="e">
        <f>IF(#REF!="","",SUM(#REF!))</f>
        <v>#REF!</v>
      </c>
      <c r="CP108" t="e">
        <f t="array" ref="CP108">IF(#REF!="","",SUM(CO108:INDEX(CO108:CO314,MATCH(TRUE,INDEX(CO108:CO314="",0),0))))</f>
        <v>#REF!</v>
      </c>
      <c r="CQ108" t="e">
        <f t="shared" si="43"/>
        <v>#REF!</v>
      </c>
      <c r="CR108" t="str">
        <f t="array" ref="CR108">IFERROR(INDEX($CQ$2:$CQ$208,SMALL(IF(1-($CQ$2:$CQ$208=""),IF(1-(#REF!:#REF!&lt;&gt;""),ROW($CQ$2:$CQ$208)-ROW($CQ$2)+1)), ROWS(#REF!:#REF!))),"")</f>
        <v/>
      </c>
      <c r="CS108" t="e">
        <f>IF(#REF!="","",SUM(#REF!))</f>
        <v>#REF!</v>
      </c>
      <c r="CT108" t="e">
        <f t="array" ref="CT108">IF(#REF!="","",SUM(CS108:INDEX(CS108:CS314,MATCH(TRUE,INDEX(CS108:CS314="",0),0))))</f>
        <v>#REF!</v>
      </c>
      <c r="CU108" t="e">
        <f t="shared" si="44"/>
        <v>#REF!</v>
      </c>
      <c r="CV108" t="str">
        <f t="array" ref="CV108">IFERROR(INDEX($CU$2:$CU$208,SMALL(IF(1-($CU$2:$CU$208=""),IF(1-(#REF!:#REF!&lt;&gt;""),ROW($CU$2:$CU$208)-ROW($CU$2)+1)), ROWS(#REF!:#REF!))),"")</f>
        <v/>
      </c>
      <c r="CW108" t="e">
        <f>IF(#REF!="","",SUM(#REF!))</f>
        <v>#REF!</v>
      </c>
      <c r="CX108" t="e">
        <f t="array" ref="CX108">IF(#REF!="","",SUM(CW108:INDEX(CW108:CW314,MATCH(TRUE,INDEX(CW108:CW314="",0),0))))</f>
        <v>#REF!</v>
      </c>
      <c r="CY108" t="e">
        <f t="shared" si="45"/>
        <v>#REF!</v>
      </c>
      <c r="CZ108" t="str">
        <f t="array" ref="CZ108">IFERROR(INDEX($CY$2:$CY$208,SMALL(IF(1-($CY$2:$CY$208=""),IF(1-(#REF!:#REF!&lt;&gt;""),ROW($CY$2:$CY$208)-ROW($CY$2)+1)), ROWS(#REF!:#REF!))),"")</f>
        <v/>
      </c>
      <c r="DA108" t="e">
        <f>IF(#REF!="","",SUM(#REF!))</f>
        <v>#REF!</v>
      </c>
      <c r="DB108" t="e">
        <f t="array" ref="DB108">IF(#REF!="","",SUM(DA108:INDEX(DA108:DA314,MATCH(TRUE,INDEX(DA108:DA314="",0),0))))</f>
        <v>#REF!</v>
      </c>
      <c r="DC108" t="e">
        <f t="shared" si="46"/>
        <v>#REF!</v>
      </c>
      <c r="DD108" t="str">
        <f t="array" ref="DD108">IFERROR(INDEX($DC$2:$DC$208,SMALL(IF(1-($DC$2:$DC$208=""),IF(1-(#REF!:#REF!&lt;&gt;""),ROW($DC$2:$DC$208)-ROW($DC$2)+1)), ROWS(#REF!:#REF!))),"")</f>
        <v/>
      </c>
      <c r="DE108" t="e">
        <f>IF(#REF!="","",SUM(#REF!))</f>
        <v>#REF!</v>
      </c>
      <c r="DF108" t="e">
        <f t="array" ref="DF108">IF(#REF!="","",SUM(DE108:INDEX(DE108:DE314,MATCH(TRUE,INDEX(DE108:DE314="",0),0))))</f>
        <v>#REF!</v>
      </c>
      <c r="DG108" t="e">
        <f t="shared" si="47"/>
        <v>#REF!</v>
      </c>
      <c r="DH108" t="str">
        <f t="array" ref="DH108">IFERROR(INDEX($DG$2:$DG$208,SMALL(IF(1-($DG$2:$DG$208=""),IF(1-(#REF!:#REF!&lt;&gt;""),ROW($DG$2:$DG$208)-ROW($DG$2)+1)), ROWS(#REF!:#REF!))),"")</f>
        <v/>
      </c>
      <c r="DI108" t="e">
        <f>IF(#REF!="","",SUM(#REF!))</f>
        <v>#REF!</v>
      </c>
      <c r="DJ108" t="e">
        <f t="array" ref="DJ108">IF(#REF!="","",SUM(DI108:INDEX(DI108:DI314,MATCH(TRUE,INDEX(DI108:DI314="",0),0))))</f>
        <v>#REF!</v>
      </c>
      <c r="DK108" t="e">
        <f t="shared" si="48"/>
        <v>#REF!</v>
      </c>
      <c r="DL108" t="str">
        <f t="array" ref="DL108">IFERROR(INDEX($DK$2:$DK$208,SMALL(IF(1-($DK$2:$DK$208=""),IF(1-(#REF!:#REF!&lt;&gt;""),ROW($DK$2:$DK$208)-ROW($DK$2)+1)), ROWS(#REF!:#REF!))),"")</f>
        <v/>
      </c>
      <c r="DM108" t="e">
        <f>IF(#REF!="","",SUM(#REF!))</f>
        <v>#REF!</v>
      </c>
      <c r="DN108" t="e">
        <f t="array" ref="DN108">IF(#REF!="","",SUM(DM108:INDEX(DM108:DM314,MATCH(TRUE,INDEX(DM108:DM314="",0),0))))</f>
        <v>#REF!</v>
      </c>
      <c r="DO108" t="e">
        <f t="shared" si="49"/>
        <v>#REF!</v>
      </c>
      <c r="DP108" t="str">
        <f t="array" ref="DP108">IFERROR(INDEX($DO$2:$DO$208,SMALL(IF(1-($DO$2:$DO$208=""),IF(1-(#REF!:#REF!&lt;&gt;""),ROW($DO$2:$DO$208)-ROW($DO$2)+1)), ROWS(#REF!:#REF!))),"")</f>
        <v/>
      </c>
      <c r="DQ108" t="e">
        <f>IF(#REF!="","",SUM(#REF!))</f>
        <v>#REF!</v>
      </c>
      <c r="DR108" t="e">
        <f t="array" ref="DR108">IF(#REF!="","",SUM(DQ108:INDEX(DQ108:DQ314,MATCH(TRUE,INDEX(DQ108:DQ314="",0),0))))</f>
        <v>#REF!</v>
      </c>
      <c r="DS108" t="e">
        <f t="shared" si="50"/>
        <v>#REF!</v>
      </c>
      <c r="DT108" t="str">
        <f t="array" ref="DT108">IFERROR(INDEX($DS$2:$DS$208,SMALL(IF(1-($DS$2:$DS$208=""),IF(1-(#REF!:#REF!&lt;&gt;""),ROW($DS$2:$DS$208)-ROW($DS$2)+1)), ROWS(#REF!:#REF!))),"")</f>
        <v/>
      </c>
      <c r="DU108" t="e">
        <f>IF(#REF!="","",SUM(#REF!))</f>
        <v>#REF!</v>
      </c>
      <c r="DV108" t="e">
        <f t="array" ref="DV108">IF(#REF!="","",SUM(DU108:INDEX(DU108:DU314,MATCH(TRUE,INDEX(DU108:DU314="",0),0))))</f>
        <v>#REF!</v>
      </c>
      <c r="DW108" t="e">
        <f t="shared" si="51"/>
        <v>#REF!</v>
      </c>
      <c r="DX108" t="str">
        <f t="array" ref="DX108">IFERROR(INDEX($DW$2:$DW$208,SMALL(IF(1-($DW$2:$DW$208=""),IF(1-(#REF!:#REF!&lt;&gt;""),ROW($DW$2:$DW$208)-ROW($DW$2)+1)), ROWS(#REF!:#REF!))),"")</f>
        <v/>
      </c>
      <c r="DY108" t="e">
        <f>IF(#REF!="","",SUM(#REF!))</f>
        <v>#REF!</v>
      </c>
      <c r="DZ108" t="e">
        <f t="array" ref="DZ108">IF(#REF!="","",SUM(DY108:INDEX(DY108:DY314,MATCH(TRUE,INDEX(DY108:DY314="",0),0))))</f>
        <v>#REF!</v>
      </c>
      <c r="EA108" t="e">
        <f t="shared" si="52"/>
        <v>#REF!</v>
      </c>
      <c r="EB108" t="str">
        <f t="array" ref="EB108">IFERROR(INDEX($EA$2:$EA$208,SMALL(IF(1-($EA$2:$EA$208=""),IF(1-(#REF!:#REF!&lt;&gt;""),ROW($EA$2:$EA$208)-ROW($EA$2)+1)), ROWS(#REF!:#REF!))),"")</f>
        <v/>
      </c>
      <c r="EC108" t="e">
        <f>IF(#REF!="","",SUM(#REF!))</f>
        <v>#REF!</v>
      </c>
      <c r="ED108" t="e">
        <f t="array" ref="ED108">IF(#REF!="","",SUM(EC108:INDEX(EC108:EC314,MATCH(TRUE,INDEX(EC108:EC314="",0),0))))</f>
        <v>#REF!</v>
      </c>
      <c r="EE108" t="e">
        <f t="shared" si="53"/>
        <v>#REF!</v>
      </c>
      <c r="EF108" t="str">
        <f t="array" ref="EF108">IFERROR(INDEX($EE$2:$EE$208,SMALL(IF(1-($EE$2:$EE$208=""),IF(1-(#REF!:#REF!&lt;&gt;""),ROW($EE$2:$EE$208)-ROW($EE$2)+1)), ROWS(#REF!:#REF!))),"")</f>
        <v/>
      </c>
      <c r="EG108" t="e">
        <f>IF(#REF!="","",SUM(#REF!))</f>
        <v>#REF!</v>
      </c>
      <c r="EH108" t="e">
        <f t="array" ref="EH108">IF(#REF!="","",SUM(EG108:INDEX(EG108:EG314,MATCH(TRUE,INDEX(EG108:EG314="",0),0))))</f>
        <v>#REF!</v>
      </c>
      <c r="EI108" t="e">
        <f t="shared" si="54"/>
        <v>#REF!</v>
      </c>
      <c r="EJ108" t="str">
        <f t="array" ref="EJ108">IFERROR(INDEX($EI$2:$EI$208,SMALL(IF(1-($EI$2:$EI$208=""),IF(1-(#REF!:#REF!&lt;&gt;""),ROW($EI$2:$EI$208)-ROW($EI$2)+1)), ROWS(#REF!:#REF!))),"")</f>
        <v/>
      </c>
      <c r="EK108" t="e">
        <f>IF(#REF!="","",SUM(#REF!))</f>
        <v>#REF!</v>
      </c>
      <c r="EL108" t="e">
        <f t="array" ref="EL108">IF(#REF!="","",SUM(EK108:INDEX(EK108:EK314,MATCH(TRUE,INDEX(EK108:EK314="",0),0))))</f>
        <v>#REF!</v>
      </c>
      <c r="EM108" t="e">
        <f t="shared" si="55"/>
        <v>#REF!</v>
      </c>
      <c r="EN108" t="str">
        <f t="array" ref="EN108">IFERROR(INDEX($EM$2:$EM$208,SMALL(IF(1-($EM$2:$EM$208=""),IF(1-(#REF!:#REF!&lt;&gt;""),ROW($EM$2:$EM$208)-ROW($EM$2)+1)), ROWS(#REF!:#REF!))),"")</f>
        <v/>
      </c>
      <c r="EO108" t="e">
        <f>IF(#REF!="","",SUM(#REF!))</f>
        <v>#REF!</v>
      </c>
      <c r="EP108" t="e">
        <f t="array" ref="EP108">IF(#REF!="","",SUM(EO108:INDEX(EO108:EO314,MATCH(TRUE,INDEX(EO108:EO314="",0),0))))</f>
        <v>#REF!</v>
      </c>
      <c r="EQ108" t="e">
        <f t="shared" si="56"/>
        <v>#REF!</v>
      </c>
      <c r="ER108" t="str">
        <f t="array" ref="ER108">IFERROR(INDEX($EQ$2:$EQ$208,SMALL(IF(1-($EQ$2:$EQ$208=""),IF(1-(#REF!:#REF!&lt;&gt;""),ROW($EQ$2:$EQ$208)-ROW($EQ$2)+1)), ROWS(#REF!:#REF!))),"")</f>
        <v/>
      </c>
      <c r="ES108" t="e">
        <f>IF(#REF!="","",SUM(#REF!))</f>
        <v>#REF!</v>
      </c>
      <c r="ET108" t="e">
        <f t="array" ref="ET108">IF(#REF!="","",SUM(ES108:INDEX(ES108:ES314,MATCH(TRUE,INDEX(ES108:ES314="",0),0))))</f>
        <v>#REF!</v>
      </c>
      <c r="EU108" t="e">
        <f t="shared" si="57"/>
        <v>#REF!</v>
      </c>
      <c r="EV108" t="str">
        <f t="array" ref="EV108">IFERROR(INDEX($EU$2:$EU$208,SMALL(IF(1-($EU$2:$EU$208=""),IF(1-(#REF!:#REF!&lt;&gt;""),ROW($EU$2:$EU$208)-ROW($EU$2)+1)), ROWS(#REF!:#REF!))),"")</f>
        <v/>
      </c>
      <c r="EW108" t="e">
        <f>IF(#REF!="","",SUM(#REF!))</f>
        <v>#REF!</v>
      </c>
      <c r="EX108" t="e">
        <f t="array" ref="EX108">IF(#REF!="","",SUM(EW108:INDEX(EW108:EW314,MATCH(TRUE,INDEX(EW108:EW314="",0),0))))</f>
        <v>#REF!</v>
      </c>
      <c r="EY108" t="e">
        <f t="shared" si="58"/>
        <v>#REF!</v>
      </c>
      <c r="EZ108" t="str">
        <f t="array" ref="EZ108">IFERROR(INDEX($EY$2:$EY$208,SMALL(IF(1-($EY$2:$EY$208=""),IF(1-(#REF!:#REF!&lt;&gt;""),ROW($EY$2:$EY$208)-ROW($EY$2)+1)), ROWS(#REF!:#REF!))),"")</f>
        <v/>
      </c>
      <c r="FA108" t="e">
        <f>IF(#REF!="","",SUM(#REF!))</f>
        <v>#REF!</v>
      </c>
      <c r="FB108" t="e">
        <f t="array" ref="FB108">IF(#REF!="","",SUM(FA108:INDEX(FA108:FA314,MATCH(TRUE,INDEX(FA108:FA314="",0),0))))</f>
        <v>#REF!</v>
      </c>
      <c r="FC108" t="e">
        <f t="shared" si="59"/>
        <v>#REF!</v>
      </c>
      <c r="FD108" t="str">
        <f t="array" ref="FD108">IFERROR(INDEX($FC$2:$FC$208,SMALL(IF(1-($FC$2:$FC$208=""),IF(1-(#REF!:#REF!&lt;&gt;""),ROW($FC$2:$FC$208)-ROW($FC$2)+1)), ROWS(#REF!:#REF!))),"")</f>
        <v/>
      </c>
    </row>
    <row r="109" spans="1:160" x14ac:dyDescent="0.25">
      <c r="A109" t="e">
        <f>IF(#REF!="","",SUM(#REF!))</f>
        <v>#REF!</v>
      </c>
      <c r="B109" t="e">
        <f t="array" ref="B109">IF(#REF!="","",SUM($A109:INDEX(A109:$A$208,MATCH(TRUE,INDEX($A109:$A$208="",0),0))))</f>
        <v>#REF!</v>
      </c>
      <c r="C109" t="e">
        <f t="shared" si="60"/>
        <v>#REF!</v>
      </c>
      <c r="E109" t="e">
        <f>IF(#REF!="","",SUM(#REF!))</f>
        <v>#REF!</v>
      </c>
      <c r="F109" t="e">
        <f t="array" ref="F109">IF(#REF!="","",SUM($E109:INDEX(E109:$E$208,MATCH(TRUE,INDEX($E109:$E$208="",0),0))))</f>
        <v>#REF!</v>
      </c>
      <c r="G109" t="e">
        <f t="shared" si="61"/>
        <v>#REF!</v>
      </c>
      <c r="I109" t="e">
        <f>IF(#REF!="","",SUM(#REF!))</f>
        <v>#REF!</v>
      </c>
      <c r="J109" t="e">
        <f t="array" ref="J109">IF(#REF!="","",SUM(I109:INDEX(I109:I315,MATCH(TRUE,INDEX(I109:I315="",0),0))))</f>
        <v>#REF!</v>
      </c>
      <c r="K109" t="e">
        <f t="shared" si="62"/>
        <v>#REF!</v>
      </c>
      <c r="M109" t="e">
        <f>IF(#REF!="","",SUM(#REF!))</f>
        <v>#REF!</v>
      </c>
      <c r="N109" t="e">
        <f t="array" ref="N109">IF(#REF!="","",SUM(M109:INDEX(M109:M315,MATCH(TRUE,INDEX(M109:M315="",0),0))))</f>
        <v>#REF!</v>
      </c>
      <c r="O109" t="e">
        <f t="shared" si="63"/>
        <v>#REF!</v>
      </c>
      <c r="Q109" t="e">
        <f>IF(#REF!="","",SUM(#REF!))</f>
        <v>#REF!</v>
      </c>
      <c r="R109" t="e">
        <f t="array" ref="R109">IF(#REF!="","",SUM(Q109:INDEX(Q109:Q315,MATCH(TRUE,INDEX(Q109:Q315="",0),0))))</f>
        <v>#REF!</v>
      </c>
      <c r="S109" t="e">
        <f t="shared" si="64"/>
        <v>#REF!</v>
      </c>
      <c r="U109" t="e">
        <f>IF(#REF!="","",SUM(#REF!))</f>
        <v>#REF!</v>
      </c>
      <c r="V109" t="e">
        <f t="array" ref="V109">IF(#REF!="","",SUM(U109:INDEX(U109:U315,MATCH(TRUE,INDEX(U109:U315="",0),0))))</f>
        <v>#REF!</v>
      </c>
      <c r="W109" t="e">
        <f t="shared" si="65"/>
        <v>#REF!</v>
      </c>
      <c r="Y109" t="e">
        <f>IF(#REF!="","",SUM(#REF!))</f>
        <v>#REF!</v>
      </c>
      <c r="Z109" t="e">
        <f t="array" ref="Z109">IF(#REF!="","",SUM(Y109:INDEX(Y109:Y315,MATCH(TRUE,INDEX(Y109:Y315="",0),0))))</f>
        <v>#REF!</v>
      </c>
      <c r="AA109" t="e">
        <f t="shared" si="66"/>
        <v>#REF!</v>
      </c>
      <c r="AC109" t="e">
        <f>IF(#REF!="","",SUM(#REF!))</f>
        <v>#REF!</v>
      </c>
      <c r="AD109" t="e">
        <f t="array" ref="AD109">IF(#REF!="","",SUM(AC109:INDEX(AC109:AC315,MATCH(TRUE,INDEX(AC109:AC315="",0),0))))</f>
        <v>#REF!</v>
      </c>
      <c r="AE109" t="e">
        <f t="shared" si="67"/>
        <v>#REF!</v>
      </c>
      <c r="AG109" t="e">
        <f>IF(#REF!="","",SUM(#REF!))</f>
        <v>#REF!</v>
      </c>
      <c r="AH109" t="e">
        <f t="array" ref="AH109">IF(#REF!="","",SUM(AG109:INDEX(AG109:AG315,MATCH(TRUE,INDEX(AG109:AG315="",0),0))))</f>
        <v>#REF!</v>
      </c>
      <c r="AI109" t="e">
        <f t="shared" si="68"/>
        <v>#REF!</v>
      </c>
      <c r="AK109" t="e">
        <f>IF(#REF!="","",SUM(#REF!))</f>
        <v>#REF!</v>
      </c>
      <c r="AL109" t="e">
        <f t="array" ref="AL109">IF(#REF!="","",SUM(AK109:INDEX(AK109:AK315,MATCH(TRUE,INDEX(AK109:AK315="",0),0))))</f>
        <v>#REF!</v>
      </c>
      <c r="AM109" t="e">
        <f t="shared" si="69"/>
        <v>#REF!</v>
      </c>
      <c r="AO109" t="e">
        <f>IF(#REF!="","",SUM(#REF!))</f>
        <v>#REF!</v>
      </c>
      <c r="AP109" t="e">
        <f t="array" ref="AP109">IF(#REF!="","",SUM(AO109:INDEX(AO109:AO315,MATCH(TRUE,INDEX(AO109:AO315="",0),0))))</f>
        <v>#REF!</v>
      </c>
      <c r="AQ109" t="e">
        <f t="shared" si="70"/>
        <v>#REF!</v>
      </c>
      <c r="AS109" t="e">
        <f>IF(#REF!="","",SUM(#REF!))</f>
        <v>#REF!</v>
      </c>
      <c r="AT109" t="e">
        <f t="array" ref="AT109">IF(#REF!="","",SUM(AS109:INDEX(AS109:AS315,MATCH(TRUE,INDEX(AS109:AS315="",0),0))))</f>
        <v>#REF!</v>
      </c>
      <c r="AU109" t="e">
        <f t="shared" si="71"/>
        <v>#REF!</v>
      </c>
      <c r="AW109" t="e">
        <f>IF(#REF!="","",SUM(#REF!))</f>
        <v>#REF!</v>
      </c>
      <c r="AX109" t="e">
        <f t="array" ref="AX109">IF(#REF!="","",SUM(AW109:INDEX(AW109:AW315,MATCH(TRUE,INDEX(AW109:AW315="",0),0))))</f>
        <v>#REF!</v>
      </c>
      <c r="AY109" t="e">
        <f t="shared" si="72"/>
        <v>#REF!</v>
      </c>
      <c r="BA109" t="e">
        <f>IF(#REF!="","",SUM(#REF!))</f>
        <v>#REF!</v>
      </c>
      <c r="BB109" t="e">
        <f t="array" ref="BB109">IF(#REF!="","",SUM(BA109:INDEX(BA109:BA315,MATCH(TRUE,INDEX(BA109:BA315="",0),0))))</f>
        <v>#REF!</v>
      </c>
      <c r="BC109" t="e">
        <f t="shared" si="73"/>
        <v>#REF!</v>
      </c>
      <c r="BE109" t="e">
        <f>IF(#REF!="","",SUM(#REF!))</f>
        <v>#REF!</v>
      </c>
      <c r="BF109" t="e">
        <f t="array" ref="BF109">IF(#REF!="","",SUM(BE109:INDEX(BE109:BE315,MATCH(TRUE,INDEX(BE109:BE315="",0),0))))</f>
        <v>#REF!</v>
      </c>
      <c r="BG109" t="e">
        <f t="shared" si="74"/>
        <v>#REF!</v>
      </c>
      <c r="BI109" t="e">
        <f>IF(#REF!="","",SUM(#REF!))</f>
        <v>#REF!</v>
      </c>
      <c r="BJ109" t="e">
        <f t="array" ref="BJ109">IF(#REF!="","",SUM(BI109:INDEX(BI109:BI315,MATCH(TRUE,INDEX(BI109:BI315="",0),0))))</f>
        <v>#REF!</v>
      </c>
      <c r="BK109" t="e">
        <f t="shared" si="75"/>
        <v>#REF!</v>
      </c>
      <c r="BM109" t="e">
        <f>IF(#REF!="","",SUM(#REF!))</f>
        <v>#REF!</v>
      </c>
      <c r="BN109" t="e">
        <f t="array" ref="BN109">IF(#REF!="","",SUM(BM109:INDEX(BM109:BM315,MATCH(TRUE,INDEX(BM109:BM315="",0),0))))</f>
        <v>#REF!</v>
      </c>
      <c r="BO109" t="e">
        <f t="shared" si="76"/>
        <v>#REF!</v>
      </c>
      <c r="BQ109" t="e">
        <f>IF(#REF!="","",SUM(#REF!))</f>
        <v>#REF!</v>
      </c>
      <c r="BR109" t="e">
        <f t="array" ref="BR109">IF(#REF!="","",SUM(BQ109:INDEX(BQ109:BQ315,MATCH(TRUE,INDEX(BQ109:BQ315="",0),0))))</f>
        <v>#REF!</v>
      </c>
      <c r="BS109" t="e">
        <f t="shared" si="77"/>
        <v>#REF!</v>
      </c>
      <c r="BU109" t="e">
        <f>IF(#REF!="","",SUM(#REF!))</f>
        <v>#REF!</v>
      </c>
      <c r="BV109" t="e">
        <f t="array" ref="BV109">IF(#REF!="","",SUM(BU109:INDEX(BU109:BU315,MATCH(TRUE,INDEX(BU109:BU315="",0),0))))</f>
        <v>#REF!</v>
      </c>
      <c r="BW109" t="e">
        <f t="shared" si="78"/>
        <v>#REF!</v>
      </c>
      <c r="BY109" t="e">
        <f>IF(#REF!="","",SUM(#REF!))</f>
        <v>#REF!</v>
      </c>
      <c r="BZ109" t="e">
        <f t="array" ref="BZ109">IF(#REF!="","",SUM(BY109:INDEX(BY109:BY315,MATCH(TRUE,INDEX(BY109:BY315="",0),0))))</f>
        <v>#REF!</v>
      </c>
      <c r="CA109" t="e">
        <f t="shared" si="79"/>
        <v>#REF!</v>
      </c>
      <c r="CC109" t="e">
        <f>IF(#REF!="","",SUM(#REF!))</f>
        <v>#REF!</v>
      </c>
      <c r="CD109" t="e">
        <f t="array" ref="CD109">IF(#REF!="","",SUM(CC109:INDEX(CC109:CC315,MATCH(TRUE,INDEX(CC109:CC315="",0),0))))</f>
        <v>#REF!</v>
      </c>
      <c r="CE109" t="e">
        <f t="shared" si="40"/>
        <v>#REF!</v>
      </c>
      <c r="CF109" t="str">
        <f t="array" ref="CF109">IFERROR(INDEX($CE$2:$CE$208,SMALL(IF(1-($CE$2:$CE$208=""),IF(1-(#REF!:#REF!&lt;&gt;""),ROW($CE$2:$CE$208)-ROW($CE$2)+1)), ROWS(#REF!:#REF!))),"")</f>
        <v/>
      </c>
      <c r="CG109" t="e">
        <f>IF(#REF!="","",SUM(#REF!))</f>
        <v>#REF!</v>
      </c>
      <c r="CH109" t="e">
        <f t="array" ref="CH109">IF(#REF!="","",SUM(CG109:INDEX(CG109:CG315,MATCH(TRUE,INDEX(CG109:CG315="",0),0))))</f>
        <v>#REF!</v>
      </c>
      <c r="CI109" t="e">
        <f t="shared" si="41"/>
        <v>#REF!</v>
      </c>
      <c r="CJ109" t="str">
        <f t="array" ref="CJ109">IFERROR(INDEX($CI$2:$CI$208,SMALL(IF(1-($CI$2:$CI$208=""),IF(1-(#REF!:#REF!&lt;&gt;""),ROW($CI$2:$CI$208)-ROW($CI$2)+1)), ROWS(#REF!:#REF!))),"")</f>
        <v/>
      </c>
      <c r="CK109" t="e">
        <f>IF(#REF!="","",SUM(#REF!))</f>
        <v>#REF!</v>
      </c>
      <c r="CL109" t="e">
        <f t="array" ref="CL109">IF(#REF!="","",SUM(CK109:INDEX(CK109:CK315,MATCH(TRUE,INDEX(CK109:CK315="",0),0))))</f>
        <v>#REF!</v>
      </c>
      <c r="CM109" t="e">
        <f t="shared" si="42"/>
        <v>#REF!</v>
      </c>
      <c r="CN109" t="str">
        <f t="array" ref="CN109">IFERROR(INDEX($CM$2:$CM$208,SMALL(IF(1-($CM$2:$CM$208=""),IF(1-(#REF!:#REF!&lt;&gt;""),ROW($CM$2:$CM$208)-ROW($CM$2)+1)), ROWS(#REF!:#REF!))),"")</f>
        <v/>
      </c>
      <c r="CO109" t="e">
        <f>IF(#REF!="","",SUM(#REF!))</f>
        <v>#REF!</v>
      </c>
      <c r="CP109" t="e">
        <f t="array" ref="CP109">IF(#REF!="","",SUM(CO109:INDEX(CO109:CO315,MATCH(TRUE,INDEX(CO109:CO315="",0),0))))</f>
        <v>#REF!</v>
      </c>
      <c r="CQ109" t="e">
        <f t="shared" si="43"/>
        <v>#REF!</v>
      </c>
      <c r="CR109" t="str">
        <f t="array" ref="CR109">IFERROR(INDEX($CQ$2:$CQ$208,SMALL(IF(1-($CQ$2:$CQ$208=""),IF(1-(#REF!:#REF!&lt;&gt;""),ROW($CQ$2:$CQ$208)-ROW($CQ$2)+1)), ROWS(#REF!:#REF!))),"")</f>
        <v/>
      </c>
      <c r="CS109" t="e">
        <f>IF(#REF!="","",SUM(#REF!))</f>
        <v>#REF!</v>
      </c>
      <c r="CT109" t="e">
        <f t="array" ref="CT109">IF(#REF!="","",SUM(CS109:INDEX(CS109:CS315,MATCH(TRUE,INDEX(CS109:CS315="",0),0))))</f>
        <v>#REF!</v>
      </c>
      <c r="CU109" t="e">
        <f t="shared" si="44"/>
        <v>#REF!</v>
      </c>
      <c r="CV109" t="str">
        <f t="array" ref="CV109">IFERROR(INDEX($CU$2:$CU$208,SMALL(IF(1-($CU$2:$CU$208=""),IF(1-(#REF!:#REF!&lt;&gt;""),ROW($CU$2:$CU$208)-ROW($CU$2)+1)), ROWS(#REF!:#REF!))),"")</f>
        <v/>
      </c>
      <c r="CW109" t="e">
        <f>IF(#REF!="","",SUM(#REF!))</f>
        <v>#REF!</v>
      </c>
      <c r="CX109" t="e">
        <f t="array" ref="CX109">IF(#REF!="","",SUM(CW109:INDEX(CW109:CW315,MATCH(TRUE,INDEX(CW109:CW315="",0),0))))</f>
        <v>#REF!</v>
      </c>
      <c r="CY109" t="e">
        <f t="shared" si="45"/>
        <v>#REF!</v>
      </c>
      <c r="CZ109" t="str">
        <f t="array" ref="CZ109">IFERROR(INDEX($CY$2:$CY$208,SMALL(IF(1-($CY$2:$CY$208=""),IF(1-(#REF!:#REF!&lt;&gt;""),ROW($CY$2:$CY$208)-ROW($CY$2)+1)), ROWS(#REF!:#REF!))),"")</f>
        <v/>
      </c>
      <c r="DA109" t="e">
        <f>IF(#REF!="","",SUM(#REF!))</f>
        <v>#REF!</v>
      </c>
      <c r="DB109" t="e">
        <f t="array" ref="DB109">IF(#REF!="","",SUM(DA109:INDEX(DA109:DA315,MATCH(TRUE,INDEX(DA109:DA315="",0),0))))</f>
        <v>#REF!</v>
      </c>
      <c r="DC109" t="e">
        <f t="shared" si="46"/>
        <v>#REF!</v>
      </c>
      <c r="DD109" t="str">
        <f t="array" ref="DD109">IFERROR(INDEX($DC$2:$DC$208,SMALL(IF(1-($DC$2:$DC$208=""),IF(1-(#REF!:#REF!&lt;&gt;""),ROW($DC$2:$DC$208)-ROW($DC$2)+1)), ROWS(#REF!:#REF!))),"")</f>
        <v/>
      </c>
      <c r="DE109" t="e">
        <f>IF(#REF!="","",SUM(#REF!))</f>
        <v>#REF!</v>
      </c>
      <c r="DF109" t="e">
        <f t="array" ref="DF109">IF(#REF!="","",SUM(DE109:INDEX(DE109:DE315,MATCH(TRUE,INDEX(DE109:DE315="",0),0))))</f>
        <v>#REF!</v>
      </c>
      <c r="DG109" t="e">
        <f t="shared" si="47"/>
        <v>#REF!</v>
      </c>
      <c r="DH109" t="str">
        <f t="array" ref="DH109">IFERROR(INDEX($DG$2:$DG$208,SMALL(IF(1-($DG$2:$DG$208=""),IF(1-(#REF!:#REF!&lt;&gt;""),ROW($DG$2:$DG$208)-ROW($DG$2)+1)), ROWS(#REF!:#REF!))),"")</f>
        <v/>
      </c>
      <c r="DI109" t="e">
        <f>IF(#REF!="","",SUM(#REF!))</f>
        <v>#REF!</v>
      </c>
      <c r="DJ109" t="e">
        <f t="array" ref="DJ109">IF(#REF!="","",SUM(DI109:INDEX(DI109:DI315,MATCH(TRUE,INDEX(DI109:DI315="",0),0))))</f>
        <v>#REF!</v>
      </c>
      <c r="DK109" t="e">
        <f t="shared" si="48"/>
        <v>#REF!</v>
      </c>
      <c r="DL109" t="str">
        <f t="array" ref="DL109">IFERROR(INDEX($DK$2:$DK$208,SMALL(IF(1-($DK$2:$DK$208=""),IF(1-(#REF!:#REF!&lt;&gt;""),ROW($DK$2:$DK$208)-ROW($DK$2)+1)), ROWS(#REF!:#REF!))),"")</f>
        <v/>
      </c>
      <c r="DM109" t="e">
        <f>IF(#REF!="","",SUM(#REF!))</f>
        <v>#REF!</v>
      </c>
      <c r="DN109" t="e">
        <f t="array" ref="DN109">IF(#REF!="","",SUM(DM109:INDEX(DM109:DM315,MATCH(TRUE,INDEX(DM109:DM315="",0),0))))</f>
        <v>#REF!</v>
      </c>
      <c r="DO109" t="e">
        <f t="shared" si="49"/>
        <v>#REF!</v>
      </c>
      <c r="DP109" t="str">
        <f t="array" ref="DP109">IFERROR(INDEX($DO$2:$DO$208,SMALL(IF(1-($DO$2:$DO$208=""),IF(1-(#REF!:#REF!&lt;&gt;""),ROW($DO$2:$DO$208)-ROW($DO$2)+1)), ROWS(#REF!:#REF!))),"")</f>
        <v/>
      </c>
      <c r="DQ109" t="e">
        <f>IF(#REF!="","",SUM(#REF!))</f>
        <v>#REF!</v>
      </c>
      <c r="DR109" t="e">
        <f t="array" ref="DR109">IF(#REF!="","",SUM(DQ109:INDEX(DQ109:DQ315,MATCH(TRUE,INDEX(DQ109:DQ315="",0),0))))</f>
        <v>#REF!</v>
      </c>
      <c r="DS109" t="e">
        <f t="shared" si="50"/>
        <v>#REF!</v>
      </c>
      <c r="DT109" t="str">
        <f t="array" ref="DT109">IFERROR(INDEX($DS$2:$DS$208,SMALL(IF(1-($DS$2:$DS$208=""),IF(1-(#REF!:#REF!&lt;&gt;""),ROW($DS$2:$DS$208)-ROW($DS$2)+1)), ROWS(#REF!:#REF!))),"")</f>
        <v/>
      </c>
      <c r="DU109" t="e">
        <f>IF(#REF!="","",SUM(#REF!))</f>
        <v>#REF!</v>
      </c>
      <c r="DV109" t="e">
        <f t="array" ref="DV109">IF(#REF!="","",SUM(DU109:INDEX(DU109:DU315,MATCH(TRUE,INDEX(DU109:DU315="",0),0))))</f>
        <v>#REF!</v>
      </c>
      <c r="DW109" t="e">
        <f t="shared" si="51"/>
        <v>#REF!</v>
      </c>
      <c r="DX109" t="str">
        <f t="array" ref="DX109">IFERROR(INDEX($DW$2:$DW$208,SMALL(IF(1-($DW$2:$DW$208=""),IF(1-(#REF!:#REF!&lt;&gt;""),ROW($DW$2:$DW$208)-ROW($DW$2)+1)), ROWS(#REF!:#REF!))),"")</f>
        <v/>
      </c>
      <c r="DY109" t="e">
        <f>IF(#REF!="","",SUM(#REF!))</f>
        <v>#REF!</v>
      </c>
      <c r="DZ109" t="e">
        <f t="array" ref="DZ109">IF(#REF!="","",SUM(DY109:INDEX(DY109:DY315,MATCH(TRUE,INDEX(DY109:DY315="",0),0))))</f>
        <v>#REF!</v>
      </c>
      <c r="EA109" t="e">
        <f t="shared" si="52"/>
        <v>#REF!</v>
      </c>
      <c r="EB109" t="str">
        <f t="array" ref="EB109">IFERROR(INDEX($EA$2:$EA$208,SMALL(IF(1-($EA$2:$EA$208=""),IF(1-(#REF!:#REF!&lt;&gt;""),ROW($EA$2:$EA$208)-ROW($EA$2)+1)), ROWS(#REF!:#REF!))),"")</f>
        <v/>
      </c>
      <c r="EC109" t="e">
        <f>IF(#REF!="","",SUM(#REF!))</f>
        <v>#REF!</v>
      </c>
      <c r="ED109" t="e">
        <f t="array" ref="ED109">IF(#REF!="","",SUM(EC109:INDEX(EC109:EC315,MATCH(TRUE,INDEX(EC109:EC315="",0),0))))</f>
        <v>#REF!</v>
      </c>
      <c r="EE109" t="e">
        <f t="shared" si="53"/>
        <v>#REF!</v>
      </c>
      <c r="EF109" t="str">
        <f t="array" ref="EF109">IFERROR(INDEX($EE$2:$EE$208,SMALL(IF(1-($EE$2:$EE$208=""),IF(1-(#REF!:#REF!&lt;&gt;""),ROW($EE$2:$EE$208)-ROW($EE$2)+1)), ROWS(#REF!:#REF!))),"")</f>
        <v/>
      </c>
      <c r="EG109" t="e">
        <f>IF(#REF!="","",SUM(#REF!))</f>
        <v>#REF!</v>
      </c>
      <c r="EH109" t="e">
        <f t="array" ref="EH109">IF(#REF!="","",SUM(EG109:INDEX(EG109:EG315,MATCH(TRUE,INDEX(EG109:EG315="",0),0))))</f>
        <v>#REF!</v>
      </c>
      <c r="EI109" t="e">
        <f t="shared" si="54"/>
        <v>#REF!</v>
      </c>
      <c r="EJ109" t="str">
        <f t="array" ref="EJ109">IFERROR(INDEX($EI$2:$EI$208,SMALL(IF(1-($EI$2:$EI$208=""),IF(1-(#REF!:#REF!&lt;&gt;""),ROW($EI$2:$EI$208)-ROW($EI$2)+1)), ROWS(#REF!:#REF!))),"")</f>
        <v/>
      </c>
      <c r="EK109" t="e">
        <f>IF(#REF!="","",SUM(#REF!))</f>
        <v>#REF!</v>
      </c>
      <c r="EL109" t="e">
        <f t="array" ref="EL109">IF(#REF!="","",SUM(EK109:INDEX(EK109:EK315,MATCH(TRUE,INDEX(EK109:EK315="",0),0))))</f>
        <v>#REF!</v>
      </c>
      <c r="EM109" t="e">
        <f t="shared" si="55"/>
        <v>#REF!</v>
      </c>
      <c r="EN109" t="str">
        <f t="array" ref="EN109">IFERROR(INDEX($EM$2:$EM$208,SMALL(IF(1-($EM$2:$EM$208=""),IF(1-(#REF!:#REF!&lt;&gt;""),ROW($EM$2:$EM$208)-ROW($EM$2)+1)), ROWS(#REF!:#REF!))),"")</f>
        <v/>
      </c>
      <c r="EO109" t="e">
        <f>IF(#REF!="","",SUM(#REF!))</f>
        <v>#REF!</v>
      </c>
      <c r="EP109" t="e">
        <f t="array" ref="EP109">IF(#REF!="","",SUM(EO109:INDEX(EO109:EO315,MATCH(TRUE,INDEX(EO109:EO315="",0),0))))</f>
        <v>#REF!</v>
      </c>
      <c r="EQ109" t="e">
        <f t="shared" si="56"/>
        <v>#REF!</v>
      </c>
      <c r="ER109" t="str">
        <f t="array" ref="ER109">IFERROR(INDEX($EQ$2:$EQ$208,SMALL(IF(1-($EQ$2:$EQ$208=""),IF(1-(#REF!:#REF!&lt;&gt;""),ROW($EQ$2:$EQ$208)-ROW($EQ$2)+1)), ROWS(#REF!:#REF!))),"")</f>
        <v/>
      </c>
      <c r="ES109" t="e">
        <f>IF(#REF!="","",SUM(#REF!))</f>
        <v>#REF!</v>
      </c>
      <c r="ET109" t="e">
        <f t="array" ref="ET109">IF(#REF!="","",SUM(ES109:INDEX(ES109:ES315,MATCH(TRUE,INDEX(ES109:ES315="",0),0))))</f>
        <v>#REF!</v>
      </c>
      <c r="EU109" t="e">
        <f t="shared" si="57"/>
        <v>#REF!</v>
      </c>
      <c r="EV109" t="str">
        <f t="array" ref="EV109">IFERROR(INDEX($EU$2:$EU$208,SMALL(IF(1-($EU$2:$EU$208=""),IF(1-(#REF!:#REF!&lt;&gt;""),ROW($EU$2:$EU$208)-ROW($EU$2)+1)), ROWS(#REF!:#REF!))),"")</f>
        <v/>
      </c>
      <c r="EW109" t="e">
        <f>IF(#REF!="","",SUM(#REF!))</f>
        <v>#REF!</v>
      </c>
      <c r="EX109" t="e">
        <f t="array" ref="EX109">IF(#REF!="","",SUM(EW109:INDEX(EW109:EW315,MATCH(TRUE,INDEX(EW109:EW315="",0),0))))</f>
        <v>#REF!</v>
      </c>
      <c r="EY109" t="e">
        <f t="shared" si="58"/>
        <v>#REF!</v>
      </c>
      <c r="EZ109" t="str">
        <f t="array" ref="EZ109">IFERROR(INDEX($EY$2:$EY$208,SMALL(IF(1-($EY$2:$EY$208=""),IF(1-(#REF!:#REF!&lt;&gt;""),ROW($EY$2:$EY$208)-ROW($EY$2)+1)), ROWS(#REF!:#REF!))),"")</f>
        <v/>
      </c>
      <c r="FA109" t="e">
        <f>IF(#REF!="","",SUM(#REF!))</f>
        <v>#REF!</v>
      </c>
      <c r="FB109" t="e">
        <f t="array" ref="FB109">IF(#REF!="","",SUM(FA109:INDEX(FA109:FA315,MATCH(TRUE,INDEX(FA109:FA315="",0),0))))</f>
        <v>#REF!</v>
      </c>
      <c r="FC109" t="e">
        <f t="shared" si="59"/>
        <v>#REF!</v>
      </c>
      <c r="FD109" t="str">
        <f t="array" ref="FD109">IFERROR(INDEX($FC$2:$FC$208,SMALL(IF(1-($FC$2:$FC$208=""),IF(1-(#REF!:#REF!&lt;&gt;""),ROW($FC$2:$FC$208)-ROW($FC$2)+1)), ROWS(#REF!:#REF!))),"")</f>
        <v/>
      </c>
    </row>
    <row r="110" spans="1:160" x14ac:dyDescent="0.25">
      <c r="A110" t="e">
        <f>IF(#REF!="","",SUM(#REF!))</f>
        <v>#REF!</v>
      </c>
      <c r="B110" t="e">
        <f t="array" ref="B110">IF(#REF!="","",SUM($A110:INDEX(A110:$A$208,MATCH(TRUE,INDEX($A110:$A$208="",0),0))))</f>
        <v>#REF!</v>
      </c>
      <c r="C110" t="e">
        <f t="shared" si="60"/>
        <v>#REF!</v>
      </c>
      <c r="E110" t="e">
        <f>IF(#REF!="","",SUM(#REF!))</f>
        <v>#REF!</v>
      </c>
      <c r="F110" t="e">
        <f t="array" ref="F110">IF(#REF!="","",SUM($E110:INDEX(E110:$E$208,MATCH(TRUE,INDEX($E110:$E$208="",0),0))))</f>
        <v>#REF!</v>
      </c>
      <c r="G110" t="e">
        <f t="shared" si="61"/>
        <v>#REF!</v>
      </c>
      <c r="I110" t="e">
        <f>IF(#REF!="","",SUM(#REF!))</f>
        <v>#REF!</v>
      </c>
      <c r="J110" t="e">
        <f t="array" ref="J110">IF(#REF!="","",SUM(I110:INDEX(I110:I316,MATCH(TRUE,INDEX(I110:I316="",0),0))))</f>
        <v>#REF!</v>
      </c>
      <c r="K110" t="e">
        <f t="shared" si="62"/>
        <v>#REF!</v>
      </c>
      <c r="M110" t="e">
        <f>IF(#REF!="","",SUM(#REF!))</f>
        <v>#REF!</v>
      </c>
      <c r="N110" t="e">
        <f t="array" ref="N110">IF(#REF!="","",SUM(M110:INDEX(M110:M316,MATCH(TRUE,INDEX(M110:M316="",0),0))))</f>
        <v>#REF!</v>
      </c>
      <c r="O110" t="e">
        <f t="shared" si="63"/>
        <v>#REF!</v>
      </c>
      <c r="Q110" t="e">
        <f>IF(#REF!="","",SUM(#REF!))</f>
        <v>#REF!</v>
      </c>
      <c r="R110" t="e">
        <f t="array" ref="R110">IF(#REF!="","",SUM(Q110:INDEX(Q110:Q316,MATCH(TRUE,INDEX(Q110:Q316="",0),0))))</f>
        <v>#REF!</v>
      </c>
      <c r="S110" t="e">
        <f t="shared" si="64"/>
        <v>#REF!</v>
      </c>
      <c r="U110" t="e">
        <f>IF(#REF!="","",SUM(#REF!))</f>
        <v>#REF!</v>
      </c>
      <c r="V110" t="e">
        <f t="array" ref="V110">IF(#REF!="","",SUM(U110:INDEX(U110:U316,MATCH(TRUE,INDEX(U110:U316="",0),0))))</f>
        <v>#REF!</v>
      </c>
      <c r="W110" t="e">
        <f t="shared" si="65"/>
        <v>#REF!</v>
      </c>
      <c r="Y110" t="e">
        <f>IF(#REF!="","",SUM(#REF!))</f>
        <v>#REF!</v>
      </c>
      <c r="Z110" t="e">
        <f t="array" ref="Z110">IF(#REF!="","",SUM(Y110:INDEX(Y110:Y316,MATCH(TRUE,INDEX(Y110:Y316="",0),0))))</f>
        <v>#REF!</v>
      </c>
      <c r="AA110" t="e">
        <f t="shared" si="66"/>
        <v>#REF!</v>
      </c>
      <c r="AC110" t="e">
        <f>IF(#REF!="","",SUM(#REF!))</f>
        <v>#REF!</v>
      </c>
      <c r="AD110" t="e">
        <f t="array" ref="AD110">IF(#REF!="","",SUM(AC110:INDEX(AC110:AC316,MATCH(TRUE,INDEX(AC110:AC316="",0),0))))</f>
        <v>#REF!</v>
      </c>
      <c r="AE110" t="e">
        <f t="shared" si="67"/>
        <v>#REF!</v>
      </c>
      <c r="AG110" t="e">
        <f>IF(#REF!="","",SUM(#REF!))</f>
        <v>#REF!</v>
      </c>
      <c r="AH110" t="e">
        <f t="array" ref="AH110">IF(#REF!="","",SUM(AG110:INDEX(AG110:AG316,MATCH(TRUE,INDEX(AG110:AG316="",0),0))))</f>
        <v>#REF!</v>
      </c>
      <c r="AI110" t="e">
        <f t="shared" si="68"/>
        <v>#REF!</v>
      </c>
      <c r="AK110" t="e">
        <f>IF(#REF!="","",SUM(#REF!))</f>
        <v>#REF!</v>
      </c>
      <c r="AL110" t="e">
        <f t="array" ref="AL110">IF(#REF!="","",SUM(AK110:INDEX(AK110:AK316,MATCH(TRUE,INDEX(AK110:AK316="",0),0))))</f>
        <v>#REF!</v>
      </c>
      <c r="AM110" t="e">
        <f t="shared" si="69"/>
        <v>#REF!</v>
      </c>
      <c r="AO110" t="e">
        <f>IF(#REF!="","",SUM(#REF!))</f>
        <v>#REF!</v>
      </c>
      <c r="AP110" t="e">
        <f t="array" ref="AP110">IF(#REF!="","",SUM(AO110:INDEX(AO110:AO316,MATCH(TRUE,INDEX(AO110:AO316="",0),0))))</f>
        <v>#REF!</v>
      </c>
      <c r="AQ110" t="e">
        <f t="shared" si="70"/>
        <v>#REF!</v>
      </c>
      <c r="AS110" t="e">
        <f>IF(#REF!="","",SUM(#REF!))</f>
        <v>#REF!</v>
      </c>
      <c r="AT110" t="e">
        <f t="array" ref="AT110">IF(#REF!="","",SUM(AS110:INDEX(AS110:AS316,MATCH(TRUE,INDEX(AS110:AS316="",0),0))))</f>
        <v>#REF!</v>
      </c>
      <c r="AU110" t="e">
        <f t="shared" si="71"/>
        <v>#REF!</v>
      </c>
      <c r="AW110" t="e">
        <f>IF(#REF!="","",SUM(#REF!))</f>
        <v>#REF!</v>
      </c>
      <c r="AX110" t="e">
        <f t="array" ref="AX110">IF(#REF!="","",SUM(AW110:INDEX(AW110:AW316,MATCH(TRUE,INDEX(AW110:AW316="",0),0))))</f>
        <v>#REF!</v>
      </c>
      <c r="AY110" t="e">
        <f t="shared" si="72"/>
        <v>#REF!</v>
      </c>
      <c r="BA110" t="e">
        <f>IF(#REF!="","",SUM(#REF!))</f>
        <v>#REF!</v>
      </c>
      <c r="BB110" t="e">
        <f t="array" ref="BB110">IF(#REF!="","",SUM(BA110:INDEX(BA110:BA316,MATCH(TRUE,INDEX(BA110:BA316="",0),0))))</f>
        <v>#REF!</v>
      </c>
      <c r="BC110" t="e">
        <f t="shared" si="73"/>
        <v>#REF!</v>
      </c>
      <c r="BE110" t="e">
        <f>IF(#REF!="","",SUM(#REF!))</f>
        <v>#REF!</v>
      </c>
      <c r="BF110" t="e">
        <f t="array" ref="BF110">IF(#REF!="","",SUM(BE110:INDEX(BE110:BE316,MATCH(TRUE,INDEX(BE110:BE316="",0),0))))</f>
        <v>#REF!</v>
      </c>
      <c r="BG110" t="e">
        <f t="shared" si="74"/>
        <v>#REF!</v>
      </c>
      <c r="BI110" t="e">
        <f>IF(#REF!="","",SUM(#REF!))</f>
        <v>#REF!</v>
      </c>
      <c r="BJ110" t="e">
        <f t="array" ref="BJ110">IF(#REF!="","",SUM(BI110:INDEX(BI110:BI316,MATCH(TRUE,INDEX(BI110:BI316="",0),0))))</f>
        <v>#REF!</v>
      </c>
      <c r="BK110" t="e">
        <f t="shared" si="75"/>
        <v>#REF!</v>
      </c>
      <c r="BM110" t="e">
        <f>IF(#REF!="","",SUM(#REF!))</f>
        <v>#REF!</v>
      </c>
      <c r="BN110" t="e">
        <f t="array" ref="BN110">IF(#REF!="","",SUM(BM110:INDEX(BM110:BM316,MATCH(TRUE,INDEX(BM110:BM316="",0),0))))</f>
        <v>#REF!</v>
      </c>
      <c r="BO110" t="e">
        <f t="shared" si="76"/>
        <v>#REF!</v>
      </c>
      <c r="BQ110" t="e">
        <f>IF(#REF!="","",SUM(#REF!))</f>
        <v>#REF!</v>
      </c>
      <c r="BR110" t="e">
        <f t="array" ref="BR110">IF(#REF!="","",SUM(BQ110:INDEX(BQ110:BQ316,MATCH(TRUE,INDEX(BQ110:BQ316="",0),0))))</f>
        <v>#REF!</v>
      </c>
      <c r="BS110" t="e">
        <f t="shared" si="77"/>
        <v>#REF!</v>
      </c>
      <c r="BU110" t="e">
        <f>IF(#REF!="","",SUM(#REF!))</f>
        <v>#REF!</v>
      </c>
      <c r="BV110" t="e">
        <f t="array" ref="BV110">IF(#REF!="","",SUM(BU110:INDEX(BU110:BU316,MATCH(TRUE,INDEX(BU110:BU316="",0),0))))</f>
        <v>#REF!</v>
      </c>
      <c r="BW110" t="e">
        <f t="shared" si="78"/>
        <v>#REF!</v>
      </c>
      <c r="BY110" t="e">
        <f>IF(#REF!="","",SUM(#REF!))</f>
        <v>#REF!</v>
      </c>
      <c r="BZ110" t="e">
        <f t="array" ref="BZ110">IF(#REF!="","",SUM(BY110:INDEX(BY110:BY316,MATCH(TRUE,INDEX(BY110:BY316="",0),0))))</f>
        <v>#REF!</v>
      </c>
      <c r="CA110" t="e">
        <f t="shared" si="79"/>
        <v>#REF!</v>
      </c>
      <c r="CC110" t="e">
        <f>IF(#REF!="","",SUM(#REF!))</f>
        <v>#REF!</v>
      </c>
      <c r="CD110" t="e">
        <f t="array" ref="CD110">IF(#REF!="","",SUM(CC110:INDEX(CC110:CC316,MATCH(TRUE,INDEX(CC110:CC316="",0),0))))</f>
        <v>#REF!</v>
      </c>
      <c r="CE110" t="e">
        <f t="shared" si="40"/>
        <v>#REF!</v>
      </c>
      <c r="CF110" t="str">
        <f t="array" ref="CF110">IFERROR(INDEX($CE$2:$CE$208,SMALL(IF(1-($CE$2:$CE$208=""),IF(1-(#REF!:#REF!&lt;&gt;""),ROW($CE$2:$CE$208)-ROW($CE$2)+1)), ROWS(#REF!:#REF!))),"")</f>
        <v/>
      </c>
      <c r="CG110" t="e">
        <f>IF(#REF!="","",SUM(#REF!))</f>
        <v>#REF!</v>
      </c>
      <c r="CH110" t="e">
        <f t="array" ref="CH110">IF(#REF!="","",SUM(CG110:INDEX(CG110:CG316,MATCH(TRUE,INDEX(CG110:CG316="",0),0))))</f>
        <v>#REF!</v>
      </c>
      <c r="CI110" t="e">
        <f t="shared" si="41"/>
        <v>#REF!</v>
      </c>
      <c r="CJ110" t="str">
        <f t="array" ref="CJ110">IFERROR(INDEX($CI$2:$CI$208,SMALL(IF(1-($CI$2:$CI$208=""),IF(1-(#REF!:#REF!&lt;&gt;""),ROW($CI$2:$CI$208)-ROW($CI$2)+1)), ROWS(#REF!:#REF!))),"")</f>
        <v/>
      </c>
      <c r="CK110" t="e">
        <f>IF(#REF!="","",SUM(#REF!))</f>
        <v>#REF!</v>
      </c>
      <c r="CL110" t="e">
        <f t="array" ref="CL110">IF(#REF!="","",SUM(CK110:INDEX(CK110:CK316,MATCH(TRUE,INDEX(CK110:CK316="",0),0))))</f>
        <v>#REF!</v>
      </c>
      <c r="CM110" t="e">
        <f t="shared" si="42"/>
        <v>#REF!</v>
      </c>
      <c r="CN110" t="str">
        <f t="array" ref="CN110">IFERROR(INDEX($CM$2:$CM$208,SMALL(IF(1-($CM$2:$CM$208=""),IF(1-(#REF!:#REF!&lt;&gt;""),ROW($CM$2:$CM$208)-ROW($CM$2)+1)), ROWS(#REF!:#REF!))),"")</f>
        <v/>
      </c>
      <c r="CO110" t="e">
        <f>IF(#REF!="","",SUM(#REF!))</f>
        <v>#REF!</v>
      </c>
      <c r="CP110" t="e">
        <f t="array" ref="CP110">IF(#REF!="","",SUM(CO110:INDEX(CO110:CO316,MATCH(TRUE,INDEX(CO110:CO316="",0),0))))</f>
        <v>#REF!</v>
      </c>
      <c r="CQ110" t="e">
        <f t="shared" si="43"/>
        <v>#REF!</v>
      </c>
      <c r="CR110" t="str">
        <f t="array" ref="CR110">IFERROR(INDEX($CQ$2:$CQ$208,SMALL(IF(1-($CQ$2:$CQ$208=""),IF(1-(#REF!:#REF!&lt;&gt;""),ROW($CQ$2:$CQ$208)-ROW($CQ$2)+1)), ROWS(#REF!:#REF!))),"")</f>
        <v/>
      </c>
      <c r="CS110" t="e">
        <f>IF(#REF!="","",SUM(#REF!))</f>
        <v>#REF!</v>
      </c>
      <c r="CT110" t="e">
        <f t="array" ref="CT110">IF(#REF!="","",SUM(CS110:INDEX(CS110:CS316,MATCH(TRUE,INDEX(CS110:CS316="",0),0))))</f>
        <v>#REF!</v>
      </c>
      <c r="CU110" t="e">
        <f t="shared" si="44"/>
        <v>#REF!</v>
      </c>
      <c r="CV110" t="str">
        <f t="array" ref="CV110">IFERROR(INDEX($CU$2:$CU$208,SMALL(IF(1-($CU$2:$CU$208=""),IF(1-(#REF!:#REF!&lt;&gt;""),ROW($CU$2:$CU$208)-ROW($CU$2)+1)), ROWS(#REF!:#REF!))),"")</f>
        <v/>
      </c>
      <c r="CW110" t="e">
        <f>IF(#REF!="","",SUM(#REF!))</f>
        <v>#REF!</v>
      </c>
      <c r="CX110" t="e">
        <f t="array" ref="CX110">IF(#REF!="","",SUM(CW110:INDEX(CW110:CW316,MATCH(TRUE,INDEX(CW110:CW316="",0),0))))</f>
        <v>#REF!</v>
      </c>
      <c r="CY110" t="e">
        <f t="shared" si="45"/>
        <v>#REF!</v>
      </c>
      <c r="CZ110" t="str">
        <f t="array" ref="CZ110">IFERROR(INDEX($CY$2:$CY$208,SMALL(IF(1-($CY$2:$CY$208=""),IF(1-(#REF!:#REF!&lt;&gt;""),ROW($CY$2:$CY$208)-ROW($CY$2)+1)), ROWS(#REF!:#REF!))),"")</f>
        <v/>
      </c>
      <c r="DA110" t="e">
        <f>IF(#REF!="","",SUM(#REF!))</f>
        <v>#REF!</v>
      </c>
      <c r="DB110" t="e">
        <f t="array" ref="DB110">IF(#REF!="","",SUM(DA110:INDEX(DA110:DA316,MATCH(TRUE,INDEX(DA110:DA316="",0),0))))</f>
        <v>#REF!</v>
      </c>
      <c r="DC110" t="e">
        <f t="shared" si="46"/>
        <v>#REF!</v>
      </c>
      <c r="DD110" t="str">
        <f t="array" ref="DD110">IFERROR(INDEX($DC$2:$DC$208,SMALL(IF(1-($DC$2:$DC$208=""),IF(1-(#REF!:#REF!&lt;&gt;""),ROW($DC$2:$DC$208)-ROW($DC$2)+1)), ROWS(#REF!:#REF!))),"")</f>
        <v/>
      </c>
      <c r="DE110" t="e">
        <f>IF(#REF!="","",SUM(#REF!))</f>
        <v>#REF!</v>
      </c>
      <c r="DF110" t="e">
        <f t="array" ref="DF110">IF(#REF!="","",SUM(DE110:INDEX(DE110:DE316,MATCH(TRUE,INDEX(DE110:DE316="",0),0))))</f>
        <v>#REF!</v>
      </c>
      <c r="DG110" t="e">
        <f t="shared" si="47"/>
        <v>#REF!</v>
      </c>
      <c r="DH110" t="str">
        <f t="array" ref="DH110">IFERROR(INDEX($DG$2:$DG$208,SMALL(IF(1-($DG$2:$DG$208=""),IF(1-(#REF!:#REF!&lt;&gt;""),ROW($DG$2:$DG$208)-ROW($DG$2)+1)), ROWS(#REF!:#REF!))),"")</f>
        <v/>
      </c>
      <c r="DI110" t="e">
        <f>IF(#REF!="","",SUM(#REF!))</f>
        <v>#REF!</v>
      </c>
      <c r="DJ110" t="e">
        <f t="array" ref="DJ110">IF(#REF!="","",SUM(DI110:INDEX(DI110:DI316,MATCH(TRUE,INDEX(DI110:DI316="",0),0))))</f>
        <v>#REF!</v>
      </c>
      <c r="DK110" t="e">
        <f t="shared" si="48"/>
        <v>#REF!</v>
      </c>
      <c r="DL110" t="str">
        <f t="array" ref="DL110">IFERROR(INDEX($DK$2:$DK$208,SMALL(IF(1-($DK$2:$DK$208=""),IF(1-(#REF!:#REF!&lt;&gt;""),ROW($DK$2:$DK$208)-ROW($DK$2)+1)), ROWS(#REF!:#REF!))),"")</f>
        <v/>
      </c>
      <c r="DM110" t="e">
        <f>IF(#REF!="","",SUM(#REF!))</f>
        <v>#REF!</v>
      </c>
      <c r="DN110" t="e">
        <f t="array" ref="DN110">IF(#REF!="","",SUM(DM110:INDEX(DM110:DM316,MATCH(TRUE,INDEX(DM110:DM316="",0),0))))</f>
        <v>#REF!</v>
      </c>
      <c r="DO110" t="e">
        <f t="shared" si="49"/>
        <v>#REF!</v>
      </c>
      <c r="DP110" t="str">
        <f t="array" ref="DP110">IFERROR(INDEX($DO$2:$DO$208,SMALL(IF(1-($DO$2:$DO$208=""),IF(1-(#REF!:#REF!&lt;&gt;""),ROW($DO$2:$DO$208)-ROW($DO$2)+1)), ROWS(#REF!:#REF!))),"")</f>
        <v/>
      </c>
      <c r="DQ110" t="e">
        <f>IF(#REF!="","",SUM(#REF!))</f>
        <v>#REF!</v>
      </c>
      <c r="DR110" t="e">
        <f t="array" ref="DR110">IF(#REF!="","",SUM(DQ110:INDEX(DQ110:DQ316,MATCH(TRUE,INDEX(DQ110:DQ316="",0),0))))</f>
        <v>#REF!</v>
      </c>
      <c r="DS110" t="e">
        <f t="shared" si="50"/>
        <v>#REF!</v>
      </c>
      <c r="DT110" t="str">
        <f t="array" ref="DT110">IFERROR(INDEX($DS$2:$DS$208,SMALL(IF(1-($DS$2:$DS$208=""),IF(1-(#REF!:#REF!&lt;&gt;""),ROW($DS$2:$DS$208)-ROW($DS$2)+1)), ROWS(#REF!:#REF!))),"")</f>
        <v/>
      </c>
      <c r="DU110" t="e">
        <f>IF(#REF!="","",SUM(#REF!))</f>
        <v>#REF!</v>
      </c>
      <c r="DV110" t="e">
        <f t="array" ref="DV110">IF(#REF!="","",SUM(DU110:INDEX(DU110:DU316,MATCH(TRUE,INDEX(DU110:DU316="",0),0))))</f>
        <v>#REF!</v>
      </c>
      <c r="DW110" t="e">
        <f t="shared" si="51"/>
        <v>#REF!</v>
      </c>
      <c r="DX110" t="str">
        <f t="array" ref="DX110">IFERROR(INDEX($DW$2:$DW$208,SMALL(IF(1-($DW$2:$DW$208=""),IF(1-(#REF!:#REF!&lt;&gt;""),ROW($DW$2:$DW$208)-ROW($DW$2)+1)), ROWS(#REF!:#REF!))),"")</f>
        <v/>
      </c>
      <c r="DY110" t="e">
        <f>IF(#REF!="","",SUM(#REF!))</f>
        <v>#REF!</v>
      </c>
      <c r="DZ110" t="e">
        <f t="array" ref="DZ110">IF(#REF!="","",SUM(DY110:INDEX(DY110:DY316,MATCH(TRUE,INDEX(DY110:DY316="",0),0))))</f>
        <v>#REF!</v>
      </c>
      <c r="EA110" t="e">
        <f t="shared" si="52"/>
        <v>#REF!</v>
      </c>
      <c r="EB110" t="str">
        <f t="array" ref="EB110">IFERROR(INDEX($EA$2:$EA$208,SMALL(IF(1-($EA$2:$EA$208=""),IF(1-(#REF!:#REF!&lt;&gt;""),ROW($EA$2:$EA$208)-ROW($EA$2)+1)), ROWS(#REF!:#REF!))),"")</f>
        <v/>
      </c>
      <c r="EC110" t="e">
        <f>IF(#REF!="","",SUM(#REF!))</f>
        <v>#REF!</v>
      </c>
      <c r="ED110" t="e">
        <f t="array" ref="ED110">IF(#REF!="","",SUM(EC110:INDEX(EC110:EC316,MATCH(TRUE,INDEX(EC110:EC316="",0),0))))</f>
        <v>#REF!</v>
      </c>
      <c r="EE110" t="e">
        <f t="shared" si="53"/>
        <v>#REF!</v>
      </c>
      <c r="EF110" t="str">
        <f t="array" ref="EF110">IFERROR(INDEX($EE$2:$EE$208,SMALL(IF(1-($EE$2:$EE$208=""),IF(1-(#REF!:#REF!&lt;&gt;""),ROW($EE$2:$EE$208)-ROW($EE$2)+1)), ROWS(#REF!:#REF!))),"")</f>
        <v/>
      </c>
      <c r="EG110" t="e">
        <f>IF(#REF!="","",SUM(#REF!))</f>
        <v>#REF!</v>
      </c>
      <c r="EH110" t="e">
        <f t="array" ref="EH110">IF(#REF!="","",SUM(EG110:INDEX(EG110:EG316,MATCH(TRUE,INDEX(EG110:EG316="",0),0))))</f>
        <v>#REF!</v>
      </c>
      <c r="EI110" t="e">
        <f t="shared" si="54"/>
        <v>#REF!</v>
      </c>
      <c r="EJ110" t="str">
        <f t="array" ref="EJ110">IFERROR(INDEX($EI$2:$EI$208,SMALL(IF(1-($EI$2:$EI$208=""),IF(1-(#REF!:#REF!&lt;&gt;""),ROW($EI$2:$EI$208)-ROW($EI$2)+1)), ROWS(#REF!:#REF!))),"")</f>
        <v/>
      </c>
      <c r="EK110" t="e">
        <f>IF(#REF!="","",SUM(#REF!))</f>
        <v>#REF!</v>
      </c>
      <c r="EL110" t="e">
        <f t="array" ref="EL110">IF(#REF!="","",SUM(EK110:INDEX(EK110:EK316,MATCH(TRUE,INDEX(EK110:EK316="",0),0))))</f>
        <v>#REF!</v>
      </c>
      <c r="EM110" t="e">
        <f t="shared" si="55"/>
        <v>#REF!</v>
      </c>
      <c r="EN110" t="str">
        <f t="array" ref="EN110">IFERROR(INDEX($EM$2:$EM$208,SMALL(IF(1-($EM$2:$EM$208=""),IF(1-(#REF!:#REF!&lt;&gt;""),ROW($EM$2:$EM$208)-ROW($EM$2)+1)), ROWS(#REF!:#REF!))),"")</f>
        <v/>
      </c>
      <c r="EO110" t="e">
        <f>IF(#REF!="","",SUM(#REF!))</f>
        <v>#REF!</v>
      </c>
      <c r="EP110" t="e">
        <f t="array" ref="EP110">IF(#REF!="","",SUM(EO110:INDEX(EO110:EO316,MATCH(TRUE,INDEX(EO110:EO316="",0),0))))</f>
        <v>#REF!</v>
      </c>
      <c r="EQ110" t="e">
        <f t="shared" si="56"/>
        <v>#REF!</v>
      </c>
      <c r="ER110" t="str">
        <f t="array" ref="ER110">IFERROR(INDEX($EQ$2:$EQ$208,SMALL(IF(1-($EQ$2:$EQ$208=""),IF(1-(#REF!:#REF!&lt;&gt;""),ROW($EQ$2:$EQ$208)-ROW($EQ$2)+1)), ROWS(#REF!:#REF!))),"")</f>
        <v/>
      </c>
      <c r="ES110" t="e">
        <f>IF(#REF!="","",SUM(#REF!))</f>
        <v>#REF!</v>
      </c>
      <c r="ET110" t="e">
        <f t="array" ref="ET110">IF(#REF!="","",SUM(ES110:INDEX(ES110:ES316,MATCH(TRUE,INDEX(ES110:ES316="",0),0))))</f>
        <v>#REF!</v>
      </c>
      <c r="EU110" t="e">
        <f t="shared" si="57"/>
        <v>#REF!</v>
      </c>
      <c r="EV110" t="str">
        <f t="array" ref="EV110">IFERROR(INDEX($EU$2:$EU$208,SMALL(IF(1-($EU$2:$EU$208=""),IF(1-(#REF!:#REF!&lt;&gt;""),ROW($EU$2:$EU$208)-ROW($EU$2)+1)), ROWS(#REF!:#REF!))),"")</f>
        <v/>
      </c>
      <c r="EW110" t="e">
        <f>IF(#REF!="","",SUM(#REF!))</f>
        <v>#REF!</v>
      </c>
      <c r="EX110" t="e">
        <f t="array" ref="EX110">IF(#REF!="","",SUM(EW110:INDEX(EW110:EW316,MATCH(TRUE,INDEX(EW110:EW316="",0),0))))</f>
        <v>#REF!</v>
      </c>
      <c r="EY110" t="e">
        <f t="shared" si="58"/>
        <v>#REF!</v>
      </c>
      <c r="EZ110" t="str">
        <f t="array" ref="EZ110">IFERROR(INDEX($EY$2:$EY$208,SMALL(IF(1-($EY$2:$EY$208=""),IF(1-(#REF!:#REF!&lt;&gt;""),ROW($EY$2:$EY$208)-ROW($EY$2)+1)), ROWS(#REF!:#REF!))),"")</f>
        <v/>
      </c>
      <c r="FA110" t="e">
        <f>IF(#REF!="","",SUM(#REF!))</f>
        <v>#REF!</v>
      </c>
      <c r="FB110" t="e">
        <f t="array" ref="FB110">IF(#REF!="","",SUM(FA110:INDEX(FA110:FA316,MATCH(TRUE,INDEX(FA110:FA316="",0),0))))</f>
        <v>#REF!</v>
      </c>
      <c r="FC110" t="e">
        <f t="shared" si="59"/>
        <v>#REF!</v>
      </c>
      <c r="FD110" t="str">
        <f t="array" ref="FD110">IFERROR(INDEX($FC$2:$FC$208,SMALL(IF(1-($FC$2:$FC$208=""),IF(1-(#REF!:#REF!&lt;&gt;""),ROW($FC$2:$FC$208)-ROW($FC$2)+1)), ROWS(#REF!:#REF!))),"")</f>
        <v/>
      </c>
    </row>
    <row r="111" spans="1:160" x14ac:dyDescent="0.25">
      <c r="A111" t="e">
        <f>IF(#REF!="","",SUM(#REF!))</f>
        <v>#REF!</v>
      </c>
      <c r="B111" t="e">
        <f t="array" ref="B111">IF(#REF!="","",SUM($A111:INDEX(A111:$A$208,MATCH(TRUE,INDEX($A111:$A$208="",0),0))))</f>
        <v>#REF!</v>
      </c>
      <c r="C111" t="e">
        <f t="shared" si="60"/>
        <v>#REF!</v>
      </c>
      <c r="E111" t="e">
        <f>IF(#REF!="","",SUM(#REF!))</f>
        <v>#REF!</v>
      </c>
      <c r="F111" t="e">
        <f t="array" ref="F111">IF(#REF!="","",SUM($E111:INDEX(E111:$E$208,MATCH(TRUE,INDEX($E111:$E$208="",0),0))))</f>
        <v>#REF!</v>
      </c>
      <c r="G111" t="e">
        <f t="shared" si="61"/>
        <v>#REF!</v>
      </c>
      <c r="I111" t="e">
        <f>IF(#REF!="","",SUM(#REF!))</f>
        <v>#REF!</v>
      </c>
      <c r="J111" t="e">
        <f t="array" ref="J111">IF(#REF!="","",SUM(I111:INDEX(I111:I317,MATCH(TRUE,INDEX(I111:I317="",0),0))))</f>
        <v>#REF!</v>
      </c>
      <c r="K111" t="e">
        <f t="shared" si="62"/>
        <v>#REF!</v>
      </c>
      <c r="M111" t="e">
        <f>IF(#REF!="","",SUM(#REF!))</f>
        <v>#REF!</v>
      </c>
      <c r="N111" t="e">
        <f t="array" ref="N111">IF(#REF!="","",SUM(M111:INDEX(M111:M317,MATCH(TRUE,INDEX(M111:M317="",0),0))))</f>
        <v>#REF!</v>
      </c>
      <c r="O111" t="e">
        <f t="shared" si="63"/>
        <v>#REF!</v>
      </c>
      <c r="Q111" t="e">
        <f>IF(#REF!="","",SUM(#REF!))</f>
        <v>#REF!</v>
      </c>
      <c r="R111" t="e">
        <f t="array" ref="R111">IF(#REF!="","",SUM(Q111:INDEX(Q111:Q317,MATCH(TRUE,INDEX(Q111:Q317="",0),0))))</f>
        <v>#REF!</v>
      </c>
      <c r="S111" t="e">
        <f t="shared" si="64"/>
        <v>#REF!</v>
      </c>
      <c r="U111" t="e">
        <f>IF(#REF!="","",SUM(#REF!))</f>
        <v>#REF!</v>
      </c>
      <c r="V111" t="e">
        <f t="array" ref="V111">IF(#REF!="","",SUM(U111:INDEX(U111:U317,MATCH(TRUE,INDEX(U111:U317="",0),0))))</f>
        <v>#REF!</v>
      </c>
      <c r="W111" t="e">
        <f t="shared" si="65"/>
        <v>#REF!</v>
      </c>
      <c r="Y111" t="e">
        <f>IF(#REF!="","",SUM(#REF!))</f>
        <v>#REF!</v>
      </c>
      <c r="Z111" t="e">
        <f t="array" ref="Z111">IF(#REF!="","",SUM(Y111:INDEX(Y111:Y317,MATCH(TRUE,INDEX(Y111:Y317="",0),0))))</f>
        <v>#REF!</v>
      </c>
      <c r="AA111" t="e">
        <f t="shared" si="66"/>
        <v>#REF!</v>
      </c>
      <c r="AC111" t="e">
        <f>IF(#REF!="","",SUM(#REF!))</f>
        <v>#REF!</v>
      </c>
      <c r="AD111" t="e">
        <f t="array" ref="AD111">IF(#REF!="","",SUM(AC111:INDEX(AC111:AC317,MATCH(TRUE,INDEX(AC111:AC317="",0),0))))</f>
        <v>#REF!</v>
      </c>
      <c r="AE111" t="e">
        <f t="shared" si="67"/>
        <v>#REF!</v>
      </c>
      <c r="AG111" t="e">
        <f>IF(#REF!="","",SUM(#REF!))</f>
        <v>#REF!</v>
      </c>
      <c r="AH111" t="e">
        <f t="array" ref="AH111">IF(#REF!="","",SUM(AG111:INDEX(AG111:AG317,MATCH(TRUE,INDEX(AG111:AG317="",0),0))))</f>
        <v>#REF!</v>
      </c>
      <c r="AI111" t="e">
        <f t="shared" si="68"/>
        <v>#REF!</v>
      </c>
      <c r="AK111" t="e">
        <f>IF(#REF!="","",SUM(#REF!))</f>
        <v>#REF!</v>
      </c>
      <c r="AL111" t="e">
        <f t="array" ref="AL111">IF(#REF!="","",SUM(AK111:INDEX(AK111:AK317,MATCH(TRUE,INDEX(AK111:AK317="",0),0))))</f>
        <v>#REF!</v>
      </c>
      <c r="AM111" t="e">
        <f t="shared" si="69"/>
        <v>#REF!</v>
      </c>
      <c r="AO111" t="e">
        <f>IF(#REF!="","",SUM(#REF!))</f>
        <v>#REF!</v>
      </c>
      <c r="AP111" t="e">
        <f t="array" ref="AP111">IF(#REF!="","",SUM(AO111:INDEX(AO111:AO317,MATCH(TRUE,INDEX(AO111:AO317="",0),0))))</f>
        <v>#REF!</v>
      </c>
      <c r="AQ111" t="e">
        <f t="shared" si="70"/>
        <v>#REF!</v>
      </c>
      <c r="AS111" t="e">
        <f>IF(#REF!="","",SUM(#REF!))</f>
        <v>#REF!</v>
      </c>
      <c r="AT111" t="e">
        <f t="array" ref="AT111">IF(#REF!="","",SUM(AS111:INDEX(AS111:AS317,MATCH(TRUE,INDEX(AS111:AS317="",0),0))))</f>
        <v>#REF!</v>
      </c>
      <c r="AU111" t="e">
        <f t="shared" si="71"/>
        <v>#REF!</v>
      </c>
      <c r="AW111" t="e">
        <f>IF(#REF!="","",SUM(#REF!))</f>
        <v>#REF!</v>
      </c>
      <c r="AX111" t="e">
        <f t="array" ref="AX111">IF(#REF!="","",SUM(AW111:INDEX(AW111:AW317,MATCH(TRUE,INDEX(AW111:AW317="",0),0))))</f>
        <v>#REF!</v>
      </c>
      <c r="AY111" t="e">
        <f t="shared" si="72"/>
        <v>#REF!</v>
      </c>
      <c r="BA111" t="e">
        <f>IF(#REF!="","",SUM(#REF!))</f>
        <v>#REF!</v>
      </c>
      <c r="BB111" t="e">
        <f t="array" ref="BB111">IF(#REF!="","",SUM(BA111:INDEX(BA111:BA317,MATCH(TRUE,INDEX(BA111:BA317="",0),0))))</f>
        <v>#REF!</v>
      </c>
      <c r="BC111" t="e">
        <f t="shared" si="73"/>
        <v>#REF!</v>
      </c>
      <c r="BE111" t="e">
        <f>IF(#REF!="","",SUM(#REF!))</f>
        <v>#REF!</v>
      </c>
      <c r="BF111" t="e">
        <f t="array" ref="BF111">IF(#REF!="","",SUM(BE111:INDEX(BE111:BE317,MATCH(TRUE,INDEX(BE111:BE317="",0),0))))</f>
        <v>#REF!</v>
      </c>
      <c r="BG111" t="e">
        <f t="shared" si="74"/>
        <v>#REF!</v>
      </c>
      <c r="BI111" t="e">
        <f>IF(#REF!="","",SUM(#REF!))</f>
        <v>#REF!</v>
      </c>
      <c r="BJ111" t="e">
        <f t="array" ref="BJ111">IF(#REF!="","",SUM(BI111:INDEX(BI111:BI317,MATCH(TRUE,INDEX(BI111:BI317="",0),0))))</f>
        <v>#REF!</v>
      </c>
      <c r="BK111" t="e">
        <f t="shared" si="75"/>
        <v>#REF!</v>
      </c>
      <c r="BM111" t="e">
        <f>IF(#REF!="","",SUM(#REF!))</f>
        <v>#REF!</v>
      </c>
      <c r="BN111" t="e">
        <f t="array" ref="BN111">IF(#REF!="","",SUM(BM111:INDEX(BM111:BM317,MATCH(TRUE,INDEX(BM111:BM317="",0),0))))</f>
        <v>#REF!</v>
      </c>
      <c r="BO111" t="e">
        <f t="shared" si="76"/>
        <v>#REF!</v>
      </c>
      <c r="BQ111" t="e">
        <f>IF(#REF!="","",SUM(#REF!))</f>
        <v>#REF!</v>
      </c>
      <c r="BR111" t="e">
        <f t="array" ref="BR111">IF(#REF!="","",SUM(BQ111:INDEX(BQ111:BQ317,MATCH(TRUE,INDEX(BQ111:BQ317="",0),0))))</f>
        <v>#REF!</v>
      </c>
      <c r="BS111" t="e">
        <f t="shared" si="77"/>
        <v>#REF!</v>
      </c>
      <c r="BU111" t="e">
        <f>IF(#REF!="","",SUM(#REF!))</f>
        <v>#REF!</v>
      </c>
      <c r="BV111" t="e">
        <f t="array" ref="BV111">IF(#REF!="","",SUM(BU111:INDEX(BU111:BU317,MATCH(TRUE,INDEX(BU111:BU317="",0),0))))</f>
        <v>#REF!</v>
      </c>
      <c r="BW111" t="e">
        <f t="shared" si="78"/>
        <v>#REF!</v>
      </c>
      <c r="BY111" t="e">
        <f>IF(#REF!="","",SUM(#REF!))</f>
        <v>#REF!</v>
      </c>
      <c r="BZ111" t="e">
        <f t="array" ref="BZ111">IF(#REF!="","",SUM(BY111:INDEX(BY111:BY317,MATCH(TRUE,INDEX(BY111:BY317="",0),0))))</f>
        <v>#REF!</v>
      </c>
      <c r="CA111" t="e">
        <f t="shared" si="79"/>
        <v>#REF!</v>
      </c>
      <c r="CC111" t="e">
        <f>IF(#REF!="","",SUM(#REF!))</f>
        <v>#REF!</v>
      </c>
      <c r="CD111" t="e">
        <f t="array" ref="CD111">IF(#REF!="","",SUM(CC111:INDEX(CC111:CC317,MATCH(TRUE,INDEX(CC111:CC317="",0),0))))</f>
        <v>#REF!</v>
      </c>
      <c r="CE111" t="e">
        <f t="shared" si="40"/>
        <v>#REF!</v>
      </c>
      <c r="CF111" t="str">
        <f t="array" ref="CF111">IFERROR(INDEX($CE$2:$CE$208,SMALL(IF(1-($CE$2:$CE$208=""),IF(1-(#REF!:#REF!&lt;&gt;""),ROW($CE$2:$CE$208)-ROW($CE$2)+1)), ROWS(#REF!:#REF!))),"")</f>
        <v/>
      </c>
      <c r="CG111" t="e">
        <f>IF(#REF!="","",SUM(#REF!))</f>
        <v>#REF!</v>
      </c>
      <c r="CH111" t="e">
        <f t="array" ref="CH111">IF(#REF!="","",SUM(CG111:INDEX(CG111:CG317,MATCH(TRUE,INDEX(CG111:CG317="",0),0))))</f>
        <v>#REF!</v>
      </c>
      <c r="CI111" t="e">
        <f t="shared" si="41"/>
        <v>#REF!</v>
      </c>
      <c r="CJ111" t="str">
        <f t="array" ref="CJ111">IFERROR(INDEX($CI$2:$CI$208,SMALL(IF(1-($CI$2:$CI$208=""),IF(1-(#REF!:#REF!&lt;&gt;""),ROW($CI$2:$CI$208)-ROW($CI$2)+1)), ROWS(#REF!:#REF!))),"")</f>
        <v/>
      </c>
      <c r="CK111" t="e">
        <f>IF(#REF!="","",SUM(#REF!))</f>
        <v>#REF!</v>
      </c>
      <c r="CL111" t="e">
        <f t="array" ref="CL111">IF(#REF!="","",SUM(CK111:INDEX(CK111:CK317,MATCH(TRUE,INDEX(CK111:CK317="",0),0))))</f>
        <v>#REF!</v>
      </c>
      <c r="CM111" t="e">
        <f t="shared" si="42"/>
        <v>#REF!</v>
      </c>
      <c r="CN111" t="str">
        <f t="array" ref="CN111">IFERROR(INDEX($CM$2:$CM$208,SMALL(IF(1-($CM$2:$CM$208=""),IF(1-(#REF!:#REF!&lt;&gt;""),ROW($CM$2:$CM$208)-ROW($CM$2)+1)), ROWS(#REF!:#REF!))),"")</f>
        <v/>
      </c>
      <c r="CO111" t="e">
        <f>IF(#REF!="","",SUM(#REF!))</f>
        <v>#REF!</v>
      </c>
      <c r="CP111" t="e">
        <f t="array" ref="CP111">IF(#REF!="","",SUM(CO111:INDEX(CO111:CO317,MATCH(TRUE,INDEX(CO111:CO317="",0),0))))</f>
        <v>#REF!</v>
      </c>
      <c r="CQ111" t="e">
        <f t="shared" si="43"/>
        <v>#REF!</v>
      </c>
      <c r="CR111" t="str">
        <f t="array" ref="CR111">IFERROR(INDEX($CQ$2:$CQ$208,SMALL(IF(1-($CQ$2:$CQ$208=""),IF(1-(#REF!:#REF!&lt;&gt;""),ROW($CQ$2:$CQ$208)-ROW($CQ$2)+1)), ROWS(#REF!:#REF!))),"")</f>
        <v/>
      </c>
      <c r="CS111" t="e">
        <f>IF(#REF!="","",SUM(#REF!))</f>
        <v>#REF!</v>
      </c>
      <c r="CT111" t="e">
        <f t="array" ref="CT111">IF(#REF!="","",SUM(CS111:INDEX(CS111:CS317,MATCH(TRUE,INDEX(CS111:CS317="",0),0))))</f>
        <v>#REF!</v>
      </c>
      <c r="CU111" t="e">
        <f t="shared" si="44"/>
        <v>#REF!</v>
      </c>
      <c r="CV111" t="str">
        <f t="array" ref="CV111">IFERROR(INDEX($CU$2:$CU$208,SMALL(IF(1-($CU$2:$CU$208=""),IF(1-(#REF!:#REF!&lt;&gt;""),ROW($CU$2:$CU$208)-ROW($CU$2)+1)), ROWS(#REF!:#REF!))),"")</f>
        <v/>
      </c>
      <c r="CW111" t="e">
        <f>IF(#REF!="","",SUM(#REF!))</f>
        <v>#REF!</v>
      </c>
      <c r="CX111" t="e">
        <f t="array" ref="CX111">IF(#REF!="","",SUM(CW111:INDEX(CW111:CW317,MATCH(TRUE,INDEX(CW111:CW317="",0),0))))</f>
        <v>#REF!</v>
      </c>
      <c r="CY111" t="e">
        <f t="shared" si="45"/>
        <v>#REF!</v>
      </c>
      <c r="CZ111" t="str">
        <f t="array" ref="CZ111">IFERROR(INDEX($CY$2:$CY$208,SMALL(IF(1-($CY$2:$CY$208=""),IF(1-(#REF!:#REF!&lt;&gt;""),ROW($CY$2:$CY$208)-ROW($CY$2)+1)), ROWS(#REF!:#REF!))),"")</f>
        <v/>
      </c>
      <c r="DA111" t="e">
        <f>IF(#REF!="","",SUM(#REF!))</f>
        <v>#REF!</v>
      </c>
      <c r="DB111" t="e">
        <f t="array" ref="DB111">IF(#REF!="","",SUM(DA111:INDEX(DA111:DA317,MATCH(TRUE,INDEX(DA111:DA317="",0),0))))</f>
        <v>#REF!</v>
      </c>
      <c r="DC111" t="e">
        <f t="shared" si="46"/>
        <v>#REF!</v>
      </c>
      <c r="DD111" t="str">
        <f t="array" ref="DD111">IFERROR(INDEX($DC$2:$DC$208,SMALL(IF(1-($DC$2:$DC$208=""),IF(1-(#REF!:#REF!&lt;&gt;""),ROW($DC$2:$DC$208)-ROW($DC$2)+1)), ROWS(#REF!:#REF!))),"")</f>
        <v/>
      </c>
      <c r="DE111" t="e">
        <f>IF(#REF!="","",SUM(#REF!))</f>
        <v>#REF!</v>
      </c>
      <c r="DF111" t="e">
        <f t="array" ref="DF111">IF(#REF!="","",SUM(DE111:INDEX(DE111:DE317,MATCH(TRUE,INDEX(DE111:DE317="",0),0))))</f>
        <v>#REF!</v>
      </c>
      <c r="DG111" t="e">
        <f t="shared" si="47"/>
        <v>#REF!</v>
      </c>
      <c r="DH111" t="str">
        <f t="array" ref="DH111">IFERROR(INDEX($DG$2:$DG$208,SMALL(IF(1-($DG$2:$DG$208=""),IF(1-(#REF!:#REF!&lt;&gt;""),ROW($DG$2:$DG$208)-ROW($DG$2)+1)), ROWS(#REF!:#REF!))),"")</f>
        <v/>
      </c>
      <c r="DI111" t="e">
        <f>IF(#REF!="","",SUM(#REF!))</f>
        <v>#REF!</v>
      </c>
      <c r="DJ111" t="e">
        <f t="array" ref="DJ111">IF(#REF!="","",SUM(DI111:INDEX(DI111:DI317,MATCH(TRUE,INDEX(DI111:DI317="",0),0))))</f>
        <v>#REF!</v>
      </c>
      <c r="DK111" t="e">
        <f t="shared" si="48"/>
        <v>#REF!</v>
      </c>
      <c r="DL111" t="str">
        <f t="array" ref="DL111">IFERROR(INDEX($DK$2:$DK$208,SMALL(IF(1-($DK$2:$DK$208=""),IF(1-(#REF!:#REF!&lt;&gt;""),ROW($DK$2:$DK$208)-ROW($DK$2)+1)), ROWS(#REF!:#REF!))),"")</f>
        <v/>
      </c>
      <c r="DM111" t="e">
        <f>IF(#REF!="","",SUM(#REF!))</f>
        <v>#REF!</v>
      </c>
      <c r="DN111" t="e">
        <f t="array" ref="DN111">IF(#REF!="","",SUM(DM111:INDEX(DM111:DM317,MATCH(TRUE,INDEX(DM111:DM317="",0),0))))</f>
        <v>#REF!</v>
      </c>
      <c r="DO111" t="e">
        <f t="shared" si="49"/>
        <v>#REF!</v>
      </c>
      <c r="DP111" t="str">
        <f t="array" ref="DP111">IFERROR(INDEX($DO$2:$DO$208,SMALL(IF(1-($DO$2:$DO$208=""),IF(1-(#REF!:#REF!&lt;&gt;""),ROW($DO$2:$DO$208)-ROW($DO$2)+1)), ROWS(#REF!:#REF!))),"")</f>
        <v/>
      </c>
      <c r="DQ111" t="e">
        <f>IF(#REF!="","",SUM(#REF!))</f>
        <v>#REF!</v>
      </c>
      <c r="DR111" t="e">
        <f t="array" ref="DR111">IF(#REF!="","",SUM(DQ111:INDEX(DQ111:DQ317,MATCH(TRUE,INDEX(DQ111:DQ317="",0),0))))</f>
        <v>#REF!</v>
      </c>
      <c r="DS111" t="e">
        <f t="shared" si="50"/>
        <v>#REF!</v>
      </c>
      <c r="DT111" t="str">
        <f t="array" ref="DT111">IFERROR(INDEX($DS$2:$DS$208,SMALL(IF(1-($DS$2:$DS$208=""),IF(1-(#REF!:#REF!&lt;&gt;""),ROW($DS$2:$DS$208)-ROW($DS$2)+1)), ROWS(#REF!:#REF!))),"")</f>
        <v/>
      </c>
      <c r="DU111" t="e">
        <f>IF(#REF!="","",SUM(#REF!))</f>
        <v>#REF!</v>
      </c>
      <c r="DV111" t="e">
        <f t="array" ref="DV111">IF(#REF!="","",SUM(DU111:INDEX(DU111:DU317,MATCH(TRUE,INDEX(DU111:DU317="",0),0))))</f>
        <v>#REF!</v>
      </c>
      <c r="DW111" t="e">
        <f t="shared" si="51"/>
        <v>#REF!</v>
      </c>
      <c r="DX111" t="str">
        <f t="array" ref="DX111">IFERROR(INDEX($DW$2:$DW$208,SMALL(IF(1-($DW$2:$DW$208=""),IF(1-(#REF!:#REF!&lt;&gt;""),ROW($DW$2:$DW$208)-ROW($DW$2)+1)), ROWS(#REF!:#REF!))),"")</f>
        <v/>
      </c>
      <c r="DY111" t="e">
        <f>IF(#REF!="","",SUM(#REF!))</f>
        <v>#REF!</v>
      </c>
      <c r="DZ111" t="e">
        <f t="array" ref="DZ111">IF(#REF!="","",SUM(DY111:INDEX(DY111:DY317,MATCH(TRUE,INDEX(DY111:DY317="",0),0))))</f>
        <v>#REF!</v>
      </c>
      <c r="EA111" t="e">
        <f t="shared" si="52"/>
        <v>#REF!</v>
      </c>
      <c r="EB111" t="str">
        <f t="array" ref="EB111">IFERROR(INDEX($EA$2:$EA$208,SMALL(IF(1-($EA$2:$EA$208=""),IF(1-(#REF!:#REF!&lt;&gt;""),ROW($EA$2:$EA$208)-ROW($EA$2)+1)), ROWS(#REF!:#REF!))),"")</f>
        <v/>
      </c>
      <c r="EC111" t="e">
        <f>IF(#REF!="","",SUM(#REF!))</f>
        <v>#REF!</v>
      </c>
      <c r="ED111" t="e">
        <f t="array" ref="ED111">IF(#REF!="","",SUM(EC111:INDEX(EC111:EC317,MATCH(TRUE,INDEX(EC111:EC317="",0),0))))</f>
        <v>#REF!</v>
      </c>
      <c r="EE111" t="e">
        <f t="shared" si="53"/>
        <v>#REF!</v>
      </c>
      <c r="EF111" t="str">
        <f t="array" ref="EF111">IFERROR(INDEX($EE$2:$EE$208,SMALL(IF(1-($EE$2:$EE$208=""),IF(1-(#REF!:#REF!&lt;&gt;""),ROW($EE$2:$EE$208)-ROW($EE$2)+1)), ROWS(#REF!:#REF!))),"")</f>
        <v/>
      </c>
      <c r="EG111" t="e">
        <f>IF(#REF!="","",SUM(#REF!))</f>
        <v>#REF!</v>
      </c>
      <c r="EH111" t="e">
        <f t="array" ref="EH111">IF(#REF!="","",SUM(EG111:INDEX(EG111:EG317,MATCH(TRUE,INDEX(EG111:EG317="",0),0))))</f>
        <v>#REF!</v>
      </c>
      <c r="EI111" t="e">
        <f t="shared" si="54"/>
        <v>#REF!</v>
      </c>
      <c r="EJ111" t="str">
        <f t="array" ref="EJ111">IFERROR(INDEX($EI$2:$EI$208,SMALL(IF(1-($EI$2:$EI$208=""),IF(1-(#REF!:#REF!&lt;&gt;""),ROW($EI$2:$EI$208)-ROW($EI$2)+1)), ROWS(#REF!:#REF!))),"")</f>
        <v/>
      </c>
      <c r="EK111" t="e">
        <f>IF(#REF!="","",SUM(#REF!))</f>
        <v>#REF!</v>
      </c>
      <c r="EL111" t="e">
        <f t="array" ref="EL111">IF(#REF!="","",SUM(EK111:INDEX(EK111:EK317,MATCH(TRUE,INDEX(EK111:EK317="",0),0))))</f>
        <v>#REF!</v>
      </c>
      <c r="EM111" t="e">
        <f t="shared" si="55"/>
        <v>#REF!</v>
      </c>
      <c r="EN111" t="str">
        <f t="array" ref="EN111">IFERROR(INDEX($EM$2:$EM$208,SMALL(IF(1-($EM$2:$EM$208=""),IF(1-(#REF!:#REF!&lt;&gt;""),ROW($EM$2:$EM$208)-ROW($EM$2)+1)), ROWS(#REF!:#REF!))),"")</f>
        <v/>
      </c>
      <c r="EO111" t="e">
        <f>IF(#REF!="","",SUM(#REF!))</f>
        <v>#REF!</v>
      </c>
      <c r="EP111" t="e">
        <f t="array" ref="EP111">IF(#REF!="","",SUM(EO111:INDEX(EO111:EO317,MATCH(TRUE,INDEX(EO111:EO317="",0),0))))</f>
        <v>#REF!</v>
      </c>
      <c r="EQ111" t="e">
        <f t="shared" si="56"/>
        <v>#REF!</v>
      </c>
      <c r="ER111" t="str">
        <f t="array" ref="ER111">IFERROR(INDEX($EQ$2:$EQ$208,SMALL(IF(1-($EQ$2:$EQ$208=""),IF(1-(#REF!:#REF!&lt;&gt;""),ROW($EQ$2:$EQ$208)-ROW($EQ$2)+1)), ROWS(#REF!:#REF!))),"")</f>
        <v/>
      </c>
      <c r="ES111" t="e">
        <f>IF(#REF!="","",SUM(#REF!))</f>
        <v>#REF!</v>
      </c>
      <c r="ET111" t="e">
        <f t="array" ref="ET111">IF(#REF!="","",SUM(ES111:INDEX(ES111:ES317,MATCH(TRUE,INDEX(ES111:ES317="",0),0))))</f>
        <v>#REF!</v>
      </c>
      <c r="EU111" t="e">
        <f t="shared" si="57"/>
        <v>#REF!</v>
      </c>
      <c r="EV111" t="str">
        <f t="array" ref="EV111">IFERROR(INDEX($EU$2:$EU$208,SMALL(IF(1-($EU$2:$EU$208=""),IF(1-(#REF!:#REF!&lt;&gt;""),ROW($EU$2:$EU$208)-ROW($EU$2)+1)), ROWS(#REF!:#REF!))),"")</f>
        <v/>
      </c>
      <c r="EW111" t="e">
        <f>IF(#REF!="","",SUM(#REF!))</f>
        <v>#REF!</v>
      </c>
      <c r="EX111" t="e">
        <f t="array" ref="EX111">IF(#REF!="","",SUM(EW111:INDEX(EW111:EW317,MATCH(TRUE,INDEX(EW111:EW317="",0),0))))</f>
        <v>#REF!</v>
      </c>
      <c r="EY111" t="e">
        <f t="shared" si="58"/>
        <v>#REF!</v>
      </c>
      <c r="EZ111" t="str">
        <f t="array" ref="EZ111">IFERROR(INDEX($EY$2:$EY$208,SMALL(IF(1-($EY$2:$EY$208=""),IF(1-(#REF!:#REF!&lt;&gt;""),ROW($EY$2:$EY$208)-ROW($EY$2)+1)), ROWS(#REF!:#REF!))),"")</f>
        <v/>
      </c>
      <c r="FA111" t="e">
        <f>IF(#REF!="","",SUM(#REF!))</f>
        <v>#REF!</v>
      </c>
      <c r="FB111" t="e">
        <f t="array" ref="FB111">IF(#REF!="","",SUM(FA111:INDEX(FA111:FA317,MATCH(TRUE,INDEX(FA111:FA317="",0),0))))</f>
        <v>#REF!</v>
      </c>
      <c r="FC111" t="e">
        <f t="shared" si="59"/>
        <v>#REF!</v>
      </c>
      <c r="FD111" t="str">
        <f t="array" ref="FD111">IFERROR(INDEX($FC$2:$FC$208,SMALL(IF(1-($FC$2:$FC$208=""),IF(1-(#REF!:#REF!&lt;&gt;""),ROW($FC$2:$FC$208)-ROW($FC$2)+1)), ROWS(#REF!:#REF!))),"")</f>
        <v/>
      </c>
    </row>
    <row r="112" spans="1:160" x14ac:dyDescent="0.25">
      <c r="A112" t="e">
        <f>IF(#REF!="","",SUM(#REF!))</f>
        <v>#REF!</v>
      </c>
      <c r="B112" t="e">
        <f t="array" ref="B112">IF(#REF!="","",SUM($A112:INDEX(A112:$A$208,MATCH(TRUE,INDEX($A112:$A$208="",0),0))))</f>
        <v>#REF!</v>
      </c>
      <c r="C112" t="e">
        <f t="shared" si="60"/>
        <v>#REF!</v>
      </c>
      <c r="E112" t="e">
        <f>IF(#REF!="","",SUM(#REF!))</f>
        <v>#REF!</v>
      </c>
      <c r="F112" t="e">
        <f t="array" ref="F112">IF(#REF!="","",SUM($E112:INDEX(E112:$E$208,MATCH(TRUE,INDEX($E112:$E$208="",0),0))))</f>
        <v>#REF!</v>
      </c>
      <c r="G112" t="e">
        <f t="shared" si="61"/>
        <v>#REF!</v>
      </c>
      <c r="I112" t="e">
        <f>IF(#REF!="","",SUM(#REF!))</f>
        <v>#REF!</v>
      </c>
      <c r="J112" t="e">
        <f t="array" ref="J112">IF(#REF!="","",SUM(I112:INDEX(I112:I318,MATCH(TRUE,INDEX(I112:I318="",0),0))))</f>
        <v>#REF!</v>
      </c>
      <c r="K112" t="e">
        <f t="shared" si="62"/>
        <v>#REF!</v>
      </c>
      <c r="M112" t="e">
        <f>IF(#REF!="","",SUM(#REF!))</f>
        <v>#REF!</v>
      </c>
      <c r="N112" t="e">
        <f t="array" ref="N112">IF(#REF!="","",SUM(M112:INDEX(M112:M318,MATCH(TRUE,INDEX(M112:M318="",0),0))))</f>
        <v>#REF!</v>
      </c>
      <c r="O112" t="e">
        <f t="shared" si="63"/>
        <v>#REF!</v>
      </c>
      <c r="Q112" t="e">
        <f>IF(#REF!="","",SUM(#REF!))</f>
        <v>#REF!</v>
      </c>
      <c r="R112" t="e">
        <f t="array" ref="R112">IF(#REF!="","",SUM(Q112:INDEX(Q112:Q318,MATCH(TRUE,INDEX(Q112:Q318="",0),0))))</f>
        <v>#REF!</v>
      </c>
      <c r="S112" t="e">
        <f t="shared" si="64"/>
        <v>#REF!</v>
      </c>
      <c r="U112" t="e">
        <f>IF(#REF!="","",SUM(#REF!))</f>
        <v>#REF!</v>
      </c>
      <c r="V112" t="e">
        <f t="array" ref="V112">IF(#REF!="","",SUM(U112:INDEX(U112:U318,MATCH(TRUE,INDEX(U112:U318="",0),0))))</f>
        <v>#REF!</v>
      </c>
      <c r="W112" t="e">
        <f t="shared" si="65"/>
        <v>#REF!</v>
      </c>
      <c r="Y112" t="e">
        <f>IF(#REF!="","",SUM(#REF!))</f>
        <v>#REF!</v>
      </c>
      <c r="Z112" t="e">
        <f t="array" ref="Z112">IF(#REF!="","",SUM(Y112:INDEX(Y112:Y318,MATCH(TRUE,INDEX(Y112:Y318="",0),0))))</f>
        <v>#REF!</v>
      </c>
      <c r="AA112" t="e">
        <f t="shared" si="66"/>
        <v>#REF!</v>
      </c>
      <c r="AC112" t="e">
        <f>IF(#REF!="","",SUM(#REF!))</f>
        <v>#REF!</v>
      </c>
      <c r="AD112" t="e">
        <f t="array" ref="AD112">IF(#REF!="","",SUM(AC112:INDEX(AC112:AC318,MATCH(TRUE,INDEX(AC112:AC318="",0),0))))</f>
        <v>#REF!</v>
      </c>
      <c r="AE112" t="e">
        <f t="shared" si="67"/>
        <v>#REF!</v>
      </c>
      <c r="AG112" t="e">
        <f>IF(#REF!="","",SUM(#REF!))</f>
        <v>#REF!</v>
      </c>
      <c r="AH112" t="e">
        <f t="array" ref="AH112">IF(#REF!="","",SUM(AG112:INDEX(AG112:AG318,MATCH(TRUE,INDEX(AG112:AG318="",0),0))))</f>
        <v>#REF!</v>
      </c>
      <c r="AI112" t="e">
        <f t="shared" si="68"/>
        <v>#REF!</v>
      </c>
      <c r="AK112" t="e">
        <f>IF(#REF!="","",SUM(#REF!))</f>
        <v>#REF!</v>
      </c>
      <c r="AL112" t="e">
        <f t="array" ref="AL112">IF(#REF!="","",SUM(AK112:INDEX(AK112:AK318,MATCH(TRUE,INDEX(AK112:AK318="",0),0))))</f>
        <v>#REF!</v>
      </c>
      <c r="AM112" t="e">
        <f t="shared" si="69"/>
        <v>#REF!</v>
      </c>
      <c r="AO112" t="e">
        <f>IF(#REF!="","",SUM(#REF!))</f>
        <v>#REF!</v>
      </c>
      <c r="AP112" t="e">
        <f t="array" ref="AP112">IF(#REF!="","",SUM(AO112:INDEX(AO112:AO318,MATCH(TRUE,INDEX(AO112:AO318="",0),0))))</f>
        <v>#REF!</v>
      </c>
      <c r="AQ112" t="e">
        <f t="shared" si="70"/>
        <v>#REF!</v>
      </c>
      <c r="AS112" t="e">
        <f>IF(#REF!="","",SUM(#REF!))</f>
        <v>#REF!</v>
      </c>
      <c r="AT112" t="e">
        <f t="array" ref="AT112">IF(#REF!="","",SUM(AS112:INDEX(AS112:AS318,MATCH(TRUE,INDEX(AS112:AS318="",0),0))))</f>
        <v>#REF!</v>
      </c>
      <c r="AU112" t="e">
        <f t="shared" si="71"/>
        <v>#REF!</v>
      </c>
      <c r="AW112" t="e">
        <f>IF(#REF!="","",SUM(#REF!))</f>
        <v>#REF!</v>
      </c>
      <c r="AX112" t="e">
        <f t="array" ref="AX112">IF(#REF!="","",SUM(AW112:INDEX(AW112:AW318,MATCH(TRUE,INDEX(AW112:AW318="",0),0))))</f>
        <v>#REF!</v>
      </c>
      <c r="AY112" t="e">
        <f t="shared" si="72"/>
        <v>#REF!</v>
      </c>
      <c r="BA112" t="e">
        <f>IF(#REF!="","",SUM(#REF!))</f>
        <v>#REF!</v>
      </c>
      <c r="BB112" t="e">
        <f t="array" ref="BB112">IF(#REF!="","",SUM(BA112:INDEX(BA112:BA318,MATCH(TRUE,INDEX(BA112:BA318="",0),0))))</f>
        <v>#REF!</v>
      </c>
      <c r="BC112" t="e">
        <f t="shared" si="73"/>
        <v>#REF!</v>
      </c>
      <c r="BE112" t="e">
        <f>IF(#REF!="","",SUM(#REF!))</f>
        <v>#REF!</v>
      </c>
      <c r="BF112" t="e">
        <f t="array" ref="BF112">IF(#REF!="","",SUM(BE112:INDEX(BE112:BE318,MATCH(TRUE,INDEX(BE112:BE318="",0),0))))</f>
        <v>#REF!</v>
      </c>
      <c r="BG112" t="e">
        <f t="shared" si="74"/>
        <v>#REF!</v>
      </c>
      <c r="BI112" t="e">
        <f>IF(#REF!="","",SUM(#REF!))</f>
        <v>#REF!</v>
      </c>
      <c r="BJ112" t="e">
        <f t="array" ref="BJ112">IF(#REF!="","",SUM(BI112:INDEX(BI112:BI318,MATCH(TRUE,INDEX(BI112:BI318="",0),0))))</f>
        <v>#REF!</v>
      </c>
      <c r="BK112" t="e">
        <f t="shared" si="75"/>
        <v>#REF!</v>
      </c>
      <c r="BM112" t="e">
        <f>IF(#REF!="","",SUM(#REF!))</f>
        <v>#REF!</v>
      </c>
      <c r="BN112" t="e">
        <f t="array" ref="BN112">IF(#REF!="","",SUM(BM112:INDEX(BM112:BM318,MATCH(TRUE,INDEX(BM112:BM318="",0),0))))</f>
        <v>#REF!</v>
      </c>
      <c r="BO112" t="e">
        <f t="shared" si="76"/>
        <v>#REF!</v>
      </c>
      <c r="BQ112" t="e">
        <f>IF(#REF!="","",SUM(#REF!))</f>
        <v>#REF!</v>
      </c>
      <c r="BR112" t="e">
        <f t="array" ref="BR112">IF(#REF!="","",SUM(BQ112:INDEX(BQ112:BQ318,MATCH(TRUE,INDEX(BQ112:BQ318="",0),0))))</f>
        <v>#REF!</v>
      </c>
      <c r="BS112" t="e">
        <f t="shared" si="77"/>
        <v>#REF!</v>
      </c>
      <c r="BU112" t="e">
        <f>IF(#REF!="","",SUM(#REF!))</f>
        <v>#REF!</v>
      </c>
      <c r="BV112" t="e">
        <f t="array" ref="BV112">IF(#REF!="","",SUM(BU112:INDEX(BU112:BU318,MATCH(TRUE,INDEX(BU112:BU318="",0),0))))</f>
        <v>#REF!</v>
      </c>
      <c r="BW112" t="e">
        <f t="shared" si="78"/>
        <v>#REF!</v>
      </c>
      <c r="BY112" t="e">
        <f>IF(#REF!="","",SUM(#REF!))</f>
        <v>#REF!</v>
      </c>
      <c r="BZ112" t="e">
        <f t="array" ref="BZ112">IF(#REF!="","",SUM(BY112:INDEX(BY112:BY318,MATCH(TRUE,INDEX(BY112:BY318="",0),0))))</f>
        <v>#REF!</v>
      </c>
      <c r="CA112" t="e">
        <f t="shared" si="79"/>
        <v>#REF!</v>
      </c>
      <c r="CC112" t="e">
        <f>IF(#REF!="","",SUM(#REF!))</f>
        <v>#REF!</v>
      </c>
      <c r="CD112" t="e">
        <f t="array" ref="CD112">IF(#REF!="","",SUM(CC112:INDEX(CC112:CC318,MATCH(TRUE,INDEX(CC112:CC318="",0),0))))</f>
        <v>#REF!</v>
      </c>
      <c r="CE112" t="e">
        <f t="shared" si="40"/>
        <v>#REF!</v>
      </c>
      <c r="CF112" t="str">
        <f t="array" ref="CF112">IFERROR(INDEX($CE$2:$CE$208,SMALL(IF(1-($CE$2:$CE$208=""),IF(1-(#REF!:#REF!&lt;&gt;""),ROW($CE$2:$CE$208)-ROW($CE$2)+1)), ROWS(#REF!:#REF!))),"")</f>
        <v/>
      </c>
      <c r="CG112" t="e">
        <f>IF(#REF!="","",SUM(#REF!))</f>
        <v>#REF!</v>
      </c>
      <c r="CH112" t="e">
        <f t="array" ref="CH112">IF(#REF!="","",SUM(CG112:INDEX(CG112:CG318,MATCH(TRUE,INDEX(CG112:CG318="",0),0))))</f>
        <v>#REF!</v>
      </c>
      <c r="CI112" t="e">
        <f t="shared" si="41"/>
        <v>#REF!</v>
      </c>
      <c r="CJ112" t="str">
        <f t="array" ref="CJ112">IFERROR(INDEX($CI$2:$CI$208,SMALL(IF(1-($CI$2:$CI$208=""),IF(1-(#REF!:#REF!&lt;&gt;""),ROW($CI$2:$CI$208)-ROW($CI$2)+1)), ROWS(#REF!:#REF!))),"")</f>
        <v/>
      </c>
      <c r="CK112" t="e">
        <f>IF(#REF!="","",SUM(#REF!))</f>
        <v>#REF!</v>
      </c>
      <c r="CL112" t="e">
        <f t="array" ref="CL112">IF(#REF!="","",SUM(CK112:INDEX(CK112:CK318,MATCH(TRUE,INDEX(CK112:CK318="",0),0))))</f>
        <v>#REF!</v>
      </c>
      <c r="CM112" t="e">
        <f t="shared" si="42"/>
        <v>#REF!</v>
      </c>
      <c r="CN112" t="str">
        <f t="array" ref="CN112">IFERROR(INDEX($CM$2:$CM$208,SMALL(IF(1-($CM$2:$CM$208=""),IF(1-(#REF!:#REF!&lt;&gt;""),ROW($CM$2:$CM$208)-ROW($CM$2)+1)), ROWS(#REF!:#REF!))),"")</f>
        <v/>
      </c>
      <c r="CO112" t="e">
        <f>IF(#REF!="","",SUM(#REF!))</f>
        <v>#REF!</v>
      </c>
      <c r="CP112" t="e">
        <f t="array" ref="CP112">IF(#REF!="","",SUM(CO112:INDEX(CO112:CO318,MATCH(TRUE,INDEX(CO112:CO318="",0),0))))</f>
        <v>#REF!</v>
      </c>
      <c r="CQ112" t="e">
        <f t="shared" si="43"/>
        <v>#REF!</v>
      </c>
      <c r="CR112" t="str">
        <f t="array" ref="CR112">IFERROR(INDEX($CQ$2:$CQ$208,SMALL(IF(1-($CQ$2:$CQ$208=""),IF(1-(#REF!:#REF!&lt;&gt;""),ROW($CQ$2:$CQ$208)-ROW($CQ$2)+1)), ROWS(#REF!:#REF!))),"")</f>
        <v/>
      </c>
      <c r="CS112" t="e">
        <f>IF(#REF!="","",SUM(#REF!))</f>
        <v>#REF!</v>
      </c>
      <c r="CT112" t="e">
        <f t="array" ref="CT112">IF(#REF!="","",SUM(CS112:INDEX(CS112:CS318,MATCH(TRUE,INDEX(CS112:CS318="",0),0))))</f>
        <v>#REF!</v>
      </c>
      <c r="CU112" t="e">
        <f t="shared" si="44"/>
        <v>#REF!</v>
      </c>
      <c r="CV112" t="str">
        <f t="array" ref="CV112">IFERROR(INDEX($CU$2:$CU$208,SMALL(IF(1-($CU$2:$CU$208=""),IF(1-(#REF!:#REF!&lt;&gt;""),ROW($CU$2:$CU$208)-ROW($CU$2)+1)), ROWS(#REF!:#REF!))),"")</f>
        <v/>
      </c>
      <c r="CW112" t="e">
        <f>IF(#REF!="","",SUM(#REF!))</f>
        <v>#REF!</v>
      </c>
      <c r="CX112" t="e">
        <f t="array" ref="CX112">IF(#REF!="","",SUM(CW112:INDEX(CW112:CW318,MATCH(TRUE,INDEX(CW112:CW318="",0),0))))</f>
        <v>#REF!</v>
      </c>
      <c r="CY112" t="e">
        <f t="shared" si="45"/>
        <v>#REF!</v>
      </c>
      <c r="CZ112" t="str">
        <f t="array" ref="CZ112">IFERROR(INDEX($CY$2:$CY$208,SMALL(IF(1-($CY$2:$CY$208=""),IF(1-(#REF!:#REF!&lt;&gt;""),ROW($CY$2:$CY$208)-ROW($CY$2)+1)), ROWS(#REF!:#REF!))),"")</f>
        <v/>
      </c>
      <c r="DA112" t="e">
        <f>IF(#REF!="","",SUM(#REF!))</f>
        <v>#REF!</v>
      </c>
      <c r="DB112" t="e">
        <f t="array" ref="DB112">IF(#REF!="","",SUM(DA112:INDEX(DA112:DA318,MATCH(TRUE,INDEX(DA112:DA318="",0),0))))</f>
        <v>#REF!</v>
      </c>
      <c r="DC112" t="e">
        <f t="shared" si="46"/>
        <v>#REF!</v>
      </c>
      <c r="DD112" t="str">
        <f t="array" ref="DD112">IFERROR(INDEX($DC$2:$DC$208,SMALL(IF(1-($DC$2:$DC$208=""),IF(1-(#REF!:#REF!&lt;&gt;""),ROW($DC$2:$DC$208)-ROW($DC$2)+1)), ROWS(#REF!:#REF!))),"")</f>
        <v/>
      </c>
      <c r="DE112" t="e">
        <f>IF(#REF!="","",SUM(#REF!))</f>
        <v>#REF!</v>
      </c>
      <c r="DF112" t="e">
        <f t="array" ref="DF112">IF(#REF!="","",SUM(DE112:INDEX(DE112:DE318,MATCH(TRUE,INDEX(DE112:DE318="",0),0))))</f>
        <v>#REF!</v>
      </c>
      <c r="DG112" t="e">
        <f t="shared" si="47"/>
        <v>#REF!</v>
      </c>
      <c r="DH112" t="str">
        <f t="array" ref="DH112">IFERROR(INDEX($DG$2:$DG$208,SMALL(IF(1-($DG$2:$DG$208=""),IF(1-(#REF!:#REF!&lt;&gt;""),ROW($DG$2:$DG$208)-ROW($DG$2)+1)), ROWS(#REF!:#REF!))),"")</f>
        <v/>
      </c>
      <c r="DI112" t="e">
        <f>IF(#REF!="","",SUM(#REF!))</f>
        <v>#REF!</v>
      </c>
      <c r="DJ112" t="e">
        <f t="array" ref="DJ112">IF(#REF!="","",SUM(DI112:INDEX(DI112:DI318,MATCH(TRUE,INDEX(DI112:DI318="",0),0))))</f>
        <v>#REF!</v>
      </c>
      <c r="DK112" t="e">
        <f t="shared" si="48"/>
        <v>#REF!</v>
      </c>
      <c r="DL112" t="str">
        <f t="array" ref="DL112">IFERROR(INDEX($DK$2:$DK$208,SMALL(IF(1-($DK$2:$DK$208=""),IF(1-(#REF!:#REF!&lt;&gt;""),ROW($DK$2:$DK$208)-ROW($DK$2)+1)), ROWS(#REF!:#REF!))),"")</f>
        <v/>
      </c>
      <c r="DM112" t="e">
        <f>IF(#REF!="","",SUM(#REF!))</f>
        <v>#REF!</v>
      </c>
      <c r="DN112" t="e">
        <f t="array" ref="DN112">IF(#REF!="","",SUM(DM112:INDEX(DM112:DM318,MATCH(TRUE,INDEX(DM112:DM318="",0),0))))</f>
        <v>#REF!</v>
      </c>
      <c r="DO112" t="e">
        <f t="shared" si="49"/>
        <v>#REF!</v>
      </c>
      <c r="DP112" t="str">
        <f t="array" ref="DP112">IFERROR(INDEX($DO$2:$DO$208,SMALL(IF(1-($DO$2:$DO$208=""),IF(1-(#REF!:#REF!&lt;&gt;""),ROW($DO$2:$DO$208)-ROW($DO$2)+1)), ROWS(#REF!:#REF!))),"")</f>
        <v/>
      </c>
      <c r="DQ112" t="e">
        <f>IF(#REF!="","",SUM(#REF!))</f>
        <v>#REF!</v>
      </c>
      <c r="DR112" t="e">
        <f t="array" ref="DR112">IF(#REF!="","",SUM(DQ112:INDEX(DQ112:DQ318,MATCH(TRUE,INDEX(DQ112:DQ318="",0),0))))</f>
        <v>#REF!</v>
      </c>
      <c r="DS112" t="e">
        <f t="shared" si="50"/>
        <v>#REF!</v>
      </c>
      <c r="DT112" t="str">
        <f t="array" ref="DT112">IFERROR(INDEX($DS$2:$DS$208,SMALL(IF(1-($DS$2:$DS$208=""),IF(1-(#REF!:#REF!&lt;&gt;""),ROW($DS$2:$DS$208)-ROW($DS$2)+1)), ROWS(#REF!:#REF!))),"")</f>
        <v/>
      </c>
      <c r="DU112" t="e">
        <f>IF(#REF!="","",SUM(#REF!))</f>
        <v>#REF!</v>
      </c>
      <c r="DV112" t="e">
        <f t="array" ref="DV112">IF(#REF!="","",SUM(DU112:INDEX(DU112:DU318,MATCH(TRUE,INDEX(DU112:DU318="",0),0))))</f>
        <v>#REF!</v>
      </c>
      <c r="DW112" t="e">
        <f t="shared" si="51"/>
        <v>#REF!</v>
      </c>
      <c r="DX112" t="str">
        <f t="array" ref="DX112">IFERROR(INDEX($DW$2:$DW$208,SMALL(IF(1-($DW$2:$DW$208=""),IF(1-(#REF!:#REF!&lt;&gt;""),ROW($DW$2:$DW$208)-ROW($DW$2)+1)), ROWS(#REF!:#REF!))),"")</f>
        <v/>
      </c>
      <c r="DY112" t="e">
        <f>IF(#REF!="","",SUM(#REF!))</f>
        <v>#REF!</v>
      </c>
      <c r="DZ112" t="e">
        <f t="array" ref="DZ112">IF(#REF!="","",SUM(DY112:INDEX(DY112:DY318,MATCH(TRUE,INDEX(DY112:DY318="",0),0))))</f>
        <v>#REF!</v>
      </c>
      <c r="EA112" t="e">
        <f t="shared" si="52"/>
        <v>#REF!</v>
      </c>
      <c r="EB112" t="str">
        <f t="array" ref="EB112">IFERROR(INDEX($EA$2:$EA$208,SMALL(IF(1-($EA$2:$EA$208=""),IF(1-(#REF!:#REF!&lt;&gt;""),ROW($EA$2:$EA$208)-ROW($EA$2)+1)), ROWS(#REF!:#REF!))),"")</f>
        <v/>
      </c>
      <c r="EC112" t="e">
        <f>IF(#REF!="","",SUM(#REF!))</f>
        <v>#REF!</v>
      </c>
      <c r="ED112" t="e">
        <f t="array" ref="ED112">IF(#REF!="","",SUM(EC112:INDEX(EC112:EC318,MATCH(TRUE,INDEX(EC112:EC318="",0),0))))</f>
        <v>#REF!</v>
      </c>
      <c r="EE112" t="e">
        <f t="shared" si="53"/>
        <v>#REF!</v>
      </c>
      <c r="EF112" t="str">
        <f t="array" ref="EF112">IFERROR(INDEX($EE$2:$EE$208,SMALL(IF(1-($EE$2:$EE$208=""),IF(1-(#REF!:#REF!&lt;&gt;""),ROW($EE$2:$EE$208)-ROW($EE$2)+1)), ROWS(#REF!:#REF!))),"")</f>
        <v/>
      </c>
      <c r="EG112" t="e">
        <f>IF(#REF!="","",SUM(#REF!))</f>
        <v>#REF!</v>
      </c>
      <c r="EH112" t="e">
        <f t="array" ref="EH112">IF(#REF!="","",SUM(EG112:INDEX(EG112:EG318,MATCH(TRUE,INDEX(EG112:EG318="",0),0))))</f>
        <v>#REF!</v>
      </c>
      <c r="EI112" t="e">
        <f t="shared" si="54"/>
        <v>#REF!</v>
      </c>
      <c r="EJ112" t="str">
        <f t="array" ref="EJ112">IFERROR(INDEX($EI$2:$EI$208,SMALL(IF(1-($EI$2:$EI$208=""),IF(1-(#REF!:#REF!&lt;&gt;""),ROW($EI$2:$EI$208)-ROW($EI$2)+1)), ROWS(#REF!:#REF!))),"")</f>
        <v/>
      </c>
      <c r="EK112" t="e">
        <f>IF(#REF!="","",SUM(#REF!))</f>
        <v>#REF!</v>
      </c>
      <c r="EL112" t="e">
        <f t="array" ref="EL112">IF(#REF!="","",SUM(EK112:INDEX(EK112:EK318,MATCH(TRUE,INDEX(EK112:EK318="",0),0))))</f>
        <v>#REF!</v>
      </c>
      <c r="EM112" t="e">
        <f t="shared" si="55"/>
        <v>#REF!</v>
      </c>
      <c r="EN112" t="str">
        <f t="array" ref="EN112">IFERROR(INDEX($EM$2:$EM$208,SMALL(IF(1-($EM$2:$EM$208=""),IF(1-(#REF!:#REF!&lt;&gt;""),ROW($EM$2:$EM$208)-ROW($EM$2)+1)), ROWS(#REF!:#REF!))),"")</f>
        <v/>
      </c>
      <c r="EO112" t="e">
        <f>IF(#REF!="","",SUM(#REF!))</f>
        <v>#REF!</v>
      </c>
      <c r="EP112" t="e">
        <f t="array" ref="EP112">IF(#REF!="","",SUM(EO112:INDEX(EO112:EO318,MATCH(TRUE,INDEX(EO112:EO318="",0),0))))</f>
        <v>#REF!</v>
      </c>
      <c r="EQ112" t="e">
        <f t="shared" si="56"/>
        <v>#REF!</v>
      </c>
      <c r="ER112" t="str">
        <f t="array" ref="ER112">IFERROR(INDEX($EQ$2:$EQ$208,SMALL(IF(1-($EQ$2:$EQ$208=""),IF(1-(#REF!:#REF!&lt;&gt;""),ROW($EQ$2:$EQ$208)-ROW($EQ$2)+1)), ROWS(#REF!:#REF!))),"")</f>
        <v/>
      </c>
      <c r="ES112" t="e">
        <f>IF(#REF!="","",SUM(#REF!))</f>
        <v>#REF!</v>
      </c>
      <c r="ET112" t="e">
        <f t="array" ref="ET112">IF(#REF!="","",SUM(ES112:INDEX(ES112:ES318,MATCH(TRUE,INDEX(ES112:ES318="",0),0))))</f>
        <v>#REF!</v>
      </c>
      <c r="EU112" t="e">
        <f t="shared" si="57"/>
        <v>#REF!</v>
      </c>
      <c r="EV112" t="str">
        <f t="array" ref="EV112">IFERROR(INDEX($EU$2:$EU$208,SMALL(IF(1-($EU$2:$EU$208=""),IF(1-(#REF!:#REF!&lt;&gt;""),ROW($EU$2:$EU$208)-ROW($EU$2)+1)), ROWS(#REF!:#REF!))),"")</f>
        <v/>
      </c>
      <c r="EW112" t="e">
        <f>IF(#REF!="","",SUM(#REF!))</f>
        <v>#REF!</v>
      </c>
      <c r="EX112" t="e">
        <f t="array" ref="EX112">IF(#REF!="","",SUM(EW112:INDEX(EW112:EW318,MATCH(TRUE,INDEX(EW112:EW318="",0),0))))</f>
        <v>#REF!</v>
      </c>
      <c r="EY112" t="e">
        <f t="shared" si="58"/>
        <v>#REF!</v>
      </c>
      <c r="EZ112" t="str">
        <f t="array" ref="EZ112">IFERROR(INDEX($EY$2:$EY$208,SMALL(IF(1-($EY$2:$EY$208=""),IF(1-(#REF!:#REF!&lt;&gt;""),ROW($EY$2:$EY$208)-ROW($EY$2)+1)), ROWS(#REF!:#REF!))),"")</f>
        <v/>
      </c>
      <c r="FA112" t="e">
        <f>IF(#REF!="","",SUM(#REF!))</f>
        <v>#REF!</v>
      </c>
      <c r="FB112" t="e">
        <f t="array" ref="FB112">IF(#REF!="","",SUM(FA112:INDEX(FA112:FA318,MATCH(TRUE,INDEX(FA112:FA318="",0),0))))</f>
        <v>#REF!</v>
      </c>
      <c r="FC112" t="e">
        <f t="shared" si="59"/>
        <v>#REF!</v>
      </c>
      <c r="FD112" t="str">
        <f t="array" ref="FD112">IFERROR(INDEX($FC$2:$FC$208,SMALL(IF(1-($FC$2:$FC$208=""),IF(1-(#REF!:#REF!&lt;&gt;""),ROW($FC$2:$FC$208)-ROW($FC$2)+1)), ROWS(#REF!:#REF!))),"")</f>
        <v/>
      </c>
    </row>
    <row r="113" spans="1:160" x14ac:dyDescent="0.25">
      <c r="A113" t="e">
        <f>IF(#REF!="","",SUM(#REF!))</f>
        <v>#REF!</v>
      </c>
      <c r="B113" t="e">
        <f t="array" ref="B113">IF(#REF!="","",SUM($A113:INDEX(A113:$A$208,MATCH(TRUE,INDEX($A113:$A$208="",0),0))))</f>
        <v>#REF!</v>
      </c>
      <c r="C113" t="e">
        <f t="shared" si="60"/>
        <v>#REF!</v>
      </c>
      <c r="E113" t="e">
        <f>IF(#REF!="","",SUM(#REF!))</f>
        <v>#REF!</v>
      </c>
      <c r="F113" t="e">
        <f t="array" ref="F113">IF(#REF!="","",SUM($E113:INDEX(E113:$E$208,MATCH(TRUE,INDEX($E113:$E$208="",0),0))))</f>
        <v>#REF!</v>
      </c>
      <c r="G113" t="e">
        <f t="shared" si="61"/>
        <v>#REF!</v>
      </c>
      <c r="I113" t="e">
        <f>IF(#REF!="","",SUM(#REF!))</f>
        <v>#REF!</v>
      </c>
      <c r="J113" t="e">
        <f t="array" ref="J113">IF(#REF!="","",SUM(I113:INDEX(I113:I319,MATCH(TRUE,INDEX(I113:I319="",0),0))))</f>
        <v>#REF!</v>
      </c>
      <c r="K113" t="e">
        <f t="shared" si="62"/>
        <v>#REF!</v>
      </c>
      <c r="M113" t="e">
        <f>IF(#REF!="","",SUM(#REF!))</f>
        <v>#REF!</v>
      </c>
      <c r="N113" t="e">
        <f t="array" ref="N113">IF(#REF!="","",SUM(M113:INDEX(M113:M319,MATCH(TRUE,INDEX(M113:M319="",0),0))))</f>
        <v>#REF!</v>
      </c>
      <c r="O113" t="e">
        <f t="shared" si="63"/>
        <v>#REF!</v>
      </c>
      <c r="Q113" t="e">
        <f>IF(#REF!="","",SUM(#REF!))</f>
        <v>#REF!</v>
      </c>
      <c r="R113" t="e">
        <f t="array" ref="R113">IF(#REF!="","",SUM(Q113:INDEX(Q113:Q319,MATCH(TRUE,INDEX(Q113:Q319="",0),0))))</f>
        <v>#REF!</v>
      </c>
      <c r="S113" t="e">
        <f t="shared" si="64"/>
        <v>#REF!</v>
      </c>
      <c r="U113" t="e">
        <f>IF(#REF!="","",SUM(#REF!))</f>
        <v>#REF!</v>
      </c>
      <c r="V113" t="e">
        <f t="array" ref="V113">IF(#REF!="","",SUM(U113:INDEX(U113:U319,MATCH(TRUE,INDEX(U113:U319="",0),0))))</f>
        <v>#REF!</v>
      </c>
      <c r="W113" t="e">
        <f t="shared" si="65"/>
        <v>#REF!</v>
      </c>
      <c r="Y113" t="e">
        <f>IF(#REF!="","",SUM(#REF!))</f>
        <v>#REF!</v>
      </c>
      <c r="Z113" t="e">
        <f t="array" ref="Z113">IF(#REF!="","",SUM(Y113:INDEX(Y113:Y319,MATCH(TRUE,INDEX(Y113:Y319="",0),0))))</f>
        <v>#REF!</v>
      </c>
      <c r="AA113" t="e">
        <f t="shared" si="66"/>
        <v>#REF!</v>
      </c>
      <c r="AC113" t="e">
        <f>IF(#REF!="","",SUM(#REF!))</f>
        <v>#REF!</v>
      </c>
      <c r="AD113" t="e">
        <f t="array" ref="AD113">IF(#REF!="","",SUM(AC113:INDEX(AC113:AC319,MATCH(TRUE,INDEX(AC113:AC319="",0),0))))</f>
        <v>#REF!</v>
      </c>
      <c r="AE113" t="e">
        <f t="shared" si="67"/>
        <v>#REF!</v>
      </c>
      <c r="AG113" t="e">
        <f>IF(#REF!="","",SUM(#REF!))</f>
        <v>#REF!</v>
      </c>
      <c r="AH113" t="e">
        <f t="array" ref="AH113">IF(#REF!="","",SUM(AG113:INDEX(AG113:AG319,MATCH(TRUE,INDEX(AG113:AG319="",0),0))))</f>
        <v>#REF!</v>
      </c>
      <c r="AI113" t="e">
        <f t="shared" si="68"/>
        <v>#REF!</v>
      </c>
      <c r="AK113" t="e">
        <f>IF(#REF!="","",SUM(#REF!))</f>
        <v>#REF!</v>
      </c>
      <c r="AL113" t="e">
        <f t="array" ref="AL113">IF(#REF!="","",SUM(AK113:INDEX(AK113:AK319,MATCH(TRUE,INDEX(AK113:AK319="",0),0))))</f>
        <v>#REF!</v>
      </c>
      <c r="AM113" t="e">
        <f t="shared" si="69"/>
        <v>#REF!</v>
      </c>
      <c r="AO113" t="e">
        <f>IF(#REF!="","",SUM(#REF!))</f>
        <v>#REF!</v>
      </c>
      <c r="AP113" t="e">
        <f t="array" ref="AP113">IF(#REF!="","",SUM(AO113:INDEX(AO113:AO319,MATCH(TRUE,INDEX(AO113:AO319="",0),0))))</f>
        <v>#REF!</v>
      </c>
      <c r="AQ113" t="e">
        <f t="shared" si="70"/>
        <v>#REF!</v>
      </c>
      <c r="AS113" t="e">
        <f>IF(#REF!="","",SUM(#REF!))</f>
        <v>#REF!</v>
      </c>
      <c r="AT113" t="e">
        <f t="array" ref="AT113">IF(#REF!="","",SUM(AS113:INDEX(AS113:AS319,MATCH(TRUE,INDEX(AS113:AS319="",0),0))))</f>
        <v>#REF!</v>
      </c>
      <c r="AU113" t="e">
        <f t="shared" si="71"/>
        <v>#REF!</v>
      </c>
      <c r="AW113" t="e">
        <f>IF(#REF!="","",SUM(#REF!))</f>
        <v>#REF!</v>
      </c>
      <c r="AX113" t="e">
        <f t="array" ref="AX113">IF(#REF!="","",SUM(AW113:INDEX(AW113:AW319,MATCH(TRUE,INDEX(AW113:AW319="",0),0))))</f>
        <v>#REF!</v>
      </c>
      <c r="AY113" t="e">
        <f t="shared" si="72"/>
        <v>#REF!</v>
      </c>
      <c r="BA113" t="e">
        <f>IF(#REF!="","",SUM(#REF!))</f>
        <v>#REF!</v>
      </c>
      <c r="BB113" t="e">
        <f t="array" ref="BB113">IF(#REF!="","",SUM(BA113:INDEX(BA113:BA319,MATCH(TRUE,INDEX(BA113:BA319="",0),0))))</f>
        <v>#REF!</v>
      </c>
      <c r="BC113" t="e">
        <f t="shared" si="73"/>
        <v>#REF!</v>
      </c>
      <c r="BE113" t="e">
        <f>IF(#REF!="","",SUM(#REF!))</f>
        <v>#REF!</v>
      </c>
      <c r="BF113" t="e">
        <f t="array" ref="BF113">IF(#REF!="","",SUM(BE113:INDEX(BE113:BE319,MATCH(TRUE,INDEX(BE113:BE319="",0),0))))</f>
        <v>#REF!</v>
      </c>
      <c r="BG113" t="e">
        <f t="shared" si="74"/>
        <v>#REF!</v>
      </c>
      <c r="BI113" t="e">
        <f>IF(#REF!="","",SUM(#REF!))</f>
        <v>#REF!</v>
      </c>
      <c r="BJ113" t="e">
        <f t="array" ref="BJ113">IF(#REF!="","",SUM(BI113:INDEX(BI113:BI319,MATCH(TRUE,INDEX(BI113:BI319="",0),0))))</f>
        <v>#REF!</v>
      </c>
      <c r="BK113" t="e">
        <f t="shared" si="75"/>
        <v>#REF!</v>
      </c>
      <c r="BM113" t="e">
        <f>IF(#REF!="","",SUM(#REF!))</f>
        <v>#REF!</v>
      </c>
      <c r="BN113" t="e">
        <f t="array" ref="BN113">IF(#REF!="","",SUM(BM113:INDEX(BM113:BM319,MATCH(TRUE,INDEX(BM113:BM319="",0),0))))</f>
        <v>#REF!</v>
      </c>
      <c r="BO113" t="e">
        <f t="shared" si="76"/>
        <v>#REF!</v>
      </c>
      <c r="BQ113" t="e">
        <f>IF(#REF!="","",SUM(#REF!))</f>
        <v>#REF!</v>
      </c>
      <c r="BR113" t="e">
        <f t="array" ref="BR113">IF(#REF!="","",SUM(BQ113:INDEX(BQ113:BQ319,MATCH(TRUE,INDEX(BQ113:BQ319="",0),0))))</f>
        <v>#REF!</v>
      </c>
      <c r="BS113" t="e">
        <f t="shared" si="77"/>
        <v>#REF!</v>
      </c>
      <c r="BU113" t="e">
        <f>IF(#REF!="","",SUM(#REF!))</f>
        <v>#REF!</v>
      </c>
      <c r="BV113" t="e">
        <f t="array" ref="BV113">IF(#REF!="","",SUM(BU113:INDEX(BU113:BU319,MATCH(TRUE,INDEX(BU113:BU319="",0),0))))</f>
        <v>#REF!</v>
      </c>
      <c r="BW113" t="e">
        <f t="shared" si="78"/>
        <v>#REF!</v>
      </c>
      <c r="BY113" t="e">
        <f>IF(#REF!="","",SUM(#REF!))</f>
        <v>#REF!</v>
      </c>
      <c r="BZ113" t="e">
        <f t="array" ref="BZ113">IF(#REF!="","",SUM(BY113:INDEX(BY113:BY319,MATCH(TRUE,INDEX(BY113:BY319="",0),0))))</f>
        <v>#REF!</v>
      </c>
      <c r="CA113" t="e">
        <f t="shared" si="79"/>
        <v>#REF!</v>
      </c>
      <c r="CC113" t="e">
        <f>IF(#REF!="","",SUM(#REF!))</f>
        <v>#REF!</v>
      </c>
      <c r="CD113" t="e">
        <f t="array" ref="CD113">IF(#REF!="","",SUM(CC113:INDEX(CC113:CC319,MATCH(TRUE,INDEX(CC113:CC319="",0),0))))</f>
        <v>#REF!</v>
      </c>
      <c r="CE113" t="e">
        <f t="shared" si="40"/>
        <v>#REF!</v>
      </c>
      <c r="CF113" t="str">
        <f t="array" ref="CF113">IFERROR(INDEX($CE$2:$CE$208,SMALL(IF(1-($CE$2:$CE$208=""),IF(1-(#REF!:#REF!&lt;&gt;""),ROW($CE$2:$CE$208)-ROW($CE$2)+1)), ROWS(#REF!:#REF!))),"")</f>
        <v/>
      </c>
      <c r="CG113" t="e">
        <f>IF(#REF!="","",SUM(#REF!))</f>
        <v>#REF!</v>
      </c>
      <c r="CH113" t="e">
        <f t="array" ref="CH113">IF(#REF!="","",SUM(CG113:INDEX(CG113:CG319,MATCH(TRUE,INDEX(CG113:CG319="",0),0))))</f>
        <v>#REF!</v>
      </c>
      <c r="CI113" t="e">
        <f t="shared" si="41"/>
        <v>#REF!</v>
      </c>
      <c r="CJ113" t="str">
        <f t="array" ref="CJ113">IFERROR(INDEX($CI$2:$CI$208,SMALL(IF(1-($CI$2:$CI$208=""),IF(1-(#REF!:#REF!&lt;&gt;""),ROW($CI$2:$CI$208)-ROW($CI$2)+1)), ROWS(#REF!:#REF!))),"")</f>
        <v/>
      </c>
      <c r="CK113" t="e">
        <f>IF(#REF!="","",SUM(#REF!))</f>
        <v>#REF!</v>
      </c>
      <c r="CL113" t="e">
        <f t="array" ref="CL113">IF(#REF!="","",SUM(CK113:INDEX(CK113:CK319,MATCH(TRUE,INDEX(CK113:CK319="",0),0))))</f>
        <v>#REF!</v>
      </c>
      <c r="CM113" t="e">
        <f t="shared" si="42"/>
        <v>#REF!</v>
      </c>
      <c r="CN113" t="str">
        <f t="array" ref="CN113">IFERROR(INDEX($CM$2:$CM$208,SMALL(IF(1-($CM$2:$CM$208=""),IF(1-(#REF!:#REF!&lt;&gt;""),ROW($CM$2:$CM$208)-ROW($CM$2)+1)), ROWS(#REF!:#REF!))),"")</f>
        <v/>
      </c>
      <c r="CO113" t="e">
        <f>IF(#REF!="","",SUM(#REF!))</f>
        <v>#REF!</v>
      </c>
      <c r="CP113" t="e">
        <f t="array" ref="CP113">IF(#REF!="","",SUM(CO113:INDEX(CO113:CO319,MATCH(TRUE,INDEX(CO113:CO319="",0),0))))</f>
        <v>#REF!</v>
      </c>
      <c r="CQ113" t="e">
        <f t="shared" si="43"/>
        <v>#REF!</v>
      </c>
      <c r="CR113" t="str">
        <f t="array" ref="CR113">IFERROR(INDEX($CQ$2:$CQ$208,SMALL(IF(1-($CQ$2:$CQ$208=""),IF(1-(#REF!:#REF!&lt;&gt;""),ROW($CQ$2:$CQ$208)-ROW($CQ$2)+1)), ROWS(#REF!:#REF!))),"")</f>
        <v/>
      </c>
      <c r="CS113" t="e">
        <f>IF(#REF!="","",SUM(#REF!))</f>
        <v>#REF!</v>
      </c>
      <c r="CT113" t="e">
        <f t="array" ref="CT113">IF(#REF!="","",SUM(CS113:INDEX(CS113:CS319,MATCH(TRUE,INDEX(CS113:CS319="",0),0))))</f>
        <v>#REF!</v>
      </c>
      <c r="CU113" t="e">
        <f t="shared" si="44"/>
        <v>#REF!</v>
      </c>
      <c r="CV113" t="str">
        <f t="array" ref="CV113">IFERROR(INDEX($CU$2:$CU$208,SMALL(IF(1-($CU$2:$CU$208=""),IF(1-(#REF!:#REF!&lt;&gt;""),ROW($CU$2:$CU$208)-ROW($CU$2)+1)), ROWS(#REF!:#REF!))),"")</f>
        <v/>
      </c>
      <c r="CW113" t="e">
        <f>IF(#REF!="","",SUM(#REF!))</f>
        <v>#REF!</v>
      </c>
      <c r="CX113" t="e">
        <f t="array" ref="CX113">IF(#REF!="","",SUM(CW113:INDEX(CW113:CW319,MATCH(TRUE,INDEX(CW113:CW319="",0),0))))</f>
        <v>#REF!</v>
      </c>
      <c r="CY113" t="e">
        <f t="shared" si="45"/>
        <v>#REF!</v>
      </c>
      <c r="CZ113" t="str">
        <f t="array" ref="CZ113">IFERROR(INDEX($CY$2:$CY$208,SMALL(IF(1-($CY$2:$CY$208=""),IF(1-(#REF!:#REF!&lt;&gt;""),ROW($CY$2:$CY$208)-ROW($CY$2)+1)), ROWS(#REF!:#REF!))),"")</f>
        <v/>
      </c>
      <c r="DA113" t="e">
        <f>IF(#REF!="","",SUM(#REF!))</f>
        <v>#REF!</v>
      </c>
      <c r="DB113" t="e">
        <f t="array" ref="DB113">IF(#REF!="","",SUM(DA113:INDEX(DA113:DA319,MATCH(TRUE,INDEX(DA113:DA319="",0),0))))</f>
        <v>#REF!</v>
      </c>
      <c r="DC113" t="e">
        <f t="shared" si="46"/>
        <v>#REF!</v>
      </c>
      <c r="DD113" t="str">
        <f t="array" ref="DD113">IFERROR(INDEX($DC$2:$DC$208,SMALL(IF(1-($DC$2:$DC$208=""),IF(1-(#REF!:#REF!&lt;&gt;""),ROW($DC$2:$DC$208)-ROW($DC$2)+1)), ROWS(#REF!:#REF!))),"")</f>
        <v/>
      </c>
      <c r="DE113" t="e">
        <f>IF(#REF!="","",SUM(#REF!))</f>
        <v>#REF!</v>
      </c>
      <c r="DF113" t="e">
        <f t="array" ref="DF113">IF(#REF!="","",SUM(DE113:INDEX(DE113:DE319,MATCH(TRUE,INDEX(DE113:DE319="",0),0))))</f>
        <v>#REF!</v>
      </c>
      <c r="DG113" t="e">
        <f t="shared" si="47"/>
        <v>#REF!</v>
      </c>
      <c r="DH113" t="str">
        <f t="array" ref="DH113">IFERROR(INDEX($DG$2:$DG$208,SMALL(IF(1-($DG$2:$DG$208=""),IF(1-(#REF!:#REF!&lt;&gt;""),ROW($DG$2:$DG$208)-ROW($DG$2)+1)), ROWS(#REF!:#REF!))),"")</f>
        <v/>
      </c>
      <c r="DI113" t="e">
        <f>IF(#REF!="","",SUM(#REF!))</f>
        <v>#REF!</v>
      </c>
      <c r="DJ113" t="e">
        <f t="array" ref="DJ113">IF(#REF!="","",SUM(DI113:INDEX(DI113:DI319,MATCH(TRUE,INDEX(DI113:DI319="",0),0))))</f>
        <v>#REF!</v>
      </c>
      <c r="DK113" t="e">
        <f t="shared" si="48"/>
        <v>#REF!</v>
      </c>
      <c r="DL113" t="str">
        <f t="array" ref="DL113">IFERROR(INDEX($DK$2:$DK$208,SMALL(IF(1-($DK$2:$DK$208=""),IF(1-(#REF!:#REF!&lt;&gt;""),ROW($DK$2:$DK$208)-ROW($DK$2)+1)), ROWS(#REF!:#REF!))),"")</f>
        <v/>
      </c>
      <c r="DM113" t="e">
        <f>IF(#REF!="","",SUM(#REF!))</f>
        <v>#REF!</v>
      </c>
      <c r="DN113" t="e">
        <f t="array" ref="DN113">IF(#REF!="","",SUM(DM113:INDEX(DM113:DM319,MATCH(TRUE,INDEX(DM113:DM319="",0),0))))</f>
        <v>#REF!</v>
      </c>
      <c r="DO113" t="e">
        <f t="shared" si="49"/>
        <v>#REF!</v>
      </c>
      <c r="DP113" t="str">
        <f t="array" ref="DP113">IFERROR(INDEX($DO$2:$DO$208,SMALL(IF(1-($DO$2:$DO$208=""),IF(1-(#REF!:#REF!&lt;&gt;""),ROW($DO$2:$DO$208)-ROW($DO$2)+1)), ROWS(#REF!:#REF!))),"")</f>
        <v/>
      </c>
      <c r="DQ113" t="e">
        <f>IF(#REF!="","",SUM(#REF!))</f>
        <v>#REF!</v>
      </c>
      <c r="DR113" t="e">
        <f t="array" ref="DR113">IF(#REF!="","",SUM(DQ113:INDEX(DQ113:DQ319,MATCH(TRUE,INDEX(DQ113:DQ319="",0),0))))</f>
        <v>#REF!</v>
      </c>
      <c r="DS113" t="e">
        <f t="shared" si="50"/>
        <v>#REF!</v>
      </c>
      <c r="DT113" t="str">
        <f t="array" ref="DT113">IFERROR(INDEX($DS$2:$DS$208,SMALL(IF(1-($DS$2:$DS$208=""),IF(1-(#REF!:#REF!&lt;&gt;""),ROW($DS$2:$DS$208)-ROW($DS$2)+1)), ROWS(#REF!:#REF!))),"")</f>
        <v/>
      </c>
      <c r="DU113" t="e">
        <f>IF(#REF!="","",SUM(#REF!))</f>
        <v>#REF!</v>
      </c>
      <c r="DV113" t="e">
        <f t="array" ref="DV113">IF(#REF!="","",SUM(DU113:INDEX(DU113:DU319,MATCH(TRUE,INDEX(DU113:DU319="",0),0))))</f>
        <v>#REF!</v>
      </c>
      <c r="DW113" t="e">
        <f t="shared" si="51"/>
        <v>#REF!</v>
      </c>
      <c r="DX113" t="str">
        <f t="array" ref="DX113">IFERROR(INDEX($DW$2:$DW$208,SMALL(IF(1-($DW$2:$DW$208=""),IF(1-(#REF!:#REF!&lt;&gt;""),ROW($DW$2:$DW$208)-ROW($DW$2)+1)), ROWS(#REF!:#REF!))),"")</f>
        <v/>
      </c>
      <c r="DY113" t="e">
        <f>IF(#REF!="","",SUM(#REF!))</f>
        <v>#REF!</v>
      </c>
      <c r="DZ113" t="e">
        <f t="array" ref="DZ113">IF(#REF!="","",SUM(DY113:INDEX(DY113:DY319,MATCH(TRUE,INDEX(DY113:DY319="",0),0))))</f>
        <v>#REF!</v>
      </c>
      <c r="EA113" t="e">
        <f t="shared" si="52"/>
        <v>#REF!</v>
      </c>
      <c r="EB113" t="str">
        <f t="array" ref="EB113">IFERROR(INDEX($EA$2:$EA$208,SMALL(IF(1-($EA$2:$EA$208=""),IF(1-(#REF!:#REF!&lt;&gt;""),ROW($EA$2:$EA$208)-ROW($EA$2)+1)), ROWS(#REF!:#REF!))),"")</f>
        <v/>
      </c>
      <c r="EC113" t="e">
        <f>IF(#REF!="","",SUM(#REF!))</f>
        <v>#REF!</v>
      </c>
      <c r="ED113" t="e">
        <f t="array" ref="ED113">IF(#REF!="","",SUM(EC113:INDEX(EC113:EC319,MATCH(TRUE,INDEX(EC113:EC319="",0),0))))</f>
        <v>#REF!</v>
      </c>
      <c r="EE113" t="e">
        <f t="shared" si="53"/>
        <v>#REF!</v>
      </c>
      <c r="EF113" t="str">
        <f t="array" ref="EF113">IFERROR(INDEX($EE$2:$EE$208,SMALL(IF(1-($EE$2:$EE$208=""),IF(1-(#REF!:#REF!&lt;&gt;""),ROW($EE$2:$EE$208)-ROW($EE$2)+1)), ROWS(#REF!:#REF!))),"")</f>
        <v/>
      </c>
      <c r="EG113" t="e">
        <f>IF(#REF!="","",SUM(#REF!))</f>
        <v>#REF!</v>
      </c>
      <c r="EH113" t="e">
        <f t="array" ref="EH113">IF(#REF!="","",SUM(EG113:INDEX(EG113:EG319,MATCH(TRUE,INDEX(EG113:EG319="",0),0))))</f>
        <v>#REF!</v>
      </c>
      <c r="EI113" t="e">
        <f t="shared" si="54"/>
        <v>#REF!</v>
      </c>
      <c r="EJ113" t="str">
        <f t="array" ref="EJ113">IFERROR(INDEX($EI$2:$EI$208,SMALL(IF(1-($EI$2:$EI$208=""),IF(1-(#REF!:#REF!&lt;&gt;""),ROW($EI$2:$EI$208)-ROW($EI$2)+1)), ROWS(#REF!:#REF!))),"")</f>
        <v/>
      </c>
      <c r="EK113" t="e">
        <f>IF(#REF!="","",SUM(#REF!))</f>
        <v>#REF!</v>
      </c>
      <c r="EL113" t="e">
        <f t="array" ref="EL113">IF(#REF!="","",SUM(EK113:INDEX(EK113:EK319,MATCH(TRUE,INDEX(EK113:EK319="",0),0))))</f>
        <v>#REF!</v>
      </c>
      <c r="EM113" t="e">
        <f t="shared" si="55"/>
        <v>#REF!</v>
      </c>
      <c r="EN113" t="str">
        <f t="array" ref="EN113">IFERROR(INDEX($EM$2:$EM$208,SMALL(IF(1-($EM$2:$EM$208=""),IF(1-(#REF!:#REF!&lt;&gt;""),ROW($EM$2:$EM$208)-ROW($EM$2)+1)), ROWS(#REF!:#REF!))),"")</f>
        <v/>
      </c>
      <c r="EO113" t="e">
        <f>IF(#REF!="","",SUM(#REF!))</f>
        <v>#REF!</v>
      </c>
      <c r="EP113" t="e">
        <f t="array" ref="EP113">IF(#REF!="","",SUM(EO113:INDEX(EO113:EO319,MATCH(TRUE,INDEX(EO113:EO319="",0),0))))</f>
        <v>#REF!</v>
      </c>
      <c r="EQ113" t="e">
        <f t="shared" si="56"/>
        <v>#REF!</v>
      </c>
      <c r="ER113" t="str">
        <f t="array" ref="ER113">IFERROR(INDEX($EQ$2:$EQ$208,SMALL(IF(1-($EQ$2:$EQ$208=""),IF(1-(#REF!:#REF!&lt;&gt;""),ROW($EQ$2:$EQ$208)-ROW($EQ$2)+1)), ROWS(#REF!:#REF!))),"")</f>
        <v/>
      </c>
      <c r="ES113" t="e">
        <f>IF(#REF!="","",SUM(#REF!))</f>
        <v>#REF!</v>
      </c>
      <c r="ET113" t="e">
        <f t="array" ref="ET113">IF(#REF!="","",SUM(ES113:INDEX(ES113:ES319,MATCH(TRUE,INDEX(ES113:ES319="",0),0))))</f>
        <v>#REF!</v>
      </c>
      <c r="EU113" t="e">
        <f t="shared" si="57"/>
        <v>#REF!</v>
      </c>
      <c r="EV113" t="str">
        <f t="array" ref="EV113">IFERROR(INDEX($EU$2:$EU$208,SMALL(IF(1-($EU$2:$EU$208=""),IF(1-(#REF!:#REF!&lt;&gt;""),ROW($EU$2:$EU$208)-ROW($EU$2)+1)), ROWS(#REF!:#REF!))),"")</f>
        <v/>
      </c>
      <c r="EW113" t="e">
        <f>IF(#REF!="","",SUM(#REF!))</f>
        <v>#REF!</v>
      </c>
      <c r="EX113" t="e">
        <f t="array" ref="EX113">IF(#REF!="","",SUM(EW113:INDEX(EW113:EW319,MATCH(TRUE,INDEX(EW113:EW319="",0),0))))</f>
        <v>#REF!</v>
      </c>
      <c r="EY113" t="e">
        <f t="shared" si="58"/>
        <v>#REF!</v>
      </c>
      <c r="EZ113" t="str">
        <f t="array" ref="EZ113">IFERROR(INDEX($EY$2:$EY$208,SMALL(IF(1-($EY$2:$EY$208=""),IF(1-(#REF!:#REF!&lt;&gt;""),ROW($EY$2:$EY$208)-ROW($EY$2)+1)), ROWS(#REF!:#REF!))),"")</f>
        <v/>
      </c>
      <c r="FA113" t="e">
        <f>IF(#REF!="","",SUM(#REF!))</f>
        <v>#REF!</v>
      </c>
      <c r="FB113" t="e">
        <f t="array" ref="FB113">IF(#REF!="","",SUM(FA113:INDEX(FA113:FA319,MATCH(TRUE,INDEX(FA113:FA319="",0),0))))</f>
        <v>#REF!</v>
      </c>
      <c r="FC113" t="e">
        <f t="shared" si="59"/>
        <v>#REF!</v>
      </c>
      <c r="FD113" t="str">
        <f t="array" ref="FD113">IFERROR(INDEX($FC$2:$FC$208,SMALL(IF(1-($FC$2:$FC$208=""),IF(1-(#REF!:#REF!&lt;&gt;""),ROW($FC$2:$FC$208)-ROW($FC$2)+1)), ROWS(#REF!:#REF!))),"")</f>
        <v/>
      </c>
    </row>
    <row r="114" spans="1:160" x14ac:dyDescent="0.25">
      <c r="A114" t="e">
        <f>IF(#REF!="","",SUM(#REF!))</f>
        <v>#REF!</v>
      </c>
      <c r="B114" t="e">
        <f t="array" ref="B114">IF(#REF!="","",SUM($A114:INDEX(A114:$A$208,MATCH(TRUE,INDEX($A114:$A$208="",0),0))))</f>
        <v>#REF!</v>
      </c>
      <c r="C114" t="e">
        <f t="shared" si="60"/>
        <v>#REF!</v>
      </c>
      <c r="E114" t="e">
        <f>IF(#REF!="","",SUM(#REF!))</f>
        <v>#REF!</v>
      </c>
      <c r="F114" t="e">
        <f t="array" ref="F114">IF(#REF!="","",SUM($E114:INDEX(E114:$E$208,MATCH(TRUE,INDEX($E114:$E$208="",0),0))))</f>
        <v>#REF!</v>
      </c>
      <c r="G114" t="e">
        <f t="shared" si="61"/>
        <v>#REF!</v>
      </c>
      <c r="I114" t="e">
        <f>IF(#REF!="","",SUM(#REF!))</f>
        <v>#REF!</v>
      </c>
      <c r="J114" t="e">
        <f t="array" ref="J114">IF(#REF!="","",SUM(I114:INDEX(I114:I320,MATCH(TRUE,INDEX(I114:I320="",0),0))))</f>
        <v>#REF!</v>
      </c>
      <c r="K114" t="e">
        <f t="shared" si="62"/>
        <v>#REF!</v>
      </c>
      <c r="M114" t="e">
        <f>IF(#REF!="","",SUM(#REF!))</f>
        <v>#REF!</v>
      </c>
      <c r="N114" t="e">
        <f t="array" ref="N114">IF(#REF!="","",SUM(M114:INDEX(M114:M320,MATCH(TRUE,INDEX(M114:M320="",0),0))))</f>
        <v>#REF!</v>
      </c>
      <c r="O114" t="e">
        <f t="shared" si="63"/>
        <v>#REF!</v>
      </c>
      <c r="Q114" t="e">
        <f>IF(#REF!="","",SUM(#REF!))</f>
        <v>#REF!</v>
      </c>
      <c r="R114" t="e">
        <f t="array" ref="R114">IF(#REF!="","",SUM(Q114:INDEX(Q114:Q320,MATCH(TRUE,INDEX(Q114:Q320="",0),0))))</f>
        <v>#REF!</v>
      </c>
      <c r="S114" t="e">
        <f t="shared" si="64"/>
        <v>#REF!</v>
      </c>
      <c r="U114" t="e">
        <f>IF(#REF!="","",SUM(#REF!))</f>
        <v>#REF!</v>
      </c>
      <c r="V114" t="e">
        <f t="array" ref="V114">IF(#REF!="","",SUM(U114:INDEX(U114:U320,MATCH(TRUE,INDEX(U114:U320="",0),0))))</f>
        <v>#REF!</v>
      </c>
      <c r="W114" t="e">
        <f t="shared" si="65"/>
        <v>#REF!</v>
      </c>
      <c r="Y114" t="e">
        <f>IF(#REF!="","",SUM(#REF!))</f>
        <v>#REF!</v>
      </c>
      <c r="Z114" t="e">
        <f t="array" ref="Z114">IF(#REF!="","",SUM(Y114:INDEX(Y114:Y320,MATCH(TRUE,INDEX(Y114:Y320="",0),0))))</f>
        <v>#REF!</v>
      </c>
      <c r="AA114" t="e">
        <f t="shared" si="66"/>
        <v>#REF!</v>
      </c>
      <c r="AC114" t="e">
        <f>IF(#REF!="","",SUM(#REF!))</f>
        <v>#REF!</v>
      </c>
      <c r="AD114" t="e">
        <f t="array" ref="AD114">IF(#REF!="","",SUM(AC114:INDEX(AC114:AC320,MATCH(TRUE,INDEX(AC114:AC320="",0),0))))</f>
        <v>#REF!</v>
      </c>
      <c r="AE114" t="e">
        <f t="shared" si="67"/>
        <v>#REF!</v>
      </c>
      <c r="AG114" t="e">
        <f>IF(#REF!="","",SUM(#REF!))</f>
        <v>#REF!</v>
      </c>
      <c r="AH114" t="e">
        <f t="array" ref="AH114">IF(#REF!="","",SUM(AG114:INDEX(AG114:AG320,MATCH(TRUE,INDEX(AG114:AG320="",0),0))))</f>
        <v>#REF!</v>
      </c>
      <c r="AI114" t="e">
        <f t="shared" si="68"/>
        <v>#REF!</v>
      </c>
      <c r="AK114" t="e">
        <f>IF(#REF!="","",SUM(#REF!))</f>
        <v>#REF!</v>
      </c>
      <c r="AL114" t="e">
        <f t="array" ref="AL114">IF(#REF!="","",SUM(AK114:INDEX(AK114:AK320,MATCH(TRUE,INDEX(AK114:AK320="",0),0))))</f>
        <v>#REF!</v>
      </c>
      <c r="AM114" t="e">
        <f t="shared" si="69"/>
        <v>#REF!</v>
      </c>
      <c r="AO114" t="e">
        <f>IF(#REF!="","",SUM(#REF!))</f>
        <v>#REF!</v>
      </c>
      <c r="AP114" t="e">
        <f t="array" ref="AP114">IF(#REF!="","",SUM(AO114:INDEX(AO114:AO320,MATCH(TRUE,INDEX(AO114:AO320="",0),0))))</f>
        <v>#REF!</v>
      </c>
      <c r="AQ114" t="e">
        <f t="shared" si="70"/>
        <v>#REF!</v>
      </c>
      <c r="AS114" t="e">
        <f>IF(#REF!="","",SUM(#REF!))</f>
        <v>#REF!</v>
      </c>
      <c r="AT114" t="e">
        <f t="array" ref="AT114">IF(#REF!="","",SUM(AS114:INDEX(AS114:AS320,MATCH(TRUE,INDEX(AS114:AS320="",0),0))))</f>
        <v>#REF!</v>
      </c>
      <c r="AU114" t="e">
        <f t="shared" si="71"/>
        <v>#REF!</v>
      </c>
      <c r="AW114" t="e">
        <f>IF(#REF!="","",SUM(#REF!))</f>
        <v>#REF!</v>
      </c>
      <c r="AX114" t="e">
        <f t="array" ref="AX114">IF(#REF!="","",SUM(AW114:INDEX(AW114:AW320,MATCH(TRUE,INDEX(AW114:AW320="",0),0))))</f>
        <v>#REF!</v>
      </c>
      <c r="AY114" t="e">
        <f t="shared" si="72"/>
        <v>#REF!</v>
      </c>
      <c r="BA114" t="e">
        <f>IF(#REF!="","",SUM(#REF!))</f>
        <v>#REF!</v>
      </c>
      <c r="BB114" t="e">
        <f t="array" ref="BB114">IF(#REF!="","",SUM(BA114:INDEX(BA114:BA320,MATCH(TRUE,INDEX(BA114:BA320="",0),0))))</f>
        <v>#REF!</v>
      </c>
      <c r="BC114" t="e">
        <f t="shared" si="73"/>
        <v>#REF!</v>
      </c>
      <c r="BE114" t="e">
        <f>IF(#REF!="","",SUM(#REF!))</f>
        <v>#REF!</v>
      </c>
      <c r="BF114" t="e">
        <f t="array" ref="BF114">IF(#REF!="","",SUM(BE114:INDEX(BE114:BE320,MATCH(TRUE,INDEX(BE114:BE320="",0),0))))</f>
        <v>#REF!</v>
      </c>
      <c r="BG114" t="e">
        <f t="shared" si="74"/>
        <v>#REF!</v>
      </c>
      <c r="BI114" t="e">
        <f>IF(#REF!="","",SUM(#REF!))</f>
        <v>#REF!</v>
      </c>
      <c r="BJ114" t="e">
        <f t="array" ref="BJ114">IF(#REF!="","",SUM(BI114:INDEX(BI114:BI320,MATCH(TRUE,INDEX(BI114:BI320="",0),0))))</f>
        <v>#REF!</v>
      </c>
      <c r="BK114" t="e">
        <f t="shared" si="75"/>
        <v>#REF!</v>
      </c>
      <c r="BM114" t="e">
        <f>IF(#REF!="","",SUM(#REF!))</f>
        <v>#REF!</v>
      </c>
      <c r="BN114" t="e">
        <f t="array" ref="BN114">IF(#REF!="","",SUM(BM114:INDEX(BM114:BM320,MATCH(TRUE,INDEX(BM114:BM320="",0),0))))</f>
        <v>#REF!</v>
      </c>
      <c r="BO114" t="e">
        <f t="shared" si="76"/>
        <v>#REF!</v>
      </c>
      <c r="BQ114" t="e">
        <f>IF(#REF!="","",SUM(#REF!))</f>
        <v>#REF!</v>
      </c>
      <c r="BR114" t="e">
        <f t="array" ref="BR114">IF(#REF!="","",SUM(BQ114:INDEX(BQ114:BQ320,MATCH(TRUE,INDEX(BQ114:BQ320="",0),0))))</f>
        <v>#REF!</v>
      </c>
      <c r="BS114" t="e">
        <f t="shared" si="77"/>
        <v>#REF!</v>
      </c>
      <c r="BU114" t="e">
        <f>IF(#REF!="","",SUM(#REF!))</f>
        <v>#REF!</v>
      </c>
      <c r="BV114" t="e">
        <f t="array" ref="BV114">IF(#REF!="","",SUM(BU114:INDEX(BU114:BU320,MATCH(TRUE,INDEX(BU114:BU320="",0),0))))</f>
        <v>#REF!</v>
      </c>
      <c r="BW114" t="e">
        <f t="shared" si="78"/>
        <v>#REF!</v>
      </c>
      <c r="BY114" t="e">
        <f>IF(#REF!="","",SUM(#REF!))</f>
        <v>#REF!</v>
      </c>
      <c r="BZ114" t="e">
        <f t="array" ref="BZ114">IF(#REF!="","",SUM(BY114:INDEX(BY114:BY320,MATCH(TRUE,INDEX(BY114:BY320="",0),0))))</f>
        <v>#REF!</v>
      </c>
      <c r="CA114" t="e">
        <f t="shared" si="79"/>
        <v>#REF!</v>
      </c>
      <c r="CC114" t="e">
        <f>IF(#REF!="","",SUM(#REF!))</f>
        <v>#REF!</v>
      </c>
      <c r="CD114" t="e">
        <f t="array" ref="CD114">IF(#REF!="","",SUM(CC114:INDEX(CC114:CC320,MATCH(TRUE,INDEX(CC114:CC320="",0),0))))</f>
        <v>#REF!</v>
      </c>
      <c r="CE114" t="e">
        <f t="shared" si="40"/>
        <v>#REF!</v>
      </c>
      <c r="CF114" t="str">
        <f t="array" ref="CF114">IFERROR(INDEX($CE$2:$CE$208,SMALL(IF(1-($CE$2:$CE$208=""),IF(1-(#REF!:#REF!&lt;&gt;""),ROW($CE$2:$CE$208)-ROW($CE$2)+1)), ROWS(#REF!:#REF!))),"")</f>
        <v/>
      </c>
      <c r="CG114" t="e">
        <f>IF(#REF!="","",SUM(#REF!))</f>
        <v>#REF!</v>
      </c>
      <c r="CH114" t="e">
        <f t="array" ref="CH114">IF(#REF!="","",SUM(CG114:INDEX(CG114:CG320,MATCH(TRUE,INDEX(CG114:CG320="",0),0))))</f>
        <v>#REF!</v>
      </c>
      <c r="CI114" t="e">
        <f t="shared" si="41"/>
        <v>#REF!</v>
      </c>
      <c r="CJ114" t="str">
        <f t="array" ref="CJ114">IFERROR(INDEX($CI$2:$CI$208,SMALL(IF(1-($CI$2:$CI$208=""),IF(1-(#REF!:#REF!&lt;&gt;""),ROW($CI$2:$CI$208)-ROW($CI$2)+1)), ROWS(#REF!:#REF!))),"")</f>
        <v/>
      </c>
      <c r="CK114" t="e">
        <f>IF(#REF!="","",SUM(#REF!))</f>
        <v>#REF!</v>
      </c>
      <c r="CL114" t="e">
        <f t="array" ref="CL114">IF(#REF!="","",SUM(CK114:INDEX(CK114:CK320,MATCH(TRUE,INDEX(CK114:CK320="",0),0))))</f>
        <v>#REF!</v>
      </c>
      <c r="CM114" t="e">
        <f t="shared" si="42"/>
        <v>#REF!</v>
      </c>
      <c r="CN114" t="str">
        <f t="array" ref="CN114">IFERROR(INDEX($CM$2:$CM$208,SMALL(IF(1-($CM$2:$CM$208=""),IF(1-(#REF!:#REF!&lt;&gt;""),ROW($CM$2:$CM$208)-ROW($CM$2)+1)), ROWS(#REF!:#REF!))),"")</f>
        <v/>
      </c>
      <c r="CO114" t="e">
        <f>IF(#REF!="","",SUM(#REF!))</f>
        <v>#REF!</v>
      </c>
      <c r="CP114" t="e">
        <f t="array" ref="CP114">IF(#REF!="","",SUM(CO114:INDEX(CO114:CO320,MATCH(TRUE,INDEX(CO114:CO320="",0),0))))</f>
        <v>#REF!</v>
      </c>
      <c r="CQ114" t="e">
        <f t="shared" si="43"/>
        <v>#REF!</v>
      </c>
      <c r="CR114" t="str">
        <f t="array" ref="CR114">IFERROR(INDEX($CQ$2:$CQ$208,SMALL(IF(1-($CQ$2:$CQ$208=""),IF(1-(#REF!:#REF!&lt;&gt;""),ROW($CQ$2:$CQ$208)-ROW($CQ$2)+1)), ROWS(#REF!:#REF!))),"")</f>
        <v/>
      </c>
      <c r="CS114" t="e">
        <f>IF(#REF!="","",SUM(#REF!))</f>
        <v>#REF!</v>
      </c>
      <c r="CT114" t="e">
        <f t="array" ref="CT114">IF(#REF!="","",SUM(CS114:INDEX(CS114:CS320,MATCH(TRUE,INDEX(CS114:CS320="",0),0))))</f>
        <v>#REF!</v>
      </c>
      <c r="CU114" t="e">
        <f t="shared" si="44"/>
        <v>#REF!</v>
      </c>
      <c r="CV114" t="str">
        <f t="array" ref="CV114">IFERROR(INDEX($CU$2:$CU$208,SMALL(IF(1-($CU$2:$CU$208=""),IF(1-(#REF!:#REF!&lt;&gt;""),ROW($CU$2:$CU$208)-ROW($CU$2)+1)), ROWS(#REF!:#REF!))),"")</f>
        <v/>
      </c>
      <c r="CW114" t="e">
        <f>IF(#REF!="","",SUM(#REF!))</f>
        <v>#REF!</v>
      </c>
      <c r="CX114" t="e">
        <f t="array" ref="CX114">IF(#REF!="","",SUM(CW114:INDEX(CW114:CW320,MATCH(TRUE,INDEX(CW114:CW320="",0),0))))</f>
        <v>#REF!</v>
      </c>
      <c r="CY114" t="e">
        <f t="shared" si="45"/>
        <v>#REF!</v>
      </c>
      <c r="CZ114" t="str">
        <f t="array" ref="CZ114">IFERROR(INDEX($CY$2:$CY$208,SMALL(IF(1-($CY$2:$CY$208=""),IF(1-(#REF!:#REF!&lt;&gt;""),ROW($CY$2:$CY$208)-ROW($CY$2)+1)), ROWS(#REF!:#REF!))),"")</f>
        <v/>
      </c>
      <c r="DA114" t="e">
        <f>IF(#REF!="","",SUM(#REF!))</f>
        <v>#REF!</v>
      </c>
      <c r="DB114" t="e">
        <f t="array" ref="DB114">IF(#REF!="","",SUM(DA114:INDEX(DA114:DA320,MATCH(TRUE,INDEX(DA114:DA320="",0),0))))</f>
        <v>#REF!</v>
      </c>
      <c r="DC114" t="e">
        <f t="shared" si="46"/>
        <v>#REF!</v>
      </c>
      <c r="DD114" t="str">
        <f t="array" ref="DD114">IFERROR(INDEX($DC$2:$DC$208,SMALL(IF(1-($DC$2:$DC$208=""),IF(1-(#REF!:#REF!&lt;&gt;""),ROW($DC$2:$DC$208)-ROW($DC$2)+1)), ROWS(#REF!:#REF!))),"")</f>
        <v/>
      </c>
      <c r="DE114" t="e">
        <f>IF(#REF!="","",SUM(#REF!))</f>
        <v>#REF!</v>
      </c>
      <c r="DF114" t="e">
        <f t="array" ref="DF114">IF(#REF!="","",SUM(DE114:INDEX(DE114:DE320,MATCH(TRUE,INDEX(DE114:DE320="",0),0))))</f>
        <v>#REF!</v>
      </c>
      <c r="DG114" t="e">
        <f t="shared" si="47"/>
        <v>#REF!</v>
      </c>
      <c r="DH114" t="str">
        <f t="array" ref="DH114">IFERROR(INDEX($DG$2:$DG$208,SMALL(IF(1-($DG$2:$DG$208=""),IF(1-(#REF!:#REF!&lt;&gt;""),ROW($DG$2:$DG$208)-ROW($DG$2)+1)), ROWS(#REF!:#REF!))),"")</f>
        <v/>
      </c>
      <c r="DI114" t="e">
        <f>IF(#REF!="","",SUM(#REF!))</f>
        <v>#REF!</v>
      </c>
      <c r="DJ114" t="e">
        <f t="array" ref="DJ114">IF(#REF!="","",SUM(DI114:INDEX(DI114:DI320,MATCH(TRUE,INDEX(DI114:DI320="",0),0))))</f>
        <v>#REF!</v>
      </c>
      <c r="DK114" t="e">
        <f t="shared" si="48"/>
        <v>#REF!</v>
      </c>
      <c r="DL114" t="str">
        <f t="array" ref="DL114">IFERROR(INDEX($DK$2:$DK$208,SMALL(IF(1-($DK$2:$DK$208=""),IF(1-(#REF!:#REF!&lt;&gt;""),ROW($DK$2:$DK$208)-ROW($DK$2)+1)), ROWS(#REF!:#REF!))),"")</f>
        <v/>
      </c>
      <c r="DM114" t="e">
        <f>IF(#REF!="","",SUM(#REF!))</f>
        <v>#REF!</v>
      </c>
      <c r="DN114" t="e">
        <f t="array" ref="DN114">IF(#REF!="","",SUM(DM114:INDEX(DM114:DM320,MATCH(TRUE,INDEX(DM114:DM320="",0),0))))</f>
        <v>#REF!</v>
      </c>
      <c r="DO114" t="e">
        <f t="shared" si="49"/>
        <v>#REF!</v>
      </c>
      <c r="DP114" t="str">
        <f t="array" ref="DP114">IFERROR(INDEX($DO$2:$DO$208,SMALL(IF(1-($DO$2:$DO$208=""),IF(1-(#REF!:#REF!&lt;&gt;""),ROW($DO$2:$DO$208)-ROW($DO$2)+1)), ROWS(#REF!:#REF!))),"")</f>
        <v/>
      </c>
      <c r="DQ114" t="e">
        <f>IF(#REF!="","",SUM(#REF!))</f>
        <v>#REF!</v>
      </c>
      <c r="DR114" t="e">
        <f t="array" ref="DR114">IF(#REF!="","",SUM(DQ114:INDEX(DQ114:DQ320,MATCH(TRUE,INDEX(DQ114:DQ320="",0),0))))</f>
        <v>#REF!</v>
      </c>
      <c r="DS114" t="e">
        <f t="shared" si="50"/>
        <v>#REF!</v>
      </c>
      <c r="DT114" t="str">
        <f t="array" ref="DT114">IFERROR(INDEX($DS$2:$DS$208,SMALL(IF(1-($DS$2:$DS$208=""),IF(1-(#REF!:#REF!&lt;&gt;""),ROW($DS$2:$DS$208)-ROW($DS$2)+1)), ROWS(#REF!:#REF!))),"")</f>
        <v/>
      </c>
      <c r="DU114" t="e">
        <f>IF(#REF!="","",SUM(#REF!))</f>
        <v>#REF!</v>
      </c>
      <c r="DV114" t="e">
        <f t="array" ref="DV114">IF(#REF!="","",SUM(DU114:INDEX(DU114:DU320,MATCH(TRUE,INDEX(DU114:DU320="",0),0))))</f>
        <v>#REF!</v>
      </c>
      <c r="DW114" t="e">
        <f t="shared" si="51"/>
        <v>#REF!</v>
      </c>
      <c r="DX114" t="str">
        <f t="array" ref="DX114">IFERROR(INDEX($DW$2:$DW$208,SMALL(IF(1-($DW$2:$DW$208=""),IF(1-(#REF!:#REF!&lt;&gt;""),ROW($DW$2:$DW$208)-ROW($DW$2)+1)), ROWS(#REF!:#REF!))),"")</f>
        <v/>
      </c>
      <c r="DY114" t="e">
        <f>IF(#REF!="","",SUM(#REF!))</f>
        <v>#REF!</v>
      </c>
      <c r="DZ114" t="e">
        <f t="array" ref="DZ114">IF(#REF!="","",SUM(DY114:INDEX(DY114:DY320,MATCH(TRUE,INDEX(DY114:DY320="",0),0))))</f>
        <v>#REF!</v>
      </c>
      <c r="EA114" t="e">
        <f t="shared" si="52"/>
        <v>#REF!</v>
      </c>
      <c r="EB114" t="str">
        <f t="array" ref="EB114">IFERROR(INDEX($EA$2:$EA$208,SMALL(IF(1-($EA$2:$EA$208=""),IF(1-(#REF!:#REF!&lt;&gt;""),ROW($EA$2:$EA$208)-ROW($EA$2)+1)), ROWS(#REF!:#REF!))),"")</f>
        <v/>
      </c>
      <c r="EC114" t="e">
        <f>IF(#REF!="","",SUM(#REF!))</f>
        <v>#REF!</v>
      </c>
      <c r="ED114" t="e">
        <f t="array" ref="ED114">IF(#REF!="","",SUM(EC114:INDEX(EC114:EC320,MATCH(TRUE,INDEX(EC114:EC320="",0),0))))</f>
        <v>#REF!</v>
      </c>
      <c r="EE114" t="e">
        <f t="shared" si="53"/>
        <v>#REF!</v>
      </c>
      <c r="EF114" t="str">
        <f t="array" ref="EF114">IFERROR(INDEX($EE$2:$EE$208,SMALL(IF(1-($EE$2:$EE$208=""),IF(1-(#REF!:#REF!&lt;&gt;""),ROW($EE$2:$EE$208)-ROW($EE$2)+1)), ROWS(#REF!:#REF!))),"")</f>
        <v/>
      </c>
      <c r="EG114" t="e">
        <f>IF(#REF!="","",SUM(#REF!))</f>
        <v>#REF!</v>
      </c>
      <c r="EH114" t="e">
        <f t="array" ref="EH114">IF(#REF!="","",SUM(EG114:INDEX(EG114:EG320,MATCH(TRUE,INDEX(EG114:EG320="",0),0))))</f>
        <v>#REF!</v>
      </c>
      <c r="EI114" t="e">
        <f t="shared" si="54"/>
        <v>#REF!</v>
      </c>
      <c r="EJ114" t="str">
        <f t="array" ref="EJ114">IFERROR(INDEX($EI$2:$EI$208,SMALL(IF(1-($EI$2:$EI$208=""),IF(1-(#REF!:#REF!&lt;&gt;""),ROW($EI$2:$EI$208)-ROW($EI$2)+1)), ROWS(#REF!:#REF!))),"")</f>
        <v/>
      </c>
      <c r="EK114" t="e">
        <f>IF(#REF!="","",SUM(#REF!))</f>
        <v>#REF!</v>
      </c>
      <c r="EL114" t="e">
        <f t="array" ref="EL114">IF(#REF!="","",SUM(EK114:INDEX(EK114:EK320,MATCH(TRUE,INDEX(EK114:EK320="",0),0))))</f>
        <v>#REF!</v>
      </c>
      <c r="EM114" t="e">
        <f t="shared" si="55"/>
        <v>#REF!</v>
      </c>
      <c r="EN114" t="str">
        <f t="array" ref="EN114">IFERROR(INDEX($EM$2:$EM$208,SMALL(IF(1-($EM$2:$EM$208=""),IF(1-(#REF!:#REF!&lt;&gt;""),ROW($EM$2:$EM$208)-ROW($EM$2)+1)), ROWS(#REF!:#REF!))),"")</f>
        <v/>
      </c>
      <c r="EO114" t="e">
        <f>IF(#REF!="","",SUM(#REF!))</f>
        <v>#REF!</v>
      </c>
      <c r="EP114" t="e">
        <f t="array" ref="EP114">IF(#REF!="","",SUM(EO114:INDEX(EO114:EO320,MATCH(TRUE,INDEX(EO114:EO320="",0),0))))</f>
        <v>#REF!</v>
      </c>
      <c r="EQ114" t="e">
        <f t="shared" si="56"/>
        <v>#REF!</v>
      </c>
      <c r="ER114" t="str">
        <f t="array" ref="ER114">IFERROR(INDEX($EQ$2:$EQ$208,SMALL(IF(1-($EQ$2:$EQ$208=""),IF(1-(#REF!:#REF!&lt;&gt;""),ROW($EQ$2:$EQ$208)-ROW($EQ$2)+1)), ROWS(#REF!:#REF!))),"")</f>
        <v/>
      </c>
      <c r="ES114" t="e">
        <f>IF(#REF!="","",SUM(#REF!))</f>
        <v>#REF!</v>
      </c>
      <c r="ET114" t="e">
        <f t="array" ref="ET114">IF(#REF!="","",SUM(ES114:INDEX(ES114:ES320,MATCH(TRUE,INDEX(ES114:ES320="",0),0))))</f>
        <v>#REF!</v>
      </c>
      <c r="EU114" t="e">
        <f t="shared" si="57"/>
        <v>#REF!</v>
      </c>
      <c r="EV114" t="str">
        <f t="array" ref="EV114">IFERROR(INDEX($EU$2:$EU$208,SMALL(IF(1-($EU$2:$EU$208=""),IF(1-(#REF!:#REF!&lt;&gt;""),ROW($EU$2:$EU$208)-ROW($EU$2)+1)), ROWS(#REF!:#REF!))),"")</f>
        <v/>
      </c>
      <c r="EW114" t="e">
        <f>IF(#REF!="","",SUM(#REF!))</f>
        <v>#REF!</v>
      </c>
      <c r="EX114" t="e">
        <f t="array" ref="EX114">IF(#REF!="","",SUM(EW114:INDEX(EW114:EW320,MATCH(TRUE,INDEX(EW114:EW320="",0),0))))</f>
        <v>#REF!</v>
      </c>
      <c r="EY114" t="e">
        <f t="shared" si="58"/>
        <v>#REF!</v>
      </c>
      <c r="EZ114" t="str">
        <f t="array" ref="EZ114">IFERROR(INDEX($EY$2:$EY$208,SMALL(IF(1-($EY$2:$EY$208=""),IF(1-(#REF!:#REF!&lt;&gt;""),ROW($EY$2:$EY$208)-ROW($EY$2)+1)), ROWS(#REF!:#REF!))),"")</f>
        <v/>
      </c>
      <c r="FA114" t="e">
        <f>IF(#REF!="","",SUM(#REF!))</f>
        <v>#REF!</v>
      </c>
      <c r="FB114" t="e">
        <f t="array" ref="FB114">IF(#REF!="","",SUM(FA114:INDEX(FA114:FA320,MATCH(TRUE,INDEX(FA114:FA320="",0),0))))</f>
        <v>#REF!</v>
      </c>
      <c r="FC114" t="e">
        <f t="shared" si="59"/>
        <v>#REF!</v>
      </c>
      <c r="FD114" t="str">
        <f t="array" ref="FD114">IFERROR(INDEX($FC$2:$FC$208,SMALL(IF(1-($FC$2:$FC$208=""),IF(1-(#REF!:#REF!&lt;&gt;""),ROW($FC$2:$FC$208)-ROW($FC$2)+1)), ROWS(#REF!:#REF!))),"")</f>
        <v/>
      </c>
    </row>
    <row r="115" spans="1:160" x14ac:dyDescent="0.25">
      <c r="A115" t="e">
        <f>IF(#REF!="","",SUM(#REF!))</f>
        <v>#REF!</v>
      </c>
      <c r="B115" t="e">
        <f t="array" ref="B115">IF(#REF!="","",SUM($A115:INDEX(A115:$A$208,MATCH(TRUE,INDEX($A115:$A$208="",0),0))))</f>
        <v>#REF!</v>
      </c>
      <c r="C115" t="e">
        <f t="shared" si="60"/>
        <v>#REF!</v>
      </c>
      <c r="E115" t="e">
        <f>IF(#REF!="","",SUM(#REF!))</f>
        <v>#REF!</v>
      </c>
      <c r="F115" t="e">
        <f t="array" ref="F115">IF(#REF!="","",SUM($E115:INDEX(E115:$E$208,MATCH(TRUE,INDEX($E115:$E$208="",0),0))))</f>
        <v>#REF!</v>
      </c>
      <c r="G115" t="e">
        <f t="shared" si="61"/>
        <v>#REF!</v>
      </c>
      <c r="I115" t="e">
        <f>IF(#REF!="","",SUM(#REF!))</f>
        <v>#REF!</v>
      </c>
      <c r="J115" t="e">
        <f t="array" ref="J115">IF(#REF!="","",SUM(I115:INDEX(I115:I321,MATCH(TRUE,INDEX(I115:I321="",0),0))))</f>
        <v>#REF!</v>
      </c>
      <c r="K115" t="e">
        <f t="shared" si="62"/>
        <v>#REF!</v>
      </c>
      <c r="M115" t="e">
        <f>IF(#REF!="","",SUM(#REF!))</f>
        <v>#REF!</v>
      </c>
      <c r="N115" t="e">
        <f t="array" ref="N115">IF(#REF!="","",SUM(M115:INDEX(M115:M321,MATCH(TRUE,INDEX(M115:M321="",0),0))))</f>
        <v>#REF!</v>
      </c>
      <c r="O115" t="e">
        <f t="shared" si="63"/>
        <v>#REF!</v>
      </c>
      <c r="Q115" t="e">
        <f>IF(#REF!="","",SUM(#REF!))</f>
        <v>#REF!</v>
      </c>
      <c r="R115" t="e">
        <f t="array" ref="R115">IF(#REF!="","",SUM(Q115:INDEX(Q115:Q321,MATCH(TRUE,INDEX(Q115:Q321="",0),0))))</f>
        <v>#REF!</v>
      </c>
      <c r="S115" t="e">
        <f t="shared" si="64"/>
        <v>#REF!</v>
      </c>
      <c r="U115" t="e">
        <f>IF(#REF!="","",SUM(#REF!))</f>
        <v>#REF!</v>
      </c>
      <c r="V115" t="e">
        <f t="array" ref="V115">IF(#REF!="","",SUM(U115:INDEX(U115:U321,MATCH(TRUE,INDEX(U115:U321="",0),0))))</f>
        <v>#REF!</v>
      </c>
      <c r="W115" t="e">
        <f t="shared" si="65"/>
        <v>#REF!</v>
      </c>
      <c r="Y115" t="e">
        <f>IF(#REF!="","",SUM(#REF!))</f>
        <v>#REF!</v>
      </c>
      <c r="Z115" t="e">
        <f t="array" ref="Z115">IF(#REF!="","",SUM(Y115:INDEX(Y115:Y321,MATCH(TRUE,INDEX(Y115:Y321="",0),0))))</f>
        <v>#REF!</v>
      </c>
      <c r="AA115" t="e">
        <f t="shared" si="66"/>
        <v>#REF!</v>
      </c>
      <c r="AC115" t="e">
        <f>IF(#REF!="","",SUM(#REF!))</f>
        <v>#REF!</v>
      </c>
      <c r="AD115" t="e">
        <f t="array" ref="AD115">IF(#REF!="","",SUM(AC115:INDEX(AC115:AC321,MATCH(TRUE,INDEX(AC115:AC321="",0),0))))</f>
        <v>#REF!</v>
      </c>
      <c r="AE115" t="e">
        <f t="shared" si="67"/>
        <v>#REF!</v>
      </c>
      <c r="AG115" t="e">
        <f>IF(#REF!="","",SUM(#REF!))</f>
        <v>#REF!</v>
      </c>
      <c r="AH115" t="e">
        <f t="array" ref="AH115">IF(#REF!="","",SUM(AG115:INDEX(AG115:AG321,MATCH(TRUE,INDEX(AG115:AG321="",0),0))))</f>
        <v>#REF!</v>
      </c>
      <c r="AI115" t="e">
        <f t="shared" si="68"/>
        <v>#REF!</v>
      </c>
      <c r="AK115" t="e">
        <f>IF(#REF!="","",SUM(#REF!))</f>
        <v>#REF!</v>
      </c>
      <c r="AL115" t="e">
        <f t="array" ref="AL115">IF(#REF!="","",SUM(AK115:INDEX(AK115:AK321,MATCH(TRUE,INDEX(AK115:AK321="",0),0))))</f>
        <v>#REF!</v>
      </c>
      <c r="AM115" t="e">
        <f t="shared" si="69"/>
        <v>#REF!</v>
      </c>
      <c r="AO115" t="e">
        <f>IF(#REF!="","",SUM(#REF!))</f>
        <v>#REF!</v>
      </c>
      <c r="AP115" t="e">
        <f t="array" ref="AP115">IF(#REF!="","",SUM(AO115:INDEX(AO115:AO321,MATCH(TRUE,INDEX(AO115:AO321="",0),0))))</f>
        <v>#REF!</v>
      </c>
      <c r="AQ115" t="e">
        <f t="shared" si="70"/>
        <v>#REF!</v>
      </c>
      <c r="AS115" t="e">
        <f>IF(#REF!="","",SUM(#REF!))</f>
        <v>#REF!</v>
      </c>
      <c r="AT115" t="e">
        <f t="array" ref="AT115">IF(#REF!="","",SUM(AS115:INDEX(AS115:AS321,MATCH(TRUE,INDEX(AS115:AS321="",0),0))))</f>
        <v>#REF!</v>
      </c>
      <c r="AU115" t="e">
        <f t="shared" si="71"/>
        <v>#REF!</v>
      </c>
      <c r="AW115" t="e">
        <f>IF(#REF!="","",SUM(#REF!))</f>
        <v>#REF!</v>
      </c>
      <c r="AX115" t="e">
        <f t="array" ref="AX115">IF(#REF!="","",SUM(AW115:INDEX(AW115:AW321,MATCH(TRUE,INDEX(AW115:AW321="",0),0))))</f>
        <v>#REF!</v>
      </c>
      <c r="AY115" t="e">
        <f t="shared" si="72"/>
        <v>#REF!</v>
      </c>
      <c r="BA115" t="e">
        <f>IF(#REF!="","",SUM(#REF!))</f>
        <v>#REF!</v>
      </c>
      <c r="BB115" t="e">
        <f t="array" ref="BB115">IF(#REF!="","",SUM(BA115:INDEX(BA115:BA321,MATCH(TRUE,INDEX(BA115:BA321="",0),0))))</f>
        <v>#REF!</v>
      </c>
      <c r="BC115" t="e">
        <f t="shared" si="73"/>
        <v>#REF!</v>
      </c>
      <c r="BE115" t="e">
        <f>IF(#REF!="","",SUM(#REF!))</f>
        <v>#REF!</v>
      </c>
      <c r="BF115" t="e">
        <f t="array" ref="BF115">IF(#REF!="","",SUM(BE115:INDEX(BE115:BE321,MATCH(TRUE,INDEX(BE115:BE321="",0),0))))</f>
        <v>#REF!</v>
      </c>
      <c r="BG115" t="e">
        <f t="shared" si="74"/>
        <v>#REF!</v>
      </c>
      <c r="BI115" t="e">
        <f>IF(#REF!="","",SUM(#REF!))</f>
        <v>#REF!</v>
      </c>
      <c r="BJ115" t="e">
        <f t="array" ref="BJ115">IF(#REF!="","",SUM(BI115:INDEX(BI115:BI321,MATCH(TRUE,INDEX(BI115:BI321="",0),0))))</f>
        <v>#REF!</v>
      </c>
      <c r="BK115" t="e">
        <f t="shared" si="75"/>
        <v>#REF!</v>
      </c>
      <c r="BM115" t="e">
        <f>IF(#REF!="","",SUM(#REF!))</f>
        <v>#REF!</v>
      </c>
      <c r="BN115" t="e">
        <f t="array" ref="BN115">IF(#REF!="","",SUM(BM115:INDEX(BM115:BM321,MATCH(TRUE,INDEX(BM115:BM321="",0),0))))</f>
        <v>#REF!</v>
      </c>
      <c r="BO115" t="e">
        <f t="shared" si="76"/>
        <v>#REF!</v>
      </c>
      <c r="BQ115" t="e">
        <f>IF(#REF!="","",SUM(#REF!))</f>
        <v>#REF!</v>
      </c>
      <c r="BR115" t="e">
        <f t="array" ref="BR115">IF(#REF!="","",SUM(BQ115:INDEX(BQ115:BQ321,MATCH(TRUE,INDEX(BQ115:BQ321="",0),0))))</f>
        <v>#REF!</v>
      </c>
      <c r="BS115" t="e">
        <f t="shared" si="77"/>
        <v>#REF!</v>
      </c>
      <c r="BU115" t="e">
        <f>IF(#REF!="","",SUM(#REF!))</f>
        <v>#REF!</v>
      </c>
      <c r="BV115" t="e">
        <f t="array" ref="BV115">IF(#REF!="","",SUM(BU115:INDEX(BU115:BU321,MATCH(TRUE,INDEX(BU115:BU321="",0),0))))</f>
        <v>#REF!</v>
      </c>
      <c r="BW115" t="e">
        <f t="shared" si="78"/>
        <v>#REF!</v>
      </c>
      <c r="BY115" t="e">
        <f>IF(#REF!="","",SUM(#REF!))</f>
        <v>#REF!</v>
      </c>
      <c r="BZ115" t="e">
        <f t="array" ref="BZ115">IF(#REF!="","",SUM(BY115:INDEX(BY115:BY321,MATCH(TRUE,INDEX(BY115:BY321="",0),0))))</f>
        <v>#REF!</v>
      </c>
      <c r="CA115" t="e">
        <f t="shared" si="79"/>
        <v>#REF!</v>
      </c>
      <c r="CC115" t="e">
        <f>IF(#REF!="","",SUM(#REF!))</f>
        <v>#REF!</v>
      </c>
      <c r="CD115" t="e">
        <f t="array" ref="CD115">IF(#REF!="","",SUM(CC115:INDEX(CC115:CC321,MATCH(TRUE,INDEX(CC115:CC321="",0),0))))</f>
        <v>#REF!</v>
      </c>
      <c r="CE115" t="e">
        <f t="shared" si="40"/>
        <v>#REF!</v>
      </c>
      <c r="CF115" t="str">
        <f t="array" ref="CF115">IFERROR(INDEX($CE$2:$CE$208,SMALL(IF(1-($CE$2:$CE$208=""),IF(1-(#REF!:#REF!&lt;&gt;""),ROW($CE$2:$CE$208)-ROW($CE$2)+1)), ROWS(#REF!:#REF!))),"")</f>
        <v/>
      </c>
      <c r="CG115" t="e">
        <f>IF(#REF!="","",SUM(#REF!))</f>
        <v>#REF!</v>
      </c>
      <c r="CH115" t="e">
        <f t="array" ref="CH115">IF(#REF!="","",SUM(CG115:INDEX(CG115:CG321,MATCH(TRUE,INDEX(CG115:CG321="",0),0))))</f>
        <v>#REF!</v>
      </c>
      <c r="CI115" t="e">
        <f t="shared" si="41"/>
        <v>#REF!</v>
      </c>
      <c r="CJ115" t="str">
        <f t="array" ref="CJ115">IFERROR(INDEX($CI$2:$CI$208,SMALL(IF(1-($CI$2:$CI$208=""),IF(1-(#REF!:#REF!&lt;&gt;""),ROW($CI$2:$CI$208)-ROW($CI$2)+1)), ROWS(#REF!:#REF!))),"")</f>
        <v/>
      </c>
      <c r="CK115" t="e">
        <f>IF(#REF!="","",SUM(#REF!))</f>
        <v>#REF!</v>
      </c>
      <c r="CL115" t="e">
        <f t="array" ref="CL115">IF(#REF!="","",SUM(CK115:INDEX(CK115:CK321,MATCH(TRUE,INDEX(CK115:CK321="",0),0))))</f>
        <v>#REF!</v>
      </c>
      <c r="CM115" t="e">
        <f t="shared" si="42"/>
        <v>#REF!</v>
      </c>
      <c r="CN115" t="str">
        <f t="array" ref="CN115">IFERROR(INDEX($CM$2:$CM$208,SMALL(IF(1-($CM$2:$CM$208=""),IF(1-(#REF!:#REF!&lt;&gt;""),ROW($CM$2:$CM$208)-ROW($CM$2)+1)), ROWS(#REF!:#REF!))),"")</f>
        <v/>
      </c>
      <c r="CO115" t="e">
        <f>IF(#REF!="","",SUM(#REF!))</f>
        <v>#REF!</v>
      </c>
      <c r="CP115" t="e">
        <f t="array" ref="CP115">IF(#REF!="","",SUM(CO115:INDEX(CO115:CO321,MATCH(TRUE,INDEX(CO115:CO321="",0),0))))</f>
        <v>#REF!</v>
      </c>
      <c r="CQ115" t="e">
        <f t="shared" si="43"/>
        <v>#REF!</v>
      </c>
      <c r="CR115" t="str">
        <f t="array" ref="CR115">IFERROR(INDEX($CQ$2:$CQ$208,SMALL(IF(1-($CQ$2:$CQ$208=""),IF(1-(#REF!:#REF!&lt;&gt;""),ROW($CQ$2:$CQ$208)-ROW($CQ$2)+1)), ROWS(#REF!:#REF!))),"")</f>
        <v/>
      </c>
      <c r="CS115" t="e">
        <f>IF(#REF!="","",SUM(#REF!))</f>
        <v>#REF!</v>
      </c>
      <c r="CT115" t="e">
        <f t="array" ref="CT115">IF(#REF!="","",SUM(CS115:INDEX(CS115:CS321,MATCH(TRUE,INDEX(CS115:CS321="",0),0))))</f>
        <v>#REF!</v>
      </c>
      <c r="CU115" t="e">
        <f t="shared" si="44"/>
        <v>#REF!</v>
      </c>
      <c r="CV115" t="str">
        <f t="array" ref="CV115">IFERROR(INDEX($CU$2:$CU$208,SMALL(IF(1-($CU$2:$CU$208=""),IF(1-(#REF!:#REF!&lt;&gt;""),ROW($CU$2:$CU$208)-ROW($CU$2)+1)), ROWS(#REF!:#REF!))),"")</f>
        <v/>
      </c>
      <c r="CW115" t="e">
        <f>IF(#REF!="","",SUM(#REF!))</f>
        <v>#REF!</v>
      </c>
      <c r="CX115" t="e">
        <f t="array" ref="CX115">IF(#REF!="","",SUM(CW115:INDEX(CW115:CW321,MATCH(TRUE,INDEX(CW115:CW321="",0),0))))</f>
        <v>#REF!</v>
      </c>
      <c r="CY115" t="e">
        <f t="shared" si="45"/>
        <v>#REF!</v>
      </c>
      <c r="CZ115" t="str">
        <f t="array" ref="CZ115">IFERROR(INDEX($CY$2:$CY$208,SMALL(IF(1-($CY$2:$CY$208=""),IF(1-(#REF!:#REF!&lt;&gt;""),ROW($CY$2:$CY$208)-ROW($CY$2)+1)), ROWS(#REF!:#REF!))),"")</f>
        <v/>
      </c>
      <c r="DA115" t="e">
        <f>IF(#REF!="","",SUM(#REF!))</f>
        <v>#REF!</v>
      </c>
      <c r="DB115" t="e">
        <f t="array" ref="DB115">IF(#REF!="","",SUM(DA115:INDEX(DA115:DA321,MATCH(TRUE,INDEX(DA115:DA321="",0),0))))</f>
        <v>#REF!</v>
      </c>
      <c r="DC115" t="e">
        <f t="shared" si="46"/>
        <v>#REF!</v>
      </c>
      <c r="DD115" t="str">
        <f t="array" ref="DD115">IFERROR(INDEX($DC$2:$DC$208,SMALL(IF(1-($DC$2:$DC$208=""),IF(1-(#REF!:#REF!&lt;&gt;""),ROW($DC$2:$DC$208)-ROW($DC$2)+1)), ROWS(#REF!:#REF!))),"")</f>
        <v/>
      </c>
      <c r="DE115" t="e">
        <f>IF(#REF!="","",SUM(#REF!))</f>
        <v>#REF!</v>
      </c>
      <c r="DF115" t="e">
        <f t="array" ref="DF115">IF(#REF!="","",SUM(DE115:INDEX(DE115:DE321,MATCH(TRUE,INDEX(DE115:DE321="",0),0))))</f>
        <v>#REF!</v>
      </c>
      <c r="DG115" t="e">
        <f t="shared" si="47"/>
        <v>#REF!</v>
      </c>
      <c r="DH115" t="str">
        <f t="array" ref="DH115">IFERROR(INDEX($DG$2:$DG$208,SMALL(IF(1-($DG$2:$DG$208=""),IF(1-(#REF!:#REF!&lt;&gt;""),ROW($DG$2:$DG$208)-ROW($DG$2)+1)), ROWS(#REF!:#REF!))),"")</f>
        <v/>
      </c>
      <c r="DI115" t="e">
        <f>IF(#REF!="","",SUM(#REF!))</f>
        <v>#REF!</v>
      </c>
      <c r="DJ115" t="e">
        <f t="array" ref="DJ115">IF(#REF!="","",SUM(DI115:INDEX(DI115:DI321,MATCH(TRUE,INDEX(DI115:DI321="",0),0))))</f>
        <v>#REF!</v>
      </c>
      <c r="DK115" t="e">
        <f t="shared" si="48"/>
        <v>#REF!</v>
      </c>
      <c r="DL115" t="str">
        <f t="array" ref="DL115">IFERROR(INDEX($DK$2:$DK$208,SMALL(IF(1-($DK$2:$DK$208=""),IF(1-(#REF!:#REF!&lt;&gt;""),ROW($DK$2:$DK$208)-ROW($DK$2)+1)), ROWS(#REF!:#REF!))),"")</f>
        <v/>
      </c>
      <c r="DM115" t="e">
        <f>IF(#REF!="","",SUM(#REF!))</f>
        <v>#REF!</v>
      </c>
      <c r="DN115" t="e">
        <f t="array" ref="DN115">IF(#REF!="","",SUM(DM115:INDEX(DM115:DM321,MATCH(TRUE,INDEX(DM115:DM321="",0),0))))</f>
        <v>#REF!</v>
      </c>
      <c r="DO115" t="e">
        <f t="shared" si="49"/>
        <v>#REF!</v>
      </c>
      <c r="DP115" t="str">
        <f t="array" ref="DP115">IFERROR(INDEX($DO$2:$DO$208,SMALL(IF(1-($DO$2:$DO$208=""),IF(1-(#REF!:#REF!&lt;&gt;""),ROW($DO$2:$DO$208)-ROW($DO$2)+1)), ROWS(#REF!:#REF!))),"")</f>
        <v/>
      </c>
      <c r="DQ115" t="e">
        <f>IF(#REF!="","",SUM(#REF!))</f>
        <v>#REF!</v>
      </c>
      <c r="DR115" t="e">
        <f t="array" ref="DR115">IF(#REF!="","",SUM(DQ115:INDEX(DQ115:DQ321,MATCH(TRUE,INDEX(DQ115:DQ321="",0),0))))</f>
        <v>#REF!</v>
      </c>
      <c r="DS115" t="e">
        <f t="shared" si="50"/>
        <v>#REF!</v>
      </c>
      <c r="DT115" t="str">
        <f t="array" ref="DT115">IFERROR(INDEX($DS$2:$DS$208,SMALL(IF(1-($DS$2:$DS$208=""),IF(1-(#REF!:#REF!&lt;&gt;""),ROW($DS$2:$DS$208)-ROW($DS$2)+1)), ROWS(#REF!:#REF!))),"")</f>
        <v/>
      </c>
      <c r="DU115" t="e">
        <f>IF(#REF!="","",SUM(#REF!))</f>
        <v>#REF!</v>
      </c>
      <c r="DV115" t="e">
        <f t="array" ref="DV115">IF(#REF!="","",SUM(DU115:INDEX(DU115:DU321,MATCH(TRUE,INDEX(DU115:DU321="",0),0))))</f>
        <v>#REF!</v>
      </c>
      <c r="DW115" t="e">
        <f t="shared" si="51"/>
        <v>#REF!</v>
      </c>
      <c r="DX115" t="str">
        <f t="array" ref="DX115">IFERROR(INDEX($DW$2:$DW$208,SMALL(IF(1-($DW$2:$DW$208=""),IF(1-(#REF!:#REF!&lt;&gt;""),ROW($DW$2:$DW$208)-ROW($DW$2)+1)), ROWS(#REF!:#REF!))),"")</f>
        <v/>
      </c>
      <c r="DY115" t="e">
        <f>IF(#REF!="","",SUM(#REF!))</f>
        <v>#REF!</v>
      </c>
      <c r="DZ115" t="e">
        <f t="array" ref="DZ115">IF(#REF!="","",SUM(DY115:INDEX(DY115:DY321,MATCH(TRUE,INDEX(DY115:DY321="",0),0))))</f>
        <v>#REF!</v>
      </c>
      <c r="EA115" t="e">
        <f t="shared" si="52"/>
        <v>#REF!</v>
      </c>
      <c r="EB115" t="str">
        <f t="array" ref="EB115">IFERROR(INDEX($EA$2:$EA$208,SMALL(IF(1-($EA$2:$EA$208=""),IF(1-(#REF!:#REF!&lt;&gt;""),ROW($EA$2:$EA$208)-ROW($EA$2)+1)), ROWS(#REF!:#REF!))),"")</f>
        <v/>
      </c>
      <c r="EC115" t="e">
        <f>IF(#REF!="","",SUM(#REF!))</f>
        <v>#REF!</v>
      </c>
      <c r="ED115" t="e">
        <f t="array" ref="ED115">IF(#REF!="","",SUM(EC115:INDEX(EC115:EC321,MATCH(TRUE,INDEX(EC115:EC321="",0),0))))</f>
        <v>#REF!</v>
      </c>
      <c r="EE115" t="e">
        <f t="shared" si="53"/>
        <v>#REF!</v>
      </c>
      <c r="EF115" t="str">
        <f t="array" ref="EF115">IFERROR(INDEX($EE$2:$EE$208,SMALL(IF(1-($EE$2:$EE$208=""),IF(1-(#REF!:#REF!&lt;&gt;""),ROW($EE$2:$EE$208)-ROW($EE$2)+1)), ROWS(#REF!:#REF!))),"")</f>
        <v/>
      </c>
      <c r="EG115" t="e">
        <f>IF(#REF!="","",SUM(#REF!))</f>
        <v>#REF!</v>
      </c>
      <c r="EH115" t="e">
        <f t="array" ref="EH115">IF(#REF!="","",SUM(EG115:INDEX(EG115:EG321,MATCH(TRUE,INDEX(EG115:EG321="",0),0))))</f>
        <v>#REF!</v>
      </c>
      <c r="EI115" t="e">
        <f t="shared" si="54"/>
        <v>#REF!</v>
      </c>
      <c r="EJ115" t="str">
        <f t="array" ref="EJ115">IFERROR(INDEX($EI$2:$EI$208,SMALL(IF(1-($EI$2:$EI$208=""),IF(1-(#REF!:#REF!&lt;&gt;""),ROW($EI$2:$EI$208)-ROW($EI$2)+1)), ROWS(#REF!:#REF!))),"")</f>
        <v/>
      </c>
      <c r="EK115" t="e">
        <f>IF(#REF!="","",SUM(#REF!))</f>
        <v>#REF!</v>
      </c>
      <c r="EL115" t="e">
        <f t="array" ref="EL115">IF(#REF!="","",SUM(EK115:INDEX(EK115:EK321,MATCH(TRUE,INDEX(EK115:EK321="",0),0))))</f>
        <v>#REF!</v>
      </c>
      <c r="EM115" t="e">
        <f t="shared" si="55"/>
        <v>#REF!</v>
      </c>
      <c r="EN115" t="str">
        <f t="array" ref="EN115">IFERROR(INDEX($EM$2:$EM$208,SMALL(IF(1-($EM$2:$EM$208=""),IF(1-(#REF!:#REF!&lt;&gt;""),ROW($EM$2:$EM$208)-ROW($EM$2)+1)), ROWS(#REF!:#REF!))),"")</f>
        <v/>
      </c>
      <c r="EO115" t="e">
        <f>IF(#REF!="","",SUM(#REF!))</f>
        <v>#REF!</v>
      </c>
      <c r="EP115" t="e">
        <f t="array" ref="EP115">IF(#REF!="","",SUM(EO115:INDEX(EO115:EO321,MATCH(TRUE,INDEX(EO115:EO321="",0),0))))</f>
        <v>#REF!</v>
      </c>
      <c r="EQ115" t="e">
        <f t="shared" si="56"/>
        <v>#REF!</v>
      </c>
      <c r="ER115" t="str">
        <f t="array" ref="ER115">IFERROR(INDEX($EQ$2:$EQ$208,SMALL(IF(1-($EQ$2:$EQ$208=""),IF(1-(#REF!:#REF!&lt;&gt;""),ROW($EQ$2:$EQ$208)-ROW($EQ$2)+1)), ROWS(#REF!:#REF!))),"")</f>
        <v/>
      </c>
      <c r="ES115" t="e">
        <f>IF(#REF!="","",SUM(#REF!))</f>
        <v>#REF!</v>
      </c>
      <c r="ET115" t="e">
        <f t="array" ref="ET115">IF(#REF!="","",SUM(ES115:INDEX(ES115:ES321,MATCH(TRUE,INDEX(ES115:ES321="",0),0))))</f>
        <v>#REF!</v>
      </c>
      <c r="EU115" t="e">
        <f t="shared" si="57"/>
        <v>#REF!</v>
      </c>
      <c r="EV115" t="str">
        <f t="array" ref="EV115">IFERROR(INDEX($EU$2:$EU$208,SMALL(IF(1-($EU$2:$EU$208=""),IF(1-(#REF!:#REF!&lt;&gt;""),ROW($EU$2:$EU$208)-ROW($EU$2)+1)), ROWS(#REF!:#REF!))),"")</f>
        <v/>
      </c>
      <c r="EW115" t="e">
        <f>IF(#REF!="","",SUM(#REF!))</f>
        <v>#REF!</v>
      </c>
      <c r="EX115" t="e">
        <f t="array" ref="EX115">IF(#REF!="","",SUM(EW115:INDEX(EW115:EW321,MATCH(TRUE,INDEX(EW115:EW321="",0),0))))</f>
        <v>#REF!</v>
      </c>
      <c r="EY115" t="e">
        <f t="shared" si="58"/>
        <v>#REF!</v>
      </c>
      <c r="EZ115" t="str">
        <f t="array" ref="EZ115">IFERROR(INDEX($EY$2:$EY$208,SMALL(IF(1-($EY$2:$EY$208=""),IF(1-(#REF!:#REF!&lt;&gt;""),ROW($EY$2:$EY$208)-ROW($EY$2)+1)), ROWS(#REF!:#REF!))),"")</f>
        <v/>
      </c>
      <c r="FA115" t="e">
        <f>IF(#REF!="","",SUM(#REF!))</f>
        <v>#REF!</v>
      </c>
      <c r="FB115" t="e">
        <f t="array" ref="FB115">IF(#REF!="","",SUM(FA115:INDEX(FA115:FA321,MATCH(TRUE,INDEX(FA115:FA321="",0),0))))</f>
        <v>#REF!</v>
      </c>
      <c r="FC115" t="e">
        <f t="shared" si="59"/>
        <v>#REF!</v>
      </c>
      <c r="FD115" t="str">
        <f t="array" ref="FD115">IFERROR(INDEX($FC$2:$FC$208,SMALL(IF(1-($FC$2:$FC$208=""),IF(1-(#REF!:#REF!&lt;&gt;""),ROW($FC$2:$FC$208)-ROW($FC$2)+1)), ROWS(#REF!:#REF!))),"")</f>
        <v/>
      </c>
    </row>
    <row r="116" spans="1:160" x14ac:dyDescent="0.25">
      <c r="A116" t="e">
        <f>IF(#REF!="","",SUM(#REF!))</f>
        <v>#REF!</v>
      </c>
      <c r="B116" t="e">
        <f t="array" ref="B116">IF(#REF!="","",SUM($A116:INDEX(A116:$A$208,MATCH(TRUE,INDEX($A116:$A$208="",0),0))))</f>
        <v>#REF!</v>
      </c>
      <c r="C116" t="e">
        <f t="shared" si="60"/>
        <v>#REF!</v>
      </c>
      <c r="E116" t="e">
        <f>IF(#REF!="","",SUM(#REF!))</f>
        <v>#REF!</v>
      </c>
      <c r="F116" t="e">
        <f t="array" ref="F116">IF(#REF!="","",SUM($E116:INDEX(E116:$E$208,MATCH(TRUE,INDEX($E116:$E$208="",0),0))))</f>
        <v>#REF!</v>
      </c>
      <c r="G116" t="e">
        <f t="shared" si="61"/>
        <v>#REF!</v>
      </c>
      <c r="I116" t="e">
        <f>IF(#REF!="","",SUM(#REF!))</f>
        <v>#REF!</v>
      </c>
      <c r="J116" t="e">
        <f t="array" ref="J116">IF(#REF!="","",SUM(I116:INDEX(I116:I322,MATCH(TRUE,INDEX(I116:I322="",0),0))))</f>
        <v>#REF!</v>
      </c>
      <c r="K116" t="e">
        <f t="shared" si="62"/>
        <v>#REF!</v>
      </c>
      <c r="M116" t="e">
        <f>IF(#REF!="","",SUM(#REF!))</f>
        <v>#REF!</v>
      </c>
      <c r="N116" t="e">
        <f t="array" ref="N116">IF(#REF!="","",SUM(M116:INDEX(M116:M322,MATCH(TRUE,INDEX(M116:M322="",0),0))))</f>
        <v>#REF!</v>
      </c>
      <c r="O116" t="e">
        <f t="shared" si="63"/>
        <v>#REF!</v>
      </c>
      <c r="Q116" t="e">
        <f>IF(#REF!="","",SUM(#REF!))</f>
        <v>#REF!</v>
      </c>
      <c r="R116" t="e">
        <f t="array" ref="R116">IF(#REF!="","",SUM(Q116:INDEX(Q116:Q322,MATCH(TRUE,INDEX(Q116:Q322="",0),0))))</f>
        <v>#REF!</v>
      </c>
      <c r="S116" t="e">
        <f t="shared" si="64"/>
        <v>#REF!</v>
      </c>
      <c r="U116" t="e">
        <f>IF(#REF!="","",SUM(#REF!))</f>
        <v>#REF!</v>
      </c>
      <c r="V116" t="e">
        <f t="array" ref="V116">IF(#REF!="","",SUM(U116:INDEX(U116:U322,MATCH(TRUE,INDEX(U116:U322="",0),0))))</f>
        <v>#REF!</v>
      </c>
      <c r="W116" t="e">
        <f t="shared" si="65"/>
        <v>#REF!</v>
      </c>
      <c r="Y116" t="e">
        <f>IF(#REF!="","",SUM(#REF!))</f>
        <v>#REF!</v>
      </c>
      <c r="Z116" t="e">
        <f t="array" ref="Z116">IF(#REF!="","",SUM(Y116:INDEX(Y116:Y322,MATCH(TRUE,INDEX(Y116:Y322="",0),0))))</f>
        <v>#REF!</v>
      </c>
      <c r="AA116" t="e">
        <f t="shared" si="66"/>
        <v>#REF!</v>
      </c>
      <c r="AC116" t="e">
        <f>IF(#REF!="","",SUM(#REF!))</f>
        <v>#REF!</v>
      </c>
      <c r="AD116" t="e">
        <f t="array" ref="AD116">IF(#REF!="","",SUM(AC116:INDEX(AC116:AC322,MATCH(TRUE,INDEX(AC116:AC322="",0),0))))</f>
        <v>#REF!</v>
      </c>
      <c r="AE116" t="e">
        <f t="shared" si="67"/>
        <v>#REF!</v>
      </c>
      <c r="AG116" t="e">
        <f>IF(#REF!="","",SUM(#REF!))</f>
        <v>#REF!</v>
      </c>
      <c r="AH116" t="e">
        <f t="array" ref="AH116">IF(#REF!="","",SUM(AG116:INDEX(AG116:AG322,MATCH(TRUE,INDEX(AG116:AG322="",0),0))))</f>
        <v>#REF!</v>
      </c>
      <c r="AI116" t="e">
        <f t="shared" si="68"/>
        <v>#REF!</v>
      </c>
      <c r="AK116" t="e">
        <f>IF(#REF!="","",SUM(#REF!))</f>
        <v>#REF!</v>
      </c>
      <c r="AL116" t="e">
        <f t="array" ref="AL116">IF(#REF!="","",SUM(AK116:INDEX(AK116:AK322,MATCH(TRUE,INDEX(AK116:AK322="",0),0))))</f>
        <v>#REF!</v>
      </c>
      <c r="AM116" t="e">
        <f t="shared" si="69"/>
        <v>#REF!</v>
      </c>
      <c r="AO116" t="e">
        <f>IF(#REF!="","",SUM(#REF!))</f>
        <v>#REF!</v>
      </c>
      <c r="AP116" t="e">
        <f t="array" ref="AP116">IF(#REF!="","",SUM(AO116:INDEX(AO116:AO322,MATCH(TRUE,INDEX(AO116:AO322="",0),0))))</f>
        <v>#REF!</v>
      </c>
      <c r="AQ116" t="e">
        <f t="shared" si="70"/>
        <v>#REF!</v>
      </c>
      <c r="AS116" t="e">
        <f>IF(#REF!="","",SUM(#REF!))</f>
        <v>#REF!</v>
      </c>
      <c r="AT116" t="e">
        <f t="array" ref="AT116">IF(#REF!="","",SUM(AS116:INDEX(AS116:AS322,MATCH(TRUE,INDEX(AS116:AS322="",0),0))))</f>
        <v>#REF!</v>
      </c>
      <c r="AU116" t="e">
        <f t="shared" si="71"/>
        <v>#REF!</v>
      </c>
      <c r="AW116" t="e">
        <f>IF(#REF!="","",SUM(#REF!))</f>
        <v>#REF!</v>
      </c>
      <c r="AX116" t="e">
        <f t="array" ref="AX116">IF(#REF!="","",SUM(AW116:INDEX(AW116:AW322,MATCH(TRUE,INDEX(AW116:AW322="",0),0))))</f>
        <v>#REF!</v>
      </c>
      <c r="AY116" t="e">
        <f t="shared" si="72"/>
        <v>#REF!</v>
      </c>
      <c r="BA116" t="e">
        <f>IF(#REF!="","",SUM(#REF!))</f>
        <v>#REF!</v>
      </c>
      <c r="BB116" t="e">
        <f t="array" ref="BB116">IF(#REF!="","",SUM(BA116:INDEX(BA116:BA322,MATCH(TRUE,INDEX(BA116:BA322="",0),0))))</f>
        <v>#REF!</v>
      </c>
      <c r="BC116" t="e">
        <f t="shared" si="73"/>
        <v>#REF!</v>
      </c>
      <c r="BE116" t="e">
        <f>IF(#REF!="","",SUM(#REF!))</f>
        <v>#REF!</v>
      </c>
      <c r="BF116" t="e">
        <f t="array" ref="BF116">IF(#REF!="","",SUM(BE116:INDEX(BE116:BE322,MATCH(TRUE,INDEX(BE116:BE322="",0),0))))</f>
        <v>#REF!</v>
      </c>
      <c r="BG116" t="e">
        <f t="shared" si="74"/>
        <v>#REF!</v>
      </c>
      <c r="BI116" t="e">
        <f>IF(#REF!="","",SUM(#REF!))</f>
        <v>#REF!</v>
      </c>
      <c r="BJ116" t="e">
        <f t="array" ref="BJ116">IF(#REF!="","",SUM(BI116:INDEX(BI116:BI322,MATCH(TRUE,INDEX(BI116:BI322="",0),0))))</f>
        <v>#REF!</v>
      </c>
      <c r="BK116" t="e">
        <f t="shared" si="75"/>
        <v>#REF!</v>
      </c>
      <c r="BM116" t="e">
        <f>IF(#REF!="","",SUM(#REF!))</f>
        <v>#REF!</v>
      </c>
      <c r="BN116" t="e">
        <f t="array" ref="BN116">IF(#REF!="","",SUM(BM116:INDEX(BM116:BM322,MATCH(TRUE,INDEX(BM116:BM322="",0),0))))</f>
        <v>#REF!</v>
      </c>
      <c r="BO116" t="e">
        <f t="shared" si="76"/>
        <v>#REF!</v>
      </c>
      <c r="BQ116" t="e">
        <f>IF(#REF!="","",SUM(#REF!))</f>
        <v>#REF!</v>
      </c>
      <c r="BR116" t="e">
        <f t="array" ref="BR116">IF(#REF!="","",SUM(BQ116:INDEX(BQ116:BQ322,MATCH(TRUE,INDEX(BQ116:BQ322="",0),0))))</f>
        <v>#REF!</v>
      </c>
      <c r="BS116" t="e">
        <f t="shared" si="77"/>
        <v>#REF!</v>
      </c>
      <c r="BU116" t="e">
        <f>IF(#REF!="","",SUM(#REF!))</f>
        <v>#REF!</v>
      </c>
      <c r="BV116" t="e">
        <f t="array" ref="BV116">IF(#REF!="","",SUM(BU116:INDEX(BU116:BU322,MATCH(TRUE,INDEX(BU116:BU322="",0),0))))</f>
        <v>#REF!</v>
      </c>
      <c r="BW116" t="e">
        <f t="shared" si="78"/>
        <v>#REF!</v>
      </c>
      <c r="BY116" t="e">
        <f>IF(#REF!="","",SUM(#REF!))</f>
        <v>#REF!</v>
      </c>
      <c r="BZ116" t="e">
        <f t="array" ref="BZ116">IF(#REF!="","",SUM(BY116:INDEX(BY116:BY322,MATCH(TRUE,INDEX(BY116:BY322="",0),0))))</f>
        <v>#REF!</v>
      </c>
      <c r="CA116" t="e">
        <f t="shared" si="79"/>
        <v>#REF!</v>
      </c>
      <c r="CC116" t="e">
        <f>IF(#REF!="","",SUM(#REF!))</f>
        <v>#REF!</v>
      </c>
      <c r="CD116" t="e">
        <f t="array" ref="CD116">IF(#REF!="","",SUM(CC116:INDEX(CC116:CC322,MATCH(TRUE,INDEX(CC116:CC322="",0),0))))</f>
        <v>#REF!</v>
      </c>
      <c r="CE116" t="e">
        <f t="shared" si="40"/>
        <v>#REF!</v>
      </c>
      <c r="CF116" t="str">
        <f t="array" ref="CF116">IFERROR(INDEX($CE$2:$CE$208,SMALL(IF(1-($CE$2:$CE$208=""),IF(1-(#REF!:#REF!&lt;&gt;""),ROW($CE$2:$CE$208)-ROW($CE$2)+1)), ROWS(#REF!:#REF!))),"")</f>
        <v/>
      </c>
      <c r="CG116" t="e">
        <f>IF(#REF!="","",SUM(#REF!))</f>
        <v>#REF!</v>
      </c>
      <c r="CH116" t="e">
        <f t="array" ref="CH116">IF(#REF!="","",SUM(CG116:INDEX(CG116:CG322,MATCH(TRUE,INDEX(CG116:CG322="",0),0))))</f>
        <v>#REF!</v>
      </c>
      <c r="CI116" t="e">
        <f t="shared" si="41"/>
        <v>#REF!</v>
      </c>
      <c r="CJ116" t="str">
        <f t="array" ref="CJ116">IFERROR(INDEX($CI$2:$CI$208,SMALL(IF(1-($CI$2:$CI$208=""),IF(1-(#REF!:#REF!&lt;&gt;""),ROW($CI$2:$CI$208)-ROW($CI$2)+1)), ROWS(#REF!:#REF!))),"")</f>
        <v/>
      </c>
      <c r="CK116" t="e">
        <f>IF(#REF!="","",SUM(#REF!))</f>
        <v>#REF!</v>
      </c>
      <c r="CL116" t="e">
        <f t="array" ref="CL116">IF(#REF!="","",SUM(CK116:INDEX(CK116:CK322,MATCH(TRUE,INDEX(CK116:CK322="",0),0))))</f>
        <v>#REF!</v>
      </c>
      <c r="CM116" t="e">
        <f t="shared" si="42"/>
        <v>#REF!</v>
      </c>
      <c r="CN116" t="str">
        <f t="array" ref="CN116">IFERROR(INDEX($CM$2:$CM$208,SMALL(IF(1-($CM$2:$CM$208=""),IF(1-(#REF!:#REF!&lt;&gt;""),ROW($CM$2:$CM$208)-ROW($CM$2)+1)), ROWS(#REF!:#REF!))),"")</f>
        <v/>
      </c>
      <c r="CO116" t="e">
        <f>IF(#REF!="","",SUM(#REF!))</f>
        <v>#REF!</v>
      </c>
      <c r="CP116" t="e">
        <f t="array" ref="CP116">IF(#REF!="","",SUM(CO116:INDEX(CO116:CO322,MATCH(TRUE,INDEX(CO116:CO322="",0),0))))</f>
        <v>#REF!</v>
      </c>
      <c r="CQ116" t="e">
        <f t="shared" si="43"/>
        <v>#REF!</v>
      </c>
      <c r="CR116" t="str">
        <f t="array" ref="CR116">IFERROR(INDEX($CQ$2:$CQ$208,SMALL(IF(1-($CQ$2:$CQ$208=""),IF(1-(#REF!:#REF!&lt;&gt;""),ROW($CQ$2:$CQ$208)-ROW($CQ$2)+1)), ROWS(#REF!:#REF!))),"")</f>
        <v/>
      </c>
      <c r="CS116" t="e">
        <f>IF(#REF!="","",SUM(#REF!))</f>
        <v>#REF!</v>
      </c>
      <c r="CT116" t="e">
        <f t="array" ref="CT116">IF(#REF!="","",SUM(CS116:INDEX(CS116:CS322,MATCH(TRUE,INDEX(CS116:CS322="",0),0))))</f>
        <v>#REF!</v>
      </c>
      <c r="CU116" t="e">
        <f t="shared" si="44"/>
        <v>#REF!</v>
      </c>
      <c r="CV116" t="str">
        <f t="array" ref="CV116">IFERROR(INDEX($CU$2:$CU$208,SMALL(IF(1-($CU$2:$CU$208=""),IF(1-(#REF!:#REF!&lt;&gt;""),ROW($CU$2:$CU$208)-ROW($CU$2)+1)), ROWS(#REF!:#REF!))),"")</f>
        <v/>
      </c>
      <c r="CW116" t="e">
        <f>IF(#REF!="","",SUM(#REF!))</f>
        <v>#REF!</v>
      </c>
      <c r="CX116" t="e">
        <f t="array" ref="CX116">IF(#REF!="","",SUM(CW116:INDEX(CW116:CW322,MATCH(TRUE,INDEX(CW116:CW322="",0),0))))</f>
        <v>#REF!</v>
      </c>
      <c r="CY116" t="e">
        <f t="shared" si="45"/>
        <v>#REF!</v>
      </c>
      <c r="CZ116" t="str">
        <f t="array" ref="CZ116">IFERROR(INDEX($CY$2:$CY$208,SMALL(IF(1-($CY$2:$CY$208=""),IF(1-(#REF!:#REF!&lt;&gt;""),ROW($CY$2:$CY$208)-ROW($CY$2)+1)), ROWS(#REF!:#REF!))),"")</f>
        <v/>
      </c>
      <c r="DA116" t="e">
        <f>IF(#REF!="","",SUM(#REF!))</f>
        <v>#REF!</v>
      </c>
      <c r="DB116" t="e">
        <f t="array" ref="DB116">IF(#REF!="","",SUM(DA116:INDEX(DA116:DA322,MATCH(TRUE,INDEX(DA116:DA322="",0),0))))</f>
        <v>#REF!</v>
      </c>
      <c r="DC116" t="e">
        <f t="shared" si="46"/>
        <v>#REF!</v>
      </c>
      <c r="DD116" t="str">
        <f t="array" ref="DD116">IFERROR(INDEX($DC$2:$DC$208,SMALL(IF(1-($DC$2:$DC$208=""),IF(1-(#REF!:#REF!&lt;&gt;""),ROW($DC$2:$DC$208)-ROW($DC$2)+1)), ROWS(#REF!:#REF!))),"")</f>
        <v/>
      </c>
      <c r="DE116" t="e">
        <f>IF(#REF!="","",SUM(#REF!))</f>
        <v>#REF!</v>
      </c>
      <c r="DF116" t="e">
        <f t="array" ref="DF116">IF(#REF!="","",SUM(DE116:INDEX(DE116:DE322,MATCH(TRUE,INDEX(DE116:DE322="",0),0))))</f>
        <v>#REF!</v>
      </c>
      <c r="DG116" t="e">
        <f t="shared" si="47"/>
        <v>#REF!</v>
      </c>
      <c r="DH116" t="str">
        <f t="array" ref="DH116">IFERROR(INDEX($DG$2:$DG$208,SMALL(IF(1-($DG$2:$DG$208=""),IF(1-(#REF!:#REF!&lt;&gt;""),ROW($DG$2:$DG$208)-ROW($DG$2)+1)), ROWS(#REF!:#REF!))),"")</f>
        <v/>
      </c>
      <c r="DI116" t="e">
        <f>IF(#REF!="","",SUM(#REF!))</f>
        <v>#REF!</v>
      </c>
      <c r="DJ116" t="e">
        <f t="array" ref="DJ116">IF(#REF!="","",SUM(DI116:INDEX(DI116:DI322,MATCH(TRUE,INDEX(DI116:DI322="",0),0))))</f>
        <v>#REF!</v>
      </c>
      <c r="DK116" t="e">
        <f t="shared" si="48"/>
        <v>#REF!</v>
      </c>
      <c r="DL116" t="str">
        <f t="array" ref="DL116">IFERROR(INDEX($DK$2:$DK$208,SMALL(IF(1-($DK$2:$DK$208=""),IF(1-(#REF!:#REF!&lt;&gt;""),ROW($DK$2:$DK$208)-ROW($DK$2)+1)), ROWS(#REF!:#REF!))),"")</f>
        <v/>
      </c>
      <c r="DM116" t="e">
        <f>IF(#REF!="","",SUM(#REF!))</f>
        <v>#REF!</v>
      </c>
      <c r="DN116" t="e">
        <f t="array" ref="DN116">IF(#REF!="","",SUM(DM116:INDEX(DM116:DM322,MATCH(TRUE,INDEX(DM116:DM322="",0),0))))</f>
        <v>#REF!</v>
      </c>
      <c r="DO116" t="e">
        <f t="shared" si="49"/>
        <v>#REF!</v>
      </c>
      <c r="DP116" t="str">
        <f t="array" ref="DP116">IFERROR(INDEX($DO$2:$DO$208,SMALL(IF(1-($DO$2:$DO$208=""),IF(1-(#REF!:#REF!&lt;&gt;""),ROW($DO$2:$DO$208)-ROW($DO$2)+1)), ROWS(#REF!:#REF!))),"")</f>
        <v/>
      </c>
      <c r="DQ116" t="e">
        <f>IF(#REF!="","",SUM(#REF!))</f>
        <v>#REF!</v>
      </c>
      <c r="DR116" t="e">
        <f t="array" ref="DR116">IF(#REF!="","",SUM(DQ116:INDEX(DQ116:DQ322,MATCH(TRUE,INDEX(DQ116:DQ322="",0),0))))</f>
        <v>#REF!</v>
      </c>
      <c r="DS116" t="e">
        <f t="shared" si="50"/>
        <v>#REF!</v>
      </c>
      <c r="DT116" t="str">
        <f t="array" ref="DT116">IFERROR(INDEX($DS$2:$DS$208,SMALL(IF(1-($DS$2:$DS$208=""),IF(1-(#REF!:#REF!&lt;&gt;""),ROW($DS$2:$DS$208)-ROW($DS$2)+1)), ROWS(#REF!:#REF!))),"")</f>
        <v/>
      </c>
      <c r="DU116" t="e">
        <f>IF(#REF!="","",SUM(#REF!))</f>
        <v>#REF!</v>
      </c>
      <c r="DV116" t="e">
        <f t="array" ref="DV116">IF(#REF!="","",SUM(DU116:INDEX(DU116:DU322,MATCH(TRUE,INDEX(DU116:DU322="",0),0))))</f>
        <v>#REF!</v>
      </c>
      <c r="DW116" t="e">
        <f t="shared" si="51"/>
        <v>#REF!</v>
      </c>
      <c r="DX116" t="str">
        <f t="array" ref="DX116">IFERROR(INDEX($DW$2:$DW$208,SMALL(IF(1-($DW$2:$DW$208=""),IF(1-(#REF!:#REF!&lt;&gt;""),ROW($DW$2:$DW$208)-ROW($DW$2)+1)), ROWS(#REF!:#REF!))),"")</f>
        <v/>
      </c>
      <c r="DY116" t="e">
        <f>IF(#REF!="","",SUM(#REF!))</f>
        <v>#REF!</v>
      </c>
      <c r="DZ116" t="e">
        <f t="array" ref="DZ116">IF(#REF!="","",SUM(DY116:INDEX(DY116:DY322,MATCH(TRUE,INDEX(DY116:DY322="",0),0))))</f>
        <v>#REF!</v>
      </c>
      <c r="EA116" t="e">
        <f t="shared" si="52"/>
        <v>#REF!</v>
      </c>
      <c r="EB116" t="str">
        <f t="array" ref="EB116">IFERROR(INDEX($EA$2:$EA$208,SMALL(IF(1-($EA$2:$EA$208=""),IF(1-(#REF!:#REF!&lt;&gt;""),ROW($EA$2:$EA$208)-ROW($EA$2)+1)), ROWS(#REF!:#REF!))),"")</f>
        <v/>
      </c>
      <c r="EC116" t="e">
        <f>IF(#REF!="","",SUM(#REF!))</f>
        <v>#REF!</v>
      </c>
      <c r="ED116" t="e">
        <f t="array" ref="ED116">IF(#REF!="","",SUM(EC116:INDEX(EC116:EC322,MATCH(TRUE,INDEX(EC116:EC322="",0),0))))</f>
        <v>#REF!</v>
      </c>
      <c r="EE116" t="e">
        <f t="shared" si="53"/>
        <v>#REF!</v>
      </c>
      <c r="EF116" t="str">
        <f t="array" ref="EF116">IFERROR(INDEX($EE$2:$EE$208,SMALL(IF(1-($EE$2:$EE$208=""),IF(1-(#REF!:#REF!&lt;&gt;""),ROW($EE$2:$EE$208)-ROW($EE$2)+1)), ROWS(#REF!:#REF!))),"")</f>
        <v/>
      </c>
      <c r="EG116" t="e">
        <f>IF(#REF!="","",SUM(#REF!))</f>
        <v>#REF!</v>
      </c>
      <c r="EH116" t="e">
        <f t="array" ref="EH116">IF(#REF!="","",SUM(EG116:INDEX(EG116:EG322,MATCH(TRUE,INDEX(EG116:EG322="",0),0))))</f>
        <v>#REF!</v>
      </c>
      <c r="EI116" t="e">
        <f t="shared" si="54"/>
        <v>#REF!</v>
      </c>
      <c r="EJ116" t="str">
        <f t="array" ref="EJ116">IFERROR(INDEX($EI$2:$EI$208,SMALL(IF(1-($EI$2:$EI$208=""),IF(1-(#REF!:#REF!&lt;&gt;""),ROW($EI$2:$EI$208)-ROW($EI$2)+1)), ROWS(#REF!:#REF!))),"")</f>
        <v/>
      </c>
      <c r="EK116" t="e">
        <f>IF(#REF!="","",SUM(#REF!))</f>
        <v>#REF!</v>
      </c>
      <c r="EL116" t="e">
        <f t="array" ref="EL116">IF(#REF!="","",SUM(EK116:INDEX(EK116:EK322,MATCH(TRUE,INDEX(EK116:EK322="",0),0))))</f>
        <v>#REF!</v>
      </c>
      <c r="EM116" t="e">
        <f t="shared" si="55"/>
        <v>#REF!</v>
      </c>
      <c r="EN116" t="str">
        <f t="array" ref="EN116">IFERROR(INDEX($EM$2:$EM$208,SMALL(IF(1-($EM$2:$EM$208=""),IF(1-(#REF!:#REF!&lt;&gt;""),ROW($EM$2:$EM$208)-ROW($EM$2)+1)), ROWS(#REF!:#REF!))),"")</f>
        <v/>
      </c>
      <c r="EO116" t="e">
        <f>IF(#REF!="","",SUM(#REF!))</f>
        <v>#REF!</v>
      </c>
      <c r="EP116" t="e">
        <f t="array" ref="EP116">IF(#REF!="","",SUM(EO116:INDEX(EO116:EO322,MATCH(TRUE,INDEX(EO116:EO322="",0),0))))</f>
        <v>#REF!</v>
      </c>
      <c r="EQ116" t="e">
        <f t="shared" si="56"/>
        <v>#REF!</v>
      </c>
      <c r="ER116" t="str">
        <f t="array" ref="ER116">IFERROR(INDEX($EQ$2:$EQ$208,SMALL(IF(1-($EQ$2:$EQ$208=""),IF(1-(#REF!:#REF!&lt;&gt;""),ROW($EQ$2:$EQ$208)-ROW($EQ$2)+1)), ROWS(#REF!:#REF!))),"")</f>
        <v/>
      </c>
      <c r="ES116" t="e">
        <f>IF(#REF!="","",SUM(#REF!))</f>
        <v>#REF!</v>
      </c>
      <c r="ET116" t="e">
        <f t="array" ref="ET116">IF(#REF!="","",SUM(ES116:INDEX(ES116:ES322,MATCH(TRUE,INDEX(ES116:ES322="",0),0))))</f>
        <v>#REF!</v>
      </c>
      <c r="EU116" t="e">
        <f t="shared" si="57"/>
        <v>#REF!</v>
      </c>
      <c r="EV116" t="str">
        <f t="array" ref="EV116">IFERROR(INDEX($EU$2:$EU$208,SMALL(IF(1-($EU$2:$EU$208=""),IF(1-(#REF!:#REF!&lt;&gt;""),ROW($EU$2:$EU$208)-ROW($EU$2)+1)), ROWS(#REF!:#REF!))),"")</f>
        <v/>
      </c>
      <c r="EW116" t="e">
        <f>IF(#REF!="","",SUM(#REF!))</f>
        <v>#REF!</v>
      </c>
      <c r="EX116" t="e">
        <f t="array" ref="EX116">IF(#REF!="","",SUM(EW116:INDEX(EW116:EW322,MATCH(TRUE,INDEX(EW116:EW322="",0),0))))</f>
        <v>#REF!</v>
      </c>
      <c r="EY116" t="e">
        <f t="shared" si="58"/>
        <v>#REF!</v>
      </c>
      <c r="EZ116" t="str">
        <f t="array" ref="EZ116">IFERROR(INDEX($EY$2:$EY$208,SMALL(IF(1-($EY$2:$EY$208=""),IF(1-(#REF!:#REF!&lt;&gt;""),ROW($EY$2:$EY$208)-ROW($EY$2)+1)), ROWS(#REF!:#REF!))),"")</f>
        <v/>
      </c>
      <c r="FA116" t="e">
        <f>IF(#REF!="","",SUM(#REF!))</f>
        <v>#REF!</v>
      </c>
      <c r="FB116" t="e">
        <f t="array" ref="FB116">IF(#REF!="","",SUM(FA116:INDEX(FA116:FA322,MATCH(TRUE,INDEX(FA116:FA322="",0),0))))</f>
        <v>#REF!</v>
      </c>
      <c r="FC116" t="e">
        <f t="shared" si="59"/>
        <v>#REF!</v>
      </c>
      <c r="FD116" t="str">
        <f t="array" ref="FD116">IFERROR(INDEX($FC$2:$FC$208,SMALL(IF(1-($FC$2:$FC$208=""),IF(1-(#REF!:#REF!&lt;&gt;""),ROW($FC$2:$FC$208)-ROW($FC$2)+1)), ROWS(#REF!:#REF!))),"")</f>
        <v/>
      </c>
    </row>
    <row r="117" spans="1:160" x14ac:dyDescent="0.25">
      <c r="A117" t="e">
        <f>IF(#REF!="","",SUM(#REF!))</f>
        <v>#REF!</v>
      </c>
      <c r="B117" t="e">
        <f t="array" ref="B117">IF(#REF!="","",SUM($A117:INDEX(A117:$A$208,MATCH(TRUE,INDEX($A117:$A$208="",0),0))))</f>
        <v>#REF!</v>
      </c>
      <c r="C117" t="e">
        <f t="shared" si="60"/>
        <v>#REF!</v>
      </c>
      <c r="E117" t="e">
        <f>IF(#REF!="","",SUM(#REF!))</f>
        <v>#REF!</v>
      </c>
      <c r="F117" t="e">
        <f t="array" ref="F117">IF(#REF!="","",SUM($E117:INDEX(E117:$E$208,MATCH(TRUE,INDEX($E117:$E$208="",0),0))))</f>
        <v>#REF!</v>
      </c>
      <c r="G117" t="e">
        <f t="shared" si="61"/>
        <v>#REF!</v>
      </c>
      <c r="I117" t="e">
        <f>IF(#REF!="","",SUM(#REF!))</f>
        <v>#REF!</v>
      </c>
      <c r="J117" t="e">
        <f t="array" ref="J117">IF(#REF!="","",SUM(I117:INDEX(I117:I323,MATCH(TRUE,INDEX(I117:I323="",0),0))))</f>
        <v>#REF!</v>
      </c>
      <c r="K117" t="e">
        <f t="shared" si="62"/>
        <v>#REF!</v>
      </c>
      <c r="M117" t="e">
        <f>IF(#REF!="","",SUM(#REF!))</f>
        <v>#REF!</v>
      </c>
      <c r="N117" t="e">
        <f t="array" ref="N117">IF(#REF!="","",SUM(M117:INDEX(M117:M323,MATCH(TRUE,INDEX(M117:M323="",0),0))))</f>
        <v>#REF!</v>
      </c>
      <c r="O117" t="e">
        <f t="shared" si="63"/>
        <v>#REF!</v>
      </c>
      <c r="Q117" t="e">
        <f>IF(#REF!="","",SUM(#REF!))</f>
        <v>#REF!</v>
      </c>
      <c r="R117" t="e">
        <f t="array" ref="R117">IF(#REF!="","",SUM(Q117:INDEX(Q117:Q323,MATCH(TRUE,INDEX(Q117:Q323="",0),0))))</f>
        <v>#REF!</v>
      </c>
      <c r="S117" t="e">
        <f t="shared" si="64"/>
        <v>#REF!</v>
      </c>
      <c r="U117" t="e">
        <f>IF(#REF!="","",SUM(#REF!))</f>
        <v>#REF!</v>
      </c>
      <c r="V117" t="e">
        <f t="array" ref="V117">IF(#REF!="","",SUM(U117:INDEX(U117:U323,MATCH(TRUE,INDEX(U117:U323="",0),0))))</f>
        <v>#REF!</v>
      </c>
      <c r="W117" t="e">
        <f t="shared" si="65"/>
        <v>#REF!</v>
      </c>
      <c r="Y117" t="e">
        <f>IF(#REF!="","",SUM(#REF!))</f>
        <v>#REF!</v>
      </c>
      <c r="Z117" t="e">
        <f t="array" ref="Z117">IF(#REF!="","",SUM(Y117:INDEX(Y117:Y323,MATCH(TRUE,INDEX(Y117:Y323="",0),0))))</f>
        <v>#REF!</v>
      </c>
      <c r="AA117" t="e">
        <f t="shared" si="66"/>
        <v>#REF!</v>
      </c>
      <c r="AC117" t="e">
        <f>IF(#REF!="","",SUM(#REF!))</f>
        <v>#REF!</v>
      </c>
      <c r="AD117" t="e">
        <f t="array" ref="AD117">IF(#REF!="","",SUM(AC117:INDEX(AC117:AC323,MATCH(TRUE,INDEX(AC117:AC323="",0),0))))</f>
        <v>#REF!</v>
      </c>
      <c r="AE117" t="e">
        <f t="shared" si="67"/>
        <v>#REF!</v>
      </c>
      <c r="AG117" t="e">
        <f>IF(#REF!="","",SUM(#REF!))</f>
        <v>#REF!</v>
      </c>
      <c r="AH117" t="e">
        <f t="array" ref="AH117">IF(#REF!="","",SUM(AG117:INDEX(AG117:AG323,MATCH(TRUE,INDEX(AG117:AG323="",0),0))))</f>
        <v>#REF!</v>
      </c>
      <c r="AI117" t="e">
        <f t="shared" si="68"/>
        <v>#REF!</v>
      </c>
      <c r="AK117" t="e">
        <f>IF(#REF!="","",SUM(#REF!))</f>
        <v>#REF!</v>
      </c>
      <c r="AL117" t="e">
        <f t="array" ref="AL117">IF(#REF!="","",SUM(AK117:INDEX(AK117:AK323,MATCH(TRUE,INDEX(AK117:AK323="",0),0))))</f>
        <v>#REF!</v>
      </c>
      <c r="AM117" t="e">
        <f t="shared" si="69"/>
        <v>#REF!</v>
      </c>
      <c r="AO117" t="e">
        <f>IF(#REF!="","",SUM(#REF!))</f>
        <v>#REF!</v>
      </c>
      <c r="AP117" t="e">
        <f t="array" ref="AP117">IF(#REF!="","",SUM(AO117:INDEX(AO117:AO323,MATCH(TRUE,INDEX(AO117:AO323="",0),0))))</f>
        <v>#REF!</v>
      </c>
      <c r="AQ117" t="e">
        <f t="shared" si="70"/>
        <v>#REF!</v>
      </c>
      <c r="AS117" t="e">
        <f>IF(#REF!="","",SUM(#REF!))</f>
        <v>#REF!</v>
      </c>
      <c r="AT117" t="e">
        <f t="array" ref="AT117">IF(#REF!="","",SUM(AS117:INDEX(AS117:AS323,MATCH(TRUE,INDEX(AS117:AS323="",0),0))))</f>
        <v>#REF!</v>
      </c>
      <c r="AU117" t="e">
        <f t="shared" si="71"/>
        <v>#REF!</v>
      </c>
      <c r="AW117" t="e">
        <f>IF(#REF!="","",SUM(#REF!))</f>
        <v>#REF!</v>
      </c>
      <c r="AX117" t="e">
        <f t="array" ref="AX117">IF(#REF!="","",SUM(AW117:INDEX(AW117:AW323,MATCH(TRUE,INDEX(AW117:AW323="",0),0))))</f>
        <v>#REF!</v>
      </c>
      <c r="AY117" t="e">
        <f t="shared" si="72"/>
        <v>#REF!</v>
      </c>
      <c r="BA117" t="e">
        <f>IF(#REF!="","",SUM(#REF!))</f>
        <v>#REF!</v>
      </c>
      <c r="BB117" t="e">
        <f t="array" ref="BB117">IF(#REF!="","",SUM(BA117:INDEX(BA117:BA323,MATCH(TRUE,INDEX(BA117:BA323="",0),0))))</f>
        <v>#REF!</v>
      </c>
      <c r="BC117" t="e">
        <f t="shared" si="73"/>
        <v>#REF!</v>
      </c>
      <c r="BE117" t="e">
        <f>IF(#REF!="","",SUM(#REF!))</f>
        <v>#REF!</v>
      </c>
      <c r="BF117" t="e">
        <f t="array" ref="BF117">IF(#REF!="","",SUM(BE117:INDEX(BE117:BE323,MATCH(TRUE,INDEX(BE117:BE323="",0),0))))</f>
        <v>#REF!</v>
      </c>
      <c r="BG117" t="e">
        <f t="shared" si="74"/>
        <v>#REF!</v>
      </c>
      <c r="BI117" t="e">
        <f>IF(#REF!="","",SUM(#REF!))</f>
        <v>#REF!</v>
      </c>
      <c r="BJ117" t="e">
        <f t="array" ref="BJ117">IF(#REF!="","",SUM(BI117:INDEX(BI117:BI323,MATCH(TRUE,INDEX(BI117:BI323="",0),0))))</f>
        <v>#REF!</v>
      </c>
      <c r="BK117" t="e">
        <f t="shared" si="75"/>
        <v>#REF!</v>
      </c>
      <c r="BM117" t="e">
        <f>IF(#REF!="","",SUM(#REF!))</f>
        <v>#REF!</v>
      </c>
      <c r="BN117" t="e">
        <f t="array" ref="BN117">IF(#REF!="","",SUM(BM117:INDEX(BM117:BM323,MATCH(TRUE,INDEX(BM117:BM323="",0),0))))</f>
        <v>#REF!</v>
      </c>
      <c r="BO117" t="e">
        <f t="shared" si="76"/>
        <v>#REF!</v>
      </c>
      <c r="BQ117" t="e">
        <f>IF(#REF!="","",SUM(#REF!))</f>
        <v>#REF!</v>
      </c>
      <c r="BR117" t="e">
        <f t="array" ref="BR117">IF(#REF!="","",SUM(BQ117:INDEX(BQ117:BQ323,MATCH(TRUE,INDEX(BQ117:BQ323="",0),0))))</f>
        <v>#REF!</v>
      </c>
      <c r="BS117" t="e">
        <f t="shared" si="77"/>
        <v>#REF!</v>
      </c>
      <c r="BU117" t="e">
        <f>IF(#REF!="","",SUM(#REF!))</f>
        <v>#REF!</v>
      </c>
      <c r="BV117" t="e">
        <f t="array" ref="BV117">IF(#REF!="","",SUM(BU117:INDEX(BU117:BU323,MATCH(TRUE,INDEX(BU117:BU323="",0),0))))</f>
        <v>#REF!</v>
      </c>
      <c r="BW117" t="e">
        <f t="shared" si="78"/>
        <v>#REF!</v>
      </c>
      <c r="BY117" t="e">
        <f>IF(#REF!="","",SUM(#REF!))</f>
        <v>#REF!</v>
      </c>
      <c r="BZ117" t="e">
        <f t="array" ref="BZ117">IF(#REF!="","",SUM(BY117:INDEX(BY117:BY323,MATCH(TRUE,INDEX(BY117:BY323="",0),0))))</f>
        <v>#REF!</v>
      </c>
      <c r="CA117" t="e">
        <f t="shared" si="79"/>
        <v>#REF!</v>
      </c>
      <c r="CC117" t="e">
        <f>IF(#REF!="","",SUM(#REF!))</f>
        <v>#REF!</v>
      </c>
      <c r="CD117" t="e">
        <f t="array" ref="CD117">IF(#REF!="","",SUM(CC117:INDEX(CC117:CC323,MATCH(TRUE,INDEX(CC117:CC323="",0),0))))</f>
        <v>#REF!</v>
      </c>
      <c r="CE117" t="e">
        <f t="shared" si="40"/>
        <v>#REF!</v>
      </c>
      <c r="CF117" t="str">
        <f t="array" ref="CF117">IFERROR(INDEX($CE$2:$CE$208,SMALL(IF(1-($CE$2:$CE$208=""),IF(1-(#REF!:#REF!&lt;&gt;""),ROW($CE$2:$CE$208)-ROW($CE$2)+1)), ROWS(#REF!:#REF!))),"")</f>
        <v/>
      </c>
      <c r="CG117" t="e">
        <f>IF(#REF!="","",SUM(#REF!))</f>
        <v>#REF!</v>
      </c>
      <c r="CH117" t="e">
        <f t="array" ref="CH117">IF(#REF!="","",SUM(CG117:INDEX(CG117:CG323,MATCH(TRUE,INDEX(CG117:CG323="",0),0))))</f>
        <v>#REF!</v>
      </c>
      <c r="CI117" t="e">
        <f t="shared" si="41"/>
        <v>#REF!</v>
      </c>
      <c r="CJ117" t="str">
        <f t="array" ref="CJ117">IFERROR(INDEX($CI$2:$CI$208,SMALL(IF(1-($CI$2:$CI$208=""),IF(1-(#REF!:#REF!&lt;&gt;""),ROW($CI$2:$CI$208)-ROW($CI$2)+1)), ROWS(#REF!:#REF!))),"")</f>
        <v/>
      </c>
      <c r="CK117" t="e">
        <f>IF(#REF!="","",SUM(#REF!))</f>
        <v>#REF!</v>
      </c>
      <c r="CL117" t="e">
        <f t="array" ref="CL117">IF(#REF!="","",SUM(CK117:INDEX(CK117:CK323,MATCH(TRUE,INDEX(CK117:CK323="",0),0))))</f>
        <v>#REF!</v>
      </c>
      <c r="CM117" t="e">
        <f t="shared" si="42"/>
        <v>#REF!</v>
      </c>
      <c r="CN117" t="str">
        <f t="array" ref="CN117">IFERROR(INDEX($CM$2:$CM$208,SMALL(IF(1-($CM$2:$CM$208=""),IF(1-(#REF!:#REF!&lt;&gt;""),ROW($CM$2:$CM$208)-ROW($CM$2)+1)), ROWS(#REF!:#REF!))),"")</f>
        <v/>
      </c>
      <c r="CO117" t="e">
        <f>IF(#REF!="","",SUM(#REF!))</f>
        <v>#REF!</v>
      </c>
      <c r="CP117" t="e">
        <f t="array" ref="CP117">IF(#REF!="","",SUM(CO117:INDEX(CO117:CO323,MATCH(TRUE,INDEX(CO117:CO323="",0),0))))</f>
        <v>#REF!</v>
      </c>
      <c r="CQ117" t="e">
        <f t="shared" si="43"/>
        <v>#REF!</v>
      </c>
      <c r="CR117" t="str">
        <f t="array" ref="CR117">IFERROR(INDEX($CQ$2:$CQ$208,SMALL(IF(1-($CQ$2:$CQ$208=""),IF(1-(#REF!:#REF!&lt;&gt;""),ROW($CQ$2:$CQ$208)-ROW($CQ$2)+1)), ROWS(#REF!:#REF!))),"")</f>
        <v/>
      </c>
      <c r="CS117" t="e">
        <f>IF(#REF!="","",SUM(#REF!))</f>
        <v>#REF!</v>
      </c>
      <c r="CT117" t="e">
        <f t="array" ref="CT117">IF(#REF!="","",SUM(CS117:INDEX(CS117:CS323,MATCH(TRUE,INDEX(CS117:CS323="",0),0))))</f>
        <v>#REF!</v>
      </c>
      <c r="CU117" t="e">
        <f t="shared" si="44"/>
        <v>#REF!</v>
      </c>
      <c r="CV117" t="str">
        <f t="array" ref="CV117">IFERROR(INDEX($CU$2:$CU$208,SMALL(IF(1-($CU$2:$CU$208=""),IF(1-(#REF!:#REF!&lt;&gt;""),ROW($CU$2:$CU$208)-ROW($CU$2)+1)), ROWS(#REF!:#REF!))),"")</f>
        <v/>
      </c>
      <c r="CW117" t="e">
        <f>IF(#REF!="","",SUM(#REF!))</f>
        <v>#REF!</v>
      </c>
      <c r="CX117" t="e">
        <f t="array" ref="CX117">IF(#REF!="","",SUM(CW117:INDEX(CW117:CW323,MATCH(TRUE,INDEX(CW117:CW323="",0),0))))</f>
        <v>#REF!</v>
      </c>
      <c r="CY117" t="e">
        <f t="shared" si="45"/>
        <v>#REF!</v>
      </c>
      <c r="CZ117" t="str">
        <f t="array" ref="CZ117">IFERROR(INDEX($CY$2:$CY$208,SMALL(IF(1-($CY$2:$CY$208=""),IF(1-(#REF!:#REF!&lt;&gt;""),ROW($CY$2:$CY$208)-ROW($CY$2)+1)), ROWS(#REF!:#REF!))),"")</f>
        <v/>
      </c>
      <c r="DA117" t="e">
        <f>IF(#REF!="","",SUM(#REF!))</f>
        <v>#REF!</v>
      </c>
      <c r="DB117" t="e">
        <f t="array" ref="DB117">IF(#REF!="","",SUM(DA117:INDEX(DA117:DA323,MATCH(TRUE,INDEX(DA117:DA323="",0),0))))</f>
        <v>#REF!</v>
      </c>
      <c r="DC117" t="e">
        <f t="shared" si="46"/>
        <v>#REF!</v>
      </c>
      <c r="DD117" t="str">
        <f t="array" ref="DD117">IFERROR(INDEX($DC$2:$DC$208,SMALL(IF(1-($DC$2:$DC$208=""),IF(1-(#REF!:#REF!&lt;&gt;""),ROW($DC$2:$DC$208)-ROW($DC$2)+1)), ROWS(#REF!:#REF!))),"")</f>
        <v/>
      </c>
      <c r="DE117" t="e">
        <f>IF(#REF!="","",SUM(#REF!))</f>
        <v>#REF!</v>
      </c>
      <c r="DF117" t="e">
        <f t="array" ref="DF117">IF(#REF!="","",SUM(DE117:INDEX(DE117:DE323,MATCH(TRUE,INDEX(DE117:DE323="",0),0))))</f>
        <v>#REF!</v>
      </c>
      <c r="DG117" t="e">
        <f t="shared" si="47"/>
        <v>#REF!</v>
      </c>
      <c r="DH117" t="str">
        <f t="array" ref="DH117">IFERROR(INDEX($DG$2:$DG$208,SMALL(IF(1-($DG$2:$DG$208=""),IF(1-(#REF!:#REF!&lt;&gt;""),ROW($DG$2:$DG$208)-ROW($DG$2)+1)), ROWS(#REF!:#REF!))),"")</f>
        <v/>
      </c>
      <c r="DI117" t="e">
        <f>IF(#REF!="","",SUM(#REF!))</f>
        <v>#REF!</v>
      </c>
      <c r="DJ117" t="e">
        <f t="array" ref="DJ117">IF(#REF!="","",SUM(DI117:INDEX(DI117:DI323,MATCH(TRUE,INDEX(DI117:DI323="",0),0))))</f>
        <v>#REF!</v>
      </c>
      <c r="DK117" t="e">
        <f t="shared" si="48"/>
        <v>#REF!</v>
      </c>
      <c r="DL117" t="str">
        <f t="array" ref="DL117">IFERROR(INDEX($DK$2:$DK$208,SMALL(IF(1-($DK$2:$DK$208=""),IF(1-(#REF!:#REF!&lt;&gt;""),ROW($DK$2:$DK$208)-ROW($DK$2)+1)), ROWS(#REF!:#REF!))),"")</f>
        <v/>
      </c>
      <c r="DM117" t="e">
        <f>IF(#REF!="","",SUM(#REF!))</f>
        <v>#REF!</v>
      </c>
      <c r="DN117" t="e">
        <f t="array" ref="DN117">IF(#REF!="","",SUM(DM117:INDEX(DM117:DM323,MATCH(TRUE,INDEX(DM117:DM323="",0),0))))</f>
        <v>#REF!</v>
      </c>
      <c r="DO117" t="e">
        <f t="shared" si="49"/>
        <v>#REF!</v>
      </c>
      <c r="DP117" t="str">
        <f t="array" ref="DP117">IFERROR(INDEX($DO$2:$DO$208,SMALL(IF(1-($DO$2:$DO$208=""),IF(1-(#REF!:#REF!&lt;&gt;""),ROW($DO$2:$DO$208)-ROW($DO$2)+1)), ROWS(#REF!:#REF!))),"")</f>
        <v/>
      </c>
      <c r="DQ117" t="e">
        <f>IF(#REF!="","",SUM(#REF!))</f>
        <v>#REF!</v>
      </c>
      <c r="DR117" t="e">
        <f t="array" ref="DR117">IF(#REF!="","",SUM(DQ117:INDEX(DQ117:DQ323,MATCH(TRUE,INDEX(DQ117:DQ323="",0),0))))</f>
        <v>#REF!</v>
      </c>
      <c r="DS117" t="e">
        <f t="shared" si="50"/>
        <v>#REF!</v>
      </c>
      <c r="DT117" t="str">
        <f t="array" ref="DT117">IFERROR(INDEX($DS$2:$DS$208,SMALL(IF(1-($DS$2:$DS$208=""),IF(1-(#REF!:#REF!&lt;&gt;""),ROW($DS$2:$DS$208)-ROW($DS$2)+1)), ROWS(#REF!:#REF!))),"")</f>
        <v/>
      </c>
      <c r="DU117" t="e">
        <f>IF(#REF!="","",SUM(#REF!))</f>
        <v>#REF!</v>
      </c>
      <c r="DV117" t="e">
        <f t="array" ref="DV117">IF(#REF!="","",SUM(DU117:INDEX(DU117:DU323,MATCH(TRUE,INDEX(DU117:DU323="",0),0))))</f>
        <v>#REF!</v>
      </c>
      <c r="DW117" t="e">
        <f t="shared" si="51"/>
        <v>#REF!</v>
      </c>
      <c r="DX117" t="str">
        <f t="array" ref="DX117">IFERROR(INDEX($DW$2:$DW$208,SMALL(IF(1-($DW$2:$DW$208=""),IF(1-(#REF!:#REF!&lt;&gt;""),ROW($DW$2:$DW$208)-ROW($DW$2)+1)), ROWS(#REF!:#REF!))),"")</f>
        <v/>
      </c>
      <c r="DY117" t="e">
        <f>IF(#REF!="","",SUM(#REF!))</f>
        <v>#REF!</v>
      </c>
      <c r="DZ117" t="e">
        <f t="array" ref="DZ117">IF(#REF!="","",SUM(DY117:INDEX(DY117:DY323,MATCH(TRUE,INDEX(DY117:DY323="",0),0))))</f>
        <v>#REF!</v>
      </c>
      <c r="EA117" t="e">
        <f t="shared" si="52"/>
        <v>#REF!</v>
      </c>
      <c r="EB117" t="str">
        <f t="array" ref="EB117">IFERROR(INDEX($EA$2:$EA$208,SMALL(IF(1-($EA$2:$EA$208=""),IF(1-(#REF!:#REF!&lt;&gt;""),ROW($EA$2:$EA$208)-ROW($EA$2)+1)), ROWS(#REF!:#REF!))),"")</f>
        <v/>
      </c>
      <c r="EC117" t="e">
        <f>IF(#REF!="","",SUM(#REF!))</f>
        <v>#REF!</v>
      </c>
      <c r="ED117" t="e">
        <f t="array" ref="ED117">IF(#REF!="","",SUM(EC117:INDEX(EC117:EC323,MATCH(TRUE,INDEX(EC117:EC323="",0),0))))</f>
        <v>#REF!</v>
      </c>
      <c r="EE117" t="e">
        <f t="shared" si="53"/>
        <v>#REF!</v>
      </c>
      <c r="EF117" t="str">
        <f t="array" ref="EF117">IFERROR(INDEX($EE$2:$EE$208,SMALL(IF(1-($EE$2:$EE$208=""),IF(1-(#REF!:#REF!&lt;&gt;""),ROW($EE$2:$EE$208)-ROW($EE$2)+1)), ROWS(#REF!:#REF!))),"")</f>
        <v/>
      </c>
      <c r="EG117" t="e">
        <f>IF(#REF!="","",SUM(#REF!))</f>
        <v>#REF!</v>
      </c>
      <c r="EH117" t="e">
        <f t="array" ref="EH117">IF(#REF!="","",SUM(EG117:INDEX(EG117:EG323,MATCH(TRUE,INDEX(EG117:EG323="",0),0))))</f>
        <v>#REF!</v>
      </c>
      <c r="EI117" t="e">
        <f t="shared" si="54"/>
        <v>#REF!</v>
      </c>
      <c r="EJ117" t="str">
        <f t="array" ref="EJ117">IFERROR(INDEX($EI$2:$EI$208,SMALL(IF(1-($EI$2:$EI$208=""),IF(1-(#REF!:#REF!&lt;&gt;""),ROW($EI$2:$EI$208)-ROW($EI$2)+1)), ROWS(#REF!:#REF!))),"")</f>
        <v/>
      </c>
      <c r="EK117" t="e">
        <f>IF(#REF!="","",SUM(#REF!))</f>
        <v>#REF!</v>
      </c>
      <c r="EL117" t="e">
        <f t="array" ref="EL117">IF(#REF!="","",SUM(EK117:INDEX(EK117:EK323,MATCH(TRUE,INDEX(EK117:EK323="",0),0))))</f>
        <v>#REF!</v>
      </c>
      <c r="EM117" t="e">
        <f t="shared" si="55"/>
        <v>#REF!</v>
      </c>
      <c r="EN117" t="str">
        <f t="array" ref="EN117">IFERROR(INDEX($EM$2:$EM$208,SMALL(IF(1-($EM$2:$EM$208=""),IF(1-(#REF!:#REF!&lt;&gt;""),ROW($EM$2:$EM$208)-ROW($EM$2)+1)), ROWS(#REF!:#REF!))),"")</f>
        <v/>
      </c>
      <c r="EO117" t="e">
        <f>IF(#REF!="","",SUM(#REF!))</f>
        <v>#REF!</v>
      </c>
      <c r="EP117" t="e">
        <f t="array" ref="EP117">IF(#REF!="","",SUM(EO117:INDEX(EO117:EO323,MATCH(TRUE,INDEX(EO117:EO323="",0),0))))</f>
        <v>#REF!</v>
      </c>
      <c r="EQ117" t="e">
        <f t="shared" si="56"/>
        <v>#REF!</v>
      </c>
      <c r="ER117" t="str">
        <f t="array" ref="ER117">IFERROR(INDEX($EQ$2:$EQ$208,SMALL(IF(1-($EQ$2:$EQ$208=""),IF(1-(#REF!:#REF!&lt;&gt;""),ROW($EQ$2:$EQ$208)-ROW($EQ$2)+1)), ROWS(#REF!:#REF!))),"")</f>
        <v/>
      </c>
      <c r="ES117" t="e">
        <f>IF(#REF!="","",SUM(#REF!))</f>
        <v>#REF!</v>
      </c>
      <c r="ET117" t="e">
        <f t="array" ref="ET117">IF(#REF!="","",SUM(ES117:INDEX(ES117:ES323,MATCH(TRUE,INDEX(ES117:ES323="",0),0))))</f>
        <v>#REF!</v>
      </c>
      <c r="EU117" t="e">
        <f t="shared" si="57"/>
        <v>#REF!</v>
      </c>
      <c r="EV117" t="str">
        <f t="array" ref="EV117">IFERROR(INDEX($EU$2:$EU$208,SMALL(IF(1-($EU$2:$EU$208=""),IF(1-(#REF!:#REF!&lt;&gt;""),ROW($EU$2:$EU$208)-ROW($EU$2)+1)), ROWS(#REF!:#REF!))),"")</f>
        <v/>
      </c>
      <c r="EW117" t="e">
        <f>IF(#REF!="","",SUM(#REF!))</f>
        <v>#REF!</v>
      </c>
      <c r="EX117" t="e">
        <f t="array" ref="EX117">IF(#REF!="","",SUM(EW117:INDEX(EW117:EW323,MATCH(TRUE,INDEX(EW117:EW323="",0),0))))</f>
        <v>#REF!</v>
      </c>
      <c r="EY117" t="e">
        <f t="shared" si="58"/>
        <v>#REF!</v>
      </c>
      <c r="EZ117" t="str">
        <f t="array" ref="EZ117">IFERROR(INDEX($EY$2:$EY$208,SMALL(IF(1-($EY$2:$EY$208=""),IF(1-(#REF!:#REF!&lt;&gt;""),ROW($EY$2:$EY$208)-ROW($EY$2)+1)), ROWS(#REF!:#REF!))),"")</f>
        <v/>
      </c>
      <c r="FA117" t="e">
        <f>IF(#REF!="","",SUM(#REF!))</f>
        <v>#REF!</v>
      </c>
      <c r="FB117" t="e">
        <f t="array" ref="FB117">IF(#REF!="","",SUM(FA117:INDEX(FA117:FA323,MATCH(TRUE,INDEX(FA117:FA323="",0),0))))</f>
        <v>#REF!</v>
      </c>
      <c r="FC117" t="e">
        <f t="shared" si="59"/>
        <v>#REF!</v>
      </c>
      <c r="FD117" t="str">
        <f t="array" ref="FD117">IFERROR(INDEX($FC$2:$FC$208,SMALL(IF(1-($FC$2:$FC$208=""),IF(1-(#REF!:#REF!&lt;&gt;""),ROW($FC$2:$FC$208)-ROW($FC$2)+1)), ROWS(#REF!:#REF!))),"")</f>
        <v/>
      </c>
    </row>
    <row r="118" spans="1:160" x14ac:dyDescent="0.25">
      <c r="A118" t="e">
        <f>IF(#REF!="","",SUM(#REF!))</f>
        <v>#REF!</v>
      </c>
      <c r="B118" t="e">
        <f t="array" ref="B118">IF(#REF!="","",SUM($A118:INDEX(A118:$A$208,MATCH(TRUE,INDEX($A118:$A$208="",0),0))))</f>
        <v>#REF!</v>
      </c>
      <c r="C118" t="e">
        <f t="shared" si="60"/>
        <v>#REF!</v>
      </c>
      <c r="E118" t="e">
        <f>IF(#REF!="","",SUM(#REF!))</f>
        <v>#REF!</v>
      </c>
      <c r="F118" t="e">
        <f t="array" ref="F118">IF(#REF!="","",SUM($E118:INDEX(E118:$E$208,MATCH(TRUE,INDEX($E118:$E$208="",0),0))))</f>
        <v>#REF!</v>
      </c>
      <c r="G118" t="e">
        <f t="shared" si="61"/>
        <v>#REF!</v>
      </c>
      <c r="I118" t="e">
        <f>IF(#REF!="","",SUM(#REF!))</f>
        <v>#REF!</v>
      </c>
      <c r="J118" t="e">
        <f t="array" ref="J118">IF(#REF!="","",SUM(I118:INDEX(I118:I324,MATCH(TRUE,INDEX(I118:I324="",0),0))))</f>
        <v>#REF!</v>
      </c>
      <c r="K118" t="e">
        <f t="shared" si="62"/>
        <v>#REF!</v>
      </c>
      <c r="M118" t="e">
        <f>IF(#REF!="","",SUM(#REF!))</f>
        <v>#REF!</v>
      </c>
      <c r="N118" t="e">
        <f t="array" ref="N118">IF(#REF!="","",SUM(M118:INDEX(M118:M324,MATCH(TRUE,INDEX(M118:M324="",0),0))))</f>
        <v>#REF!</v>
      </c>
      <c r="O118" t="e">
        <f t="shared" si="63"/>
        <v>#REF!</v>
      </c>
      <c r="Q118" t="e">
        <f>IF(#REF!="","",SUM(#REF!))</f>
        <v>#REF!</v>
      </c>
      <c r="R118" t="e">
        <f t="array" ref="R118">IF(#REF!="","",SUM(Q118:INDEX(Q118:Q324,MATCH(TRUE,INDEX(Q118:Q324="",0),0))))</f>
        <v>#REF!</v>
      </c>
      <c r="S118" t="e">
        <f t="shared" si="64"/>
        <v>#REF!</v>
      </c>
      <c r="U118" t="e">
        <f>IF(#REF!="","",SUM(#REF!))</f>
        <v>#REF!</v>
      </c>
      <c r="V118" t="e">
        <f t="array" ref="V118">IF(#REF!="","",SUM(U118:INDEX(U118:U324,MATCH(TRUE,INDEX(U118:U324="",0),0))))</f>
        <v>#REF!</v>
      </c>
      <c r="W118" t="e">
        <f t="shared" si="65"/>
        <v>#REF!</v>
      </c>
      <c r="Y118" t="e">
        <f>IF(#REF!="","",SUM(#REF!))</f>
        <v>#REF!</v>
      </c>
      <c r="Z118" t="e">
        <f t="array" ref="Z118">IF(#REF!="","",SUM(Y118:INDEX(Y118:Y324,MATCH(TRUE,INDEX(Y118:Y324="",0),0))))</f>
        <v>#REF!</v>
      </c>
      <c r="AA118" t="e">
        <f t="shared" si="66"/>
        <v>#REF!</v>
      </c>
      <c r="AC118" t="e">
        <f>IF(#REF!="","",SUM(#REF!))</f>
        <v>#REF!</v>
      </c>
      <c r="AD118" t="e">
        <f t="array" ref="AD118">IF(#REF!="","",SUM(AC118:INDEX(AC118:AC324,MATCH(TRUE,INDEX(AC118:AC324="",0),0))))</f>
        <v>#REF!</v>
      </c>
      <c r="AE118" t="e">
        <f t="shared" si="67"/>
        <v>#REF!</v>
      </c>
      <c r="AG118" t="e">
        <f>IF(#REF!="","",SUM(#REF!))</f>
        <v>#REF!</v>
      </c>
      <c r="AH118" t="e">
        <f t="array" ref="AH118">IF(#REF!="","",SUM(AG118:INDEX(AG118:AG324,MATCH(TRUE,INDEX(AG118:AG324="",0),0))))</f>
        <v>#REF!</v>
      </c>
      <c r="AI118" t="e">
        <f t="shared" si="68"/>
        <v>#REF!</v>
      </c>
      <c r="AK118" t="e">
        <f>IF(#REF!="","",SUM(#REF!))</f>
        <v>#REF!</v>
      </c>
      <c r="AL118" t="e">
        <f t="array" ref="AL118">IF(#REF!="","",SUM(AK118:INDEX(AK118:AK324,MATCH(TRUE,INDEX(AK118:AK324="",0),0))))</f>
        <v>#REF!</v>
      </c>
      <c r="AM118" t="e">
        <f t="shared" si="69"/>
        <v>#REF!</v>
      </c>
      <c r="AO118" t="e">
        <f>IF(#REF!="","",SUM(#REF!))</f>
        <v>#REF!</v>
      </c>
      <c r="AP118" t="e">
        <f t="array" ref="AP118">IF(#REF!="","",SUM(AO118:INDEX(AO118:AO324,MATCH(TRUE,INDEX(AO118:AO324="",0),0))))</f>
        <v>#REF!</v>
      </c>
      <c r="AQ118" t="e">
        <f t="shared" si="70"/>
        <v>#REF!</v>
      </c>
      <c r="AS118" t="e">
        <f>IF(#REF!="","",SUM(#REF!))</f>
        <v>#REF!</v>
      </c>
      <c r="AT118" t="e">
        <f t="array" ref="AT118">IF(#REF!="","",SUM(AS118:INDEX(AS118:AS324,MATCH(TRUE,INDEX(AS118:AS324="",0),0))))</f>
        <v>#REF!</v>
      </c>
      <c r="AU118" t="e">
        <f t="shared" si="71"/>
        <v>#REF!</v>
      </c>
      <c r="AW118" t="e">
        <f>IF(#REF!="","",SUM(#REF!))</f>
        <v>#REF!</v>
      </c>
      <c r="AX118" t="e">
        <f t="array" ref="AX118">IF(#REF!="","",SUM(AW118:INDEX(AW118:AW324,MATCH(TRUE,INDEX(AW118:AW324="",0),0))))</f>
        <v>#REF!</v>
      </c>
      <c r="AY118" t="e">
        <f t="shared" si="72"/>
        <v>#REF!</v>
      </c>
      <c r="BA118" t="e">
        <f>IF(#REF!="","",SUM(#REF!))</f>
        <v>#REF!</v>
      </c>
      <c r="BB118" t="e">
        <f t="array" ref="BB118">IF(#REF!="","",SUM(BA118:INDEX(BA118:BA324,MATCH(TRUE,INDEX(BA118:BA324="",0),0))))</f>
        <v>#REF!</v>
      </c>
      <c r="BC118" t="e">
        <f t="shared" si="73"/>
        <v>#REF!</v>
      </c>
      <c r="BE118" t="e">
        <f>IF(#REF!="","",SUM(#REF!))</f>
        <v>#REF!</v>
      </c>
      <c r="BF118" t="e">
        <f t="array" ref="BF118">IF(#REF!="","",SUM(BE118:INDEX(BE118:BE324,MATCH(TRUE,INDEX(BE118:BE324="",0),0))))</f>
        <v>#REF!</v>
      </c>
      <c r="BG118" t="e">
        <f t="shared" si="74"/>
        <v>#REF!</v>
      </c>
      <c r="BI118" t="e">
        <f>IF(#REF!="","",SUM(#REF!))</f>
        <v>#REF!</v>
      </c>
      <c r="BJ118" t="e">
        <f t="array" ref="BJ118">IF(#REF!="","",SUM(BI118:INDEX(BI118:BI324,MATCH(TRUE,INDEX(BI118:BI324="",0),0))))</f>
        <v>#REF!</v>
      </c>
      <c r="BK118" t="e">
        <f t="shared" si="75"/>
        <v>#REF!</v>
      </c>
      <c r="BM118" t="e">
        <f>IF(#REF!="","",SUM(#REF!))</f>
        <v>#REF!</v>
      </c>
      <c r="BN118" t="e">
        <f t="array" ref="BN118">IF(#REF!="","",SUM(BM118:INDEX(BM118:BM324,MATCH(TRUE,INDEX(BM118:BM324="",0),0))))</f>
        <v>#REF!</v>
      </c>
      <c r="BO118" t="e">
        <f t="shared" si="76"/>
        <v>#REF!</v>
      </c>
      <c r="BQ118" t="e">
        <f>IF(#REF!="","",SUM(#REF!))</f>
        <v>#REF!</v>
      </c>
      <c r="BR118" t="e">
        <f t="array" ref="BR118">IF(#REF!="","",SUM(BQ118:INDEX(BQ118:BQ324,MATCH(TRUE,INDEX(BQ118:BQ324="",0),0))))</f>
        <v>#REF!</v>
      </c>
      <c r="BS118" t="e">
        <f t="shared" si="77"/>
        <v>#REF!</v>
      </c>
      <c r="BU118" t="e">
        <f>IF(#REF!="","",SUM(#REF!))</f>
        <v>#REF!</v>
      </c>
      <c r="BV118" t="e">
        <f t="array" ref="BV118">IF(#REF!="","",SUM(BU118:INDEX(BU118:BU324,MATCH(TRUE,INDEX(BU118:BU324="",0),0))))</f>
        <v>#REF!</v>
      </c>
      <c r="BW118" t="e">
        <f t="shared" si="78"/>
        <v>#REF!</v>
      </c>
      <c r="BY118" t="e">
        <f>IF(#REF!="","",SUM(#REF!))</f>
        <v>#REF!</v>
      </c>
      <c r="BZ118" t="e">
        <f t="array" ref="BZ118">IF(#REF!="","",SUM(BY118:INDEX(BY118:BY324,MATCH(TRUE,INDEX(BY118:BY324="",0),0))))</f>
        <v>#REF!</v>
      </c>
      <c r="CA118" t="e">
        <f t="shared" si="79"/>
        <v>#REF!</v>
      </c>
      <c r="CC118" t="e">
        <f>IF(#REF!="","",SUM(#REF!))</f>
        <v>#REF!</v>
      </c>
      <c r="CD118" t="e">
        <f t="array" ref="CD118">IF(#REF!="","",SUM(CC118:INDEX(CC118:CC324,MATCH(TRUE,INDEX(CC118:CC324="",0),0))))</f>
        <v>#REF!</v>
      </c>
      <c r="CE118" t="e">
        <f t="shared" si="40"/>
        <v>#REF!</v>
      </c>
      <c r="CF118" t="str">
        <f t="array" ref="CF118">IFERROR(INDEX($CE$2:$CE$208,SMALL(IF(1-($CE$2:$CE$208=""),IF(1-(#REF!:#REF!&lt;&gt;""),ROW($CE$2:$CE$208)-ROW($CE$2)+1)), ROWS(#REF!:#REF!))),"")</f>
        <v/>
      </c>
      <c r="CG118" t="e">
        <f>IF(#REF!="","",SUM(#REF!))</f>
        <v>#REF!</v>
      </c>
      <c r="CH118" t="e">
        <f t="array" ref="CH118">IF(#REF!="","",SUM(CG118:INDEX(CG118:CG324,MATCH(TRUE,INDEX(CG118:CG324="",0),0))))</f>
        <v>#REF!</v>
      </c>
      <c r="CI118" t="e">
        <f t="shared" si="41"/>
        <v>#REF!</v>
      </c>
      <c r="CJ118" t="str">
        <f t="array" ref="CJ118">IFERROR(INDEX($CI$2:$CI$208,SMALL(IF(1-($CI$2:$CI$208=""),IF(1-(#REF!:#REF!&lt;&gt;""),ROW($CI$2:$CI$208)-ROW($CI$2)+1)), ROWS(#REF!:#REF!))),"")</f>
        <v/>
      </c>
      <c r="CK118" t="e">
        <f>IF(#REF!="","",SUM(#REF!))</f>
        <v>#REF!</v>
      </c>
      <c r="CL118" t="e">
        <f t="array" ref="CL118">IF(#REF!="","",SUM(CK118:INDEX(CK118:CK324,MATCH(TRUE,INDEX(CK118:CK324="",0),0))))</f>
        <v>#REF!</v>
      </c>
      <c r="CM118" t="e">
        <f t="shared" si="42"/>
        <v>#REF!</v>
      </c>
      <c r="CN118" t="str">
        <f t="array" ref="CN118">IFERROR(INDEX($CM$2:$CM$208,SMALL(IF(1-($CM$2:$CM$208=""),IF(1-(#REF!:#REF!&lt;&gt;""),ROW($CM$2:$CM$208)-ROW($CM$2)+1)), ROWS(#REF!:#REF!))),"")</f>
        <v/>
      </c>
      <c r="CO118" t="e">
        <f>IF(#REF!="","",SUM(#REF!))</f>
        <v>#REF!</v>
      </c>
      <c r="CP118" t="e">
        <f t="array" ref="CP118">IF(#REF!="","",SUM(CO118:INDEX(CO118:CO324,MATCH(TRUE,INDEX(CO118:CO324="",0),0))))</f>
        <v>#REF!</v>
      </c>
      <c r="CQ118" t="e">
        <f t="shared" si="43"/>
        <v>#REF!</v>
      </c>
      <c r="CR118" t="str">
        <f t="array" ref="CR118">IFERROR(INDEX($CQ$2:$CQ$208,SMALL(IF(1-($CQ$2:$CQ$208=""),IF(1-(#REF!:#REF!&lt;&gt;""),ROW($CQ$2:$CQ$208)-ROW($CQ$2)+1)), ROWS(#REF!:#REF!))),"")</f>
        <v/>
      </c>
      <c r="CS118" t="e">
        <f>IF(#REF!="","",SUM(#REF!))</f>
        <v>#REF!</v>
      </c>
      <c r="CT118" t="e">
        <f t="array" ref="CT118">IF(#REF!="","",SUM(CS118:INDEX(CS118:CS324,MATCH(TRUE,INDEX(CS118:CS324="",0),0))))</f>
        <v>#REF!</v>
      </c>
      <c r="CU118" t="e">
        <f t="shared" si="44"/>
        <v>#REF!</v>
      </c>
      <c r="CV118" t="str">
        <f t="array" ref="CV118">IFERROR(INDEX($CU$2:$CU$208,SMALL(IF(1-($CU$2:$CU$208=""),IF(1-(#REF!:#REF!&lt;&gt;""),ROW($CU$2:$CU$208)-ROW($CU$2)+1)), ROWS(#REF!:#REF!))),"")</f>
        <v/>
      </c>
      <c r="CW118" t="e">
        <f>IF(#REF!="","",SUM(#REF!))</f>
        <v>#REF!</v>
      </c>
      <c r="CX118" t="e">
        <f t="array" ref="CX118">IF(#REF!="","",SUM(CW118:INDEX(CW118:CW324,MATCH(TRUE,INDEX(CW118:CW324="",0),0))))</f>
        <v>#REF!</v>
      </c>
      <c r="CY118" t="e">
        <f t="shared" si="45"/>
        <v>#REF!</v>
      </c>
      <c r="CZ118" t="str">
        <f t="array" ref="CZ118">IFERROR(INDEX($CY$2:$CY$208,SMALL(IF(1-($CY$2:$CY$208=""),IF(1-(#REF!:#REF!&lt;&gt;""),ROW($CY$2:$CY$208)-ROW($CY$2)+1)), ROWS(#REF!:#REF!))),"")</f>
        <v/>
      </c>
      <c r="DA118" t="e">
        <f>IF(#REF!="","",SUM(#REF!))</f>
        <v>#REF!</v>
      </c>
      <c r="DB118" t="e">
        <f t="array" ref="DB118">IF(#REF!="","",SUM(DA118:INDEX(DA118:DA324,MATCH(TRUE,INDEX(DA118:DA324="",0),0))))</f>
        <v>#REF!</v>
      </c>
      <c r="DC118" t="e">
        <f t="shared" si="46"/>
        <v>#REF!</v>
      </c>
      <c r="DD118" t="str">
        <f t="array" ref="DD118">IFERROR(INDEX($DC$2:$DC$208,SMALL(IF(1-($DC$2:$DC$208=""),IF(1-(#REF!:#REF!&lt;&gt;""),ROW($DC$2:$DC$208)-ROW($DC$2)+1)), ROWS(#REF!:#REF!))),"")</f>
        <v/>
      </c>
      <c r="DE118" t="e">
        <f>IF(#REF!="","",SUM(#REF!))</f>
        <v>#REF!</v>
      </c>
      <c r="DF118" t="e">
        <f t="array" ref="DF118">IF(#REF!="","",SUM(DE118:INDEX(DE118:DE324,MATCH(TRUE,INDEX(DE118:DE324="",0),0))))</f>
        <v>#REF!</v>
      </c>
      <c r="DG118" t="e">
        <f t="shared" si="47"/>
        <v>#REF!</v>
      </c>
      <c r="DH118" t="str">
        <f t="array" ref="DH118">IFERROR(INDEX($DG$2:$DG$208,SMALL(IF(1-($DG$2:$DG$208=""),IF(1-(#REF!:#REF!&lt;&gt;""),ROW($DG$2:$DG$208)-ROW($DG$2)+1)), ROWS(#REF!:#REF!))),"")</f>
        <v/>
      </c>
      <c r="DI118" t="e">
        <f>IF(#REF!="","",SUM(#REF!))</f>
        <v>#REF!</v>
      </c>
      <c r="DJ118" t="e">
        <f t="array" ref="DJ118">IF(#REF!="","",SUM(DI118:INDEX(DI118:DI324,MATCH(TRUE,INDEX(DI118:DI324="",0),0))))</f>
        <v>#REF!</v>
      </c>
      <c r="DK118" t="e">
        <f t="shared" si="48"/>
        <v>#REF!</v>
      </c>
      <c r="DL118" t="str">
        <f t="array" ref="DL118">IFERROR(INDEX($DK$2:$DK$208,SMALL(IF(1-($DK$2:$DK$208=""),IF(1-(#REF!:#REF!&lt;&gt;""),ROW($DK$2:$DK$208)-ROW($DK$2)+1)), ROWS(#REF!:#REF!))),"")</f>
        <v/>
      </c>
      <c r="DM118" t="e">
        <f>IF(#REF!="","",SUM(#REF!))</f>
        <v>#REF!</v>
      </c>
      <c r="DN118" t="e">
        <f t="array" ref="DN118">IF(#REF!="","",SUM(DM118:INDEX(DM118:DM324,MATCH(TRUE,INDEX(DM118:DM324="",0),0))))</f>
        <v>#REF!</v>
      </c>
      <c r="DO118" t="e">
        <f t="shared" si="49"/>
        <v>#REF!</v>
      </c>
      <c r="DP118" t="str">
        <f t="array" ref="DP118">IFERROR(INDEX($DO$2:$DO$208,SMALL(IF(1-($DO$2:$DO$208=""),IF(1-(#REF!:#REF!&lt;&gt;""),ROW($DO$2:$DO$208)-ROW($DO$2)+1)), ROWS(#REF!:#REF!))),"")</f>
        <v/>
      </c>
      <c r="DQ118" t="e">
        <f>IF(#REF!="","",SUM(#REF!))</f>
        <v>#REF!</v>
      </c>
      <c r="DR118" t="e">
        <f t="array" ref="DR118">IF(#REF!="","",SUM(DQ118:INDEX(DQ118:DQ324,MATCH(TRUE,INDEX(DQ118:DQ324="",0),0))))</f>
        <v>#REF!</v>
      </c>
      <c r="DS118" t="e">
        <f t="shared" si="50"/>
        <v>#REF!</v>
      </c>
      <c r="DT118" t="str">
        <f t="array" ref="DT118">IFERROR(INDEX($DS$2:$DS$208,SMALL(IF(1-($DS$2:$DS$208=""),IF(1-(#REF!:#REF!&lt;&gt;""),ROW($DS$2:$DS$208)-ROW($DS$2)+1)), ROWS(#REF!:#REF!))),"")</f>
        <v/>
      </c>
      <c r="DU118" t="e">
        <f>IF(#REF!="","",SUM(#REF!))</f>
        <v>#REF!</v>
      </c>
      <c r="DV118" t="e">
        <f t="array" ref="DV118">IF(#REF!="","",SUM(DU118:INDEX(DU118:DU324,MATCH(TRUE,INDEX(DU118:DU324="",0),0))))</f>
        <v>#REF!</v>
      </c>
      <c r="DW118" t="e">
        <f t="shared" si="51"/>
        <v>#REF!</v>
      </c>
      <c r="DX118" t="str">
        <f t="array" ref="DX118">IFERROR(INDEX($DW$2:$DW$208,SMALL(IF(1-($DW$2:$DW$208=""),IF(1-(#REF!:#REF!&lt;&gt;""),ROW($DW$2:$DW$208)-ROW($DW$2)+1)), ROWS(#REF!:#REF!))),"")</f>
        <v/>
      </c>
      <c r="DY118" t="e">
        <f>IF(#REF!="","",SUM(#REF!))</f>
        <v>#REF!</v>
      </c>
      <c r="DZ118" t="e">
        <f t="array" ref="DZ118">IF(#REF!="","",SUM(DY118:INDEX(DY118:DY324,MATCH(TRUE,INDEX(DY118:DY324="",0),0))))</f>
        <v>#REF!</v>
      </c>
      <c r="EA118" t="e">
        <f t="shared" si="52"/>
        <v>#REF!</v>
      </c>
      <c r="EB118" t="str">
        <f t="array" ref="EB118">IFERROR(INDEX($EA$2:$EA$208,SMALL(IF(1-($EA$2:$EA$208=""),IF(1-(#REF!:#REF!&lt;&gt;""),ROW($EA$2:$EA$208)-ROW($EA$2)+1)), ROWS(#REF!:#REF!))),"")</f>
        <v/>
      </c>
      <c r="EC118" t="e">
        <f>IF(#REF!="","",SUM(#REF!))</f>
        <v>#REF!</v>
      </c>
      <c r="ED118" t="e">
        <f t="array" ref="ED118">IF(#REF!="","",SUM(EC118:INDEX(EC118:EC324,MATCH(TRUE,INDEX(EC118:EC324="",0),0))))</f>
        <v>#REF!</v>
      </c>
      <c r="EE118" t="e">
        <f t="shared" si="53"/>
        <v>#REF!</v>
      </c>
      <c r="EF118" t="str">
        <f t="array" ref="EF118">IFERROR(INDEX($EE$2:$EE$208,SMALL(IF(1-($EE$2:$EE$208=""),IF(1-(#REF!:#REF!&lt;&gt;""),ROW($EE$2:$EE$208)-ROW($EE$2)+1)), ROWS(#REF!:#REF!))),"")</f>
        <v/>
      </c>
      <c r="EG118" t="e">
        <f>IF(#REF!="","",SUM(#REF!))</f>
        <v>#REF!</v>
      </c>
      <c r="EH118" t="e">
        <f t="array" ref="EH118">IF(#REF!="","",SUM(EG118:INDEX(EG118:EG324,MATCH(TRUE,INDEX(EG118:EG324="",0),0))))</f>
        <v>#REF!</v>
      </c>
      <c r="EI118" t="e">
        <f t="shared" si="54"/>
        <v>#REF!</v>
      </c>
      <c r="EJ118" t="str">
        <f t="array" ref="EJ118">IFERROR(INDEX($EI$2:$EI$208,SMALL(IF(1-($EI$2:$EI$208=""),IF(1-(#REF!:#REF!&lt;&gt;""),ROW($EI$2:$EI$208)-ROW($EI$2)+1)), ROWS(#REF!:#REF!))),"")</f>
        <v/>
      </c>
      <c r="EK118" t="e">
        <f>IF(#REF!="","",SUM(#REF!))</f>
        <v>#REF!</v>
      </c>
      <c r="EL118" t="e">
        <f t="array" ref="EL118">IF(#REF!="","",SUM(EK118:INDEX(EK118:EK324,MATCH(TRUE,INDEX(EK118:EK324="",0),0))))</f>
        <v>#REF!</v>
      </c>
      <c r="EM118" t="e">
        <f t="shared" si="55"/>
        <v>#REF!</v>
      </c>
      <c r="EN118" t="str">
        <f t="array" ref="EN118">IFERROR(INDEX($EM$2:$EM$208,SMALL(IF(1-($EM$2:$EM$208=""),IF(1-(#REF!:#REF!&lt;&gt;""),ROW($EM$2:$EM$208)-ROW($EM$2)+1)), ROWS(#REF!:#REF!))),"")</f>
        <v/>
      </c>
      <c r="EO118" t="e">
        <f>IF(#REF!="","",SUM(#REF!))</f>
        <v>#REF!</v>
      </c>
      <c r="EP118" t="e">
        <f t="array" ref="EP118">IF(#REF!="","",SUM(EO118:INDEX(EO118:EO324,MATCH(TRUE,INDEX(EO118:EO324="",0),0))))</f>
        <v>#REF!</v>
      </c>
      <c r="EQ118" t="e">
        <f t="shared" si="56"/>
        <v>#REF!</v>
      </c>
      <c r="ER118" t="str">
        <f t="array" ref="ER118">IFERROR(INDEX($EQ$2:$EQ$208,SMALL(IF(1-($EQ$2:$EQ$208=""),IF(1-(#REF!:#REF!&lt;&gt;""),ROW($EQ$2:$EQ$208)-ROW($EQ$2)+1)), ROWS(#REF!:#REF!))),"")</f>
        <v/>
      </c>
      <c r="ES118" t="e">
        <f>IF(#REF!="","",SUM(#REF!))</f>
        <v>#REF!</v>
      </c>
      <c r="ET118" t="e">
        <f t="array" ref="ET118">IF(#REF!="","",SUM(ES118:INDEX(ES118:ES324,MATCH(TRUE,INDEX(ES118:ES324="",0),0))))</f>
        <v>#REF!</v>
      </c>
      <c r="EU118" t="e">
        <f t="shared" si="57"/>
        <v>#REF!</v>
      </c>
      <c r="EV118" t="str">
        <f t="array" ref="EV118">IFERROR(INDEX($EU$2:$EU$208,SMALL(IF(1-($EU$2:$EU$208=""),IF(1-(#REF!:#REF!&lt;&gt;""),ROW($EU$2:$EU$208)-ROW($EU$2)+1)), ROWS(#REF!:#REF!))),"")</f>
        <v/>
      </c>
      <c r="EW118" t="e">
        <f>IF(#REF!="","",SUM(#REF!))</f>
        <v>#REF!</v>
      </c>
      <c r="EX118" t="e">
        <f t="array" ref="EX118">IF(#REF!="","",SUM(EW118:INDEX(EW118:EW324,MATCH(TRUE,INDEX(EW118:EW324="",0),0))))</f>
        <v>#REF!</v>
      </c>
      <c r="EY118" t="e">
        <f t="shared" si="58"/>
        <v>#REF!</v>
      </c>
      <c r="EZ118" t="str">
        <f t="array" ref="EZ118">IFERROR(INDEX($EY$2:$EY$208,SMALL(IF(1-($EY$2:$EY$208=""),IF(1-(#REF!:#REF!&lt;&gt;""),ROW($EY$2:$EY$208)-ROW($EY$2)+1)), ROWS(#REF!:#REF!))),"")</f>
        <v/>
      </c>
      <c r="FA118" t="e">
        <f>IF(#REF!="","",SUM(#REF!))</f>
        <v>#REF!</v>
      </c>
      <c r="FB118" t="e">
        <f t="array" ref="FB118">IF(#REF!="","",SUM(FA118:INDEX(FA118:FA324,MATCH(TRUE,INDEX(FA118:FA324="",0),0))))</f>
        <v>#REF!</v>
      </c>
      <c r="FC118" t="e">
        <f t="shared" si="59"/>
        <v>#REF!</v>
      </c>
      <c r="FD118" t="str">
        <f t="array" ref="FD118">IFERROR(INDEX($FC$2:$FC$208,SMALL(IF(1-($FC$2:$FC$208=""),IF(1-(#REF!:#REF!&lt;&gt;""),ROW($FC$2:$FC$208)-ROW($FC$2)+1)), ROWS(#REF!:#REF!))),"")</f>
        <v/>
      </c>
    </row>
    <row r="119" spans="1:160" x14ac:dyDescent="0.25">
      <c r="A119" t="e">
        <f>IF(#REF!="","",SUM(#REF!))</f>
        <v>#REF!</v>
      </c>
      <c r="B119" t="e">
        <f t="array" ref="B119">IF(#REF!="","",SUM($A119:INDEX(A119:$A$208,MATCH(TRUE,INDEX($A119:$A$208="",0),0))))</f>
        <v>#REF!</v>
      </c>
      <c r="C119" t="e">
        <f t="shared" si="60"/>
        <v>#REF!</v>
      </c>
      <c r="E119" t="e">
        <f>IF(#REF!="","",SUM(#REF!))</f>
        <v>#REF!</v>
      </c>
      <c r="F119" t="e">
        <f t="array" ref="F119">IF(#REF!="","",SUM($E119:INDEX(E119:$E$208,MATCH(TRUE,INDEX($E119:$E$208="",0),0))))</f>
        <v>#REF!</v>
      </c>
      <c r="G119" t="e">
        <f t="shared" si="61"/>
        <v>#REF!</v>
      </c>
      <c r="I119" t="e">
        <f>IF(#REF!="","",SUM(#REF!))</f>
        <v>#REF!</v>
      </c>
      <c r="J119" t="e">
        <f t="array" ref="J119">IF(#REF!="","",SUM(I119:INDEX(I119:I325,MATCH(TRUE,INDEX(I119:I325="",0),0))))</f>
        <v>#REF!</v>
      </c>
      <c r="K119" t="e">
        <f t="shared" si="62"/>
        <v>#REF!</v>
      </c>
      <c r="M119" t="e">
        <f>IF(#REF!="","",SUM(#REF!))</f>
        <v>#REF!</v>
      </c>
      <c r="N119" t="e">
        <f t="array" ref="N119">IF(#REF!="","",SUM(M119:INDEX(M119:M325,MATCH(TRUE,INDEX(M119:M325="",0),0))))</f>
        <v>#REF!</v>
      </c>
      <c r="O119" t="e">
        <f t="shared" si="63"/>
        <v>#REF!</v>
      </c>
      <c r="Q119" t="e">
        <f>IF(#REF!="","",SUM(#REF!))</f>
        <v>#REF!</v>
      </c>
      <c r="R119" t="e">
        <f t="array" ref="R119">IF(#REF!="","",SUM(Q119:INDEX(Q119:Q325,MATCH(TRUE,INDEX(Q119:Q325="",0),0))))</f>
        <v>#REF!</v>
      </c>
      <c r="S119" t="e">
        <f t="shared" si="64"/>
        <v>#REF!</v>
      </c>
      <c r="U119" t="e">
        <f>IF(#REF!="","",SUM(#REF!))</f>
        <v>#REF!</v>
      </c>
      <c r="V119" t="e">
        <f t="array" ref="V119">IF(#REF!="","",SUM(U119:INDEX(U119:U325,MATCH(TRUE,INDEX(U119:U325="",0),0))))</f>
        <v>#REF!</v>
      </c>
      <c r="W119" t="e">
        <f t="shared" si="65"/>
        <v>#REF!</v>
      </c>
      <c r="Y119" t="e">
        <f>IF(#REF!="","",SUM(#REF!))</f>
        <v>#REF!</v>
      </c>
      <c r="Z119" t="e">
        <f t="array" ref="Z119">IF(#REF!="","",SUM(Y119:INDEX(Y119:Y325,MATCH(TRUE,INDEX(Y119:Y325="",0),0))))</f>
        <v>#REF!</v>
      </c>
      <c r="AA119" t="e">
        <f t="shared" si="66"/>
        <v>#REF!</v>
      </c>
      <c r="AC119" t="e">
        <f>IF(#REF!="","",SUM(#REF!))</f>
        <v>#REF!</v>
      </c>
      <c r="AD119" t="e">
        <f t="array" ref="AD119">IF(#REF!="","",SUM(AC119:INDEX(AC119:AC325,MATCH(TRUE,INDEX(AC119:AC325="",0),0))))</f>
        <v>#REF!</v>
      </c>
      <c r="AE119" t="e">
        <f t="shared" si="67"/>
        <v>#REF!</v>
      </c>
      <c r="AG119" t="e">
        <f>IF(#REF!="","",SUM(#REF!))</f>
        <v>#REF!</v>
      </c>
      <c r="AH119" t="e">
        <f t="array" ref="AH119">IF(#REF!="","",SUM(AG119:INDEX(AG119:AG325,MATCH(TRUE,INDEX(AG119:AG325="",0),0))))</f>
        <v>#REF!</v>
      </c>
      <c r="AI119" t="e">
        <f t="shared" si="68"/>
        <v>#REF!</v>
      </c>
      <c r="AK119" t="e">
        <f>IF(#REF!="","",SUM(#REF!))</f>
        <v>#REF!</v>
      </c>
      <c r="AL119" t="e">
        <f t="array" ref="AL119">IF(#REF!="","",SUM(AK119:INDEX(AK119:AK325,MATCH(TRUE,INDEX(AK119:AK325="",0),0))))</f>
        <v>#REF!</v>
      </c>
      <c r="AM119" t="e">
        <f t="shared" si="69"/>
        <v>#REF!</v>
      </c>
      <c r="AO119" t="e">
        <f>IF(#REF!="","",SUM(#REF!))</f>
        <v>#REF!</v>
      </c>
      <c r="AP119" t="e">
        <f t="array" ref="AP119">IF(#REF!="","",SUM(AO119:INDEX(AO119:AO325,MATCH(TRUE,INDEX(AO119:AO325="",0),0))))</f>
        <v>#REF!</v>
      </c>
      <c r="AQ119" t="e">
        <f t="shared" si="70"/>
        <v>#REF!</v>
      </c>
      <c r="AS119" t="e">
        <f>IF(#REF!="","",SUM(#REF!))</f>
        <v>#REF!</v>
      </c>
      <c r="AT119" t="e">
        <f t="array" ref="AT119">IF(#REF!="","",SUM(AS119:INDEX(AS119:AS325,MATCH(TRUE,INDEX(AS119:AS325="",0),0))))</f>
        <v>#REF!</v>
      </c>
      <c r="AU119" t="e">
        <f t="shared" si="71"/>
        <v>#REF!</v>
      </c>
      <c r="AW119" t="e">
        <f>IF(#REF!="","",SUM(#REF!))</f>
        <v>#REF!</v>
      </c>
      <c r="AX119" t="e">
        <f t="array" ref="AX119">IF(#REF!="","",SUM(AW119:INDEX(AW119:AW325,MATCH(TRUE,INDEX(AW119:AW325="",0),0))))</f>
        <v>#REF!</v>
      </c>
      <c r="AY119" t="e">
        <f t="shared" si="72"/>
        <v>#REF!</v>
      </c>
      <c r="BA119" t="e">
        <f>IF(#REF!="","",SUM(#REF!))</f>
        <v>#REF!</v>
      </c>
      <c r="BB119" t="e">
        <f t="array" ref="BB119">IF(#REF!="","",SUM(BA119:INDEX(BA119:BA325,MATCH(TRUE,INDEX(BA119:BA325="",0),0))))</f>
        <v>#REF!</v>
      </c>
      <c r="BC119" t="e">
        <f t="shared" si="73"/>
        <v>#REF!</v>
      </c>
      <c r="BE119" t="e">
        <f>IF(#REF!="","",SUM(#REF!))</f>
        <v>#REF!</v>
      </c>
      <c r="BF119" t="e">
        <f t="array" ref="BF119">IF(#REF!="","",SUM(BE119:INDEX(BE119:BE325,MATCH(TRUE,INDEX(BE119:BE325="",0),0))))</f>
        <v>#REF!</v>
      </c>
      <c r="BG119" t="e">
        <f t="shared" si="74"/>
        <v>#REF!</v>
      </c>
      <c r="BI119" t="e">
        <f>IF(#REF!="","",SUM(#REF!))</f>
        <v>#REF!</v>
      </c>
      <c r="BJ119" t="e">
        <f t="array" ref="BJ119">IF(#REF!="","",SUM(BI119:INDEX(BI119:BI325,MATCH(TRUE,INDEX(BI119:BI325="",0),0))))</f>
        <v>#REF!</v>
      </c>
      <c r="BK119" t="e">
        <f t="shared" si="75"/>
        <v>#REF!</v>
      </c>
      <c r="BM119" t="e">
        <f>IF(#REF!="","",SUM(#REF!))</f>
        <v>#REF!</v>
      </c>
      <c r="BN119" t="e">
        <f t="array" ref="BN119">IF(#REF!="","",SUM(BM119:INDEX(BM119:BM325,MATCH(TRUE,INDEX(BM119:BM325="",0),0))))</f>
        <v>#REF!</v>
      </c>
      <c r="BO119" t="e">
        <f t="shared" si="76"/>
        <v>#REF!</v>
      </c>
      <c r="BQ119" t="e">
        <f>IF(#REF!="","",SUM(#REF!))</f>
        <v>#REF!</v>
      </c>
      <c r="BR119" t="e">
        <f t="array" ref="BR119">IF(#REF!="","",SUM(BQ119:INDEX(BQ119:BQ325,MATCH(TRUE,INDEX(BQ119:BQ325="",0),0))))</f>
        <v>#REF!</v>
      </c>
      <c r="BS119" t="e">
        <f t="shared" si="77"/>
        <v>#REF!</v>
      </c>
      <c r="BU119" t="e">
        <f>IF(#REF!="","",SUM(#REF!))</f>
        <v>#REF!</v>
      </c>
      <c r="BV119" t="e">
        <f t="array" ref="BV119">IF(#REF!="","",SUM(BU119:INDEX(BU119:BU325,MATCH(TRUE,INDEX(BU119:BU325="",0),0))))</f>
        <v>#REF!</v>
      </c>
      <c r="BW119" t="e">
        <f t="shared" si="78"/>
        <v>#REF!</v>
      </c>
      <c r="BY119" t="e">
        <f>IF(#REF!="","",SUM(#REF!))</f>
        <v>#REF!</v>
      </c>
      <c r="BZ119" t="e">
        <f t="array" ref="BZ119">IF(#REF!="","",SUM(BY119:INDEX(BY119:BY325,MATCH(TRUE,INDEX(BY119:BY325="",0),0))))</f>
        <v>#REF!</v>
      </c>
      <c r="CA119" t="e">
        <f t="shared" si="79"/>
        <v>#REF!</v>
      </c>
      <c r="CC119" t="e">
        <f>IF(#REF!="","",SUM(#REF!))</f>
        <v>#REF!</v>
      </c>
      <c r="CD119" t="e">
        <f t="array" ref="CD119">IF(#REF!="","",SUM(CC119:INDEX(CC119:CC325,MATCH(TRUE,INDEX(CC119:CC325="",0),0))))</f>
        <v>#REF!</v>
      </c>
      <c r="CE119" t="e">
        <f t="shared" si="40"/>
        <v>#REF!</v>
      </c>
      <c r="CF119" t="str">
        <f t="array" ref="CF119">IFERROR(INDEX($CE$2:$CE$208,SMALL(IF(1-($CE$2:$CE$208=""),IF(1-(#REF!:#REF!&lt;&gt;""),ROW($CE$2:$CE$208)-ROW($CE$2)+1)), ROWS(#REF!:#REF!))),"")</f>
        <v/>
      </c>
      <c r="CG119" t="e">
        <f>IF(#REF!="","",SUM(#REF!))</f>
        <v>#REF!</v>
      </c>
      <c r="CH119" t="e">
        <f t="array" ref="CH119">IF(#REF!="","",SUM(CG119:INDEX(CG119:CG325,MATCH(TRUE,INDEX(CG119:CG325="",0),0))))</f>
        <v>#REF!</v>
      </c>
      <c r="CI119" t="e">
        <f t="shared" si="41"/>
        <v>#REF!</v>
      </c>
      <c r="CJ119" t="str">
        <f t="array" ref="CJ119">IFERROR(INDEX($CI$2:$CI$208,SMALL(IF(1-($CI$2:$CI$208=""),IF(1-(#REF!:#REF!&lt;&gt;""),ROW($CI$2:$CI$208)-ROW($CI$2)+1)), ROWS(#REF!:#REF!))),"")</f>
        <v/>
      </c>
      <c r="CK119" t="e">
        <f>IF(#REF!="","",SUM(#REF!))</f>
        <v>#REF!</v>
      </c>
      <c r="CL119" t="e">
        <f t="array" ref="CL119">IF(#REF!="","",SUM(CK119:INDEX(CK119:CK325,MATCH(TRUE,INDEX(CK119:CK325="",0),0))))</f>
        <v>#REF!</v>
      </c>
      <c r="CM119" t="e">
        <f t="shared" si="42"/>
        <v>#REF!</v>
      </c>
      <c r="CN119" t="str">
        <f t="array" ref="CN119">IFERROR(INDEX($CM$2:$CM$208,SMALL(IF(1-($CM$2:$CM$208=""),IF(1-(#REF!:#REF!&lt;&gt;""),ROW($CM$2:$CM$208)-ROW($CM$2)+1)), ROWS(#REF!:#REF!))),"")</f>
        <v/>
      </c>
      <c r="CO119" t="e">
        <f>IF(#REF!="","",SUM(#REF!))</f>
        <v>#REF!</v>
      </c>
      <c r="CP119" t="e">
        <f t="array" ref="CP119">IF(#REF!="","",SUM(CO119:INDEX(CO119:CO325,MATCH(TRUE,INDEX(CO119:CO325="",0),0))))</f>
        <v>#REF!</v>
      </c>
      <c r="CQ119" t="e">
        <f t="shared" si="43"/>
        <v>#REF!</v>
      </c>
      <c r="CR119" t="str">
        <f t="array" ref="CR119">IFERROR(INDEX($CQ$2:$CQ$208,SMALL(IF(1-($CQ$2:$CQ$208=""),IF(1-(#REF!:#REF!&lt;&gt;""),ROW($CQ$2:$CQ$208)-ROW($CQ$2)+1)), ROWS(#REF!:#REF!))),"")</f>
        <v/>
      </c>
      <c r="CS119" t="e">
        <f>IF(#REF!="","",SUM(#REF!))</f>
        <v>#REF!</v>
      </c>
      <c r="CT119" t="e">
        <f t="array" ref="CT119">IF(#REF!="","",SUM(CS119:INDEX(CS119:CS325,MATCH(TRUE,INDEX(CS119:CS325="",0),0))))</f>
        <v>#REF!</v>
      </c>
      <c r="CU119" t="e">
        <f t="shared" si="44"/>
        <v>#REF!</v>
      </c>
      <c r="CV119" t="str">
        <f t="array" ref="CV119">IFERROR(INDEX($CU$2:$CU$208,SMALL(IF(1-($CU$2:$CU$208=""),IF(1-(#REF!:#REF!&lt;&gt;""),ROW($CU$2:$CU$208)-ROW($CU$2)+1)), ROWS(#REF!:#REF!))),"")</f>
        <v/>
      </c>
      <c r="CW119" t="e">
        <f>IF(#REF!="","",SUM(#REF!))</f>
        <v>#REF!</v>
      </c>
      <c r="CX119" t="e">
        <f t="array" ref="CX119">IF(#REF!="","",SUM(CW119:INDEX(CW119:CW325,MATCH(TRUE,INDEX(CW119:CW325="",0),0))))</f>
        <v>#REF!</v>
      </c>
      <c r="CY119" t="e">
        <f t="shared" si="45"/>
        <v>#REF!</v>
      </c>
      <c r="CZ119" t="str">
        <f t="array" ref="CZ119">IFERROR(INDEX($CY$2:$CY$208,SMALL(IF(1-($CY$2:$CY$208=""),IF(1-(#REF!:#REF!&lt;&gt;""),ROW($CY$2:$CY$208)-ROW($CY$2)+1)), ROWS(#REF!:#REF!))),"")</f>
        <v/>
      </c>
      <c r="DA119" t="e">
        <f>IF(#REF!="","",SUM(#REF!))</f>
        <v>#REF!</v>
      </c>
      <c r="DB119" t="e">
        <f t="array" ref="DB119">IF(#REF!="","",SUM(DA119:INDEX(DA119:DA325,MATCH(TRUE,INDEX(DA119:DA325="",0),0))))</f>
        <v>#REF!</v>
      </c>
      <c r="DC119" t="e">
        <f t="shared" si="46"/>
        <v>#REF!</v>
      </c>
      <c r="DD119" t="str">
        <f t="array" ref="DD119">IFERROR(INDEX($DC$2:$DC$208,SMALL(IF(1-($DC$2:$DC$208=""),IF(1-(#REF!:#REF!&lt;&gt;""),ROW($DC$2:$DC$208)-ROW($DC$2)+1)), ROWS(#REF!:#REF!))),"")</f>
        <v/>
      </c>
      <c r="DE119" t="e">
        <f>IF(#REF!="","",SUM(#REF!))</f>
        <v>#REF!</v>
      </c>
      <c r="DF119" t="e">
        <f t="array" ref="DF119">IF(#REF!="","",SUM(DE119:INDEX(DE119:DE325,MATCH(TRUE,INDEX(DE119:DE325="",0),0))))</f>
        <v>#REF!</v>
      </c>
      <c r="DG119" t="e">
        <f t="shared" si="47"/>
        <v>#REF!</v>
      </c>
      <c r="DH119" t="str">
        <f t="array" ref="DH119">IFERROR(INDEX($DG$2:$DG$208,SMALL(IF(1-($DG$2:$DG$208=""),IF(1-(#REF!:#REF!&lt;&gt;""),ROW($DG$2:$DG$208)-ROW($DG$2)+1)), ROWS(#REF!:#REF!))),"")</f>
        <v/>
      </c>
      <c r="DI119" t="e">
        <f>IF(#REF!="","",SUM(#REF!))</f>
        <v>#REF!</v>
      </c>
      <c r="DJ119" t="e">
        <f t="array" ref="DJ119">IF(#REF!="","",SUM(DI119:INDEX(DI119:DI325,MATCH(TRUE,INDEX(DI119:DI325="",0),0))))</f>
        <v>#REF!</v>
      </c>
      <c r="DK119" t="e">
        <f t="shared" si="48"/>
        <v>#REF!</v>
      </c>
      <c r="DL119" t="str">
        <f t="array" ref="DL119">IFERROR(INDEX($DK$2:$DK$208,SMALL(IF(1-($DK$2:$DK$208=""),IF(1-(#REF!:#REF!&lt;&gt;""),ROW($DK$2:$DK$208)-ROW($DK$2)+1)), ROWS(#REF!:#REF!))),"")</f>
        <v/>
      </c>
      <c r="DM119" t="e">
        <f>IF(#REF!="","",SUM(#REF!))</f>
        <v>#REF!</v>
      </c>
      <c r="DN119" t="e">
        <f t="array" ref="DN119">IF(#REF!="","",SUM(DM119:INDEX(DM119:DM325,MATCH(TRUE,INDEX(DM119:DM325="",0),0))))</f>
        <v>#REF!</v>
      </c>
      <c r="DO119" t="e">
        <f t="shared" si="49"/>
        <v>#REF!</v>
      </c>
      <c r="DP119" t="str">
        <f t="array" ref="DP119">IFERROR(INDEX($DO$2:$DO$208,SMALL(IF(1-($DO$2:$DO$208=""),IF(1-(#REF!:#REF!&lt;&gt;""),ROW($DO$2:$DO$208)-ROW($DO$2)+1)), ROWS(#REF!:#REF!))),"")</f>
        <v/>
      </c>
      <c r="DQ119" t="e">
        <f>IF(#REF!="","",SUM(#REF!))</f>
        <v>#REF!</v>
      </c>
      <c r="DR119" t="e">
        <f t="array" ref="DR119">IF(#REF!="","",SUM(DQ119:INDEX(DQ119:DQ325,MATCH(TRUE,INDEX(DQ119:DQ325="",0),0))))</f>
        <v>#REF!</v>
      </c>
      <c r="DS119" t="e">
        <f t="shared" si="50"/>
        <v>#REF!</v>
      </c>
      <c r="DT119" t="str">
        <f t="array" ref="DT119">IFERROR(INDEX($DS$2:$DS$208,SMALL(IF(1-($DS$2:$DS$208=""),IF(1-(#REF!:#REF!&lt;&gt;""),ROW($DS$2:$DS$208)-ROW($DS$2)+1)), ROWS(#REF!:#REF!))),"")</f>
        <v/>
      </c>
      <c r="DU119" t="e">
        <f>IF(#REF!="","",SUM(#REF!))</f>
        <v>#REF!</v>
      </c>
      <c r="DV119" t="e">
        <f t="array" ref="DV119">IF(#REF!="","",SUM(DU119:INDEX(DU119:DU325,MATCH(TRUE,INDEX(DU119:DU325="",0),0))))</f>
        <v>#REF!</v>
      </c>
      <c r="DW119" t="e">
        <f t="shared" si="51"/>
        <v>#REF!</v>
      </c>
      <c r="DX119" t="str">
        <f t="array" ref="DX119">IFERROR(INDEX($DW$2:$DW$208,SMALL(IF(1-($DW$2:$DW$208=""),IF(1-(#REF!:#REF!&lt;&gt;""),ROW($DW$2:$DW$208)-ROW($DW$2)+1)), ROWS(#REF!:#REF!))),"")</f>
        <v/>
      </c>
      <c r="DY119" t="e">
        <f>IF(#REF!="","",SUM(#REF!))</f>
        <v>#REF!</v>
      </c>
      <c r="DZ119" t="e">
        <f t="array" ref="DZ119">IF(#REF!="","",SUM(DY119:INDEX(DY119:DY325,MATCH(TRUE,INDEX(DY119:DY325="",0),0))))</f>
        <v>#REF!</v>
      </c>
      <c r="EA119" t="e">
        <f t="shared" si="52"/>
        <v>#REF!</v>
      </c>
      <c r="EB119" t="str">
        <f t="array" ref="EB119">IFERROR(INDEX($EA$2:$EA$208,SMALL(IF(1-($EA$2:$EA$208=""),IF(1-(#REF!:#REF!&lt;&gt;""),ROW($EA$2:$EA$208)-ROW($EA$2)+1)), ROWS(#REF!:#REF!))),"")</f>
        <v/>
      </c>
      <c r="EC119" t="e">
        <f>IF(#REF!="","",SUM(#REF!))</f>
        <v>#REF!</v>
      </c>
      <c r="ED119" t="e">
        <f t="array" ref="ED119">IF(#REF!="","",SUM(EC119:INDEX(EC119:EC325,MATCH(TRUE,INDEX(EC119:EC325="",0),0))))</f>
        <v>#REF!</v>
      </c>
      <c r="EE119" t="e">
        <f t="shared" si="53"/>
        <v>#REF!</v>
      </c>
      <c r="EF119" t="str">
        <f t="array" ref="EF119">IFERROR(INDEX($EE$2:$EE$208,SMALL(IF(1-($EE$2:$EE$208=""),IF(1-(#REF!:#REF!&lt;&gt;""),ROW($EE$2:$EE$208)-ROW($EE$2)+1)), ROWS(#REF!:#REF!))),"")</f>
        <v/>
      </c>
      <c r="EG119" t="e">
        <f>IF(#REF!="","",SUM(#REF!))</f>
        <v>#REF!</v>
      </c>
      <c r="EH119" t="e">
        <f t="array" ref="EH119">IF(#REF!="","",SUM(EG119:INDEX(EG119:EG325,MATCH(TRUE,INDEX(EG119:EG325="",0),0))))</f>
        <v>#REF!</v>
      </c>
      <c r="EI119" t="e">
        <f t="shared" si="54"/>
        <v>#REF!</v>
      </c>
      <c r="EJ119" t="str">
        <f t="array" ref="EJ119">IFERROR(INDEX($EI$2:$EI$208,SMALL(IF(1-($EI$2:$EI$208=""),IF(1-(#REF!:#REF!&lt;&gt;""),ROW($EI$2:$EI$208)-ROW($EI$2)+1)), ROWS(#REF!:#REF!))),"")</f>
        <v/>
      </c>
      <c r="EK119" t="e">
        <f>IF(#REF!="","",SUM(#REF!))</f>
        <v>#REF!</v>
      </c>
      <c r="EL119" t="e">
        <f t="array" ref="EL119">IF(#REF!="","",SUM(EK119:INDEX(EK119:EK325,MATCH(TRUE,INDEX(EK119:EK325="",0),0))))</f>
        <v>#REF!</v>
      </c>
      <c r="EM119" t="e">
        <f t="shared" si="55"/>
        <v>#REF!</v>
      </c>
      <c r="EN119" t="str">
        <f t="array" ref="EN119">IFERROR(INDEX($EM$2:$EM$208,SMALL(IF(1-($EM$2:$EM$208=""),IF(1-(#REF!:#REF!&lt;&gt;""),ROW($EM$2:$EM$208)-ROW($EM$2)+1)), ROWS(#REF!:#REF!))),"")</f>
        <v/>
      </c>
      <c r="EO119" t="e">
        <f>IF(#REF!="","",SUM(#REF!))</f>
        <v>#REF!</v>
      </c>
      <c r="EP119" t="e">
        <f t="array" ref="EP119">IF(#REF!="","",SUM(EO119:INDEX(EO119:EO325,MATCH(TRUE,INDEX(EO119:EO325="",0),0))))</f>
        <v>#REF!</v>
      </c>
      <c r="EQ119" t="e">
        <f t="shared" si="56"/>
        <v>#REF!</v>
      </c>
      <c r="ER119" t="str">
        <f t="array" ref="ER119">IFERROR(INDEX($EQ$2:$EQ$208,SMALL(IF(1-($EQ$2:$EQ$208=""),IF(1-(#REF!:#REF!&lt;&gt;""),ROW($EQ$2:$EQ$208)-ROW($EQ$2)+1)), ROWS(#REF!:#REF!))),"")</f>
        <v/>
      </c>
      <c r="ES119" t="e">
        <f>IF(#REF!="","",SUM(#REF!))</f>
        <v>#REF!</v>
      </c>
      <c r="ET119" t="e">
        <f t="array" ref="ET119">IF(#REF!="","",SUM(ES119:INDEX(ES119:ES325,MATCH(TRUE,INDEX(ES119:ES325="",0),0))))</f>
        <v>#REF!</v>
      </c>
      <c r="EU119" t="e">
        <f t="shared" si="57"/>
        <v>#REF!</v>
      </c>
      <c r="EV119" t="str">
        <f t="array" ref="EV119">IFERROR(INDEX($EU$2:$EU$208,SMALL(IF(1-($EU$2:$EU$208=""),IF(1-(#REF!:#REF!&lt;&gt;""),ROW($EU$2:$EU$208)-ROW($EU$2)+1)), ROWS(#REF!:#REF!))),"")</f>
        <v/>
      </c>
      <c r="EW119" t="e">
        <f>IF(#REF!="","",SUM(#REF!))</f>
        <v>#REF!</v>
      </c>
      <c r="EX119" t="e">
        <f t="array" ref="EX119">IF(#REF!="","",SUM(EW119:INDEX(EW119:EW325,MATCH(TRUE,INDEX(EW119:EW325="",0),0))))</f>
        <v>#REF!</v>
      </c>
      <c r="EY119" t="e">
        <f t="shared" si="58"/>
        <v>#REF!</v>
      </c>
      <c r="EZ119" t="str">
        <f t="array" ref="EZ119">IFERROR(INDEX($EY$2:$EY$208,SMALL(IF(1-($EY$2:$EY$208=""),IF(1-(#REF!:#REF!&lt;&gt;""),ROW($EY$2:$EY$208)-ROW($EY$2)+1)), ROWS(#REF!:#REF!))),"")</f>
        <v/>
      </c>
      <c r="FA119" t="e">
        <f>IF(#REF!="","",SUM(#REF!))</f>
        <v>#REF!</v>
      </c>
      <c r="FB119" t="e">
        <f t="array" ref="FB119">IF(#REF!="","",SUM(FA119:INDEX(FA119:FA325,MATCH(TRUE,INDEX(FA119:FA325="",0),0))))</f>
        <v>#REF!</v>
      </c>
      <c r="FC119" t="e">
        <f t="shared" si="59"/>
        <v>#REF!</v>
      </c>
      <c r="FD119" t="str">
        <f t="array" ref="FD119">IFERROR(INDEX($FC$2:$FC$208,SMALL(IF(1-($FC$2:$FC$208=""),IF(1-(#REF!:#REF!&lt;&gt;""),ROW($FC$2:$FC$208)-ROW($FC$2)+1)), ROWS(#REF!:#REF!))),"")</f>
        <v/>
      </c>
    </row>
    <row r="120" spans="1:160" x14ac:dyDescent="0.25">
      <c r="A120" t="e">
        <f>IF(#REF!="","",SUM(#REF!))</f>
        <v>#REF!</v>
      </c>
      <c r="B120" t="e">
        <f t="array" ref="B120">IF(#REF!="","",SUM($A120:INDEX(A120:$A$208,MATCH(TRUE,INDEX($A120:$A$208="",0),0))))</f>
        <v>#REF!</v>
      </c>
      <c r="C120" t="e">
        <f t="shared" si="60"/>
        <v>#REF!</v>
      </c>
      <c r="E120" t="e">
        <f>IF(#REF!="","",SUM(#REF!))</f>
        <v>#REF!</v>
      </c>
      <c r="F120" t="e">
        <f t="array" ref="F120">IF(#REF!="","",SUM($E120:INDEX(E120:$E$208,MATCH(TRUE,INDEX($E120:$E$208="",0),0))))</f>
        <v>#REF!</v>
      </c>
      <c r="G120" t="e">
        <f t="shared" si="61"/>
        <v>#REF!</v>
      </c>
      <c r="I120" t="e">
        <f>IF(#REF!="","",SUM(#REF!))</f>
        <v>#REF!</v>
      </c>
      <c r="J120" t="e">
        <f t="array" ref="J120">IF(#REF!="","",SUM(I120:INDEX(I120:I326,MATCH(TRUE,INDEX(I120:I326="",0),0))))</f>
        <v>#REF!</v>
      </c>
      <c r="K120" t="e">
        <f t="shared" si="62"/>
        <v>#REF!</v>
      </c>
      <c r="M120" t="e">
        <f>IF(#REF!="","",SUM(#REF!))</f>
        <v>#REF!</v>
      </c>
      <c r="N120" t="e">
        <f t="array" ref="N120">IF(#REF!="","",SUM(M120:INDEX(M120:M326,MATCH(TRUE,INDEX(M120:M326="",0),0))))</f>
        <v>#REF!</v>
      </c>
      <c r="O120" t="e">
        <f t="shared" si="63"/>
        <v>#REF!</v>
      </c>
      <c r="Q120" t="e">
        <f>IF(#REF!="","",SUM(#REF!))</f>
        <v>#REF!</v>
      </c>
      <c r="R120" t="e">
        <f t="array" ref="R120">IF(#REF!="","",SUM(Q120:INDEX(Q120:Q326,MATCH(TRUE,INDEX(Q120:Q326="",0),0))))</f>
        <v>#REF!</v>
      </c>
      <c r="S120" t="e">
        <f t="shared" si="64"/>
        <v>#REF!</v>
      </c>
      <c r="U120" t="e">
        <f>IF(#REF!="","",SUM(#REF!))</f>
        <v>#REF!</v>
      </c>
      <c r="V120" t="e">
        <f t="array" ref="V120">IF(#REF!="","",SUM(U120:INDEX(U120:U326,MATCH(TRUE,INDEX(U120:U326="",0),0))))</f>
        <v>#REF!</v>
      </c>
      <c r="W120" t="e">
        <f t="shared" si="65"/>
        <v>#REF!</v>
      </c>
      <c r="Y120" t="e">
        <f>IF(#REF!="","",SUM(#REF!))</f>
        <v>#REF!</v>
      </c>
      <c r="Z120" t="e">
        <f t="array" ref="Z120">IF(#REF!="","",SUM(Y120:INDEX(Y120:Y326,MATCH(TRUE,INDEX(Y120:Y326="",0),0))))</f>
        <v>#REF!</v>
      </c>
      <c r="AA120" t="e">
        <f t="shared" si="66"/>
        <v>#REF!</v>
      </c>
      <c r="AC120" t="e">
        <f>IF(#REF!="","",SUM(#REF!))</f>
        <v>#REF!</v>
      </c>
      <c r="AD120" t="e">
        <f t="array" ref="AD120">IF(#REF!="","",SUM(AC120:INDEX(AC120:AC326,MATCH(TRUE,INDEX(AC120:AC326="",0),0))))</f>
        <v>#REF!</v>
      </c>
      <c r="AE120" t="e">
        <f t="shared" si="67"/>
        <v>#REF!</v>
      </c>
      <c r="AG120" t="e">
        <f>IF(#REF!="","",SUM(#REF!))</f>
        <v>#REF!</v>
      </c>
      <c r="AH120" t="e">
        <f t="array" ref="AH120">IF(#REF!="","",SUM(AG120:INDEX(AG120:AG326,MATCH(TRUE,INDEX(AG120:AG326="",0),0))))</f>
        <v>#REF!</v>
      </c>
      <c r="AI120" t="e">
        <f t="shared" si="68"/>
        <v>#REF!</v>
      </c>
      <c r="AK120" t="e">
        <f>IF(#REF!="","",SUM(#REF!))</f>
        <v>#REF!</v>
      </c>
      <c r="AL120" t="e">
        <f t="array" ref="AL120">IF(#REF!="","",SUM(AK120:INDEX(AK120:AK326,MATCH(TRUE,INDEX(AK120:AK326="",0),0))))</f>
        <v>#REF!</v>
      </c>
      <c r="AM120" t="e">
        <f t="shared" si="69"/>
        <v>#REF!</v>
      </c>
      <c r="AO120" t="e">
        <f>IF(#REF!="","",SUM(#REF!))</f>
        <v>#REF!</v>
      </c>
      <c r="AP120" t="e">
        <f t="array" ref="AP120">IF(#REF!="","",SUM(AO120:INDEX(AO120:AO326,MATCH(TRUE,INDEX(AO120:AO326="",0),0))))</f>
        <v>#REF!</v>
      </c>
      <c r="AQ120" t="e">
        <f t="shared" si="70"/>
        <v>#REF!</v>
      </c>
      <c r="AS120" t="e">
        <f>IF(#REF!="","",SUM(#REF!))</f>
        <v>#REF!</v>
      </c>
      <c r="AT120" t="e">
        <f t="array" ref="AT120">IF(#REF!="","",SUM(AS120:INDEX(AS120:AS326,MATCH(TRUE,INDEX(AS120:AS326="",0),0))))</f>
        <v>#REF!</v>
      </c>
      <c r="AU120" t="e">
        <f t="shared" si="71"/>
        <v>#REF!</v>
      </c>
      <c r="AW120" t="e">
        <f>IF(#REF!="","",SUM(#REF!))</f>
        <v>#REF!</v>
      </c>
      <c r="AX120" t="e">
        <f t="array" ref="AX120">IF(#REF!="","",SUM(AW120:INDEX(AW120:AW326,MATCH(TRUE,INDEX(AW120:AW326="",0),0))))</f>
        <v>#REF!</v>
      </c>
      <c r="AY120" t="e">
        <f t="shared" si="72"/>
        <v>#REF!</v>
      </c>
      <c r="BA120" t="e">
        <f>IF(#REF!="","",SUM(#REF!))</f>
        <v>#REF!</v>
      </c>
      <c r="BB120" t="e">
        <f t="array" ref="BB120">IF(#REF!="","",SUM(BA120:INDEX(BA120:BA326,MATCH(TRUE,INDEX(BA120:BA326="",0),0))))</f>
        <v>#REF!</v>
      </c>
      <c r="BC120" t="e">
        <f t="shared" si="73"/>
        <v>#REF!</v>
      </c>
      <c r="BE120" t="e">
        <f>IF(#REF!="","",SUM(#REF!))</f>
        <v>#REF!</v>
      </c>
      <c r="BF120" t="e">
        <f t="array" ref="BF120">IF(#REF!="","",SUM(BE120:INDEX(BE120:BE326,MATCH(TRUE,INDEX(BE120:BE326="",0),0))))</f>
        <v>#REF!</v>
      </c>
      <c r="BG120" t="e">
        <f t="shared" si="74"/>
        <v>#REF!</v>
      </c>
      <c r="BI120" t="e">
        <f>IF(#REF!="","",SUM(#REF!))</f>
        <v>#REF!</v>
      </c>
      <c r="BJ120" t="e">
        <f t="array" ref="BJ120">IF(#REF!="","",SUM(BI120:INDEX(BI120:BI326,MATCH(TRUE,INDEX(BI120:BI326="",0),0))))</f>
        <v>#REF!</v>
      </c>
      <c r="BK120" t="e">
        <f t="shared" si="75"/>
        <v>#REF!</v>
      </c>
      <c r="BM120" t="e">
        <f>IF(#REF!="","",SUM(#REF!))</f>
        <v>#REF!</v>
      </c>
      <c r="BN120" t="e">
        <f t="array" ref="BN120">IF(#REF!="","",SUM(BM120:INDEX(BM120:BM326,MATCH(TRUE,INDEX(BM120:BM326="",0),0))))</f>
        <v>#REF!</v>
      </c>
      <c r="BO120" t="e">
        <f t="shared" si="76"/>
        <v>#REF!</v>
      </c>
      <c r="BQ120" t="e">
        <f>IF(#REF!="","",SUM(#REF!))</f>
        <v>#REF!</v>
      </c>
      <c r="BR120" t="e">
        <f t="array" ref="BR120">IF(#REF!="","",SUM(BQ120:INDEX(BQ120:BQ326,MATCH(TRUE,INDEX(BQ120:BQ326="",0),0))))</f>
        <v>#REF!</v>
      </c>
      <c r="BS120" t="e">
        <f t="shared" si="77"/>
        <v>#REF!</v>
      </c>
      <c r="BU120" t="e">
        <f>IF(#REF!="","",SUM(#REF!))</f>
        <v>#REF!</v>
      </c>
      <c r="BV120" t="e">
        <f t="array" ref="BV120">IF(#REF!="","",SUM(BU120:INDEX(BU120:BU326,MATCH(TRUE,INDEX(BU120:BU326="",0),0))))</f>
        <v>#REF!</v>
      </c>
      <c r="BW120" t="e">
        <f t="shared" si="78"/>
        <v>#REF!</v>
      </c>
      <c r="BY120" t="e">
        <f>IF(#REF!="","",SUM(#REF!))</f>
        <v>#REF!</v>
      </c>
      <c r="BZ120" t="e">
        <f t="array" ref="BZ120">IF(#REF!="","",SUM(BY120:INDEX(BY120:BY326,MATCH(TRUE,INDEX(BY120:BY326="",0),0))))</f>
        <v>#REF!</v>
      </c>
      <c r="CA120" t="e">
        <f t="shared" si="79"/>
        <v>#REF!</v>
      </c>
      <c r="CC120" t="e">
        <f>IF(#REF!="","",SUM(#REF!))</f>
        <v>#REF!</v>
      </c>
      <c r="CD120" t="e">
        <f t="array" ref="CD120">IF(#REF!="","",SUM(CC120:INDEX(CC120:CC326,MATCH(TRUE,INDEX(CC120:CC326="",0),0))))</f>
        <v>#REF!</v>
      </c>
      <c r="CE120" t="e">
        <f t="shared" si="40"/>
        <v>#REF!</v>
      </c>
      <c r="CF120" t="str">
        <f t="array" ref="CF120">IFERROR(INDEX($CE$2:$CE$208,SMALL(IF(1-($CE$2:$CE$208=""),IF(1-(#REF!:#REF!&lt;&gt;""),ROW($CE$2:$CE$208)-ROW($CE$2)+1)), ROWS(#REF!:#REF!))),"")</f>
        <v/>
      </c>
      <c r="CG120" t="e">
        <f>IF(#REF!="","",SUM(#REF!))</f>
        <v>#REF!</v>
      </c>
      <c r="CH120" t="e">
        <f t="array" ref="CH120">IF(#REF!="","",SUM(CG120:INDEX(CG120:CG326,MATCH(TRUE,INDEX(CG120:CG326="",0),0))))</f>
        <v>#REF!</v>
      </c>
      <c r="CI120" t="e">
        <f t="shared" si="41"/>
        <v>#REF!</v>
      </c>
      <c r="CJ120" t="str">
        <f t="array" ref="CJ120">IFERROR(INDEX($CI$2:$CI$208,SMALL(IF(1-($CI$2:$CI$208=""),IF(1-(#REF!:#REF!&lt;&gt;""),ROW($CI$2:$CI$208)-ROW($CI$2)+1)), ROWS(#REF!:#REF!))),"")</f>
        <v/>
      </c>
      <c r="CK120" t="e">
        <f>IF(#REF!="","",SUM(#REF!))</f>
        <v>#REF!</v>
      </c>
      <c r="CL120" t="e">
        <f t="array" ref="CL120">IF(#REF!="","",SUM(CK120:INDEX(CK120:CK326,MATCH(TRUE,INDEX(CK120:CK326="",0),0))))</f>
        <v>#REF!</v>
      </c>
      <c r="CM120" t="e">
        <f t="shared" si="42"/>
        <v>#REF!</v>
      </c>
      <c r="CN120" t="str">
        <f t="array" ref="CN120">IFERROR(INDEX($CM$2:$CM$208,SMALL(IF(1-($CM$2:$CM$208=""),IF(1-(#REF!:#REF!&lt;&gt;""),ROW($CM$2:$CM$208)-ROW($CM$2)+1)), ROWS(#REF!:#REF!))),"")</f>
        <v/>
      </c>
      <c r="CO120" t="e">
        <f>IF(#REF!="","",SUM(#REF!))</f>
        <v>#REF!</v>
      </c>
      <c r="CP120" t="e">
        <f t="array" ref="CP120">IF(#REF!="","",SUM(CO120:INDEX(CO120:CO326,MATCH(TRUE,INDEX(CO120:CO326="",0),0))))</f>
        <v>#REF!</v>
      </c>
      <c r="CQ120" t="e">
        <f t="shared" si="43"/>
        <v>#REF!</v>
      </c>
      <c r="CR120" t="str">
        <f t="array" ref="CR120">IFERROR(INDEX($CQ$2:$CQ$208,SMALL(IF(1-($CQ$2:$CQ$208=""),IF(1-(#REF!:#REF!&lt;&gt;""),ROW($CQ$2:$CQ$208)-ROW($CQ$2)+1)), ROWS(#REF!:#REF!))),"")</f>
        <v/>
      </c>
      <c r="CS120" t="e">
        <f>IF(#REF!="","",SUM(#REF!))</f>
        <v>#REF!</v>
      </c>
      <c r="CT120" t="e">
        <f t="array" ref="CT120">IF(#REF!="","",SUM(CS120:INDEX(CS120:CS326,MATCH(TRUE,INDEX(CS120:CS326="",0),0))))</f>
        <v>#REF!</v>
      </c>
      <c r="CU120" t="e">
        <f t="shared" si="44"/>
        <v>#REF!</v>
      </c>
      <c r="CV120" t="str">
        <f t="array" ref="CV120">IFERROR(INDEX($CU$2:$CU$208,SMALL(IF(1-($CU$2:$CU$208=""),IF(1-(#REF!:#REF!&lt;&gt;""),ROW($CU$2:$CU$208)-ROW($CU$2)+1)), ROWS(#REF!:#REF!))),"")</f>
        <v/>
      </c>
      <c r="CW120" t="e">
        <f>IF(#REF!="","",SUM(#REF!))</f>
        <v>#REF!</v>
      </c>
      <c r="CX120" t="e">
        <f t="array" ref="CX120">IF(#REF!="","",SUM(CW120:INDEX(CW120:CW326,MATCH(TRUE,INDEX(CW120:CW326="",0),0))))</f>
        <v>#REF!</v>
      </c>
      <c r="CY120" t="e">
        <f t="shared" si="45"/>
        <v>#REF!</v>
      </c>
      <c r="CZ120" t="str">
        <f t="array" ref="CZ120">IFERROR(INDEX($CY$2:$CY$208,SMALL(IF(1-($CY$2:$CY$208=""),IF(1-(#REF!:#REF!&lt;&gt;""),ROW($CY$2:$CY$208)-ROW($CY$2)+1)), ROWS(#REF!:#REF!))),"")</f>
        <v/>
      </c>
      <c r="DA120" t="e">
        <f>IF(#REF!="","",SUM(#REF!))</f>
        <v>#REF!</v>
      </c>
      <c r="DB120" t="e">
        <f t="array" ref="DB120">IF(#REF!="","",SUM(DA120:INDEX(DA120:DA326,MATCH(TRUE,INDEX(DA120:DA326="",0),0))))</f>
        <v>#REF!</v>
      </c>
      <c r="DC120" t="e">
        <f t="shared" si="46"/>
        <v>#REF!</v>
      </c>
      <c r="DD120" t="str">
        <f t="array" ref="DD120">IFERROR(INDEX($DC$2:$DC$208,SMALL(IF(1-($DC$2:$DC$208=""),IF(1-(#REF!:#REF!&lt;&gt;""),ROW($DC$2:$DC$208)-ROW($DC$2)+1)), ROWS(#REF!:#REF!))),"")</f>
        <v/>
      </c>
      <c r="DE120" t="e">
        <f>IF(#REF!="","",SUM(#REF!))</f>
        <v>#REF!</v>
      </c>
      <c r="DF120" t="e">
        <f t="array" ref="DF120">IF(#REF!="","",SUM(DE120:INDEX(DE120:DE326,MATCH(TRUE,INDEX(DE120:DE326="",0),0))))</f>
        <v>#REF!</v>
      </c>
      <c r="DG120" t="e">
        <f t="shared" si="47"/>
        <v>#REF!</v>
      </c>
      <c r="DH120" t="str">
        <f t="array" ref="DH120">IFERROR(INDEX($DG$2:$DG$208,SMALL(IF(1-($DG$2:$DG$208=""),IF(1-(#REF!:#REF!&lt;&gt;""),ROW($DG$2:$DG$208)-ROW($DG$2)+1)), ROWS(#REF!:#REF!))),"")</f>
        <v/>
      </c>
      <c r="DI120" t="e">
        <f>IF(#REF!="","",SUM(#REF!))</f>
        <v>#REF!</v>
      </c>
      <c r="DJ120" t="e">
        <f t="array" ref="DJ120">IF(#REF!="","",SUM(DI120:INDEX(DI120:DI326,MATCH(TRUE,INDEX(DI120:DI326="",0),0))))</f>
        <v>#REF!</v>
      </c>
      <c r="DK120" t="e">
        <f t="shared" si="48"/>
        <v>#REF!</v>
      </c>
      <c r="DL120" t="str">
        <f t="array" ref="DL120">IFERROR(INDEX($DK$2:$DK$208,SMALL(IF(1-($DK$2:$DK$208=""),IF(1-(#REF!:#REF!&lt;&gt;""),ROW($DK$2:$DK$208)-ROW($DK$2)+1)), ROWS(#REF!:#REF!))),"")</f>
        <v/>
      </c>
      <c r="DM120" t="e">
        <f>IF(#REF!="","",SUM(#REF!))</f>
        <v>#REF!</v>
      </c>
      <c r="DN120" t="e">
        <f t="array" ref="DN120">IF(#REF!="","",SUM(DM120:INDEX(DM120:DM326,MATCH(TRUE,INDEX(DM120:DM326="",0),0))))</f>
        <v>#REF!</v>
      </c>
      <c r="DO120" t="e">
        <f t="shared" si="49"/>
        <v>#REF!</v>
      </c>
      <c r="DP120" t="str">
        <f t="array" ref="DP120">IFERROR(INDEX($DO$2:$DO$208,SMALL(IF(1-($DO$2:$DO$208=""),IF(1-(#REF!:#REF!&lt;&gt;""),ROW($DO$2:$DO$208)-ROW($DO$2)+1)), ROWS(#REF!:#REF!))),"")</f>
        <v/>
      </c>
      <c r="DQ120" t="e">
        <f>IF(#REF!="","",SUM(#REF!))</f>
        <v>#REF!</v>
      </c>
      <c r="DR120" t="e">
        <f t="array" ref="DR120">IF(#REF!="","",SUM(DQ120:INDEX(DQ120:DQ326,MATCH(TRUE,INDEX(DQ120:DQ326="",0),0))))</f>
        <v>#REF!</v>
      </c>
      <c r="DS120" t="e">
        <f t="shared" si="50"/>
        <v>#REF!</v>
      </c>
      <c r="DT120" t="str">
        <f t="array" ref="DT120">IFERROR(INDEX($DS$2:$DS$208,SMALL(IF(1-($DS$2:$DS$208=""),IF(1-(#REF!:#REF!&lt;&gt;""),ROW($DS$2:$DS$208)-ROW($DS$2)+1)), ROWS(#REF!:#REF!))),"")</f>
        <v/>
      </c>
      <c r="DU120" t="e">
        <f>IF(#REF!="","",SUM(#REF!))</f>
        <v>#REF!</v>
      </c>
      <c r="DV120" t="e">
        <f t="array" ref="DV120">IF(#REF!="","",SUM(DU120:INDEX(DU120:DU326,MATCH(TRUE,INDEX(DU120:DU326="",0),0))))</f>
        <v>#REF!</v>
      </c>
      <c r="DW120" t="e">
        <f t="shared" si="51"/>
        <v>#REF!</v>
      </c>
      <c r="DX120" t="str">
        <f t="array" ref="DX120">IFERROR(INDEX($DW$2:$DW$208,SMALL(IF(1-($DW$2:$DW$208=""),IF(1-(#REF!:#REF!&lt;&gt;""),ROW($DW$2:$DW$208)-ROW($DW$2)+1)), ROWS(#REF!:#REF!))),"")</f>
        <v/>
      </c>
      <c r="DY120" t="e">
        <f>IF(#REF!="","",SUM(#REF!))</f>
        <v>#REF!</v>
      </c>
      <c r="DZ120" t="e">
        <f t="array" ref="DZ120">IF(#REF!="","",SUM(DY120:INDEX(DY120:DY326,MATCH(TRUE,INDEX(DY120:DY326="",0),0))))</f>
        <v>#REF!</v>
      </c>
      <c r="EA120" t="e">
        <f t="shared" si="52"/>
        <v>#REF!</v>
      </c>
      <c r="EB120" t="str">
        <f t="array" ref="EB120">IFERROR(INDEX($EA$2:$EA$208,SMALL(IF(1-($EA$2:$EA$208=""),IF(1-(#REF!:#REF!&lt;&gt;""),ROW($EA$2:$EA$208)-ROW($EA$2)+1)), ROWS(#REF!:#REF!))),"")</f>
        <v/>
      </c>
      <c r="EC120" t="e">
        <f>IF(#REF!="","",SUM(#REF!))</f>
        <v>#REF!</v>
      </c>
      <c r="ED120" t="e">
        <f t="array" ref="ED120">IF(#REF!="","",SUM(EC120:INDEX(EC120:EC326,MATCH(TRUE,INDEX(EC120:EC326="",0),0))))</f>
        <v>#REF!</v>
      </c>
      <c r="EE120" t="e">
        <f t="shared" si="53"/>
        <v>#REF!</v>
      </c>
      <c r="EF120" t="str">
        <f t="array" ref="EF120">IFERROR(INDEX($EE$2:$EE$208,SMALL(IF(1-($EE$2:$EE$208=""),IF(1-(#REF!:#REF!&lt;&gt;""),ROW($EE$2:$EE$208)-ROW($EE$2)+1)), ROWS(#REF!:#REF!))),"")</f>
        <v/>
      </c>
      <c r="EG120" t="e">
        <f>IF(#REF!="","",SUM(#REF!))</f>
        <v>#REF!</v>
      </c>
      <c r="EH120" t="e">
        <f t="array" ref="EH120">IF(#REF!="","",SUM(EG120:INDEX(EG120:EG326,MATCH(TRUE,INDEX(EG120:EG326="",0),0))))</f>
        <v>#REF!</v>
      </c>
      <c r="EI120" t="e">
        <f t="shared" si="54"/>
        <v>#REF!</v>
      </c>
      <c r="EJ120" t="str">
        <f t="array" ref="EJ120">IFERROR(INDEX($EI$2:$EI$208,SMALL(IF(1-($EI$2:$EI$208=""),IF(1-(#REF!:#REF!&lt;&gt;""),ROW($EI$2:$EI$208)-ROW($EI$2)+1)), ROWS(#REF!:#REF!))),"")</f>
        <v/>
      </c>
      <c r="EK120" t="e">
        <f>IF(#REF!="","",SUM(#REF!))</f>
        <v>#REF!</v>
      </c>
      <c r="EL120" t="e">
        <f t="array" ref="EL120">IF(#REF!="","",SUM(EK120:INDEX(EK120:EK326,MATCH(TRUE,INDEX(EK120:EK326="",0),0))))</f>
        <v>#REF!</v>
      </c>
      <c r="EM120" t="e">
        <f t="shared" si="55"/>
        <v>#REF!</v>
      </c>
      <c r="EN120" t="str">
        <f t="array" ref="EN120">IFERROR(INDEX($EM$2:$EM$208,SMALL(IF(1-($EM$2:$EM$208=""),IF(1-(#REF!:#REF!&lt;&gt;""),ROW($EM$2:$EM$208)-ROW($EM$2)+1)), ROWS(#REF!:#REF!))),"")</f>
        <v/>
      </c>
      <c r="EO120" t="e">
        <f>IF(#REF!="","",SUM(#REF!))</f>
        <v>#REF!</v>
      </c>
      <c r="EP120" t="e">
        <f t="array" ref="EP120">IF(#REF!="","",SUM(EO120:INDEX(EO120:EO326,MATCH(TRUE,INDEX(EO120:EO326="",0),0))))</f>
        <v>#REF!</v>
      </c>
      <c r="EQ120" t="e">
        <f t="shared" si="56"/>
        <v>#REF!</v>
      </c>
      <c r="ER120" t="str">
        <f t="array" ref="ER120">IFERROR(INDEX($EQ$2:$EQ$208,SMALL(IF(1-($EQ$2:$EQ$208=""),IF(1-(#REF!:#REF!&lt;&gt;""),ROW($EQ$2:$EQ$208)-ROW($EQ$2)+1)), ROWS(#REF!:#REF!))),"")</f>
        <v/>
      </c>
      <c r="ES120" t="e">
        <f>IF(#REF!="","",SUM(#REF!))</f>
        <v>#REF!</v>
      </c>
      <c r="ET120" t="e">
        <f t="array" ref="ET120">IF(#REF!="","",SUM(ES120:INDEX(ES120:ES326,MATCH(TRUE,INDEX(ES120:ES326="",0),0))))</f>
        <v>#REF!</v>
      </c>
      <c r="EU120" t="e">
        <f t="shared" si="57"/>
        <v>#REF!</v>
      </c>
      <c r="EV120" t="str">
        <f t="array" ref="EV120">IFERROR(INDEX($EU$2:$EU$208,SMALL(IF(1-($EU$2:$EU$208=""),IF(1-(#REF!:#REF!&lt;&gt;""),ROW($EU$2:$EU$208)-ROW($EU$2)+1)), ROWS(#REF!:#REF!))),"")</f>
        <v/>
      </c>
      <c r="EW120" t="e">
        <f>IF(#REF!="","",SUM(#REF!))</f>
        <v>#REF!</v>
      </c>
      <c r="EX120" t="e">
        <f t="array" ref="EX120">IF(#REF!="","",SUM(EW120:INDEX(EW120:EW326,MATCH(TRUE,INDEX(EW120:EW326="",0),0))))</f>
        <v>#REF!</v>
      </c>
      <c r="EY120" t="e">
        <f t="shared" si="58"/>
        <v>#REF!</v>
      </c>
      <c r="EZ120" t="str">
        <f t="array" ref="EZ120">IFERROR(INDEX($EY$2:$EY$208,SMALL(IF(1-($EY$2:$EY$208=""),IF(1-(#REF!:#REF!&lt;&gt;""),ROW($EY$2:$EY$208)-ROW($EY$2)+1)), ROWS(#REF!:#REF!))),"")</f>
        <v/>
      </c>
      <c r="FA120" t="e">
        <f>IF(#REF!="","",SUM(#REF!))</f>
        <v>#REF!</v>
      </c>
      <c r="FB120" t="e">
        <f t="array" ref="FB120">IF(#REF!="","",SUM(FA120:INDEX(FA120:FA326,MATCH(TRUE,INDEX(FA120:FA326="",0),0))))</f>
        <v>#REF!</v>
      </c>
      <c r="FC120" t="e">
        <f t="shared" si="59"/>
        <v>#REF!</v>
      </c>
      <c r="FD120" t="str">
        <f t="array" ref="FD120">IFERROR(INDEX($FC$2:$FC$208,SMALL(IF(1-($FC$2:$FC$208=""),IF(1-(#REF!:#REF!&lt;&gt;""),ROW($FC$2:$FC$208)-ROW($FC$2)+1)), ROWS(#REF!:#REF!))),"")</f>
        <v/>
      </c>
    </row>
    <row r="121" spans="1:160" x14ac:dyDescent="0.25">
      <c r="A121" t="e">
        <f>IF(#REF!="","",SUM(#REF!))</f>
        <v>#REF!</v>
      </c>
      <c r="B121" t="e">
        <f t="array" ref="B121">IF(#REF!="","",SUM($A121:INDEX(A121:$A$208,MATCH(TRUE,INDEX($A121:$A$208="",0),0))))</f>
        <v>#REF!</v>
      </c>
      <c r="C121" t="e">
        <f t="shared" si="60"/>
        <v>#REF!</v>
      </c>
      <c r="E121" t="e">
        <f>IF(#REF!="","",SUM(#REF!))</f>
        <v>#REF!</v>
      </c>
      <c r="F121" t="e">
        <f t="array" ref="F121">IF(#REF!="","",SUM($E121:INDEX(E121:$E$208,MATCH(TRUE,INDEX($E121:$E$208="",0),0))))</f>
        <v>#REF!</v>
      </c>
      <c r="G121" t="e">
        <f t="shared" si="61"/>
        <v>#REF!</v>
      </c>
      <c r="I121" t="e">
        <f>IF(#REF!="","",SUM(#REF!))</f>
        <v>#REF!</v>
      </c>
      <c r="J121" t="e">
        <f t="array" ref="J121">IF(#REF!="","",SUM(I121:INDEX(I121:I327,MATCH(TRUE,INDEX(I121:I327="",0),0))))</f>
        <v>#REF!</v>
      </c>
      <c r="K121" t="e">
        <f t="shared" si="62"/>
        <v>#REF!</v>
      </c>
      <c r="M121" t="e">
        <f>IF(#REF!="","",SUM(#REF!))</f>
        <v>#REF!</v>
      </c>
      <c r="N121" t="e">
        <f t="array" ref="N121">IF(#REF!="","",SUM(M121:INDEX(M121:M327,MATCH(TRUE,INDEX(M121:M327="",0),0))))</f>
        <v>#REF!</v>
      </c>
      <c r="O121" t="e">
        <f t="shared" si="63"/>
        <v>#REF!</v>
      </c>
      <c r="Q121" t="e">
        <f>IF(#REF!="","",SUM(#REF!))</f>
        <v>#REF!</v>
      </c>
      <c r="R121" t="e">
        <f t="array" ref="R121">IF(#REF!="","",SUM(Q121:INDEX(Q121:Q327,MATCH(TRUE,INDEX(Q121:Q327="",0),0))))</f>
        <v>#REF!</v>
      </c>
      <c r="S121" t="e">
        <f t="shared" si="64"/>
        <v>#REF!</v>
      </c>
      <c r="U121" t="e">
        <f>IF(#REF!="","",SUM(#REF!))</f>
        <v>#REF!</v>
      </c>
      <c r="V121" t="e">
        <f t="array" ref="V121">IF(#REF!="","",SUM(U121:INDEX(U121:U327,MATCH(TRUE,INDEX(U121:U327="",0),0))))</f>
        <v>#REF!</v>
      </c>
      <c r="W121" t="e">
        <f t="shared" si="65"/>
        <v>#REF!</v>
      </c>
      <c r="Y121" t="e">
        <f>IF(#REF!="","",SUM(#REF!))</f>
        <v>#REF!</v>
      </c>
      <c r="Z121" t="e">
        <f t="array" ref="Z121">IF(#REF!="","",SUM(Y121:INDEX(Y121:Y327,MATCH(TRUE,INDEX(Y121:Y327="",0),0))))</f>
        <v>#REF!</v>
      </c>
      <c r="AA121" t="e">
        <f t="shared" si="66"/>
        <v>#REF!</v>
      </c>
      <c r="AC121" t="e">
        <f>IF(#REF!="","",SUM(#REF!))</f>
        <v>#REF!</v>
      </c>
      <c r="AD121" t="e">
        <f t="array" ref="AD121">IF(#REF!="","",SUM(AC121:INDEX(AC121:AC327,MATCH(TRUE,INDEX(AC121:AC327="",0),0))))</f>
        <v>#REF!</v>
      </c>
      <c r="AE121" t="e">
        <f t="shared" si="67"/>
        <v>#REF!</v>
      </c>
      <c r="AG121" t="e">
        <f>IF(#REF!="","",SUM(#REF!))</f>
        <v>#REF!</v>
      </c>
      <c r="AH121" t="e">
        <f t="array" ref="AH121">IF(#REF!="","",SUM(AG121:INDEX(AG121:AG327,MATCH(TRUE,INDEX(AG121:AG327="",0),0))))</f>
        <v>#REF!</v>
      </c>
      <c r="AI121" t="e">
        <f t="shared" si="68"/>
        <v>#REF!</v>
      </c>
      <c r="AK121" t="e">
        <f>IF(#REF!="","",SUM(#REF!))</f>
        <v>#REF!</v>
      </c>
      <c r="AL121" t="e">
        <f t="array" ref="AL121">IF(#REF!="","",SUM(AK121:INDEX(AK121:AK327,MATCH(TRUE,INDEX(AK121:AK327="",0),0))))</f>
        <v>#REF!</v>
      </c>
      <c r="AM121" t="e">
        <f t="shared" si="69"/>
        <v>#REF!</v>
      </c>
      <c r="AO121" t="e">
        <f>IF(#REF!="","",SUM(#REF!))</f>
        <v>#REF!</v>
      </c>
      <c r="AP121" t="e">
        <f t="array" ref="AP121">IF(#REF!="","",SUM(AO121:INDEX(AO121:AO327,MATCH(TRUE,INDEX(AO121:AO327="",0),0))))</f>
        <v>#REF!</v>
      </c>
      <c r="AQ121" t="e">
        <f t="shared" si="70"/>
        <v>#REF!</v>
      </c>
      <c r="AS121" t="e">
        <f>IF(#REF!="","",SUM(#REF!))</f>
        <v>#REF!</v>
      </c>
      <c r="AT121" t="e">
        <f t="array" ref="AT121">IF(#REF!="","",SUM(AS121:INDEX(AS121:AS327,MATCH(TRUE,INDEX(AS121:AS327="",0),0))))</f>
        <v>#REF!</v>
      </c>
      <c r="AU121" t="e">
        <f t="shared" si="71"/>
        <v>#REF!</v>
      </c>
      <c r="AW121" t="e">
        <f>IF(#REF!="","",SUM(#REF!))</f>
        <v>#REF!</v>
      </c>
      <c r="AX121" t="e">
        <f t="array" ref="AX121">IF(#REF!="","",SUM(AW121:INDEX(AW121:AW327,MATCH(TRUE,INDEX(AW121:AW327="",0),0))))</f>
        <v>#REF!</v>
      </c>
      <c r="AY121" t="e">
        <f t="shared" si="72"/>
        <v>#REF!</v>
      </c>
      <c r="BA121" t="e">
        <f>IF(#REF!="","",SUM(#REF!))</f>
        <v>#REF!</v>
      </c>
      <c r="BB121" t="e">
        <f t="array" ref="BB121">IF(#REF!="","",SUM(BA121:INDEX(BA121:BA327,MATCH(TRUE,INDEX(BA121:BA327="",0),0))))</f>
        <v>#REF!</v>
      </c>
      <c r="BC121" t="e">
        <f t="shared" si="73"/>
        <v>#REF!</v>
      </c>
      <c r="BE121" t="e">
        <f>IF(#REF!="","",SUM(#REF!))</f>
        <v>#REF!</v>
      </c>
      <c r="BF121" t="e">
        <f t="array" ref="BF121">IF(#REF!="","",SUM(BE121:INDEX(BE121:BE327,MATCH(TRUE,INDEX(BE121:BE327="",0),0))))</f>
        <v>#REF!</v>
      </c>
      <c r="BG121" t="e">
        <f t="shared" si="74"/>
        <v>#REF!</v>
      </c>
      <c r="BI121" t="e">
        <f>IF(#REF!="","",SUM(#REF!))</f>
        <v>#REF!</v>
      </c>
      <c r="BJ121" t="e">
        <f t="array" ref="BJ121">IF(#REF!="","",SUM(BI121:INDEX(BI121:BI327,MATCH(TRUE,INDEX(BI121:BI327="",0),0))))</f>
        <v>#REF!</v>
      </c>
      <c r="BK121" t="e">
        <f t="shared" si="75"/>
        <v>#REF!</v>
      </c>
      <c r="BM121" t="e">
        <f>IF(#REF!="","",SUM(#REF!))</f>
        <v>#REF!</v>
      </c>
      <c r="BN121" t="e">
        <f t="array" ref="BN121">IF(#REF!="","",SUM(BM121:INDEX(BM121:BM327,MATCH(TRUE,INDEX(BM121:BM327="",0),0))))</f>
        <v>#REF!</v>
      </c>
      <c r="BO121" t="e">
        <f t="shared" si="76"/>
        <v>#REF!</v>
      </c>
      <c r="BQ121" t="e">
        <f>IF(#REF!="","",SUM(#REF!))</f>
        <v>#REF!</v>
      </c>
      <c r="BR121" t="e">
        <f t="array" ref="BR121">IF(#REF!="","",SUM(BQ121:INDEX(BQ121:BQ327,MATCH(TRUE,INDEX(BQ121:BQ327="",0),0))))</f>
        <v>#REF!</v>
      </c>
      <c r="BS121" t="e">
        <f t="shared" si="77"/>
        <v>#REF!</v>
      </c>
      <c r="BU121" t="e">
        <f>IF(#REF!="","",SUM(#REF!))</f>
        <v>#REF!</v>
      </c>
      <c r="BV121" t="e">
        <f t="array" ref="BV121">IF(#REF!="","",SUM(BU121:INDEX(BU121:BU327,MATCH(TRUE,INDEX(BU121:BU327="",0),0))))</f>
        <v>#REF!</v>
      </c>
      <c r="BW121" t="e">
        <f t="shared" si="78"/>
        <v>#REF!</v>
      </c>
      <c r="BY121" t="e">
        <f>IF(#REF!="","",SUM(#REF!))</f>
        <v>#REF!</v>
      </c>
      <c r="BZ121" t="e">
        <f t="array" ref="BZ121">IF(#REF!="","",SUM(BY121:INDEX(BY121:BY327,MATCH(TRUE,INDEX(BY121:BY327="",0),0))))</f>
        <v>#REF!</v>
      </c>
      <c r="CA121" t="e">
        <f t="shared" si="79"/>
        <v>#REF!</v>
      </c>
      <c r="CC121" t="e">
        <f>IF(#REF!="","",SUM(#REF!))</f>
        <v>#REF!</v>
      </c>
      <c r="CD121" t="e">
        <f t="array" ref="CD121">IF(#REF!="","",SUM(CC121:INDEX(CC121:CC327,MATCH(TRUE,INDEX(CC121:CC327="",0),0))))</f>
        <v>#REF!</v>
      </c>
      <c r="CE121" t="e">
        <f t="shared" si="40"/>
        <v>#REF!</v>
      </c>
      <c r="CF121" t="str">
        <f t="array" ref="CF121">IFERROR(INDEX($CE$2:$CE$208,SMALL(IF(1-($CE$2:$CE$208=""),IF(1-(#REF!:#REF!&lt;&gt;""),ROW($CE$2:$CE$208)-ROW($CE$2)+1)), ROWS(#REF!:#REF!))),"")</f>
        <v/>
      </c>
      <c r="CG121" t="e">
        <f>IF(#REF!="","",SUM(#REF!))</f>
        <v>#REF!</v>
      </c>
      <c r="CH121" t="e">
        <f t="array" ref="CH121">IF(#REF!="","",SUM(CG121:INDEX(CG121:CG327,MATCH(TRUE,INDEX(CG121:CG327="",0),0))))</f>
        <v>#REF!</v>
      </c>
      <c r="CI121" t="e">
        <f t="shared" si="41"/>
        <v>#REF!</v>
      </c>
      <c r="CJ121" t="str">
        <f t="array" ref="CJ121">IFERROR(INDEX($CI$2:$CI$208,SMALL(IF(1-($CI$2:$CI$208=""),IF(1-(#REF!:#REF!&lt;&gt;""),ROW($CI$2:$CI$208)-ROW($CI$2)+1)), ROWS(#REF!:#REF!))),"")</f>
        <v/>
      </c>
      <c r="CK121" t="e">
        <f>IF(#REF!="","",SUM(#REF!))</f>
        <v>#REF!</v>
      </c>
      <c r="CL121" t="e">
        <f t="array" ref="CL121">IF(#REF!="","",SUM(CK121:INDEX(CK121:CK327,MATCH(TRUE,INDEX(CK121:CK327="",0),0))))</f>
        <v>#REF!</v>
      </c>
      <c r="CM121" t="e">
        <f t="shared" si="42"/>
        <v>#REF!</v>
      </c>
      <c r="CN121" t="str">
        <f t="array" ref="CN121">IFERROR(INDEX($CM$2:$CM$208,SMALL(IF(1-($CM$2:$CM$208=""),IF(1-(#REF!:#REF!&lt;&gt;""),ROW($CM$2:$CM$208)-ROW($CM$2)+1)), ROWS(#REF!:#REF!))),"")</f>
        <v/>
      </c>
      <c r="CO121" t="e">
        <f>IF(#REF!="","",SUM(#REF!))</f>
        <v>#REF!</v>
      </c>
      <c r="CP121" t="e">
        <f t="array" ref="CP121">IF(#REF!="","",SUM(CO121:INDEX(CO121:CO327,MATCH(TRUE,INDEX(CO121:CO327="",0),0))))</f>
        <v>#REF!</v>
      </c>
      <c r="CQ121" t="e">
        <f t="shared" si="43"/>
        <v>#REF!</v>
      </c>
      <c r="CR121" t="str">
        <f t="array" ref="CR121">IFERROR(INDEX($CQ$2:$CQ$208,SMALL(IF(1-($CQ$2:$CQ$208=""),IF(1-(#REF!:#REF!&lt;&gt;""),ROW($CQ$2:$CQ$208)-ROW($CQ$2)+1)), ROWS(#REF!:#REF!))),"")</f>
        <v/>
      </c>
      <c r="CS121" t="e">
        <f>IF(#REF!="","",SUM(#REF!))</f>
        <v>#REF!</v>
      </c>
      <c r="CT121" t="e">
        <f t="array" ref="CT121">IF(#REF!="","",SUM(CS121:INDEX(CS121:CS327,MATCH(TRUE,INDEX(CS121:CS327="",0),0))))</f>
        <v>#REF!</v>
      </c>
      <c r="CU121" t="e">
        <f t="shared" si="44"/>
        <v>#REF!</v>
      </c>
      <c r="CV121" t="str">
        <f t="array" ref="CV121">IFERROR(INDEX($CU$2:$CU$208,SMALL(IF(1-($CU$2:$CU$208=""),IF(1-(#REF!:#REF!&lt;&gt;""),ROW($CU$2:$CU$208)-ROW($CU$2)+1)), ROWS(#REF!:#REF!))),"")</f>
        <v/>
      </c>
      <c r="CW121" t="e">
        <f>IF(#REF!="","",SUM(#REF!))</f>
        <v>#REF!</v>
      </c>
      <c r="CX121" t="e">
        <f t="array" ref="CX121">IF(#REF!="","",SUM(CW121:INDEX(CW121:CW327,MATCH(TRUE,INDEX(CW121:CW327="",0),0))))</f>
        <v>#REF!</v>
      </c>
      <c r="CY121" t="e">
        <f t="shared" si="45"/>
        <v>#REF!</v>
      </c>
      <c r="CZ121" t="str">
        <f t="array" ref="CZ121">IFERROR(INDEX($CY$2:$CY$208,SMALL(IF(1-($CY$2:$CY$208=""),IF(1-(#REF!:#REF!&lt;&gt;""),ROW($CY$2:$CY$208)-ROW($CY$2)+1)), ROWS(#REF!:#REF!))),"")</f>
        <v/>
      </c>
      <c r="DA121" t="e">
        <f>IF(#REF!="","",SUM(#REF!))</f>
        <v>#REF!</v>
      </c>
      <c r="DB121" t="e">
        <f t="array" ref="DB121">IF(#REF!="","",SUM(DA121:INDEX(DA121:DA327,MATCH(TRUE,INDEX(DA121:DA327="",0),0))))</f>
        <v>#REF!</v>
      </c>
      <c r="DC121" t="e">
        <f t="shared" si="46"/>
        <v>#REF!</v>
      </c>
      <c r="DD121" t="str">
        <f t="array" ref="DD121">IFERROR(INDEX($DC$2:$DC$208,SMALL(IF(1-($DC$2:$DC$208=""),IF(1-(#REF!:#REF!&lt;&gt;""),ROW($DC$2:$DC$208)-ROW($DC$2)+1)), ROWS(#REF!:#REF!))),"")</f>
        <v/>
      </c>
      <c r="DE121" t="e">
        <f>IF(#REF!="","",SUM(#REF!))</f>
        <v>#REF!</v>
      </c>
      <c r="DF121" t="e">
        <f t="array" ref="DF121">IF(#REF!="","",SUM(DE121:INDEX(DE121:DE327,MATCH(TRUE,INDEX(DE121:DE327="",0),0))))</f>
        <v>#REF!</v>
      </c>
      <c r="DG121" t="e">
        <f t="shared" si="47"/>
        <v>#REF!</v>
      </c>
      <c r="DH121" t="str">
        <f t="array" ref="DH121">IFERROR(INDEX($DG$2:$DG$208,SMALL(IF(1-($DG$2:$DG$208=""),IF(1-(#REF!:#REF!&lt;&gt;""),ROW($DG$2:$DG$208)-ROW($DG$2)+1)), ROWS(#REF!:#REF!))),"")</f>
        <v/>
      </c>
      <c r="DI121" t="e">
        <f>IF(#REF!="","",SUM(#REF!))</f>
        <v>#REF!</v>
      </c>
      <c r="DJ121" t="e">
        <f t="array" ref="DJ121">IF(#REF!="","",SUM(DI121:INDEX(DI121:DI327,MATCH(TRUE,INDEX(DI121:DI327="",0),0))))</f>
        <v>#REF!</v>
      </c>
      <c r="DK121" t="e">
        <f t="shared" si="48"/>
        <v>#REF!</v>
      </c>
      <c r="DL121" t="str">
        <f t="array" ref="DL121">IFERROR(INDEX($DK$2:$DK$208,SMALL(IF(1-($DK$2:$DK$208=""),IF(1-(#REF!:#REF!&lt;&gt;""),ROW($DK$2:$DK$208)-ROW($DK$2)+1)), ROWS(#REF!:#REF!))),"")</f>
        <v/>
      </c>
      <c r="DM121" t="e">
        <f>IF(#REF!="","",SUM(#REF!))</f>
        <v>#REF!</v>
      </c>
      <c r="DN121" t="e">
        <f t="array" ref="DN121">IF(#REF!="","",SUM(DM121:INDEX(DM121:DM327,MATCH(TRUE,INDEX(DM121:DM327="",0),0))))</f>
        <v>#REF!</v>
      </c>
      <c r="DO121" t="e">
        <f t="shared" si="49"/>
        <v>#REF!</v>
      </c>
      <c r="DP121" t="str">
        <f t="array" ref="DP121">IFERROR(INDEX($DO$2:$DO$208,SMALL(IF(1-($DO$2:$DO$208=""),IF(1-(#REF!:#REF!&lt;&gt;""),ROW($DO$2:$DO$208)-ROW($DO$2)+1)), ROWS(#REF!:#REF!))),"")</f>
        <v/>
      </c>
      <c r="DQ121" t="e">
        <f>IF(#REF!="","",SUM(#REF!))</f>
        <v>#REF!</v>
      </c>
      <c r="DR121" t="e">
        <f t="array" ref="DR121">IF(#REF!="","",SUM(DQ121:INDEX(DQ121:DQ327,MATCH(TRUE,INDEX(DQ121:DQ327="",0),0))))</f>
        <v>#REF!</v>
      </c>
      <c r="DS121" t="e">
        <f t="shared" si="50"/>
        <v>#REF!</v>
      </c>
      <c r="DT121" t="str">
        <f t="array" ref="DT121">IFERROR(INDEX($DS$2:$DS$208,SMALL(IF(1-($DS$2:$DS$208=""),IF(1-(#REF!:#REF!&lt;&gt;""),ROW($DS$2:$DS$208)-ROW($DS$2)+1)), ROWS(#REF!:#REF!))),"")</f>
        <v/>
      </c>
      <c r="DU121" t="e">
        <f>IF(#REF!="","",SUM(#REF!))</f>
        <v>#REF!</v>
      </c>
      <c r="DV121" t="e">
        <f t="array" ref="DV121">IF(#REF!="","",SUM(DU121:INDEX(DU121:DU327,MATCH(TRUE,INDEX(DU121:DU327="",0),0))))</f>
        <v>#REF!</v>
      </c>
      <c r="DW121" t="e">
        <f t="shared" si="51"/>
        <v>#REF!</v>
      </c>
      <c r="DX121" t="str">
        <f t="array" ref="DX121">IFERROR(INDEX($DW$2:$DW$208,SMALL(IF(1-($DW$2:$DW$208=""),IF(1-(#REF!:#REF!&lt;&gt;""),ROW($DW$2:$DW$208)-ROW($DW$2)+1)), ROWS(#REF!:#REF!))),"")</f>
        <v/>
      </c>
      <c r="DY121" t="e">
        <f>IF(#REF!="","",SUM(#REF!))</f>
        <v>#REF!</v>
      </c>
      <c r="DZ121" t="e">
        <f t="array" ref="DZ121">IF(#REF!="","",SUM(DY121:INDEX(DY121:DY327,MATCH(TRUE,INDEX(DY121:DY327="",0),0))))</f>
        <v>#REF!</v>
      </c>
      <c r="EA121" t="e">
        <f t="shared" si="52"/>
        <v>#REF!</v>
      </c>
      <c r="EB121" t="str">
        <f t="array" ref="EB121">IFERROR(INDEX($EA$2:$EA$208,SMALL(IF(1-($EA$2:$EA$208=""),IF(1-(#REF!:#REF!&lt;&gt;""),ROW($EA$2:$EA$208)-ROW($EA$2)+1)), ROWS(#REF!:#REF!))),"")</f>
        <v/>
      </c>
      <c r="EC121" t="e">
        <f>IF(#REF!="","",SUM(#REF!))</f>
        <v>#REF!</v>
      </c>
      <c r="ED121" t="e">
        <f t="array" ref="ED121">IF(#REF!="","",SUM(EC121:INDEX(EC121:EC327,MATCH(TRUE,INDEX(EC121:EC327="",0),0))))</f>
        <v>#REF!</v>
      </c>
      <c r="EE121" t="e">
        <f t="shared" si="53"/>
        <v>#REF!</v>
      </c>
      <c r="EF121" t="str">
        <f t="array" ref="EF121">IFERROR(INDEX($EE$2:$EE$208,SMALL(IF(1-($EE$2:$EE$208=""),IF(1-(#REF!:#REF!&lt;&gt;""),ROW($EE$2:$EE$208)-ROW($EE$2)+1)), ROWS(#REF!:#REF!))),"")</f>
        <v/>
      </c>
      <c r="EG121" t="e">
        <f>IF(#REF!="","",SUM(#REF!))</f>
        <v>#REF!</v>
      </c>
      <c r="EH121" t="e">
        <f t="array" ref="EH121">IF(#REF!="","",SUM(EG121:INDEX(EG121:EG327,MATCH(TRUE,INDEX(EG121:EG327="",0),0))))</f>
        <v>#REF!</v>
      </c>
      <c r="EI121" t="e">
        <f t="shared" si="54"/>
        <v>#REF!</v>
      </c>
      <c r="EJ121" t="str">
        <f t="array" ref="EJ121">IFERROR(INDEX($EI$2:$EI$208,SMALL(IF(1-($EI$2:$EI$208=""),IF(1-(#REF!:#REF!&lt;&gt;""),ROW($EI$2:$EI$208)-ROW($EI$2)+1)), ROWS(#REF!:#REF!))),"")</f>
        <v/>
      </c>
      <c r="EK121" t="e">
        <f>IF(#REF!="","",SUM(#REF!))</f>
        <v>#REF!</v>
      </c>
      <c r="EL121" t="e">
        <f t="array" ref="EL121">IF(#REF!="","",SUM(EK121:INDEX(EK121:EK327,MATCH(TRUE,INDEX(EK121:EK327="",0),0))))</f>
        <v>#REF!</v>
      </c>
      <c r="EM121" t="e">
        <f t="shared" si="55"/>
        <v>#REF!</v>
      </c>
      <c r="EN121" t="str">
        <f t="array" ref="EN121">IFERROR(INDEX($EM$2:$EM$208,SMALL(IF(1-($EM$2:$EM$208=""),IF(1-(#REF!:#REF!&lt;&gt;""),ROW($EM$2:$EM$208)-ROW($EM$2)+1)), ROWS(#REF!:#REF!))),"")</f>
        <v/>
      </c>
      <c r="EO121" t="e">
        <f>IF(#REF!="","",SUM(#REF!))</f>
        <v>#REF!</v>
      </c>
      <c r="EP121" t="e">
        <f t="array" ref="EP121">IF(#REF!="","",SUM(EO121:INDEX(EO121:EO327,MATCH(TRUE,INDEX(EO121:EO327="",0),0))))</f>
        <v>#REF!</v>
      </c>
      <c r="EQ121" t="e">
        <f t="shared" si="56"/>
        <v>#REF!</v>
      </c>
      <c r="ER121" t="str">
        <f t="array" ref="ER121">IFERROR(INDEX($EQ$2:$EQ$208,SMALL(IF(1-($EQ$2:$EQ$208=""),IF(1-(#REF!:#REF!&lt;&gt;""),ROW($EQ$2:$EQ$208)-ROW($EQ$2)+1)), ROWS(#REF!:#REF!))),"")</f>
        <v/>
      </c>
      <c r="ES121" t="e">
        <f>IF(#REF!="","",SUM(#REF!))</f>
        <v>#REF!</v>
      </c>
      <c r="ET121" t="e">
        <f t="array" ref="ET121">IF(#REF!="","",SUM(ES121:INDEX(ES121:ES327,MATCH(TRUE,INDEX(ES121:ES327="",0),0))))</f>
        <v>#REF!</v>
      </c>
      <c r="EU121" t="e">
        <f t="shared" si="57"/>
        <v>#REF!</v>
      </c>
      <c r="EV121" t="str">
        <f t="array" ref="EV121">IFERROR(INDEX($EU$2:$EU$208,SMALL(IF(1-($EU$2:$EU$208=""),IF(1-(#REF!:#REF!&lt;&gt;""),ROW($EU$2:$EU$208)-ROW($EU$2)+1)), ROWS(#REF!:#REF!))),"")</f>
        <v/>
      </c>
      <c r="EW121" t="e">
        <f>IF(#REF!="","",SUM(#REF!))</f>
        <v>#REF!</v>
      </c>
      <c r="EX121" t="e">
        <f t="array" ref="EX121">IF(#REF!="","",SUM(EW121:INDEX(EW121:EW327,MATCH(TRUE,INDEX(EW121:EW327="",0),0))))</f>
        <v>#REF!</v>
      </c>
      <c r="EY121" t="e">
        <f t="shared" si="58"/>
        <v>#REF!</v>
      </c>
      <c r="EZ121" t="str">
        <f t="array" ref="EZ121">IFERROR(INDEX($EY$2:$EY$208,SMALL(IF(1-($EY$2:$EY$208=""),IF(1-(#REF!:#REF!&lt;&gt;""),ROW($EY$2:$EY$208)-ROW($EY$2)+1)), ROWS(#REF!:#REF!))),"")</f>
        <v/>
      </c>
      <c r="FA121" t="e">
        <f>IF(#REF!="","",SUM(#REF!))</f>
        <v>#REF!</v>
      </c>
      <c r="FB121" t="e">
        <f t="array" ref="FB121">IF(#REF!="","",SUM(FA121:INDEX(FA121:FA327,MATCH(TRUE,INDEX(FA121:FA327="",0),0))))</f>
        <v>#REF!</v>
      </c>
      <c r="FC121" t="e">
        <f t="shared" si="59"/>
        <v>#REF!</v>
      </c>
      <c r="FD121" t="str">
        <f t="array" ref="FD121">IFERROR(INDEX($FC$2:$FC$208,SMALL(IF(1-($FC$2:$FC$208=""),IF(1-(#REF!:#REF!&lt;&gt;""),ROW($FC$2:$FC$208)-ROW($FC$2)+1)), ROWS(#REF!:#REF!))),"")</f>
        <v/>
      </c>
    </row>
    <row r="122" spans="1:160" x14ac:dyDescent="0.25">
      <c r="A122" t="e">
        <f>IF(#REF!="","",SUM(#REF!))</f>
        <v>#REF!</v>
      </c>
      <c r="B122" t="e">
        <f t="array" ref="B122">IF(#REF!="","",SUM($A122:INDEX(A122:$A$208,MATCH(TRUE,INDEX($A122:$A$208="",0),0))))</f>
        <v>#REF!</v>
      </c>
      <c r="C122" t="e">
        <f t="shared" si="60"/>
        <v>#REF!</v>
      </c>
      <c r="E122" t="e">
        <f>IF(#REF!="","",SUM(#REF!))</f>
        <v>#REF!</v>
      </c>
      <c r="F122" t="e">
        <f t="array" ref="F122">IF(#REF!="","",SUM($E122:INDEX(E122:$E$208,MATCH(TRUE,INDEX($E122:$E$208="",0),0))))</f>
        <v>#REF!</v>
      </c>
      <c r="G122" t="e">
        <f t="shared" si="61"/>
        <v>#REF!</v>
      </c>
      <c r="I122" t="e">
        <f>IF(#REF!="","",SUM(#REF!))</f>
        <v>#REF!</v>
      </c>
      <c r="J122" t="e">
        <f t="array" ref="J122">IF(#REF!="","",SUM(I122:INDEX(I122:I328,MATCH(TRUE,INDEX(I122:I328="",0),0))))</f>
        <v>#REF!</v>
      </c>
      <c r="K122" t="e">
        <f t="shared" si="62"/>
        <v>#REF!</v>
      </c>
      <c r="M122" t="e">
        <f>IF(#REF!="","",SUM(#REF!))</f>
        <v>#REF!</v>
      </c>
      <c r="N122" t="e">
        <f t="array" ref="N122">IF(#REF!="","",SUM(M122:INDEX(M122:M328,MATCH(TRUE,INDEX(M122:M328="",0),0))))</f>
        <v>#REF!</v>
      </c>
      <c r="O122" t="e">
        <f t="shared" si="63"/>
        <v>#REF!</v>
      </c>
      <c r="Q122" t="e">
        <f>IF(#REF!="","",SUM(#REF!))</f>
        <v>#REF!</v>
      </c>
      <c r="R122" t="e">
        <f t="array" ref="R122">IF(#REF!="","",SUM(Q122:INDEX(Q122:Q328,MATCH(TRUE,INDEX(Q122:Q328="",0),0))))</f>
        <v>#REF!</v>
      </c>
      <c r="S122" t="e">
        <f t="shared" si="64"/>
        <v>#REF!</v>
      </c>
      <c r="U122" t="e">
        <f>IF(#REF!="","",SUM(#REF!))</f>
        <v>#REF!</v>
      </c>
      <c r="V122" t="e">
        <f t="array" ref="V122">IF(#REF!="","",SUM(U122:INDEX(U122:U328,MATCH(TRUE,INDEX(U122:U328="",0),0))))</f>
        <v>#REF!</v>
      </c>
      <c r="W122" t="e">
        <f t="shared" si="65"/>
        <v>#REF!</v>
      </c>
      <c r="Y122" t="e">
        <f>IF(#REF!="","",SUM(#REF!))</f>
        <v>#REF!</v>
      </c>
      <c r="Z122" t="e">
        <f t="array" ref="Z122">IF(#REF!="","",SUM(Y122:INDEX(Y122:Y328,MATCH(TRUE,INDEX(Y122:Y328="",0),0))))</f>
        <v>#REF!</v>
      </c>
      <c r="AA122" t="e">
        <f t="shared" si="66"/>
        <v>#REF!</v>
      </c>
      <c r="AC122" t="e">
        <f>IF(#REF!="","",SUM(#REF!))</f>
        <v>#REF!</v>
      </c>
      <c r="AD122" t="e">
        <f t="array" ref="AD122">IF(#REF!="","",SUM(AC122:INDEX(AC122:AC328,MATCH(TRUE,INDEX(AC122:AC328="",0),0))))</f>
        <v>#REF!</v>
      </c>
      <c r="AE122" t="e">
        <f t="shared" si="67"/>
        <v>#REF!</v>
      </c>
      <c r="AG122" t="e">
        <f>IF(#REF!="","",SUM(#REF!))</f>
        <v>#REF!</v>
      </c>
      <c r="AH122" t="e">
        <f t="array" ref="AH122">IF(#REF!="","",SUM(AG122:INDEX(AG122:AG328,MATCH(TRUE,INDEX(AG122:AG328="",0),0))))</f>
        <v>#REF!</v>
      </c>
      <c r="AI122" t="e">
        <f t="shared" si="68"/>
        <v>#REF!</v>
      </c>
      <c r="AK122" t="e">
        <f>IF(#REF!="","",SUM(#REF!))</f>
        <v>#REF!</v>
      </c>
      <c r="AL122" t="e">
        <f t="array" ref="AL122">IF(#REF!="","",SUM(AK122:INDEX(AK122:AK328,MATCH(TRUE,INDEX(AK122:AK328="",0),0))))</f>
        <v>#REF!</v>
      </c>
      <c r="AM122" t="e">
        <f t="shared" si="69"/>
        <v>#REF!</v>
      </c>
      <c r="AO122" t="e">
        <f>IF(#REF!="","",SUM(#REF!))</f>
        <v>#REF!</v>
      </c>
      <c r="AP122" t="e">
        <f t="array" ref="AP122">IF(#REF!="","",SUM(AO122:INDEX(AO122:AO328,MATCH(TRUE,INDEX(AO122:AO328="",0),0))))</f>
        <v>#REF!</v>
      </c>
      <c r="AQ122" t="e">
        <f t="shared" si="70"/>
        <v>#REF!</v>
      </c>
      <c r="AS122" t="e">
        <f>IF(#REF!="","",SUM(#REF!))</f>
        <v>#REF!</v>
      </c>
      <c r="AT122" t="e">
        <f t="array" ref="AT122">IF(#REF!="","",SUM(AS122:INDEX(AS122:AS328,MATCH(TRUE,INDEX(AS122:AS328="",0),0))))</f>
        <v>#REF!</v>
      </c>
      <c r="AU122" t="e">
        <f t="shared" si="71"/>
        <v>#REF!</v>
      </c>
      <c r="AW122" t="e">
        <f>IF(#REF!="","",SUM(#REF!))</f>
        <v>#REF!</v>
      </c>
      <c r="AX122" t="e">
        <f t="array" ref="AX122">IF(#REF!="","",SUM(AW122:INDEX(AW122:AW328,MATCH(TRUE,INDEX(AW122:AW328="",0),0))))</f>
        <v>#REF!</v>
      </c>
      <c r="AY122" t="e">
        <f t="shared" si="72"/>
        <v>#REF!</v>
      </c>
      <c r="BA122" t="e">
        <f>IF(#REF!="","",SUM(#REF!))</f>
        <v>#REF!</v>
      </c>
      <c r="BB122" t="e">
        <f t="array" ref="BB122">IF(#REF!="","",SUM(BA122:INDEX(BA122:BA328,MATCH(TRUE,INDEX(BA122:BA328="",0),0))))</f>
        <v>#REF!</v>
      </c>
      <c r="BC122" t="e">
        <f t="shared" si="73"/>
        <v>#REF!</v>
      </c>
      <c r="BE122" t="e">
        <f>IF(#REF!="","",SUM(#REF!))</f>
        <v>#REF!</v>
      </c>
      <c r="BF122" t="e">
        <f t="array" ref="BF122">IF(#REF!="","",SUM(BE122:INDEX(BE122:BE328,MATCH(TRUE,INDEX(BE122:BE328="",0),0))))</f>
        <v>#REF!</v>
      </c>
      <c r="BG122" t="e">
        <f t="shared" si="74"/>
        <v>#REF!</v>
      </c>
      <c r="BI122" t="e">
        <f>IF(#REF!="","",SUM(#REF!))</f>
        <v>#REF!</v>
      </c>
      <c r="BJ122" t="e">
        <f t="array" ref="BJ122">IF(#REF!="","",SUM(BI122:INDEX(BI122:BI328,MATCH(TRUE,INDEX(BI122:BI328="",0),0))))</f>
        <v>#REF!</v>
      </c>
      <c r="BK122" t="e">
        <f t="shared" si="75"/>
        <v>#REF!</v>
      </c>
      <c r="BM122" t="e">
        <f>IF(#REF!="","",SUM(#REF!))</f>
        <v>#REF!</v>
      </c>
      <c r="BN122" t="e">
        <f t="array" ref="BN122">IF(#REF!="","",SUM(BM122:INDEX(BM122:BM328,MATCH(TRUE,INDEX(BM122:BM328="",0),0))))</f>
        <v>#REF!</v>
      </c>
      <c r="BO122" t="e">
        <f t="shared" si="76"/>
        <v>#REF!</v>
      </c>
      <c r="BQ122" t="e">
        <f>IF(#REF!="","",SUM(#REF!))</f>
        <v>#REF!</v>
      </c>
      <c r="BR122" t="e">
        <f t="array" ref="BR122">IF(#REF!="","",SUM(BQ122:INDEX(BQ122:BQ328,MATCH(TRUE,INDEX(BQ122:BQ328="",0),0))))</f>
        <v>#REF!</v>
      </c>
      <c r="BS122" t="e">
        <f t="shared" si="77"/>
        <v>#REF!</v>
      </c>
      <c r="BU122" t="e">
        <f>IF(#REF!="","",SUM(#REF!))</f>
        <v>#REF!</v>
      </c>
      <c r="BV122" t="e">
        <f t="array" ref="BV122">IF(#REF!="","",SUM(BU122:INDEX(BU122:BU328,MATCH(TRUE,INDEX(BU122:BU328="",0),0))))</f>
        <v>#REF!</v>
      </c>
      <c r="BW122" t="e">
        <f t="shared" si="78"/>
        <v>#REF!</v>
      </c>
      <c r="BY122" t="e">
        <f>IF(#REF!="","",SUM(#REF!))</f>
        <v>#REF!</v>
      </c>
      <c r="BZ122" t="e">
        <f t="array" ref="BZ122">IF(#REF!="","",SUM(BY122:INDEX(BY122:BY328,MATCH(TRUE,INDEX(BY122:BY328="",0),0))))</f>
        <v>#REF!</v>
      </c>
      <c r="CA122" t="e">
        <f t="shared" si="79"/>
        <v>#REF!</v>
      </c>
      <c r="CC122" t="e">
        <f>IF(#REF!="","",SUM(#REF!))</f>
        <v>#REF!</v>
      </c>
      <c r="CD122" t="e">
        <f t="array" ref="CD122">IF(#REF!="","",SUM(CC122:INDEX(CC122:CC328,MATCH(TRUE,INDEX(CC122:CC328="",0),0))))</f>
        <v>#REF!</v>
      </c>
      <c r="CE122" t="e">
        <f t="shared" si="40"/>
        <v>#REF!</v>
      </c>
      <c r="CF122" t="str">
        <f t="array" ref="CF122">IFERROR(INDEX($CE$2:$CE$208,SMALL(IF(1-($CE$2:$CE$208=""),IF(1-(#REF!:#REF!&lt;&gt;""),ROW($CE$2:$CE$208)-ROW($CE$2)+1)), ROWS(#REF!:#REF!))),"")</f>
        <v/>
      </c>
      <c r="CG122" t="e">
        <f>IF(#REF!="","",SUM(#REF!))</f>
        <v>#REF!</v>
      </c>
      <c r="CH122" t="e">
        <f t="array" ref="CH122">IF(#REF!="","",SUM(CG122:INDEX(CG122:CG328,MATCH(TRUE,INDEX(CG122:CG328="",0),0))))</f>
        <v>#REF!</v>
      </c>
      <c r="CI122" t="e">
        <f t="shared" si="41"/>
        <v>#REF!</v>
      </c>
      <c r="CJ122" t="str">
        <f t="array" ref="CJ122">IFERROR(INDEX($CI$2:$CI$208,SMALL(IF(1-($CI$2:$CI$208=""),IF(1-(#REF!:#REF!&lt;&gt;""),ROW($CI$2:$CI$208)-ROW($CI$2)+1)), ROWS(#REF!:#REF!))),"")</f>
        <v/>
      </c>
      <c r="CK122" t="e">
        <f>IF(#REF!="","",SUM(#REF!))</f>
        <v>#REF!</v>
      </c>
      <c r="CL122" t="e">
        <f t="array" ref="CL122">IF(#REF!="","",SUM(CK122:INDEX(CK122:CK328,MATCH(TRUE,INDEX(CK122:CK328="",0),0))))</f>
        <v>#REF!</v>
      </c>
      <c r="CM122" t="e">
        <f t="shared" si="42"/>
        <v>#REF!</v>
      </c>
      <c r="CN122" t="str">
        <f t="array" ref="CN122">IFERROR(INDEX($CM$2:$CM$208,SMALL(IF(1-($CM$2:$CM$208=""),IF(1-(#REF!:#REF!&lt;&gt;""),ROW($CM$2:$CM$208)-ROW($CM$2)+1)), ROWS(#REF!:#REF!))),"")</f>
        <v/>
      </c>
      <c r="CO122" t="e">
        <f>IF(#REF!="","",SUM(#REF!))</f>
        <v>#REF!</v>
      </c>
      <c r="CP122" t="e">
        <f t="array" ref="CP122">IF(#REF!="","",SUM(CO122:INDEX(CO122:CO328,MATCH(TRUE,INDEX(CO122:CO328="",0),0))))</f>
        <v>#REF!</v>
      </c>
      <c r="CQ122" t="e">
        <f t="shared" si="43"/>
        <v>#REF!</v>
      </c>
      <c r="CR122" t="str">
        <f t="array" ref="CR122">IFERROR(INDEX($CQ$2:$CQ$208,SMALL(IF(1-($CQ$2:$CQ$208=""),IF(1-(#REF!:#REF!&lt;&gt;""),ROW($CQ$2:$CQ$208)-ROW($CQ$2)+1)), ROWS(#REF!:#REF!))),"")</f>
        <v/>
      </c>
      <c r="CS122" t="e">
        <f>IF(#REF!="","",SUM(#REF!))</f>
        <v>#REF!</v>
      </c>
      <c r="CT122" t="e">
        <f t="array" ref="CT122">IF(#REF!="","",SUM(CS122:INDEX(CS122:CS328,MATCH(TRUE,INDEX(CS122:CS328="",0),0))))</f>
        <v>#REF!</v>
      </c>
      <c r="CU122" t="e">
        <f t="shared" si="44"/>
        <v>#REF!</v>
      </c>
      <c r="CV122" t="str">
        <f t="array" ref="CV122">IFERROR(INDEX($CU$2:$CU$208,SMALL(IF(1-($CU$2:$CU$208=""),IF(1-(#REF!:#REF!&lt;&gt;""),ROW($CU$2:$CU$208)-ROW($CU$2)+1)), ROWS(#REF!:#REF!))),"")</f>
        <v/>
      </c>
      <c r="CW122" t="e">
        <f>IF(#REF!="","",SUM(#REF!))</f>
        <v>#REF!</v>
      </c>
      <c r="CX122" t="e">
        <f t="array" ref="CX122">IF(#REF!="","",SUM(CW122:INDEX(CW122:CW328,MATCH(TRUE,INDEX(CW122:CW328="",0),0))))</f>
        <v>#REF!</v>
      </c>
      <c r="CY122" t="e">
        <f t="shared" si="45"/>
        <v>#REF!</v>
      </c>
      <c r="CZ122" t="str">
        <f t="array" ref="CZ122">IFERROR(INDEX($CY$2:$CY$208,SMALL(IF(1-($CY$2:$CY$208=""),IF(1-(#REF!:#REF!&lt;&gt;""),ROW($CY$2:$CY$208)-ROW($CY$2)+1)), ROWS(#REF!:#REF!))),"")</f>
        <v/>
      </c>
      <c r="DA122" t="e">
        <f>IF(#REF!="","",SUM(#REF!))</f>
        <v>#REF!</v>
      </c>
      <c r="DB122" t="e">
        <f t="array" ref="DB122">IF(#REF!="","",SUM(DA122:INDEX(DA122:DA328,MATCH(TRUE,INDEX(DA122:DA328="",0),0))))</f>
        <v>#REF!</v>
      </c>
      <c r="DC122" t="e">
        <f t="shared" si="46"/>
        <v>#REF!</v>
      </c>
      <c r="DD122" t="str">
        <f t="array" ref="DD122">IFERROR(INDEX($DC$2:$DC$208,SMALL(IF(1-($DC$2:$DC$208=""),IF(1-(#REF!:#REF!&lt;&gt;""),ROW($DC$2:$DC$208)-ROW($DC$2)+1)), ROWS(#REF!:#REF!))),"")</f>
        <v/>
      </c>
      <c r="DE122" t="e">
        <f>IF(#REF!="","",SUM(#REF!))</f>
        <v>#REF!</v>
      </c>
      <c r="DF122" t="e">
        <f t="array" ref="DF122">IF(#REF!="","",SUM(DE122:INDEX(DE122:DE328,MATCH(TRUE,INDEX(DE122:DE328="",0),0))))</f>
        <v>#REF!</v>
      </c>
      <c r="DG122" t="e">
        <f t="shared" si="47"/>
        <v>#REF!</v>
      </c>
      <c r="DH122" t="str">
        <f t="array" ref="DH122">IFERROR(INDEX($DG$2:$DG$208,SMALL(IF(1-($DG$2:$DG$208=""),IF(1-(#REF!:#REF!&lt;&gt;""),ROW($DG$2:$DG$208)-ROW($DG$2)+1)), ROWS(#REF!:#REF!))),"")</f>
        <v/>
      </c>
      <c r="DI122" t="e">
        <f>IF(#REF!="","",SUM(#REF!))</f>
        <v>#REF!</v>
      </c>
      <c r="DJ122" t="e">
        <f t="array" ref="DJ122">IF(#REF!="","",SUM(DI122:INDEX(DI122:DI328,MATCH(TRUE,INDEX(DI122:DI328="",0),0))))</f>
        <v>#REF!</v>
      </c>
      <c r="DK122" t="e">
        <f t="shared" si="48"/>
        <v>#REF!</v>
      </c>
      <c r="DL122" t="str">
        <f t="array" ref="DL122">IFERROR(INDEX($DK$2:$DK$208,SMALL(IF(1-($DK$2:$DK$208=""),IF(1-(#REF!:#REF!&lt;&gt;""),ROW($DK$2:$DK$208)-ROW($DK$2)+1)), ROWS(#REF!:#REF!))),"")</f>
        <v/>
      </c>
      <c r="DM122" t="e">
        <f>IF(#REF!="","",SUM(#REF!))</f>
        <v>#REF!</v>
      </c>
      <c r="DN122" t="e">
        <f t="array" ref="DN122">IF(#REF!="","",SUM(DM122:INDEX(DM122:DM328,MATCH(TRUE,INDEX(DM122:DM328="",0),0))))</f>
        <v>#REF!</v>
      </c>
      <c r="DO122" t="e">
        <f t="shared" si="49"/>
        <v>#REF!</v>
      </c>
      <c r="DP122" t="str">
        <f t="array" ref="DP122">IFERROR(INDEX($DO$2:$DO$208,SMALL(IF(1-($DO$2:$DO$208=""),IF(1-(#REF!:#REF!&lt;&gt;""),ROW($DO$2:$DO$208)-ROW($DO$2)+1)), ROWS(#REF!:#REF!))),"")</f>
        <v/>
      </c>
      <c r="DQ122" t="e">
        <f>IF(#REF!="","",SUM(#REF!))</f>
        <v>#REF!</v>
      </c>
      <c r="DR122" t="e">
        <f t="array" ref="DR122">IF(#REF!="","",SUM(DQ122:INDEX(DQ122:DQ328,MATCH(TRUE,INDEX(DQ122:DQ328="",0),0))))</f>
        <v>#REF!</v>
      </c>
      <c r="DS122" t="e">
        <f t="shared" si="50"/>
        <v>#REF!</v>
      </c>
      <c r="DT122" t="str">
        <f t="array" ref="DT122">IFERROR(INDEX($DS$2:$DS$208,SMALL(IF(1-($DS$2:$DS$208=""),IF(1-(#REF!:#REF!&lt;&gt;""),ROW($DS$2:$DS$208)-ROW($DS$2)+1)), ROWS(#REF!:#REF!))),"")</f>
        <v/>
      </c>
      <c r="DU122" t="e">
        <f>IF(#REF!="","",SUM(#REF!))</f>
        <v>#REF!</v>
      </c>
      <c r="DV122" t="e">
        <f t="array" ref="DV122">IF(#REF!="","",SUM(DU122:INDEX(DU122:DU328,MATCH(TRUE,INDEX(DU122:DU328="",0),0))))</f>
        <v>#REF!</v>
      </c>
      <c r="DW122" t="e">
        <f t="shared" si="51"/>
        <v>#REF!</v>
      </c>
      <c r="DX122" t="str">
        <f t="array" ref="DX122">IFERROR(INDEX($DW$2:$DW$208,SMALL(IF(1-($DW$2:$DW$208=""),IF(1-(#REF!:#REF!&lt;&gt;""),ROW($DW$2:$DW$208)-ROW($DW$2)+1)), ROWS(#REF!:#REF!))),"")</f>
        <v/>
      </c>
      <c r="DY122" t="e">
        <f>IF(#REF!="","",SUM(#REF!))</f>
        <v>#REF!</v>
      </c>
      <c r="DZ122" t="e">
        <f t="array" ref="DZ122">IF(#REF!="","",SUM(DY122:INDEX(DY122:DY328,MATCH(TRUE,INDEX(DY122:DY328="",0),0))))</f>
        <v>#REF!</v>
      </c>
      <c r="EA122" t="e">
        <f t="shared" si="52"/>
        <v>#REF!</v>
      </c>
      <c r="EB122" t="str">
        <f t="array" ref="EB122">IFERROR(INDEX($EA$2:$EA$208,SMALL(IF(1-($EA$2:$EA$208=""),IF(1-(#REF!:#REF!&lt;&gt;""),ROW($EA$2:$EA$208)-ROW($EA$2)+1)), ROWS(#REF!:#REF!))),"")</f>
        <v/>
      </c>
      <c r="EC122" t="e">
        <f>IF(#REF!="","",SUM(#REF!))</f>
        <v>#REF!</v>
      </c>
      <c r="ED122" t="e">
        <f t="array" ref="ED122">IF(#REF!="","",SUM(EC122:INDEX(EC122:EC328,MATCH(TRUE,INDEX(EC122:EC328="",0),0))))</f>
        <v>#REF!</v>
      </c>
      <c r="EE122" t="e">
        <f t="shared" si="53"/>
        <v>#REF!</v>
      </c>
      <c r="EF122" t="str">
        <f t="array" ref="EF122">IFERROR(INDEX($EE$2:$EE$208,SMALL(IF(1-($EE$2:$EE$208=""),IF(1-(#REF!:#REF!&lt;&gt;""),ROW($EE$2:$EE$208)-ROW($EE$2)+1)), ROWS(#REF!:#REF!))),"")</f>
        <v/>
      </c>
      <c r="EG122" t="e">
        <f>IF(#REF!="","",SUM(#REF!))</f>
        <v>#REF!</v>
      </c>
      <c r="EH122" t="e">
        <f t="array" ref="EH122">IF(#REF!="","",SUM(EG122:INDEX(EG122:EG328,MATCH(TRUE,INDEX(EG122:EG328="",0),0))))</f>
        <v>#REF!</v>
      </c>
      <c r="EI122" t="e">
        <f t="shared" si="54"/>
        <v>#REF!</v>
      </c>
      <c r="EJ122" t="str">
        <f t="array" ref="EJ122">IFERROR(INDEX($EI$2:$EI$208,SMALL(IF(1-($EI$2:$EI$208=""),IF(1-(#REF!:#REF!&lt;&gt;""),ROW($EI$2:$EI$208)-ROW($EI$2)+1)), ROWS(#REF!:#REF!))),"")</f>
        <v/>
      </c>
      <c r="EK122" t="e">
        <f>IF(#REF!="","",SUM(#REF!))</f>
        <v>#REF!</v>
      </c>
      <c r="EL122" t="e">
        <f t="array" ref="EL122">IF(#REF!="","",SUM(EK122:INDEX(EK122:EK328,MATCH(TRUE,INDEX(EK122:EK328="",0),0))))</f>
        <v>#REF!</v>
      </c>
      <c r="EM122" t="e">
        <f t="shared" si="55"/>
        <v>#REF!</v>
      </c>
      <c r="EN122" t="str">
        <f t="array" ref="EN122">IFERROR(INDEX($EM$2:$EM$208,SMALL(IF(1-($EM$2:$EM$208=""),IF(1-(#REF!:#REF!&lt;&gt;""),ROW($EM$2:$EM$208)-ROW($EM$2)+1)), ROWS(#REF!:#REF!))),"")</f>
        <v/>
      </c>
      <c r="EO122" t="e">
        <f>IF(#REF!="","",SUM(#REF!))</f>
        <v>#REF!</v>
      </c>
      <c r="EP122" t="e">
        <f t="array" ref="EP122">IF(#REF!="","",SUM(EO122:INDEX(EO122:EO328,MATCH(TRUE,INDEX(EO122:EO328="",0),0))))</f>
        <v>#REF!</v>
      </c>
      <c r="EQ122" t="e">
        <f t="shared" si="56"/>
        <v>#REF!</v>
      </c>
      <c r="ER122" t="str">
        <f t="array" ref="ER122">IFERROR(INDEX($EQ$2:$EQ$208,SMALL(IF(1-($EQ$2:$EQ$208=""),IF(1-(#REF!:#REF!&lt;&gt;""),ROW($EQ$2:$EQ$208)-ROW($EQ$2)+1)), ROWS(#REF!:#REF!))),"")</f>
        <v/>
      </c>
      <c r="ES122" t="e">
        <f>IF(#REF!="","",SUM(#REF!))</f>
        <v>#REF!</v>
      </c>
      <c r="ET122" t="e">
        <f t="array" ref="ET122">IF(#REF!="","",SUM(ES122:INDEX(ES122:ES328,MATCH(TRUE,INDEX(ES122:ES328="",0),0))))</f>
        <v>#REF!</v>
      </c>
      <c r="EU122" t="e">
        <f t="shared" si="57"/>
        <v>#REF!</v>
      </c>
      <c r="EV122" t="str">
        <f t="array" ref="EV122">IFERROR(INDEX($EU$2:$EU$208,SMALL(IF(1-($EU$2:$EU$208=""),IF(1-(#REF!:#REF!&lt;&gt;""),ROW($EU$2:$EU$208)-ROW($EU$2)+1)), ROWS(#REF!:#REF!))),"")</f>
        <v/>
      </c>
      <c r="EW122" t="e">
        <f>IF(#REF!="","",SUM(#REF!))</f>
        <v>#REF!</v>
      </c>
      <c r="EX122" t="e">
        <f t="array" ref="EX122">IF(#REF!="","",SUM(EW122:INDEX(EW122:EW328,MATCH(TRUE,INDEX(EW122:EW328="",0),0))))</f>
        <v>#REF!</v>
      </c>
      <c r="EY122" t="e">
        <f t="shared" si="58"/>
        <v>#REF!</v>
      </c>
      <c r="EZ122" t="str">
        <f t="array" ref="EZ122">IFERROR(INDEX($EY$2:$EY$208,SMALL(IF(1-($EY$2:$EY$208=""),IF(1-(#REF!:#REF!&lt;&gt;""),ROW($EY$2:$EY$208)-ROW($EY$2)+1)), ROWS(#REF!:#REF!))),"")</f>
        <v/>
      </c>
      <c r="FA122" t="e">
        <f>IF(#REF!="","",SUM(#REF!))</f>
        <v>#REF!</v>
      </c>
      <c r="FB122" t="e">
        <f t="array" ref="FB122">IF(#REF!="","",SUM(FA122:INDEX(FA122:FA328,MATCH(TRUE,INDEX(FA122:FA328="",0),0))))</f>
        <v>#REF!</v>
      </c>
      <c r="FC122" t="e">
        <f t="shared" si="59"/>
        <v>#REF!</v>
      </c>
      <c r="FD122" t="str">
        <f t="array" ref="FD122">IFERROR(INDEX($FC$2:$FC$208,SMALL(IF(1-($FC$2:$FC$208=""),IF(1-(#REF!:#REF!&lt;&gt;""),ROW($FC$2:$FC$208)-ROW($FC$2)+1)), ROWS(#REF!:#REF!))),"")</f>
        <v/>
      </c>
    </row>
    <row r="123" spans="1:160" x14ac:dyDescent="0.25">
      <c r="A123" t="e">
        <f>IF(#REF!="","",SUM(#REF!))</f>
        <v>#REF!</v>
      </c>
      <c r="B123" t="e">
        <f t="array" ref="B123">IF(#REF!="","",SUM($A123:INDEX(A123:$A$208,MATCH(TRUE,INDEX($A123:$A$208="",0),0))))</f>
        <v>#REF!</v>
      </c>
      <c r="C123" t="e">
        <f t="shared" si="60"/>
        <v>#REF!</v>
      </c>
      <c r="E123" t="e">
        <f>IF(#REF!="","",SUM(#REF!))</f>
        <v>#REF!</v>
      </c>
      <c r="F123" t="e">
        <f t="array" ref="F123">IF(#REF!="","",SUM($E123:INDEX(E123:$E$208,MATCH(TRUE,INDEX($E123:$E$208="",0),0))))</f>
        <v>#REF!</v>
      </c>
      <c r="G123" t="e">
        <f t="shared" si="61"/>
        <v>#REF!</v>
      </c>
      <c r="I123" t="e">
        <f>IF(#REF!="","",SUM(#REF!))</f>
        <v>#REF!</v>
      </c>
      <c r="J123" t="e">
        <f t="array" ref="J123">IF(#REF!="","",SUM(I123:INDEX(I123:I329,MATCH(TRUE,INDEX(I123:I329="",0),0))))</f>
        <v>#REF!</v>
      </c>
      <c r="K123" t="e">
        <f t="shared" si="62"/>
        <v>#REF!</v>
      </c>
      <c r="M123" t="e">
        <f>IF(#REF!="","",SUM(#REF!))</f>
        <v>#REF!</v>
      </c>
      <c r="N123" t="e">
        <f t="array" ref="N123">IF(#REF!="","",SUM(M123:INDEX(M123:M329,MATCH(TRUE,INDEX(M123:M329="",0),0))))</f>
        <v>#REF!</v>
      </c>
      <c r="O123" t="e">
        <f t="shared" si="63"/>
        <v>#REF!</v>
      </c>
      <c r="Q123" t="e">
        <f>IF(#REF!="","",SUM(#REF!))</f>
        <v>#REF!</v>
      </c>
      <c r="R123" t="e">
        <f t="array" ref="R123">IF(#REF!="","",SUM(Q123:INDEX(Q123:Q329,MATCH(TRUE,INDEX(Q123:Q329="",0),0))))</f>
        <v>#REF!</v>
      </c>
      <c r="S123" t="e">
        <f t="shared" si="64"/>
        <v>#REF!</v>
      </c>
      <c r="U123" t="e">
        <f>IF(#REF!="","",SUM(#REF!))</f>
        <v>#REF!</v>
      </c>
      <c r="V123" t="e">
        <f t="array" ref="V123">IF(#REF!="","",SUM(U123:INDEX(U123:U329,MATCH(TRUE,INDEX(U123:U329="",0),0))))</f>
        <v>#REF!</v>
      </c>
      <c r="W123" t="e">
        <f t="shared" si="65"/>
        <v>#REF!</v>
      </c>
      <c r="Y123" t="e">
        <f>IF(#REF!="","",SUM(#REF!))</f>
        <v>#REF!</v>
      </c>
      <c r="Z123" t="e">
        <f t="array" ref="Z123">IF(#REF!="","",SUM(Y123:INDEX(Y123:Y329,MATCH(TRUE,INDEX(Y123:Y329="",0),0))))</f>
        <v>#REF!</v>
      </c>
      <c r="AA123" t="e">
        <f t="shared" si="66"/>
        <v>#REF!</v>
      </c>
      <c r="AC123" t="e">
        <f>IF(#REF!="","",SUM(#REF!))</f>
        <v>#REF!</v>
      </c>
      <c r="AD123" t="e">
        <f t="array" ref="AD123">IF(#REF!="","",SUM(AC123:INDEX(AC123:AC329,MATCH(TRUE,INDEX(AC123:AC329="",0),0))))</f>
        <v>#REF!</v>
      </c>
      <c r="AE123" t="e">
        <f t="shared" si="67"/>
        <v>#REF!</v>
      </c>
      <c r="AG123" t="e">
        <f>IF(#REF!="","",SUM(#REF!))</f>
        <v>#REF!</v>
      </c>
      <c r="AH123" t="e">
        <f t="array" ref="AH123">IF(#REF!="","",SUM(AG123:INDEX(AG123:AG329,MATCH(TRUE,INDEX(AG123:AG329="",0),0))))</f>
        <v>#REF!</v>
      </c>
      <c r="AI123" t="e">
        <f t="shared" si="68"/>
        <v>#REF!</v>
      </c>
      <c r="AK123" t="e">
        <f>IF(#REF!="","",SUM(#REF!))</f>
        <v>#REF!</v>
      </c>
      <c r="AL123" t="e">
        <f t="array" ref="AL123">IF(#REF!="","",SUM(AK123:INDEX(AK123:AK329,MATCH(TRUE,INDEX(AK123:AK329="",0),0))))</f>
        <v>#REF!</v>
      </c>
      <c r="AM123" t="e">
        <f t="shared" si="69"/>
        <v>#REF!</v>
      </c>
      <c r="AO123" t="e">
        <f>IF(#REF!="","",SUM(#REF!))</f>
        <v>#REF!</v>
      </c>
      <c r="AP123" t="e">
        <f t="array" ref="AP123">IF(#REF!="","",SUM(AO123:INDEX(AO123:AO329,MATCH(TRUE,INDEX(AO123:AO329="",0),0))))</f>
        <v>#REF!</v>
      </c>
      <c r="AQ123" t="e">
        <f t="shared" si="70"/>
        <v>#REF!</v>
      </c>
      <c r="AS123" t="e">
        <f>IF(#REF!="","",SUM(#REF!))</f>
        <v>#REF!</v>
      </c>
      <c r="AT123" t="e">
        <f t="array" ref="AT123">IF(#REF!="","",SUM(AS123:INDEX(AS123:AS329,MATCH(TRUE,INDEX(AS123:AS329="",0),0))))</f>
        <v>#REF!</v>
      </c>
      <c r="AU123" t="e">
        <f t="shared" si="71"/>
        <v>#REF!</v>
      </c>
      <c r="AW123" t="e">
        <f>IF(#REF!="","",SUM(#REF!))</f>
        <v>#REF!</v>
      </c>
      <c r="AX123" t="e">
        <f t="array" ref="AX123">IF(#REF!="","",SUM(AW123:INDEX(AW123:AW329,MATCH(TRUE,INDEX(AW123:AW329="",0),0))))</f>
        <v>#REF!</v>
      </c>
      <c r="AY123" t="e">
        <f t="shared" si="72"/>
        <v>#REF!</v>
      </c>
      <c r="BA123" t="e">
        <f>IF(#REF!="","",SUM(#REF!))</f>
        <v>#REF!</v>
      </c>
      <c r="BB123" t="e">
        <f t="array" ref="BB123">IF(#REF!="","",SUM(BA123:INDEX(BA123:BA329,MATCH(TRUE,INDEX(BA123:BA329="",0),0))))</f>
        <v>#REF!</v>
      </c>
      <c r="BC123" t="e">
        <f t="shared" si="73"/>
        <v>#REF!</v>
      </c>
      <c r="BE123" t="e">
        <f>IF(#REF!="","",SUM(#REF!))</f>
        <v>#REF!</v>
      </c>
      <c r="BF123" t="e">
        <f t="array" ref="BF123">IF(#REF!="","",SUM(BE123:INDEX(BE123:BE329,MATCH(TRUE,INDEX(BE123:BE329="",0),0))))</f>
        <v>#REF!</v>
      </c>
      <c r="BG123" t="e">
        <f t="shared" si="74"/>
        <v>#REF!</v>
      </c>
      <c r="BI123" t="e">
        <f>IF(#REF!="","",SUM(#REF!))</f>
        <v>#REF!</v>
      </c>
      <c r="BJ123" t="e">
        <f t="array" ref="BJ123">IF(#REF!="","",SUM(BI123:INDEX(BI123:BI329,MATCH(TRUE,INDEX(BI123:BI329="",0),0))))</f>
        <v>#REF!</v>
      </c>
      <c r="BK123" t="e">
        <f t="shared" si="75"/>
        <v>#REF!</v>
      </c>
      <c r="BM123" t="e">
        <f>IF(#REF!="","",SUM(#REF!))</f>
        <v>#REF!</v>
      </c>
      <c r="BN123" t="e">
        <f t="array" ref="BN123">IF(#REF!="","",SUM(BM123:INDEX(BM123:BM329,MATCH(TRUE,INDEX(BM123:BM329="",0),0))))</f>
        <v>#REF!</v>
      </c>
      <c r="BO123" t="e">
        <f t="shared" si="76"/>
        <v>#REF!</v>
      </c>
      <c r="BQ123" t="e">
        <f>IF(#REF!="","",SUM(#REF!))</f>
        <v>#REF!</v>
      </c>
      <c r="BR123" t="e">
        <f t="array" ref="BR123">IF(#REF!="","",SUM(BQ123:INDEX(BQ123:BQ329,MATCH(TRUE,INDEX(BQ123:BQ329="",0),0))))</f>
        <v>#REF!</v>
      </c>
      <c r="BS123" t="e">
        <f t="shared" si="77"/>
        <v>#REF!</v>
      </c>
      <c r="BU123" t="e">
        <f>IF(#REF!="","",SUM(#REF!))</f>
        <v>#REF!</v>
      </c>
      <c r="BV123" t="e">
        <f t="array" ref="BV123">IF(#REF!="","",SUM(BU123:INDEX(BU123:BU329,MATCH(TRUE,INDEX(BU123:BU329="",0),0))))</f>
        <v>#REF!</v>
      </c>
      <c r="BW123" t="e">
        <f t="shared" si="78"/>
        <v>#REF!</v>
      </c>
      <c r="BY123" t="e">
        <f>IF(#REF!="","",SUM(#REF!))</f>
        <v>#REF!</v>
      </c>
      <c r="BZ123" t="e">
        <f t="array" ref="BZ123">IF(#REF!="","",SUM(BY123:INDEX(BY123:BY329,MATCH(TRUE,INDEX(BY123:BY329="",0),0))))</f>
        <v>#REF!</v>
      </c>
      <c r="CA123" t="e">
        <f t="shared" si="79"/>
        <v>#REF!</v>
      </c>
      <c r="CC123" t="e">
        <f>IF(#REF!="","",SUM(#REF!))</f>
        <v>#REF!</v>
      </c>
      <c r="CD123" t="e">
        <f t="array" ref="CD123">IF(#REF!="","",SUM(CC123:INDEX(CC123:CC329,MATCH(TRUE,INDEX(CC123:CC329="",0),0))))</f>
        <v>#REF!</v>
      </c>
      <c r="CE123" t="e">
        <f t="shared" si="40"/>
        <v>#REF!</v>
      </c>
      <c r="CF123" t="str">
        <f t="array" ref="CF123">IFERROR(INDEX($CE$2:$CE$208,SMALL(IF(1-($CE$2:$CE$208=""),IF(1-(#REF!:#REF!&lt;&gt;""),ROW($CE$2:$CE$208)-ROW($CE$2)+1)), ROWS(#REF!:#REF!))),"")</f>
        <v/>
      </c>
      <c r="CG123" t="e">
        <f>IF(#REF!="","",SUM(#REF!))</f>
        <v>#REF!</v>
      </c>
      <c r="CH123" t="e">
        <f t="array" ref="CH123">IF(#REF!="","",SUM(CG123:INDEX(CG123:CG329,MATCH(TRUE,INDEX(CG123:CG329="",0),0))))</f>
        <v>#REF!</v>
      </c>
      <c r="CI123" t="e">
        <f t="shared" si="41"/>
        <v>#REF!</v>
      </c>
      <c r="CJ123" t="str">
        <f t="array" ref="CJ123">IFERROR(INDEX($CI$2:$CI$208,SMALL(IF(1-($CI$2:$CI$208=""),IF(1-(#REF!:#REF!&lt;&gt;""),ROW($CI$2:$CI$208)-ROW($CI$2)+1)), ROWS(#REF!:#REF!))),"")</f>
        <v/>
      </c>
      <c r="CK123" t="e">
        <f>IF(#REF!="","",SUM(#REF!))</f>
        <v>#REF!</v>
      </c>
      <c r="CL123" t="e">
        <f t="array" ref="CL123">IF(#REF!="","",SUM(CK123:INDEX(CK123:CK329,MATCH(TRUE,INDEX(CK123:CK329="",0),0))))</f>
        <v>#REF!</v>
      </c>
      <c r="CM123" t="e">
        <f t="shared" si="42"/>
        <v>#REF!</v>
      </c>
      <c r="CN123" t="str">
        <f t="array" ref="CN123">IFERROR(INDEX($CM$2:$CM$208,SMALL(IF(1-($CM$2:$CM$208=""),IF(1-(#REF!:#REF!&lt;&gt;""),ROW($CM$2:$CM$208)-ROW($CM$2)+1)), ROWS(#REF!:#REF!))),"")</f>
        <v/>
      </c>
      <c r="CO123" t="e">
        <f>IF(#REF!="","",SUM(#REF!))</f>
        <v>#REF!</v>
      </c>
      <c r="CP123" t="e">
        <f t="array" ref="CP123">IF(#REF!="","",SUM(CO123:INDEX(CO123:CO329,MATCH(TRUE,INDEX(CO123:CO329="",0),0))))</f>
        <v>#REF!</v>
      </c>
      <c r="CQ123" t="e">
        <f t="shared" si="43"/>
        <v>#REF!</v>
      </c>
      <c r="CR123" t="str">
        <f t="array" ref="CR123">IFERROR(INDEX($CQ$2:$CQ$208,SMALL(IF(1-($CQ$2:$CQ$208=""),IF(1-(#REF!:#REF!&lt;&gt;""),ROW($CQ$2:$CQ$208)-ROW($CQ$2)+1)), ROWS(#REF!:#REF!))),"")</f>
        <v/>
      </c>
      <c r="CS123" t="e">
        <f>IF(#REF!="","",SUM(#REF!))</f>
        <v>#REF!</v>
      </c>
      <c r="CT123" t="e">
        <f t="array" ref="CT123">IF(#REF!="","",SUM(CS123:INDEX(CS123:CS329,MATCH(TRUE,INDEX(CS123:CS329="",0),0))))</f>
        <v>#REF!</v>
      </c>
      <c r="CU123" t="e">
        <f t="shared" si="44"/>
        <v>#REF!</v>
      </c>
      <c r="CV123" t="str">
        <f t="array" ref="CV123">IFERROR(INDEX($CU$2:$CU$208,SMALL(IF(1-($CU$2:$CU$208=""),IF(1-(#REF!:#REF!&lt;&gt;""),ROW($CU$2:$CU$208)-ROW($CU$2)+1)), ROWS(#REF!:#REF!))),"")</f>
        <v/>
      </c>
      <c r="CW123" t="e">
        <f>IF(#REF!="","",SUM(#REF!))</f>
        <v>#REF!</v>
      </c>
      <c r="CX123" t="e">
        <f t="array" ref="CX123">IF(#REF!="","",SUM(CW123:INDEX(CW123:CW329,MATCH(TRUE,INDEX(CW123:CW329="",0),0))))</f>
        <v>#REF!</v>
      </c>
      <c r="CY123" t="e">
        <f t="shared" si="45"/>
        <v>#REF!</v>
      </c>
      <c r="CZ123" t="str">
        <f t="array" ref="CZ123">IFERROR(INDEX($CY$2:$CY$208,SMALL(IF(1-($CY$2:$CY$208=""),IF(1-(#REF!:#REF!&lt;&gt;""),ROW($CY$2:$CY$208)-ROW($CY$2)+1)), ROWS(#REF!:#REF!))),"")</f>
        <v/>
      </c>
      <c r="DA123" t="e">
        <f>IF(#REF!="","",SUM(#REF!))</f>
        <v>#REF!</v>
      </c>
      <c r="DB123" t="e">
        <f t="array" ref="DB123">IF(#REF!="","",SUM(DA123:INDEX(DA123:DA329,MATCH(TRUE,INDEX(DA123:DA329="",0),0))))</f>
        <v>#REF!</v>
      </c>
      <c r="DC123" t="e">
        <f t="shared" si="46"/>
        <v>#REF!</v>
      </c>
      <c r="DD123" t="str">
        <f t="array" ref="DD123">IFERROR(INDEX($DC$2:$DC$208,SMALL(IF(1-($DC$2:$DC$208=""),IF(1-(#REF!:#REF!&lt;&gt;""),ROW($DC$2:$DC$208)-ROW($DC$2)+1)), ROWS(#REF!:#REF!))),"")</f>
        <v/>
      </c>
      <c r="DE123" t="e">
        <f>IF(#REF!="","",SUM(#REF!))</f>
        <v>#REF!</v>
      </c>
      <c r="DF123" t="e">
        <f t="array" ref="DF123">IF(#REF!="","",SUM(DE123:INDEX(DE123:DE329,MATCH(TRUE,INDEX(DE123:DE329="",0),0))))</f>
        <v>#REF!</v>
      </c>
      <c r="DG123" t="e">
        <f t="shared" si="47"/>
        <v>#REF!</v>
      </c>
      <c r="DH123" t="str">
        <f t="array" ref="DH123">IFERROR(INDEX($DG$2:$DG$208,SMALL(IF(1-($DG$2:$DG$208=""),IF(1-(#REF!:#REF!&lt;&gt;""),ROW($DG$2:$DG$208)-ROW($DG$2)+1)), ROWS(#REF!:#REF!))),"")</f>
        <v/>
      </c>
      <c r="DI123" t="e">
        <f>IF(#REF!="","",SUM(#REF!))</f>
        <v>#REF!</v>
      </c>
      <c r="DJ123" t="e">
        <f t="array" ref="DJ123">IF(#REF!="","",SUM(DI123:INDEX(DI123:DI329,MATCH(TRUE,INDEX(DI123:DI329="",0),0))))</f>
        <v>#REF!</v>
      </c>
      <c r="DK123" t="e">
        <f t="shared" si="48"/>
        <v>#REF!</v>
      </c>
      <c r="DL123" t="str">
        <f t="array" ref="DL123">IFERROR(INDEX($DK$2:$DK$208,SMALL(IF(1-($DK$2:$DK$208=""),IF(1-(#REF!:#REF!&lt;&gt;""),ROW($DK$2:$DK$208)-ROW($DK$2)+1)), ROWS(#REF!:#REF!))),"")</f>
        <v/>
      </c>
      <c r="DM123" t="e">
        <f>IF(#REF!="","",SUM(#REF!))</f>
        <v>#REF!</v>
      </c>
      <c r="DN123" t="e">
        <f t="array" ref="DN123">IF(#REF!="","",SUM(DM123:INDEX(DM123:DM329,MATCH(TRUE,INDEX(DM123:DM329="",0),0))))</f>
        <v>#REF!</v>
      </c>
      <c r="DO123" t="e">
        <f t="shared" si="49"/>
        <v>#REF!</v>
      </c>
      <c r="DP123" t="str">
        <f t="array" ref="DP123">IFERROR(INDEX($DO$2:$DO$208,SMALL(IF(1-($DO$2:$DO$208=""),IF(1-(#REF!:#REF!&lt;&gt;""),ROW($DO$2:$DO$208)-ROW($DO$2)+1)), ROWS(#REF!:#REF!))),"")</f>
        <v/>
      </c>
      <c r="DQ123" t="e">
        <f>IF(#REF!="","",SUM(#REF!))</f>
        <v>#REF!</v>
      </c>
      <c r="DR123" t="e">
        <f t="array" ref="DR123">IF(#REF!="","",SUM(DQ123:INDEX(DQ123:DQ329,MATCH(TRUE,INDEX(DQ123:DQ329="",0),0))))</f>
        <v>#REF!</v>
      </c>
      <c r="DS123" t="e">
        <f t="shared" si="50"/>
        <v>#REF!</v>
      </c>
      <c r="DT123" t="str">
        <f t="array" ref="DT123">IFERROR(INDEX($DS$2:$DS$208,SMALL(IF(1-($DS$2:$DS$208=""),IF(1-(#REF!:#REF!&lt;&gt;""),ROW($DS$2:$DS$208)-ROW($DS$2)+1)), ROWS(#REF!:#REF!))),"")</f>
        <v/>
      </c>
      <c r="DU123" t="e">
        <f>IF(#REF!="","",SUM(#REF!))</f>
        <v>#REF!</v>
      </c>
      <c r="DV123" t="e">
        <f t="array" ref="DV123">IF(#REF!="","",SUM(DU123:INDEX(DU123:DU329,MATCH(TRUE,INDEX(DU123:DU329="",0),0))))</f>
        <v>#REF!</v>
      </c>
      <c r="DW123" t="e">
        <f t="shared" si="51"/>
        <v>#REF!</v>
      </c>
      <c r="DX123" t="str">
        <f t="array" ref="DX123">IFERROR(INDEX($DW$2:$DW$208,SMALL(IF(1-($DW$2:$DW$208=""),IF(1-(#REF!:#REF!&lt;&gt;""),ROW($DW$2:$DW$208)-ROW($DW$2)+1)), ROWS(#REF!:#REF!))),"")</f>
        <v/>
      </c>
      <c r="DY123" t="e">
        <f>IF(#REF!="","",SUM(#REF!))</f>
        <v>#REF!</v>
      </c>
      <c r="DZ123" t="e">
        <f t="array" ref="DZ123">IF(#REF!="","",SUM(DY123:INDEX(DY123:DY329,MATCH(TRUE,INDEX(DY123:DY329="",0),0))))</f>
        <v>#REF!</v>
      </c>
      <c r="EA123" t="e">
        <f t="shared" si="52"/>
        <v>#REF!</v>
      </c>
      <c r="EB123" t="str">
        <f t="array" ref="EB123">IFERROR(INDEX($EA$2:$EA$208,SMALL(IF(1-($EA$2:$EA$208=""),IF(1-(#REF!:#REF!&lt;&gt;""),ROW($EA$2:$EA$208)-ROW($EA$2)+1)), ROWS(#REF!:#REF!))),"")</f>
        <v/>
      </c>
      <c r="EC123" t="e">
        <f>IF(#REF!="","",SUM(#REF!))</f>
        <v>#REF!</v>
      </c>
      <c r="ED123" t="e">
        <f t="array" ref="ED123">IF(#REF!="","",SUM(EC123:INDEX(EC123:EC329,MATCH(TRUE,INDEX(EC123:EC329="",0),0))))</f>
        <v>#REF!</v>
      </c>
      <c r="EE123" t="e">
        <f t="shared" si="53"/>
        <v>#REF!</v>
      </c>
      <c r="EF123" t="str">
        <f t="array" ref="EF123">IFERROR(INDEX($EE$2:$EE$208,SMALL(IF(1-($EE$2:$EE$208=""),IF(1-(#REF!:#REF!&lt;&gt;""),ROW($EE$2:$EE$208)-ROW($EE$2)+1)), ROWS(#REF!:#REF!))),"")</f>
        <v/>
      </c>
      <c r="EG123" t="e">
        <f>IF(#REF!="","",SUM(#REF!))</f>
        <v>#REF!</v>
      </c>
      <c r="EH123" t="e">
        <f t="array" ref="EH123">IF(#REF!="","",SUM(EG123:INDEX(EG123:EG329,MATCH(TRUE,INDEX(EG123:EG329="",0),0))))</f>
        <v>#REF!</v>
      </c>
      <c r="EI123" t="e">
        <f t="shared" si="54"/>
        <v>#REF!</v>
      </c>
      <c r="EJ123" t="str">
        <f t="array" ref="EJ123">IFERROR(INDEX($EI$2:$EI$208,SMALL(IF(1-($EI$2:$EI$208=""),IF(1-(#REF!:#REF!&lt;&gt;""),ROW($EI$2:$EI$208)-ROW($EI$2)+1)), ROWS(#REF!:#REF!))),"")</f>
        <v/>
      </c>
      <c r="EK123" t="e">
        <f>IF(#REF!="","",SUM(#REF!))</f>
        <v>#REF!</v>
      </c>
      <c r="EL123" t="e">
        <f t="array" ref="EL123">IF(#REF!="","",SUM(EK123:INDEX(EK123:EK329,MATCH(TRUE,INDEX(EK123:EK329="",0),0))))</f>
        <v>#REF!</v>
      </c>
      <c r="EM123" t="e">
        <f t="shared" si="55"/>
        <v>#REF!</v>
      </c>
      <c r="EN123" t="str">
        <f t="array" ref="EN123">IFERROR(INDEX($EM$2:$EM$208,SMALL(IF(1-($EM$2:$EM$208=""),IF(1-(#REF!:#REF!&lt;&gt;""),ROW($EM$2:$EM$208)-ROW($EM$2)+1)), ROWS(#REF!:#REF!))),"")</f>
        <v/>
      </c>
      <c r="EO123" t="e">
        <f>IF(#REF!="","",SUM(#REF!))</f>
        <v>#REF!</v>
      </c>
      <c r="EP123" t="e">
        <f t="array" ref="EP123">IF(#REF!="","",SUM(EO123:INDEX(EO123:EO329,MATCH(TRUE,INDEX(EO123:EO329="",0),0))))</f>
        <v>#REF!</v>
      </c>
      <c r="EQ123" t="e">
        <f t="shared" si="56"/>
        <v>#REF!</v>
      </c>
      <c r="ER123" t="str">
        <f t="array" ref="ER123">IFERROR(INDEX($EQ$2:$EQ$208,SMALL(IF(1-($EQ$2:$EQ$208=""),IF(1-(#REF!:#REF!&lt;&gt;""),ROW($EQ$2:$EQ$208)-ROW($EQ$2)+1)), ROWS(#REF!:#REF!))),"")</f>
        <v/>
      </c>
      <c r="ES123" t="e">
        <f>IF(#REF!="","",SUM(#REF!))</f>
        <v>#REF!</v>
      </c>
      <c r="ET123" t="e">
        <f t="array" ref="ET123">IF(#REF!="","",SUM(ES123:INDEX(ES123:ES329,MATCH(TRUE,INDEX(ES123:ES329="",0),0))))</f>
        <v>#REF!</v>
      </c>
      <c r="EU123" t="e">
        <f t="shared" si="57"/>
        <v>#REF!</v>
      </c>
      <c r="EV123" t="str">
        <f t="array" ref="EV123">IFERROR(INDEX($EU$2:$EU$208,SMALL(IF(1-($EU$2:$EU$208=""),IF(1-(#REF!:#REF!&lt;&gt;""),ROW($EU$2:$EU$208)-ROW($EU$2)+1)), ROWS(#REF!:#REF!))),"")</f>
        <v/>
      </c>
      <c r="EW123" t="e">
        <f>IF(#REF!="","",SUM(#REF!))</f>
        <v>#REF!</v>
      </c>
      <c r="EX123" t="e">
        <f t="array" ref="EX123">IF(#REF!="","",SUM(EW123:INDEX(EW123:EW329,MATCH(TRUE,INDEX(EW123:EW329="",0),0))))</f>
        <v>#REF!</v>
      </c>
      <c r="EY123" t="e">
        <f t="shared" si="58"/>
        <v>#REF!</v>
      </c>
      <c r="EZ123" t="str">
        <f t="array" ref="EZ123">IFERROR(INDEX($EY$2:$EY$208,SMALL(IF(1-($EY$2:$EY$208=""),IF(1-(#REF!:#REF!&lt;&gt;""),ROW($EY$2:$EY$208)-ROW($EY$2)+1)), ROWS(#REF!:#REF!))),"")</f>
        <v/>
      </c>
      <c r="FA123" t="e">
        <f>IF(#REF!="","",SUM(#REF!))</f>
        <v>#REF!</v>
      </c>
      <c r="FB123" t="e">
        <f t="array" ref="FB123">IF(#REF!="","",SUM(FA123:INDEX(FA123:FA329,MATCH(TRUE,INDEX(FA123:FA329="",0),0))))</f>
        <v>#REF!</v>
      </c>
      <c r="FC123" t="e">
        <f t="shared" si="59"/>
        <v>#REF!</v>
      </c>
      <c r="FD123" t="str">
        <f t="array" ref="FD123">IFERROR(INDEX($FC$2:$FC$208,SMALL(IF(1-($FC$2:$FC$208=""),IF(1-(#REF!:#REF!&lt;&gt;""),ROW($FC$2:$FC$208)-ROW($FC$2)+1)), ROWS(#REF!:#REF!))),"")</f>
        <v/>
      </c>
    </row>
    <row r="124" spans="1:160" x14ac:dyDescent="0.25">
      <c r="A124" t="e">
        <f>IF(#REF!="","",SUM(#REF!))</f>
        <v>#REF!</v>
      </c>
      <c r="B124" t="e">
        <f t="array" ref="B124">IF(#REF!="","",SUM($A124:INDEX(A124:$A$208,MATCH(TRUE,INDEX($A124:$A$208="",0),0))))</f>
        <v>#REF!</v>
      </c>
      <c r="C124" t="e">
        <f t="shared" si="60"/>
        <v>#REF!</v>
      </c>
      <c r="E124" t="e">
        <f>IF(#REF!="","",SUM(#REF!))</f>
        <v>#REF!</v>
      </c>
      <c r="F124" t="e">
        <f t="array" ref="F124">IF(#REF!="","",SUM($E124:INDEX(E124:$E$208,MATCH(TRUE,INDEX($E124:$E$208="",0),0))))</f>
        <v>#REF!</v>
      </c>
      <c r="G124" t="e">
        <f t="shared" si="61"/>
        <v>#REF!</v>
      </c>
      <c r="I124" t="e">
        <f>IF(#REF!="","",SUM(#REF!))</f>
        <v>#REF!</v>
      </c>
      <c r="J124" t="e">
        <f t="array" ref="J124">IF(#REF!="","",SUM(I124:INDEX(I124:I330,MATCH(TRUE,INDEX(I124:I330="",0),0))))</f>
        <v>#REF!</v>
      </c>
      <c r="K124" t="e">
        <f t="shared" si="62"/>
        <v>#REF!</v>
      </c>
      <c r="M124" t="e">
        <f>IF(#REF!="","",SUM(#REF!))</f>
        <v>#REF!</v>
      </c>
      <c r="N124" t="e">
        <f t="array" ref="N124">IF(#REF!="","",SUM(M124:INDEX(M124:M330,MATCH(TRUE,INDEX(M124:M330="",0),0))))</f>
        <v>#REF!</v>
      </c>
      <c r="O124" t="e">
        <f t="shared" si="63"/>
        <v>#REF!</v>
      </c>
      <c r="Q124" t="e">
        <f>IF(#REF!="","",SUM(#REF!))</f>
        <v>#REF!</v>
      </c>
      <c r="R124" t="e">
        <f t="array" ref="R124">IF(#REF!="","",SUM(Q124:INDEX(Q124:Q330,MATCH(TRUE,INDEX(Q124:Q330="",0),0))))</f>
        <v>#REF!</v>
      </c>
      <c r="S124" t="e">
        <f t="shared" si="64"/>
        <v>#REF!</v>
      </c>
      <c r="U124" t="e">
        <f>IF(#REF!="","",SUM(#REF!))</f>
        <v>#REF!</v>
      </c>
      <c r="V124" t="e">
        <f t="array" ref="V124">IF(#REF!="","",SUM(U124:INDEX(U124:U330,MATCH(TRUE,INDEX(U124:U330="",0),0))))</f>
        <v>#REF!</v>
      </c>
      <c r="W124" t="e">
        <f t="shared" si="65"/>
        <v>#REF!</v>
      </c>
      <c r="Y124" t="e">
        <f>IF(#REF!="","",SUM(#REF!))</f>
        <v>#REF!</v>
      </c>
      <c r="Z124" t="e">
        <f t="array" ref="Z124">IF(#REF!="","",SUM(Y124:INDEX(Y124:Y330,MATCH(TRUE,INDEX(Y124:Y330="",0),0))))</f>
        <v>#REF!</v>
      </c>
      <c r="AA124" t="e">
        <f t="shared" si="66"/>
        <v>#REF!</v>
      </c>
      <c r="AC124" t="e">
        <f>IF(#REF!="","",SUM(#REF!))</f>
        <v>#REF!</v>
      </c>
      <c r="AD124" t="e">
        <f t="array" ref="AD124">IF(#REF!="","",SUM(AC124:INDEX(AC124:AC330,MATCH(TRUE,INDEX(AC124:AC330="",0),0))))</f>
        <v>#REF!</v>
      </c>
      <c r="AE124" t="e">
        <f t="shared" si="67"/>
        <v>#REF!</v>
      </c>
      <c r="AG124" t="e">
        <f>IF(#REF!="","",SUM(#REF!))</f>
        <v>#REF!</v>
      </c>
      <c r="AH124" t="e">
        <f t="array" ref="AH124">IF(#REF!="","",SUM(AG124:INDEX(AG124:AG330,MATCH(TRUE,INDEX(AG124:AG330="",0),0))))</f>
        <v>#REF!</v>
      </c>
      <c r="AI124" t="e">
        <f t="shared" si="68"/>
        <v>#REF!</v>
      </c>
      <c r="AK124" t="e">
        <f>IF(#REF!="","",SUM(#REF!))</f>
        <v>#REF!</v>
      </c>
      <c r="AL124" t="e">
        <f t="array" ref="AL124">IF(#REF!="","",SUM(AK124:INDEX(AK124:AK330,MATCH(TRUE,INDEX(AK124:AK330="",0),0))))</f>
        <v>#REF!</v>
      </c>
      <c r="AM124" t="e">
        <f t="shared" si="69"/>
        <v>#REF!</v>
      </c>
      <c r="AO124" t="e">
        <f>IF(#REF!="","",SUM(#REF!))</f>
        <v>#REF!</v>
      </c>
      <c r="AP124" t="e">
        <f t="array" ref="AP124">IF(#REF!="","",SUM(AO124:INDEX(AO124:AO330,MATCH(TRUE,INDEX(AO124:AO330="",0),0))))</f>
        <v>#REF!</v>
      </c>
      <c r="AQ124" t="e">
        <f t="shared" si="70"/>
        <v>#REF!</v>
      </c>
      <c r="AS124" t="e">
        <f>IF(#REF!="","",SUM(#REF!))</f>
        <v>#REF!</v>
      </c>
      <c r="AT124" t="e">
        <f t="array" ref="AT124">IF(#REF!="","",SUM(AS124:INDEX(AS124:AS330,MATCH(TRUE,INDEX(AS124:AS330="",0),0))))</f>
        <v>#REF!</v>
      </c>
      <c r="AU124" t="e">
        <f t="shared" si="71"/>
        <v>#REF!</v>
      </c>
      <c r="AW124" t="e">
        <f>IF(#REF!="","",SUM(#REF!))</f>
        <v>#REF!</v>
      </c>
      <c r="AX124" t="e">
        <f t="array" ref="AX124">IF(#REF!="","",SUM(AW124:INDEX(AW124:AW330,MATCH(TRUE,INDEX(AW124:AW330="",0),0))))</f>
        <v>#REF!</v>
      </c>
      <c r="AY124" t="e">
        <f t="shared" si="72"/>
        <v>#REF!</v>
      </c>
      <c r="BA124" t="e">
        <f>IF(#REF!="","",SUM(#REF!))</f>
        <v>#REF!</v>
      </c>
      <c r="BB124" t="e">
        <f t="array" ref="BB124">IF(#REF!="","",SUM(BA124:INDEX(BA124:BA330,MATCH(TRUE,INDEX(BA124:BA330="",0),0))))</f>
        <v>#REF!</v>
      </c>
      <c r="BC124" t="e">
        <f t="shared" si="73"/>
        <v>#REF!</v>
      </c>
      <c r="BE124" t="e">
        <f>IF(#REF!="","",SUM(#REF!))</f>
        <v>#REF!</v>
      </c>
      <c r="BF124" t="e">
        <f t="array" ref="BF124">IF(#REF!="","",SUM(BE124:INDEX(BE124:BE330,MATCH(TRUE,INDEX(BE124:BE330="",0),0))))</f>
        <v>#REF!</v>
      </c>
      <c r="BG124" t="e">
        <f t="shared" si="74"/>
        <v>#REF!</v>
      </c>
      <c r="BI124" t="e">
        <f>IF(#REF!="","",SUM(#REF!))</f>
        <v>#REF!</v>
      </c>
      <c r="BJ124" t="e">
        <f t="array" ref="BJ124">IF(#REF!="","",SUM(BI124:INDEX(BI124:BI330,MATCH(TRUE,INDEX(BI124:BI330="",0),0))))</f>
        <v>#REF!</v>
      </c>
      <c r="BK124" t="e">
        <f t="shared" si="75"/>
        <v>#REF!</v>
      </c>
      <c r="BM124" t="e">
        <f>IF(#REF!="","",SUM(#REF!))</f>
        <v>#REF!</v>
      </c>
      <c r="BN124" t="e">
        <f t="array" ref="BN124">IF(#REF!="","",SUM(BM124:INDEX(BM124:BM330,MATCH(TRUE,INDEX(BM124:BM330="",0),0))))</f>
        <v>#REF!</v>
      </c>
      <c r="BO124" t="e">
        <f t="shared" si="76"/>
        <v>#REF!</v>
      </c>
      <c r="BQ124" t="e">
        <f>IF(#REF!="","",SUM(#REF!))</f>
        <v>#REF!</v>
      </c>
      <c r="BR124" t="e">
        <f t="array" ref="BR124">IF(#REF!="","",SUM(BQ124:INDEX(BQ124:BQ330,MATCH(TRUE,INDEX(BQ124:BQ330="",0),0))))</f>
        <v>#REF!</v>
      </c>
      <c r="BS124" t="e">
        <f t="shared" si="77"/>
        <v>#REF!</v>
      </c>
      <c r="BU124" t="e">
        <f>IF(#REF!="","",SUM(#REF!))</f>
        <v>#REF!</v>
      </c>
      <c r="BV124" t="e">
        <f t="array" ref="BV124">IF(#REF!="","",SUM(BU124:INDEX(BU124:BU330,MATCH(TRUE,INDEX(BU124:BU330="",0),0))))</f>
        <v>#REF!</v>
      </c>
      <c r="BW124" t="e">
        <f t="shared" si="78"/>
        <v>#REF!</v>
      </c>
      <c r="BY124" t="e">
        <f>IF(#REF!="","",SUM(#REF!))</f>
        <v>#REF!</v>
      </c>
      <c r="BZ124" t="e">
        <f t="array" ref="BZ124">IF(#REF!="","",SUM(BY124:INDEX(BY124:BY330,MATCH(TRUE,INDEX(BY124:BY330="",0),0))))</f>
        <v>#REF!</v>
      </c>
      <c r="CA124" t="e">
        <f t="shared" si="79"/>
        <v>#REF!</v>
      </c>
      <c r="CC124" t="e">
        <f>IF(#REF!="","",SUM(#REF!))</f>
        <v>#REF!</v>
      </c>
      <c r="CD124" t="e">
        <f t="array" ref="CD124">IF(#REF!="","",SUM(CC124:INDEX(CC124:CC330,MATCH(TRUE,INDEX(CC124:CC330="",0),0))))</f>
        <v>#REF!</v>
      </c>
      <c r="CE124" t="e">
        <f t="shared" si="40"/>
        <v>#REF!</v>
      </c>
      <c r="CF124" t="str">
        <f t="array" ref="CF124">IFERROR(INDEX($CE$2:$CE$208,SMALL(IF(1-($CE$2:$CE$208=""),IF(1-(#REF!:#REF!&lt;&gt;""),ROW($CE$2:$CE$208)-ROW($CE$2)+1)), ROWS(#REF!:#REF!))),"")</f>
        <v/>
      </c>
      <c r="CG124" t="e">
        <f>IF(#REF!="","",SUM(#REF!))</f>
        <v>#REF!</v>
      </c>
      <c r="CH124" t="e">
        <f t="array" ref="CH124">IF(#REF!="","",SUM(CG124:INDEX(CG124:CG330,MATCH(TRUE,INDEX(CG124:CG330="",0),0))))</f>
        <v>#REF!</v>
      </c>
      <c r="CI124" t="e">
        <f t="shared" si="41"/>
        <v>#REF!</v>
      </c>
      <c r="CJ124" t="str">
        <f t="array" ref="CJ124">IFERROR(INDEX($CI$2:$CI$208,SMALL(IF(1-($CI$2:$CI$208=""),IF(1-(#REF!:#REF!&lt;&gt;""),ROW($CI$2:$CI$208)-ROW($CI$2)+1)), ROWS(#REF!:#REF!))),"")</f>
        <v/>
      </c>
      <c r="CK124" t="e">
        <f>IF(#REF!="","",SUM(#REF!))</f>
        <v>#REF!</v>
      </c>
      <c r="CL124" t="e">
        <f t="array" ref="CL124">IF(#REF!="","",SUM(CK124:INDEX(CK124:CK330,MATCH(TRUE,INDEX(CK124:CK330="",0),0))))</f>
        <v>#REF!</v>
      </c>
      <c r="CM124" t="e">
        <f t="shared" si="42"/>
        <v>#REF!</v>
      </c>
      <c r="CN124" t="str">
        <f t="array" ref="CN124">IFERROR(INDEX($CM$2:$CM$208,SMALL(IF(1-($CM$2:$CM$208=""),IF(1-(#REF!:#REF!&lt;&gt;""),ROW($CM$2:$CM$208)-ROW($CM$2)+1)), ROWS(#REF!:#REF!))),"")</f>
        <v/>
      </c>
      <c r="CO124" t="e">
        <f>IF(#REF!="","",SUM(#REF!))</f>
        <v>#REF!</v>
      </c>
      <c r="CP124" t="e">
        <f t="array" ref="CP124">IF(#REF!="","",SUM(CO124:INDEX(CO124:CO330,MATCH(TRUE,INDEX(CO124:CO330="",0),0))))</f>
        <v>#REF!</v>
      </c>
      <c r="CQ124" t="e">
        <f t="shared" si="43"/>
        <v>#REF!</v>
      </c>
      <c r="CR124" t="str">
        <f t="array" ref="CR124">IFERROR(INDEX($CQ$2:$CQ$208,SMALL(IF(1-($CQ$2:$CQ$208=""),IF(1-(#REF!:#REF!&lt;&gt;""),ROW($CQ$2:$CQ$208)-ROW($CQ$2)+1)), ROWS(#REF!:#REF!))),"")</f>
        <v/>
      </c>
      <c r="CS124" t="e">
        <f>IF(#REF!="","",SUM(#REF!))</f>
        <v>#REF!</v>
      </c>
      <c r="CT124" t="e">
        <f t="array" ref="CT124">IF(#REF!="","",SUM(CS124:INDEX(CS124:CS330,MATCH(TRUE,INDEX(CS124:CS330="",0),0))))</f>
        <v>#REF!</v>
      </c>
      <c r="CU124" t="e">
        <f t="shared" si="44"/>
        <v>#REF!</v>
      </c>
      <c r="CV124" t="str">
        <f t="array" ref="CV124">IFERROR(INDEX($CU$2:$CU$208,SMALL(IF(1-($CU$2:$CU$208=""),IF(1-(#REF!:#REF!&lt;&gt;""),ROW($CU$2:$CU$208)-ROW($CU$2)+1)), ROWS(#REF!:#REF!))),"")</f>
        <v/>
      </c>
      <c r="CW124" t="e">
        <f>IF(#REF!="","",SUM(#REF!))</f>
        <v>#REF!</v>
      </c>
      <c r="CX124" t="e">
        <f t="array" ref="CX124">IF(#REF!="","",SUM(CW124:INDEX(CW124:CW330,MATCH(TRUE,INDEX(CW124:CW330="",0),0))))</f>
        <v>#REF!</v>
      </c>
      <c r="CY124" t="e">
        <f t="shared" si="45"/>
        <v>#REF!</v>
      </c>
      <c r="CZ124" t="str">
        <f t="array" ref="CZ124">IFERROR(INDEX($CY$2:$CY$208,SMALL(IF(1-($CY$2:$CY$208=""),IF(1-(#REF!:#REF!&lt;&gt;""),ROW($CY$2:$CY$208)-ROW($CY$2)+1)), ROWS(#REF!:#REF!))),"")</f>
        <v/>
      </c>
      <c r="DA124" t="e">
        <f>IF(#REF!="","",SUM(#REF!))</f>
        <v>#REF!</v>
      </c>
      <c r="DB124" t="e">
        <f t="array" ref="DB124">IF(#REF!="","",SUM(DA124:INDEX(DA124:DA330,MATCH(TRUE,INDEX(DA124:DA330="",0),0))))</f>
        <v>#REF!</v>
      </c>
      <c r="DC124" t="e">
        <f t="shared" si="46"/>
        <v>#REF!</v>
      </c>
      <c r="DD124" t="str">
        <f t="array" ref="DD124">IFERROR(INDEX($DC$2:$DC$208,SMALL(IF(1-($DC$2:$DC$208=""),IF(1-(#REF!:#REF!&lt;&gt;""),ROW($DC$2:$DC$208)-ROW($DC$2)+1)), ROWS(#REF!:#REF!))),"")</f>
        <v/>
      </c>
      <c r="DE124" t="e">
        <f>IF(#REF!="","",SUM(#REF!))</f>
        <v>#REF!</v>
      </c>
      <c r="DF124" t="e">
        <f t="array" ref="DF124">IF(#REF!="","",SUM(DE124:INDEX(DE124:DE330,MATCH(TRUE,INDEX(DE124:DE330="",0),0))))</f>
        <v>#REF!</v>
      </c>
      <c r="DG124" t="e">
        <f t="shared" si="47"/>
        <v>#REF!</v>
      </c>
      <c r="DH124" t="str">
        <f t="array" ref="DH124">IFERROR(INDEX($DG$2:$DG$208,SMALL(IF(1-($DG$2:$DG$208=""),IF(1-(#REF!:#REF!&lt;&gt;""),ROW($DG$2:$DG$208)-ROW($DG$2)+1)), ROWS(#REF!:#REF!))),"")</f>
        <v/>
      </c>
      <c r="DI124" t="e">
        <f>IF(#REF!="","",SUM(#REF!))</f>
        <v>#REF!</v>
      </c>
      <c r="DJ124" t="e">
        <f t="array" ref="DJ124">IF(#REF!="","",SUM(DI124:INDEX(DI124:DI330,MATCH(TRUE,INDEX(DI124:DI330="",0),0))))</f>
        <v>#REF!</v>
      </c>
      <c r="DK124" t="e">
        <f t="shared" si="48"/>
        <v>#REF!</v>
      </c>
      <c r="DL124" t="str">
        <f t="array" ref="DL124">IFERROR(INDEX($DK$2:$DK$208,SMALL(IF(1-($DK$2:$DK$208=""),IF(1-(#REF!:#REF!&lt;&gt;""),ROW($DK$2:$DK$208)-ROW($DK$2)+1)), ROWS(#REF!:#REF!))),"")</f>
        <v/>
      </c>
      <c r="DM124" t="e">
        <f>IF(#REF!="","",SUM(#REF!))</f>
        <v>#REF!</v>
      </c>
      <c r="DN124" t="e">
        <f t="array" ref="DN124">IF(#REF!="","",SUM(DM124:INDEX(DM124:DM330,MATCH(TRUE,INDEX(DM124:DM330="",0),0))))</f>
        <v>#REF!</v>
      </c>
      <c r="DO124" t="e">
        <f t="shared" si="49"/>
        <v>#REF!</v>
      </c>
      <c r="DP124" t="str">
        <f t="array" ref="DP124">IFERROR(INDEX($DO$2:$DO$208,SMALL(IF(1-($DO$2:$DO$208=""),IF(1-(#REF!:#REF!&lt;&gt;""),ROW($DO$2:$DO$208)-ROW($DO$2)+1)), ROWS(#REF!:#REF!))),"")</f>
        <v/>
      </c>
      <c r="DQ124" t="e">
        <f>IF(#REF!="","",SUM(#REF!))</f>
        <v>#REF!</v>
      </c>
      <c r="DR124" t="e">
        <f t="array" ref="DR124">IF(#REF!="","",SUM(DQ124:INDEX(DQ124:DQ330,MATCH(TRUE,INDEX(DQ124:DQ330="",0),0))))</f>
        <v>#REF!</v>
      </c>
      <c r="DS124" t="e">
        <f t="shared" si="50"/>
        <v>#REF!</v>
      </c>
      <c r="DT124" t="str">
        <f t="array" ref="DT124">IFERROR(INDEX($DS$2:$DS$208,SMALL(IF(1-($DS$2:$DS$208=""),IF(1-(#REF!:#REF!&lt;&gt;""),ROW($DS$2:$DS$208)-ROW($DS$2)+1)), ROWS(#REF!:#REF!))),"")</f>
        <v/>
      </c>
      <c r="DU124" t="e">
        <f>IF(#REF!="","",SUM(#REF!))</f>
        <v>#REF!</v>
      </c>
      <c r="DV124" t="e">
        <f t="array" ref="DV124">IF(#REF!="","",SUM(DU124:INDEX(DU124:DU330,MATCH(TRUE,INDEX(DU124:DU330="",0),0))))</f>
        <v>#REF!</v>
      </c>
      <c r="DW124" t="e">
        <f t="shared" si="51"/>
        <v>#REF!</v>
      </c>
      <c r="DX124" t="str">
        <f t="array" ref="DX124">IFERROR(INDEX($DW$2:$DW$208,SMALL(IF(1-($DW$2:$DW$208=""),IF(1-(#REF!:#REF!&lt;&gt;""),ROW($DW$2:$DW$208)-ROW($DW$2)+1)), ROWS(#REF!:#REF!))),"")</f>
        <v/>
      </c>
      <c r="DY124" t="e">
        <f>IF(#REF!="","",SUM(#REF!))</f>
        <v>#REF!</v>
      </c>
      <c r="DZ124" t="e">
        <f t="array" ref="DZ124">IF(#REF!="","",SUM(DY124:INDEX(DY124:DY330,MATCH(TRUE,INDEX(DY124:DY330="",0),0))))</f>
        <v>#REF!</v>
      </c>
      <c r="EA124" t="e">
        <f t="shared" si="52"/>
        <v>#REF!</v>
      </c>
      <c r="EB124" t="str">
        <f t="array" ref="EB124">IFERROR(INDEX($EA$2:$EA$208,SMALL(IF(1-($EA$2:$EA$208=""),IF(1-(#REF!:#REF!&lt;&gt;""),ROW($EA$2:$EA$208)-ROW($EA$2)+1)), ROWS(#REF!:#REF!))),"")</f>
        <v/>
      </c>
      <c r="EC124" t="e">
        <f>IF(#REF!="","",SUM(#REF!))</f>
        <v>#REF!</v>
      </c>
      <c r="ED124" t="e">
        <f t="array" ref="ED124">IF(#REF!="","",SUM(EC124:INDEX(EC124:EC330,MATCH(TRUE,INDEX(EC124:EC330="",0),0))))</f>
        <v>#REF!</v>
      </c>
      <c r="EE124" t="e">
        <f t="shared" si="53"/>
        <v>#REF!</v>
      </c>
      <c r="EF124" t="str">
        <f t="array" ref="EF124">IFERROR(INDEX($EE$2:$EE$208,SMALL(IF(1-($EE$2:$EE$208=""),IF(1-(#REF!:#REF!&lt;&gt;""),ROW($EE$2:$EE$208)-ROW($EE$2)+1)), ROWS(#REF!:#REF!))),"")</f>
        <v/>
      </c>
      <c r="EG124" t="e">
        <f>IF(#REF!="","",SUM(#REF!))</f>
        <v>#REF!</v>
      </c>
      <c r="EH124" t="e">
        <f t="array" ref="EH124">IF(#REF!="","",SUM(EG124:INDEX(EG124:EG330,MATCH(TRUE,INDEX(EG124:EG330="",0),0))))</f>
        <v>#REF!</v>
      </c>
      <c r="EI124" t="e">
        <f t="shared" si="54"/>
        <v>#REF!</v>
      </c>
      <c r="EJ124" t="str">
        <f t="array" ref="EJ124">IFERROR(INDEX($EI$2:$EI$208,SMALL(IF(1-($EI$2:$EI$208=""),IF(1-(#REF!:#REF!&lt;&gt;""),ROW($EI$2:$EI$208)-ROW($EI$2)+1)), ROWS(#REF!:#REF!))),"")</f>
        <v/>
      </c>
      <c r="EK124" t="e">
        <f>IF(#REF!="","",SUM(#REF!))</f>
        <v>#REF!</v>
      </c>
      <c r="EL124" t="e">
        <f t="array" ref="EL124">IF(#REF!="","",SUM(EK124:INDEX(EK124:EK330,MATCH(TRUE,INDEX(EK124:EK330="",0),0))))</f>
        <v>#REF!</v>
      </c>
      <c r="EM124" t="e">
        <f t="shared" si="55"/>
        <v>#REF!</v>
      </c>
      <c r="EN124" t="str">
        <f t="array" ref="EN124">IFERROR(INDEX($EM$2:$EM$208,SMALL(IF(1-($EM$2:$EM$208=""),IF(1-(#REF!:#REF!&lt;&gt;""),ROW($EM$2:$EM$208)-ROW($EM$2)+1)), ROWS(#REF!:#REF!))),"")</f>
        <v/>
      </c>
      <c r="EO124" t="e">
        <f>IF(#REF!="","",SUM(#REF!))</f>
        <v>#REF!</v>
      </c>
      <c r="EP124" t="e">
        <f t="array" ref="EP124">IF(#REF!="","",SUM(EO124:INDEX(EO124:EO330,MATCH(TRUE,INDEX(EO124:EO330="",0),0))))</f>
        <v>#REF!</v>
      </c>
      <c r="EQ124" t="e">
        <f t="shared" si="56"/>
        <v>#REF!</v>
      </c>
      <c r="ER124" t="str">
        <f t="array" ref="ER124">IFERROR(INDEX($EQ$2:$EQ$208,SMALL(IF(1-($EQ$2:$EQ$208=""),IF(1-(#REF!:#REF!&lt;&gt;""),ROW($EQ$2:$EQ$208)-ROW($EQ$2)+1)), ROWS(#REF!:#REF!))),"")</f>
        <v/>
      </c>
      <c r="ES124" t="e">
        <f>IF(#REF!="","",SUM(#REF!))</f>
        <v>#REF!</v>
      </c>
      <c r="ET124" t="e">
        <f t="array" ref="ET124">IF(#REF!="","",SUM(ES124:INDEX(ES124:ES330,MATCH(TRUE,INDEX(ES124:ES330="",0),0))))</f>
        <v>#REF!</v>
      </c>
      <c r="EU124" t="e">
        <f t="shared" si="57"/>
        <v>#REF!</v>
      </c>
      <c r="EV124" t="str">
        <f t="array" ref="EV124">IFERROR(INDEX($EU$2:$EU$208,SMALL(IF(1-($EU$2:$EU$208=""),IF(1-(#REF!:#REF!&lt;&gt;""),ROW($EU$2:$EU$208)-ROW($EU$2)+1)), ROWS(#REF!:#REF!))),"")</f>
        <v/>
      </c>
      <c r="EW124" t="e">
        <f>IF(#REF!="","",SUM(#REF!))</f>
        <v>#REF!</v>
      </c>
      <c r="EX124" t="e">
        <f t="array" ref="EX124">IF(#REF!="","",SUM(EW124:INDEX(EW124:EW330,MATCH(TRUE,INDEX(EW124:EW330="",0),0))))</f>
        <v>#REF!</v>
      </c>
      <c r="EY124" t="e">
        <f t="shared" si="58"/>
        <v>#REF!</v>
      </c>
      <c r="EZ124" t="str">
        <f t="array" ref="EZ124">IFERROR(INDEX($EY$2:$EY$208,SMALL(IF(1-($EY$2:$EY$208=""),IF(1-(#REF!:#REF!&lt;&gt;""),ROW($EY$2:$EY$208)-ROW($EY$2)+1)), ROWS(#REF!:#REF!))),"")</f>
        <v/>
      </c>
      <c r="FA124" t="e">
        <f>IF(#REF!="","",SUM(#REF!))</f>
        <v>#REF!</v>
      </c>
      <c r="FB124" t="e">
        <f t="array" ref="FB124">IF(#REF!="","",SUM(FA124:INDEX(FA124:FA330,MATCH(TRUE,INDEX(FA124:FA330="",0),0))))</f>
        <v>#REF!</v>
      </c>
      <c r="FC124" t="e">
        <f t="shared" si="59"/>
        <v>#REF!</v>
      </c>
      <c r="FD124" t="str">
        <f t="array" ref="FD124">IFERROR(INDEX($FC$2:$FC$208,SMALL(IF(1-($FC$2:$FC$208=""),IF(1-(#REF!:#REF!&lt;&gt;""),ROW($FC$2:$FC$208)-ROW($FC$2)+1)), ROWS(#REF!:#REF!))),"")</f>
        <v/>
      </c>
    </row>
    <row r="125" spans="1:160" x14ac:dyDescent="0.25">
      <c r="A125" t="e">
        <f>IF(#REF!="","",SUM(#REF!))</f>
        <v>#REF!</v>
      </c>
      <c r="B125" t="e">
        <f t="array" ref="B125">IF(#REF!="","",SUM($A125:INDEX(A125:$A$208,MATCH(TRUE,INDEX($A125:$A$208="",0),0))))</f>
        <v>#REF!</v>
      </c>
      <c r="C125" t="e">
        <f t="shared" si="60"/>
        <v>#REF!</v>
      </c>
      <c r="E125" t="e">
        <f>IF(#REF!="","",SUM(#REF!))</f>
        <v>#REF!</v>
      </c>
      <c r="F125" t="e">
        <f t="array" ref="F125">IF(#REF!="","",SUM($E125:INDEX(E125:$E$208,MATCH(TRUE,INDEX($E125:$E$208="",0),0))))</f>
        <v>#REF!</v>
      </c>
      <c r="G125" t="e">
        <f t="shared" si="61"/>
        <v>#REF!</v>
      </c>
      <c r="I125" t="e">
        <f>IF(#REF!="","",SUM(#REF!))</f>
        <v>#REF!</v>
      </c>
      <c r="J125" t="e">
        <f t="array" ref="J125">IF(#REF!="","",SUM(I125:INDEX(I125:I331,MATCH(TRUE,INDEX(I125:I331="",0),0))))</f>
        <v>#REF!</v>
      </c>
      <c r="K125" t="e">
        <f t="shared" si="62"/>
        <v>#REF!</v>
      </c>
      <c r="M125" t="e">
        <f>IF(#REF!="","",SUM(#REF!))</f>
        <v>#REF!</v>
      </c>
      <c r="N125" t="e">
        <f t="array" ref="N125">IF(#REF!="","",SUM(M125:INDEX(M125:M331,MATCH(TRUE,INDEX(M125:M331="",0),0))))</f>
        <v>#REF!</v>
      </c>
      <c r="O125" t="e">
        <f t="shared" si="63"/>
        <v>#REF!</v>
      </c>
      <c r="Q125" t="e">
        <f>IF(#REF!="","",SUM(#REF!))</f>
        <v>#REF!</v>
      </c>
      <c r="R125" t="e">
        <f t="array" ref="R125">IF(#REF!="","",SUM(Q125:INDEX(Q125:Q331,MATCH(TRUE,INDEX(Q125:Q331="",0),0))))</f>
        <v>#REF!</v>
      </c>
      <c r="S125" t="e">
        <f t="shared" si="64"/>
        <v>#REF!</v>
      </c>
      <c r="U125" t="e">
        <f>IF(#REF!="","",SUM(#REF!))</f>
        <v>#REF!</v>
      </c>
      <c r="V125" t="e">
        <f t="array" ref="V125">IF(#REF!="","",SUM(U125:INDEX(U125:U331,MATCH(TRUE,INDEX(U125:U331="",0),0))))</f>
        <v>#REF!</v>
      </c>
      <c r="W125" t="e">
        <f t="shared" si="65"/>
        <v>#REF!</v>
      </c>
      <c r="Y125" t="e">
        <f>IF(#REF!="","",SUM(#REF!))</f>
        <v>#REF!</v>
      </c>
      <c r="Z125" t="e">
        <f t="array" ref="Z125">IF(#REF!="","",SUM(Y125:INDEX(Y125:Y331,MATCH(TRUE,INDEX(Y125:Y331="",0),0))))</f>
        <v>#REF!</v>
      </c>
      <c r="AA125" t="e">
        <f t="shared" si="66"/>
        <v>#REF!</v>
      </c>
      <c r="AC125" t="e">
        <f>IF(#REF!="","",SUM(#REF!))</f>
        <v>#REF!</v>
      </c>
      <c r="AD125" t="e">
        <f t="array" ref="AD125">IF(#REF!="","",SUM(AC125:INDEX(AC125:AC331,MATCH(TRUE,INDEX(AC125:AC331="",0),0))))</f>
        <v>#REF!</v>
      </c>
      <c r="AE125" t="e">
        <f t="shared" si="67"/>
        <v>#REF!</v>
      </c>
      <c r="AG125" t="e">
        <f>IF(#REF!="","",SUM(#REF!))</f>
        <v>#REF!</v>
      </c>
      <c r="AH125" t="e">
        <f t="array" ref="AH125">IF(#REF!="","",SUM(AG125:INDEX(AG125:AG331,MATCH(TRUE,INDEX(AG125:AG331="",0),0))))</f>
        <v>#REF!</v>
      </c>
      <c r="AI125" t="e">
        <f t="shared" si="68"/>
        <v>#REF!</v>
      </c>
      <c r="AK125" t="e">
        <f>IF(#REF!="","",SUM(#REF!))</f>
        <v>#REF!</v>
      </c>
      <c r="AL125" t="e">
        <f t="array" ref="AL125">IF(#REF!="","",SUM(AK125:INDEX(AK125:AK331,MATCH(TRUE,INDEX(AK125:AK331="",0),0))))</f>
        <v>#REF!</v>
      </c>
      <c r="AM125" t="e">
        <f t="shared" si="69"/>
        <v>#REF!</v>
      </c>
      <c r="AO125" t="e">
        <f>IF(#REF!="","",SUM(#REF!))</f>
        <v>#REF!</v>
      </c>
      <c r="AP125" t="e">
        <f t="array" ref="AP125">IF(#REF!="","",SUM(AO125:INDEX(AO125:AO331,MATCH(TRUE,INDEX(AO125:AO331="",0),0))))</f>
        <v>#REF!</v>
      </c>
      <c r="AQ125" t="e">
        <f t="shared" si="70"/>
        <v>#REF!</v>
      </c>
      <c r="AS125" t="e">
        <f>IF(#REF!="","",SUM(#REF!))</f>
        <v>#REF!</v>
      </c>
      <c r="AT125" t="e">
        <f t="array" ref="AT125">IF(#REF!="","",SUM(AS125:INDEX(AS125:AS331,MATCH(TRUE,INDEX(AS125:AS331="",0),0))))</f>
        <v>#REF!</v>
      </c>
      <c r="AU125" t="e">
        <f t="shared" si="71"/>
        <v>#REF!</v>
      </c>
      <c r="AW125" t="e">
        <f>IF(#REF!="","",SUM(#REF!))</f>
        <v>#REF!</v>
      </c>
      <c r="AX125" t="e">
        <f t="array" ref="AX125">IF(#REF!="","",SUM(AW125:INDEX(AW125:AW331,MATCH(TRUE,INDEX(AW125:AW331="",0),0))))</f>
        <v>#REF!</v>
      </c>
      <c r="AY125" t="e">
        <f t="shared" si="72"/>
        <v>#REF!</v>
      </c>
      <c r="BA125" t="e">
        <f>IF(#REF!="","",SUM(#REF!))</f>
        <v>#REF!</v>
      </c>
      <c r="BB125" t="e">
        <f t="array" ref="BB125">IF(#REF!="","",SUM(BA125:INDEX(BA125:BA331,MATCH(TRUE,INDEX(BA125:BA331="",0),0))))</f>
        <v>#REF!</v>
      </c>
      <c r="BC125" t="e">
        <f t="shared" si="73"/>
        <v>#REF!</v>
      </c>
      <c r="BE125" t="e">
        <f>IF(#REF!="","",SUM(#REF!))</f>
        <v>#REF!</v>
      </c>
      <c r="BF125" t="e">
        <f t="array" ref="BF125">IF(#REF!="","",SUM(BE125:INDEX(BE125:BE331,MATCH(TRUE,INDEX(BE125:BE331="",0),0))))</f>
        <v>#REF!</v>
      </c>
      <c r="BG125" t="e">
        <f t="shared" si="74"/>
        <v>#REF!</v>
      </c>
      <c r="BI125" t="e">
        <f>IF(#REF!="","",SUM(#REF!))</f>
        <v>#REF!</v>
      </c>
      <c r="BJ125" t="e">
        <f t="array" ref="BJ125">IF(#REF!="","",SUM(BI125:INDEX(BI125:BI331,MATCH(TRUE,INDEX(BI125:BI331="",0),0))))</f>
        <v>#REF!</v>
      </c>
      <c r="BK125" t="e">
        <f t="shared" si="75"/>
        <v>#REF!</v>
      </c>
      <c r="BM125" t="e">
        <f>IF(#REF!="","",SUM(#REF!))</f>
        <v>#REF!</v>
      </c>
      <c r="BN125" t="e">
        <f t="array" ref="BN125">IF(#REF!="","",SUM(BM125:INDEX(BM125:BM331,MATCH(TRUE,INDEX(BM125:BM331="",0),0))))</f>
        <v>#REF!</v>
      </c>
      <c r="BO125" t="e">
        <f t="shared" si="76"/>
        <v>#REF!</v>
      </c>
      <c r="BQ125" t="e">
        <f>IF(#REF!="","",SUM(#REF!))</f>
        <v>#REF!</v>
      </c>
      <c r="BR125" t="e">
        <f t="array" ref="BR125">IF(#REF!="","",SUM(BQ125:INDEX(BQ125:BQ331,MATCH(TRUE,INDEX(BQ125:BQ331="",0),0))))</f>
        <v>#REF!</v>
      </c>
      <c r="BS125" t="e">
        <f t="shared" si="77"/>
        <v>#REF!</v>
      </c>
      <c r="BU125" t="e">
        <f>IF(#REF!="","",SUM(#REF!))</f>
        <v>#REF!</v>
      </c>
      <c r="BV125" t="e">
        <f t="array" ref="BV125">IF(#REF!="","",SUM(BU125:INDEX(BU125:BU331,MATCH(TRUE,INDEX(BU125:BU331="",0),0))))</f>
        <v>#REF!</v>
      </c>
      <c r="BW125" t="e">
        <f t="shared" si="78"/>
        <v>#REF!</v>
      </c>
      <c r="BY125" t="e">
        <f>IF(#REF!="","",SUM(#REF!))</f>
        <v>#REF!</v>
      </c>
      <c r="BZ125" t="e">
        <f t="array" ref="BZ125">IF(#REF!="","",SUM(BY125:INDEX(BY125:BY331,MATCH(TRUE,INDEX(BY125:BY331="",0),0))))</f>
        <v>#REF!</v>
      </c>
      <c r="CA125" t="e">
        <f t="shared" si="79"/>
        <v>#REF!</v>
      </c>
      <c r="CC125" t="e">
        <f>IF(#REF!="","",SUM(#REF!))</f>
        <v>#REF!</v>
      </c>
      <c r="CD125" t="e">
        <f t="array" ref="CD125">IF(#REF!="","",SUM(CC125:INDEX(CC125:CC331,MATCH(TRUE,INDEX(CC125:CC331="",0),0))))</f>
        <v>#REF!</v>
      </c>
      <c r="CE125" t="e">
        <f t="shared" si="40"/>
        <v>#REF!</v>
      </c>
      <c r="CF125" t="str">
        <f t="array" ref="CF125">IFERROR(INDEX($CE$2:$CE$208,SMALL(IF(1-($CE$2:$CE$208=""),IF(1-(#REF!:#REF!&lt;&gt;""),ROW($CE$2:$CE$208)-ROW($CE$2)+1)), ROWS(#REF!:#REF!))),"")</f>
        <v/>
      </c>
      <c r="CG125" t="e">
        <f>IF(#REF!="","",SUM(#REF!))</f>
        <v>#REF!</v>
      </c>
      <c r="CH125" t="e">
        <f t="array" ref="CH125">IF(#REF!="","",SUM(CG125:INDEX(CG125:CG331,MATCH(TRUE,INDEX(CG125:CG331="",0),0))))</f>
        <v>#REF!</v>
      </c>
      <c r="CI125" t="e">
        <f t="shared" si="41"/>
        <v>#REF!</v>
      </c>
      <c r="CJ125" t="str">
        <f t="array" ref="CJ125">IFERROR(INDEX($CI$2:$CI$208,SMALL(IF(1-($CI$2:$CI$208=""),IF(1-(#REF!:#REF!&lt;&gt;""),ROW($CI$2:$CI$208)-ROW($CI$2)+1)), ROWS(#REF!:#REF!))),"")</f>
        <v/>
      </c>
      <c r="CK125" t="e">
        <f>IF(#REF!="","",SUM(#REF!))</f>
        <v>#REF!</v>
      </c>
      <c r="CL125" t="e">
        <f t="array" ref="CL125">IF(#REF!="","",SUM(CK125:INDEX(CK125:CK331,MATCH(TRUE,INDEX(CK125:CK331="",0),0))))</f>
        <v>#REF!</v>
      </c>
      <c r="CM125" t="e">
        <f t="shared" si="42"/>
        <v>#REF!</v>
      </c>
      <c r="CN125" t="str">
        <f t="array" ref="CN125">IFERROR(INDEX($CM$2:$CM$208,SMALL(IF(1-($CM$2:$CM$208=""),IF(1-(#REF!:#REF!&lt;&gt;""),ROW($CM$2:$CM$208)-ROW($CM$2)+1)), ROWS(#REF!:#REF!))),"")</f>
        <v/>
      </c>
      <c r="CO125" t="e">
        <f>IF(#REF!="","",SUM(#REF!))</f>
        <v>#REF!</v>
      </c>
      <c r="CP125" t="e">
        <f t="array" ref="CP125">IF(#REF!="","",SUM(CO125:INDEX(CO125:CO331,MATCH(TRUE,INDEX(CO125:CO331="",0),0))))</f>
        <v>#REF!</v>
      </c>
      <c r="CQ125" t="e">
        <f t="shared" si="43"/>
        <v>#REF!</v>
      </c>
      <c r="CR125" t="str">
        <f t="array" ref="CR125">IFERROR(INDEX($CQ$2:$CQ$208,SMALL(IF(1-($CQ$2:$CQ$208=""),IF(1-(#REF!:#REF!&lt;&gt;""),ROW($CQ$2:$CQ$208)-ROW($CQ$2)+1)), ROWS(#REF!:#REF!))),"")</f>
        <v/>
      </c>
      <c r="CS125" t="e">
        <f>IF(#REF!="","",SUM(#REF!))</f>
        <v>#REF!</v>
      </c>
      <c r="CT125" t="e">
        <f t="array" ref="CT125">IF(#REF!="","",SUM(CS125:INDEX(CS125:CS331,MATCH(TRUE,INDEX(CS125:CS331="",0),0))))</f>
        <v>#REF!</v>
      </c>
      <c r="CU125" t="e">
        <f t="shared" si="44"/>
        <v>#REF!</v>
      </c>
      <c r="CV125" t="str">
        <f t="array" ref="CV125">IFERROR(INDEX($CU$2:$CU$208,SMALL(IF(1-($CU$2:$CU$208=""),IF(1-(#REF!:#REF!&lt;&gt;""),ROW($CU$2:$CU$208)-ROW($CU$2)+1)), ROWS(#REF!:#REF!))),"")</f>
        <v/>
      </c>
      <c r="CW125" t="e">
        <f>IF(#REF!="","",SUM(#REF!))</f>
        <v>#REF!</v>
      </c>
      <c r="CX125" t="e">
        <f t="array" ref="CX125">IF(#REF!="","",SUM(CW125:INDEX(CW125:CW331,MATCH(TRUE,INDEX(CW125:CW331="",0),0))))</f>
        <v>#REF!</v>
      </c>
      <c r="CY125" t="e">
        <f t="shared" si="45"/>
        <v>#REF!</v>
      </c>
      <c r="CZ125" t="str">
        <f t="array" ref="CZ125">IFERROR(INDEX($CY$2:$CY$208,SMALL(IF(1-($CY$2:$CY$208=""),IF(1-(#REF!:#REF!&lt;&gt;""),ROW($CY$2:$CY$208)-ROW($CY$2)+1)), ROWS(#REF!:#REF!))),"")</f>
        <v/>
      </c>
      <c r="DA125" t="e">
        <f>IF(#REF!="","",SUM(#REF!))</f>
        <v>#REF!</v>
      </c>
      <c r="DB125" t="e">
        <f t="array" ref="DB125">IF(#REF!="","",SUM(DA125:INDEX(DA125:DA331,MATCH(TRUE,INDEX(DA125:DA331="",0),0))))</f>
        <v>#REF!</v>
      </c>
      <c r="DC125" t="e">
        <f t="shared" si="46"/>
        <v>#REF!</v>
      </c>
      <c r="DD125" t="str">
        <f t="array" ref="DD125">IFERROR(INDEX($DC$2:$DC$208,SMALL(IF(1-($DC$2:$DC$208=""),IF(1-(#REF!:#REF!&lt;&gt;""),ROW($DC$2:$DC$208)-ROW($DC$2)+1)), ROWS(#REF!:#REF!))),"")</f>
        <v/>
      </c>
      <c r="DE125" t="e">
        <f>IF(#REF!="","",SUM(#REF!))</f>
        <v>#REF!</v>
      </c>
      <c r="DF125" t="e">
        <f t="array" ref="DF125">IF(#REF!="","",SUM(DE125:INDEX(DE125:DE331,MATCH(TRUE,INDEX(DE125:DE331="",0),0))))</f>
        <v>#REF!</v>
      </c>
      <c r="DG125" t="e">
        <f t="shared" si="47"/>
        <v>#REF!</v>
      </c>
      <c r="DH125" t="str">
        <f t="array" ref="DH125">IFERROR(INDEX($DG$2:$DG$208,SMALL(IF(1-($DG$2:$DG$208=""),IF(1-(#REF!:#REF!&lt;&gt;""),ROW($DG$2:$DG$208)-ROW($DG$2)+1)), ROWS(#REF!:#REF!))),"")</f>
        <v/>
      </c>
      <c r="DI125" t="e">
        <f>IF(#REF!="","",SUM(#REF!))</f>
        <v>#REF!</v>
      </c>
      <c r="DJ125" t="e">
        <f t="array" ref="DJ125">IF(#REF!="","",SUM(DI125:INDEX(DI125:DI331,MATCH(TRUE,INDEX(DI125:DI331="",0),0))))</f>
        <v>#REF!</v>
      </c>
      <c r="DK125" t="e">
        <f t="shared" si="48"/>
        <v>#REF!</v>
      </c>
      <c r="DL125" t="str">
        <f t="array" ref="DL125">IFERROR(INDEX($DK$2:$DK$208,SMALL(IF(1-($DK$2:$DK$208=""),IF(1-(#REF!:#REF!&lt;&gt;""),ROW($DK$2:$DK$208)-ROW($DK$2)+1)), ROWS(#REF!:#REF!))),"")</f>
        <v/>
      </c>
      <c r="DM125" t="e">
        <f>IF(#REF!="","",SUM(#REF!))</f>
        <v>#REF!</v>
      </c>
      <c r="DN125" t="e">
        <f t="array" ref="DN125">IF(#REF!="","",SUM(DM125:INDEX(DM125:DM331,MATCH(TRUE,INDEX(DM125:DM331="",0),0))))</f>
        <v>#REF!</v>
      </c>
      <c r="DO125" t="e">
        <f t="shared" si="49"/>
        <v>#REF!</v>
      </c>
      <c r="DP125" t="str">
        <f t="array" ref="DP125">IFERROR(INDEX($DO$2:$DO$208,SMALL(IF(1-($DO$2:$DO$208=""),IF(1-(#REF!:#REF!&lt;&gt;""),ROW($DO$2:$DO$208)-ROW($DO$2)+1)), ROWS(#REF!:#REF!))),"")</f>
        <v/>
      </c>
      <c r="DQ125" t="e">
        <f>IF(#REF!="","",SUM(#REF!))</f>
        <v>#REF!</v>
      </c>
      <c r="DR125" t="e">
        <f t="array" ref="DR125">IF(#REF!="","",SUM(DQ125:INDEX(DQ125:DQ331,MATCH(TRUE,INDEX(DQ125:DQ331="",0),0))))</f>
        <v>#REF!</v>
      </c>
      <c r="DS125" t="e">
        <f t="shared" si="50"/>
        <v>#REF!</v>
      </c>
      <c r="DT125" t="str">
        <f t="array" ref="DT125">IFERROR(INDEX($DS$2:$DS$208,SMALL(IF(1-($DS$2:$DS$208=""),IF(1-(#REF!:#REF!&lt;&gt;""),ROW($DS$2:$DS$208)-ROW($DS$2)+1)), ROWS(#REF!:#REF!))),"")</f>
        <v/>
      </c>
      <c r="DU125" t="e">
        <f>IF(#REF!="","",SUM(#REF!))</f>
        <v>#REF!</v>
      </c>
      <c r="DV125" t="e">
        <f t="array" ref="DV125">IF(#REF!="","",SUM(DU125:INDEX(DU125:DU331,MATCH(TRUE,INDEX(DU125:DU331="",0),0))))</f>
        <v>#REF!</v>
      </c>
      <c r="DW125" t="e">
        <f t="shared" si="51"/>
        <v>#REF!</v>
      </c>
      <c r="DX125" t="str">
        <f t="array" ref="DX125">IFERROR(INDEX($DW$2:$DW$208,SMALL(IF(1-($DW$2:$DW$208=""),IF(1-(#REF!:#REF!&lt;&gt;""),ROW($DW$2:$DW$208)-ROW($DW$2)+1)), ROWS(#REF!:#REF!))),"")</f>
        <v/>
      </c>
      <c r="DY125" t="e">
        <f>IF(#REF!="","",SUM(#REF!))</f>
        <v>#REF!</v>
      </c>
      <c r="DZ125" t="e">
        <f t="array" ref="DZ125">IF(#REF!="","",SUM(DY125:INDEX(DY125:DY331,MATCH(TRUE,INDEX(DY125:DY331="",0),0))))</f>
        <v>#REF!</v>
      </c>
      <c r="EA125" t="e">
        <f t="shared" si="52"/>
        <v>#REF!</v>
      </c>
      <c r="EB125" t="str">
        <f t="array" ref="EB125">IFERROR(INDEX($EA$2:$EA$208,SMALL(IF(1-($EA$2:$EA$208=""),IF(1-(#REF!:#REF!&lt;&gt;""),ROW($EA$2:$EA$208)-ROW($EA$2)+1)), ROWS(#REF!:#REF!))),"")</f>
        <v/>
      </c>
      <c r="EC125" t="e">
        <f>IF(#REF!="","",SUM(#REF!))</f>
        <v>#REF!</v>
      </c>
      <c r="ED125" t="e">
        <f t="array" ref="ED125">IF(#REF!="","",SUM(EC125:INDEX(EC125:EC331,MATCH(TRUE,INDEX(EC125:EC331="",0),0))))</f>
        <v>#REF!</v>
      </c>
      <c r="EE125" t="e">
        <f t="shared" si="53"/>
        <v>#REF!</v>
      </c>
      <c r="EF125" t="str">
        <f t="array" ref="EF125">IFERROR(INDEX($EE$2:$EE$208,SMALL(IF(1-($EE$2:$EE$208=""),IF(1-(#REF!:#REF!&lt;&gt;""),ROW($EE$2:$EE$208)-ROW($EE$2)+1)), ROWS(#REF!:#REF!))),"")</f>
        <v/>
      </c>
      <c r="EG125" t="e">
        <f>IF(#REF!="","",SUM(#REF!))</f>
        <v>#REF!</v>
      </c>
      <c r="EH125" t="e">
        <f t="array" ref="EH125">IF(#REF!="","",SUM(EG125:INDEX(EG125:EG331,MATCH(TRUE,INDEX(EG125:EG331="",0),0))))</f>
        <v>#REF!</v>
      </c>
      <c r="EI125" t="e">
        <f t="shared" si="54"/>
        <v>#REF!</v>
      </c>
      <c r="EJ125" t="str">
        <f t="array" ref="EJ125">IFERROR(INDEX($EI$2:$EI$208,SMALL(IF(1-($EI$2:$EI$208=""),IF(1-(#REF!:#REF!&lt;&gt;""),ROW($EI$2:$EI$208)-ROW($EI$2)+1)), ROWS(#REF!:#REF!))),"")</f>
        <v/>
      </c>
      <c r="EK125" t="e">
        <f>IF(#REF!="","",SUM(#REF!))</f>
        <v>#REF!</v>
      </c>
      <c r="EL125" t="e">
        <f t="array" ref="EL125">IF(#REF!="","",SUM(EK125:INDEX(EK125:EK331,MATCH(TRUE,INDEX(EK125:EK331="",0),0))))</f>
        <v>#REF!</v>
      </c>
      <c r="EM125" t="e">
        <f t="shared" si="55"/>
        <v>#REF!</v>
      </c>
      <c r="EN125" t="str">
        <f t="array" ref="EN125">IFERROR(INDEX($EM$2:$EM$208,SMALL(IF(1-($EM$2:$EM$208=""),IF(1-(#REF!:#REF!&lt;&gt;""),ROW($EM$2:$EM$208)-ROW($EM$2)+1)), ROWS(#REF!:#REF!))),"")</f>
        <v/>
      </c>
      <c r="EO125" t="e">
        <f>IF(#REF!="","",SUM(#REF!))</f>
        <v>#REF!</v>
      </c>
      <c r="EP125" t="e">
        <f t="array" ref="EP125">IF(#REF!="","",SUM(EO125:INDEX(EO125:EO331,MATCH(TRUE,INDEX(EO125:EO331="",0),0))))</f>
        <v>#REF!</v>
      </c>
      <c r="EQ125" t="e">
        <f t="shared" si="56"/>
        <v>#REF!</v>
      </c>
      <c r="ER125" t="str">
        <f t="array" ref="ER125">IFERROR(INDEX($EQ$2:$EQ$208,SMALL(IF(1-($EQ$2:$EQ$208=""),IF(1-(#REF!:#REF!&lt;&gt;""),ROW($EQ$2:$EQ$208)-ROW($EQ$2)+1)), ROWS(#REF!:#REF!))),"")</f>
        <v/>
      </c>
      <c r="ES125" t="e">
        <f>IF(#REF!="","",SUM(#REF!))</f>
        <v>#REF!</v>
      </c>
      <c r="ET125" t="e">
        <f t="array" ref="ET125">IF(#REF!="","",SUM(ES125:INDEX(ES125:ES331,MATCH(TRUE,INDEX(ES125:ES331="",0),0))))</f>
        <v>#REF!</v>
      </c>
      <c r="EU125" t="e">
        <f t="shared" si="57"/>
        <v>#REF!</v>
      </c>
      <c r="EV125" t="str">
        <f t="array" ref="EV125">IFERROR(INDEX($EU$2:$EU$208,SMALL(IF(1-($EU$2:$EU$208=""),IF(1-(#REF!:#REF!&lt;&gt;""),ROW($EU$2:$EU$208)-ROW($EU$2)+1)), ROWS(#REF!:#REF!))),"")</f>
        <v/>
      </c>
      <c r="EW125" t="e">
        <f>IF(#REF!="","",SUM(#REF!))</f>
        <v>#REF!</v>
      </c>
      <c r="EX125" t="e">
        <f t="array" ref="EX125">IF(#REF!="","",SUM(EW125:INDEX(EW125:EW331,MATCH(TRUE,INDEX(EW125:EW331="",0),0))))</f>
        <v>#REF!</v>
      </c>
      <c r="EY125" t="e">
        <f t="shared" si="58"/>
        <v>#REF!</v>
      </c>
      <c r="EZ125" t="str">
        <f t="array" ref="EZ125">IFERROR(INDEX($EY$2:$EY$208,SMALL(IF(1-($EY$2:$EY$208=""),IF(1-(#REF!:#REF!&lt;&gt;""),ROW($EY$2:$EY$208)-ROW($EY$2)+1)), ROWS(#REF!:#REF!))),"")</f>
        <v/>
      </c>
      <c r="FA125" t="e">
        <f>IF(#REF!="","",SUM(#REF!))</f>
        <v>#REF!</v>
      </c>
      <c r="FB125" t="e">
        <f t="array" ref="FB125">IF(#REF!="","",SUM(FA125:INDEX(FA125:FA331,MATCH(TRUE,INDEX(FA125:FA331="",0),0))))</f>
        <v>#REF!</v>
      </c>
      <c r="FC125" t="e">
        <f t="shared" si="59"/>
        <v>#REF!</v>
      </c>
      <c r="FD125" t="str">
        <f t="array" ref="FD125">IFERROR(INDEX($FC$2:$FC$208,SMALL(IF(1-($FC$2:$FC$208=""),IF(1-(#REF!:#REF!&lt;&gt;""),ROW($FC$2:$FC$208)-ROW($FC$2)+1)), ROWS(#REF!:#REF!))),"")</f>
        <v/>
      </c>
    </row>
    <row r="126" spans="1:160" x14ac:dyDescent="0.25">
      <c r="A126" t="e">
        <f>IF(#REF!="","",SUM(#REF!))</f>
        <v>#REF!</v>
      </c>
      <c r="B126" t="e">
        <f t="array" ref="B126">IF(#REF!="","",SUM($A126:INDEX(A126:$A$208,MATCH(TRUE,INDEX($A126:$A$208="",0),0))))</f>
        <v>#REF!</v>
      </c>
      <c r="C126" t="e">
        <f t="shared" si="60"/>
        <v>#REF!</v>
      </c>
      <c r="E126" t="e">
        <f>IF(#REF!="","",SUM(#REF!))</f>
        <v>#REF!</v>
      </c>
      <c r="F126" t="e">
        <f t="array" ref="F126">IF(#REF!="","",SUM($E126:INDEX(E126:$E$208,MATCH(TRUE,INDEX($E126:$E$208="",0),0))))</f>
        <v>#REF!</v>
      </c>
      <c r="G126" t="e">
        <f t="shared" si="61"/>
        <v>#REF!</v>
      </c>
      <c r="I126" t="e">
        <f>IF(#REF!="","",SUM(#REF!))</f>
        <v>#REF!</v>
      </c>
      <c r="J126" t="e">
        <f t="array" ref="J126">IF(#REF!="","",SUM(I126:INDEX(I126:I332,MATCH(TRUE,INDEX(I126:I332="",0),0))))</f>
        <v>#REF!</v>
      </c>
      <c r="K126" t="e">
        <f t="shared" si="62"/>
        <v>#REF!</v>
      </c>
      <c r="M126" t="e">
        <f>IF(#REF!="","",SUM(#REF!))</f>
        <v>#REF!</v>
      </c>
      <c r="N126" t="e">
        <f t="array" ref="N126">IF(#REF!="","",SUM(M126:INDEX(M126:M332,MATCH(TRUE,INDEX(M126:M332="",0),0))))</f>
        <v>#REF!</v>
      </c>
      <c r="O126" t="e">
        <f t="shared" si="63"/>
        <v>#REF!</v>
      </c>
      <c r="Q126" t="e">
        <f>IF(#REF!="","",SUM(#REF!))</f>
        <v>#REF!</v>
      </c>
      <c r="R126" t="e">
        <f t="array" ref="R126">IF(#REF!="","",SUM(Q126:INDEX(Q126:Q332,MATCH(TRUE,INDEX(Q126:Q332="",0),0))))</f>
        <v>#REF!</v>
      </c>
      <c r="S126" t="e">
        <f t="shared" si="64"/>
        <v>#REF!</v>
      </c>
      <c r="U126" t="e">
        <f>IF(#REF!="","",SUM(#REF!))</f>
        <v>#REF!</v>
      </c>
      <c r="V126" t="e">
        <f t="array" ref="V126">IF(#REF!="","",SUM(U126:INDEX(U126:U332,MATCH(TRUE,INDEX(U126:U332="",0),0))))</f>
        <v>#REF!</v>
      </c>
      <c r="W126" t="e">
        <f t="shared" si="65"/>
        <v>#REF!</v>
      </c>
      <c r="Y126" t="e">
        <f>IF(#REF!="","",SUM(#REF!))</f>
        <v>#REF!</v>
      </c>
      <c r="Z126" t="e">
        <f t="array" ref="Z126">IF(#REF!="","",SUM(Y126:INDEX(Y126:Y332,MATCH(TRUE,INDEX(Y126:Y332="",0),0))))</f>
        <v>#REF!</v>
      </c>
      <c r="AA126" t="e">
        <f t="shared" si="66"/>
        <v>#REF!</v>
      </c>
      <c r="AC126" t="e">
        <f>IF(#REF!="","",SUM(#REF!))</f>
        <v>#REF!</v>
      </c>
      <c r="AD126" t="e">
        <f t="array" ref="AD126">IF(#REF!="","",SUM(AC126:INDEX(AC126:AC332,MATCH(TRUE,INDEX(AC126:AC332="",0),0))))</f>
        <v>#REF!</v>
      </c>
      <c r="AE126" t="e">
        <f t="shared" si="67"/>
        <v>#REF!</v>
      </c>
      <c r="AG126" t="e">
        <f>IF(#REF!="","",SUM(#REF!))</f>
        <v>#REF!</v>
      </c>
      <c r="AH126" t="e">
        <f t="array" ref="AH126">IF(#REF!="","",SUM(AG126:INDEX(AG126:AG332,MATCH(TRUE,INDEX(AG126:AG332="",0),0))))</f>
        <v>#REF!</v>
      </c>
      <c r="AI126" t="e">
        <f t="shared" si="68"/>
        <v>#REF!</v>
      </c>
      <c r="AK126" t="e">
        <f>IF(#REF!="","",SUM(#REF!))</f>
        <v>#REF!</v>
      </c>
      <c r="AL126" t="e">
        <f t="array" ref="AL126">IF(#REF!="","",SUM(AK126:INDEX(AK126:AK332,MATCH(TRUE,INDEX(AK126:AK332="",0),0))))</f>
        <v>#REF!</v>
      </c>
      <c r="AM126" t="e">
        <f t="shared" si="69"/>
        <v>#REF!</v>
      </c>
      <c r="AO126" t="e">
        <f>IF(#REF!="","",SUM(#REF!))</f>
        <v>#REF!</v>
      </c>
      <c r="AP126" t="e">
        <f t="array" ref="AP126">IF(#REF!="","",SUM(AO126:INDEX(AO126:AO332,MATCH(TRUE,INDEX(AO126:AO332="",0),0))))</f>
        <v>#REF!</v>
      </c>
      <c r="AQ126" t="e">
        <f t="shared" si="70"/>
        <v>#REF!</v>
      </c>
      <c r="AS126" t="e">
        <f>IF(#REF!="","",SUM(#REF!))</f>
        <v>#REF!</v>
      </c>
      <c r="AT126" t="e">
        <f t="array" ref="AT126">IF(#REF!="","",SUM(AS126:INDEX(AS126:AS332,MATCH(TRUE,INDEX(AS126:AS332="",0),0))))</f>
        <v>#REF!</v>
      </c>
      <c r="AU126" t="e">
        <f t="shared" si="71"/>
        <v>#REF!</v>
      </c>
      <c r="AW126" t="e">
        <f>IF(#REF!="","",SUM(#REF!))</f>
        <v>#REF!</v>
      </c>
      <c r="AX126" t="e">
        <f t="array" ref="AX126">IF(#REF!="","",SUM(AW126:INDEX(AW126:AW332,MATCH(TRUE,INDEX(AW126:AW332="",0),0))))</f>
        <v>#REF!</v>
      </c>
      <c r="AY126" t="e">
        <f t="shared" si="72"/>
        <v>#REF!</v>
      </c>
      <c r="BA126" t="e">
        <f>IF(#REF!="","",SUM(#REF!))</f>
        <v>#REF!</v>
      </c>
      <c r="BB126" t="e">
        <f t="array" ref="BB126">IF(#REF!="","",SUM(BA126:INDEX(BA126:BA332,MATCH(TRUE,INDEX(BA126:BA332="",0),0))))</f>
        <v>#REF!</v>
      </c>
      <c r="BC126" t="e">
        <f t="shared" si="73"/>
        <v>#REF!</v>
      </c>
      <c r="BE126" t="e">
        <f>IF(#REF!="","",SUM(#REF!))</f>
        <v>#REF!</v>
      </c>
      <c r="BF126" t="e">
        <f t="array" ref="BF126">IF(#REF!="","",SUM(BE126:INDEX(BE126:BE332,MATCH(TRUE,INDEX(BE126:BE332="",0),0))))</f>
        <v>#REF!</v>
      </c>
      <c r="BG126" t="e">
        <f t="shared" si="74"/>
        <v>#REF!</v>
      </c>
      <c r="BI126" t="e">
        <f>IF(#REF!="","",SUM(#REF!))</f>
        <v>#REF!</v>
      </c>
      <c r="BJ126" t="e">
        <f t="array" ref="BJ126">IF(#REF!="","",SUM(BI126:INDEX(BI126:BI332,MATCH(TRUE,INDEX(BI126:BI332="",0),0))))</f>
        <v>#REF!</v>
      </c>
      <c r="BK126" t="e">
        <f t="shared" si="75"/>
        <v>#REF!</v>
      </c>
      <c r="BM126" t="e">
        <f>IF(#REF!="","",SUM(#REF!))</f>
        <v>#REF!</v>
      </c>
      <c r="BN126" t="e">
        <f t="array" ref="BN126">IF(#REF!="","",SUM(BM126:INDEX(BM126:BM332,MATCH(TRUE,INDEX(BM126:BM332="",0),0))))</f>
        <v>#REF!</v>
      </c>
      <c r="BO126" t="e">
        <f t="shared" si="76"/>
        <v>#REF!</v>
      </c>
      <c r="BQ126" t="e">
        <f>IF(#REF!="","",SUM(#REF!))</f>
        <v>#REF!</v>
      </c>
      <c r="BR126" t="e">
        <f t="array" ref="BR126">IF(#REF!="","",SUM(BQ126:INDEX(BQ126:BQ332,MATCH(TRUE,INDEX(BQ126:BQ332="",0),0))))</f>
        <v>#REF!</v>
      </c>
      <c r="BS126" t="e">
        <f t="shared" si="77"/>
        <v>#REF!</v>
      </c>
      <c r="BU126" t="e">
        <f>IF(#REF!="","",SUM(#REF!))</f>
        <v>#REF!</v>
      </c>
      <c r="BV126" t="e">
        <f t="array" ref="BV126">IF(#REF!="","",SUM(BU126:INDEX(BU126:BU332,MATCH(TRUE,INDEX(BU126:BU332="",0),0))))</f>
        <v>#REF!</v>
      </c>
      <c r="BW126" t="e">
        <f t="shared" si="78"/>
        <v>#REF!</v>
      </c>
      <c r="BY126" t="e">
        <f>IF(#REF!="","",SUM(#REF!))</f>
        <v>#REF!</v>
      </c>
      <c r="BZ126" t="e">
        <f t="array" ref="BZ126">IF(#REF!="","",SUM(BY126:INDEX(BY126:BY332,MATCH(TRUE,INDEX(BY126:BY332="",0),0))))</f>
        <v>#REF!</v>
      </c>
      <c r="CA126" t="e">
        <f t="shared" si="79"/>
        <v>#REF!</v>
      </c>
      <c r="CC126" t="e">
        <f>IF(#REF!="","",SUM(#REF!))</f>
        <v>#REF!</v>
      </c>
      <c r="CD126" t="e">
        <f t="array" ref="CD126">IF(#REF!="","",SUM(CC126:INDEX(CC126:CC332,MATCH(TRUE,INDEX(CC126:CC332="",0),0))))</f>
        <v>#REF!</v>
      </c>
      <c r="CE126" t="e">
        <f t="shared" si="40"/>
        <v>#REF!</v>
      </c>
      <c r="CF126" t="str">
        <f t="array" ref="CF126">IFERROR(INDEX($CE$2:$CE$208,SMALL(IF(1-($CE$2:$CE$208=""),IF(1-(#REF!:#REF!&lt;&gt;""),ROW($CE$2:$CE$208)-ROW($CE$2)+1)), ROWS(#REF!:#REF!))),"")</f>
        <v/>
      </c>
      <c r="CG126" t="e">
        <f>IF(#REF!="","",SUM(#REF!))</f>
        <v>#REF!</v>
      </c>
      <c r="CH126" t="e">
        <f t="array" ref="CH126">IF(#REF!="","",SUM(CG126:INDEX(CG126:CG332,MATCH(TRUE,INDEX(CG126:CG332="",0),0))))</f>
        <v>#REF!</v>
      </c>
      <c r="CI126" t="e">
        <f t="shared" si="41"/>
        <v>#REF!</v>
      </c>
      <c r="CJ126" t="str">
        <f t="array" ref="CJ126">IFERROR(INDEX($CI$2:$CI$208,SMALL(IF(1-($CI$2:$CI$208=""),IF(1-(#REF!:#REF!&lt;&gt;""),ROW($CI$2:$CI$208)-ROW($CI$2)+1)), ROWS(#REF!:#REF!))),"")</f>
        <v/>
      </c>
      <c r="CK126" t="e">
        <f>IF(#REF!="","",SUM(#REF!))</f>
        <v>#REF!</v>
      </c>
      <c r="CL126" t="e">
        <f t="array" ref="CL126">IF(#REF!="","",SUM(CK126:INDEX(CK126:CK332,MATCH(TRUE,INDEX(CK126:CK332="",0),0))))</f>
        <v>#REF!</v>
      </c>
      <c r="CM126" t="e">
        <f t="shared" si="42"/>
        <v>#REF!</v>
      </c>
      <c r="CN126" t="str">
        <f t="array" ref="CN126">IFERROR(INDEX($CM$2:$CM$208,SMALL(IF(1-($CM$2:$CM$208=""),IF(1-(#REF!:#REF!&lt;&gt;""),ROW($CM$2:$CM$208)-ROW($CM$2)+1)), ROWS(#REF!:#REF!))),"")</f>
        <v/>
      </c>
      <c r="CO126" t="e">
        <f>IF(#REF!="","",SUM(#REF!))</f>
        <v>#REF!</v>
      </c>
      <c r="CP126" t="e">
        <f t="array" ref="CP126">IF(#REF!="","",SUM(CO126:INDEX(CO126:CO332,MATCH(TRUE,INDEX(CO126:CO332="",0),0))))</f>
        <v>#REF!</v>
      </c>
      <c r="CQ126" t="e">
        <f t="shared" si="43"/>
        <v>#REF!</v>
      </c>
      <c r="CR126" t="str">
        <f t="array" ref="CR126">IFERROR(INDEX($CQ$2:$CQ$208,SMALL(IF(1-($CQ$2:$CQ$208=""),IF(1-(#REF!:#REF!&lt;&gt;""),ROW($CQ$2:$CQ$208)-ROW($CQ$2)+1)), ROWS(#REF!:#REF!))),"")</f>
        <v/>
      </c>
      <c r="CS126" t="e">
        <f>IF(#REF!="","",SUM(#REF!))</f>
        <v>#REF!</v>
      </c>
      <c r="CT126" t="e">
        <f t="array" ref="CT126">IF(#REF!="","",SUM(CS126:INDEX(CS126:CS332,MATCH(TRUE,INDEX(CS126:CS332="",0),0))))</f>
        <v>#REF!</v>
      </c>
      <c r="CU126" t="e">
        <f t="shared" si="44"/>
        <v>#REF!</v>
      </c>
      <c r="CV126" t="str">
        <f t="array" ref="CV126">IFERROR(INDEX($CU$2:$CU$208,SMALL(IF(1-($CU$2:$CU$208=""),IF(1-(#REF!:#REF!&lt;&gt;""),ROW($CU$2:$CU$208)-ROW($CU$2)+1)), ROWS(#REF!:#REF!))),"")</f>
        <v/>
      </c>
      <c r="CW126" t="e">
        <f>IF(#REF!="","",SUM(#REF!))</f>
        <v>#REF!</v>
      </c>
      <c r="CX126" t="e">
        <f t="array" ref="CX126">IF(#REF!="","",SUM(CW126:INDEX(CW126:CW332,MATCH(TRUE,INDEX(CW126:CW332="",0),0))))</f>
        <v>#REF!</v>
      </c>
      <c r="CY126" t="e">
        <f t="shared" si="45"/>
        <v>#REF!</v>
      </c>
      <c r="CZ126" t="str">
        <f t="array" ref="CZ126">IFERROR(INDEX($CY$2:$CY$208,SMALL(IF(1-($CY$2:$CY$208=""),IF(1-(#REF!:#REF!&lt;&gt;""),ROW($CY$2:$CY$208)-ROW($CY$2)+1)), ROWS(#REF!:#REF!))),"")</f>
        <v/>
      </c>
      <c r="DA126" t="e">
        <f>IF(#REF!="","",SUM(#REF!))</f>
        <v>#REF!</v>
      </c>
      <c r="DB126" t="e">
        <f t="array" ref="DB126">IF(#REF!="","",SUM(DA126:INDEX(DA126:DA332,MATCH(TRUE,INDEX(DA126:DA332="",0),0))))</f>
        <v>#REF!</v>
      </c>
      <c r="DC126" t="e">
        <f t="shared" si="46"/>
        <v>#REF!</v>
      </c>
      <c r="DD126" t="str">
        <f t="array" ref="DD126">IFERROR(INDEX($DC$2:$DC$208,SMALL(IF(1-($DC$2:$DC$208=""),IF(1-(#REF!:#REF!&lt;&gt;""),ROW($DC$2:$DC$208)-ROW($DC$2)+1)), ROWS(#REF!:#REF!))),"")</f>
        <v/>
      </c>
      <c r="DE126" t="e">
        <f>IF(#REF!="","",SUM(#REF!))</f>
        <v>#REF!</v>
      </c>
      <c r="DF126" t="e">
        <f t="array" ref="DF126">IF(#REF!="","",SUM(DE126:INDEX(DE126:DE332,MATCH(TRUE,INDEX(DE126:DE332="",0),0))))</f>
        <v>#REF!</v>
      </c>
      <c r="DG126" t="e">
        <f t="shared" si="47"/>
        <v>#REF!</v>
      </c>
      <c r="DH126" t="str">
        <f t="array" ref="DH126">IFERROR(INDEX($DG$2:$DG$208,SMALL(IF(1-($DG$2:$DG$208=""),IF(1-(#REF!:#REF!&lt;&gt;""),ROW($DG$2:$DG$208)-ROW($DG$2)+1)), ROWS(#REF!:#REF!))),"")</f>
        <v/>
      </c>
      <c r="DI126" t="e">
        <f>IF(#REF!="","",SUM(#REF!))</f>
        <v>#REF!</v>
      </c>
      <c r="DJ126" t="e">
        <f t="array" ref="DJ126">IF(#REF!="","",SUM(DI126:INDEX(DI126:DI332,MATCH(TRUE,INDEX(DI126:DI332="",0),0))))</f>
        <v>#REF!</v>
      </c>
      <c r="DK126" t="e">
        <f t="shared" si="48"/>
        <v>#REF!</v>
      </c>
      <c r="DL126" t="str">
        <f t="array" ref="DL126">IFERROR(INDEX($DK$2:$DK$208,SMALL(IF(1-($DK$2:$DK$208=""),IF(1-(#REF!:#REF!&lt;&gt;""),ROW($DK$2:$DK$208)-ROW($DK$2)+1)), ROWS(#REF!:#REF!))),"")</f>
        <v/>
      </c>
      <c r="DM126" t="e">
        <f>IF(#REF!="","",SUM(#REF!))</f>
        <v>#REF!</v>
      </c>
      <c r="DN126" t="e">
        <f t="array" ref="DN126">IF(#REF!="","",SUM(DM126:INDEX(DM126:DM332,MATCH(TRUE,INDEX(DM126:DM332="",0),0))))</f>
        <v>#REF!</v>
      </c>
      <c r="DO126" t="e">
        <f t="shared" si="49"/>
        <v>#REF!</v>
      </c>
      <c r="DP126" t="str">
        <f t="array" ref="DP126">IFERROR(INDEX($DO$2:$DO$208,SMALL(IF(1-($DO$2:$DO$208=""),IF(1-(#REF!:#REF!&lt;&gt;""),ROW($DO$2:$DO$208)-ROW($DO$2)+1)), ROWS(#REF!:#REF!))),"")</f>
        <v/>
      </c>
      <c r="DQ126" t="e">
        <f>IF(#REF!="","",SUM(#REF!))</f>
        <v>#REF!</v>
      </c>
      <c r="DR126" t="e">
        <f t="array" ref="DR126">IF(#REF!="","",SUM(DQ126:INDEX(DQ126:DQ332,MATCH(TRUE,INDEX(DQ126:DQ332="",0),0))))</f>
        <v>#REF!</v>
      </c>
      <c r="DS126" t="e">
        <f t="shared" si="50"/>
        <v>#REF!</v>
      </c>
      <c r="DT126" t="str">
        <f t="array" ref="DT126">IFERROR(INDEX($DS$2:$DS$208,SMALL(IF(1-($DS$2:$DS$208=""),IF(1-(#REF!:#REF!&lt;&gt;""),ROW($DS$2:$DS$208)-ROW($DS$2)+1)), ROWS(#REF!:#REF!))),"")</f>
        <v/>
      </c>
      <c r="DU126" t="e">
        <f>IF(#REF!="","",SUM(#REF!))</f>
        <v>#REF!</v>
      </c>
      <c r="DV126" t="e">
        <f t="array" ref="DV126">IF(#REF!="","",SUM(DU126:INDEX(DU126:DU332,MATCH(TRUE,INDEX(DU126:DU332="",0),0))))</f>
        <v>#REF!</v>
      </c>
      <c r="DW126" t="e">
        <f t="shared" si="51"/>
        <v>#REF!</v>
      </c>
      <c r="DX126" t="str">
        <f t="array" ref="DX126">IFERROR(INDEX($DW$2:$DW$208,SMALL(IF(1-($DW$2:$DW$208=""),IF(1-(#REF!:#REF!&lt;&gt;""),ROW($DW$2:$DW$208)-ROW($DW$2)+1)), ROWS(#REF!:#REF!))),"")</f>
        <v/>
      </c>
      <c r="DY126" t="e">
        <f>IF(#REF!="","",SUM(#REF!))</f>
        <v>#REF!</v>
      </c>
      <c r="DZ126" t="e">
        <f t="array" ref="DZ126">IF(#REF!="","",SUM(DY126:INDEX(DY126:DY332,MATCH(TRUE,INDEX(DY126:DY332="",0),0))))</f>
        <v>#REF!</v>
      </c>
      <c r="EA126" t="e">
        <f t="shared" si="52"/>
        <v>#REF!</v>
      </c>
      <c r="EB126" t="str">
        <f t="array" ref="EB126">IFERROR(INDEX($EA$2:$EA$208,SMALL(IF(1-($EA$2:$EA$208=""),IF(1-(#REF!:#REF!&lt;&gt;""),ROW($EA$2:$EA$208)-ROW($EA$2)+1)), ROWS(#REF!:#REF!))),"")</f>
        <v/>
      </c>
      <c r="EC126" t="e">
        <f>IF(#REF!="","",SUM(#REF!))</f>
        <v>#REF!</v>
      </c>
      <c r="ED126" t="e">
        <f t="array" ref="ED126">IF(#REF!="","",SUM(EC126:INDEX(EC126:EC332,MATCH(TRUE,INDEX(EC126:EC332="",0),0))))</f>
        <v>#REF!</v>
      </c>
      <c r="EE126" t="e">
        <f t="shared" si="53"/>
        <v>#REF!</v>
      </c>
      <c r="EF126" t="str">
        <f t="array" ref="EF126">IFERROR(INDEX($EE$2:$EE$208,SMALL(IF(1-($EE$2:$EE$208=""),IF(1-(#REF!:#REF!&lt;&gt;""),ROW($EE$2:$EE$208)-ROW($EE$2)+1)), ROWS(#REF!:#REF!))),"")</f>
        <v/>
      </c>
      <c r="EG126" t="e">
        <f>IF(#REF!="","",SUM(#REF!))</f>
        <v>#REF!</v>
      </c>
      <c r="EH126" t="e">
        <f t="array" ref="EH126">IF(#REF!="","",SUM(EG126:INDEX(EG126:EG332,MATCH(TRUE,INDEX(EG126:EG332="",0),0))))</f>
        <v>#REF!</v>
      </c>
      <c r="EI126" t="e">
        <f t="shared" si="54"/>
        <v>#REF!</v>
      </c>
      <c r="EJ126" t="str">
        <f t="array" ref="EJ126">IFERROR(INDEX($EI$2:$EI$208,SMALL(IF(1-($EI$2:$EI$208=""),IF(1-(#REF!:#REF!&lt;&gt;""),ROW($EI$2:$EI$208)-ROW($EI$2)+1)), ROWS(#REF!:#REF!))),"")</f>
        <v/>
      </c>
      <c r="EK126" t="e">
        <f>IF(#REF!="","",SUM(#REF!))</f>
        <v>#REF!</v>
      </c>
      <c r="EL126" t="e">
        <f t="array" ref="EL126">IF(#REF!="","",SUM(EK126:INDEX(EK126:EK332,MATCH(TRUE,INDEX(EK126:EK332="",0),0))))</f>
        <v>#REF!</v>
      </c>
      <c r="EM126" t="e">
        <f t="shared" si="55"/>
        <v>#REF!</v>
      </c>
      <c r="EN126" t="str">
        <f t="array" ref="EN126">IFERROR(INDEX($EM$2:$EM$208,SMALL(IF(1-($EM$2:$EM$208=""),IF(1-(#REF!:#REF!&lt;&gt;""),ROW($EM$2:$EM$208)-ROW($EM$2)+1)), ROWS(#REF!:#REF!))),"")</f>
        <v/>
      </c>
      <c r="EO126" t="e">
        <f>IF(#REF!="","",SUM(#REF!))</f>
        <v>#REF!</v>
      </c>
      <c r="EP126" t="e">
        <f t="array" ref="EP126">IF(#REF!="","",SUM(EO126:INDEX(EO126:EO332,MATCH(TRUE,INDEX(EO126:EO332="",0),0))))</f>
        <v>#REF!</v>
      </c>
      <c r="EQ126" t="e">
        <f t="shared" si="56"/>
        <v>#REF!</v>
      </c>
      <c r="ER126" t="str">
        <f t="array" ref="ER126">IFERROR(INDEX($EQ$2:$EQ$208,SMALL(IF(1-($EQ$2:$EQ$208=""),IF(1-(#REF!:#REF!&lt;&gt;""),ROW($EQ$2:$EQ$208)-ROW($EQ$2)+1)), ROWS(#REF!:#REF!))),"")</f>
        <v/>
      </c>
      <c r="ES126" t="e">
        <f>IF(#REF!="","",SUM(#REF!))</f>
        <v>#REF!</v>
      </c>
      <c r="ET126" t="e">
        <f t="array" ref="ET126">IF(#REF!="","",SUM(ES126:INDEX(ES126:ES332,MATCH(TRUE,INDEX(ES126:ES332="",0),0))))</f>
        <v>#REF!</v>
      </c>
      <c r="EU126" t="e">
        <f t="shared" si="57"/>
        <v>#REF!</v>
      </c>
      <c r="EV126" t="str">
        <f t="array" ref="EV126">IFERROR(INDEX($EU$2:$EU$208,SMALL(IF(1-($EU$2:$EU$208=""),IF(1-(#REF!:#REF!&lt;&gt;""),ROW($EU$2:$EU$208)-ROW($EU$2)+1)), ROWS(#REF!:#REF!))),"")</f>
        <v/>
      </c>
      <c r="EW126" t="e">
        <f>IF(#REF!="","",SUM(#REF!))</f>
        <v>#REF!</v>
      </c>
      <c r="EX126" t="e">
        <f t="array" ref="EX126">IF(#REF!="","",SUM(EW126:INDEX(EW126:EW332,MATCH(TRUE,INDEX(EW126:EW332="",0),0))))</f>
        <v>#REF!</v>
      </c>
      <c r="EY126" t="e">
        <f t="shared" si="58"/>
        <v>#REF!</v>
      </c>
      <c r="EZ126" t="str">
        <f t="array" ref="EZ126">IFERROR(INDEX($EY$2:$EY$208,SMALL(IF(1-($EY$2:$EY$208=""),IF(1-(#REF!:#REF!&lt;&gt;""),ROW($EY$2:$EY$208)-ROW($EY$2)+1)), ROWS(#REF!:#REF!))),"")</f>
        <v/>
      </c>
      <c r="FA126" t="e">
        <f>IF(#REF!="","",SUM(#REF!))</f>
        <v>#REF!</v>
      </c>
      <c r="FB126" t="e">
        <f t="array" ref="FB126">IF(#REF!="","",SUM(FA126:INDEX(FA126:FA332,MATCH(TRUE,INDEX(FA126:FA332="",0),0))))</f>
        <v>#REF!</v>
      </c>
      <c r="FC126" t="e">
        <f t="shared" si="59"/>
        <v>#REF!</v>
      </c>
      <c r="FD126" t="str">
        <f t="array" ref="FD126">IFERROR(INDEX($FC$2:$FC$208,SMALL(IF(1-($FC$2:$FC$208=""),IF(1-(#REF!:#REF!&lt;&gt;""),ROW($FC$2:$FC$208)-ROW($FC$2)+1)), ROWS(#REF!:#REF!))),"")</f>
        <v/>
      </c>
    </row>
    <row r="127" spans="1:160" x14ac:dyDescent="0.25">
      <c r="A127" t="e">
        <f>IF(#REF!="","",SUM(#REF!))</f>
        <v>#REF!</v>
      </c>
      <c r="B127" t="e">
        <f t="array" ref="B127">IF(#REF!="","",SUM($A127:INDEX(A127:$A$208,MATCH(TRUE,INDEX($A127:$A$208="",0),0))))</f>
        <v>#REF!</v>
      </c>
      <c r="C127" t="e">
        <f t="shared" si="60"/>
        <v>#REF!</v>
      </c>
      <c r="E127" t="e">
        <f>IF(#REF!="","",SUM(#REF!))</f>
        <v>#REF!</v>
      </c>
      <c r="F127" t="e">
        <f t="array" ref="F127">IF(#REF!="","",SUM($E127:INDEX(E127:$E$208,MATCH(TRUE,INDEX($E127:$E$208="",0),0))))</f>
        <v>#REF!</v>
      </c>
      <c r="G127" t="e">
        <f t="shared" si="61"/>
        <v>#REF!</v>
      </c>
      <c r="I127" t="e">
        <f>IF(#REF!="","",SUM(#REF!))</f>
        <v>#REF!</v>
      </c>
      <c r="J127" t="e">
        <f t="array" ref="J127">IF(#REF!="","",SUM(I127:INDEX(I127:I333,MATCH(TRUE,INDEX(I127:I333="",0),0))))</f>
        <v>#REF!</v>
      </c>
      <c r="K127" t="e">
        <f t="shared" si="62"/>
        <v>#REF!</v>
      </c>
      <c r="M127" t="e">
        <f>IF(#REF!="","",SUM(#REF!))</f>
        <v>#REF!</v>
      </c>
      <c r="N127" t="e">
        <f t="array" ref="N127">IF(#REF!="","",SUM(M127:INDEX(M127:M333,MATCH(TRUE,INDEX(M127:M333="",0),0))))</f>
        <v>#REF!</v>
      </c>
      <c r="O127" t="e">
        <f t="shared" si="63"/>
        <v>#REF!</v>
      </c>
      <c r="Q127" t="e">
        <f>IF(#REF!="","",SUM(#REF!))</f>
        <v>#REF!</v>
      </c>
      <c r="R127" t="e">
        <f t="array" ref="R127">IF(#REF!="","",SUM(Q127:INDEX(Q127:Q333,MATCH(TRUE,INDEX(Q127:Q333="",0),0))))</f>
        <v>#REF!</v>
      </c>
      <c r="S127" t="e">
        <f t="shared" si="64"/>
        <v>#REF!</v>
      </c>
      <c r="U127" t="e">
        <f>IF(#REF!="","",SUM(#REF!))</f>
        <v>#REF!</v>
      </c>
      <c r="V127" t="e">
        <f t="array" ref="V127">IF(#REF!="","",SUM(U127:INDEX(U127:U333,MATCH(TRUE,INDEX(U127:U333="",0),0))))</f>
        <v>#REF!</v>
      </c>
      <c r="W127" t="e">
        <f t="shared" si="65"/>
        <v>#REF!</v>
      </c>
      <c r="Y127" t="e">
        <f>IF(#REF!="","",SUM(#REF!))</f>
        <v>#REF!</v>
      </c>
      <c r="Z127" t="e">
        <f t="array" ref="Z127">IF(#REF!="","",SUM(Y127:INDEX(Y127:Y333,MATCH(TRUE,INDEX(Y127:Y333="",0),0))))</f>
        <v>#REF!</v>
      </c>
      <c r="AA127" t="e">
        <f t="shared" si="66"/>
        <v>#REF!</v>
      </c>
      <c r="AC127" t="e">
        <f>IF(#REF!="","",SUM(#REF!))</f>
        <v>#REF!</v>
      </c>
      <c r="AD127" t="e">
        <f t="array" ref="AD127">IF(#REF!="","",SUM(AC127:INDEX(AC127:AC333,MATCH(TRUE,INDEX(AC127:AC333="",0),0))))</f>
        <v>#REF!</v>
      </c>
      <c r="AE127" t="e">
        <f t="shared" si="67"/>
        <v>#REF!</v>
      </c>
      <c r="AG127" t="e">
        <f>IF(#REF!="","",SUM(#REF!))</f>
        <v>#REF!</v>
      </c>
      <c r="AH127" t="e">
        <f t="array" ref="AH127">IF(#REF!="","",SUM(AG127:INDEX(AG127:AG333,MATCH(TRUE,INDEX(AG127:AG333="",0),0))))</f>
        <v>#REF!</v>
      </c>
      <c r="AI127" t="e">
        <f t="shared" si="68"/>
        <v>#REF!</v>
      </c>
      <c r="AK127" t="e">
        <f>IF(#REF!="","",SUM(#REF!))</f>
        <v>#REF!</v>
      </c>
      <c r="AL127" t="e">
        <f t="array" ref="AL127">IF(#REF!="","",SUM(AK127:INDEX(AK127:AK333,MATCH(TRUE,INDEX(AK127:AK333="",0),0))))</f>
        <v>#REF!</v>
      </c>
      <c r="AM127" t="e">
        <f t="shared" si="69"/>
        <v>#REF!</v>
      </c>
      <c r="AO127" t="e">
        <f>IF(#REF!="","",SUM(#REF!))</f>
        <v>#REF!</v>
      </c>
      <c r="AP127" t="e">
        <f t="array" ref="AP127">IF(#REF!="","",SUM(AO127:INDEX(AO127:AO333,MATCH(TRUE,INDEX(AO127:AO333="",0),0))))</f>
        <v>#REF!</v>
      </c>
      <c r="AQ127" t="e">
        <f t="shared" si="70"/>
        <v>#REF!</v>
      </c>
      <c r="AS127" t="e">
        <f>IF(#REF!="","",SUM(#REF!))</f>
        <v>#REF!</v>
      </c>
      <c r="AT127" t="e">
        <f t="array" ref="AT127">IF(#REF!="","",SUM(AS127:INDEX(AS127:AS333,MATCH(TRUE,INDEX(AS127:AS333="",0),0))))</f>
        <v>#REF!</v>
      </c>
      <c r="AU127" t="e">
        <f t="shared" si="71"/>
        <v>#REF!</v>
      </c>
      <c r="AW127" t="e">
        <f>IF(#REF!="","",SUM(#REF!))</f>
        <v>#REF!</v>
      </c>
      <c r="AX127" t="e">
        <f t="array" ref="AX127">IF(#REF!="","",SUM(AW127:INDEX(AW127:AW333,MATCH(TRUE,INDEX(AW127:AW333="",0),0))))</f>
        <v>#REF!</v>
      </c>
      <c r="AY127" t="e">
        <f t="shared" si="72"/>
        <v>#REF!</v>
      </c>
      <c r="BA127" t="e">
        <f>IF(#REF!="","",SUM(#REF!))</f>
        <v>#REF!</v>
      </c>
      <c r="BB127" t="e">
        <f t="array" ref="BB127">IF(#REF!="","",SUM(BA127:INDEX(BA127:BA333,MATCH(TRUE,INDEX(BA127:BA333="",0),0))))</f>
        <v>#REF!</v>
      </c>
      <c r="BC127" t="e">
        <f t="shared" si="73"/>
        <v>#REF!</v>
      </c>
      <c r="BE127" t="e">
        <f>IF(#REF!="","",SUM(#REF!))</f>
        <v>#REF!</v>
      </c>
      <c r="BF127" t="e">
        <f t="array" ref="BF127">IF(#REF!="","",SUM(BE127:INDEX(BE127:BE333,MATCH(TRUE,INDEX(BE127:BE333="",0),0))))</f>
        <v>#REF!</v>
      </c>
      <c r="BG127" t="e">
        <f t="shared" si="74"/>
        <v>#REF!</v>
      </c>
      <c r="BI127" t="e">
        <f>IF(#REF!="","",SUM(#REF!))</f>
        <v>#REF!</v>
      </c>
      <c r="BJ127" t="e">
        <f t="array" ref="BJ127">IF(#REF!="","",SUM(BI127:INDEX(BI127:BI333,MATCH(TRUE,INDEX(BI127:BI333="",0),0))))</f>
        <v>#REF!</v>
      </c>
      <c r="BK127" t="e">
        <f t="shared" si="75"/>
        <v>#REF!</v>
      </c>
      <c r="BM127" t="e">
        <f>IF(#REF!="","",SUM(#REF!))</f>
        <v>#REF!</v>
      </c>
      <c r="BN127" t="e">
        <f t="array" ref="BN127">IF(#REF!="","",SUM(BM127:INDEX(BM127:BM333,MATCH(TRUE,INDEX(BM127:BM333="",0),0))))</f>
        <v>#REF!</v>
      </c>
      <c r="BO127" t="e">
        <f t="shared" si="76"/>
        <v>#REF!</v>
      </c>
      <c r="BQ127" t="e">
        <f>IF(#REF!="","",SUM(#REF!))</f>
        <v>#REF!</v>
      </c>
      <c r="BR127" t="e">
        <f t="array" ref="BR127">IF(#REF!="","",SUM(BQ127:INDEX(BQ127:BQ333,MATCH(TRUE,INDEX(BQ127:BQ333="",0),0))))</f>
        <v>#REF!</v>
      </c>
      <c r="BS127" t="e">
        <f t="shared" si="77"/>
        <v>#REF!</v>
      </c>
      <c r="BU127" t="e">
        <f>IF(#REF!="","",SUM(#REF!))</f>
        <v>#REF!</v>
      </c>
      <c r="BV127" t="e">
        <f t="array" ref="BV127">IF(#REF!="","",SUM(BU127:INDEX(BU127:BU333,MATCH(TRUE,INDEX(BU127:BU333="",0),0))))</f>
        <v>#REF!</v>
      </c>
      <c r="BW127" t="e">
        <f t="shared" si="78"/>
        <v>#REF!</v>
      </c>
      <c r="BY127" t="e">
        <f>IF(#REF!="","",SUM(#REF!))</f>
        <v>#REF!</v>
      </c>
      <c r="BZ127" t="e">
        <f t="array" ref="BZ127">IF(#REF!="","",SUM(BY127:INDEX(BY127:BY333,MATCH(TRUE,INDEX(BY127:BY333="",0),0))))</f>
        <v>#REF!</v>
      </c>
      <c r="CA127" t="e">
        <f t="shared" si="79"/>
        <v>#REF!</v>
      </c>
      <c r="CC127" t="e">
        <f>IF(#REF!="","",SUM(#REF!))</f>
        <v>#REF!</v>
      </c>
      <c r="CD127" t="e">
        <f t="array" ref="CD127">IF(#REF!="","",SUM(CC127:INDEX(CC127:CC333,MATCH(TRUE,INDEX(CC127:CC333="",0),0))))</f>
        <v>#REF!</v>
      </c>
      <c r="CE127" t="e">
        <f t="shared" si="40"/>
        <v>#REF!</v>
      </c>
      <c r="CF127" t="str">
        <f t="array" ref="CF127">IFERROR(INDEX($CE$2:$CE$208,SMALL(IF(1-($CE$2:$CE$208=""),IF(1-(#REF!:#REF!&lt;&gt;""),ROW($CE$2:$CE$208)-ROW($CE$2)+1)), ROWS(#REF!:#REF!))),"")</f>
        <v/>
      </c>
      <c r="CG127" t="e">
        <f>IF(#REF!="","",SUM(#REF!))</f>
        <v>#REF!</v>
      </c>
      <c r="CH127" t="e">
        <f t="array" ref="CH127">IF(#REF!="","",SUM(CG127:INDEX(CG127:CG333,MATCH(TRUE,INDEX(CG127:CG333="",0),0))))</f>
        <v>#REF!</v>
      </c>
      <c r="CI127" t="e">
        <f t="shared" si="41"/>
        <v>#REF!</v>
      </c>
      <c r="CJ127" t="str">
        <f t="array" ref="CJ127">IFERROR(INDEX($CI$2:$CI$208,SMALL(IF(1-($CI$2:$CI$208=""),IF(1-(#REF!:#REF!&lt;&gt;""),ROW($CI$2:$CI$208)-ROW($CI$2)+1)), ROWS(#REF!:#REF!))),"")</f>
        <v/>
      </c>
      <c r="CK127" t="e">
        <f>IF(#REF!="","",SUM(#REF!))</f>
        <v>#REF!</v>
      </c>
      <c r="CL127" t="e">
        <f t="array" ref="CL127">IF(#REF!="","",SUM(CK127:INDEX(CK127:CK333,MATCH(TRUE,INDEX(CK127:CK333="",0),0))))</f>
        <v>#REF!</v>
      </c>
      <c r="CM127" t="e">
        <f t="shared" si="42"/>
        <v>#REF!</v>
      </c>
      <c r="CN127" t="str">
        <f t="array" ref="CN127">IFERROR(INDEX($CM$2:$CM$208,SMALL(IF(1-($CM$2:$CM$208=""),IF(1-(#REF!:#REF!&lt;&gt;""),ROW($CM$2:$CM$208)-ROW($CM$2)+1)), ROWS(#REF!:#REF!))),"")</f>
        <v/>
      </c>
      <c r="CO127" t="e">
        <f>IF(#REF!="","",SUM(#REF!))</f>
        <v>#REF!</v>
      </c>
      <c r="CP127" t="e">
        <f t="array" ref="CP127">IF(#REF!="","",SUM(CO127:INDEX(CO127:CO333,MATCH(TRUE,INDEX(CO127:CO333="",0),0))))</f>
        <v>#REF!</v>
      </c>
      <c r="CQ127" t="e">
        <f t="shared" si="43"/>
        <v>#REF!</v>
      </c>
      <c r="CR127" t="str">
        <f t="array" ref="CR127">IFERROR(INDEX($CQ$2:$CQ$208,SMALL(IF(1-($CQ$2:$CQ$208=""),IF(1-(#REF!:#REF!&lt;&gt;""),ROW($CQ$2:$CQ$208)-ROW($CQ$2)+1)), ROWS(#REF!:#REF!))),"")</f>
        <v/>
      </c>
      <c r="CS127" t="e">
        <f>IF(#REF!="","",SUM(#REF!))</f>
        <v>#REF!</v>
      </c>
      <c r="CT127" t="e">
        <f t="array" ref="CT127">IF(#REF!="","",SUM(CS127:INDEX(CS127:CS333,MATCH(TRUE,INDEX(CS127:CS333="",0),0))))</f>
        <v>#REF!</v>
      </c>
      <c r="CU127" t="e">
        <f t="shared" si="44"/>
        <v>#REF!</v>
      </c>
      <c r="CV127" t="str">
        <f t="array" ref="CV127">IFERROR(INDEX($CU$2:$CU$208,SMALL(IF(1-($CU$2:$CU$208=""),IF(1-(#REF!:#REF!&lt;&gt;""),ROW($CU$2:$CU$208)-ROW($CU$2)+1)), ROWS(#REF!:#REF!))),"")</f>
        <v/>
      </c>
      <c r="CW127" t="e">
        <f>IF(#REF!="","",SUM(#REF!))</f>
        <v>#REF!</v>
      </c>
      <c r="CX127" t="e">
        <f t="array" ref="CX127">IF(#REF!="","",SUM(CW127:INDEX(CW127:CW333,MATCH(TRUE,INDEX(CW127:CW333="",0),0))))</f>
        <v>#REF!</v>
      </c>
      <c r="CY127" t="e">
        <f t="shared" si="45"/>
        <v>#REF!</v>
      </c>
      <c r="CZ127" t="str">
        <f t="array" ref="CZ127">IFERROR(INDEX($CY$2:$CY$208,SMALL(IF(1-($CY$2:$CY$208=""),IF(1-(#REF!:#REF!&lt;&gt;""),ROW($CY$2:$CY$208)-ROW($CY$2)+1)), ROWS(#REF!:#REF!))),"")</f>
        <v/>
      </c>
      <c r="DA127" t="e">
        <f>IF(#REF!="","",SUM(#REF!))</f>
        <v>#REF!</v>
      </c>
      <c r="DB127" t="e">
        <f t="array" ref="DB127">IF(#REF!="","",SUM(DA127:INDEX(DA127:DA333,MATCH(TRUE,INDEX(DA127:DA333="",0),0))))</f>
        <v>#REF!</v>
      </c>
      <c r="DC127" t="e">
        <f t="shared" si="46"/>
        <v>#REF!</v>
      </c>
      <c r="DD127" t="str">
        <f t="array" ref="DD127">IFERROR(INDEX($DC$2:$DC$208,SMALL(IF(1-($DC$2:$DC$208=""),IF(1-(#REF!:#REF!&lt;&gt;""),ROW($DC$2:$DC$208)-ROW($DC$2)+1)), ROWS(#REF!:#REF!))),"")</f>
        <v/>
      </c>
      <c r="DE127" t="e">
        <f>IF(#REF!="","",SUM(#REF!))</f>
        <v>#REF!</v>
      </c>
      <c r="DF127" t="e">
        <f t="array" ref="DF127">IF(#REF!="","",SUM(DE127:INDEX(DE127:DE333,MATCH(TRUE,INDEX(DE127:DE333="",0),0))))</f>
        <v>#REF!</v>
      </c>
      <c r="DG127" t="e">
        <f t="shared" si="47"/>
        <v>#REF!</v>
      </c>
      <c r="DH127" t="str">
        <f t="array" ref="DH127">IFERROR(INDEX($DG$2:$DG$208,SMALL(IF(1-($DG$2:$DG$208=""),IF(1-(#REF!:#REF!&lt;&gt;""),ROW($DG$2:$DG$208)-ROW($DG$2)+1)), ROWS(#REF!:#REF!))),"")</f>
        <v/>
      </c>
      <c r="DI127" t="e">
        <f>IF(#REF!="","",SUM(#REF!))</f>
        <v>#REF!</v>
      </c>
      <c r="DJ127" t="e">
        <f t="array" ref="DJ127">IF(#REF!="","",SUM(DI127:INDEX(DI127:DI333,MATCH(TRUE,INDEX(DI127:DI333="",0),0))))</f>
        <v>#REF!</v>
      </c>
      <c r="DK127" t="e">
        <f t="shared" si="48"/>
        <v>#REF!</v>
      </c>
      <c r="DL127" t="str">
        <f t="array" ref="DL127">IFERROR(INDEX($DK$2:$DK$208,SMALL(IF(1-($DK$2:$DK$208=""),IF(1-(#REF!:#REF!&lt;&gt;""),ROW($DK$2:$DK$208)-ROW($DK$2)+1)), ROWS(#REF!:#REF!))),"")</f>
        <v/>
      </c>
      <c r="DM127" t="e">
        <f>IF(#REF!="","",SUM(#REF!))</f>
        <v>#REF!</v>
      </c>
      <c r="DN127" t="e">
        <f t="array" ref="DN127">IF(#REF!="","",SUM(DM127:INDEX(DM127:DM333,MATCH(TRUE,INDEX(DM127:DM333="",0),0))))</f>
        <v>#REF!</v>
      </c>
      <c r="DO127" t="e">
        <f t="shared" si="49"/>
        <v>#REF!</v>
      </c>
      <c r="DP127" t="str">
        <f t="array" ref="DP127">IFERROR(INDEX($DO$2:$DO$208,SMALL(IF(1-($DO$2:$DO$208=""),IF(1-(#REF!:#REF!&lt;&gt;""),ROW($DO$2:$DO$208)-ROW($DO$2)+1)), ROWS(#REF!:#REF!))),"")</f>
        <v/>
      </c>
      <c r="DQ127" t="e">
        <f>IF(#REF!="","",SUM(#REF!))</f>
        <v>#REF!</v>
      </c>
      <c r="DR127" t="e">
        <f t="array" ref="DR127">IF(#REF!="","",SUM(DQ127:INDEX(DQ127:DQ333,MATCH(TRUE,INDEX(DQ127:DQ333="",0),0))))</f>
        <v>#REF!</v>
      </c>
      <c r="DS127" t="e">
        <f t="shared" si="50"/>
        <v>#REF!</v>
      </c>
      <c r="DT127" t="str">
        <f t="array" ref="DT127">IFERROR(INDEX($DS$2:$DS$208,SMALL(IF(1-($DS$2:$DS$208=""),IF(1-(#REF!:#REF!&lt;&gt;""),ROW($DS$2:$DS$208)-ROW($DS$2)+1)), ROWS(#REF!:#REF!))),"")</f>
        <v/>
      </c>
      <c r="DU127" t="e">
        <f>IF(#REF!="","",SUM(#REF!))</f>
        <v>#REF!</v>
      </c>
      <c r="DV127" t="e">
        <f t="array" ref="DV127">IF(#REF!="","",SUM(DU127:INDEX(DU127:DU333,MATCH(TRUE,INDEX(DU127:DU333="",0),0))))</f>
        <v>#REF!</v>
      </c>
      <c r="DW127" t="e">
        <f t="shared" si="51"/>
        <v>#REF!</v>
      </c>
      <c r="DX127" t="str">
        <f t="array" ref="DX127">IFERROR(INDEX($DW$2:$DW$208,SMALL(IF(1-($DW$2:$DW$208=""),IF(1-(#REF!:#REF!&lt;&gt;""),ROW($DW$2:$DW$208)-ROW($DW$2)+1)), ROWS(#REF!:#REF!))),"")</f>
        <v/>
      </c>
      <c r="DY127" t="e">
        <f>IF(#REF!="","",SUM(#REF!))</f>
        <v>#REF!</v>
      </c>
      <c r="DZ127" t="e">
        <f t="array" ref="DZ127">IF(#REF!="","",SUM(DY127:INDEX(DY127:DY333,MATCH(TRUE,INDEX(DY127:DY333="",0),0))))</f>
        <v>#REF!</v>
      </c>
      <c r="EA127" t="e">
        <f t="shared" si="52"/>
        <v>#REF!</v>
      </c>
      <c r="EB127" t="str">
        <f t="array" ref="EB127">IFERROR(INDEX($EA$2:$EA$208,SMALL(IF(1-($EA$2:$EA$208=""),IF(1-(#REF!:#REF!&lt;&gt;""),ROW($EA$2:$EA$208)-ROW($EA$2)+1)), ROWS(#REF!:#REF!))),"")</f>
        <v/>
      </c>
      <c r="EC127" t="e">
        <f>IF(#REF!="","",SUM(#REF!))</f>
        <v>#REF!</v>
      </c>
      <c r="ED127" t="e">
        <f t="array" ref="ED127">IF(#REF!="","",SUM(EC127:INDEX(EC127:EC333,MATCH(TRUE,INDEX(EC127:EC333="",0),0))))</f>
        <v>#REF!</v>
      </c>
      <c r="EE127" t="e">
        <f t="shared" si="53"/>
        <v>#REF!</v>
      </c>
      <c r="EF127" t="str">
        <f t="array" ref="EF127">IFERROR(INDEX($EE$2:$EE$208,SMALL(IF(1-($EE$2:$EE$208=""),IF(1-(#REF!:#REF!&lt;&gt;""),ROW($EE$2:$EE$208)-ROW($EE$2)+1)), ROWS(#REF!:#REF!))),"")</f>
        <v/>
      </c>
      <c r="EG127" t="e">
        <f>IF(#REF!="","",SUM(#REF!))</f>
        <v>#REF!</v>
      </c>
      <c r="EH127" t="e">
        <f t="array" ref="EH127">IF(#REF!="","",SUM(EG127:INDEX(EG127:EG333,MATCH(TRUE,INDEX(EG127:EG333="",0),0))))</f>
        <v>#REF!</v>
      </c>
      <c r="EI127" t="e">
        <f t="shared" si="54"/>
        <v>#REF!</v>
      </c>
      <c r="EJ127" t="str">
        <f t="array" ref="EJ127">IFERROR(INDEX($EI$2:$EI$208,SMALL(IF(1-($EI$2:$EI$208=""),IF(1-(#REF!:#REF!&lt;&gt;""),ROW($EI$2:$EI$208)-ROW($EI$2)+1)), ROWS(#REF!:#REF!))),"")</f>
        <v/>
      </c>
      <c r="EK127" t="e">
        <f>IF(#REF!="","",SUM(#REF!))</f>
        <v>#REF!</v>
      </c>
      <c r="EL127" t="e">
        <f t="array" ref="EL127">IF(#REF!="","",SUM(EK127:INDEX(EK127:EK333,MATCH(TRUE,INDEX(EK127:EK333="",0),0))))</f>
        <v>#REF!</v>
      </c>
      <c r="EM127" t="e">
        <f t="shared" si="55"/>
        <v>#REF!</v>
      </c>
      <c r="EN127" t="str">
        <f t="array" ref="EN127">IFERROR(INDEX($EM$2:$EM$208,SMALL(IF(1-($EM$2:$EM$208=""),IF(1-(#REF!:#REF!&lt;&gt;""),ROW($EM$2:$EM$208)-ROW($EM$2)+1)), ROWS(#REF!:#REF!))),"")</f>
        <v/>
      </c>
      <c r="EO127" t="e">
        <f>IF(#REF!="","",SUM(#REF!))</f>
        <v>#REF!</v>
      </c>
      <c r="EP127" t="e">
        <f t="array" ref="EP127">IF(#REF!="","",SUM(EO127:INDEX(EO127:EO333,MATCH(TRUE,INDEX(EO127:EO333="",0),0))))</f>
        <v>#REF!</v>
      </c>
      <c r="EQ127" t="e">
        <f t="shared" si="56"/>
        <v>#REF!</v>
      </c>
      <c r="ER127" t="str">
        <f t="array" ref="ER127">IFERROR(INDEX($EQ$2:$EQ$208,SMALL(IF(1-($EQ$2:$EQ$208=""),IF(1-(#REF!:#REF!&lt;&gt;""),ROW($EQ$2:$EQ$208)-ROW($EQ$2)+1)), ROWS(#REF!:#REF!))),"")</f>
        <v/>
      </c>
      <c r="ES127" t="e">
        <f>IF(#REF!="","",SUM(#REF!))</f>
        <v>#REF!</v>
      </c>
      <c r="ET127" t="e">
        <f t="array" ref="ET127">IF(#REF!="","",SUM(ES127:INDEX(ES127:ES333,MATCH(TRUE,INDEX(ES127:ES333="",0),0))))</f>
        <v>#REF!</v>
      </c>
      <c r="EU127" t="e">
        <f t="shared" si="57"/>
        <v>#REF!</v>
      </c>
      <c r="EV127" t="str">
        <f t="array" ref="EV127">IFERROR(INDEX($EU$2:$EU$208,SMALL(IF(1-($EU$2:$EU$208=""),IF(1-(#REF!:#REF!&lt;&gt;""),ROW($EU$2:$EU$208)-ROW($EU$2)+1)), ROWS(#REF!:#REF!))),"")</f>
        <v/>
      </c>
      <c r="EW127" t="e">
        <f>IF(#REF!="","",SUM(#REF!))</f>
        <v>#REF!</v>
      </c>
      <c r="EX127" t="e">
        <f t="array" ref="EX127">IF(#REF!="","",SUM(EW127:INDEX(EW127:EW333,MATCH(TRUE,INDEX(EW127:EW333="",0),0))))</f>
        <v>#REF!</v>
      </c>
      <c r="EY127" t="e">
        <f t="shared" si="58"/>
        <v>#REF!</v>
      </c>
      <c r="EZ127" t="str">
        <f t="array" ref="EZ127">IFERROR(INDEX($EY$2:$EY$208,SMALL(IF(1-($EY$2:$EY$208=""),IF(1-(#REF!:#REF!&lt;&gt;""),ROW($EY$2:$EY$208)-ROW($EY$2)+1)), ROWS(#REF!:#REF!))),"")</f>
        <v/>
      </c>
      <c r="FA127" t="e">
        <f>IF(#REF!="","",SUM(#REF!))</f>
        <v>#REF!</v>
      </c>
      <c r="FB127" t="e">
        <f t="array" ref="FB127">IF(#REF!="","",SUM(FA127:INDEX(FA127:FA333,MATCH(TRUE,INDEX(FA127:FA333="",0),0))))</f>
        <v>#REF!</v>
      </c>
      <c r="FC127" t="e">
        <f t="shared" si="59"/>
        <v>#REF!</v>
      </c>
      <c r="FD127" t="str">
        <f t="array" ref="FD127">IFERROR(INDEX($FC$2:$FC$208,SMALL(IF(1-($FC$2:$FC$208=""),IF(1-(#REF!:#REF!&lt;&gt;""),ROW($FC$2:$FC$208)-ROW($FC$2)+1)), ROWS(#REF!:#REF!))),"")</f>
        <v/>
      </c>
    </row>
    <row r="128" spans="1:160" x14ac:dyDescent="0.25">
      <c r="A128" t="e">
        <f>IF(#REF!="","",SUM(#REF!))</f>
        <v>#REF!</v>
      </c>
      <c r="B128" t="e">
        <f t="array" ref="B128">IF(#REF!="","",SUM($A128:INDEX(A128:$A$208,MATCH(TRUE,INDEX($A128:$A$208="",0),0))))</f>
        <v>#REF!</v>
      </c>
      <c r="C128" t="e">
        <f t="shared" si="60"/>
        <v>#REF!</v>
      </c>
      <c r="E128" t="e">
        <f>IF(#REF!="","",SUM(#REF!))</f>
        <v>#REF!</v>
      </c>
      <c r="F128" t="e">
        <f t="array" ref="F128">IF(#REF!="","",SUM($E128:INDEX(E128:$E$208,MATCH(TRUE,INDEX($E128:$E$208="",0),0))))</f>
        <v>#REF!</v>
      </c>
      <c r="G128" t="e">
        <f t="shared" si="61"/>
        <v>#REF!</v>
      </c>
      <c r="I128" t="e">
        <f>IF(#REF!="","",SUM(#REF!))</f>
        <v>#REF!</v>
      </c>
      <c r="J128" t="e">
        <f t="array" ref="J128">IF(#REF!="","",SUM(I128:INDEX(I128:I334,MATCH(TRUE,INDEX(I128:I334="",0),0))))</f>
        <v>#REF!</v>
      </c>
      <c r="K128" t="e">
        <f t="shared" si="62"/>
        <v>#REF!</v>
      </c>
      <c r="M128" t="e">
        <f>IF(#REF!="","",SUM(#REF!))</f>
        <v>#REF!</v>
      </c>
      <c r="N128" t="e">
        <f t="array" ref="N128">IF(#REF!="","",SUM(M128:INDEX(M128:M334,MATCH(TRUE,INDEX(M128:M334="",0),0))))</f>
        <v>#REF!</v>
      </c>
      <c r="O128" t="e">
        <f t="shared" si="63"/>
        <v>#REF!</v>
      </c>
      <c r="Q128" t="e">
        <f>IF(#REF!="","",SUM(#REF!))</f>
        <v>#REF!</v>
      </c>
      <c r="R128" t="e">
        <f t="array" ref="R128">IF(#REF!="","",SUM(Q128:INDEX(Q128:Q334,MATCH(TRUE,INDEX(Q128:Q334="",0),0))))</f>
        <v>#REF!</v>
      </c>
      <c r="S128" t="e">
        <f t="shared" si="64"/>
        <v>#REF!</v>
      </c>
      <c r="U128" t="e">
        <f>IF(#REF!="","",SUM(#REF!))</f>
        <v>#REF!</v>
      </c>
      <c r="V128" t="e">
        <f t="array" ref="V128">IF(#REF!="","",SUM(U128:INDEX(U128:U334,MATCH(TRUE,INDEX(U128:U334="",0),0))))</f>
        <v>#REF!</v>
      </c>
      <c r="W128" t="e">
        <f t="shared" si="65"/>
        <v>#REF!</v>
      </c>
      <c r="Y128" t="e">
        <f>IF(#REF!="","",SUM(#REF!))</f>
        <v>#REF!</v>
      </c>
      <c r="Z128" t="e">
        <f t="array" ref="Z128">IF(#REF!="","",SUM(Y128:INDEX(Y128:Y334,MATCH(TRUE,INDEX(Y128:Y334="",0),0))))</f>
        <v>#REF!</v>
      </c>
      <c r="AA128" t="e">
        <f t="shared" si="66"/>
        <v>#REF!</v>
      </c>
      <c r="AC128" t="e">
        <f>IF(#REF!="","",SUM(#REF!))</f>
        <v>#REF!</v>
      </c>
      <c r="AD128" t="e">
        <f t="array" ref="AD128">IF(#REF!="","",SUM(AC128:INDEX(AC128:AC334,MATCH(TRUE,INDEX(AC128:AC334="",0),0))))</f>
        <v>#REF!</v>
      </c>
      <c r="AE128" t="e">
        <f t="shared" si="67"/>
        <v>#REF!</v>
      </c>
      <c r="AG128" t="e">
        <f>IF(#REF!="","",SUM(#REF!))</f>
        <v>#REF!</v>
      </c>
      <c r="AH128" t="e">
        <f t="array" ref="AH128">IF(#REF!="","",SUM(AG128:INDEX(AG128:AG334,MATCH(TRUE,INDEX(AG128:AG334="",0),0))))</f>
        <v>#REF!</v>
      </c>
      <c r="AI128" t="e">
        <f t="shared" si="68"/>
        <v>#REF!</v>
      </c>
      <c r="AK128" t="e">
        <f>IF(#REF!="","",SUM(#REF!))</f>
        <v>#REF!</v>
      </c>
      <c r="AL128" t="e">
        <f t="array" ref="AL128">IF(#REF!="","",SUM(AK128:INDEX(AK128:AK334,MATCH(TRUE,INDEX(AK128:AK334="",0),0))))</f>
        <v>#REF!</v>
      </c>
      <c r="AM128" t="e">
        <f t="shared" si="69"/>
        <v>#REF!</v>
      </c>
      <c r="AO128" t="e">
        <f>IF(#REF!="","",SUM(#REF!))</f>
        <v>#REF!</v>
      </c>
      <c r="AP128" t="e">
        <f t="array" ref="AP128">IF(#REF!="","",SUM(AO128:INDEX(AO128:AO334,MATCH(TRUE,INDEX(AO128:AO334="",0),0))))</f>
        <v>#REF!</v>
      </c>
      <c r="AQ128" t="e">
        <f t="shared" si="70"/>
        <v>#REF!</v>
      </c>
      <c r="AS128" t="e">
        <f>IF(#REF!="","",SUM(#REF!))</f>
        <v>#REF!</v>
      </c>
      <c r="AT128" t="e">
        <f t="array" ref="AT128">IF(#REF!="","",SUM(AS128:INDEX(AS128:AS334,MATCH(TRUE,INDEX(AS128:AS334="",0),0))))</f>
        <v>#REF!</v>
      </c>
      <c r="AU128" t="e">
        <f t="shared" si="71"/>
        <v>#REF!</v>
      </c>
      <c r="AW128" t="e">
        <f>IF(#REF!="","",SUM(#REF!))</f>
        <v>#REF!</v>
      </c>
      <c r="AX128" t="e">
        <f t="array" ref="AX128">IF(#REF!="","",SUM(AW128:INDEX(AW128:AW334,MATCH(TRUE,INDEX(AW128:AW334="",0),0))))</f>
        <v>#REF!</v>
      </c>
      <c r="AY128" t="e">
        <f t="shared" si="72"/>
        <v>#REF!</v>
      </c>
      <c r="BA128" t="e">
        <f>IF(#REF!="","",SUM(#REF!))</f>
        <v>#REF!</v>
      </c>
      <c r="BB128" t="e">
        <f t="array" ref="BB128">IF(#REF!="","",SUM(BA128:INDEX(BA128:BA334,MATCH(TRUE,INDEX(BA128:BA334="",0),0))))</f>
        <v>#REF!</v>
      </c>
      <c r="BC128" t="e">
        <f t="shared" si="73"/>
        <v>#REF!</v>
      </c>
      <c r="BE128" t="e">
        <f>IF(#REF!="","",SUM(#REF!))</f>
        <v>#REF!</v>
      </c>
      <c r="BF128" t="e">
        <f t="array" ref="BF128">IF(#REF!="","",SUM(BE128:INDEX(BE128:BE334,MATCH(TRUE,INDEX(BE128:BE334="",0),0))))</f>
        <v>#REF!</v>
      </c>
      <c r="BG128" t="e">
        <f t="shared" si="74"/>
        <v>#REF!</v>
      </c>
      <c r="BI128" t="e">
        <f>IF(#REF!="","",SUM(#REF!))</f>
        <v>#REF!</v>
      </c>
      <c r="BJ128" t="e">
        <f t="array" ref="BJ128">IF(#REF!="","",SUM(BI128:INDEX(BI128:BI334,MATCH(TRUE,INDEX(BI128:BI334="",0),0))))</f>
        <v>#REF!</v>
      </c>
      <c r="BK128" t="e">
        <f t="shared" si="75"/>
        <v>#REF!</v>
      </c>
      <c r="BM128" t="e">
        <f>IF(#REF!="","",SUM(#REF!))</f>
        <v>#REF!</v>
      </c>
      <c r="BN128" t="e">
        <f t="array" ref="BN128">IF(#REF!="","",SUM(BM128:INDEX(BM128:BM334,MATCH(TRUE,INDEX(BM128:BM334="",0),0))))</f>
        <v>#REF!</v>
      </c>
      <c r="BO128" t="e">
        <f t="shared" si="76"/>
        <v>#REF!</v>
      </c>
      <c r="BQ128" t="e">
        <f>IF(#REF!="","",SUM(#REF!))</f>
        <v>#REF!</v>
      </c>
      <c r="BR128" t="e">
        <f t="array" ref="BR128">IF(#REF!="","",SUM(BQ128:INDEX(BQ128:BQ334,MATCH(TRUE,INDEX(BQ128:BQ334="",0),0))))</f>
        <v>#REF!</v>
      </c>
      <c r="BS128" t="e">
        <f t="shared" si="77"/>
        <v>#REF!</v>
      </c>
      <c r="BU128" t="e">
        <f>IF(#REF!="","",SUM(#REF!))</f>
        <v>#REF!</v>
      </c>
      <c r="BV128" t="e">
        <f t="array" ref="BV128">IF(#REF!="","",SUM(BU128:INDEX(BU128:BU334,MATCH(TRUE,INDEX(BU128:BU334="",0),0))))</f>
        <v>#REF!</v>
      </c>
      <c r="BW128" t="e">
        <f t="shared" si="78"/>
        <v>#REF!</v>
      </c>
      <c r="BY128" t="e">
        <f>IF(#REF!="","",SUM(#REF!))</f>
        <v>#REF!</v>
      </c>
      <c r="BZ128" t="e">
        <f t="array" ref="BZ128">IF(#REF!="","",SUM(BY128:INDEX(BY128:BY334,MATCH(TRUE,INDEX(BY128:BY334="",0),0))))</f>
        <v>#REF!</v>
      </c>
      <c r="CA128" t="e">
        <f t="shared" si="79"/>
        <v>#REF!</v>
      </c>
      <c r="CC128" t="e">
        <f>IF(#REF!="","",SUM(#REF!))</f>
        <v>#REF!</v>
      </c>
      <c r="CD128" t="e">
        <f t="array" ref="CD128">IF(#REF!="","",SUM(CC128:INDEX(CC128:CC334,MATCH(TRUE,INDEX(CC128:CC334="",0),0))))</f>
        <v>#REF!</v>
      </c>
      <c r="CE128" t="e">
        <f t="shared" si="40"/>
        <v>#REF!</v>
      </c>
      <c r="CF128" t="str">
        <f t="array" ref="CF128">IFERROR(INDEX($CE$2:$CE$208,SMALL(IF(1-($CE$2:$CE$208=""),IF(1-(#REF!:#REF!&lt;&gt;""),ROW($CE$2:$CE$208)-ROW($CE$2)+1)), ROWS(#REF!:#REF!))),"")</f>
        <v/>
      </c>
      <c r="CG128" t="e">
        <f>IF(#REF!="","",SUM(#REF!))</f>
        <v>#REF!</v>
      </c>
      <c r="CH128" t="e">
        <f t="array" ref="CH128">IF(#REF!="","",SUM(CG128:INDEX(CG128:CG334,MATCH(TRUE,INDEX(CG128:CG334="",0),0))))</f>
        <v>#REF!</v>
      </c>
      <c r="CI128" t="e">
        <f t="shared" si="41"/>
        <v>#REF!</v>
      </c>
      <c r="CJ128" t="str">
        <f t="array" ref="CJ128">IFERROR(INDEX($CI$2:$CI$208,SMALL(IF(1-($CI$2:$CI$208=""),IF(1-(#REF!:#REF!&lt;&gt;""),ROW($CI$2:$CI$208)-ROW($CI$2)+1)), ROWS(#REF!:#REF!))),"")</f>
        <v/>
      </c>
      <c r="CK128" t="e">
        <f>IF(#REF!="","",SUM(#REF!))</f>
        <v>#REF!</v>
      </c>
      <c r="CL128" t="e">
        <f t="array" ref="CL128">IF(#REF!="","",SUM(CK128:INDEX(CK128:CK334,MATCH(TRUE,INDEX(CK128:CK334="",0),0))))</f>
        <v>#REF!</v>
      </c>
      <c r="CM128" t="e">
        <f t="shared" si="42"/>
        <v>#REF!</v>
      </c>
      <c r="CN128" t="str">
        <f t="array" ref="CN128">IFERROR(INDEX($CM$2:$CM$208,SMALL(IF(1-($CM$2:$CM$208=""),IF(1-(#REF!:#REF!&lt;&gt;""),ROW($CM$2:$CM$208)-ROW($CM$2)+1)), ROWS(#REF!:#REF!))),"")</f>
        <v/>
      </c>
      <c r="CO128" t="e">
        <f>IF(#REF!="","",SUM(#REF!))</f>
        <v>#REF!</v>
      </c>
      <c r="CP128" t="e">
        <f t="array" ref="CP128">IF(#REF!="","",SUM(CO128:INDEX(CO128:CO334,MATCH(TRUE,INDEX(CO128:CO334="",0),0))))</f>
        <v>#REF!</v>
      </c>
      <c r="CQ128" t="e">
        <f t="shared" si="43"/>
        <v>#REF!</v>
      </c>
      <c r="CR128" t="str">
        <f t="array" ref="CR128">IFERROR(INDEX($CQ$2:$CQ$208,SMALL(IF(1-($CQ$2:$CQ$208=""),IF(1-(#REF!:#REF!&lt;&gt;""),ROW($CQ$2:$CQ$208)-ROW($CQ$2)+1)), ROWS(#REF!:#REF!))),"")</f>
        <v/>
      </c>
      <c r="CS128" t="e">
        <f>IF(#REF!="","",SUM(#REF!))</f>
        <v>#REF!</v>
      </c>
      <c r="CT128" t="e">
        <f t="array" ref="CT128">IF(#REF!="","",SUM(CS128:INDEX(CS128:CS334,MATCH(TRUE,INDEX(CS128:CS334="",0),0))))</f>
        <v>#REF!</v>
      </c>
      <c r="CU128" t="e">
        <f t="shared" si="44"/>
        <v>#REF!</v>
      </c>
      <c r="CV128" t="str">
        <f t="array" ref="CV128">IFERROR(INDEX($CU$2:$CU$208,SMALL(IF(1-($CU$2:$CU$208=""),IF(1-(#REF!:#REF!&lt;&gt;""),ROW($CU$2:$CU$208)-ROW($CU$2)+1)), ROWS(#REF!:#REF!))),"")</f>
        <v/>
      </c>
      <c r="CW128" t="e">
        <f>IF(#REF!="","",SUM(#REF!))</f>
        <v>#REF!</v>
      </c>
      <c r="CX128" t="e">
        <f t="array" ref="CX128">IF(#REF!="","",SUM(CW128:INDEX(CW128:CW334,MATCH(TRUE,INDEX(CW128:CW334="",0),0))))</f>
        <v>#REF!</v>
      </c>
      <c r="CY128" t="e">
        <f t="shared" si="45"/>
        <v>#REF!</v>
      </c>
      <c r="CZ128" t="str">
        <f t="array" ref="CZ128">IFERROR(INDEX($CY$2:$CY$208,SMALL(IF(1-($CY$2:$CY$208=""),IF(1-(#REF!:#REF!&lt;&gt;""),ROW($CY$2:$CY$208)-ROW($CY$2)+1)), ROWS(#REF!:#REF!))),"")</f>
        <v/>
      </c>
      <c r="DA128" t="e">
        <f>IF(#REF!="","",SUM(#REF!))</f>
        <v>#REF!</v>
      </c>
      <c r="DB128" t="e">
        <f t="array" ref="DB128">IF(#REF!="","",SUM(DA128:INDEX(DA128:DA334,MATCH(TRUE,INDEX(DA128:DA334="",0),0))))</f>
        <v>#REF!</v>
      </c>
      <c r="DC128" t="e">
        <f t="shared" si="46"/>
        <v>#REF!</v>
      </c>
      <c r="DD128" t="str">
        <f t="array" ref="DD128">IFERROR(INDEX($DC$2:$DC$208,SMALL(IF(1-($DC$2:$DC$208=""),IF(1-(#REF!:#REF!&lt;&gt;""),ROW($DC$2:$DC$208)-ROW($DC$2)+1)), ROWS(#REF!:#REF!))),"")</f>
        <v/>
      </c>
      <c r="DE128" t="e">
        <f>IF(#REF!="","",SUM(#REF!))</f>
        <v>#REF!</v>
      </c>
      <c r="DF128" t="e">
        <f t="array" ref="DF128">IF(#REF!="","",SUM(DE128:INDEX(DE128:DE334,MATCH(TRUE,INDEX(DE128:DE334="",0),0))))</f>
        <v>#REF!</v>
      </c>
      <c r="DG128" t="e">
        <f t="shared" si="47"/>
        <v>#REF!</v>
      </c>
      <c r="DH128" t="str">
        <f t="array" ref="DH128">IFERROR(INDEX($DG$2:$DG$208,SMALL(IF(1-($DG$2:$DG$208=""),IF(1-(#REF!:#REF!&lt;&gt;""),ROW($DG$2:$DG$208)-ROW($DG$2)+1)), ROWS(#REF!:#REF!))),"")</f>
        <v/>
      </c>
      <c r="DI128" t="e">
        <f>IF(#REF!="","",SUM(#REF!))</f>
        <v>#REF!</v>
      </c>
      <c r="DJ128" t="e">
        <f t="array" ref="DJ128">IF(#REF!="","",SUM(DI128:INDEX(DI128:DI334,MATCH(TRUE,INDEX(DI128:DI334="",0),0))))</f>
        <v>#REF!</v>
      </c>
      <c r="DK128" t="e">
        <f t="shared" si="48"/>
        <v>#REF!</v>
      </c>
      <c r="DL128" t="str">
        <f t="array" ref="DL128">IFERROR(INDEX($DK$2:$DK$208,SMALL(IF(1-($DK$2:$DK$208=""),IF(1-(#REF!:#REF!&lt;&gt;""),ROW($DK$2:$DK$208)-ROW($DK$2)+1)), ROWS(#REF!:#REF!))),"")</f>
        <v/>
      </c>
      <c r="DM128" t="e">
        <f>IF(#REF!="","",SUM(#REF!))</f>
        <v>#REF!</v>
      </c>
      <c r="DN128" t="e">
        <f t="array" ref="DN128">IF(#REF!="","",SUM(DM128:INDEX(DM128:DM334,MATCH(TRUE,INDEX(DM128:DM334="",0),0))))</f>
        <v>#REF!</v>
      </c>
      <c r="DO128" t="e">
        <f t="shared" si="49"/>
        <v>#REF!</v>
      </c>
      <c r="DP128" t="str">
        <f t="array" ref="DP128">IFERROR(INDEX($DO$2:$DO$208,SMALL(IF(1-($DO$2:$DO$208=""),IF(1-(#REF!:#REF!&lt;&gt;""),ROW($DO$2:$DO$208)-ROW($DO$2)+1)), ROWS(#REF!:#REF!))),"")</f>
        <v/>
      </c>
      <c r="DQ128" t="e">
        <f>IF(#REF!="","",SUM(#REF!))</f>
        <v>#REF!</v>
      </c>
      <c r="DR128" t="e">
        <f t="array" ref="DR128">IF(#REF!="","",SUM(DQ128:INDEX(DQ128:DQ334,MATCH(TRUE,INDEX(DQ128:DQ334="",0),0))))</f>
        <v>#REF!</v>
      </c>
      <c r="DS128" t="e">
        <f t="shared" si="50"/>
        <v>#REF!</v>
      </c>
      <c r="DT128" t="str">
        <f t="array" ref="DT128">IFERROR(INDEX($DS$2:$DS$208,SMALL(IF(1-($DS$2:$DS$208=""),IF(1-(#REF!:#REF!&lt;&gt;""),ROW($DS$2:$DS$208)-ROW($DS$2)+1)), ROWS(#REF!:#REF!))),"")</f>
        <v/>
      </c>
      <c r="DU128" t="e">
        <f>IF(#REF!="","",SUM(#REF!))</f>
        <v>#REF!</v>
      </c>
      <c r="DV128" t="e">
        <f t="array" ref="DV128">IF(#REF!="","",SUM(DU128:INDEX(DU128:DU334,MATCH(TRUE,INDEX(DU128:DU334="",0),0))))</f>
        <v>#REF!</v>
      </c>
      <c r="DW128" t="e">
        <f t="shared" si="51"/>
        <v>#REF!</v>
      </c>
      <c r="DX128" t="str">
        <f t="array" ref="DX128">IFERROR(INDEX($DW$2:$DW$208,SMALL(IF(1-($DW$2:$DW$208=""),IF(1-(#REF!:#REF!&lt;&gt;""),ROW($DW$2:$DW$208)-ROW($DW$2)+1)), ROWS(#REF!:#REF!))),"")</f>
        <v/>
      </c>
      <c r="DY128" t="e">
        <f>IF(#REF!="","",SUM(#REF!))</f>
        <v>#REF!</v>
      </c>
      <c r="DZ128" t="e">
        <f t="array" ref="DZ128">IF(#REF!="","",SUM(DY128:INDEX(DY128:DY334,MATCH(TRUE,INDEX(DY128:DY334="",0),0))))</f>
        <v>#REF!</v>
      </c>
      <c r="EA128" t="e">
        <f t="shared" si="52"/>
        <v>#REF!</v>
      </c>
      <c r="EB128" t="str">
        <f t="array" ref="EB128">IFERROR(INDEX($EA$2:$EA$208,SMALL(IF(1-($EA$2:$EA$208=""),IF(1-(#REF!:#REF!&lt;&gt;""),ROW($EA$2:$EA$208)-ROW($EA$2)+1)), ROWS(#REF!:#REF!))),"")</f>
        <v/>
      </c>
      <c r="EC128" t="e">
        <f>IF(#REF!="","",SUM(#REF!))</f>
        <v>#REF!</v>
      </c>
      <c r="ED128" t="e">
        <f t="array" ref="ED128">IF(#REF!="","",SUM(EC128:INDEX(EC128:EC334,MATCH(TRUE,INDEX(EC128:EC334="",0),0))))</f>
        <v>#REF!</v>
      </c>
      <c r="EE128" t="e">
        <f t="shared" si="53"/>
        <v>#REF!</v>
      </c>
      <c r="EF128" t="str">
        <f t="array" ref="EF128">IFERROR(INDEX($EE$2:$EE$208,SMALL(IF(1-($EE$2:$EE$208=""),IF(1-(#REF!:#REF!&lt;&gt;""),ROW($EE$2:$EE$208)-ROW($EE$2)+1)), ROWS(#REF!:#REF!))),"")</f>
        <v/>
      </c>
      <c r="EG128" t="e">
        <f>IF(#REF!="","",SUM(#REF!))</f>
        <v>#REF!</v>
      </c>
      <c r="EH128" t="e">
        <f t="array" ref="EH128">IF(#REF!="","",SUM(EG128:INDEX(EG128:EG334,MATCH(TRUE,INDEX(EG128:EG334="",0),0))))</f>
        <v>#REF!</v>
      </c>
      <c r="EI128" t="e">
        <f t="shared" si="54"/>
        <v>#REF!</v>
      </c>
      <c r="EJ128" t="str">
        <f t="array" ref="EJ128">IFERROR(INDEX($EI$2:$EI$208,SMALL(IF(1-($EI$2:$EI$208=""),IF(1-(#REF!:#REF!&lt;&gt;""),ROW($EI$2:$EI$208)-ROW($EI$2)+1)), ROWS(#REF!:#REF!))),"")</f>
        <v/>
      </c>
      <c r="EK128" t="e">
        <f>IF(#REF!="","",SUM(#REF!))</f>
        <v>#REF!</v>
      </c>
      <c r="EL128" t="e">
        <f t="array" ref="EL128">IF(#REF!="","",SUM(EK128:INDEX(EK128:EK334,MATCH(TRUE,INDEX(EK128:EK334="",0),0))))</f>
        <v>#REF!</v>
      </c>
      <c r="EM128" t="e">
        <f t="shared" si="55"/>
        <v>#REF!</v>
      </c>
      <c r="EN128" t="str">
        <f t="array" ref="EN128">IFERROR(INDEX($EM$2:$EM$208,SMALL(IF(1-($EM$2:$EM$208=""),IF(1-(#REF!:#REF!&lt;&gt;""),ROW($EM$2:$EM$208)-ROW($EM$2)+1)), ROWS(#REF!:#REF!))),"")</f>
        <v/>
      </c>
      <c r="EO128" t="e">
        <f>IF(#REF!="","",SUM(#REF!))</f>
        <v>#REF!</v>
      </c>
      <c r="EP128" t="e">
        <f t="array" ref="EP128">IF(#REF!="","",SUM(EO128:INDEX(EO128:EO334,MATCH(TRUE,INDEX(EO128:EO334="",0),0))))</f>
        <v>#REF!</v>
      </c>
      <c r="EQ128" t="e">
        <f t="shared" si="56"/>
        <v>#REF!</v>
      </c>
      <c r="ER128" t="str">
        <f t="array" ref="ER128">IFERROR(INDEX($EQ$2:$EQ$208,SMALL(IF(1-($EQ$2:$EQ$208=""),IF(1-(#REF!:#REF!&lt;&gt;""),ROW($EQ$2:$EQ$208)-ROW($EQ$2)+1)), ROWS(#REF!:#REF!))),"")</f>
        <v/>
      </c>
      <c r="ES128" t="e">
        <f>IF(#REF!="","",SUM(#REF!))</f>
        <v>#REF!</v>
      </c>
      <c r="ET128" t="e">
        <f t="array" ref="ET128">IF(#REF!="","",SUM(ES128:INDEX(ES128:ES334,MATCH(TRUE,INDEX(ES128:ES334="",0),0))))</f>
        <v>#REF!</v>
      </c>
      <c r="EU128" t="e">
        <f t="shared" si="57"/>
        <v>#REF!</v>
      </c>
      <c r="EV128" t="str">
        <f t="array" ref="EV128">IFERROR(INDEX($EU$2:$EU$208,SMALL(IF(1-($EU$2:$EU$208=""),IF(1-(#REF!:#REF!&lt;&gt;""),ROW($EU$2:$EU$208)-ROW($EU$2)+1)), ROWS(#REF!:#REF!))),"")</f>
        <v/>
      </c>
      <c r="EW128" t="e">
        <f>IF(#REF!="","",SUM(#REF!))</f>
        <v>#REF!</v>
      </c>
      <c r="EX128" t="e">
        <f t="array" ref="EX128">IF(#REF!="","",SUM(EW128:INDEX(EW128:EW334,MATCH(TRUE,INDEX(EW128:EW334="",0),0))))</f>
        <v>#REF!</v>
      </c>
      <c r="EY128" t="e">
        <f t="shared" si="58"/>
        <v>#REF!</v>
      </c>
      <c r="EZ128" t="str">
        <f t="array" ref="EZ128">IFERROR(INDEX($EY$2:$EY$208,SMALL(IF(1-($EY$2:$EY$208=""),IF(1-(#REF!:#REF!&lt;&gt;""),ROW($EY$2:$EY$208)-ROW($EY$2)+1)), ROWS(#REF!:#REF!))),"")</f>
        <v/>
      </c>
      <c r="FA128" t="e">
        <f>IF(#REF!="","",SUM(#REF!))</f>
        <v>#REF!</v>
      </c>
      <c r="FB128" t="e">
        <f t="array" ref="FB128">IF(#REF!="","",SUM(FA128:INDEX(FA128:FA334,MATCH(TRUE,INDEX(FA128:FA334="",0),0))))</f>
        <v>#REF!</v>
      </c>
      <c r="FC128" t="e">
        <f t="shared" si="59"/>
        <v>#REF!</v>
      </c>
      <c r="FD128" t="str">
        <f t="array" ref="FD128">IFERROR(INDEX($FC$2:$FC$208,SMALL(IF(1-($FC$2:$FC$208=""),IF(1-(#REF!:#REF!&lt;&gt;""),ROW($FC$2:$FC$208)-ROW($FC$2)+1)), ROWS(#REF!:#REF!))),"")</f>
        <v/>
      </c>
    </row>
    <row r="129" spans="1:160" x14ac:dyDescent="0.25">
      <c r="A129" t="e">
        <f>IF(#REF!="","",SUM(#REF!))</f>
        <v>#REF!</v>
      </c>
      <c r="B129" t="e">
        <f t="array" ref="B129">IF(#REF!="","",SUM($A129:INDEX(A129:$A$208,MATCH(TRUE,INDEX($A129:$A$208="",0),0))))</f>
        <v>#REF!</v>
      </c>
      <c r="C129" t="e">
        <f t="shared" si="60"/>
        <v>#REF!</v>
      </c>
      <c r="E129" t="e">
        <f>IF(#REF!="","",SUM(#REF!))</f>
        <v>#REF!</v>
      </c>
      <c r="F129" t="e">
        <f t="array" ref="F129">IF(#REF!="","",SUM($E129:INDEX(E129:$E$208,MATCH(TRUE,INDEX($E129:$E$208="",0),0))))</f>
        <v>#REF!</v>
      </c>
      <c r="G129" t="e">
        <f t="shared" si="61"/>
        <v>#REF!</v>
      </c>
      <c r="I129" t="e">
        <f>IF(#REF!="","",SUM(#REF!))</f>
        <v>#REF!</v>
      </c>
      <c r="J129" t="e">
        <f t="array" ref="J129">IF(#REF!="","",SUM(I129:INDEX(I129:I335,MATCH(TRUE,INDEX(I129:I335="",0),0))))</f>
        <v>#REF!</v>
      </c>
      <c r="K129" t="e">
        <f t="shared" si="62"/>
        <v>#REF!</v>
      </c>
      <c r="M129" t="e">
        <f>IF(#REF!="","",SUM(#REF!))</f>
        <v>#REF!</v>
      </c>
      <c r="N129" t="e">
        <f t="array" ref="N129">IF(#REF!="","",SUM(M129:INDEX(M129:M335,MATCH(TRUE,INDEX(M129:M335="",0),0))))</f>
        <v>#REF!</v>
      </c>
      <c r="O129" t="e">
        <f t="shared" si="63"/>
        <v>#REF!</v>
      </c>
      <c r="Q129" t="e">
        <f>IF(#REF!="","",SUM(#REF!))</f>
        <v>#REF!</v>
      </c>
      <c r="R129" t="e">
        <f t="array" ref="R129">IF(#REF!="","",SUM(Q129:INDEX(Q129:Q335,MATCH(TRUE,INDEX(Q129:Q335="",0),0))))</f>
        <v>#REF!</v>
      </c>
      <c r="S129" t="e">
        <f t="shared" si="64"/>
        <v>#REF!</v>
      </c>
      <c r="U129" t="e">
        <f>IF(#REF!="","",SUM(#REF!))</f>
        <v>#REF!</v>
      </c>
      <c r="V129" t="e">
        <f t="array" ref="V129">IF(#REF!="","",SUM(U129:INDEX(U129:U335,MATCH(TRUE,INDEX(U129:U335="",0),0))))</f>
        <v>#REF!</v>
      </c>
      <c r="W129" t="e">
        <f t="shared" si="65"/>
        <v>#REF!</v>
      </c>
      <c r="Y129" t="e">
        <f>IF(#REF!="","",SUM(#REF!))</f>
        <v>#REF!</v>
      </c>
      <c r="Z129" t="e">
        <f t="array" ref="Z129">IF(#REF!="","",SUM(Y129:INDEX(Y129:Y335,MATCH(TRUE,INDEX(Y129:Y335="",0),0))))</f>
        <v>#REF!</v>
      </c>
      <c r="AA129" t="e">
        <f t="shared" si="66"/>
        <v>#REF!</v>
      </c>
      <c r="AC129" t="e">
        <f>IF(#REF!="","",SUM(#REF!))</f>
        <v>#REF!</v>
      </c>
      <c r="AD129" t="e">
        <f t="array" ref="AD129">IF(#REF!="","",SUM(AC129:INDEX(AC129:AC335,MATCH(TRUE,INDEX(AC129:AC335="",0),0))))</f>
        <v>#REF!</v>
      </c>
      <c r="AE129" t="e">
        <f t="shared" si="67"/>
        <v>#REF!</v>
      </c>
      <c r="AG129" t="e">
        <f>IF(#REF!="","",SUM(#REF!))</f>
        <v>#REF!</v>
      </c>
      <c r="AH129" t="e">
        <f t="array" ref="AH129">IF(#REF!="","",SUM(AG129:INDEX(AG129:AG335,MATCH(TRUE,INDEX(AG129:AG335="",0),0))))</f>
        <v>#REF!</v>
      </c>
      <c r="AI129" t="e">
        <f t="shared" si="68"/>
        <v>#REF!</v>
      </c>
      <c r="AK129" t="e">
        <f>IF(#REF!="","",SUM(#REF!))</f>
        <v>#REF!</v>
      </c>
      <c r="AL129" t="e">
        <f t="array" ref="AL129">IF(#REF!="","",SUM(AK129:INDEX(AK129:AK335,MATCH(TRUE,INDEX(AK129:AK335="",0),0))))</f>
        <v>#REF!</v>
      </c>
      <c r="AM129" t="e">
        <f t="shared" si="69"/>
        <v>#REF!</v>
      </c>
      <c r="AO129" t="e">
        <f>IF(#REF!="","",SUM(#REF!))</f>
        <v>#REF!</v>
      </c>
      <c r="AP129" t="e">
        <f t="array" ref="AP129">IF(#REF!="","",SUM(AO129:INDEX(AO129:AO335,MATCH(TRUE,INDEX(AO129:AO335="",0),0))))</f>
        <v>#REF!</v>
      </c>
      <c r="AQ129" t="e">
        <f t="shared" si="70"/>
        <v>#REF!</v>
      </c>
      <c r="AS129" t="e">
        <f>IF(#REF!="","",SUM(#REF!))</f>
        <v>#REF!</v>
      </c>
      <c r="AT129" t="e">
        <f t="array" ref="AT129">IF(#REF!="","",SUM(AS129:INDEX(AS129:AS335,MATCH(TRUE,INDEX(AS129:AS335="",0),0))))</f>
        <v>#REF!</v>
      </c>
      <c r="AU129" t="e">
        <f t="shared" si="71"/>
        <v>#REF!</v>
      </c>
      <c r="AW129" t="e">
        <f>IF(#REF!="","",SUM(#REF!))</f>
        <v>#REF!</v>
      </c>
      <c r="AX129" t="e">
        <f t="array" ref="AX129">IF(#REF!="","",SUM(AW129:INDEX(AW129:AW335,MATCH(TRUE,INDEX(AW129:AW335="",0),0))))</f>
        <v>#REF!</v>
      </c>
      <c r="AY129" t="e">
        <f t="shared" si="72"/>
        <v>#REF!</v>
      </c>
      <c r="BA129" t="e">
        <f>IF(#REF!="","",SUM(#REF!))</f>
        <v>#REF!</v>
      </c>
      <c r="BB129" t="e">
        <f t="array" ref="BB129">IF(#REF!="","",SUM(BA129:INDEX(BA129:BA335,MATCH(TRUE,INDEX(BA129:BA335="",0),0))))</f>
        <v>#REF!</v>
      </c>
      <c r="BC129" t="e">
        <f t="shared" si="73"/>
        <v>#REF!</v>
      </c>
      <c r="BE129" t="e">
        <f>IF(#REF!="","",SUM(#REF!))</f>
        <v>#REF!</v>
      </c>
      <c r="BF129" t="e">
        <f t="array" ref="BF129">IF(#REF!="","",SUM(BE129:INDEX(BE129:BE335,MATCH(TRUE,INDEX(BE129:BE335="",0),0))))</f>
        <v>#REF!</v>
      </c>
      <c r="BG129" t="e">
        <f t="shared" si="74"/>
        <v>#REF!</v>
      </c>
      <c r="BI129" t="e">
        <f>IF(#REF!="","",SUM(#REF!))</f>
        <v>#REF!</v>
      </c>
      <c r="BJ129" t="e">
        <f t="array" ref="BJ129">IF(#REF!="","",SUM(BI129:INDEX(BI129:BI335,MATCH(TRUE,INDEX(BI129:BI335="",0),0))))</f>
        <v>#REF!</v>
      </c>
      <c r="BK129" t="e">
        <f t="shared" si="75"/>
        <v>#REF!</v>
      </c>
      <c r="BM129" t="e">
        <f>IF(#REF!="","",SUM(#REF!))</f>
        <v>#REF!</v>
      </c>
      <c r="BN129" t="e">
        <f t="array" ref="BN129">IF(#REF!="","",SUM(BM129:INDEX(BM129:BM335,MATCH(TRUE,INDEX(BM129:BM335="",0),0))))</f>
        <v>#REF!</v>
      </c>
      <c r="BO129" t="e">
        <f t="shared" si="76"/>
        <v>#REF!</v>
      </c>
      <c r="BQ129" t="e">
        <f>IF(#REF!="","",SUM(#REF!))</f>
        <v>#REF!</v>
      </c>
      <c r="BR129" t="e">
        <f t="array" ref="BR129">IF(#REF!="","",SUM(BQ129:INDEX(BQ129:BQ335,MATCH(TRUE,INDEX(BQ129:BQ335="",0),0))))</f>
        <v>#REF!</v>
      </c>
      <c r="BS129" t="e">
        <f t="shared" si="77"/>
        <v>#REF!</v>
      </c>
      <c r="BU129" t="e">
        <f>IF(#REF!="","",SUM(#REF!))</f>
        <v>#REF!</v>
      </c>
      <c r="BV129" t="e">
        <f t="array" ref="BV129">IF(#REF!="","",SUM(BU129:INDEX(BU129:BU335,MATCH(TRUE,INDEX(BU129:BU335="",0),0))))</f>
        <v>#REF!</v>
      </c>
      <c r="BW129" t="e">
        <f t="shared" si="78"/>
        <v>#REF!</v>
      </c>
      <c r="BY129" t="e">
        <f>IF(#REF!="","",SUM(#REF!))</f>
        <v>#REF!</v>
      </c>
      <c r="BZ129" t="e">
        <f t="array" ref="BZ129">IF(#REF!="","",SUM(BY129:INDEX(BY129:BY335,MATCH(TRUE,INDEX(BY129:BY335="",0),0))))</f>
        <v>#REF!</v>
      </c>
      <c r="CA129" t="e">
        <f t="shared" si="79"/>
        <v>#REF!</v>
      </c>
      <c r="CC129" t="e">
        <f>IF(#REF!="","",SUM(#REF!))</f>
        <v>#REF!</v>
      </c>
      <c r="CD129" t="e">
        <f t="array" ref="CD129">IF(#REF!="","",SUM(CC129:INDEX(CC129:CC335,MATCH(TRUE,INDEX(CC129:CC335="",0),0))))</f>
        <v>#REF!</v>
      </c>
      <c r="CE129" t="e">
        <f t="shared" si="40"/>
        <v>#REF!</v>
      </c>
      <c r="CF129" t="str">
        <f t="array" ref="CF129">IFERROR(INDEX($CE$2:$CE$208,SMALL(IF(1-($CE$2:$CE$208=""),IF(1-(#REF!:#REF!&lt;&gt;""),ROW($CE$2:$CE$208)-ROW($CE$2)+1)), ROWS(#REF!:#REF!))),"")</f>
        <v/>
      </c>
      <c r="CG129" t="e">
        <f>IF(#REF!="","",SUM(#REF!))</f>
        <v>#REF!</v>
      </c>
      <c r="CH129" t="e">
        <f t="array" ref="CH129">IF(#REF!="","",SUM(CG129:INDEX(CG129:CG335,MATCH(TRUE,INDEX(CG129:CG335="",0),0))))</f>
        <v>#REF!</v>
      </c>
      <c r="CI129" t="e">
        <f t="shared" si="41"/>
        <v>#REF!</v>
      </c>
      <c r="CJ129" t="str">
        <f t="array" ref="CJ129">IFERROR(INDEX($CI$2:$CI$208,SMALL(IF(1-($CI$2:$CI$208=""),IF(1-(#REF!:#REF!&lt;&gt;""),ROW($CI$2:$CI$208)-ROW($CI$2)+1)), ROWS(#REF!:#REF!))),"")</f>
        <v/>
      </c>
      <c r="CK129" t="e">
        <f>IF(#REF!="","",SUM(#REF!))</f>
        <v>#REF!</v>
      </c>
      <c r="CL129" t="e">
        <f t="array" ref="CL129">IF(#REF!="","",SUM(CK129:INDEX(CK129:CK335,MATCH(TRUE,INDEX(CK129:CK335="",0),0))))</f>
        <v>#REF!</v>
      </c>
      <c r="CM129" t="e">
        <f t="shared" si="42"/>
        <v>#REF!</v>
      </c>
      <c r="CN129" t="str">
        <f t="array" ref="CN129">IFERROR(INDEX($CM$2:$CM$208,SMALL(IF(1-($CM$2:$CM$208=""),IF(1-(#REF!:#REF!&lt;&gt;""),ROW($CM$2:$CM$208)-ROW($CM$2)+1)), ROWS(#REF!:#REF!))),"")</f>
        <v/>
      </c>
      <c r="CO129" t="e">
        <f>IF(#REF!="","",SUM(#REF!))</f>
        <v>#REF!</v>
      </c>
      <c r="CP129" t="e">
        <f t="array" ref="CP129">IF(#REF!="","",SUM(CO129:INDEX(CO129:CO335,MATCH(TRUE,INDEX(CO129:CO335="",0),0))))</f>
        <v>#REF!</v>
      </c>
      <c r="CQ129" t="e">
        <f t="shared" si="43"/>
        <v>#REF!</v>
      </c>
      <c r="CR129" t="str">
        <f t="array" ref="CR129">IFERROR(INDEX($CQ$2:$CQ$208,SMALL(IF(1-($CQ$2:$CQ$208=""),IF(1-(#REF!:#REF!&lt;&gt;""),ROW($CQ$2:$CQ$208)-ROW($CQ$2)+1)), ROWS(#REF!:#REF!))),"")</f>
        <v/>
      </c>
      <c r="CS129" t="e">
        <f>IF(#REF!="","",SUM(#REF!))</f>
        <v>#REF!</v>
      </c>
      <c r="CT129" t="e">
        <f t="array" ref="CT129">IF(#REF!="","",SUM(CS129:INDEX(CS129:CS335,MATCH(TRUE,INDEX(CS129:CS335="",0),0))))</f>
        <v>#REF!</v>
      </c>
      <c r="CU129" t="e">
        <f t="shared" si="44"/>
        <v>#REF!</v>
      </c>
      <c r="CV129" t="str">
        <f t="array" ref="CV129">IFERROR(INDEX($CU$2:$CU$208,SMALL(IF(1-($CU$2:$CU$208=""),IF(1-(#REF!:#REF!&lt;&gt;""),ROW($CU$2:$CU$208)-ROW($CU$2)+1)), ROWS(#REF!:#REF!))),"")</f>
        <v/>
      </c>
      <c r="CW129" t="e">
        <f>IF(#REF!="","",SUM(#REF!))</f>
        <v>#REF!</v>
      </c>
      <c r="CX129" t="e">
        <f t="array" ref="CX129">IF(#REF!="","",SUM(CW129:INDEX(CW129:CW335,MATCH(TRUE,INDEX(CW129:CW335="",0),0))))</f>
        <v>#REF!</v>
      </c>
      <c r="CY129" t="e">
        <f t="shared" si="45"/>
        <v>#REF!</v>
      </c>
      <c r="CZ129" t="str">
        <f t="array" ref="CZ129">IFERROR(INDEX($CY$2:$CY$208,SMALL(IF(1-($CY$2:$CY$208=""),IF(1-(#REF!:#REF!&lt;&gt;""),ROW($CY$2:$CY$208)-ROW($CY$2)+1)), ROWS(#REF!:#REF!))),"")</f>
        <v/>
      </c>
      <c r="DA129" t="e">
        <f>IF(#REF!="","",SUM(#REF!))</f>
        <v>#REF!</v>
      </c>
      <c r="DB129" t="e">
        <f t="array" ref="DB129">IF(#REF!="","",SUM(DA129:INDEX(DA129:DA335,MATCH(TRUE,INDEX(DA129:DA335="",0),0))))</f>
        <v>#REF!</v>
      </c>
      <c r="DC129" t="e">
        <f t="shared" si="46"/>
        <v>#REF!</v>
      </c>
      <c r="DD129" t="str">
        <f t="array" ref="DD129">IFERROR(INDEX($DC$2:$DC$208,SMALL(IF(1-($DC$2:$DC$208=""),IF(1-(#REF!:#REF!&lt;&gt;""),ROW($DC$2:$DC$208)-ROW($DC$2)+1)), ROWS(#REF!:#REF!))),"")</f>
        <v/>
      </c>
      <c r="DE129" t="e">
        <f>IF(#REF!="","",SUM(#REF!))</f>
        <v>#REF!</v>
      </c>
      <c r="DF129" t="e">
        <f t="array" ref="DF129">IF(#REF!="","",SUM(DE129:INDEX(DE129:DE335,MATCH(TRUE,INDEX(DE129:DE335="",0),0))))</f>
        <v>#REF!</v>
      </c>
      <c r="DG129" t="e">
        <f t="shared" si="47"/>
        <v>#REF!</v>
      </c>
      <c r="DH129" t="str">
        <f t="array" ref="DH129">IFERROR(INDEX($DG$2:$DG$208,SMALL(IF(1-($DG$2:$DG$208=""),IF(1-(#REF!:#REF!&lt;&gt;""),ROW($DG$2:$DG$208)-ROW($DG$2)+1)), ROWS(#REF!:#REF!))),"")</f>
        <v/>
      </c>
      <c r="DI129" t="e">
        <f>IF(#REF!="","",SUM(#REF!))</f>
        <v>#REF!</v>
      </c>
      <c r="DJ129" t="e">
        <f t="array" ref="DJ129">IF(#REF!="","",SUM(DI129:INDEX(DI129:DI335,MATCH(TRUE,INDEX(DI129:DI335="",0),0))))</f>
        <v>#REF!</v>
      </c>
      <c r="DK129" t="e">
        <f t="shared" si="48"/>
        <v>#REF!</v>
      </c>
      <c r="DL129" t="str">
        <f t="array" ref="DL129">IFERROR(INDEX($DK$2:$DK$208,SMALL(IF(1-($DK$2:$DK$208=""),IF(1-(#REF!:#REF!&lt;&gt;""),ROW($DK$2:$DK$208)-ROW($DK$2)+1)), ROWS(#REF!:#REF!))),"")</f>
        <v/>
      </c>
      <c r="DM129" t="e">
        <f>IF(#REF!="","",SUM(#REF!))</f>
        <v>#REF!</v>
      </c>
      <c r="DN129" t="e">
        <f t="array" ref="DN129">IF(#REF!="","",SUM(DM129:INDEX(DM129:DM335,MATCH(TRUE,INDEX(DM129:DM335="",0),0))))</f>
        <v>#REF!</v>
      </c>
      <c r="DO129" t="e">
        <f t="shared" si="49"/>
        <v>#REF!</v>
      </c>
      <c r="DP129" t="str">
        <f t="array" ref="DP129">IFERROR(INDEX($DO$2:$DO$208,SMALL(IF(1-($DO$2:$DO$208=""),IF(1-(#REF!:#REF!&lt;&gt;""),ROW($DO$2:$DO$208)-ROW($DO$2)+1)), ROWS(#REF!:#REF!))),"")</f>
        <v/>
      </c>
      <c r="DQ129" t="e">
        <f>IF(#REF!="","",SUM(#REF!))</f>
        <v>#REF!</v>
      </c>
      <c r="DR129" t="e">
        <f t="array" ref="DR129">IF(#REF!="","",SUM(DQ129:INDEX(DQ129:DQ335,MATCH(TRUE,INDEX(DQ129:DQ335="",0),0))))</f>
        <v>#REF!</v>
      </c>
      <c r="DS129" t="e">
        <f t="shared" si="50"/>
        <v>#REF!</v>
      </c>
      <c r="DT129" t="str">
        <f t="array" ref="DT129">IFERROR(INDEX($DS$2:$DS$208,SMALL(IF(1-($DS$2:$DS$208=""),IF(1-(#REF!:#REF!&lt;&gt;""),ROW($DS$2:$DS$208)-ROW($DS$2)+1)), ROWS(#REF!:#REF!))),"")</f>
        <v/>
      </c>
      <c r="DU129" t="e">
        <f>IF(#REF!="","",SUM(#REF!))</f>
        <v>#REF!</v>
      </c>
      <c r="DV129" t="e">
        <f t="array" ref="DV129">IF(#REF!="","",SUM(DU129:INDEX(DU129:DU335,MATCH(TRUE,INDEX(DU129:DU335="",0),0))))</f>
        <v>#REF!</v>
      </c>
      <c r="DW129" t="e">
        <f t="shared" si="51"/>
        <v>#REF!</v>
      </c>
      <c r="DX129" t="str">
        <f t="array" ref="DX129">IFERROR(INDEX($DW$2:$DW$208,SMALL(IF(1-($DW$2:$DW$208=""),IF(1-(#REF!:#REF!&lt;&gt;""),ROW($DW$2:$DW$208)-ROW($DW$2)+1)), ROWS(#REF!:#REF!))),"")</f>
        <v/>
      </c>
      <c r="DY129" t="e">
        <f>IF(#REF!="","",SUM(#REF!))</f>
        <v>#REF!</v>
      </c>
      <c r="DZ129" t="e">
        <f t="array" ref="DZ129">IF(#REF!="","",SUM(DY129:INDEX(DY129:DY335,MATCH(TRUE,INDEX(DY129:DY335="",0),0))))</f>
        <v>#REF!</v>
      </c>
      <c r="EA129" t="e">
        <f t="shared" si="52"/>
        <v>#REF!</v>
      </c>
      <c r="EB129" t="str">
        <f t="array" ref="EB129">IFERROR(INDEX($EA$2:$EA$208,SMALL(IF(1-($EA$2:$EA$208=""),IF(1-(#REF!:#REF!&lt;&gt;""),ROW($EA$2:$EA$208)-ROW($EA$2)+1)), ROWS(#REF!:#REF!))),"")</f>
        <v/>
      </c>
      <c r="EC129" t="e">
        <f>IF(#REF!="","",SUM(#REF!))</f>
        <v>#REF!</v>
      </c>
      <c r="ED129" t="e">
        <f t="array" ref="ED129">IF(#REF!="","",SUM(EC129:INDEX(EC129:EC335,MATCH(TRUE,INDEX(EC129:EC335="",0),0))))</f>
        <v>#REF!</v>
      </c>
      <c r="EE129" t="e">
        <f t="shared" si="53"/>
        <v>#REF!</v>
      </c>
      <c r="EF129" t="str">
        <f t="array" ref="EF129">IFERROR(INDEX($EE$2:$EE$208,SMALL(IF(1-($EE$2:$EE$208=""),IF(1-(#REF!:#REF!&lt;&gt;""),ROW($EE$2:$EE$208)-ROW($EE$2)+1)), ROWS(#REF!:#REF!))),"")</f>
        <v/>
      </c>
      <c r="EG129" t="e">
        <f>IF(#REF!="","",SUM(#REF!))</f>
        <v>#REF!</v>
      </c>
      <c r="EH129" t="e">
        <f t="array" ref="EH129">IF(#REF!="","",SUM(EG129:INDEX(EG129:EG335,MATCH(TRUE,INDEX(EG129:EG335="",0),0))))</f>
        <v>#REF!</v>
      </c>
      <c r="EI129" t="e">
        <f t="shared" si="54"/>
        <v>#REF!</v>
      </c>
      <c r="EJ129" t="str">
        <f t="array" ref="EJ129">IFERROR(INDEX($EI$2:$EI$208,SMALL(IF(1-($EI$2:$EI$208=""),IF(1-(#REF!:#REF!&lt;&gt;""),ROW($EI$2:$EI$208)-ROW($EI$2)+1)), ROWS(#REF!:#REF!))),"")</f>
        <v/>
      </c>
      <c r="EK129" t="e">
        <f>IF(#REF!="","",SUM(#REF!))</f>
        <v>#REF!</v>
      </c>
      <c r="EL129" t="e">
        <f t="array" ref="EL129">IF(#REF!="","",SUM(EK129:INDEX(EK129:EK335,MATCH(TRUE,INDEX(EK129:EK335="",0),0))))</f>
        <v>#REF!</v>
      </c>
      <c r="EM129" t="e">
        <f t="shared" si="55"/>
        <v>#REF!</v>
      </c>
      <c r="EN129" t="str">
        <f t="array" ref="EN129">IFERROR(INDEX($EM$2:$EM$208,SMALL(IF(1-($EM$2:$EM$208=""),IF(1-(#REF!:#REF!&lt;&gt;""),ROW($EM$2:$EM$208)-ROW($EM$2)+1)), ROWS(#REF!:#REF!))),"")</f>
        <v/>
      </c>
      <c r="EO129" t="e">
        <f>IF(#REF!="","",SUM(#REF!))</f>
        <v>#REF!</v>
      </c>
      <c r="EP129" t="e">
        <f t="array" ref="EP129">IF(#REF!="","",SUM(EO129:INDEX(EO129:EO335,MATCH(TRUE,INDEX(EO129:EO335="",0),0))))</f>
        <v>#REF!</v>
      </c>
      <c r="EQ129" t="e">
        <f t="shared" si="56"/>
        <v>#REF!</v>
      </c>
      <c r="ER129" t="str">
        <f t="array" ref="ER129">IFERROR(INDEX($EQ$2:$EQ$208,SMALL(IF(1-($EQ$2:$EQ$208=""),IF(1-(#REF!:#REF!&lt;&gt;""),ROW($EQ$2:$EQ$208)-ROW($EQ$2)+1)), ROWS(#REF!:#REF!))),"")</f>
        <v/>
      </c>
      <c r="ES129" t="e">
        <f>IF(#REF!="","",SUM(#REF!))</f>
        <v>#REF!</v>
      </c>
      <c r="ET129" t="e">
        <f t="array" ref="ET129">IF(#REF!="","",SUM(ES129:INDEX(ES129:ES335,MATCH(TRUE,INDEX(ES129:ES335="",0),0))))</f>
        <v>#REF!</v>
      </c>
      <c r="EU129" t="e">
        <f t="shared" si="57"/>
        <v>#REF!</v>
      </c>
      <c r="EV129" t="str">
        <f t="array" ref="EV129">IFERROR(INDEX($EU$2:$EU$208,SMALL(IF(1-($EU$2:$EU$208=""),IF(1-(#REF!:#REF!&lt;&gt;""),ROW($EU$2:$EU$208)-ROW($EU$2)+1)), ROWS(#REF!:#REF!))),"")</f>
        <v/>
      </c>
      <c r="EW129" t="e">
        <f>IF(#REF!="","",SUM(#REF!))</f>
        <v>#REF!</v>
      </c>
      <c r="EX129" t="e">
        <f t="array" ref="EX129">IF(#REF!="","",SUM(EW129:INDEX(EW129:EW335,MATCH(TRUE,INDEX(EW129:EW335="",0),0))))</f>
        <v>#REF!</v>
      </c>
      <c r="EY129" t="e">
        <f t="shared" si="58"/>
        <v>#REF!</v>
      </c>
      <c r="EZ129" t="str">
        <f t="array" ref="EZ129">IFERROR(INDEX($EY$2:$EY$208,SMALL(IF(1-($EY$2:$EY$208=""),IF(1-(#REF!:#REF!&lt;&gt;""),ROW($EY$2:$EY$208)-ROW($EY$2)+1)), ROWS(#REF!:#REF!))),"")</f>
        <v/>
      </c>
      <c r="FA129" t="e">
        <f>IF(#REF!="","",SUM(#REF!))</f>
        <v>#REF!</v>
      </c>
      <c r="FB129" t="e">
        <f t="array" ref="FB129">IF(#REF!="","",SUM(FA129:INDEX(FA129:FA335,MATCH(TRUE,INDEX(FA129:FA335="",0),0))))</f>
        <v>#REF!</v>
      </c>
      <c r="FC129" t="e">
        <f t="shared" si="59"/>
        <v>#REF!</v>
      </c>
      <c r="FD129" t="str">
        <f t="array" ref="FD129">IFERROR(INDEX($FC$2:$FC$208,SMALL(IF(1-($FC$2:$FC$208=""),IF(1-(#REF!:#REF!&lt;&gt;""),ROW($FC$2:$FC$208)-ROW($FC$2)+1)), ROWS(#REF!:#REF!))),"")</f>
        <v/>
      </c>
    </row>
    <row r="130" spans="1:160" x14ac:dyDescent="0.25">
      <c r="A130" t="e">
        <f>IF(#REF!="","",SUM(#REF!))</f>
        <v>#REF!</v>
      </c>
      <c r="B130" t="e">
        <f t="array" ref="B130">IF(#REF!="","",SUM($A130:INDEX(A130:$A$208,MATCH(TRUE,INDEX($A130:$A$208="",0),0))))</f>
        <v>#REF!</v>
      </c>
      <c r="C130" t="e">
        <f t="shared" si="60"/>
        <v>#REF!</v>
      </c>
      <c r="E130" t="e">
        <f>IF(#REF!="","",SUM(#REF!))</f>
        <v>#REF!</v>
      </c>
      <c r="F130" t="e">
        <f t="array" ref="F130">IF(#REF!="","",SUM($E130:INDEX(E130:$E$208,MATCH(TRUE,INDEX($E130:$E$208="",0),0))))</f>
        <v>#REF!</v>
      </c>
      <c r="G130" t="e">
        <f t="shared" si="61"/>
        <v>#REF!</v>
      </c>
      <c r="I130" t="e">
        <f>IF(#REF!="","",SUM(#REF!))</f>
        <v>#REF!</v>
      </c>
      <c r="J130" t="e">
        <f t="array" ref="J130">IF(#REF!="","",SUM(I130:INDEX(I130:I336,MATCH(TRUE,INDEX(I130:I336="",0),0))))</f>
        <v>#REF!</v>
      </c>
      <c r="K130" t="e">
        <f t="shared" si="62"/>
        <v>#REF!</v>
      </c>
      <c r="M130" t="e">
        <f>IF(#REF!="","",SUM(#REF!))</f>
        <v>#REF!</v>
      </c>
      <c r="N130" t="e">
        <f t="array" ref="N130">IF(#REF!="","",SUM(M130:INDEX(M130:M336,MATCH(TRUE,INDEX(M130:M336="",0),0))))</f>
        <v>#REF!</v>
      </c>
      <c r="O130" t="e">
        <f t="shared" si="63"/>
        <v>#REF!</v>
      </c>
      <c r="Q130" t="e">
        <f>IF(#REF!="","",SUM(#REF!))</f>
        <v>#REF!</v>
      </c>
      <c r="R130" t="e">
        <f t="array" ref="R130">IF(#REF!="","",SUM(Q130:INDEX(Q130:Q336,MATCH(TRUE,INDEX(Q130:Q336="",0),0))))</f>
        <v>#REF!</v>
      </c>
      <c r="S130" t="e">
        <f t="shared" si="64"/>
        <v>#REF!</v>
      </c>
      <c r="U130" t="e">
        <f>IF(#REF!="","",SUM(#REF!))</f>
        <v>#REF!</v>
      </c>
      <c r="V130" t="e">
        <f t="array" ref="V130">IF(#REF!="","",SUM(U130:INDEX(U130:U336,MATCH(TRUE,INDEX(U130:U336="",0),0))))</f>
        <v>#REF!</v>
      </c>
      <c r="W130" t="e">
        <f t="shared" si="65"/>
        <v>#REF!</v>
      </c>
      <c r="Y130" t="e">
        <f>IF(#REF!="","",SUM(#REF!))</f>
        <v>#REF!</v>
      </c>
      <c r="Z130" t="e">
        <f t="array" ref="Z130">IF(#REF!="","",SUM(Y130:INDEX(Y130:Y336,MATCH(TRUE,INDEX(Y130:Y336="",0),0))))</f>
        <v>#REF!</v>
      </c>
      <c r="AA130" t="e">
        <f t="shared" si="66"/>
        <v>#REF!</v>
      </c>
      <c r="AC130" t="e">
        <f>IF(#REF!="","",SUM(#REF!))</f>
        <v>#REF!</v>
      </c>
      <c r="AD130" t="e">
        <f t="array" ref="AD130">IF(#REF!="","",SUM(AC130:INDEX(AC130:AC336,MATCH(TRUE,INDEX(AC130:AC336="",0),0))))</f>
        <v>#REF!</v>
      </c>
      <c r="AE130" t="e">
        <f t="shared" si="67"/>
        <v>#REF!</v>
      </c>
      <c r="AG130" t="e">
        <f>IF(#REF!="","",SUM(#REF!))</f>
        <v>#REF!</v>
      </c>
      <c r="AH130" t="e">
        <f t="array" ref="AH130">IF(#REF!="","",SUM(AG130:INDEX(AG130:AG336,MATCH(TRUE,INDEX(AG130:AG336="",0),0))))</f>
        <v>#REF!</v>
      </c>
      <c r="AI130" t="e">
        <f t="shared" si="68"/>
        <v>#REF!</v>
      </c>
      <c r="AK130" t="e">
        <f>IF(#REF!="","",SUM(#REF!))</f>
        <v>#REF!</v>
      </c>
      <c r="AL130" t="e">
        <f t="array" ref="AL130">IF(#REF!="","",SUM(AK130:INDEX(AK130:AK336,MATCH(TRUE,INDEX(AK130:AK336="",0),0))))</f>
        <v>#REF!</v>
      </c>
      <c r="AM130" t="e">
        <f t="shared" si="69"/>
        <v>#REF!</v>
      </c>
      <c r="AO130" t="e">
        <f>IF(#REF!="","",SUM(#REF!))</f>
        <v>#REF!</v>
      </c>
      <c r="AP130" t="e">
        <f t="array" ref="AP130">IF(#REF!="","",SUM(AO130:INDEX(AO130:AO336,MATCH(TRUE,INDEX(AO130:AO336="",0),0))))</f>
        <v>#REF!</v>
      </c>
      <c r="AQ130" t="e">
        <f t="shared" si="70"/>
        <v>#REF!</v>
      </c>
      <c r="AS130" t="e">
        <f>IF(#REF!="","",SUM(#REF!))</f>
        <v>#REF!</v>
      </c>
      <c r="AT130" t="e">
        <f t="array" ref="AT130">IF(#REF!="","",SUM(AS130:INDEX(AS130:AS336,MATCH(TRUE,INDEX(AS130:AS336="",0),0))))</f>
        <v>#REF!</v>
      </c>
      <c r="AU130" t="e">
        <f t="shared" si="71"/>
        <v>#REF!</v>
      </c>
      <c r="AW130" t="e">
        <f>IF(#REF!="","",SUM(#REF!))</f>
        <v>#REF!</v>
      </c>
      <c r="AX130" t="e">
        <f t="array" ref="AX130">IF(#REF!="","",SUM(AW130:INDEX(AW130:AW336,MATCH(TRUE,INDEX(AW130:AW336="",0),0))))</f>
        <v>#REF!</v>
      </c>
      <c r="AY130" t="e">
        <f t="shared" si="72"/>
        <v>#REF!</v>
      </c>
      <c r="BA130" t="e">
        <f>IF(#REF!="","",SUM(#REF!))</f>
        <v>#REF!</v>
      </c>
      <c r="BB130" t="e">
        <f t="array" ref="BB130">IF(#REF!="","",SUM(BA130:INDEX(BA130:BA336,MATCH(TRUE,INDEX(BA130:BA336="",0),0))))</f>
        <v>#REF!</v>
      </c>
      <c r="BC130" t="e">
        <f t="shared" si="73"/>
        <v>#REF!</v>
      </c>
      <c r="BE130" t="e">
        <f>IF(#REF!="","",SUM(#REF!))</f>
        <v>#REF!</v>
      </c>
      <c r="BF130" t="e">
        <f t="array" ref="BF130">IF(#REF!="","",SUM(BE130:INDEX(BE130:BE336,MATCH(TRUE,INDEX(BE130:BE336="",0),0))))</f>
        <v>#REF!</v>
      </c>
      <c r="BG130" t="e">
        <f t="shared" si="74"/>
        <v>#REF!</v>
      </c>
      <c r="BI130" t="e">
        <f>IF(#REF!="","",SUM(#REF!))</f>
        <v>#REF!</v>
      </c>
      <c r="BJ130" t="e">
        <f t="array" ref="BJ130">IF(#REF!="","",SUM(BI130:INDEX(BI130:BI336,MATCH(TRUE,INDEX(BI130:BI336="",0),0))))</f>
        <v>#REF!</v>
      </c>
      <c r="BK130" t="e">
        <f t="shared" si="75"/>
        <v>#REF!</v>
      </c>
      <c r="BM130" t="e">
        <f>IF(#REF!="","",SUM(#REF!))</f>
        <v>#REF!</v>
      </c>
      <c r="BN130" t="e">
        <f t="array" ref="BN130">IF(#REF!="","",SUM(BM130:INDEX(BM130:BM336,MATCH(TRUE,INDEX(BM130:BM336="",0),0))))</f>
        <v>#REF!</v>
      </c>
      <c r="BO130" t="e">
        <f t="shared" si="76"/>
        <v>#REF!</v>
      </c>
      <c r="BQ130" t="e">
        <f>IF(#REF!="","",SUM(#REF!))</f>
        <v>#REF!</v>
      </c>
      <c r="BR130" t="e">
        <f t="array" ref="BR130">IF(#REF!="","",SUM(BQ130:INDEX(BQ130:BQ336,MATCH(TRUE,INDEX(BQ130:BQ336="",0),0))))</f>
        <v>#REF!</v>
      </c>
      <c r="BS130" t="e">
        <f t="shared" si="77"/>
        <v>#REF!</v>
      </c>
      <c r="BU130" t="e">
        <f>IF(#REF!="","",SUM(#REF!))</f>
        <v>#REF!</v>
      </c>
      <c r="BV130" t="e">
        <f t="array" ref="BV130">IF(#REF!="","",SUM(BU130:INDEX(BU130:BU336,MATCH(TRUE,INDEX(BU130:BU336="",0),0))))</f>
        <v>#REF!</v>
      </c>
      <c r="BW130" t="e">
        <f t="shared" si="78"/>
        <v>#REF!</v>
      </c>
      <c r="BY130" t="e">
        <f>IF(#REF!="","",SUM(#REF!))</f>
        <v>#REF!</v>
      </c>
      <c r="BZ130" t="e">
        <f t="array" ref="BZ130">IF(#REF!="","",SUM(BY130:INDEX(BY130:BY336,MATCH(TRUE,INDEX(BY130:BY336="",0),0))))</f>
        <v>#REF!</v>
      </c>
      <c r="CA130" t="e">
        <f t="shared" si="79"/>
        <v>#REF!</v>
      </c>
      <c r="CC130" t="e">
        <f>IF(#REF!="","",SUM(#REF!))</f>
        <v>#REF!</v>
      </c>
      <c r="CD130" t="e">
        <f t="array" ref="CD130">IF(#REF!="","",SUM(CC130:INDEX(CC130:CC336,MATCH(TRUE,INDEX(CC130:CC336="",0),0))))</f>
        <v>#REF!</v>
      </c>
      <c r="CE130" t="e">
        <f t="shared" ref="CE130:CE193" si="80">IF(CD130&gt;0,CD130,"")</f>
        <v>#REF!</v>
      </c>
      <c r="CF130" t="str">
        <f t="array" ref="CF130">IFERROR(INDEX($CE$2:$CE$208,SMALL(IF(1-($CE$2:$CE$208=""),IF(1-(#REF!:#REF!&lt;&gt;""),ROW($CE$2:$CE$208)-ROW($CE$2)+1)), ROWS(#REF!:#REF!))),"")</f>
        <v/>
      </c>
      <c r="CG130" t="e">
        <f>IF(#REF!="","",SUM(#REF!))</f>
        <v>#REF!</v>
      </c>
      <c r="CH130" t="e">
        <f t="array" ref="CH130">IF(#REF!="","",SUM(CG130:INDEX(CG130:CG336,MATCH(TRUE,INDEX(CG130:CG336="",0),0))))</f>
        <v>#REF!</v>
      </c>
      <c r="CI130" t="e">
        <f t="shared" ref="CI130:CI193" si="81">IF(CH130&gt;0,CH130,"")</f>
        <v>#REF!</v>
      </c>
      <c r="CJ130" t="str">
        <f t="array" ref="CJ130">IFERROR(INDEX($CI$2:$CI$208,SMALL(IF(1-($CI$2:$CI$208=""),IF(1-(#REF!:#REF!&lt;&gt;""),ROW($CI$2:$CI$208)-ROW($CI$2)+1)), ROWS(#REF!:#REF!))),"")</f>
        <v/>
      </c>
      <c r="CK130" t="e">
        <f>IF(#REF!="","",SUM(#REF!))</f>
        <v>#REF!</v>
      </c>
      <c r="CL130" t="e">
        <f t="array" ref="CL130">IF(#REF!="","",SUM(CK130:INDEX(CK130:CK336,MATCH(TRUE,INDEX(CK130:CK336="",0),0))))</f>
        <v>#REF!</v>
      </c>
      <c r="CM130" t="e">
        <f t="shared" ref="CM130:CM193" si="82">IF(CL130&gt;0,CL130,"")</f>
        <v>#REF!</v>
      </c>
      <c r="CN130" t="str">
        <f t="array" ref="CN130">IFERROR(INDEX($CM$2:$CM$208,SMALL(IF(1-($CM$2:$CM$208=""),IF(1-(#REF!:#REF!&lt;&gt;""),ROW($CM$2:$CM$208)-ROW($CM$2)+1)), ROWS(#REF!:#REF!))),"")</f>
        <v/>
      </c>
      <c r="CO130" t="e">
        <f>IF(#REF!="","",SUM(#REF!))</f>
        <v>#REF!</v>
      </c>
      <c r="CP130" t="e">
        <f t="array" ref="CP130">IF(#REF!="","",SUM(CO130:INDEX(CO130:CO336,MATCH(TRUE,INDEX(CO130:CO336="",0),0))))</f>
        <v>#REF!</v>
      </c>
      <c r="CQ130" t="e">
        <f t="shared" ref="CQ130:CQ193" si="83">IF(CP130&gt;0,CP130,"")</f>
        <v>#REF!</v>
      </c>
      <c r="CR130" t="str">
        <f t="array" ref="CR130">IFERROR(INDEX($CQ$2:$CQ$208,SMALL(IF(1-($CQ$2:$CQ$208=""),IF(1-(#REF!:#REF!&lt;&gt;""),ROW($CQ$2:$CQ$208)-ROW($CQ$2)+1)), ROWS(#REF!:#REF!))),"")</f>
        <v/>
      </c>
      <c r="CS130" t="e">
        <f>IF(#REF!="","",SUM(#REF!))</f>
        <v>#REF!</v>
      </c>
      <c r="CT130" t="e">
        <f t="array" ref="CT130">IF(#REF!="","",SUM(CS130:INDEX(CS130:CS336,MATCH(TRUE,INDEX(CS130:CS336="",0),0))))</f>
        <v>#REF!</v>
      </c>
      <c r="CU130" t="e">
        <f t="shared" ref="CU130:CU193" si="84">IF(CT130&gt;0,CT130,"")</f>
        <v>#REF!</v>
      </c>
      <c r="CV130" t="str">
        <f t="array" ref="CV130">IFERROR(INDEX($CU$2:$CU$208,SMALL(IF(1-($CU$2:$CU$208=""),IF(1-(#REF!:#REF!&lt;&gt;""),ROW($CU$2:$CU$208)-ROW($CU$2)+1)), ROWS(#REF!:#REF!))),"")</f>
        <v/>
      </c>
      <c r="CW130" t="e">
        <f>IF(#REF!="","",SUM(#REF!))</f>
        <v>#REF!</v>
      </c>
      <c r="CX130" t="e">
        <f t="array" ref="CX130">IF(#REF!="","",SUM(CW130:INDEX(CW130:CW336,MATCH(TRUE,INDEX(CW130:CW336="",0),0))))</f>
        <v>#REF!</v>
      </c>
      <c r="CY130" t="e">
        <f t="shared" ref="CY130:CY193" si="85">IF(CX130&gt;0,CX130,"")</f>
        <v>#REF!</v>
      </c>
      <c r="CZ130" t="str">
        <f t="array" ref="CZ130">IFERROR(INDEX($CY$2:$CY$208,SMALL(IF(1-($CY$2:$CY$208=""),IF(1-(#REF!:#REF!&lt;&gt;""),ROW($CY$2:$CY$208)-ROW($CY$2)+1)), ROWS(#REF!:#REF!))),"")</f>
        <v/>
      </c>
      <c r="DA130" t="e">
        <f>IF(#REF!="","",SUM(#REF!))</f>
        <v>#REF!</v>
      </c>
      <c r="DB130" t="e">
        <f t="array" ref="DB130">IF(#REF!="","",SUM(DA130:INDEX(DA130:DA336,MATCH(TRUE,INDEX(DA130:DA336="",0),0))))</f>
        <v>#REF!</v>
      </c>
      <c r="DC130" t="e">
        <f t="shared" ref="DC130:DC193" si="86">IF(DB130&gt;0,DB130,"")</f>
        <v>#REF!</v>
      </c>
      <c r="DD130" t="str">
        <f t="array" ref="DD130">IFERROR(INDEX($DC$2:$DC$208,SMALL(IF(1-($DC$2:$DC$208=""),IF(1-(#REF!:#REF!&lt;&gt;""),ROW($DC$2:$DC$208)-ROW($DC$2)+1)), ROWS(#REF!:#REF!))),"")</f>
        <v/>
      </c>
      <c r="DE130" t="e">
        <f>IF(#REF!="","",SUM(#REF!))</f>
        <v>#REF!</v>
      </c>
      <c r="DF130" t="e">
        <f t="array" ref="DF130">IF(#REF!="","",SUM(DE130:INDEX(DE130:DE336,MATCH(TRUE,INDEX(DE130:DE336="",0),0))))</f>
        <v>#REF!</v>
      </c>
      <c r="DG130" t="e">
        <f t="shared" ref="DG130:DG193" si="87">IF(DF130&gt;0,DF130,"")</f>
        <v>#REF!</v>
      </c>
      <c r="DH130" t="str">
        <f t="array" ref="DH130">IFERROR(INDEX($DG$2:$DG$208,SMALL(IF(1-($DG$2:$DG$208=""),IF(1-(#REF!:#REF!&lt;&gt;""),ROW($DG$2:$DG$208)-ROW($DG$2)+1)), ROWS(#REF!:#REF!))),"")</f>
        <v/>
      </c>
      <c r="DI130" t="e">
        <f>IF(#REF!="","",SUM(#REF!))</f>
        <v>#REF!</v>
      </c>
      <c r="DJ130" t="e">
        <f t="array" ref="DJ130">IF(#REF!="","",SUM(DI130:INDEX(DI130:DI336,MATCH(TRUE,INDEX(DI130:DI336="",0),0))))</f>
        <v>#REF!</v>
      </c>
      <c r="DK130" t="e">
        <f t="shared" ref="DK130:DK193" si="88">IF(DJ130&gt;0,DJ130,"")</f>
        <v>#REF!</v>
      </c>
      <c r="DL130" t="str">
        <f t="array" ref="DL130">IFERROR(INDEX($DK$2:$DK$208,SMALL(IF(1-($DK$2:$DK$208=""),IF(1-(#REF!:#REF!&lt;&gt;""),ROW($DK$2:$DK$208)-ROW($DK$2)+1)), ROWS(#REF!:#REF!))),"")</f>
        <v/>
      </c>
      <c r="DM130" t="e">
        <f>IF(#REF!="","",SUM(#REF!))</f>
        <v>#REF!</v>
      </c>
      <c r="DN130" t="e">
        <f t="array" ref="DN130">IF(#REF!="","",SUM(DM130:INDEX(DM130:DM336,MATCH(TRUE,INDEX(DM130:DM336="",0),0))))</f>
        <v>#REF!</v>
      </c>
      <c r="DO130" t="e">
        <f t="shared" ref="DO130:DO193" si="89">IF(DN130&gt;0,DN130,"")</f>
        <v>#REF!</v>
      </c>
      <c r="DP130" t="str">
        <f t="array" ref="DP130">IFERROR(INDEX($DO$2:$DO$208,SMALL(IF(1-($DO$2:$DO$208=""),IF(1-(#REF!:#REF!&lt;&gt;""),ROW($DO$2:$DO$208)-ROW($DO$2)+1)), ROWS(#REF!:#REF!))),"")</f>
        <v/>
      </c>
      <c r="DQ130" t="e">
        <f>IF(#REF!="","",SUM(#REF!))</f>
        <v>#REF!</v>
      </c>
      <c r="DR130" t="e">
        <f t="array" ref="DR130">IF(#REF!="","",SUM(DQ130:INDEX(DQ130:DQ336,MATCH(TRUE,INDEX(DQ130:DQ336="",0),0))))</f>
        <v>#REF!</v>
      </c>
      <c r="DS130" t="e">
        <f t="shared" ref="DS130:DS193" si="90">IF(DR130&gt;0,DR130,"")</f>
        <v>#REF!</v>
      </c>
      <c r="DT130" t="str">
        <f t="array" ref="DT130">IFERROR(INDEX($DS$2:$DS$208,SMALL(IF(1-($DS$2:$DS$208=""),IF(1-(#REF!:#REF!&lt;&gt;""),ROW($DS$2:$DS$208)-ROW($DS$2)+1)), ROWS(#REF!:#REF!))),"")</f>
        <v/>
      </c>
      <c r="DU130" t="e">
        <f>IF(#REF!="","",SUM(#REF!))</f>
        <v>#REF!</v>
      </c>
      <c r="DV130" t="e">
        <f t="array" ref="DV130">IF(#REF!="","",SUM(DU130:INDEX(DU130:DU336,MATCH(TRUE,INDEX(DU130:DU336="",0),0))))</f>
        <v>#REF!</v>
      </c>
      <c r="DW130" t="e">
        <f t="shared" ref="DW130:DW193" si="91">IF(DV130&gt;0,DV130,"")</f>
        <v>#REF!</v>
      </c>
      <c r="DX130" t="str">
        <f t="array" ref="DX130">IFERROR(INDEX($DW$2:$DW$208,SMALL(IF(1-($DW$2:$DW$208=""),IF(1-(#REF!:#REF!&lt;&gt;""),ROW($DW$2:$DW$208)-ROW($DW$2)+1)), ROWS(#REF!:#REF!))),"")</f>
        <v/>
      </c>
      <c r="DY130" t="e">
        <f>IF(#REF!="","",SUM(#REF!))</f>
        <v>#REF!</v>
      </c>
      <c r="DZ130" t="e">
        <f t="array" ref="DZ130">IF(#REF!="","",SUM(DY130:INDEX(DY130:DY336,MATCH(TRUE,INDEX(DY130:DY336="",0),0))))</f>
        <v>#REF!</v>
      </c>
      <c r="EA130" t="e">
        <f t="shared" ref="EA130:EA193" si="92">IF(DZ130&gt;0,DZ130,"")</f>
        <v>#REF!</v>
      </c>
      <c r="EB130" t="str">
        <f t="array" ref="EB130">IFERROR(INDEX($EA$2:$EA$208,SMALL(IF(1-($EA$2:$EA$208=""),IF(1-(#REF!:#REF!&lt;&gt;""),ROW($EA$2:$EA$208)-ROW($EA$2)+1)), ROWS(#REF!:#REF!))),"")</f>
        <v/>
      </c>
      <c r="EC130" t="e">
        <f>IF(#REF!="","",SUM(#REF!))</f>
        <v>#REF!</v>
      </c>
      <c r="ED130" t="e">
        <f t="array" ref="ED130">IF(#REF!="","",SUM(EC130:INDEX(EC130:EC336,MATCH(TRUE,INDEX(EC130:EC336="",0),0))))</f>
        <v>#REF!</v>
      </c>
      <c r="EE130" t="e">
        <f t="shared" ref="EE130:EE193" si="93">IF(ED130&gt;0,ED130,"")</f>
        <v>#REF!</v>
      </c>
      <c r="EF130" t="str">
        <f t="array" ref="EF130">IFERROR(INDEX($EE$2:$EE$208,SMALL(IF(1-($EE$2:$EE$208=""),IF(1-(#REF!:#REF!&lt;&gt;""),ROW($EE$2:$EE$208)-ROW($EE$2)+1)), ROWS(#REF!:#REF!))),"")</f>
        <v/>
      </c>
      <c r="EG130" t="e">
        <f>IF(#REF!="","",SUM(#REF!))</f>
        <v>#REF!</v>
      </c>
      <c r="EH130" t="e">
        <f t="array" ref="EH130">IF(#REF!="","",SUM(EG130:INDEX(EG130:EG336,MATCH(TRUE,INDEX(EG130:EG336="",0),0))))</f>
        <v>#REF!</v>
      </c>
      <c r="EI130" t="e">
        <f t="shared" ref="EI130:EI193" si="94">IF(EH130&gt;0,EH130,"")</f>
        <v>#REF!</v>
      </c>
      <c r="EJ130" t="str">
        <f t="array" ref="EJ130">IFERROR(INDEX($EI$2:$EI$208,SMALL(IF(1-($EI$2:$EI$208=""),IF(1-(#REF!:#REF!&lt;&gt;""),ROW($EI$2:$EI$208)-ROW($EI$2)+1)), ROWS(#REF!:#REF!))),"")</f>
        <v/>
      </c>
      <c r="EK130" t="e">
        <f>IF(#REF!="","",SUM(#REF!))</f>
        <v>#REF!</v>
      </c>
      <c r="EL130" t="e">
        <f t="array" ref="EL130">IF(#REF!="","",SUM(EK130:INDEX(EK130:EK336,MATCH(TRUE,INDEX(EK130:EK336="",0),0))))</f>
        <v>#REF!</v>
      </c>
      <c r="EM130" t="e">
        <f t="shared" ref="EM130:EM193" si="95">IF(EL130&gt;0,EL130,"")</f>
        <v>#REF!</v>
      </c>
      <c r="EN130" t="str">
        <f t="array" ref="EN130">IFERROR(INDEX($EM$2:$EM$208,SMALL(IF(1-($EM$2:$EM$208=""),IF(1-(#REF!:#REF!&lt;&gt;""),ROW($EM$2:$EM$208)-ROW($EM$2)+1)), ROWS(#REF!:#REF!))),"")</f>
        <v/>
      </c>
      <c r="EO130" t="e">
        <f>IF(#REF!="","",SUM(#REF!))</f>
        <v>#REF!</v>
      </c>
      <c r="EP130" t="e">
        <f t="array" ref="EP130">IF(#REF!="","",SUM(EO130:INDEX(EO130:EO336,MATCH(TRUE,INDEX(EO130:EO336="",0),0))))</f>
        <v>#REF!</v>
      </c>
      <c r="EQ130" t="e">
        <f t="shared" ref="EQ130:EQ193" si="96">IF(EP130&gt;0,EP130,"")</f>
        <v>#REF!</v>
      </c>
      <c r="ER130" t="str">
        <f t="array" ref="ER130">IFERROR(INDEX($EQ$2:$EQ$208,SMALL(IF(1-($EQ$2:$EQ$208=""),IF(1-(#REF!:#REF!&lt;&gt;""),ROW($EQ$2:$EQ$208)-ROW($EQ$2)+1)), ROWS(#REF!:#REF!))),"")</f>
        <v/>
      </c>
      <c r="ES130" t="e">
        <f>IF(#REF!="","",SUM(#REF!))</f>
        <v>#REF!</v>
      </c>
      <c r="ET130" t="e">
        <f t="array" ref="ET130">IF(#REF!="","",SUM(ES130:INDEX(ES130:ES336,MATCH(TRUE,INDEX(ES130:ES336="",0),0))))</f>
        <v>#REF!</v>
      </c>
      <c r="EU130" t="e">
        <f t="shared" ref="EU130:EU193" si="97">IF(ET130&gt;0,ET130,"")</f>
        <v>#REF!</v>
      </c>
      <c r="EV130" t="str">
        <f t="array" ref="EV130">IFERROR(INDEX($EU$2:$EU$208,SMALL(IF(1-($EU$2:$EU$208=""),IF(1-(#REF!:#REF!&lt;&gt;""),ROW($EU$2:$EU$208)-ROW($EU$2)+1)), ROWS(#REF!:#REF!))),"")</f>
        <v/>
      </c>
      <c r="EW130" t="e">
        <f>IF(#REF!="","",SUM(#REF!))</f>
        <v>#REF!</v>
      </c>
      <c r="EX130" t="e">
        <f t="array" ref="EX130">IF(#REF!="","",SUM(EW130:INDEX(EW130:EW336,MATCH(TRUE,INDEX(EW130:EW336="",0),0))))</f>
        <v>#REF!</v>
      </c>
      <c r="EY130" t="e">
        <f t="shared" ref="EY130:EY193" si="98">IF(EX130&gt;0,EX130,"")</f>
        <v>#REF!</v>
      </c>
      <c r="EZ130" t="str">
        <f t="array" ref="EZ130">IFERROR(INDEX($EY$2:$EY$208,SMALL(IF(1-($EY$2:$EY$208=""),IF(1-(#REF!:#REF!&lt;&gt;""),ROW($EY$2:$EY$208)-ROW($EY$2)+1)), ROWS(#REF!:#REF!))),"")</f>
        <v/>
      </c>
      <c r="FA130" t="e">
        <f>IF(#REF!="","",SUM(#REF!))</f>
        <v>#REF!</v>
      </c>
      <c r="FB130" t="e">
        <f t="array" ref="FB130">IF(#REF!="","",SUM(FA130:INDEX(FA130:FA336,MATCH(TRUE,INDEX(FA130:FA336="",0),0))))</f>
        <v>#REF!</v>
      </c>
      <c r="FC130" t="e">
        <f t="shared" ref="FC130:FC193" si="99">IF(FB130&gt;0,FB130,"")</f>
        <v>#REF!</v>
      </c>
      <c r="FD130" t="str">
        <f t="array" ref="FD130">IFERROR(INDEX($FC$2:$FC$208,SMALL(IF(1-($FC$2:$FC$208=""),IF(1-(#REF!:#REF!&lt;&gt;""),ROW($FC$2:$FC$208)-ROW($FC$2)+1)), ROWS(#REF!:#REF!))),"")</f>
        <v/>
      </c>
    </row>
    <row r="131" spans="1:160" x14ac:dyDescent="0.25">
      <c r="A131" t="e">
        <f>IF(#REF!="","",SUM(#REF!))</f>
        <v>#REF!</v>
      </c>
      <c r="B131" t="e">
        <f t="array" ref="B131">IF(#REF!="","",SUM($A131:INDEX(A131:$A$208,MATCH(TRUE,INDEX($A131:$A$208="",0),0))))</f>
        <v>#REF!</v>
      </c>
      <c r="C131" t="e">
        <f t="shared" ref="C131:C194" si="100">IF(B131&gt;0,B131,"")</f>
        <v>#REF!</v>
      </c>
      <c r="E131" t="e">
        <f>IF(#REF!="","",SUM(#REF!))</f>
        <v>#REF!</v>
      </c>
      <c r="F131" t="e">
        <f t="array" ref="F131">IF(#REF!="","",SUM($E131:INDEX(E131:$E$208,MATCH(TRUE,INDEX($E131:$E$208="",0),0))))</f>
        <v>#REF!</v>
      </c>
      <c r="G131" t="e">
        <f t="shared" ref="G131:G194" si="101">IF(F131&gt;0,F131,"")</f>
        <v>#REF!</v>
      </c>
      <c r="I131" t="e">
        <f>IF(#REF!="","",SUM(#REF!))</f>
        <v>#REF!</v>
      </c>
      <c r="J131" t="e">
        <f t="array" ref="J131">IF(#REF!="","",SUM(I131:INDEX(I131:I337,MATCH(TRUE,INDEX(I131:I337="",0),0))))</f>
        <v>#REF!</v>
      </c>
      <c r="K131" t="e">
        <f t="shared" ref="K131:K194" si="102">IF(J131&gt;0,J131,"")</f>
        <v>#REF!</v>
      </c>
      <c r="M131" t="e">
        <f>IF(#REF!="","",SUM(#REF!))</f>
        <v>#REF!</v>
      </c>
      <c r="N131" t="e">
        <f t="array" ref="N131">IF(#REF!="","",SUM(M131:INDEX(M131:M337,MATCH(TRUE,INDEX(M131:M337="",0),0))))</f>
        <v>#REF!</v>
      </c>
      <c r="O131" t="e">
        <f t="shared" ref="O131:O194" si="103">IF(N131&gt;0,N131,"")</f>
        <v>#REF!</v>
      </c>
      <c r="Q131" t="e">
        <f>IF(#REF!="","",SUM(#REF!))</f>
        <v>#REF!</v>
      </c>
      <c r="R131" t="e">
        <f t="array" ref="R131">IF(#REF!="","",SUM(Q131:INDEX(Q131:Q337,MATCH(TRUE,INDEX(Q131:Q337="",0),0))))</f>
        <v>#REF!</v>
      </c>
      <c r="S131" t="e">
        <f t="shared" ref="S131:S194" si="104">IF(R131&gt;0,R131,"")</f>
        <v>#REF!</v>
      </c>
      <c r="U131" t="e">
        <f>IF(#REF!="","",SUM(#REF!))</f>
        <v>#REF!</v>
      </c>
      <c r="V131" t="e">
        <f t="array" ref="V131">IF(#REF!="","",SUM(U131:INDEX(U131:U337,MATCH(TRUE,INDEX(U131:U337="",0),0))))</f>
        <v>#REF!</v>
      </c>
      <c r="W131" t="e">
        <f t="shared" ref="W131:W194" si="105">IF(V131&gt;0,V131,"")</f>
        <v>#REF!</v>
      </c>
      <c r="Y131" t="e">
        <f>IF(#REF!="","",SUM(#REF!))</f>
        <v>#REF!</v>
      </c>
      <c r="Z131" t="e">
        <f t="array" ref="Z131">IF(#REF!="","",SUM(Y131:INDEX(Y131:Y337,MATCH(TRUE,INDEX(Y131:Y337="",0),0))))</f>
        <v>#REF!</v>
      </c>
      <c r="AA131" t="e">
        <f t="shared" ref="AA131:AA194" si="106">IF(Z131&gt;0,Z131,"")</f>
        <v>#REF!</v>
      </c>
      <c r="AC131" t="e">
        <f>IF(#REF!="","",SUM(#REF!))</f>
        <v>#REF!</v>
      </c>
      <c r="AD131" t="e">
        <f t="array" ref="AD131">IF(#REF!="","",SUM(AC131:INDEX(AC131:AC337,MATCH(TRUE,INDEX(AC131:AC337="",0),0))))</f>
        <v>#REF!</v>
      </c>
      <c r="AE131" t="e">
        <f t="shared" ref="AE131:AE194" si="107">IF(AD131&gt;0,AD131,"")</f>
        <v>#REF!</v>
      </c>
      <c r="AG131" t="e">
        <f>IF(#REF!="","",SUM(#REF!))</f>
        <v>#REF!</v>
      </c>
      <c r="AH131" t="e">
        <f t="array" ref="AH131">IF(#REF!="","",SUM(AG131:INDEX(AG131:AG337,MATCH(TRUE,INDEX(AG131:AG337="",0),0))))</f>
        <v>#REF!</v>
      </c>
      <c r="AI131" t="e">
        <f t="shared" ref="AI131:AI194" si="108">IF(AH131&gt;0,AH131,"")</f>
        <v>#REF!</v>
      </c>
      <c r="AK131" t="e">
        <f>IF(#REF!="","",SUM(#REF!))</f>
        <v>#REF!</v>
      </c>
      <c r="AL131" t="e">
        <f t="array" ref="AL131">IF(#REF!="","",SUM(AK131:INDEX(AK131:AK337,MATCH(TRUE,INDEX(AK131:AK337="",0),0))))</f>
        <v>#REF!</v>
      </c>
      <c r="AM131" t="e">
        <f t="shared" ref="AM131:AM194" si="109">IF(AL131&gt;0,AL131,"")</f>
        <v>#REF!</v>
      </c>
      <c r="AO131" t="e">
        <f>IF(#REF!="","",SUM(#REF!))</f>
        <v>#REF!</v>
      </c>
      <c r="AP131" t="e">
        <f t="array" ref="AP131">IF(#REF!="","",SUM(AO131:INDEX(AO131:AO337,MATCH(TRUE,INDEX(AO131:AO337="",0),0))))</f>
        <v>#REF!</v>
      </c>
      <c r="AQ131" t="e">
        <f t="shared" ref="AQ131:AQ194" si="110">IF(AP131&gt;0,AP131,"")</f>
        <v>#REF!</v>
      </c>
      <c r="AS131" t="e">
        <f>IF(#REF!="","",SUM(#REF!))</f>
        <v>#REF!</v>
      </c>
      <c r="AT131" t="e">
        <f t="array" ref="AT131">IF(#REF!="","",SUM(AS131:INDEX(AS131:AS337,MATCH(TRUE,INDEX(AS131:AS337="",0),0))))</f>
        <v>#REF!</v>
      </c>
      <c r="AU131" t="e">
        <f t="shared" ref="AU131:AU194" si="111">IF(AT131&gt;0,AT131,"")</f>
        <v>#REF!</v>
      </c>
      <c r="AW131" t="e">
        <f>IF(#REF!="","",SUM(#REF!))</f>
        <v>#REF!</v>
      </c>
      <c r="AX131" t="e">
        <f t="array" ref="AX131">IF(#REF!="","",SUM(AW131:INDEX(AW131:AW337,MATCH(TRUE,INDEX(AW131:AW337="",0),0))))</f>
        <v>#REF!</v>
      </c>
      <c r="AY131" t="e">
        <f t="shared" ref="AY131:AY194" si="112">IF(AX131&gt;0,AX131,"")</f>
        <v>#REF!</v>
      </c>
      <c r="BA131" t="e">
        <f>IF(#REF!="","",SUM(#REF!))</f>
        <v>#REF!</v>
      </c>
      <c r="BB131" t="e">
        <f t="array" ref="BB131">IF(#REF!="","",SUM(BA131:INDEX(BA131:BA337,MATCH(TRUE,INDEX(BA131:BA337="",0),0))))</f>
        <v>#REF!</v>
      </c>
      <c r="BC131" t="e">
        <f t="shared" ref="BC131:BC194" si="113">IF(BB131&gt;0,BB131,"")</f>
        <v>#REF!</v>
      </c>
      <c r="BE131" t="e">
        <f>IF(#REF!="","",SUM(#REF!))</f>
        <v>#REF!</v>
      </c>
      <c r="BF131" t="e">
        <f t="array" ref="BF131">IF(#REF!="","",SUM(BE131:INDEX(BE131:BE337,MATCH(TRUE,INDEX(BE131:BE337="",0),0))))</f>
        <v>#REF!</v>
      </c>
      <c r="BG131" t="e">
        <f t="shared" ref="BG131:BG194" si="114">IF(BF131&gt;0,BF131,"")</f>
        <v>#REF!</v>
      </c>
      <c r="BI131" t="e">
        <f>IF(#REF!="","",SUM(#REF!))</f>
        <v>#REF!</v>
      </c>
      <c r="BJ131" t="e">
        <f t="array" ref="BJ131">IF(#REF!="","",SUM(BI131:INDEX(BI131:BI337,MATCH(TRUE,INDEX(BI131:BI337="",0),0))))</f>
        <v>#REF!</v>
      </c>
      <c r="BK131" t="e">
        <f t="shared" ref="BK131:BK194" si="115">IF(BJ131&gt;0,BJ131,"")</f>
        <v>#REF!</v>
      </c>
      <c r="BM131" t="e">
        <f>IF(#REF!="","",SUM(#REF!))</f>
        <v>#REF!</v>
      </c>
      <c r="BN131" t="e">
        <f t="array" ref="BN131">IF(#REF!="","",SUM(BM131:INDEX(BM131:BM337,MATCH(TRUE,INDEX(BM131:BM337="",0),0))))</f>
        <v>#REF!</v>
      </c>
      <c r="BO131" t="e">
        <f t="shared" ref="BO131:BO194" si="116">IF(BN131&gt;0,BN131,"")</f>
        <v>#REF!</v>
      </c>
      <c r="BQ131" t="e">
        <f>IF(#REF!="","",SUM(#REF!))</f>
        <v>#REF!</v>
      </c>
      <c r="BR131" t="e">
        <f t="array" ref="BR131">IF(#REF!="","",SUM(BQ131:INDEX(BQ131:BQ337,MATCH(TRUE,INDEX(BQ131:BQ337="",0),0))))</f>
        <v>#REF!</v>
      </c>
      <c r="BS131" t="e">
        <f t="shared" ref="BS131:BS194" si="117">IF(BR131&gt;0,BR131,"")</f>
        <v>#REF!</v>
      </c>
      <c r="BU131" t="e">
        <f>IF(#REF!="","",SUM(#REF!))</f>
        <v>#REF!</v>
      </c>
      <c r="BV131" t="e">
        <f t="array" ref="BV131">IF(#REF!="","",SUM(BU131:INDEX(BU131:BU337,MATCH(TRUE,INDEX(BU131:BU337="",0),0))))</f>
        <v>#REF!</v>
      </c>
      <c r="BW131" t="e">
        <f t="shared" ref="BW131:BW194" si="118">IF(BV131&gt;0,BV131,"")</f>
        <v>#REF!</v>
      </c>
      <c r="BY131" t="e">
        <f>IF(#REF!="","",SUM(#REF!))</f>
        <v>#REF!</v>
      </c>
      <c r="BZ131" t="e">
        <f t="array" ref="BZ131">IF(#REF!="","",SUM(BY131:INDEX(BY131:BY337,MATCH(TRUE,INDEX(BY131:BY337="",0),0))))</f>
        <v>#REF!</v>
      </c>
      <c r="CA131" t="e">
        <f t="shared" ref="CA131:CA194" si="119">IF(BZ131&gt;0,BZ131,"")</f>
        <v>#REF!</v>
      </c>
      <c r="CC131" t="e">
        <f>IF(#REF!="","",SUM(#REF!))</f>
        <v>#REF!</v>
      </c>
      <c r="CD131" t="e">
        <f t="array" ref="CD131">IF(#REF!="","",SUM(CC131:INDEX(CC131:CC337,MATCH(TRUE,INDEX(CC131:CC337="",0),0))))</f>
        <v>#REF!</v>
      </c>
      <c r="CE131" t="e">
        <f t="shared" si="80"/>
        <v>#REF!</v>
      </c>
      <c r="CF131" t="str">
        <f t="array" ref="CF131">IFERROR(INDEX($CE$2:$CE$208,SMALL(IF(1-($CE$2:$CE$208=""),IF(1-(#REF!:#REF!&lt;&gt;""),ROW($CE$2:$CE$208)-ROW($CE$2)+1)), ROWS(#REF!:#REF!))),"")</f>
        <v/>
      </c>
      <c r="CG131" t="e">
        <f>IF(#REF!="","",SUM(#REF!))</f>
        <v>#REF!</v>
      </c>
      <c r="CH131" t="e">
        <f t="array" ref="CH131">IF(#REF!="","",SUM(CG131:INDEX(CG131:CG337,MATCH(TRUE,INDEX(CG131:CG337="",0),0))))</f>
        <v>#REF!</v>
      </c>
      <c r="CI131" t="e">
        <f t="shared" si="81"/>
        <v>#REF!</v>
      </c>
      <c r="CJ131" t="str">
        <f t="array" ref="CJ131">IFERROR(INDEX($CI$2:$CI$208,SMALL(IF(1-($CI$2:$CI$208=""),IF(1-(#REF!:#REF!&lt;&gt;""),ROW($CI$2:$CI$208)-ROW($CI$2)+1)), ROWS(#REF!:#REF!))),"")</f>
        <v/>
      </c>
      <c r="CK131" t="e">
        <f>IF(#REF!="","",SUM(#REF!))</f>
        <v>#REF!</v>
      </c>
      <c r="CL131" t="e">
        <f t="array" ref="CL131">IF(#REF!="","",SUM(CK131:INDEX(CK131:CK337,MATCH(TRUE,INDEX(CK131:CK337="",0),0))))</f>
        <v>#REF!</v>
      </c>
      <c r="CM131" t="e">
        <f t="shared" si="82"/>
        <v>#REF!</v>
      </c>
      <c r="CN131" t="str">
        <f t="array" ref="CN131">IFERROR(INDEX($CM$2:$CM$208,SMALL(IF(1-($CM$2:$CM$208=""),IF(1-(#REF!:#REF!&lt;&gt;""),ROW($CM$2:$CM$208)-ROW($CM$2)+1)), ROWS(#REF!:#REF!))),"")</f>
        <v/>
      </c>
      <c r="CO131" t="e">
        <f>IF(#REF!="","",SUM(#REF!))</f>
        <v>#REF!</v>
      </c>
      <c r="CP131" t="e">
        <f t="array" ref="CP131">IF(#REF!="","",SUM(CO131:INDEX(CO131:CO337,MATCH(TRUE,INDEX(CO131:CO337="",0),0))))</f>
        <v>#REF!</v>
      </c>
      <c r="CQ131" t="e">
        <f t="shared" si="83"/>
        <v>#REF!</v>
      </c>
      <c r="CR131" t="str">
        <f t="array" ref="CR131">IFERROR(INDEX($CQ$2:$CQ$208,SMALL(IF(1-($CQ$2:$CQ$208=""),IF(1-(#REF!:#REF!&lt;&gt;""),ROW($CQ$2:$CQ$208)-ROW($CQ$2)+1)), ROWS(#REF!:#REF!))),"")</f>
        <v/>
      </c>
      <c r="CS131" t="e">
        <f>IF(#REF!="","",SUM(#REF!))</f>
        <v>#REF!</v>
      </c>
      <c r="CT131" t="e">
        <f t="array" ref="CT131">IF(#REF!="","",SUM(CS131:INDEX(CS131:CS337,MATCH(TRUE,INDEX(CS131:CS337="",0),0))))</f>
        <v>#REF!</v>
      </c>
      <c r="CU131" t="e">
        <f t="shared" si="84"/>
        <v>#REF!</v>
      </c>
      <c r="CV131" t="str">
        <f t="array" ref="CV131">IFERROR(INDEX($CU$2:$CU$208,SMALL(IF(1-($CU$2:$CU$208=""),IF(1-(#REF!:#REF!&lt;&gt;""),ROW($CU$2:$CU$208)-ROW($CU$2)+1)), ROWS(#REF!:#REF!))),"")</f>
        <v/>
      </c>
      <c r="CW131" t="e">
        <f>IF(#REF!="","",SUM(#REF!))</f>
        <v>#REF!</v>
      </c>
      <c r="CX131" t="e">
        <f t="array" ref="CX131">IF(#REF!="","",SUM(CW131:INDEX(CW131:CW337,MATCH(TRUE,INDEX(CW131:CW337="",0),0))))</f>
        <v>#REF!</v>
      </c>
      <c r="CY131" t="e">
        <f t="shared" si="85"/>
        <v>#REF!</v>
      </c>
      <c r="CZ131" t="str">
        <f t="array" ref="CZ131">IFERROR(INDEX($CY$2:$CY$208,SMALL(IF(1-($CY$2:$CY$208=""),IF(1-(#REF!:#REF!&lt;&gt;""),ROW($CY$2:$CY$208)-ROW($CY$2)+1)), ROWS(#REF!:#REF!))),"")</f>
        <v/>
      </c>
      <c r="DA131" t="e">
        <f>IF(#REF!="","",SUM(#REF!))</f>
        <v>#REF!</v>
      </c>
      <c r="DB131" t="e">
        <f t="array" ref="DB131">IF(#REF!="","",SUM(DA131:INDEX(DA131:DA337,MATCH(TRUE,INDEX(DA131:DA337="",0),0))))</f>
        <v>#REF!</v>
      </c>
      <c r="DC131" t="e">
        <f t="shared" si="86"/>
        <v>#REF!</v>
      </c>
      <c r="DD131" t="str">
        <f t="array" ref="DD131">IFERROR(INDEX($DC$2:$DC$208,SMALL(IF(1-($DC$2:$DC$208=""),IF(1-(#REF!:#REF!&lt;&gt;""),ROW($DC$2:$DC$208)-ROW($DC$2)+1)), ROWS(#REF!:#REF!))),"")</f>
        <v/>
      </c>
      <c r="DE131" t="e">
        <f>IF(#REF!="","",SUM(#REF!))</f>
        <v>#REF!</v>
      </c>
      <c r="DF131" t="e">
        <f t="array" ref="DF131">IF(#REF!="","",SUM(DE131:INDEX(DE131:DE337,MATCH(TRUE,INDEX(DE131:DE337="",0),0))))</f>
        <v>#REF!</v>
      </c>
      <c r="DG131" t="e">
        <f t="shared" si="87"/>
        <v>#REF!</v>
      </c>
      <c r="DH131" t="str">
        <f t="array" ref="DH131">IFERROR(INDEX($DG$2:$DG$208,SMALL(IF(1-($DG$2:$DG$208=""),IF(1-(#REF!:#REF!&lt;&gt;""),ROW($DG$2:$DG$208)-ROW($DG$2)+1)), ROWS(#REF!:#REF!))),"")</f>
        <v/>
      </c>
      <c r="DI131" t="e">
        <f>IF(#REF!="","",SUM(#REF!))</f>
        <v>#REF!</v>
      </c>
      <c r="DJ131" t="e">
        <f t="array" ref="DJ131">IF(#REF!="","",SUM(DI131:INDEX(DI131:DI337,MATCH(TRUE,INDEX(DI131:DI337="",0),0))))</f>
        <v>#REF!</v>
      </c>
      <c r="DK131" t="e">
        <f t="shared" si="88"/>
        <v>#REF!</v>
      </c>
      <c r="DL131" t="str">
        <f t="array" ref="DL131">IFERROR(INDEX($DK$2:$DK$208,SMALL(IF(1-($DK$2:$DK$208=""),IF(1-(#REF!:#REF!&lt;&gt;""),ROW($DK$2:$DK$208)-ROW($DK$2)+1)), ROWS(#REF!:#REF!))),"")</f>
        <v/>
      </c>
      <c r="DM131" t="e">
        <f>IF(#REF!="","",SUM(#REF!))</f>
        <v>#REF!</v>
      </c>
      <c r="DN131" t="e">
        <f t="array" ref="DN131">IF(#REF!="","",SUM(DM131:INDEX(DM131:DM337,MATCH(TRUE,INDEX(DM131:DM337="",0),0))))</f>
        <v>#REF!</v>
      </c>
      <c r="DO131" t="e">
        <f t="shared" si="89"/>
        <v>#REF!</v>
      </c>
      <c r="DP131" t="str">
        <f t="array" ref="DP131">IFERROR(INDEX($DO$2:$DO$208,SMALL(IF(1-($DO$2:$DO$208=""),IF(1-(#REF!:#REF!&lt;&gt;""),ROW($DO$2:$DO$208)-ROW($DO$2)+1)), ROWS(#REF!:#REF!))),"")</f>
        <v/>
      </c>
      <c r="DQ131" t="e">
        <f>IF(#REF!="","",SUM(#REF!))</f>
        <v>#REF!</v>
      </c>
      <c r="DR131" t="e">
        <f t="array" ref="DR131">IF(#REF!="","",SUM(DQ131:INDEX(DQ131:DQ337,MATCH(TRUE,INDEX(DQ131:DQ337="",0),0))))</f>
        <v>#REF!</v>
      </c>
      <c r="DS131" t="e">
        <f t="shared" si="90"/>
        <v>#REF!</v>
      </c>
      <c r="DT131" t="str">
        <f t="array" ref="DT131">IFERROR(INDEX($DS$2:$DS$208,SMALL(IF(1-($DS$2:$DS$208=""),IF(1-(#REF!:#REF!&lt;&gt;""),ROW($DS$2:$DS$208)-ROW($DS$2)+1)), ROWS(#REF!:#REF!))),"")</f>
        <v/>
      </c>
      <c r="DU131" t="e">
        <f>IF(#REF!="","",SUM(#REF!))</f>
        <v>#REF!</v>
      </c>
      <c r="DV131" t="e">
        <f t="array" ref="DV131">IF(#REF!="","",SUM(DU131:INDEX(DU131:DU337,MATCH(TRUE,INDEX(DU131:DU337="",0),0))))</f>
        <v>#REF!</v>
      </c>
      <c r="DW131" t="e">
        <f t="shared" si="91"/>
        <v>#REF!</v>
      </c>
      <c r="DX131" t="str">
        <f t="array" ref="DX131">IFERROR(INDEX($DW$2:$DW$208,SMALL(IF(1-($DW$2:$DW$208=""),IF(1-(#REF!:#REF!&lt;&gt;""),ROW($DW$2:$DW$208)-ROW($DW$2)+1)), ROWS(#REF!:#REF!))),"")</f>
        <v/>
      </c>
      <c r="DY131" t="e">
        <f>IF(#REF!="","",SUM(#REF!))</f>
        <v>#REF!</v>
      </c>
      <c r="DZ131" t="e">
        <f t="array" ref="DZ131">IF(#REF!="","",SUM(DY131:INDEX(DY131:DY337,MATCH(TRUE,INDEX(DY131:DY337="",0),0))))</f>
        <v>#REF!</v>
      </c>
      <c r="EA131" t="e">
        <f t="shared" si="92"/>
        <v>#REF!</v>
      </c>
      <c r="EB131" t="str">
        <f t="array" ref="EB131">IFERROR(INDEX($EA$2:$EA$208,SMALL(IF(1-($EA$2:$EA$208=""),IF(1-(#REF!:#REF!&lt;&gt;""),ROW($EA$2:$EA$208)-ROW($EA$2)+1)), ROWS(#REF!:#REF!))),"")</f>
        <v/>
      </c>
      <c r="EC131" t="e">
        <f>IF(#REF!="","",SUM(#REF!))</f>
        <v>#REF!</v>
      </c>
      <c r="ED131" t="e">
        <f t="array" ref="ED131">IF(#REF!="","",SUM(EC131:INDEX(EC131:EC337,MATCH(TRUE,INDEX(EC131:EC337="",0),0))))</f>
        <v>#REF!</v>
      </c>
      <c r="EE131" t="e">
        <f t="shared" si="93"/>
        <v>#REF!</v>
      </c>
      <c r="EF131" t="str">
        <f t="array" ref="EF131">IFERROR(INDEX($EE$2:$EE$208,SMALL(IF(1-($EE$2:$EE$208=""),IF(1-(#REF!:#REF!&lt;&gt;""),ROW($EE$2:$EE$208)-ROW($EE$2)+1)), ROWS(#REF!:#REF!))),"")</f>
        <v/>
      </c>
      <c r="EG131" t="e">
        <f>IF(#REF!="","",SUM(#REF!))</f>
        <v>#REF!</v>
      </c>
      <c r="EH131" t="e">
        <f t="array" ref="EH131">IF(#REF!="","",SUM(EG131:INDEX(EG131:EG337,MATCH(TRUE,INDEX(EG131:EG337="",0),0))))</f>
        <v>#REF!</v>
      </c>
      <c r="EI131" t="e">
        <f t="shared" si="94"/>
        <v>#REF!</v>
      </c>
      <c r="EJ131" t="str">
        <f t="array" ref="EJ131">IFERROR(INDEX($EI$2:$EI$208,SMALL(IF(1-($EI$2:$EI$208=""),IF(1-(#REF!:#REF!&lt;&gt;""),ROW($EI$2:$EI$208)-ROW($EI$2)+1)), ROWS(#REF!:#REF!))),"")</f>
        <v/>
      </c>
      <c r="EK131" t="e">
        <f>IF(#REF!="","",SUM(#REF!))</f>
        <v>#REF!</v>
      </c>
      <c r="EL131" t="e">
        <f t="array" ref="EL131">IF(#REF!="","",SUM(EK131:INDEX(EK131:EK337,MATCH(TRUE,INDEX(EK131:EK337="",0),0))))</f>
        <v>#REF!</v>
      </c>
      <c r="EM131" t="e">
        <f t="shared" si="95"/>
        <v>#REF!</v>
      </c>
      <c r="EN131" t="str">
        <f t="array" ref="EN131">IFERROR(INDEX($EM$2:$EM$208,SMALL(IF(1-($EM$2:$EM$208=""),IF(1-(#REF!:#REF!&lt;&gt;""),ROW($EM$2:$EM$208)-ROW($EM$2)+1)), ROWS(#REF!:#REF!))),"")</f>
        <v/>
      </c>
      <c r="EO131" t="e">
        <f>IF(#REF!="","",SUM(#REF!))</f>
        <v>#REF!</v>
      </c>
      <c r="EP131" t="e">
        <f t="array" ref="EP131">IF(#REF!="","",SUM(EO131:INDEX(EO131:EO337,MATCH(TRUE,INDEX(EO131:EO337="",0),0))))</f>
        <v>#REF!</v>
      </c>
      <c r="EQ131" t="e">
        <f t="shared" si="96"/>
        <v>#REF!</v>
      </c>
      <c r="ER131" t="str">
        <f t="array" ref="ER131">IFERROR(INDEX($EQ$2:$EQ$208,SMALL(IF(1-($EQ$2:$EQ$208=""),IF(1-(#REF!:#REF!&lt;&gt;""),ROW($EQ$2:$EQ$208)-ROW($EQ$2)+1)), ROWS(#REF!:#REF!))),"")</f>
        <v/>
      </c>
      <c r="ES131" t="e">
        <f>IF(#REF!="","",SUM(#REF!))</f>
        <v>#REF!</v>
      </c>
      <c r="ET131" t="e">
        <f t="array" ref="ET131">IF(#REF!="","",SUM(ES131:INDEX(ES131:ES337,MATCH(TRUE,INDEX(ES131:ES337="",0),0))))</f>
        <v>#REF!</v>
      </c>
      <c r="EU131" t="e">
        <f t="shared" si="97"/>
        <v>#REF!</v>
      </c>
      <c r="EV131" t="str">
        <f t="array" ref="EV131">IFERROR(INDEX($EU$2:$EU$208,SMALL(IF(1-($EU$2:$EU$208=""),IF(1-(#REF!:#REF!&lt;&gt;""),ROW($EU$2:$EU$208)-ROW($EU$2)+1)), ROWS(#REF!:#REF!))),"")</f>
        <v/>
      </c>
      <c r="EW131" t="e">
        <f>IF(#REF!="","",SUM(#REF!))</f>
        <v>#REF!</v>
      </c>
      <c r="EX131" t="e">
        <f t="array" ref="EX131">IF(#REF!="","",SUM(EW131:INDEX(EW131:EW337,MATCH(TRUE,INDEX(EW131:EW337="",0),0))))</f>
        <v>#REF!</v>
      </c>
      <c r="EY131" t="e">
        <f t="shared" si="98"/>
        <v>#REF!</v>
      </c>
      <c r="EZ131" t="str">
        <f t="array" ref="EZ131">IFERROR(INDEX($EY$2:$EY$208,SMALL(IF(1-($EY$2:$EY$208=""),IF(1-(#REF!:#REF!&lt;&gt;""),ROW($EY$2:$EY$208)-ROW($EY$2)+1)), ROWS(#REF!:#REF!))),"")</f>
        <v/>
      </c>
      <c r="FA131" t="e">
        <f>IF(#REF!="","",SUM(#REF!))</f>
        <v>#REF!</v>
      </c>
      <c r="FB131" t="e">
        <f t="array" ref="FB131">IF(#REF!="","",SUM(FA131:INDEX(FA131:FA337,MATCH(TRUE,INDEX(FA131:FA337="",0),0))))</f>
        <v>#REF!</v>
      </c>
      <c r="FC131" t="e">
        <f t="shared" si="99"/>
        <v>#REF!</v>
      </c>
      <c r="FD131" t="str">
        <f t="array" ref="FD131">IFERROR(INDEX($FC$2:$FC$208,SMALL(IF(1-($FC$2:$FC$208=""),IF(1-(#REF!:#REF!&lt;&gt;""),ROW($FC$2:$FC$208)-ROW($FC$2)+1)), ROWS(#REF!:#REF!))),"")</f>
        <v/>
      </c>
    </row>
    <row r="132" spans="1:160" x14ac:dyDescent="0.25">
      <c r="A132" t="e">
        <f>IF(#REF!="","",SUM(#REF!))</f>
        <v>#REF!</v>
      </c>
      <c r="B132" t="e">
        <f t="array" ref="B132">IF(#REF!="","",SUM($A132:INDEX(A132:$A$208,MATCH(TRUE,INDEX($A132:$A$208="",0),0))))</f>
        <v>#REF!</v>
      </c>
      <c r="C132" t="e">
        <f t="shared" si="100"/>
        <v>#REF!</v>
      </c>
      <c r="E132" t="e">
        <f>IF(#REF!="","",SUM(#REF!))</f>
        <v>#REF!</v>
      </c>
      <c r="F132" t="e">
        <f t="array" ref="F132">IF(#REF!="","",SUM($E132:INDEX(E132:$E$208,MATCH(TRUE,INDEX($E132:$E$208="",0),0))))</f>
        <v>#REF!</v>
      </c>
      <c r="G132" t="e">
        <f t="shared" si="101"/>
        <v>#REF!</v>
      </c>
      <c r="I132" t="e">
        <f>IF(#REF!="","",SUM(#REF!))</f>
        <v>#REF!</v>
      </c>
      <c r="J132" t="e">
        <f t="array" ref="J132">IF(#REF!="","",SUM(I132:INDEX(I132:I338,MATCH(TRUE,INDEX(I132:I338="",0),0))))</f>
        <v>#REF!</v>
      </c>
      <c r="K132" t="e">
        <f t="shared" si="102"/>
        <v>#REF!</v>
      </c>
      <c r="M132" t="e">
        <f>IF(#REF!="","",SUM(#REF!))</f>
        <v>#REF!</v>
      </c>
      <c r="N132" t="e">
        <f t="array" ref="N132">IF(#REF!="","",SUM(M132:INDEX(M132:M338,MATCH(TRUE,INDEX(M132:M338="",0),0))))</f>
        <v>#REF!</v>
      </c>
      <c r="O132" t="e">
        <f t="shared" si="103"/>
        <v>#REF!</v>
      </c>
      <c r="Q132" t="e">
        <f>IF(#REF!="","",SUM(#REF!))</f>
        <v>#REF!</v>
      </c>
      <c r="R132" t="e">
        <f t="array" ref="R132">IF(#REF!="","",SUM(Q132:INDEX(Q132:Q338,MATCH(TRUE,INDEX(Q132:Q338="",0),0))))</f>
        <v>#REF!</v>
      </c>
      <c r="S132" t="e">
        <f t="shared" si="104"/>
        <v>#REF!</v>
      </c>
      <c r="U132" t="e">
        <f>IF(#REF!="","",SUM(#REF!))</f>
        <v>#REF!</v>
      </c>
      <c r="V132" t="e">
        <f t="array" ref="V132">IF(#REF!="","",SUM(U132:INDEX(U132:U338,MATCH(TRUE,INDEX(U132:U338="",0),0))))</f>
        <v>#REF!</v>
      </c>
      <c r="W132" t="e">
        <f t="shared" si="105"/>
        <v>#REF!</v>
      </c>
      <c r="Y132" t="e">
        <f>IF(#REF!="","",SUM(#REF!))</f>
        <v>#REF!</v>
      </c>
      <c r="Z132" t="e">
        <f t="array" ref="Z132">IF(#REF!="","",SUM(Y132:INDEX(Y132:Y338,MATCH(TRUE,INDEX(Y132:Y338="",0),0))))</f>
        <v>#REF!</v>
      </c>
      <c r="AA132" t="e">
        <f t="shared" si="106"/>
        <v>#REF!</v>
      </c>
      <c r="AC132" t="e">
        <f>IF(#REF!="","",SUM(#REF!))</f>
        <v>#REF!</v>
      </c>
      <c r="AD132" t="e">
        <f t="array" ref="AD132">IF(#REF!="","",SUM(AC132:INDEX(AC132:AC338,MATCH(TRUE,INDEX(AC132:AC338="",0),0))))</f>
        <v>#REF!</v>
      </c>
      <c r="AE132" t="e">
        <f t="shared" si="107"/>
        <v>#REF!</v>
      </c>
      <c r="AG132" t="e">
        <f>IF(#REF!="","",SUM(#REF!))</f>
        <v>#REF!</v>
      </c>
      <c r="AH132" t="e">
        <f t="array" ref="AH132">IF(#REF!="","",SUM(AG132:INDEX(AG132:AG338,MATCH(TRUE,INDEX(AG132:AG338="",0),0))))</f>
        <v>#REF!</v>
      </c>
      <c r="AI132" t="e">
        <f t="shared" si="108"/>
        <v>#REF!</v>
      </c>
      <c r="AK132" t="e">
        <f>IF(#REF!="","",SUM(#REF!))</f>
        <v>#REF!</v>
      </c>
      <c r="AL132" t="e">
        <f t="array" ref="AL132">IF(#REF!="","",SUM(AK132:INDEX(AK132:AK338,MATCH(TRUE,INDEX(AK132:AK338="",0),0))))</f>
        <v>#REF!</v>
      </c>
      <c r="AM132" t="e">
        <f t="shared" si="109"/>
        <v>#REF!</v>
      </c>
      <c r="AO132" t="e">
        <f>IF(#REF!="","",SUM(#REF!))</f>
        <v>#REF!</v>
      </c>
      <c r="AP132" t="e">
        <f t="array" ref="AP132">IF(#REF!="","",SUM(AO132:INDEX(AO132:AO338,MATCH(TRUE,INDEX(AO132:AO338="",0),0))))</f>
        <v>#REF!</v>
      </c>
      <c r="AQ132" t="e">
        <f t="shared" si="110"/>
        <v>#REF!</v>
      </c>
      <c r="AS132" t="e">
        <f>IF(#REF!="","",SUM(#REF!))</f>
        <v>#REF!</v>
      </c>
      <c r="AT132" t="e">
        <f t="array" ref="AT132">IF(#REF!="","",SUM(AS132:INDEX(AS132:AS338,MATCH(TRUE,INDEX(AS132:AS338="",0),0))))</f>
        <v>#REF!</v>
      </c>
      <c r="AU132" t="e">
        <f t="shared" si="111"/>
        <v>#REF!</v>
      </c>
      <c r="AW132" t="e">
        <f>IF(#REF!="","",SUM(#REF!))</f>
        <v>#REF!</v>
      </c>
      <c r="AX132" t="e">
        <f t="array" ref="AX132">IF(#REF!="","",SUM(AW132:INDEX(AW132:AW338,MATCH(TRUE,INDEX(AW132:AW338="",0),0))))</f>
        <v>#REF!</v>
      </c>
      <c r="AY132" t="e">
        <f t="shared" si="112"/>
        <v>#REF!</v>
      </c>
      <c r="BA132" t="e">
        <f>IF(#REF!="","",SUM(#REF!))</f>
        <v>#REF!</v>
      </c>
      <c r="BB132" t="e">
        <f t="array" ref="BB132">IF(#REF!="","",SUM(BA132:INDEX(BA132:BA338,MATCH(TRUE,INDEX(BA132:BA338="",0),0))))</f>
        <v>#REF!</v>
      </c>
      <c r="BC132" t="e">
        <f t="shared" si="113"/>
        <v>#REF!</v>
      </c>
      <c r="BE132" t="e">
        <f>IF(#REF!="","",SUM(#REF!))</f>
        <v>#REF!</v>
      </c>
      <c r="BF132" t="e">
        <f t="array" ref="BF132">IF(#REF!="","",SUM(BE132:INDEX(BE132:BE338,MATCH(TRUE,INDEX(BE132:BE338="",0),0))))</f>
        <v>#REF!</v>
      </c>
      <c r="BG132" t="e">
        <f t="shared" si="114"/>
        <v>#REF!</v>
      </c>
      <c r="BI132" t="e">
        <f>IF(#REF!="","",SUM(#REF!))</f>
        <v>#REF!</v>
      </c>
      <c r="BJ132" t="e">
        <f t="array" ref="BJ132">IF(#REF!="","",SUM(BI132:INDEX(BI132:BI338,MATCH(TRUE,INDEX(BI132:BI338="",0),0))))</f>
        <v>#REF!</v>
      </c>
      <c r="BK132" t="e">
        <f t="shared" si="115"/>
        <v>#REF!</v>
      </c>
      <c r="BM132" t="e">
        <f>IF(#REF!="","",SUM(#REF!))</f>
        <v>#REF!</v>
      </c>
      <c r="BN132" t="e">
        <f t="array" ref="BN132">IF(#REF!="","",SUM(BM132:INDEX(BM132:BM338,MATCH(TRUE,INDEX(BM132:BM338="",0),0))))</f>
        <v>#REF!</v>
      </c>
      <c r="BO132" t="e">
        <f t="shared" si="116"/>
        <v>#REF!</v>
      </c>
      <c r="BQ132" t="e">
        <f>IF(#REF!="","",SUM(#REF!))</f>
        <v>#REF!</v>
      </c>
      <c r="BR132" t="e">
        <f t="array" ref="BR132">IF(#REF!="","",SUM(BQ132:INDEX(BQ132:BQ338,MATCH(TRUE,INDEX(BQ132:BQ338="",0),0))))</f>
        <v>#REF!</v>
      </c>
      <c r="BS132" t="e">
        <f t="shared" si="117"/>
        <v>#REF!</v>
      </c>
      <c r="BU132" t="e">
        <f>IF(#REF!="","",SUM(#REF!))</f>
        <v>#REF!</v>
      </c>
      <c r="BV132" t="e">
        <f t="array" ref="BV132">IF(#REF!="","",SUM(BU132:INDEX(BU132:BU338,MATCH(TRUE,INDEX(BU132:BU338="",0),0))))</f>
        <v>#REF!</v>
      </c>
      <c r="BW132" t="e">
        <f t="shared" si="118"/>
        <v>#REF!</v>
      </c>
      <c r="BY132" t="e">
        <f>IF(#REF!="","",SUM(#REF!))</f>
        <v>#REF!</v>
      </c>
      <c r="BZ132" t="e">
        <f t="array" ref="BZ132">IF(#REF!="","",SUM(BY132:INDEX(BY132:BY338,MATCH(TRUE,INDEX(BY132:BY338="",0),0))))</f>
        <v>#REF!</v>
      </c>
      <c r="CA132" t="e">
        <f t="shared" si="119"/>
        <v>#REF!</v>
      </c>
      <c r="CC132" t="e">
        <f>IF(#REF!="","",SUM(#REF!))</f>
        <v>#REF!</v>
      </c>
      <c r="CD132" t="e">
        <f t="array" ref="CD132">IF(#REF!="","",SUM(CC132:INDEX(CC132:CC338,MATCH(TRUE,INDEX(CC132:CC338="",0),0))))</f>
        <v>#REF!</v>
      </c>
      <c r="CE132" t="e">
        <f t="shared" si="80"/>
        <v>#REF!</v>
      </c>
      <c r="CF132" t="str">
        <f t="array" ref="CF132">IFERROR(INDEX($CE$2:$CE$208,SMALL(IF(1-($CE$2:$CE$208=""),IF(1-(#REF!:#REF!&lt;&gt;""),ROW($CE$2:$CE$208)-ROW($CE$2)+1)), ROWS(#REF!:#REF!))),"")</f>
        <v/>
      </c>
      <c r="CG132" t="e">
        <f>IF(#REF!="","",SUM(#REF!))</f>
        <v>#REF!</v>
      </c>
      <c r="CH132" t="e">
        <f t="array" ref="CH132">IF(#REF!="","",SUM(CG132:INDEX(CG132:CG338,MATCH(TRUE,INDEX(CG132:CG338="",0),0))))</f>
        <v>#REF!</v>
      </c>
      <c r="CI132" t="e">
        <f t="shared" si="81"/>
        <v>#REF!</v>
      </c>
      <c r="CJ132" t="str">
        <f t="array" ref="CJ132">IFERROR(INDEX($CI$2:$CI$208,SMALL(IF(1-($CI$2:$CI$208=""),IF(1-(#REF!:#REF!&lt;&gt;""),ROW($CI$2:$CI$208)-ROW($CI$2)+1)), ROWS(#REF!:#REF!))),"")</f>
        <v/>
      </c>
      <c r="CK132" t="e">
        <f>IF(#REF!="","",SUM(#REF!))</f>
        <v>#REF!</v>
      </c>
      <c r="CL132" t="e">
        <f t="array" ref="CL132">IF(#REF!="","",SUM(CK132:INDEX(CK132:CK338,MATCH(TRUE,INDEX(CK132:CK338="",0),0))))</f>
        <v>#REF!</v>
      </c>
      <c r="CM132" t="e">
        <f t="shared" si="82"/>
        <v>#REF!</v>
      </c>
      <c r="CN132" t="str">
        <f t="array" ref="CN132">IFERROR(INDEX($CM$2:$CM$208,SMALL(IF(1-($CM$2:$CM$208=""),IF(1-(#REF!:#REF!&lt;&gt;""),ROW($CM$2:$CM$208)-ROW($CM$2)+1)), ROWS(#REF!:#REF!))),"")</f>
        <v/>
      </c>
      <c r="CO132" t="e">
        <f>IF(#REF!="","",SUM(#REF!))</f>
        <v>#REF!</v>
      </c>
      <c r="CP132" t="e">
        <f t="array" ref="CP132">IF(#REF!="","",SUM(CO132:INDEX(CO132:CO338,MATCH(TRUE,INDEX(CO132:CO338="",0),0))))</f>
        <v>#REF!</v>
      </c>
      <c r="CQ132" t="e">
        <f t="shared" si="83"/>
        <v>#REF!</v>
      </c>
      <c r="CR132" t="str">
        <f t="array" ref="CR132">IFERROR(INDEX($CQ$2:$CQ$208,SMALL(IF(1-($CQ$2:$CQ$208=""),IF(1-(#REF!:#REF!&lt;&gt;""),ROW($CQ$2:$CQ$208)-ROW($CQ$2)+1)), ROWS(#REF!:#REF!))),"")</f>
        <v/>
      </c>
      <c r="CS132" t="e">
        <f>IF(#REF!="","",SUM(#REF!))</f>
        <v>#REF!</v>
      </c>
      <c r="CT132" t="e">
        <f t="array" ref="CT132">IF(#REF!="","",SUM(CS132:INDEX(CS132:CS338,MATCH(TRUE,INDEX(CS132:CS338="",0),0))))</f>
        <v>#REF!</v>
      </c>
      <c r="CU132" t="e">
        <f t="shared" si="84"/>
        <v>#REF!</v>
      </c>
      <c r="CV132" t="str">
        <f t="array" ref="CV132">IFERROR(INDEX($CU$2:$CU$208,SMALL(IF(1-($CU$2:$CU$208=""),IF(1-(#REF!:#REF!&lt;&gt;""),ROW($CU$2:$CU$208)-ROW($CU$2)+1)), ROWS(#REF!:#REF!))),"")</f>
        <v/>
      </c>
      <c r="CW132" t="e">
        <f>IF(#REF!="","",SUM(#REF!))</f>
        <v>#REF!</v>
      </c>
      <c r="CX132" t="e">
        <f t="array" ref="CX132">IF(#REF!="","",SUM(CW132:INDEX(CW132:CW338,MATCH(TRUE,INDEX(CW132:CW338="",0),0))))</f>
        <v>#REF!</v>
      </c>
      <c r="CY132" t="e">
        <f t="shared" si="85"/>
        <v>#REF!</v>
      </c>
      <c r="CZ132" t="str">
        <f t="array" ref="CZ132">IFERROR(INDEX($CY$2:$CY$208,SMALL(IF(1-($CY$2:$CY$208=""),IF(1-(#REF!:#REF!&lt;&gt;""),ROW($CY$2:$CY$208)-ROW($CY$2)+1)), ROWS(#REF!:#REF!))),"")</f>
        <v/>
      </c>
      <c r="DA132" t="e">
        <f>IF(#REF!="","",SUM(#REF!))</f>
        <v>#REF!</v>
      </c>
      <c r="DB132" t="e">
        <f t="array" ref="DB132">IF(#REF!="","",SUM(DA132:INDEX(DA132:DA338,MATCH(TRUE,INDEX(DA132:DA338="",0),0))))</f>
        <v>#REF!</v>
      </c>
      <c r="DC132" t="e">
        <f t="shared" si="86"/>
        <v>#REF!</v>
      </c>
      <c r="DD132" t="str">
        <f t="array" ref="DD132">IFERROR(INDEX($DC$2:$DC$208,SMALL(IF(1-($DC$2:$DC$208=""),IF(1-(#REF!:#REF!&lt;&gt;""),ROW($DC$2:$DC$208)-ROW($DC$2)+1)), ROWS(#REF!:#REF!))),"")</f>
        <v/>
      </c>
      <c r="DE132" t="e">
        <f>IF(#REF!="","",SUM(#REF!))</f>
        <v>#REF!</v>
      </c>
      <c r="DF132" t="e">
        <f t="array" ref="DF132">IF(#REF!="","",SUM(DE132:INDEX(DE132:DE338,MATCH(TRUE,INDEX(DE132:DE338="",0),0))))</f>
        <v>#REF!</v>
      </c>
      <c r="DG132" t="e">
        <f t="shared" si="87"/>
        <v>#REF!</v>
      </c>
      <c r="DH132" t="str">
        <f t="array" ref="DH132">IFERROR(INDEX($DG$2:$DG$208,SMALL(IF(1-($DG$2:$DG$208=""),IF(1-(#REF!:#REF!&lt;&gt;""),ROW($DG$2:$DG$208)-ROW($DG$2)+1)), ROWS(#REF!:#REF!))),"")</f>
        <v/>
      </c>
      <c r="DI132" t="e">
        <f>IF(#REF!="","",SUM(#REF!))</f>
        <v>#REF!</v>
      </c>
      <c r="DJ132" t="e">
        <f t="array" ref="DJ132">IF(#REF!="","",SUM(DI132:INDEX(DI132:DI338,MATCH(TRUE,INDEX(DI132:DI338="",0),0))))</f>
        <v>#REF!</v>
      </c>
      <c r="DK132" t="e">
        <f t="shared" si="88"/>
        <v>#REF!</v>
      </c>
      <c r="DL132" t="str">
        <f t="array" ref="DL132">IFERROR(INDEX($DK$2:$DK$208,SMALL(IF(1-($DK$2:$DK$208=""),IF(1-(#REF!:#REF!&lt;&gt;""),ROW($DK$2:$DK$208)-ROW($DK$2)+1)), ROWS(#REF!:#REF!))),"")</f>
        <v/>
      </c>
      <c r="DM132" t="e">
        <f>IF(#REF!="","",SUM(#REF!))</f>
        <v>#REF!</v>
      </c>
      <c r="DN132" t="e">
        <f t="array" ref="DN132">IF(#REF!="","",SUM(DM132:INDEX(DM132:DM338,MATCH(TRUE,INDEX(DM132:DM338="",0),0))))</f>
        <v>#REF!</v>
      </c>
      <c r="DO132" t="e">
        <f t="shared" si="89"/>
        <v>#REF!</v>
      </c>
      <c r="DP132" t="str">
        <f t="array" ref="DP132">IFERROR(INDEX($DO$2:$DO$208,SMALL(IF(1-($DO$2:$DO$208=""),IF(1-(#REF!:#REF!&lt;&gt;""),ROW($DO$2:$DO$208)-ROW($DO$2)+1)), ROWS(#REF!:#REF!))),"")</f>
        <v/>
      </c>
      <c r="DQ132" t="e">
        <f>IF(#REF!="","",SUM(#REF!))</f>
        <v>#REF!</v>
      </c>
      <c r="DR132" t="e">
        <f t="array" ref="DR132">IF(#REF!="","",SUM(DQ132:INDEX(DQ132:DQ338,MATCH(TRUE,INDEX(DQ132:DQ338="",0),0))))</f>
        <v>#REF!</v>
      </c>
      <c r="DS132" t="e">
        <f t="shared" si="90"/>
        <v>#REF!</v>
      </c>
      <c r="DT132" t="str">
        <f t="array" ref="DT132">IFERROR(INDEX($DS$2:$DS$208,SMALL(IF(1-($DS$2:$DS$208=""),IF(1-(#REF!:#REF!&lt;&gt;""),ROW($DS$2:$DS$208)-ROW($DS$2)+1)), ROWS(#REF!:#REF!))),"")</f>
        <v/>
      </c>
      <c r="DU132" t="e">
        <f>IF(#REF!="","",SUM(#REF!))</f>
        <v>#REF!</v>
      </c>
      <c r="DV132" t="e">
        <f t="array" ref="DV132">IF(#REF!="","",SUM(DU132:INDEX(DU132:DU338,MATCH(TRUE,INDEX(DU132:DU338="",0),0))))</f>
        <v>#REF!</v>
      </c>
      <c r="DW132" t="e">
        <f t="shared" si="91"/>
        <v>#REF!</v>
      </c>
      <c r="DX132" t="str">
        <f t="array" ref="DX132">IFERROR(INDEX($DW$2:$DW$208,SMALL(IF(1-($DW$2:$DW$208=""),IF(1-(#REF!:#REF!&lt;&gt;""),ROW($DW$2:$DW$208)-ROW($DW$2)+1)), ROWS(#REF!:#REF!))),"")</f>
        <v/>
      </c>
      <c r="DY132" t="e">
        <f>IF(#REF!="","",SUM(#REF!))</f>
        <v>#REF!</v>
      </c>
      <c r="DZ132" t="e">
        <f t="array" ref="DZ132">IF(#REF!="","",SUM(DY132:INDEX(DY132:DY338,MATCH(TRUE,INDEX(DY132:DY338="",0),0))))</f>
        <v>#REF!</v>
      </c>
      <c r="EA132" t="e">
        <f t="shared" si="92"/>
        <v>#REF!</v>
      </c>
      <c r="EB132" t="str">
        <f t="array" ref="EB132">IFERROR(INDEX($EA$2:$EA$208,SMALL(IF(1-($EA$2:$EA$208=""),IF(1-(#REF!:#REF!&lt;&gt;""),ROW($EA$2:$EA$208)-ROW($EA$2)+1)), ROWS(#REF!:#REF!))),"")</f>
        <v/>
      </c>
      <c r="EC132" t="e">
        <f>IF(#REF!="","",SUM(#REF!))</f>
        <v>#REF!</v>
      </c>
      <c r="ED132" t="e">
        <f t="array" ref="ED132">IF(#REF!="","",SUM(EC132:INDEX(EC132:EC338,MATCH(TRUE,INDEX(EC132:EC338="",0),0))))</f>
        <v>#REF!</v>
      </c>
      <c r="EE132" t="e">
        <f t="shared" si="93"/>
        <v>#REF!</v>
      </c>
      <c r="EF132" t="str">
        <f t="array" ref="EF132">IFERROR(INDEX($EE$2:$EE$208,SMALL(IF(1-($EE$2:$EE$208=""),IF(1-(#REF!:#REF!&lt;&gt;""),ROW($EE$2:$EE$208)-ROW($EE$2)+1)), ROWS(#REF!:#REF!))),"")</f>
        <v/>
      </c>
      <c r="EG132" t="e">
        <f>IF(#REF!="","",SUM(#REF!))</f>
        <v>#REF!</v>
      </c>
      <c r="EH132" t="e">
        <f t="array" ref="EH132">IF(#REF!="","",SUM(EG132:INDEX(EG132:EG338,MATCH(TRUE,INDEX(EG132:EG338="",0),0))))</f>
        <v>#REF!</v>
      </c>
      <c r="EI132" t="e">
        <f t="shared" si="94"/>
        <v>#REF!</v>
      </c>
      <c r="EJ132" t="str">
        <f t="array" ref="EJ132">IFERROR(INDEX($EI$2:$EI$208,SMALL(IF(1-($EI$2:$EI$208=""),IF(1-(#REF!:#REF!&lt;&gt;""),ROW($EI$2:$EI$208)-ROW($EI$2)+1)), ROWS(#REF!:#REF!))),"")</f>
        <v/>
      </c>
      <c r="EK132" t="e">
        <f>IF(#REF!="","",SUM(#REF!))</f>
        <v>#REF!</v>
      </c>
      <c r="EL132" t="e">
        <f t="array" ref="EL132">IF(#REF!="","",SUM(EK132:INDEX(EK132:EK338,MATCH(TRUE,INDEX(EK132:EK338="",0),0))))</f>
        <v>#REF!</v>
      </c>
      <c r="EM132" t="e">
        <f t="shared" si="95"/>
        <v>#REF!</v>
      </c>
      <c r="EN132" t="str">
        <f t="array" ref="EN132">IFERROR(INDEX($EM$2:$EM$208,SMALL(IF(1-($EM$2:$EM$208=""),IF(1-(#REF!:#REF!&lt;&gt;""),ROW($EM$2:$EM$208)-ROW($EM$2)+1)), ROWS(#REF!:#REF!))),"")</f>
        <v/>
      </c>
      <c r="EO132" t="e">
        <f>IF(#REF!="","",SUM(#REF!))</f>
        <v>#REF!</v>
      </c>
      <c r="EP132" t="e">
        <f t="array" ref="EP132">IF(#REF!="","",SUM(EO132:INDEX(EO132:EO338,MATCH(TRUE,INDEX(EO132:EO338="",0),0))))</f>
        <v>#REF!</v>
      </c>
      <c r="EQ132" t="e">
        <f t="shared" si="96"/>
        <v>#REF!</v>
      </c>
      <c r="ER132" t="str">
        <f t="array" ref="ER132">IFERROR(INDEX($EQ$2:$EQ$208,SMALL(IF(1-($EQ$2:$EQ$208=""),IF(1-(#REF!:#REF!&lt;&gt;""),ROW($EQ$2:$EQ$208)-ROW($EQ$2)+1)), ROWS(#REF!:#REF!))),"")</f>
        <v/>
      </c>
      <c r="ES132" t="e">
        <f>IF(#REF!="","",SUM(#REF!))</f>
        <v>#REF!</v>
      </c>
      <c r="ET132" t="e">
        <f t="array" ref="ET132">IF(#REF!="","",SUM(ES132:INDEX(ES132:ES338,MATCH(TRUE,INDEX(ES132:ES338="",0),0))))</f>
        <v>#REF!</v>
      </c>
      <c r="EU132" t="e">
        <f t="shared" si="97"/>
        <v>#REF!</v>
      </c>
      <c r="EV132" t="str">
        <f t="array" ref="EV132">IFERROR(INDEX($EU$2:$EU$208,SMALL(IF(1-($EU$2:$EU$208=""),IF(1-(#REF!:#REF!&lt;&gt;""),ROW($EU$2:$EU$208)-ROW($EU$2)+1)), ROWS(#REF!:#REF!))),"")</f>
        <v/>
      </c>
      <c r="EW132" t="e">
        <f>IF(#REF!="","",SUM(#REF!))</f>
        <v>#REF!</v>
      </c>
      <c r="EX132" t="e">
        <f t="array" ref="EX132">IF(#REF!="","",SUM(EW132:INDEX(EW132:EW338,MATCH(TRUE,INDEX(EW132:EW338="",0),0))))</f>
        <v>#REF!</v>
      </c>
      <c r="EY132" t="e">
        <f t="shared" si="98"/>
        <v>#REF!</v>
      </c>
      <c r="EZ132" t="str">
        <f t="array" ref="EZ132">IFERROR(INDEX($EY$2:$EY$208,SMALL(IF(1-($EY$2:$EY$208=""),IF(1-(#REF!:#REF!&lt;&gt;""),ROW($EY$2:$EY$208)-ROW($EY$2)+1)), ROWS(#REF!:#REF!))),"")</f>
        <v/>
      </c>
      <c r="FA132" t="e">
        <f>IF(#REF!="","",SUM(#REF!))</f>
        <v>#REF!</v>
      </c>
      <c r="FB132" t="e">
        <f t="array" ref="FB132">IF(#REF!="","",SUM(FA132:INDEX(FA132:FA338,MATCH(TRUE,INDEX(FA132:FA338="",0),0))))</f>
        <v>#REF!</v>
      </c>
      <c r="FC132" t="e">
        <f t="shared" si="99"/>
        <v>#REF!</v>
      </c>
      <c r="FD132" t="str">
        <f t="array" ref="FD132">IFERROR(INDEX($FC$2:$FC$208,SMALL(IF(1-($FC$2:$FC$208=""),IF(1-(#REF!:#REF!&lt;&gt;""),ROW($FC$2:$FC$208)-ROW($FC$2)+1)), ROWS(#REF!:#REF!))),"")</f>
        <v/>
      </c>
    </row>
    <row r="133" spans="1:160" x14ac:dyDescent="0.25">
      <c r="A133" t="e">
        <f>IF(#REF!="","",SUM(#REF!))</f>
        <v>#REF!</v>
      </c>
      <c r="B133" t="e">
        <f t="array" ref="B133">IF(#REF!="","",SUM($A133:INDEX(A133:$A$208,MATCH(TRUE,INDEX($A133:$A$208="",0),0))))</f>
        <v>#REF!</v>
      </c>
      <c r="C133" t="e">
        <f t="shared" si="100"/>
        <v>#REF!</v>
      </c>
      <c r="E133" t="e">
        <f>IF(#REF!="","",SUM(#REF!))</f>
        <v>#REF!</v>
      </c>
      <c r="F133" t="e">
        <f t="array" ref="F133">IF(#REF!="","",SUM($E133:INDEX(E133:$E$208,MATCH(TRUE,INDEX($E133:$E$208="",0),0))))</f>
        <v>#REF!</v>
      </c>
      <c r="G133" t="e">
        <f t="shared" si="101"/>
        <v>#REF!</v>
      </c>
      <c r="I133" t="e">
        <f>IF(#REF!="","",SUM(#REF!))</f>
        <v>#REF!</v>
      </c>
      <c r="J133" t="e">
        <f t="array" ref="J133">IF(#REF!="","",SUM(I133:INDEX(I133:I339,MATCH(TRUE,INDEX(I133:I339="",0),0))))</f>
        <v>#REF!</v>
      </c>
      <c r="K133" t="e">
        <f t="shared" si="102"/>
        <v>#REF!</v>
      </c>
      <c r="M133" t="e">
        <f>IF(#REF!="","",SUM(#REF!))</f>
        <v>#REF!</v>
      </c>
      <c r="N133" t="e">
        <f t="array" ref="N133">IF(#REF!="","",SUM(M133:INDEX(M133:M339,MATCH(TRUE,INDEX(M133:M339="",0),0))))</f>
        <v>#REF!</v>
      </c>
      <c r="O133" t="e">
        <f t="shared" si="103"/>
        <v>#REF!</v>
      </c>
      <c r="Q133" t="e">
        <f>IF(#REF!="","",SUM(#REF!))</f>
        <v>#REF!</v>
      </c>
      <c r="R133" t="e">
        <f t="array" ref="R133">IF(#REF!="","",SUM(Q133:INDEX(Q133:Q339,MATCH(TRUE,INDEX(Q133:Q339="",0),0))))</f>
        <v>#REF!</v>
      </c>
      <c r="S133" t="e">
        <f t="shared" si="104"/>
        <v>#REF!</v>
      </c>
      <c r="U133" t="e">
        <f>IF(#REF!="","",SUM(#REF!))</f>
        <v>#REF!</v>
      </c>
      <c r="V133" t="e">
        <f t="array" ref="V133">IF(#REF!="","",SUM(U133:INDEX(U133:U339,MATCH(TRUE,INDEX(U133:U339="",0),0))))</f>
        <v>#REF!</v>
      </c>
      <c r="W133" t="e">
        <f t="shared" si="105"/>
        <v>#REF!</v>
      </c>
      <c r="Y133" t="e">
        <f>IF(#REF!="","",SUM(#REF!))</f>
        <v>#REF!</v>
      </c>
      <c r="Z133" t="e">
        <f t="array" ref="Z133">IF(#REF!="","",SUM(Y133:INDEX(Y133:Y339,MATCH(TRUE,INDEX(Y133:Y339="",0),0))))</f>
        <v>#REF!</v>
      </c>
      <c r="AA133" t="e">
        <f t="shared" si="106"/>
        <v>#REF!</v>
      </c>
      <c r="AC133" t="e">
        <f>IF(#REF!="","",SUM(#REF!))</f>
        <v>#REF!</v>
      </c>
      <c r="AD133" t="e">
        <f t="array" ref="AD133">IF(#REF!="","",SUM(AC133:INDEX(AC133:AC339,MATCH(TRUE,INDEX(AC133:AC339="",0),0))))</f>
        <v>#REF!</v>
      </c>
      <c r="AE133" t="e">
        <f t="shared" si="107"/>
        <v>#REF!</v>
      </c>
      <c r="AG133" t="e">
        <f>IF(#REF!="","",SUM(#REF!))</f>
        <v>#REF!</v>
      </c>
      <c r="AH133" t="e">
        <f t="array" ref="AH133">IF(#REF!="","",SUM(AG133:INDEX(AG133:AG339,MATCH(TRUE,INDEX(AG133:AG339="",0),0))))</f>
        <v>#REF!</v>
      </c>
      <c r="AI133" t="e">
        <f t="shared" si="108"/>
        <v>#REF!</v>
      </c>
      <c r="AK133" t="e">
        <f>IF(#REF!="","",SUM(#REF!))</f>
        <v>#REF!</v>
      </c>
      <c r="AL133" t="e">
        <f t="array" ref="AL133">IF(#REF!="","",SUM(AK133:INDEX(AK133:AK339,MATCH(TRUE,INDEX(AK133:AK339="",0),0))))</f>
        <v>#REF!</v>
      </c>
      <c r="AM133" t="e">
        <f t="shared" si="109"/>
        <v>#REF!</v>
      </c>
      <c r="AO133" t="e">
        <f>IF(#REF!="","",SUM(#REF!))</f>
        <v>#REF!</v>
      </c>
      <c r="AP133" t="e">
        <f t="array" ref="AP133">IF(#REF!="","",SUM(AO133:INDEX(AO133:AO339,MATCH(TRUE,INDEX(AO133:AO339="",0),0))))</f>
        <v>#REF!</v>
      </c>
      <c r="AQ133" t="e">
        <f t="shared" si="110"/>
        <v>#REF!</v>
      </c>
      <c r="AS133" t="e">
        <f>IF(#REF!="","",SUM(#REF!))</f>
        <v>#REF!</v>
      </c>
      <c r="AT133" t="e">
        <f t="array" ref="AT133">IF(#REF!="","",SUM(AS133:INDEX(AS133:AS339,MATCH(TRUE,INDEX(AS133:AS339="",0),0))))</f>
        <v>#REF!</v>
      </c>
      <c r="AU133" t="e">
        <f t="shared" si="111"/>
        <v>#REF!</v>
      </c>
      <c r="AW133" t="e">
        <f>IF(#REF!="","",SUM(#REF!))</f>
        <v>#REF!</v>
      </c>
      <c r="AX133" t="e">
        <f t="array" ref="AX133">IF(#REF!="","",SUM(AW133:INDEX(AW133:AW339,MATCH(TRUE,INDEX(AW133:AW339="",0),0))))</f>
        <v>#REF!</v>
      </c>
      <c r="AY133" t="e">
        <f t="shared" si="112"/>
        <v>#REF!</v>
      </c>
      <c r="BA133" t="e">
        <f>IF(#REF!="","",SUM(#REF!))</f>
        <v>#REF!</v>
      </c>
      <c r="BB133" t="e">
        <f t="array" ref="BB133">IF(#REF!="","",SUM(BA133:INDEX(BA133:BA339,MATCH(TRUE,INDEX(BA133:BA339="",0),0))))</f>
        <v>#REF!</v>
      </c>
      <c r="BC133" t="e">
        <f t="shared" si="113"/>
        <v>#REF!</v>
      </c>
      <c r="BE133" t="e">
        <f>IF(#REF!="","",SUM(#REF!))</f>
        <v>#REF!</v>
      </c>
      <c r="BF133" t="e">
        <f t="array" ref="BF133">IF(#REF!="","",SUM(BE133:INDEX(BE133:BE339,MATCH(TRUE,INDEX(BE133:BE339="",0),0))))</f>
        <v>#REF!</v>
      </c>
      <c r="BG133" t="e">
        <f t="shared" si="114"/>
        <v>#REF!</v>
      </c>
      <c r="BI133" t="e">
        <f>IF(#REF!="","",SUM(#REF!))</f>
        <v>#REF!</v>
      </c>
      <c r="BJ133" t="e">
        <f t="array" ref="BJ133">IF(#REF!="","",SUM(BI133:INDEX(BI133:BI339,MATCH(TRUE,INDEX(BI133:BI339="",0),0))))</f>
        <v>#REF!</v>
      </c>
      <c r="BK133" t="e">
        <f t="shared" si="115"/>
        <v>#REF!</v>
      </c>
      <c r="BM133" t="e">
        <f>IF(#REF!="","",SUM(#REF!))</f>
        <v>#REF!</v>
      </c>
      <c r="BN133" t="e">
        <f t="array" ref="BN133">IF(#REF!="","",SUM(BM133:INDEX(BM133:BM339,MATCH(TRUE,INDEX(BM133:BM339="",0),0))))</f>
        <v>#REF!</v>
      </c>
      <c r="BO133" t="e">
        <f t="shared" si="116"/>
        <v>#REF!</v>
      </c>
      <c r="BQ133" t="e">
        <f>IF(#REF!="","",SUM(#REF!))</f>
        <v>#REF!</v>
      </c>
      <c r="BR133" t="e">
        <f t="array" ref="BR133">IF(#REF!="","",SUM(BQ133:INDEX(BQ133:BQ339,MATCH(TRUE,INDEX(BQ133:BQ339="",0),0))))</f>
        <v>#REF!</v>
      </c>
      <c r="BS133" t="e">
        <f t="shared" si="117"/>
        <v>#REF!</v>
      </c>
      <c r="BU133" t="e">
        <f>IF(#REF!="","",SUM(#REF!))</f>
        <v>#REF!</v>
      </c>
      <c r="BV133" t="e">
        <f t="array" ref="BV133">IF(#REF!="","",SUM(BU133:INDEX(BU133:BU339,MATCH(TRUE,INDEX(BU133:BU339="",0),0))))</f>
        <v>#REF!</v>
      </c>
      <c r="BW133" t="e">
        <f t="shared" si="118"/>
        <v>#REF!</v>
      </c>
      <c r="BY133" t="e">
        <f>IF(#REF!="","",SUM(#REF!))</f>
        <v>#REF!</v>
      </c>
      <c r="BZ133" t="e">
        <f t="array" ref="BZ133">IF(#REF!="","",SUM(BY133:INDEX(BY133:BY339,MATCH(TRUE,INDEX(BY133:BY339="",0),0))))</f>
        <v>#REF!</v>
      </c>
      <c r="CA133" t="e">
        <f t="shared" si="119"/>
        <v>#REF!</v>
      </c>
      <c r="CC133" t="e">
        <f>IF(#REF!="","",SUM(#REF!))</f>
        <v>#REF!</v>
      </c>
      <c r="CD133" t="e">
        <f t="array" ref="CD133">IF(#REF!="","",SUM(CC133:INDEX(CC133:CC339,MATCH(TRUE,INDEX(CC133:CC339="",0),0))))</f>
        <v>#REF!</v>
      </c>
      <c r="CE133" t="e">
        <f t="shared" si="80"/>
        <v>#REF!</v>
      </c>
      <c r="CF133" t="str">
        <f t="array" ref="CF133">IFERROR(INDEX($CE$2:$CE$208,SMALL(IF(1-($CE$2:$CE$208=""),IF(1-(#REF!:#REF!&lt;&gt;""),ROW($CE$2:$CE$208)-ROW($CE$2)+1)), ROWS(#REF!:#REF!))),"")</f>
        <v/>
      </c>
      <c r="CG133" t="e">
        <f>IF(#REF!="","",SUM(#REF!))</f>
        <v>#REF!</v>
      </c>
      <c r="CH133" t="e">
        <f t="array" ref="CH133">IF(#REF!="","",SUM(CG133:INDEX(CG133:CG339,MATCH(TRUE,INDEX(CG133:CG339="",0),0))))</f>
        <v>#REF!</v>
      </c>
      <c r="CI133" t="e">
        <f t="shared" si="81"/>
        <v>#REF!</v>
      </c>
      <c r="CJ133" t="str">
        <f t="array" ref="CJ133">IFERROR(INDEX($CI$2:$CI$208,SMALL(IF(1-($CI$2:$CI$208=""),IF(1-(#REF!:#REF!&lt;&gt;""),ROW($CI$2:$CI$208)-ROW($CI$2)+1)), ROWS(#REF!:#REF!))),"")</f>
        <v/>
      </c>
      <c r="CK133" t="e">
        <f>IF(#REF!="","",SUM(#REF!))</f>
        <v>#REF!</v>
      </c>
      <c r="CL133" t="e">
        <f t="array" ref="CL133">IF(#REF!="","",SUM(CK133:INDEX(CK133:CK339,MATCH(TRUE,INDEX(CK133:CK339="",0),0))))</f>
        <v>#REF!</v>
      </c>
      <c r="CM133" t="e">
        <f t="shared" si="82"/>
        <v>#REF!</v>
      </c>
      <c r="CN133" t="str">
        <f t="array" ref="CN133">IFERROR(INDEX($CM$2:$CM$208,SMALL(IF(1-($CM$2:$CM$208=""),IF(1-(#REF!:#REF!&lt;&gt;""),ROW($CM$2:$CM$208)-ROW($CM$2)+1)), ROWS(#REF!:#REF!))),"")</f>
        <v/>
      </c>
      <c r="CO133" t="e">
        <f>IF(#REF!="","",SUM(#REF!))</f>
        <v>#REF!</v>
      </c>
      <c r="CP133" t="e">
        <f t="array" ref="CP133">IF(#REF!="","",SUM(CO133:INDEX(CO133:CO339,MATCH(TRUE,INDEX(CO133:CO339="",0),0))))</f>
        <v>#REF!</v>
      </c>
      <c r="CQ133" t="e">
        <f t="shared" si="83"/>
        <v>#REF!</v>
      </c>
      <c r="CR133" t="str">
        <f t="array" ref="CR133">IFERROR(INDEX($CQ$2:$CQ$208,SMALL(IF(1-($CQ$2:$CQ$208=""),IF(1-(#REF!:#REF!&lt;&gt;""),ROW($CQ$2:$CQ$208)-ROW($CQ$2)+1)), ROWS(#REF!:#REF!))),"")</f>
        <v/>
      </c>
      <c r="CS133" t="e">
        <f>IF(#REF!="","",SUM(#REF!))</f>
        <v>#REF!</v>
      </c>
      <c r="CT133" t="e">
        <f t="array" ref="CT133">IF(#REF!="","",SUM(CS133:INDEX(CS133:CS339,MATCH(TRUE,INDEX(CS133:CS339="",0),0))))</f>
        <v>#REF!</v>
      </c>
      <c r="CU133" t="e">
        <f t="shared" si="84"/>
        <v>#REF!</v>
      </c>
      <c r="CV133" t="str">
        <f t="array" ref="CV133">IFERROR(INDEX($CU$2:$CU$208,SMALL(IF(1-($CU$2:$CU$208=""),IF(1-(#REF!:#REF!&lt;&gt;""),ROW($CU$2:$CU$208)-ROW($CU$2)+1)), ROWS(#REF!:#REF!))),"")</f>
        <v/>
      </c>
      <c r="CW133" t="e">
        <f>IF(#REF!="","",SUM(#REF!))</f>
        <v>#REF!</v>
      </c>
      <c r="CX133" t="e">
        <f t="array" ref="CX133">IF(#REF!="","",SUM(CW133:INDEX(CW133:CW339,MATCH(TRUE,INDEX(CW133:CW339="",0),0))))</f>
        <v>#REF!</v>
      </c>
      <c r="CY133" t="e">
        <f t="shared" si="85"/>
        <v>#REF!</v>
      </c>
      <c r="CZ133" t="str">
        <f t="array" ref="CZ133">IFERROR(INDEX($CY$2:$CY$208,SMALL(IF(1-($CY$2:$CY$208=""),IF(1-(#REF!:#REF!&lt;&gt;""),ROW($CY$2:$CY$208)-ROW($CY$2)+1)), ROWS(#REF!:#REF!))),"")</f>
        <v/>
      </c>
      <c r="DA133" t="e">
        <f>IF(#REF!="","",SUM(#REF!))</f>
        <v>#REF!</v>
      </c>
      <c r="DB133" t="e">
        <f t="array" ref="DB133">IF(#REF!="","",SUM(DA133:INDEX(DA133:DA339,MATCH(TRUE,INDEX(DA133:DA339="",0),0))))</f>
        <v>#REF!</v>
      </c>
      <c r="DC133" t="e">
        <f t="shared" si="86"/>
        <v>#REF!</v>
      </c>
      <c r="DD133" t="str">
        <f t="array" ref="DD133">IFERROR(INDEX($DC$2:$DC$208,SMALL(IF(1-($DC$2:$DC$208=""),IF(1-(#REF!:#REF!&lt;&gt;""),ROW($DC$2:$DC$208)-ROW($DC$2)+1)), ROWS(#REF!:#REF!))),"")</f>
        <v/>
      </c>
      <c r="DE133" t="e">
        <f>IF(#REF!="","",SUM(#REF!))</f>
        <v>#REF!</v>
      </c>
      <c r="DF133" t="e">
        <f t="array" ref="DF133">IF(#REF!="","",SUM(DE133:INDEX(DE133:DE339,MATCH(TRUE,INDEX(DE133:DE339="",0),0))))</f>
        <v>#REF!</v>
      </c>
      <c r="DG133" t="e">
        <f t="shared" si="87"/>
        <v>#REF!</v>
      </c>
      <c r="DH133" t="str">
        <f t="array" ref="DH133">IFERROR(INDEX($DG$2:$DG$208,SMALL(IF(1-($DG$2:$DG$208=""),IF(1-(#REF!:#REF!&lt;&gt;""),ROW($DG$2:$DG$208)-ROW($DG$2)+1)), ROWS(#REF!:#REF!))),"")</f>
        <v/>
      </c>
      <c r="DI133" t="e">
        <f>IF(#REF!="","",SUM(#REF!))</f>
        <v>#REF!</v>
      </c>
      <c r="DJ133" t="e">
        <f t="array" ref="DJ133">IF(#REF!="","",SUM(DI133:INDEX(DI133:DI339,MATCH(TRUE,INDEX(DI133:DI339="",0),0))))</f>
        <v>#REF!</v>
      </c>
      <c r="DK133" t="e">
        <f t="shared" si="88"/>
        <v>#REF!</v>
      </c>
      <c r="DL133" t="str">
        <f t="array" ref="DL133">IFERROR(INDEX($DK$2:$DK$208,SMALL(IF(1-($DK$2:$DK$208=""),IF(1-(#REF!:#REF!&lt;&gt;""),ROW($DK$2:$DK$208)-ROW($DK$2)+1)), ROWS(#REF!:#REF!))),"")</f>
        <v/>
      </c>
      <c r="DM133" t="e">
        <f>IF(#REF!="","",SUM(#REF!))</f>
        <v>#REF!</v>
      </c>
      <c r="DN133" t="e">
        <f t="array" ref="DN133">IF(#REF!="","",SUM(DM133:INDEX(DM133:DM339,MATCH(TRUE,INDEX(DM133:DM339="",0),0))))</f>
        <v>#REF!</v>
      </c>
      <c r="DO133" t="e">
        <f t="shared" si="89"/>
        <v>#REF!</v>
      </c>
      <c r="DP133" t="str">
        <f t="array" ref="DP133">IFERROR(INDEX($DO$2:$DO$208,SMALL(IF(1-($DO$2:$DO$208=""),IF(1-(#REF!:#REF!&lt;&gt;""),ROW($DO$2:$DO$208)-ROW($DO$2)+1)), ROWS(#REF!:#REF!))),"")</f>
        <v/>
      </c>
      <c r="DQ133" t="e">
        <f>IF(#REF!="","",SUM(#REF!))</f>
        <v>#REF!</v>
      </c>
      <c r="DR133" t="e">
        <f t="array" ref="DR133">IF(#REF!="","",SUM(DQ133:INDEX(DQ133:DQ339,MATCH(TRUE,INDEX(DQ133:DQ339="",0),0))))</f>
        <v>#REF!</v>
      </c>
      <c r="DS133" t="e">
        <f t="shared" si="90"/>
        <v>#REF!</v>
      </c>
      <c r="DT133" t="str">
        <f t="array" ref="DT133">IFERROR(INDEX($DS$2:$DS$208,SMALL(IF(1-($DS$2:$DS$208=""),IF(1-(#REF!:#REF!&lt;&gt;""),ROW($DS$2:$DS$208)-ROW($DS$2)+1)), ROWS(#REF!:#REF!))),"")</f>
        <v/>
      </c>
      <c r="DU133" t="e">
        <f>IF(#REF!="","",SUM(#REF!))</f>
        <v>#REF!</v>
      </c>
      <c r="DV133" t="e">
        <f t="array" ref="DV133">IF(#REF!="","",SUM(DU133:INDEX(DU133:DU339,MATCH(TRUE,INDEX(DU133:DU339="",0),0))))</f>
        <v>#REF!</v>
      </c>
      <c r="DW133" t="e">
        <f t="shared" si="91"/>
        <v>#REF!</v>
      </c>
      <c r="DX133" t="str">
        <f t="array" ref="DX133">IFERROR(INDEX($DW$2:$DW$208,SMALL(IF(1-($DW$2:$DW$208=""),IF(1-(#REF!:#REF!&lt;&gt;""),ROW($DW$2:$DW$208)-ROW($DW$2)+1)), ROWS(#REF!:#REF!))),"")</f>
        <v/>
      </c>
      <c r="DY133" t="e">
        <f>IF(#REF!="","",SUM(#REF!))</f>
        <v>#REF!</v>
      </c>
      <c r="DZ133" t="e">
        <f t="array" ref="DZ133">IF(#REF!="","",SUM(DY133:INDEX(DY133:DY339,MATCH(TRUE,INDEX(DY133:DY339="",0),0))))</f>
        <v>#REF!</v>
      </c>
      <c r="EA133" t="e">
        <f t="shared" si="92"/>
        <v>#REF!</v>
      </c>
      <c r="EB133" t="str">
        <f t="array" ref="EB133">IFERROR(INDEX($EA$2:$EA$208,SMALL(IF(1-($EA$2:$EA$208=""),IF(1-(#REF!:#REF!&lt;&gt;""),ROW($EA$2:$EA$208)-ROW($EA$2)+1)), ROWS(#REF!:#REF!))),"")</f>
        <v/>
      </c>
      <c r="EC133" t="e">
        <f>IF(#REF!="","",SUM(#REF!))</f>
        <v>#REF!</v>
      </c>
      <c r="ED133" t="e">
        <f t="array" ref="ED133">IF(#REF!="","",SUM(EC133:INDEX(EC133:EC339,MATCH(TRUE,INDEX(EC133:EC339="",0),0))))</f>
        <v>#REF!</v>
      </c>
      <c r="EE133" t="e">
        <f t="shared" si="93"/>
        <v>#REF!</v>
      </c>
      <c r="EF133" t="str">
        <f t="array" ref="EF133">IFERROR(INDEX($EE$2:$EE$208,SMALL(IF(1-($EE$2:$EE$208=""),IF(1-(#REF!:#REF!&lt;&gt;""),ROW($EE$2:$EE$208)-ROW($EE$2)+1)), ROWS(#REF!:#REF!))),"")</f>
        <v/>
      </c>
      <c r="EG133" t="e">
        <f>IF(#REF!="","",SUM(#REF!))</f>
        <v>#REF!</v>
      </c>
      <c r="EH133" t="e">
        <f t="array" ref="EH133">IF(#REF!="","",SUM(EG133:INDEX(EG133:EG339,MATCH(TRUE,INDEX(EG133:EG339="",0),0))))</f>
        <v>#REF!</v>
      </c>
      <c r="EI133" t="e">
        <f t="shared" si="94"/>
        <v>#REF!</v>
      </c>
      <c r="EJ133" t="str">
        <f t="array" ref="EJ133">IFERROR(INDEX($EI$2:$EI$208,SMALL(IF(1-($EI$2:$EI$208=""),IF(1-(#REF!:#REF!&lt;&gt;""),ROW($EI$2:$EI$208)-ROW($EI$2)+1)), ROWS(#REF!:#REF!))),"")</f>
        <v/>
      </c>
      <c r="EK133" t="e">
        <f>IF(#REF!="","",SUM(#REF!))</f>
        <v>#REF!</v>
      </c>
      <c r="EL133" t="e">
        <f t="array" ref="EL133">IF(#REF!="","",SUM(EK133:INDEX(EK133:EK339,MATCH(TRUE,INDEX(EK133:EK339="",0),0))))</f>
        <v>#REF!</v>
      </c>
      <c r="EM133" t="e">
        <f t="shared" si="95"/>
        <v>#REF!</v>
      </c>
      <c r="EN133" t="str">
        <f t="array" ref="EN133">IFERROR(INDEX($EM$2:$EM$208,SMALL(IF(1-($EM$2:$EM$208=""),IF(1-(#REF!:#REF!&lt;&gt;""),ROW($EM$2:$EM$208)-ROW($EM$2)+1)), ROWS(#REF!:#REF!))),"")</f>
        <v/>
      </c>
      <c r="EO133" t="e">
        <f>IF(#REF!="","",SUM(#REF!))</f>
        <v>#REF!</v>
      </c>
      <c r="EP133" t="e">
        <f t="array" ref="EP133">IF(#REF!="","",SUM(EO133:INDEX(EO133:EO339,MATCH(TRUE,INDEX(EO133:EO339="",0),0))))</f>
        <v>#REF!</v>
      </c>
      <c r="EQ133" t="e">
        <f t="shared" si="96"/>
        <v>#REF!</v>
      </c>
      <c r="ER133" t="str">
        <f t="array" ref="ER133">IFERROR(INDEX($EQ$2:$EQ$208,SMALL(IF(1-($EQ$2:$EQ$208=""),IF(1-(#REF!:#REF!&lt;&gt;""),ROW($EQ$2:$EQ$208)-ROW($EQ$2)+1)), ROWS(#REF!:#REF!))),"")</f>
        <v/>
      </c>
      <c r="ES133" t="e">
        <f>IF(#REF!="","",SUM(#REF!))</f>
        <v>#REF!</v>
      </c>
      <c r="ET133" t="e">
        <f t="array" ref="ET133">IF(#REF!="","",SUM(ES133:INDEX(ES133:ES339,MATCH(TRUE,INDEX(ES133:ES339="",0),0))))</f>
        <v>#REF!</v>
      </c>
      <c r="EU133" t="e">
        <f t="shared" si="97"/>
        <v>#REF!</v>
      </c>
      <c r="EV133" t="str">
        <f t="array" ref="EV133">IFERROR(INDEX($EU$2:$EU$208,SMALL(IF(1-($EU$2:$EU$208=""),IF(1-(#REF!:#REF!&lt;&gt;""),ROW($EU$2:$EU$208)-ROW($EU$2)+1)), ROWS(#REF!:#REF!))),"")</f>
        <v/>
      </c>
      <c r="EW133" t="e">
        <f>IF(#REF!="","",SUM(#REF!))</f>
        <v>#REF!</v>
      </c>
      <c r="EX133" t="e">
        <f t="array" ref="EX133">IF(#REF!="","",SUM(EW133:INDEX(EW133:EW339,MATCH(TRUE,INDEX(EW133:EW339="",0),0))))</f>
        <v>#REF!</v>
      </c>
      <c r="EY133" t="e">
        <f t="shared" si="98"/>
        <v>#REF!</v>
      </c>
      <c r="EZ133" t="str">
        <f t="array" ref="EZ133">IFERROR(INDEX($EY$2:$EY$208,SMALL(IF(1-($EY$2:$EY$208=""),IF(1-(#REF!:#REF!&lt;&gt;""),ROW($EY$2:$EY$208)-ROW($EY$2)+1)), ROWS(#REF!:#REF!))),"")</f>
        <v/>
      </c>
      <c r="FA133" t="e">
        <f>IF(#REF!="","",SUM(#REF!))</f>
        <v>#REF!</v>
      </c>
      <c r="FB133" t="e">
        <f t="array" ref="FB133">IF(#REF!="","",SUM(FA133:INDEX(FA133:FA339,MATCH(TRUE,INDEX(FA133:FA339="",0),0))))</f>
        <v>#REF!</v>
      </c>
      <c r="FC133" t="e">
        <f t="shared" si="99"/>
        <v>#REF!</v>
      </c>
      <c r="FD133" t="str">
        <f t="array" ref="FD133">IFERROR(INDEX($FC$2:$FC$208,SMALL(IF(1-($FC$2:$FC$208=""),IF(1-(#REF!:#REF!&lt;&gt;""),ROW($FC$2:$FC$208)-ROW($FC$2)+1)), ROWS(#REF!:#REF!))),"")</f>
        <v/>
      </c>
    </row>
    <row r="134" spans="1:160" x14ac:dyDescent="0.25">
      <c r="A134" t="e">
        <f>IF(#REF!="","",SUM(#REF!))</f>
        <v>#REF!</v>
      </c>
      <c r="B134" t="e">
        <f t="array" ref="B134">IF(#REF!="","",SUM($A134:INDEX(A134:$A$208,MATCH(TRUE,INDEX($A134:$A$208="",0),0))))</f>
        <v>#REF!</v>
      </c>
      <c r="C134" t="e">
        <f t="shared" si="100"/>
        <v>#REF!</v>
      </c>
      <c r="E134" t="e">
        <f>IF(#REF!="","",SUM(#REF!))</f>
        <v>#REF!</v>
      </c>
      <c r="F134" t="e">
        <f t="array" ref="F134">IF(#REF!="","",SUM($E134:INDEX(E134:$E$208,MATCH(TRUE,INDEX($E134:$E$208="",0),0))))</f>
        <v>#REF!</v>
      </c>
      <c r="G134" t="e">
        <f t="shared" si="101"/>
        <v>#REF!</v>
      </c>
      <c r="I134" t="e">
        <f>IF(#REF!="","",SUM(#REF!))</f>
        <v>#REF!</v>
      </c>
      <c r="J134" t="e">
        <f t="array" ref="J134">IF(#REF!="","",SUM(I134:INDEX(I134:I340,MATCH(TRUE,INDEX(I134:I340="",0),0))))</f>
        <v>#REF!</v>
      </c>
      <c r="K134" t="e">
        <f t="shared" si="102"/>
        <v>#REF!</v>
      </c>
      <c r="M134" t="e">
        <f>IF(#REF!="","",SUM(#REF!))</f>
        <v>#REF!</v>
      </c>
      <c r="N134" t="e">
        <f t="array" ref="N134">IF(#REF!="","",SUM(M134:INDEX(M134:M340,MATCH(TRUE,INDEX(M134:M340="",0),0))))</f>
        <v>#REF!</v>
      </c>
      <c r="O134" t="e">
        <f t="shared" si="103"/>
        <v>#REF!</v>
      </c>
      <c r="Q134" t="e">
        <f>IF(#REF!="","",SUM(#REF!))</f>
        <v>#REF!</v>
      </c>
      <c r="R134" t="e">
        <f t="array" ref="R134">IF(#REF!="","",SUM(Q134:INDEX(Q134:Q340,MATCH(TRUE,INDEX(Q134:Q340="",0),0))))</f>
        <v>#REF!</v>
      </c>
      <c r="S134" t="e">
        <f t="shared" si="104"/>
        <v>#REF!</v>
      </c>
      <c r="U134" t="e">
        <f>IF(#REF!="","",SUM(#REF!))</f>
        <v>#REF!</v>
      </c>
      <c r="V134" t="e">
        <f t="array" ref="V134">IF(#REF!="","",SUM(U134:INDEX(U134:U340,MATCH(TRUE,INDEX(U134:U340="",0),0))))</f>
        <v>#REF!</v>
      </c>
      <c r="W134" t="e">
        <f t="shared" si="105"/>
        <v>#REF!</v>
      </c>
      <c r="Y134" t="e">
        <f>IF(#REF!="","",SUM(#REF!))</f>
        <v>#REF!</v>
      </c>
      <c r="Z134" t="e">
        <f t="array" ref="Z134">IF(#REF!="","",SUM(Y134:INDEX(Y134:Y340,MATCH(TRUE,INDEX(Y134:Y340="",0),0))))</f>
        <v>#REF!</v>
      </c>
      <c r="AA134" t="e">
        <f t="shared" si="106"/>
        <v>#REF!</v>
      </c>
      <c r="AC134" t="e">
        <f>IF(#REF!="","",SUM(#REF!))</f>
        <v>#REF!</v>
      </c>
      <c r="AD134" t="e">
        <f t="array" ref="AD134">IF(#REF!="","",SUM(AC134:INDEX(AC134:AC340,MATCH(TRUE,INDEX(AC134:AC340="",0),0))))</f>
        <v>#REF!</v>
      </c>
      <c r="AE134" t="e">
        <f t="shared" si="107"/>
        <v>#REF!</v>
      </c>
      <c r="AG134" t="e">
        <f>IF(#REF!="","",SUM(#REF!))</f>
        <v>#REF!</v>
      </c>
      <c r="AH134" t="e">
        <f t="array" ref="AH134">IF(#REF!="","",SUM(AG134:INDEX(AG134:AG340,MATCH(TRUE,INDEX(AG134:AG340="",0),0))))</f>
        <v>#REF!</v>
      </c>
      <c r="AI134" t="e">
        <f t="shared" si="108"/>
        <v>#REF!</v>
      </c>
      <c r="AK134" t="e">
        <f>IF(#REF!="","",SUM(#REF!))</f>
        <v>#REF!</v>
      </c>
      <c r="AL134" t="e">
        <f t="array" ref="AL134">IF(#REF!="","",SUM(AK134:INDEX(AK134:AK340,MATCH(TRUE,INDEX(AK134:AK340="",0),0))))</f>
        <v>#REF!</v>
      </c>
      <c r="AM134" t="e">
        <f t="shared" si="109"/>
        <v>#REF!</v>
      </c>
      <c r="AO134" t="e">
        <f>IF(#REF!="","",SUM(#REF!))</f>
        <v>#REF!</v>
      </c>
      <c r="AP134" t="e">
        <f t="array" ref="AP134">IF(#REF!="","",SUM(AO134:INDEX(AO134:AO340,MATCH(TRUE,INDEX(AO134:AO340="",0),0))))</f>
        <v>#REF!</v>
      </c>
      <c r="AQ134" t="e">
        <f t="shared" si="110"/>
        <v>#REF!</v>
      </c>
      <c r="AS134" t="e">
        <f>IF(#REF!="","",SUM(#REF!))</f>
        <v>#REF!</v>
      </c>
      <c r="AT134" t="e">
        <f t="array" ref="AT134">IF(#REF!="","",SUM(AS134:INDEX(AS134:AS340,MATCH(TRUE,INDEX(AS134:AS340="",0),0))))</f>
        <v>#REF!</v>
      </c>
      <c r="AU134" t="e">
        <f t="shared" si="111"/>
        <v>#REF!</v>
      </c>
      <c r="AW134" t="e">
        <f>IF(#REF!="","",SUM(#REF!))</f>
        <v>#REF!</v>
      </c>
      <c r="AX134" t="e">
        <f t="array" ref="AX134">IF(#REF!="","",SUM(AW134:INDEX(AW134:AW340,MATCH(TRUE,INDEX(AW134:AW340="",0),0))))</f>
        <v>#REF!</v>
      </c>
      <c r="AY134" t="e">
        <f t="shared" si="112"/>
        <v>#REF!</v>
      </c>
      <c r="BA134" t="e">
        <f>IF(#REF!="","",SUM(#REF!))</f>
        <v>#REF!</v>
      </c>
      <c r="BB134" t="e">
        <f t="array" ref="BB134">IF(#REF!="","",SUM(BA134:INDEX(BA134:BA340,MATCH(TRUE,INDEX(BA134:BA340="",0),0))))</f>
        <v>#REF!</v>
      </c>
      <c r="BC134" t="e">
        <f t="shared" si="113"/>
        <v>#REF!</v>
      </c>
      <c r="BE134" t="e">
        <f>IF(#REF!="","",SUM(#REF!))</f>
        <v>#REF!</v>
      </c>
      <c r="BF134" t="e">
        <f t="array" ref="BF134">IF(#REF!="","",SUM(BE134:INDEX(BE134:BE340,MATCH(TRUE,INDEX(BE134:BE340="",0),0))))</f>
        <v>#REF!</v>
      </c>
      <c r="BG134" t="e">
        <f t="shared" si="114"/>
        <v>#REF!</v>
      </c>
      <c r="BI134" t="e">
        <f>IF(#REF!="","",SUM(#REF!))</f>
        <v>#REF!</v>
      </c>
      <c r="BJ134" t="e">
        <f t="array" ref="BJ134">IF(#REF!="","",SUM(BI134:INDEX(BI134:BI340,MATCH(TRUE,INDEX(BI134:BI340="",0),0))))</f>
        <v>#REF!</v>
      </c>
      <c r="BK134" t="e">
        <f t="shared" si="115"/>
        <v>#REF!</v>
      </c>
      <c r="BM134" t="e">
        <f>IF(#REF!="","",SUM(#REF!))</f>
        <v>#REF!</v>
      </c>
      <c r="BN134" t="e">
        <f t="array" ref="BN134">IF(#REF!="","",SUM(BM134:INDEX(BM134:BM340,MATCH(TRUE,INDEX(BM134:BM340="",0),0))))</f>
        <v>#REF!</v>
      </c>
      <c r="BO134" t="e">
        <f t="shared" si="116"/>
        <v>#REF!</v>
      </c>
      <c r="BQ134" t="e">
        <f>IF(#REF!="","",SUM(#REF!))</f>
        <v>#REF!</v>
      </c>
      <c r="BR134" t="e">
        <f t="array" ref="BR134">IF(#REF!="","",SUM(BQ134:INDEX(BQ134:BQ340,MATCH(TRUE,INDEX(BQ134:BQ340="",0),0))))</f>
        <v>#REF!</v>
      </c>
      <c r="BS134" t="e">
        <f t="shared" si="117"/>
        <v>#REF!</v>
      </c>
      <c r="BU134" t="e">
        <f>IF(#REF!="","",SUM(#REF!))</f>
        <v>#REF!</v>
      </c>
      <c r="BV134" t="e">
        <f t="array" ref="BV134">IF(#REF!="","",SUM(BU134:INDEX(BU134:BU340,MATCH(TRUE,INDEX(BU134:BU340="",0),0))))</f>
        <v>#REF!</v>
      </c>
      <c r="BW134" t="e">
        <f t="shared" si="118"/>
        <v>#REF!</v>
      </c>
      <c r="BY134" t="e">
        <f>IF(#REF!="","",SUM(#REF!))</f>
        <v>#REF!</v>
      </c>
      <c r="BZ134" t="e">
        <f t="array" ref="BZ134">IF(#REF!="","",SUM(BY134:INDEX(BY134:BY340,MATCH(TRUE,INDEX(BY134:BY340="",0),0))))</f>
        <v>#REF!</v>
      </c>
      <c r="CA134" t="e">
        <f t="shared" si="119"/>
        <v>#REF!</v>
      </c>
      <c r="CC134" t="e">
        <f>IF(#REF!="","",SUM(#REF!))</f>
        <v>#REF!</v>
      </c>
      <c r="CD134" t="e">
        <f t="array" ref="CD134">IF(#REF!="","",SUM(CC134:INDEX(CC134:CC340,MATCH(TRUE,INDEX(CC134:CC340="",0),0))))</f>
        <v>#REF!</v>
      </c>
      <c r="CE134" t="e">
        <f t="shared" si="80"/>
        <v>#REF!</v>
      </c>
      <c r="CF134" t="str">
        <f t="array" ref="CF134">IFERROR(INDEX($CE$2:$CE$208,SMALL(IF(1-($CE$2:$CE$208=""),IF(1-(#REF!:#REF!&lt;&gt;""),ROW($CE$2:$CE$208)-ROW($CE$2)+1)), ROWS(#REF!:#REF!))),"")</f>
        <v/>
      </c>
      <c r="CG134" t="e">
        <f>IF(#REF!="","",SUM(#REF!))</f>
        <v>#REF!</v>
      </c>
      <c r="CH134" t="e">
        <f t="array" ref="CH134">IF(#REF!="","",SUM(CG134:INDEX(CG134:CG340,MATCH(TRUE,INDEX(CG134:CG340="",0),0))))</f>
        <v>#REF!</v>
      </c>
      <c r="CI134" t="e">
        <f t="shared" si="81"/>
        <v>#REF!</v>
      </c>
      <c r="CJ134" t="str">
        <f t="array" ref="CJ134">IFERROR(INDEX($CI$2:$CI$208,SMALL(IF(1-($CI$2:$CI$208=""),IF(1-(#REF!:#REF!&lt;&gt;""),ROW($CI$2:$CI$208)-ROW($CI$2)+1)), ROWS(#REF!:#REF!))),"")</f>
        <v/>
      </c>
      <c r="CK134" t="e">
        <f>IF(#REF!="","",SUM(#REF!))</f>
        <v>#REF!</v>
      </c>
      <c r="CL134" t="e">
        <f t="array" ref="CL134">IF(#REF!="","",SUM(CK134:INDEX(CK134:CK340,MATCH(TRUE,INDEX(CK134:CK340="",0),0))))</f>
        <v>#REF!</v>
      </c>
      <c r="CM134" t="e">
        <f t="shared" si="82"/>
        <v>#REF!</v>
      </c>
      <c r="CN134" t="str">
        <f t="array" ref="CN134">IFERROR(INDEX($CM$2:$CM$208,SMALL(IF(1-($CM$2:$CM$208=""),IF(1-(#REF!:#REF!&lt;&gt;""),ROW($CM$2:$CM$208)-ROW($CM$2)+1)), ROWS(#REF!:#REF!))),"")</f>
        <v/>
      </c>
      <c r="CO134" t="e">
        <f>IF(#REF!="","",SUM(#REF!))</f>
        <v>#REF!</v>
      </c>
      <c r="CP134" t="e">
        <f t="array" ref="CP134">IF(#REF!="","",SUM(CO134:INDEX(CO134:CO340,MATCH(TRUE,INDEX(CO134:CO340="",0),0))))</f>
        <v>#REF!</v>
      </c>
      <c r="CQ134" t="e">
        <f t="shared" si="83"/>
        <v>#REF!</v>
      </c>
      <c r="CR134" t="str">
        <f t="array" ref="CR134">IFERROR(INDEX($CQ$2:$CQ$208,SMALL(IF(1-($CQ$2:$CQ$208=""),IF(1-(#REF!:#REF!&lt;&gt;""),ROW($CQ$2:$CQ$208)-ROW($CQ$2)+1)), ROWS(#REF!:#REF!))),"")</f>
        <v/>
      </c>
      <c r="CS134" t="e">
        <f>IF(#REF!="","",SUM(#REF!))</f>
        <v>#REF!</v>
      </c>
      <c r="CT134" t="e">
        <f t="array" ref="CT134">IF(#REF!="","",SUM(CS134:INDEX(CS134:CS340,MATCH(TRUE,INDEX(CS134:CS340="",0),0))))</f>
        <v>#REF!</v>
      </c>
      <c r="CU134" t="e">
        <f t="shared" si="84"/>
        <v>#REF!</v>
      </c>
      <c r="CV134" t="str">
        <f t="array" ref="CV134">IFERROR(INDEX($CU$2:$CU$208,SMALL(IF(1-($CU$2:$CU$208=""),IF(1-(#REF!:#REF!&lt;&gt;""),ROW($CU$2:$CU$208)-ROW($CU$2)+1)), ROWS(#REF!:#REF!))),"")</f>
        <v/>
      </c>
      <c r="CW134" t="e">
        <f>IF(#REF!="","",SUM(#REF!))</f>
        <v>#REF!</v>
      </c>
      <c r="CX134" t="e">
        <f t="array" ref="CX134">IF(#REF!="","",SUM(CW134:INDEX(CW134:CW340,MATCH(TRUE,INDEX(CW134:CW340="",0),0))))</f>
        <v>#REF!</v>
      </c>
      <c r="CY134" t="e">
        <f t="shared" si="85"/>
        <v>#REF!</v>
      </c>
      <c r="CZ134" t="str">
        <f t="array" ref="CZ134">IFERROR(INDEX($CY$2:$CY$208,SMALL(IF(1-($CY$2:$CY$208=""),IF(1-(#REF!:#REF!&lt;&gt;""),ROW($CY$2:$CY$208)-ROW($CY$2)+1)), ROWS(#REF!:#REF!))),"")</f>
        <v/>
      </c>
      <c r="DA134" t="e">
        <f>IF(#REF!="","",SUM(#REF!))</f>
        <v>#REF!</v>
      </c>
      <c r="DB134" t="e">
        <f t="array" ref="DB134">IF(#REF!="","",SUM(DA134:INDEX(DA134:DA340,MATCH(TRUE,INDEX(DA134:DA340="",0),0))))</f>
        <v>#REF!</v>
      </c>
      <c r="DC134" t="e">
        <f t="shared" si="86"/>
        <v>#REF!</v>
      </c>
      <c r="DD134" t="str">
        <f t="array" ref="DD134">IFERROR(INDEX($DC$2:$DC$208,SMALL(IF(1-($DC$2:$DC$208=""),IF(1-(#REF!:#REF!&lt;&gt;""),ROW($DC$2:$DC$208)-ROW($DC$2)+1)), ROWS(#REF!:#REF!))),"")</f>
        <v/>
      </c>
      <c r="DE134" t="e">
        <f>IF(#REF!="","",SUM(#REF!))</f>
        <v>#REF!</v>
      </c>
      <c r="DF134" t="e">
        <f t="array" ref="DF134">IF(#REF!="","",SUM(DE134:INDEX(DE134:DE340,MATCH(TRUE,INDEX(DE134:DE340="",0),0))))</f>
        <v>#REF!</v>
      </c>
      <c r="DG134" t="e">
        <f t="shared" si="87"/>
        <v>#REF!</v>
      </c>
      <c r="DH134" t="str">
        <f t="array" ref="DH134">IFERROR(INDEX($DG$2:$DG$208,SMALL(IF(1-($DG$2:$DG$208=""),IF(1-(#REF!:#REF!&lt;&gt;""),ROW($DG$2:$DG$208)-ROW($DG$2)+1)), ROWS(#REF!:#REF!))),"")</f>
        <v/>
      </c>
      <c r="DI134" t="e">
        <f>IF(#REF!="","",SUM(#REF!))</f>
        <v>#REF!</v>
      </c>
      <c r="DJ134" t="e">
        <f t="array" ref="DJ134">IF(#REF!="","",SUM(DI134:INDEX(DI134:DI340,MATCH(TRUE,INDEX(DI134:DI340="",0),0))))</f>
        <v>#REF!</v>
      </c>
      <c r="DK134" t="e">
        <f t="shared" si="88"/>
        <v>#REF!</v>
      </c>
      <c r="DL134" t="str">
        <f t="array" ref="DL134">IFERROR(INDEX($DK$2:$DK$208,SMALL(IF(1-($DK$2:$DK$208=""),IF(1-(#REF!:#REF!&lt;&gt;""),ROW($DK$2:$DK$208)-ROW($DK$2)+1)), ROWS(#REF!:#REF!))),"")</f>
        <v/>
      </c>
      <c r="DM134" t="e">
        <f>IF(#REF!="","",SUM(#REF!))</f>
        <v>#REF!</v>
      </c>
      <c r="DN134" t="e">
        <f t="array" ref="DN134">IF(#REF!="","",SUM(DM134:INDEX(DM134:DM340,MATCH(TRUE,INDEX(DM134:DM340="",0),0))))</f>
        <v>#REF!</v>
      </c>
      <c r="DO134" t="e">
        <f t="shared" si="89"/>
        <v>#REF!</v>
      </c>
      <c r="DP134" t="str">
        <f t="array" ref="DP134">IFERROR(INDEX($DO$2:$DO$208,SMALL(IF(1-($DO$2:$DO$208=""),IF(1-(#REF!:#REF!&lt;&gt;""),ROW($DO$2:$DO$208)-ROW($DO$2)+1)), ROWS(#REF!:#REF!))),"")</f>
        <v/>
      </c>
      <c r="DQ134" t="e">
        <f>IF(#REF!="","",SUM(#REF!))</f>
        <v>#REF!</v>
      </c>
      <c r="DR134" t="e">
        <f t="array" ref="DR134">IF(#REF!="","",SUM(DQ134:INDEX(DQ134:DQ340,MATCH(TRUE,INDEX(DQ134:DQ340="",0),0))))</f>
        <v>#REF!</v>
      </c>
      <c r="DS134" t="e">
        <f t="shared" si="90"/>
        <v>#REF!</v>
      </c>
      <c r="DT134" t="str">
        <f t="array" ref="DT134">IFERROR(INDEX($DS$2:$DS$208,SMALL(IF(1-($DS$2:$DS$208=""),IF(1-(#REF!:#REF!&lt;&gt;""),ROW($DS$2:$DS$208)-ROW($DS$2)+1)), ROWS(#REF!:#REF!))),"")</f>
        <v/>
      </c>
      <c r="DU134" t="e">
        <f>IF(#REF!="","",SUM(#REF!))</f>
        <v>#REF!</v>
      </c>
      <c r="DV134" t="e">
        <f t="array" ref="DV134">IF(#REF!="","",SUM(DU134:INDEX(DU134:DU340,MATCH(TRUE,INDEX(DU134:DU340="",0),0))))</f>
        <v>#REF!</v>
      </c>
      <c r="DW134" t="e">
        <f t="shared" si="91"/>
        <v>#REF!</v>
      </c>
      <c r="DX134" t="str">
        <f t="array" ref="DX134">IFERROR(INDEX($DW$2:$DW$208,SMALL(IF(1-($DW$2:$DW$208=""),IF(1-(#REF!:#REF!&lt;&gt;""),ROW($DW$2:$DW$208)-ROW($DW$2)+1)), ROWS(#REF!:#REF!))),"")</f>
        <v/>
      </c>
      <c r="DY134" t="e">
        <f>IF(#REF!="","",SUM(#REF!))</f>
        <v>#REF!</v>
      </c>
      <c r="DZ134" t="e">
        <f t="array" ref="DZ134">IF(#REF!="","",SUM(DY134:INDEX(DY134:DY340,MATCH(TRUE,INDEX(DY134:DY340="",0),0))))</f>
        <v>#REF!</v>
      </c>
      <c r="EA134" t="e">
        <f t="shared" si="92"/>
        <v>#REF!</v>
      </c>
      <c r="EB134" t="str">
        <f t="array" ref="EB134">IFERROR(INDEX($EA$2:$EA$208,SMALL(IF(1-($EA$2:$EA$208=""),IF(1-(#REF!:#REF!&lt;&gt;""),ROW($EA$2:$EA$208)-ROW($EA$2)+1)), ROWS(#REF!:#REF!))),"")</f>
        <v/>
      </c>
      <c r="EC134" t="e">
        <f>IF(#REF!="","",SUM(#REF!))</f>
        <v>#REF!</v>
      </c>
      <c r="ED134" t="e">
        <f t="array" ref="ED134">IF(#REF!="","",SUM(EC134:INDEX(EC134:EC340,MATCH(TRUE,INDEX(EC134:EC340="",0),0))))</f>
        <v>#REF!</v>
      </c>
      <c r="EE134" t="e">
        <f t="shared" si="93"/>
        <v>#REF!</v>
      </c>
      <c r="EF134" t="str">
        <f t="array" ref="EF134">IFERROR(INDEX($EE$2:$EE$208,SMALL(IF(1-($EE$2:$EE$208=""),IF(1-(#REF!:#REF!&lt;&gt;""),ROW($EE$2:$EE$208)-ROW($EE$2)+1)), ROWS(#REF!:#REF!))),"")</f>
        <v/>
      </c>
      <c r="EG134" t="e">
        <f>IF(#REF!="","",SUM(#REF!))</f>
        <v>#REF!</v>
      </c>
      <c r="EH134" t="e">
        <f t="array" ref="EH134">IF(#REF!="","",SUM(EG134:INDEX(EG134:EG340,MATCH(TRUE,INDEX(EG134:EG340="",0),0))))</f>
        <v>#REF!</v>
      </c>
      <c r="EI134" t="e">
        <f t="shared" si="94"/>
        <v>#REF!</v>
      </c>
      <c r="EJ134" t="str">
        <f t="array" ref="EJ134">IFERROR(INDEX($EI$2:$EI$208,SMALL(IF(1-($EI$2:$EI$208=""),IF(1-(#REF!:#REF!&lt;&gt;""),ROW($EI$2:$EI$208)-ROW($EI$2)+1)), ROWS(#REF!:#REF!))),"")</f>
        <v/>
      </c>
      <c r="EK134" t="e">
        <f>IF(#REF!="","",SUM(#REF!))</f>
        <v>#REF!</v>
      </c>
      <c r="EL134" t="e">
        <f t="array" ref="EL134">IF(#REF!="","",SUM(EK134:INDEX(EK134:EK340,MATCH(TRUE,INDEX(EK134:EK340="",0),0))))</f>
        <v>#REF!</v>
      </c>
      <c r="EM134" t="e">
        <f t="shared" si="95"/>
        <v>#REF!</v>
      </c>
      <c r="EN134" t="str">
        <f t="array" ref="EN134">IFERROR(INDEX($EM$2:$EM$208,SMALL(IF(1-($EM$2:$EM$208=""),IF(1-(#REF!:#REF!&lt;&gt;""),ROW($EM$2:$EM$208)-ROW($EM$2)+1)), ROWS(#REF!:#REF!))),"")</f>
        <v/>
      </c>
      <c r="EO134" t="e">
        <f>IF(#REF!="","",SUM(#REF!))</f>
        <v>#REF!</v>
      </c>
      <c r="EP134" t="e">
        <f t="array" ref="EP134">IF(#REF!="","",SUM(EO134:INDEX(EO134:EO340,MATCH(TRUE,INDEX(EO134:EO340="",0),0))))</f>
        <v>#REF!</v>
      </c>
      <c r="EQ134" t="e">
        <f t="shared" si="96"/>
        <v>#REF!</v>
      </c>
      <c r="ER134" t="str">
        <f t="array" ref="ER134">IFERROR(INDEX($EQ$2:$EQ$208,SMALL(IF(1-($EQ$2:$EQ$208=""),IF(1-(#REF!:#REF!&lt;&gt;""),ROW($EQ$2:$EQ$208)-ROW($EQ$2)+1)), ROWS(#REF!:#REF!))),"")</f>
        <v/>
      </c>
      <c r="ES134" t="e">
        <f>IF(#REF!="","",SUM(#REF!))</f>
        <v>#REF!</v>
      </c>
      <c r="ET134" t="e">
        <f t="array" ref="ET134">IF(#REF!="","",SUM(ES134:INDEX(ES134:ES340,MATCH(TRUE,INDEX(ES134:ES340="",0),0))))</f>
        <v>#REF!</v>
      </c>
      <c r="EU134" t="e">
        <f t="shared" si="97"/>
        <v>#REF!</v>
      </c>
      <c r="EV134" t="str">
        <f t="array" ref="EV134">IFERROR(INDEX($EU$2:$EU$208,SMALL(IF(1-($EU$2:$EU$208=""),IF(1-(#REF!:#REF!&lt;&gt;""),ROW($EU$2:$EU$208)-ROW($EU$2)+1)), ROWS(#REF!:#REF!))),"")</f>
        <v/>
      </c>
      <c r="EW134" t="e">
        <f>IF(#REF!="","",SUM(#REF!))</f>
        <v>#REF!</v>
      </c>
      <c r="EX134" t="e">
        <f t="array" ref="EX134">IF(#REF!="","",SUM(EW134:INDEX(EW134:EW340,MATCH(TRUE,INDEX(EW134:EW340="",0),0))))</f>
        <v>#REF!</v>
      </c>
      <c r="EY134" t="e">
        <f t="shared" si="98"/>
        <v>#REF!</v>
      </c>
      <c r="EZ134" t="str">
        <f t="array" ref="EZ134">IFERROR(INDEX($EY$2:$EY$208,SMALL(IF(1-($EY$2:$EY$208=""),IF(1-(#REF!:#REF!&lt;&gt;""),ROW($EY$2:$EY$208)-ROW($EY$2)+1)), ROWS(#REF!:#REF!))),"")</f>
        <v/>
      </c>
      <c r="FA134" t="e">
        <f>IF(#REF!="","",SUM(#REF!))</f>
        <v>#REF!</v>
      </c>
      <c r="FB134" t="e">
        <f t="array" ref="FB134">IF(#REF!="","",SUM(FA134:INDEX(FA134:FA340,MATCH(TRUE,INDEX(FA134:FA340="",0),0))))</f>
        <v>#REF!</v>
      </c>
      <c r="FC134" t="e">
        <f t="shared" si="99"/>
        <v>#REF!</v>
      </c>
      <c r="FD134" t="str">
        <f t="array" ref="FD134">IFERROR(INDEX($FC$2:$FC$208,SMALL(IF(1-($FC$2:$FC$208=""),IF(1-(#REF!:#REF!&lt;&gt;""),ROW($FC$2:$FC$208)-ROW($FC$2)+1)), ROWS(#REF!:#REF!))),"")</f>
        <v/>
      </c>
    </row>
    <row r="135" spans="1:160" x14ac:dyDescent="0.25">
      <c r="A135" t="e">
        <f>IF(#REF!="","",SUM(#REF!))</f>
        <v>#REF!</v>
      </c>
      <c r="B135" t="e">
        <f t="array" ref="B135">IF(#REF!="","",SUM($A135:INDEX(A135:$A$208,MATCH(TRUE,INDEX($A135:$A$208="",0),0))))</f>
        <v>#REF!</v>
      </c>
      <c r="C135" t="e">
        <f t="shared" si="100"/>
        <v>#REF!</v>
      </c>
      <c r="E135" t="e">
        <f>IF(#REF!="","",SUM(#REF!))</f>
        <v>#REF!</v>
      </c>
      <c r="F135" t="e">
        <f t="array" ref="F135">IF(#REF!="","",SUM($E135:INDEX(E135:$E$208,MATCH(TRUE,INDEX($E135:$E$208="",0),0))))</f>
        <v>#REF!</v>
      </c>
      <c r="G135" t="e">
        <f t="shared" si="101"/>
        <v>#REF!</v>
      </c>
      <c r="I135" t="e">
        <f>IF(#REF!="","",SUM(#REF!))</f>
        <v>#REF!</v>
      </c>
      <c r="J135" t="e">
        <f t="array" ref="J135">IF(#REF!="","",SUM(I135:INDEX(I135:I341,MATCH(TRUE,INDEX(I135:I341="",0),0))))</f>
        <v>#REF!</v>
      </c>
      <c r="K135" t="e">
        <f t="shared" si="102"/>
        <v>#REF!</v>
      </c>
      <c r="M135" t="e">
        <f>IF(#REF!="","",SUM(#REF!))</f>
        <v>#REF!</v>
      </c>
      <c r="N135" t="e">
        <f t="array" ref="N135">IF(#REF!="","",SUM(M135:INDEX(M135:M341,MATCH(TRUE,INDEX(M135:M341="",0),0))))</f>
        <v>#REF!</v>
      </c>
      <c r="O135" t="e">
        <f t="shared" si="103"/>
        <v>#REF!</v>
      </c>
      <c r="Q135" t="e">
        <f>IF(#REF!="","",SUM(#REF!))</f>
        <v>#REF!</v>
      </c>
      <c r="R135" t="e">
        <f t="array" ref="R135">IF(#REF!="","",SUM(Q135:INDEX(Q135:Q341,MATCH(TRUE,INDEX(Q135:Q341="",0),0))))</f>
        <v>#REF!</v>
      </c>
      <c r="S135" t="e">
        <f t="shared" si="104"/>
        <v>#REF!</v>
      </c>
      <c r="U135" t="e">
        <f>IF(#REF!="","",SUM(#REF!))</f>
        <v>#REF!</v>
      </c>
      <c r="V135" t="e">
        <f t="array" ref="V135">IF(#REF!="","",SUM(U135:INDEX(U135:U341,MATCH(TRUE,INDEX(U135:U341="",0),0))))</f>
        <v>#REF!</v>
      </c>
      <c r="W135" t="e">
        <f t="shared" si="105"/>
        <v>#REF!</v>
      </c>
      <c r="Y135" t="e">
        <f>IF(#REF!="","",SUM(#REF!))</f>
        <v>#REF!</v>
      </c>
      <c r="Z135" t="e">
        <f t="array" ref="Z135">IF(#REF!="","",SUM(Y135:INDEX(Y135:Y341,MATCH(TRUE,INDEX(Y135:Y341="",0),0))))</f>
        <v>#REF!</v>
      </c>
      <c r="AA135" t="e">
        <f t="shared" si="106"/>
        <v>#REF!</v>
      </c>
      <c r="AC135" t="e">
        <f>IF(#REF!="","",SUM(#REF!))</f>
        <v>#REF!</v>
      </c>
      <c r="AD135" t="e">
        <f t="array" ref="AD135">IF(#REF!="","",SUM(AC135:INDEX(AC135:AC341,MATCH(TRUE,INDEX(AC135:AC341="",0),0))))</f>
        <v>#REF!</v>
      </c>
      <c r="AE135" t="e">
        <f t="shared" si="107"/>
        <v>#REF!</v>
      </c>
      <c r="AG135" t="e">
        <f>IF(#REF!="","",SUM(#REF!))</f>
        <v>#REF!</v>
      </c>
      <c r="AH135" t="e">
        <f t="array" ref="AH135">IF(#REF!="","",SUM(AG135:INDEX(AG135:AG341,MATCH(TRUE,INDEX(AG135:AG341="",0),0))))</f>
        <v>#REF!</v>
      </c>
      <c r="AI135" t="e">
        <f t="shared" si="108"/>
        <v>#REF!</v>
      </c>
      <c r="AK135" t="e">
        <f>IF(#REF!="","",SUM(#REF!))</f>
        <v>#REF!</v>
      </c>
      <c r="AL135" t="e">
        <f t="array" ref="AL135">IF(#REF!="","",SUM(AK135:INDEX(AK135:AK341,MATCH(TRUE,INDEX(AK135:AK341="",0),0))))</f>
        <v>#REF!</v>
      </c>
      <c r="AM135" t="e">
        <f t="shared" si="109"/>
        <v>#REF!</v>
      </c>
      <c r="AO135" t="e">
        <f>IF(#REF!="","",SUM(#REF!))</f>
        <v>#REF!</v>
      </c>
      <c r="AP135" t="e">
        <f t="array" ref="AP135">IF(#REF!="","",SUM(AO135:INDEX(AO135:AO341,MATCH(TRUE,INDEX(AO135:AO341="",0),0))))</f>
        <v>#REF!</v>
      </c>
      <c r="AQ135" t="e">
        <f t="shared" si="110"/>
        <v>#REF!</v>
      </c>
      <c r="AS135" t="e">
        <f>IF(#REF!="","",SUM(#REF!))</f>
        <v>#REF!</v>
      </c>
      <c r="AT135" t="e">
        <f t="array" ref="AT135">IF(#REF!="","",SUM(AS135:INDEX(AS135:AS341,MATCH(TRUE,INDEX(AS135:AS341="",0),0))))</f>
        <v>#REF!</v>
      </c>
      <c r="AU135" t="e">
        <f t="shared" si="111"/>
        <v>#REF!</v>
      </c>
      <c r="AW135" t="e">
        <f>IF(#REF!="","",SUM(#REF!))</f>
        <v>#REF!</v>
      </c>
      <c r="AX135" t="e">
        <f t="array" ref="AX135">IF(#REF!="","",SUM(AW135:INDEX(AW135:AW341,MATCH(TRUE,INDEX(AW135:AW341="",0),0))))</f>
        <v>#REF!</v>
      </c>
      <c r="AY135" t="e">
        <f t="shared" si="112"/>
        <v>#REF!</v>
      </c>
      <c r="BA135" t="e">
        <f>IF(#REF!="","",SUM(#REF!))</f>
        <v>#REF!</v>
      </c>
      <c r="BB135" t="e">
        <f t="array" ref="BB135">IF(#REF!="","",SUM(BA135:INDEX(BA135:BA341,MATCH(TRUE,INDEX(BA135:BA341="",0),0))))</f>
        <v>#REF!</v>
      </c>
      <c r="BC135" t="e">
        <f t="shared" si="113"/>
        <v>#REF!</v>
      </c>
      <c r="BE135" t="e">
        <f>IF(#REF!="","",SUM(#REF!))</f>
        <v>#REF!</v>
      </c>
      <c r="BF135" t="e">
        <f t="array" ref="BF135">IF(#REF!="","",SUM(BE135:INDEX(BE135:BE341,MATCH(TRUE,INDEX(BE135:BE341="",0),0))))</f>
        <v>#REF!</v>
      </c>
      <c r="BG135" t="e">
        <f t="shared" si="114"/>
        <v>#REF!</v>
      </c>
      <c r="BI135" t="e">
        <f>IF(#REF!="","",SUM(#REF!))</f>
        <v>#REF!</v>
      </c>
      <c r="BJ135" t="e">
        <f t="array" ref="BJ135">IF(#REF!="","",SUM(BI135:INDEX(BI135:BI341,MATCH(TRUE,INDEX(BI135:BI341="",0),0))))</f>
        <v>#REF!</v>
      </c>
      <c r="BK135" t="e">
        <f t="shared" si="115"/>
        <v>#REF!</v>
      </c>
      <c r="BM135" t="e">
        <f>IF(#REF!="","",SUM(#REF!))</f>
        <v>#REF!</v>
      </c>
      <c r="BN135" t="e">
        <f t="array" ref="BN135">IF(#REF!="","",SUM(BM135:INDEX(BM135:BM341,MATCH(TRUE,INDEX(BM135:BM341="",0),0))))</f>
        <v>#REF!</v>
      </c>
      <c r="BO135" t="e">
        <f t="shared" si="116"/>
        <v>#REF!</v>
      </c>
      <c r="BQ135" t="e">
        <f>IF(#REF!="","",SUM(#REF!))</f>
        <v>#REF!</v>
      </c>
      <c r="BR135" t="e">
        <f t="array" ref="BR135">IF(#REF!="","",SUM(BQ135:INDEX(BQ135:BQ341,MATCH(TRUE,INDEX(BQ135:BQ341="",0),0))))</f>
        <v>#REF!</v>
      </c>
      <c r="BS135" t="e">
        <f t="shared" si="117"/>
        <v>#REF!</v>
      </c>
      <c r="BU135" t="e">
        <f>IF(#REF!="","",SUM(#REF!))</f>
        <v>#REF!</v>
      </c>
      <c r="BV135" t="e">
        <f t="array" ref="BV135">IF(#REF!="","",SUM(BU135:INDEX(BU135:BU341,MATCH(TRUE,INDEX(BU135:BU341="",0),0))))</f>
        <v>#REF!</v>
      </c>
      <c r="BW135" t="e">
        <f t="shared" si="118"/>
        <v>#REF!</v>
      </c>
      <c r="BY135" t="e">
        <f>IF(#REF!="","",SUM(#REF!))</f>
        <v>#REF!</v>
      </c>
      <c r="BZ135" t="e">
        <f t="array" ref="BZ135">IF(#REF!="","",SUM(BY135:INDEX(BY135:BY341,MATCH(TRUE,INDEX(BY135:BY341="",0),0))))</f>
        <v>#REF!</v>
      </c>
      <c r="CA135" t="e">
        <f t="shared" si="119"/>
        <v>#REF!</v>
      </c>
      <c r="CC135" t="e">
        <f>IF(#REF!="","",SUM(#REF!))</f>
        <v>#REF!</v>
      </c>
      <c r="CD135" t="e">
        <f t="array" ref="CD135">IF(#REF!="","",SUM(CC135:INDEX(CC135:CC341,MATCH(TRUE,INDEX(CC135:CC341="",0),0))))</f>
        <v>#REF!</v>
      </c>
      <c r="CE135" t="e">
        <f t="shared" si="80"/>
        <v>#REF!</v>
      </c>
      <c r="CF135" t="str">
        <f t="array" ref="CF135">IFERROR(INDEX($CE$2:$CE$208,SMALL(IF(1-($CE$2:$CE$208=""),IF(1-(#REF!:#REF!&lt;&gt;""),ROW($CE$2:$CE$208)-ROW($CE$2)+1)), ROWS(#REF!:#REF!))),"")</f>
        <v/>
      </c>
      <c r="CG135" t="e">
        <f>IF(#REF!="","",SUM(#REF!))</f>
        <v>#REF!</v>
      </c>
      <c r="CH135" t="e">
        <f t="array" ref="CH135">IF(#REF!="","",SUM(CG135:INDEX(CG135:CG341,MATCH(TRUE,INDEX(CG135:CG341="",0),0))))</f>
        <v>#REF!</v>
      </c>
      <c r="CI135" t="e">
        <f t="shared" si="81"/>
        <v>#REF!</v>
      </c>
      <c r="CJ135" t="str">
        <f t="array" ref="CJ135">IFERROR(INDEX($CI$2:$CI$208,SMALL(IF(1-($CI$2:$CI$208=""),IF(1-(#REF!:#REF!&lt;&gt;""),ROW($CI$2:$CI$208)-ROW($CI$2)+1)), ROWS(#REF!:#REF!))),"")</f>
        <v/>
      </c>
      <c r="CK135" t="e">
        <f>IF(#REF!="","",SUM(#REF!))</f>
        <v>#REF!</v>
      </c>
      <c r="CL135" t="e">
        <f t="array" ref="CL135">IF(#REF!="","",SUM(CK135:INDEX(CK135:CK341,MATCH(TRUE,INDEX(CK135:CK341="",0),0))))</f>
        <v>#REF!</v>
      </c>
      <c r="CM135" t="e">
        <f t="shared" si="82"/>
        <v>#REF!</v>
      </c>
      <c r="CN135" t="str">
        <f t="array" ref="CN135">IFERROR(INDEX($CM$2:$CM$208,SMALL(IF(1-($CM$2:$CM$208=""),IF(1-(#REF!:#REF!&lt;&gt;""),ROW($CM$2:$CM$208)-ROW($CM$2)+1)), ROWS(#REF!:#REF!))),"")</f>
        <v/>
      </c>
      <c r="CO135" t="e">
        <f>IF(#REF!="","",SUM(#REF!))</f>
        <v>#REF!</v>
      </c>
      <c r="CP135" t="e">
        <f t="array" ref="CP135">IF(#REF!="","",SUM(CO135:INDEX(CO135:CO341,MATCH(TRUE,INDEX(CO135:CO341="",0),0))))</f>
        <v>#REF!</v>
      </c>
      <c r="CQ135" t="e">
        <f t="shared" si="83"/>
        <v>#REF!</v>
      </c>
      <c r="CR135" t="str">
        <f t="array" ref="CR135">IFERROR(INDEX($CQ$2:$CQ$208,SMALL(IF(1-($CQ$2:$CQ$208=""),IF(1-(#REF!:#REF!&lt;&gt;""),ROW($CQ$2:$CQ$208)-ROW($CQ$2)+1)), ROWS(#REF!:#REF!))),"")</f>
        <v/>
      </c>
      <c r="CS135" t="e">
        <f>IF(#REF!="","",SUM(#REF!))</f>
        <v>#REF!</v>
      </c>
      <c r="CT135" t="e">
        <f t="array" ref="CT135">IF(#REF!="","",SUM(CS135:INDEX(CS135:CS341,MATCH(TRUE,INDEX(CS135:CS341="",0),0))))</f>
        <v>#REF!</v>
      </c>
      <c r="CU135" t="e">
        <f t="shared" si="84"/>
        <v>#REF!</v>
      </c>
      <c r="CV135" t="str">
        <f t="array" ref="CV135">IFERROR(INDEX($CU$2:$CU$208,SMALL(IF(1-($CU$2:$CU$208=""),IF(1-(#REF!:#REF!&lt;&gt;""),ROW($CU$2:$CU$208)-ROW($CU$2)+1)), ROWS(#REF!:#REF!))),"")</f>
        <v/>
      </c>
      <c r="CW135" t="e">
        <f>IF(#REF!="","",SUM(#REF!))</f>
        <v>#REF!</v>
      </c>
      <c r="CX135" t="e">
        <f t="array" ref="CX135">IF(#REF!="","",SUM(CW135:INDEX(CW135:CW341,MATCH(TRUE,INDEX(CW135:CW341="",0),0))))</f>
        <v>#REF!</v>
      </c>
      <c r="CY135" t="e">
        <f t="shared" si="85"/>
        <v>#REF!</v>
      </c>
      <c r="CZ135" t="str">
        <f t="array" ref="CZ135">IFERROR(INDEX($CY$2:$CY$208,SMALL(IF(1-($CY$2:$CY$208=""),IF(1-(#REF!:#REF!&lt;&gt;""),ROW($CY$2:$CY$208)-ROW($CY$2)+1)), ROWS(#REF!:#REF!))),"")</f>
        <v/>
      </c>
      <c r="DA135" t="e">
        <f>IF(#REF!="","",SUM(#REF!))</f>
        <v>#REF!</v>
      </c>
      <c r="DB135" t="e">
        <f t="array" ref="DB135">IF(#REF!="","",SUM(DA135:INDEX(DA135:DA341,MATCH(TRUE,INDEX(DA135:DA341="",0),0))))</f>
        <v>#REF!</v>
      </c>
      <c r="DC135" t="e">
        <f t="shared" si="86"/>
        <v>#REF!</v>
      </c>
      <c r="DD135" t="str">
        <f t="array" ref="DD135">IFERROR(INDEX($DC$2:$DC$208,SMALL(IF(1-($DC$2:$DC$208=""),IF(1-(#REF!:#REF!&lt;&gt;""),ROW($DC$2:$DC$208)-ROW($DC$2)+1)), ROWS(#REF!:#REF!))),"")</f>
        <v/>
      </c>
      <c r="DE135" t="e">
        <f>IF(#REF!="","",SUM(#REF!))</f>
        <v>#REF!</v>
      </c>
      <c r="DF135" t="e">
        <f t="array" ref="DF135">IF(#REF!="","",SUM(DE135:INDEX(DE135:DE341,MATCH(TRUE,INDEX(DE135:DE341="",0),0))))</f>
        <v>#REF!</v>
      </c>
      <c r="DG135" t="e">
        <f t="shared" si="87"/>
        <v>#REF!</v>
      </c>
      <c r="DH135" t="str">
        <f t="array" ref="DH135">IFERROR(INDEX($DG$2:$DG$208,SMALL(IF(1-($DG$2:$DG$208=""),IF(1-(#REF!:#REF!&lt;&gt;""),ROW($DG$2:$DG$208)-ROW($DG$2)+1)), ROWS(#REF!:#REF!))),"")</f>
        <v/>
      </c>
      <c r="DI135" t="e">
        <f>IF(#REF!="","",SUM(#REF!))</f>
        <v>#REF!</v>
      </c>
      <c r="DJ135" t="e">
        <f t="array" ref="DJ135">IF(#REF!="","",SUM(DI135:INDEX(DI135:DI341,MATCH(TRUE,INDEX(DI135:DI341="",0),0))))</f>
        <v>#REF!</v>
      </c>
      <c r="DK135" t="e">
        <f t="shared" si="88"/>
        <v>#REF!</v>
      </c>
      <c r="DL135" t="str">
        <f t="array" ref="DL135">IFERROR(INDEX($DK$2:$DK$208,SMALL(IF(1-($DK$2:$DK$208=""),IF(1-(#REF!:#REF!&lt;&gt;""),ROW($DK$2:$DK$208)-ROW($DK$2)+1)), ROWS(#REF!:#REF!))),"")</f>
        <v/>
      </c>
      <c r="DM135" t="e">
        <f>IF(#REF!="","",SUM(#REF!))</f>
        <v>#REF!</v>
      </c>
      <c r="DN135" t="e">
        <f t="array" ref="DN135">IF(#REF!="","",SUM(DM135:INDEX(DM135:DM341,MATCH(TRUE,INDEX(DM135:DM341="",0),0))))</f>
        <v>#REF!</v>
      </c>
      <c r="DO135" t="e">
        <f t="shared" si="89"/>
        <v>#REF!</v>
      </c>
      <c r="DP135" t="str">
        <f t="array" ref="DP135">IFERROR(INDEX($DO$2:$DO$208,SMALL(IF(1-($DO$2:$DO$208=""),IF(1-(#REF!:#REF!&lt;&gt;""),ROW($DO$2:$DO$208)-ROW($DO$2)+1)), ROWS(#REF!:#REF!))),"")</f>
        <v/>
      </c>
      <c r="DQ135" t="e">
        <f>IF(#REF!="","",SUM(#REF!))</f>
        <v>#REF!</v>
      </c>
      <c r="DR135" t="e">
        <f t="array" ref="DR135">IF(#REF!="","",SUM(DQ135:INDEX(DQ135:DQ341,MATCH(TRUE,INDEX(DQ135:DQ341="",0),0))))</f>
        <v>#REF!</v>
      </c>
      <c r="DS135" t="e">
        <f t="shared" si="90"/>
        <v>#REF!</v>
      </c>
      <c r="DT135" t="str">
        <f t="array" ref="DT135">IFERROR(INDEX($DS$2:$DS$208,SMALL(IF(1-($DS$2:$DS$208=""),IF(1-(#REF!:#REF!&lt;&gt;""),ROW($DS$2:$DS$208)-ROW($DS$2)+1)), ROWS(#REF!:#REF!))),"")</f>
        <v/>
      </c>
      <c r="DU135" t="e">
        <f>IF(#REF!="","",SUM(#REF!))</f>
        <v>#REF!</v>
      </c>
      <c r="DV135" t="e">
        <f t="array" ref="DV135">IF(#REF!="","",SUM(DU135:INDEX(DU135:DU341,MATCH(TRUE,INDEX(DU135:DU341="",0),0))))</f>
        <v>#REF!</v>
      </c>
      <c r="DW135" t="e">
        <f t="shared" si="91"/>
        <v>#REF!</v>
      </c>
      <c r="DX135" t="str">
        <f t="array" ref="DX135">IFERROR(INDEX($DW$2:$DW$208,SMALL(IF(1-($DW$2:$DW$208=""),IF(1-(#REF!:#REF!&lt;&gt;""),ROW($DW$2:$DW$208)-ROW($DW$2)+1)), ROWS(#REF!:#REF!))),"")</f>
        <v/>
      </c>
      <c r="DY135" t="e">
        <f>IF(#REF!="","",SUM(#REF!))</f>
        <v>#REF!</v>
      </c>
      <c r="DZ135" t="e">
        <f t="array" ref="DZ135">IF(#REF!="","",SUM(DY135:INDEX(DY135:DY341,MATCH(TRUE,INDEX(DY135:DY341="",0),0))))</f>
        <v>#REF!</v>
      </c>
      <c r="EA135" t="e">
        <f t="shared" si="92"/>
        <v>#REF!</v>
      </c>
      <c r="EB135" t="str">
        <f t="array" ref="EB135">IFERROR(INDEX($EA$2:$EA$208,SMALL(IF(1-($EA$2:$EA$208=""),IF(1-(#REF!:#REF!&lt;&gt;""),ROW($EA$2:$EA$208)-ROW($EA$2)+1)), ROWS(#REF!:#REF!))),"")</f>
        <v/>
      </c>
      <c r="EC135" t="e">
        <f>IF(#REF!="","",SUM(#REF!))</f>
        <v>#REF!</v>
      </c>
      <c r="ED135" t="e">
        <f t="array" ref="ED135">IF(#REF!="","",SUM(EC135:INDEX(EC135:EC341,MATCH(TRUE,INDEX(EC135:EC341="",0),0))))</f>
        <v>#REF!</v>
      </c>
      <c r="EE135" t="e">
        <f t="shared" si="93"/>
        <v>#REF!</v>
      </c>
      <c r="EF135" t="str">
        <f t="array" ref="EF135">IFERROR(INDEX($EE$2:$EE$208,SMALL(IF(1-($EE$2:$EE$208=""),IF(1-(#REF!:#REF!&lt;&gt;""),ROW($EE$2:$EE$208)-ROW($EE$2)+1)), ROWS(#REF!:#REF!))),"")</f>
        <v/>
      </c>
      <c r="EG135" t="e">
        <f>IF(#REF!="","",SUM(#REF!))</f>
        <v>#REF!</v>
      </c>
      <c r="EH135" t="e">
        <f t="array" ref="EH135">IF(#REF!="","",SUM(EG135:INDEX(EG135:EG341,MATCH(TRUE,INDEX(EG135:EG341="",0),0))))</f>
        <v>#REF!</v>
      </c>
      <c r="EI135" t="e">
        <f t="shared" si="94"/>
        <v>#REF!</v>
      </c>
      <c r="EJ135" t="str">
        <f t="array" ref="EJ135">IFERROR(INDEX($EI$2:$EI$208,SMALL(IF(1-($EI$2:$EI$208=""),IF(1-(#REF!:#REF!&lt;&gt;""),ROW($EI$2:$EI$208)-ROW($EI$2)+1)), ROWS(#REF!:#REF!))),"")</f>
        <v/>
      </c>
      <c r="EK135" t="e">
        <f>IF(#REF!="","",SUM(#REF!))</f>
        <v>#REF!</v>
      </c>
      <c r="EL135" t="e">
        <f t="array" ref="EL135">IF(#REF!="","",SUM(EK135:INDEX(EK135:EK341,MATCH(TRUE,INDEX(EK135:EK341="",0),0))))</f>
        <v>#REF!</v>
      </c>
      <c r="EM135" t="e">
        <f t="shared" si="95"/>
        <v>#REF!</v>
      </c>
      <c r="EN135" t="str">
        <f t="array" ref="EN135">IFERROR(INDEX($EM$2:$EM$208,SMALL(IF(1-($EM$2:$EM$208=""),IF(1-(#REF!:#REF!&lt;&gt;""),ROW($EM$2:$EM$208)-ROW($EM$2)+1)), ROWS(#REF!:#REF!))),"")</f>
        <v/>
      </c>
      <c r="EO135" t="e">
        <f>IF(#REF!="","",SUM(#REF!))</f>
        <v>#REF!</v>
      </c>
      <c r="EP135" t="e">
        <f t="array" ref="EP135">IF(#REF!="","",SUM(EO135:INDEX(EO135:EO341,MATCH(TRUE,INDEX(EO135:EO341="",0),0))))</f>
        <v>#REF!</v>
      </c>
      <c r="EQ135" t="e">
        <f t="shared" si="96"/>
        <v>#REF!</v>
      </c>
      <c r="ER135" t="str">
        <f t="array" ref="ER135">IFERROR(INDEX($EQ$2:$EQ$208,SMALL(IF(1-($EQ$2:$EQ$208=""),IF(1-(#REF!:#REF!&lt;&gt;""),ROW($EQ$2:$EQ$208)-ROW($EQ$2)+1)), ROWS(#REF!:#REF!))),"")</f>
        <v/>
      </c>
      <c r="ES135" t="e">
        <f>IF(#REF!="","",SUM(#REF!))</f>
        <v>#REF!</v>
      </c>
      <c r="ET135" t="e">
        <f t="array" ref="ET135">IF(#REF!="","",SUM(ES135:INDEX(ES135:ES341,MATCH(TRUE,INDEX(ES135:ES341="",0),0))))</f>
        <v>#REF!</v>
      </c>
      <c r="EU135" t="e">
        <f t="shared" si="97"/>
        <v>#REF!</v>
      </c>
      <c r="EV135" t="str">
        <f t="array" ref="EV135">IFERROR(INDEX($EU$2:$EU$208,SMALL(IF(1-($EU$2:$EU$208=""),IF(1-(#REF!:#REF!&lt;&gt;""),ROW($EU$2:$EU$208)-ROW($EU$2)+1)), ROWS(#REF!:#REF!))),"")</f>
        <v/>
      </c>
      <c r="EW135" t="e">
        <f>IF(#REF!="","",SUM(#REF!))</f>
        <v>#REF!</v>
      </c>
      <c r="EX135" t="e">
        <f t="array" ref="EX135">IF(#REF!="","",SUM(EW135:INDEX(EW135:EW341,MATCH(TRUE,INDEX(EW135:EW341="",0),0))))</f>
        <v>#REF!</v>
      </c>
      <c r="EY135" t="e">
        <f t="shared" si="98"/>
        <v>#REF!</v>
      </c>
      <c r="EZ135" t="str">
        <f t="array" ref="EZ135">IFERROR(INDEX($EY$2:$EY$208,SMALL(IF(1-($EY$2:$EY$208=""),IF(1-(#REF!:#REF!&lt;&gt;""),ROW($EY$2:$EY$208)-ROW($EY$2)+1)), ROWS(#REF!:#REF!))),"")</f>
        <v/>
      </c>
      <c r="FA135" t="e">
        <f>IF(#REF!="","",SUM(#REF!))</f>
        <v>#REF!</v>
      </c>
      <c r="FB135" t="e">
        <f t="array" ref="FB135">IF(#REF!="","",SUM(FA135:INDEX(FA135:FA341,MATCH(TRUE,INDEX(FA135:FA341="",0),0))))</f>
        <v>#REF!</v>
      </c>
      <c r="FC135" t="e">
        <f t="shared" si="99"/>
        <v>#REF!</v>
      </c>
      <c r="FD135" t="str">
        <f t="array" ref="FD135">IFERROR(INDEX($FC$2:$FC$208,SMALL(IF(1-($FC$2:$FC$208=""),IF(1-(#REF!:#REF!&lt;&gt;""),ROW($FC$2:$FC$208)-ROW($FC$2)+1)), ROWS(#REF!:#REF!))),"")</f>
        <v/>
      </c>
    </row>
    <row r="136" spans="1:160" x14ac:dyDescent="0.25">
      <c r="A136" t="e">
        <f>IF(#REF!="","",SUM(#REF!))</f>
        <v>#REF!</v>
      </c>
      <c r="B136" t="e">
        <f t="array" ref="B136">IF(#REF!="","",SUM($A136:INDEX(A136:$A$208,MATCH(TRUE,INDEX($A136:$A$208="",0),0))))</f>
        <v>#REF!</v>
      </c>
      <c r="C136" t="e">
        <f t="shared" si="100"/>
        <v>#REF!</v>
      </c>
      <c r="E136" t="e">
        <f>IF(#REF!="","",SUM(#REF!))</f>
        <v>#REF!</v>
      </c>
      <c r="F136" t="e">
        <f t="array" ref="F136">IF(#REF!="","",SUM($E136:INDEX(E136:$E$208,MATCH(TRUE,INDEX($E136:$E$208="",0),0))))</f>
        <v>#REF!</v>
      </c>
      <c r="G136" t="e">
        <f t="shared" si="101"/>
        <v>#REF!</v>
      </c>
      <c r="I136" t="e">
        <f>IF(#REF!="","",SUM(#REF!))</f>
        <v>#REF!</v>
      </c>
      <c r="J136" t="e">
        <f t="array" ref="J136">IF(#REF!="","",SUM(I136:INDEX(I136:I342,MATCH(TRUE,INDEX(I136:I342="",0),0))))</f>
        <v>#REF!</v>
      </c>
      <c r="K136" t="e">
        <f t="shared" si="102"/>
        <v>#REF!</v>
      </c>
      <c r="M136" t="e">
        <f>IF(#REF!="","",SUM(#REF!))</f>
        <v>#REF!</v>
      </c>
      <c r="N136" t="e">
        <f t="array" ref="N136">IF(#REF!="","",SUM(M136:INDEX(M136:M342,MATCH(TRUE,INDEX(M136:M342="",0),0))))</f>
        <v>#REF!</v>
      </c>
      <c r="O136" t="e">
        <f t="shared" si="103"/>
        <v>#REF!</v>
      </c>
      <c r="Q136" t="e">
        <f>IF(#REF!="","",SUM(#REF!))</f>
        <v>#REF!</v>
      </c>
      <c r="R136" t="e">
        <f t="array" ref="R136">IF(#REF!="","",SUM(Q136:INDEX(Q136:Q342,MATCH(TRUE,INDEX(Q136:Q342="",0),0))))</f>
        <v>#REF!</v>
      </c>
      <c r="S136" t="e">
        <f t="shared" si="104"/>
        <v>#REF!</v>
      </c>
      <c r="U136" t="e">
        <f>IF(#REF!="","",SUM(#REF!))</f>
        <v>#REF!</v>
      </c>
      <c r="V136" t="e">
        <f t="array" ref="V136">IF(#REF!="","",SUM(U136:INDEX(U136:U342,MATCH(TRUE,INDEX(U136:U342="",0),0))))</f>
        <v>#REF!</v>
      </c>
      <c r="W136" t="e">
        <f t="shared" si="105"/>
        <v>#REF!</v>
      </c>
      <c r="Y136" t="e">
        <f>IF(#REF!="","",SUM(#REF!))</f>
        <v>#REF!</v>
      </c>
      <c r="Z136" t="e">
        <f t="array" ref="Z136">IF(#REF!="","",SUM(Y136:INDEX(Y136:Y342,MATCH(TRUE,INDEX(Y136:Y342="",0),0))))</f>
        <v>#REF!</v>
      </c>
      <c r="AA136" t="e">
        <f t="shared" si="106"/>
        <v>#REF!</v>
      </c>
      <c r="AC136" t="e">
        <f>IF(#REF!="","",SUM(#REF!))</f>
        <v>#REF!</v>
      </c>
      <c r="AD136" t="e">
        <f t="array" ref="AD136">IF(#REF!="","",SUM(AC136:INDEX(AC136:AC342,MATCH(TRUE,INDEX(AC136:AC342="",0),0))))</f>
        <v>#REF!</v>
      </c>
      <c r="AE136" t="e">
        <f t="shared" si="107"/>
        <v>#REF!</v>
      </c>
      <c r="AG136" t="e">
        <f>IF(#REF!="","",SUM(#REF!))</f>
        <v>#REF!</v>
      </c>
      <c r="AH136" t="e">
        <f t="array" ref="AH136">IF(#REF!="","",SUM(AG136:INDEX(AG136:AG342,MATCH(TRUE,INDEX(AG136:AG342="",0),0))))</f>
        <v>#REF!</v>
      </c>
      <c r="AI136" t="e">
        <f t="shared" si="108"/>
        <v>#REF!</v>
      </c>
      <c r="AK136" t="e">
        <f>IF(#REF!="","",SUM(#REF!))</f>
        <v>#REF!</v>
      </c>
      <c r="AL136" t="e">
        <f t="array" ref="AL136">IF(#REF!="","",SUM(AK136:INDEX(AK136:AK342,MATCH(TRUE,INDEX(AK136:AK342="",0),0))))</f>
        <v>#REF!</v>
      </c>
      <c r="AM136" t="e">
        <f t="shared" si="109"/>
        <v>#REF!</v>
      </c>
      <c r="AO136" t="e">
        <f>IF(#REF!="","",SUM(#REF!))</f>
        <v>#REF!</v>
      </c>
      <c r="AP136" t="e">
        <f t="array" ref="AP136">IF(#REF!="","",SUM(AO136:INDEX(AO136:AO342,MATCH(TRUE,INDEX(AO136:AO342="",0),0))))</f>
        <v>#REF!</v>
      </c>
      <c r="AQ136" t="e">
        <f t="shared" si="110"/>
        <v>#REF!</v>
      </c>
      <c r="AS136" t="e">
        <f>IF(#REF!="","",SUM(#REF!))</f>
        <v>#REF!</v>
      </c>
      <c r="AT136" t="e">
        <f t="array" ref="AT136">IF(#REF!="","",SUM(AS136:INDEX(AS136:AS342,MATCH(TRUE,INDEX(AS136:AS342="",0),0))))</f>
        <v>#REF!</v>
      </c>
      <c r="AU136" t="e">
        <f t="shared" si="111"/>
        <v>#REF!</v>
      </c>
      <c r="AW136" t="e">
        <f>IF(#REF!="","",SUM(#REF!))</f>
        <v>#REF!</v>
      </c>
      <c r="AX136" t="e">
        <f t="array" ref="AX136">IF(#REF!="","",SUM(AW136:INDEX(AW136:AW342,MATCH(TRUE,INDEX(AW136:AW342="",0),0))))</f>
        <v>#REF!</v>
      </c>
      <c r="AY136" t="e">
        <f t="shared" si="112"/>
        <v>#REF!</v>
      </c>
      <c r="BA136" t="e">
        <f>IF(#REF!="","",SUM(#REF!))</f>
        <v>#REF!</v>
      </c>
      <c r="BB136" t="e">
        <f t="array" ref="BB136">IF(#REF!="","",SUM(BA136:INDEX(BA136:BA342,MATCH(TRUE,INDEX(BA136:BA342="",0),0))))</f>
        <v>#REF!</v>
      </c>
      <c r="BC136" t="e">
        <f t="shared" si="113"/>
        <v>#REF!</v>
      </c>
      <c r="BE136" t="e">
        <f>IF(#REF!="","",SUM(#REF!))</f>
        <v>#REF!</v>
      </c>
      <c r="BF136" t="e">
        <f t="array" ref="BF136">IF(#REF!="","",SUM(BE136:INDEX(BE136:BE342,MATCH(TRUE,INDEX(BE136:BE342="",0),0))))</f>
        <v>#REF!</v>
      </c>
      <c r="BG136" t="e">
        <f t="shared" si="114"/>
        <v>#REF!</v>
      </c>
      <c r="BI136" t="e">
        <f>IF(#REF!="","",SUM(#REF!))</f>
        <v>#REF!</v>
      </c>
      <c r="BJ136" t="e">
        <f t="array" ref="BJ136">IF(#REF!="","",SUM(BI136:INDEX(BI136:BI342,MATCH(TRUE,INDEX(BI136:BI342="",0),0))))</f>
        <v>#REF!</v>
      </c>
      <c r="BK136" t="e">
        <f t="shared" si="115"/>
        <v>#REF!</v>
      </c>
      <c r="BM136" t="e">
        <f>IF(#REF!="","",SUM(#REF!))</f>
        <v>#REF!</v>
      </c>
      <c r="BN136" t="e">
        <f t="array" ref="BN136">IF(#REF!="","",SUM(BM136:INDEX(BM136:BM342,MATCH(TRUE,INDEX(BM136:BM342="",0),0))))</f>
        <v>#REF!</v>
      </c>
      <c r="BO136" t="e">
        <f t="shared" si="116"/>
        <v>#REF!</v>
      </c>
      <c r="BQ136" t="e">
        <f>IF(#REF!="","",SUM(#REF!))</f>
        <v>#REF!</v>
      </c>
      <c r="BR136" t="e">
        <f t="array" ref="BR136">IF(#REF!="","",SUM(BQ136:INDEX(BQ136:BQ342,MATCH(TRUE,INDEX(BQ136:BQ342="",0),0))))</f>
        <v>#REF!</v>
      </c>
      <c r="BS136" t="e">
        <f t="shared" si="117"/>
        <v>#REF!</v>
      </c>
      <c r="BU136" t="e">
        <f>IF(#REF!="","",SUM(#REF!))</f>
        <v>#REF!</v>
      </c>
      <c r="BV136" t="e">
        <f t="array" ref="BV136">IF(#REF!="","",SUM(BU136:INDEX(BU136:BU342,MATCH(TRUE,INDEX(BU136:BU342="",0),0))))</f>
        <v>#REF!</v>
      </c>
      <c r="BW136" t="e">
        <f t="shared" si="118"/>
        <v>#REF!</v>
      </c>
      <c r="BY136" t="e">
        <f>IF(#REF!="","",SUM(#REF!))</f>
        <v>#REF!</v>
      </c>
      <c r="BZ136" t="e">
        <f t="array" ref="BZ136">IF(#REF!="","",SUM(BY136:INDEX(BY136:BY342,MATCH(TRUE,INDEX(BY136:BY342="",0),0))))</f>
        <v>#REF!</v>
      </c>
      <c r="CA136" t="e">
        <f t="shared" si="119"/>
        <v>#REF!</v>
      </c>
      <c r="CC136" t="e">
        <f>IF(#REF!="","",SUM(#REF!))</f>
        <v>#REF!</v>
      </c>
      <c r="CD136" t="e">
        <f t="array" ref="CD136">IF(#REF!="","",SUM(CC136:INDEX(CC136:CC342,MATCH(TRUE,INDEX(CC136:CC342="",0),0))))</f>
        <v>#REF!</v>
      </c>
      <c r="CE136" t="e">
        <f t="shared" si="80"/>
        <v>#REF!</v>
      </c>
      <c r="CF136" t="str">
        <f t="array" ref="CF136">IFERROR(INDEX($CE$2:$CE$208,SMALL(IF(1-($CE$2:$CE$208=""),IF(1-(#REF!:#REF!&lt;&gt;""),ROW($CE$2:$CE$208)-ROW($CE$2)+1)), ROWS(#REF!:#REF!))),"")</f>
        <v/>
      </c>
      <c r="CG136" t="e">
        <f>IF(#REF!="","",SUM(#REF!))</f>
        <v>#REF!</v>
      </c>
      <c r="CH136" t="e">
        <f t="array" ref="CH136">IF(#REF!="","",SUM(CG136:INDEX(CG136:CG342,MATCH(TRUE,INDEX(CG136:CG342="",0),0))))</f>
        <v>#REF!</v>
      </c>
      <c r="CI136" t="e">
        <f t="shared" si="81"/>
        <v>#REF!</v>
      </c>
      <c r="CJ136" t="str">
        <f t="array" ref="CJ136">IFERROR(INDEX($CI$2:$CI$208,SMALL(IF(1-($CI$2:$CI$208=""),IF(1-(#REF!:#REF!&lt;&gt;""),ROW($CI$2:$CI$208)-ROW($CI$2)+1)), ROWS(#REF!:#REF!))),"")</f>
        <v/>
      </c>
      <c r="CK136" t="e">
        <f>IF(#REF!="","",SUM(#REF!))</f>
        <v>#REF!</v>
      </c>
      <c r="CL136" t="e">
        <f t="array" ref="CL136">IF(#REF!="","",SUM(CK136:INDEX(CK136:CK342,MATCH(TRUE,INDEX(CK136:CK342="",0),0))))</f>
        <v>#REF!</v>
      </c>
      <c r="CM136" t="e">
        <f t="shared" si="82"/>
        <v>#REF!</v>
      </c>
      <c r="CN136" t="str">
        <f t="array" ref="CN136">IFERROR(INDEX($CM$2:$CM$208,SMALL(IF(1-($CM$2:$CM$208=""),IF(1-(#REF!:#REF!&lt;&gt;""),ROW($CM$2:$CM$208)-ROW($CM$2)+1)), ROWS(#REF!:#REF!))),"")</f>
        <v/>
      </c>
      <c r="CO136" t="e">
        <f>IF(#REF!="","",SUM(#REF!))</f>
        <v>#REF!</v>
      </c>
      <c r="CP136" t="e">
        <f t="array" ref="CP136">IF(#REF!="","",SUM(CO136:INDEX(CO136:CO342,MATCH(TRUE,INDEX(CO136:CO342="",0),0))))</f>
        <v>#REF!</v>
      </c>
      <c r="CQ136" t="e">
        <f t="shared" si="83"/>
        <v>#REF!</v>
      </c>
      <c r="CR136" t="str">
        <f t="array" ref="CR136">IFERROR(INDEX($CQ$2:$CQ$208,SMALL(IF(1-($CQ$2:$CQ$208=""),IF(1-(#REF!:#REF!&lt;&gt;""),ROW($CQ$2:$CQ$208)-ROW($CQ$2)+1)), ROWS(#REF!:#REF!))),"")</f>
        <v/>
      </c>
      <c r="CS136" t="e">
        <f>IF(#REF!="","",SUM(#REF!))</f>
        <v>#REF!</v>
      </c>
      <c r="CT136" t="e">
        <f t="array" ref="CT136">IF(#REF!="","",SUM(CS136:INDEX(CS136:CS342,MATCH(TRUE,INDEX(CS136:CS342="",0),0))))</f>
        <v>#REF!</v>
      </c>
      <c r="CU136" t="e">
        <f t="shared" si="84"/>
        <v>#REF!</v>
      </c>
      <c r="CV136" t="str">
        <f t="array" ref="CV136">IFERROR(INDEX($CU$2:$CU$208,SMALL(IF(1-($CU$2:$CU$208=""),IF(1-(#REF!:#REF!&lt;&gt;""),ROW($CU$2:$CU$208)-ROW($CU$2)+1)), ROWS(#REF!:#REF!))),"")</f>
        <v/>
      </c>
      <c r="CW136" t="e">
        <f>IF(#REF!="","",SUM(#REF!))</f>
        <v>#REF!</v>
      </c>
      <c r="CX136" t="e">
        <f t="array" ref="CX136">IF(#REF!="","",SUM(CW136:INDEX(CW136:CW342,MATCH(TRUE,INDEX(CW136:CW342="",0),0))))</f>
        <v>#REF!</v>
      </c>
      <c r="CY136" t="e">
        <f t="shared" si="85"/>
        <v>#REF!</v>
      </c>
      <c r="CZ136" t="str">
        <f t="array" ref="CZ136">IFERROR(INDEX($CY$2:$CY$208,SMALL(IF(1-($CY$2:$CY$208=""),IF(1-(#REF!:#REF!&lt;&gt;""),ROW($CY$2:$CY$208)-ROW($CY$2)+1)), ROWS(#REF!:#REF!))),"")</f>
        <v/>
      </c>
      <c r="DA136" t="e">
        <f>IF(#REF!="","",SUM(#REF!))</f>
        <v>#REF!</v>
      </c>
      <c r="DB136" t="e">
        <f t="array" ref="DB136">IF(#REF!="","",SUM(DA136:INDEX(DA136:DA342,MATCH(TRUE,INDEX(DA136:DA342="",0),0))))</f>
        <v>#REF!</v>
      </c>
      <c r="DC136" t="e">
        <f t="shared" si="86"/>
        <v>#REF!</v>
      </c>
      <c r="DD136" t="str">
        <f t="array" ref="DD136">IFERROR(INDEX($DC$2:$DC$208,SMALL(IF(1-($DC$2:$DC$208=""),IF(1-(#REF!:#REF!&lt;&gt;""),ROW($DC$2:$DC$208)-ROW($DC$2)+1)), ROWS(#REF!:#REF!))),"")</f>
        <v/>
      </c>
      <c r="DE136" t="e">
        <f>IF(#REF!="","",SUM(#REF!))</f>
        <v>#REF!</v>
      </c>
      <c r="DF136" t="e">
        <f t="array" ref="DF136">IF(#REF!="","",SUM(DE136:INDEX(DE136:DE342,MATCH(TRUE,INDEX(DE136:DE342="",0),0))))</f>
        <v>#REF!</v>
      </c>
      <c r="DG136" t="e">
        <f t="shared" si="87"/>
        <v>#REF!</v>
      </c>
      <c r="DH136" t="str">
        <f t="array" ref="DH136">IFERROR(INDEX($DG$2:$DG$208,SMALL(IF(1-($DG$2:$DG$208=""),IF(1-(#REF!:#REF!&lt;&gt;""),ROW($DG$2:$DG$208)-ROW($DG$2)+1)), ROWS(#REF!:#REF!))),"")</f>
        <v/>
      </c>
      <c r="DI136" t="e">
        <f>IF(#REF!="","",SUM(#REF!))</f>
        <v>#REF!</v>
      </c>
      <c r="DJ136" t="e">
        <f t="array" ref="DJ136">IF(#REF!="","",SUM(DI136:INDEX(DI136:DI342,MATCH(TRUE,INDEX(DI136:DI342="",0),0))))</f>
        <v>#REF!</v>
      </c>
      <c r="DK136" t="e">
        <f t="shared" si="88"/>
        <v>#REF!</v>
      </c>
      <c r="DL136" t="str">
        <f t="array" ref="DL136">IFERROR(INDEX($DK$2:$DK$208,SMALL(IF(1-($DK$2:$DK$208=""),IF(1-(#REF!:#REF!&lt;&gt;""),ROW($DK$2:$DK$208)-ROW($DK$2)+1)), ROWS(#REF!:#REF!))),"")</f>
        <v/>
      </c>
      <c r="DM136" t="e">
        <f>IF(#REF!="","",SUM(#REF!))</f>
        <v>#REF!</v>
      </c>
      <c r="DN136" t="e">
        <f t="array" ref="DN136">IF(#REF!="","",SUM(DM136:INDEX(DM136:DM342,MATCH(TRUE,INDEX(DM136:DM342="",0),0))))</f>
        <v>#REF!</v>
      </c>
      <c r="DO136" t="e">
        <f t="shared" si="89"/>
        <v>#REF!</v>
      </c>
      <c r="DP136" t="str">
        <f t="array" ref="DP136">IFERROR(INDEX($DO$2:$DO$208,SMALL(IF(1-($DO$2:$DO$208=""),IF(1-(#REF!:#REF!&lt;&gt;""),ROW($DO$2:$DO$208)-ROW($DO$2)+1)), ROWS(#REF!:#REF!))),"")</f>
        <v/>
      </c>
      <c r="DQ136" t="e">
        <f>IF(#REF!="","",SUM(#REF!))</f>
        <v>#REF!</v>
      </c>
      <c r="DR136" t="e">
        <f t="array" ref="DR136">IF(#REF!="","",SUM(DQ136:INDEX(DQ136:DQ342,MATCH(TRUE,INDEX(DQ136:DQ342="",0),0))))</f>
        <v>#REF!</v>
      </c>
      <c r="DS136" t="e">
        <f t="shared" si="90"/>
        <v>#REF!</v>
      </c>
      <c r="DT136" t="str">
        <f t="array" ref="DT136">IFERROR(INDEX($DS$2:$DS$208,SMALL(IF(1-($DS$2:$DS$208=""),IF(1-(#REF!:#REF!&lt;&gt;""),ROW($DS$2:$DS$208)-ROW($DS$2)+1)), ROWS(#REF!:#REF!))),"")</f>
        <v/>
      </c>
      <c r="DU136" t="e">
        <f>IF(#REF!="","",SUM(#REF!))</f>
        <v>#REF!</v>
      </c>
      <c r="DV136" t="e">
        <f t="array" ref="DV136">IF(#REF!="","",SUM(DU136:INDEX(DU136:DU342,MATCH(TRUE,INDEX(DU136:DU342="",0),0))))</f>
        <v>#REF!</v>
      </c>
      <c r="DW136" t="e">
        <f t="shared" si="91"/>
        <v>#REF!</v>
      </c>
      <c r="DX136" t="str">
        <f t="array" ref="DX136">IFERROR(INDEX($DW$2:$DW$208,SMALL(IF(1-($DW$2:$DW$208=""),IF(1-(#REF!:#REF!&lt;&gt;""),ROW($DW$2:$DW$208)-ROW($DW$2)+1)), ROWS(#REF!:#REF!))),"")</f>
        <v/>
      </c>
      <c r="DY136" t="e">
        <f>IF(#REF!="","",SUM(#REF!))</f>
        <v>#REF!</v>
      </c>
      <c r="DZ136" t="e">
        <f t="array" ref="DZ136">IF(#REF!="","",SUM(DY136:INDEX(DY136:DY342,MATCH(TRUE,INDEX(DY136:DY342="",0),0))))</f>
        <v>#REF!</v>
      </c>
      <c r="EA136" t="e">
        <f t="shared" si="92"/>
        <v>#REF!</v>
      </c>
      <c r="EB136" t="str">
        <f t="array" ref="EB136">IFERROR(INDEX($EA$2:$EA$208,SMALL(IF(1-($EA$2:$EA$208=""),IF(1-(#REF!:#REF!&lt;&gt;""),ROW($EA$2:$EA$208)-ROW($EA$2)+1)), ROWS(#REF!:#REF!))),"")</f>
        <v/>
      </c>
      <c r="EC136" t="e">
        <f>IF(#REF!="","",SUM(#REF!))</f>
        <v>#REF!</v>
      </c>
      <c r="ED136" t="e">
        <f t="array" ref="ED136">IF(#REF!="","",SUM(EC136:INDEX(EC136:EC342,MATCH(TRUE,INDEX(EC136:EC342="",0),0))))</f>
        <v>#REF!</v>
      </c>
      <c r="EE136" t="e">
        <f t="shared" si="93"/>
        <v>#REF!</v>
      </c>
      <c r="EF136" t="str">
        <f t="array" ref="EF136">IFERROR(INDEX($EE$2:$EE$208,SMALL(IF(1-($EE$2:$EE$208=""),IF(1-(#REF!:#REF!&lt;&gt;""),ROW($EE$2:$EE$208)-ROW($EE$2)+1)), ROWS(#REF!:#REF!))),"")</f>
        <v/>
      </c>
      <c r="EG136" t="e">
        <f>IF(#REF!="","",SUM(#REF!))</f>
        <v>#REF!</v>
      </c>
      <c r="EH136" t="e">
        <f t="array" ref="EH136">IF(#REF!="","",SUM(EG136:INDEX(EG136:EG342,MATCH(TRUE,INDEX(EG136:EG342="",0),0))))</f>
        <v>#REF!</v>
      </c>
      <c r="EI136" t="e">
        <f t="shared" si="94"/>
        <v>#REF!</v>
      </c>
      <c r="EJ136" t="str">
        <f t="array" ref="EJ136">IFERROR(INDEX($EI$2:$EI$208,SMALL(IF(1-($EI$2:$EI$208=""),IF(1-(#REF!:#REF!&lt;&gt;""),ROW($EI$2:$EI$208)-ROW($EI$2)+1)), ROWS(#REF!:#REF!))),"")</f>
        <v/>
      </c>
      <c r="EK136" t="e">
        <f>IF(#REF!="","",SUM(#REF!))</f>
        <v>#REF!</v>
      </c>
      <c r="EL136" t="e">
        <f t="array" ref="EL136">IF(#REF!="","",SUM(EK136:INDEX(EK136:EK342,MATCH(TRUE,INDEX(EK136:EK342="",0),0))))</f>
        <v>#REF!</v>
      </c>
      <c r="EM136" t="e">
        <f t="shared" si="95"/>
        <v>#REF!</v>
      </c>
      <c r="EN136" t="str">
        <f t="array" ref="EN136">IFERROR(INDEX($EM$2:$EM$208,SMALL(IF(1-($EM$2:$EM$208=""),IF(1-(#REF!:#REF!&lt;&gt;""),ROW($EM$2:$EM$208)-ROW($EM$2)+1)), ROWS(#REF!:#REF!))),"")</f>
        <v/>
      </c>
      <c r="EO136" t="e">
        <f>IF(#REF!="","",SUM(#REF!))</f>
        <v>#REF!</v>
      </c>
      <c r="EP136" t="e">
        <f t="array" ref="EP136">IF(#REF!="","",SUM(EO136:INDEX(EO136:EO342,MATCH(TRUE,INDEX(EO136:EO342="",0),0))))</f>
        <v>#REF!</v>
      </c>
      <c r="EQ136" t="e">
        <f t="shared" si="96"/>
        <v>#REF!</v>
      </c>
      <c r="ER136" t="str">
        <f t="array" ref="ER136">IFERROR(INDEX($EQ$2:$EQ$208,SMALL(IF(1-($EQ$2:$EQ$208=""),IF(1-(#REF!:#REF!&lt;&gt;""),ROW($EQ$2:$EQ$208)-ROW($EQ$2)+1)), ROWS(#REF!:#REF!))),"")</f>
        <v/>
      </c>
      <c r="ES136" t="e">
        <f>IF(#REF!="","",SUM(#REF!))</f>
        <v>#REF!</v>
      </c>
      <c r="ET136" t="e">
        <f t="array" ref="ET136">IF(#REF!="","",SUM(ES136:INDEX(ES136:ES342,MATCH(TRUE,INDEX(ES136:ES342="",0),0))))</f>
        <v>#REF!</v>
      </c>
      <c r="EU136" t="e">
        <f t="shared" si="97"/>
        <v>#REF!</v>
      </c>
      <c r="EV136" t="str">
        <f t="array" ref="EV136">IFERROR(INDEX($EU$2:$EU$208,SMALL(IF(1-($EU$2:$EU$208=""),IF(1-(#REF!:#REF!&lt;&gt;""),ROW($EU$2:$EU$208)-ROW($EU$2)+1)), ROWS(#REF!:#REF!))),"")</f>
        <v/>
      </c>
      <c r="EW136" t="e">
        <f>IF(#REF!="","",SUM(#REF!))</f>
        <v>#REF!</v>
      </c>
      <c r="EX136" t="e">
        <f t="array" ref="EX136">IF(#REF!="","",SUM(EW136:INDEX(EW136:EW342,MATCH(TRUE,INDEX(EW136:EW342="",0),0))))</f>
        <v>#REF!</v>
      </c>
      <c r="EY136" t="e">
        <f t="shared" si="98"/>
        <v>#REF!</v>
      </c>
      <c r="EZ136" t="str">
        <f t="array" ref="EZ136">IFERROR(INDEX($EY$2:$EY$208,SMALL(IF(1-($EY$2:$EY$208=""),IF(1-(#REF!:#REF!&lt;&gt;""),ROW($EY$2:$EY$208)-ROW($EY$2)+1)), ROWS(#REF!:#REF!))),"")</f>
        <v/>
      </c>
      <c r="FA136" t="e">
        <f>IF(#REF!="","",SUM(#REF!))</f>
        <v>#REF!</v>
      </c>
      <c r="FB136" t="e">
        <f t="array" ref="FB136">IF(#REF!="","",SUM(FA136:INDEX(FA136:FA342,MATCH(TRUE,INDEX(FA136:FA342="",0),0))))</f>
        <v>#REF!</v>
      </c>
      <c r="FC136" t="e">
        <f t="shared" si="99"/>
        <v>#REF!</v>
      </c>
      <c r="FD136" t="str">
        <f t="array" ref="FD136">IFERROR(INDEX($FC$2:$FC$208,SMALL(IF(1-($FC$2:$FC$208=""),IF(1-(#REF!:#REF!&lt;&gt;""),ROW($FC$2:$FC$208)-ROW($FC$2)+1)), ROWS(#REF!:#REF!))),"")</f>
        <v/>
      </c>
    </row>
    <row r="137" spans="1:160" x14ac:dyDescent="0.25">
      <c r="A137" t="e">
        <f>IF(#REF!="","",SUM(#REF!))</f>
        <v>#REF!</v>
      </c>
      <c r="B137" t="e">
        <f t="array" ref="B137">IF(#REF!="","",SUM($A137:INDEX(A137:$A$208,MATCH(TRUE,INDEX($A137:$A$208="",0),0))))</f>
        <v>#REF!</v>
      </c>
      <c r="C137" t="e">
        <f t="shared" si="100"/>
        <v>#REF!</v>
      </c>
      <c r="E137" t="e">
        <f>IF(#REF!="","",SUM(#REF!))</f>
        <v>#REF!</v>
      </c>
      <c r="F137" t="e">
        <f t="array" ref="F137">IF(#REF!="","",SUM($E137:INDEX(E137:$E$208,MATCH(TRUE,INDEX($E137:$E$208="",0),0))))</f>
        <v>#REF!</v>
      </c>
      <c r="G137" t="e">
        <f t="shared" si="101"/>
        <v>#REF!</v>
      </c>
      <c r="I137" t="e">
        <f>IF(#REF!="","",SUM(#REF!))</f>
        <v>#REF!</v>
      </c>
      <c r="J137" t="e">
        <f t="array" ref="J137">IF(#REF!="","",SUM(I137:INDEX(I137:I343,MATCH(TRUE,INDEX(I137:I343="",0),0))))</f>
        <v>#REF!</v>
      </c>
      <c r="K137" t="e">
        <f t="shared" si="102"/>
        <v>#REF!</v>
      </c>
      <c r="M137" t="e">
        <f>IF(#REF!="","",SUM(#REF!))</f>
        <v>#REF!</v>
      </c>
      <c r="N137" t="e">
        <f t="array" ref="N137">IF(#REF!="","",SUM(M137:INDEX(M137:M343,MATCH(TRUE,INDEX(M137:M343="",0),0))))</f>
        <v>#REF!</v>
      </c>
      <c r="O137" t="e">
        <f t="shared" si="103"/>
        <v>#REF!</v>
      </c>
      <c r="Q137" t="e">
        <f>IF(#REF!="","",SUM(#REF!))</f>
        <v>#REF!</v>
      </c>
      <c r="R137" t="e">
        <f t="array" ref="R137">IF(#REF!="","",SUM(Q137:INDEX(Q137:Q343,MATCH(TRUE,INDEX(Q137:Q343="",0),0))))</f>
        <v>#REF!</v>
      </c>
      <c r="S137" t="e">
        <f t="shared" si="104"/>
        <v>#REF!</v>
      </c>
      <c r="U137" t="e">
        <f>IF(#REF!="","",SUM(#REF!))</f>
        <v>#REF!</v>
      </c>
      <c r="V137" t="e">
        <f t="array" ref="V137">IF(#REF!="","",SUM(U137:INDEX(U137:U343,MATCH(TRUE,INDEX(U137:U343="",0),0))))</f>
        <v>#REF!</v>
      </c>
      <c r="W137" t="e">
        <f t="shared" si="105"/>
        <v>#REF!</v>
      </c>
      <c r="Y137" t="e">
        <f>IF(#REF!="","",SUM(#REF!))</f>
        <v>#REF!</v>
      </c>
      <c r="Z137" t="e">
        <f t="array" ref="Z137">IF(#REF!="","",SUM(Y137:INDEX(Y137:Y343,MATCH(TRUE,INDEX(Y137:Y343="",0),0))))</f>
        <v>#REF!</v>
      </c>
      <c r="AA137" t="e">
        <f t="shared" si="106"/>
        <v>#REF!</v>
      </c>
      <c r="AC137" t="e">
        <f>IF(#REF!="","",SUM(#REF!))</f>
        <v>#REF!</v>
      </c>
      <c r="AD137" t="e">
        <f t="array" ref="AD137">IF(#REF!="","",SUM(AC137:INDEX(AC137:AC343,MATCH(TRUE,INDEX(AC137:AC343="",0),0))))</f>
        <v>#REF!</v>
      </c>
      <c r="AE137" t="e">
        <f t="shared" si="107"/>
        <v>#REF!</v>
      </c>
      <c r="AG137" t="e">
        <f>IF(#REF!="","",SUM(#REF!))</f>
        <v>#REF!</v>
      </c>
      <c r="AH137" t="e">
        <f t="array" ref="AH137">IF(#REF!="","",SUM(AG137:INDEX(AG137:AG343,MATCH(TRUE,INDEX(AG137:AG343="",0),0))))</f>
        <v>#REF!</v>
      </c>
      <c r="AI137" t="e">
        <f t="shared" si="108"/>
        <v>#REF!</v>
      </c>
      <c r="AK137" t="e">
        <f>IF(#REF!="","",SUM(#REF!))</f>
        <v>#REF!</v>
      </c>
      <c r="AL137" t="e">
        <f t="array" ref="AL137">IF(#REF!="","",SUM(AK137:INDEX(AK137:AK343,MATCH(TRUE,INDEX(AK137:AK343="",0),0))))</f>
        <v>#REF!</v>
      </c>
      <c r="AM137" t="e">
        <f t="shared" si="109"/>
        <v>#REF!</v>
      </c>
      <c r="AO137" t="e">
        <f>IF(#REF!="","",SUM(#REF!))</f>
        <v>#REF!</v>
      </c>
      <c r="AP137" t="e">
        <f t="array" ref="AP137">IF(#REF!="","",SUM(AO137:INDEX(AO137:AO343,MATCH(TRUE,INDEX(AO137:AO343="",0),0))))</f>
        <v>#REF!</v>
      </c>
      <c r="AQ137" t="e">
        <f t="shared" si="110"/>
        <v>#REF!</v>
      </c>
      <c r="AS137" t="e">
        <f>IF(#REF!="","",SUM(#REF!))</f>
        <v>#REF!</v>
      </c>
      <c r="AT137" t="e">
        <f t="array" ref="AT137">IF(#REF!="","",SUM(AS137:INDEX(AS137:AS343,MATCH(TRUE,INDEX(AS137:AS343="",0),0))))</f>
        <v>#REF!</v>
      </c>
      <c r="AU137" t="e">
        <f t="shared" si="111"/>
        <v>#REF!</v>
      </c>
      <c r="AW137" t="e">
        <f>IF(#REF!="","",SUM(#REF!))</f>
        <v>#REF!</v>
      </c>
      <c r="AX137" t="e">
        <f t="array" ref="AX137">IF(#REF!="","",SUM(AW137:INDEX(AW137:AW343,MATCH(TRUE,INDEX(AW137:AW343="",0),0))))</f>
        <v>#REF!</v>
      </c>
      <c r="AY137" t="e">
        <f t="shared" si="112"/>
        <v>#REF!</v>
      </c>
      <c r="BA137" t="e">
        <f>IF(#REF!="","",SUM(#REF!))</f>
        <v>#REF!</v>
      </c>
      <c r="BB137" t="e">
        <f t="array" ref="BB137">IF(#REF!="","",SUM(BA137:INDEX(BA137:BA343,MATCH(TRUE,INDEX(BA137:BA343="",0),0))))</f>
        <v>#REF!</v>
      </c>
      <c r="BC137" t="e">
        <f t="shared" si="113"/>
        <v>#REF!</v>
      </c>
      <c r="BE137" t="e">
        <f>IF(#REF!="","",SUM(#REF!))</f>
        <v>#REF!</v>
      </c>
      <c r="BF137" t="e">
        <f t="array" ref="BF137">IF(#REF!="","",SUM(BE137:INDEX(BE137:BE343,MATCH(TRUE,INDEX(BE137:BE343="",0),0))))</f>
        <v>#REF!</v>
      </c>
      <c r="BG137" t="e">
        <f t="shared" si="114"/>
        <v>#REF!</v>
      </c>
      <c r="BI137" t="e">
        <f>IF(#REF!="","",SUM(#REF!))</f>
        <v>#REF!</v>
      </c>
      <c r="BJ137" t="e">
        <f t="array" ref="BJ137">IF(#REF!="","",SUM(BI137:INDEX(BI137:BI343,MATCH(TRUE,INDEX(BI137:BI343="",0),0))))</f>
        <v>#REF!</v>
      </c>
      <c r="BK137" t="e">
        <f t="shared" si="115"/>
        <v>#REF!</v>
      </c>
      <c r="BM137" t="e">
        <f>IF(#REF!="","",SUM(#REF!))</f>
        <v>#REF!</v>
      </c>
      <c r="BN137" t="e">
        <f t="array" ref="BN137">IF(#REF!="","",SUM(BM137:INDEX(BM137:BM343,MATCH(TRUE,INDEX(BM137:BM343="",0),0))))</f>
        <v>#REF!</v>
      </c>
      <c r="BO137" t="e">
        <f t="shared" si="116"/>
        <v>#REF!</v>
      </c>
      <c r="BQ137" t="e">
        <f>IF(#REF!="","",SUM(#REF!))</f>
        <v>#REF!</v>
      </c>
      <c r="BR137" t="e">
        <f t="array" ref="BR137">IF(#REF!="","",SUM(BQ137:INDEX(BQ137:BQ343,MATCH(TRUE,INDEX(BQ137:BQ343="",0),0))))</f>
        <v>#REF!</v>
      </c>
      <c r="BS137" t="e">
        <f t="shared" si="117"/>
        <v>#REF!</v>
      </c>
      <c r="BU137" t="e">
        <f>IF(#REF!="","",SUM(#REF!))</f>
        <v>#REF!</v>
      </c>
      <c r="BV137" t="e">
        <f t="array" ref="BV137">IF(#REF!="","",SUM(BU137:INDEX(BU137:BU343,MATCH(TRUE,INDEX(BU137:BU343="",0),0))))</f>
        <v>#REF!</v>
      </c>
      <c r="BW137" t="e">
        <f t="shared" si="118"/>
        <v>#REF!</v>
      </c>
      <c r="BY137" t="e">
        <f>IF(#REF!="","",SUM(#REF!))</f>
        <v>#REF!</v>
      </c>
      <c r="BZ137" t="e">
        <f t="array" ref="BZ137">IF(#REF!="","",SUM(BY137:INDEX(BY137:BY343,MATCH(TRUE,INDEX(BY137:BY343="",0),0))))</f>
        <v>#REF!</v>
      </c>
      <c r="CA137" t="e">
        <f t="shared" si="119"/>
        <v>#REF!</v>
      </c>
      <c r="CC137" t="e">
        <f>IF(#REF!="","",SUM(#REF!))</f>
        <v>#REF!</v>
      </c>
      <c r="CD137" t="e">
        <f t="array" ref="CD137">IF(#REF!="","",SUM(CC137:INDEX(CC137:CC343,MATCH(TRUE,INDEX(CC137:CC343="",0),0))))</f>
        <v>#REF!</v>
      </c>
      <c r="CE137" t="e">
        <f t="shared" si="80"/>
        <v>#REF!</v>
      </c>
      <c r="CF137" t="str">
        <f t="array" ref="CF137">IFERROR(INDEX($CE$2:$CE$208,SMALL(IF(1-($CE$2:$CE$208=""),IF(1-(#REF!:#REF!&lt;&gt;""),ROW($CE$2:$CE$208)-ROW($CE$2)+1)), ROWS(#REF!:#REF!))),"")</f>
        <v/>
      </c>
      <c r="CG137" t="e">
        <f>IF(#REF!="","",SUM(#REF!))</f>
        <v>#REF!</v>
      </c>
      <c r="CH137" t="e">
        <f t="array" ref="CH137">IF(#REF!="","",SUM(CG137:INDEX(CG137:CG343,MATCH(TRUE,INDEX(CG137:CG343="",0),0))))</f>
        <v>#REF!</v>
      </c>
      <c r="CI137" t="e">
        <f t="shared" si="81"/>
        <v>#REF!</v>
      </c>
      <c r="CJ137" t="str">
        <f t="array" ref="CJ137">IFERROR(INDEX($CI$2:$CI$208,SMALL(IF(1-($CI$2:$CI$208=""),IF(1-(#REF!:#REF!&lt;&gt;""),ROW($CI$2:$CI$208)-ROW($CI$2)+1)), ROWS(#REF!:#REF!))),"")</f>
        <v/>
      </c>
      <c r="CK137" t="e">
        <f>IF(#REF!="","",SUM(#REF!))</f>
        <v>#REF!</v>
      </c>
      <c r="CL137" t="e">
        <f t="array" ref="CL137">IF(#REF!="","",SUM(CK137:INDEX(CK137:CK343,MATCH(TRUE,INDEX(CK137:CK343="",0),0))))</f>
        <v>#REF!</v>
      </c>
      <c r="CM137" t="e">
        <f t="shared" si="82"/>
        <v>#REF!</v>
      </c>
      <c r="CN137" t="str">
        <f t="array" ref="CN137">IFERROR(INDEX($CM$2:$CM$208,SMALL(IF(1-($CM$2:$CM$208=""),IF(1-(#REF!:#REF!&lt;&gt;""),ROW($CM$2:$CM$208)-ROW($CM$2)+1)), ROWS(#REF!:#REF!))),"")</f>
        <v/>
      </c>
      <c r="CO137" t="e">
        <f>IF(#REF!="","",SUM(#REF!))</f>
        <v>#REF!</v>
      </c>
      <c r="CP137" t="e">
        <f t="array" ref="CP137">IF(#REF!="","",SUM(CO137:INDEX(CO137:CO343,MATCH(TRUE,INDEX(CO137:CO343="",0),0))))</f>
        <v>#REF!</v>
      </c>
      <c r="CQ137" t="e">
        <f t="shared" si="83"/>
        <v>#REF!</v>
      </c>
      <c r="CR137" t="str">
        <f t="array" ref="CR137">IFERROR(INDEX($CQ$2:$CQ$208,SMALL(IF(1-($CQ$2:$CQ$208=""),IF(1-(#REF!:#REF!&lt;&gt;""),ROW($CQ$2:$CQ$208)-ROW($CQ$2)+1)), ROWS(#REF!:#REF!))),"")</f>
        <v/>
      </c>
      <c r="CS137" t="e">
        <f>IF(#REF!="","",SUM(#REF!))</f>
        <v>#REF!</v>
      </c>
      <c r="CT137" t="e">
        <f t="array" ref="CT137">IF(#REF!="","",SUM(CS137:INDEX(CS137:CS343,MATCH(TRUE,INDEX(CS137:CS343="",0),0))))</f>
        <v>#REF!</v>
      </c>
      <c r="CU137" t="e">
        <f t="shared" si="84"/>
        <v>#REF!</v>
      </c>
      <c r="CV137" t="str">
        <f t="array" ref="CV137">IFERROR(INDEX($CU$2:$CU$208,SMALL(IF(1-($CU$2:$CU$208=""),IF(1-(#REF!:#REF!&lt;&gt;""),ROW($CU$2:$CU$208)-ROW($CU$2)+1)), ROWS(#REF!:#REF!))),"")</f>
        <v/>
      </c>
      <c r="CW137" t="e">
        <f>IF(#REF!="","",SUM(#REF!))</f>
        <v>#REF!</v>
      </c>
      <c r="CX137" t="e">
        <f t="array" ref="CX137">IF(#REF!="","",SUM(CW137:INDEX(CW137:CW343,MATCH(TRUE,INDEX(CW137:CW343="",0),0))))</f>
        <v>#REF!</v>
      </c>
      <c r="CY137" t="e">
        <f t="shared" si="85"/>
        <v>#REF!</v>
      </c>
      <c r="CZ137" t="str">
        <f t="array" ref="CZ137">IFERROR(INDEX($CY$2:$CY$208,SMALL(IF(1-($CY$2:$CY$208=""),IF(1-(#REF!:#REF!&lt;&gt;""),ROW($CY$2:$CY$208)-ROW($CY$2)+1)), ROWS(#REF!:#REF!))),"")</f>
        <v/>
      </c>
      <c r="DA137" t="e">
        <f>IF(#REF!="","",SUM(#REF!))</f>
        <v>#REF!</v>
      </c>
      <c r="DB137" t="e">
        <f t="array" ref="DB137">IF(#REF!="","",SUM(DA137:INDEX(DA137:DA343,MATCH(TRUE,INDEX(DA137:DA343="",0),0))))</f>
        <v>#REF!</v>
      </c>
      <c r="DC137" t="e">
        <f t="shared" si="86"/>
        <v>#REF!</v>
      </c>
      <c r="DD137" t="str">
        <f t="array" ref="DD137">IFERROR(INDEX($DC$2:$DC$208,SMALL(IF(1-($DC$2:$DC$208=""),IF(1-(#REF!:#REF!&lt;&gt;""),ROW($DC$2:$DC$208)-ROW($DC$2)+1)), ROWS(#REF!:#REF!))),"")</f>
        <v/>
      </c>
      <c r="DE137" t="e">
        <f>IF(#REF!="","",SUM(#REF!))</f>
        <v>#REF!</v>
      </c>
      <c r="DF137" t="e">
        <f t="array" ref="DF137">IF(#REF!="","",SUM(DE137:INDEX(DE137:DE343,MATCH(TRUE,INDEX(DE137:DE343="",0),0))))</f>
        <v>#REF!</v>
      </c>
      <c r="DG137" t="e">
        <f t="shared" si="87"/>
        <v>#REF!</v>
      </c>
      <c r="DH137" t="str">
        <f t="array" ref="DH137">IFERROR(INDEX($DG$2:$DG$208,SMALL(IF(1-($DG$2:$DG$208=""),IF(1-(#REF!:#REF!&lt;&gt;""),ROW($DG$2:$DG$208)-ROW($DG$2)+1)), ROWS(#REF!:#REF!))),"")</f>
        <v/>
      </c>
      <c r="DI137" t="e">
        <f>IF(#REF!="","",SUM(#REF!))</f>
        <v>#REF!</v>
      </c>
      <c r="DJ137" t="e">
        <f t="array" ref="DJ137">IF(#REF!="","",SUM(DI137:INDEX(DI137:DI343,MATCH(TRUE,INDEX(DI137:DI343="",0),0))))</f>
        <v>#REF!</v>
      </c>
      <c r="DK137" t="e">
        <f t="shared" si="88"/>
        <v>#REF!</v>
      </c>
      <c r="DL137" t="str">
        <f t="array" ref="DL137">IFERROR(INDEX($DK$2:$DK$208,SMALL(IF(1-($DK$2:$DK$208=""),IF(1-(#REF!:#REF!&lt;&gt;""),ROW($DK$2:$DK$208)-ROW($DK$2)+1)), ROWS(#REF!:#REF!))),"")</f>
        <v/>
      </c>
      <c r="DM137" t="e">
        <f>IF(#REF!="","",SUM(#REF!))</f>
        <v>#REF!</v>
      </c>
      <c r="DN137" t="e">
        <f t="array" ref="DN137">IF(#REF!="","",SUM(DM137:INDEX(DM137:DM343,MATCH(TRUE,INDEX(DM137:DM343="",0),0))))</f>
        <v>#REF!</v>
      </c>
      <c r="DO137" t="e">
        <f t="shared" si="89"/>
        <v>#REF!</v>
      </c>
      <c r="DP137" t="str">
        <f t="array" ref="DP137">IFERROR(INDEX($DO$2:$DO$208,SMALL(IF(1-($DO$2:$DO$208=""),IF(1-(#REF!:#REF!&lt;&gt;""),ROW($DO$2:$DO$208)-ROW($DO$2)+1)), ROWS(#REF!:#REF!))),"")</f>
        <v/>
      </c>
      <c r="DQ137" t="e">
        <f>IF(#REF!="","",SUM(#REF!))</f>
        <v>#REF!</v>
      </c>
      <c r="DR137" t="e">
        <f t="array" ref="DR137">IF(#REF!="","",SUM(DQ137:INDEX(DQ137:DQ343,MATCH(TRUE,INDEX(DQ137:DQ343="",0),0))))</f>
        <v>#REF!</v>
      </c>
      <c r="DS137" t="e">
        <f t="shared" si="90"/>
        <v>#REF!</v>
      </c>
      <c r="DT137" t="str">
        <f t="array" ref="DT137">IFERROR(INDEX($DS$2:$DS$208,SMALL(IF(1-($DS$2:$DS$208=""),IF(1-(#REF!:#REF!&lt;&gt;""),ROW($DS$2:$DS$208)-ROW($DS$2)+1)), ROWS(#REF!:#REF!))),"")</f>
        <v/>
      </c>
      <c r="DU137" t="e">
        <f>IF(#REF!="","",SUM(#REF!))</f>
        <v>#REF!</v>
      </c>
      <c r="DV137" t="e">
        <f t="array" ref="DV137">IF(#REF!="","",SUM(DU137:INDEX(DU137:DU343,MATCH(TRUE,INDEX(DU137:DU343="",0),0))))</f>
        <v>#REF!</v>
      </c>
      <c r="DW137" t="e">
        <f t="shared" si="91"/>
        <v>#REF!</v>
      </c>
      <c r="DX137" t="str">
        <f t="array" ref="DX137">IFERROR(INDEX($DW$2:$DW$208,SMALL(IF(1-($DW$2:$DW$208=""),IF(1-(#REF!:#REF!&lt;&gt;""),ROW($DW$2:$DW$208)-ROW($DW$2)+1)), ROWS(#REF!:#REF!))),"")</f>
        <v/>
      </c>
      <c r="DY137" t="e">
        <f>IF(#REF!="","",SUM(#REF!))</f>
        <v>#REF!</v>
      </c>
      <c r="DZ137" t="e">
        <f t="array" ref="DZ137">IF(#REF!="","",SUM(DY137:INDEX(DY137:DY343,MATCH(TRUE,INDEX(DY137:DY343="",0),0))))</f>
        <v>#REF!</v>
      </c>
      <c r="EA137" t="e">
        <f t="shared" si="92"/>
        <v>#REF!</v>
      </c>
      <c r="EB137" t="str">
        <f t="array" ref="EB137">IFERROR(INDEX($EA$2:$EA$208,SMALL(IF(1-($EA$2:$EA$208=""),IF(1-(#REF!:#REF!&lt;&gt;""),ROW($EA$2:$EA$208)-ROW($EA$2)+1)), ROWS(#REF!:#REF!))),"")</f>
        <v/>
      </c>
      <c r="EC137" t="e">
        <f>IF(#REF!="","",SUM(#REF!))</f>
        <v>#REF!</v>
      </c>
      <c r="ED137" t="e">
        <f t="array" ref="ED137">IF(#REF!="","",SUM(EC137:INDEX(EC137:EC343,MATCH(TRUE,INDEX(EC137:EC343="",0),0))))</f>
        <v>#REF!</v>
      </c>
      <c r="EE137" t="e">
        <f t="shared" si="93"/>
        <v>#REF!</v>
      </c>
      <c r="EF137" t="str">
        <f t="array" ref="EF137">IFERROR(INDEX($EE$2:$EE$208,SMALL(IF(1-($EE$2:$EE$208=""),IF(1-(#REF!:#REF!&lt;&gt;""),ROW($EE$2:$EE$208)-ROW($EE$2)+1)), ROWS(#REF!:#REF!))),"")</f>
        <v/>
      </c>
      <c r="EG137" t="e">
        <f>IF(#REF!="","",SUM(#REF!))</f>
        <v>#REF!</v>
      </c>
      <c r="EH137" t="e">
        <f t="array" ref="EH137">IF(#REF!="","",SUM(EG137:INDEX(EG137:EG343,MATCH(TRUE,INDEX(EG137:EG343="",0),0))))</f>
        <v>#REF!</v>
      </c>
      <c r="EI137" t="e">
        <f t="shared" si="94"/>
        <v>#REF!</v>
      </c>
      <c r="EJ137" t="str">
        <f t="array" ref="EJ137">IFERROR(INDEX($EI$2:$EI$208,SMALL(IF(1-($EI$2:$EI$208=""),IF(1-(#REF!:#REF!&lt;&gt;""),ROW($EI$2:$EI$208)-ROW($EI$2)+1)), ROWS(#REF!:#REF!))),"")</f>
        <v/>
      </c>
      <c r="EK137" t="e">
        <f>IF(#REF!="","",SUM(#REF!))</f>
        <v>#REF!</v>
      </c>
      <c r="EL137" t="e">
        <f t="array" ref="EL137">IF(#REF!="","",SUM(EK137:INDEX(EK137:EK343,MATCH(TRUE,INDEX(EK137:EK343="",0),0))))</f>
        <v>#REF!</v>
      </c>
      <c r="EM137" t="e">
        <f t="shared" si="95"/>
        <v>#REF!</v>
      </c>
      <c r="EN137" t="str">
        <f t="array" ref="EN137">IFERROR(INDEX($EM$2:$EM$208,SMALL(IF(1-($EM$2:$EM$208=""),IF(1-(#REF!:#REF!&lt;&gt;""),ROW($EM$2:$EM$208)-ROW($EM$2)+1)), ROWS(#REF!:#REF!))),"")</f>
        <v/>
      </c>
      <c r="EO137" t="e">
        <f>IF(#REF!="","",SUM(#REF!))</f>
        <v>#REF!</v>
      </c>
      <c r="EP137" t="e">
        <f t="array" ref="EP137">IF(#REF!="","",SUM(EO137:INDEX(EO137:EO343,MATCH(TRUE,INDEX(EO137:EO343="",0),0))))</f>
        <v>#REF!</v>
      </c>
      <c r="EQ137" t="e">
        <f t="shared" si="96"/>
        <v>#REF!</v>
      </c>
      <c r="ER137" t="str">
        <f t="array" ref="ER137">IFERROR(INDEX($EQ$2:$EQ$208,SMALL(IF(1-($EQ$2:$EQ$208=""),IF(1-(#REF!:#REF!&lt;&gt;""),ROW($EQ$2:$EQ$208)-ROW($EQ$2)+1)), ROWS(#REF!:#REF!))),"")</f>
        <v/>
      </c>
      <c r="ES137" t="e">
        <f>IF(#REF!="","",SUM(#REF!))</f>
        <v>#REF!</v>
      </c>
      <c r="ET137" t="e">
        <f t="array" ref="ET137">IF(#REF!="","",SUM(ES137:INDEX(ES137:ES343,MATCH(TRUE,INDEX(ES137:ES343="",0),0))))</f>
        <v>#REF!</v>
      </c>
      <c r="EU137" t="e">
        <f t="shared" si="97"/>
        <v>#REF!</v>
      </c>
      <c r="EV137" t="str">
        <f t="array" ref="EV137">IFERROR(INDEX($EU$2:$EU$208,SMALL(IF(1-($EU$2:$EU$208=""),IF(1-(#REF!:#REF!&lt;&gt;""),ROW($EU$2:$EU$208)-ROW($EU$2)+1)), ROWS(#REF!:#REF!))),"")</f>
        <v/>
      </c>
      <c r="EW137" t="e">
        <f>IF(#REF!="","",SUM(#REF!))</f>
        <v>#REF!</v>
      </c>
      <c r="EX137" t="e">
        <f t="array" ref="EX137">IF(#REF!="","",SUM(EW137:INDEX(EW137:EW343,MATCH(TRUE,INDEX(EW137:EW343="",0),0))))</f>
        <v>#REF!</v>
      </c>
      <c r="EY137" t="e">
        <f t="shared" si="98"/>
        <v>#REF!</v>
      </c>
      <c r="EZ137" t="str">
        <f t="array" ref="EZ137">IFERROR(INDEX($EY$2:$EY$208,SMALL(IF(1-($EY$2:$EY$208=""),IF(1-(#REF!:#REF!&lt;&gt;""),ROW($EY$2:$EY$208)-ROW($EY$2)+1)), ROWS(#REF!:#REF!))),"")</f>
        <v/>
      </c>
      <c r="FA137" t="e">
        <f>IF(#REF!="","",SUM(#REF!))</f>
        <v>#REF!</v>
      </c>
      <c r="FB137" t="e">
        <f t="array" ref="FB137">IF(#REF!="","",SUM(FA137:INDEX(FA137:FA343,MATCH(TRUE,INDEX(FA137:FA343="",0),0))))</f>
        <v>#REF!</v>
      </c>
      <c r="FC137" t="e">
        <f t="shared" si="99"/>
        <v>#REF!</v>
      </c>
      <c r="FD137" t="str">
        <f t="array" ref="FD137">IFERROR(INDEX($FC$2:$FC$208,SMALL(IF(1-($FC$2:$FC$208=""),IF(1-(#REF!:#REF!&lt;&gt;""),ROW($FC$2:$FC$208)-ROW($FC$2)+1)), ROWS(#REF!:#REF!))),"")</f>
        <v/>
      </c>
    </row>
    <row r="138" spans="1:160" x14ac:dyDescent="0.25">
      <c r="A138" t="e">
        <f>IF(#REF!="","",SUM(#REF!))</f>
        <v>#REF!</v>
      </c>
      <c r="B138" t="e">
        <f t="array" ref="B138">IF(#REF!="","",SUM($A138:INDEX(A138:$A$208,MATCH(TRUE,INDEX($A138:$A$208="",0),0))))</f>
        <v>#REF!</v>
      </c>
      <c r="C138" t="e">
        <f t="shared" si="100"/>
        <v>#REF!</v>
      </c>
      <c r="E138" t="e">
        <f>IF(#REF!="","",SUM(#REF!))</f>
        <v>#REF!</v>
      </c>
      <c r="F138" t="e">
        <f t="array" ref="F138">IF(#REF!="","",SUM($E138:INDEX(E138:$E$208,MATCH(TRUE,INDEX($E138:$E$208="",0),0))))</f>
        <v>#REF!</v>
      </c>
      <c r="G138" t="e">
        <f t="shared" si="101"/>
        <v>#REF!</v>
      </c>
      <c r="I138" t="e">
        <f>IF(#REF!="","",SUM(#REF!))</f>
        <v>#REF!</v>
      </c>
      <c r="J138" t="e">
        <f t="array" ref="J138">IF(#REF!="","",SUM(I138:INDEX(I138:I344,MATCH(TRUE,INDEX(I138:I344="",0),0))))</f>
        <v>#REF!</v>
      </c>
      <c r="K138" t="e">
        <f t="shared" si="102"/>
        <v>#REF!</v>
      </c>
      <c r="M138" t="e">
        <f>IF(#REF!="","",SUM(#REF!))</f>
        <v>#REF!</v>
      </c>
      <c r="N138" t="e">
        <f t="array" ref="N138">IF(#REF!="","",SUM(M138:INDEX(M138:M344,MATCH(TRUE,INDEX(M138:M344="",0),0))))</f>
        <v>#REF!</v>
      </c>
      <c r="O138" t="e">
        <f t="shared" si="103"/>
        <v>#REF!</v>
      </c>
      <c r="Q138" t="e">
        <f>IF(#REF!="","",SUM(#REF!))</f>
        <v>#REF!</v>
      </c>
      <c r="R138" t="e">
        <f t="array" ref="R138">IF(#REF!="","",SUM(Q138:INDEX(Q138:Q344,MATCH(TRUE,INDEX(Q138:Q344="",0),0))))</f>
        <v>#REF!</v>
      </c>
      <c r="S138" t="e">
        <f t="shared" si="104"/>
        <v>#REF!</v>
      </c>
      <c r="U138" t="e">
        <f>IF(#REF!="","",SUM(#REF!))</f>
        <v>#REF!</v>
      </c>
      <c r="V138" t="e">
        <f t="array" ref="V138">IF(#REF!="","",SUM(U138:INDEX(U138:U344,MATCH(TRUE,INDEX(U138:U344="",0),0))))</f>
        <v>#REF!</v>
      </c>
      <c r="W138" t="e">
        <f t="shared" si="105"/>
        <v>#REF!</v>
      </c>
      <c r="Y138" t="e">
        <f>IF(#REF!="","",SUM(#REF!))</f>
        <v>#REF!</v>
      </c>
      <c r="Z138" t="e">
        <f t="array" ref="Z138">IF(#REF!="","",SUM(Y138:INDEX(Y138:Y344,MATCH(TRUE,INDEX(Y138:Y344="",0),0))))</f>
        <v>#REF!</v>
      </c>
      <c r="AA138" t="e">
        <f t="shared" si="106"/>
        <v>#REF!</v>
      </c>
      <c r="AC138" t="e">
        <f>IF(#REF!="","",SUM(#REF!))</f>
        <v>#REF!</v>
      </c>
      <c r="AD138" t="e">
        <f t="array" ref="AD138">IF(#REF!="","",SUM(AC138:INDEX(AC138:AC344,MATCH(TRUE,INDEX(AC138:AC344="",0),0))))</f>
        <v>#REF!</v>
      </c>
      <c r="AE138" t="e">
        <f t="shared" si="107"/>
        <v>#REF!</v>
      </c>
      <c r="AG138" t="e">
        <f>IF(#REF!="","",SUM(#REF!))</f>
        <v>#REF!</v>
      </c>
      <c r="AH138" t="e">
        <f t="array" ref="AH138">IF(#REF!="","",SUM(AG138:INDEX(AG138:AG344,MATCH(TRUE,INDEX(AG138:AG344="",0),0))))</f>
        <v>#REF!</v>
      </c>
      <c r="AI138" t="e">
        <f t="shared" si="108"/>
        <v>#REF!</v>
      </c>
      <c r="AK138" t="e">
        <f>IF(#REF!="","",SUM(#REF!))</f>
        <v>#REF!</v>
      </c>
      <c r="AL138" t="e">
        <f t="array" ref="AL138">IF(#REF!="","",SUM(AK138:INDEX(AK138:AK344,MATCH(TRUE,INDEX(AK138:AK344="",0),0))))</f>
        <v>#REF!</v>
      </c>
      <c r="AM138" t="e">
        <f t="shared" si="109"/>
        <v>#REF!</v>
      </c>
      <c r="AO138" t="e">
        <f>IF(#REF!="","",SUM(#REF!))</f>
        <v>#REF!</v>
      </c>
      <c r="AP138" t="e">
        <f t="array" ref="AP138">IF(#REF!="","",SUM(AO138:INDEX(AO138:AO344,MATCH(TRUE,INDEX(AO138:AO344="",0),0))))</f>
        <v>#REF!</v>
      </c>
      <c r="AQ138" t="e">
        <f t="shared" si="110"/>
        <v>#REF!</v>
      </c>
      <c r="AS138" t="e">
        <f>IF(#REF!="","",SUM(#REF!))</f>
        <v>#REF!</v>
      </c>
      <c r="AT138" t="e">
        <f t="array" ref="AT138">IF(#REF!="","",SUM(AS138:INDEX(AS138:AS344,MATCH(TRUE,INDEX(AS138:AS344="",0),0))))</f>
        <v>#REF!</v>
      </c>
      <c r="AU138" t="e">
        <f t="shared" si="111"/>
        <v>#REF!</v>
      </c>
      <c r="AW138" t="e">
        <f>IF(#REF!="","",SUM(#REF!))</f>
        <v>#REF!</v>
      </c>
      <c r="AX138" t="e">
        <f t="array" ref="AX138">IF(#REF!="","",SUM(AW138:INDEX(AW138:AW344,MATCH(TRUE,INDEX(AW138:AW344="",0),0))))</f>
        <v>#REF!</v>
      </c>
      <c r="AY138" t="e">
        <f t="shared" si="112"/>
        <v>#REF!</v>
      </c>
      <c r="BA138" t="e">
        <f>IF(#REF!="","",SUM(#REF!))</f>
        <v>#REF!</v>
      </c>
      <c r="BB138" t="e">
        <f t="array" ref="BB138">IF(#REF!="","",SUM(BA138:INDEX(BA138:BA344,MATCH(TRUE,INDEX(BA138:BA344="",0),0))))</f>
        <v>#REF!</v>
      </c>
      <c r="BC138" t="e">
        <f t="shared" si="113"/>
        <v>#REF!</v>
      </c>
      <c r="BE138" t="e">
        <f>IF(#REF!="","",SUM(#REF!))</f>
        <v>#REF!</v>
      </c>
      <c r="BF138" t="e">
        <f t="array" ref="BF138">IF(#REF!="","",SUM(BE138:INDEX(BE138:BE344,MATCH(TRUE,INDEX(BE138:BE344="",0),0))))</f>
        <v>#REF!</v>
      </c>
      <c r="BG138" t="e">
        <f t="shared" si="114"/>
        <v>#REF!</v>
      </c>
      <c r="BI138" t="e">
        <f>IF(#REF!="","",SUM(#REF!))</f>
        <v>#REF!</v>
      </c>
      <c r="BJ138" t="e">
        <f t="array" ref="BJ138">IF(#REF!="","",SUM(BI138:INDEX(BI138:BI344,MATCH(TRUE,INDEX(BI138:BI344="",0),0))))</f>
        <v>#REF!</v>
      </c>
      <c r="BK138" t="e">
        <f t="shared" si="115"/>
        <v>#REF!</v>
      </c>
      <c r="BM138" t="e">
        <f>IF(#REF!="","",SUM(#REF!))</f>
        <v>#REF!</v>
      </c>
      <c r="BN138" t="e">
        <f t="array" ref="BN138">IF(#REF!="","",SUM(BM138:INDEX(BM138:BM344,MATCH(TRUE,INDEX(BM138:BM344="",0),0))))</f>
        <v>#REF!</v>
      </c>
      <c r="BO138" t="e">
        <f t="shared" si="116"/>
        <v>#REF!</v>
      </c>
      <c r="BQ138" t="e">
        <f>IF(#REF!="","",SUM(#REF!))</f>
        <v>#REF!</v>
      </c>
      <c r="BR138" t="e">
        <f t="array" ref="BR138">IF(#REF!="","",SUM(BQ138:INDEX(BQ138:BQ344,MATCH(TRUE,INDEX(BQ138:BQ344="",0),0))))</f>
        <v>#REF!</v>
      </c>
      <c r="BS138" t="e">
        <f t="shared" si="117"/>
        <v>#REF!</v>
      </c>
      <c r="BU138" t="e">
        <f>IF(#REF!="","",SUM(#REF!))</f>
        <v>#REF!</v>
      </c>
      <c r="BV138" t="e">
        <f t="array" ref="BV138">IF(#REF!="","",SUM(BU138:INDEX(BU138:BU344,MATCH(TRUE,INDEX(BU138:BU344="",0),0))))</f>
        <v>#REF!</v>
      </c>
      <c r="BW138" t="e">
        <f t="shared" si="118"/>
        <v>#REF!</v>
      </c>
      <c r="BY138" t="e">
        <f>IF(#REF!="","",SUM(#REF!))</f>
        <v>#REF!</v>
      </c>
      <c r="BZ138" t="e">
        <f t="array" ref="BZ138">IF(#REF!="","",SUM(BY138:INDEX(BY138:BY344,MATCH(TRUE,INDEX(BY138:BY344="",0),0))))</f>
        <v>#REF!</v>
      </c>
      <c r="CA138" t="e">
        <f t="shared" si="119"/>
        <v>#REF!</v>
      </c>
      <c r="CC138" t="e">
        <f>IF(#REF!="","",SUM(#REF!))</f>
        <v>#REF!</v>
      </c>
      <c r="CD138" t="e">
        <f t="array" ref="CD138">IF(#REF!="","",SUM(CC138:INDEX(CC138:CC344,MATCH(TRUE,INDEX(CC138:CC344="",0),0))))</f>
        <v>#REF!</v>
      </c>
      <c r="CE138" t="e">
        <f t="shared" si="80"/>
        <v>#REF!</v>
      </c>
      <c r="CF138" t="str">
        <f t="array" ref="CF138">IFERROR(INDEX($CE$2:$CE$208,SMALL(IF(1-($CE$2:$CE$208=""),IF(1-(#REF!:#REF!&lt;&gt;""),ROW($CE$2:$CE$208)-ROW($CE$2)+1)), ROWS(#REF!:#REF!))),"")</f>
        <v/>
      </c>
      <c r="CG138" t="e">
        <f>IF(#REF!="","",SUM(#REF!))</f>
        <v>#REF!</v>
      </c>
      <c r="CH138" t="e">
        <f t="array" ref="CH138">IF(#REF!="","",SUM(CG138:INDEX(CG138:CG344,MATCH(TRUE,INDEX(CG138:CG344="",0),0))))</f>
        <v>#REF!</v>
      </c>
      <c r="CI138" t="e">
        <f t="shared" si="81"/>
        <v>#REF!</v>
      </c>
      <c r="CJ138" t="str">
        <f t="array" ref="CJ138">IFERROR(INDEX($CI$2:$CI$208,SMALL(IF(1-($CI$2:$CI$208=""),IF(1-(#REF!:#REF!&lt;&gt;""),ROW($CI$2:$CI$208)-ROW($CI$2)+1)), ROWS(#REF!:#REF!))),"")</f>
        <v/>
      </c>
      <c r="CK138" t="e">
        <f>IF(#REF!="","",SUM(#REF!))</f>
        <v>#REF!</v>
      </c>
      <c r="CL138" t="e">
        <f t="array" ref="CL138">IF(#REF!="","",SUM(CK138:INDEX(CK138:CK344,MATCH(TRUE,INDEX(CK138:CK344="",0),0))))</f>
        <v>#REF!</v>
      </c>
      <c r="CM138" t="e">
        <f t="shared" si="82"/>
        <v>#REF!</v>
      </c>
      <c r="CN138" t="str">
        <f t="array" ref="CN138">IFERROR(INDEX($CM$2:$CM$208,SMALL(IF(1-($CM$2:$CM$208=""),IF(1-(#REF!:#REF!&lt;&gt;""),ROW($CM$2:$CM$208)-ROW($CM$2)+1)), ROWS(#REF!:#REF!))),"")</f>
        <v/>
      </c>
      <c r="CO138" t="e">
        <f>IF(#REF!="","",SUM(#REF!))</f>
        <v>#REF!</v>
      </c>
      <c r="CP138" t="e">
        <f t="array" ref="CP138">IF(#REF!="","",SUM(CO138:INDEX(CO138:CO344,MATCH(TRUE,INDEX(CO138:CO344="",0),0))))</f>
        <v>#REF!</v>
      </c>
      <c r="CQ138" t="e">
        <f t="shared" si="83"/>
        <v>#REF!</v>
      </c>
      <c r="CR138" t="str">
        <f t="array" ref="CR138">IFERROR(INDEX($CQ$2:$CQ$208,SMALL(IF(1-($CQ$2:$CQ$208=""),IF(1-(#REF!:#REF!&lt;&gt;""),ROW($CQ$2:$CQ$208)-ROW($CQ$2)+1)), ROWS(#REF!:#REF!))),"")</f>
        <v/>
      </c>
      <c r="CS138" t="e">
        <f>IF(#REF!="","",SUM(#REF!))</f>
        <v>#REF!</v>
      </c>
      <c r="CT138" t="e">
        <f t="array" ref="CT138">IF(#REF!="","",SUM(CS138:INDEX(CS138:CS344,MATCH(TRUE,INDEX(CS138:CS344="",0),0))))</f>
        <v>#REF!</v>
      </c>
      <c r="CU138" t="e">
        <f t="shared" si="84"/>
        <v>#REF!</v>
      </c>
      <c r="CV138" t="str">
        <f t="array" ref="CV138">IFERROR(INDEX($CU$2:$CU$208,SMALL(IF(1-($CU$2:$CU$208=""),IF(1-(#REF!:#REF!&lt;&gt;""),ROW($CU$2:$CU$208)-ROW($CU$2)+1)), ROWS(#REF!:#REF!))),"")</f>
        <v/>
      </c>
      <c r="CW138" t="e">
        <f>IF(#REF!="","",SUM(#REF!))</f>
        <v>#REF!</v>
      </c>
      <c r="CX138" t="e">
        <f t="array" ref="CX138">IF(#REF!="","",SUM(CW138:INDEX(CW138:CW344,MATCH(TRUE,INDEX(CW138:CW344="",0),0))))</f>
        <v>#REF!</v>
      </c>
      <c r="CY138" t="e">
        <f t="shared" si="85"/>
        <v>#REF!</v>
      </c>
      <c r="CZ138" t="str">
        <f t="array" ref="CZ138">IFERROR(INDEX($CY$2:$CY$208,SMALL(IF(1-($CY$2:$CY$208=""),IF(1-(#REF!:#REF!&lt;&gt;""),ROW($CY$2:$CY$208)-ROW($CY$2)+1)), ROWS(#REF!:#REF!))),"")</f>
        <v/>
      </c>
      <c r="DA138" t="e">
        <f>IF(#REF!="","",SUM(#REF!))</f>
        <v>#REF!</v>
      </c>
      <c r="DB138" t="e">
        <f t="array" ref="DB138">IF(#REF!="","",SUM(DA138:INDEX(DA138:DA344,MATCH(TRUE,INDEX(DA138:DA344="",0),0))))</f>
        <v>#REF!</v>
      </c>
      <c r="DC138" t="e">
        <f t="shared" si="86"/>
        <v>#REF!</v>
      </c>
      <c r="DD138" t="str">
        <f t="array" ref="DD138">IFERROR(INDEX($DC$2:$DC$208,SMALL(IF(1-($DC$2:$DC$208=""),IF(1-(#REF!:#REF!&lt;&gt;""),ROW($DC$2:$DC$208)-ROW($DC$2)+1)), ROWS(#REF!:#REF!))),"")</f>
        <v/>
      </c>
      <c r="DE138" t="e">
        <f>IF(#REF!="","",SUM(#REF!))</f>
        <v>#REF!</v>
      </c>
      <c r="DF138" t="e">
        <f t="array" ref="DF138">IF(#REF!="","",SUM(DE138:INDEX(DE138:DE344,MATCH(TRUE,INDEX(DE138:DE344="",0),0))))</f>
        <v>#REF!</v>
      </c>
      <c r="DG138" t="e">
        <f t="shared" si="87"/>
        <v>#REF!</v>
      </c>
      <c r="DH138" t="str">
        <f t="array" ref="DH138">IFERROR(INDEX($DG$2:$DG$208,SMALL(IF(1-($DG$2:$DG$208=""),IF(1-(#REF!:#REF!&lt;&gt;""),ROW($DG$2:$DG$208)-ROW($DG$2)+1)), ROWS(#REF!:#REF!))),"")</f>
        <v/>
      </c>
      <c r="DI138" t="e">
        <f>IF(#REF!="","",SUM(#REF!))</f>
        <v>#REF!</v>
      </c>
      <c r="DJ138" t="e">
        <f t="array" ref="DJ138">IF(#REF!="","",SUM(DI138:INDEX(DI138:DI344,MATCH(TRUE,INDEX(DI138:DI344="",0),0))))</f>
        <v>#REF!</v>
      </c>
      <c r="DK138" t="e">
        <f t="shared" si="88"/>
        <v>#REF!</v>
      </c>
      <c r="DL138" t="str">
        <f t="array" ref="DL138">IFERROR(INDEX($DK$2:$DK$208,SMALL(IF(1-($DK$2:$DK$208=""),IF(1-(#REF!:#REF!&lt;&gt;""),ROW($DK$2:$DK$208)-ROW($DK$2)+1)), ROWS(#REF!:#REF!))),"")</f>
        <v/>
      </c>
      <c r="DM138" t="e">
        <f>IF(#REF!="","",SUM(#REF!))</f>
        <v>#REF!</v>
      </c>
      <c r="DN138" t="e">
        <f t="array" ref="DN138">IF(#REF!="","",SUM(DM138:INDEX(DM138:DM344,MATCH(TRUE,INDEX(DM138:DM344="",0),0))))</f>
        <v>#REF!</v>
      </c>
      <c r="DO138" t="e">
        <f t="shared" si="89"/>
        <v>#REF!</v>
      </c>
      <c r="DP138" t="str">
        <f t="array" ref="DP138">IFERROR(INDEX($DO$2:$DO$208,SMALL(IF(1-($DO$2:$DO$208=""),IF(1-(#REF!:#REF!&lt;&gt;""),ROW($DO$2:$DO$208)-ROW($DO$2)+1)), ROWS(#REF!:#REF!))),"")</f>
        <v/>
      </c>
      <c r="DQ138" t="e">
        <f>IF(#REF!="","",SUM(#REF!))</f>
        <v>#REF!</v>
      </c>
      <c r="DR138" t="e">
        <f t="array" ref="DR138">IF(#REF!="","",SUM(DQ138:INDEX(DQ138:DQ344,MATCH(TRUE,INDEX(DQ138:DQ344="",0),0))))</f>
        <v>#REF!</v>
      </c>
      <c r="DS138" t="e">
        <f t="shared" si="90"/>
        <v>#REF!</v>
      </c>
      <c r="DT138" t="str">
        <f t="array" ref="DT138">IFERROR(INDEX($DS$2:$DS$208,SMALL(IF(1-($DS$2:$DS$208=""),IF(1-(#REF!:#REF!&lt;&gt;""),ROW($DS$2:$DS$208)-ROW($DS$2)+1)), ROWS(#REF!:#REF!))),"")</f>
        <v/>
      </c>
      <c r="DU138" t="e">
        <f>IF(#REF!="","",SUM(#REF!))</f>
        <v>#REF!</v>
      </c>
      <c r="DV138" t="e">
        <f t="array" ref="DV138">IF(#REF!="","",SUM(DU138:INDEX(DU138:DU344,MATCH(TRUE,INDEX(DU138:DU344="",0),0))))</f>
        <v>#REF!</v>
      </c>
      <c r="DW138" t="e">
        <f t="shared" si="91"/>
        <v>#REF!</v>
      </c>
      <c r="DX138" t="str">
        <f t="array" ref="DX138">IFERROR(INDEX($DW$2:$DW$208,SMALL(IF(1-($DW$2:$DW$208=""),IF(1-(#REF!:#REF!&lt;&gt;""),ROW($DW$2:$DW$208)-ROW($DW$2)+1)), ROWS(#REF!:#REF!))),"")</f>
        <v/>
      </c>
      <c r="DY138" t="e">
        <f>IF(#REF!="","",SUM(#REF!))</f>
        <v>#REF!</v>
      </c>
      <c r="DZ138" t="e">
        <f t="array" ref="DZ138">IF(#REF!="","",SUM(DY138:INDEX(DY138:DY344,MATCH(TRUE,INDEX(DY138:DY344="",0),0))))</f>
        <v>#REF!</v>
      </c>
      <c r="EA138" t="e">
        <f t="shared" si="92"/>
        <v>#REF!</v>
      </c>
      <c r="EB138" t="str">
        <f t="array" ref="EB138">IFERROR(INDEX($EA$2:$EA$208,SMALL(IF(1-($EA$2:$EA$208=""),IF(1-(#REF!:#REF!&lt;&gt;""),ROW($EA$2:$EA$208)-ROW($EA$2)+1)), ROWS(#REF!:#REF!))),"")</f>
        <v/>
      </c>
      <c r="EC138" t="e">
        <f>IF(#REF!="","",SUM(#REF!))</f>
        <v>#REF!</v>
      </c>
      <c r="ED138" t="e">
        <f t="array" ref="ED138">IF(#REF!="","",SUM(EC138:INDEX(EC138:EC344,MATCH(TRUE,INDEX(EC138:EC344="",0),0))))</f>
        <v>#REF!</v>
      </c>
      <c r="EE138" t="e">
        <f t="shared" si="93"/>
        <v>#REF!</v>
      </c>
      <c r="EF138" t="str">
        <f t="array" ref="EF138">IFERROR(INDEX($EE$2:$EE$208,SMALL(IF(1-($EE$2:$EE$208=""),IF(1-(#REF!:#REF!&lt;&gt;""),ROW($EE$2:$EE$208)-ROW($EE$2)+1)), ROWS(#REF!:#REF!))),"")</f>
        <v/>
      </c>
      <c r="EG138" t="e">
        <f>IF(#REF!="","",SUM(#REF!))</f>
        <v>#REF!</v>
      </c>
      <c r="EH138" t="e">
        <f t="array" ref="EH138">IF(#REF!="","",SUM(EG138:INDEX(EG138:EG344,MATCH(TRUE,INDEX(EG138:EG344="",0),0))))</f>
        <v>#REF!</v>
      </c>
      <c r="EI138" t="e">
        <f t="shared" si="94"/>
        <v>#REF!</v>
      </c>
      <c r="EJ138" t="str">
        <f t="array" ref="EJ138">IFERROR(INDEX($EI$2:$EI$208,SMALL(IF(1-($EI$2:$EI$208=""),IF(1-(#REF!:#REF!&lt;&gt;""),ROW($EI$2:$EI$208)-ROW($EI$2)+1)), ROWS(#REF!:#REF!))),"")</f>
        <v/>
      </c>
      <c r="EK138" t="e">
        <f>IF(#REF!="","",SUM(#REF!))</f>
        <v>#REF!</v>
      </c>
      <c r="EL138" t="e">
        <f t="array" ref="EL138">IF(#REF!="","",SUM(EK138:INDEX(EK138:EK344,MATCH(TRUE,INDEX(EK138:EK344="",0),0))))</f>
        <v>#REF!</v>
      </c>
      <c r="EM138" t="e">
        <f t="shared" si="95"/>
        <v>#REF!</v>
      </c>
      <c r="EN138" t="str">
        <f t="array" ref="EN138">IFERROR(INDEX($EM$2:$EM$208,SMALL(IF(1-($EM$2:$EM$208=""),IF(1-(#REF!:#REF!&lt;&gt;""),ROW($EM$2:$EM$208)-ROW($EM$2)+1)), ROWS(#REF!:#REF!))),"")</f>
        <v/>
      </c>
      <c r="EO138" t="e">
        <f>IF(#REF!="","",SUM(#REF!))</f>
        <v>#REF!</v>
      </c>
      <c r="EP138" t="e">
        <f t="array" ref="EP138">IF(#REF!="","",SUM(EO138:INDEX(EO138:EO344,MATCH(TRUE,INDEX(EO138:EO344="",0),0))))</f>
        <v>#REF!</v>
      </c>
      <c r="EQ138" t="e">
        <f t="shared" si="96"/>
        <v>#REF!</v>
      </c>
      <c r="ER138" t="str">
        <f t="array" ref="ER138">IFERROR(INDEX($EQ$2:$EQ$208,SMALL(IF(1-($EQ$2:$EQ$208=""),IF(1-(#REF!:#REF!&lt;&gt;""),ROW($EQ$2:$EQ$208)-ROW($EQ$2)+1)), ROWS(#REF!:#REF!))),"")</f>
        <v/>
      </c>
      <c r="ES138" t="e">
        <f>IF(#REF!="","",SUM(#REF!))</f>
        <v>#REF!</v>
      </c>
      <c r="ET138" t="e">
        <f t="array" ref="ET138">IF(#REF!="","",SUM(ES138:INDEX(ES138:ES344,MATCH(TRUE,INDEX(ES138:ES344="",0),0))))</f>
        <v>#REF!</v>
      </c>
      <c r="EU138" t="e">
        <f t="shared" si="97"/>
        <v>#REF!</v>
      </c>
      <c r="EV138" t="str">
        <f t="array" ref="EV138">IFERROR(INDEX($EU$2:$EU$208,SMALL(IF(1-($EU$2:$EU$208=""),IF(1-(#REF!:#REF!&lt;&gt;""),ROW($EU$2:$EU$208)-ROW($EU$2)+1)), ROWS(#REF!:#REF!))),"")</f>
        <v/>
      </c>
      <c r="EW138" t="e">
        <f>IF(#REF!="","",SUM(#REF!))</f>
        <v>#REF!</v>
      </c>
      <c r="EX138" t="e">
        <f t="array" ref="EX138">IF(#REF!="","",SUM(EW138:INDEX(EW138:EW344,MATCH(TRUE,INDEX(EW138:EW344="",0),0))))</f>
        <v>#REF!</v>
      </c>
      <c r="EY138" t="e">
        <f t="shared" si="98"/>
        <v>#REF!</v>
      </c>
      <c r="EZ138" t="str">
        <f t="array" ref="EZ138">IFERROR(INDEX($EY$2:$EY$208,SMALL(IF(1-($EY$2:$EY$208=""),IF(1-(#REF!:#REF!&lt;&gt;""),ROW($EY$2:$EY$208)-ROW($EY$2)+1)), ROWS(#REF!:#REF!))),"")</f>
        <v/>
      </c>
      <c r="FA138" t="e">
        <f>IF(#REF!="","",SUM(#REF!))</f>
        <v>#REF!</v>
      </c>
      <c r="FB138" t="e">
        <f t="array" ref="FB138">IF(#REF!="","",SUM(FA138:INDEX(FA138:FA344,MATCH(TRUE,INDEX(FA138:FA344="",0),0))))</f>
        <v>#REF!</v>
      </c>
      <c r="FC138" t="e">
        <f t="shared" si="99"/>
        <v>#REF!</v>
      </c>
      <c r="FD138" t="str">
        <f t="array" ref="FD138">IFERROR(INDEX($FC$2:$FC$208,SMALL(IF(1-($FC$2:$FC$208=""),IF(1-(#REF!:#REF!&lt;&gt;""),ROW($FC$2:$FC$208)-ROW($FC$2)+1)), ROWS(#REF!:#REF!))),"")</f>
        <v/>
      </c>
    </row>
    <row r="139" spans="1:160" x14ac:dyDescent="0.25">
      <c r="A139" t="e">
        <f>IF(#REF!="","",SUM(#REF!))</f>
        <v>#REF!</v>
      </c>
      <c r="B139" t="e">
        <f t="array" ref="B139">IF(#REF!="","",SUM($A139:INDEX(A139:$A$208,MATCH(TRUE,INDEX($A139:$A$208="",0),0))))</f>
        <v>#REF!</v>
      </c>
      <c r="C139" t="e">
        <f t="shared" si="100"/>
        <v>#REF!</v>
      </c>
      <c r="E139" t="e">
        <f>IF(#REF!="","",SUM(#REF!))</f>
        <v>#REF!</v>
      </c>
      <c r="F139" t="e">
        <f t="array" ref="F139">IF(#REF!="","",SUM($E139:INDEX(E139:$E$208,MATCH(TRUE,INDEX($E139:$E$208="",0),0))))</f>
        <v>#REF!</v>
      </c>
      <c r="G139" t="e">
        <f t="shared" si="101"/>
        <v>#REF!</v>
      </c>
      <c r="I139" t="e">
        <f>IF(#REF!="","",SUM(#REF!))</f>
        <v>#REF!</v>
      </c>
      <c r="J139" t="e">
        <f t="array" ref="J139">IF(#REF!="","",SUM(I139:INDEX(I139:I345,MATCH(TRUE,INDEX(I139:I345="",0),0))))</f>
        <v>#REF!</v>
      </c>
      <c r="K139" t="e">
        <f t="shared" si="102"/>
        <v>#REF!</v>
      </c>
      <c r="M139" t="e">
        <f>IF(#REF!="","",SUM(#REF!))</f>
        <v>#REF!</v>
      </c>
      <c r="N139" t="e">
        <f t="array" ref="N139">IF(#REF!="","",SUM(M139:INDEX(M139:M345,MATCH(TRUE,INDEX(M139:M345="",0),0))))</f>
        <v>#REF!</v>
      </c>
      <c r="O139" t="e">
        <f t="shared" si="103"/>
        <v>#REF!</v>
      </c>
      <c r="Q139" t="e">
        <f>IF(#REF!="","",SUM(#REF!))</f>
        <v>#REF!</v>
      </c>
      <c r="R139" t="e">
        <f t="array" ref="R139">IF(#REF!="","",SUM(Q139:INDEX(Q139:Q345,MATCH(TRUE,INDEX(Q139:Q345="",0),0))))</f>
        <v>#REF!</v>
      </c>
      <c r="S139" t="e">
        <f t="shared" si="104"/>
        <v>#REF!</v>
      </c>
      <c r="U139" t="e">
        <f>IF(#REF!="","",SUM(#REF!))</f>
        <v>#REF!</v>
      </c>
      <c r="V139" t="e">
        <f t="array" ref="V139">IF(#REF!="","",SUM(U139:INDEX(U139:U345,MATCH(TRUE,INDEX(U139:U345="",0),0))))</f>
        <v>#REF!</v>
      </c>
      <c r="W139" t="e">
        <f t="shared" si="105"/>
        <v>#REF!</v>
      </c>
      <c r="Y139" t="e">
        <f>IF(#REF!="","",SUM(#REF!))</f>
        <v>#REF!</v>
      </c>
      <c r="Z139" t="e">
        <f t="array" ref="Z139">IF(#REF!="","",SUM(Y139:INDEX(Y139:Y345,MATCH(TRUE,INDEX(Y139:Y345="",0),0))))</f>
        <v>#REF!</v>
      </c>
      <c r="AA139" t="e">
        <f t="shared" si="106"/>
        <v>#REF!</v>
      </c>
      <c r="AC139" t="e">
        <f>IF(#REF!="","",SUM(#REF!))</f>
        <v>#REF!</v>
      </c>
      <c r="AD139" t="e">
        <f t="array" ref="AD139">IF(#REF!="","",SUM(AC139:INDEX(AC139:AC345,MATCH(TRUE,INDEX(AC139:AC345="",0),0))))</f>
        <v>#REF!</v>
      </c>
      <c r="AE139" t="e">
        <f t="shared" si="107"/>
        <v>#REF!</v>
      </c>
      <c r="AG139" t="e">
        <f>IF(#REF!="","",SUM(#REF!))</f>
        <v>#REF!</v>
      </c>
      <c r="AH139" t="e">
        <f t="array" ref="AH139">IF(#REF!="","",SUM(AG139:INDEX(AG139:AG345,MATCH(TRUE,INDEX(AG139:AG345="",0),0))))</f>
        <v>#REF!</v>
      </c>
      <c r="AI139" t="e">
        <f t="shared" si="108"/>
        <v>#REF!</v>
      </c>
      <c r="AK139" t="e">
        <f>IF(#REF!="","",SUM(#REF!))</f>
        <v>#REF!</v>
      </c>
      <c r="AL139" t="e">
        <f t="array" ref="AL139">IF(#REF!="","",SUM(AK139:INDEX(AK139:AK345,MATCH(TRUE,INDEX(AK139:AK345="",0),0))))</f>
        <v>#REF!</v>
      </c>
      <c r="AM139" t="e">
        <f t="shared" si="109"/>
        <v>#REF!</v>
      </c>
      <c r="AO139" t="e">
        <f>IF(#REF!="","",SUM(#REF!))</f>
        <v>#REF!</v>
      </c>
      <c r="AP139" t="e">
        <f t="array" ref="AP139">IF(#REF!="","",SUM(AO139:INDEX(AO139:AO345,MATCH(TRUE,INDEX(AO139:AO345="",0),0))))</f>
        <v>#REF!</v>
      </c>
      <c r="AQ139" t="e">
        <f t="shared" si="110"/>
        <v>#REF!</v>
      </c>
      <c r="AS139" t="e">
        <f>IF(#REF!="","",SUM(#REF!))</f>
        <v>#REF!</v>
      </c>
      <c r="AT139" t="e">
        <f t="array" ref="AT139">IF(#REF!="","",SUM(AS139:INDEX(AS139:AS345,MATCH(TRUE,INDEX(AS139:AS345="",0),0))))</f>
        <v>#REF!</v>
      </c>
      <c r="AU139" t="e">
        <f t="shared" si="111"/>
        <v>#REF!</v>
      </c>
      <c r="AW139" t="e">
        <f>IF(#REF!="","",SUM(#REF!))</f>
        <v>#REF!</v>
      </c>
      <c r="AX139" t="e">
        <f t="array" ref="AX139">IF(#REF!="","",SUM(AW139:INDEX(AW139:AW345,MATCH(TRUE,INDEX(AW139:AW345="",0),0))))</f>
        <v>#REF!</v>
      </c>
      <c r="AY139" t="e">
        <f t="shared" si="112"/>
        <v>#REF!</v>
      </c>
      <c r="BA139" t="e">
        <f>IF(#REF!="","",SUM(#REF!))</f>
        <v>#REF!</v>
      </c>
      <c r="BB139" t="e">
        <f t="array" ref="BB139">IF(#REF!="","",SUM(BA139:INDEX(BA139:BA345,MATCH(TRUE,INDEX(BA139:BA345="",0),0))))</f>
        <v>#REF!</v>
      </c>
      <c r="BC139" t="e">
        <f t="shared" si="113"/>
        <v>#REF!</v>
      </c>
      <c r="BE139" t="e">
        <f>IF(#REF!="","",SUM(#REF!))</f>
        <v>#REF!</v>
      </c>
      <c r="BF139" t="e">
        <f t="array" ref="BF139">IF(#REF!="","",SUM(BE139:INDEX(BE139:BE345,MATCH(TRUE,INDEX(BE139:BE345="",0),0))))</f>
        <v>#REF!</v>
      </c>
      <c r="BG139" t="e">
        <f t="shared" si="114"/>
        <v>#REF!</v>
      </c>
      <c r="BI139" t="e">
        <f>IF(#REF!="","",SUM(#REF!))</f>
        <v>#REF!</v>
      </c>
      <c r="BJ139" t="e">
        <f t="array" ref="BJ139">IF(#REF!="","",SUM(BI139:INDEX(BI139:BI345,MATCH(TRUE,INDEX(BI139:BI345="",0),0))))</f>
        <v>#REF!</v>
      </c>
      <c r="BK139" t="e">
        <f t="shared" si="115"/>
        <v>#REF!</v>
      </c>
      <c r="BM139" t="e">
        <f>IF(#REF!="","",SUM(#REF!))</f>
        <v>#REF!</v>
      </c>
      <c r="BN139" t="e">
        <f t="array" ref="BN139">IF(#REF!="","",SUM(BM139:INDEX(BM139:BM345,MATCH(TRUE,INDEX(BM139:BM345="",0),0))))</f>
        <v>#REF!</v>
      </c>
      <c r="BO139" t="e">
        <f t="shared" si="116"/>
        <v>#REF!</v>
      </c>
      <c r="BQ139" t="e">
        <f>IF(#REF!="","",SUM(#REF!))</f>
        <v>#REF!</v>
      </c>
      <c r="BR139" t="e">
        <f t="array" ref="BR139">IF(#REF!="","",SUM(BQ139:INDEX(BQ139:BQ345,MATCH(TRUE,INDEX(BQ139:BQ345="",0),0))))</f>
        <v>#REF!</v>
      </c>
      <c r="BS139" t="e">
        <f t="shared" si="117"/>
        <v>#REF!</v>
      </c>
      <c r="BU139" t="e">
        <f>IF(#REF!="","",SUM(#REF!))</f>
        <v>#REF!</v>
      </c>
      <c r="BV139" t="e">
        <f t="array" ref="BV139">IF(#REF!="","",SUM(BU139:INDEX(BU139:BU345,MATCH(TRUE,INDEX(BU139:BU345="",0),0))))</f>
        <v>#REF!</v>
      </c>
      <c r="BW139" t="e">
        <f t="shared" si="118"/>
        <v>#REF!</v>
      </c>
      <c r="BY139" t="e">
        <f>IF(#REF!="","",SUM(#REF!))</f>
        <v>#REF!</v>
      </c>
      <c r="BZ139" t="e">
        <f t="array" ref="BZ139">IF(#REF!="","",SUM(BY139:INDEX(BY139:BY345,MATCH(TRUE,INDEX(BY139:BY345="",0),0))))</f>
        <v>#REF!</v>
      </c>
      <c r="CA139" t="e">
        <f t="shared" si="119"/>
        <v>#REF!</v>
      </c>
      <c r="CC139" t="e">
        <f>IF(#REF!="","",SUM(#REF!))</f>
        <v>#REF!</v>
      </c>
      <c r="CD139" t="e">
        <f t="array" ref="CD139">IF(#REF!="","",SUM(CC139:INDEX(CC139:CC345,MATCH(TRUE,INDEX(CC139:CC345="",0),0))))</f>
        <v>#REF!</v>
      </c>
      <c r="CE139" t="e">
        <f t="shared" si="80"/>
        <v>#REF!</v>
      </c>
      <c r="CF139" t="str">
        <f t="array" ref="CF139">IFERROR(INDEX($CE$2:$CE$208,SMALL(IF(1-($CE$2:$CE$208=""),IF(1-(#REF!:#REF!&lt;&gt;""),ROW($CE$2:$CE$208)-ROW($CE$2)+1)), ROWS(#REF!:#REF!))),"")</f>
        <v/>
      </c>
      <c r="CG139" t="e">
        <f>IF(#REF!="","",SUM(#REF!))</f>
        <v>#REF!</v>
      </c>
      <c r="CH139" t="e">
        <f t="array" ref="CH139">IF(#REF!="","",SUM(CG139:INDEX(CG139:CG345,MATCH(TRUE,INDEX(CG139:CG345="",0),0))))</f>
        <v>#REF!</v>
      </c>
      <c r="CI139" t="e">
        <f t="shared" si="81"/>
        <v>#REF!</v>
      </c>
      <c r="CJ139" t="str">
        <f t="array" ref="CJ139">IFERROR(INDEX($CI$2:$CI$208,SMALL(IF(1-($CI$2:$CI$208=""),IF(1-(#REF!:#REF!&lt;&gt;""),ROW($CI$2:$CI$208)-ROW($CI$2)+1)), ROWS(#REF!:#REF!))),"")</f>
        <v/>
      </c>
      <c r="CK139" t="e">
        <f>IF(#REF!="","",SUM(#REF!))</f>
        <v>#REF!</v>
      </c>
      <c r="CL139" t="e">
        <f t="array" ref="CL139">IF(#REF!="","",SUM(CK139:INDEX(CK139:CK345,MATCH(TRUE,INDEX(CK139:CK345="",0),0))))</f>
        <v>#REF!</v>
      </c>
      <c r="CM139" t="e">
        <f t="shared" si="82"/>
        <v>#REF!</v>
      </c>
      <c r="CN139" t="str">
        <f t="array" ref="CN139">IFERROR(INDEX($CM$2:$CM$208,SMALL(IF(1-($CM$2:$CM$208=""),IF(1-(#REF!:#REF!&lt;&gt;""),ROW($CM$2:$CM$208)-ROW($CM$2)+1)), ROWS(#REF!:#REF!))),"")</f>
        <v/>
      </c>
      <c r="CO139" t="e">
        <f>IF(#REF!="","",SUM(#REF!))</f>
        <v>#REF!</v>
      </c>
      <c r="CP139" t="e">
        <f t="array" ref="CP139">IF(#REF!="","",SUM(CO139:INDEX(CO139:CO345,MATCH(TRUE,INDEX(CO139:CO345="",0),0))))</f>
        <v>#REF!</v>
      </c>
      <c r="CQ139" t="e">
        <f t="shared" si="83"/>
        <v>#REF!</v>
      </c>
      <c r="CR139" t="str">
        <f t="array" ref="CR139">IFERROR(INDEX($CQ$2:$CQ$208,SMALL(IF(1-($CQ$2:$CQ$208=""),IF(1-(#REF!:#REF!&lt;&gt;""),ROW($CQ$2:$CQ$208)-ROW($CQ$2)+1)), ROWS(#REF!:#REF!))),"")</f>
        <v/>
      </c>
      <c r="CS139" t="e">
        <f>IF(#REF!="","",SUM(#REF!))</f>
        <v>#REF!</v>
      </c>
      <c r="CT139" t="e">
        <f t="array" ref="CT139">IF(#REF!="","",SUM(CS139:INDEX(CS139:CS345,MATCH(TRUE,INDEX(CS139:CS345="",0),0))))</f>
        <v>#REF!</v>
      </c>
      <c r="CU139" t="e">
        <f t="shared" si="84"/>
        <v>#REF!</v>
      </c>
      <c r="CV139" t="str">
        <f t="array" ref="CV139">IFERROR(INDEX($CU$2:$CU$208,SMALL(IF(1-($CU$2:$CU$208=""),IF(1-(#REF!:#REF!&lt;&gt;""),ROW($CU$2:$CU$208)-ROW($CU$2)+1)), ROWS(#REF!:#REF!))),"")</f>
        <v/>
      </c>
      <c r="CW139" t="e">
        <f>IF(#REF!="","",SUM(#REF!))</f>
        <v>#REF!</v>
      </c>
      <c r="CX139" t="e">
        <f t="array" ref="CX139">IF(#REF!="","",SUM(CW139:INDEX(CW139:CW345,MATCH(TRUE,INDEX(CW139:CW345="",0),0))))</f>
        <v>#REF!</v>
      </c>
      <c r="CY139" t="e">
        <f t="shared" si="85"/>
        <v>#REF!</v>
      </c>
      <c r="CZ139" t="str">
        <f t="array" ref="CZ139">IFERROR(INDEX($CY$2:$CY$208,SMALL(IF(1-($CY$2:$CY$208=""),IF(1-(#REF!:#REF!&lt;&gt;""),ROW($CY$2:$CY$208)-ROW($CY$2)+1)), ROWS(#REF!:#REF!))),"")</f>
        <v/>
      </c>
      <c r="DA139" t="e">
        <f>IF(#REF!="","",SUM(#REF!))</f>
        <v>#REF!</v>
      </c>
      <c r="DB139" t="e">
        <f t="array" ref="DB139">IF(#REF!="","",SUM(DA139:INDEX(DA139:DA345,MATCH(TRUE,INDEX(DA139:DA345="",0),0))))</f>
        <v>#REF!</v>
      </c>
      <c r="DC139" t="e">
        <f t="shared" si="86"/>
        <v>#REF!</v>
      </c>
      <c r="DD139" t="str">
        <f t="array" ref="DD139">IFERROR(INDEX($DC$2:$DC$208,SMALL(IF(1-($DC$2:$DC$208=""),IF(1-(#REF!:#REF!&lt;&gt;""),ROW($DC$2:$DC$208)-ROW($DC$2)+1)), ROWS(#REF!:#REF!))),"")</f>
        <v/>
      </c>
      <c r="DE139" t="e">
        <f>IF(#REF!="","",SUM(#REF!))</f>
        <v>#REF!</v>
      </c>
      <c r="DF139" t="e">
        <f t="array" ref="DF139">IF(#REF!="","",SUM(DE139:INDEX(DE139:DE345,MATCH(TRUE,INDEX(DE139:DE345="",0),0))))</f>
        <v>#REF!</v>
      </c>
      <c r="DG139" t="e">
        <f t="shared" si="87"/>
        <v>#REF!</v>
      </c>
      <c r="DH139" t="str">
        <f t="array" ref="DH139">IFERROR(INDEX($DG$2:$DG$208,SMALL(IF(1-($DG$2:$DG$208=""),IF(1-(#REF!:#REF!&lt;&gt;""),ROW($DG$2:$DG$208)-ROW($DG$2)+1)), ROWS(#REF!:#REF!))),"")</f>
        <v/>
      </c>
      <c r="DI139" t="e">
        <f>IF(#REF!="","",SUM(#REF!))</f>
        <v>#REF!</v>
      </c>
      <c r="DJ139" t="e">
        <f t="array" ref="DJ139">IF(#REF!="","",SUM(DI139:INDEX(DI139:DI345,MATCH(TRUE,INDEX(DI139:DI345="",0),0))))</f>
        <v>#REF!</v>
      </c>
      <c r="DK139" t="e">
        <f t="shared" si="88"/>
        <v>#REF!</v>
      </c>
      <c r="DL139" t="str">
        <f t="array" ref="DL139">IFERROR(INDEX($DK$2:$DK$208,SMALL(IF(1-($DK$2:$DK$208=""),IF(1-(#REF!:#REF!&lt;&gt;""),ROW($DK$2:$DK$208)-ROW($DK$2)+1)), ROWS(#REF!:#REF!))),"")</f>
        <v/>
      </c>
      <c r="DM139" t="e">
        <f>IF(#REF!="","",SUM(#REF!))</f>
        <v>#REF!</v>
      </c>
      <c r="DN139" t="e">
        <f t="array" ref="DN139">IF(#REF!="","",SUM(DM139:INDEX(DM139:DM345,MATCH(TRUE,INDEX(DM139:DM345="",0),0))))</f>
        <v>#REF!</v>
      </c>
      <c r="DO139" t="e">
        <f t="shared" si="89"/>
        <v>#REF!</v>
      </c>
      <c r="DP139" t="str">
        <f t="array" ref="DP139">IFERROR(INDEX($DO$2:$DO$208,SMALL(IF(1-($DO$2:$DO$208=""),IF(1-(#REF!:#REF!&lt;&gt;""),ROW($DO$2:$DO$208)-ROW($DO$2)+1)), ROWS(#REF!:#REF!))),"")</f>
        <v/>
      </c>
      <c r="DQ139" t="e">
        <f>IF(#REF!="","",SUM(#REF!))</f>
        <v>#REF!</v>
      </c>
      <c r="DR139" t="e">
        <f t="array" ref="DR139">IF(#REF!="","",SUM(DQ139:INDEX(DQ139:DQ345,MATCH(TRUE,INDEX(DQ139:DQ345="",0),0))))</f>
        <v>#REF!</v>
      </c>
      <c r="DS139" t="e">
        <f t="shared" si="90"/>
        <v>#REF!</v>
      </c>
      <c r="DT139" t="str">
        <f t="array" ref="DT139">IFERROR(INDEX($DS$2:$DS$208,SMALL(IF(1-($DS$2:$DS$208=""),IF(1-(#REF!:#REF!&lt;&gt;""),ROW($DS$2:$DS$208)-ROW($DS$2)+1)), ROWS(#REF!:#REF!))),"")</f>
        <v/>
      </c>
      <c r="DU139" t="e">
        <f>IF(#REF!="","",SUM(#REF!))</f>
        <v>#REF!</v>
      </c>
      <c r="DV139" t="e">
        <f t="array" ref="DV139">IF(#REF!="","",SUM(DU139:INDEX(DU139:DU345,MATCH(TRUE,INDEX(DU139:DU345="",0),0))))</f>
        <v>#REF!</v>
      </c>
      <c r="DW139" t="e">
        <f t="shared" si="91"/>
        <v>#REF!</v>
      </c>
      <c r="DX139" t="str">
        <f t="array" ref="DX139">IFERROR(INDEX($DW$2:$DW$208,SMALL(IF(1-($DW$2:$DW$208=""),IF(1-(#REF!:#REF!&lt;&gt;""),ROW($DW$2:$DW$208)-ROW($DW$2)+1)), ROWS(#REF!:#REF!))),"")</f>
        <v/>
      </c>
      <c r="DY139" t="e">
        <f>IF(#REF!="","",SUM(#REF!))</f>
        <v>#REF!</v>
      </c>
      <c r="DZ139" t="e">
        <f t="array" ref="DZ139">IF(#REF!="","",SUM(DY139:INDEX(DY139:DY345,MATCH(TRUE,INDEX(DY139:DY345="",0),0))))</f>
        <v>#REF!</v>
      </c>
      <c r="EA139" t="e">
        <f t="shared" si="92"/>
        <v>#REF!</v>
      </c>
      <c r="EB139" t="str">
        <f t="array" ref="EB139">IFERROR(INDEX($EA$2:$EA$208,SMALL(IF(1-($EA$2:$EA$208=""),IF(1-(#REF!:#REF!&lt;&gt;""),ROW($EA$2:$EA$208)-ROW($EA$2)+1)), ROWS(#REF!:#REF!))),"")</f>
        <v/>
      </c>
      <c r="EC139" t="e">
        <f>IF(#REF!="","",SUM(#REF!))</f>
        <v>#REF!</v>
      </c>
      <c r="ED139" t="e">
        <f t="array" ref="ED139">IF(#REF!="","",SUM(EC139:INDEX(EC139:EC345,MATCH(TRUE,INDEX(EC139:EC345="",0),0))))</f>
        <v>#REF!</v>
      </c>
      <c r="EE139" t="e">
        <f t="shared" si="93"/>
        <v>#REF!</v>
      </c>
      <c r="EF139" t="str">
        <f t="array" ref="EF139">IFERROR(INDEX($EE$2:$EE$208,SMALL(IF(1-($EE$2:$EE$208=""),IF(1-(#REF!:#REF!&lt;&gt;""),ROW($EE$2:$EE$208)-ROW($EE$2)+1)), ROWS(#REF!:#REF!))),"")</f>
        <v/>
      </c>
      <c r="EG139" t="e">
        <f>IF(#REF!="","",SUM(#REF!))</f>
        <v>#REF!</v>
      </c>
      <c r="EH139" t="e">
        <f t="array" ref="EH139">IF(#REF!="","",SUM(EG139:INDEX(EG139:EG345,MATCH(TRUE,INDEX(EG139:EG345="",0),0))))</f>
        <v>#REF!</v>
      </c>
      <c r="EI139" t="e">
        <f t="shared" si="94"/>
        <v>#REF!</v>
      </c>
      <c r="EJ139" t="str">
        <f t="array" ref="EJ139">IFERROR(INDEX($EI$2:$EI$208,SMALL(IF(1-($EI$2:$EI$208=""),IF(1-(#REF!:#REF!&lt;&gt;""),ROW($EI$2:$EI$208)-ROW($EI$2)+1)), ROWS(#REF!:#REF!))),"")</f>
        <v/>
      </c>
      <c r="EK139" t="e">
        <f>IF(#REF!="","",SUM(#REF!))</f>
        <v>#REF!</v>
      </c>
      <c r="EL139" t="e">
        <f t="array" ref="EL139">IF(#REF!="","",SUM(EK139:INDEX(EK139:EK345,MATCH(TRUE,INDEX(EK139:EK345="",0),0))))</f>
        <v>#REF!</v>
      </c>
      <c r="EM139" t="e">
        <f t="shared" si="95"/>
        <v>#REF!</v>
      </c>
      <c r="EN139" t="str">
        <f t="array" ref="EN139">IFERROR(INDEX($EM$2:$EM$208,SMALL(IF(1-($EM$2:$EM$208=""),IF(1-(#REF!:#REF!&lt;&gt;""),ROW($EM$2:$EM$208)-ROW($EM$2)+1)), ROWS(#REF!:#REF!))),"")</f>
        <v/>
      </c>
      <c r="EO139" t="e">
        <f>IF(#REF!="","",SUM(#REF!))</f>
        <v>#REF!</v>
      </c>
      <c r="EP139" t="e">
        <f t="array" ref="EP139">IF(#REF!="","",SUM(EO139:INDEX(EO139:EO345,MATCH(TRUE,INDEX(EO139:EO345="",0),0))))</f>
        <v>#REF!</v>
      </c>
      <c r="EQ139" t="e">
        <f t="shared" si="96"/>
        <v>#REF!</v>
      </c>
      <c r="ER139" t="str">
        <f t="array" ref="ER139">IFERROR(INDEX($EQ$2:$EQ$208,SMALL(IF(1-($EQ$2:$EQ$208=""),IF(1-(#REF!:#REF!&lt;&gt;""),ROW($EQ$2:$EQ$208)-ROW($EQ$2)+1)), ROWS(#REF!:#REF!))),"")</f>
        <v/>
      </c>
      <c r="ES139" t="e">
        <f>IF(#REF!="","",SUM(#REF!))</f>
        <v>#REF!</v>
      </c>
      <c r="ET139" t="e">
        <f t="array" ref="ET139">IF(#REF!="","",SUM(ES139:INDEX(ES139:ES345,MATCH(TRUE,INDEX(ES139:ES345="",0),0))))</f>
        <v>#REF!</v>
      </c>
      <c r="EU139" t="e">
        <f t="shared" si="97"/>
        <v>#REF!</v>
      </c>
      <c r="EV139" t="str">
        <f t="array" ref="EV139">IFERROR(INDEX($EU$2:$EU$208,SMALL(IF(1-($EU$2:$EU$208=""),IF(1-(#REF!:#REF!&lt;&gt;""),ROW($EU$2:$EU$208)-ROW($EU$2)+1)), ROWS(#REF!:#REF!))),"")</f>
        <v/>
      </c>
      <c r="EW139" t="e">
        <f>IF(#REF!="","",SUM(#REF!))</f>
        <v>#REF!</v>
      </c>
      <c r="EX139" t="e">
        <f t="array" ref="EX139">IF(#REF!="","",SUM(EW139:INDEX(EW139:EW345,MATCH(TRUE,INDEX(EW139:EW345="",0),0))))</f>
        <v>#REF!</v>
      </c>
      <c r="EY139" t="e">
        <f t="shared" si="98"/>
        <v>#REF!</v>
      </c>
      <c r="EZ139" t="str">
        <f t="array" ref="EZ139">IFERROR(INDEX($EY$2:$EY$208,SMALL(IF(1-($EY$2:$EY$208=""),IF(1-(#REF!:#REF!&lt;&gt;""),ROW($EY$2:$EY$208)-ROW($EY$2)+1)), ROWS(#REF!:#REF!))),"")</f>
        <v/>
      </c>
      <c r="FA139" t="e">
        <f>IF(#REF!="","",SUM(#REF!))</f>
        <v>#REF!</v>
      </c>
      <c r="FB139" t="e">
        <f t="array" ref="FB139">IF(#REF!="","",SUM(FA139:INDEX(FA139:FA345,MATCH(TRUE,INDEX(FA139:FA345="",0),0))))</f>
        <v>#REF!</v>
      </c>
      <c r="FC139" t="e">
        <f t="shared" si="99"/>
        <v>#REF!</v>
      </c>
      <c r="FD139" t="str">
        <f t="array" ref="FD139">IFERROR(INDEX($FC$2:$FC$208,SMALL(IF(1-($FC$2:$FC$208=""),IF(1-(#REF!:#REF!&lt;&gt;""),ROW($FC$2:$FC$208)-ROW($FC$2)+1)), ROWS(#REF!:#REF!))),"")</f>
        <v/>
      </c>
    </row>
    <row r="140" spans="1:160" x14ac:dyDescent="0.25">
      <c r="A140" t="e">
        <f>IF(#REF!="","",SUM(#REF!))</f>
        <v>#REF!</v>
      </c>
      <c r="B140" t="e">
        <f t="array" ref="B140">IF(#REF!="","",SUM($A140:INDEX(A140:$A$208,MATCH(TRUE,INDEX($A140:$A$208="",0),0))))</f>
        <v>#REF!</v>
      </c>
      <c r="C140" t="e">
        <f t="shared" si="100"/>
        <v>#REF!</v>
      </c>
      <c r="E140" t="e">
        <f>IF(#REF!="","",SUM(#REF!))</f>
        <v>#REF!</v>
      </c>
      <c r="F140" t="e">
        <f t="array" ref="F140">IF(#REF!="","",SUM($E140:INDEX(E140:$E$208,MATCH(TRUE,INDEX($E140:$E$208="",0),0))))</f>
        <v>#REF!</v>
      </c>
      <c r="G140" t="e">
        <f t="shared" si="101"/>
        <v>#REF!</v>
      </c>
      <c r="I140" t="e">
        <f>IF(#REF!="","",SUM(#REF!))</f>
        <v>#REF!</v>
      </c>
      <c r="J140" t="e">
        <f t="array" ref="J140">IF(#REF!="","",SUM(I140:INDEX(I140:I346,MATCH(TRUE,INDEX(I140:I346="",0),0))))</f>
        <v>#REF!</v>
      </c>
      <c r="K140" t="e">
        <f t="shared" si="102"/>
        <v>#REF!</v>
      </c>
      <c r="M140" t="e">
        <f>IF(#REF!="","",SUM(#REF!))</f>
        <v>#REF!</v>
      </c>
      <c r="N140" t="e">
        <f t="array" ref="N140">IF(#REF!="","",SUM(M140:INDEX(M140:M346,MATCH(TRUE,INDEX(M140:M346="",0),0))))</f>
        <v>#REF!</v>
      </c>
      <c r="O140" t="e">
        <f t="shared" si="103"/>
        <v>#REF!</v>
      </c>
      <c r="Q140" t="e">
        <f>IF(#REF!="","",SUM(#REF!))</f>
        <v>#REF!</v>
      </c>
      <c r="R140" t="e">
        <f t="array" ref="R140">IF(#REF!="","",SUM(Q140:INDEX(Q140:Q346,MATCH(TRUE,INDEX(Q140:Q346="",0),0))))</f>
        <v>#REF!</v>
      </c>
      <c r="S140" t="e">
        <f t="shared" si="104"/>
        <v>#REF!</v>
      </c>
      <c r="U140" t="e">
        <f>IF(#REF!="","",SUM(#REF!))</f>
        <v>#REF!</v>
      </c>
      <c r="V140" t="e">
        <f t="array" ref="V140">IF(#REF!="","",SUM(U140:INDEX(U140:U346,MATCH(TRUE,INDEX(U140:U346="",0),0))))</f>
        <v>#REF!</v>
      </c>
      <c r="W140" t="e">
        <f t="shared" si="105"/>
        <v>#REF!</v>
      </c>
      <c r="Y140" t="e">
        <f>IF(#REF!="","",SUM(#REF!))</f>
        <v>#REF!</v>
      </c>
      <c r="Z140" t="e">
        <f t="array" ref="Z140">IF(#REF!="","",SUM(Y140:INDEX(Y140:Y346,MATCH(TRUE,INDEX(Y140:Y346="",0),0))))</f>
        <v>#REF!</v>
      </c>
      <c r="AA140" t="e">
        <f t="shared" si="106"/>
        <v>#REF!</v>
      </c>
      <c r="AC140" t="e">
        <f>IF(#REF!="","",SUM(#REF!))</f>
        <v>#REF!</v>
      </c>
      <c r="AD140" t="e">
        <f t="array" ref="AD140">IF(#REF!="","",SUM(AC140:INDEX(AC140:AC346,MATCH(TRUE,INDEX(AC140:AC346="",0),0))))</f>
        <v>#REF!</v>
      </c>
      <c r="AE140" t="e">
        <f t="shared" si="107"/>
        <v>#REF!</v>
      </c>
      <c r="AG140" t="e">
        <f>IF(#REF!="","",SUM(#REF!))</f>
        <v>#REF!</v>
      </c>
      <c r="AH140" t="e">
        <f t="array" ref="AH140">IF(#REF!="","",SUM(AG140:INDEX(AG140:AG346,MATCH(TRUE,INDEX(AG140:AG346="",0),0))))</f>
        <v>#REF!</v>
      </c>
      <c r="AI140" t="e">
        <f t="shared" si="108"/>
        <v>#REF!</v>
      </c>
      <c r="AK140" t="e">
        <f>IF(#REF!="","",SUM(#REF!))</f>
        <v>#REF!</v>
      </c>
      <c r="AL140" t="e">
        <f t="array" ref="AL140">IF(#REF!="","",SUM(AK140:INDEX(AK140:AK346,MATCH(TRUE,INDEX(AK140:AK346="",0),0))))</f>
        <v>#REF!</v>
      </c>
      <c r="AM140" t="e">
        <f t="shared" si="109"/>
        <v>#REF!</v>
      </c>
      <c r="AO140" t="e">
        <f>IF(#REF!="","",SUM(#REF!))</f>
        <v>#REF!</v>
      </c>
      <c r="AP140" t="e">
        <f t="array" ref="AP140">IF(#REF!="","",SUM(AO140:INDEX(AO140:AO346,MATCH(TRUE,INDEX(AO140:AO346="",0),0))))</f>
        <v>#REF!</v>
      </c>
      <c r="AQ140" t="e">
        <f t="shared" si="110"/>
        <v>#REF!</v>
      </c>
      <c r="AS140" t="e">
        <f>IF(#REF!="","",SUM(#REF!))</f>
        <v>#REF!</v>
      </c>
      <c r="AT140" t="e">
        <f t="array" ref="AT140">IF(#REF!="","",SUM(AS140:INDEX(AS140:AS346,MATCH(TRUE,INDEX(AS140:AS346="",0),0))))</f>
        <v>#REF!</v>
      </c>
      <c r="AU140" t="e">
        <f t="shared" si="111"/>
        <v>#REF!</v>
      </c>
      <c r="AW140" t="e">
        <f>IF(#REF!="","",SUM(#REF!))</f>
        <v>#REF!</v>
      </c>
      <c r="AX140" t="e">
        <f t="array" ref="AX140">IF(#REF!="","",SUM(AW140:INDEX(AW140:AW346,MATCH(TRUE,INDEX(AW140:AW346="",0),0))))</f>
        <v>#REF!</v>
      </c>
      <c r="AY140" t="e">
        <f t="shared" si="112"/>
        <v>#REF!</v>
      </c>
      <c r="BA140" t="e">
        <f>IF(#REF!="","",SUM(#REF!))</f>
        <v>#REF!</v>
      </c>
      <c r="BB140" t="e">
        <f t="array" ref="BB140">IF(#REF!="","",SUM(BA140:INDEX(BA140:BA346,MATCH(TRUE,INDEX(BA140:BA346="",0),0))))</f>
        <v>#REF!</v>
      </c>
      <c r="BC140" t="e">
        <f t="shared" si="113"/>
        <v>#REF!</v>
      </c>
      <c r="BE140" t="e">
        <f>IF(#REF!="","",SUM(#REF!))</f>
        <v>#REF!</v>
      </c>
      <c r="BF140" t="e">
        <f t="array" ref="BF140">IF(#REF!="","",SUM(BE140:INDEX(BE140:BE346,MATCH(TRUE,INDEX(BE140:BE346="",0),0))))</f>
        <v>#REF!</v>
      </c>
      <c r="BG140" t="e">
        <f t="shared" si="114"/>
        <v>#REF!</v>
      </c>
      <c r="BI140" t="e">
        <f>IF(#REF!="","",SUM(#REF!))</f>
        <v>#REF!</v>
      </c>
      <c r="BJ140" t="e">
        <f t="array" ref="BJ140">IF(#REF!="","",SUM(BI140:INDEX(BI140:BI346,MATCH(TRUE,INDEX(BI140:BI346="",0),0))))</f>
        <v>#REF!</v>
      </c>
      <c r="BK140" t="e">
        <f t="shared" si="115"/>
        <v>#REF!</v>
      </c>
      <c r="BM140" t="e">
        <f>IF(#REF!="","",SUM(#REF!))</f>
        <v>#REF!</v>
      </c>
      <c r="BN140" t="e">
        <f t="array" ref="BN140">IF(#REF!="","",SUM(BM140:INDEX(BM140:BM346,MATCH(TRUE,INDEX(BM140:BM346="",0),0))))</f>
        <v>#REF!</v>
      </c>
      <c r="BO140" t="e">
        <f t="shared" si="116"/>
        <v>#REF!</v>
      </c>
      <c r="BQ140" t="e">
        <f>IF(#REF!="","",SUM(#REF!))</f>
        <v>#REF!</v>
      </c>
      <c r="BR140" t="e">
        <f t="array" ref="BR140">IF(#REF!="","",SUM(BQ140:INDEX(BQ140:BQ346,MATCH(TRUE,INDEX(BQ140:BQ346="",0),0))))</f>
        <v>#REF!</v>
      </c>
      <c r="BS140" t="e">
        <f t="shared" si="117"/>
        <v>#REF!</v>
      </c>
      <c r="BU140" t="e">
        <f>IF(#REF!="","",SUM(#REF!))</f>
        <v>#REF!</v>
      </c>
      <c r="BV140" t="e">
        <f t="array" ref="BV140">IF(#REF!="","",SUM(BU140:INDEX(BU140:BU346,MATCH(TRUE,INDEX(BU140:BU346="",0),0))))</f>
        <v>#REF!</v>
      </c>
      <c r="BW140" t="e">
        <f t="shared" si="118"/>
        <v>#REF!</v>
      </c>
      <c r="BY140" t="e">
        <f>IF(#REF!="","",SUM(#REF!))</f>
        <v>#REF!</v>
      </c>
      <c r="BZ140" t="e">
        <f t="array" ref="BZ140">IF(#REF!="","",SUM(BY140:INDEX(BY140:BY346,MATCH(TRUE,INDEX(BY140:BY346="",0),0))))</f>
        <v>#REF!</v>
      </c>
      <c r="CA140" t="e">
        <f t="shared" si="119"/>
        <v>#REF!</v>
      </c>
      <c r="CC140" t="e">
        <f>IF(#REF!="","",SUM(#REF!))</f>
        <v>#REF!</v>
      </c>
      <c r="CD140" t="e">
        <f t="array" ref="CD140">IF(#REF!="","",SUM(CC140:INDEX(CC140:CC346,MATCH(TRUE,INDEX(CC140:CC346="",0),0))))</f>
        <v>#REF!</v>
      </c>
      <c r="CE140" t="e">
        <f t="shared" si="80"/>
        <v>#REF!</v>
      </c>
      <c r="CF140" t="str">
        <f t="array" ref="CF140">IFERROR(INDEX($CE$2:$CE$208,SMALL(IF(1-($CE$2:$CE$208=""),IF(1-(#REF!:#REF!&lt;&gt;""),ROW($CE$2:$CE$208)-ROW($CE$2)+1)), ROWS(#REF!:#REF!))),"")</f>
        <v/>
      </c>
      <c r="CG140" t="e">
        <f>IF(#REF!="","",SUM(#REF!))</f>
        <v>#REF!</v>
      </c>
      <c r="CH140" t="e">
        <f t="array" ref="CH140">IF(#REF!="","",SUM(CG140:INDEX(CG140:CG346,MATCH(TRUE,INDEX(CG140:CG346="",0),0))))</f>
        <v>#REF!</v>
      </c>
      <c r="CI140" t="e">
        <f t="shared" si="81"/>
        <v>#REF!</v>
      </c>
      <c r="CJ140" t="str">
        <f t="array" ref="CJ140">IFERROR(INDEX($CI$2:$CI$208,SMALL(IF(1-($CI$2:$CI$208=""),IF(1-(#REF!:#REF!&lt;&gt;""),ROW($CI$2:$CI$208)-ROW($CI$2)+1)), ROWS(#REF!:#REF!))),"")</f>
        <v/>
      </c>
      <c r="CK140" t="e">
        <f>IF(#REF!="","",SUM(#REF!))</f>
        <v>#REF!</v>
      </c>
      <c r="CL140" t="e">
        <f t="array" ref="CL140">IF(#REF!="","",SUM(CK140:INDEX(CK140:CK346,MATCH(TRUE,INDEX(CK140:CK346="",0),0))))</f>
        <v>#REF!</v>
      </c>
      <c r="CM140" t="e">
        <f t="shared" si="82"/>
        <v>#REF!</v>
      </c>
      <c r="CN140" t="str">
        <f t="array" ref="CN140">IFERROR(INDEX($CM$2:$CM$208,SMALL(IF(1-($CM$2:$CM$208=""),IF(1-(#REF!:#REF!&lt;&gt;""),ROW($CM$2:$CM$208)-ROW($CM$2)+1)), ROWS(#REF!:#REF!))),"")</f>
        <v/>
      </c>
      <c r="CO140" t="e">
        <f>IF(#REF!="","",SUM(#REF!))</f>
        <v>#REF!</v>
      </c>
      <c r="CP140" t="e">
        <f t="array" ref="CP140">IF(#REF!="","",SUM(CO140:INDEX(CO140:CO346,MATCH(TRUE,INDEX(CO140:CO346="",0),0))))</f>
        <v>#REF!</v>
      </c>
      <c r="CQ140" t="e">
        <f t="shared" si="83"/>
        <v>#REF!</v>
      </c>
      <c r="CR140" t="str">
        <f t="array" ref="CR140">IFERROR(INDEX($CQ$2:$CQ$208,SMALL(IF(1-($CQ$2:$CQ$208=""),IF(1-(#REF!:#REF!&lt;&gt;""),ROW($CQ$2:$CQ$208)-ROW($CQ$2)+1)), ROWS(#REF!:#REF!))),"")</f>
        <v/>
      </c>
      <c r="CS140" t="e">
        <f>IF(#REF!="","",SUM(#REF!))</f>
        <v>#REF!</v>
      </c>
      <c r="CT140" t="e">
        <f t="array" ref="CT140">IF(#REF!="","",SUM(CS140:INDEX(CS140:CS346,MATCH(TRUE,INDEX(CS140:CS346="",0),0))))</f>
        <v>#REF!</v>
      </c>
      <c r="CU140" t="e">
        <f t="shared" si="84"/>
        <v>#REF!</v>
      </c>
      <c r="CV140" t="str">
        <f t="array" ref="CV140">IFERROR(INDEX($CU$2:$CU$208,SMALL(IF(1-($CU$2:$CU$208=""),IF(1-(#REF!:#REF!&lt;&gt;""),ROW($CU$2:$CU$208)-ROW($CU$2)+1)), ROWS(#REF!:#REF!))),"")</f>
        <v/>
      </c>
      <c r="CW140" t="e">
        <f>IF(#REF!="","",SUM(#REF!))</f>
        <v>#REF!</v>
      </c>
      <c r="CX140" t="e">
        <f t="array" ref="CX140">IF(#REF!="","",SUM(CW140:INDEX(CW140:CW346,MATCH(TRUE,INDEX(CW140:CW346="",0),0))))</f>
        <v>#REF!</v>
      </c>
      <c r="CY140" t="e">
        <f t="shared" si="85"/>
        <v>#REF!</v>
      </c>
      <c r="CZ140" t="str">
        <f t="array" ref="CZ140">IFERROR(INDEX($CY$2:$CY$208,SMALL(IF(1-($CY$2:$CY$208=""),IF(1-(#REF!:#REF!&lt;&gt;""),ROW($CY$2:$CY$208)-ROW($CY$2)+1)), ROWS(#REF!:#REF!))),"")</f>
        <v/>
      </c>
      <c r="DA140" t="e">
        <f>IF(#REF!="","",SUM(#REF!))</f>
        <v>#REF!</v>
      </c>
      <c r="DB140" t="e">
        <f t="array" ref="DB140">IF(#REF!="","",SUM(DA140:INDEX(DA140:DA346,MATCH(TRUE,INDEX(DA140:DA346="",0),0))))</f>
        <v>#REF!</v>
      </c>
      <c r="DC140" t="e">
        <f t="shared" si="86"/>
        <v>#REF!</v>
      </c>
      <c r="DD140" t="str">
        <f t="array" ref="DD140">IFERROR(INDEX($DC$2:$DC$208,SMALL(IF(1-($DC$2:$DC$208=""),IF(1-(#REF!:#REF!&lt;&gt;""),ROW($DC$2:$DC$208)-ROW($DC$2)+1)), ROWS(#REF!:#REF!))),"")</f>
        <v/>
      </c>
      <c r="DE140" t="e">
        <f>IF(#REF!="","",SUM(#REF!))</f>
        <v>#REF!</v>
      </c>
      <c r="DF140" t="e">
        <f t="array" ref="DF140">IF(#REF!="","",SUM(DE140:INDEX(DE140:DE346,MATCH(TRUE,INDEX(DE140:DE346="",0),0))))</f>
        <v>#REF!</v>
      </c>
      <c r="DG140" t="e">
        <f t="shared" si="87"/>
        <v>#REF!</v>
      </c>
      <c r="DH140" t="str">
        <f t="array" ref="DH140">IFERROR(INDEX($DG$2:$DG$208,SMALL(IF(1-($DG$2:$DG$208=""),IF(1-(#REF!:#REF!&lt;&gt;""),ROW($DG$2:$DG$208)-ROW($DG$2)+1)), ROWS(#REF!:#REF!))),"")</f>
        <v/>
      </c>
      <c r="DI140" t="e">
        <f>IF(#REF!="","",SUM(#REF!))</f>
        <v>#REF!</v>
      </c>
      <c r="DJ140" t="e">
        <f t="array" ref="DJ140">IF(#REF!="","",SUM(DI140:INDEX(DI140:DI346,MATCH(TRUE,INDEX(DI140:DI346="",0),0))))</f>
        <v>#REF!</v>
      </c>
      <c r="DK140" t="e">
        <f t="shared" si="88"/>
        <v>#REF!</v>
      </c>
      <c r="DL140" t="str">
        <f t="array" ref="DL140">IFERROR(INDEX($DK$2:$DK$208,SMALL(IF(1-($DK$2:$DK$208=""),IF(1-(#REF!:#REF!&lt;&gt;""),ROW($DK$2:$DK$208)-ROW($DK$2)+1)), ROWS(#REF!:#REF!))),"")</f>
        <v/>
      </c>
      <c r="DM140" t="e">
        <f>IF(#REF!="","",SUM(#REF!))</f>
        <v>#REF!</v>
      </c>
      <c r="DN140" t="e">
        <f t="array" ref="DN140">IF(#REF!="","",SUM(DM140:INDEX(DM140:DM346,MATCH(TRUE,INDEX(DM140:DM346="",0),0))))</f>
        <v>#REF!</v>
      </c>
      <c r="DO140" t="e">
        <f t="shared" si="89"/>
        <v>#REF!</v>
      </c>
      <c r="DP140" t="str">
        <f t="array" ref="DP140">IFERROR(INDEX($DO$2:$DO$208,SMALL(IF(1-($DO$2:$DO$208=""),IF(1-(#REF!:#REF!&lt;&gt;""),ROW($DO$2:$DO$208)-ROW($DO$2)+1)), ROWS(#REF!:#REF!))),"")</f>
        <v/>
      </c>
      <c r="DQ140" t="e">
        <f>IF(#REF!="","",SUM(#REF!))</f>
        <v>#REF!</v>
      </c>
      <c r="DR140" t="e">
        <f t="array" ref="DR140">IF(#REF!="","",SUM(DQ140:INDEX(DQ140:DQ346,MATCH(TRUE,INDEX(DQ140:DQ346="",0),0))))</f>
        <v>#REF!</v>
      </c>
      <c r="DS140" t="e">
        <f t="shared" si="90"/>
        <v>#REF!</v>
      </c>
      <c r="DT140" t="str">
        <f t="array" ref="DT140">IFERROR(INDEX($DS$2:$DS$208,SMALL(IF(1-($DS$2:$DS$208=""),IF(1-(#REF!:#REF!&lt;&gt;""),ROW($DS$2:$DS$208)-ROW($DS$2)+1)), ROWS(#REF!:#REF!))),"")</f>
        <v/>
      </c>
      <c r="DU140" t="e">
        <f>IF(#REF!="","",SUM(#REF!))</f>
        <v>#REF!</v>
      </c>
      <c r="DV140" t="e">
        <f t="array" ref="DV140">IF(#REF!="","",SUM(DU140:INDEX(DU140:DU346,MATCH(TRUE,INDEX(DU140:DU346="",0),0))))</f>
        <v>#REF!</v>
      </c>
      <c r="DW140" t="e">
        <f t="shared" si="91"/>
        <v>#REF!</v>
      </c>
      <c r="DX140" t="str">
        <f t="array" ref="DX140">IFERROR(INDEX($DW$2:$DW$208,SMALL(IF(1-($DW$2:$DW$208=""),IF(1-(#REF!:#REF!&lt;&gt;""),ROW($DW$2:$DW$208)-ROW($DW$2)+1)), ROWS(#REF!:#REF!))),"")</f>
        <v/>
      </c>
      <c r="DY140" t="e">
        <f>IF(#REF!="","",SUM(#REF!))</f>
        <v>#REF!</v>
      </c>
      <c r="DZ140" t="e">
        <f t="array" ref="DZ140">IF(#REF!="","",SUM(DY140:INDEX(DY140:DY346,MATCH(TRUE,INDEX(DY140:DY346="",0),0))))</f>
        <v>#REF!</v>
      </c>
      <c r="EA140" t="e">
        <f t="shared" si="92"/>
        <v>#REF!</v>
      </c>
      <c r="EB140" t="str">
        <f t="array" ref="EB140">IFERROR(INDEX($EA$2:$EA$208,SMALL(IF(1-($EA$2:$EA$208=""),IF(1-(#REF!:#REF!&lt;&gt;""),ROW($EA$2:$EA$208)-ROW($EA$2)+1)), ROWS(#REF!:#REF!))),"")</f>
        <v/>
      </c>
      <c r="EC140" t="e">
        <f>IF(#REF!="","",SUM(#REF!))</f>
        <v>#REF!</v>
      </c>
      <c r="ED140" t="e">
        <f t="array" ref="ED140">IF(#REF!="","",SUM(EC140:INDEX(EC140:EC346,MATCH(TRUE,INDEX(EC140:EC346="",0),0))))</f>
        <v>#REF!</v>
      </c>
      <c r="EE140" t="e">
        <f t="shared" si="93"/>
        <v>#REF!</v>
      </c>
      <c r="EF140" t="str">
        <f t="array" ref="EF140">IFERROR(INDEX($EE$2:$EE$208,SMALL(IF(1-($EE$2:$EE$208=""),IF(1-(#REF!:#REF!&lt;&gt;""),ROW($EE$2:$EE$208)-ROW($EE$2)+1)), ROWS(#REF!:#REF!))),"")</f>
        <v/>
      </c>
      <c r="EG140" t="e">
        <f>IF(#REF!="","",SUM(#REF!))</f>
        <v>#REF!</v>
      </c>
      <c r="EH140" t="e">
        <f t="array" ref="EH140">IF(#REF!="","",SUM(EG140:INDEX(EG140:EG346,MATCH(TRUE,INDEX(EG140:EG346="",0),0))))</f>
        <v>#REF!</v>
      </c>
      <c r="EI140" t="e">
        <f t="shared" si="94"/>
        <v>#REF!</v>
      </c>
      <c r="EJ140" t="str">
        <f t="array" ref="EJ140">IFERROR(INDEX($EI$2:$EI$208,SMALL(IF(1-($EI$2:$EI$208=""),IF(1-(#REF!:#REF!&lt;&gt;""),ROW($EI$2:$EI$208)-ROW($EI$2)+1)), ROWS(#REF!:#REF!))),"")</f>
        <v/>
      </c>
      <c r="EK140" t="e">
        <f>IF(#REF!="","",SUM(#REF!))</f>
        <v>#REF!</v>
      </c>
      <c r="EL140" t="e">
        <f t="array" ref="EL140">IF(#REF!="","",SUM(EK140:INDEX(EK140:EK346,MATCH(TRUE,INDEX(EK140:EK346="",0),0))))</f>
        <v>#REF!</v>
      </c>
      <c r="EM140" t="e">
        <f t="shared" si="95"/>
        <v>#REF!</v>
      </c>
      <c r="EN140" t="str">
        <f t="array" ref="EN140">IFERROR(INDEX($EM$2:$EM$208,SMALL(IF(1-($EM$2:$EM$208=""),IF(1-(#REF!:#REF!&lt;&gt;""),ROW($EM$2:$EM$208)-ROW($EM$2)+1)), ROWS(#REF!:#REF!))),"")</f>
        <v/>
      </c>
      <c r="EO140" t="e">
        <f>IF(#REF!="","",SUM(#REF!))</f>
        <v>#REF!</v>
      </c>
      <c r="EP140" t="e">
        <f t="array" ref="EP140">IF(#REF!="","",SUM(EO140:INDEX(EO140:EO346,MATCH(TRUE,INDEX(EO140:EO346="",0),0))))</f>
        <v>#REF!</v>
      </c>
      <c r="EQ140" t="e">
        <f t="shared" si="96"/>
        <v>#REF!</v>
      </c>
      <c r="ER140" t="str">
        <f t="array" ref="ER140">IFERROR(INDEX($EQ$2:$EQ$208,SMALL(IF(1-($EQ$2:$EQ$208=""),IF(1-(#REF!:#REF!&lt;&gt;""),ROW($EQ$2:$EQ$208)-ROW($EQ$2)+1)), ROWS(#REF!:#REF!))),"")</f>
        <v/>
      </c>
      <c r="ES140" t="e">
        <f>IF(#REF!="","",SUM(#REF!))</f>
        <v>#REF!</v>
      </c>
      <c r="ET140" t="e">
        <f t="array" ref="ET140">IF(#REF!="","",SUM(ES140:INDEX(ES140:ES346,MATCH(TRUE,INDEX(ES140:ES346="",0),0))))</f>
        <v>#REF!</v>
      </c>
      <c r="EU140" t="e">
        <f t="shared" si="97"/>
        <v>#REF!</v>
      </c>
      <c r="EV140" t="str">
        <f t="array" ref="EV140">IFERROR(INDEX($EU$2:$EU$208,SMALL(IF(1-($EU$2:$EU$208=""),IF(1-(#REF!:#REF!&lt;&gt;""),ROW($EU$2:$EU$208)-ROW($EU$2)+1)), ROWS(#REF!:#REF!))),"")</f>
        <v/>
      </c>
      <c r="EW140" t="e">
        <f>IF(#REF!="","",SUM(#REF!))</f>
        <v>#REF!</v>
      </c>
      <c r="EX140" t="e">
        <f t="array" ref="EX140">IF(#REF!="","",SUM(EW140:INDEX(EW140:EW346,MATCH(TRUE,INDEX(EW140:EW346="",0),0))))</f>
        <v>#REF!</v>
      </c>
      <c r="EY140" t="e">
        <f t="shared" si="98"/>
        <v>#REF!</v>
      </c>
      <c r="EZ140" t="str">
        <f t="array" ref="EZ140">IFERROR(INDEX($EY$2:$EY$208,SMALL(IF(1-($EY$2:$EY$208=""),IF(1-(#REF!:#REF!&lt;&gt;""),ROW($EY$2:$EY$208)-ROW($EY$2)+1)), ROWS(#REF!:#REF!))),"")</f>
        <v/>
      </c>
      <c r="FA140" t="e">
        <f>IF(#REF!="","",SUM(#REF!))</f>
        <v>#REF!</v>
      </c>
      <c r="FB140" t="e">
        <f t="array" ref="FB140">IF(#REF!="","",SUM(FA140:INDEX(FA140:FA346,MATCH(TRUE,INDEX(FA140:FA346="",0),0))))</f>
        <v>#REF!</v>
      </c>
      <c r="FC140" t="e">
        <f t="shared" si="99"/>
        <v>#REF!</v>
      </c>
      <c r="FD140" t="str">
        <f t="array" ref="FD140">IFERROR(INDEX($FC$2:$FC$208,SMALL(IF(1-($FC$2:$FC$208=""),IF(1-(#REF!:#REF!&lt;&gt;""),ROW($FC$2:$FC$208)-ROW($FC$2)+1)), ROWS(#REF!:#REF!))),"")</f>
        <v/>
      </c>
    </row>
    <row r="141" spans="1:160" x14ac:dyDescent="0.25">
      <c r="A141" t="e">
        <f>IF(#REF!="","",SUM(#REF!))</f>
        <v>#REF!</v>
      </c>
      <c r="B141" t="e">
        <f t="array" ref="B141">IF(#REF!="","",SUM($A141:INDEX(A141:$A$208,MATCH(TRUE,INDEX($A141:$A$208="",0),0))))</f>
        <v>#REF!</v>
      </c>
      <c r="C141" t="e">
        <f t="shared" si="100"/>
        <v>#REF!</v>
      </c>
      <c r="E141" t="e">
        <f>IF(#REF!="","",SUM(#REF!))</f>
        <v>#REF!</v>
      </c>
      <c r="F141" t="e">
        <f t="array" ref="F141">IF(#REF!="","",SUM($E141:INDEX(E141:$E$208,MATCH(TRUE,INDEX($E141:$E$208="",0),0))))</f>
        <v>#REF!</v>
      </c>
      <c r="G141" t="e">
        <f t="shared" si="101"/>
        <v>#REF!</v>
      </c>
      <c r="I141" t="e">
        <f>IF(#REF!="","",SUM(#REF!))</f>
        <v>#REF!</v>
      </c>
      <c r="J141" t="e">
        <f t="array" ref="J141">IF(#REF!="","",SUM(I141:INDEX(I141:I347,MATCH(TRUE,INDEX(I141:I347="",0),0))))</f>
        <v>#REF!</v>
      </c>
      <c r="K141" t="e">
        <f t="shared" si="102"/>
        <v>#REF!</v>
      </c>
      <c r="M141" t="e">
        <f>IF(#REF!="","",SUM(#REF!))</f>
        <v>#REF!</v>
      </c>
      <c r="N141" t="e">
        <f t="array" ref="N141">IF(#REF!="","",SUM(M141:INDEX(M141:M347,MATCH(TRUE,INDEX(M141:M347="",0),0))))</f>
        <v>#REF!</v>
      </c>
      <c r="O141" t="e">
        <f t="shared" si="103"/>
        <v>#REF!</v>
      </c>
      <c r="Q141" t="e">
        <f>IF(#REF!="","",SUM(#REF!))</f>
        <v>#REF!</v>
      </c>
      <c r="R141" t="e">
        <f t="array" ref="R141">IF(#REF!="","",SUM(Q141:INDEX(Q141:Q347,MATCH(TRUE,INDEX(Q141:Q347="",0),0))))</f>
        <v>#REF!</v>
      </c>
      <c r="S141" t="e">
        <f t="shared" si="104"/>
        <v>#REF!</v>
      </c>
      <c r="U141" t="e">
        <f>IF(#REF!="","",SUM(#REF!))</f>
        <v>#REF!</v>
      </c>
      <c r="V141" t="e">
        <f t="array" ref="V141">IF(#REF!="","",SUM(U141:INDEX(U141:U347,MATCH(TRUE,INDEX(U141:U347="",0),0))))</f>
        <v>#REF!</v>
      </c>
      <c r="W141" t="e">
        <f t="shared" si="105"/>
        <v>#REF!</v>
      </c>
      <c r="Y141" t="e">
        <f>IF(#REF!="","",SUM(#REF!))</f>
        <v>#REF!</v>
      </c>
      <c r="Z141" t="e">
        <f t="array" ref="Z141">IF(#REF!="","",SUM(Y141:INDEX(Y141:Y347,MATCH(TRUE,INDEX(Y141:Y347="",0),0))))</f>
        <v>#REF!</v>
      </c>
      <c r="AA141" t="e">
        <f t="shared" si="106"/>
        <v>#REF!</v>
      </c>
      <c r="AC141" t="e">
        <f>IF(#REF!="","",SUM(#REF!))</f>
        <v>#REF!</v>
      </c>
      <c r="AD141" t="e">
        <f t="array" ref="AD141">IF(#REF!="","",SUM(AC141:INDEX(AC141:AC347,MATCH(TRUE,INDEX(AC141:AC347="",0),0))))</f>
        <v>#REF!</v>
      </c>
      <c r="AE141" t="e">
        <f t="shared" si="107"/>
        <v>#REF!</v>
      </c>
      <c r="AG141" t="e">
        <f>IF(#REF!="","",SUM(#REF!))</f>
        <v>#REF!</v>
      </c>
      <c r="AH141" t="e">
        <f t="array" ref="AH141">IF(#REF!="","",SUM(AG141:INDEX(AG141:AG347,MATCH(TRUE,INDEX(AG141:AG347="",0),0))))</f>
        <v>#REF!</v>
      </c>
      <c r="AI141" t="e">
        <f t="shared" si="108"/>
        <v>#REF!</v>
      </c>
      <c r="AK141" t="e">
        <f>IF(#REF!="","",SUM(#REF!))</f>
        <v>#REF!</v>
      </c>
      <c r="AL141" t="e">
        <f t="array" ref="AL141">IF(#REF!="","",SUM(AK141:INDEX(AK141:AK347,MATCH(TRUE,INDEX(AK141:AK347="",0),0))))</f>
        <v>#REF!</v>
      </c>
      <c r="AM141" t="e">
        <f t="shared" si="109"/>
        <v>#REF!</v>
      </c>
      <c r="AO141" t="e">
        <f>IF(#REF!="","",SUM(#REF!))</f>
        <v>#REF!</v>
      </c>
      <c r="AP141" t="e">
        <f t="array" ref="AP141">IF(#REF!="","",SUM(AO141:INDEX(AO141:AO347,MATCH(TRUE,INDEX(AO141:AO347="",0),0))))</f>
        <v>#REF!</v>
      </c>
      <c r="AQ141" t="e">
        <f t="shared" si="110"/>
        <v>#REF!</v>
      </c>
      <c r="AS141" t="e">
        <f>IF(#REF!="","",SUM(#REF!))</f>
        <v>#REF!</v>
      </c>
      <c r="AT141" t="e">
        <f t="array" ref="AT141">IF(#REF!="","",SUM(AS141:INDEX(AS141:AS347,MATCH(TRUE,INDEX(AS141:AS347="",0),0))))</f>
        <v>#REF!</v>
      </c>
      <c r="AU141" t="e">
        <f t="shared" si="111"/>
        <v>#REF!</v>
      </c>
      <c r="AW141" t="e">
        <f>IF(#REF!="","",SUM(#REF!))</f>
        <v>#REF!</v>
      </c>
      <c r="AX141" t="e">
        <f t="array" ref="AX141">IF(#REF!="","",SUM(AW141:INDEX(AW141:AW347,MATCH(TRUE,INDEX(AW141:AW347="",0),0))))</f>
        <v>#REF!</v>
      </c>
      <c r="AY141" t="e">
        <f t="shared" si="112"/>
        <v>#REF!</v>
      </c>
      <c r="BA141" t="e">
        <f>IF(#REF!="","",SUM(#REF!))</f>
        <v>#REF!</v>
      </c>
      <c r="BB141" t="e">
        <f t="array" ref="BB141">IF(#REF!="","",SUM(BA141:INDEX(BA141:BA347,MATCH(TRUE,INDEX(BA141:BA347="",0),0))))</f>
        <v>#REF!</v>
      </c>
      <c r="BC141" t="e">
        <f t="shared" si="113"/>
        <v>#REF!</v>
      </c>
      <c r="BE141" t="e">
        <f>IF(#REF!="","",SUM(#REF!))</f>
        <v>#REF!</v>
      </c>
      <c r="BF141" t="e">
        <f t="array" ref="BF141">IF(#REF!="","",SUM(BE141:INDEX(BE141:BE347,MATCH(TRUE,INDEX(BE141:BE347="",0),0))))</f>
        <v>#REF!</v>
      </c>
      <c r="BG141" t="e">
        <f t="shared" si="114"/>
        <v>#REF!</v>
      </c>
      <c r="BI141" t="e">
        <f>IF(#REF!="","",SUM(#REF!))</f>
        <v>#REF!</v>
      </c>
      <c r="BJ141" t="e">
        <f t="array" ref="BJ141">IF(#REF!="","",SUM(BI141:INDEX(BI141:BI347,MATCH(TRUE,INDEX(BI141:BI347="",0),0))))</f>
        <v>#REF!</v>
      </c>
      <c r="BK141" t="e">
        <f t="shared" si="115"/>
        <v>#REF!</v>
      </c>
      <c r="BM141" t="e">
        <f>IF(#REF!="","",SUM(#REF!))</f>
        <v>#REF!</v>
      </c>
      <c r="BN141" t="e">
        <f t="array" ref="BN141">IF(#REF!="","",SUM(BM141:INDEX(BM141:BM347,MATCH(TRUE,INDEX(BM141:BM347="",0),0))))</f>
        <v>#REF!</v>
      </c>
      <c r="BO141" t="e">
        <f t="shared" si="116"/>
        <v>#REF!</v>
      </c>
      <c r="BQ141" t="e">
        <f>IF(#REF!="","",SUM(#REF!))</f>
        <v>#REF!</v>
      </c>
      <c r="BR141" t="e">
        <f t="array" ref="BR141">IF(#REF!="","",SUM(BQ141:INDEX(BQ141:BQ347,MATCH(TRUE,INDEX(BQ141:BQ347="",0),0))))</f>
        <v>#REF!</v>
      </c>
      <c r="BS141" t="e">
        <f t="shared" si="117"/>
        <v>#REF!</v>
      </c>
      <c r="BU141" t="e">
        <f>IF(#REF!="","",SUM(#REF!))</f>
        <v>#REF!</v>
      </c>
      <c r="BV141" t="e">
        <f t="array" ref="BV141">IF(#REF!="","",SUM(BU141:INDEX(BU141:BU347,MATCH(TRUE,INDEX(BU141:BU347="",0),0))))</f>
        <v>#REF!</v>
      </c>
      <c r="BW141" t="e">
        <f t="shared" si="118"/>
        <v>#REF!</v>
      </c>
      <c r="BY141" t="e">
        <f>IF(#REF!="","",SUM(#REF!))</f>
        <v>#REF!</v>
      </c>
      <c r="BZ141" t="e">
        <f t="array" ref="BZ141">IF(#REF!="","",SUM(BY141:INDEX(BY141:BY347,MATCH(TRUE,INDEX(BY141:BY347="",0),0))))</f>
        <v>#REF!</v>
      </c>
      <c r="CA141" t="e">
        <f t="shared" si="119"/>
        <v>#REF!</v>
      </c>
      <c r="CC141" t="e">
        <f>IF(#REF!="","",SUM(#REF!))</f>
        <v>#REF!</v>
      </c>
      <c r="CD141" t="e">
        <f t="array" ref="CD141">IF(#REF!="","",SUM(CC141:INDEX(CC141:CC347,MATCH(TRUE,INDEX(CC141:CC347="",0),0))))</f>
        <v>#REF!</v>
      </c>
      <c r="CE141" t="e">
        <f t="shared" si="80"/>
        <v>#REF!</v>
      </c>
      <c r="CF141" t="str">
        <f t="array" ref="CF141">IFERROR(INDEX($CE$2:$CE$208,SMALL(IF(1-($CE$2:$CE$208=""),IF(1-(#REF!:#REF!&lt;&gt;""),ROW($CE$2:$CE$208)-ROW($CE$2)+1)), ROWS(#REF!:#REF!))),"")</f>
        <v/>
      </c>
      <c r="CG141" t="e">
        <f>IF(#REF!="","",SUM(#REF!))</f>
        <v>#REF!</v>
      </c>
      <c r="CH141" t="e">
        <f t="array" ref="CH141">IF(#REF!="","",SUM(CG141:INDEX(CG141:CG347,MATCH(TRUE,INDEX(CG141:CG347="",0),0))))</f>
        <v>#REF!</v>
      </c>
      <c r="CI141" t="e">
        <f t="shared" si="81"/>
        <v>#REF!</v>
      </c>
      <c r="CJ141" t="str">
        <f t="array" ref="CJ141">IFERROR(INDEX($CI$2:$CI$208,SMALL(IF(1-($CI$2:$CI$208=""),IF(1-(#REF!:#REF!&lt;&gt;""),ROW($CI$2:$CI$208)-ROW($CI$2)+1)), ROWS(#REF!:#REF!))),"")</f>
        <v/>
      </c>
      <c r="CK141" t="e">
        <f>IF(#REF!="","",SUM(#REF!))</f>
        <v>#REF!</v>
      </c>
      <c r="CL141" t="e">
        <f t="array" ref="CL141">IF(#REF!="","",SUM(CK141:INDEX(CK141:CK347,MATCH(TRUE,INDEX(CK141:CK347="",0),0))))</f>
        <v>#REF!</v>
      </c>
      <c r="CM141" t="e">
        <f t="shared" si="82"/>
        <v>#REF!</v>
      </c>
      <c r="CN141" t="str">
        <f t="array" ref="CN141">IFERROR(INDEX($CM$2:$CM$208,SMALL(IF(1-($CM$2:$CM$208=""),IF(1-(#REF!:#REF!&lt;&gt;""),ROW($CM$2:$CM$208)-ROW($CM$2)+1)), ROWS(#REF!:#REF!))),"")</f>
        <v/>
      </c>
      <c r="CO141" t="e">
        <f>IF(#REF!="","",SUM(#REF!))</f>
        <v>#REF!</v>
      </c>
      <c r="CP141" t="e">
        <f t="array" ref="CP141">IF(#REF!="","",SUM(CO141:INDEX(CO141:CO347,MATCH(TRUE,INDEX(CO141:CO347="",0),0))))</f>
        <v>#REF!</v>
      </c>
      <c r="CQ141" t="e">
        <f t="shared" si="83"/>
        <v>#REF!</v>
      </c>
      <c r="CR141" t="str">
        <f t="array" ref="CR141">IFERROR(INDEX($CQ$2:$CQ$208,SMALL(IF(1-($CQ$2:$CQ$208=""),IF(1-(#REF!:#REF!&lt;&gt;""),ROW($CQ$2:$CQ$208)-ROW($CQ$2)+1)), ROWS(#REF!:#REF!))),"")</f>
        <v/>
      </c>
      <c r="CS141" t="e">
        <f>IF(#REF!="","",SUM(#REF!))</f>
        <v>#REF!</v>
      </c>
      <c r="CT141" t="e">
        <f t="array" ref="CT141">IF(#REF!="","",SUM(CS141:INDEX(CS141:CS347,MATCH(TRUE,INDEX(CS141:CS347="",0),0))))</f>
        <v>#REF!</v>
      </c>
      <c r="CU141" t="e">
        <f t="shared" si="84"/>
        <v>#REF!</v>
      </c>
      <c r="CV141" t="str">
        <f t="array" ref="CV141">IFERROR(INDEX($CU$2:$CU$208,SMALL(IF(1-($CU$2:$CU$208=""),IF(1-(#REF!:#REF!&lt;&gt;""),ROW($CU$2:$CU$208)-ROW($CU$2)+1)), ROWS(#REF!:#REF!))),"")</f>
        <v/>
      </c>
      <c r="CW141" t="e">
        <f>IF(#REF!="","",SUM(#REF!))</f>
        <v>#REF!</v>
      </c>
      <c r="CX141" t="e">
        <f t="array" ref="CX141">IF(#REF!="","",SUM(CW141:INDEX(CW141:CW347,MATCH(TRUE,INDEX(CW141:CW347="",0),0))))</f>
        <v>#REF!</v>
      </c>
      <c r="CY141" t="e">
        <f t="shared" si="85"/>
        <v>#REF!</v>
      </c>
      <c r="CZ141" t="str">
        <f t="array" ref="CZ141">IFERROR(INDEX($CY$2:$CY$208,SMALL(IF(1-($CY$2:$CY$208=""),IF(1-(#REF!:#REF!&lt;&gt;""),ROW($CY$2:$CY$208)-ROW($CY$2)+1)), ROWS(#REF!:#REF!))),"")</f>
        <v/>
      </c>
      <c r="DA141" t="e">
        <f>IF(#REF!="","",SUM(#REF!))</f>
        <v>#REF!</v>
      </c>
      <c r="DB141" t="e">
        <f t="array" ref="DB141">IF(#REF!="","",SUM(DA141:INDEX(DA141:DA347,MATCH(TRUE,INDEX(DA141:DA347="",0),0))))</f>
        <v>#REF!</v>
      </c>
      <c r="DC141" t="e">
        <f t="shared" si="86"/>
        <v>#REF!</v>
      </c>
      <c r="DD141" t="str">
        <f t="array" ref="DD141">IFERROR(INDEX($DC$2:$DC$208,SMALL(IF(1-($DC$2:$DC$208=""),IF(1-(#REF!:#REF!&lt;&gt;""),ROW($DC$2:$DC$208)-ROW($DC$2)+1)), ROWS(#REF!:#REF!))),"")</f>
        <v/>
      </c>
      <c r="DE141" t="e">
        <f>IF(#REF!="","",SUM(#REF!))</f>
        <v>#REF!</v>
      </c>
      <c r="DF141" t="e">
        <f t="array" ref="DF141">IF(#REF!="","",SUM(DE141:INDEX(DE141:DE347,MATCH(TRUE,INDEX(DE141:DE347="",0),0))))</f>
        <v>#REF!</v>
      </c>
      <c r="DG141" t="e">
        <f t="shared" si="87"/>
        <v>#REF!</v>
      </c>
      <c r="DH141" t="str">
        <f t="array" ref="DH141">IFERROR(INDEX($DG$2:$DG$208,SMALL(IF(1-($DG$2:$DG$208=""),IF(1-(#REF!:#REF!&lt;&gt;""),ROW($DG$2:$DG$208)-ROW($DG$2)+1)), ROWS(#REF!:#REF!))),"")</f>
        <v/>
      </c>
      <c r="DI141" t="e">
        <f>IF(#REF!="","",SUM(#REF!))</f>
        <v>#REF!</v>
      </c>
      <c r="DJ141" t="e">
        <f t="array" ref="DJ141">IF(#REF!="","",SUM(DI141:INDEX(DI141:DI347,MATCH(TRUE,INDEX(DI141:DI347="",0),0))))</f>
        <v>#REF!</v>
      </c>
      <c r="DK141" t="e">
        <f t="shared" si="88"/>
        <v>#REF!</v>
      </c>
      <c r="DL141" t="str">
        <f t="array" ref="DL141">IFERROR(INDEX($DK$2:$DK$208,SMALL(IF(1-($DK$2:$DK$208=""),IF(1-(#REF!:#REF!&lt;&gt;""),ROW($DK$2:$DK$208)-ROW($DK$2)+1)), ROWS(#REF!:#REF!))),"")</f>
        <v/>
      </c>
      <c r="DM141" t="e">
        <f>IF(#REF!="","",SUM(#REF!))</f>
        <v>#REF!</v>
      </c>
      <c r="DN141" t="e">
        <f t="array" ref="DN141">IF(#REF!="","",SUM(DM141:INDEX(DM141:DM347,MATCH(TRUE,INDEX(DM141:DM347="",0),0))))</f>
        <v>#REF!</v>
      </c>
      <c r="DO141" t="e">
        <f t="shared" si="89"/>
        <v>#REF!</v>
      </c>
      <c r="DP141" t="str">
        <f t="array" ref="DP141">IFERROR(INDEX($DO$2:$DO$208,SMALL(IF(1-($DO$2:$DO$208=""),IF(1-(#REF!:#REF!&lt;&gt;""),ROW($DO$2:$DO$208)-ROW($DO$2)+1)), ROWS(#REF!:#REF!))),"")</f>
        <v/>
      </c>
      <c r="DQ141" t="e">
        <f>IF(#REF!="","",SUM(#REF!))</f>
        <v>#REF!</v>
      </c>
      <c r="DR141" t="e">
        <f t="array" ref="DR141">IF(#REF!="","",SUM(DQ141:INDEX(DQ141:DQ347,MATCH(TRUE,INDEX(DQ141:DQ347="",0),0))))</f>
        <v>#REF!</v>
      </c>
      <c r="DS141" t="e">
        <f t="shared" si="90"/>
        <v>#REF!</v>
      </c>
      <c r="DT141" t="str">
        <f t="array" ref="DT141">IFERROR(INDEX($DS$2:$DS$208,SMALL(IF(1-($DS$2:$DS$208=""),IF(1-(#REF!:#REF!&lt;&gt;""),ROW($DS$2:$DS$208)-ROW($DS$2)+1)), ROWS(#REF!:#REF!))),"")</f>
        <v/>
      </c>
      <c r="DU141" t="e">
        <f>IF(#REF!="","",SUM(#REF!))</f>
        <v>#REF!</v>
      </c>
      <c r="DV141" t="e">
        <f t="array" ref="DV141">IF(#REF!="","",SUM(DU141:INDEX(DU141:DU347,MATCH(TRUE,INDEX(DU141:DU347="",0),0))))</f>
        <v>#REF!</v>
      </c>
      <c r="DW141" t="e">
        <f t="shared" si="91"/>
        <v>#REF!</v>
      </c>
      <c r="DX141" t="str">
        <f t="array" ref="DX141">IFERROR(INDEX($DW$2:$DW$208,SMALL(IF(1-($DW$2:$DW$208=""),IF(1-(#REF!:#REF!&lt;&gt;""),ROW($DW$2:$DW$208)-ROW($DW$2)+1)), ROWS(#REF!:#REF!))),"")</f>
        <v/>
      </c>
      <c r="DY141" t="e">
        <f>IF(#REF!="","",SUM(#REF!))</f>
        <v>#REF!</v>
      </c>
      <c r="DZ141" t="e">
        <f t="array" ref="DZ141">IF(#REF!="","",SUM(DY141:INDEX(DY141:DY347,MATCH(TRUE,INDEX(DY141:DY347="",0),0))))</f>
        <v>#REF!</v>
      </c>
      <c r="EA141" t="e">
        <f t="shared" si="92"/>
        <v>#REF!</v>
      </c>
      <c r="EB141" t="str">
        <f t="array" ref="EB141">IFERROR(INDEX($EA$2:$EA$208,SMALL(IF(1-($EA$2:$EA$208=""),IF(1-(#REF!:#REF!&lt;&gt;""),ROW($EA$2:$EA$208)-ROW($EA$2)+1)), ROWS(#REF!:#REF!))),"")</f>
        <v/>
      </c>
      <c r="EC141" t="e">
        <f>IF(#REF!="","",SUM(#REF!))</f>
        <v>#REF!</v>
      </c>
      <c r="ED141" t="e">
        <f t="array" ref="ED141">IF(#REF!="","",SUM(EC141:INDEX(EC141:EC347,MATCH(TRUE,INDEX(EC141:EC347="",0),0))))</f>
        <v>#REF!</v>
      </c>
      <c r="EE141" t="e">
        <f t="shared" si="93"/>
        <v>#REF!</v>
      </c>
      <c r="EF141" t="str">
        <f t="array" ref="EF141">IFERROR(INDEX($EE$2:$EE$208,SMALL(IF(1-($EE$2:$EE$208=""),IF(1-(#REF!:#REF!&lt;&gt;""),ROW($EE$2:$EE$208)-ROW($EE$2)+1)), ROWS(#REF!:#REF!))),"")</f>
        <v/>
      </c>
      <c r="EG141" t="e">
        <f>IF(#REF!="","",SUM(#REF!))</f>
        <v>#REF!</v>
      </c>
      <c r="EH141" t="e">
        <f t="array" ref="EH141">IF(#REF!="","",SUM(EG141:INDEX(EG141:EG347,MATCH(TRUE,INDEX(EG141:EG347="",0),0))))</f>
        <v>#REF!</v>
      </c>
      <c r="EI141" t="e">
        <f t="shared" si="94"/>
        <v>#REF!</v>
      </c>
      <c r="EJ141" t="str">
        <f t="array" ref="EJ141">IFERROR(INDEX($EI$2:$EI$208,SMALL(IF(1-($EI$2:$EI$208=""),IF(1-(#REF!:#REF!&lt;&gt;""),ROW($EI$2:$EI$208)-ROW($EI$2)+1)), ROWS(#REF!:#REF!))),"")</f>
        <v/>
      </c>
      <c r="EK141" t="e">
        <f>IF(#REF!="","",SUM(#REF!))</f>
        <v>#REF!</v>
      </c>
      <c r="EL141" t="e">
        <f t="array" ref="EL141">IF(#REF!="","",SUM(EK141:INDEX(EK141:EK347,MATCH(TRUE,INDEX(EK141:EK347="",0),0))))</f>
        <v>#REF!</v>
      </c>
      <c r="EM141" t="e">
        <f t="shared" si="95"/>
        <v>#REF!</v>
      </c>
      <c r="EN141" t="str">
        <f t="array" ref="EN141">IFERROR(INDEX($EM$2:$EM$208,SMALL(IF(1-($EM$2:$EM$208=""),IF(1-(#REF!:#REF!&lt;&gt;""),ROW($EM$2:$EM$208)-ROW($EM$2)+1)), ROWS(#REF!:#REF!))),"")</f>
        <v/>
      </c>
      <c r="EO141" t="e">
        <f>IF(#REF!="","",SUM(#REF!))</f>
        <v>#REF!</v>
      </c>
      <c r="EP141" t="e">
        <f t="array" ref="EP141">IF(#REF!="","",SUM(EO141:INDEX(EO141:EO347,MATCH(TRUE,INDEX(EO141:EO347="",0),0))))</f>
        <v>#REF!</v>
      </c>
      <c r="EQ141" t="e">
        <f t="shared" si="96"/>
        <v>#REF!</v>
      </c>
      <c r="ER141" t="str">
        <f t="array" ref="ER141">IFERROR(INDEX($EQ$2:$EQ$208,SMALL(IF(1-($EQ$2:$EQ$208=""),IF(1-(#REF!:#REF!&lt;&gt;""),ROW($EQ$2:$EQ$208)-ROW($EQ$2)+1)), ROWS(#REF!:#REF!))),"")</f>
        <v/>
      </c>
      <c r="ES141" t="e">
        <f>IF(#REF!="","",SUM(#REF!))</f>
        <v>#REF!</v>
      </c>
      <c r="ET141" t="e">
        <f t="array" ref="ET141">IF(#REF!="","",SUM(ES141:INDEX(ES141:ES347,MATCH(TRUE,INDEX(ES141:ES347="",0),0))))</f>
        <v>#REF!</v>
      </c>
      <c r="EU141" t="e">
        <f t="shared" si="97"/>
        <v>#REF!</v>
      </c>
      <c r="EV141" t="str">
        <f t="array" ref="EV141">IFERROR(INDEX($EU$2:$EU$208,SMALL(IF(1-($EU$2:$EU$208=""),IF(1-(#REF!:#REF!&lt;&gt;""),ROW($EU$2:$EU$208)-ROW($EU$2)+1)), ROWS(#REF!:#REF!))),"")</f>
        <v/>
      </c>
      <c r="EW141" t="e">
        <f>IF(#REF!="","",SUM(#REF!))</f>
        <v>#REF!</v>
      </c>
      <c r="EX141" t="e">
        <f t="array" ref="EX141">IF(#REF!="","",SUM(EW141:INDEX(EW141:EW347,MATCH(TRUE,INDEX(EW141:EW347="",0),0))))</f>
        <v>#REF!</v>
      </c>
      <c r="EY141" t="e">
        <f t="shared" si="98"/>
        <v>#REF!</v>
      </c>
      <c r="EZ141" t="str">
        <f t="array" ref="EZ141">IFERROR(INDEX($EY$2:$EY$208,SMALL(IF(1-($EY$2:$EY$208=""),IF(1-(#REF!:#REF!&lt;&gt;""),ROW($EY$2:$EY$208)-ROW($EY$2)+1)), ROWS(#REF!:#REF!))),"")</f>
        <v/>
      </c>
      <c r="FA141" t="e">
        <f>IF(#REF!="","",SUM(#REF!))</f>
        <v>#REF!</v>
      </c>
      <c r="FB141" t="e">
        <f t="array" ref="FB141">IF(#REF!="","",SUM(FA141:INDEX(FA141:FA347,MATCH(TRUE,INDEX(FA141:FA347="",0),0))))</f>
        <v>#REF!</v>
      </c>
      <c r="FC141" t="e">
        <f t="shared" si="99"/>
        <v>#REF!</v>
      </c>
      <c r="FD141" t="str">
        <f t="array" ref="FD141">IFERROR(INDEX($FC$2:$FC$208,SMALL(IF(1-($FC$2:$FC$208=""),IF(1-(#REF!:#REF!&lt;&gt;""),ROW($FC$2:$FC$208)-ROW($FC$2)+1)), ROWS(#REF!:#REF!))),"")</f>
        <v/>
      </c>
    </row>
    <row r="142" spans="1:160" x14ac:dyDescent="0.25">
      <c r="A142" t="e">
        <f>IF(#REF!="","",SUM(#REF!))</f>
        <v>#REF!</v>
      </c>
      <c r="B142" t="e">
        <f t="array" ref="B142">IF(#REF!="","",SUM($A142:INDEX(A142:$A$208,MATCH(TRUE,INDEX($A142:$A$208="",0),0))))</f>
        <v>#REF!</v>
      </c>
      <c r="C142" t="e">
        <f t="shared" si="100"/>
        <v>#REF!</v>
      </c>
      <c r="E142" t="e">
        <f>IF(#REF!="","",SUM(#REF!))</f>
        <v>#REF!</v>
      </c>
      <c r="F142" t="e">
        <f t="array" ref="F142">IF(#REF!="","",SUM($E142:INDEX(E142:$E$208,MATCH(TRUE,INDEX($E142:$E$208="",0),0))))</f>
        <v>#REF!</v>
      </c>
      <c r="G142" t="e">
        <f t="shared" si="101"/>
        <v>#REF!</v>
      </c>
      <c r="I142" t="e">
        <f>IF(#REF!="","",SUM(#REF!))</f>
        <v>#REF!</v>
      </c>
      <c r="J142" t="e">
        <f t="array" ref="J142">IF(#REF!="","",SUM(I142:INDEX(I142:I348,MATCH(TRUE,INDEX(I142:I348="",0),0))))</f>
        <v>#REF!</v>
      </c>
      <c r="K142" t="e">
        <f t="shared" si="102"/>
        <v>#REF!</v>
      </c>
      <c r="M142" t="e">
        <f>IF(#REF!="","",SUM(#REF!))</f>
        <v>#REF!</v>
      </c>
      <c r="N142" t="e">
        <f t="array" ref="N142">IF(#REF!="","",SUM(M142:INDEX(M142:M348,MATCH(TRUE,INDEX(M142:M348="",0),0))))</f>
        <v>#REF!</v>
      </c>
      <c r="O142" t="e">
        <f t="shared" si="103"/>
        <v>#REF!</v>
      </c>
      <c r="Q142" t="e">
        <f>IF(#REF!="","",SUM(#REF!))</f>
        <v>#REF!</v>
      </c>
      <c r="R142" t="e">
        <f t="array" ref="R142">IF(#REF!="","",SUM(Q142:INDEX(Q142:Q348,MATCH(TRUE,INDEX(Q142:Q348="",0),0))))</f>
        <v>#REF!</v>
      </c>
      <c r="S142" t="e">
        <f t="shared" si="104"/>
        <v>#REF!</v>
      </c>
      <c r="U142" t="e">
        <f>IF(#REF!="","",SUM(#REF!))</f>
        <v>#REF!</v>
      </c>
      <c r="V142" t="e">
        <f t="array" ref="V142">IF(#REF!="","",SUM(U142:INDEX(U142:U348,MATCH(TRUE,INDEX(U142:U348="",0),0))))</f>
        <v>#REF!</v>
      </c>
      <c r="W142" t="e">
        <f t="shared" si="105"/>
        <v>#REF!</v>
      </c>
      <c r="Y142" t="e">
        <f>IF(#REF!="","",SUM(#REF!))</f>
        <v>#REF!</v>
      </c>
      <c r="Z142" t="e">
        <f t="array" ref="Z142">IF(#REF!="","",SUM(Y142:INDEX(Y142:Y348,MATCH(TRUE,INDEX(Y142:Y348="",0),0))))</f>
        <v>#REF!</v>
      </c>
      <c r="AA142" t="e">
        <f t="shared" si="106"/>
        <v>#REF!</v>
      </c>
      <c r="AC142" t="e">
        <f>IF(#REF!="","",SUM(#REF!))</f>
        <v>#REF!</v>
      </c>
      <c r="AD142" t="e">
        <f t="array" ref="AD142">IF(#REF!="","",SUM(AC142:INDEX(AC142:AC348,MATCH(TRUE,INDEX(AC142:AC348="",0),0))))</f>
        <v>#REF!</v>
      </c>
      <c r="AE142" t="e">
        <f t="shared" si="107"/>
        <v>#REF!</v>
      </c>
      <c r="AG142" t="e">
        <f>IF(#REF!="","",SUM(#REF!))</f>
        <v>#REF!</v>
      </c>
      <c r="AH142" t="e">
        <f t="array" ref="AH142">IF(#REF!="","",SUM(AG142:INDEX(AG142:AG348,MATCH(TRUE,INDEX(AG142:AG348="",0),0))))</f>
        <v>#REF!</v>
      </c>
      <c r="AI142" t="e">
        <f t="shared" si="108"/>
        <v>#REF!</v>
      </c>
      <c r="AK142" t="e">
        <f>IF(#REF!="","",SUM(#REF!))</f>
        <v>#REF!</v>
      </c>
      <c r="AL142" t="e">
        <f t="array" ref="AL142">IF(#REF!="","",SUM(AK142:INDEX(AK142:AK348,MATCH(TRUE,INDEX(AK142:AK348="",0),0))))</f>
        <v>#REF!</v>
      </c>
      <c r="AM142" t="e">
        <f t="shared" si="109"/>
        <v>#REF!</v>
      </c>
      <c r="AO142" t="e">
        <f>IF(#REF!="","",SUM(#REF!))</f>
        <v>#REF!</v>
      </c>
      <c r="AP142" t="e">
        <f t="array" ref="AP142">IF(#REF!="","",SUM(AO142:INDEX(AO142:AO348,MATCH(TRUE,INDEX(AO142:AO348="",0),0))))</f>
        <v>#REF!</v>
      </c>
      <c r="AQ142" t="e">
        <f t="shared" si="110"/>
        <v>#REF!</v>
      </c>
      <c r="AS142" t="e">
        <f>IF(#REF!="","",SUM(#REF!))</f>
        <v>#REF!</v>
      </c>
      <c r="AT142" t="e">
        <f t="array" ref="AT142">IF(#REF!="","",SUM(AS142:INDEX(AS142:AS348,MATCH(TRUE,INDEX(AS142:AS348="",0),0))))</f>
        <v>#REF!</v>
      </c>
      <c r="AU142" t="e">
        <f t="shared" si="111"/>
        <v>#REF!</v>
      </c>
      <c r="AW142" t="e">
        <f>IF(#REF!="","",SUM(#REF!))</f>
        <v>#REF!</v>
      </c>
      <c r="AX142" t="e">
        <f t="array" ref="AX142">IF(#REF!="","",SUM(AW142:INDEX(AW142:AW348,MATCH(TRUE,INDEX(AW142:AW348="",0),0))))</f>
        <v>#REF!</v>
      </c>
      <c r="AY142" t="e">
        <f t="shared" si="112"/>
        <v>#REF!</v>
      </c>
      <c r="BA142" t="e">
        <f>IF(#REF!="","",SUM(#REF!))</f>
        <v>#REF!</v>
      </c>
      <c r="BB142" t="e">
        <f t="array" ref="BB142">IF(#REF!="","",SUM(BA142:INDEX(BA142:BA348,MATCH(TRUE,INDEX(BA142:BA348="",0),0))))</f>
        <v>#REF!</v>
      </c>
      <c r="BC142" t="e">
        <f t="shared" si="113"/>
        <v>#REF!</v>
      </c>
      <c r="BE142" t="e">
        <f>IF(#REF!="","",SUM(#REF!))</f>
        <v>#REF!</v>
      </c>
      <c r="BF142" t="e">
        <f t="array" ref="BF142">IF(#REF!="","",SUM(BE142:INDEX(BE142:BE348,MATCH(TRUE,INDEX(BE142:BE348="",0),0))))</f>
        <v>#REF!</v>
      </c>
      <c r="BG142" t="e">
        <f t="shared" si="114"/>
        <v>#REF!</v>
      </c>
      <c r="BI142" t="e">
        <f>IF(#REF!="","",SUM(#REF!))</f>
        <v>#REF!</v>
      </c>
      <c r="BJ142" t="e">
        <f t="array" ref="BJ142">IF(#REF!="","",SUM(BI142:INDEX(BI142:BI348,MATCH(TRUE,INDEX(BI142:BI348="",0),0))))</f>
        <v>#REF!</v>
      </c>
      <c r="BK142" t="e">
        <f t="shared" si="115"/>
        <v>#REF!</v>
      </c>
      <c r="BM142" t="e">
        <f>IF(#REF!="","",SUM(#REF!))</f>
        <v>#REF!</v>
      </c>
      <c r="BN142" t="e">
        <f t="array" ref="BN142">IF(#REF!="","",SUM(BM142:INDEX(BM142:BM348,MATCH(TRUE,INDEX(BM142:BM348="",0),0))))</f>
        <v>#REF!</v>
      </c>
      <c r="BO142" t="e">
        <f t="shared" si="116"/>
        <v>#REF!</v>
      </c>
      <c r="BQ142" t="e">
        <f>IF(#REF!="","",SUM(#REF!))</f>
        <v>#REF!</v>
      </c>
      <c r="BR142" t="e">
        <f t="array" ref="BR142">IF(#REF!="","",SUM(BQ142:INDEX(BQ142:BQ348,MATCH(TRUE,INDEX(BQ142:BQ348="",0),0))))</f>
        <v>#REF!</v>
      </c>
      <c r="BS142" t="e">
        <f t="shared" si="117"/>
        <v>#REF!</v>
      </c>
      <c r="BU142" t="e">
        <f>IF(#REF!="","",SUM(#REF!))</f>
        <v>#REF!</v>
      </c>
      <c r="BV142" t="e">
        <f t="array" ref="BV142">IF(#REF!="","",SUM(BU142:INDEX(BU142:BU348,MATCH(TRUE,INDEX(BU142:BU348="",0),0))))</f>
        <v>#REF!</v>
      </c>
      <c r="BW142" t="e">
        <f t="shared" si="118"/>
        <v>#REF!</v>
      </c>
      <c r="BY142" t="e">
        <f>IF(#REF!="","",SUM(#REF!))</f>
        <v>#REF!</v>
      </c>
      <c r="BZ142" t="e">
        <f t="array" ref="BZ142">IF(#REF!="","",SUM(BY142:INDEX(BY142:BY348,MATCH(TRUE,INDEX(BY142:BY348="",0),0))))</f>
        <v>#REF!</v>
      </c>
      <c r="CA142" t="e">
        <f t="shared" si="119"/>
        <v>#REF!</v>
      </c>
      <c r="CC142" t="e">
        <f>IF(#REF!="","",SUM(#REF!))</f>
        <v>#REF!</v>
      </c>
      <c r="CD142" t="e">
        <f t="array" ref="CD142">IF(#REF!="","",SUM(CC142:INDEX(CC142:CC348,MATCH(TRUE,INDEX(CC142:CC348="",0),0))))</f>
        <v>#REF!</v>
      </c>
      <c r="CE142" t="e">
        <f t="shared" si="80"/>
        <v>#REF!</v>
      </c>
      <c r="CF142" t="str">
        <f t="array" ref="CF142">IFERROR(INDEX($CE$2:$CE$208,SMALL(IF(1-($CE$2:$CE$208=""),IF(1-(#REF!:#REF!&lt;&gt;""),ROW($CE$2:$CE$208)-ROW($CE$2)+1)), ROWS(#REF!:#REF!))),"")</f>
        <v/>
      </c>
      <c r="CG142" t="e">
        <f>IF(#REF!="","",SUM(#REF!))</f>
        <v>#REF!</v>
      </c>
      <c r="CH142" t="e">
        <f t="array" ref="CH142">IF(#REF!="","",SUM(CG142:INDEX(CG142:CG348,MATCH(TRUE,INDEX(CG142:CG348="",0),0))))</f>
        <v>#REF!</v>
      </c>
      <c r="CI142" t="e">
        <f t="shared" si="81"/>
        <v>#REF!</v>
      </c>
      <c r="CJ142" t="str">
        <f t="array" ref="CJ142">IFERROR(INDEX($CI$2:$CI$208,SMALL(IF(1-($CI$2:$CI$208=""),IF(1-(#REF!:#REF!&lt;&gt;""),ROW($CI$2:$CI$208)-ROW($CI$2)+1)), ROWS(#REF!:#REF!))),"")</f>
        <v/>
      </c>
      <c r="CK142" t="e">
        <f>IF(#REF!="","",SUM(#REF!))</f>
        <v>#REF!</v>
      </c>
      <c r="CL142" t="e">
        <f t="array" ref="CL142">IF(#REF!="","",SUM(CK142:INDEX(CK142:CK348,MATCH(TRUE,INDEX(CK142:CK348="",0),0))))</f>
        <v>#REF!</v>
      </c>
      <c r="CM142" t="e">
        <f t="shared" si="82"/>
        <v>#REF!</v>
      </c>
      <c r="CN142" t="str">
        <f t="array" ref="CN142">IFERROR(INDEX($CM$2:$CM$208,SMALL(IF(1-($CM$2:$CM$208=""),IF(1-(#REF!:#REF!&lt;&gt;""),ROW($CM$2:$CM$208)-ROW($CM$2)+1)), ROWS(#REF!:#REF!))),"")</f>
        <v/>
      </c>
      <c r="CO142" t="e">
        <f>IF(#REF!="","",SUM(#REF!))</f>
        <v>#REF!</v>
      </c>
      <c r="CP142" t="e">
        <f t="array" ref="CP142">IF(#REF!="","",SUM(CO142:INDEX(CO142:CO348,MATCH(TRUE,INDEX(CO142:CO348="",0),0))))</f>
        <v>#REF!</v>
      </c>
      <c r="CQ142" t="e">
        <f t="shared" si="83"/>
        <v>#REF!</v>
      </c>
      <c r="CR142" t="str">
        <f t="array" ref="CR142">IFERROR(INDEX($CQ$2:$CQ$208,SMALL(IF(1-($CQ$2:$CQ$208=""),IF(1-(#REF!:#REF!&lt;&gt;""),ROW($CQ$2:$CQ$208)-ROW($CQ$2)+1)), ROWS(#REF!:#REF!))),"")</f>
        <v/>
      </c>
      <c r="CS142" t="e">
        <f>IF(#REF!="","",SUM(#REF!))</f>
        <v>#REF!</v>
      </c>
      <c r="CT142" t="e">
        <f t="array" ref="CT142">IF(#REF!="","",SUM(CS142:INDEX(CS142:CS348,MATCH(TRUE,INDEX(CS142:CS348="",0),0))))</f>
        <v>#REF!</v>
      </c>
      <c r="CU142" t="e">
        <f t="shared" si="84"/>
        <v>#REF!</v>
      </c>
      <c r="CV142" t="str">
        <f t="array" ref="CV142">IFERROR(INDEX($CU$2:$CU$208,SMALL(IF(1-($CU$2:$CU$208=""),IF(1-(#REF!:#REF!&lt;&gt;""),ROW($CU$2:$CU$208)-ROW($CU$2)+1)), ROWS(#REF!:#REF!))),"")</f>
        <v/>
      </c>
      <c r="CW142" t="e">
        <f>IF(#REF!="","",SUM(#REF!))</f>
        <v>#REF!</v>
      </c>
      <c r="CX142" t="e">
        <f t="array" ref="CX142">IF(#REF!="","",SUM(CW142:INDEX(CW142:CW348,MATCH(TRUE,INDEX(CW142:CW348="",0),0))))</f>
        <v>#REF!</v>
      </c>
      <c r="CY142" t="e">
        <f t="shared" si="85"/>
        <v>#REF!</v>
      </c>
      <c r="CZ142" t="str">
        <f t="array" ref="CZ142">IFERROR(INDEX($CY$2:$CY$208,SMALL(IF(1-($CY$2:$CY$208=""),IF(1-(#REF!:#REF!&lt;&gt;""),ROW($CY$2:$CY$208)-ROW($CY$2)+1)), ROWS(#REF!:#REF!))),"")</f>
        <v/>
      </c>
      <c r="DA142" t="e">
        <f>IF(#REF!="","",SUM(#REF!))</f>
        <v>#REF!</v>
      </c>
      <c r="DB142" t="e">
        <f t="array" ref="DB142">IF(#REF!="","",SUM(DA142:INDEX(DA142:DA348,MATCH(TRUE,INDEX(DA142:DA348="",0),0))))</f>
        <v>#REF!</v>
      </c>
      <c r="DC142" t="e">
        <f t="shared" si="86"/>
        <v>#REF!</v>
      </c>
      <c r="DD142" t="str">
        <f t="array" ref="DD142">IFERROR(INDEX($DC$2:$DC$208,SMALL(IF(1-($DC$2:$DC$208=""),IF(1-(#REF!:#REF!&lt;&gt;""),ROW($DC$2:$DC$208)-ROW($DC$2)+1)), ROWS(#REF!:#REF!))),"")</f>
        <v/>
      </c>
      <c r="DE142" t="e">
        <f>IF(#REF!="","",SUM(#REF!))</f>
        <v>#REF!</v>
      </c>
      <c r="DF142" t="e">
        <f t="array" ref="DF142">IF(#REF!="","",SUM(DE142:INDEX(DE142:DE348,MATCH(TRUE,INDEX(DE142:DE348="",0),0))))</f>
        <v>#REF!</v>
      </c>
      <c r="DG142" t="e">
        <f t="shared" si="87"/>
        <v>#REF!</v>
      </c>
      <c r="DH142" t="str">
        <f t="array" ref="DH142">IFERROR(INDEX($DG$2:$DG$208,SMALL(IF(1-($DG$2:$DG$208=""),IF(1-(#REF!:#REF!&lt;&gt;""),ROW($DG$2:$DG$208)-ROW($DG$2)+1)), ROWS(#REF!:#REF!))),"")</f>
        <v/>
      </c>
      <c r="DI142" t="e">
        <f>IF(#REF!="","",SUM(#REF!))</f>
        <v>#REF!</v>
      </c>
      <c r="DJ142" t="e">
        <f t="array" ref="DJ142">IF(#REF!="","",SUM(DI142:INDEX(DI142:DI348,MATCH(TRUE,INDEX(DI142:DI348="",0),0))))</f>
        <v>#REF!</v>
      </c>
      <c r="DK142" t="e">
        <f t="shared" si="88"/>
        <v>#REF!</v>
      </c>
      <c r="DL142" t="str">
        <f t="array" ref="DL142">IFERROR(INDEX($DK$2:$DK$208,SMALL(IF(1-($DK$2:$DK$208=""),IF(1-(#REF!:#REF!&lt;&gt;""),ROW($DK$2:$DK$208)-ROW($DK$2)+1)), ROWS(#REF!:#REF!))),"")</f>
        <v/>
      </c>
      <c r="DM142" t="e">
        <f>IF(#REF!="","",SUM(#REF!))</f>
        <v>#REF!</v>
      </c>
      <c r="DN142" t="e">
        <f t="array" ref="DN142">IF(#REF!="","",SUM(DM142:INDEX(DM142:DM348,MATCH(TRUE,INDEX(DM142:DM348="",0),0))))</f>
        <v>#REF!</v>
      </c>
      <c r="DO142" t="e">
        <f t="shared" si="89"/>
        <v>#REF!</v>
      </c>
      <c r="DP142" t="str">
        <f t="array" ref="DP142">IFERROR(INDEX($DO$2:$DO$208,SMALL(IF(1-($DO$2:$DO$208=""),IF(1-(#REF!:#REF!&lt;&gt;""),ROW($DO$2:$DO$208)-ROW($DO$2)+1)), ROWS(#REF!:#REF!))),"")</f>
        <v/>
      </c>
      <c r="DQ142" t="e">
        <f>IF(#REF!="","",SUM(#REF!))</f>
        <v>#REF!</v>
      </c>
      <c r="DR142" t="e">
        <f t="array" ref="DR142">IF(#REF!="","",SUM(DQ142:INDEX(DQ142:DQ348,MATCH(TRUE,INDEX(DQ142:DQ348="",0),0))))</f>
        <v>#REF!</v>
      </c>
      <c r="DS142" t="e">
        <f t="shared" si="90"/>
        <v>#REF!</v>
      </c>
      <c r="DT142" t="str">
        <f t="array" ref="DT142">IFERROR(INDEX($DS$2:$DS$208,SMALL(IF(1-($DS$2:$DS$208=""),IF(1-(#REF!:#REF!&lt;&gt;""),ROW($DS$2:$DS$208)-ROW($DS$2)+1)), ROWS(#REF!:#REF!))),"")</f>
        <v/>
      </c>
      <c r="DU142" t="e">
        <f>IF(#REF!="","",SUM(#REF!))</f>
        <v>#REF!</v>
      </c>
      <c r="DV142" t="e">
        <f t="array" ref="DV142">IF(#REF!="","",SUM(DU142:INDEX(DU142:DU348,MATCH(TRUE,INDEX(DU142:DU348="",0),0))))</f>
        <v>#REF!</v>
      </c>
      <c r="DW142" t="e">
        <f t="shared" si="91"/>
        <v>#REF!</v>
      </c>
      <c r="DX142" t="str">
        <f t="array" ref="DX142">IFERROR(INDEX($DW$2:$DW$208,SMALL(IF(1-($DW$2:$DW$208=""),IF(1-(#REF!:#REF!&lt;&gt;""),ROW($DW$2:$DW$208)-ROW($DW$2)+1)), ROWS(#REF!:#REF!))),"")</f>
        <v/>
      </c>
      <c r="DY142" t="e">
        <f>IF(#REF!="","",SUM(#REF!))</f>
        <v>#REF!</v>
      </c>
      <c r="DZ142" t="e">
        <f t="array" ref="DZ142">IF(#REF!="","",SUM(DY142:INDEX(DY142:DY348,MATCH(TRUE,INDEX(DY142:DY348="",0),0))))</f>
        <v>#REF!</v>
      </c>
      <c r="EA142" t="e">
        <f t="shared" si="92"/>
        <v>#REF!</v>
      </c>
      <c r="EB142" t="str">
        <f t="array" ref="EB142">IFERROR(INDEX($EA$2:$EA$208,SMALL(IF(1-($EA$2:$EA$208=""),IF(1-(#REF!:#REF!&lt;&gt;""),ROW($EA$2:$EA$208)-ROW($EA$2)+1)), ROWS(#REF!:#REF!))),"")</f>
        <v/>
      </c>
      <c r="EC142" t="e">
        <f>IF(#REF!="","",SUM(#REF!))</f>
        <v>#REF!</v>
      </c>
      <c r="ED142" t="e">
        <f t="array" ref="ED142">IF(#REF!="","",SUM(EC142:INDEX(EC142:EC348,MATCH(TRUE,INDEX(EC142:EC348="",0),0))))</f>
        <v>#REF!</v>
      </c>
      <c r="EE142" t="e">
        <f t="shared" si="93"/>
        <v>#REF!</v>
      </c>
      <c r="EF142" t="str">
        <f t="array" ref="EF142">IFERROR(INDEX($EE$2:$EE$208,SMALL(IF(1-($EE$2:$EE$208=""),IF(1-(#REF!:#REF!&lt;&gt;""),ROW($EE$2:$EE$208)-ROW($EE$2)+1)), ROWS(#REF!:#REF!))),"")</f>
        <v/>
      </c>
      <c r="EG142" t="e">
        <f>IF(#REF!="","",SUM(#REF!))</f>
        <v>#REF!</v>
      </c>
      <c r="EH142" t="e">
        <f t="array" ref="EH142">IF(#REF!="","",SUM(EG142:INDEX(EG142:EG348,MATCH(TRUE,INDEX(EG142:EG348="",0),0))))</f>
        <v>#REF!</v>
      </c>
      <c r="EI142" t="e">
        <f t="shared" si="94"/>
        <v>#REF!</v>
      </c>
      <c r="EJ142" t="str">
        <f t="array" ref="EJ142">IFERROR(INDEX($EI$2:$EI$208,SMALL(IF(1-($EI$2:$EI$208=""),IF(1-(#REF!:#REF!&lt;&gt;""),ROW($EI$2:$EI$208)-ROW($EI$2)+1)), ROWS(#REF!:#REF!))),"")</f>
        <v/>
      </c>
      <c r="EK142" t="e">
        <f>IF(#REF!="","",SUM(#REF!))</f>
        <v>#REF!</v>
      </c>
      <c r="EL142" t="e">
        <f t="array" ref="EL142">IF(#REF!="","",SUM(EK142:INDEX(EK142:EK348,MATCH(TRUE,INDEX(EK142:EK348="",0),0))))</f>
        <v>#REF!</v>
      </c>
      <c r="EM142" t="e">
        <f t="shared" si="95"/>
        <v>#REF!</v>
      </c>
      <c r="EN142" t="str">
        <f t="array" ref="EN142">IFERROR(INDEX($EM$2:$EM$208,SMALL(IF(1-($EM$2:$EM$208=""),IF(1-(#REF!:#REF!&lt;&gt;""),ROW($EM$2:$EM$208)-ROW($EM$2)+1)), ROWS(#REF!:#REF!))),"")</f>
        <v/>
      </c>
      <c r="EO142" t="e">
        <f>IF(#REF!="","",SUM(#REF!))</f>
        <v>#REF!</v>
      </c>
      <c r="EP142" t="e">
        <f t="array" ref="EP142">IF(#REF!="","",SUM(EO142:INDEX(EO142:EO348,MATCH(TRUE,INDEX(EO142:EO348="",0),0))))</f>
        <v>#REF!</v>
      </c>
      <c r="EQ142" t="e">
        <f t="shared" si="96"/>
        <v>#REF!</v>
      </c>
      <c r="ER142" t="str">
        <f t="array" ref="ER142">IFERROR(INDEX($EQ$2:$EQ$208,SMALL(IF(1-($EQ$2:$EQ$208=""),IF(1-(#REF!:#REF!&lt;&gt;""),ROW($EQ$2:$EQ$208)-ROW($EQ$2)+1)), ROWS(#REF!:#REF!))),"")</f>
        <v/>
      </c>
      <c r="ES142" t="e">
        <f>IF(#REF!="","",SUM(#REF!))</f>
        <v>#REF!</v>
      </c>
      <c r="ET142" t="e">
        <f t="array" ref="ET142">IF(#REF!="","",SUM(ES142:INDEX(ES142:ES348,MATCH(TRUE,INDEX(ES142:ES348="",0),0))))</f>
        <v>#REF!</v>
      </c>
      <c r="EU142" t="e">
        <f t="shared" si="97"/>
        <v>#REF!</v>
      </c>
      <c r="EV142" t="str">
        <f t="array" ref="EV142">IFERROR(INDEX($EU$2:$EU$208,SMALL(IF(1-($EU$2:$EU$208=""),IF(1-(#REF!:#REF!&lt;&gt;""),ROW($EU$2:$EU$208)-ROW($EU$2)+1)), ROWS(#REF!:#REF!))),"")</f>
        <v/>
      </c>
      <c r="EW142" t="e">
        <f>IF(#REF!="","",SUM(#REF!))</f>
        <v>#REF!</v>
      </c>
      <c r="EX142" t="e">
        <f t="array" ref="EX142">IF(#REF!="","",SUM(EW142:INDEX(EW142:EW348,MATCH(TRUE,INDEX(EW142:EW348="",0),0))))</f>
        <v>#REF!</v>
      </c>
      <c r="EY142" t="e">
        <f t="shared" si="98"/>
        <v>#REF!</v>
      </c>
      <c r="EZ142" t="str">
        <f t="array" ref="EZ142">IFERROR(INDEX($EY$2:$EY$208,SMALL(IF(1-($EY$2:$EY$208=""),IF(1-(#REF!:#REF!&lt;&gt;""),ROW($EY$2:$EY$208)-ROW($EY$2)+1)), ROWS(#REF!:#REF!))),"")</f>
        <v/>
      </c>
      <c r="FA142" t="e">
        <f>IF(#REF!="","",SUM(#REF!))</f>
        <v>#REF!</v>
      </c>
      <c r="FB142" t="e">
        <f t="array" ref="FB142">IF(#REF!="","",SUM(FA142:INDEX(FA142:FA348,MATCH(TRUE,INDEX(FA142:FA348="",0),0))))</f>
        <v>#REF!</v>
      </c>
      <c r="FC142" t="e">
        <f t="shared" si="99"/>
        <v>#REF!</v>
      </c>
      <c r="FD142" t="str">
        <f t="array" ref="FD142">IFERROR(INDEX($FC$2:$FC$208,SMALL(IF(1-($FC$2:$FC$208=""),IF(1-(#REF!:#REF!&lt;&gt;""),ROW($FC$2:$FC$208)-ROW($FC$2)+1)), ROWS(#REF!:#REF!))),"")</f>
        <v/>
      </c>
    </row>
    <row r="143" spans="1:160" x14ac:dyDescent="0.25">
      <c r="A143" t="e">
        <f>IF(#REF!="","",SUM(#REF!))</f>
        <v>#REF!</v>
      </c>
      <c r="B143" t="e">
        <f t="array" ref="B143">IF(#REF!="","",SUM($A143:INDEX(A143:$A$208,MATCH(TRUE,INDEX($A143:$A$208="",0),0))))</f>
        <v>#REF!</v>
      </c>
      <c r="C143" t="e">
        <f t="shared" si="100"/>
        <v>#REF!</v>
      </c>
      <c r="E143" t="e">
        <f>IF(#REF!="","",SUM(#REF!))</f>
        <v>#REF!</v>
      </c>
      <c r="F143" t="e">
        <f t="array" ref="F143">IF(#REF!="","",SUM($E143:INDEX(E143:$E$208,MATCH(TRUE,INDEX($E143:$E$208="",0),0))))</f>
        <v>#REF!</v>
      </c>
      <c r="G143" t="e">
        <f t="shared" si="101"/>
        <v>#REF!</v>
      </c>
      <c r="I143" t="e">
        <f>IF(#REF!="","",SUM(#REF!))</f>
        <v>#REF!</v>
      </c>
      <c r="J143" t="e">
        <f t="array" ref="J143">IF(#REF!="","",SUM(I143:INDEX(I143:I349,MATCH(TRUE,INDEX(I143:I349="",0),0))))</f>
        <v>#REF!</v>
      </c>
      <c r="K143" t="e">
        <f t="shared" si="102"/>
        <v>#REF!</v>
      </c>
      <c r="M143" t="e">
        <f>IF(#REF!="","",SUM(#REF!))</f>
        <v>#REF!</v>
      </c>
      <c r="N143" t="e">
        <f t="array" ref="N143">IF(#REF!="","",SUM(M143:INDEX(M143:M349,MATCH(TRUE,INDEX(M143:M349="",0),0))))</f>
        <v>#REF!</v>
      </c>
      <c r="O143" t="e">
        <f t="shared" si="103"/>
        <v>#REF!</v>
      </c>
      <c r="Q143" t="e">
        <f>IF(#REF!="","",SUM(#REF!))</f>
        <v>#REF!</v>
      </c>
      <c r="R143" t="e">
        <f t="array" ref="R143">IF(#REF!="","",SUM(Q143:INDEX(Q143:Q349,MATCH(TRUE,INDEX(Q143:Q349="",0),0))))</f>
        <v>#REF!</v>
      </c>
      <c r="S143" t="e">
        <f t="shared" si="104"/>
        <v>#REF!</v>
      </c>
      <c r="U143" t="e">
        <f>IF(#REF!="","",SUM(#REF!))</f>
        <v>#REF!</v>
      </c>
      <c r="V143" t="e">
        <f t="array" ref="V143">IF(#REF!="","",SUM(U143:INDEX(U143:U349,MATCH(TRUE,INDEX(U143:U349="",0),0))))</f>
        <v>#REF!</v>
      </c>
      <c r="W143" t="e">
        <f t="shared" si="105"/>
        <v>#REF!</v>
      </c>
      <c r="Y143" t="e">
        <f>IF(#REF!="","",SUM(#REF!))</f>
        <v>#REF!</v>
      </c>
      <c r="Z143" t="e">
        <f t="array" ref="Z143">IF(#REF!="","",SUM(Y143:INDEX(Y143:Y349,MATCH(TRUE,INDEX(Y143:Y349="",0),0))))</f>
        <v>#REF!</v>
      </c>
      <c r="AA143" t="e">
        <f t="shared" si="106"/>
        <v>#REF!</v>
      </c>
      <c r="AC143" t="e">
        <f>IF(#REF!="","",SUM(#REF!))</f>
        <v>#REF!</v>
      </c>
      <c r="AD143" t="e">
        <f t="array" ref="AD143">IF(#REF!="","",SUM(AC143:INDEX(AC143:AC349,MATCH(TRUE,INDEX(AC143:AC349="",0),0))))</f>
        <v>#REF!</v>
      </c>
      <c r="AE143" t="e">
        <f t="shared" si="107"/>
        <v>#REF!</v>
      </c>
      <c r="AG143" t="e">
        <f>IF(#REF!="","",SUM(#REF!))</f>
        <v>#REF!</v>
      </c>
      <c r="AH143" t="e">
        <f t="array" ref="AH143">IF(#REF!="","",SUM(AG143:INDEX(AG143:AG349,MATCH(TRUE,INDEX(AG143:AG349="",0),0))))</f>
        <v>#REF!</v>
      </c>
      <c r="AI143" t="e">
        <f t="shared" si="108"/>
        <v>#REF!</v>
      </c>
      <c r="AK143" t="e">
        <f>IF(#REF!="","",SUM(#REF!))</f>
        <v>#REF!</v>
      </c>
      <c r="AL143" t="e">
        <f t="array" ref="AL143">IF(#REF!="","",SUM(AK143:INDEX(AK143:AK349,MATCH(TRUE,INDEX(AK143:AK349="",0),0))))</f>
        <v>#REF!</v>
      </c>
      <c r="AM143" t="e">
        <f t="shared" si="109"/>
        <v>#REF!</v>
      </c>
      <c r="AO143" t="e">
        <f>IF(#REF!="","",SUM(#REF!))</f>
        <v>#REF!</v>
      </c>
      <c r="AP143" t="e">
        <f t="array" ref="AP143">IF(#REF!="","",SUM(AO143:INDEX(AO143:AO349,MATCH(TRUE,INDEX(AO143:AO349="",0),0))))</f>
        <v>#REF!</v>
      </c>
      <c r="AQ143" t="e">
        <f t="shared" si="110"/>
        <v>#REF!</v>
      </c>
      <c r="AS143" t="e">
        <f>IF(#REF!="","",SUM(#REF!))</f>
        <v>#REF!</v>
      </c>
      <c r="AT143" t="e">
        <f t="array" ref="AT143">IF(#REF!="","",SUM(AS143:INDEX(AS143:AS349,MATCH(TRUE,INDEX(AS143:AS349="",0),0))))</f>
        <v>#REF!</v>
      </c>
      <c r="AU143" t="e">
        <f t="shared" si="111"/>
        <v>#REF!</v>
      </c>
      <c r="AW143" t="e">
        <f>IF(#REF!="","",SUM(#REF!))</f>
        <v>#REF!</v>
      </c>
      <c r="AX143" t="e">
        <f t="array" ref="AX143">IF(#REF!="","",SUM(AW143:INDEX(AW143:AW349,MATCH(TRUE,INDEX(AW143:AW349="",0),0))))</f>
        <v>#REF!</v>
      </c>
      <c r="AY143" t="e">
        <f t="shared" si="112"/>
        <v>#REF!</v>
      </c>
      <c r="BA143" t="e">
        <f>IF(#REF!="","",SUM(#REF!))</f>
        <v>#REF!</v>
      </c>
      <c r="BB143" t="e">
        <f t="array" ref="BB143">IF(#REF!="","",SUM(BA143:INDEX(BA143:BA349,MATCH(TRUE,INDEX(BA143:BA349="",0),0))))</f>
        <v>#REF!</v>
      </c>
      <c r="BC143" t="e">
        <f t="shared" si="113"/>
        <v>#REF!</v>
      </c>
      <c r="BE143" t="e">
        <f>IF(#REF!="","",SUM(#REF!))</f>
        <v>#REF!</v>
      </c>
      <c r="BF143" t="e">
        <f t="array" ref="BF143">IF(#REF!="","",SUM(BE143:INDEX(BE143:BE349,MATCH(TRUE,INDEX(BE143:BE349="",0),0))))</f>
        <v>#REF!</v>
      </c>
      <c r="BG143" t="e">
        <f t="shared" si="114"/>
        <v>#REF!</v>
      </c>
      <c r="BI143" t="e">
        <f>IF(#REF!="","",SUM(#REF!))</f>
        <v>#REF!</v>
      </c>
      <c r="BJ143" t="e">
        <f t="array" ref="BJ143">IF(#REF!="","",SUM(BI143:INDEX(BI143:BI349,MATCH(TRUE,INDEX(BI143:BI349="",0),0))))</f>
        <v>#REF!</v>
      </c>
      <c r="BK143" t="e">
        <f t="shared" si="115"/>
        <v>#REF!</v>
      </c>
      <c r="BM143" t="e">
        <f>IF(#REF!="","",SUM(#REF!))</f>
        <v>#REF!</v>
      </c>
      <c r="BN143" t="e">
        <f t="array" ref="BN143">IF(#REF!="","",SUM(BM143:INDEX(BM143:BM349,MATCH(TRUE,INDEX(BM143:BM349="",0),0))))</f>
        <v>#REF!</v>
      </c>
      <c r="BO143" t="e">
        <f t="shared" si="116"/>
        <v>#REF!</v>
      </c>
      <c r="BQ143" t="e">
        <f>IF(#REF!="","",SUM(#REF!))</f>
        <v>#REF!</v>
      </c>
      <c r="BR143" t="e">
        <f t="array" ref="BR143">IF(#REF!="","",SUM(BQ143:INDEX(BQ143:BQ349,MATCH(TRUE,INDEX(BQ143:BQ349="",0),0))))</f>
        <v>#REF!</v>
      </c>
      <c r="BS143" t="e">
        <f t="shared" si="117"/>
        <v>#REF!</v>
      </c>
      <c r="BU143" t="e">
        <f>IF(#REF!="","",SUM(#REF!))</f>
        <v>#REF!</v>
      </c>
      <c r="BV143" t="e">
        <f t="array" ref="BV143">IF(#REF!="","",SUM(BU143:INDEX(BU143:BU349,MATCH(TRUE,INDEX(BU143:BU349="",0),0))))</f>
        <v>#REF!</v>
      </c>
      <c r="BW143" t="e">
        <f t="shared" si="118"/>
        <v>#REF!</v>
      </c>
      <c r="BY143" t="e">
        <f>IF(#REF!="","",SUM(#REF!))</f>
        <v>#REF!</v>
      </c>
      <c r="BZ143" t="e">
        <f t="array" ref="BZ143">IF(#REF!="","",SUM(BY143:INDEX(BY143:BY349,MATCH(TRUE,INDEX(BY143:BY349="",0),0))))</f>
        <v>#REF!</v>
      </c>
      <c r="CA143" t="e">
        <f t="shared" si="119"/>
        <v>#REF!</v>
      </c>
      <c r="CC143" t="e">
        <f>IF(#REF!="","",SUM(#REF!))</f>
        <v>#REF!</v>
      </c>
      <c r="CD143" t="e">
        <f t="array" ref="CD143">IF(#REF!="","",SUM(CC143:INDEX(CC143:CC349,MATCH(TRUE,INDEX(CC143:CC349="",0),0))))</f>
        <v>#REF!</v>
      </c>
      <c r="CE143" t="e">
        <f t="shared" si="80"/>
        <v>#REF!</v>
      </c>
      <c r="CF143" t="str">
        <f t="array" ref="CF143">IFERROR(INDEX($CE$2:$CE$208,SMALL(IF(1-($CE$2:$CE$208=""),IF(1-(#REF!:#REF!&lt;&gt;""),ROW($CE$2:$CE$208)-ROW($CE$2)+1)), ROWS(#REF!:#REF!))),"")</f>
        <v/>
      </c>
      <c r="CG143" t="e">
        <f>IF(#REF!="","",SUM(#REF!))</f>
        <v>#REF!</v>
      </c>
      <c r="CH143" t="e">
        <f t="array" ref="CH143">IF(#REF!="","",SUM(CG143:INDEX(CG143:CG349,MATCH(TRUE,INDEX(CG143:CG349="",0),0))))</f>
        <v>#REF!</v>
      </c>
      <c r="CI143" t="e">
        <f t="shared" si="81"/>
        <v>#REF!</v>
      </c>
      <c r="CJ143" t="str">
        <f t="array" ref="CJ143">IFERROR(INDEX($CI$2:$CI$208,SMALL(IF(1-($CI$2:$CI$208=""),IF(1-(#REF!:#REF!&lt;&gt;""),ROW($CI$2:$CI$208)-ROW($CI$2)+1)), ROWS(#REF!:#REF!))),"")</f>
        <v/>
      </c>
      <c r="CK143" t="e">
        <f>IF(#REF!="","",SUM(#REF!))</f>
        <v>#REF!</v>
      </c>
      <c r="CL143" t="e">
        <f t="array" ref="CL143">IF(#REF!="","",SUM(CK143:INDEX(CK143:CK349,MATCH(TRUE,INDEX(CK143:CK349="",0),0))))</f>
        <v>#REF!</v>
      </c>
      <c r="CM143" t="e">
        <f t="shared" si="82"/>
        <v>#REF!</v>
      </c>
      <c r="CN143" t="str">
        <f t="array" ref="CN143">IFERROR(INDEX($CM$2:$CM$208,SMALL(IF(1-($CM$2:$CM$208=""),IF(1-(#REF!:#REF!&lt;&gt;""),ROW($CM$2:$CM$208)-ROW($CM$2)+1)), ROWS(#REF!:#REF!))),"")</f>
        <v/>
      </c>
      <c r="CO143" t="e">
        <f>IF(#REF!="","",SUM(#REF!))</f>
        <v>#REF!</v>
      </c>
      <c r="CP143" t="e">
        <f t="array" ref="CP143">IF(#REF!="","",SUM(CO143:INDEX(CO143:CO349,MATCH(TRUE,INDEX(CO143:CO349="",0),0))))</f>
        <v>#REF!</v>
      </c>
      <c r="CQ143" t="e">
        <f t="shared" si="83"/>
        <v>#REF!</v>
      </c>
      <c r="CR143" t="str">
        <f t="array" ref="CR143">IFERROR(INDEX($CQ$2:$CQ$208,SMALL(IF(1-($CQ$2:$CQ$208=""),IF(1-(#REF!:#REF!&lt;&gt;""),ROW($CQ$2:$CQ$208)-ROW($CQ$2)+1)), ROWS(#REF!:#REF!))),"")</f>
        <v/>
      </c>
      <c r="CS143" t="e">
        <f>IF(#REF!="","",SUM(#REF!))</f>
        <v>#REF!</v>
      </c>
      <c r="CT143" t="e">
        <f t="array" ref="CT143">IF(#REF!="","",SUM(CS143:INDEX(CS143:CS349,MATCH(TRUE,INDEX(CS143:CS349="",0),0))))</f>
        <v>#REF!</v>
      </c>
      <c r="CU143" t="e">
        <f t="shared" si="84"/>
        <v>#REF!</v>
      </c>
      <c r="CV143" t="str">
        <f t="array" ref="CV143">IFERROR(INDEX($CU$2:$CU$208,SMALL(IF(1-($CU$2:$CU$208=""),IF(1-(#REF!:#REF!&lt;&gt;""),ROW($CU$2:$CU$208)-ROW($CU$2)+1)), ROWS(#REF!:#REF!))),"")</f>
        <v/>
      </c>
      <c r="CW143" t="e">
        <f>IF(#REF!="","",SUM(#REF!))</f>
        <v>#REF!</v>
      </c>
      <c r="CX143" t="e">
        <f t="array" ref="CX143">IF(#REF!="","",SUM(CW143:INDEX(CW143:CW349,MATCH(TRUE,INDEX(CW143:CW349="",0),0))))</f>
        <v>#REF!</v>
      </c>
      <c r="CY143" t="e">
        <f t="shared" si="85"/>
        <v>#REF!</v>
      </c>
      <c r="CZ143" t="str">
        <f t="array" ref="CZ143">IFERROR(INDEX($CY$2:$CY$208,SMALL(IF(1-($CY$2:$CY$208=""),IF(1-(#REF!:#REF!&lt;&gt;""),ROW($CY$2:$CY$208)-ROW($CY$2)+1)), ROWS(#REF!:#REF!))),"")</f>
        <v/>
      </c>
      <c r="DA143" t="e">
        <f>IF(#REF!="","",SUM(#REF!))</f>
        <v>#REF!</v>
      </c>
      <c r="DB143" t="e">
        <f t="array" ref="DB143">IF(#REF!="","",SUM(DA143:INDEX(DA143:DA349,MATCH(TRUE,INDEX(DA143:DA349="",0),0))))</f>
        <v>#REF!</v>
      </c>
      <c r="DC143" t="e">
        <f t="shared" si="86"/>
        <v>#REF!</v>
      </c>
      <c r="DD143" t="str">
        <f t="array" ref="DD143">IFERROR(INDEX($DC$2:$DC$208,SMALL(IF(1-($DC$2:$DC$208=""),IF(1-(#REF!:#REF!&lt;&gt;""),ROW($DC$2:$DC$208)-ROW($DC$2)+1)), ROWS(#REF!:#REF!))),"")</f>
        <v/>
      </c>
      <c r="DE143" t="e">
        <f>IF(#REF!="","",SUM(#REF!))</f>
        <v>#REF!</v>
      </c>
      <c r="DF143" t="e">
        <f t="array" ref="DF143">IF(#REF!="","",SUM(DE143:INDEX(DE143:DE349,MATCH(TRUE,INDEX(DE143:DE349="",0),0))))</f>
        <v>#REF!</v>
      </c>
      <c r="DG143" t="e">
        <f t="shared" si="87"/>
        <v>#REF!</v>
      </c>
      <c r="DH143" t="str">
        <f t="array" ref="DH143">IFERROR(INDEX($DG$2:$DG$208,SMALL(IF(1-($DG$2:$DG$208=""),IF(1-(#REF!:#REF!&lt;&gt;""),ROW($DG$2:$DG$208)-ROW($DG$2)+1)), ROWS(#REF!:#REF!))),"")</f>
        <v/>
      </c>
      <c r="DI143" t="e">
        <f>IF(#REF!="","",SUM(#REF!))</f>
        <v>#REF!</v>
      </c>
      <c r="DJ143" t="e">
        <f t="array" ref="DJ143">IF(#REF!="","",SUM(DI143:INDEX(DI143:DI349,MATCH(TRUE,INDEX(DI143:DI349="",0),0))))</f>
        <v>#REF!</v>
      </c>
      <c r="DK143" t="e">
        <f t="shared" si="88"/>
        <v>#REF!</v>
      </c>
      <c r="DL143" t="str">
        <f t="array" ref="DL143">IFERROR(INDEX($DK$2:$DK$208,SMALL(IF(1-($DK$2:$DK$208=""),IF(1-(#REF!:#REF!&lt;&gt;""),ROW($DK$2:$DK$208)-ROW($DK$2)+1)), ROWS(#REF!:#REF!))),"")</f>
        <v/>
      </c>
      <c r="DM143" t="e">
        <f>IF(#REF!="","",SUM(#REF!))</f>
        <v>#REF!</v>
      </c>
      <c r="DN143" t="e">
        <f t="array" ref="DN143">IF(#REF!="","",SUM(DM143:INDEX(DM143:DM349,MATCH(TRUE,INDEX(DM143:DM349="",0),0))))</f>
        <v>#REF!</v>
      </c>
      <c r="DO143" t="e">
        <f t="shared" si="89"/>
        <v>#REF!</v>
      </c>
      <c r="DP143" t="str">
        <f t="array" ref="DP143">IFERROR(INDEX($DO$2:$DO$208,SMALL(IF(1-($DO$2:$DO$208=""),IF(1-(#REF!:#REF!&lt;&gt;""),ROW($DO$2:$DO$208)-ROW($DO$2)+1)), ROWS(#REF!:#REF!))),"")</f>
        <v/>
      </c>
      <c r="DQ143" t="e">
        <f>IF(#REF!="","",SUM(#REF!))</f>
        <v>#REF!</v>
      </c>
      <c r="DR143" t="e">
        <f t="array" ref="DR143">IF(#REF!="","",SUM(DQ143:INDEX(DQ143:DQ349,MATCH(TRUE,INDEX(DQ143:DQ349="",0),0))))</f>
        <v>#REF!</v>
      </c>
      <c r="DS143" t="e">
        <f t="shared" si="90"/>
        <v>#REF!</v>
      </c>
      <c r="DT143" t="str">
        <f t="array" ref="DT143">IFERROR(INDEX($DS$2:$DS$208,SMALL(IF(1-($DS$2:$DS$208=""),IF(1-(#REF!:#REF!&lt;&gt;""),ROW($DS$2:$DS$208)-ROW($DS$2)+1)), ROWS(#REF!:#REF!))),"")</f>
        <v/>
      </c>
      <c r="DU143" t="e">
        <f>IF(#REF!="","",SUM(#REF!))</f>
        <v>#REF!</v>
      </c>
      <c r="DV143" t="e">
        <f t="array" ref="DV143">IF(#REF!="","",SUM(DU143:INDEX(DU143:DU349,MATCH(TRUE,INDEX(DU143:DU349="",0),0))))</f>
        <v>#REF!</v>
      </c>
      <c r="DW143" t="e">
        <f t="shared" si="91"/>
        <v>#REF!</v>
      </c>
      <c r="DX143" t="str">
        <f t="array" ref="DX143">IFERROR(INDEX($DW$2:$DW$208,SMALL(IF(1-($DW$2:$DW$208=""),IF(1-(#REF!:#REF!&lt;&gt;""),ROW($DW$2:$DW$208)-ROW($DW$2)+1)), ROWS(#REF!:#REF!))),"")</f>
        <v/>
      </c>
      <c r="DY143" t="e">
        <f>IF(#REF!="","",SUM(#REF!))</f>
        <v>#REF!</v>
      </c>
      <c r="DZ143" t="e">
        <f t="array" ref="DZ143">IF(#REF!="","",SUM(DY143:INDEX(DY143:DY349,MATCH(TRUE,INDEX(DY143:DY349="",0),0))))</f>
        <v>#REF!</v>
      </c>
      <c r="EA143" t="e">
        <f t="shared" si="92"/>
        <v>#REF!</v>
      </c>
      <c r="EB143" t="str">
        <f t="array" ref="EB143">IFERROR(INDEX($EA$2:$EA$208,SMALL(IF(1-($EA$2:$EA$208=""),IF(1-(#REF!:#REF!&lt;&gt;""),ROW($EA$2:$EA$208)-ROW($EA$2)+1)), ROWS(#REF!:#REF!))),"")</f>
        <v/>
      </c>
      <c r="EC143" t="e">
        <f>IF(#REF!="","",SUM(#REF!))</f>
        <v>#REF!</v>
      </c>
      <c r="ED143" t="e">
        <f t="array" ref="ED143">IF(#REF!="","",SUM(EC143:INDEX(EC143:EC349,MATCH(TRUE,INDEX(EC143:EC349="",0),0))))</f>
        <v>#REF!</v>
      </c>
      <c r="EE143" t="e">
        <f t="shared" si="93"/>
        <v>#REF!</v>
      </c>
      <c r="EF143" t="str">
        <f t="array" ref="EF143">IFERROR(INDEX($EE$2:$EE$208,SMALL(IF(1-($EE$2:$EE$208=""),IF(1-(#REF!:#REF!&lt;&gt;""),ROW($EE$2:$EE$208)-ROW($EE$2)+1)), ROWS(#REF!:#REF!))),"")</f>
        <v/>
      </c>
      <c r="EG143" t="e">
        <f>IF(#REF!="","",SUM(#REF!))</f>
        <v>#REF!</v>
      </c>
      <c r="EH143" t="e">
        <f t="array" ref="EH143">IF(#REF!="","",SUM(EG143:INDEX(EG143:EG349,MATCH(TRUE,INDEX(EG143:EG349="",0),0))))</f>
        <v>#REF!</v>
      </c>
      <c r="EI143" t="e">
        <f t="shared" si="94"/>
        <v>#REF!</v>
      </c>
      <c r="EJ143" t="str">
        <f t="array" ref="EJ143">IFERROR(INDEX($EI$2:$EI$208,SMALL(IF(1-($EI$2:$EI$208=""),IF(1-(#REF!:#REF!&lt;&gt;""),ROW($EI$2:$EI$208)-ROW($EI$2)+1)), ROWS(#REF!:#REF!))),"")</f>
        <v/>
      </c>
      <c r="EK143" t="e">
        <f>IF(#REF!="","",SUM(#REF!))</f>
        <v>#REF!</v>
      </c>
      <c r="EL143" t="e">
        <f t="array" ref="EL143">IF(#REF!="","",SUM(EK143:INDEX(EK143:EK349,MATCH(TRUE,INDEX(EK143:EK349="",0),0))))</f>
        <v>#REF!</v>
      </c>
      <c r="EM143" t="e">
        <f t="shared" si="95"/>
        <v>#REF!</v>
      </c>
      <c r="EN143" t="str">
        <f t="array" ref="EN143">IFERROR(INDEX($EM$2:$EM$208,SMALL(IF(1-($EM$2:$EM$208=""),IF(1-(#REF!:#REF!&lt;&gt;""),ROW($EM$2:$EM$208)-ROW($EM$2)+1)), ROWS(#REF!:#REF!))),"")</f>
        <v/>
      </c>
      <c r="EO143" t="e">
        <f>IF(#REF!="","",SUM(#REF!))</f>
        <v>#REF!</v>
      </c>
      <c r="EP143" t="e">
        <f t="array" ref="EP143">IF(#REF!="","",SUM(EO143:INDEX(EO143:EO349,MATCH(TRUE,INDEX(EO143:EO349="",0),0))))</f>
        <v>#REF!</v>
      </c>
      <c r="EQ143" t="e">
        <f t="shared" si="96"/>
        <v>#REF!</v>
      </c>
      <c r="ER143" t="str">
        <f t="array" ref="ER143">IFERROR(INDEX($EQ$2:$EQ$208,SMALL(IF(1-($EQ$2:$EQ$208=""),IF(1-(#REF!:#REF!&lt;&gt;""),ROW($EQ$2:$EQ$208)-ROW($EQ$2)+1)), ROWS(#REF!:#REF!))),"")</f>
        <v/>
      </c>
      <c r="ES143" t="e">
        <f>IF(#REF!="","",SUM(#REF!))</f>
        <v>#REF!</v>
      </c>
      <c r="ET143" t="e">
        <f t="array" ref="ET143">IF(#REF!="","",SUM(ES143:INDEX(ES143:ES349,MATCH(TRUE,INDEX(ES143:ES349="",0),0))))</f>
        <v>#REF!</v>
      </c>
      <c r="EU143" t="e">
        <f t="shared" si="97"/>
        <v>#REF!</v>
      </c>
      <c r="EV143" t="str">
        <f t="array" ref="EV143">IFERROR(INDEX($EU$2:$EU$208,SMALL(IF(1-($EU$2:$EU$208=""),IF(1-(#REF!:#REF!&lt;&gt;""),ROW($EU$2:$EU$208)-ROW($EU$2)+1)), ROWS(#REF!:#REF!))),"")</f>
        <v/>
      </c>
      <c r="EW143" t="e">
        <f>IF(#REF!="","",SUM(#REF!))</f>
        <v>#REF!</v>
      </c>
      <c r="EX143" t="e">
        <f t="array" ref="EX143">IF(#REF!="","",SUM(EW143:INDEX(EW143:EW349,MATCH(TRUE,INDEX(EW143:EW349="",0),0))))</f>
        <v>#REF!</v>
      </c>
      <c r="EY143" t="e">
        <f t="shared" si="98"/>
        <v>#REF!</v>
      </c>
      <c r="EZ143" t="str">
        <f t="array" ref="EZ143">IFERROR(INDEX($EY$2:$EY$208,SMALL(IF(1-($EY$2:$EY$208=""),IF(1-(#REF!:#REF!&lt;&gt;""),ROW($EY$2:$EY$208)-ROW($EY$2)+1)), ROWS(#REF!:#REF!))),"")</f>
        <v/>
      </c>
      <c r="FA143" t="e">
        <f>IF(#REF!="","",SUM(#REF!))</f>
        <v>#REF!</v>
      </c>
      <c r="FB143" t="e">
        <f t="array" ref="FB143">IF(#REF!="","",SUM(FA143:INDEX(FA143:FA349,MATCH(TRUE,INDEX(FA143:FA349="",0),0))))</f>
        <v>#REF!</v>
      </c>
      <c r="FC143" t="e">
        <f t="shared" si="99"/>
        <v>#REF!</v>
      </c>
      <c r="FD143" t="str">
        <f t="array" ref="FD143">IFERROR(INDEX($FC$2:$FC$208,SMALL(IF(1-($FC$2:$FC$208=""),IF(1-(#REF!:#REF!&lt;&gt;""),ROW($FC$2:$FC$208)-ROW($FC$2)+1)), ROWS(#REF!:#REF!))),"")</f>
        <v/>
      </c>
    </row>
    <row r="144" spans="1:160" x14ac:dyDescent="0.25">
      <c r="A144" t="e">
        <f>IF(#REF!="","",SUM(#REF!))</f>
        <v>#REF!</v>
      </c>
      <c r="B144" t="e">
        <f t="array" ref="B144">IF(#REF!="","",SUM($A144:INDEX(A144:$A$208,MATCH(TRUE,INDEX($A144:$A$208="",0),0))))</f>
        <v>#REF!</v>
      </c>
      <c r="C144" t="e">
        <f t="shared" si="100"/>
        <v>#REF!</v>
      </c>
      <c r="E144" t="e">
        <f>IF(#REF!="","",SUM(#REF!))</f>
        <v>#REF!</v>
      </c>
      <c r="F144" t="e">
        <f t="array" ref="F144">IF(#REF!="","",SUM($E144:INDEX(E144:$E$208,MATCH(TRUE,INDEX($E144:$E$208="",0),0))))</f>
        <v>#REF!</v>
      </c>
      <c r="G144" t="e">
        <f t="shared" si="101"/>
        <v>#REF!</v>
      </c>
      <c r="I144" t="e">
        <f>IF(#REF!="","",SUM(#REF!))</f>
        <v>#REF!</v>
      </c>
      <c r="J144" t="e">
        <f t="array" ref="J144">IF(#REF!="","",SUM(I144:INDEX(I144:I350,MATCH(TRUE,INDEX(I144:I350="",0),0))))</f>
        <v>#REF!</v>
      </c>
      <c r="K144" t="e">
        <f t="shared" si="102"/>
        <v>#REF!</v>
      </c>
      <c r="M144" t="e">
        <f>IF(#REF!="","",SUM(#REF!))</f>
        <v>#REF!</v>
      </c>
      <c r="N144" t="e">
        <f t="array" ref="N144">IF(#REF!="","",SUM(M144:INDEX(M144:M350,MATCH(TRUE,INDEX(M144:M350="",0),0))))</f>
        <v>#REF!</v>
      </c>
      <c r="O144" t="e">
        <f t="shared" si="103"/>
        <v>#REF!</v>
      </c>
      <c r="Q144" t="e">
        <f>IF(#REF!="","",SUM(#REF!))</f>
        <v>#REF!</v>
      </c>
      <c r="R144" t="e">
        <f t="array" ref="R144">IF(#REF!="","",SUM(Q144:INDEX(Q144:Q350,MATCH(TRUE,INDEX(Q144:Q350="",0),0))))</f>
        <v>#REF!</v>
      </c>
      <c r="S144" t="e">
        <f t="shared" si="104"/>
        <v>#REF!</v>
      </c>
      <c r="U144" t="e">
        <f>IF(#REF!="","",SUM(#REF!))</f>
        <v>#REF!</v>
      </c>
      <c r="V144" t="e">
        <f t="array" ref="V144">IF(#REF!="","",SUM(U144:INDEX(U144:U350,MATCH(TRUE,INDEX(U144:U350="",0),0))))</f>
        <v>#REF!</v>
      </c>
      <c r="W144" t="e">
        <f t="shared" si="105"/>
        <v>#REF!</v>
      </c>
      <c r="Y144" t="e">
        <f>IF(#REF!="","",SUM(#REF!))</f>
        <v>#REF!</v>
      </c>
      <c r="Z144" t="e">
        <f t="array" ref="Z144">IF(#REF!="","",SUM(Y144:INDEX(Y144:Y350,MATCH(TRUE,INDEX(Y144:Y350="",0),0))))</f>
        <v>#REF!</v>
      </c>
      <c r="AA144" t="e">
        <f t="shared" si="106"/>
        <v>#REF!</v>
      </c>
      <c r="AC144" t="e">
        <f>IF(#REF!="","",SUM(#REF!))</f>
        <v>#REF!</v>
      </c>
      <c r="AD144" t="e">
        <f t="array" ref="AD144">IF(#REF!="","",SUM(AC144:INDEX(AC144:AC350,MATCH(TRUE,INDEX(AC144:AC350="",0),0))))</f>
        <v>#REF!</v>
      </c>
      <c r="AE144" t="e">
        <f t="shared" si="107"/>
        <v>#REF!</v>
      </c>
      <c r="AG144" t="e">
        <f>IF(#REF!="","",SUM(#REF!))</f>
        <v>#REF!</v>
      </c>
      <c r="AH144" t="e">
        <f t="array" ref="AH144">IF(#REF!="","",SUM(AG144:INDEX(AG144:AG350,MATCH(TRUE,INDEX(AG144:AG350="",0),0))))</f>
        <v>#REF!</v>
      </c>
      <c r="AI144" t="e">
        <f t="shared" si="108"/>
        <v>#REF!</v>
      </c>
      <c r="AK144" t="e">
        <f>IF(#REF!="","",SUM(#REF!))</f>
        <v>#REF!</v>
      </c>
      <c r="AL144" t="e">
        <f t="array" ref="AL144">IF(#REF!="","",SUM(AK144:INDEX(AK144:AK350,MATCH(TRUE,INDEX(AK144:AK350="",0),0))))</f>
        <v>#REF!</v>
      </c>
      <c r="AM144" t="e">
        <f t="shared" si="109"/>
        <v>#REF!</v>
      </c>
      <c r="AO144" t="e">
        <f>IF(#REF!="","",SUM(#REF!))</f>
        <v>#REF!</v>
      </c>
      <c r="AP144" t="e">
        <f t="array" ref="AP144">IF(#REF!="","",SUM(AO144:INDEX(AO144:AO350,MATCH(TRUE,INDEX(AO144:AO350="",0),0))))</f>
        <v>#REF!</v>
      </c>
      <c r="AQ144" t="e">
        <f t="shared" si="110"/>
        <v>#REF!</v>
      </c>
      <c r="AS144" t="e">
        <f>IF(#REF!="","",SUM(#REF!))</f>
        <v>#REF!</v>
      </c>
      <c r="AT144" t="e">
        <f t="array" ref="AT144">IF(#REF!="","",SUM(AS144:INDEX(AS144:AS350,MATCH(TRUE,INDEX(AS144:AS350="",0),0))))</f>
        <v>#REF!</v>
      </c>
      <c r="AU144" t="e">
        <f t="shared" si="111"/>
        <v>#REF!</v>
      </c>
      <c r="AW144" t="e">
        <f>IF(#REF!="","",SUM(#REF!))</f>
        <v>#REF!</v>
      </c>
      <c r="AX144" t="e">
        <f t="array" ref="AX144">IF(#REF!="","",SUM(AW144:INDEX(AW144:AW350,MATCH(TRUE,INDEX(AW144:AW350="",0),0))))</f>
        <v>#REF!</v>
      </c>
      <c r="AY144" t="e">
        <f t="shared" si="112"/>
        <v>#REF!</v>
      </c>
      <c r="BA144" t="e">
        <f>IF(#REF!="","",SUM(#REF!))</f>
        <v>#REF!</v>
      </c>
      <c r="BB144" t="e">
        <f t="array" ref="BB144">IF(#REF!="","",SUM(BA144:INDEX(BA144:BA350,MATCH(TRUE,INDEX(BA144:BA350="",0),0))))</f>
        <v>#REF!</v>
      </c>
      <c r="BC144" t="e">
        <f t="shared" si="113"/>
        <v>#REF!</v>
      </c>
      <c r="BE144" t="e">
        <f>IF(#REF!="","",SUM(#REF!))</f>
        <v>#REF!</v>
      </c>
      <c r="BF144" t="e">
        <f t="array" ref="BF144">IF(#REF!="","",SUM(BE144:INDEX(BE144:BE350,MATCH(TRUE,INDEX(BE144:BE350="",0),0))))</f>
        <v>#REF!</v>
      </c>
      <c r="BG144" t="e">
        <f t="shared" si="114"/>
        <v>#REF!</v>
      </c>
      <c r="BI144" t="e">
        <f>IF(#REF!="","",SUM(#REF!))</f>
        <v>#REF!</v>
      </c>
      <c r="BJ144" t="e">
        <f t="array" ref="BJ144">IF(#REF!="","",SUM(BI144:INDEX(BI144:BI350,MATCH(TRUE,INDEX(BI144:BI350="",0),0))))</f>
        <v>#REF!</v>
      </c>
      <c r="BK144" t="e">
        <f t="shared" si="115"/>
        <v>#REF!</v>
      </c>
      <c r="BM144" t="e">
        <f>IF(#REF!="","",SUM(#REF!))</f>
        <v>#REF!</v>
      </c>
      <c r="BN144" t="e">
        <f t="array" ref="BN144">IF(#REF!="","",SUM(BM144:INDEX(BM144:BM350,MATCH(TRUE,INDEX(BM144:BM350="",0),0))))</f>
        <v>#REF!</v>
      </c>
      <c r="BO144" t="e">
        <f t="shared" si="116"/>
        <v>#REF!</v>
      </c>
      <c r="BQ144" t="e">
        <f>IF(#REF!="","",SUM(#REF!))</f>
        <v>#REF!</v>
      </c>
      <c r="BR144" t="e">
        <f t="array" ref="BR144">IF(#REF!="","",SUM(BQ144:INDEX(BQ144:BQ350,MATCH(TRUE,INDEX(BQ144:BQ350="",0),0))))</f>
        <v>#REF!</v>
      </c>
      <c r="BS144" t="e">
        <f t="shared" si="117"/>
        <v>#REF!</v>
      </c>
      <c r="BU144" t="e">
        <f>IF(#REF!="","",SUM(#REF!))</f>
        <v>#REF!</v>
      </c>
      <c r="BV144" t="e">
        <f t="array" ref="BV144">IF(#REF!="","",SUM(BU144:INDEX(BU144:BU350,MATCH(TRUE,INDEX(BU144:BU350="",0),0))))</f>
        <v>#REF!</v>
      </c>
      <c r="BW144" t="e">
        <f t="shared" si="118"/>
        <v>#REF!</v>
      </c>
      <c r="BY144" t="e">
        <f>IF(#REF!="","",SUM(#REF!))</f>
        <v>#REF!</v>
      </c>
      <c r="BZ144" t="e">
        <f t="array" ref="BZ144">IF(#REF!="","",SUM(BY144:INDEX(BY144:BY350,MATCH(TRUE,INDEX(BY144:BY350="",0),0))))</f>
        <v>#REF!</v>
      </c>
      <c r="CA144" t="e">
        <f t="shared" si="119"/>
        <v>#REF!</v>
      </c>
      <c r="CC144" t="e">
        <f>IF(#REF!="","",SUM(#REF!))</f>
        <v>#REF!</v>
      </c>
      <c r="CD144" t="e">
        <f t="array" ref="CD144">IF(#REF!="","",SUM(CC144:INDEX(CC144:CC350,MATCH(TRUE,INDEX(CC144:CC350="",0),0))))</f>
        <v>#REF!</v>
      </c>
      <c r="CE144" t="e">
        <f t="shared" si="80"/>
        <v>#REF!</v>
      </c>
      <c r="CF144" t="str">
        <f t="array" ref="CF144">IFERROR(INDEX($CE$2:$CE$208,SMALL(IF(1-($CE$2:$CE$208=""),IF(1-(#REF!:#REF!&lt;&gt;""),ROW($CE$2:$CE$208)-ROW($CE$2)+1)), ROWS(#REF!:#REF!))),"")</f>
        <v/>
      </c>
      <c r="CG144" t="e">
        <f>IF(#REF!="","",SUM(#REF!))</f>
        <v>#REF!</v>
      </c>
      <c r="CH144" t="e">
        <f t="array" ref="CH144">IF(#REF!="","",SUM(CG144:INDEX(CG144:CG350,MATCH(TRUE,INDEX(CG144:CG350="",0),0))))</f>
        <v>#REF!</v>
      </c>
      <c r="CI144" t="e">
        <f t="shared" si="81"/>
        <v>#REF!</v>
      </c>
      <c r="CJ144" t="str">
        <f t="array" ref="CJ144">IFERROR(INDEX($CI$2:$CI$208,SMALL(IF(1-($CI$2:$CI$208=""),IF(1-(#REF!:#REF!&lt;&gt;""),ROW($CI$2:$CI$208)-ROW($CI$2)+1)), ROWS(#REF!:#REF!))),"")</f>
        <v/>
      </c>
      <c r="CK144" t="e">
        <f>IF(#REF!="","",SUM(#REF!))</f>
        <v>#REF!</v>
      </c>
      <c r="CL144" t="e">
        <f t="array" ref="CL144">IF(#REF!="","",SUM(CK144:INDEX(CK144:CK350,MATCH(TRUE,INDEX(CK144:CK350="",0),0))))</f>
        <v>#REF!</v>
      </c>
      <c r="CM144" t="e">
        <f t="shared" si="82"/>
        <v>#REF!</v>
      </c>
      <c r="CN144" t="str">
        <f t="array" ref="CN144">IFERROR(INDEX($CM$2:$CM$208,SMALL(IF(1-($CM$2:$CM$208=""),IF(1-(#REF!:#REF!&lt;&gt;""),ROW($CM$2:$CM$208)-ROW($CM$2)+1)), ROWS(#REF!:#REF!))),"")</f>
        <v/>
      </c>
      <c r="CO144" t="e">
        <f>IF(#REF!="","",SUM(#REF!))</f>
        <v>#REF!</v>
      </c>
      <c r="CP144" t="e">
        <f t="array" ref="CP144">IF(#REF!="","",SUM(CO144:INDEX(CO144:CO350,MATCH(TRUE,INDEX(CO144:CO350="",0),0))))</f>
        <v>#REF!</v>
      </c>
      <c r="CQ144" t="e">
        <f t="shared" si="83"/>
        <v>#REF!</v>
      </c>
      <c r="CR144" t="str">
        <f t="array" ref="CR144">IFERROR(INDEX($CQ$2:$CQ$208,SMALL(IF(1-($CQ$2:$CQ$208=""),IF(1-(#REF!:#REF!&lt;&gt;""),ROW($CQ$2:$CQ$208)-ROW($CQ$2)+1)), ROWS(#REF!:#REF!))),"")</f>
        <v/>
      </c>
      <c r="CS144" t="e">
        <f>IF(#REF!="","",SUM(#REF!))</f>
        <v>#REF!</v>
      </c>
      <c r="CT144" t="e">
        <f t="array" ref="CT144">IF(#REF!="","",SUM(CS144:INDEX(CS144:CS350,MATCH(TRUE,INDEX(CS144:CS350="",0),0))))</f>
        <v>#REF!</v>
      </c>
      <c r="CU144" t="e">
        <f t="shared" si="84"/>
        <v>#REF!</v>
      </c>
      <c r="CV144" t="str">
        <f t="array" ref="CV144">IFERROR(INDEX($CU$2:$CU$208,SMALL(IF(1-($CU$2:$CU$208=""),IF(1-(#REF!:#REF!&lt;&gt;""),ROW($CU$2:$CU$208)-ROW($CU$2)+1)), ROWS(#REF!:#REF!))),"")</f>
        <v/>
      </c>
      <c r="CW144" t="e">
        <f>IF(#REF!="","",SUM(#REF!))</f>
        <v>#REF!</v>
      </c>
      <c r="CX144" t="e">
        <f t="array" ref="CX144">IF(#REF!="","",SUM(CW144:INDEX(CW144:CW350,MATCH(TRUE,INDEX(CW144:CW350="",0),0))))</f>
        <v>#REF!</v>
      </c>
      <c r="CY144" t="e">
        <f t="shared" si="85"/>
        <v>#REF!</v>
      </c>
      <c r="CZ144" t="str">
        <f t="array" ref="CZ144">IFERROR(INDEX($CY$2:$CY$208,SMALL(IF(1-($CY$2:$CY$208=""),IF(1-(#REF!:#REF!&lt;&gt;""),ROW($CY$2:$CY$208)-ROW($CY$2)+1)), ROWS(#REF!:#REF!))),"")</f>
        <v/>
      </c>
      <c r="DA144" t="e">
        <f>IF(#REF!="","",SUM(#REF!))</f>
        <v>#REF!</v>
      </c>
      <c r="DB144" t="e">
        <f t="array" ref="DB144">IF(#REF!="","",SUM(DA144:INDEX(DA144:DA350,MATCH(TRUE,INDEX(DA144:DA350="",0),0))))</f>
        <v>#REF!</v>
      </c>
      <c r="DC144" t="e">
        <f t="shared" si="86"/>
        <v>#REF!</v>
      </c>
      <c r="DD144" t="str">
        <f t="array" ref="DD144">IFERROR(INDEX($DC$2:$DC$208,SMALL(IF(1-($DC$2:$DC$208=""),IF(1-(#REF!:#REF!&lt;&gt;""),ROW($DC$2:$DC$208)-ROW($DC$2)+1)), ROWS(#REF!:#REF!))),"")</f>
        <v/>
      </c>
      <c r="DE144" t="e">
        <f>IF(#REF!="","",SUM(#REF!))</f>
        <v>#REF!</v>
      </c>
      <c r="DF144" t="e">
        <f t="array" ref="DF144">IF(#REF!="","",SUM(DE144:INDEX(DE144:DE350,MATCH(TRUE,INDEX(DE144:DE350="",0),0))))</f>
        <v>#REF!</v>
      </c>
      <c r="DG144" t="e">
        <f t="shared" si="87"/>
        <v>#REF!</v>
      </c>
      <c r="DH144" t="str">
        <f t="array" ref="DH144">IFERROR(INDEX($DG$2:$DG$208,SMALL(IF(1-($DG$2:$DG$208=""),IF(1-(#REF!:#REF!&lt;&gt;""),ROW($DG$2:$DG$208)-ROW($DG$2)+1)), ROWS(#REF!:#REF!))),"")</f>
        <v/>
      </c>
      <c r="DI144" t="e">
        <f>IF(#REF!="","",SUM(#REF!))</f>
        <v>#REF!</v>
      </c>
      <c r="DJ144" t="e">
        <f t="array" ref="DJ144">IF(#REF!="","",SUM(DI144:INDEX(DI144:DI350,MATCH(TRUE,INDEX(DI144:DI350="",0),0))))</f>
        <v>#REF!</v>
      </c>
      <c r="DK144" t="e">
        <f t="shared" si="88"/>
        <v>#REF!</v>
      </c>
      <c r="DL144" t="str">
        <f t="array" ref="DL144">IFERROR(INDEX($DK$2:$DK$208,SMALL(IF(1-($DK$2:$DK$208=""),IF(1-(#REF!:#REF!&lt;&gt;""),ROW($DK$2:$DK$208)-ROW($DK$2)+1)), ROWS(#REF!:#REF!))),"")</f>
        <v/>
      </c>
      <c r="DM144" t="e">
        <f>IF(#REF!="","",SUM(#REF!))</f>
        <v>#REF!</v>
      </c>
      <c r="DN144" t="e">
        <f t="array" ref="DN144">IF(#REF!="","",SUM(DM144:INDEX(DM144:DM350,MATCH(TRUE,INDEX(DM144:DM350="",0),0))))</f>
        <v>#REF!</v>
      </c>
      <c r="DO144" t="e">
        <f t="shared" si="89"/>
        <v>#REF!</v>
      </c>
      <c r="DP144" t="str">
        <f t="array" ref="DP144">IFERROR(INDEX($DO$2:$DO$208,SMALL(IF(1-($DO$2:$DO$208=""),IF(1-(#REF!:#REF!&lt;&gt;""),ROW($DO$2:$DO$208)-ROW($DO$2)+1)), ROWS(#REF!:#REF!))),"")</f>
        <v/>
      </c>
      <c r="DQ144" t="e">
        <f>IF(#REF!="","",SUM(#REF!))</f>
        <v>#REF!</v>
      </c>
      <c r="DR144" t="e">
        <f t="array" ref="DR144">IF(#REF!="","",SUM(DQ144:INDEX(DQ144:DQ350,MATCH(TRUE,INDEX(DQ144:DQ350="",0),0))))</f>
        <v>#REF!</v>
      </c>
      <c r="DS144" t="e">
        <f t="shared" si="90"/>
        <v>#REF!</v>
      </c>
      <c r="DT144" t="str">
        <f t="array" ref="DT144">IFERROR(INDEX($DS$2:$DS$208,SMALL(IF(1-($DS$2:$DS$208=""),IF(1-(#REF!:#REF!&lt;&gt;""),ROW($DS$2:$DS$208)-ROW($DS$2)+1)), ROWS(#REF!:#REF!))),"")</f>
        <v/>
      </c>
      <c r="DU144" t="e">
        <f>IF(#REF!="","",SUM(#REF!))</f>
        <v>#REF!</v>
      </c>
      <c r="DV144" t="e">
        <f t="array" ref="DV144">IF(#REF!="","",SUM(DU144:INDEX(DU144:DU350,MATCH(TRUE,INDEX(DU144:DU350="",0),0))))</f>
        <v>#REF!</v>
      </c>
      <c r="DW144" t="e">
        <f t="shared" si="91"/>
        <v>#REF!</v>
      </c>
      <c r="DX144" t="str">
        <f t="array" ref="DX144">IFERROR(INDEX($DW$2:$DW$208,SMALL(IF(1-($DW$2:$DW$208=""),IF(1-(#REF!:#REF!&lt;&gt;""),ROW($DW$2:$DW$208)-ROW($DW$2)+1)), ROWS(#REF!:#REF!))),"")</f>
        <v/>
      </c>
      <c r="DY144" t="e">
        <f>IF(#REF!="","",SUM(#REF!))</f>
        <v>#REF!</v>
      </c>
      <c r="DZ144" t="e">
        <f t="array" ref="DZ144">IF(#REF!="","",SUM(DY144:INDEX(DY144:DY350,MATCH(TRUE,INDEX(DY144:DY350="",0),0))))</f>
        <v>#REF!</v>
      </c>
      <c r="EA144" t="e">
        <f t="shared" si="92"/>
        <v>#REF!</v>
      </c>
      <c r="EB144" t="str">
        <f t="array" ref="EB144">IFERROR(INDEX($EA$2:$EA$208,SMALL(IF(1-($EA$2:$EA$208=""),IF(1-(#REF!:#REF!&lt;&gt;""),ROW($EA$2:$EA$208)-ROW($EA$2)+1)), ROWS(#REF!:#REF!))),"")</f>
        <v/>
      </c>
      <c r="EC144" t="e">
        <f>IF(#REF!="","",SUM(#REF!))</f>
        <v>#REF!</v>
      </c>
      <c r="ED144" t="e">
        <f t="array" ref="ED144">IF(#REF!="","",SUM(EC144:INDEX(EC144:EC350,MATCH(TRUE,INDEX(EC144:EC350="",0),0))))</f>
        <v>#REF!</v>
      </c>
      <c r="EE144" t="e">
        <f t="shared" si="93"/>
        <v>#REF!</v>
      </c>
      <c r="EF144" t="str">
        <f t="array" ref="EF144">IFERROR(INDEX($EE$2:$EE$208,SMALL(IF(1-($EE$2:$EE$208=""),IF(1-(#REF!:#REF!&lt;&gt;""),ROW($EE$2:$EE$208)-ROW($EE$2)+1)), ROWS(#REF!:#REF!))),"")</f>
        <v/>
      </c>
      <c r="EG144" t="e">
        <f>IF(#REF!="","",SUM(#REF!))</f>
        <v>#REF!</v>
      </c>
      <c r="EH144" t="e">
        <f t="array" ref="EH144">IF(#REF!="","",SUM(EG144:INDEX(EG144:EG350,MATCH(TRUE,INDEX(EG144:EG350="",0),0))))</f>
        <v>#REF!</v>
      </c>
      <c r="EI144" t="e">
        <f t="shared" si="94"/>
        <v>#REF!</v>
      </c>
      <c r="EJ144" t="str">
        <f t="array" ref="EJ144">IFERROR(INDEX($EI$2:$EI$208,SMALL(IF(1-($EI$2:$EI$208=""),IF(1-(#REF!:#REF!&lt;&gt;""),ROW($EI$2:$EI$208)-ROW($EI$2)+1)), ROWS(#REF!:#REF!))),"")</f>
        <v/>
      </c>
      <c r="EK144" t="e">
        <f>IF(#REF!="","",SUM(#REF!))</f>
        <v>#REF!</v>
      </c>
      <c r="EL144" t="e">
        <f t="array" ref="EL144">IF(#REF!="","",SUM(EK144:INDEX(EK144:EK350,MATCH(TRUE,INDEX(EK144:EK350="",0),0))))</f>
        <v>#REF!</v>
      </c>
      <c r="EM144" t="e">
        <f t="shared" si="95"/>
        <v>#REF!</v>
      </c>
      <c r="EN144" t="str">
        <f t="array" ref="EN144">IFERROR(INDEX($EM$2:$EM$208,SMALL(IF(1-($EM$2:$EM$208=""),IF(1-(#REF!:#REF!&lt;&gt;""),ROW($EM$2:$EM$208)-ROW($EM$2)+1)), ROWS(#REF!:#REF!))),"")</f>
        <v/>
      </c>
      <c r="EO144" t="e">
        <f>IF(#REF!="","",SUM(#REF!))</f>
        <v>#REF!</v>
      </c>
      <c r="EP144" t="e">
        <f t="array" ref="EP144">IF(#REF!="","",SUM(EO144:INDEX(EO144:EO350,MATCH(TRUE,INDEX(EO144:EO350="",0),0))))</f>
        <v>#REF!</v>
      </c>
      <c r="EQ144" t="e">
        <f t="shared" si="96"/>
        <v>#REF!</v>
      </c>
      <c r="ER144" t="str">
        <f t="array" ref="ER144">IFERROR(INDEX($EQ$2:$EQ$208,SMALL(IF(1-($EQ$2:$EQ$208=""),IF(1-(#REF!:#REF!&lt;&gt;""),ROW($EQ$2:$EQ$208)-ROW($EQ$2)+1)), ROWS(#REF!:#REF!))),"")</f>
        <v/>
      </c>
      <c r="ES144" t="e">
        <f>IF(#REF!="","",SUM(#REF!))</f>
        <v>#REF!</v>
      </c>
      <c r="ET144" t="e">
        <f t="array" ref="ET144">IF(#REF!="","",SUM(ES144:INDEX(ES144:ES350,MATCH(TRUE,INDEX(ES144:ES350="",0),0))))</f>
        <v>#REF!</v>
      </c>
      <c r="EU144" t="e">
        <f t="shared" si="97"/>
        <v>#REF!</v>
      </c>
      <c r="EV144" t="str">
        <f t="array" ref="EV144">IFERROR(INDEX($EU$2:$EU$208,SMALL(IF(1-($EU$2:$EU$208=""),IF(1-(#REF!:#REF!&lt;&gt;""),ROW($EU$2:$EU$208)-ROW($EU$2)+1)), ROWS(#REF!:#REF!))),"")</f>
        <v/>
      </c>
      <c r="EW144" t="e">
        <f>IF(#REF!="","",SUM(#REF!))</f>
        <v>#REF!</v>
      </c>
      <c r="EX144" t="e">
        <f t="array" ref="EX144">IF(#REF!="","",SUM(EW144:INDEX(EW144:EW350,MATCH(TRUE,INDEX(EW144:EW350="",0),0))))</f>
        <v>#REF!</v>
      </c>
      <c r="EY144" t="e">
        <f t="shared" si="98"/>
        <v>#REF!</v>
      </c>
      <c r="EZ144" t="str">
        <f t="array" ref="EZ144">IFERROR(INDEX($EY$2:$EY$208,SMALL(IF(1-($EY$2:$EY$208=""),IF(1-(#REF!:#REF!&lt;&gt;""),ROW($EY$2:$EY$208)-ROW($EY$2)+1)), ROWS(#REF!:#REF!))),"")</f>
        <v/>
      </c>
      <c r="FA144" t="e">
        <f>IF(#REF!="","",SUM(#REF!))</f>
        <v>#REF!</v>
      </c>
      <c r="FB144" t="e">
        <f t="array" ref="FB144">IF(#REF!="","",SUM(FA144:INDEX(FA144:FA350,MATCH(TRUE,INDEX(FA144:FA350="",0),0))))</f>
        <v>#REF!</v>
      </c>
      <c r="FC144" t="e">
        <f t="shared" si="99"/>
        <v>#REF!</v>
      </c>
      <c r="FD144" t="str">
        <f t="array" ref="FD144">IFERROR(INDEX($FC$2:$FC$208,SMALL(IF(1-($FC$2:$FC$208=""),IF(1-(#REF!:#REF!&lt;&gt;""),ROW($FC$2:$FC$208)-ROW($FC$2)+1)), ROWS(#REF!:#REF!))),"")</f>
        <v/>
      </c>
    </row>
    <row r="145" spans="1:160" x14ac:dyDescent="0.25">
      <c r="A145" t="e">
        <f>IF(#REF!="","",SUM(#REF!))</f>
        <v>#REF!</v>
      </c>
      <c r="B145" t="e">
        <f t="array" ref="B145">IF(#REF!="","",SUM($A145:INDEX(A145:$A$208,MATCH(TRUE,INDEX($A145:$A$208="",0),0))))</f>
        <v>#REF!</v>
      </c>
      <c r="C145" t="e">
        <f t="shared" si="100"/>
        <v>#REF!</v>
      </c>
      <c r="E145" t="e">
        <f>IF(#REF!="","",SUM(#REF!))</f>
        <v>#REF!</v>
      </c>
      <c r="F145" t="e">
        <f t="array" ref="F145">IF(#REF!="","",SUM($E145:INDEX(E145:$E$208,MATCH(TRUE,INDEX($E145:$E$208="",0),0))))</f>
        <v>#REF!</v>
      </c>
      <c r="G145" t="e">
        <f t="shared" si="101"/>
        <v>#REF!</v>
      </c>
      <c r="I145" t="e">
        <f>IF(#REF!="","",SUM(#REF!))</f>
        <v>#REF!</v>
      </c>
      <c r="J145" t="e">
        <f t="array" ref="J145">IF(#REF!="","",SUM(I145:INDEX(I145:I351,MATCH(TRUE,INDEX(I145:I351="",0),0))))</f>
        <v>#REF!</v>
      </c>
      <c r="K145" t="e">
        <f t="shared" si="102"/>
        <v>#REF!</v>
      </c>
      <c r="M145" t="e">
        <f>IF(#REF!="","",SUM(#REF!))</f>
        <v>#REF!</v>
      </c>
      <c r="N145" t="e">
        <f t="array" ref="N145">IF(#REF!="","",SUM(M145:INDEX(M145:M351,MATCH(TRUE,INDEX(M145:M351="",0),0))))</f>
        <v>#REF!</v>
      </c>
      <c r="O145" t="e">
        <f t="shared" si="103"/>
        <v>#REF!</v>
      </c>
      <c r="Q145" t="e">
        <f>IF(#REF!="","",SUM(#REF!))</f>
        <v>#REF!</v>
      </c>
      <c r="R145" t="e">
        <f t="array" ref="R145">IF(#REF!="","",SUM(Q145:INDEX(Q145:Q351,MATCH(TRUE,INDEX(Q145:Q351="",0),0))))</f>
        <v>#REF!</v>
      </c>
      <c r="S145" t="e">
        <f t="shared" si="104"/>
        <v>#REF!</v>
      </c>
      <c r="U145" t="e">
        <f>IF(#REF!="","",SUM(#REF!))</f>
        <v>#REF!</v>
      </c>
      <c r="V145" t="e">
        <f t="array" ref="V145">IF(#REF!="","",SUM(U145:INDEX(U145:U351,MATCH(TRUE,INDEX(U145:U351="",0),0))))</f>
        <v>#REF!</v>
      </c>
      <c r="W145" t="e">
        <f t="shared" si="105"/>
        <v>#REF!</v>
      </c>
      <c r="Y145" t="e">
        <f>IF(#REF!="","",SUM(#REF!))</f>
        <v>#REF!</v>
      </c>
      <c r="Z145" t="e">
        <f t="array" ref="Z145">IF(#REF!="","",SUM(Y145:INDEX(Y145:Y351,MATCH(TRUE,INDEX(Y145:Y351="",0),0))))</f>
        <v>#REF!</v>
      </c>
      <c r="AA145" t="e">
        <f t="shared" si="106"/>
        <v>#REF!</v>
      </c>
      <c r="AC145" t="e">
        <f>IF(#REF!="","",SUM(#REF!))</f>
        <v>#REF!</v>
      </c>
      <c r="AD145" t="e">
        <f t="array" ref="AD145">IF(#REF!="","",SUM(AC145:INDEX(AC145:AC351,MATCH(TRUE,INDEX(AC145:AC351="",0),0))))</f>
        <v>#REF!</v>
      </c>
      <c r="AE145" t="e">
        <f t="shared" si="107"/>
        <v>#REF!</v>
      </c>
      <c r="AG145" t="e">
        <f>IF(#REF!="","",SUM(#REF!))</f>
        <v>#REF!</v>
      </c>
      <c r="AH145" t="e">
        <f t="array" ref="AH145">IF(#REF!="","",SUM(AG145:INDEX(AG145:AG351,MATCH(TRUE,INDEX(AG145:AG351="",0),0))))</f>
        <v>#REF!</v>
      </c>
      <c r="AI145" t="e">
        <f t="shared" si="108"/>
        <v>#REF!</v>
      </c>
      <c r="AK145" t="e">
        <f>IF(#REF!="","",SUM(#REF!))</f>
        <v>#REF!</v>
      </c>
      <c r="AL145" t="e">
        <f t="array" ref="AL145">IF(#REF!="","",SUM(AK145:INDEX(AK145:AK351,MATCH(TRUE,INDEX(AK145:AK351="",0),0))))</f>
        <v>#REF!</v>
      </c>
      <c r="AM145" t="e">
        <f t="shared" si="109"/>
        <v>#REF!</v>
      </c>
      <c r="AO145" t="e">
        <f>IF(#REF!="","",SUM(#REF!))</f>
        <v>#REF!</v>
      </c>
      <c r="AP145" t="e">
        <f t="array" ref="AP145">IF(#REF!="","",SUM(AO145:INDEX(AO145:AO351,MATCH(TRUE,INDEX(AO145:AO351="",0),0))))</f>
        <v>#REF!</v>
      </c>
      <c r="AQ145" t="e">
        <f t="shared" si="110"/>
        <v>#REF!</v>
      </c>
      <c r="AS145" t="e">
        <f>IF(#REF!="","",SUM(#REF!))</f>
        <v>#REF!</v>
      </c>
      <c r="AT145" t="e">
        <f t="array" ref="AT145">IF(#REF!="","",SUM(AS145:INDEX(AS145:AS351,MATCH(TRUE,INDEX(AS145:AS351="",0),0))))</f>
        <v>#REF!</v>
      </c>
      <c r="AU145" t="e">
        <f t="shared" si="111"/>
        <v>#REF!</v>
      </c>
      <c r="AW145" t="e">
        <f>IF(#REF!="","",SUM(#REF!))</f>
        <v>#REF!</v>
      </c>
      <c r="AX145" t="e">
        <f t="array" ref="AX145">IF(#REF!="","",SUM(AW145:INDEX(AW145:AW351,MATCH(TRUE,INDEX(AW145:AW351="",0),0))))</f>
        <v>#REF!</v>
      </c>
      <c r="AY145" t="e">
        <f t="shared" si="112"/>
        <v>#REF!</v>
      </c>
      <c r="BA145" t="e">
        <f>IF(#REF!="","",SUM(#REF!))</f>
        <v>#REF!</v>
      </c>
      <c r="BB145" t="e">
        <f t="array" ref="BB145">IF(#REF!="","",SUM(BA145:INDEX(BA145:BA351,MATCH(TRUE,INDEX(BA145:BA351="",0),0))))</f>
        <v>#REF!</v>
      </c>
      <c r="BC145" t="e">
        <f t="shared" si="113"/>
        <v>#REF!</v>
      </c>
      <c r="BE145" t="e">
        <f>IF(#REF!="","",SUM(#REF!))</f>
        <v>#REF!</v>
      </c>
      <c r="BF145" t="e">
        <f t="array" ref="BF145">IF(#REF!="","",SUM(BE145:INDEX(BE145:BE351,MATCH(TRUE,INDEX(BE145:BE351="",0),0))))</f>
        <v>#REF!</v>
      </c>
      <c r="BG145" t="e">
        <f t="shared" si="114"/>
        <v>#REF!</v>
      </c>
      <c r="BI145" t="e">
        <f>IF(#REF!="","",SUM(#REF!))</f>
        <v>#REF!</v>
      </c>
      <c r="BJ145" t="e">
        <f t="array" ref="BJ145">IF(#REF!="","",SUM(BI145:INDEX(BI145:BI351,MATCH(TRUE,INDEX(BI145:BI351="",0),0))))</f>
        <v>#REF!</v>
      </c>
      <c r="BK145" t="e">
        <f t="shared" si="115"/>
        <v>#REF!</v>
      </c>
      <c r="BM145" t="e">
        <f>IF(#REF!="","",SUM(#REF!))</f>
        <v>#REF!</v>
      </c>
      <c r="BN145" t="e">
        <f t="array" ref="BN145">IF(#REF!="","",SUM(BM145:INDEX(BM145:BM351,MATCH(TRUE,INDEX(BM145:BM351="",0),0))))</f>
        <v>#REF!</v>
      </c>
      <c r="BO145" t="e">
        <f t="shared" si="116"/>
        <v>#REF!</v>
      </c>
      <c r="BQ145" t="e">
        <f>IF(#REF!="","",SUM(#REF!))</f>
        <v>#REF!</v>
      </c>
      <c r="BR145" t="e">
        <f t="array" ref="BR145">IF(#REF!="","",SUM(BQ145:INDEX(BQ145:BQ351,MATCH(TRUE,INDEX(BQ145:BQ351="",0),0))))</f>
        <v>#REF!</v>
      </c>
      <c r="BS145" t="e">
        <f t="shared" si="117"/>
        <v>#REF!</v>
      </c>
      <c r="BU145" t="e">
        <f>IF(#REF!="","",SUM(#REF!))</f>
        <v>#REF!</v>
      </c>
      <c r="BV145" t="e">
        <f t="array" ref="BV145">IF(#REF!="","",SUM(BU145:INDEX(BU145:BU351,MATCH(TRUE,INDEX(BU145:BU351="",0),0))))</f>
        <v>#REF!</v>
      </c>
      <c r="BW145" t="e">
        <f t="shared" si="118"/>
        <v>#REF!</v>
      </c>
      <c r="BY145" t="e">
        <f>IF(#REF!="","",SUM(#REF!))</f>
        <v>#REF!</v>
      </c>
      <c r="BZ145" t="e">
        <f t="array" ref="BZ145">IF(#REF!="","",SUM(BY145:INDEX(BY145:BY351,MATCH(TRUE,INDEX(BY145:BY351="",0),0))))</f>
        <v>#REF!</v>
      </c>
      <c r="CA145" t="e">
        <f t="shared" si="119"/>
        <v>#REF!</v>
      </c>
      <c r="CC145" t="e">
        <f>IF(#REF!="","",SUM(#REF!))</f>
        <v>#REF!</v>
      </c>
      <c r="CD145" t="e">
        <f t="array" ref="CD145">IF(#REF!="","",SUM(CC145:INDEX(CC145:CC351,MATCH(TRUE,INDEX(CC145:CC351="",0),0))))</f>
        <v>#REF!</v>
      </c>
      <c r="CE145" t="e">
        <f t="shared" si="80"/>
        <v>#REF!</v>
      </c>
      <c r="CF145" t="str">
        <f t="array" ref="CF145">IFERROR(INDEX($CE$2:$CE$208,SMALL(IF(1-($CE$2:$CE$208=""),IF(1-(#REF!:#REF!&lt;&gt;""),ROW($CE$2:$CE$208)-ROW($CE$2)+1)), ROWS(#REF!:#REF!))),"")</f>
        <v/>
      </c>
      <c r="CG145" t="e">
        <f>IF(#REF!="","",SUM(#REF!))</f>
        <v>#REF!</v>
      </c>
      <c r="CH145" t="e">
        <f t="array" ref="CH145">IF(#REF!="","",SUM(CG145:INDEX(CG145:CG351,MATCH(TRUE,INDEX(CG145:CG351="",0),0))))</f>
        <v>#REF!</v>
      </c>
      <c r="CI145" t="e">
        <f t="shared" si="81"/>
        <v>#REF!</v>
      </c>
      <c r="CJ145" t="str">
        <f t="array" ref="CJ145">IFERROR(INDEX($CI$2:$CI$208,SMALL(IF(1-($CI$2:$CI$208=""),IF(1-(#REF!:#REF!&lt;&gt;""),ROW($CI$2:$CI$208)-ROW($CI$2)+1)), ROWS(#REF!:#REF!))),"")</f>
        <v/>
      </c>
      <c r="CK145" t="e">
        <f>IF(#REF!="","",SUM(#REF!))</f>
        <v>#REF!</v>
      </c>
      <c r="CL145" t="e">
        <f t="array" ref="CL145">IF(#REF!="","",SUM(CK145:INDEX(CK145:CK351,MATCH(TRUE,INDEX(CK145:CK351="",0),0))))</f>
        <v>#REF!</v>
      </c>
      <c r="CM145" t="e">
        <f t="shared" si="82"/>
        <v>#REF!</v>
      </c>
      <c r="CN145" t="str">
        <f t="array" ref="CN145">IFERROR(INDEX($CM$2:$CM$208,SMALL(IF(1-($CM$2:$CM$208=""),IF(1-(#REF!:#REF!&lt;&gt;""),ROW($CM$2:$CM$208)-ROW($CM$2)+1)), ROWS(#REF!:#REF!))),"")</f>
        <v/>
      </c>
      <c r="CO145" t="e">
        <f>IF(#REF!="","",SUM(#REF!))</f>
        <v>#REF!</v>
      </c>
      <c r="CP145" t="e">
        <f t="array" ref="CP145">IF(#REF!="","",SUM(CO145:INDEX(CO145:CO351,MATCH(TRUE,INDEX(CO145:CO351="",0),0))))</f>
        <v>#REF!</v>
      </c>
      <c r="CQ145" t="e">
        <f t="shared" si="83"/>
        <v>#REF!</v>
      </c>
      <c r="CR145" t="str">
        <f t="array" ref="CR145">IFERROR(INDEX($CQ$2:$CQ$208,SMALL(IF(1-($CQ$2:$CQ$208=""),IF(1-(#REF!:#REF!&lt;&gt;""),ROW($CQ$2:$CQ$208)-ROW($CQ$2)+1)), ROWS(#REF!:#REF!))),"")</f>
        <v/>
      </c>
      <c r="CS145" t="e">
        <f>IF(#REF!="","",SUM(#REF!))</f>
        <v>#REF!</v>
      </c>
      <c r="CT145" t="e">
        <f t="array" ref="CT145">IF(#REF!="","",SUM(CS145:INDEX(CS145:CS351,MATCH(TRUE,INDEX(CS145:CS351="",0),0))))</f>
        <v>#REF!</v>
      </c>
      <c r="CU145" t="e">
        <f t="shared" si="84"/>
        <v>#REF!</v>
      </c>
      <c r="CV145" t="str">
        <f t="array" ref="CV145">IFERROR(INDEX($CU$2:$CU$208,SMALL(IF(1-($CU$2:$CU$208=""),IF(1-(#REF!:#REF!&lt;&gt;""),ROW($CU$2:$CU$208)-ROW($CU$2)+1)), ROWS(#REF!:#REF!))),"")</f>
        <v/>
      </c>
      <c r="CW145" t="e">
        <f>IF(#REF!="","",SUM(#REF!))</f>
        <v>#REF!</v>
      </c>
      <c r="CX145" t="e">
        <f t="array" ref="CX145">IF(#REF!="","",SUM(CW145:INDEX(CW145:CW351,MATCH(TRUE,INDEX(CW145:CW351="",0),0))))</f>
        <v>#REF!</v>
      </c>
      <c r="CY145" t="e">
        <f t="shared" si="85"/>
        <v>#REF!</v>
      </c>
      <c r="CZ145" t="str">
        <f t="array" ref="CZ145">IFERROR(INDEX($CY$2:$CY$208,SMALL(IF(1-($CY$2:$CY$208=""),IF(1-(#REF!:#REF!&lt;&gt;""),ROW($CY$2:$CY$208)-ROW($CY$2)+1)), ROWS(#REF!:#REF!))),"")</f>
        <v/>
      </c>
      <c r="DA145" t="e">
        <f>IF(#REF!="","",SUM(#REF!))</f>
        <v>#REF!</v>
      </c>
      <c r="DB145" t="e">
        <f t="array" ref="DB145">IF(#REF!="","",SUM(DA145:INDEX(DA145:DA351,MATCH(TRUE,INDEX(DA145:DA351="",0),0))))</f>
        <v>#REF!</v>
      </c>
      <c r="DC145" t="e">
        <f t="shared" si="86"/>
        <v>#REF!</v>
      </c>
      <c r="DD145" t="str">
        <f t="array" ref="DD145">IFERROR(INDEX($DC$2:$DC$208,SMALL(IF(1-($DC$2:$DC$208=""),IF(1-(#REF!:#REF!&lt;&gt;""),ROW($DC$2:$DC$208)-ROW($DC$2)+1)), ROWS(#REF!:#REF!))),"")</f>
        <v/>
      </c>
      <c r="DE145" t="e">
        <f>IF(#REF!="","",SUM(#REF!))</f>
        <v>#REF!</v>
      </c>
      <c r="DF145" t="e">
        <f t="array" ref="DF145">IF(#REF!="","",SUM(DE145:INDEX(DE145:DE351,MATCH(TRUE,INDEX(DE145:DE351="",0),0))))</f>
        <v>#REF!</v>
      </c>
      <c r="DG145" t="e">
        <f t="shared" si="87"/>
        <v>#REF!</v>
      </c>
      <c r="DH145" t="str">
        <f t="array" ref="DH145">IFERROR(INDEX($DG$2:$DG$208,SMALL(IF(1-($DG$2:$DG$208=""),IF(1-(#REF!:#REF!&lt;&gt;""),ROW($DG$2:$DG$208)-ROW($DG$2)+1)), ROWS(#REF!:#REF!))),"")</f>
        <v/>
      </c>
      <c r="DI145" t="e">
        <f>IF(#REF!="","",SUM(#REF!))</f>
        <v>#REF!</v>
      </c>
      <c r="DJ145" t="e">
        <f t="array" ref="DJ145">IF(#REF!="","",SUM(DI145:INDEX(DI145:DI351,MATCH(TRUE,INDEX(DI145:DI351="",0),0))))</f>
        <v>#REF!</v>
      </c>
      <c r="DK145" t="e">
        <f t="shared" si="88"/>
        <v>#REF!</v>
      </c>
      <c r="DL145" t="str">
        <f t="array" ref="DL145">IFERROR(INDEX($DK$2:$DK$208,SMALL(IF(1-($DK$2:$DK$208=""),IF(1-(#REF!:#REF!&lt;&gt;""),ROW($DK$2:$DK$208)-ROW($DK$2)+1)), ROWS(#REF!:#REF!))),"")</f>
        <v/>
      </c>
      <c r="DM145" t="e">
        <f>IF(#REF!="","",SUM(#REF!))</f>
        <v>#REF!</v>
      </c>
      <c r="DN145" t="e">
        <f t="array" ref="DN145">IF(#REF!="","",SUM(DM145:INDEX(DM145:DM351,MATCH(TRUE,INDEX(DM145:DM351="",0),0))))</f>
        <v>#REF!</v>
      </c>
      <c r="DO145" t="e">
        <f t="shared" si="89"/>
        <v>#REF!</v>
      </c>
      <c r="DP145" t="str">
        <f t="array" ref="DP145">IFERROR(INDEX($DO$2:$DO$208,SMALL(IF(1-($DO$2:$DO$208=""),IF(1-(#REF!:#REF!&lt;&gt;""),ROW($DO$2:$DO$208)-ROW($DO$2)+1)), ROWS(#REF!:#REF!))),"")</f>
        <v/>
      </c>
      <c r="DQ145" t="e">
        <f>IF(#REF!="","",SUM(#REF!))</f>
        <v>#REF!</v>
      </c>
      <c r="DR145" t="e">
        <f t="array" ref="DR145">IF(#REF!="","",SUM(DQ145:INDEX(DQ145:DQ351,MATCH(TRUE,INDEX(DQ145:DQ351="",0),0))))</f>
        <v>#REF!</v>
      </c>
      <c r="DS145" t="e">
        <f t="shared" si="90"/>
        <v>#REF!</v>
      </c>
      <c r="DT145" t="str">
        <f t="array" ref="DT145">IFERROR(INDEX($DS$2:$DS$208,SMALL(IF(1-($DS$2:$DS$208=""),IF(1-(#REF!:#REF!&lt;&gt;""),ROW($DS$2:$DS$208)-ROW($DS$2)+1)), ROWS(#REF!:#REF!))),"")</f>
        <v/>
      </c>
      <c r="DU145" t="e">
        <f>IF(#REF!="","",SUM(#REF!))</f>
        <v>#REF!</v>
      </c>
      <c r="DV145" t="e">
        <f t="array" ref="DV145">IF(#REF!="","",SUM(DU145:INDEX(DU145:DU351,MATCH(TRUE,INDEX(DU145:DU351="",0),0))))</f>
        <v>#REF!</v>
      </c>
      <c r="DW145" t="e">
        <f t="shared" si="91"/>
        <v>#REF!</v>
      </c>
      <c r="DX145" t="str">
        <f t="array" ref="DX145">IFERROR(INDEX($DW$2:$DW$208,SMALL(IF(1-($DW$2:$DW$208=""),IF(1-(#REF!:#REF!&lt;&gt;""),ROW($DW$2:$DW$208)-ROW($DW$2)+1)), ROWS(#REF!:#REF!))),"")</f>
        <v/>
      </c>
      <c r="DY145" t="e">
        <f>IF(#REF!="","",SUM(#REF!))</f>
        <v>#REF!</v>
      </c>
      <c r="DZ145" t="e">
        <f t="array" ref="DZ145">IF(#REF!="","",SUM(DY145:INDEX(DY145:DY351,MATCH(TRUE,INDEX(DY145:DY351="",0),0))))</f>
        <v>#REF!</v>
      </c>
      <c r="EA145" t="e">
        <f t="shared" si="92"/>
        <v>#REF!</v>
      </c>
      <c r="EB145" t="str">
        <f t="array" ref="EB145">IFERROR(INDEX($EA$2:$EA$208,SMALL(IF(1-($EA$2:$EA$208=""),IF(1-(#REF!:#REF!&lt;&gt;""),ROW($EA$2:$EA$208)-ROW($EA$2)+1)), ROWS(#REF!:#REF!))),"")</f>
        <v/>
      </c>
      <c r="EC145" t="e">
        <f>IF(#REF!="","",SUM(#REF!))</f>
        <v>#REF!</v>
      </c>
      <c r="ED145" t="e">
        <f t="array" ref="ED145">IF(#REF!="","",SUM(EC145:INDEX(EC145:EC351,MATCH(TRUE,INDEX(EC145:EC351="",0),0))))</f>
        <v>#REF!</v>
      </c>
      <c r="EE145" t="e">
        <f t="shared" si="93"/>
        <v>#REF!</v>
      </c>
      <c r="EF145" t="str">
        <f t="array" ref="EF145">IFERROR(INDEX($EE$2:$EE$208,SMALL(IF(1-($EE$2:$EE$208=""),IF(1-(#REF!:#REF!&lt;&gt;""),ROW($EE$2:$EE$208)-ROW($EE$2)+1)), ROWS(#REF!:#REF!))),"")</f>
        <v/>
      </c>
      <c r="EG145" t="e">
        <f>IF(#REF!="","",SUM(#REF!))</f>
        <v>#REF!</v>
      </c>
      <c r="EH145" t="e">
        <f t="array" ref="EH145">IF(#REF!="","",SUM(EG145:INDEX(EG145:EG351,MATCH(TRUE,INDEX(EG145:EG351="",0),0))))</f>
        <v>#REF!</v>
      </c>
      <c r="EI145" t="e">
        <f t="shared" si="94"/>
        <v>#REF!</v>
      </c>
      <c r="EJ145" t="str">
        <f t="array" ref="EJ145">IFERROR(INDEX($EI$2:$EI$208,SMALL(IF(1-($EI$2:$EI$208=""),IF(1-(#REF!:#REF!&lt;&gt;""),ROW($EI$2:$EI$208)-ROW($EI$2)+1)), ROWS(#REF!:#REF!))),"")</f>
        <v/>
      </c>
      <c r="EK145" t="e">
        <f>IF(#REF!="","",SUM(#REF!))</f>
        <v>#REF!</v>
      </c>
      <c r="EL145" t="e">
        <f t="array" ref="EL145">IF(#REF!="","",SUM(EK145:INDEX(EK145:EK351,MATCH(TRUE,INDEX(EK145:EK351="",0),0))))</f>
        <v>#REF!</v>
      </c>
      <c r="EM145" t="e">
        <f t="shared" si="95"/>
        <v>#REF!</v>
      </c>
      <c r="EN145" t="str">
        <f t="array" ref="EN145">IFERROR(INDEX($EM$2:$EM$208,SMALL(IF(1-($EM$2:$EM$208=""),IF(1-(#REF!:#REF!&lt;&gt;""),ROW($EM$2:$EM$208)-ROW($EM$2)+1)), ROWS(#REF!:#REF!))),"")</f>
        <v/>
      </c>
      <c r="EO145" t="e">
        <f>IF(#REF!="","",SUM(#REF!))</f>
        <v>#REF!</v>
      </c>
      <c r="EP145" t="e">
        <f t="array" ref="EP145">IF(#REF!="","",SUM(EO145:INDEX(EO145:EO351,MATCH(TRUE,INDEX(EO145:EO351="",0),0))))</f>
        <v>#REF!</v>
      </c>
      <c r="EQ145" t="e">
        <f t="shared" si="96"/>
        <v>#REF!</v>
      </c>
      <c r="ER145" t="str">
        <f t="array" ref="ER145">IFERROR(INDEX($EQ$2:$EQ$208,SMALL(IF(1-($EQ$2:$EQ$208=""),IF(1-(#REF!:#REF!&lt;&gt;""),ROW($EQ$2:$EQ$208)-ROW($EQ$2)+1)), ROWS(#REF!:#REF!))),"")</f>
        <v/>
      </c>
      <c r="ES145" t="e">
        <f>IF(#REF!="","",SUM(#REF!))</f>
        <v>#REF!</v>
      </c>
      <c r="ET145" t="e">
        <f t="array" ref="ET145">IF(#REF!="","",SUM(ES145:INDEX(ES145:ES351,MATCH(TRUE,INDEX(ES145:ES351="",0),0))))</f>
        <v>#REF!</v>
      </c>
      <c r="EU145" t="e">
        <f t="shared" si="97"/>
        <v>#REF!</v>
      </c>
      <c r="EV145" t="str">
        <f t="array" ref="EV145">IFERROR(INDEX($EU$2:$EU$208,SMALL(IF(1-($EU$2:$EU$208=""),IF(1-(#REF!:#REF!&lt;&gt;""),ROW($EU$2:$EU$208)-ROW($EU$2)+1)), ROWS(#REF!:#REF!))),"")</f>
        <v/>
      </c>
      <c r="EW145" t="e">
        <f>IF(#REF!="","",SUM(#REF!))</f>
        <v>#REF!</v>
      </c>
      <c r="EX145" t="e">
        <f t="array" ref="EX145">IF(#REF!="","",SUM(EW145:INDEX(EW145:EW351,MATCH(TRUE,INDEX(EW145:EW351="",0),0))))</f>
        <v>#REF!</v>
      </c>
      <c r="EY145" t="e">
        <f t="shared" si="98"/>
        <v>#REF!</v>
      </c>
      <c r="EZ145" t="str">
        <f t="array" ref="EZ145">IFERROR(INDEX($EY$2:$EY$208,SMALL(IF(1-($EY$2:$EY$208=""),IF(1-(#REF!:#REF!&lt;&gt;""),ROW($EY$2:$EY$208)-ROW($EY$2)+1)), ROWS(#REF!:#REF!))),"")</f>
        <v/>
      </c>
      <c r="FA145" t="e">
        <f>IF(#REF!="","",SUM(#REF!))</f>
        <v>#REF!</v>
      </c>
      <c r="FB145" t="e">
        <f t="array" ref="FB145">IF(#REF!="","",SUM(FA145:INDEX(FA145:FA351,MATCH(TRUE,INDEX(FA145:FA351="",0),0))))</f>
        <v>#REF!</v>
      </c>
      <c r="FC145" t="e">
        <f t="shared" si="99"/>
        <v>#REF!</v>
      </c>
      <c r="FD145" t="str">
        <f t="array" ref="FD145">IFERROR(INDEX($FC$2:$FC$208,SMALL(IF(1-($FC$2:$FC$208=""),IF(1-(#REF!:#REF!&lt;&gt;""),ROW($FC$2:$FC$208)-ROW($FC$2)+1)), ROWS(#REF!:#REF!))),"")</f>
        <v/>
      </c>
    </row>
    <row r="146" spans="1:160" x14ac:dyDescent="0.25">
      <c r="A146" t="e">
        <f>IF(#REF!="","",SUM(#REF!))</f>
        <v>#REF!</v>
      </c>
      <c r="B146" t="e">
        <f t="array" ref="B146">IF(#REF!="","",SUM($A146:INDEX(A146:$A$208,MATCH(TRUE,INDEX($A146:$A$208="",0),0))))</f>
        <v>#REF!</v>
      </c>
      <c r="C146" t="e">
        <f t="shared" si="100"/>
        <v>#REF!</v>
      </c>
      <c r="E146" t="e">
        <f>IF(#REF!="","",SUM(#REF!))</f>
        <v>#REF!</v>
      </c>
      <c r="F146" t="e">
        <f t="array" ref="F146">IF(#REF!="","",SUM($E146:INDEX(E146:$E$208,MATCH(TRUE,INDEX($E146:$E$208="",0),0))))</f>
        <v>#REF!</v>
      </c>
      <c r="G146" t="e">
        <f t="shared" si="101"/>
        <v>#REF!</v>
      </c>
      <c r="I146" t="e">
        <f>IF(#REF!="","",SUM(#REF!))</f>
        <v>#REF!</v>
      </c>
      <c r="J146" t="e">
        <f t="array" ref="J146">IF(#REF!="","",SUM(I146:INDEX(I146:I352,MATCH(TRUE,INDEX(I146:I352="",0),0))))</f>
        <v>#REF!</v>
      </c>
      <c r="K146" t="e">
        <f t="shared" si="102"/>
        <v>#REF!</v>
      </c>
      <c r="M146" t="e">
        <f>IF(#REF!="","",SUM(#REF!))</f>
        <v>#REF!</v>
      </c>
      <c r="N146" t="e">
        <f t="array" ref="N146">IF(#REF!="","",SUM(M146:INDEX(M146:M352,MATCH(TRUE,INDEX(M146:M352="",0),0))))</f>
        <v>#REF!</v>
      </c>
      <c r="O146" t="e">
        <f t="shared" si="103"/>
        <v>#REF!</v>
      </c>
      <c r="Q146" t="e">
        <f>IF(#REF!="","",SUM(#REF!))</f>
        <v>#REF!</v>
      </c>
      <c r="R146" t="e">
        <f t="array" ref="R146">IF(#REF!="","",SUM(Q146:INDEX(Q146:Q352,MATCH(TRUE,INDEX(Q146:Q352="",0),0))))</f>
        <v>#REF!</v>
      </c>
      <c r="S146" t="e">
        <f t="shared" si="104"/>
        <v>#REF!</v>
      </c>
      <c r="U146" t="e">
        <f>IF(#REF!="","",SUM(#REF!))</f>
        <v>#REF!</v>
      </c>
      <c r="V146" t="e">
        <f t="array" ref="V146">IF(#REF!="","",SUM(U146:INDEX(U146:U352,MATCH(TRUE,INDEX(U146:U352="",0),0))))</f>
        <v>#REF!</v>
      </c>
      <c r="W146" t="e">
        <f t="shared" si="105"/>
        <v>#REF!</v>
      </c>
      <c r="Y146" t="e">
        <f>IF(#REF!="","",SUM(#REF!))</f>
        <v>#REF!</v>
      </c>
      <c r="Z146" t="e">
        <f t="array" ref="Z146">IF(#REF!="","",SUM(Y146:INDEX(Y146:Y352,MATCH(TRUE,INDEX(Y146:Y352="",0),0))))</f>
        <v>#REF!</v>
      </c>
      <c r="AA146" t="e">
        <f t="shared" si="106"/>
        <v>#REF!</v>
      </c>
      <c r="AC146" t="e">
        <f>IF(#REF!="","",SUM(#REF!))</f>
        <v>#REF!</v>
      </c>
      <c r="AD146" t="e">
        <f t="array" ref="AD146">IF(#REF!="","",SUM(AC146:INDEX(AC146:AC352,MATCH(TRUE,INDEX(AC146:AC352="",0),0))))</f>
        <v>#REF!</v>
      </c>
      <c r="AE146" t="e">
        <f t="shared" si="107"/>
        <v>#REF!</v>
      </c>
      <c r="AG146" t="e">
        <f>IF(#REF!="","",SUM(#REF!))</f>
        <v>#REF!</v>
      </c>
      <c r="AH146" t="e">
        <f t="array" ref="AH146">IF(#REF!="","",SUM(AG146:INDEX(AG146:AG352,MATCH(TRUE,INDEX(AG146:AG352="",0),0))))</f>
        <v>#REF!</v>
      </c>
      <c r="AI146" t="e">
        <f t="shared" si="108"/>
        <v>#REF!</v>
      </c>
      <c r="AK146" t="e">
        <f>IF(#REF!="","",SUM(#REF!))</f>
        <v>#REF!</v>
      </c>
      <c r="AL146" t="e">
        <f t="array" ref="AL146">IF(#REF!="","",SUM(AK146:INDEX(AK146:AK352,MATCH(TRUE,INDEX(AK146:AK352="",0),0))))</f>
        <v>#REF!</v>
      </c>
      <c r="AM146" t="e">
        <f t="shared" si="109"/>
        <v>#REF!</v>
      </c>
      <c r="AO146" t="e">
        <f>IF(#REF!="","",SUM(#REF!))</f>
        <v>#REF!</v>
      </c>
      <c r="AP146" t="e">
        <f t="array" ref="AP146">IF(#REF!="","",SUM(AO146:INDEX(AO146:AO352,MATCH(TRUE,INDEX(AO146:AO352="",0),0))))</f>
        <v>#REF!</v>
      </c>
      <c r="AQ146" t="e">
        <f t="shared" si="110"/>
        <v>#REF!</v>
      </c>
      <c r="AS146" t="e">
        <f>IF(#REF!="","",SUM(#REF!))</f>
        <v>#REF!</v>
      </c>
      <c r="AT146" t="e">
        <f t="array" ref="AT146">IF(#REF!="","",SUM(AS146:INDEX(AS146:AS352,MATCH(TRUE,INDEX(AS146:AS352="",0),0))))</f>
        <v>#REF!</v>
      </c>
      <c r="AU146" t="e">
        <f t="shared" si="111"/>
        <v>#REF!</v>
      </c>
      <c r="AW146" t="e">
        <f>IF(#REF!="","",SUM(#REF!))</f>
        <v>#REF!</v>
      </c>
      <c r="AX146" t="e">
        <f t="array" ref="AX146">IF(#REF!="","",SUM(AW146:INDEX(AW146:AW352,MATCH(TRUE,INDEX(AW146:AW352="",0),0))))</f>
        <v>#REF!</v>
      </c>
      <c r="AY146" t="e">
        <f t="shared" si="112"/>
        <v>#REF!</v>
      </c>
      <c r="BA146" t="e">
        <f>IF(#REF!="","",SUM(#REF!))</f>
        <v>#REF!</v>
      </c>
      <c r="BB146" t="e">
        <f t="array" ref="BB146">IF(#REF!="","",SUM(BA146:INDEX(BA146:BA352,MATCH(TRUE,INDEX(BA146:BA352="",0),0))))</f>
        <v>#REF!</v>
      </c>
      <c r="BC146" t="e">
        <f t="shared" si="113"/>
        <v>#REF!</v>
      </c>
      <c r="BE146" t="e">
        <f>IF(#REF!="","",SUM(#REF!))</f>
        <v>#REF!</v>
      </c>
      <c r="BF146" t="e">
        <f t="array" ref="BF146">IF(#REF!="","",SUM(BE146:INDEX(BE146:BE352,MATCH(TRUE,INDEX(BE146:BE352="",0),0))))</f>
        <v>#REF!</v>
      </c>
      <c r="BG146" t="e">
        <f t="shared" si="114"/>
        <v>#REF!</v>
      </c>
      <c r="BI146" t="e">
        <f>IF(#REF!="","",SUM(#REF!))</f>
        <v>#REF!</v>
      </c>
      <c r="BJ146" t="e">
        <f t="array" ref="BJ146">IF(#REF!="","",SUM(BI146:INDEX(BI146:BI352,MATCH(TRUE,INDEX(BI146:BI352="",0),0))))</f>
        <v>#REF!</v>
      </c>
      <c r="BK146" t="e">
        <f t="shared" si="115"/>
        <v>#REF!</v>
      </c>
      <c r="BM146" t="e">
        <f>IF(#REF!="","",SUM(#REF!))</f>
        <v>#REF!</v>
      </c>
      <c r="BN146" t="e">
        <f t="array" ref="BN146">IF(#REF!="","",SUM(BM146:INDEX(BM146:BM352,MATCH(TRUE,INDEX(BM146:BM352="",0),0))))</f>
        <v>#REF!</v>
      </c>
      <c r="BO146" t="e">
        <f t="shared" si="116"/>
        <v>#REF!</v>
      </c>
      <c r="BQ146" t="e">
        <f>IF(#REF!="","",SUM(#REF!))</f>
        <v>#REF!</v>
      </c>
      <c r="BR146" t="e">
        <f t="array" ref="BR146">IF(#REF!="","",SUM(BQ146:INDEX(BQ146:BQ352,MATCH(TRUE,INDEX(BQ146:BQ352="",0),0))))</f>
        <v>#REF!</v>
      </c>
      <c r="BS146" t="e">
        <f t="shared" si="117"/>
        <v>#REF!</v>
      </c>
      <c r="BU146" t="e">
        <f>IF(#REF!="","",SUM(#REF!))</f>
        <v>#REF!</v>
      </c>
      <c r="BV146" t="e">
        <f t="array" ref="BV146">IF(#REF!="","",SUM(BU146:INDEX(BU146:BU352,MATCH(TRUE,INDEX(BU146:BU352="",0),0))))</f>
        <v>#REF!</v>
      </c>
      <c r="BW146" t="e">
        <f t="shared" si="118"/>
        <v>#REF!</v>
      </c>
      <c r="BY146" t="e">
        <f>IF(#REF!="","",SUM(#REF!))</f>
        <v>#REF!</v>
      </c>
      <c r="BZ146" t="e">
        <f t="array" ref="BZ146">IF(#REF!="","",SUM(BY146:INDEX(BY146:BY352,MATCH(TRUE,INDEX(BY146:BY352="",0),0))))</f>
        <v>#REF!</v>
      </c>
      <c r="CA146" t="e">
        <f t="shared" si="119"/>
        <v>#REF!</v>
      </c>
      <c r="CC146" t="e">
        <f>IF(#REF!="","",SUM(#REF!))</f>
        <v>#REF!</v>
      </c>
      <c r="CD146" t="e">
        <f t="array" ref="CD146">IF(#REF!="","",SUM(CC146:INDEX(CC146:CC352,MATCH(TRUE,INDEX(CC146:CC352="",0),0))))</f>
        <v>#REF!</v>
      </c>
      <c r="CE146" t="e">
        <f t="shared" si="80"/>
        <v>#REF!</v>
      </c>
      <c r="CF146" t="str">
        <f t="array" ref="CF146">IFERROR(INDEX($CE$2:$CE$208,SMALL(IF(1-($CE$2:$CE$208=""),IF(1-(#REF!:#REF!&lt;&gt;""),ROW($CE$2:$CE$208)-ROW($CE$2)+1)), ROWS(#REF!:#REF!))),"")</f>
        <v/>
      </c>
      <c r="CG146" t="e">
        <f>IF(#REF!="","",SUM(#REF!))</f>
        <v>#REF!</v>
      </c>
      <c r="CH146" t="e">
        <f t="array" ref="CH146">IF(#REF!="","",SUM(CG146:INDEX(CG146:CG352,MATCH(TRUE,INDEX(CG146:CG352="",0),0))))</f>
        <v>#REF!</v>
      </c>
      <c r="CI146" t="e">
        <f t="shared" si="81"/>
        <v>#REF!</v>
      </c>
      <c r="CJ146" t="str">
        <f t="array" ref="CJ146">IFERROR(INDEX($CI$2:$CI$208,SMALL(IF(1-($CI$2:$CI$208=""),IF(1-(#REF!:#REF!&lt;&gt;""),ROW($CI$2:$CI$208)-ROW($CI$2)+1)), ROWS(#REF!:#REF!))),"")</f>
        <v/>
      </c>
      <c r="CK146" t="e">
        <f>IF(#REF!="","",SUM(#REF!))</f>
        <v>#REF!</v>
      </c>
      <c r="CL146" t="e">
        <f t="array" ref="CL146">IF(#REF!="","",SUM(CK146:INDEX(CK146:CK352,MATCH(TRUE,INDEX(CK146:CK352="",0),0))))</f>
        <v>#REF!</v>
      </c>
      <c r="CM146" t="e">
        <f t="shared" si="82"/>
        <v>#REF!</v>
      </c>
      <c r="CN146" t="str">
        <f t="array" ref="CN146">IFERROR(INDEX($CM$2:$CM$208,SMALL(IF(1-($CM$2:$CM$208=""),IF(1-(#REF!:#REF!&lt;&gt;""),ROW($CM$2:$CM$208)-ROW($CM$2)+1)), ROWS(#REF!:#REF!))),"")</f>
        <v/>
      </c>
      <c r="CO146" t="e">
        <f>IF(#REF!="","",SUM(#REF!))</f>
        <v>#REF!</v>
      </c>
      <c r="CP146" t="e">
        <f t="array" ref="CP146">IF(#REF!="","",SUM(CO146:INDEX(CO146:CO352,MATCH(TRUE,INDEX(CO146:CO352="",0),0))))</f>
        <v>#REF!</v>
      </c>
      <c r="CQ146" t="e">
        <f t="shared" si="83"/>
        <v>#REF!</v>
      </c>
      <c r="CR146" t="str">
        <f t="array" ref="CR146">IFERROR(INDEX($CQ$2:$CQ$208,SMALL(IF(1-($CQ$2:$CQ$208=""),IF(1-(#REF!:#REF!&lt;&gt;""),ROW($CQ$2:$CQ$208)-ROW($CQ$2)+1)), ROWS(#REF!:#REF!))),"")</f>
        <v/>
      </c>
      <c r="CS146" t="e">
        <f>IF(#REF!="","",SUM(#REF!))</f>
        <v>#REF!</v>
      </c>
      <c r="CT146" t="e">
        <f t="array" ref="CT146">IF(#REF!="","",SUM(CS146:INDEX(CS146:CS352,MATCH(TRUE,INDEX(CS146:CS352="",0),0))))</f>
        <v>#REF!</v>
      </c>
      <c r="CU146" t="e">
        <f t="shared" si="84"/>
        <v>#REF!</v>
      </c>
      <c r="CV146" t="str">
        <f t="array" ref="CV146">IFERROR(INDEX($CU$2:$CU$208,SMALL(IF(1-($CU$2:$CU$208=""),IF(1-(#REF!:#REF!&lt;&gt;""),ROW($CU$2:$CU$208)-ROW($CU$2)+1)), ROWS(#REF!:#REF!))),"")</f>
        <v/>
      </c>
      <c r="CW146" t="e">
        <f>IF(#REF!="","",SUM(#REF!))</f>
        <v>#REF!</v>
      </c>
      <c r="CX146" t="e">
        <f t="array" ref="CX146">IF(#REF!="","",SUM(CW146:INDEX(CW146:CW352,MATCH(TRUE,INDEX(CW146:CW352="",0),0))))</f>
        <v>#REF!</v>
      </c>
      <c r="CY146" t="e">
        <f t="shared" si="85"/>
        <v>#REF!</v>
      </c>
      <c r="CZ146" t="str">
        <f t="array" ref="CZ146">IFERROR(INDEX($CY$2:$CY$208,SMALL(IF(1-($CY$2:$CY$208=""),IF(1-(#REF!:#REF!&lt;&gt;""),ROW($CY$2:$CY$208)-ROW($CY$2)+1)), ROWS(#REF!:#REF!))),"")</f>
        <v/>
      </c>
      <c r="DA146" t="e">
        <f>IF(#REF!="","",SUM(#REF!))</f>
        <v>#REF!</v>
      </c>
      <c r="DB146" t="e">
        <f t="array" ref="DB146">IF(#REF!="","",SUM(DA146:INDEX(DA146:DA352,MATCH(TRUE,INDEX(DA146:DA352="",0),0))))</f>
        <v>#REF!</v>
      </c>
      <c r="DC146" t="e">
        <f t="shared" si="86"/>
        <v>#REF!</v>
      </c>
      <c r="DD146" t="str">
        <f t="array" ref="DD146">IFERROR(INDEX($DC$2:$DC$208,SMALL(IF(1-($DC$2:$DC$208=""),IF(1-(#REF!:#REF!&lt;&gt;""),ROW($DC$2:$DC$208)-ROW($DC$2)+1)), ROWS(#REF!:#REF!))),"")</f>
        <v/>
      </c>
      <c r="DE146" t="e">
        <f>IF(#REF!="","",SUM(#REF!))</f>
        <v>#REF!</v>
      </c>
      <c r="DF146" t="e">
        <f t="array" ref="DF146">IF(#REF!="","",SUM(DE146:INDEX(DE146:DE352,MATCH(TRUE,INDEX(DE146:DE352="",0),0))))</f>
        <v>#REF!</v>
      </c>
      <c r="DG146" t="e">
        <f t="shared" si="87"/>
        <v>#REF!</v>
      </c>
      <c r="DH146" t="str">
        <f t="array" ref="DH146">IFERROR(INDEX($DG$2:$DG$208,SMALL(IF(1-($DG$2:$DG$208=""),IF(1-(#REF!:#REF!&lt;&gt;""),ROW($DG$2:$DG$208)-ROW($DG$2)+1)), ROWS(#REF!:#REF!))),"")</f>
        <v/>
      </c>
      <c r="DI146" t="e">
        <f>IF(#REF!="","",SUM(#REF!))</f>
        <v>#REF!</v>
      </c>
      <c r="DJ146" t="e">
        <f t="array" ref="DJ146">IF(#REF!="","",SUM(DI146:INDEX(DI146:DI352,MATCH(TRUE,INDEX(DI146:DI352="",0),0))))</f>
        <v>#REF!</v>
      </c>
      <c r="DK146" t="e">
        <f t="shared" si="88"/>
        <v>#REF!</v>
      </c>
      <c r="DL146" t="str">
        <f t="array" ref="DL146">IFERROR(INDEX($DK$2:$DK$208,SMALL(IF(1-($DK$2:$DK$208=""),IF(1-(#REF!:#REF!&lt;&gt;""),ROW($DK$2:$DK$208)-ROW($DK$2)+1)), ROWS(#REF!:#REF!))),"")</f>
        <v/>
      </c>
      <c r="DM146" t="e">
        <f>IF(#REF!="","",SUM(#REF!))</f>
        <v>#REF!</v>
      </c>
      <c r="DN146" t="e">
        <f t="array" ref="DN146">IF(#REF!="","",SUM(DM146:INDEX(DM146:DM352,MATCH(TRUE,INDEX(DM146:DM352="",0),0))))</f>
        <v>#REF!</v>
      </c>
      <c r="DO146" t="e">
        <f t="shared" si="89"/>
        <v>#REF!</v>
      </c>
      <c r="DP146" t="str">
        <f t="array" ref="DP146">IFERROR(INDEX($DO$2:$DO$208,SMALL(IF(1-($DO$2:$DO$208=""),IF(1-(#REF!:#REF!&lt;&gt;""),ROW($DO$2:$DO$208)-ROW($DO$2)+1)), ROWS(#REF!:#REF!))),"")</f>
        <v/>
      </c>
      <c r="DQ146" t="e">
        <f>IF(#REF!="","",SUM(#REF!))</f>
        <v>#REF!</v>
      </c>
      <c r="DR146" t="e">
        <f t="array" ref="DR146">IF(#REF!="","",SUM(DQ146:INDEX(DQ146:DQ352,MATCH(TRUE,INDEX(DQ146:DQ352="",0),0))))</f>
        <v>#REF!</v>
      </c>
      <c r="DS146" t="e">
        <f t="shared" si="90"/>
        <v>#REF!</v>
      </c>
      <c r="DT146" t="str">
        <f t="array" ref="DT146">IFERROR(INDEX($DS$2:$DS$208,SMALL(IF(1-($DS$2:$DS$208=""),IF(1-(#REF!:#REF!&lt;&gt;""),ROW($DS$2:$DS$208)-ROW($DS$2)+1)), ROWS(#REF!:#REF!))),"")</f>
        <v/>
      </c>
      <c r="DU146" t="e">
        <f>IF(#REF!="","",SUM(#REF!))</f>
        <v>#REF!</v>
      </c>
      <c r="DV146" t="e">
        <f t="array" ref="DV146">IF(#REF!="","",SUM(DU146:INDEX(DU146:DU352,MATCH(TRUE,INDEX(DU146:DU352="",0),0))))</f>
        <v>#REF!</v>
      </c>
      <c r="DW146" t="e">
        <f t="shared" si="91"/>
        <v>#REF!</v>
      </c>
      <c r="DX146" t="str">
        <f t="array" ref="DX146">IFERROR(INDEX($DW$2:$DW$208,SMALL(IF(1-($DW$2:$DW$208=""),IF(1-(#REF!:#REF!&lt;&gt;""),ROW($DW$2:$DW$208)-ROW($DW$2)+1)), ROWS(#REF!:#REF!))),"")</f>
        <v/>
      </c>
      <c r="DY146" t="e">
        <f>IF(#REF!="","",SUM(#REF!))</f>
        <v>#REF!</v>
      </c>
      <c r="DZ146" t="e">
        <f t="array" ref="DZ146">IF(#REF!="","",SUM(DY146:INDEX(DY146:DY352,MATCH(TRUE,INDEX(DY146:DY352="",0),0))))</f>
        <v>#REF!</v>
      </c>
      <c r="EA146" t="e">
        <f t="shared" si="92"/>
        <v>#REF!</v>
      </c>
      <c r="EB146" t="str">
        <f t="array" ref="EB146">IFERROR(INDEX($EA$2:$EA$208,SMALL(IF(1-($EA$2:$EA$208=""),IF(1-(#REF!:#REF!&lt;&gt;""),ROW($EA$2:$EA$208)-ROW($EA$2)+1)), ROWS(#REF!:#REF!))),"")</f>
        <v/>
      </c>
      <c r="EC146" t="e">
        <f>IF(#REF!="","",SUM(#REF!))</f>
        <v>#REF!</v>
      </c>
      <c r="ED146" t="e">
        <f t="array" ref="ED146">IF(#REF!="","",SUM(EC146:INDEX(EC146:EC352,MATCH(TRUE,INDEX(EC146:EC352="",0),0))))</f>
        <v>#REF!</v>
      </c>
      <c r="EE146" t="e">
        <f t="shared" si="93"/>
        <v>#REF!</v>
      </c>
      <c r="EF146" t="str">
        <f t="array" ref="EF146">IFERROR(INDEX($EE$2:$EE$208,SMALL(IF(1-($EE$2:$EE$208=""),IF(1-(#REF!:#REF!&lt;&gt;""),ROW($EE$2:$EE$208)-ROW($EE$2)+1)), ROWS(#REF!:#REF!))),"")</f>
        <v/>
      </c>
      <c r="EG146" t="e">
        <f>IF(#REF!="","",SUM(#REF!))</f>
        <v>#REF!</v>
      </c>
      <c r="EH146" t="e">
        <f t="array" ref="EH146">IF(#REF!="","",SUM(EG146:INDEX(EG146:EG352,MATCH(TRUE,INDEX(EG146:EG352="",0),0))))</f>
        <v>#REF!</v>
      </c>
      <c r="EI146" t="e">
        <f t="shared" si="94"/>
        <v>#REF!</v>
      </c>
      <c r="EJ146" t="str">
        <f t="array" ref="EJ146">IFERROR(INDEX($EI$2:$EI$208,SMALL(IF(1-($EI$2:$EI$208=""),IF(1-(#REF!:#REF!&lt;&gt;""),ROW($EI$2:$EI$208)-ROW($EI$2)+1)), ROWS(#REF!:#REF!))),"")</f>
        <v/>
      </c>
      <c r="EK146" t="e">
        <f>IF(#REF!="","",SUM(#REF!))</f>
        <v>#REF!</v>
      </c>
      <c r="EL146" t="e">
        <f t="array" ref="EL146">IF(#REF!="","",SUM(EK146:INDEX(EK146:EK352,MATCH(TRUE,INDEX(EK146:EK352="",0),0))))</f>
        <v>#REF!</v>
      </c>
      <c r="EM146" t="e">
        <f t="shared" si="95"/>
        <v>#REF!</v>
      </c>
      <c r="EN146" t="str">
        <f t="array" ref="EN146">IFERROR(INDEX($EM$2:$EM$208,SMALL(IF(1-($EM$2:$EM$208=""),IF(1-(#REF!:#REF!&lt;&gt;""),ROW($EM$2:$EM$208)-ROW($EM$2)+1)), ROWS(#REF!:#REF!))),"")</f>
        <v/>
      </c>
      <c r="EO146" t="e">
        <f>IF(#REF!="","",SUM(#REF!))</f>
        <v>#REF!</v>
      </c>
      <c r="EP146" t="e">
        <f t="array" ref="EP146">IF(#REF!="","",SUM(EO146:INDEX(EO146:EO352,MATCH(TRUE,INDEX(EO146:EO352="",0),0))))</f>
        <v>#REF!</v>
      </c>
      <c r="EQ146" t="e">
        <f t="shared" si="96"/>
        <v>#REF!</v>
      </c>
      <c r="ER146" t="str">
        <f t="array" ref="ER146">IFERROR(INDEX($EQ$2:$EQ$208,SMALL(IF(1-($EQ$2:$EQ$208=""),IF(1-(#REF!:#REF!&lt;&gt;""),ROW($EQ$2:$EQ$208)-ROW($EQ$2)+1)), ROWS(#REF!:#REF!))),"")</f>
        <v/>
      </c>
      <c r="ES146" t="e">
        <f>IF(#REF!="","",SUM(#REF!))</f>
        <v>#REF!</v>
      </c>
      <c r="ET146" t="e">
        <f t="array" ref="ET146">IF(#REF!="","",SUM(ES146:INDEX(ES146:ES352,MATCH(TRUE,INDEX(ES146:ES352="",0),0))))</f>
        <v>#REF!</v>
      </c>
      <c r="EU146" t="e">
        <f t="shared" si="97"/>
        <v>#REF!</v>
      </c>
      <c r="EV146" t="str">
        <f t="array" ref="EV146">IFERROR(INDEX($EU$2:$EU$208,SMALL(IF(1-($EU$2:$EU$208=""),IF(1-(#REF!:#REF!&lt;&gt;""),ROW($EU$2:$EU$208)-ROW($EU$2)+1)), ROWS(#REF!:#REF!))),"")</f>
        <v/>
      </c>
      <c r="EW146" t="e">
        <f>IF(#REF!="","",SUM(#REF!))</f>
        <v>#REF!</v>
      </c>
      <c r="EX146" t="e">
        <f t="array" ref="EX146">IF(#REF!="","",SUM(EW146:INDEX(EW146:EW352,MATCH(TRUE,INDEX(EW146:EW352="",0),0))))</f>
        <v>#REF!</v>
      </c>
      <c r="EY146" t="e">
        <f t="shared" si="98"/>
        <v>#REF!</v>
      </c>
      <c r="EZ146" t="str">
        <f t="array" ref="EZ146">IFERROR(INDEX($EY$2:$EY$208,SMALL(IF(1-($EY$2:$EY$208=""),IF(1-(#REF!:#REF!&lt;&gt;""),ROW($EY$2:$EY$208)-ROW($EY$2)+1)), ROWS(#REF!:#REF!))),"")</f>
        <v/>
      </c>
      <c r="FA146" t="e">
        <f>IF(#REF!="","",SUM(#REF!))</f>
        <v>#REF!</v>
      </c>
      <c r="FB146" t="e">
        <f t="array" ref="FB146">IF(#REF!="","",SUM(FA146:INDEX(FA146:FA352,MATCH(TRUE,INDEX(FA146:FA352="",0),0))))</f>
        <v>#REF!</v>
      </c>
      <c r="FC146" t="e">
        <f t="shared" si="99"/>
        <v>#REF!</v>
      </c>
      <c r="FD146" t="str">
        <f t="array" ref="FD146">IFERROR(INDEX($FC$2:$FC$208,SMALL(IF(1-($FC$2:$FC$208=""),IF(1-(#REF!:#REF!&lt;&gt;""),ROW($FC$2:$FC$208)-ROW($FC$2)+1)), ROWS(#REF!:#REF!))),"")</f>
        <v/>
      </c>
    </row>
    <row r="147" spans="1:160" x14ac:dyDescent="0.25">
      <c r="A147" t="e">
        <f>IF(#REF!="","",SUM(#REF!))</f>
        <v>#REF!</v>
      </c>
      <c r="B147" t="e">
        <f t="array" ref="B147">IF(#REF!="","",SUM($A147:INDEX(A147:$A$208,MATCH(TRUE,INDEX($A147:$A$208="",0),0))))</f>
        <v>#REF!</v>
      </c>
      <c r="C147" t="e">
        <f t="shared" si="100"/>
        <v>#REF!</v>
      </c>
      <c r="E147" t="e">
        <f>IF(#REF!="","",SUM(#REF!))</f>
        <v>#REF!</v>
      </c>
      <c r="F147" t="e">
        <f t="array" ref="F147">IF(#REF!="","",SUM($E147:INDEX(E147:$E$208,MATCH(TRUE,INDEX($E147:$E$208="",0),0))))</f>
        <v>#REF!</v>
      </c>
      <c r="G147" t="e">
        <f t="shared" si="101"/>
        <v>#REF!</v>
      </c>
      <c r="I147" t="e">
        <f>IF(#REF!="","",SUM(#REF!))</f>
        <v>#REF!</v>
      </c>
      <c r="J147" t="e">
        <f t="array" ref="J147">IF(#REF!="","",SUM(I147:INDEX(I147:I353,MATCH(TRUE,INDEX(I147:I353="",0),0))))</f>
        <v>#REF!</v>
      </c>
      <c r="K147" t="e">
        <f t="shared" si="102"/>
        <v>#REF!</v>
      </c>
      <c r="M147" t="e">
        <f>IF(#REF!="","",SUM(#REF!))</f>
        <v>#REF!</v>
      </c>
      <c r="N147" t="e">
        <f t="array" ref="N147">IF(#REF!="","",SUM(M147:INDEX(M147:M353,MATCH(TRUE,INDEX(M147:M353="",0),0))))</f>
        <v>#REF!</v>
      </c>
      <c r="O147" t="e">
        <f t="shared" si="103"/>
        <v>#REF!</v>
      </c>
      <c r="Q147" t="e">
        <f>IF(#REF!="","",SUM(#REF!))</f>
        <v>#REF!</v>
      </c>
      <c r="R147" t="e">
        <f t="array" ref="R147">IF(#REF!="","",SUM(Q147:INDEX(Q147:Q353,MATCH(TRUE,INDEX(Q147:Q353="",0),0))))</f>
        <v>#REF!</v>
      </c>
      <c r="S147" t="e">
        <f t="shared" si="104"/>
        <v>#REF!</v>
      </c>
      <c r="U147" t="e">
        <f>IF(#REF!="","",SUM(#REF!))</f>
        <v>#REF!</v>
      </c>
      <c r="V147" t="e">
        <f t="array" ref="V147">IF(#REF!="","",SUM(U147:INDEX(U147:U353,MATCH(TRUE,INDEX(U147:U353="",0),0))))</f>
        <v>#REF!</v>
      </c>
      <c r="W147" t="e">
        <f t="shared" si="105"/>
        <v>#REF!</v>
      </c>
      <c r="Y147" t="e">
        <f>IF(#REF!="","",SUM(#REF!))</f>
        <v>#REF!</v>
      </c>
      <c r="Z147" t="e">
        <f t="array" ref="Z147">IF(#REF!="","",SUM(Y147:INDEX(Y147:Y353,MATCH(TRUE,INDEX(Y147:Y353="",0),0))))</f>
        <v>#REF!</v>
      </c>
      <c r="AA147" t="e">
        <f t="shared" si="106"/>
        <v>#REF!</v>
      </c>
      <c r="AC147" t="e">
        <f>IF(#REF!="","",SUM(#REF!))</f>
        <v>#REF!</v>
      </c>
      <c r="AD147" t="e">
        <f t="array" ref="AD147">IF(#REF!="","",SUM(AC147:INDEX(AC147:AC353,MATCH(TRUE,INDEX(AC147:AC353="",0),0))))</f>
        <v>#REF!</v>
      </c>
      <c r="AE147" t="e">
        <f t="shared" si="107"/>
        <v>#REF!</v>
      </c>
      <c r="AG147" t="e">
        <f>IF(#REF!="","",SUM(#REF!))</f>
        <v>#REF!</v>
      </c>
      <c r="AH147" t="e">
        <f t="array" ref="AH147">IF(#REF!="","",SUM(AG147:INDEX(AG147:AG353,MATCH(TRUE,INDEX(AG147:AG353="",0),0))))</f>
        <v>#REF!</v>
      </c>
      <c r="AI147" t="e">
        <f t="shared" si="108"/>
        <v>#REF!</v>
      </c>
      <c r="AK147" t="e">
        <f>IF(#REF!="","",SUM(#REF!))</f>
        <v>#REF!</v>
      </c>
      <c r="AL147" t="e">
        <f t="array" ref="AL147">IF(#REF!="","",SUM(AK147:INDEX(AK147:AK353,MATCH(TRUE,INDEX(AK147:AK353="",0),0))))</f>
        <v>#REF!</v>
      </c>
      <c r="AM147" t="e">
        <f t="shared" si="109"/>
        <v>#REF!</v>
      </c>
      <c r="AO147" t="e">
        <f>IF(#REF!="","",SUM(#REF!))</f>
        <v>#REF!</v>
      </c>
      <c r="AP147" t="e">
        <f t="array" ref="AP147">IF(#REF!="","",SUM(AO147:INDEX(AO147:AO353,MATCH(TRUE,INDEX(AO147:AO353="",0),0))))</f>
        <v>#REF!</v>
      </c>
      <c r="AQ147" t="e">
        <f t="shared" si="110"/>
        <v>#REF!</v>
      </c>
      <c r="AS147" t="e">
        <f>IF(#REF!="","",SUM(#REF!))</f>
        <v>#REF!</v>
      </c>
      <c r="AT147" t="e">
        <f t="array" ref="AT147">IF(#REF!="","",SUM(AS147:INDEX(AS147:AS353,MATCH(TRUE,INDEX(AS147:AS353="",0),0))))</f>
        <v>#REF!</v>
      </c>
      <c r="AU147" t="e">
        <f t="shared" si="111"/>
        <v>#REF!</v>
      </c>
      <c r="AW147" t="e">
        <f>IF(#REF!="","",SUM(#REF!))</f>
        <v>#REF!</v>
      </c>
      <c r="AX147" t="e">
        <f t="array" ref="AX147">IF(#REF!="","",SUM(AW147:INDEX(AW147:AW353,MATCH(TRUE,INDEX(AW147:AW353="",0),0))))</f>
        <v>#REF!</v>
      </c>
      <c r="AY147" t="e">
        <f t="shared" si="112"/>
        <v>#REF!</v>
      </c>
      <c r="BA147" t="e">
        <f>IF(#REF!="","",SUM(#REF!))</f>
        <v>#REF!</v>
      </c>
      <c r="BB147" t="e">
        <f t="array" ref="BB147">IF(#REF!="","",SUM(BA147:INDEX(BA147:BA353,MATCH(TRUE,INDEX(BA147:BA353="",0),0))))</f>
        <v>#REF!</v>
      </c>
      <c r="BC147" t="e">
        <f t="shared" si="113"/>
        <v>#REF!</v>
      </c>
      <c r="BE147" t="e">
        <f>IF(#REF!="","",SUM(#REF!))</f>
        <v>#REF!</v>
      </c>
      <c r="BF147" t="e">
        <f t="array" ref="BF147">IF(#REF!="","",SUM(BE147:INDEX(BE147:BE353,MATCH(TRUE,INDEX(BE147:BE353="",0),0))))</f>
        <v>#REF!</v>
      </c>
      <c r="BG147" t="e">
        <f t="shared" si="114"/>
        <v>#REF!</v>
      </c>
      <c r="BI147" t="e">
        <f>IF(#REF!="","",SUM(#REF!))</f>
        <v>#REF!</v>
      </c>
      <c r="BJ147" t="e">
        <f t="array" ref="BJ147">IF(#REF!="","",SUM(BI147:INDEX(BI147:BI353,MATCH(TRUE,INDEX(BI147:BI353="",0),0))))</f>
        <v>#REF!</v>
      </c>
      <c r="BK147" t="e">
        <f t="shared" si="115"/>
        <v>#REF!</v>
      </c>
      <c r="BM147" t="e">
        <f>IF(#REF!="","",SUM(#REF!))</f>
        <v>#REF!</v>
      </c>
      <c r="BN147" t="e">
        <f t="array" ref="BN147">IF(#REF!="","",SUM(BM147:INDEX(BM147:BM353,MATCH(TRUE,INDEX(BM147:BM353="",0),0))))</f>
        <v>#REF!</v>
      </c>
      <c r="BO147" t="e">
        <f t="shared" si="116"/>
        <v>#REF!</v>
      </c>
      <c r="BQ147" t="e">
        <f>IF(#REF!="","",SUM(#REF!))</f>
        <v>#REF!</v>
      </c>
      <c r="BR147" t="e">
        <f t="array" ref="BR147">IF(#REF!="","",SUM(BQ147:INDEX(BQ147:BQ353,MATCH(TRUE,INDEX(BQ147:BQ353="",0),0))))</f>
        <v>#REF!</v>
      </c>
      <c r="BS147" t="e">
        <f t="shared" si="117"/>
        <v>#REF!</v>
      </c>
      <c r="BU147" t="e">
        <f>IF(#REF!="","",SUM(#REF!))</f>
        <v>#REF!</v>
      </c>
      <c r="BV147" t="e">
        <f t="array" ref="BV147">IF(#REF!="","",SUM(BU147:INDEX(BU147:BU353,MATCH(TRUE,INDEX(BU147:BU353="",0),0))))</f>
        <v>#REF!</v>
      </c>
      <c r="BW147" t="e">
        <f t="shared" si="118"/>
        <v>#REF!</v>
      </c>
      <c r="BY147" t="e">
        <f>IF(#REF!="","",SUM(#REF!))</f>
        <v>#REF!</v>
      </c>
      <c r="BZ147" t="e">
        <f t="array" ref="BZ147">IF(#REF!="","",SUM(BY147:INDEX(BY147:BY353,MATCH(TRUE,INDEX(BY147:BY353="",0),0))))</f>
        <v>#REF!</v>
      </c>
      <c r="CA147" t="e">
        <f t="shared" si="119"/>
        <v>#REF!</v>
      </c>
      <c r="CC147" t="e">
        <f>IF(#REF!="","",SUM(#REF!))</f>
        <v>#REF!</v>
      </c>
      <c r="CD147" t="e">
        <f t="array" ref="CD147">IF(#REF!="","",SUM(CC147:INDEX(CC147:CC353,MATCH(TRUE,INDEX(CC147:CC353="",0),0))))</f>
        <v>#REF!</v>
      </c>
      <c r="CE147" t="e">
        <f t="shared" si="80"/>
        <v>#REF!</v>
      </c>
      <c r="CF147" t="str">
        <f t="array" ref="CF147">IFERROR(INDEX($CE$2:$CE$208,SMALL(IF(1-($CE$2:$CE$208=""),IF(1-(#REF!:#REF!&lt;&gt;""),ROW($CE$2:$CE$208)-ROW($CE$2)+1)), ROWS(#REF!:#REF!))),"")</f>
        <v/>
      </c>
      <c r="CG147" t="e">
        <f>IF(#REF!="","",SUM(#REF!))</f>
        <v>#REF!</v>
      </c>
      <c r="CH147" t="e">
        <f t="array" ref="CH147">IF(#REF!="","",SUM(CG147:INDEX(CG147:CG353,MATCH(TRUE,INDEX(CG147:CG353="",0),0))))</f>
        <v>#REF!</v>
      </c>
      <c r="CI147" t="e">
        <f t="shared" si="81"/>
        <v>#REF!</v>
      </c>
      <c r="CJ147" t="str">
        <f t="array" ref="CJ147">IFERROR(INDEX($CI$2:$CI$208,SMALL(IF(1-($CI$2:$CI$208=""),IF(1-(#REF!:#REF!&lt;&gt;""),ROW($CI$2:$CI$208)-ROW($CI$2)+1)), ROWS(#REF!:#REF!))),"")</f>
        <v/>
      </c>
      <c r="CK147" t="e">
        <f>IF(#REF!="","",SUM(#REF!))</f>
        <v>#REF!</v>
      </c>
      <c r="CL147" t="e">
        <f t="array" ref="CL147">IF(#REF!="","",SUM(CK147:INDEX(CK147:CK353,MATCH(TRUE,INDEX(CK147:CK353="",0),0))))</f>
        <v>#REF!</v>
      </c>
      <c r="CM147" t="e">
        <f t="shared" si="82"/>
        <v>#REF!</v>
      </c>
      <c r="CN147" t="str">
        <f t="array" ref="CN147">IFERROR(INDEX($CM$2:$CM$208,SMALL(IF(1-($CM$2:$CM$208=""),IF(1-(#REF!:#REF!&lt;&gt;""),ROW($CM$2:$CM$208)-ROW($CM$2)+1)), ROWS(#REF!:#REF!))),"")</f>
        <v/>
      </c>
      <c r="CO147" t="e">
        <f>IF(#REF!="","",SUM(#REF!))</f>
        <v>#REF!</v>
      </c>
      <c r="CP147" t="e">
        <f t="array" ref="CP147">IF(#REF!="","",SUM(CO147:INDEX(CO147:CO353,MATCH(TRUE,INDEX(CO147:CO353="",0),0))))</f>
        <v>#REF!</v>
      </c>
      <c r="CQ147" t="e">
        <f t="shared" si="83"/>
        <v>#REF!</v>
      </c>
      <c r="CR147" t="str">
        <f t="array" ref="CR147">IFERROR(INDEX($CQ$2:$CQ$208,SMALL(IF(1-($CQ$2:$CQ$208=""),IF(1-(#REF!:#REF!&lt;&gt;""),ROW($CQ$2:$CQ$208)-ROW($CQ$2)+1)), ROWS(#REF!:#REF!))),"")</f>
        <v/>
      </c>
      <c r="CS147" t="e">
        <f>IF(#REF!="","",SUM(#REF!))</f>
        <v>#REF!</v>
      </c>
      <c r="CT147" t="e">
        <f t="array" ref="CT147">IF(#REF!="","",SUM(CS147:INDEX(CS147:CS353,MATCH(TRUE,INDEX(CS147:CS353="",0),0))))</f>
        <v>#REF!</v>
      </c>
      <c r="CU147" t="e">
        <f t="shared" si="84"/>
        <v>#REF!</v>
      </c>
      <c r="CV147" t="str">
        <f t="array" ref="CV147">IFERROR(INDEX($CU$2:$CU$208,SMALL(IF(1-($CU$2:$CU$208=""),IF(1-(#REF!:#REF!&lt;&gt;""),ROW($CU$2:$CU$208)-ROW($CU$2)+1)), ROWS(#REF!:#REF!))),"")</f>
        <v/>
      </c>
      <c r="CW147" t="e">
        <f>IF(#REF!="","",SUM(#REF!))</f>
        <v>#REF!</v>
      </c>
      <c r="CX147" t="e">
        <f t="array" ref="CX147">IF(#REF!="","",SUM(CW147:INDEX(CW147:CW353,MATCH(TRUE,INDEX(CW147:CW353="",0),0))))</f>
        <v>#REF!</v>
      </c>
      <c r="CY147" t="e">
        <f t="shared" si="85"/>
        <v>#REF!</v>
      </c>
      <c r="CZ147" t="str">
        <f t="array" ref="CZ147">IFERROR(INDEX($CY$2:$CY$208,SMALL(IF(1-($CY$2:$CY$208=""),IF(1-(#REF!:#REF!&lt;&gt;""),ROW($CY$2:$CY$208)-ROW($CY$2)+1)), ROWS(#REF!:#REF!))),"")</f>
        <v/>
      </c>
      <c r="DA147" t="e">
        <f>IF(#REF!="","",SUM(#REF!))</f>
        <v>#REF!</v>
      </c>
      <c r="DB147" t="e">
        <f t="array" ref="DB147">IF(#REF!="","",SUM(DA147:INDEX(DA147:DA353,MATCH(TRUE,INDEX(DA147:DA353="",0),0))))</f>
        <v>#REF!</v>
      </c>
      <c r="DC147" t="e">
        <f t="shared" si="86"/>
        <v>#REF!</v>
      </c>
      <c r="DD147" t="str">
        <f t="array" ref="DD147">IFERROR(INDEX($DC$2:$DC$208,SMALL(IF(1-($DC$2:$DC$208=""),IF(1-(#REF!:#REF!&lt;&gt;""),ROW($DC$2:$DC$208)-ROW($DC$2)+1)), ROWS(#REF!:#REF!))),"")</f>
        <v/>
      </c>
      <c r="DE147" t="e">
        <f>IF(#REF!="","",SUM(#REF!))</f>
        <v>#REF!</v>
      </c>
      <c r="DF147" t="e">
        <f t="array" ref="DF147">IF(#REF!="","",SUM(DE147:INDEX(DE147:DE353,MATCH(TRUE,INDEX(DE147:DE353="",0),0))))</f>
        <v>#REF!</v>
      </c>
      <c r="DG147" t="e">
        <f t="shared" si="87"/>
        <v>#REF!</v>
      </c>
      <c r="DH147" t="str">
        <f t="array" ref="DH147">IFERROR(INDEX($DG$2:$DG$208,SMALL(IF(1-($DG$2:$DG$208=""),IF(1-(#REF!:#REF!&lt;&gt;""),ROW($DG$2:$DG$208)-ROW($DG$2)+1)), ROWS(#REF!:#REF!))),"")</f>
        <v/>
      </c>
      <c r="DI147" t="e">
        <f>IF(#REF!="","",SUM(#REF!))</f>
        <v>#REF!</v>
      </c>
      <c r="DJ147" t="e">
        <f t="array" ref="DJ147">IF(#REF!="","",SUM(DI147:INDEX(DI147:DI353,MATCH(TRUE,INDEX(DI147:DI353="",0),0))))</f>
        <v>#REF!</v>
      </c>
      <c r="DK147" t="e">
        <f t="shared" si="88"/>
        <v>#REF!</v>
      </c>
      <c r="DL147" t="str">
        <f t="array" ref="DL147">IFERROR(INDEX($DK$2:$DK$208,SMALL(IF(1-($DK$2:$DK$208=""),IF(1-(#REF!:#REF!&lt;&gt;""),ROW($DK$2:$DK$208)-ROW($DK$2)+1)), ROWS(#REF!:#REF!))),"")</f>
        <v/>
      </c>
      <c r="DM147" t="e">
        <f>IF(#REF!="","",SUM(#REF!))</f>
        <v>#REF!</v>
      </c>
      <c r="DN147" t="e">
        <f t="array" ref="DN147">IF(#REF!="","",SUM(DM147:INDEX(DM147:DM353,MATCH(TRUE,INDEX(DM147:DM353="",0),0))))</f>
        <v>#REF!</v>
      </c>
      <c r="DO147" t="e">
        <f t="shared" si="89"/>
        <v>#REF!</v>
      </c>
      <c r="DP147" t="str">
        <f t="array" ref="DP147">IFERROR(INDEX($DO$2:$DO$208,SMALL(IF(1-($DO$2:$DO$208=""),IF(1-(#REF!:#REF!&lt;&gt;""),ROW($DO$2:$DO$208)-ROW($DO$2)+1)), ROWS(#REF!:#REF!))),"")</f>
        <v/>
      </c>
      <c r="DQ147" t="e">
        <f>IF(#REF!="","",SUM(#REF!))</f>
        <v>#REF!</v>
      </c>
      <c r="DR147" t="e">
        <f t="array" ref="DR147">IF(#REF!="","",SUM(DQ147:INDEX(DQ147:DQ353,MATCH(TRUE,INDEX(DQ147:DQ353="",0),0))))</f>
        <v>#REF!</v>
      </c>
      <c r="DS147" t="e">
        <f t="shared" si="90"/>
        <v>#REF!</v>
      </c>
      <c r="DT147" t="str">
        <f t="array" ref="DT147">IFERROR(INDEX($DS$2:$DS$208,SMALL(IF(1-($DS$2:$DS$208=""),IF(1-(#REF!:#REF!&lt;&gt;""),ROW($DS$2:$DS$208)-ROW($DS$2)+1)), ROWS(#REF!:#REF!))),"")</f>
        <v/>
      </c>
      <c r="DU147" t="e">
        <f>IF(#REF!="","",SUM(#REF!))</f>
        <v>#REF!</v>
      </c>
      <c r="DV147" t="e">
        <f t="array" ref="DV147">IF(#REF!="","",SUM(DU147:INDEX(DU147:DU353,MATCH(TRUE,INDEX(DU147:DU353="",0),0))))</f>
        <v>#REF!</v>
      </c>
      <c r="DW147" t="e">
        <f t="shared" si="91"/>
        <v>#REF!</v>
      </c>
      <c r="DX147" t="str">
        <f t="array" ref="DX147">IFERROR(INDEX($DW$2:$DW$208,SMALL(IF(1-($DW$2:$DW$208=""),IF(1-(#REF!:#REF!&lt;&gt;""),ROW($DW$2:$DW$208)-ROW($DW$2)+1)), ROWS(#REF!:#REF!))),"")</f>
        <v/>
      </c>
      <c r="DY147" t="e">
        <f>IF(#REF!="","",SUM(#REF!))</f>
        <v>#REF!</v>
      </c>
      <c r="DZ147" t="e">
        <f t="array" ref="DZ147">IF(#REF!="","",SUM(DY147:INDEX(DY147:DY353,MATCH(TRUE,INDEX(DY147:DY353="",0),0))))</f>
        <v>#REF!</v>
      </c>
      <c r="EA147" t="e">
        <f t="shared" si="92"/>
        <v>#REF!</v>
      </c>
      <c r="EB147" t="str">
        <f t="array" ref="EB147">IFERROR(INDEX($EA$2:$EA$208,SMALL(IF(1-($EA$2:$EA$208=""),IF(1-(#REF!:#REF!&lt;&gt;""),ROW($EA$2:$EA$208)-ROW($EA$2)+1)), ROWS(#REF!:#REF!))),"")</f>
        <v/>
      </c>
      <c r="EC147" t="e">
        <f>IF(#REF!="","",SUM(#REF!))</f>
        <v>#REF!</v>
      </c>
      <c r="ED147" t="e">
        <f t="array" ref="ED147">IF(#REF!="","",SUM(EC147:INDEX(EC147:EC353,MATCH(TRUE,INDEX(EC147:EC353="",0),0))))</f>
        <v>#REF!</v>
      </c>
      <c r="EE147" t="e">
        <f t="shared" si="93"/>
        <v>#REF!</v>
      </c>
      <c r="EF147" t="str">
        <f t="array" ref="EF147">IFERROR(INDEX($EE$2:$EE$208,SMALL(IF(1-($EE$2:$EE$208=""),IF(1-(#REF!:#REF!&lt;&gt;""),ROW($EE$2:$EE$208)-ROW($EE$2)+1)), ROWS(#REF!:#REF!))),"")</f>
        <v/>
      </c>
      <c r="EG147" t="e">
        <f>IF(#REF!="","",SUM(#REF!))</f>
        <v>#REF!</v>
      </c>
      <c r="EH147" t="e">
        <f t="array" ref="EH147">IF(#REF!="","",SUM(EG147:INDEX(EG147:EG353,MATCH(TRUE,INDEX(EG147:EG353="",0),0))))</f>
        <v>#REF!</v>
      </c>
      <c r="EI147" t="e">
        <f t="shared" si="94"/>
        <v>#REF!</v>
      </c>
      <c r="EJ147" t="str">
        <f t="array" ref="EJ147">IFERROR(INDEX($EI$2:$EI$208,SMALL(IF(1-($EI$2:$EI$208=""),IF(1-(#REF!:#REF!&lt;&gt;""),ROW($EI$2:$EI$208)-ROW($EI$2)+1)), ROWS(#REF!:#REF!))),"")</f>
        <v/>
      </c>
      <c r="EK147" t="e">
        <f>IF(#REF!="","",SUM(#REF!))</f>
        <v>#REF!</v>
      </c>
      <c r="EL147" t="e">
        <f t="array" ref="EL147">IF(#REF!="","",SUM(EK147:INDEX(EK147:EK353,MATCH(TRUE,INDEX(EK147:EK353="",0),0))))</f>
        <v>#REF!</v>
      </c>
      <c r="EM147" t="e">
        <f t="shared" si="95"/>
        <v>#REF!</v>
      </c>
      <c r="EN147" t="str">
        <f t="array" ref="EN147">IFERROR(INDEX($EM$2:$EM$208,SMALL(IF(1-($EM$2:$EM$208=""),IF(1-(#REF!:#REF!&lt;&gt;""),ROW($EM$2:$EM$208)-ROW($EM$2)+1)), ROWS(#REF!:#REF!))),"")</f>
        <v/>
      </c>
      <c r="EO147" t="e">
        <f>IF(#REF!="","",SUM(#REF!))</f>
        <v>#REF!</v>
      </c>
      <c r="EP147" t="e">
        <f t="array" ref="EP147">IF(#REF!="","",SUM(EO147:INDEX(EO147:EO353,MATCH(TRUE,INDEX(EO147:EO353="",0),0))))</f>
        <v>#REF!</v>
      </c>
      <c r="EQ147" t="e">
        <f t="shared" si="96"/>
        <v>#REF!</v>
      </c>
      <c r="ER147" t="str">
        <f t="array" ref="ER147">IFERROR(INDEX($EQ$2:$EQ$208,SMALL(IF(1-($EQ$2:$EQ$208=""),IF(1-(#REF!:#REF!&lt;&gt;""),ROW($EQ$2:$EQ$208)-ROW($EQ$2)+1)), ROWS(#REF!:#REF!))),"")</f>
        <v/>
      </c>
      <c r="ES147" t="e">
        <f>IF(#REF!="","",SUM(#REF!))</f>
        <v>#REF!</v>
      </c>
      <c r="ET147" t="e">
        <f t="array" ref="ET147">IF(#REF!="","",SUM(ES147:INDEX(ES147:ES353,MATCH(TRUE,INDEX(ES147:ES353="",0),0))))</f>
        <v>#REF!</v>
      </c>
      <c r="EU147" t="e">
        <f t="shared" si="97"/>
        <v>#REF!</v>
      </c>
      <c r="EV147" t="str">
        <f t="array" ref="EV147">IFERROR(INDEX($EU$2:$EU$208,SMALL(IF(1-($EU$2:$EU$208=""),IF(1-(#REF!:#REF!&lt;&gt;""),ROW($EU$2:$EU$208)-ROW($EU$2)+1)), ROWS(#REF!:#REF!))),"")</f>
        <v/>
      </c>
      <c r="EW147" t="e">
        <f>IF(#REF!="","",SUM(#REF!))</f>
        <v>#REF!</v>
      </c>
      <c r="EX147" t="e">
        <f t="array" ref="EX147">IF(#REF!="","",SUM(EW147:INDEX(EW147:EW353,MATCH(TRUE,INDEX(EW147:EW353="",0),0))))</f>
        <v>#REF!</v>
      </c>
      <c r="EY147" t="e">
        <f t="shared" si="98"/>
        <v>#REF!</v>
      </c>
      <c r="EZ147" t="str">
        <f t="array" ref="EZ147">IFERROR(INDEX($EY$2:$EY$208,SMALL(IF(1-($EY$2:$EY$208=""),IF(1-(#REF!:#REF!&lt;&gt;""),ROW($EY$2:$EY$208)-ROW($EY$2)+1)), ROWS(#REF!:#REF!))),"")</f>
        <v/>
      </c>
      <c r="FA147" t="e">
        <f>IF(#REF!="","",SUM(#REF!))</f>
        <v>#REF!</v>
      </c>
      <c r="FB147" t="e">
        <f t="array" ref="FB147">IF(#REF!="","",SUM(FA147:INDEX(FA147:FA353,MATCH(TRUE,INDEX(FA147:FA353="",0),0))))</f>
        <v>#REF!</v>
      </c>
      <c r="FC147" t="e">
        <f t="shared" si="99"/>
        <v>#REF!</v>
      </c>
      <c r="FD147" t="str">
        <f t="array" ref="FD147">IFERROR(INDEX($FC$2:$FC$208,SMALL(IF(1-($FC$2:$FC$208=""),IF(1-(#REF!:#REF!&lt;&gt;""),ROW($FC$2:$FC$208)-ROW($FC$2)+1)), ROWS(#REF!:#REF!))),"")</f>
        <v/>
      </c>
    </row>
    <row r="148" spans="1:160" x14ac:dyDescent="0.25">
      <c r="A148" t="e">
        <f>IF(#REF!="","",SUM(#REF!))</f>
        <v>#REF!</v>
      </c>
      <c r="B148" t="e">
        <f t="array" ref="B148">IF(#REF!="","",SUM($A148:INDEX(A148:$A$208,MATCH(TRUE,INDEX($A148:$A$208="",0),0))))</f>
        <v>#REF!</v>
      </c>
      <c r="C148" t="e">
        <f t="shared" si="100"/>
        <v>#REF!</v>
      </c>
      <c r="E148" t="e">
        <f>IF(#REF!="","",SUM(#REF!))</f>
        <v>#REF!</v>
      </c>
      <c r="F148" t="e">
        <f t="array" ref="F148">IF(#REF!="","",SUM($E148:INDEX(E148:$E$208,MATCH(TRUE,INDEX($E148:$E$208="",0),0))))</f>
        <v>#REF!</v>
      </c>
      <c r="G148" t="e">
        <f t="shared" si="101"/>
        <v>#REF!</v>
      </c>
      <c r="I148" t="e">
        <f>IF(#REF!="","",SUM(#REF!))</f>
        <v>#REF!</v>
      </c>
      <c r="J148" t="e">
        <f t="array" ref="J148">IF(#REF!="","",SUM(I148:INDEX(I148:I354,MATCH(TRUE,INDEX(I148:I354="",0),0))))</f>
        <v>#REF!</v>
      </c>
      <c r="K148" t="e">
        <f t="shared" si="102"/>
        <v>#REF!</v>
      </c>
      <c r="M148" t="e">
        <f>IF(#REF!="","",SUM(#REF!))</f>
        <v>#REF!</v>
      </c>
      <c r="N148" t="e">
        <f t="array" ref="N148">IF(#REF!="","",SUM(M148:INDEX(M148:M354,MATCH(TRUE,INDEX(M148:M354="",0),0))))</f>
        <v>#REF!</v>
      </c>
      <c r="O148" t="e">
        <f t="shared" si="103"/>
        <v>#REF!</v>
      </c>
      <c r="Q148" t="e">
        <f>IF(#REF!="","",SUM(#REF!))</f>
        <v>#REF!</v>
      </c>
      <c r="R148" t="e">
        <f t="array" ref="R148">IF(#REF!="","",SUM(Q148:INDEX(Q148:Q354,MATCH(TRUE,INDEX(Q148:Q354="",0),0))))</f>
        <v>#REF!</v>
      </c>
      <c r="S148" t="e">
        <f t="shared" si="104"/>
        <v>#REF!</v>
      </c>
      <c r="U148" t="e">
        <f>IF(#REF!="","",SUM(#REF!))</f>
        <v>#REF!</v>
      </c>
      <c r="V148" t="e">
        <f t="array" ref="V148">IF(#REF!="","",SUM(U148:INDEX(U148:U354,MATCH(TRUE,INDEX(U148:U354="",0),0))))</f>
        <v>#REF!</v>
      </c>
      <c r="W148" t="e">
        <f t="shared" si="105"/>
        <v>#REF!</v>
      </c>
      <c r="Y148" t="e">
        <f>IF(#REF!="","",SUM(#REF!))</f>
        <v>#REF!</v>
      </c>
      <c r="Z148" t="e">
        <f t="array" ref="Z148">IF(#REF!="","",SUM(Y148:INDEX(Y148:Y354,MATCH(TRUE,INDEX(Y148:Y354="",0),0))))</f>
        <v>#REF!</v>
      </c>
      <c r="AA148" t="e">
        <f t="shared" si="106"/>
        <v>#REF!</v>
      </c>
      <c r="AC148" t="e">
        <f>IF(#REF!="","",SUM(#REF!))</f>
        <v>#REF!</v>
      </c>
      <c r="AD148" t="e">
        <f t="array" ref="AD148">IF(#REF!="","",SUM(AC148:INDEX(AC148:AC354,MATCH(TRUE,INDEX(AC148:AC354="",0),0))))</f>
        <v>#REF!</v>
      </c>
      <c r="AE148" t="e">
        <f t="shared" si="107"/>
        <v>#REF!</v>
      </c>
      <c r="AG148" t="e">
        <f>IF(#REF!="","",SUM(#REF!))</f>
        <v>#REF!</v>
      </c>
      <c r="AH148" t="e">
        <f t="array" ref="AH148">IF(#REF!="","",SUM(AG148:INDEX(AG148:AG354,MATCH(TRUE,INDEX(AG148:AG354="",0),0))))</f>
        <v>#REF!</v>
      </c>
      <c r="AI148" t="e">
        <f t="shared" si="108"/>
        <v>#REF!</v>
      </c>
      <c r="AK148" t="e">
        <f>IF(#REF!="","",SUM(#REF!))</f>
        <v>#REF!</v>
      </c>
      <c r="AL148" t="e">
        <f t="array" ref="AL148">IF(#REF!="","",SUM(AK148:INDEX(AK148:AK354,MATCH(TRUE,INDEX(AK148:AK354="",0),0))))</f>
        <v>#REF!</v>
      </c>
      <c r="AM148" t="e">
        <f t="shared" si="109"/>
        <v>#REF!</v>
      </c>
      <c r="AO148" t="e">
        <f>IF(#REF!="","",SUM(#REF!))</f>
        <v>#REF!</v>
      </c>
      <c r="AP148" t="e">
        <f t="array" ref="AP148">IF(#REF!="","",SUM(AO148:INDEX(AO148:AO354,MATCH(TRUE,INDEX(AO148:AO354="",0),0))))</f>
        <v>#REF!</v>
      </c>
      <c r="AQ148" t="e">
        <f t="shared" si="110"/>
        <v>#REF!</v>
      </c>
      <c r="AS148" t="e">
        <f>IF(#REF!="","",SUM(#REF!))</f>
        <v>#REF!</v>
      </c>
      <c r="AT148" t="e">
        <f t="array" ref="AT148">IF(#REF!="","",SUM(AS148:INDEX(AS148:AS354,MATCH(TRUE,INDEX(AS148:AS354="",0),0))))</f>
        <v>#REF!</v>
      </c>
      <c r="AU148" t="e">
        <f t="shared" si="111"/>
        <v>#REF!</v>
      </c>
      <c r="AW148" t="e">
        <f>IF(#REF!="","",SUM(#REF!))</f>
        <v>#REF!</v>
      </c>
      <c r="AX148" t="e">
        <f t="array" ref="AX148">IF(#REF!="","",SUM(AW148:INDEX(AW148:AW354,MATCH(TRUE,INDEX(AW148:AW354="",0),0))))</f>
        <v>#REF!</v>
      </c>
      <c r="AY148" t="e">
        <f t="shared" si="112"/>
        <v>#REF!</v>
      </c>
      <c r="BA148" t="e">
        <f>IF(#REF!="","",SUM(#REF!))</f>
        <v>#REF!</v>
      </c>
      <c r="BB148" t="e">
        <f t="array" ref="BB148">IF(#REF!="","",SUM(BA148:INDEX(BA148:BA354,MATCH(TRUE,INDEX(BA148:BA354="",0),0))))</f>
        <v>#REF!</v>
      </c>
      <c r="BC148" t="e">
        <f t="shared" si="113"/>
        <v>#REF!</v>
      </c>
      <c r="BE148" t="e">
        <f>IF(#REF!="","",SUM(#REF!))</f>
        <v>#REF!</v>
      </c>
      <c r="BF148" t="e">
        <f t="array" ref="BF148">IF(#REF!="","",SUM(BE148:INDEX(BE148:BE354,MATCH(TRUE,INDEX(BE148:BE354="",0),0))))</f>
        <v>#REF!</v>
      </c>
      <c r="BG148" t="e">
        <f t="shared" si="114"/>
        <v>#REF!</v>
      </c>
      <c r="BI148" t="e">
        <f>IF(#REF!="","",SUM(#REF!))</f>
        <v>#REF!</v>
      </c>
      <c r="BJ148" t="e">
        <f t="array" ref="BJ148">IF(#REF!="","",SUM(BI148:INDEX(BI148:BI354,MATCH(TRUE,INDEX(BI148:BI354="",0),0))))</f>
        <v>#REF!</v>
      </c>
      <c r="BK148" t="e">
        <f t="shared" si="115"/>
        <v>#REF!</v>
      </c>
      <c r="BM148" t="e">
        <f>IF(#REF!="","",SUM(#REF!))</f>
        <v>#REF!</v>
      </c>
      <c r="BN148" t="e">
        <f t="array" ref="BN148">IF(#REF!="","",SUM(BM148:INDEX(BM148:BM354,MATCH(TRUE,INDEX(BM148:BM354="",0),0))))</f>
        <v>#REF!</v>
      </c>
      <c r="BO148" t="e">
        <f t="shared" si="116"/>
        <v>#REF!</v>
      </c>
      <c r="BQ148" t="e">
        <f>IF(#REF!="","",SUM(#REF!))</f>
        <v>#REF!</v>
      </c>
      <c r="BR148" t="e">
        <f t="array" ref="BR148">IF(#REF!="","",SUM(BQ148:INDEX(BQ148:BQ354,MATCH(TRUE,INDEX(BQ148:BQ354="",0),0))))</f>
        <v>#REF!</v>
      </c>
      <c r="BS148" t="e">
        <f t="shared" si="117"/>
        <v>#REF!</v>
      </c>
      <c r="BU148" t="e">
        <f>IF(#REF!="","",SUM(#REF!))</f>
        <v>#REF!</v>
      </c>
      <c r="BV148" t="e">
        <f t="array" ref="BV148">IF(#REF!="","",SUM(BU148:INDEX(BU148:BU354,MATCH(TRUE,INDEX(BU148:BU354="",0),0))))</f>
        <v>#REF!</v>
      </c>
      <c r="BW148" t="e">
        <f t="shared" si="118"/>
        <v>#REF!</v>
      </c>
      <c r="BY148" t="e">
        <f>IF(#REF!="","",SUM(#REF!))</f>
        <v>#REF!</v>
      </c>
      <c r="BZ148" t="e">
        <f t="array" ref="BZ148">IF(#REF!="","",SUM(BY148:INDEX(BY148:BY354,MATCH(TRUE,INDEX(BY148:BY354="",0),0))))</f>
        <v>#REF!</v>
      </c>
      <c r="CA148" t="e">
        <f t="shared" si="119"/>
        <v>#REF!</v>
      </c>
      <c r="CC148" t="e">
        <f>IF(#REF!="","",SUM(#REF!))</f>
        <v>#REF!</v>
      </c>
      <c r="CD148" t="e">
        <f t="array" ref="CD148">IF(#REF!="","",SUM(CC148:INDEX(CC148:CC354,MATCH(TRUE,INDEX(CC148:CC354="",0),0))))</f>
        <v>#REF!</v>
      </c>
      <c r="CE148" t="e">
        <f t="shared" si="80"/>
        <v>#REF!</v>
      </c>
      <c r="CF148" t="str">
        <f t="array" ref="CF148">IFERROR(INDEX($CE$2:$CE$208,SMALL(IF(1-($CE$2:$CE$208=""),IF(1-(#REF!:#REF!&lt;&gt;""),ROW($CE$2:$CE$208)-ROW($CE$2)+1)), ROWS(#REF!:#REF!))),"")</f>
        <v/>
      </c>
      <c r="CG148" t="e">
        <f>IF(#REF!="","",SUM(#REF!))</f>
        <v>#REF!</v>
      </c>
      <c r="CH148" t="e">
        <f t="array" ref="CH148">IF(#REF!="","",SUM(CG148:INDEX(CG148:CG354,MATCH(TRUE,INDEX(CG148:CG354="",0),0))))</f>
        <v>#REF!</v>
      </c>
      <c r="CI148" t="e">
        <f t="shared" si="81"/>
        <v>#REF!</v>
      </c>
      <c r="CJ148" t="str">
        <f t="array" ref="CJ148">IFERROR(INDEX($CI$2:$CI$208,SMALL(IF(1-($CI$2:$CI$208=""),IF(1-(#REF!:#REF!&lt;&gt;""),ROW($CI$2:$CI$208)-ROW($CI$2)+1)), ROWS(#REF!:#REF!))),"")</f>
        <v/>
      </c>
      <c r="CK148" t="e">
        <f>IF(#REF!="","",SUM(#REF!))</f>
        <v>#REF!</v>
      </c>
      <c r="CL148" t="e">
        <f t="array" ref="CL148">IF(#REF!="","",SUM(CK148:INDEX(CK148:CK354,MATCH(TRUE,INDEX(CK148:CK354="",0),0))))</f>
        <v>#REF!</v>
      </c>
      <c r="CM148" t="e">
        <f t="shared" si="82"/>
        <v>#REF!</v>
      </c>
      <c r="CN148" t="str">
        <f t="array" ref="CN148">IFERROR(INDEX($CM$2:$CM$208,SMALL(IF(1-($CM$2:$CM$208=""),IF(1-(#REF!:#REF!&lt;&gt;""),ROW($CM$2:$CM$208)-ROW($CM$2)+1)), ROWS(#REF!:#REF!))),"")</f>
        <v/>
      </c>
      <c r="CO148" t="e">
        <f>IF(#REF!="","",SUM(#REF!))</f>
        <v>#REF!</v>
      </c>
      <c r="CP148" t="e">
        <f t="array" ref="CP148">IF(#REF!="","",SUM(CO148:INDEX(CO148:CO354,MATCH(TRUE,INDEX(CO148:CO354="",0),0))))</f>
        <v>#REF!</v>
      </c>
      <c r="CQ148" t="e">
        <f t="shared" si="83"/>
        <v>#REF!</v>
      </c>
      <c r="CR148" t="str">
        <f t="array" ref="CR148">IFERROR(INDEX($CQ$2:$CQ$208,SMALL(IF(1-($CQ$2:$CQ$208=""),IF(1-(#REF!:#REF!&lt;&gt;""),ROW($CQ$2:$CQ$208)-ROW($CQ$2)+1)), ROWS(#REF!:#REF!))),"")</f>
        <v/>
      </c>
      <c r="CS148" t="e">
        <f>IF(#REF!="","",SUM(#REF!))</f>
        <v>#REF!</v>
      </c>
      <c r="CT148" t="e">
        <f t="array" ref="CT148">IF(#REF!="","",SUM(CS148:INDEX(CS148:CS354,MATCH(TRUE,INDEX(CS148:CS354="",0),0))))</f>
        <v>#REF!</v>
      </c>
      <c r="CU148" t="e">
        <f t="shared" si="84"/>
        <v>#REF!</v>
      </c>
      <c r="CV148" t="str">
        <f t="array" ref="CV148">IFERROR(INDEX($CU$2:$CU$208,SMALL(IF(1-($CU$2:$CU$208=""),IF(1-(#REF!:#REF!&lt;&gt;""),ROW($CU$2:$CU$208)-ROW($CU$2)+1)), ROWS(#REF!:#REF!))),"")</f>
        <v/>
      </c>
      <c r="CW148" t="e">
        <f>IF(#REF!="","",SUM(#REF!))</f>
        <v>#REF!</v>
      </c>
      <c r="CX148" t="e">
        <f t="array" ref="CX148">IF(#REF!="","",SUM(CW148:INDEX(CW148:CW354,MATCH(TRUE,INDEX(CW148:CW354="",0),0))))</f>
        <v>#REF!</v>
      </c>
      <c r="CY148" t="e">
        <f t="shared" si="85"/>
        <v>#REF!</v>
      </c>
      <c r="CZ148" t="str">
        <f t="array" ref="CZ148">IFERROR(INDEX($CY$2:$CY$208,SMALL(IF(1-($CY$2:$CY$208=""),IF(1-(#REF!:#REF!&lt;&gt;""),ROW($CY$2:$CY$208)-ROW($CY$2)+1)), ROWS(#REF!:#REF!))),"")</f>
        <v/>
      </c>
      <c r="DA148" t="e">
        <f>IF(#REF!="","",SUM(#REF!))</f>
        <v>#REF!</v>
      </c>
      <c r="DB148" t="e">
        <f t="array" ref="DB148">IF(#REF!="","",SUM(DA148:INDEX(DA148:DA354,MATCH(TRUE,INDEX(DA148:DA354="",0),0))))</f>
        <v>#REF!</v>
      </c>
      <c r="DC148" t="e">
        <f t="shared" si="86"/>
        <v>#REF!</v>
      </c>
      <c r="DD148" t="str">
        <f t="array" ref="DD148">IFERROR(INDEX($DC$2:$DC$208,SMALL(IF(1-($DC$2:$DC$208=""),IF(1-(#REF!:#REF!&lt;&gt;""),ROW($DC$2:$DC$208)-ROW($DC$2)+1)), ROWS(#REF!:#REF!))),"")</f>
        <v/>
      </c>
      <c r="DE148" t="e">
        <f>IF(#REF!="","",SUM(#REF!))</f>
        <v>#REF!</v>
      </c>
      <c r="DF148" t="e">
        <f t="array" ref="DF148">IF(#REF!="","",SUM(DE148:INDEX(DE148:DE354,MATCH(TRUE,INDEX(DE148:DE354="",0),0))))</f>
        <v>#REF!</v>
      </c>
      <c r="DG148" t="e">
        <f t="shared" si="87"/>
        <v>#REF!</v>
      </c>
      <c r="DH148" t="str">
        <f t="array" ref="DH148">IFERROR(INDEX($DG$2:$DG$208,SMALL(IF(1-($DG$2:$DG$208=""),IF(1-(#REF!:#REF!&lt;&gt;""),ROW($DG$2:$DG$208)-ROW($DG$2)+1)), ROWS(#REF!:#REF!))),"")</f>
        <v/>
      </c>
      <c r="DI148" t="e">
        <f>IF(#REF!="","",SUM(#REF!))</f>
        <v>#REF!</v>
      </c>
      <c r="DJ148" t="e">
        <f t="array" ref="DJ148">IF(#REF!="","",SUM(DI148:INDEX(DI148:DI354,MATCH(TRUE,INDEX(DI148:DI354="",0),0))))</f>
        <v>#REF!</v>
      </c>
      <c r="DK148" t="e">
        <f t="shared" si="88"/>
        <v>#REF!</v>
      </c>
      <c r="DL148" t="str">
        <f t="array" ref="DL148">IFERROR(INDEX($DK$2:$DK$208,SMALL(IF(1-($DK$2:$DK$208=""),IF(1-(#REF!:#REF!&lt;&gt;""),ROW($DK$2:$DK$208)-ROW($DK$2)+1)), ROWS(#REF!:#REF!))),"")</f>
        <v/>
      </c>
      <c r="DM148" t="e">
        <f>IF(#REF!="","",SUM(#REF!))</f>
        <v>#REF!</v>
      </c>
      <c r="DN148" t="e">
        <f t="array" ref="DN148">IF(#REF!="","",SUM(DM148:INDEX(DM148:DM354,MATCH(TRUE,INDEX(DM148:DM354="",0),0))))</f>
        <v>#REF!</v>
      </c>
      <c r="DO148" t="e">
        <f t="shared" si="89"/>
        <v>#REF!</v>
      </c>
      <c r="DP148" t="str">
        <f t="array" ref="DP148">IFERROR(INDEX($DO$2:$DO$208,SMALL(IF(1-($DO$2:$DO$208=""),IF(1-(#REF!:#REF!&lt;&gt;""),ROW($DO$2:$DO$208)-ROW($DO$2)+1)), ROWS(#REF!:#REF!))),"")</f>
        <v/>
      </c>
      <c r="DQ148" t="e">
        <f>IF(#REF!="","",SUM(#REF!))</f>
        <v>#REF!</v>
      </c>
      <c r="DR148" t="e">
        <f t="array" ref="DR148">IF(#REF!="","",SUM(DQ148:INDEX(DQ148:DQ354,MATCH(TRUE,INDEX(DQ148:DQ354="",0),0))))</f>
        <v>#REF!</v>
      </c>
      <c r="DS148" t="e">
        <f t="shared" si="90"/>
        <v>#REF!</v>
      </c>
      <c r="DT148" t="str">
        <f t="array" ref="DT148">IFERROR(INDEX($DS$2:$DS$208,SMALL(IF(1-($DS$2:$DS$208=""),IF(1-(#REF!:#REF!&lt;&gt;""),ROW($DS$2:$DS$208)-ROW($DS$2)+1)), ROWS(#REF!:#REF!))),"")</f>
        <v/>
      </c>
      <c r="DU148" t="e">
        <f>IF(#REF!="","",SUM(#REF!))</f>
        <v>#REF!</v>
      </c>
      <c r="DV148" t="e">
        <f t="array" ref="DV148">IF(#REF!="","",SUM(DU148:INDEX(DU148:DU354,MATCH(TRUE,INDEX(DU148:DU354="",0),0))))</f>
        <v>#REF!</v>
      </c>
      <c r="DW148" t="e">
        <f t="shared" si="91"/>
        <v>#REF!</v>
      </c>
      <c r="DX148" t="str">
        <f t="array" ref="DX148">IFERROR(INDEX($DW$2:$DW$208,SMALL(IF(1-($DW$2:$DW$208=""),IF(1-(#REF!:#REF!&lt;&gt;""),ROW($DW$2:$DW$208)-ROW($DW$2)+1)), ROWS(#REF!:#REF!))),"")</f>
        <v/>
      </c>
      <c r="DY148" t="e">
        <f>IF(#REF!="","",SUM(#REF!))</f>
        <v>#REF!</v>
      </c>
      <c r="DZ148" t="e">
        <f t="array" ref="DZ148">IF(#REF!="","",SUM(DY148:INDEX(DY148:DY354,MATCH(TRUE,INDEX(DY148:DY354="",0),0))))</f>
        <v>#REF!</v>
      </c>
      <c r="EA148" t="e">
        <f t="shared" si="92"/>
        <v>#REF!</v>
      </c>
      <c r="EB148" t="str">
        <f t="array" ref="EB148">IFERROR(INDEX($EA$2:$EA$208,SMALL(IF(1-($EA$2:$EA$208=""),IF(1-(#REF!:#REF!&lt;&gt;""),ROW($EA$2:$EA$208)-ROW($EA$2)+1)), ROWS(#REF!:#REF!))),"")</f>
        <v/>
      </c>
      <c r="EC148" t="e">
        <f>IF(#REF!="","",SUM(#REF!))</f>
        <v>#REF!</v>
      </c>
      <c r="ED148" t="e">
        <f t="array" ref="ED148">IF(#REF!="","",SUM(EC148:INDEX(EC148:EC354,MATCH(TRUE,INDEX(EC148:EC354="",0),0))))</f>
        <v>#REF!</v>
      </c>
      <c r="EE148" t="e">
        <f t="shared" si="93"/>
        <v>#REF!</v>
      </c>
      <c r="EF148" t="str">
        <f t="array" ref="EF148">IFERROR(INDEX($EE$2:$EE$208,SMALL(IF(1-($EE$2:$EE$208=""),IF(1-(#REF!:#REF!&lt;&gt;""),ROW($EE$2:$EE$208)-ROW($EE$2)+1)), ROWS(#REF!:#REF!))),"")</f>
        <v/>
      </c>
      <c r="EG148" t="e">
        <f>IF(#REF!="","",SUM(#REF!))</f>
        <v>#REF!</v>
      </c>
      <c r="EH148" t="e">
        <f t="array" ref="EH148">IF(#REF!="","",SUM(EG148:INDEX(EG148:EG354,MATCH(TRUE,INDEX(EG148:EG354="",0),0))))</f>
        <v>#REF!</v>
      </c>
      <c r="EI148" t="e">
        <f t="shared" si="94"/>
        <v>#REF!</v>
      </c>
      <c r="EJ148" t="str">
        <f t="array" ref="EJ148">IFERROR(INDEX($EI$2:$EI$208,SMALL(IF(1-($EI$2:$EI$208=""),IF(1-(#REF!:#REF!&lt;&gt;""),ROW($EI$2:$EI$208)-ROW($EI$2)+1)), ROWS(#REF!:#REF!))),"")</f>
        <v/>
      </c>
      <c r="EK148" t="e">
        <f>IF(#REF!="","",SUM(#REF!))</f>
        <v>#REF!</v>
      </c>
      <c r="EL148" t="e">
        <f t="array" ref="EL148">IF(#REF!="","",SUM(EK148:INDEX(EK148:EK354,MATCH(TRUE,INDEX(EK148:EK354="",0),0))))</f>
        <v>#REF!</v>
      </c>
      <c r="EM148" t="e">
        <f t="shared" si="95"/>
        <v>#REF!</v>
      </c>
      <c r="EN148" t="str">
        <f t="array" ref="EN148">IFERROR(INDEX($EM$2:$EM$208,SMALL(IF(1-($EM$2:$EM$208=""),IF(1-(#REF!:#REF!&lt;&gt;""),ROW($EM$2:$EM$208)-ROW($EM$2)+1)), ROWS(#REF!:#REF!))),"")</f>
        <v/>
      </c>
      <c r="EO148" t="e">
        <f>IF(#REF!="","",SUM(#REF!))</f>
        <v>#REF!</v>
      </c>
      <c r="EP148" t="e">
        <f t="array" ref="EP148">IF(#REF!="","",SUM(EO148:INDEX(EO148:EO354,MATCH(TRUE,INDEX(EO148:EO354="",0),0))))</f>
        <v>#REF!</v>
      </c>
      <c r="EQ148" t="e">
        <f t="shared" si="96"/>
        <v>#REF!</v>
      </c>
      <c r="ER148" t="str">
        <f t="array" ref="ER148">IFERROR(INDEX($EQ$2:$EQ$208,SMALL(IF(1-($EQ$2:$EQ$208=""),IF(1-(#REF!:#REF!&lt;&gt;""),ROW($EQ$2:$EQ$208)-ROW($EQ$2)+1)), ROWS(#REF!:#REF!))),"")</f>
        <v/>
      </c>
      <c r="ES148" t="e">
        <f>IF(#REF!="","",SUM(#REF!))</f>
        <v>#REF!</v>
      </c>
      <c r="ET148" t="e">
        <f t="array" ref="ET148">IF(#REF!="","",SUM(ES148:INDEX(ES148:ES354,MATCH(TRUE,INDEX(ES148:ES354="",0),0))))</f>
        <v>#REF!</v>
      </c>
      <c r="EU148" t="e">
        <f t="shared" si="97"/>
        <v>#REF!</v>
      </c>
      <c r="EV148" t="str">
        <f t="array" ref="EV148">IFERROR(INDEX($EU$2:$EU$208,SMALL(IF(1-($EU$2:$EU$208=""),IF(1-(#REF!:#REF!&lt;&gt;""),ROW($EU$2:$EU$208)-ROW($EU$2)+1)), ROWS(#REF!:#REF!))),"")</f>
        <v/>
      </c>
      <c r="EW148" t="e">
        <f>IF(#REF!="","",SUM(#REF!))</f>
        <v>#REF!</v>
      </c>
      <c r="EX148" t="e">
        <f t="array" ref="EX148">IF(#REF!="","",SUM(EW148:INDEX(EW148:EW354,MATCH(TRUE,INDEX(EW148:EW354="",0),0))))</f>
        <v>#REF!</v>
      </c>
      <c r="EY148" t="e">
        <f t="shared" si="98"/>
        <v>#REF!</v>
      </c>
      <c r="EZ148" t="str">
        <f t="array" ref="EZ148">IFERROR(INDEX($EY$2:$EY$208,SMALL(IF(1-($EY$2:$EY$208=""),IF(1-(#REF!:#REF!&lt;&gt;""),ROW($EY$2:$EY$208)-ROW($EY$2)+1)), ROWS(#REF!:#REF!))),"")</f>
        <v/>
      </c>
      <c r="FA148" t="e">
        <f>IF(#REF!="","",SUM(#REF!))</f>
        <v>#REF!</v>
      </c>
      <c r="FB148" t="e">
        <f t="array" ref="FB148">IF(#REF!="","",SUM(FA148:INDEX(FA148:FA354,MATCH(TRUE,INDEX(FA148:FA354="",0),0))))</f>
        <v>#REF!</v>
      </c>
      <c r="FC148" t="e">
        <f t="shared" si="99"/>
        <v>#REF!</v>
      </c>
      <c r="FD148" t="str">
        <f t="array" ref="FD148">IFERROR(INDEX($FC$2:$FC$208,SMALL(IF(1-($FC$2:$FC$208=""),IF(1-(#REF!:#REF!&lt;&gt;""),ROW($FC$2:$FC$208)-ROW($FC$2)+1)), ROWS(#REF!:#REF!))),"")</f>
        <v/>
      </c>
    </row>
    <row r="149" spans="1:160" x14ac:dyDescent="0.25">
      <c r="A149" t="e">
        <f>IF(#REF!="","",SUM(#REF!))</f>
        <v>#REF!</v>
      </c>
      <c r="B149" t="e">
        <f t="array" ref="B149">IF(#REF!="","",SUM($A149:INDEX(A149:$A$208,MATCH(TRUE,INDEX($A149:$A$208="",0),0))))</f>
        <v>#REF!</v>
      </c>
      <c r="C149" t="e">
        <f t="shared" si="100"/>
        <v>#REF!</v>
      </c>
      <c r="E149" t="e">
        <f>IF(#REF!="","",SUM(#REF!))</f>
        <v>#REF!</v>
      </c>
      <c r="F149" t="e">
        <f t="array" ref="F149">IF(#REF!="","",SUM($E149:INDEX(E149:$E$208,MATCH(TRUE,INDEX($E149:$E$208="",0),0))))</f>
        <v>#REF!</v>
      </c>
      <c r="G149" t="e">
        <f t="shared" si="101"/>
        <v>#REF!</v>
      </c>
      <c r="I149" t="e">
        <f>IF(#REF!="","",SUM(#REF!))</f>
        <v>#REF!</v>
      </c>
      <c r="J149" t="e">
        <f t="array" ref="J149">IF(#REF!="","",SUM(I149:INDEX(I149:I355,MATCH(TRUE,INDEX(I149:I355="",0),0))))</f>
        <v>#REF!</v>
      </c>
      <c r="K149" t="e">
        <f t="shared" si="102"/>
        <v>#REF!</v>
      </c>
      <c r="M149" t="e">
        <f>IF(#REF!="","",SUM(#REF!))</f>
        <v>#REF!</v>
      </c>
      <c r="N149" t="e">
        <f t="array" ref="N149">IF(#REF!="","",SUM(M149:INDEX(M149:M355,MATCH(TRUE,INDEX(M149:M355="",0),0))))</f>
        <v>#REF!</v>
      </c>
      <c r="O149" t="e">
        <f t="shared" si="103"/>
        <v>#REF!</v>
      </c>
      <c r="Q149" t="e">
        <f>IF(#REF!="","",SUM(#REF!))</f>
        <v>#REF!</v>
      </c>
      <c r="R149" t="e">
        <f t="array" ref="R149">IF(#REF!="","",SUM(Q149:INDEX(Q149:Q355,MATCH(TRUE,INDEX(Q149:Q355="",0),0))))</f>
        <v>#REF!</v>
      </c>
      <c r="S149" t="e">
        <f t="shared" si="104"/>
        <v>#REF!</v>
      </c>
      <c r="U149" t="e">
        <f>IF(#REF!="","",SUM(#REF!))</f>
        <v>#REF!</v>
      </c>
      <c r="V149" t="e">
        <f t="array" ref="V149">IF(#REF!="","",SUM(U149:INDEX(U149:U355,MATCH(TRUE,INDEX(U149:U355="",0),0))))</f>
        <v>#REF!</v>
      </c>
      <c r="W149" t="e">
        <f t="shared" si="105"/>
        <v>#REF!</v>
      </c>
      <c r="Y149" t="e">
        <f>IF(#REF!="","",SUM(#REF!))</f>
        <v>#REF!</v>
      </c>
      <c r="Z149" t="e">
        <f t="array" ref="Z149">IF(#REF!="","",SUM(Y149:INDEX(Y149:Y355,MATCH(TRUE,INDEX(Y149:Y355="",0),0))))</f>
        <v>#REF!</v>
      </c>
      <c r="AA149" t="e">
        <f t="shared" si="106"/>
        <v>#REF!</v>
      </c>
      <c r="AC149" t="e">
        <f>IF(#REF!="","",SUM(#REF!))</f>
        <v>#REF!</v>
      </c>
      <c r="AD149" t="e">
        <f t="array" ref="AD149">IF(#REF!="","",SUM(AC149:INDEX(AC149:AC355,MATCH(TRUE,INDEX(AC149:AC355="",0),0))))</f>
        <v>#REF!</v>
      </c>
      <c r="AE149" t="e">
        <f t="shared" si="107"/>
        <v>#REF!</v>
      </c>
      <c r="AG149" t="e">
        <f>IF(#REF!="","",SUM(#REF!))</f>
        <v>#REF!</v>
      </c>
      <c r="AH149" t="e">
        <f t="array" ref="AH149">IF(#REF!="","",SUM(AG149:INDEX(AG149:AG355,MATCH(TRUE,INDEX(AG149:AG355="",0),0))))</f>
        <v>#REF!</v>
      </c>
      <c r="AI149" t="e">
        <f t="shared" si="108"/>
        <v>#REF!</v>
      </c>
      <c r="AK149" t="e">
        <f>IF(#REF!="","",SUM(#REF!))</f>
        <v>#REF!</v>
      </c>
      <c r="AL149" t="e">
        <f t="array" ref="AL149">IF(#REF!="","",SUM(AK149:INDEX(AK149:AK355,MATCH(TRUE,INDEX(AK149:AK355="",0),0))))</f>
        <v>#REF!</v>
      </c>
      <c r="AM149" t="e">
        <f t="shared" si="109"/>
        <v>#REF!</v>
      </c>
      <c r="AO149" t="e">
        <f>IF(#REF!="","",SUM(#REF!))</f>
        <v>#REF!</v>
      </c>
      <c r="AP149" t="e">
        <f t="array" ref="AP149">IF(#REF!="","",SUM(AO149:INDEX(AO149:AO355,MATCH(TRUE,INDEX(AO149:AO355="",0),0))))</f>
        <v>#REF!</v>
      </c>
      <c r="AQ149" t="e">
        <f t="shared" si="110"/>
        <v>#REF!</v>
      </c>
      <c r="AS149" t="e">
        <f>IF(#REF!="","",SUM(#REF!))</f>
        <v>#REF!</v>
      </c>
      <c r="AT149" t="e">
        <f t="array" ref="AT149">IF(#REF!="","",SUM(AS149:INDEX(AS149:AS355,MATCH(TRUE,INDEX(AS149:AS355="",0),0))))</f>
        <v>#REF!</v>
      </c>
      <c r="AU149" t="e">
        <f t="shared" si="111"/>
        <v>#REF!</v>
      </c>
      <c r="AW149" t="e">
        <f>IF(#REF!="","",SUM(#REF!))</f>
        <v>#REF!</v>
      </c>
      <c r="AX149" t="e">
        <f t="array" ref="AX149">IF(#REF!="","",SUM(AW149:INDEX(AW149:AW355,MATCH(TRUE,INDEX(AW149:AW355="",0),0))))</f>
        <v>#REF!</v>
      </c>
      <c r="AY149" t="e">
        <f t="shared" si="112"/>
        <v>#REF!</v>
      </c>
      <c r="BA149" t="e">
        <f>IF(#REF!="","",SUM(#REF!))</f>
        <v>#REF!</v>
      </c>
      <c r="BB149" t="e">
        <f t="array" ref="BB149">IF(#REF!="","",SUM(BA149:INDEX(BA149:BA355,MATCH(TRUE,INDEX(BA149:BA355="",0),0))))</f>
        <v>#REF!</v>
      </c>
      <c r="BC149" t="e">
        <f t="shared" si="113"/>
        <v>#REF!</v>
      </c>
      <c r="BE149" t="e">
        <f>IF(#REF!="","",SUM(#REF!))</f>
        <v>#REF!</v>
      </c>
      <c r="BF149" t="e">
        <f t="array" ref="BF149">IF(#REF!="","",SUM(BE149:INDEX(BE149:BE355,MATCH(TRUE,INDEX(BE149:BE355="",0),0))))</f>
        <v>#REF!</v>
      </c>
      <c r="BG149" t="e">
        <f t="shared" si="114"/>
        <v>#REF!</v>
      </c>
      <c r="BI149" t="e">
        <f>IF(#REF!="","",SUM(#REF!))</f>
        <v>#REF!</v>
      </c>
      <c r="BJ149" t="e">
        <f t="array" ref="BJ149">IF(#REF!="","",SUM(BI149:INDEX(BI149:BI355,MATCH(TRUE,INDEX(BI149:BI355="",0),0))))</f>
        <v>#REF!</v>
      </c>
      <c r="BK149" t="e">
        <f t="shared" si="115"/>
        <v>#REF!</v>
      </c>
      <c r="BM149" t="e">
        <f>IF(#REF!="","",SUM(#REF!))</f>
        <v>#REF!</v>
      </c>
      <c r="BN149" t="e">
        <f t="array" ref="BN149">IF(#REF!="","",SUM(BM149:INDEX(BM149:BM355,MATCH(TRUE,INDEX(BM149:BM355="",0),0))))</f>
        <v>#REF!</v>
      </c>
      <c r="BO149" t="e">
        <f t="shared" si="116"/>
        <v>#REF!</v>
      </c>
      <c r="BQ149" t="e">
        <f>IF(#REF!="","",SUM(#REF!))</f>
        <v>#REF!</v>
      </c>
      <c r="BR149" t="e">
        <f t="array" ref="BR149">IF(#REF!="","",SUM(BQ149:INDEX(BQ149:BQ355,MATCH(TRUE,INDEX(BQ149:BQ355="",0),0))))</f>
        <v>#REF!</v>
      </c>
      <c r="BS149" t="e">
        <f t="shared" si="117"/>
        <v>#REF!</v>
      </c>
      <c r="BU149" t="e">
        <f>IF(#REF!="","",SUM(#REF!))</f>
        <v>#REF!</v>
      </c>
      <c r="BV149" t="e">
        <f t="array" ref="BV149">IF(#REF!="","",SUM(BU149:INDEX(BU149:BU355,MATCH(TRUE,INDEX(BU149:BU355="",0),0))))</f>
        <v>#REF!</v>
      </c>
      <c r="BW149" t="e">
        <f t="shared" si="118"/>
        <v>#REF!</v>
      </c>
      <c r="BY149" t="e">
        <f>IF(#REF!="","",SUM(#REF!))</f>
        <v>#REF!</v>
      </c>
      <c r="BZ149" t="e">
        <f t="array" ref="BZ149">IF(#REF!="","",SUM(BY149:INDEX(BY149:BY355,MATCH(TRUE,INDEX(BY149:BY355="",0),0))))</f>
        <v>#REF!</v>
      </c>
      <c r="CA149" t="e">
        <f t="shared" si="119"/>
        <v>#REF!</v>
      </c>
      <c r="CC149" t="e">
        <f>IF(#REF!="","",SUM(#REF!))</f>
        <v>#REF!</v>
      </c>
      <c r="CD149" t="e">
        <f t="array" ref="CD149">IF(#REF!="","",SUM(CC149:INDEX(CC149:CC355,MATCH(TRUE,INDEX(CC149:CC355="",0),0))))</f>
        <v>#REF!</v>
      </c>
      <c r="CE149" t="e">
        <f t="shared" si="80"/>
        <v>#REF!</v>
      </c>
      <c r="CF149" t="str">
        <f t="array" ref="CF149">IFERROR(INDEX($CE$2:$CE$208,SMALL(IF(1-($CE$2:$CE$208=""),IF(1-(#REF!:#REF!&lt;&gt;""),ROW($CE$2:$CE$208)-ROW($CE$2)+1)), ROWS(#REF!:#REF!))),"")</f>
        <v/>
      </c>
      <c r="CG149" t="e">
        <f>IF(#REF!="","",SUM(#REF!))</f>
        <v>#REF!</v>
      </c>
      <c r="CH149" t="e">
        <f t="array" ref="CH149">IF(#REF!="","",SUM(CG149:INDEX(CG149:CG355,MATCH(TRUE,INDEX(CG149:CG355="",0),0))))</f>
        <v>#REF!</v>
      </c>
      <c r="CI149" t="e">
        <f t="shared" si="81"/>
        <v>#REF!</v>
      </c>
      <c r="CJ149" t="str">
        <f t="array" ref="CJ149">IFERROR(INDEX($CI$2:$CI$208,SMALL(IF(1-($CI$2:$CI$208=""),IF(1-(#REF!:#REF!&lt;&gt;""),ROW($CI$2:$CI$208)-ROW($CI$2)+1)), ROWS(#REF!:#REF!))),"")</f>
        <v/>
      </c>
      <c r="CK149" t="e">
        <f>IF(#REF!="","",SUM(#REF!))</f>
        <v>#REF!</v>
      </c>
      <c r="CL149" t="e">
        <f t="array" ref="CL149">IF(#REF!="","",SUM(CK149:INDEX(CK149:CK355,MATCH(TRUE,INDEX(CK149:CK355="",0),0))))</f>
        <v>#REF!</v>
      </c>
      <c r="CM149" t="e">
        <f t="shared" si="82"/>
        <v>#REF!</v>
      </c>
      <c r="CN149" t="str">
        <f t="array" ref="CN149">IFERROR(INDEX($CM$2:$CM$208,SMALL(IF(1-($CM$2:$CM$208=""),IF(1-(#REF!:#REF!&lt;&gt;""),ROW($CM$2:$CM$208)-ROW($CM$2)+1)), ROWS(#REF!:#REF!))),"")</f>
        <v/>
      </c>
      <c r="CO149" t="e">
        <f>IF(#REF!="","",SUM(#REF!))</f>
        <v>#REF!</v>
      </c>
      <c r="CP149" t="e">
        <f t="array" ref="CP149">IF(#REF!="","",SUM(CO149:INDEX(CO149:CO355,MATCH(TRUE,INDEX(CO149:CO355="",0),0))))</f>
        <v>#REF!</v>
      </c>
      <c r="CQ149" t="e">
        <f t="shared" si="83"/>
        <v>#REF!</v>
      </c>
      <c r="CR149" t="str">
        <f t="array" ref="CR149">IFERROR(INDEX($CQ$2:$CQ$208,SMALL(IF(1-($CQ$2:$CQ$208=""),IF(1-(#REF!:#REF!&lt;&gt;""),ROW($CQ$2:$CQ$208)-ROW($CQ$2)+1)), ROWS(#REF!:#REF!))),"")</f>
        <v/>
      </c>
      <c r="CS149" t="e">
        <f>IF(#REF!="","",SUM(#REF!))</f>
        <v>#REF!</v>
      </c>
      <c r="CT149" t="e">
        <f t="array" ref="CT149">IF(#REF!="","",SUM(CS149:INDEX(CS149:CS355,MATCH(TRUE,INDEX(CS149:CS355="",0),0))))</f>
        <v>#REF!</v>
      </c>
      <c r="CU149" t="e">
        <f t="shared" si="84"/>
        <v>#REF!</v>
      </c>
      <c r="CV149" t="str">
        <f t="array" ref="CV149">IFERROR(INDEX($CU$2:$CU$208,SMALL(IF(1-($CU$2:$CU$208=""),IF(1-(#REF!:#REF!&lt;&gt;""),ROW($CU$2:$CU$208)-ROW($CU$2)+1)), ROWS(#REF!:#REF!))),"")</f>
        <v/>
      </c>
      <c r="CW149" t="e">
        <f>IF(#REF!="","",SUM(#REF!))</f>
        <v>#REF!</v>
      </c>
      <c r="CX149" t="e">
        <f t="array" ref="CX149">IF(#REF!="","",SUM(CW149:INDEX(CW149:CW355,MATCH(TRUE,INDEX(CW149:CW355="",0),0))))</f>
        <v>#REF!</v>
      </c>
      <c r="CY149" t="e">
        <f t="shared" si="85"/>
        <v>#REF!</v>
      </c>
      <c r="CZ149" t="str">
        <f t="array" ref="CZ149">IFERROR(INDEX($CY$2:$CY$208,SMALL(IF(1-($CY$2:$CY$208=""),IF(1-(#REF!:#REF!&lt;&gt;""),ROW($CY$2:$CY$208)-ROW($CY$2)+1)), ROWS(#REF!:#REF!))),"")</f>
        <v/>
      </c>
      <c r="DA149" t="e">
        <f>IF(#REF!="","",SUM(#REF!))</f>
        <v>#REF!</v>
      </c>
      <c r="DB149" t="e">
        <f t="array" ref="DB149">IF(#REF!="","",SUM(DA149:INDEX(DA149:DA355,MATCH(TRUE,INDEX(DA149:DA355="",0),0))))</f>
        <v>#REF!</v>
      </c>
      <c r="DC149" t="e">
        <f t="shared" si="86"/>
        <v>#REF!</v>
      </c>
      <c r="DD149" t="str">
        <f t="array" ref="DD149">IFERROR(INDEX($DC$2:$DC$208,SMALL(IF(1-($DC$2:$DC$208=""),IF(1-(#REF!:#REF!&lt;&gt;""),ROW($DC$2:$DC$208)-ROW($DC$2)+1)), ROWS(#REF!:#REF!))),"")</f>
        <v/>
      </c>
      <c r="DE149" t="e">
        <f>IF(#REF!="","",SUM(#REF!))</f>
        <v>#REF!</v>
      </c>
      <c r="DF149" t="e">
        <f t="array" ref="DF149">IF(#REF!="","",SUM(DE149:INDEX(DE149:DE355,MATCH(TRUE,INDEX(DE149:DE355="",0),0))))</f>
        <v>#REF!</v>
      </c>
      <c r="DG149" t="e">
        <f t="shared" si="87"/>
        <v>#REF!</v>
      </c>
      <c r="DH149" t="str">
        <f t="array" ref="DH149">IFERROR(INDEX($DG$2:$DG$208,SMALL(IF(1-($DG$2:$DG$208=""),IF(1-(#REF!:#REF!&lt;&gt;""),ROW($DG$2:$DG$208)-ROW($DG$2)+1)), ROWS(#REF!:#REF!))),"")</f>
        <v/>
      </c>
      <c r="DI149" t="e">
        <f>IF(#REF!="","",SUM(#REF!))</f>
        <v>#REF!</v>
      </c>
      <c r="DJ149" t="e">
        <f t="array" ref="DJ149">IF(#REF!="","",SUM(DI149:INDEX(DI149:DI355,MATCH(TRUE,INDEX(DI149:DI355="",0),0))))</f>
        <v>#REF!</v>
      </c>
      <c r="DK149" t="e">
        <f t="shared" si="88"/>
        <v>#REF!</v>
      </c>
      <c r="DL149" t="str">
        <f t="array" ref="DL149">IFERROR(INDEX($DK$2:$DK$208,SMALL(IF(1-($DK$2:$DK$208=""),IF(1-(#REF!:#REF!&lt;&gt;""),ROW($DK$2:$DK$208)-ROW($DK$2)+1)), ROWS(#REF!:#REF!))),"")</f>
        <v/>
      </c>
      <c r="DM149" t="e">
        <f>IF(#REF!="","",SUM(#REF!))</f>
        <v>#REF!</v>
      </c>
      <c r="DN149" t="e">
        <f t="array" ref="DN149">IF(#REF!="","",SUM(DM149:INDEX(DM149:DM355,MATCH(TRUE,INDEX(DM149:DM355="",0),0))))</f>
        <v>#REF!</v>
      </c>
      <c r="DO149" t="e">
        <f t="shared" si="89"/>
        <v>#REF!</v>
      </c>
      <c r="DP149" t="str">
        <f t="array" ref="DP149">IFERROR(INDEX($DO$2:$DO$208,SMALL(IF(1-($DO$2:$DO$208=""),IF(1-(#REF!:#REF!&lt;&gt;""),ROW($DO$2:$DO$208)-ROW($DO$2)+1)), ROWS(#REF!:#REF!))),"")</f>
        <v/>
      </c>
      <c r="DQ149" t="e">
        <f>IF(#REF!="","",SUM(#REF!))</f>
        <v>#REF!</v>
      </c>
      <c r="DR149" t="e">
        <f t="array" ref="DR149">IF(#REF!="","",SUM(DQ149:INDEX(DQ149:DQ355,MATCH(TRUE,INDEX(DQ149:DQ355="",0),0))))</f>
        <v>#REF!</v>
      </c>
      <c r="DS149" t="e">
        <f t="shared" si="90"/>
        <v>#REF!</v>
      </c>
      <c r="DT149" t="str">
        <f t="array" ref="DT149">IFERROR(INDEX($DS$2:$DS$208,SMALL(IF(1-($DS$2:$DS$208=""),IF(1-(#REF!:#REF!&lt;&gt;""),ROW($DS$2:$DS$208)-ROW($DS$2)+1)), ROWS(#REF!:#REF!))),"")</f>
        <v/>
      </c>
      <c r="DU149" t="e">
        <f>IF(#REF!="","",SUM(#REF!))</f>
        <v>#REF!</v>
      </c>
      <c r="DV149" t="e">
        <f t="array" ref="DV149">IF(#REF!="","",SUM(DU149:INDEX(DU149:DU355,MATCH(TRUE,INDEX(DU149:DU355="",0),0))))</f>
        <v>#REF!</v>
      </c>
      <c r="DW149" t="e">
        <f t="shared" si="91"/>
        <v>#REF!</v>
      </c>
      <c r="DX149" t="str">
        <f t="array" ref="DX149">IFERROR(INDEX($DW$2:$DW$208,SMALL(IF(1-($DW$2:$DW$208=""),IF(1-(#REF!:#REF!&lt;&gt;""),ROW($DW$2:$DW$208)-ROW($DW$2)+1)), ROWS(#REF!:#REF!))),"")</f>
        <v/>
      </c>
      <c r="DY149" t="e">
        <f>IF(#REF!="","",SUM(#REF!))</f>
        <v>#REF!</v>
      </c>
      <c r="DZ149" t="e">
        <f t="array" ref="DZ149">IF(#REF!="","",SUM(DY149:INDEX(DY149:DY355,MATCH(TRUE,INDEX(DY149:DY355="",0),0))))</f>
        <v>#REF!</v>
      </c>
      <c r="EA149" t="e">
        <f t="shared" si="92"/>
        <v>#REF!</v>
      </c>
      <c r="EB149" t="str">
        <f t="array" ref="EB149">IFERROR(INDEX($EA$2:$EA$208,SMALL(IF(1-($EA$2:$EA$208=""),IF(1-(#REF!:#REF!&lt;&gt;""),ROW($EA$2:$EA$208)-ROW($EA$2)+1)), ROWS(#REF!:#REF!))),"")</f>
        <v/>
      </c>
      <c r="EC149" t="e">
        <f>IF(#REF!="","",SUM(#REF!))</f>
        <v>#REF!</v>
      </c>
      <c r="ED149" t="e">
        <f t="array" ref="ED149">IF(#REF!="","",SUM(EC149:INDEX(EC149:EC355,MATCH(TRUE,INDEX(EC149:EC355="",0),0))))</f>
        <v>#REF!</v>
      </c>
      <c r="EE149" t="e">
        <f t="shared" si="93"/>
        <v>#REF!</v>
      </c>
      <c r="EF149" t="str">
        <f t="array" ref="EF149">IFERROR(INDEX($EE$2:$EE$208,SMALL(IF(1-($EE$2:$EE$208=""),IF(1-(#REF!:#REF!&lt;&gt;""),ROW($EE$2:$EE$208)-ROW($EE$2)+1)), ROWS(#REF!:#REF!))),"")</f>
        <v/>
      </c>
      <c r="EG149" t="e">
        <f>IF(#REF!="","",SUM(#REF!))</f>
        <v>#REF!</v>
      </c>
      <c r="EH149" t="e">
        <f t="array" ref="EH149">IF(#REF!="","",SUM(EG149:INDEX(EG149:EG355,MATCH(TRUE,INDEX(EG149:EG355="",0),0))))</f>
        <v>#REF!</v>
      </c>
      <c r="EI149" t="e">
        <f t="shared" si="94"/>
        <v>#REF!</v>
      </c>
      <c r="EJ149" t="str">
        <f t="array" ref="EJ149">IFERROR(INDEX($EI$2:$EI$208,SMALL(IF(1-($EI$2:$EI$208=""),IF(1-(#REF!:#REF!&lt;&gt;""),ROW($EI$2:$EI$208)-ROW($EI$2)+1)), ROWS(#REF!:#REF!))),"")</f>
        <v/>
      </c>
      <c r="EK149" t="e">
        <f>IF(#REF!="","",SUM(#REF!))</f>
        <v>#REF!</v>
      </c>
      <c r="EL149" t="e">
        <f t="array" ref="EL149">IF(#REF!="","",SUM(EK149:INDEX(EK149:EK355,MATCH(TRUE,INDEX(EK149:EK355="",0),0))))</f>
        <v>#REF!</v>
      </c>
      <c r="EM149" t="e">
        <f t="shared" si="95"/>
        <v>#REF!</v>
      </c>
      <c r="EN149" t="str">
        <f t="array" ref="EN149">IFERROR(INDEX($EM$2:$EM$208,SMALL(IF(1-($EM$2:$EM$208=""),IF(1-(#REF!:#REF!&lt;&gt;""),ROW($EM$2:$EM$208)-ROW($EM$2)+1)), ROWS(#REF!:#REF!))),"")</f>
        <v/>
      </c>
      <c r="EO149" t="e">
        <f>IF(#REF!="","",SUM(#REF!))</f>
        <v>#REF!</v>
      </c>
      <c r="EP149" t="e">
        <f t="array" ref="EP149">IF(#REF!="","",SUM(EO149:INDEX(EO149:EO355,MATCH(TRUE,INDEX(EO149:EO355="",0),0))))</f>
        <v>#REF!</v>
      </c>
      <c r="EQ149" t="e">
        <f t="shared" si="96"/>
        <v>#REF!</v>
      </c>
      <c r="ER149" t="str">
        <f t="array" ref="ER149">IFERROR(INDEX($EQ$2:$EQ$208,SMALL(IF(1-($EQ$2:$EQ$208=""),IF(1-(#REF!:#REF!&lt;&gt;""),ROW($EQ$2:$EQ$208)-ROW($EQ$2)+1)), ROWS(#REF!:#REF!))),"")</f>
        <v/>
      </c>
      <c r="ES149" t="e">
        <f>IF(#REF!="","",SUM(#REF!))</f>
        <v>#REF!</v>
      </c>
      <c r="ET149" t="e">
        <f t="array" ref="ET149">IF(#REF!="","",SUM(ES149:INDEX(ES149:ES355,MATCH(TRUE,INDEX(ES149:ES355="",0),0))))</f>
        <v>#REF!</v>
      </c>
      <c r="EU149" t="e">
        <f t="shared" si="97"/>
        <v>#REF!</v>
      </c>
      <c r="EV149" t="str">
        <f t="array" ref="EV149">IFERROR(INDEX($EU$2:$EU$208,SMALL(IF(1-($EU$2:$EU$208=""),IF(1-(#REF!:#REF!&lt;&gt;""),ROW($EU$2:$EU$208)-ROW($EU$2)+1)), ROWS(#REF!:#REF!))),"")</f>
        <v/>
      </c>
      <c r="EW149" t="e">
        <f>IF(#REF!="","",SUM(#REF!))</f>
        <v>#REF!</v>
      </c>
      <c r="EX149" t="e">
        <f t="array" ref="EX149">IF(#REF!="","",SUM(EW149:INDEX(EW149:EW355,MATCH(TRUE,INDEX(EW149:EW355="",0),0))))</f>
        <v>#REF!</v>
      </c>
      <c r="EY149" t="e">
        <f t="shared" si="98"/>
        <v>#REF!</v>
      </c>
      <c r="EZ149" t="str">
        <f t="array" ref="EZ149">IFERROR(INDEX($EY$2:$EY$208,SMALL(IF(1-($EY$2:$EY$208=""),IF(1-(#REF!:#REF!&lt;&gt;""),ROW($EY$2:$EY$208)-ROW($EY$2)+1)), ROWS(#REF!:#REF!))),"")</f>
        <v/>
      </c>
      <c r="FA149" t="e">
        <f>IF(#REF!="","",SUM(#REF!))</f>
        <v>#REF!</v>
      </c>
      <c r="FB149" t="e">
        <f t="array" ref="FB149">IF(#REF!="","",SUM(FA149:INDEX(FA149:FA355,MATCH(TRUE,INDEX(FA149:FA355="",0),0))))</f>
        <v>#REF!</v>
      </c>
      <c r="FC149" t="e">
        <f t="shared" si="99"/>
        <v>#REF!</v>
      </c>
      <c r="FD149" t="str">
        <f t="array" ref="FD149">IFERROR(INDEX($FC$2:$FC$208,SMALL(IF(1-($FC$2:$FC$208=""),IF(1-(#REF!:#REF!&lt;&gt;""),ROW($FC$2:$FC$208)-ROW($FC$2)+1)), ROWS(#REF!:#REF!))),"")</f>
        <v/>
      </c>
    </row>
    <row r="150" spans="1:160" x14ac:dyDescent="0.25">
      <c r="A150" t="e">
        <f>IF(#REF!="","",SUM(#REF!))</f>
        <v>#REF!</v>
      </c>
      <c r="B150" t="e">
        <f t="array" ref="B150">IF(#REF!="","",SUM($A150:INDEX(A150:$A$208,MATCH(TRUE,INDEX($A150:$A$208="",0),0))))</f>
        <v>#REF!</v>
      </c>
      <c r="C150" t="e">
        <f t="shared" si="100"/>
        <v>#REF!</v>
      </c>
      <c r="E150" t="e">
        <f>IF(#REF!="","",SUM(#REF!))</f>
        <v>#REF!</v>
      </c>
      <c r="F150" t="e">
        <f t="array" ref="F150">IF(#REF!="","",SUM($E150:INDEX(E150:$E$208,MATCH(TRUE,INDEX($E150:$E$208="",0),0))))</f>
        <v>#REF!</v>
      </c>
      <c r="G150" t="e">
        <f t="shared" si="101"/>
        <v>#REF!</v>
      </c>
      <c r="I150" t="e">
        <f>IF(#REF!="","",SUM(#REF!))</f>
        <v>#REF!</v>
      </c>
      <c r="J150" t="e">
        <f t="array" ref="J150">IF(#REF!="","",SUM(I150:INDEX(I150:I356,MATCH(TRUE,INDEX(I150:I356="",0),0))))</f>
        <v>#REF!</v>
      </c>
      <c r="K150" t="e">
        <f t="shared" si="102"/>
        <v>#REF!</v>
      </c>
      <c r="M150" t="e">
        <f>IF(#REF!="","",SUM(#REF!))</f>
        <v>#REF!</v>
      </c>
      <c r="N150" t="e">
        <f t="array" ref="N150">IF(#REF!="","",SUM(M150:INDEX(M150:M356,MATCH(TRUE,INDEX(M150:M356="",0),0))))</f>
        <v>#REF!</v>
      </c>
      <c r="O150" t="e">
        <f t="shared" si="103"/>
        <v>#REF!</v>
      </c>
      <c r="Q150" t="e">
        <f>IF(#REF!="","",SUM(#REF!))</f>
        <v>#REF!</v>
      </c>
      <c r="R150" t="e">
        <f t="array" ref="R150">IF(#REF!="","",SUM(Q150:INDEX(Q150:Q356,MATCH(TRUE,INDEX(Q150:Q356="",0),0))))</f>
        <v>#REF!</v>
      </c>
      <c r="S150" t="e">
        <f t="shared" si="104"/>
        <v>#REF!</v>
      </c>
      <c r="U150" t="e">
        <f>IF(#REF!="","",SUM(#REF!))</f>
        <v>#REF!</v>
      </c>
      <c r="V150" t="e">
        <f t="array" ref="V150">IF(#REF!="","",SUM(U150:INDEX(U150:U356,MATCH(TRUE,INDEX(U150:U356="",0),0))))</f>
        <v>#REF!</v>
      </c>
      <c r="W150" t="e">
        <f t="shared" si="105"/>
        <v>#REF!</v>
      </c>
      <c r="Y150" t="e">
        <f>IF(#REF!="","",SUM(#REF!))</f>
        <v>#REF!</v>
      </c>
      <c r="Z150" t="e">
        <f t="array" ref="Z150">IF(#REF!="","",SUM(Y150:INDEX(Y150:Y356,MATCH(TRUE,INDEX(Y150:Y356="",0),0))))</f>
        <v>#REF!</v>
      </c>
      <c r="AA150" t="e">
        <f t="shared" si="106"/>
        <v>#REF!</v>
      </c>
      <c r="AC150" t="e">
        <f>IF(#REF!="","",SUM(#REF!))</f>
        <v>#REF!</v>
      </c>
      <c r="AD150" t="e">
        <f t="array" ref="AD150">IF(#REF!="","",SUM(AC150:INDEX(AC150:AC356,MATCH(TRUE,INDEX(AC150:AC356="",0),0))))</f>
        <v>#REF!</v>
      </c>
      <c r="AE150" t="e">
        <f t="shared" si="107"/>
        <v>#REF!</v>
      </c>
      <c r="AG150" t="e">
        <f>IF(#REF!="","",SUM(#REF!))</f>
        <v>#REF!</v>
      </c>
      <c r="AH150" t="e">
        <f t="array" ref="AH150">IF(#REF!="","",SUM(AG150:INDEX(AG150:AG356,MATCH(TRUE,INDEX(AG150:AG356="",0),0))))</f>
        <v>#REF!</v>
      </c>
      <c r="AI150" t="e">
        <f t="shared" si="108"/>
        <v>#REF!</v>
      </c>
      <c r="AK150" t="e">
        <f>IF(#REF!="","",SUM(#REF!))</f>
        <v>#REF!</v>
      </c>
      <c r="AL150" t="e">
        <f t="array" ref="AL150">IF(#REF!="","",SUM(AK150:INDEX(AK150:AK356,MATCH(TRUE,INDEX(AK150:AK356="",0),0))))</f>
        <v>#REF!</v>
      </c>
      <c r="AM150" t="e">
        <f t="shared" si="109"/>
        <v>#REF!</v>
      </c>
      <c r="AO150" t="e">
        <f>IF(#REF!="","",SUM(#REF!))</f>
        <v>#REF!</v>
      </c>
      <c r="AP150" t="e">
        <f t="array" ref="AP150">IF(#REF!="","",SUM(AO150:INDEX(AO150:AO356,MATCH(TRUE,INDEX(AO150:AO356="",0),0))))</f>
        <v>#REF!</v>
      </c>
      <c r="AQ150" t="e">
        <f t="shared" si="110"/>
        <v>#REF!</v>
      </c>
      <c r="AS150" t="e">
        <f>IF(#REF!="","",SUM(#REF!))</f>
        <v>#REF!</v>
      </c>
      <c r="AT150" t="e">
        <f t="array" ref="AT150">IF(#REF!="","",SUM(AS150:INDEX(AS150:AS356,MATCH(TRUE,INDEX(AS150:AS356="",0),0))))</f>
        <v>#REF!</v>
      </c>
      <c r="AU150" t="e">
        <f t="shared" si="111"/>
        <v>#REF!</v>
      </c>
      <c r="AW150" t="e">
        <f>IF(#REF!="","",SUM(#REF!))</f>
        <v>#REF!</v>
      </c>
      <c r="AX150" t="e">
        <f t="array" ref="AX150">IF(#REF!="","",SUM(AW150:INDEX(AW150:AW356,MATCH(TRUE,INDEX(AW150:AW356="",0),0))))</f>
        <v>#REF!</v>
      </c>
      <c r="AY150" t="e">
        <f t="shared" si="112"/>
        <v>#REF!</v>
      </c>
      <c r="BA150" t="e">
        <f>IF(#REF!="","",SUM(#REF!))</f>
        <v>#REF!</v>
      </c>
      <c r="BB150" t="e">
        <f t="array" ref="BB150">IF(#REF!="","",SUM(BA150:INDEX(BA150:BA356,MATCH(TRUE,INDEX(BA150:BA356="",0),0))))</f>
        <v>#REF!</v>
      </c>
      <c r="BC150" t="e">
        <f t="shared" si="113"/>
        <v>#REF!</v>
      </c>
      <c r="BE150" t="e">
        <f>IF(#REF!="","",SUM(#REF!))</f>
        <v>#REF!</v>
      </c>
      <c r="BF150" t="e">
        <f t="array" ref="BF150">IF(#REF!="","",SUM(BE150:INDEX(BE150:BE356,MATCH(TRUE,INDEX(BE150:BE356="",0),0))))</f>
        <v>#REF!</v>
      </c>
      <c r="BG150" t="e">
        <f t="shared" si="114"/>
        <v>#REF!</v>
      </c>
      <c r="BI150" t="e">
        <f>IF(#REF!="","",SUM(#REF!))</f>
        <v>#REF!</v>
      </c>
      <c r="BJ150" t="e">
        <f t="array" ref="BJ150">IF(#REF!="","",SUM(BI150:INDEX(BI150:BI356,MATCH(TRUE,INDEX(BI150:BI356="",0),0))))</f>
        <v>#REF!</v>
      </c>
      <c r="BK150" t="e">
        <f t="shared" si="115"/>
        <v>#REF!</v>
      </c>
      <c r="BM150" t="e">
        <f>IF(#REF!="","",SUM(#REF!))</f>
        <v>#REF!</v>
      </c>
      <c r="BN150" t="e">
        <f t="array" ref="BN150">IF(#REF!="","",SUM(BM150:INDEX(BM150:BM356,MATCH(TRUE,INDEX(BM150:BM356="",0),0))))</f>
        <v>#REF!</v>
      </c>
      <c r="BO150" t="e">
        <f t="shared" si="116"/>
        <v>#REF!</v>
      </c>
      <c r="BQ150" t="e">
        <f>IF(#REF!="","",SUM(#REF!))</f>
        <v>#REF!</v>
      </c>
      <c r="BR150" t="e">
        <f t="array" ref="BR150">IF(#REF!="","",SUM(BQ150:INDEX(BQ150:BQ356,MATCH(TRUE,INDEX(BQ150:BQ356="",0),0))))</f>
        <v>#REF!</v>
      </c>
      <c r="BS150" t="e">
        <f t="shared" si="117"/>
        <v>#REF!</v>
      </c>
      <c r="BU150" t="e">
        <f>IF(#REF!="","",SUM(#REF!))</f>
        <v>#REF!</v>
      </c>
      <c r="BV150" t="e">
        <f t="array" ref="BV150">IF(#REF!="","",SUM(BU150:INDEX(BU150:BU356,MATCH(TRUE,INDEX(BU150:BU356="",0),0))))</f>
        <v>#REF!</v>
      </c>
      <c r="BW150" t="e">
        <f t="shared" si="118"/>
        <v>#REF!</v>
      </c>
      <c r="BY150" t="e">
        <f>IF(#REF!="","",SUM(#REF!))</f>
        <v>#REF!</v>
      </c>
      <c r="BZ150" t="e">
        <f t="array" ref="BZ150">IF(#REF!="","",SUM(BY150:INDEX(BY150:BY356,MATCH(TRUE,INDEX(BY150:BY356="",0),0))))</f>
        <v>#REF!</v>
      </c>
      <c r="CA150" t="e">
        <f t="shared" si="119"/>
        <v>#REF!</v>
      </c>
      <c r="CC150" t="e">
        <f>IF(#REF!="","",SUM(#REF!))</f>
        <v>#REF!</v>
      </c>
      <c r="CD150" t="e">
        <f t="array" ref="CD150">IF(#REF!="","",SUM(CC150:INDEX(CC150:CC356,MATCH(TRUE,INDEX(CC150:CC356="",0),0))))</f>
        <v>#REF!</v>
      </c>
      <c r="CE150" t="e">
        <f t="shared" si="80"/>
        <v>#REF!</v>
      </c>
      <c r="CF150" t="str">
        <f t="array" ref="CF150">IFERROR(INDEX($CE$2:$CE$208,SMALL(IF(1-($CE$2:$CE$208=""),IF(1-(#REF!:#REF!&lt;&gt;""),ROW($CE$2:$CE$208)-ROW($CE$2)+1)), ROWS(#REF!:#REF!))),"")</f>
        <v/>
      </c>
      <c r="CG150" t="e">
        <f>IF(#REF!="","",SUM(#REF!))</f>
        <v>#REF!</v>
      </c>
      <c r="CH150" t="e">
        <f t="array" ref="CH150">IF(#REF!="","",SUM(CG150:INDEX(CG150:CG356,MATCH(TRUE,INDEX(CG150:CG356="",0),0))))</f>
        <v>#REF!</v>
      </c>
      <c r="CI150" t="e">
        <f t="shared" si="81"/>
        <v>#REF!</v>
      </c>
      <c r="CJ150" t="str">
        <f t="array" ref="CJ150">IFERROR(INDEX($CI$2:$CI$208,SMALL(IF(1-($CI$2:$CI$208=""),IF(1-(#REF!:#REF!&lt;&gt;""),ROW($CI$2:$CI$208)-ROW($CI$2)+1)), ROWS(#REF!:#REF!))),"")</f>
        <v/>
      </c>
      <c r="CK150" t="e">
        <f>IF(#REF!="","",SUM(#REF!))</f>
        <v>#REF!</v>
      </c>
      <c r="CL150" t="e">
        <f t="array" ref="CL150">IF(#REF!="","",SUM(CK150:INDEX(CK150:CK356,MATCH(TRUE,INDEX(CK150:CK356="",0),0))))</f>
        <v>#REF!</v>
      </c>
      <c r="CM150" t="e">
        <f t="shared" si="82"/>
        <v>#REF!</v>
      </c>
      <c r="CN150" t="str">
        <f t="array" ref="CN150">IFERROR(INDEX($CM$2:$CM$208,SMALL(IF(1-($CM$2:$CM$208=""),IF(1-(#REF!:#REF!&lt;&gt;""),ROW($CM$2:$CM$208)-ROW($CM$2)+1)), ROWS(#REF!:#REF!))),"")</f>
        <v/>
      </c>
      <c r="CO150" t="e">
        <f>IF(#REF!="","",SUM(#REF!))</f>
        <v>#REF!</v>
      </c>
      <c r="CP150" t="e">
        <f t="array" ref="CP150">IF(#REF!="","",SUM(CO150:INDEX(CO150:CO356,MATCH(TRUE,INDEX(CO150:CO356="",0),0))))</f>
        <v>#REF!</v>
      </c>
      <c r="CQ150" t="e">
        <f t="shared" si="83"/>
        <v>#REF!</v>
      </c>
      <c r="CR150" t="str">
        <f t="array" ref="CR150">IFERROR(INDEX($CQ$2:$CQ$208,SMALL(IF(1-($CQ$2:$CQ$208=""),IF(1-(#REF!:#REF!&lt;&gt;""),ROW($CQ$2:$CQ$208)-ROW($CQ$2)+1)), ROWS(#REF!:#REF!))),"")</f>
        <v/>
      </c>
      <c r="CS150" t="e">
        <f>IF(#REF!="","",SUM(#REF!))</f>
        <v>#REF!</v>
      </c>
      <c r="CT150" t="e">
        <f t="array" ref="CT150">IF(#REF!="","",SUM(CS150:INDEX(CS150:CS356,MATCH(TRUE,INDEX(CS150:CS356="",0),0))))</f>
        <v>#REF!</v>
      </c>
      <c r="CU150" t="e">
        <f t="shared" si="84"/>
        <v>#REF!</v>
      </c>
      <c r="CV150" t="str">
        <f t="array" ref="CV150">IFERROR(INDEX($CU$2:$CU$208,SMALL(IF(1-($CU$2:$CU$208=""),IF(1-(#REF!:#REF!&lt;&gt;""),ROW($CU$2:$CU$208)-ROW($CU$2)+1)), ROWS(#REF!:#REF!))),"")</f>
        <v/>
      </c>
      <c r="CW150" t="e">
        <f>IF(#REF!="","",SUM(#REF!))</f>
        <v>#REF!</v>
      </c>
      <c r="CX150" t="e">
        <f t="array" ref="CX150">IF(#REF!="","",SUM(CW150:INDEX(CW150:CW356,MATCH(TRUE,INDEX(CW150:CW356="",0),0))))</f>
        <v>#REF!</v>
      </c>
      <c r="CY150" t="e">
        <f t="shared" si="85"/>
        <v>#REF!</v>
      </c>
      <c r="CZ150" t="str">
        <f t="array" ref="CZ150">IFERROR(INDEX($CY$2:$CY$208,SMALL(IF(1-($CY$2:$CY$208=""),IF(1-(#REF!:#REF!&lt;&gt;""),ROW($CY$2:$CY$208)-ROW($CY$2)+1)), ROWS(#REF!:#REF!))),"")</f>
        <v/>
      </c>
      <c r="DA150" t="e">
        <f>IF(#REF!="","",SUM(#REF!))</f>
        <v>#REF!</v>
      </c>
      <c r="DB150" t="e">
        <f t="array" ref="DB150">IF(#REF!="","",SUM(DA150:INDEX(DA150:DA356,MATCH(TRUE,INDEX(DA150:DA356="",0),0))))</f>
        <v>#REF!</v>
      </c>
      <c r="DC150" t="e">
        <f t="shared" si="86"/>
        <v>#REF!</v>
      </c>
      <c r="DD150" t="str">
        <f t="array" ref="DD150">IFERROR(INDEX($DC$2:$DC$208,SMALL(IF(1-($DC$2:$DC$208=""),IF(1-(#REF!:#REF!&lt;&gt;""),ROW($DC$2:$DC$208)-ROW($DC$2)+1)), ROWS(#REF!:#REF!))),"")</f>
        <v/>
      </c>
      <c r="DE150" t="e">
        <f>IF(#REF!="","",SUM(#REF!))</f>
        <v>#REF!</v>
      </c>
      <c r="DF150" t="e">
        <f t="array" ref="DF150">IF(#REF!="","",SUM(DE150:INDEX(DE150:DE356,MATCH(TRUE,INDEX(DE150:DE356="",0),0))))</f>
        <v>#REF!</v>
      </c>
      <c r="DG150" t="e">
        <f t="shared" si="87"/>
        <v>#REF!</v>
      </c>
      <c r="DH150" t="str">
        <f t="array" ref="DH150">IFERROR(INDEX($DG$2:$DG$208,SMALL(IF(1-($DG$2:$DG$208=""),IF(1-(#REF!:#REF!&lt;&gt;""),ROW($DG$2:$DG$208)-ROW($DG$2)+1)), ROWS(#REF!:#REF!))),"")</f>
        <v/>
      </c>
      <c r="DI150" t="e">
        <f>IF(#REF!="","",SUM(#REF!))</f>
        <v>#REF!</v>
      </c>
      <c r="DJ150" t="e">
        <f t="array" ref="DJ150">IF(#REF!="","",SUM(DI150:INDEX(DI150:DI356,MATCH(TRUE,INDEX(DI150:DI356="",0),0))))</f>
        <v>#REF!</v>
      </c>
      <c r="DK150" t="e">
        <f t="shared" si="88"/>
        <v>#REF!</v>
      </c>
      <c r="DL150" t="str">
        <f t="array" ref="DL150">IFERROR(INDEX($DK$2:$DK$208,SMALL(IF(1-($DK$2:$DK$208=""),IF(1-(#REF!:#REF!&lt;&gt;""),ROW($DK$2:$DK$208)-ROW($DK$2)+1)), ROWS(#REF!:#REF!))),"")</f>
        <v/>
      </c>
      <c r="DM150" t="e">
        <f>IF(#REF!="","",SUM(#REF!))</f>
        <v>#REF!</v>
      </c>
      <c r="DN150" t="e">
        <f t="array" ref="DN150">IF(#REF!="","",SUM(DM150:INDEX(DM150:DM356,MATCH(TRUE,INDEX(DM150:DM356="",0),0))))</f>
        <v>#REF!</v>
      </c>
      <c r="DO150" t="e">
        <f t="shared" si="89"/>
        <v>#REF!</v>
      </c>
      <c r="DP150" t="str">
        <f t="array" ref="DP150">IFERROR(INDEX($DO$2:$DO$208,SMALL(IF(1-($DO$2:$DO$208=""),IF(1-(#REF!:#REF!&lt;&gt;""),ROW($DO$2:$DO$208)-ROW($DO$2)+1)), ROWS(#REF!:#REF!))),"")</f>
        <v/>
      </c>
      <c r="DQ150" t="e">
        <f>IF(#REF!="","",SUM(#REF!))</f>
        <v>#REF!</v>
      </c>
      <c r="DR150" t="e">
        <f t="array" ref="DR150">IF(#REF!="","",SUM(DQ150:INDEX(DQ150:DQ356,MATCH(TRUE,INDEX(DQ150:DQ356="",0),0))))</f>
        <v>#REF!</v>
      </c>
      <c r="DS150" t="e">
        <f t="shared" si="90"/>
        <v>#REF!</v>
      </c>
      <c r="DT150" t="str">
        <f t="array" ref="DT150">IFERROR(INDEX($DS$2:$DS$208,SMALL(IF(1-($DS$2:$DS$208=""),IF(1-(#REF!:#REF!&lt;&gt;""),ROW($DS$2:$DS$208)-ROW($DS$2)+1)), ROWS(#REF!:#REF!))),"")</f>
        <v/>
      </c>
      <c r="DU150" t="e">
        <f>IF(#REF!="","",SUM(#REF!))</f>
        <v>#REF!</v>
      </c>
      <c r="DV150" t="e">
        <f t="array" ref="DV150">IF(#REF!="","",SUM(DU150:INDEX(DU150:DU356,MATCH(TRUE,INDEX(DU150:DU356="",0),0))))</f>
        <v>#REF!</v>
      </c>
      <c r="DW150" t="e">
        <f t="shared" si="91"/>
        <v>#REF!</v>
      </c>
      <c r="DX150" t="str">
        <f t="array" ref="DX150">IFERROR(INDEX($DW$2:$DW$208,SMALL(IF(1-($DW$2:$DW$208=""),IF(1-(#REF!:#REF!&lt;&gt;""),ROW($DW$2:$DW$208)-ROW($DW$2)+1)), ROWS(#REF!:#REF!))),"")</f>
        <v/>
      </c>
      <c r="DY150" t="e">
        <f>IF(#REF!="","",SUM(#REF!))</f>
        <v>#REF!</v>
      </c>
      <c r="DZ150" t="e">
        <f t="array" ref="DZ150">IF(#REF!="","",SUM(DY150:INDEX(DY150:DY356,MATCH(TRUE,INDEX(DY150:DY356="",0),0))))</f>
        <v>#REF!</v>
      </c>
      <c r="EA150" t="e">
        <f t="shared" si="92"/>
        <v>#REF!</v>
      </c>
      <c r="EB150" t="str">
        <f t="array" ref="EB150">IFERROR(INDEX($EA$2:$EA$208,SMALL(IF(1-($EA$2:$EA$208=""),IF(1-(#REF!:#REF!&lt;&gt;""),ROW($EA$2:$EA$208)-ROW($EA$2)+1)), ROWS(#REF!:#REF!))),"")</f>
        <v/>
      </c>
      <c r="EC150" t="e">
        <f>IF(#REF!="","",SUM(#REF!))</f>
        <v>#REF!</v>
      </c>
      <c r="ED150" t="e">
        <f t="array" ref="ED150">IF(#REF!="","",SUM(EC150:INDEX(EC150:EC356,MATCH(TRUE,INDEX(EC150:EC356="",0),0))))</f>
        <v>#REF!</v>
      </c>
      <c r="EE150" t="e">
        <f t="shared" si="93"/>
        <v>#REF!</v>
      </c>
      <c r="EF150" t="str">
        <f t="array" ref="EF150">IFERROR(INDEX($EE$2:$EE$208,SMALL(IF(1-($EE$2:$EE$208=""),IF(1-(#REF!:#REF!&lt;&gt;""),ROW($EE$2:$EE$208)-ROW($EE$2)+1)), ROWS(#REF!:#REF!))),"")</f>
        <v/>
      </c>
      <c r="EG150" t="e">
        <f>IF(#REF!="","",SUM(#REF!))</f>
        <v>#REF!</v>
      </c>
      <c r="EH150" t="e">
        <f t="array" ref="EH150">IF(#REF!="","",SUM(EG150:INDEX(EG150:EG356,MATCH(TRUE,INDEX(EG150:EG356="",0),0))))</f>
        <v>#REF!</v>
      </c>
      <c r="EI150" t="e">
        <f t="shared" si="94"/>
        <v>#REF!</v>
      </c>
      <c r="EJ150" t="str">
        <f t="array" ref="EJ150">IFERROR(INDEX($EI$2:$EI$208,SMALL(IF(1-($EI$2:$EI$208=""),IF(1-(#REF!:#REF!&lt;&gt;""),ROW($EI$2:$EI$208)-ROW($EI$2)+1)), ROWS(#REF!:#REF!))),"")</f>
        <v/>
      </c>
      <c r="EK150" t="e">
        <f>IF(#REF!="","",SUM(#REF!))</f>
        <v>#REF!</v>
      </c>
      <c r="EL150" t="e">
        <f t="array" ref="EL150">IF(#REF!="","",SUM(EK150:INDEX(EK150:EK356,MATCH(TRUE,INDEX(EK150:EK356="",0),0))))</f>
        <v>#REF!</v>
      </c>
      <c r="EM150" t="e">
        <f t="shared" si="95"/>
        <v>#REF!</v>
      </c>
      <c r="EN150" t="str">
        <f t="array" ref="EN150">IFERROR(INDEX($EM$2:$EM$208,SMALL(IF(1-($EM$2:$EM$208=""),IF(1-(#REF!:#REF!&lt;&gt;""),ROW($EM$2:$EM$208)-ROW($EM$2)+1)), ROWS(#REF!:#REF!))),"")</f>
        <v/>
      </c>
      <c r="EO150" t="e">
        <f>IF(#REF!="","",SUM(#REF!))</f>
        <v>#REF!</v>
      </c>
      <c r="EP150" t="e">
        <f t="array" ref="EP150">IF(#REF!="","",SUM(EO150:INDEX(EO150:EO356,MATCH(TRUE,INDEX(EO150:EO356="",0),0))))</f>
        <v>#REF!</v>
      </c>
      <c r="EQ150" t="e">
        <f t="shared" si="96"/>
        <v>#REF!</v>
      </c>
      <c r="ER150" t="str">
        <f t="array" ref="ER150">IFERROR(INDEX($EQ$2:$EQ$208,SMALL(IF(1-($EQ$2:$EQ$208=""),IF(1-(#REF!:#REF!&lt;&gt;""),ROW($EQ$2:$EQ$208)-ROW($EQ$2)+1)), ROWS(#REF!:#REF!))),"")</f>
        <v/>
      </c>
      <c r="ES150" t="e">
        <f>IF(#REF!="","",SUM(#REF!))</f>
        <v>#REF!</v>
      </c>
      <c r="ET150" t="e">
        <f t="array" ref="ET150">IF(#REF!="","",SUM(ES150:INDEX(ES150:ES356,MATCH(TRUE,INDEX(ES150:ES356="",0),0))))</f>
        <v>#REF!</v>
      </c>
      <c r="EU150" t="e">
        <f t="shared" si="97"/>
        <v>#REF!</v>
      </c>
      <c r="EV150" t="str">
        <f t="array" ref="EV150">IFERROR(INDEX($EU$2:$EU$208,SMALL(IF(1-($EU$2:$EU$208=""),IF(1-(#REF!:#REF!&lt;&gt;""),ROW($EU$2:$EU$208)-ROW($EU$2)+1)), ROWS(#REF!:#REF!))),"")</f>
        <v/>
      </c>
      <c r="EW150" t="e">
        <f>IF(#REF!="","",SUM(#REF!))</f>
        <v>#REF!</v>
      </c>
      <c r="EX150" t="e">
        <f t="array" ref="EX150">IF(#REF!="","",SUM(EW150:INDEX(EW150:EW356,MATCH(TRUE,INDEX(EW150:EW356="",0),0))))</f>
        <v>#REF!</v>
      </c>
      <c r="EY150" t="e">
        <f t="shared" si="98"/>
        <v>#REF!</v>
      </c>
      <c r="EZ150" t="str">
        <f t="array" ref="EZ150">IFERROR(INDEX($EY$2:$EY$208,SMALL(IF(1-($EY$2:$EY$208=""),IF(1-(#REF!:#REF!&lt;&gt;""),ROW($EY$2:$EY$208)-ROW($EY$2)+1)), ROWS(#REF!:#REF!))),"")</f>
        <v/>
      </c>
      <c r="FA150" t="e">
        <f>IF(#REF!="","",SUM(#REF!))</f>
        <v>#REF!</v>
      </c>
      <c r="FB150" t="e">
        <f t="array" ref="FB150">IF(#REF!="","",SUM(FA150:INDEX(FA150:FA356,MATCH(TRUE,INDEX(FA150:FA356="",0),0))))</f>
        <v>#REF!</v>
      </c>
      <c r="FC150" t="e">
        <f t="shared" si="99"/>
        <v>#REF!</v>
      </c>
      <c r="FD150" t="str">
        <f t="array" ref="FD150">IFERROR(INDEX($FC$2:$FC$208,SMALL(IF(1-($FC$2:$FC$208=""),IF(1-(#REF!:#REF!&lt;&gt;""),ROW($FC$2:$FC$208)-ROW($FC$2)+1)), ROWS(#REF!:#REF!))),"")</f>
        <v/>
      </c>
    </row>
    <row r="151" spans="1:160" x14ac:dyDescent="0.25">
      <c r="A151" t="e">
        <f>IF(#REF!="","",SUM(#REF!))</f>
        <v>#REF!</v>
      </c>
      <c r="B151" t="e">
        <f t="array" ref="B151">IF(#REF!="","",SUM($A151:INDEX(A151:$A$208,MATCH(TRUE,INDEX($A151:$A$208="",0),0))))</f>
        <v>#REF!</v>
      </c>
      <c r="C151" t="e">
        <f t="shared" si="100"/>
        <v>#REF!</v>
      </c>
      <c r="E151" t="e">
        <f>IF(#REF!="","",SUM(#REF!))</f>
        <v>#REF!</v>
      </c>
      <c r="F151" t="e">
        <f t="array" ref="F151">IF(#REF!="","",SUM($E151:INDEX(E151:$E$208,MATCH(TRUE,INDEX($E151:$E$208="",0),0))))</f>
        <v>#REF!</v>
      </c>
      <c r="G151" t="e">
        <f t="shared" si="101"/>
        <v>#REF!</v>
      </c>
      <c r="I151" t="e">
        <f>IF(#REF!="","",SUM(#REF!))</f>
        <v>#REF!</v>
      </c>
      <c r="J151" t="e">
        <f t="array" ref="J151">IF(#REF!="","",SUM(I151:INDEX(I151:I357,MATCH(TRUE,INDEX(I151:I357="",0),0))))</f>
        <v>#REF!</v>
      </c>
      <c r="K151" t="e">
        <f t="shared" si="102"/>
        <v>#REF!</v>
      </c>
      <c r="M151" t="e">
        <f>IF(#REF!="","",SUM(#REF!))</f>
        <v>#REF!</v>
      </c>
      <c r="N151" t="e">
        <f t="array" ref="N151">IF(#REF!="","",SUM(M151:INDEX(M151:M357,MATCH(TRUE,INDEX(M151:M357="",0),0))))</f>
        <v>#REF!</v>
      </c>
      <c r="O151" t="e">
        <f t="shared" si="103"/>
        <v>#REF!</v>
      </c>
      <c r="Q151" t="e">
        <f>IF(#REF!="","",SUM(#REF!))</f>
        <v>#REF!</v>
      </c>
      <c r="R151" t="e">
        <f t="array" ref="R151">IF(#REF!="","",SUM(Q151:INDEX(Q151:Q357,MATCH(TRUE,INDEX(Q151:Q357="",0),0))))</f>
        <v>#REF!</v>
      </c>
      <c r="S151" t="e">
        <f t="shared" si="104"/>
        <v>#REF!</v>
      </c>
      <c r="U151" t="e">
        <f>IF(#REF!="","",SUM(#REF!))</f>
        <v>#REF!</v>
      </c>
      <c r="V151" t="e">
        <f t="array" ref="V151">IF(#REF!="","",SUM(U151:INDEX(U151:U357,MATCH(TRUE,INDEX(U151:U357="",0),0))))</f>
        <v>#REF!</v>
      </c>
      <c r="W151" t="e">
        <f t="shared" si="105"/>
        <v>#REF!</v>
      </c>
      <c r="Y151" t="e">
        <f>IF(#REF!="","",SUM(#REF!))</f>
        <v>#REF!</v>
      </c>
      <c r="Z151" t="e">
        <f t="array" ref="Z151">IF(#REF!="","",SUM(Y151:INDEX(Y151:Y357,MATCH(TRUE,INDEX(Y151:Y357="",0),0))))</f>
        <v>#REF!</v>
      </c>
      <c r="AA151" t="e">
        <f t="shared" si="106"/>
        <v>#REF!</v>
      </c>
      <c r="AC151" t="e">
        <f>IF(#REF!="","",SUM(#REF!))</f>
        <v>#REF!</v>
      </c>
      <c r="AD151" t="e">
        <f t="array" ref="AD151">IF(#REF!="","",SUM(AC151:INDEX(AC151:AC357,MATCH(TRUE,INDEX(AC151:AC357="",0),0))))</f>
        <v>#REF!</v>
      </c>
      <c r="AE151" t="e">
        <f t="shared" si="107"/>
        <v>#REF!</v>
      </c>
      <c r="AG151" t="e">
        <f>IF(#REF!="","",SUM(#REF!))</f>
        <v>#REF!</v>
      </c>
      <c r="AH151" t="e">
        <f t="array" ref="AH151">IF(#REF!="","",SUM(AG151:INDEX(AG151:AG357,MATCH(TRUE,INDEX(AG151:AG357="",0),0))))</f>
        <v>#REF!</v>
      </c>
      <c r="AI151" t="e">
        <f t="shared" si="108"/>
        <v>#REF!</v>
      </c>
      <c r="AK151" t="e">
        <f>IF(#REF!="","",SUM(#REF!))</f>
        <v>#REF!</v>
      </c>
      <c r="AL151" t="e">
        <f t="array" ref="AL151">IF(#REF!="","",SUM(AK151:INDEX(AK151:AK357,MATCH(TRUE,INDEX(AK151:AK357="",0),0))))</f>
        <v>#REF!</v>
      </c>
      <c r="AM151" t="e">
        <f t="shared" si="109"/>
        <v>#REF!</v>
      </c>
      <c r="AO151" t="e">
        <f>IF(#REF!="","",SUM(#REF!))</f>
        <v>#REF!</v>
      </c>
      <c r="AP151" t="e">
        <f t="array" ref="AP151">IF(#REF!="","",SUM(AO151:INDEX(AO151:AO357,MATCH(TRUE,INDEX(AO151:AO357="",0),0))))</f>
        <v>#REF!</v>
      </c>
      <c r="AQ151" t="e">
        <f t="shared" si="110"/>
        <v>#REF!</v>
      </c>
      <c r="AS151" t="e">
        <f>IF(#REF!="","",SUM(#REF!))</f>
        <v>#REF!</v>
      </c>
      <c r="AT151" t="e">
        <f t="array" ref="AT151">IF(#REF!="","",SUM(AS151:INDEX(AS151:AS357,MATCH(TRUE,INDEX(AS151:AS357="",0),0))))</f>
        <v>#REF!</v>
      </c>
      <c r="AU151" t="e">
        <f t="shared" si="111"/>
        <v>#REF!</v>
      </c>
      <c r="AW151" t="e">
        <f>IF(#REF!="","",SUM(#REF!))</f>
        <v>#REF!</v>
      </c>
      <c r="AX151" t="e">
        <f t="array" ref="AX151">IF(#REF!="","",SUM(AW151:INDEX(AW151:AW357,MATCH(TRUE,INDEX(AW151:AW357="",0),0))))</f>
        <v>#REF!</v>
      </c>
      <c r="AY151" t="e">
        <f t="shared" si="112"/>
        <v>#REF!</v>
      </c>
      <c r="BA151" t="e">
        <f>IF(#REF!="","",SUM(#REF!))</f>
        <v>#REF!</v>
      </c>
      <c r="BB151" t="e">
        <f t="array" ref="BB151">IF(#REF!="","",SUM(BA151:INDEX(BA151:BA357,MATCH(TRUE,INDEX(BA151:BA357="",0),0))))</f>
        <v>#REF!</v>
      </c>
      <c r="BC151" t="e">
        <f t="shared" si="113"/>
        <v>#REF!</v>
      </c>
      <c r="BE151" t="e">
        <f>IF(#REF!="","",SUM(#REF!))</f>
        <v>#REF!</v>
      </c>
      <c r="BF151" t="e">
        <f t="array" ref="BF151">IF(#REF!="","",SUM(BE151:INDEX(BE151:BE357,MATCH(TRUE,INDEX(BE151:BE357="",0),0))))</f>
        <v>#REF!</v>
      </c>
      <c r="BG151" t="e">
        <f t="shared" si="114"/>
        <v>#REF!</v>
      </c>
      <c r="BI151" t="e">
        <f>IF(#REF!="","",SUM(#REF!))</f>
        <v>#REF!</v>
      </c>
      <c r="BJ151" t="e">
        <f t="array" ref="BJ151">IF(#REF!="","",SUM(BI151:INDEX(BI151:BI357,MATCH(TRUE,INDEX(BI151:BI357="",0),0))))</f>
        <v>#REF!</v>
      </c>
      <c r="BK151" t="e">
        <f t="shared" si="115"/>
        <v>#REF!</v>
      </c>
      <c r="BM151" t="e">
        <f>IF(#REF!="","",SUM(#REF!))</f>
        <v>#REF!</v>
      </c>
      <c r="BN151" t="e">
        <f t="array" ref="BN151">IF(#REF!="","",SUM(BM151:INDEX(BM151:BM357,MATCH(TRUE,INDEX(BM151:BM357="",0),0))))</f>
        <v>#REF!</v>
      </c>
      <c r="BO151" t="e">
        <f t="shared" si="116"/>
        <v>#REF!</v>
      </c>
      <c r="BQ151" t="e">
        <f>IF(#REF!="","",SUM(#REF!))</f>
        <v>#REF!</v>
      </c>
      <c r="BR151" t="e">
        <f t="array" ref="BR151">IF(#REF!="","",SUM(BQ151:INDEX(BQ151:BQ357,MATCH(TRUE,INDEX(BQ151:BQ357="",0),0))))</f>
        <v>#REF!</v>
      </c>
      <c r="BS151" t="e">
        <f t="shared" si="117"/>
        <v>#REF!</v>
      </c>
      <c r="BU151" t="e">
        <f>IF(#REF!="","",SUM(#REF!))</f>
        <v>#REF!</v>
      </c>
      <c r="BV151" t="e">
        <f t="array" ref="BV151">IF(#REF!="","",SUM(BU151:INDEX(BU151:BU357,MATCH(TRUE,INDEX(BU151:BU357="",0),0))))</f>
        <v>#REF!</v>
      </c>
      <c r="BW151" t="e">
        <f t="shared" si="118"/>
        <v>#REF!</v>
      </c>
      <c r="BY151" t="e">
        <f>IF(#REF!="","",SUM(#REF!))</f>
        <v>#REF!</v>
      </c>
      <c r="BZ151" t="e">
        <f t="array" ref="BZ151">IF(#REF!="","",SUM(BY151:INDEX(BY151:BY357,MATCH(TRUE,INDEX(BY151:BY357="",0),0))))</f>
        <v>#REF!</v>
      </c>
      <c r="CA151" t="e">
        <f t="shared" si="119"/>
        <v>#REF!</v>
      </c>
      <c r="CC151" t="e">
        <f>IF(#REF!="","",SUM(#REF!))</f>
        <v>#REF!</v>
      </c>
      <c r="CD151" t="e">
        <f t="array" ref="CD151">IF(#REF!="","",SUM(CC151:INDEX(CC151:CC357,MATCH(TRUE,INDEX(CC151:CC357="",0),0))))</f>
        <v>#REF!</v>
      </c>
      <c r="CE151" t="e">
        <f t="shared" si="80"/>
        <v>#REF!</v>
      </c>
      <c r="CF151" t="str">
        <f t="array" ref="CF151">IFERROR(INDEX($CE$2:$CE$208,SMALL(IF(1-($CE$2:$CE$208=""),IF(1-(#REF!:#REF!&lt;&gt;""),ROW($CE$2:$CE$208)-ROW($CE$2)+1)), ROWS(#REF!:#REF!))),"")</f>
        <v/>
      </c>
      <c r="CG151" t="e">
        <f>IF(#REF!="","",SUM(#REF!))</f>
        <v>#REF!</v>
      </c>
      <c r="CH151" t="e">
        <f t="array" ref="CH151">IF(#REF!="","",SUM(CG151:INDEX(CG151:CG357,MATCH(TRUE,INDEX(CG151:CG357="",0),0))))</f>
        <v>#REF!</v>
      </c>
      <c r="CI151" t="e">
        <f t="shared" si="81"/>
        <v>#REF!</v>
      </c>
      <c r="CJ151" t="str">
        <f t="array" ref="CJ151">IFERROR(INDEX($CI$2:$CI$208,SMALL(IF(1-($CI$2:$CI$208=""),IF(1-(#REF!:#REF!&lt;&gt;""),ROW($CI$2:$CI$208)-ROW($CI$2)+1)), ROWS(#REF!:#REF!))),"")</f>
        <v/>
      </c>
      <c r="CK151" t="e">
        <f>IF(#REF!="","",SUM(#REF!))</f>
        <v>#REF!</v>
      </c>
      <c r="CL151" t="e">
        <f t="array" ref="CL151">IF(#REF!="","",SUM(CK151:INDEX(CK151:CK357,MATCH(TRUE,INDEX(CK151:CK357="",0),0))))</f>
        <v>#REF!</v>
      </c>
      <c r="CM151" t="e">
        <f t="shared" si="82"/>
        <v>#REF!</v>
      </c>
      <c r="CN151" t="str">
        <f t="array" ref="CN151">IFERROR(INDEX($CM$2:$CM$208,SMALL(IF(1-($CM$2:$CM$208=""),IF(1-(#REF!:#REF!&lt;&gt;""),ROW($CM$2:$CM$208)-ROW($CM$2)+1)), ROWS(#REF!:#REF!))),"")</f>
        <v/>
      </c>
      <c r="CO151" t="e">
        <f>IF(#REF!="","",SUM(#REF!))</f>
        <v>#REF!</v>
      </c>
      <c r="CP151" t="e">
        <f t="array" ref="CP151">IF(#REF!="","",SUM(CO151:INDEX(CO151:CO357,MATCH(TRUE,INDEX(CO151:CO357="",0),0))))</f>
        <v>#REF!</v>
      </c>
      <c r="CQ151" t="e">
        <f t="shared" si="83"/>
        <v>#REF!</v>
      </c>
      <c r="CR151" t="str">
        <f t="array" ref="CR151">IFERROR(INDEX($CQ$2:$CQ$208,SMALL(IF(1-($CQ$2:$CQ$208=""),IF(1-(#REF!:#REF!&lt;&gt;""),ROW($CQ$2:$CQ$208)-ROW($CQ$2)+1)), ROWS(#REF!:#REF!))),"")</f>
        <v/>
      </c>
      <c r="CS151" t="e">
        <f>IF(#REF!="","",SUM(#REF!))</f>
        <v>#REF!</v>
      </c>
      <c r="CT151" t="e">
        <f t="array" ref="CT151">IF(#REF!="","",SUM(CS151:INDEX(CS151:CS357,MATCH(TRUE,INDEX(CS151:CS357="",0),0))))</f>
        <v>#REF!</v>
      </c>
      <c r="CU151" t="e">
        <f t="shared" si="84"/>
        <v>#REF!</v>
      </c>
      <c r="CV151" t="str">
        <f t="array" ref="CV151">IFERROR(INDEX($CU$2:$CU$208,SMALL(IF(1-($CU$2:$CU$208=""),IF(1-(#REF!:#REF!&lt;&gt;""),ROW($CU$2:$CU$208)-ROW($CU$2)+1)), ROWS(#REF!:#REF!))),"")</f>
        <v/>
      </c>
      <c r="CW151" t="e">
        <f>IF(#REF!="","",SUM(#REF!))</f>
        <v>#REF!</v>
      </c>
      <c r="CX151" t="e">
        <f t="array" ref="CX151">IF(#REF!="","",SUM(CW151:INDEX(CW151:CW357,MATCH(TRUE,INDEX(CW151:CW357="",0),0))))</f>
        <v>#REF!</v>
      </c>
      <c r="CY151" t="e">
        <f t="shared" si="85"/>
        <v>#REF!</v>
      </c>
      <c r="CZ151" t="str">
        <f t="array" ref="CZ151">IFERROR(INDEX($CY$2:$CY$208,SMALL(IF(1-($CY$2:$CY$208=""),IF(1-(#REF!:#REF!&lt;&gt;""),ROW($CY$2:$CY$208)-ROW($CY$2)+1)), ROWS(#REF!:#REF!))),"")</f>
        <v/>
      </c>
      <c r="DA151" t="e">
        <f>IF(#REF!="","",SUM(#REF!))</f>
        <v>#REF!</v>
      </c>
      <c r="DB151" t="e">
        <f t="array" ref="DB151">IF(#REF!="","",SUM(DA151:INDEX(DA151:DA357,MATCH(TRUE,INDEX(DA151:DA357="",0),0))))</f>
        <v>#REF!</v>
      </c>
      <c r="DC151" t="e">
        <f t="shared" si="86"/>
        <v>#REF!</v>
      </c>
      <c r="DD151" t="str">
        <f t="array" ref="DD151">IFERROR(INDEX($DC$2:$DC$208,SMALL(IF(1-($DC$2:$DC$208=""),IF(1-(#REF!:#REF!&lt;&gt;""),ROW($DC$2:$DC$208)-ROW($DC$2)+1)), ROWS(#REF!:#REF!))),"")</f>
        <v/>
      </c>
      <c r="DE151" t="e">
        <f>IF(#REF!="","",SUM(#REF!))</f>
        <v>#REF!</v>
      </c>
      <c r="DF151" t="e">
        <f t="array" ref="DF151">IF(#REF!="","",SUM(DE151:INDEX(DE151:DE357,MATCH(TRUE,INDEX(DE151:DE357="",0),0))))</f>
        <v>#REF!</v>
      </c>
      <c r="DG151" t="e">
        <f t="shared" si="87"/>
        <v>#REF!</v>
      </c>
      <c r="DH151" t="str">
        <f t="array" ref="DH151">IFERROR(INDEX($DG$2:$DG$208,SMALL(IF(1-($DG$2:$DG$208=""),IF(1-(#REF!:#REF!&lt;&gt;""),ROW($DG$2:$DG$208)-ROW($DG$2)+1)), ROWS(#REF!:#REF!))),"")</f>
        <v/>
      </c>
      <c r="DI151" t="e">
        <f>IF(#REF!="","",SUM(#REF!))</f>
        <v>#REF!</v>
      </c>
      <c r="DJ151" t="e">
        <f t="array" ref="DJ151">IF(#REF!="","",SUM(DI151:INDEX(DI151:DI357,MATCH(TRUE,INDEX(DI151:DI357="",0),0))))</f>
        <v>#REF!</v>
      </c>
      <c r="DK151" t="e">
        <f t="shared" si="88"/>
        <v>#REF!</v>
      </c>
      <c r="DL151" t="str">
        <f t="array" ref="DL151">IFERROR(INDEX($DK$2:$DK$208,SMALL(IF(1-($DK$2:$DK$208=""),IF(1-(#REF!:#REF!&lt;&gt;""),ROW($DK$2:$DK$208)-ROW($DK$2)+1)), ROWS(#REF!:#REF!))),"")</f>
        <v/>
      </c>
      <c r="DM151" t="e">
        <f>IF(#REF!="","",SUM(#REF!))</f>
        <v>#REF!</v>
      </c>
      <c r="DN151" t="e">
        <f t="array" ref="DN151">IF(#REF!="","",SUM(DM151:INDEX(DM151:DM357,MATCH(TRUE,INDEX(DM151:DM357="",0),0))))</f>
        <v>#REF!</v>
      </c>
      <c r="DO151" t="e">
        <f t="shared" si="89"/>
        <v>#REF!</v>
      </c>
      <c r="DP151" t="str">
        <f t="array" ref="DP151">IFERROR(INDEX($DO$2:$DO$208,SMALL(IF(1-($DO$2:$DO$208=""),IF(1-(#REF!:#REF!&lt;&gt;""),ROW($DO$2:$DO$208)-ROW($DO$2)+1)), ROWS(#REF!:#REF!))),"")</f>
        <v/>
      </c>
      <c r="DQ151" t="e">
        <f>IF(#REF!="","",SUM(#REF!))</f>
        <v>#REF!</v>
      </c>
      <c r="DR151" t="e">
        <f t="array" ref="DR151">IF(#REF!="","",SUM(DQ151:INDEX(DQ151:DQ357,MATCH(TRUE,INDEX(DQ151:DQ357="",0),0))))</f>
        <v>#REF!</v>
      </c>
      <c r="DS151" t="e">
        <f t="shared" si="90"/>
        <v>#REF!</v>
      </c>
      <c r="DT151" t="str">
        <f t="array" ref="DT151">IFERROR(INDEX($DS$2:$DS$208,SMALL(IF(1-($DS$2:$DS$208=""),IF(1-(#REF!:#REF!&lt;&gt;""),ROW($DS$2:$DS$208)-ROW($DS$2)+1)), ROWS(#REF!:#REF!))),"")</f>
        <v/>
      </c>
      <c r="DU151" t="e">
        <f>IF(#REF!="","",SUM(#REF!))</f>
        <v>#REF!</v>
      </c>
      <c r="DV151" t="e">
        <f t="array" ref="DV151">IF(#REF!="","",SUM(DU151:INDEX(DU151:DU357,MATCH(TRUE,INDEX(DU151:DU357="",0),0))))</f>
        <v>#REF!</v>
      </c>
      <c r="DW151" t="e">
        <f t="shared" si="91"/>
        <v>#REF!</v>
      </c>
      <c r="DX151" t="str">
        <f t="array" ref="DX151">IFERROR(INDEX($DW$2:$DW$208,SMALL(IF(1-($DW$2:$DW$208=""),IF(1-(#REF!:#REF!&lt;&gt;""),ROW($DW$2:$DW$208)-ROW($DW$2)+1)), ROWS(#REF!:#REF!))),"")</f>
        <v/>
      </c>
      <c r="DY151" t="e">
        <f>IF(#REF!="","",SUM(#REF!))</f>
        <v>#REF!</v>
      </c>
      <c r="DZ151" t="e">
        <f t="array" ref="DZ151">IF(#REF!="","",SUM(DY151:INDEX(DY151:DY357,MATCH(TRUE,INDEX(DY151:DY357="",0),0))))</f>
        <v>#REF!</v>
      </c>
      <c r="EA151" t="e">
        <f t="shared" si="92"/>
        <v>#REF!</v>
      </c>
      <c r="EB151" t="str">
        <f t="array" ref="EB151">IFERROR(INDEX($EA$2:$EA$208,SMALL(IF(1-($EA$2:$EA$208=""),IF(1-(#REF!:#REF!&lt;&gt;""),ROW($EA$2:$EA$208)-ROW($EA$2)+1)), ROWS(#REF!:#REF!))),"")</f>
        <v/>
      </c>
      <c r="EC151" t="e">
        <f>IF(#REF!="","",SUM(#REF!))</f>
        <v>#REF!</v>
      </c>
      <c r="ED151" t="e">
        <f t="array" ref="ED151">IF(#REF!="","",SUM(EC151:INDEX(EC151:EC357,MATCH(TRUE,INDEX(EC151:EC357="",0),0))))</f>
        <v>#REF!</v>
      </c>
      <c r="EE151" t="e">
        <f t="shared" si="93"/>
        <v>#REF!</v>
      </c>
      <c r="EF151" t="str">
        <f t="array" ref="EF151">IFERROR(INDEX($EE$2:$EE$208,SMALL(IF(1-($EE$2:$EE$208=""),IF(1-(#REF!:#REF!&lt;&gt;""),ROW($EE$2:$EE$208)-ROW($EE$2)+1)), ROWS(#REF!:#REF!))),"")</f>
        <v/>
      </c>
      <c r="EG151" t="e">
        <f>IF(#REF!="","",SUM(#REF!))</f>
        <v>#REF!</v>
      </c>
      <c r="EH151" t="e">
        <f t="array" ref="EH151">IF(#REF!="","",SUM(EG151:INDEX(EG151:EG357,MATCH(TRUE,INDEX(EG151:EG357="",0),0))))</f>
        <v>#REF!</v>
      </c>
      <c r="EI151" t="e">
        <f t="shared" si="94"/>
        <v>#REF!</v>
      </c>
      <c r="EJ151" t="str">
        <f t="array" ref="EJ151">IFERROR(INDEX($EI$2:$EI$208,SMALL(IF(1-($EI$2:$EI$208=""),IF(1-(#REF!:#REF!&lt;&gt;""),ROW($EI$2:$EI$208)-ROW($EI$2)+1)), ROWS(#REF!:#REF!))),"")</f>
        <v/>
      </c>
      <c r="EK151" t="e">
        <f>IF(#REF!="","",SUM(#REF!))</f>
        <v>#REF!</v>
      </c>
      <c r="EL151" t="e">
        <f t="array" ref="EL151">IF(#REF!="","",SUM(EK151:INDEX(EK151:EK357,MATCH(TRUE,INDEX(EK151:EK357="",0),0))))</f>
        <v>#REF!</v>
      </c>
      <c r="EM151" t="e">
        <f t="shared" si="95"/>
        <v>#REF!</v>
      </c>
      <c r="EN151" t="str">
        <f t="array" ref="EN151">IFERROR(INDEX($EM$2:$EM$208,SMALL(IF(1-($EM$2:$EM$208=""),IF(1-(#REF!:#REF!&lt;&gt;""),ROW($EM$2:$EM$208)-ROW($EM$2)+1)), ROWS(#REF!:#REF!))),"")</f>
        <v/>
      </c>
      <c r="EO151" t="e">
        <f>IF(#REF!="","",SUM(#REF!))</f>
        <v>#REF!</v>
      </c>
      <c r="EP151" t="e">
        <f t="array" ref="EP151">IF(#REF!="","",SUM(EO151:INDEX(EO151:EO357,MATCH(TRUE,INDEX(EO151:EO357="",0),0))))</f>
        <v>#REF!</v>
      </c>
      <c r="EQ151" t="e">
        <f t="shared" si="96"/>
        <v>#REF!</v>
      </c>
      <c r="ER151" t="str">
        <f t="array" ref="ER151">IFERROR(INDEX($EQ$2:$EQ$208,SMALL(IF(1-($EQ$2:$EQ$208=""),IF(1-(#REF!:#REF!&lt;&gt;""),ROW($EQ$2:$EQ$208)-ROW($EQ$2)+1)), ROWS(#REF!:#REF!))),"")</f>
        <v/>
      </c>
      <c r="ES151" t="e">
        <f>IF(#REF!="","",SUM(#REF!))</f>
        <v>#REF!</v>
      </c>
      <c r="ET151" t="e">
        <f t="array" ref="ET151">IF(#REF!="","",SUM(ES151:INDEX(ES151:ES357,MATCH(TRUE,INDEX(ES151:ES357="",0),0))))</f>
        <v>#REF!</v>
      </c>
      <c r="EU151" t="e">
        <f t="shared" si="97"/>
        <v>#REF!</v>
      </c>
      <c r="EV151" t="str">
        <f t="array" ref="EV151">IFERROR(INDEX($EU$2:$EU$208,SMALL(IF(1-($EU$2:$EU$208=""),IF(1-(#REF!:#REF!&lt;&gt;""),ROW($EU$2:$EU$208)-ROW($EU$2)+1)), ROWS(#REF!:#REF!))),"")</f>
        <v/>
      </c>
      <c r="EW151" t="e">
        <f>IF(#REF!="","",SUM(#REF!))</f>
        <v>#REF!</v>
      </c>
      <c r="EX151" t="e">
        <f t="array" ref="EX151">IF(#REF!="","",SUM(EW151:INDEX(EW151:EW357,MATCH(TRUE,INDEX(EW151:EW357="",0),0))))</f>
        <v>#REF!</v>
      </c>
      <c r="EY151" t="e">
        <f t="shared" si="98"/>
        <v>#REF!</v>
      </c>
      <c r="EZ151" t="str">
        <f t="array" ref="EZ151">IFERROR(INDEX($EY$2:$EY$208,SMALL(IF(1-($EY$2:$EY$208=""),IF(1-(#REF!:#REF!&lt;&gt;""),ROW($EY$2:$EY$208)-ROW($EY$2)+1)), ROWS(#REF!:#REF!))),"")</f>
        <v/>
      </c>
      <c r="FA151" t="e">
        <f>IF(#REF!="","",SUM(#REF!))</f>
        <v>#REF!</v>
      </c>
      <c r="FB151" t="e">
        <f t="array" ref="FB151">IF(#REF!="","",SUM(FA151:INDEX(FA151:FA357,MATCH(TRUE,INDEX(FA151:FA357="",0),0))))</f>
        <v>#REF!</v>
      </c>
      <c r="FC151" t="e">
        <f t="shared" si="99"/>
        <v>#REF!</v>
      </c>
      <c r="FD151" t="str">
        <f t="array" ref="FD151">IFERROR(INDEX($FC$2:$FC$208,SMALL(IF(1-($FC$2:$FC$208=""),IF(1-(#REF!:#REF!&lt;&gt;""),ROW($FC$2:$FC$208)-ROW($FC$2)+1)), ROWS(#REF!:#REF!))),"")</f>
        <v/>
      </c>
    </row>
    <row r="152" spans="1:160" x14ac:dyDescent="0.25">
      <c r="A152" t="e">
        <f>IF(#REF!="","",SUM(#REF!))</f>
        <v>#REF!</v>
      </c>
      <c r="B152" t="e">
        <f t="array" ref="B152">IF(#REF!="","",SUM($A152:INDEX(A152:$A$208,MATCH(TRUE,INDEX($A152:$A$208="",0),0))))</f>
        <v>#REF!</v>
      </c>
      <c r="C152" t="e">
        <f t="shared" si="100"/>
        <v>#REF!</v>
      </c>
      <c r="E152" t="e">
        <f>IF(#REF!="","",SUM(#REF!))</f>
        <v>#REF!</v>
      </c>
      <c r="F152" t="e">
        <f t="array" ref="F152">IF(#REF!="","",SUM($E152:INDEX(E152:$E$208,MATCH(TRUE,INDEX($E152:$E$208="",0),0))))</f>
        <v>#REF!</v>
      </c>
      <c r="G152" t="e">
        <f t="shared" si="101"/>
        <v>#REF!</v>
      </c>
      <c r="I152" t="e">
        <f>IF(#REF!="","",SUM(#REF!))</f>
        <v>#REF!</v>
      </c>
      <c r="J152" t="e">
        <f t="array" ref="J152">IF(#REF!="","",SUM(I152:INDEX(I152:I358,MATCH(TRUE,INDEX(I152:I358="",0),0))))</f>
        <v>#REF!</v>
      </c>
      <c r="K152" t="e">
        <f t="shared" si="102"/>
        <v>#REF!</v>
      </c>
      <c r="M152" t="e">
        <f>IF(#REF!="","",SUM(#REF!))</f>
        <v>#REF!</v>
      </c>
      <c r="N152" t="e">
        <f t="array" ref="N152">IF(#REF!="","",SUM(M152:INDEX(M152:M358,MATCH(TRUE,INDEX(M152:M358="",0),0))))</f>
        <v>#REF!</v>
      </c>
      <c r="O152" t="e">
        <f t="shared" si="103"/>
        <v>#REF!</v>
      </c>
      <c r="Q152" t="e">
        <f>IF(#REF!="","",SUM(#REF!))</f>
        <v>#REF!</v>
      </c>
      <c r="R152" t="e">
        <f t="array" ref="R152">IF(#REF!="","",SUM(Q152:INDEX(Q152:Q358,MATCH(TRUE,INDEX(Q152:Q358="",0),0))))</f>
        <v>#REF!</v>
      </c>
      <c r="S152" t="e">
        <f t="shared" si="104"/>
        <v>#REF!</v>
      </c>
      <c r="U152" t="e">
        <f>IF(#REF!="","",SUM(#REF!))</f>
        <v>#REF!</v>
      </c>
      <c r="V152" t="e">
        <f t="array" ref="V152">IF(#REF!="","",SUM(U152:INDEX(U152:U358,MATCH(TRUE,INDEX(U152:U358="",0),0))))</f>
        <v>#REF!</v>
      </c>
      <c r="W152" t="e">
        <f t="shared" si="105"/>
        <v>#REF!</v>
      </c>
      <c r="Y152" t="e">
        <f>IF(#REF!="","",SUM(#REF!))</f>
        <v>#REF!</v>
      </c>
      <c r="Z152" t="e">
        <f t="array" ref="Z152">IF(#REF!="","",SUM(Y152:INDEX(Y152:Y358,MATCH(TRUE,INDEX(Y152:Y358="",0),0))))</f>
        <v>#REF!</v>
      </c>
      <c r="AA152" t="e">
        <f t="shared" si="106"/>
        <v>#REF!</v>
      </c>
      <c r="AC152" t="e">
        <f>IF(#REF!="","",SUM(#REF!))</f>
        <v>#REF!</v>
      </c>
      <c r="AD152" t="e">
        <f t="array" ref="AD152">IF(#REF!="","",SUM(AC152:INDEX(AC152:AC358,MATCH(TRUE,INDEX(AC152:AC358="",0),0))))</f>
        <v>#REF!</v>
      </c>
      <c r="AE152" t="e">
        <f t="shared" si="107"/>
        <v>#REF!</v>
      </c>
      <c r="AG152" t="e">
        <f>IF(#REF!="","",SUM(#REF!))</f>
        <v>#REF!</v>
      </c>
      <c r="AH152" t="e">
        <f t="array" ref="AH152">IF(#REF!="","",SUM(AG152:INDEX(AG152:AG358,MATCH(TRUE,INDEX(AG152:AG358="",0),0))))</f>
        <v>#REF!</v>
      </c>
      <c r="AI152" t="e">
        <f t="shared" si="108"/>
        <v>#REF!</v>
      </c>
      <c r="AK152" t="e">
        <f>IF(#REF!="","",SUM(#REF!))</f>
        <v>#REF!</v>
      </c>
      <c r="AL152" t="e">
        <f t="array" ref="AL152">IF(#REF!="","",SUM(AK152:INDEX(AK152:AK358,MATCH(TRUE,INDEX(AK152:AK358="",0),0))))</f>
        <v>#REF!</v>
      </c>
      <c r="AM152" t="e">
        <f t="shared" si="109"/>
        <v>#REF!</v>
      </c>
      <c r="AO152" t="e">
        <f>IF(#REF!="","",SUM(#REF!))</f>
        <v>#REF!</v>
      </c>
      <c r="AP152" t="e">
        <f t="array" ref="AP152">IF(#REF!="","",SUM(AO152:INDEX(AO152:AO358,MATCH(TRUE,INDEX(AO152:AO358="",0),0))))</f>
        <v>#REF!</v>
      </c>
      <c r="AQ152" t="e">
        <f t="shared" si="110"/>
        <v>#REF!</v>
      </c>
      <c r="AS152" t="e">
        <f>IF(#REF!="","",SUM(#REF!))</f>
        <v>#REF!</v>
      </c>
      <c r="AT152" t="e">
        <f t="array" ref="AT152">IF(#REF!="","",SUM(AS152:INDEX(AS152:AS358,MATCH(TRUE,INDEX(AS152:AS358="",0),0))))</f>
        <v>#REF!</v>
      </c>
      <c r="AU152" t="e">
        <f t="shared" si="111"/>
        <v>#REF!</v>
      </c>
      <c r="AW152" t="e">
        <f>IF(#REF!="","",SUM(#REF!))</f>
        <v>#REF!</v>
      </c>
      <c r="AX152" t="e">
        <f t="array" ref="AX152">IF(#REF!="","",SUM(AW152:INDEX(AW152:AW358,MATCH(TRUE,INDEX(AW152:AW358="",0),0))))</f>
        <v>#REF!</v>
      </c>
      <c r="AY152" t="e">
        <f t="shared" si="112"/>
        <v>#REF!</v>
      </c>
      <c r="BA152" t="e">
        <f>IF(#REF!="","",SUM(#REF!))</f>
        <v>#REF!</v>
      </c>
      <c r="BB152" t="e">
        <f t="array" ref="BB152">IF(#REF!="","",SUM(BA152:INDEX(BA152:BA358,MATCH(TRUE,INDEX(BA152:BA358="",0),0))))</f>
        <v>#REF!</v>
      </c>
      <c r="BC152" t="e">
        <f t="shared" si="113"/>
        <v>#REF!</v>
      </c>
      <c r="BE152" t="e">
        <f>IF(#REF!="","",SUM(#REF!))</f>
        <v>#REF!</v>
      </c>
      <c r="BF152" t="e">
        <f t="array" ref="BF152">IF(#REF!="","",SUM(BE152:INDEX(BE152:BE358,MATCH(TRUE,INDEX(BE152:BE358="",0),0))))</f>
        <v>#REF!</v>
      </c>
      <c r="BG152" t="e">
        <f t="shared" si="114"/>
        <v>#REF!</v>
      </c>
      <c r="BI152" t="e">
        <f>IF(#REF!="","",SUM(#REF!))</f>
        <v>#REF!</v>
      </c>
      <c r="BJ152" t="e">
        <f t="array" ref="BJ152">IF(#REF!="","",SUM(BI152:INDEX(BI152:BI358,MATCH(TRUE,INDEX(BI152:BI358="",0),0))))</f>
        <v>#REF!</v>
      </c>
      <c r="BK152" t="e">
        <f t="shared" si="115"/>
        <v>#REF!</v>
      </c>
      <c r="BM152" t="e">
        <f>IF(#REF!="","",SUM(#REF!))</f>
        <v>#REF!</v>
      </c>
      <c r="BN152" t="e">
        <f t="array" ref="BN152">IF(#REF!="","",SUM(BM152:INDEX(BM152:BM358,MATCH(TRUE,INDEX(BM152:BM358="",0),0))))</f>
        <v>#REF!</v>
      </c>
      <c r="BO152" t="e">
        <f t="shared" si="116"/>
        <v>#REF!</v>
      </c>
      <c r="BQ152" t="e">
        <f>IF(#REF!="","",SUM(#REF!))</f>
        <v>#REF!</v>
      </c>
      <c r="BR152" t="e">
        <f t="array" ref="BR152">IF(#REF!="","",SUM(BQ152:INDEX(BQ152:BQ358,MATCH(TRUE,INDEX(BQ152:BQ358="",0),0))))</f>
        <v>#REF!</v>
      </c>
      <c r="BS152" t="e">
        <f t="shared" si="117"/>
        <v>#REF!</v>
      </c>
      <c r="BU152" t="e">
        <f>IF(#REF!="","",SUM(#REF!))</f>
        <v>#REF!</v>
      </c>
      <c r="BV152" t="e">
        <f t="array" ref="BV152">IF(#REF!="","",SUM(BU152:INDEX(BU152:BU358,MATCH(TRUE,INDEX(BU152:BU358="",0),0))))</f>
        <v>#REF!</v>
      </c>
      <c r="BW152" t="e">
        <f t="shared" si="118"/>
        <v>#REF!</v>
      </c>
      <c r="BY152" t="e">
        <f>IF(#REF!="","",SUM(#REF!))</f>
        <v>#REF!</v>
      </c>
      <c r="BZ152" t="e">
        <f t="array" ref="BZ152">IF(#REF!="","",SUM(BY152:INDEX(BY152:BY358,MATCH(TRUE,INDEX(BY152:BY358="",0),0))))</f>
        <v>#REF!</v>
      </c>
      <c r="CA152" t="e">
        <f t="shared" si="119"/>
        <v>#REF!</v>
      </c>
      <c r="CC152" t="e">
        <f>IF(#REF!="","",SUM(#REF!))</f>
        <v>#REF!</v>
      </c>
      <c r="CD152" t="e">
        <f t="array" ref="CD152">IF(#REF!="","",SUM(CC152:INDEX(CC152:CC358,MATCH(TRUE,INDEX(CC152:CC358="",0),0))))</f>
        <v>#REF!</v>
      </c>
      <c r="CE152" t="e">
        <f t="shared" si="80"/>
        <v>#REF!</v>
      </c>
      <c r="CF152" t="str">
        <f t="array" ref="CF152">IFERROR(INDEX($CE$2:$CE$208,SMALL(IF(1-($CE$2:$CE$208=""),IF(1-(#REF!:#REF!&lt;&gt;""),ROW($CE$2:$CE$208)-ROW($CE$2)+1)), ROWS(#REF!:#REF!))),"")</f>
        <v/>
      </c>
      <c r="CG152" t="e">
        <f>IF(#REF!="","",SUM(#REF!))</f>
        <v>#REF!</v>
      </c>
      <c r="CH152" t="e">
        <f t="array" ref="CH152">IF(#REF!="","",SUM(CG152:INDEX(CG152:CG358,MATCH(TRUE,INDEX(CG152:CG358="",0),0))))</f>
        <v>#REF!</v>
      </c>
      <c r="CI152" t="e">
        <f t="shared" si="81"/>
        <v>#REF!</v>
      </c>
      <c r="CJ152" t="str">
        <f t="array" ref="CJ152">IFERROR(INDEX($CI$2:$CI$208,SMALL(IF(1-($CI$2:$CI$208=""),IF(1-(#REF!:#REF!&lt;&gt;""),ROW($CI$2:$CI$208)-ROW($CI$2)+1)), ROWS(#REF!:#REF!))),"")</f>
        <v/>
      </c>
      <c r="CK152" t="e">
        <f>IF(#REF!="","",SUM(#REF!))</f>
        <v>#REF!</v>
      </c>
      <c r="CL152" t="e">
        <f t="array" ref="CL152">IF(#REF!="","",SUM(CK152:INDEX(CK152:CK358,MATCH(TRUE,INDEX(CK152:CK358="",0),0))))</f>
        <v>#REF!</v>
      </c>
      <c r="CM152" t="e">
        <f t="shared" si="82"/>
        <v>#REF!</v>
      </c>
      <c r="CN152" t="str">
        <f t="array" ref="CN152">IFERROR(INDEX($CM$2:$CM$208,SMALL(IF(1-($CM$2:$CM$208=""),IF(1-(#REF!:#REF!&lt;&gt;""),ROW($CM$2:$CM$208)-ROW($CM$2)+1)), ROWS(#REF!:#REF!))),"")</f>
        <v/>
      </c>
      <c r="CO152" t="e">
        <f>IF(#REF!="","",SUM(#REF!))</f>
        <v>#REF!</v>
      </c>
      <c r="CP152" t="e">
        <f t="array" ref="CP152">IF(#REF!="","",SUM(CO152:INDEX(CO152:CO358,MATCH(TRUE,INDEX(CO152:CO358="",0),0))))</f>
        <v>#REF!</v>
      </c>
      <c r="CQ152" t="e">
        <f t="shared" si="83"/>
        <v>#REF!</v>
      </c>
      <c r="CR152" t="str">
        <f t="array" ref="CR152">IFERROR(INDEX($CQ$2:$CQ$208,SMALL(IF(1-($CQ$2:$CQ$208=""),IF(1-(#REF!:#REF!&lt;&gt;""),ROW($CQ$2:$CQ$208)-ROW($CQ$2)+1)), ROWS(#REF!:#REF!))),"")</f>
        <v/>
      </c>
      <c r="CS152" t="e">
        <f>IF(#REF!="","",SUM(#REF!))</f>
        <v>#REF!</v>
      </c>
      <c r="CT152" t="e">
        <f t="array" ref="CT152">IF(#REF!="","",SUM(CS152:INDEX(CS152:CS358,MATCH(TRUE,INDEX(CS152:CS358="",0),0))))</f>
        <v>#REF!</v>
      </c>
      <c r="CU152" t="e">
        <f t="shared" si="84"/>
        <v>#REF!</v>
      </c>
      <c r="CV152" t="str">
        <f t="array" ref="CV152">IFERROR(INDEX($CU$2:$CU$208,SMALL(IF(1-($CU$2:$CU$208=""),IF(1-(#REF!:#REF!&lt;&gt;""),ROW($CU$2:$CU$208)-ROW($CU$2)+1)), ROWS(#REF!:#REF!))),"")</f>
        <v/>
      </c>
      <c r="CW152" t="e">
        <f>IF(#REF!="","",SUM(#REF!))</f>
        <v>#REF!</v>
      </c>
      <c r="CX152" t="e">
        <f t="array" ref="CX152">IF(#REF!="","",SUM(CW152:INDEX(CW152:CW358,MATCH(TRUE,INDEX(CW152:CW358="",0),0))))</f>
        <v>#REF!</v>
      </c>
      <c r="CY152" t="e">
        <f t="shared" si="85"/>
        <v>#REF!</v>
      </c>
      <c r="CZ152" t="str">
        <f t="array" ref="CZ152">IFERROR(INDEX($CY$2:$CY$208,SMALL(IF(1-($CY$2:$CY$208=""),IF(1-(#REF!:#REF!&lt;&gt;""),ROW($CY$2:$CY$208)-ROW($CY$2)+1)), ROWS(#REF!:#REF!))),"")</f>
        <v/>
      </c>
      <c r="DA152" t="e">
        <f>IF(#REF!="","",SUM(#REF!))</f>
        <v>#REF!</v>
      </c>
      <c r="DB152" t="e">
        <f t="array" ref="DB152">IF(#REF!="","",SUM(DA152:INDEX(DA152:DA358,MATCH(TRUE,INDEX(DA152:DA358="",0),0))))</f>
        <v>#REF!</v>
      </c>
      <c r="DC152" t="e">
        <f t="shared" si="86"/>
        <v>#REF!</v>
      </c>
      <c r="DD152" t="str">
        <f t="array" ref="DD152">IFERROR(INDEX($DC$2:$DC$208,SMALL(IF(1-($DC$2:$DC$208=""),IF(1-(#REF!:#REF!&lt;&gt;""),ROW($DC$2:$DC$208)-ROW($DC$2)+1)), ROWS(#REF!:#REF!))),"")</f>
        <v/>
      </c>
      <c r="DE152" t="e">
        <f>IF(#REF!="","",SUM(#REF!))</f>
        <v>#REF!</v>
      </c>
      <c r="DF152" t="e">
        <f t="array" ref="DF152">IF(#REF!="","",SUM(DE152:INDEX(DE152:DE358,MATCH(TRUE,INDEX(DE152:DE358="",0),0))))</f>
        <v>#REF!</v>
      </c>
      <c r="DG152" t="e">
        <f t="shared" si="87"/>
        <v>#REF!</v>
      </c>
      <c r="DH152" t="str">
        <f t="array" ref="DH152">IFERROR(INDEX($DG$2:$DG$208,SMALL(IF(1-($DG$2:$DG$208=""),IF(1-(#REF!:#REF!&lt;&gt;""),ROW($DG$2:$DG$208)-ROW($DG$2)+1)), ROWS(#REF!:#REF!))),"")</f>
        <v/>
      </c>
      <c r="DI152" t="e">
        <f>IF(#REF!="","",SUM(#REF!))</f>
        <v>#REF!</v>
      </c>
      <c r="DJ152" t="e">
        <f t="array" ref="DJ152">IF(#REF!="","",SUM(DI152:INDEX(DI152:DI358,MATCH(TRUE,INDEX(DI152:DI358="",0),0))))</f>
        <v>#REF!</v>
      </c>
      <c r="DK152" t="e">
        <f t="shared" si="88"/>
        <v>#REF!</v>
      </c>
      <c r="DL152" t="str">
        <f t="array" ref="DL152">IFERROR(INDEX($DK$2:$DK$208,SMALL(IF(1-($DK$2:$DK$208=""),IF(1-(#REF!:#REF!&lt;&gt;""),ROW($DK$2:$DK$208)-ROW($DK$2)+1)), ROWS(#REF!:#REF!))),"")</f>
        <v/>
      </c>
      <c r="DM152" t="e">
        <f>IF(#REF!="","",SUM(#REF!))</f>
        <v>#REF!</v>
      </c>
      <c r="DN152" t="e">
        <f t="array" ref="DN152">IF(#REF!="","",SUM(DM152:INDEX(DM152:DM358,MATCH(TRUE,INDEX(DM152:DM358="",0),0))))</f>
        <v>#REF!</v>
      </c>
      <c r="DO152" t="e">
        <f t="shared" si="89"/>
        <v>#REF!</v>
      </c>
      <c r="DP152" t="str">
        <f t="array" ref="DP152">IFERROR(INDEX($DO$2:$DO$208,SMALL(IF(1-($DO$2:$DO$208=""),IF(1-(#REF!:#REF!&lt;&gt;""),ROW($DO$2:$DO$208)-ROW($DO$2)+1)), ROWS(#REF!:#REF!))),"")</f>
        <v/>
      </c>
      <c r="DQ152" t="e">
        <f>IF(#REF!="","",SUM(#REF!))</f>
        <v>#REF!</v>
      </c>
      <c r="DR152" t="e">
        <f t="array" ref="DR152">IF(#REF!="","",SUM(DQ152:INDEX(DQ152:DQ358,MATCH(TRUE,INDEX(DQ152:DQ358="",0),0))))</f>
        <v>#REF!</v>
      </c>
      <c r="DS152" t="e">
        <f t="shared" si="90"/>
        <v>#REF!</v>
      </c>
      <c r="DT152" t="str">
        <f t="array" ref="DT152">IFERROR(INDEX($DS$2:$DS$208,SMALL(IF(1-($DS$2:$DS$208=""),IF(1-(#REF!:#REF!&lt;&gt;""),ROW($DS$2:$DS$208)-ROW($DS$2)+1)), ROWS(#REF!:#REF!))),"")</f>
        <v/>
      </c>
      <c r="DU152" t="e">
        <f>IF(#REF!="","",SUM(#REF!))</f>
        <v>#REF!</v>
      </c>
      <c r="DV152" t="e">
        <f t="array" ref="DV152">IF(#REF!="","",SUM(DU152:INDEX(DU152:DU358,MATCH(TRUE,INDEX(DU152:DU358="",0),0))))</f>
        <v>#REF!</v>
      </c>
      <c r="DW152" t="e">
        <f t="shared" si="91"/>
        <v>#REF!</v>
      </c>
      <c r="DX152" t="str">
        <f t="array" ref="DX152">IFERROR(INDEX($DW$2:$DW$208,SMALL(IF(1-($DW$2:$DW$208=""),IF(1-(#REF!:#REF!&lt;&gt;""),ROW($DW$2:$DW$208)-ROW($DW$2)+1)), ROWS(#REF!:#REF!))),"")</f>
        <v/>
      </c>
      <c r="DY152" t="e">
        <f>IF(#REF!="","",SUM(#REF!))</f>
        <v>#REF!</v>
      </c>
      <c r="DZ152" t="e">
        <f t="array" ref="DZ152">IF(#REF!="","",SUM(DY152:INDEX(DY152:DY358,MATCH(TRUE,INDEX(DY152:DY358="",0),0))))</f>
        <v>#REF!</v>
      </c>
      <c r="EA152" t="e">
        <f t="shared" si="92"/>
        <v>#REF!</v>
      </c>
      <c r="EB152" t="str">
        <f t="array" ref="EB152">IFERROR(INDEX($EA$2:$EA$208,SMALL(IF(1-($EA$2:$EA$208=""),IF(1-(#REF!:#REF!&lt;&gt;""),ROW($EA$2:$EA$208)-ROW($EA$2)+1)), ROWS(#REF!:#REF!))),"")</f>
        <v/>
      </c>
      <c r="EC152" t="e">
        <f>IF(#REF!="","",SUM(#REF!))</f>
        <v>#REF!</v>
      </c>
      <c r="ED152" t="e">
        <f t="array" ref="ED152">IF(#REF!="","",SUM(EC152:INDEX(EC152:EC358,MATCH(TRUE,INDEX(EC152:EC358="",0),0))))</f>
        <v>#REF!</v>
      </c>
      <c r="EE152" t="e">
        <f t="shared" si="93"/>
        <v>#REF!</v>
      </c>
      <c r="EF152" t="str">
        <f t="array" ref="EF152">IFERROR(INDEX($EE$2:$EE$208,SMALL(IF(1-($EE$2:$EE$208=""),IF(1-(#REF!:#REF!&lt;&gt;""),ROW($EE$2:$EE$208)-ROW($EE$2)+1)), ROWS(#REF!:#REF!))),"")</f>
        <v/>
      </c>
      <c r="EG152" t="e">
        <f>IF(#REF!="","",SUM(#REF!))</f>
        <v>#REF!</v>
      </c>
      <c r="EH152" t="e">
        <f t="array" ref="EH152">IF(#REF!="","",SUM(EG152:INDEX(EG152:EG358,MATCH(TRUE,INDEX(EG152:EG358="",0),0))))</f>
        <v>#REF!</v>
      </c>
      <c r="EI152" t="e">
        <f t="shared" si="94"/>
        <v>#REF!</v>
      </c>
      <c r="EJ152" t="str">
        <f t="array" ref="EJ152">IFERROR(INDEX($EI$2:$EI$208,SMALL(IF(1-($EI$2:$EI$208=""),IF(1-(#REF!:#REF!&lt;&gt;""),ROW($EI$2:$EI$208)-ROW($EI$2)+1)), ROWS(#REF!:#REF!))),"")</f>
        <v/>
      </c>
      <c r="EK152" t="e">
        <f>IF(#REF!="","",SUM(#REF!))</f>
        <v>#REF!</v>
      </c>
      <c r="EL152" t="e">
        <f t="array" ref="EL152">IF(#REF!="","",SUM(EK152:INDEX(EK152:EK358,MATCH(TRUE,INDEX(EK152:EK358="",0),0))))</f>
        <v>#REF!</v>
      </c>
      <c r="EM152" t="e">
        <f t="shared" si="95"/>
        <v>#REF!</v>
      </c>
      <c r="EN152" t="str">
        <f t="array" ref="EN152">IFERROR(INDEX($EM$2:$EM$208,SMALL(IF(1-($EM$2:$EM$208=""),IF(1-(#REF!:#REF!&lt;&gt;""),ROW($EM$2:$EM$208)-ROW($EM$2)+1)), ROWS(#REF!:#REF!))),"")</f>
        <v/>
      </c>
      <c r="EO152" t="e">
        <f>IF(#REF!="","",SUM(#REF!))</f>
        <v>#REF!</v>
      </c>
      <c r="EP152" t="e">
        <f t="array" ref="EP152">IF(#REF!="","",SUM(EO152:INDEX(EO152:EO358,MATCH(TRUE,INDEX(EO152:EO358="",0),0))))</f>
        <v>#REF!</v>
      </c>
      <c r="EQ152" t="e">
        <f t="shared" si="96"/>
        <v>#REF!</v>
      </c>
      <c r="ER152" t="str">
        <f t="array" ref="ER152">IFERROR(INDEX($EQ$2:$EQ$208,SMALL(IF(1-($EQ$2:$EQ$208=""),IF(1-(#REF!:#REF!&lt;&gt;""),ROW($EQ$2:$EQ$208)-ROW($EQ$2)+1)), ROWS(#REF!:#REF!))),"")</f>
        <v/>
      </c>
      <c r="ES152" t="e">
        <f>IF(#REF!="","",SUM(#REF!))</f>
        <v>#REF!</v>
      </c>
      <c r="ET152" t="e">
        <f t="array" ref="ET152">IF(#REF!="","",SUM(ES152:INDEX(ES152:ES358,MATCH(TRUE,INDEX(ES152:ES358="",0),0))))</f>
        <v>#REF!</v>
      </c>
      <c r="EU152" t="e">
        <f t="shared" si="97"/>
        <v>#REF!</v>
      </c>
      <c r="EV152" t="str">
        <f t="array" ref="EV152">IFERROR(INDEX($EU$2:$EU$208,SMALL(IF(1-($EU$2:$EU$208=""),IF(1-(#REF!:#REF!&lt;&gt;""),ROW($EU$2:$EU$208)-ROW($EU$2)+1)), ROWS(#REF!:#REF!))),"")</f>
        <v/>
      </c>
      <c r="EW152" t="e">
        <f>IF(#REF!="","",SUM(#REF!))</f>
        <v>#REF!</v>
      </c>
      <c r="EX152" t="e">
        <f t="array" ref="EX152">IF(#REF!="","",SUM(EW152:INDEX(EW152:EW358,MATCH(TRUE,INDEX(EW152:EW358="",0),0))))</f>
        <v>#REF!</v>
      </c>
      <c r="EY152" t="e">
        <f t="shared" si="98"/>
        <v>#REF!</v>
      </c>
      <c r="EZ152" t="str">
        <f t="array" ref="EZ152">IFERROR(INDEX($EY$2:$EY$208,SMALL(IF(1-($EY$2:$EY$208=""),IF(1-(#REF!:#REF!&lt;&gt;""),ROW($EY$2:$EY$208)-ROW($EY$2)+1)), ROWS(#REF!:#REF!))),"")</f>
        <v/>
      </c>
      <c r="FA152" t="e">
        <f>IF(#REF!="","",SUM(#REF!))</f>
        <v>#REF!</v>
      </c>
      <c r="FB152" t="e">
        <f t="array" ref="FB152">IF(#REF!="","",SUM(FA152:INDEX(FA152:FA358,MATCH(TRUE,INDEX(FA152:FA358="",0),0))))</f>
        <v>#REF!</v>
      </c>
      <c r="FC152" t="e">
        <f t="shared" si="99"/>
        <v>#REF!</v>
      </c>
      <c r="FD152" t="str">
        <f t="array" ref="FD152">IFERROR(INDEX($FC$2:$FC$208,SMALL(IF(1-($FC$2:$FC$208=""),IF(1-(#REF!:#REF!&lt;&gt;""),ROW($FC$2:$FC$208)-ROW($FC$2)+1)), ROWS(#REF!:#REF!))),"")</f>
        <v/>
      </c>
    </row>
    <row r="153" spans="1:160" x14ac:dyDescent="0.25">
      <c r="A153" t="e">
        <f>IF(#REF!="","",SUM(#REF!))</f>
        <v>#REF!</v>
      </c>
      <c r="B153" t="e">
        <f t="array" ref="B153">IF(#REF!="","",SUM($A153:INDEX(A153:$A$208,MATCH(TRUE,INDEX($A153:$A$208="",0),0))))</f>
        <v>#REF!</v>
      </c>
      <c r="C153" t="e">
        <f t="shared" si="100"/>
        <v>#REF!</v>
      </c>
      <c r="E153" t="e">
        <f>IF(#REF!="","",SUM(#REF!))</f>
        <v>#REF!</v>
      </c>
      <c r="F153" t="e">
        <f t="array" ref="F153">IF(#REF!="","",SUM($E153:INDEX(E153:$E$208,MATCH(TRUE,INDEX($E153:$E$208="",0),0))))</f>
        <v>#REF!</v>
      </c>
      <c r="G153" t="e">
        <f t="shared" si="101"/>
        <v>#REF!</v>
      </c>
      <c r="I153" t="e">
        <f>IF(#REF!="","",SUM(#REF!))</f>
        <v>#REF!</v>
      </c>
      <c r="J153" t="e">
        <f t="array" ref="J153">IF(#REF!="","",SUM(I153:INDEX(I153:I359,MATCH(TRUE,INDEX(I153:I359="",0),0))))</f>
        <v>#REF!</v>
      </c>
      <c r="K153" t="e">
        <f t="shared" si="102"/>
        <v>#REF!</v>
      </c>
      <c r="M153" t="e">
        <f>IF(#REF!="","",SUM(#REF!))</f>
        <v>#REF!</v>
      </c>
      <c r="N153" t="e">
        <f t="array" ref="N153">IF(#REF!="","",SUM(M153:INDEX(M153:M359,MATCH(TRUE,INDEX(M153:M359="",0),0))))</f>
        <v>#REF!</v>
      </c>
      <c r="O153" t="e">
        <f t="shared" si="103"/>
        <v>#REF!</v>
      </c>
      <c r="Q153" t="e">
        <f>IF(#REF!="","",SUM(#REF!))</f>
        <v>#REF!</v>
      </c>
      <c r="R153" t="e">
        <f t="array" ref="R153">IF(#REF!="","",SUM(Q153:INDEX(Q153:Q359,MATCH(TRUE,INDEX(Q153:Q359="",0),0))))</f>
        <v>#REF!</v>
      </c>
      <c r="S153" t="e">
        <f t="shared" si="104"/>
        <v>#REF!</v>
      </c>
      <c r="U153" t="e">
        <f>IF(#REF!="","",SUM(#REF!))</f>
        <v>#REF!</v>
      </c>
      <c r="V153" t="e">
        <f t="array" ref="V153">IF(#REF!="","",SUM(U153:INDEX(U153:U359,MATCH(TRUE,INDEX(U153:U359="",0),0))))</f>
        <v>#REF!</v>
      </c>
      <c r="W153" t="e">
        <f t="shared" si="105"/>
        <v>#REF!</v>
      </c>
      <c r="Y153" t="e">
        <f>IF(#REF!="","",SUM(#REF!))</f>
        <v>#REF!</v>
      </c>
      <c r="Z153" t="e">
        <f t="array" ref="Z153">IF(#REF!="","",SUM(Y153:INDEX(Y153:Y359,MATCH(TRUE,INDEX(Y153:Y359="",0),0))))</f>
        <v>#REF!</v>
      </c>
      <c r="AA153" t="e">
        <f t="shared" si="106"/>
        <v>#REF!</v>
      </c>
      <c r="AC153" t="e">
        <f>IF(#REF!="","",SUM(#REF!))</f>
        <v>#REF!</v>
      </c>
      <c r="AD153" t="e">
        <f t="array" ref="AD153">IF(#REF!="","",SUM(AC153:INDEX(AC153:AC359,MATCH(TRUE,INDEX(AC153:AC359="",0),0))))</f>
        <v>#REF!</v>
      </c>
      <c r="AE153" t="e">
        <f t="shared" si="107"/>
        <v>#REF!</v>
      </c>
      <c r="AG153" t="e">
        <f>IF(#REF!="","",SUM(#REF!))</f>
        <v>#REF!</v>
      </c>
      <c r="AH153" t="e">
        <f t="array" ref="AH153">IF(#REF!="","",SUM(AG153:INDEX(AG153:AG359,MATCH(TRUE,INDEX(AG153:AG359="",0),0))))</f>
        <v>#REF!</v>
      </c>
      <c r="AI153" t="e">
        <f t="shared" si="108"/>
        <v>#REF!</v>
      </c>
      <c r="AK153" t="e">
        <f>IF(#REF!="","",SUM(#REF!))</f>
        <v>#REF!</v>
      </c>
      <c r="AL153" t="e">
        <f t="array" ref="AL153">IF(#REF!="","",SUM(AK153:INDEX(AK153:AK359,MATCH(TRUE,INDEX(AK153:AK359="",0),0))))</f>
        <v>#REF!</v>
      </c>
      <c r="AM153" t="e">
        <f t="shared" si="109"/>
        <v>#REF!</v>
      </c>
      <c r="AO153" t="e">
        <f>IF(#REF!="","",SUM(#REF!))</f>
        <v>#REF!</v>
      </c>
      <c r="AP153" t="e">
        <f t="array" ref="AP153">IF(#REF!="","",SUM(AO153:INDEX(AO153:AO359,MATCH(TRUE,INDEX(AO153:AO359="",0),0))))</f>
        <v>#REF!</v>
      </c>
      <c r="AQ153" t="e">
        <f t="shared" si="110"/>
        <v>#REF!</v>
      </c>
      <c r="AS153" t="e">
        <f>IF(#REF!="","",SUM(#REF!))</f>
        <v>#REF!</v>
      </c>
      <c r="AT153" t="e">
        <f t="array" ref="AT153">IF(#REF!="","",SUM(AS153:INDEX(AS153:AS359,MATCH(TRUE,INDEX(AS153:AS359="",0),0))))</f>
        <v>#REF!</v>
      </c>
      <c r="AU153" t="e">
        <f t="shared" si="111"/>
        <v>#REF!</v>
      </c>
      <c r="AW153" t="e">
        <f>IF(#REF!="","",SUM(#REF!))</f>
        <v>#REF!</v>
      </c>
      <c r="AX153" t="e">
        <f t="array" ref="AX153">IF(#REF!="","",SUM(AW153:INDEX(AW153:AW359,MATCH(TRUE,INDEX(AW153:AW359="",0),0))))</f>
        <v>#REF!</v>
      </c>
      <c r="AY153" t="e">
        <f t="shared" si="112"/>
        <v>#REF!</v>
      </c>
      <c r="BA153" t="e">
        <f>IF(#REF!="","",SUM(#REF!))</f>
        <v>#REF!</v>
      </c>
      <c r="BB153" t="e">
        <f t="array" ref="BB153">IF(#REF!="","",SUM(BA153:INDEX(BA153:BA359,MATCH(TRUE,INDEX(BA153:BA359="",0),0))))</f>
        <v>#REF!</v>
      </c>
      <c r="BC153" t="e">
        <f t="shared" si="113"/>
        <v>#REF!</v>
      </c>
      <c r="BE153" t="e">
        <f>IF(#REF!="","",SUM(#REF!))</f>
        <v>#REF!</v>
      </c>
      <c r="BF153" t="e">
        <f t="array" ref="BF153">IF(#REF!="","",SUM(BE153:INDEX(BE153:BE359,MATCH(TRUE,INDEX(BE153:BE359="",0),0))))</f>
        <v>#REF!</v>
      </c>
      <c r="BG153" t="e">
        <f t="shared" si="114"/>
        <v>#REF!</v>
      </c>
      <c r="BI153" t="e">
        <f>IF(#REF!="","",SUM(#REF!))</f>
        <v>#REF!</v>
      </c>
      <c r="BJ153" t="e">
        <f t="array" ref="BJ153">IF(#REF!="","",SUM(BI153:INDEX(BI153:BI359,MATCH(TRUE,INDEX(BI153:BI359="",0),0))))</f>
        <v>#REF!</v>
      </c>
      <c r="BK153" t="e">
        <f t="shared" si="115"/>
        <v>#REF!</v>
      </c>
      <c r="BM153" t="e">
        <f>IF(#REF!="","",SUM(#REF!))</f>
        <v>#REF!</v>
      </c>
      <c r="BN153" t="e">
        <f t="array" ref="BN153">IF(#REF!="","",SUM(BM153:INDEX(BM153:BM359,MATCH(TRUE,INDEX(BM153:BM359="",0),0))))</f>
        <v>#REF!</v>
      </c>
      <c r="BO153" t="e">
        <f t="shared" si="116"/>
        <v>#REF!</v>
      </c>
      <c r="BQ153" t="e">
        <f>IF(#REF!="","",SUM(#REF!))</f>
        <v>#REF!</v>
      </c>
      <c r="BR153" t="e">
        <f t="array" ref="BR153">IF(#REF!="","",SUM(BQ153:INDEX(BQ153:BQ359,MATCH(TRUE,INDEX(BQ153:BQ359="",0),0))))</f>
        <v>#REF!</v>
      </c>
      <c r="BS153" t="e">
        <f t="shared" si="117"/>
        <v>#REF!</v>
      </c>
      <c r="BU153" t="e">
        <f>IF(#REF!="","",SUM(#REF!))</f>
        <v>#REF!</v>
      </c>
      <c r="BV153" t="e">
        <f t="array" ref="BV153">IF(#REF!="","",SUM(BU153:INDEX(BU153:BU359,MATCH(TRUE,INDEX(BU153:BU359="",0),0))))</f>
        <v>#REF!</v>
      </c>
      <c r="BW153" t="e">
        <f t="shared" si="118"/>
        <v>#REF!</v>
      </c>
      <c r="BY153" t="e">
        <f>IF(#REF!="","",SUM(#REF!))</f>
        <v>#REF!</v>
      </c>
      <c r="BZ153" t="e">
        <f t="array" ref="BZ153">IF(#REF!="","",SUM(BY153:INDEX(BY153:BY359,MATCH(TRUE,INDEX(BY153:BY359="",0),0))))</f>
        <v>#REF!</v>
      </c>
      <c r="CA153" t="e">
        <f t="shared" si="119"/>
        <v>#REF!</v>
      </c>
      <c r="CC153" t="e">
        <f>IF(#REF!="","",SUM(#REF!))</f>
        <v>#REF!</v>
      </c>
      <c r="CD153" t="e">
        <f t="array" ref="CD153">IF(#REF!="","",SUM(CC153:INDEX(CC153:CC359,MATCH(TRUE,INDEX(CC153:CC359="",0),0))))</f>
        <v>#REF!</v>
      </c>
      <c r="CE153" t="e">
        <f t="shared" si="80"/>
        <v>#REF!</v>
      </c>
      <c r="CF153" t="str">
        <f t="array" ref="CF153">IFERROR(INDEX($CE$2:$CE$208,SMALL(IF(1-($CE$2:$CE$208=""),IF(1-(#REF!:#REF!&lt;&gt;""),ROW($CE$2:$CE$208)-ROW($CE$2)+1)), ROWS(#REF!:#REF!))),"")</f>
        <v/>
      </c>
      <c r="CG153" t="e">
        <f>IF(#REF!="","",SUM(#REF!))</f>
        <v>#REF!</v>
      </c>
      <c r="CH153" t="e">
        <f t="array" ref="CH153">IF(#REF!="","",SUM(CG153:INDEX(CG153:CG359,MATCH(TRUE,INDEX(CG153:CG359="",0),0))))</f>
        <v>#REF!</v>
      </c>
      <c r="CI153" t="e">
        <f t="shared" si="81"/>
        <v>#REF!</v>
      </c>
      <c r="CJ153" t="str">
        <f t="array" ref="CJ153">IFERROR(INDEX($CI$2:$CI$208,SMALL(IF(1-($CI$2:$CI$208=""),IF(1-(#REF!:#REF!&lt;&gt;""),ROW($CI$2:$CI$208)-ROW($CI$2)+1)), ROWS(#REF!:#REF!))),"")</f>
        <v/>
      </c>
      <c r="CK153" t="e">
        <f>IF(#REF!="","",SUM(#REF!))</f>
        <v>#REF!</v>
      </c>
      <c r="CL153" t="e">
        <f t="array" ref="CL153">IF(#REF!="","",SUM(CK153:INDEX(CK153:CK359,MATCH(TRUE,INDEX(CK153:CK359="",0),0))))</f>
        <v>#REF!</v>
      </c>
      <c r="CM153" t="e">
        <f t="shared" si="82"/>
        <v>#REF!</v>
      </c>
      <c r="CN153" t="str">
        <f t="array" ref="CN153">IFERROR(INDEX($CM$2:$CM$208,SMALL(IF(1-($CM$2:$CM$208=""),IF(1-(#REF!:#REF!&lt;&gt;""),ROW($CM$2:$CM$208)-ROW($CM$2)+1)), ROWS(#REF!:#REF!))),"")</f>
        <v/>
      </c>
      <c r="CO153" t="e">
        <f>IF(#REF!="","",SUM(#REF!))</f>
        <v>#REF!</v>
      </c>
      <c r="CP153" t="e">
        <f t="array" ref="CP153">IF(#REF!="","",SUM(CO153:INDEX(CO153:CO359,MATCH(TRUE,INDEX(CO153:CO359="",0),0))))</f>
        <v>#REF!</v>
      </c>
      <c r="CQ153" t="e">
        <f t="shared" si="83"/>
        <v>#REF!</v>
      </c>
      <c r="CR153" t="str">
        <f t="array" ref="CR153">IFERROR(INDEX($CQ$2:$CQ$208,SMALL(IF(1-($CQ$2:$CQ$208=""),IF(1-(#REF!:#REF!&lt;&gt;""),ROW($CQ$2:$CQ$208)-ROW($CQ$2)+1)), ROWS(#REF!:#REF!))),"")</f>
        <v/>
      </c>
      <c r="CS153" t="e">
        <f>IF(#REF!="","",SUM(#REF!))</f>
        <v>#REF!</v>
      </c>
      <c r="CT153" t="e">
        <f t="array" ref="CT153">IF(#REF!="","",SUM(CS153:INDEX(CS153:CS359,MATCH(TRUE,INDEX(CS153:CS359="",0),0))))</f>
        <v>#REF!</v>
      </c>
      <c r="CU153" t="e">
        <f t="shared" si="84"/>
        <v>#REF!</v>
      </c>
      <c r="CV153" t="str">
        <f t="array" ref="CV153">IFERROR(INDEX($CU$2:$CU$208,SMALL(IF(1-($CU$2:$CU$208=""),IF(1-(#REF!:#REF!&lt;&gt;""),ROW($CU$2:$CU$208)-ROW($CU$2)+1)), ROWS(#REF!:#REF!))),"")</f>
        <v/>
      </c>
      <c r="CW153" t="e">
        <f>IF(#REF!="","",SUM(#REF!))</f>
        <v>#REF!</v>
      </c>
      <c r="CX153" t="e">
        <f t="array" ref="CX153">IF(#REF!="","",SUM(CW153:INDEX(CW153:CW359,MATCH(TRUE,INDEX(CW153:CW359="",0),0))))</f>
        <v>#REF!</v>
      </c>
      <c r="CY153" t="e">
        <f t="shared" si="85"/>
        <v>#REF!</v>
      </c>
      <c r="CZ153" t="str">
        <f t="array" ref="CZ153">IFERROR(INDEX($CY$2:$CY$208,SMALL(IF(1-($CY$2:$CY$208=""),IF(1-(#REF!:#REF!&lt;&gt;""),ROW($CY$2:$CY$208)-ROW($CY$2)+1)), ROWS(#REF!:#REF!))),"")</f>
        <v/>
      </c>
      <c r="DA153" t="e">
        <f>IF(#REF!="","",SUM(#REF!))</f>
        <v>#REF!</v>
      </c>
      <c r="DB153" t="e">
        <f t="array" ref="DB153">IF(#REF!="","",SUM(DA153:INDEX(DA153:DA359,MATCH(TRUE,INDEX(DA153:DA359="",0),0))))</f>
        <v>#REF!</v>
      </c>
      <c r="DC153" t="e">
        <f t="shared" si="86"/>
        <v>#REF!</v>
      </c>
      <c r="DD153" t="str">
        <f t="array" ref="DD153">IFERROR(INDEX($DC$2:$DC$208,SMALL(IF(1-($DC$2:$DC$208=""),IF(1-(#REF!:#REF!&lt;&gt;""),ROW($DC$2:$DC$208)-ROW($DC$2)+1)), ROWS(#REF!:#REF!))),"")</f>
        <v/>
      </c>
      <c r="DE153" t="e">
        <f>IF(#REF!="","",SUM(#REF!))</f>
        <v>#REF!</v>
      </c>
      <c r="DF153" t="e">
        <f t="array" ref="DF153">IF(#REF!="","",SUM(DE153:INDEX(DE153:DE359,MATCH(TRUE,INDEX(DE153:DE359="",0),0))))</f>
        <v>#REF!</v>
      </c>
      <c r="DG153" t="e">
        <f t="shared" si="87"/>
        <v>#REF!</v>
      </c>
      <c r="DH153" t="str">
        <f t="array" ref="DH153">IFERROR(INDEX($DG$2:$DG$208,SMALL(IF(1-($DG$2:$DG$208=""),IF(1-(#REF!:#REF!&lt;&gt;""),ROW($DG$2:$DG$208)-ROW($DG$2)+1)), ROWS(#REF!:#REF!))),"")</f>
        <v/>
      </c>
      <c r="DI153" t="e">
        <f>IF(#REF!="","",SUM(#REF!))</f>
        <v>#REF!</v>
      </c>
      <c r="DJ153" t="e">
        <f t="array" ref="DJ153">IF(#REF!="","",SUM(DI153:INDEX(DI153:DI359,MATCH(TRUE,INDEX(DI153:DI359="",0),0))))</f>
        <v>#REF!</v>
      </c>
      <c r="DK153" t="e">
        <f t="shared" si="88"/>
        <v>#REF!</v>
      </c>
      <c r="DL153" t="str">
        <f t="array" ref="DL153">IFERROR(INDEX($DK$2:$DK$208,SMALL(IF(1-($DK$2:$DK$208=""),IF(1-(#REF!:#REF!&lt;&gt;""),ROW($DK$2:$DK$208)-ROW($DK$2)+1)), ROWS(#REF!:#REF!))),"")</f>
        <v/>
      </c>
      <c r="DM153" t="e">
        <f>IF(#REF!="","",SUM(#REF!))</f>
        <v>#REF!</v>
      </c>
      <c r="DN153" t="e">
        <f t="array" ref="DN153">IF(#REF!="","",SUM(DM153:INDEX(DM153:DM359,MATCH(TRUE,INDEX(DM153:DM359="",0),0))))</f>
        <v>#REF!</v>
      </c>
      <c r="DO153" t="e">
        <f t="shared" si="89"/>
        <v>#REF!</v>
      </c>
      <c r="DP153" t="str">
        <f t="array" ref="DP153">IFERROR(INDEX($DO$2:$DO$208,SMALL(IF(1-($DO$2:$DO$208=""),IF(1-(#REF!:#REF!&lt;&gt;""),ROW($DO$2:$DO$208)-ROW($DO$2)+1)), ROWS(#REF!:#REF!))),"")</f>
        <v/>
      </c>
      <c r="DQ153" t="e">
        <f>IF(#REF!="","",SUM(#REF!))</f>
        <v>#REF!</v>
      </c>
      <c r="DR153" t="e">
        <f t="array" ref="DR153">IF(#REF!="","",SUM(DQ153:INDEX(DQ153:DQ359,MATCH(TRUE,INDEX(DQ153:DQ359="",0),0))))</f>
        <v>#REF!</v>
      </c>
      <c r="DS153" t="e">
        <f t="shared" si="90"/>
        <v>#REF!</v>
      </c>
      <c r="DT153" t="str">
        <f t="array" ref="DT153">IFERROR(INDEX($DS$2:$DS$208,SMALL(IF(1-($DS$2:$DS$208=""),IF(1-(#REF!:#REF!&lt;&gt;""),ROW($DS$2:$DS$208)-ROW($DS$2)+1)), ROWS(#REF!:#REF!))),"")</f>
        <v/>
      </c>
      <c r="DU153" t="e">
        <f>IF(#REF!="","",SUM(#REF!))</f>
        <v>#REF!</v>
      </c>
      <c r="DV153" t="e">
        <f t="array" ref="DV153">IF(#REF!="","",SUM(DU153:INDEX(DU153:DU359,MATCH(TRUE,INDEX(DU153:DU359="",0),0))))</f>
        <v>#REF!</v>
      </c>
      <c r="DW153" t="e">
        <f t="shared" si="91"/>
        <v>#REF!</v>
      </c>
      <c r="DX153" t="str">
        <f t="array" ref="DX153">IFERROR(INDEX($DW$2:$DW$208,SMALL(IF(1-($DW$2:$DW$208=""),IF(1-(#REF!:#REF!&lt;&gt;""),ROW($DW$2:$DW$208)-ROW($DW$2)+1)), ROWS(#REF!:#REF!))),"")</f>
        <v/>
      </c>
      <c r="DY153" t="e">
        <f>IF(#REF!="","",SUM(#REF!))</f>
        <v>#REF!</v>
      </c>
      <c r="DZ153" t="e">
        <f t="array" ref="DZ153">IF(#REF!="","",SUM(DY153:INDEX(DY153:DY359,MATCH(TRUE,INDEX(DY153:DY359="",0),0))))</f>
        <v>#REF!</v>
      </c>
      <c r="EA153" t="e">
        <f t="shared" si="92"/>
        <v>#REF!</v>
      </c>
      <c r="EB153" t="str">
        <f t="array" ref="EB153">IFERROR(INDEX($EA$2:$EA$208,SMALL(IF(1-($EA$2:$EA$208=""),IF(1-(#REF!:#REF!&lt;&gt;""),ROW($EA$2:$EA$208)-ROW($EA$2)+1)), ROWS(#REF!:#REF!))),"")</f>
        <v/>
      </c>
      <c r="EC153" t="e">
        <f>IF(#REF!="","",SUM(#REF!))</f>
        <v>#REF!</v>
      </c>
      <c r="ED153" t="e">
        <f t="array" ref="ED153">IF(#REF!="","",SUM(EC153:INDEX(EC153:EC359,MATCH(TRUE,INDEX(EC153:EC359="",0),0))))</f>
        <v>#REF!</v>
      </c>
      <c r="EE153" t="e">
        <f t="shared" si="93"/>
        <v>#REF!</v>
      </c>
      <c r="EF153" t="str">
        <f t="array" ref="EF153">IFERROR(INDEX($EE$2:$EE$208,SMALL(IF(1-($EE$2:$EE$208=""),IF(1-(#REF!:#REF!&lt;&gt;""),ROW($EE$2:$EE$208)-ROW($EE$2)+1)), ROWS(#REF!:#REF!))),"")</f>
        <v/>
      </c>
      <c r="EG153" t="e">
        <f>IF(#REF!="","",SUM(#REF!))</f>
        <v>#REF!</v>
      </c>
      <c r="EH153" t="e">
        <f t="array" ref="EH153">IF(#REF!="","",SUM(EG153:INDEX(EG153:EG359,MATCH(TRUE,INDEX(EG153:EG359="",0),0))))</f>
        <v>#REF!</v>
      </c>
      <c r="EI153" t="e">
        <f t="shared" si="94"/>
        <v>#REF!</v>
      </c>
      <c r="EJ153" t="str">
        <f t="array" ref="EJ153">IFERROR(INDEX($EI$2:$EI$208,SMALL(IF(1-($EI$2:$EI$208=""),IF(1-(#REF!:#REF!&lt;&gt;""),ROW($EI$2:$EI$208)-ROW($EI$2)+1)), ROWS(#REF!:#REF!))),"")</f>
        <v/>
      </c>
      <c r="EK153" t="e">
        <f>IF(#REF!="","",SUM(#REF!))</f>
        <v>#REF!</v>
      </c>
      <c r="EL153" t="e">
        <f t="array" ref="EL153">IF(#REF!="","",SUM(EK153:INDEX(EK153:EK359,MATCH(TRUE,INDEX(EK153:EK359="",0),0))))</f>
        <v>#REF!</v>
      </c>
      <c r="EM153" t="e">
        <f t="shared" si="95"/>
        <v>#REF!</v>
      </c>
      <c r="EN153" t="str">
        <f t="array" ref="EN153">IFERROR(INDEX($EM$2:$EM$208,SMALL(IF(1-($EM$2:$EM$208=""),IF(1-(#REF!:#REF!&lt;&gt;""),ROW($EM$2:$EM$208)-ROW($EM$2)+1)), ROWS(#REF!:#REF!))),"")</f>
        <v/>
      </c>
      <c r="EO153" t="e">
        <f>IF(#REF!="","",SUM(#REF!))</f>
        <v>#REF!</v>
      </c>
      <c r="EP153" t="e">
        <f t="array" ref="EP153">IF(#REF!="","",SUM(EO153:INDEX(EO153:EO359,MATCH(TRUE,INDEX(EO153:EO359="",0),0))))</f>
        <v>#REF!</v>
      </c>
      <c r="EQ153" t="e">
        <f t="shared" si="96"/>
        <v>#REF!</v>
      </c>
      <c r="ER153" t="str">
        <f t="array" ref="ER153">IFERROR(INDEX($EQ$2:$EQ$208,SMALL(IF(1-($EQ$2:$EQ$208=""),IF(1-(#REF!:#REF!&lt;&gt;""),ROW($EQ$2:$EQ$208)-ROW($EQ$2)+1)), ROWS(#REF!:#REF!))),"")</f>
        <v/>
      </c>
      <c r="ES153" t="e">
        <f>IF(#REF!="","",SUM(#REF!))</f>
        <v>#REF!</v>
      </c>
      <c r="ET153" t="e">
        <f t="array" ref="ET153">IF(#REF!="","",SUM(ES153:INDEX(ES153:ES359,MATCH(TRUE,INDEX(ES153:ES359="",0),0))))</f>
        <v>#REF!</v>
      </c>
      <c r="EU153" t="e">
        <f t="shared" si="97"/>
        <v>#REF!</v>
      </c>
      <c r="EV153" t="str">
        <f t="array" ref="EV153">IFERROR(INDEX($EU$2:$EU$208,SMALL(IF(1-($EU$2:$EU$208=""),IF(1-(#REF!:#REF!&lt;&gt;""),ROW($EU$2:$EU$208)-ROW($EU$2)+1)), ROWS(#REF!:#REF!))),"")</f>
        <v/>
      </c>
      <c r="EW153" t="e">
        <f>IF(#REF!="","",SUM(#REF!))</f>
        <v>#REF!</v>
      </c>
      <c r="EX153" t="e">
        <f t="array" ref="EX153">IF(#REF!="","",SUM(EW153:INDEX(EW153:EW359,MATCH(TRUE,INDEX(EW153:EW359="",0),0))))</f>
        <v>#REF!</v>
      </c>
      <c r="EY153" t="e">
        <f t="shared" si="98"/>
        <v>#REF!</v>
      </c>
      <c r="EZ153" t="str">
        <f t="array" ref="EZ153">IFERROR(INDEX($EY$2:$EY$208,SMALL(IF(1-($EY$2:$EY$208=""),IF(1-(#REF!:#REF!&lt;&gt;""),ROW($EY$2:$EY$208)-ROW($EY$2)+1)), ROWS(#REF!:#REF!))),"")</f>
        <v/>
      </c>
      <c r="FA153" t="e">
        <f>IF(#REF!="","",SUM(#REF!))</f>
        <v>#REF!</v>
      </c>
      <c r="FB153" t="e">
        <f t="array" ref="FB153">IF(#REF!="","",SUM(FA153:INDEX(FA153:FA359,MATCH(TRUE,INDEX(FA153:FA359="",0),0))))</f>
        <v>#REF!</v>
      </c>
      <c r="FC153" t="e">
        <f t="shared" si="99"/>
        <v>#REF!</v>
      </c>
      <c r="FD153" t="str">
        <f t="array" ref="FD153">IFERROR(INDEX($FC$2:$FC$208,SMALL(IF(1-($FC$2:$FC$208=""),IF(1-(#REF!:#REF!&lt;&gt;""),ROW($FC$2:$FC$208)-ROW($FC$2)+1)), ROWS(#REF!:#REF!))),"")</f>
        <v/>
      </c>
    </row>
    <row r="154" spans="1:160" x14ac:dyDescent="0.25">
      <c r="A154" t="e">
        <f>IF(#REF!="","",SUM(#REF!))</f>
        <v>#REF!</v>
      </c>
      <c r="B154" t="e">
        <f t="array" ref="B154">IF(#REF!="","",SUM($A154:INDEX(A154:$A$208,MATCH(TRUE,INDEX($A154:$A$208="",0),0))))</f>
        <v>#REF!</v>
      </c>
      <c r="C154" t="e">
        <f t="shared" si="100"/>
        <v>#REF!</v>
      </c>
      <c r="E154" t="e">
        <f>IF(#REF!="","",SUM(#REF!))</f>
        <v>#REF!</v>
      </c>
      <c r="F154" t="e">
        <f t="array" ref="F154">IF(#REF!="","",SUM($E154:INDEX(E154:$E$208,MATCH(TRUE,INDEX($E154:$E$208="",0),0))))</f>
        <v>#REF!</v>
      </c>
      <c r="G154" t="e">
        <f t="shared" si="101"/>
        <v>#REF!</v>
      </c>
      <c r="I154" t="e">
        <f>IF(#REF!="","",SUM(#REF!))</f>
        <v>#REF!</v>
      </c>
      <c r="J154" t="e">
        <f t="array" ref="J154">IF(#REF!="","",SUM(I154:INDEX(I154:I360,MATCH(TRUE,INDEX(I154:I360="",0),0))))</f>
        <v>#REF!</v>
      </c>
      <c r="K154" t="e">
        <f t="shared" si="102"/>
        <v>#REF!</v>
      </c>
      <c r="M154" t="e">
        <f>IF(#REF!="","",SUM(#REF!))</f>
        <v>#REF!</v>
      </c>
      <c r="N154" t="e">
        <f t="array" ref="N154">IF(#REF!="","",SUM(M154:INDEX(M154:M360,MATCH(TRUE,INDEX(M154:M360="",0),0))))</f>
        <v>#REF!</v>
      </c>
      <c r="O154" t="e">
        <f t="shared" si="103"/>
        <v>#REF!</v>
      </c>
      <c r="Q154" t="e">
        <f>IF(#REF!="","",SUM(#REF!))</f>
        <v>#REF!</v>
      </c>
      <c r="R154" t="e">
        <f t="array" ref="R154">IF(#REF!="","",SUM(Q154:INDEX(Q154:Q360,MATCH(TRUE,INDEX(Q154:Q360="",0),0))))</f>
        <v>#REF!</v>
      </c>
      <c r="S154" t="e">
        <f t="shared" si="104"/>
        <v>#REF!</v>
      </c>
      <c r="U154" t="e">
        <f>IF(#REF!="","",SUM(#REF!))</f>
        <v>#REF!</v>
      </c>
      <c r="V154" t="e">
        <f t="array" ref="V154">IF(#REF!="","",SUM(U154:INDEX(U154:U360,MATCH(TRUE,INDEX(U154:U360="",0),0))))</f>
        <v>#REF!</v>
      </c>
      <c r="W154" t="e">
        <f t="shared" si="105"/>
        <v>#REF!</v>
      </c>
      <c r="Y154" t="e">
        <f>IF(#REF!="","",SUM(#REF!))</f>
        <v>#REF!</v>
      </c>
      <c r="Z154" t="e">
        <f t="array" ref="Z154">IF(#REF!="","",SUM(Y154:INDEX(Y154:Y360,MATCH(TRUE,INDEX(Y154:Y360="",0),0))))</f>
        <v>#REF!</v>
      </c>
      <c r="AA154" t="e">
        <f t="shared" si="106"/>
        <v>#REF!</v>
      </c>
      <c r="AC154" t="e">
        <f>IF(#REF!="","",SUM(#REF!))</f>
        <v>#REF!</v>
      </c>
      <c r="AD154" t="e">
        <f t="array" ref="AD154">IF(#REF!="","",SUM(AC154:INDEX(AC154:AC360,MATCH(TRUE,INDEX(AC154:AC360="",0),0))))</f>
        <v>#REF!</v>
      </c>
      <c r="AE154" t="e">
        <f t="shared" si="107"/>
        <v>#REF!</v>
      </c>
      <c r="AG154" t="e">
        <f>IF(#REF!="","",SUM(#REF!))</f>
        <v>#REF!</v>
      </c>
      <c r="AH154" t="e">
        <f t="array" ref="AH154">IF(#REF!="","",SUM(AG154:INDEX(AG154:AG360,MATCH(TRUE,INDEX(AG154:AG360="",0),0))))</f>
        <v>#REF!</v>
      </c>
      <c r="AI154" t="e">
        <f t="shared" si="108"/>
        <v>#REF!</v>
      </c>
      <c r="AK154" t="e">
        <f>IF(#REF!="","",SUM(#REF!))</f>
        <v>#REF!</v>
      </c>
      <c r="AL154" t="e">
        <f t="array" ref="AL154">IF(#REF!="","",SUM(AK154:INDEX(AK154:AK360,MATCH(TRUE,INDEX(AK154:AK360="",0),0))))</f>
        <v>#REF!</v>
      </c>
      <c r="AM154" t="e">
        <f t="shared" si="109"/>
        <v>#REF!</v>
      </c>
      <c r="AO154" t="e">
        <f>IF(#REF!="","",SUM(#REF!))</f>
        <v>#REF!</v>
      </c>
      <c r="AP154" t="e">
        <f t="array" ref="AP154">IF(#REF!="","",SUM(AO154:INDEX(AO154:AO360,MATCH(TRUE,INDEX(AO154:AO360="",0),0))))</f>
        <v>#REF!</v>
      </c>
      <c r="AQ154" t="e">
        <f t="shared" si="110"/>
        <v>#REF!</v>
      </c>
      <c r="AS154" t="e">
        <f>IF(#REF!="","",SUM(#REF!))</f>
        <v>#REF!</v>
      </c>
      <c r="AT154" t="e">
        <f t="array" ref="AT154">IF(#REF!="","",SUM(AS154:INDEX(AS154:AS360,MATCH(TRUE,INDEX(AS154:AS360="",0),0))))</f>
        <v>#REF!</v>
      </c>
      <c r="AU154" t="e">
        <f t="shared" si="111"/>
        <v>#REF!</v>
      </c>
      <c r="AW154" t="e">
        <f>IF(#REF!="","",SUM(#REF!))</f>
        <v>#REF!</v>
      </c>
      <c r="AX154" t="e">
        <f t="array" ref="AX154">IF(#REF!="","",SUM(AW154:INDEX(AW154:AW360,MATCH(TRUE,INDEX(AW154:AW360="",0),0))))</f>
        <v>#REF!</v>
      </c>
      <c r="AY154" t="e">
        <f t="shared" si="112"/>
        <v>#REF!</v>
      </c>
      <c r="BA154" t="e">
        <f>IF(#REF!="","",SUM(#REF!))</f>
        <v>#REF!</v>
      </c>
      <c r="BB154" t="e">
        <f t="array" ref="BB154">IF(#REF!="","",SUM(BA154:INDEX(BA154:BA360,MATCH(TRUE,INDEX(BA154:BA360="",0),0))))</f>
        <v>#REF!</v>
      </c>
      <c r="BC154" t="e">
        <f t="shared" si="113"/>
        <v>#REF!</v>
      </c>
      <c r="BE154" t="e">
        <f>IF(#REF!="","",SUM(#REF!))</f>
        <v>#REF!</v>
      </c>
      <c r="BF154" t="e">
        <f t="array" ref="BF154">IF(#REF!="","",SUM(BE154:INDEX(BE154:BE360,MATCH(TRUE,INDEX(BE154:BE360="",0),0))))</f>
        <v>#REF!</v>
      </c>
      <c r="BG154" t="e">
        <f t="shared" si="114"/>
        <v>#REF!</v>
      </c>
      <c r="BI154" t="e">
        <f>IF(#REF!="","",SUM(#REF!))</f>
        <v>#REF!</v>
      </c>
      <c r="BJ154" t="e">
        <f t="array" ref="BJ154">IF(#REF!="","",SUM(BI154:INDEX(BI154:BI360,MATCH(TRUE,INDEX(BI154:BI360="",0),0))))</f>
        <v>#REF!</v>
      </c>
      <c r="BK154" t="e">
        <f t="shared" si="115"/>
        <v>#REF!</v>
      </c>
      <c r="BM154" t="e">
        <f>IF(#REF!="","",SUM(#REF!))</f>
        <v>#REF!</v>
      </c>
      <c r="BN154" t="e">
        <f t="array" ref="BN154">IF(#REF!="","",SUM(BM154:INDEX(BM154:BM360,MATCH(TRUE,INDEX(BM154:BM360="",0),0))))</f>
        <v>#REF!</v>
      </c>
      <c r="BO154" t="e">
        <f t="shared" si="116"/>
        <v>#REF!</v>
      </c>
      <c r="BQ154" t="e">
        <f>IF(#REF!="","",SUM(#REF!))</f>
        <v>#REF!</v>
      </c>
      <c r="BR154" t="e">
        <f t="array" ref="BR154">IF(#REF!="","",SUM(BQ154:INDEX(BQ154:BQ360,MATCH(TRUE,INDEX(BQ154:BQ360="",0),0))))</f>
        <v>#REF!</v>
      </c>
      <c r="BS154" t="e">
        <f t="shared" si="117"/>
        <v>#REF!</v>
      </c>
      <c r="BU154" t="e">
        <f>IF(#REF!="","",SUM(#REF!))</f>
        <v>#REF!</v>
      </c>
      <c r="BV154" t="e">
        <f t="array" ref="BV154">IF(#REF!="","",SUM(BU154:INDEX(BU154:BU360,MATCH(TRUE,INDEX(BU154:BU360="",0),0))))</f>
        <v>#REF!</v>
      </c>
      <c r="BW154" t="e">
        <f t="shared" si="118"/>
        <v>#REF!</v>
      </c>
      <c r="BY154" t="e">
        <f>IF(#REF!="","",SUM(#REF!))</f>
        <v>#REF!</v>
      </c>
      <c r="BZ154" t="e">
        <f t="array" ref="BZ154">IF(#REF!="","",SUM(BY154:INDEX(BY154:BY360,MATCH(TRUE,INDEX(BY154:BY360="",0),0))))</f>
        <v>#REF!</v>
      </c>
      <c r="CA154" t="e">
        <f t="shared" si="119"/>
        <v>#REF!</v>
      </c>
      <c r="CC154" t="e">
        <f>IF(#REF!="","",SUM(#REF!))</f>
        <v>#REF!</v>
      </c>
      <c r="CD154" t="e">
        <f t="array" ref="CD154">IF(#REF!="","",SUM(CC154:INDEX(CC154:CC360,MATCH(TRUE,INDEX(CC154:CC360="",0),0))))</f>
        <v>#REF!</v>
      </c>
      <c r="CE154" t="e">
        <f t="shared" si="80"/>
        <v>#REF!</v>
      </c>
      <c r="CF154" t="str">
        <f t="array" ref="CF154">IFERROR(INDEX($CE$2:$CE$208,SMALL(IF(1-($CE$2:$CE$208=""),IF(1-(#REF!:#REF!&lt;&gt;""),ROW($CE$2:$CE$208)-ROW($CE$2)+1)), ROWS(#REF!:#REF!))),"")</f>
        <v/>
      </c>
      <c r="CG154" t="e">
        <f>IF(#REF!="","",SUM(#REF!))</f>
        <v>#REF!</v>
      </c>
      <c r="CH154" t="e">
        <f t="array" ref="CH154">IF(#REF!="","",SUM(CG154:INDEX(CG154:CG360,MATCH(TRUE,INDEX(CG154:CG360="",0),0))))</f>
        <v>#REF!</v>
      </c>
      <c r="CI154" t="e">
        <f t="shared" si="81"/>
        <v>#REF!</v>
      </c>
      <c r="CJ154" t="str">
        <f t="array" ref="CJ154">IFERROR(INDEX($CI$2:$CI$208,SMALL(IF(1-($CI$2:$CI$208=""),IF(1-(#REF!:#REF!&lt;&gt;""),ROW($CI$2:$CI$208)-ROW($CI$2)+1)), ROWS(#REF!:#REF!))),"")</f>
        <v/>
      </c>
      <c r="CK154" t="e">
        <f>IF(#REF!="","",SUM(#REF!))</f>
        <v>#REF!</v>
      </c>
      <c r="CL154" t="e">
        <f t="array" ref="CL154">IF(#REF!="","",SUM(CK154:INDEX(CK154:CK360,MATCH(TRUE,INDEX(CK154:CK360="",0),0))))</f>
        <v>#REF!</v>
      </c>
      <c r="CM154" t="e">
        <f t="shared" si="82"/>
        <v>#REF!</v>
      </c>
      <c r="CN154" t="str">
        <f t="array" ref="CN154">IFERROR(INDEX($CM$2:$CM$208,SMALL(IF(1-($CM$2:$CM$208=""),IF(1-(#REF!:#REF!&lt;&gt;""),ROW($CM$2:$CM$208)-ROW($CM$2)+1)), ROWS(#REF!:#REF!))),"")</f>
        <v/>
      </c>
      <c r="CO154" t="e">
        <f>IF(#REF!="","",SUM(#REF!))</f>
        <v>#REF!</v>
      </c>
      <c r="CP154" t="e">
        <f t="array" ref="CP154">IF(#REF!="","",SUM(CO154:INDEX(CO154:CO360,MATCH(TRUE,INDEX(CO154:CO360="",0),0))))</f>
        <v>#REF!</v>
      </c>
      <c r="CQ154" t="e">
        <f t="shared" si="83"/>
        <v>#REF!</v>
      </c>
      <c r="CR154" t="str">
        <f t="array" ref="CR154">IFERROR(INDEX($CQ$2:$CQ$208,SMALL(IF(1-($CQ$2:$CQ$208=""),IF(1-(#REF!:#REF!&lt;&gt;""),ROW($CQ$2:$CQ$208)-ROW($CQ$2)+1)), ROWS(#REF!:#REF!))),"")</f>
        <v/>
      </c>
      <c r="CS154" t="e">
        <f>IF(#REF!="","",SUM(#REF!))</f>
        <v>#REF!</v>
      </c>
      <c r="CT154" t="e">
        <f t="array" ref="CT154">IF(#REF!="","",SUM(CS154:INDEX(CS154:CS360,MATCH(TRUE,INDEX(CS154:CS360="",0),0))))</f>
        <v>#REF!</v>
      </c>
      <c r="CU154" t="e">
        <f t="shared" si="84"/>
        <v>#REF!</v>
      </c>
      <c r="CV154" t="str">
        <f t="array" ref="CV154">IFERROR(INDEX($CU$2:$CU$208,SMALL(IF(1-($CU$2:$CU$208=""),IF(1-(#REF!:#REF!&lt;&gt;""),ROW($CU$2:$CU$208)-ROW($CU$2)+1)), ROWS(#REF!:#REF!))),"")</f>
        <v/>
      </c>
      <c r="CW154" t="e">
        <f>IF(#REF!="","",SUM(#REF!))</f>
        <v>#REF!</v>
      </c>
      <c r="CX154" t="e">
        <f t="array" ref="CX154">IF(#REF!="","",SUM(CW154:INDEX(CW154:CW360,MATCH(TRUE,INDEX(CW154:CW360="",0),0))))</f>
        <v>#REF!</v>
      </c>
      <c r="CY154" t="e">
        <f t="shared" si="85"/>
        <v>#REF!</v>
      </c>
      <c r="CZ154" t="str">
        <f t="array" ref="CZ154">IFERROR(INDEX($CY$2:$CY$208,SMALL(IF(1-($CY$2:$CY$208=""),IF(1-(#REF!:#REF!&lt;&gt;""),ROW($CY$2:$CY$208)-ROW($CY$2)+1)), ROWS(#REF!:#REF!))),"")</f>
        <v/>
      </c>
      <c r="DA154" t="e">
        <f>IF(#REF!="","",SUM(#REF!))</f>
        <v>#REF!</v>
      </c>
      <c r="DB154" t="e">
        <f t="array" ref="DB154">IF(#REF!="","",SUM(DA154:INDEX(DA154:DA360,MATCH(TRUE,INDEX(DA154:DA360="",0),0))))</f>
        <v>#REF!</v>
      </c>
      <c r="DC154" t="e">
        <f t="shared" si="86"/>
        <v>#REF!</v>
      </c>
      <c r="DD154" t="str">
        <f t="array" ref="DD154">IFERROR(INDEX($DC$2:$DC$208,SMALL(IF(1-($DC$2:$DC$208=""),IF(1-(#REF!:#REF!&lt;&gt;""),ROW($DC$2:$DC$208)-ROW($DC$2)+1)), ROWS(#REF!:#REF!))),"")</f>
        <v/>
      </c>
      <c r="DE154" t="e">
        <f>IF(#REF!="","",SUM(#REF!))</f>
        <v>#REF!</v>
      </c>
      <c r="DF154" t="e">
        <f t="array" ref="DF154">IF(#REF!="","",SUM(DE154:INDEX(DE154:DE360,MATCH(TRUE,INDEX(DE154:DE360="",0),0))))</f>
        <v>#REF!</v>
      </c>
      <c r="DG154" t="e">
        <f t="shared" si="87"/>
        <v>#REF!</v>
      </c>
      <c r="DH154" t="str">
        <f t="array" ref="DH154">IFERROR(INDEX($DG$2:$DG$208,SMALL(IF(1-($DG$2:$DG$208=""),IF(1-(#REF!:#REF!&lt;&gt;""),ROW($DG$2:$DG$208)-ROW($DG$2)+1)), ROWS(#REF!:#REF!))),"")</f>
        <v/>
      </c>
      <c r="DI154" t="e">
        <f>IF(#REF!="","",SUM(#REF!))</f>
        <v>#REF!</v>
      </c>
      <c r="DJ154" t="e">
        <f t="array" ref="DJ154">IF(#REF!="","",SUM(DI154:INDEX(DI154:DI360,MATCH(TRUE,INDEX(DI154:DI360="",0),0))))</f>
        <v>#REF!</v>
      </c>
      <c r="DK154" t="e">
        <f t="shared" si="88"/>
        <v>#REF!</v>
      </c>
      <c r="DL154" t="str">
        <f t="array" ref="DL154">IFERROR(INDEX($DK$2:$DK$208,SMALL(IF(1-($DK$2:$DK$208=""),IF(1-(#REF!:#REF!&lt;&gt;""),ROW($DK$2:$DK$208)-ROW($DK$2)+1)), ROWS(#REF!:#REF!))),"")</f>
        <v/>
      </c>
      <c r="DM154" t="e">
        <f>IF(#REF!="","",SUM(#REF!))</f>
        <v>#REF!</v>
      </c>
      <c r="DN154" t="e">
        <f t="array" ref="DN154">IF(#REF!="","",SUM(DM154:INDEX(DM154:DM360,MATCH(TRUE,INDEX(DM154:DM360="",0),0))))</f>
        <v>#REF!</v>
      </c>
      <c r="DO154" t="e">
        <f t="shared" si="89"/>
        <v>#REF!</v>
      </c>
      <c r="DP154" t="str">
        <f t="array" ref="DP154">IFERROR(INDEX($DO$2:$DO$208,SMALL(IF(1-($DO$2:$DO$208=""),IF(1-(#REF!:#REF!&lt;&gt;""),ROW($DO$2:$DO$208)-ROW($DO$2)+1)), ROWS(#REF!:#REF!))),"")</f>
        <v/>
      </c>
      <c r="DQ154" t="e">
        <f>IF(#REF!="","",SUM(#REF!))</f>
        <v>#REF!</v>
      </c>
      <c r="DR154" t="e">
        <f t="array" ref="DR154">IF(#REF!="","",SUM(DQ154:INDEX(DQ154:DQ360,MATCH(TRUE,INDEX(DQ154:DQ360="",0),0))))</f>
        <v>#REF!</v>
      </c>
      <c r="DS154" t="e">
        <f t="shared" si="90"/>
        <v>#REF!</v>
      </c>
      <c r="DT154" t="str">
        <f t="array" ref="DT154">IFERROR(INDEX($DS$2:$DS$208,SMALL(IF(1-($DS$2:$DS$208=""),IF(1-(#REF!:#REF!&lt;&gt;""),ROW($DS$2:$DS$208)-ROW($DS$2)+1)), ROWS(#REF!:#REF!))),"")</f>
        <v/>
      </c>
      <c r="DU154" t="e">
        <f>IF(#REF!="","",SUM(#REF!))</f>
        <v>#REF!</v>
      </c>
      <c r="DV154" t="e">
        <f t="array" ref="DV154">IF(#REF!="","",SUM(DU154:INDEX(DU154:DU360,MATCH(TRUE,INDEX(DU154:DU360="",0),0))))</f>
        <v>#REF!</v>
      </c>
      <c r="DW154" t="e">
        <f t="shared" si="91"/>
        <v>#REF!</v>
      </c>
      <c r="DX154" t="str">
        <f t="array" ref="DX154">IFERROR(INDEX($DW$2:$DW$208,SMALL(IF(1-($DW$2:$DW$208=""),IF(1-(#REF!:#REF!&lt;&gt;""),ROW($DW$2:$DW$208)-ROW($DW$2)+1)), ROWS(#REF!:#REF!))),"")</f>
        <v/>
      </c>
      <c r="DY154" t="e">
        <f>IF(#REF!="","",SUM(#REF!))</f>
        <v>#REF!</v>
      </c>
      <c r="DZ154" t="e">
        <f t="array" ref="DZ154">IF(#REF!="","",SUM(DY154:INDEX(DY154:DY360,MATCH(TRUE,INDEX(DY154:DY360="",0),0))))</f>
        <v>#REF!</v>
      </c>
      <c r="EA154" t="e">
        <f t="shared" si="92"/>
        <v>#REF!</v>
      </c>
      <c r="EB154" t="str">
        <f t="array" ref="EB154">IFERROR(INDEX($EA$2:$EA$208,SMALL(IF(1-($EA$2:$EA$208=""),IF(1-(#REF!:#REF!&lt;&gt;""),ROW($EA$2:$EA$208)-ROW($EA$2)+1)), ROWS(#REF!:#REF!))),"")</f>
        <v/>
      </c>
      <c r="EC154" t="e">
        <f>IF(#REF!="","",SUM(#REF!))</f>
        <v>#REF!</v>
      </c>
      <c r="ED154" t="e">
        <f t="array" ref="ED154">IF(#REF!="","",SUM(EC154:INDEX(EC154:EC360,MATCH(TRUE,INDEX(EC154:EC360="",0),0))))</f>
        <v>#REF!</v>
      </c>
      <c r="EE154" t="e">
        <f t="shared" si="93"/>
        <v>#REF!</v>
      </c>
      <c r="EF154" t="str">
        <f t="array" ref="EF154">IFERROR(INDEX($EE$2:$EE$208,SMALL(IF(1-($EE$2:$EE$208=""),IF(1-(#REF!:#REF!&lt;&gt;""),ROW($EE$2:$EE$208)-ROW($EE$2)+1)), ROWS(#REF!:#REF!))),"")</f>
        <v/>
      </c>
      <c r="EG154" t="e">
        <f>IF(#REF!="","",SUM(#REF!))</f>
        <v>#REF!</v>
      </c>
      <c r="EH154" t="e">
        <f t="array" ref="EH154">IF(#REF!="","",SUM(EG154:INDEX(EG154:EG360,MATCH(TRUE,INDEX(EG154:EG360="",0),0))))</f>
        <v>#REF!</v>
      </c>
      <c r="EI154" t="e">
        <f t="shared" si="94"/>
        <v>#REF!</v>
      </c>
      <c r="EJ154" t="str">
        <f t="array" ref="EJ154">IFERROR(INDEX($EI$2:$EI$208,SMALL(IF(1-($EI$2:$EI$208=""),IF(1-(#REF!:#REF!&lt;&gt;""),ROW($EI$2:$EI$208)-ROW($EI$2)+1)), ROWS(#REF!:#REF!))),"")</f>
        <v/>
      </c>
      <c r="EK154" t="e">
        <f>IF(#REF!="","",SUM(#REF!))</f>
        <v>#REF!</v>
      </c>
      <c r="EL154" t="e">
        <f t="array" ref="EL154">IF(#REF!="","",SUM(EK154:INDEX(EK154:EK360,MATCH(TRUE,INDEX(EK154:EK360="",0),0))))</f>
        <v>#REF!</v>
      </c>
      <c r="EM154" t="e">
        <f t="shared" si="95"/>
        <v>#REF!</v>
      </c>
      <c r="EN154" t="str">
        <f t="array" ref="EN154">IFERROR(INDEX($EM$2:$EM$208,SMALL(IF(1-($EM$2:$EM$208=""),IF(1-(#REF!:#REF!&lt;&gt;""),ROW($EM$2:$EM$208)-ROW($EM$2)+1)), ROWS(#REF!:#REF!))),"")</f>
        <v/>
      </c>
      <c r="EO154" t="e">
        <f>IF(#REF!="","",SUM(#REF!))</f>
        <v>#REF!</v>
      </c>
      <c r="EP154" t="e">
        <f t="array" ref="EP154">IF(#REF!="","",SUM(EO154:INDEX(EO154:EO360,MATCH(TRUE,INDEX(EO154:EO360="",0),0))))</f>
        <v>#REF!</v>
      </c>
      <c r="EQ154" t="e">
        <f t="shared" si="96"/>
        <v>#REF!</v>
      </c>
      <c r="ER154" t="str">
        <f t="array" ref="ER154">IFERROR(INDEX($EQ$2:$EQ$208,SMALL(IF(1-($EQ$2:$EQ$208=""),IF(1-(#REF!:#REF!&lt;&gt;""),ROW($EQ$2:$EQ$208)-ROW($EQ$2)+1)), ROWS(#REF!:#REF!))),"")</f>
        <v/>
      </c>
      <c r="ES154" t="e">
        <f>IF(#REF!="","",SUM(#REF!))</f>
        <v>#REF!</v>
      </c>
      <c r="ET154" t="e">
        <f t="array" ref="ET154">IF(#REF!="","",SUM(ES154:INDEX(ES154:ES360,MATCH(TRUE,INDEX(ES154:ES360="",0),0))))</f>
        <v>#REF!</v>
      </c>
      <c r="EU154" t="e">
        <f t="shared" si="97"/>
        <v>#REF!</v>
      </c>
      <c r="EV154" t="str">
        <f t="array" ref="EV154">IFERROR(INDEX($EU$2:$EU$208,SMALL(IF(1-($EU$2:$EU$208=""),IF(1-(#REF!:#REF!&lt;&gt;""),ROW($EU$2:$EU$208)-ROW($EU$2)+1)), ROWS(#REF!:#REF!))),"")</f>
        <v/>
      </c>
      <c r="EW154" t="e">
        <f>IF(#REF!="","",SUM(#REF!))</f>
        <v>#REF!</v>
      </c>
      <c r="EX154" t="e">
        <f t="array" ref="EX154">IF(#REF!="","",SUM(EW154:INDEX(EW154:EW360,MATCH(TRUE,INDEX(EW154:EW360="",0),0))))</f>
        <v>#REF!</v>
      </c>
      <c r="EY154" t="e">
        <f t="shared" si="98"/>
        <v>#REF!</v>
      </c>
      <c r="EZ154" t="str">
        <f t="array" ref="EZ154">IFERROR(INDEX($EY$2:$EY$208,SMALL(IF(1-($EY$2:$EY$208=""),IF(1-(#REF!:#REF!&lt;&gt;""),ROW($EY$2:$EY$208)-ROW($EY$2)+1)), ROWS(#REF!:#REF!))),"")</f>
        <v/>
      </c>
      <c r="FA154" t="e">
        <f>IF(#REF!="","",SUM(#REF!))</f>
        <v>#REF!</v>
      </c>
      <c r="FB154" t="e">
        <f t="array" ref="FB154">IF(#REF!="","",SUM(FA154:INDEX(FA154:FA360,MATCH(TRUE,INDEX(FA154:FA360="",0),0))))</f>
        <v>#REF!</v>
      </c>
      <c r="FC154" t="e">
        <f t="shared" si="99"/>
        <v>#REF!</v>
      </c>
      <c r="FD154" t="str">
        <f t="array" ref="FD154">IFERROR(INDEX($FC$2:$FC$208,SMALL(IF(1-($FC$2:$FC$208=""),IF(1-(#REF!:#REF!&lt;&gt;""),ROW($FC$2:$FC$208)-ROW($FC$2)+1)), ROWS(#REF!:#REF!))),"")</f>
        <v/>
      </c>
    </row>
    <row r="155" spans="1:160" x14ac:dyDescent="0.25">
      <c r="A155" t="e">
        <f>IF(#REF!="","",SUM(#REF!))</f>
        <v>#REF!</v>
      </c>
      <c r="B155" t="e">
        <f t="array" ref="B155">IF(#REF!="","",SUM($A155:INDEX(A155:$A$208,MATCH(TRUE,INDEX($A155:$A$208="",0),0))))</f>
        <v>#REF!</v>
      </c>
      <c r="C155" t="e">
        <f t="shared" si="100"/>
        <v>#REF!</v>
      </c>
      <c r="E155" t="e">
        <f>IF(#REF!="","",SUM(#REF!))</f>
        <v>#REF!</v>
      </c>
      <c r="F155" t="e">
        <f t="array" ref="F155">IF(#REF!="","",SUM($E155:INDEX(E155:$E$208,MATCH(TRUE,INDEX($E155:$E$208="",0),0))))</f>
        <v>#REF!</v>
      </c>
      <c r="G155" t="e">
        <f t="shared" si="101"/>
        <v>#REF!</v>
      </c>
      <c r="I155" t="e">
        <f>IF(#REF!="","",SUM(#REF!))</f>
        <v>#REF!</v>
      </c>
      <c r="J155" t="e">
        <f t="array" ref="J155">IF(#REF!="","",SUM(I155:INDEX(I155:I361,MATCH(TRUE,INDEX(I155:I361="",0),0))))</f>
        <v>#REF!</v>
      </c>
      <c r="K155" t="e">
        <f t="shared" si="102"/>
        <v>#REF!</v>
      </c>
      <c r="M155" t="e">
        <f>IF(#REF!="","",SUM(#REF!))</f>
        <v>#REF!</v>
      </c>
      <c r="N155" t="e">
        <f t="array" ref="N155">IF(#REF!="","",SUM(M155:INDEX(M155:M361,MATCH(TRUE,INDEX(M155:M361="",0),0))))</f>
        <v>#REF!</v>
      </c>
      <c r="O155" t="e">
        <f t="shared" si="103"/>
        <v>#REF!</v>
      </c>
      <c r="Q155" t="e">
        <f>IF(#REF!="","",SUM(#REF!))</f>
        <v>#REF!</v>
      </c>
      <c r="R155" t="e">
        <f t="array" ref="R155">IF(#REF!="","",SUM(Q155:INDEX(Q155:Q361,MATCH(TRUE,INDEX(Q155:Q361="",0),0))))</f>
        <v>#REF!</v>
      </c>
      <c r="S155" t="e">
        <f t="shared" si="104"/>
        <v>#REF!</v>
      </c>
      <c r="U155" t="e">
        <f>IF(#REF!="","",SUM(#REF!))</f>
        <v>#REF!</v>
      </c>
      <c r="V155" t="e">
        <f t="array" ref="V155">IF(#REF!="","",SUM(U155:INDEX(U155:U361,MATCH(TRUE,INDEX(U155:U361="",0),0))))</f>
        <v>#REF!</v>
      </c>
      <c r="W155" t="e">
        <f t="shared" si="105"/>
        <v>#REF!</v>
      </c>
      <c r="Y155" t="e">
        <f>IF(#REF!="","",SUM(#REF!))</f>
        <v>#REF!</v>
      </c>
      <c r="Z155" t="e">
        <f t="array" ref="Z155">IF(#REF!="","",SUM(Y155:INDEX(Y155:Y361,MATCH(TRUE,INDEX(Y155:Y361="",0),0))))</f>
        <v>#REF!</v>
      </c>
      <c r="AA155" t="e">
        <f t="shared" si="106"/>
        <v>#REF!</v>
      </c>
      <c r="AC155" t="e">
        <f>IF(#REF!="","",SUM(#REF!))</f>
        <v>#REF!</v>
      </c>
      <c r="AD155" t="e">
        <f t="array" ref="AD155">IF(#REF!="","",SUM(AC155:INDEX(AC155:AC361,MATCH(TRUE,INDEX(AC155:AC361="",0),0))))</f>
        <v>#REF!</v>
      </c>
      <c r="AE155" t="e">
        <f t="shared" si="107"/>
        <v>#REF!</v>
      </c>
      <c r="AG155" t="e">
        <f>IF(#REF!="","",SUM(#REF!))</f>
        <v>#REF!</v>
      </c>
      <c r="AH155" t="e">
        <f t="array" ref="AH155">IF(#REF!="","",SUM(AG155:INDEX(AG155:AG361,MATCH(TRUE,INDEX(AG155:AG361="",0),0))))</f>
        <v>#REF!</v>
      </c>
      <c r="AI155" t="e">
        <f t="shared" si="108"/>
        <v>#REF!</v>
      </c>
      <c r="AK155" t="e">
        <f>IF(#REF!="","",SUM(#REF!))</f>
        <v>#REF!</v>
      </c>
      <c r="AL155" t="e">
        <f t="array" ref="AL155">IF(#REF!="","",SUM(AK155:INDEX(AK155:AK361,MATCH(TRUE,INDEX(AK155:AK361="",0),0))))</f>
        <v>#REF!</v>
      </c>
      <c r="AM155" t="e">
        <f t="shared" si="109"/>
        <v>#REF!</v>
      </c>
      <c r="AO155" t="e">
        <f>IF(#REF!="","",SUM(#REF!))</f>
        <v>#REF!</v>
      </c>
      <c r="AP155" t="e">
        <f t="array" ref="AP155">IF(#REF!="","",SUM(AO155:INDEX(AO155:AO361,MATCH(TRUE,INDEX(AO155:AO361="",0),0))))</f>
        <v>#REF!</v>
      </c>
      <c r="AQ155" t="e">
        <f t="shared" si="110"/>
        <v>#REF!</v>
      </c>
      <c r="AS155" t="e">
        <f>IF(#REF!="","",SUM(#REF!))</f>
        <v>#REF!</v>
      </c>
      <c r="AT155" t="e">
        <f t="array" ref="AT155">IF(#REF!="","",SUM(AS155:INDEX(AS155:AS361,MATCH(TRUE,INDEX(AS155:AS361="",0),0))))</f>
        <v>#REF!</v>
      </c>
      <c r="AU155" t="e">
        <f t="shared" si="111"/>
        <v>#REF!</v>
      </c>
      <c r="AW155" t="e">
        <f>IF(#REF!="","",SUM(#REF!))</f>
        <v>#REF!</v>
      </c>
      <c r="AX155" t="e">
        <f t="array" ref="AX155">IF(#REF!="","",SUM(AW155:INDEX(AW155:AW361,MATCH(TRUE,INDEX(AW155:AW361="",0),0))))</f>
        <v>#REF!</v>
      </c>
      <c r="AY155" t="e">
        <f t="shared" si="112"/>
        <v>#REF!</v>
      </c>
      <c r="BA155" t="e">
        <f>IF(#REF!="","",SUM(#REF!))</f>
        <v>#REF!</v>
      </c>
      <c r="BB155" t="e">
        <f t="array" ref="BB155">IF(#REF!="","",SUM(BA155:INDEX(BA155:BA361,MATCH(TRUE,INDEX(BA155:BA361="",0),0))))</f>
        <v>#REF!</v>
      </c>
      <c r="BC155" t="e">
        <f t="shared" si="113"/>
        <v>#REF!</v>
      </c>
      <c r="BE155" t="e">
        <f>IF(#REF!="","",SUM(#REF!))</f>
        <v>#REF!</v>
      </c>
      <c r="BF155" t="e">
        <f t="array" ref="BF155">IF(#REF!="","",SUM(BE155:INDEX(BE155:BE361,MATCH(TRUE,INDEX(BE155:BE361="",0),0))))</f>
        <v>#REF!</v>
      </c>
      <c r="BG155" t="e">
        <f t="shared" si="114"/>
        <v>#REF!</v>
      </c>
      <c r="BI155" t="e">
        <f>IF(#REF!="","",SUM(#REF!))</f>
        <v>#REF!</v>
      </c>
      <c r="BJ155" t="e">
        <f t="array" ref="BJ155">IF(#REF!="","",SUM(BI155:INDEX(BI155:BI361,MATCH(TRUE,INDEX(BI155:BI361="",0),0))))</f>
        <v>#REF!</v>
      </c>
      <c r="BK155" t="e">
        <f t="shared" si="115"/>
        <v>#REF!</v>
      </c>
      <c r="BM155" t="e">
        <f>IF(#REF!="","",SUM(#REF!))</f>
        <v>#REF!</v>
      </c>
      <c r="BN155" t="e">
        <f t="array" ref="BN155">IF(#REF!="","",SUM(BM155:INDEX(BM155:BM361,MATCH(TRUE,INDEX(BM155:BM361="",0),0))))</f>
        <v>#REF!</v>
      </c>
      <c r="BO155" t="e">
        <f t="shared" si="116"/>
        <v>#REF!</v>
      </c>
      <c r="BQ155" t="e">
        <f>IF(#REF!="","",SUM(#REF!))</f>
        <v>#REF!</v>
      </c>
      <c r="BR155" t="e">
        <f t="array" ref="BR155">IF(#REF!="","",SUM(BQ155:INDEX(BQ155:BQ361,MATCH(TRUE,INDEX(BQ155:BQ361="",0),0))))</f>
        <v>#REF!</v>
      </c>
      <c r="BS155" t="e">
        <f t="shared" si="117"/>
        <v>#REF!</v>
      </c>
      <c r="BU155" t="e">
        <f>IF(#REF!="","",SUM(#REF!))</f>
        <v>#REF!</v>
      </c>
      <c r="BV155" t="e">
        <f t="array" ref="BV155">IF(#REF!="","",SUM(BU155:INDEX(BU155:BU361,MATCH(TRUE,INDEX(BU155:BU361="",0),0))))</f>
        <v>#REF!</v>
      </c>
      <c r="BW155" t="e">
        <f t="shared" si="118"/>
        <v>#REF!</v>
      </c>
      <c r="BY155" t="e">
        <f>IF(#REF!="","",SUM(#REF!))</f>
        <v>#REF!</v>
      </c>
      <c r="BZ155" t="e">
        <f t="array" ref="BZ155">IF(#REF!="","",SUM(BY155:INDEX(BY155:BY361,MATCH(TRUE,INDEX(BY155:BY361="",0),0))))</f>
        <v>#REF!</v>
      </c>
      <c r="CA155" t="e">
        <f t="shared" si="119"/>
        <v>#REF!</v>
      </c>
      <c r="CC155" t="e">
        <f>IF(#REF!="","",SUM(#REF!))</f>
        <v>#REF!</v>
      </c>
      <c r="CD155" t="e">
        <f t="array" ref="CD155">IF(#REF!="","",SUM(CC155:INDEX(CC155:CC361,MATCH(TRUE,INDEX(CC155:CC361="",0),0))))</f>
        <v>#REF!</v>
      </c>
      <c r="CE155" t="e">
        <f t="shared" si="80"/>
        <v>#REF!</v>
      </c>
      <c r="CF155" t="str">
        <f t="array" ref="CF155">IFERROR(INDEX($CE$2:$CE$208,SMALL(IF(1-($CE$2:$CE$208=""),IF(1-(#REF!:#REF!&lt;&gt;""),ROW($CE$2:$CE$208)-ROW($CE$2)+1)), ROWS(#REF!:#REF!))),"")</f>
        <v/>
      </c>
      <c r="CG155" t="e">
        <f>IF(#REF!="","",SUM(#REF!))</f>
        <v>#REF!</v>
      </c>
      <c r="CH155" t="e">
        <f t="array" ref="CH155">IF(#REF!="","",SUM(CG155:INDEX(CG155:CG361,MATCH(TRUE,INDEX(CG155:CG361="",0),0))))</f>
        <v>#REF!</v>
      </c>
      <c r="CI155" t="e">
        <f t="shared" si="81"/>
        <v>#REF!</v>
      </c>
      <c r="CJ155" t="str">
        <f t="array" ref="CJ155">IFERROR(INDEX($CI$2:$CI$208,SMALL(IF(1-($CI$2:$CI$208=""),IF(1-(#REF!:#REF!&lt;&gt;""),ROW($CI$2:$CI$208)-ROW($CI$2)+1)), ROWS(#REF!:#REF!))),"")</f>
        <v/>
      </c>
      <c r="CK155" t="e">
        <f>IF(#REF!="","",SUM(#REF!))</f>
        <v>#REF!</v>
      </c>
      <c r="CL155" t="e">
        <f t="array" ref="CL155">IF(#REF!="","",SUM(CK155:INDEX(CK155:CK361,MATCH(TRUE,INDEX(CK155:CK361="",0),0))))</f>
        <v>#REF!</v>
      </c>
      <c r="CM155" t="e">
        <f t="shared" si="82"/>
        <v>#REF!</v>
      </c>
      <c r="CN155" t="str">
        <f t="array" ref="CN155">IFERROR(INDEX($CM$2:$CM$208,SMALL(IF(1-($CM$2:$CM$208=""),IF(1-(#REF!:#REF!&lt;&gt;""),ROW($CM$2:$CM$208)-ROW($CM$2)+1)), ROWS(#REF!:#REF!))),"")</f>
        <v/>
      </c>
      <c r="CO155" t="e">
        <f>IF(#REF!="","",SUM(#REF!))</f>
        <v>#REF!</v>
      </c>
      <c r="CP155" t="e">
        <f t="array" ref="CP155">IF(#REF!="","",SUM(CO155:INDEX(CO155:CO361,MATCH(TRUE,INDEX(CO155:CO361="",0),0))))</f>
        <v>#REF!</v>
      </c>
      <c r="CQ155" t="e">
        <f t="shared" si="83"/>
        <v>#REF!</v>
      </c>
      <c r="CR155" t="str">
        <f t="array" ref="CR155">IFERROR(INDEX($CQ$2:$CQ$208,SMALL(IF(1-($CQ$2:$CQ$208=""),IF(1-(#REF!:#REF!&lt;&gt;""),ROW($CQ$2:$CQ$208)-ROW($CQ$2)+1)), ROWS(#REF!:#REF!))),"")</f>
        <v/>
      </c>
      <c r="CS155" t="e">
        <f>IF(#REF!="","",SUM(#REF!))</f>
        <v>#REF!</v>
      </c>
      <c r="CT155" t="e">
        <f t="array" ref="CT155">IF(#REF!="","",SUM(CS155:INDEX(CS155:CS361,MATCH(TRUE,INDEX(CS155:CS361="",0),0))))</f>
        <v>#REF!</v>
      </c>
      <c r="CU155" t="e">
        <f t="shared" si="84"/>
        <v>#REF!</v>
      </c>
      <c r="CV155" t="str">
        <f t="array" ref="CV155">IFERROR(INDEX($CU$2:$CU$208,SMALL(IF(1-($CU$2:$CU$208=""),IF(1-(#REF!:#REF!&lt;&gt;""),ROW($CU$2:$CU$208)-ROW($CU$2)+1)), ROWS(#REF!:#REF!))),"")</f>
        <v/>
      </c>
      <c r="CW155" t="e">
        <f>IF(#REF!="","",SUM(#REF!))</f>
        <v>#REF!</v>
      </c>
      <c r="CX155" t="e">
        <f t="array" ref="CX155">IF(#REF!="","",SUM(CW155:INDEX(CW155:CW361,MATCH(TRUE,INDEX(CW155:CW361="",0),0))))</f>
        <v>#REF!</v>
      </c>
      <c r="CY155" t="e">
        <f t="shared" si="85"/>
        <v>#REF!</v>
      </c>
      <c r="CZ155" t="str">
        <f t="array" ref="CZ155">IFERROR(INDEX($CY$2:$CY$208,SMALL(IF(1-($CY$2:$CY$208=""),IF(1-(#REF!:#REF!&lt;&gt;""),ROW($CY$2:$CY$208)-ROW($CY$2)+1)), ROWS(#REF!:#REF!))),"")</f>
        <v/>
      </c>
      <c r="DA155" t="e">
        <f>IF(#REF!="","",SUM(#REF!))</f>
        <v>#REF!</v>
      </c>
      <c r="DB155" t="e">
        <f t="array" ref="DB155">IF(#REF!="","",SUM(DA155:INDEX(DA155:DA361,MATCH(TRUE,INDEX(DA155:DA361="",0),0))))</f>
        <v>#REF!</v>
      </c>
      <c r="DC155" t="e">
        <f t="shared" si="86"/>
        <v>#REF!</v>
      </c>
      <c r="DD155" t="str">
        <f t="array" ref="DD155">IFERROR(INDEX($DC$2:$DC$208,SMALL(IF(1-($DC$2:$DC$208=""),IF(1-(#REF!:#REF!&lt;&gt;""),ROW($DC$2:$DC$208)-ROW($DC$2)+1)), ROWS(#REF!:#REF!))),"")</f>
        <v/>
      </c>
      <c r="DE155" t="e">
        <f>IF(#REF!="","",SUM(#REF!))</f>
        <v>#REF!</v>
      </c>
      <c r="DF155" t="e">
        <f t="array" ref="DF155">IF(#REF!="","",SUM(DE155:INDEX(DE155:DE361,MATCH(TRUE,INDEX(DE155:DE361="",0),0))))</f>
        <v>#REF!</v>
      </c>
      <c r="DG155" t="e">
        <f t="shared" si="87"/>
        <v>#REF!</v>
      </c>
      <c r="DH155" t="str">
        <f t="array" ref="DH155">IFERROR(INDEX($DG$2:$DG$208,SMALL(IF(1-($DG$2:$DG$208=""),IF(1-(#REF!:#REF!&lt;&gt;""),ROW($DG$2:$DG$208)-ROW($DG$2)+1)), ROWS(#REF!:#REF!))),"")</f>
        <v/>
      </c>
      <c r="DI155" t="e">
        <f>IF(#REF!="","",SUM(#REF!))</f>
        <v>#REF!</v>
      </c>
      <c r="DJ155" t="e">
        <f t="array" ref="DJ155">IF(#REF!="","",SUM(DI155:INDEX(DI155:DI361,MATCH(TRUE,INDEX(DI155:DI361="",0),0))))</f>
        <v>#REF!</v>
      </c>
      <c r="DK155" t="e">
        <f t="shared" si="88"/>
        <v>#REF!</v>
      </c>
      <c r="DL155" t="str">
        <f t="array" ref="DL155">IFERROR(INDEX($DK$2:$DK$208,SMALL(IF(1-($DK$2:$DK$208=""),IF(1-(#REF!:#REF!&lt;&gt;""),ROW($DK$2:$DK$208)-ROW($DK$2)+1)), ROWS(#REF!:#REF!))),"")</f>
        <v/>
      </c>
      <c r="DM155" t="e">
        <f>IF(#REF!="","",SUM(#REF!))</f>
        <v>#REF!</v>
      </c>
      <c r="DN155" t="e">
        <f t="array" ref="DN155">IF(#REF!="","",SUM(DM155:INDEX(DM155:DM361,MATCH(TRUE,INDEX(DM155:DM361="",0),0))))</f>
        <v>#REF!</v>
      </c>
      <c r="DO155" t="e">
        <f t="shared" si="89"/>
        <v>#REF!</v>
      </c>
      <c r="DP155" t="str">
        <f t="array" ref="DP155">IFERROR(INDEX($DO$2:$DO$208,SMALL(IF(1-($DO$2:$DO$208=""),IF(1-(#REF!:#REF!&lt;&gt;""),ROW($DO$2:$DO$208)-ROW($DO$2)+1)), ROWS(#REF!:#REF!))),"")</f>
        <v/>
      </c>
      <c r="DQ155" t="e">
        <f>IF(#REF!="","",SUM(#REF!))</f>
        <v>#REF!</v>
      </c>
      <c r="DR155" t="e">
        <f t="array" ref="DR155">IF(#REF!="","",SUM(DQ155:INDEX(DQ155:DQ361,MATCH(TRUE,INDEX(DQ155:DQ361="",0),0))))</f>
        <v>#REF!</v>
      </c>
      <c r="DS155" t="e">
        <f t="shared" si="90"/>
        <v>#REF!</v>
      </c>
      <c r="DT155" t="str">
        <f t="array" ref="DT155">IFERROR(INDEX($DS$2:$DS$208,SMALL(IF(1-($DS$2:$DS$208=""),IF(1-(#REF!:#REF!&lt;&gt;""),ROW($DS$2:$DS$208)-ROW($DS$2)+1)), ROWS(#REF!:#REF!))),"")</f>
        <v/>
      </c>
      <c r="DU155" t="e">
        <f>IF(#REF!="","",SUM(#REF!))</f>
        <v>#REF!</v>
      </c>
      <c r="DV155" t="e">
        <f t="array" ref="DV155">IF(#REF!="","",SUM(DU155:INDEX(DU155:DU361,MATCH(TRUE,INDEX(DU155:DU361="",0),0))))</f>
        <v>#REF!</v>
      </c>
      <c r="DW155" t="e">
        <f t="shared" si="91"/>
        <v>#REF!</v>
      </c>
      <c r="DX155" t="str">
        <f t="array" ref="DX155">IFERROR(INDEX($DW$2:$DW$208,SMALL(IF(1-($DW$2:$DW$208=""),IF(1-(#REF!:#REF!&lt;&gt;""),ROW($DW$2:$DW$208)-ROW($DW$2)+1)), ROWS(#REF!:#REF!))),"")</f>
        <v/>
      </c>
      <c r="DY155" t="e">
        <f>IF(#REF!="","",SUM(#REF!))</f>
        <v>#REF!</v>
      </c>
      <c r="DZ155" t="e">
        <f t="array" ref="DZ155">IF(#REF!="","",SUM(DY155:INDEX(DY155:DY361,MATCH(TRUE,INDEX(DY155:DY361="",0),0))))</f>
        <v>#REF!</v>
      </c>
      <c r="EA155" t="e">
        <f t="shared" si="92"/>
        <v>#REF!</v>
      </c>
      <c r="EB155" t="str">
        <f t="array" ref="EB155">IFERROR(INDEX($EA$2:$EA$208,SMALL(IF(1-($EA$2:$EA$208=""),IF(1-(#REF!:#REF!&lt;&gt;""),ROW($EA$2:$EA$208)-ROW($EA$2)+1)), ROWS(#REF!:#REF!))),"")</f>
        <v/>
      </c>
      <c r="EC155" t="e">
        <f>IF(#REF!="","",SUM(#REF!))</f>
        <v>#REF!</v>
      </c>
      <c r="ED155" t="e">
        <f t="array" ref="ED155">IF(#REF!="","",SUM(EC155:INDEX(EC155:EC361,MATCH(TRUE,INDEX(EC155:EC361="",0),0))))</f>
        <v>#REF!</v>
      </c>
      <c r="EE155" t="e">
        <f t="shared" si="93"/>
        <v>#REF!</v>
      </c>
      <c r="EF155" t="str">
        <f t="array" ref="EF155">IFERROR(INDEX($EE$2:$EE$208,SMALL(IF(1-($EE$2:$EE$208=""),IF(1-(#REF!:#REF!&lt;&gt;""),ROW($EE$2:$EE$208)-ROW($EE$2)+1)), ROWS(#REF!:#REF!))),"")</f>
        <v/>
      </c>
      <c r="EG155" t="e">
        <f>IF(#REF!="","",SUM(#REF!))</f>
        <v>#REF!</v>
      </c>
      <c r="EH155" t="e">
        <f t="array" ref="EH155">IF(#REF!="","",SUM(EG155:INDEX(EG155:EG361,MATCH(TRUE,INDEX(EG155:EG361="",0),0))))</f>
        <v>#REF!</v>
      </c>
      <c r="EI155" t="e">
        <f t="shared" si="94"/>
        <v>#REF!</v>
      </c>
      <c r="EJ155" t="str">
        <f t="array" ref="EJ155">IFERROR(INDEX($EI$2:$EI$208,SMALL(IF(1-($EI$2:$EI$208=""),IF(1-(#REF!:#REF!&lt;&gt;""),ROW($EI$2:$EI$208)-ROW($EI$2)+1)), ROWS(#REF!:#REF!))),"")</f>
        <v/>
      </c>
      <c r="EK155" t="e">
        <f>IF(#REF!="","",SUM(#REF!))</f>
        <v>#REF!</v>
      </c>
      <c r="EL155" t="e">
        <f t="array" ref="EL155">IF(#REF!="","",SUM(EK155:INDEX(EK155:EK361,MATCH(TRUE,INDEX(EK155:EK361="",0),0))))</f>
        <v>#REF!</v>
      </c>
      <c r="EM155" t="e">
        <f t="shared" si="95"/>
        <v>#REF!</v>
      </c>
      <c r="EN155" t="str">
        <f t="array" ref="EN155">IFERROR(INDEX($EM$2:$EM$208,SMALL(IF(1-($EM$2:$EM$208=""),IF(1-(#REF!:#REF!&lt;&gt;""),ROW($EM$2:$EM$208)-ROW($EM$2)+1)), ROWS(#REF!:#REF!))),"")</f>
        <v/>
      </c>
      <c r="EO155" t="e">
        <f>IF(#REF!="","",SUM(#REF!))</f>
        <v>#REF!</v>
      </c>
      <c r="EP155" t="e">
        <f t="array" ref="EP155">IF(#REF!="","",SUM(EO155:INDEX(EO155:EO361,MATCH(TRUE,INDEX(EO155:EO361="",0),0))))</f>
        <v>#REF!</v>
      </c>
      <c r="EQ155" t="e">
        <f t="shared" si="96"/>
        <v>#REF!</v>
      </c>
      <c r="ER155" t="str">
        <f t="array" ref="ER155">IFERROR(INDEX($EQ$2:$EQ$208,SMALL(IF(1-($EQ$2:$EQ$208=""),IF(1-(#REF!:#REF!&lt;&gt;""),ROW($EQ$2:$EQ$208)-ROW($EQ$2)+1)), ROWS(#REF!:#REF!))),"")</f>
        <v/>
      </c>
      <c r="ES155" t="e">
        <f>IF(#REF!="","",SUM(#REF!))</f>
        <v>#REF!</v>
      </c>
      <c r="ET155" t="e">
        <f t="array" ref="ET155">IF(#REF!="","",SUM(ES155:INDEX(ES155:ES361,MATCH(TRUE,INDEX(ES155:ES361="",0),0))))</f>
        <v>#REF!</v>
      </c>
      <c r="EU155" t="e">
        <f t="shared" si="97"/>
        <v>#REF!</v>
      </c>
      <c r="EV155" t="str">
        <f t="array" ref="EV155">IFERROR(INDEX($EU$2:$EU$208,SMALL(IF(1-($EU$2:$EU$208=""),IF(1-(#REF!:#REF!&lt;&gt;""),ROW($EU$2:$EU$208)-ROW($EU$2)+1)), ROWS(#REF!:#REF!))),"")</f>
        <v/>
      </c>
      <c r="EW155" t="e">
        <f>IF(#REF!="","",SUM(#REF!))</f>
        <v>#REF!</v>
      </c>
      <c r="EX155" t="e">
        <f t="array" ref="EX155">IF(#REF!="","",SUM(EW155:INDEX(EW155:EW361,MATCH(TRUE,INDEX(EW155:EW361="",0),0))))</f>
        <v>#REF!</v>
      </c>
      <c r="EY155" t="e">
        <f t="shared" si="98"/>
        <v>#REF!</v>
      </c>
      <c r="EZ155" t="str">
        <f t="array" ref="EZ155">IFERROR(INDEX($EY$2:$EY$208,SMALL(IF(1-($EY$2:$EY$208=""),IF(1-(#REF!:#REF!&lt;&gt;""),ROW($EY$2:$EY$208)-ROW($EY$2)+1)), ROWS(#REF!:#REF!))),"")</f>
        <v/>
      </c>
      <c r="FA155" t="e">
        <f>IF(#REF!="","",SUM(#REF!))</f>
        <v>#REF!</v>
      </c>
      <c r="FB155" t="e">
        <f t="array" ref="FB155">IF(#REF!="","",SUM(FA155:INDEX(FA155:FA361,MATCH(TRUE,INDEX(FA155:FA361="",0),0))))</f>
        <v>#REF!</v>
      </c>
      <c r="FC155" t="e">
        <f t="shared" si="99"/>
        <v>#REF!</v>
      </c>
      <c r="FD155" t="str">
        <f t="array" ref="FD155">IFERROR(INDEX($FC$2:$FC$208,SMALL(IF(1-($FC$2:$FC$208=""),IF(1-(#REF!:#REF!&lt;&gt;""),ROW($FC$2:$FC$208)-ROW($FC$2)+1)), ROWS(#REF!:#REF!))),"")</f>
        <v/>
      </c>
    </row>
    <row r="156" spans="1:160" x14ac:dyDescent="0.25">
      <c r="A156" t="e">
        <f>IF(#REF!="","",SUM(#REF!))</f>
        <v>#REF!</v>
      </c>
      <c r="B156" t="e">
        <f t="array" ref="B156">IF(#REF!="","",SUM($A156:INDEX(A156:$A$208,MATCH(TRUE,INDEX($A156:$A$208="",0),0))))</f>
        <v>#REF!</v>
      </c>
      <c r="C156" t="e">
        <f t="shared" si="100"/>
        <v>#REF!</v>
      </c>
      <c r="E156" t="e">
        <f>IF(#REF!="","",SUM(#REF!))</f>
        <v>#REF!</v>
      </c>
      <c r="F156" t="e">
        <f t="array" ref="F156">IF(#REF!="","",SUM($E156:INDEX(E156:$E$208,MATCH(TRUE,INDEX($E156:$E$208="",0),0))))</f>
        <v>#REF!</v>
      </c>
      <c r="G156" t="e">
        <f t="shared" si="101"/>
        <v>#REF!</v>
      </c>
      <c r="I156" t="e">
        <f>IF(#REF!="","",SUM(#REF!))</f>
        <v>#REF!</v>
      </c>
      <c r="J156" t="e">
        <f t="array" ref="J156">IF(#REF!="","",SUM(I156:INDEX(I156:I362,MATCH(TRUE,INDEX(I156:I362="",0),0))))</f>
        <v>#REF!</v>
      </c>
      <c r="K156" t="e">
        <f t="shared" si="102"/>
        <v>#REF!</v>
      </c>
      <c r="M156" t="e">
        <f>IF(#REF!="","",SUM(#REF!))</f>
        <v>#REF!</v>
      </c>
      <c r="N156" t="e">
        <f t="array" ref="N156">IF(#REF!="","",SUM(M156:INDEX(M156:M362,MATCH(TRUE,INDEX(M156:M362="",0),0))))</f>
        <v>#REF!</v>
      </c>
      <c r="O156" t="e">
        <f t="shared" si="103"/>
        <v>#REF!</v>
      </c>
      <c r="Q156" t="e">
        <f>IF(#REF!="","",SUM(#REF!))</f>
        <v>#REF!</v>
      </c>
      <c r="R156" t="e">
        <f t="array" ref="R156">IF(#REF!="","",SUM(Q156:INDEX(Q156:Q362,MATCH(TRUE,INDEX(Q156:Q362="",0),0))))</f>
        <v>#REF!</v>
      </c>
      <c r="S156" t="e">
        <f t="shared" si="104"/>
        <v>#REF!</v>
      </c>
      <c r="U156" t="e">
        <f>IF(#REF!="","",SUM(#REF!))</f>
        <v>#REF!</v>
      </c>
      <c r="V156" t="e">
        <f t="array" ref="V156">IF(#REF!="","",SUM(U156:INDEX(U156:U362,MATCH(TRUE,INDEX(U156:U362="",0),0))))</f>
        <v>#REF!</v>
      </c>
      <c r="W156" t="e">
        <f t="shared" si="105"/>
        <v>#REF!</v>
      </c>
      <c r="Y156" t="e">
        <f>IF(#REF!="","",SUM(#REF!))</f>
        <v>#REF!</v>
      </c>
      <c r="Z156" t="e">
        <f t="array" ref="Z156">IF(#REF!="","",SUM(Y156:INDEX(Y156:Y362,MATCH(TRUE,INDEX(Y156:Y362="",0),0))))</f>
        <v>#REF!</v>
      </c>
      <c r="AA156" t="e">
        <f t="shared" si="106"/>
        <v>#REF!</v>
      </c>
      <c r="AC156" t="e">
        <f>IF(#REF!="","",SUM(#REF!))</f>
        <v>#REF!</v>
      </c>
      <c r="AD156" t="e">
        <f t="array" ref="AD156">IF(#REF!="","",SUM(AC156:INDEX(AC156:AC362,MATCH(TRUE,INDEX(AC156:AC362="",0),0))))</f>
        <v>#REF!</v>
      </c>
      <c r="AE156" t="e">
        <f t="shared" si="107"/>
        <v>#REF!</v>
      </c>
      <c r="AG156" t="e">
        <f>IF(#REF!="","",SUM(#REF!))</f>
        <v>#REF!</v>
      </c>
      <c r="AH156" t="e">
        <f t="array" ref="AH156">IF(#REF!="","",SUM(AG156:INDEX(AG156:AG362,MATCH(TRUE,INDEX(AG156:AG362="",0),0))))</f>
        <v>#REF!</v>
      </c>
      <c r="AI156" t="e">
        <f t="shared" si="108"/>
        <v>#REF!</v>
      </c>
      <c r="AK156" t="e">
        <f>IF(#REF!="","",SUM(#REF!))</f>
        <v>#REF!</v>
      </c>
      <c r="AL156" t="e">
        <f t="array" ref="AL156">IF(#REF!="","",SUM(AK156:INDEX(AK156:AK362,MATCH(TRUE,INDEX(AK156:AK362="",0),0))))</f>
        <v>#REF!</v>
      </c>
      <c r="AM156" t="e">
        <f t="shared" si="109"/>
        <v>#REF!</v>
      </c>
      <c r="AO156" t="e">
        <f>IF(#REF!="","",SUM(#REF!))</f>
        <v>#REF!</v>
      </c>
      <c r="AP156" t="e">
        <f t="array" ref="AP156">IF(#REF!="","",SUM(AO156:INDEX(AO156:AO362,MATCH(TRUE,INDEX(AO156:AO362="",0),0))))</f>
        <v>#REF!</v>
      </c>
      <c r="AQ156" t="e">
        <f t="shared" si="110"/>
        <v>#REF!</v>
      </c>
      <c r="AS156" t="e">
        <f>IF(#REF!="","",SUM(#REF!))</f>
        <v>#REF!</v>
      </c>
      <c r="AT156" t="e">
        <f t="array" ref="AT156">IF(#REF!="","",SUM(AS156:INDEX(AS156:AS362,MATCH(TRUE,INDEX(AS156:AS362="",0),0))))</f>
        <v>#REF!</v>
      </c>
      <c r="AU156" t="e">
        <f t="shared" si="111"/>
        <v>#REF!</v>
      </c>
      <c r="AW156" t="e">
        <f>IF(#REF!="","",SUM(#REF!))</f>
        <v>#REF!</v>
      </c>
      <c r="AX156" t="e">
        <f t="array" ref="AX156">IF(#REF!="","",SUM(AW156:INDEX(AW156:AW362,MATCH(TRUE,INDEX(AW156:AW362="",0),0))))</f>
        <v>#REF!</v>
      </c>
      <c r="AY156" t="e">
        <f t="shared" si="112"/>
        <v>#REF!</v>
      </c>
      <c r="BA156" t="e">
        <f>IF(#REF!="","",SUM(#REF!))</f>
        <v>#REF!</v>
      </c>
      <c r="BB156" t="e">
        <f t="array" ref="BB156">IF(#REF!="","",SUM(BA156:INDEX(BA156:BA362,MATCH(TRUE,INDEX(BA156:BA362="",0),0))))</f>
        <v>#REF!</v>
      </c>
      <c r="BC156" t="e">
        <f t="shared" si="113"/>
        <v>#REF!</v>
      </c>
      <c r="BE156" t="e">
        <f>IF(#REF!="","",SUM(#REF!))</f>
        <v>#REF!</v>
      </c>
      <c r="BF156" t="e">
        <f t="array" ref="BF156">IF(#REF!="","",SUM(BE156:INDEX(BE156:BE362,MATCH(TRUE,INDEX(BE156:BE362="",0),0))))</f>
        <v>#REF!</v>
      </c>
      <c r="BG156" t="e">
        <f t="shared" si="114"/>
        <v>#REF!</v>
      </c>
      <c r="BI156" t="e">
        <f>IF(#REF!="","",SUM(#REF!))</f>
        <v>#REF!</v>
      </c>
      <c r="BJ156" t="e">
        <f t="array" ref="BJ156">IF(#REF!="","",SUM(BI156:INDEX(BI156:BI362,MATCH(TRUE,INDEX(BI156:BI362="",0),0))))</f>
        <v>#REF!</v>
      </c>
      <c r="BK156" t="e">
        <f t="shared" si="115"/>
        <v>#REF!</v>
      </c>
      <c r="BM156" t="e">
        <f>IF(#REF!="","",SUM(#REF!))</f>
        <v>#REF!</v>
      </c>
      <c r="BN156" t="e">
        <f t="array" ref="BN156">IF(#REF!="","",SUM(BM156:INDEX(BM156:BM362,MATCH(TRUE,INDEX(BM156:BM362="",0),0))))</f>
        <v>#REF!</v>
      </c>
      <c r="BO156" t="e">
        <f t="shared" si="116"/>
        <v>#REF!</v>
      </c>
      <c r="BQ156" t="e">
        <f>IF(#REF!="","",SUM(#REF!))</f>
        <v>#REF!</v>
      </c>
      <c r="BR156" t="e">
        <f t="array" ref="BR156">IF(#REF!="","",SUM(BQ156:INDEX(BQ156:BQ362,MATCH(TRUE,INDEX(BQ156:BQ362="",0),0))))</f>
        <v>#REF!</v>
      </c>
      <c r="BS156" t="e">
        <f t="shared" si="117"/>
        <v>#REF!</v>
      </c>
      <c r="BU156" t="e">
        <f>IF(#REF!="","",SUM(#REF!))</f>
        <v>#REF!</v>
      </c>
      <c r="BV156" t="e">
        <f t="array" ref="BV156">IF(#REF!="","",SUM(BU156:INDEX(BU156:BU362,MATCH(TRUE,INDEX(BU156:BU362="",0),0))))</f>
        <v>#REF!</v>
      </c>
      <c r="BW156" t="e">
        <f t="shared" si="118"/>
        <v>#REF!</v>
      </c>
      <c r="BY156" t="e">
        <f>IF(#REF!="","",SUM(#REF!))</f>
        <v>#REF!</v>
      </c>
      <c r="BZ156" t="e">
        <f t="array" ref="BZ156">IF(#REF!="","",SUM(BY156:INDEX(BY156:BY362,MATCH(TRUE,INDEX(BY156:BY362="",0),0))))</f>
        <v>#REF!</v>
      </c>
      <c r="CA156" t="e">
        <f t="shared" si="119"/>
        <v>#REF!</v>
      </c>
      <c r="CC156" t="e">
        <f>IF(#REF!="","",SUM(#REF!))</f>
        <v>#REF!</v>
      </c>
      <c r="CD156" t="e">
        <f t="array" ref="CD156">IF(#REF!="","",SUM(CC156:INDEX(CC156:CC362,MATCH(TRUE,INDEX(CC156:CC362="",0),0))))</f>
        <v>#REF!</v>
      </c>
      <c r="CE156" t="e">
        <f t="shared" si="80"/>
        <v>#REF!</v>
      </c>
      <c r="CF156" t="str">
        <f t="array" ref="CF156">IFERROR(INDEX($CE$2:$CE$208,SMALL(IF(1-($CE$2:$CE$208=""),IF(1-(#REF!:#REF!&lt;&gt;""),ROW($CE$2:$CE$208)-ROW($CE$2)+1)), ROWS(#REF!:#REF!))),"")</f>
        <v/>
      </c>
      <c r="CG156" t="e">
        <f>IF(#REF!="","",SUM(#REF!))</f>
        <v>#REF!</v>
      </c>
      <c r="CH156" t="e">
        <f t="array" ref="CH156">IF(#REF!="","",SUM(CG156:INDEX(CG156:CG362,MATCH(TRUE,INDEX(CG156:CG362="",0),0))))</f>
        <v>#REF!</v>
      </c>
      <c r="CI156" t="e">
        <f t="shared" si="81"/>
        <v>#REF!</v>
      </c>
      <c r="CJ156" t="str">
        <f t="array" ref="CJ156">IFERROR(INDEX($CI$2:$CI$208,SMALL(IF(1-($CI$2:$CI$208=""),IF(1-(#REF!:#REF!&lt;&gt;""),ROW($CI$2:$CI$208)-ROW($CI$2)+1)), ROWS(#REF!:#REF!))),"")</f>
        <v/>
      </c>
      <c r="CK156" t="e">
        <f>IF(#REF!="","",SUM(#REF!))</f>
        <v>#REF!</v>
      </c>
      <c r="CL156" t="e">
        <f t="array" ref="CL156">IF(#REF!="","",SUM(CK156:INDEX(CK156:CK362,MATCH(TRUE,INDEX(CK156:CK362="",0),0))))</f>
        <v>#REF!</v>
      </c>
      <c r="CM156" t="e">
        <f t="shared" si="82"/>
        <v>#REF!</v>
      </c>
      <c r="CN156" t="str">
        <f t="array" ref="CN156">IFERROR(INDEX($CM$2:$CM$208,SMALL(IF(1-($CM$2:$CM$208=""),IF(1-(#REF!:#REF!&lt;&gt;""),ROW($CM$2:$CM$208)-ROW($CM$2)+1)), ROWS(#REF!:#REF!))),"")</f>
        <v/>
      </c>
      <c r="CO156" t="e">
        <f>IF(#REF!="","",SUM(#REF!))</f>
        <v>#REF!</v>
      </c>
      <c r="CP156" t="e">
        <f t="array" ref="CP156">IF(#REF!="","",SUM(CO156:INDEX(CO156:CO362,MATCH(TRUE,INDEX(CO156:CO362="",0),0))))</f>
        <v>#REF!</v>
      </c>
      <c r="CQ156" t="e">
        <f t="shared" si="83"/>
        <v>#REF!</v>
      </c>
      <c r="CR156" t="str">
        <f t="array" ref="CR156">IFERROR(INDEX($CQ$2:$CQ$208,SMALL(IF(1-($CQ$2:$CQ$208=""),IF(1-(#REF!:#REF!&lt;&gt;""),ROW($CQ$2:$CQ$208)-ROW($CQ$2)+1)), ROWS(#REF!:#REF!))),"")</f>
        <v/>
      </c>
      <c r="CS156" t="e">
        <f>IF(#REF!="","",SUM(#REF!))</f>
        <v>#REF!</v>
      </c>
      <c r="CT156" t="e">
        <f t="array" ref="CT156">IF(#REF!="","",SUM(CS156:INDEX(CS156:CS362,MATCH(TRUE,INDEX(CS156:CS362="",0),0))))</f>
        <v>#REF!</v>
      </c>
      <c r="CU156" t="e">
        <f t="shared" si="84"/>
        <v>#REF!</v>
      </c>
      <c r="CV156" t="str">
        <f t="array" ref="CV156">IFERROR(INDEX($CU$2:$CU$208,SMALL(IF(1-($CU$2:$CU$208=""),IF(1-(#REF!:#REF!&lt;&gt;""),ROW($CU$2:$CU$208)-ROW($CU$2)+1)), ROWS(#REF!:#REF!))),"")</f>
        <v/>
      </c>
      <c r="CW156" t="e">
        <f>IF(#REF!="","",SUM(#REF!))</f>
        <v>#REF!</v>
      </c>
      <c r="CX156" t="e">
        <f t="array" ref="CX156">IF(#REF!="","",SUM(CW156:INDEX(CW156:CW362,MATCH(TRUE,INDEX(CW156:CW362="",0),0))))</f>
        <v>#REF!</v>
      </c>
      <c r="CY156" t="e">
        <f t="shared" si="85"/>
        <v>#REF!</v>
      </c>
      <c r="CZ156" t="str">
        <f t="array" ref="CZ156">IFERROR(INDEX($CY$2:$CY$208,SMALL(IF(1-($CY$2:$CY$208=""),IF(1-(#REF!:#REF!&lt;&gt;""),ROW($CY$2:$CY$208)-ROW($CY$2)+1)), ROWS(#REF!:#REF!))),"")</f>
        <v/>
      </c>
      <c r="DA156" t="e">
        <f>IF(#REF!="","",SUM(#REF!))</f>
        <v>#REF!</v>
      </c>
      <c r="DB156" t="e">
        <f t="array" ref="DB156">IF(#REF!="","",SUM(DA156:INDEX(DA156:DA362,MATCH(TRUE,INDEX(DA156:DA362="",0),0))))</f>
        <v>#REF!</v>
      </c>
      <c r="DC156" t="e">
        <f t="shared" si="86"/>
        <v>#REF!</v>
      </c>
      <c r="DD156" t="str">
        <f t="array" ref="DD156">IFERROR(INDEX($DC$2:$DC$208,SMALL(IF(1-($DC$2:$DC$208=""),IF(1-(#REF!:#REF!&lt;&gt;""),ROW($DC$2:$DC$208)-ROW($DC$2)+1)), ROWS(#REF!:#REF!))),"")</f>
        <v/>
      </c>
      <c r="DE156" t="e">
        <f>IF(#REF!="","",SUM(#REF!))</f>
        <v>#REF!</v>
      </c>
      <c r="DF156" t="e">
        <f t="array" ref="DF156">IF(#REF!="","",SUM(DE156:INDEX(DE156:DE362,MATCH(TRUE,INDEX(DE156:DE362="",0),0))))</f>
        <v>#REF!</v>
      </c>
      <c r="DG156" t="e">
        <f t="shared" si="87"/>
        <v>#REF!</v>
      </c>
      <c r="DH156" t="str">
        <f t="array" ref="DH156">IFERROR(INDEX($DG$2:$DG$208,SMALL(IF(1-($DG$2:$DG$208=""),IF(1-(#REF!:#REF!&lt;&gt;""),ROW($DG$2:$DG$208)-ROW($DG$2)+1)), ROWS(#REF!:#REF!))),"")</f>
        <v/>
      </c>
      <c r="DI156" t="e">
        <f>IF(#REF!="","",SUM(#REF!))</f>
        <v>#REF!</v>
      </c>
      <c r="DJ156" t="e">
        <f t="array" ref="DJ156">IF(#REF!="","",SUM(DI156:INDEX(DI156:DI362,MATCH(TRUE,INDEX(DI156:DI362="",0),0))))</f>
        <v>#REF!</v>
      </c>
      <c r="DK156" t="e">
        <f t="shared" si="88"/>
        <v>#REF!</v>
      </c>
      <c r="DL156" t="str">
        <f t="array" ref="DL156">IFERROR(INDEX($DK$2:$DK$208,SMALL(IF(1-($DK$2:$DK$208=""),IF(1-(#REF!:#REF!&lt;&gt;""),ROW($DK$2:$DK$208)-ROW($DK$2)+1)), ROWS(#REF!:#REF!))),"")</f>
        <v/>
      </c>
      <c r="DM156" t="e">
        <f>IF(#REF!="","",SUM(#REF!))</f>
        <v>#REF!</v>
      </c>
      <c r="DN156" t="e">
        <f t="array" ref="DN156">IF(#REF!="","",SUM(DM156:INDEX(DM156:DM362,MATCH(TRUE,INDEX(DM156:DM362="",0),0))))</f>
        <v>#REF!</v>
      </c>
      <c r="DO156" t="e">
        <f t="shared" si="89"/>
        <v>#REF!</v>
      </c>
      <c r="DP156" t="str">
        <f t="array" ref="DP156">IFERROR(INDEX($DO$2:$DO$208,SMALL(IF(1-($DO$2:$DO$208=""),IF(1-(#REF!:#REF!&lt;&gt;""),ROW($DO$2:$DO$208)-ROW($DO$2)+1)), ROWS(#REF!:#REF!))),"")</f>
        <v/>
      </c>
      <c r="DQ156" t="e">
        <f>IF(#REF!="","",SUM(#REF!))</f>
        <v>#REF!</v>
      </c>
      <c r="DR156" t="e">
        <f t="array" ref="DR156">IF(#REF!="","",SUM(DQ156:INDEX(DQ156:DQ362,MATCH(TRUE,INDEX(DQ156:DQ362="",0),0))))</f>
        <v>#REF!</v>
      </c>
      <c r="DS156" t="e">
        <f t="shared" si="90"/>
        <v>#REF!</v>
      </c>
      <c r="DT156" t="str">
        <f t="array" ref="DT156">IFERROR(INDEX($DS$2:$DS$208,SMALL(IF(1-($DS$2:$DS$208=""),IF(1-(#REF!:#REF!&lt;&gt;""),ROW($DS$2:$DS$208)-ROW($DS$2)+1)), ROWS(#REF!:#REF!))),"")</f>
        <v/>
      </c>
      <c r="DU156" t="e">
        <f>IF(#REF!="","",SUM(#REF!))</f>
        <v>#REF!</v>
      </c>
      <c r="DV156" t="e">
        <f t="array" ref="DV156">IF(#REF!="","",SUM(DU156:INDEX(DU156:DU362,MATCH(TRUE,INDEX(DU156:DU362="",0),0))))</f>
        <v>#REF!</v>
      </c>
      <c r="DW156" t="e">
        <f t="shared" si="91"/>
        <v>#REF!</v>
      </c>
      <c r="DX156" t="str">
        <f t="array" ref="DX156">IFERROR(INDEX($DW$2:$DW$208,SMALL(IF(1-($DW$2:$DW$208=""),IF(1-(#REF!:#REF!&lt;&gt;""),ROW($DW$2:$DW$208)-ROW($DW$2)+1)), ROWS(#REF!:#REF!))),"")</f>
        <v/>
      </c>
      <c r="DY156" t="e">
        <f>IF(#REF!="","",SUM(#REF!))</f>
        <v>#REF!</v>
      </c>
      <c r="DZ156" t="e">
        <f t="array" ref="DZ156">IF(#REF!="","",SUM(DY156:INDEX(DY156:DY362,MATCH(TRUE,INDEX(DY156:DY362="",0),0))))</f>
        <v>#REF!</v>
      </c>
      <c r="EA156" t="e">
        <f t="shared" si="92"/>
        <v>#REF!</v>
      </c>
      <c r="EB156" t="str">
        <f t="array" ref="EB156">IFERROR(INDEX($EA$2:$EA$208,SMALL(IF(1-($EA$2:$EA$208=""),IF(1-(#REF!:#REF!&lt;&gt;""),ROW($EA$2:$EA$208)-ROW($EA$2)+1)), ROWS(#REF!:#REF!))),"")</f>
        <v/>
      </c>
      <c r="EC156" t="e">
        <f>IF(#REF!="","",SUM(#REF!))</f>
        <v>#REF!</v>
      </c>
      <c r="ED156" t="e">
        <f t="array" ref="ED156">IF(#REF!="","",SUM(EC156:INDEX(EC156:EC362,MATCH(TRUE,INDEX(EC156:EC362="",0),0))))</f>
        <v>#REF!</v>
      </c>
      <c r="EE156" t="e">
        <f t="shared" si="93"/>
        <v>#REF!</v>
      </c>
      <c r="EF156" t="str">
        <f t="array" ref="EF156">IFERROR(INDEX($EE$2:$EE$208,SMALL(IF(1-($EE$2:$EE$208=""),IF(1-(#REF!:#REF!&lt;&gt;""),ROW($EE$2:$EE$208)-ROW($EE$2)+1)), ROWS(#REF!:#REF!))),"")</f>
        <v/>
      </c>
      <c r="EG156" t="e">
        <f>IF(#REF!="","",SUM(#REF!))</f>
        <v>#REF!</v>
      </c>
      <c r="EH156" t="e">
        <f t="array" ref="EH156">IF(#REF!="","",SUM(EG156:INDEX(EG156:EG362,MATCH(TRUE,INDEX(EG156:EG362="",0),0))))</f>
        <v>#REF!</v>
      </c>
      <c r="EI156" t="e">
        <f t="shared" si="94"/>
        <v>#REF!</v>
      </c>
      <c r="EJ156" t="str">
        <f t="array" ref="EJ156">IFERROR(INDEX($EI$2:$EI$208,SMALL(IF(1-($EI$2:$EI$208=""),IF(1-(#REF!:#REF!&lt;&gt;""),ROW($EI$2:$EI$208)-ROW($EI$2)+1)), ROWS(#REF!:#REF!))),"")</f>
        <v/>
      </c>
      <c r="EK156" t="e">
        <f>IF(#REF!="","",SUM(#REF!))</f>
        <v>#REF!</v>
      </c>
      <c r="EL156" t="e">
        <f t="array" ref="EL156">IF(#REF!="","",SUM(EK156:INDEX(EK156:EK362,MATCH(TRUE,INDEX(EK156:EK362="",0),0))))</f>
        <v>#REF!</v>
      </c>
      <c r="EM156" t="e">
        <f t="shared" si="95"/>
        <v>#REF!</v>
      </c>
      <c r="EN156" t="str">
        <f t="array" ref="EN156">IFERROR(INDEX($EM$2:$EM$208,SMALL(IF(1-($EM$2:$EM$208=""),IF(1-(#REF!:#REF!&lt;&gt;""),ROW($EM$2:$EM$208)-ROW($EM$2)+1)), ROWS(#REF!:#REF!))),"")</f>
        <v/>
      </c>
      <c r="EO156" t="e">
        <f>IF(#REF!="","",SUM(#REF!))</f>
        <v>#REF!</v>
      </c>
      <c r="EP156" t="e">
        <f t="array" ref="EP156">IF(#REF!="","",SUM(EO156:INDEX(EO156:EO362,MATCH(TRUE,INDEX(EO156:EO362="",0),0))))</f>
        <v>#REF!</v>
      </c>
      <c r="EQ156" t="e">
        <f t="shared" si="96"/>
        <v>#REF!</v>
      </c>
      <c r="ER156" t="str">
        <f t="array" ref="ER156">IFERROR(INDEX($EQ$2:$EQ$208,SMALL(IF(1-($EQ$2:$EQ$208=""),IF(1-(#REF!:#REF!&lt;&gt;""),ROW($EQ$2:$EQ$208)-ROW($EQ$2)+1)), ROWS(#REF!:#REF!))),"")</f>
        <v/>
      </c>
      <c r="ES156" t="e">
        <f>IF(#REF!="","",SUM(#REF!))</f>
        <v>#REF!</v>
      </c>
      <c r="ET156" t="e">
        <f t="array" ref="ET156">IF(#REF!="","",SUM(ES156:INDEX(ES156:ES362,MATCH(TRUE,INDEX(ES156:ES362="",0),0))))</f>
        <v>#REF!</v>
      </c>
      <c r="EU156" t="e">
        <f t="shared" si="97"/>
        <v>#REF!</v>
      </c>
      <c r="EV156" t="str">
        <f t="array" ref="EV156">IFERROR(INDEX($EU$2:$EU$208,SMALL(IF(1-($EU$2:$EU$208=""),IF(1-(#REF!:#REF!&lt;&gt;""),ROW($EU$2:$EU$208)-ROW($EU$2)+1)), ROWS(#REF!:#REF!))),"")</f>
        <v/>
      </c>
      <c r="EW156" t="e">
        <f>IF(#REF!="","",SUM(#REF!))</f>
        <v>#REF!</v>
      </c>
      <c r="EX156" t="e">
        <f t="array" ref="EX156">IF(#REF!="","",SUM(EW156:INDEX(EW156:EW362,MATCH(TRUE,INDEX(EW156:EW362="",0),0))))</f>
        <v>#REF!</v>
      </c>
      <c r="EY156" t="e">
        <f t="shared" si="98"/>
        <v>#REF!</v>
      </c>
      <c r="EZ156" t="str">
        <f t="array" ref="EZ156">IFERROR(INDEX($EY$2:$EY$208,SMALL(IF(1-($EY$2:$EY$208=""),IF(1-(#REF!:#REF!&lt;&gt;""),ROW($EY$2:$EY$208)-ROW($EY$2)+1)), ROWS(#REF!:#REF!))),"")</f>
        <v/>
      </c>
      <c r="FA156" t="e">
        <f>IF(#REF!="","",SUM(#REF!))</f>
        <v>#REF!</v>
      </c>
      <c r="FB156" t="e">
        <f t="array" ref="FB156">IF(#REF!="","",SUM(FA156:INDEX(FA156:FA362,MATCH(TRUE,INDEX(FA156:FA362="",0),0))))</f>
        <v>#REF!</v>
      </c>
      <c r="FC156" t="e">
        <f t="shared" si="99"/>
        <v>#REF!</v>
      </c>
      <c r="FD156" t="str">
        <f t="array" ref="FD156">IFERROR(INDEX($FC$2:$FC$208,SMALL(IF(1-($FC$2:$FC$208=""),IF(1-(#REF!:#REF!&lt;&gt;""),ROW($FC$2:$FC$208)-ROW($FC$2)+1)), ROWS(#REF!:#REF!))),"")</f>
        <v/>
      </c>
    </row>
    <row r="157" spans="1:160" x14ac:dyDescent="0.25">
      <c r="A157" t="e">
        <f>IF(#REF!="","",SUM(#REF!))</f>
        <v>#REF!</v>
      </c>
      <c r="B157" t="e">
        <f t="array" ref="B157">IF(#REF!="","",SUM($A157:INDEX(A157:$A$208,MATCH(TRUE,INDEX($A157:$A$208="",0),0))))</f>
        <v>#REF!</v>
      </c>
      <c r="C157" t="e">
        <f t="shared" si="100"/>
        <v>#REF!</v>
      </c>
      <c r="E157" t="e">
        <f>IF(#REF!="","",SUM(#REF!))</f>
        <v>#REF!</v>
      </c>
      <c r="F157" t="e">
        <f t="array" ref="F157">IF(#REF!="","",SUM($E157:INDEX(E157:$E$208,MATCH(TRUE,INDEX($E157:$E$208="",0),0))))</f>
        <v>#REF!</v>
      </c>
      <c r="G157" t="e">
        <f t="shared" si="101"/>
        <v>#REF!</v>
      </c>
      <c r="I157" t="e">
        <f>IF(#REF!="","",SUM(#REF!))</f>
        <v>#REF!</v>
      </c>
      <c r="J157" t="e">
        <f t="array" ref="J157">IF(#REF!="","",SUM(I157:INDEX(I157:I363,MATCH(TRUE,INDEX(I157:I363="",0),0))))</f>
        <v>#REF!</v>
      </c>
      <c r="K157" t="e">
        <f t="shared" si="102"/>
        <v>#REF!</v>
      </c>
      <c r="M157" t="e">
        <f>IF(#REF!="","",SUM(#REF!))</f>
        <v>#REF!</v>
      </c>
      <c r="N157" t="e">
        <f t="array" ref="N157">IF(#REF!="","",SUM(M157:INDEX(M157:M363,MATCH(TRUE,INDEX(M157:M363="",0),0))))</f>
        <v>#REF!</v>
      </c>
      <c r="O157" t="e">
        <f t="shared" si="103"/>
        <v>#REF!</v>
      </c>
      <c r="Q157" t="e">
        <f>IF(#REF!="","",SUM(#REF!))</f>
        <v>#REF!</v>
      </c>
      <c r="R157" t="e">
        <f t="array" ref="R157">IF(#REF!="","",SUM(Q157:INDEX(Q157:Q363,MATCH(TRUE,INDEX(Q157:Q363="",0),0))))</f>
        <v>#REF!</v>
      </c>
      <c r="S157" t="e">
        <f t="shared" si="104"/>
        <v>#REF!</v>
      </c>
      <c r="U157" t="e">
        <f>IF(#REF!="","",SUM(#REF!))</f>
        <v>#REF!</v>
      </c>
      <c r="V157" t="e">
        <f t="array" ref="V157">IF(#REF!="","",SUM(U157:INDEX(U157:U363,MATCH(TRUE,INDEX(U157:U363="",0),0))))</f>
        <v>#REF!</v>
      </c>
      <c r="W157" t="e">
        <f t="shared" si="105"/>
        <v>#REF!</v>
      </c>
      <c r="Y157" t="e">
        <f>IF(#REF!="","",SUM(#REF!))</f>
        <v>#REF!</v>
      </c>
      <c r="Z157" t="e">
        <f t="array" ref="Z157">IF(#REF!="","",SUM(Y157:INDEX(Y157:Y363,MATCH(TRUE,INDEX(Y157:Y363="",0),0))))</f>
        <v>#REF!</v>
      </c>
      <c r="AA157" t="e">
        <f t="shared" si="106"/>
        <v>#REF!</v>
      </c>
      <c r="AC157" t="e">
        <f>IF(#REF!="","",SUM(#REF!))</f>
        <v>#REF!</v>
      </c>
      <c r="AD157" t="e">
        <f t="array" ref="AD157">IF(#REF!="","",SUM(AC157:INDEX(AC157:AC363,MATCH(TRUE,INDEX(AC157:AC363="",0),0))))</f>
        <v>#REF!</v>
      </c>
      <c r="AE157" t="e">
        <f t="shared" si="107"/>
        <v>#REF!</v>
      </c>
      <c r="AG157" t="e">
        <f>IF(#REF!="","",SUM(#REF!))</f>
        <v>#REF!</v>
      </c>
      <c r="AH157" t="e">
        <f t="array" ref="AH157">IF(#REF!="","",SUM(AG157:INDEX(AG157:AG363,MATCH(TRUE,INDEX(AG157:AG363="",0),0))))</f>
        <v>#REF!</v>
      </c>
      <c r="AI157" t="e">
        <f t="shared" si="108"/>
        <v>#REF!</v>
      </c>
      <c r="AK157" t="e">
        <f>IF(#REF!="","",SUM(#REF!))</f>
        <v>#REF!</v>
      </c>
      <c r="AL157" t="e">
        <f t="array" ref="AL157">IF(#REF!="","",SUM(AK157:INDEX(AK157:AK363,MATCH(TRUE,INDEX(AK157:AK363="",0),0))))</f>
        <v>#REF!</v>
      </c>
      <c r="AM157" t="e">
        <f t="shared" si="109"/>
        <v>#REF!</v>
      </c>
      <c r="AO157" t="e">
        <f>IF(#REF!="","",SUM(#REF!))</f>
        <v>#REF!</v>
      </c>
      <c r="AP157" t="e">
        <f t="array" ref="AP157">IF(#REF!="","",SUM(AO157:INDEX(AO157:AO363,MATCH(TRUE,INDEX(AO157:AO363="",0),0))))</f>
        <v>#REF!</v>
      </c>
      <c r="AQ157" t="e">
        <f t="shared" si="110"/>
        <v>#REF!</v>
      </c>
      <c r="AS157" t="e">
        <f>IF(#REF!="","",SUM(#REF!))</f>
        <v>#REF!</v>
      </c>
      <c r="AT157" t="e">
        <f t="array" ref="AT157">IF(#REF!="","",SUM(AS157:INDEX(AS157:AS363,MATCH(TRUE,INDEX(AS157:AS363="",0),0))))</f>
        <v>#REF!</v>
      </c>
      <c r="AU157" t="e">
        <f t="shared" si="111"/>
        <v>#REF!</v>
      </c>
      <c r="AW157" t="e">
        <f>IF(#REF!="","",SUM(#REF!))</f>
        <v>#REF!</v>
      </c>
      <c r="AX157" t="e">
        <f t="array" ref="AX157">IF(#REF!="","",SUM(AW157:INDEX(AW157:AW363,MATCH(TRUE,INDEX(AW157:AW363="",0),0))))</f>
        <v>#REF!</v>
      </c>
      <c r="AY157" t="e">
        <f t="shared" si="112"/>
        <v>#REF!</v>
      </c>
      <c r="BA157" t="e">
        <f>IF(#REF!="","",SUM(#REF!))</f>
        <v>#REF!</v>
      </c>
      <c r="BB157" t="e">
        <f t="array" ref="BB157">IF(#REF!="","",SUM(BA157:INDEX(BA157:BA363,MATCH(TRUE,INDEX(BA157:BA363="",0),0))))</f>
        <v>#REF!</v>
      </c>
      <c r="BC157" t="e">
        <f t="shared" si="113"/>
        <v>#REF!</v>
      </c>
      <c r="BE157" t="e">
        <f>IF(#REF!="","",SUM(#REF!))</f>
        <v>#REF!</v>
      </c>
      <c r="BF157" t="e">
        <f t="array" ref="BF157">IF(#REF!="","",SUM(BE157:INDEX(BE157:BE363,MATCH(TRUE,INDEX(BE157:BE363="",0),0))))</f>
        <v>#REF!</v>
      </c>
      <c r="BG157" t="e">
        <f t="shared" si="114"/>
        <v>#REF!</v>
      </c>
      <c r="BI157" t="e">
        <f>IF(#REF!="","",SUM(#REF!))</f>
        <v>#REF!</v>
      </c>
      <c r="BJ157" t="e">
        <f t="array" ref="BJ157">IF(#REF!="","",SUM(BI157:INDEX(BI157:BI363,MATCH(TRUE,INDEX(BI157:BI363="",0),0))))</f>
        <v>#REF!</v>
      </c>
      <c r="BK157" t="e">
        <f t="shared" si="115"/>
        <v>#REF!</v>
      </c>
      <c r="BM157" t="e">
        <f>IF(#REF!="","",SUM(#REF!))</f>
        <v>#REF!</v>
      </c>
      <c r="BN157" t="e">
        <f t="array" ref="BN157">IF(#REF!="","",SUM(BM157:INDEX(BM157:BM363,MATCH(TRUE,INDEX(BM157:BM363="",0),0))))</f>
        <v>#REF!</v>
      </c>
      <c r="BO157" t="e">
        <f t="shared" si="116"/>
        <v>#REF!</v>
      </c>
      <c r="BQ157" t="e">
        <f>IF(#REF!="","",SUM(#REF!))</f>
        <v>#REF!</v>
      </c>
      <c r="BR157" t="e">
        <f t="array" ref="BR157">IF(#REF!="","",SUM(BQ157:INDEX(BQ157:BQ363,MATCH(TRUE,INDEX(BQ157:BQ363="",0),0))))</f>
        <v>#REF!</v>
      </c>
      <c r="BS157" t="e">
        <f t="shared" si="117"/>
        <v>#REF!</v>
      </c>
      <c r="BU157" t="e">
        <f>IF(#REF!="","",SUM(#REF!))</f>
        <v>#REF!</v>
      </c>
      <c r="BV157" t="e">
        <f t="array" ref="BV157">IF(#REF!="","",SUM(BU157:INDEX(BU157:BU363,MATCH(TRUE,INDEX(BU157:BU363="",0),0))))</f>
        <v>#REF!</v>
      </c>
      <c r="BW157" t="e">
        <f t="shared" si="118"/>
        <v>#REF!</v>
      </c>
      <c r="BY157" t="e">
        <f>IF(#REF!="","",SUM(#REF!))</f>
        <v>#REF!</v>
      </c>
      <c r="BZ157" t="e">
        <f t="array" ref="BZ157">IF(#REF!="","",SUM(BY157:INDEX(BY157:BY363,MATCH(TRUE,INDEX(BY157:BY363="",0),0))))</f>
        <v>#REF!</v>
      </c>
      <c r="CA157" t="e">
        <f t="shared" si="119"/>
        <v>#REF!</v>
      </c>
      <c r="CC157" t="e">
        <f>IF(#REF!="","",SUM(#REF!))</f>
        <v>#REF!</v>
      </c>
      <c r="CD157" t="e">
        <f t="array" ref="CD157">IF(#REF!="","",SUM(CC157:INDEX(CC157:CC363,MATCH(TRUE,INDEX(CC157:CC363="",0),0))))</f>
        <v>#REF!</v>
      </c>
      <c r="CE157" t="e">
        <f t="shared" si="80"/>
        <v>#REF!</v>
      </c>
      <c r="CF157" t="str">
        <f t="array" ref="CF157">IFERROR(INDEX($CE$2:$CE$208,SMALL(IF(1-($CE$2:$CE$208=""),IF(1-(#REF!:#REF!&lt;&gt;""),ROW($CE$2:$CE$208)-ROW($CE$2)+1)), ROWS(#REF!:#REF!))),"")</f>
        <v/>
      </c>
      <c r="CG157" t="e">
        <f>IF(#REF!="","",SUM(#REF!))</f>
        <v>#REF!</v>
      </c>
      <c r="CH157" t="e">
        <f t="array" ref="CH157">IF(#REF!="","",SUM(CG157:INDEX(CG157:CG363,MATCH(TRUE,INDEX(CG157:CG363="",0),0))))</f>
        <v>#REF!</v>
      </c>
      <c r="CI157" t="e">
        <f t="shared" si="81"/>
        <v>#REF!</v>
      </c>
      <c r="CJ157" t="str">
        <f t="array" ref="CJ157">IFERROR(INDEX($CI$2:$CI$208,SMALL(IF(1-($CI$2:$CI$208=""),IF(1-(#REF!:#REF!&lt;&gt;""),ROW($CI$2:$CI$208)-ROW($CI$2)+1)), ROWS(#REF!:#REF!))),"")</f>
        <v/>
      </c>
      <c r="CK157" t="e">
        <f>IF(#REF!="","",SUM(#REF!))</f>
        <v>#REF!</v>
      </c>
      <c r="CL157" t="e">
        <f t="array" ref="CL157">IF(#REF!="","",SUM(CK157:INDEX(CK157:CK363,MATCH(TRUE,INDEX(CK157:CK363="",0),0))))</f>
        <v>#REF!</v>
      </c>
      <c r="CM157" t="e">
        <f t="shared" si="82"/>
        <v>#REF!</v>
      </c>
      <c r="CN157" t="str">
        <f t="array" ref="CN157">IFERROR(INDEX($CM$2:$CM$208,SMALL(IF(1-($CM$2:$CM$208=""),IF(1-(#REF!:#REF!&lt;&gt;""),ROW($CM$2:$CM$208)-ROW($CM$2)+1)), ROWS(#REF!:#REF!))),"")</f>
        <v/>
      </c>
      <c r="CO157" t="e">
        <f>IF(#REF!="","",SUM(#REF!))</f>
        <v>#REF!</v>
      </c>
      <c r="CP157" t="e">
        <f t="array" ref="CP157">IF(#REF!="","",SUM(CO157:INDEX(CO157:CO363,MATCH(TRUE,INDEX(CO157:CO363="",0),0))))</f>
        <v>#REF!</v>
      </c>
      <c r="CQ157" t="e">
        <f t="shared" si="83"/>
        <v>#REF!</v>
      </c>
      <c r="CR157" t="str">
        <f t="array" ref="CR157">IFERROR(INDEX($CQ$2:$CQ$208,SMALL(IF(1-($CQ$2:$CQ$208=""),IF(1-(#REF!:#REF!&lt;&gt;""),ROW($CQ$2:$CQ$208)-ROW($CQ$2)+1)), ROWS(#REF!:#REF!))),"")</f>
        <v/>
      </c>
      <c r="CS157" t="e">
        <f>IF(#REF!="","",SUM(#REF!))</f>
        <v>#REF!</v>
      </c>
      <c r="CT157" t="e">
        <f t="array" ref="CT157">IF(#REF!="","",SUM(CS157:INDEX(CS157:CS363,MATCH(TRUE,INDEX(CS157:CS363="",0),0))))</f>
        <v>#REF!</v>
      </c>
      <c r="CU157" t="e">
        <f t="shared" si="84"/>
        <v>#REF!</v>
      </c>
      <c r="CV157" t="str">
        <f t="array" ref="CV157">IFERROR(INDEX($CU$2:$CU$208,SMALL(IF(1-($CU$2:$CU$208=""),IF(1-(#REF!:#REF!&lt;&gt;""),ROW($CU$2:$CU$208)-ROW($CU$2)+1)), ROWS(#REF!:#REF!))),"")</f>
        <v/>
      </c>
      <c r="CW157" t="e">
        <f>IF(#REF!="","",SUM(#REF!))</f>
        <v>#REF!</v>
      </c>
      <c r="CX157" t="e">
        <f t="array" ref="CX157">IF(#REF!="","",SUM(CW157:INDEX(CW157:CW363,MATCH(TRUE,INDEX(CW157:CW363="",0),0))))</f>
        <v>#REF!</v>
      </c>
      <c r="CY157" t="e">
        <f t="shared" si="85"/>
        <v>#REF!</v>
      </c>
      <c r="CZ157" t="str">
        <f t="array" ref="CZ157">IFERROR(INDEX($CY$2:$CY$208,SMALL(IF(1-($CY$2:$CY$208=""),IF(1-(#REF!:#REF!&lt;&gt;""),ROW($CY$2:$CY$208)-ROW($CY$2)+1)), ROWS(#REF!:#REF!))),"")</f>
        <v/>
      </c>
      <c r="DA157" t="e">
        <f>IF(#REF!="","",SUM(#REF!))</f>
        <v>#REF!</v>
      </c>
      <c r="DB157" t="e">
        <f t="array" ref="DB157">IF(#REF!="","",SUM(DA157:INDEX(DA157:DA363,MATCH(TRUE,INDEX(DA157:DA363="",0),0))))</f>
        <v>#REF!</v>
      </c>
      <c r="DC157" t="e">
        <f t="shared" si="86"/>
        <v>#REF!</v>
      </c>
      <c r="DD157" t="str">
        <f t="array" ref="DD157">IFERROR(INDEX($DC$2:$DC$208,SMALL(IF(1-($DC$2:$DC$208=""),IF(1-(#REF!:#REF!&lt;&gt;""),ROW($DC$2:$DC$208)-ROW($DC$2)+1)), ROWS(#REF!:#REF!))),"")</f>
        <v/>
      </c>
      <c r="DE157" t="e">
        <f>IF(#REF!="","",SUM(#REF!))</f>
        <v>#REF!</v>
      </c>
      <c r="DF157" t="e">
        <f t="array" ref="DF157">IF(#REF!="","",SUM(DE157:INDEX(DE157:DE363,MATCH(TRUE,INDEX(DE157:DE363="",0),0))))</f>
        <v>#REF!</v>
      </c>
      <c r="DG157" t="e">
        <f t="shared" si="87"/>
        <v>#REF!</v>
      </c>
      <c r="DH157" t="str">
        <f t="array" ref="DH157">IFERROR(INDEX($DG$2:$DG$208,SMALL(IF(1-($DG$2:$DG$208=""),IF(1-(#REF!:#REF!&lt;&gt;""),ROW($DG$2:$DG$208)-ROW($DG$2)+1)), ROWS(#REF!:#REF!))),"")</f>
        <v/>
      </c>
      <c r="DI157" t="e">
        <f>IF(#REF!="","",SUM(#REF!))</f>
        <v>#REF!</v>
      </c>
      <c r="DJ157" t="e">
        <f t="array" ref="DJ157">IF(#REF!="","",SUM(DI157:INDEX(DI157:DI363,MATCH(TRUE,INDEX(DI157:DI363="",0),0))))</f>
        <v>#REF!</v>
      </c>
      <c r="DK157" t="e">
        <f t="shared" si="88"/>
        <v>#REF!</v>
      </c>
      <c r="DL157" t="str">
        <f t="array" ref="DL157">IFERROR(INDEX($DK$2:$DK$208,SMALL(IF(1-($DK$2:$DK$208=""),IF(1-(#REF!:#REF!&lt;&gt;""),ROW($DK$2:$DK$208)-ROW($DK$2)+1)), ROWS(#REF!:#REF!))),"")</f>
        <v/>
      </c>
      <c r="DM157" t="e">
        <f>IF(#REF!="","",SUM(#REF!))</f>
        <v>#REF!</v>
      </c>
      <c r="DN157" t="e">
        <f t="array" ref="DN157">IF(#REF!="","",SUM(DM157:INDEX(DM157:DM363,MATCH(TRUE,INDEX(DM157:DM363="",0),0))))</f>
        <v>#REF!</v>
      </c>
      <c r="DO157" t="e">
        <f t="shared" si="89"/>
        <v>#REF!</v>
      </c>
      <c r="DP157" t="str">
        <f t="array" ref="DP157">IFERROR(INDEX($DO$2:$DO$208,SMALL(IF(1-($DO$2:$DO$208=""),IF(1-(#REF!:#REF!&lt;&gt;""),ROW($DO$2:$DO$208)-ROW($DO$2)+1)), ROWS(#REF!:#REF!))),"")</f>
        <v/>
      </c>
      <c r="DQ157" t="e">
        <f>IF(#REF!="","",SUM(#REF!))</f>
        <v>#REF!</v>
      </c>
      <c r="DR157" t="e">
        <f t="array" ref="DR157">IF(#REF!="","",SUM(DQ157:INDEX(DQ157:DQ363,MATCH(TRUE,INDEX(DQ157:DQ363="",0),0))))</f>
        <v>#REF!</v>
      </c>
      <c r="DS157" t="e">
        <f t="shared" si="90"/>
        <v>#REF!</v>
      </c>
      <c r="DT157" t="str">
        <f t="array" ref="DT157">IFERROR(INDEX($DS$2:$DS$208,SMALL(IF(1-($DS$2:$DS$208=""),IF(1-(#REF!:#REF!&lt;&gt;""),ROW($DS$2:$DS$208)-ROW($DS$2)+1)), ROWS(#REF!:#REF!))),"")</f>
        <v/>
      </c>
      <c r="DU157" t="e">
        <f>IF(#REF!="","",SUM(#REF!))</f>
        <v>#REF!</v>
      </c>
      <c r="DV157" t="e">
        <f t="array" ref="DV157">IF(#REF!="","",SUM(DU157:INDEX(DU157:DU363,MATCH(TRUE,INDEX(DU157:DU363="",0),0))))</f>
        <v>#REF!</v>
      </c>
      <c r="DW157" t="e">
        <f t="shared" si="91"/>
        <v>#REF!</v>
      </c>
      <c r="DX157" t="str">
        <f t="array" ref="DX157">IFERROR(INDEX($DW$2:$DW$208,SMALL(IF(1-($DW$2:$DW$208=""),IF(1-(#REF!:#REF!&lt;&gt;""),ROW($DW$2:$DW$208)-ROW($DW$2)+1)), ROWS(#REF!:#REF!))),"")</f>
        <v/>
      </c>
      <c r="DY157" t="e">
        <f>IF(#REF!="","",SUM(#REF!))</f>
        <v>#REF!</v>
      </c>
      <c r="DZ157" t="e">
        <f t="array" ref="DZ157">IF(#REF!="","",SUM(DY157:INDEX(DY157:DY363,MATCH(TRUE,INDEX(DY157:DY363="",0),0))))</f>
        <v>#REF!</v>
      </c>
      <c r="EA157" t="e">
        <f t="shared" si="92"/>
        <v>#REF!</v>
      </c>
      <c r="EB157" t="str">
        <f t="array" ref="EB157">IFERROR(INDEX($EA$2:$EA$208,SMALL(IF(1-($EA$2:$EA$208=""),IF(1-(#REF!:#REF!&lt;&gt;""),ROW($EA$2:$EA$208)-ROW($EA$2)+1)), ROWS(#REF!:#REF!))),"")</f>
        <v/>
      </c>
      <c r="EC157" t="e">
        <f>IF(#REF!="","",SUM(#REF!))</f>
        <v>#REF!</v>
      </c>
      <c r="ED157" t="e">
        <f t="array" ref="ED157">IF(#REF!="","",SUM(EC157:INDEX(EC157:EC363,MATCH(TRUE,INDEX(EC157:EC363="",0),0))))</f>
        <v>#REF!</v>
      </c>
      <c r="EE157" t="e">
        <f t="shared" si="93"/>
        <v>#REF!</v>
      </c>
      <c r="EF157" t="str">
        <f t="array" ref="EF157">IFERROR(INDEX($EE$2:$EE$208,SMALL(IF(1-($EE$2:$EE$208=""),IF(1-(#REF!:#REF!&lt;&gt;""),ROW($EE$2:$EE$208)-ROW($EE$2)+1)), ROWS(#REF!:#REF!))),"")</f>
        <v/>
      </c>
      <c r="EG157" t="e">
        <f>IF(#REF!="","",SUM(#REF!))</f>
        <v>#REF!</v>
      </c>
      <c r="EH157" t="e">
        <f t="array" ref="EH157">IF(#REF!="","",SUM(EG157:INDEX(EG157:EG363,MATCH(TRUE,INDEX(EG157:EG363="",0),0))))</f>
        <v>#REF!</v>
      </c>
      <c r="EI157" t="e">
        <f t="shared" si="94"/>
        <v>#REF!</v>
      </c>
      <c r="EJ157" t="str">
        <f t="array" ref="EJ157">IFERROR(INDEX($EI$2:$EI$208,SMALL(IF(1-($EI$2:$EI$208=""),IF(1-(#REF!:#REF!&lt;&gt;""),ROW($EI$2:$EI$208)-ROW($EI$2)+1)), ROWS(#REF!:#REF!))),"")</f>
        <v/>
      </c>
      <c r="EK157" t="e">
        <f>IF(#REF!="","",SUM(#REF!))</f>
        <v>#REF!</v>
      </c>
      <c r="EL157" t="e">
        <f t="array" ref="EL157">IF(#REF!="","",SUM(EK157:INDEX(EK157:EK363,MATCH(TRUE,INDEX(EK157:EK363="",0),0))))</f>
        <v>#REF!</v>
      </c>
      <c r="EM157" t="e">
        <f t="shared" si="95"/>
        <v>#REF!</v>
      </c>
      <c r="EN157" t="str">
        <f t="array" ref="EN157">IFERROR(INDEX($EM$2:$EM$208,SMALL(IF(1-($EM$2:$EM$208=""),IF(1-(#REF!:#REF!&lt;&gt;""),ROW($EM$2:$EM$208)-ROW($EM$2)+1)), ROWS(#REF!:#REF!))),"")</f>
        <v/>
      </c>
      <c r="EO157" t="e">
        <f>IF(#REF!="","",SUM(#REF!))</f>
        <v>#REF!</v>
      </c>
      <c r="EP157" t="e">
        <f t="array" ref="EP157">IF(#REF!="","",SUM(EO157:INDEX(EO157:EO363,MATCH(TRUE,INDEX(EO157:EO363="",0),0))))</f>
        <v>#REF!</v>
      </c>
      <c r="EQ157" t="e">
        <f t="shared" si="96"/>
        <v>#REF!</v>
      </c>
      <c r="ER157" t="str">
        <f t="array" ref="ER157">IFERROR(INDEX($EQ$2:$EQ$208,SMALL(IF(1-($EQ$2:$EQ$208=""),IF(1-(#REF!:#REF!&lt;&gt;""),ROW($EQ$2:$EQ$208)-ROW($EQ$2)+1)), ROWS(#REF!:#REF!))),"")</f>
        <v/>
      </c>
      <c r="ES157" t="e">
        <f>IF(#REF!="","",SUM(#REF!))</f>
        <v>#REF!</v>
      </c>
      <c r="ET157" t="e">
        <f t="array" ref="ET157">IF(#REF!="","",SUM(ES157:INDEX(ES157:ES363,MATCH(TRUE,INDEX(ES157:ES363="",0),0))))</f>
        <v>#REF!</v>
      </c>
      <c r="EU157" t="e">
        <f t="shared" si="97"/>
        <v>#REF!</v>
      </c>
      <c r="EV157" t="str">
        <f t="array" ref="EV157">IFERROR(INDEX($EU$2:$EU$208,SMALL(IF(1-($EU$2:$EU$208=""),IF(1-(#REF!:#REF!&lt;&gt;""),ROW($EU$2:$EU$208)-ROW($EU$2)+1)), ROWS(#REF!:#REF!))),"")</f>
        <v/>
      </c>
      <c r="EW157" t="e">
        <f>IF(#REF!="","",SUM(#REF!))</f>
        <v>#REF!</v>
      </c>
      <c r="EX157" t="e">
        <f t="array" ref="EX157">IF(#REF!="","",SUM(EW157:INDEX(EW157:EW363,MATCH(TRUE,INDEX(EW157:EW363="",0),0))))</f>
        <v>#REF!</v>
      </c>
      <c r="EY157" t="e">
        <f t="shared" si="98"/>
        <v>#REF!</v>
      </c>
      <c r="EZ157" t="str">
        <f t="array" ref="EZ157">IFERROR(INDEX($EY$2:$EY$208,SMALL(IF(1-($EY$2:$EY$208=""),IF(1-(#REF!:#REF!&lt;&gt;""),ROW($EY$2:$EY$208)-ROW($EY$2)+1)), ROWS(#REF!:#REF!))),"")</f>
        <v/>
      </c>
      <c r="FA157" t="e">
        <f>IF(#REF!="","",SUM(#REF!))</f>
        <v>#REF!</v>
      </c>
      <c r="FB157" t="e">
        <f t="array" ref="FB157">IF(#REF!="","",SUM(FA157:INDEX(FA157:FA363,MATCH(TRUE,INDEX(FA157:FA363="",0),0))))</f>
        <v>#REF!</v>
      </c>
      <c r="FC157" t="e">
        <f t="shared" si="99"/>
        <v>#REF!</v>
      </c>
      <c r="FD157" t="str">
        <f t="array" ref="FD157">IFERROR(INDEX($FC$2:$FC$208,SMALL(IF(1-($FC$2:$FC$208=""),IF(1-(#REF!:#REF!&lt;&gt;""),ROW($FC$2:$FC$208)-ROW($FC$2)+1)), ROWS(#REF!:#REF!))),"")</f>
        <v/>
      </c>
    </row>
    <row r="158" spans="1:160" x14ac:dyDescent="0.25">
      <c r="A158" t="e">
        <f>IF(#REF!="","",SUM(#REF!))</f>
        <v>#REF!</v>
      </c>
      <c r="B158" t="e">
        <f t="array" ref="B158">IF(#REF!="","",SUM($A158:INDEX(A158:$A$208,MATCH(TRUE,INDEX($A158:$A$208="",0),0))))</f>
        <v>#REF!</v>
      </c>
      <c r="C158" t="e">
        <f t="shared" si="100"/>
        <v>#REF!</v>
      </c>
      <c r="E158" t="e">
        <f>IF(#REF!="","",SUM(#REF!))</f>
        <v>#REF!</v>
      </c>
      <c r="F158" t="e">
        <f t="array" ref="F158">IF(#REF!="","",SUM($E158:INDEX(E158:$E$208,MATCH(TRUE,INDEX($E158:$E$208="",0),0))))</f>
        <v>#REF!</v>
      </c>
      <c r="G158" t="e">
        <f t="shared" si="101"/>
        <v>#REF!</v>
      </c>
      <c r="I158" t="e">
        <f>IF(#REF!="","",SUM(#REF!))</f>
        <v>#REF!</v>
      </c>
      <c r="J158" t="e">
        <f t="array" ref="J158">IF(#REF!="","",SUM(I158:INDEX(I158:I364,MATCH(TRUE,INDEX(I158:I364="",0),0))))</f>
        <v>#REF!</v>
      </c>
      <c r="K158" t="e">
        <f t="shared" si="102"/>
        <v>#REF!</v>
      </c>
      <c r="M158" t="e">
        <f>IF(#REF!="","",SUM(#REF!))</f>
        <v>#REF!</v>
      </c>
      <c r="N158" t="e">
        <f t="array" ref="N158">IF(#REF!="","",SUM(M158:INDEX(M158:M364,MATCH(TRUE,INDEX(M158:M364="",0),0))))</f>
        <v>#REF!</v>
      </c>
      <c r="O158" t="e">
        <f t="shared" si="103"/>
        <v>#REF!</v>
      </c>
      <c r="Q158" t="e">
        <f>IF(#REF!="","",SUM(#REF!))</f>
        <v>#REF!</v>
      </c>
      <c r="R158" t="e">
        <f t="array" ref="R158">IF(#REF!="","",SUM(Q158:INDEX(Q158:Q364,MATCH(TRUE,INDEX(Q158:Q364="",0),0))))</f>
        <v>#REF!</v>
      </c>
      <c r="S158" t="e">
        <f t="shared" si="104"/>
        <v>#REF!</v>
      </c>
      <c r="U158" t="e">
        <f>IF(#REF!="","",SUM(#REF!))</f>
        <v>#REF!</v>
      </c>
      <c r="V158" t="e">
        <f t="array" ref="V158">IF(#REF!="","",SUM(U158:INDEX(U158:U364,MATCH(TRUE,INDEX(U158:U364="",0),0))))</f>
        <v>#REF!</v>
      </c>
      <c r="W158" t="e">
        <f t="shared" si="105"/>
        <v>#REF!</v>
      </c>
      <c r="Y158" t="e">
        <f>IF(#REF!="","",SUM(#REF!))</f>
        <v>#REF!</v>
      </c>
      <c r="Z158" t="e">
        <f t="array" ref="Z158">IF(#REF!="","",SUM(Y158:INDEX(Y158:Y364,MATCH(TRUE,INDEX(Y158:Y364="",0),0))))</f>
        <v>#REF!</v>
      </c>
      <c r="AA158" t="e">
        <f t="shared" si="106"/>
        <v>#REF!</v>
      </c>
      <c r="AC158" t="e">
        <f>IF(#REF!="","",SUM(#REF!))</f>
        <v>#REF!</v>
      </c>
      <c r="AD158" t="e">
        <f t="array" ref="AD158">IF(#REF!="","",SUM(AC158:INDEX(AC158:AC364,MATCH(TRUE,INDEX(AC158:AC364="",0),0))))</f>
        <v>#REF!</v>
      </c>
      <c r="AE158" t="e">
        <f t="shared" si="107"/>
        <v>#REF!</v>
      </c>
      <c r="AG158" t="e">
        <f>IF(#REF!="","",SUM(#REF!))</f>
        <v>#REF!</v>
      </c>
      <c r="AH158" t="e">
        <f t="array" ref="AH158">IF(#REF!="","",SUM(AG158:INDEX(AG158:AG364,MATCH(TRUE,INDEX(AG158:AG364="",0),0))))</f>
        <v>#REF!</v>
      </c>
      <c r="AI158" t="e">
        <f t="shared" si="108"/>
        <v>#REF!</v>
      </c>
      <c r="AK158" t="e">
        <f>IF(#REF!="","",SUM(#REF!))</f>
        <v>#REF!</v>
      </c>
      <c r="AL158" t="e">
        <f t="array" ref="AL158">IF(#REF!="","",SUM(AK158:INDEX(AK158:AK364,MATCH(TRUE,INDEX(AK158:AK364="",0),0))))</f>
        <v>#REF!</v>
      </c>
      <c r="AM158" t="e">
        <f t="shared" si="109"/>
        <v>#REF!</v>
      </c>
      <c r="AO158" t="e">
        <f>IF(#REF!="","",SUM(#REF!))</f>
        <v>#REF!</v>
      </c>
      <c r="AP158" t="e">
        <f t="array" ref="AP158">IF(#REF!="","",SUM(AO158:INDEX(AO158:AO364,MATCH(TRUE,INDEX(AO158:AO364="",0),0))))</f>
        <v>#REF!</v>
      </c>
      <c r="AQ158" t="e">
        <f t="shared" si="110"/>
        <v>#REF!</v>
      </c>
      <c r="AS158" t="e">
        <f>IF(#REF!="","",SUM(#REF!))</f>
        <v>#REF!</v>
      </c>
      <c r="AT158" t="e">
        <f t="array" ref="AT158">IF(#REF!="","",SUM(AS158:INDEX(AS158:AS364,MATCH(TRUE,INDEX(AS158:AS364="",0),0))))</f>
        <v>#REF!</v>
      </c>
      <c r="AU158" t="e">
        <f t="shared" si="111"/>
        <v>#REF!</v>
      </c>
      <c r="AW158" t="e">
        <f>IF(#REF!="","",SUM(#REF!))</f>
        <v>#REF!</v>
      </c>
      <c r="AX158" t="e">
        <f t="array" ref="AX158">IF(#REF!="","",SUM(AW158:INDEX(AW158:AW364,MATCH(TRUE,INDEX(AW158:AW364="",0),0))))</f>
        <v>#REF!</v>
      </c>
      <c r="AY158" t="e">
        <f t="shared" si="112"/>
        <v>#REF!</v>
      </c>
      <c r="BA158" t="e">
        <f>IF(#REF!="","",SUM(#REF!))</f>
        <v>#REF!</v>
      </c>
      <c r="BB158" t="e">
        <f t="array" ref="BB158">IF(#REF!="","",SUM(BA158:INDEX(BA158:BA364,MATCH(TRUE,INDEX(BA158:BA364="",0),0))))</f>
        <v>#REF!</v>
      </c>
      <c r="BC158" t="e">
        <f t="shared" si="113"/>
        <v>#REF!</v>
      </c>
      <c r="BE158" t="e">
        <f>IF(#REF!="","",SUM(#REF!))</f>
        <v>#REF!</v>
      </c>
      <c r="BF158" t="e">
        <f t="array" ref="BF158">IF(#REF!="","",SUM(BE158:INDEX(BE158:BE364,MATCH(TRUE,INDEX(BE158:BE364="",0),0))))</f>
        <v>#REF!</v>
      </c>
      <c r="BG158" t="e">
        <f t="shared" si="114"/>
        <v>#REF!</v>
      </c>
      <c r="BI158" t="e">
        <f>IF(#REF!="","",SUM(#REF!))</f>
        <v>#REF!</v>
      </c>
      <c r="BJ158" t="e">
        <f t="array" ref="BJ158">IF(#REF!="","",SUM(BI158:INDEX(BI158:BI364,MATCH(TRUE,INDEX(BI158:BI364="",0),0))))</f>
        <v>#REF!</v>
      </c>
      <c r="BK158" t="e">
        <f t="shared" si="115"/>
        <v>#REF!</v>
      </c>
      <c r="BM158" t="e">
        <f>IF(#REF!="","",SUM(#REF!))</f>
        <v>#REF!</v>
      </c>
      <c r="BN158" t="e">
        <f t="array" ref="BN158">IF(#REF!="","",SUM(BM158:INDEX(BM158:BM364,MATCH(TRUE,INDEX(BM158:BM364="",0),0))))</f>
        <v>#REF!</v>
      </c>
      <c r="BO158" t="e">
        <f t="shared" si="116"/>
        <v>#REF!</v>
      </c>
      <c r="BQ158" t="e">
        <f>IF(#REF!="","",SUM(#REF!))</f>
        <v>#REF!</v>
      </c>
      <c r="BR158" t="e">
        <f t="array" ref="BR158">IF(#REF!="","",SUM(BQ158:INDEX(BQ158:BQ364,MATCH(TRUE,INDEX(BQ158:BQ364="",0),0))))</f>
        <v>#REF!</v>
      </c>
      <c r="BS158" t="e">
        <f t="shared" si="117"/>
        <v>#REF!</v>
      </c>
      <c r="BU158" t="e">
        <f>IF(#REF!="","",SUM(#REF!))</f>
        <v>#REF!</v>
      </c>
      <c r="BV158" t="e">
        <f t="array" ref="BV158">IF(#REF!="","",SUM(BU158:INDEX(BU158:BU364,MATCH(TRUE,INDEX(BU158:BU364="",0),0))))</f>
        <v>#REF!</v>
      </c>
      <c r="BW158" t="e">
        <f t="shared" si="118"/>
        <v>#REF!</v>
      </c>
      <c r="BY158" t="e">
        <f>IF(#REF!="","",SUM(#REF!))</f>
        <v>#REF!</v>
      </c>
      <c r="BZ158" t="e">
        <f t="array" ref="BZ158">IF(#REF!="","",SUM(BY158:INDEX(BY158:BY364,MATCH(TRUE,INDEX(BY158:BY364="",0),0))))</f>
        <v>#REF!</v>
      </c>
      <c r="CA158" t="e">
        <f t="shared" si="119"/>
        <v>#REF!</v>
      </c>
      <c r="CC158" t="e">
        <f>IF(#REF!="","",SUM(#REF!))</f>
        <v>#REF!</v>
      </c>
      <c r="CD158" t="e">
        <f t="array" ref="CD158">IF(#REF!="","",SUM(CC158:INDEX(CC158:CC364,MATCH(TRUE,INDEX(CC158:CC364="",0),0))))</f>
        <v>#REF!</v>
      </c>
      <c r="CE158" t="e">
        <f t="shared" si="80"/>
        <v>#REF!</v>
      </c>
      <c r="CF158" t="str">
        <f t="array" ref="CF158">IFERROR(INDEX($CE$2:$CE$208,SMALL(IF(1-($CE$2:$CE$208=""),IF(1-(#REF!:#REF!&lt;&gt;""),ROW($CE$2:$CE$208)-ROW($CE$2)+1)), ROWS(#REF!:#REF!))),"")</f>
        <v/>
      </c>
      <c r="CG158" t="e">
        <f>IF(#REF!="","",SUM(#REF!))</f>
        <v>#REF!</v>
      </c>
      <c r="CH158" t="e">
        <f t="array" ref="CH158">IF(#REF!="","",SUM(CG158:INDEX(CG158:CG364,MATCH(TRUE,INDEX(CG158:CG364="",0),0))))</f>
        <v>#REF!</v>
      </c>
      <c r="CI158" t="e">
        <f t="shared" si="81"/>
        <v>#REF!</v>
      </c>
      <c r="CJ158" t="str">
        <f t="array" ref="CJ158">IFERROR(INDEX($CI$2:$CI$208,SMALL(IF(1-($CI$2:$CI$208=""),IF(1-(#REF!:#REF!&lt;&gt;""),ROW($CI$2:$CI$208)-ROW($CI$2)+1)), ROWS(#REF!:#REF!))),"")</f>
        <v/>
      </c>
      <c r="CK158" t="e">
        <f>IF(#REF!="","",SUM(#REF!))</f>
        <v>#REF!</v>
      </c>
      <c r="CL158" t="e">
        <f t="array" ref="CL158">IF(#REF!="","",SUM(CK158:INDEX(CK158:CK364,MATCH(TRUE,INDEX(CK158:CK364="",0),0))))</f>
        <v>#REF!</v>
      </c>
      <c r="CM158" t="e">
        <f t="shared" si="82"/>
        <v>#REF!</v>
      </c>
      <c r="CN158" t="str">
        <f t="array" ref="CN158">IFERROR(INDEX($CM$2:$CM$208,SMALL(IF(1-($CM$2:$CM$208=""),IF(1-(#REF!:#REF!&lt;&gt;""),ROW($CM$2:$CM$208)-ROW($CM$2)+1)), ROWS(#REF!:#REF!))),"")</f>
        <v/>
      </c>
      <c r="CO158" t="e">
        <f>IF(#REF!="","",SUM(#REF!))</f>
        <v>#REF!</v>
      </c>
      <c r="CP158" t="e">
        <f t="array" ref="CP158">IF(#REF!="","",SUM(CO158:INDEX(CO158:CO364,MATCH(TRUE,INDEX(CO158:CO364="",0),0))))</f>
        <v>#REF!</v>
      </c>
      <c r="CQ158" t="e">
        <f t="shared" si="83"/>
        <v>#REF!</v>
      </c>
      <c r="CR158" t="str">
        <f t="array" ref="CR158">IFERROR(INDEX($CQ$2:$CQ$208,SMALL(IF(1-($CQ$2:$CQ$208=""),IF(1-(#REF!:#REF!&lt;&gt;""),ROW($CQ$2:$CQ$208)-ROW($CQ$2)+1)), ROWS(#REF!:#REF!))),"")</f>
        <v/>
      </c>
      <c r="CS158" t="e">
        <f>IF(#REF!="","",SUM(#REF!))</f>
        <v>#REF!</v>
      </c>
      <c r="CT158" t="e">
        <f t="array" ref="CT158">IF(#REF!="","",SUM(CS158:INDEX(CS158:CS364,MATCH(TRUE,INDEX(CS158:CS364="",0),0))))</f>
        <v>#REF!</v>
      </c>
      <c r="CU158" t="e">
        <f t="shared" si="84"/>
        <v>#REF!</v>
      </c>
      <c r="CV158" t="str">
        <f t="array" ref="CV158">IFERROR(INDEX($CU$2:$CU$208,SMALL(IF(1-($CU$2:$CU$208=""),IF(1-(#REF!:#REF!&lt;&gt;""),ROW($CU$2:$CU$208)-ROW($CU$2)+1)), ROWS(#REF!:#REF!))),"")</f>
        <v/>
      </c>
      <c r="CW158" t="e">
        <f>IF(#REF!="","",SUM(#REF!))</f>
        <v>#REF!</v>
      </c>
      <c r="CX158" t="e">
        <f t="array" ref="CX158">IF(#REF!="","",SUM(CW158:INDEX(CW158:CW364,MATCH(TRUE,INDEX(CW158:CW364="",0),0))))</f>
        <v>#REF!</v>
      </c>
      <c r="CY158" t="e">
        <f t="shared" si="85"/>
        <v>#REF!</v>
      </c>
      <c r="CZ158" t="str">
        <f t="array" ref="CZ158">IFERROR(INDEX($CY$2:$CY$208,SMALL(IF(1-($CY$2:$CY$208=""),IF(1-(#REF!:#REF!&lt;&gt;""),ROW($CY$2:$CY$208)-ROW($CY$2)+1)), ROWS(#REF!:#REF!))),"")</f>
        <v/>
      </c>
      <c r="DA158" t="e">
        <f>IF(#REF!="","",SUM(#REF!))</f>
        <v>#REF!</v>
      </c>
      <c r="DB158" t="e">
        <f t="array" ref="DB158">IF(#REF!="","",SUM(DA158:INDEX(DA158:DA364,MATCH(TRUE,INDEX(DA158:DA364="",0),0))))</f>
        <v>#REF!</v>
      </c>
      <c r="DC158" t="e">
        <f t="shared" si="86"/>
        <v>#REF!</v>
      </c>
      <c r="DD158" t="str">
        <f t="array" ref="DD158">IFERROR(INDEX($DC$2:$DC$208,SMALL(IF(1-($DC$2:$DC$208=""),IF(1-(#REF!:#REF!&lt;&gt;""),ROW($DC$2:$DC$208)-ROW($DC$2)+1)), ROWS(#REF!:#REF!))),"")</f>
        <v/>
      </c>
      <c r="DE158" t="e">
        <f>IF(#REF!="","",SUM(#REF!))</f>
        <v>#REF!</v>
      </c>
      <c r="DF158" t="e">
        <f t="array" ref="DF158">IF(#REF!="","",SUM(DE158:INDEX(DE158:DE364,MATCH(TRUE,INDEX(DE158:DE364="",0),0))))</f>
        <v>#REF!</v>
      </c>
      <c r="DG158" t="e">
        <f t="shared" si="87"/>
        <v>#REF!</v>
      </c>
      <c r="DH158" t="str">
        <f t="array" ref="DH158">IFERROR(INDEX($DG$2:$DG$208,SMALL(IF(1-($DG$2:$DG$208=""),IF(1-(#REF!:#REF!&lt;&gt;""),ROW($DG$2:$DG$208)-ROW($DG$2)+1)), ROWS(#REF!:#REF!))),"")</f>
        <v/>
      </c>
      <c r="DI158" t="e">
        <f>IF(#REF!="","",SUM(#REF!))</f>
        <v>#REF!</v>
      </c>
      <c r="DJ158" t="e">
        <f t="array" ref="DJ158">IF(#REF!="","",SUM(DI158:INDEX(DI158:DI364,MATCH(TRUE,INDEX(DI158:DI364="",0),0))))</f>
        <v>#REF!</v>
      </c>
      <c r="DK158" t="e">
        <f t="shared" si="88"/>
        <v>#REF!</v>
      </c>
      <c r="DL158" t="str">
        <f t="array" ref="DL158">IFERROR(INDEX($DK$2:$DK$208,SMALL(IF(1-($DK$2:$DK$208=""),IF(1-(#REF!:#REF!&lt;&gt;""),ROW($DK$2:$DK$208)-ROW($DK$2)+1)), ROWS(#REF!:#REF!))),"")</f>
        <v/>
      </c>
      <c r="DM158" t="e">
        <f>IF(#REF!="","",SUM(#REF!))</f>
        <v>#REF!</v>
      </c>
      <c r="DN158" t="e">
        <f t="array" ref="DN158">IF(#REF!="","",SUM(DM158:INDEX(DM158:DM364,MATCH(TRUE,INDEX(DM158:DM364="",0),0))))</f>
        <v>#REF!</v>
      </c>
      <c r="DO158" t="e">
        <f t="shared" si="89"/>
        <v>#REF!</v>
      </c>
      <c r="DP158" t="str">
        <f t="array" ref="DP158">IFERROR(INDEX($DO$2:$DO$208,SMALL(IF(1-($DO$2:$DO$208=""),IF(1-(#REF!:#REF!&lt;&gt;""),ROW($DO$2:$DO$208)-ROW($DO$2)+1)), ROWS(#REF!:#REF!))),"")</f>
        <v/>
      </c>
      <c r="DQ158" t="e">
        <f>IF(#REF!="","",SUM(#REF!))</f>
        <v>#REF!</v>
      </c>
      <c r="DR158" t="e">
        <f t="array" ref="DR158">IF(#REF!="","",SUM(DQ158:INDEX(DQ158:DQ364,MATCH(TRUE,INDEX(DQ158:DQ364="",0),0))))</f>
        <v>#REF!</v>
      </c>
      <c r="DS158" t="e">
        <f t="shared" si="90"/>
        <v>#REF!</v>
      </c>
      <c r="DT158" t="str">
        <f t="array" ref="DT158">IFERROR(INDEX($DS$2:$DS$208,SMALL(IF(1-($DS$2:$DS$208=""),IF(1-(#REF!:#REF!&lt;&gt;""),ROW($DS$2:$DS$208)-ROW($DS$2)+1)), ROWS(#REF!:#REF!))),"")</f>
        <v/>
      </c>
      <c r="DU158" t="e">
        <f>IF(#REF!="","",SUM(#REF!))</f>
        <v>#REF!</v>
      </c>
      <c r="DV158" t="e">
        <f t="array" ref="DV158">IF(#REF!="","",SUM(DU158:INDEX(DU158:DU364,MATCH(TRUE,INDEX(DU158:DU364="",0),0))))</f>
        <v>#REF!</v>
      </c>
      <c r="DW158" t="e">
        <f t="shared" si="91"/>
        <v>#REF!</v>
      </c>
      <c r="DX158" t="str">
        <f t="array" ref="DX158">IFERROR(INDEX($DW$2:$DW$208,SMALL(IF(1-($DW$2:$DW$208=""),IF(1-(#REF!:#REF!&lt;&gt;""),ROW($DW$2:$DW$208)-ROW($DW$2)+1)), ROWS(#REF!:#REF!))),"")</f>
        <v/>
      </c>
      <c r="DY158" t="e">
        <f>IF(#REF!="","",SUM(#REF!))</f>
        <v>#REF!</v>
      </c>
      <c r="DZ158" t="e">
        <f t="array" ref="DZ158">IF(#REF!="","",SUM(DY158:INDEX(DY158:DY364,MATCH(TRUE,INDEX(DY158:DY364="",0),0))))</f>
        <v>#REF!</v>
      </c>
      <c r="EA158" t="e">
        <f t="shared" si="92"/>
        <v>#REF!</v>
      </c>
      <c r="EB158" t="str">
        <f t="array" ref="EB158">IFERROR(INDEX($EA$2:$EA$208,SMALL(IF(1-($EA$2:$EA$208=""),IF(1-(#REF!:#REF!&lt;&gt;""),ROW($EA$2:$EA$208)-ROW($EA$2)+1)), ROWS(#REF!:#REF!))),"")</f>
        <v/>
      </c>
      <c r="EC158" t="e">
        <f>IF(#REF!="","",SUM(#REF!))</f>
        <v>#REF!</v>
      </c>
      <c r="ED158" t="e">
        <f t="array" ref="ED158">IF(#REF!="","",SUM(EC158:INDEX(EC158:EC364,MATCH(TRUE,INDEX(EC158:EC364="",0),0))))</f>
        <v>#REF!</v>
      </c>
      <c r="EE158" t="e">
        <f t="shared" si="93"/>
        <v>#REF!</v>
      </c>
      <c r="EF158" t="str">
        <f t="array" ref="EF158">IFERROR(INDEX($EE$2:$EE$208,SMALL(IF(1-($EE$2:$EE$208=""),IF(1-(#REF!:#REF!&lt;&gt;""),ROW($EE$2:$EE$208)-ROW($EE$2)+1)), ROWS(#REF!:#REF!))),"")</f>
        <v/>
      </c>
      <c r="EG158" t="e">
        <f>IF(#REF!="","",SUM(#REF!))</f>
        <v>#REF!</v>
      </c>
      <c r="EH158" t="e">
        <f t="array" ref="EH158">IF(#REF!="","",SUM(EG158:INDEX(EG158:EG364,MATCH(TRUE,INDEX(EG158:EG364="",0),0))))</f>
        <v>#REF!</v>
      </c>
      <c r="EI158" t="e">
        <f t="shared" si="94"/>
        <v>#REF!</v>
      </c>
      <c r="EJ158" t="str">
        <f t="array" ref="EJ158">IFERROR(INDEX($EI$2:$EI$208,SMALL(IF(1-($EI$2:$EI$208=""),IF(1-(#REF!:#REF!&lt;&gt;""),ROW($EI$2:$EI$208)-ROW($EI$2)+1)), ROWS(#REF!:#REF!))),"")</f>
        <v/>
      </c>
      <c r="EK158" t="e">
        <f>IF(#REF!="","",SUM(#REF!))</f>
        <v>#REF!</v>
      </c>
      <c r="EL158" t="e">
        <f t="array" ref="EL158">IF(#REF!="","",SUM(EK158:INDEX(EK158:EK364,MATCH(TRUE,INDEX(EK158:EK364="",0),0))))</f>
        <v>#REF!</v>
      </c>
      <c r="EM158" t="e">
        <f t="shared" si="95"/>
        <v>#REF!</v>
      </c>
      <c r="EN158" t="str">
        <f t="array" ref="EN158">IFERROR(INDEX($EM$2:$EM$208,SMALL(IF(1-($EM$2:$EM$208=""),IF(1-(#REF!:#REF!&lt;&gt;""),ROW($EM$2:$EM$208)-ROW($EM$2)+1)), ROWS(#REF!:#REF!))),"")</f>
        <v/>
      </c>
      <c r="EO158" t="e">
        <f>IF(#REF!="","",SUM(#REF!))</f>
        <v>#REF!</v>
      </c>
      <c r="EP158" t="e">
        <f t="array" ref="EP158">IF(#REF!="","",SUM(EO158:INDEX(EO158:EO364,MATCH(TRUE,INDEX(EO158:EO364="",0),0))))</f>
        <v>#REF!</v>
      </c>
      <c r="EQ158" t="e">
        <f t="shared" si="96"/>
        <v>#REF!</v>
      </c>
      <c r="ER158" t="str">
        <f t="array" ref="ER158">IFERROR(INDEX($EQ$2:$EQ$208,SMALL(IF(1-($EQ$2:$EQ$208=""),IF(1-(#REF!:#REF!&lt;&gt;""),ROW($EQ$2:$EQ$208)-ROW($EQ$2)+1)), ROWS(#REF!:#REF!))),"")</f>
        <v/>
      </c>
      <c r="ES158" t="e">
        <f>IF(#REF!="","",SUM(#REF!))</f>
        <v>#REF!</v>
      </c>
      <c r="ET158" t="e">
        <f t="array" ref="ET158">IF(#REF!="","",SUM(ES158:INDEX(ES158:ES364,MATCH(TRUE,INDEX(ES158:ES364="",0),0))))</f>
        <v>#REF!</v>
      </c>
      <c r="EU158" t="e">
        <f t="shared" si="97"/>
        <v>#REF!</v>
      </c>
      <c r="EV158" t="str">
        <f t="array" ref="EV158">IFERROR(INDEX($EU$2:$EU$208,SMALL(IF(1-($EU$2:$EU$208=""),IF(1-(#REF!:#REF!&lt;&gt;""),ROW($EU$2:$EU$208)-ROW($EU$2)+1)), ROWS(#REF!:#REF!))),"")</f>
        <v/>
      </c>
      <c r="EW158" t="e">
        <f>IF(#REF!="","",SUM(#REF!))</f>
        <v>#REF!</v>
      </c>
      <c r="EX158" t="e">
        <f t="array" ref="EX158">IF(#REF!="","",SUM(EW158:INDEX(EW158:EW364,MATCH(TRUE,INDEX(EW158:EW364="",0),0))))</f>
        <v>#REF!</v>
      </c>
      <c r="EY158" t="e">
        <f t="shared" si="98"/>
        <v>#REF!</v>
      </c>
      <c r="EZ158" t="str">
        <f t="array" ref="EZ158">IFERROR(INDEX($EY$2:$EY$208,SMALL(IF(1-($EY$2:$EY$208=""),IF(1-(#REF!:#REF!&lt;&gt;""),ROW($EY$2:$EY$208)-ROW($EY$2)+1)), ROWS(#REF!:#REF!))),"")</f>
        <v/>
      </c>
      <c r="FA158" t="e">
        <f>IF(#REF!="","",SUM(#REF!))</f>
        <v>#REF!</v>
      </c>
      <c r="FB158" t="e">
        <f t="array" ref="FB158">IF(#REF!="","",SUM(FA158:INDEX(FA158:FA364,MATCH(TRUE,INDEX(FA158:FA364="",0),0))))</f>
        <v>#REF!</v>
      </c>
      <c r="FC158" t="e">
        <f t="shared" si="99"/>
        <v>#REF!</v>
      </c>
      <c r="FD158" t="str">
        <f t="array" ref="FD158">IFERROR(INDEX($FC$2:$FC$208,SMALL(IF(1-($FC$2:$FC$208=""),IF(1-(#REF!:#REF!&lt;&gt;""),ROW($FC$2:$FC$208)-ROW($FC$2)+1)), ROWS(#REF!:#REF!))),"")</f>
        <v/>
      </c>
    </row>
    <row r="159" spans="1:160" x14ac:dyDescent="0.25">
      <c r="A159" t="e">
        <f>IF(#REF!="","",SUM(#REF!))</f>
        <v>#REF!</v>
      </c>
      <c r="B159" t="e">
        <f t="array" ref="B159">IF(#REF!="","",SUM($A159:INDEX(A159:$A$208,MATCH(TRUE,INDEX($A159:$A$208="",0),0))))</f>
        <v>#REF!</v>
      </c>
      <c r="C159" t="e">
        <f t="shared" si="100"/>
        <v>#REF!</v>
      </c>
      <c r="E159" t="e">
        <f>IF(#REF!="","",SUM(#REF!))</f>
        <v>#REF!</v>
      </c>
      <c r="F159" t="e">
        <f t="array" ref="F159">IF(#REF!="","",SUM($E159:INDEX(E159:$E$208,MATCH(TRUE,INDEX($E159:$E$208="",0),0))))</f>
        <v>#REF!</v>
      </c>
      <c r="G159" t="e">
        <f t="shared" si="101"/>
        <v>#REF!</v>
      </c>
      <c r="I159" t="e">
        <f>IF(#REF!="","",SUM(#REF!))</f>
        <v>#REF!</v>
      </c>
      <c r="J159" t="e">
        <f t="array" ref="J159">IF(#REF!="","",SUM(I159:INDEX(I159:I365,MATCH(TRUE,INDEX(I159:I365="",0),0))))</f>
        <v>#REF!</v>
      </c>
      <c r="K159" t="e">
        <f t="shared" si="102"/>
        <v>#REF!</v>
      </c>
      <c r="M159" t="e">
        <f>IF(#REF!="","",SUM(#REF!))</f>
        <v>#REF!</v>
      </c>
      <c r="N159" t="e">
        <f t="array" ref="N159">IF(#REF!="","",SUM(M159:INDEX(M159:M365,MATCH(TRUE,INDEX(M159:M365="",0),0))))</f>
        <v>#REF!</v>
      </c>
      <c r="O159" t="e">
        <f t="shared" si="103"/>
        <v>#REF!</v>
      </c>
      <c r="Q159" t="e">
        <f>IF(#REF!="","",SUM(#REF!))</f>
        <v>#REF!</v>
      </c>
      <c r="R159" t="e">
        <f t="array" ref="R159">IF(#REF!="","",SUM(Q159:INDEX(Q159:Q365,MATCH(TRUE,INDEX(Q159:Q365="",0),0))))</f>
        <v>#REF!</v>
      </c>
      <c r="S159" t="e">
        <f t="shared" si="104"/>
        <v>#REF!</v>
      </c>
      <c r="U159" t="e">
        <f>IF(#REF!="","",SUM(#REF!))</f>
        <v>#REF!</v>
      </c>
      <c r="V159" t="e">
        <f t="array" ref="V159">IF(#REF!="","",SUM(U159:INDEX(U159:U365,MATCH(TRUE,INDEX(U159:U365="",0),0))))</f>
        <v>#REF!</v>
      </c>
      <c r="W159" t="e">
        <f t="shared" si="105"/>
        <v>#REF!</v>
      </c>
      <c r="Y159" t="e">
        <f>IF(#REF!="","",SUM(#REF!))</f>
        <v>#REF!</v>
      </c>
      <c r="Z159" t="e">
        <f t="array" ref="Z159">IF(#REF!="","",SUM(Y159:INDEX(Y159:Y365,MATCH(TRUE,INDEX(Y159:Y365="",0),0))))</f>
        <v>#REF!</v>
      </c>
      <c r="AA159" t="e">
        <f t="shared" si="106"/>
        <v>#REF!</v>
      </c>
      <c r="AC159" t="e">
        <f>IF(#REF!="","",SUM(#REF!))</f>
        <v>#REF!</v>
      </c>
      <c r="AD159" t="e">
        <f t="array" ref="AD159">IF(#REF!="","",SUM(AC159:INDEX(AC159:AC365,MATCH(TRUE,INDEX(AC159:AC365="",0),0))))</f>
        <v>#REF!</v>
      </c>
      <c r="AE159" t="e">
        <f t="shared" si="107"/>
        <v>#REF!</v>
      </c>
      <c r="AG159" t="e">
        <f>IF(#REF!="","",SUM(#REF!))</f>
        <v>#REF!</v>
      </c>
      <c r="AH159" t="e">
        <f t="array" ref="AH159">IF(#REF!="","",SUM(AG159:INDEX(AG159:AG365,MATCH(TRUE,INDEX(AG159:AG365="",0),0))))</f>
        <v>#REF!</v>
      </c>
      <c r="AI159" t="e">
        <f t="shared" si="108"/>
        <v>#REF!</v>
      </c>
      <c r="AK159" t="e">
        <f>IF(#REF!="","",SUM(#REF!))</f>
        <v>#REF!</v>
      </c>
      <c r="AL159" t="e">
        <f t="array" ref="AL159">IF(#REF!="","",SUM(AK159:INDEX(AK159:AK365,MATCH(TRUE,INDEX(AK159:AK365="",0),0))))</f>
        <v>#REF!</v>
      </c>
      <c r="AM159" t="e">
        <f t="shared" si="109"/>
        <v>#REF!</v>
      </c>
      <c r="AO159" t="e">
        <f>IF(#REF!="","",SUM(#REF!))</f>
        <v>#REF!</v>
      </c>
      <c r="AP159" t="e">
        <f t="array" ref="AP159">IF(#REF!="","",SUM(AO159:INDEX(AO159:AO365,MATCH(TRUE,INDEX(AO159:AO365="",0),0))))</f>
        <v>#REF!</v>
      </c>
      <c r="AQ159" t="e">
        <f t="shared" si="110"/>
        <v>#REF!</v>
      </c>
      <c r="AS159" t="e">
        <f>IF(#REF!="","",SUM(#REF!))</f>
        <v>#REF!</v>
      </c>
      <c r="AT159" t="e">
        <f t="array" ref="AT159">IF(#REF!="","",SUM(AS159:INDEX(AS159:AS365,MATCH(TRUE,INDEX(AS159:AS365="",0),0))))</f>
        <v>#REF!</v>
      </c>
      <c r="AU159" t="e">
        <f t="shared" si="111"/>
        <v>#REF!</v>
      </c>
      <c r="AW159" t="e">
        <f>IF(#REF!="","",SUM(#REF!))</f>
        <v>#REF!</v>
      </c>
      <c r="AX159" t="e">
        <f t="array" ref="AX159">IF(#REF!="","",SUM(AW159:INDEX(AW159:AW365,MATCH(TRUE,INDEX(AW159:AW365="",0),0))))</f>
        <v>#REF!</v>
      </c>
      <c r="AY159" t="e">
        <f t="shared" si="112"/>
        <v>#REF!</v>
      </c>
      <c r="BA159" t="e">
        <f>IF(#REF!="","",SUM(#REF!))</f>
        <v>#REF!</v>
      </c>
      <c r="BB159" t="e">
        <f t="array" ref="BB159">IF(#REF!="","",SUM(BA159:INDEX(BA159:BA365,MATCH(TRUE,INDEX(BA159:BA365="",0),0))))</f>
        <v>#REF!</v>
      </c>
      <c r="BC159" t="e">
        <f t="shared" si="113"/>
        <v>#REF!</v>
      </c>
      <c r="BE159" t="e">
        <f>IF(#REF!="","",SUM(#REF!))</f>
        <v>#REF!</v>
      </c>
      <c r="BF159" t="e">
        <f t="array" ref="BF159">IF(#REF!="","",SUM(BE159:INDEX(BE159:BE365,MATCH(TRUE,INDEX(BE159:BE365="",0),0))))</f>
        <v>#REF!</v>
      </c>
      <c r="BG159" t="e">
        <f t="shared" si="114"/>
        <v>#REF!</v>
      </c>
      <c r="BI159" t="e">
        <f>IF(#REF!="","",SUM(#REF!))</f>
        <v>#REF!</v>
      </c>
      <c r="BJ159" t="e">
        <f t="array" ref="BJ159">IF(#REF!="","",SUM(BI159:INDEX(BI159:BI365,MATCH(TRUE,INDEX(BI159:BI365="",0),0))))</f>
        <v>#REF!</v>
      </c>
      <c r="BK159" t="e">
        <f t="shared" si="115"/>
        <v>#REF!</v>
      </c>
      <c r="BM159" t="e">
        <f>IF(#REF!="","",SUM(#REF!))</f>
        <v>#REF!</v>
      </c>
      <c r="BN159" t="e">
        <f t="array" ref="BN159">IF(#REF!="","",SUM(BM159:INDEX(BM159:BM365,MATCH(TRUE,INDEX(BM159:BM365="",0),0))))</f>
        <v>#REF!</v>
      </c>
      <c r="BO159" t="e">
        <f t="shared" si="116"/>
        <v>#REF!</v>
      </c>
      <c r="BQ159" t="e">
        <f>IF(#REF!="","",SUM(#REF!))</f>
        <v>#REF!</v>
      </c>
      <c r="BR159" t="e">
        <f t="array" ref="BR159">IF(#REF!="","",SUM(BQ159:INDEX(BQ159:BQ365,MATCH(TRUE,INDEX(BQ159:BQ365="",0),0))))</f>
        <v>#REF!</v>
      </c>
      <c r="BS159" t="e">
        <f t="shared" si="117"/>
        <v>#REF!</v>
      </c>
      <c r="BU159" t="e">
        <f>IF(#REF!="","",SUM(#REF!))</f>
        <v>#REF!</v>
      </c>
      <c r="BV159" t="e">
        <f t="array" ref="BV159">IF(#REF!="","",SUM(BU159:INDEX(BU159:BU365,MATCH(TRUE,INDEX(BU159:BU365="",0),0))))</f>
        <v>#REF!</v>
      </c>
      <c r="BW159" t="e">
        <f t="shared" si="118"/>
        <v>#REF!</v>
      </c>
      <c r="BY159" t="e">
        <f>IF(#REF!="","",SUM(#REF!))</f>
        <v>#REF!</v>
      </c>
      <c r="BZ159" t="e">
        <f t="array" ref="BZ159">IF(#REF!="","",SUM(BY159:INDEX(BY159:BY365,MATCH(TRUE,INDEX(BY159:BY365="",0),0))))</f>
        <v>#REF!</v>
      </c>
      <c r="CA159" t="e">
        <f t="shared" si="119"/>
        <v>#REF!</v>
      </c>
      <c r="CC159" t="e">
        <f>IF(#REF!="","",SUM(#REF!))</f>
        <v>#REF!</v>
      </c>
      <c r="CD159" t="e">
        <f t="array" ref="CD159">IF(#REF!="","",SUM(CC159:INDEX(CC159:CC365,MATCH(TRUE,INDEX(CC159:CC365="",0),0))))</f>
        <v>#REF!</v>
      </c>
      <c r="CE159" t="e">
        <f t="shared" si="80"/>
        <v>#REF!</v>
      </c>
      <c r="CF159" t="str">
        <f t="array" ref="CF159">IFERROR(INDEX($CE$2:$CE$208,SMALL(IF(1-($CE$2:$CE$208=""),IF(1-(#REF!:#REF!&lt;&gt;""),ROW($CE$2:$CE$208)-ROW($CE$2)+1)), ROWS(#REF!:#REF!))),"")</f>
        <v/>
      </c>
      <c r="CG159" t="e">
        <f>IF(#REF!="","",SUM(#REF!))</f>
        <v>#REF!</v>
      </c>
      <c r="CH159" t="e">
        <f t="array" ref="CH159">IF(#REF!="","",SUM(CG159:INDEX(CG159:CG365,MATCH(TRUE,INDEX(CG159:CG365="",0),0))))</f>
        <v>#REF!</v>
      </c>
      <c r="CI159" t="e">
        <f t="shared" si="81"/>
        <v>#REF!</v>
      </c>
      <c r="CJ159" t="str">
        <f t="array" ref="CJ159">IFERROR(INDEX($CI$2:$CI$208,SMALL(IF(1-($CI$2:$CI$208=""),IF(1-(#REF!:#REF!&lt;&gt;""),ROW($CI$2:$CI$208)-ROW($CI$2)+1)), ROWS(#REF!:#REF!))),"")</f>
        <v/>
      </c>
      <c r="CK159" t="e">
        <f>IF(#REF!="","",SUM(#REF!))</f>
        <v>#REF!</v>
      </c>
      <c r="CL159" t="e">
        <f t="array" ref="CL159">IF(#REF!="","",SUM(CK159:INDEX(CK159:CK365,MATCH(TRUE,INDEX(CK159:CK365="",0),0))))</f>
        <v>#REF!</v>
      </c>
      <c r="CM159" t="e">
        <f t="shared" si="82"/>
        <v>#REF!</v>
      </c>
      <c r="CN159" t="str">
        <f t="array" ref="CN159">IFERROR(INDEX($CM$2:$CM$208,SMALL(IF(1-($CM$2:$CM$208=""),IF(1-(#REF!:#REF!&lt;&gt;""),ROW($CM$2:$CM$208)-ROW($CM$2)+1)), ROWS(#REF!:#REF!))),"")</f>
        <v/>
      </c>
      <c r="CO159" t="e">
        <f>IF(#REF!="","",SUM(#REF!))</f>
        <v>#REF!</v>
      </c>
      <c r="CP159" t="e">
        <f t="array" ref="CP159">IF(#REF!="","",SUM(CO159:INDEX(CO159:CO365,MATCH(TRUE,INDEX(CO159:CO365="",0),0))))</f>
        <v>#REF!</v>
      </c>
      <c r="CQ159" t="e">
        <f t="shared" si="83"/>
        <v>#REF!</v>
      </c>
      <c r="CR159" t="str">
        <f t="array" ref="CR159">IFERROR(INDEX($CQ$2:$CQ$208,SMALL(IF(1-($CQ$2:$CQ$208=""),IF(1-(#REF!:#REF!&lt;&gt;""),ROW($CQ$2:$CQ$208)-ROW($CQ$2)+1)), ROWS(#REF!:#REF!))),"")</f>
        <v/>
      </c>
      <c r="CS159" t="e">
        <f>IF(#REF!="","",SUM(#REF!))</f>
        <v>#REF!</v>
      </c>
      <c r="CT159" t="e">
        <f t="array" ref="CT159">IF(#REF!="","",SUM(CS159:INDEX(CS159:CS365,MATCH(TRUE,INDEX(CS159:CS365="",0),0))))</f>
        <v>#REF!</v>
      </c>
      <c r="CU159" t="e">
        <f t="shared" si="84"/>
        <v>#REF!</v>
      </c>
      <c r="CV159" t="str">
        <f t="array" ref="CV159">IFERROR(INDEX($CU$2:$CU$208,SMALL(IF(1-($CU$2:$CU$208=""),IF(1-(#REF!:#REF!&lt;&gt;""),ROW($CU$2:$CU$208)-ROW($CU$2)+1)), ROWS(#REF!:#REF!))),"")</f>
        <v/>
      </c>
      <c r="CW159" t="e">
        <f>IF(#REF!="","",SUM(#REF!))</f>
        <v>#REF!</v>
      </c>
      <c r="CX159" t="e">
        <f t="array" ref="CX159">IF(#REF!="","",SUM(CW159:INDEX(CW159:CW365,MATCH(TRUE,INDEX(CW159:CW365="",0),0))))</f>
        <v>#REF!</v>
      </c>
      <c r="CY159" t="e">
        <f t="shared" si="85"/>
        <v>#REF!</v>
      </c>
      <c r="CZ159" t="str">
        <f t="array" ref="CZ159">IFERROR(INDEX($CY$2:$CY$208,SMALL(IF(1-($CY$2:$CY$208=""),IF(1-(#REF!:#REF!&lt;&gt;""),ROW($CY$2:$CY$208)-ROW($CY$2)+1)), ROWS(#REF!:#REF!))),"")</f>
        <v/>
      </c>
      <c r="DA159" t="e">
        <f>IF(#REF!="","",SUM(#REF!))</f>
        <v>#REF!</v>
      </c>
      <c r="DB159" t="e">
        <f t="array" ref="DB159">IF(#REF!="","",SUM(DA159:INDEX(DA159:DA365,MATCH(TRUE,INDEX(DA159:DA365="",0),0))))</f>
        <v>#REF!</v>
      </c>
      <c r="DC159" t="e">
        <f t="shared" si="86"/>
        <v>#REF!</v>
      </c>
      <c r="DD159" t="str">
        <f t="array" ref="DD159">IFERROR(INDEX($DC$2:$DC$208,SMALL(IF(1-($DC$2:$DC$208=""),IF(1-(#REF!:#REF!&lt;&gt;""),ROW($DC$2:$DC$208)-ROW($DC$2)+1)), ROWS(#REF!:#REF!))),"")</f>
        <v/>
      </c>
      <c r="DE159" t="e">
        <f>IF(#REF!="","",SUM(#REF!))</f>
        <v>#REF!</v>
      </c>
      <c r="DF159" t="e">
        <f t="array" ref="DF159">IF(#REF!="","",SUM(DE159:INDEX(DE159:DE365,MATCH(TRUE,INDEX(DE159:DE365="",0),0))))</f>
        <v>#REF!</v>
      </c>
      <c r="DG159" t="e">
        <f t="shared" si="87"/>
        <v>#REF!</v>
      </c>
      <c r="DH159" t="str">
        <f t="array" ref="DH159">IFERROR(INDEX($DG$2:$DG$208,SMALL(IF(1-($DG$2:$DG$208=""),IF(1-(#REF!:#REF!&lt;&gt;""),ROW($DG$2:$DG$208)-ROW($DG$2)+1)), ROWS(#REF!:#REF!))),"")</f>
        <v/>
      </c>
      <c r="DI159" t="e">
        <f>IF(#REF!="","",SUM(#REF!))</f>
        <v>#REF!</v>
      </c>
      <c r="DJ159" t="e">
        <f t="array" ref="DJ159">IF(#REF!="","",SUM(DI159:INDEX(DI159:DI365,MATCH(TRUE,INDEX(DI159:DI365="",0),0))))</f>
        <v>#REF!</v>
      </c>
      <c r="DK159" t="e">
        <f t="shared" si="88"/>
        <v>#REF!</v>
      </c>
      <c r="DL159" t="str">
        <f t="array" ref="DL159">IFERROR(INDEX($DK$2:$DK$208,SMALL(IF(1-($DK$2:$DK$208=""),IF(1-(#REF!:#REF!&lt;&gt;""),ROW($DK$2:$DK$208)-ROW($DK$2)+1)), ROWS(#REF!:#REF!))),"")</f>
        <v/>
      </c>
      <c r="DM159" t="e">
        <f>IF(#REF!="","",SUM(#REF!))</f>
        <v>#REF!</v>
      </c>
      <c r="DN159" t="e">
        <f t="array" ref="DN159">IF(#REF!="","",SUM(DM159:INDEX(DM159:DM365,MATCH(TRUE,INDEX(DM159:DM365="",0),0))))</f>
        <v>#REF!</v>
      </c>
      <c r="DO159" t="e">
        <f t="shared" si="89"/>
        <v>#REF!</v>
      </c>
      <c r="DP159" t="str">
        <f t="array" ref="DP159">IFERROR(INDEX($DO$2:$DO$208,SMALL(IF(1-($DO$2:$DO$208=""),IF(1-(#REF!:#REF!&lt;&gt;""),ROW($DO$2:$DO$208)-ROW($DO$2)+1)), ROWS(#REF!:#REF!))),"")</f>
        <v/>
      </c>
      <c r="DQ159" t="e">
        <f>IF(#REF!="","",SUM(#REF!))</f>
        <v>#REF!</v>
      </c>
      <c r="DR159" t="e">
        <f t="array" ref="DR159">IF(#REF!="","",SUM(DQ159:INDEX(DQ159:DQ365,MATCH(TRUE,INDEX(DQ159:DQ365="",0),0))))</f>
        <v>#REF!</v>
      </c>
      <c r="DS159" t="e">
        <f t="shared" si="90"/>
        <v>#REF!</v>
      </c>
      <c r="DT159" t="str">
        <f t="array" ref="DT159">IFERROR(INDEX($DS$2:$DS$208,SMALL(IF(1-($DS$2:$DS$208=""),IF(1-(#REF!:#REF!&lt;&gt;""),ROW($DS$2:$DS$208)-ROW($DS$2)+1)), ROWS(#REF!:#REF!))),"")</f>
        <v/>
      </c>
      <c r="DU159" t="e">
        <f>IF(#REF!="","",SUM(#REF!))</f>
        <v>#REF!</v>
      </c>
      <c r="DV159" t="e">
        <f t="array" ref="DV159">IF(#REF!="","",SUM(DU159:INDEX(DU159:DU365,MATCH(TRUE,INDEX(DU159:DU365="",0),0))))</f>
        <v>#REF!</v>
      </c>
      <c r="DW159" t="e">
        <f t="shared" si="91"/>
        <v>#REF!</v>
      </c>
      <c r="DX159" t="str">
        <f t="array" ref="DX159">IFERROR(INDEX($DW$2:$DW$208,SMALL(IF(1-($DW$2:$DW$208=""),IF(1-(#REF!:#REF!&lt;&gt;""),ROW($DW$2:$DW$208)-ROW($DW$2)+1)), ROWS(#REF!:#REF!))),"")</f>
        <v/>
      </c>
      <c r="DY159" t="e">
        <f>IF(#REF!="","",SUM(#REF!))</f>
        <v>#REF!</v>
      </c>
      <c r="DZ159" t="e">
        <f t="array" ref="DZ159">IF(#REF!="","",SUM(DY159:INDEX(DY159:DY365,MATCH(TRUE,INDEX(DY159:DY365="",0),0))))</f>
        <v>#REF!</v>
      </c>
      <c r="EA159" t="e">
        <f t="shared" si="92"/>
        <v>#REF!</v>
      </c>
      <c r="EB159" t="str">
        <f t="array" ref="EB159">IFERROR(INDEX($EA$2:$EA$208,SMALL(IF(1-($EA$2:$EA$208=""),IF(1-(#REF!:#REF!&lt;&gt;""),ROW($EA$2:$EA$208)-ROW($EA$2)+1)), ROWS(#REF!:#REF!))),"")</f>
        <v/>
      </c>
      <c r="EC159" t="e">
        <f>IF(#REF!="","",SUM(#REF!))</f>
        <v>#REF!</v>
      </c>
      <c r="ED159" t="e">
        <f t="array" ref="ED159">IF(#REF!="","",SUM(EC159:INDEX(EC159:EC365,MATCH(TRUE,INDEX(EC159:EC365="",0),0))))</f>
        <v>#REF!</v>
      </c>
      <c r="EE159" t="e">
        <f t="shared" si="93"/>
        <v>#REF!</v>
      </c>
      <c r="EF159" t="str">
        <f t="array" ref="EF159">IFERROR(INDEX($EE$2:$EE$208,SMALL(IF(1-($EE$2:$EE$208=""),IF(1-(#REF!:#REF!&lt;&gt;""),ROW($EE$2:$EE$208)-ROW($EE$2)+1)), ROWS(#REF!:#REF!))),"")</f>
        <v/>
      </c>
      <c r="EG159" t="e">
        <f>IF(#REF!="","",SUM(#REF!))</f>
        <v>#REF!</v>
      </c>
      <c r="EH159" t="e">
        <f t="array" ref="EH159">IF(#REF!="","",SUM(EG159:INDEX(EG159:EG365,MATCH(TRUE,INDEX(EG159:EG365="",0),0))))</f>
        <v>#REF!</v>
      </c>
      <c r="EI159" t="e">
        <f t="shared" si="94"/>
        <v>#REF!</v>
      </c>
      <c r="EJ159" t="str">
        <f t="array" ref="EJ159">IFERROR(INDEX($EI$2:$EI$208,SMALL(IF(1-($EI$2:$EI$208=""),IF(1-(#REF!:#REF!&lt;&gt;""),ROW($EI$2:$EI$208)-ROW($EI$2)+1)), ROWS(#REF!:#REF!))),"")</f>
        <v/>
      </c>
      <c r="EK159" t="e">
        <f>IF(#REF!="","",SUM(#REF!))</f>
        <v>#REF!</v>
      </c>
      <c r="EL159" t="e">
        <f t="array" ref="EL159">IF(#REF!="","",SUM(EK159:INDEX(EK159:EK365,MATCH(TRUE,INDEX(EK159:EK365="",0),0))))</f>
        <v>#REF!</v>
      </c>
      <c r="EM159" t="e">
        <f t="shared" si="95"/>
        <v>#REF!</v>
      </c>
      <c r="EN159" t="str">
        <f t="array" ref="EN159">IFERROR(INDEX($EM$2:$EM$208,SMALL(IF(1-($EM$2:$EM$208=""),IF(1-(#REF!:#REF!&lt;&gt;""),ROW($EM$2:$EM$208)-ROW($EM$2)+1)), ROWS(#REF!:#REF!))),"")</f>
        <v/>
      </c>
      <c r="EO159" t="e">
        <f>IF(#REF!="","",SUM(#REF!))</f>
        <v>#REF!</v>
      </c>
      <c r="EP159" t="e">
        <f t="array" ref="EP159">IF(#REF!="","",SUM(EO159:INDEX(EO159:EO365,MATCH(TRUE,INDEX(EO159:EO365="",0),0))))</f>
        <v>#REF!</v>
      </c>
      <c r="EQ159" t="e">
        <f t="shared" si="96"/>
        <v>#REF!</v>
      </c>
      <c r="ER159" t="str">
        <f t="array" ref="ER159">IFERROR(INDEX($EQ$2:$EQ$208,SMALL(IF(1-($EQ$2:$EQ$208=""),IF(1-(#REF!:#REF!&lt;&gt;""),ROW($EQ$2:$EQ$208)-ROW($EQ$2)+1)), ROWS(#REF!:#REF!))),"")</f>
        <v/>
      </c>
      <c r="ES159" t="e">
        <f>IF(#REF!="","",SUM(#REF!))</f>
        <v>#REF!</v>
      </c>
      <c r="ET159" t="e">
        <f t="array" ref="ET159">IF(#REF!="","",SUM(ES159:INDEX(ES159:ES365,MATCH(TRUE,INDEX(ES159:ES365="",0),0))))</f>
        <v>#REF!</v>
      </c>
      <c r="EU159" t="e">
        <f t="shared" si="97"/>
        <v>#REF!</v>
      </c>
      <c r="EV159" t="str">
        <f t="array" ref="EV159">IFERROR(INDEX($EU$2:$EU$208,SMALL(IF(1-($EU$2:$EU$208=""),IF(1-(#REF!:#REF!&lt;&gt;""),ROW($EU$2:$EU$208)-ROW($EU$2)+1)), ROWS(#REF!:#REF!))),"")</f>
        <v/>
      </c>
      <c r="EW159" t="e">
        <f>IF(#REF!="","",SUM(#REF!))</f>
        <v>#REF!</v>
      </c>
      <c r="EX159" t="e">
        <f t="array" ref="EX159">IF(#REF!="","",SUM(EW159:INDEX(EW159:EW365,MATCH(TRUE,INDEX(EW159:EW365="",0),0))))</f>
        <v>#REF!</v>
      </c>
      <c r="EY159" t="e">
        <f t="shared" si="98"/>
        <v>#REF!</v>
      </c>
      <c r="EZ159" t="str">
        <f t="array" ref="EZ159">IFERROR(INDEX($EY$2:$EY$208,SMALL(IF(1-($EY$2:$EY$208=""),IF(1-(#REF!:#REF!&lt;&gt;""),ROW($EY$2:$EY$208)-ROW($EY$2)+1)), ROWS(#REF!:#REF!))),"")</f>
        <v/>
      </c>
      <c r="FA159" t="e">
        <f>IF(#REF!="","",SUM(#REF!))</f>
        <v>#REF!</v>
      </c>
      <c r="FB159" t="e">
        <f t="array" ref="FB159">IF(#REF!="","",SUM(FA159:INDEX(FA159:FA365,MATCH(TRUE,INDEX(FA159:FA365="",0),0))))</f>
        <v>#REF!</v>
      </c>
      <c r="FC159" t="e">
        <f t="shared" si="99"/>
        <v>#REF!</v>
      </c>
      <c r="FD159" t="str">
        <f t="array" ref="FD159">IFERROR(INDEX($FC$2:$FC$208,SMALL(IF(1-($FC$2:$FC$208=""),IF(1-(#REF!:#REF!&lt;&gt;""),ROW($FC$2:$FC$208)-ROW($FC$2)+1)), ROWS(#REF!:#REF!))),"")</f>
        <v/>
      </c>
    </row>
    <row r="160" spans="1:160" x14ac:dyDescent="0.25">
      <c r="A160" t="e">
        <f>IF(#REF!="","",SUM(#REF!))</f>
        <v>#REF!</v>
      </c>
      <c r="B160" t="e">
        <f t="array" ref="B160">IF(#REF!="","",SUM($A160:INDEX(A160:$A$208,MATCH(TRUE,INDEX($A160:$A$208="",0),0))))</f>
        <v>#REF!</v>
      </c>
      <c r="C160" t="e">
        <f t="shared" si="100"/>
        <v>#REF!</v>
      </c>
      <c r="E160" t="e">
        <f>IF(#REF!="","",SUM(#REF!))</f>
        <v>#REF!</v>
      </c>
      <c r="F160" t="e">
        <f t="array" ref="F160">IF(#REF!="","",SUM($E160:INDEX(E160:$E$208,MATCH(TRUE,INDEX($E160:$E$208="",0),0))))</f>
        <v>#REF!</v>
      </c>
      <c r="G160" t="e">
        <f t="shared" si="101"/>
        <v>#REF!</v>
      </c>
      <c r="I160" t="e">
        <f>IF(#REF!="","",SUM(#REF!))</f>
        <v>#REF!</v>
      </c>
      <c r="J160" t="e">
        <f t="array" ref="J160">IF(#REF!="","",SUM(I160:INDEX(I160:I366,MATCH(TRUE,INDEX(I160:I366="",0),0))))</f>
        <v>#REF!</v>
      </c>
      <c r="K160" t="e">
        <f t="shared" si="102"/>
        <v>#REF!</v>
      </c>
      <c r="M160" t="e">
        <f>IF(#REF!="","",SUM(#REF!))</f>
        <v>#REF!</v>
      </c>
      <c r="N160" t="e">
        <f t="array" ref="N160">IF(#REF!="","",SUM(M160:INDEX(M160:M366,MATCH(TRUE,INDEX(M160:M366="",0),0))))</f>
        <v>#REF!</v>
      </c>
      <c r="O160" t="e">
        <f t="shared" si="103"/>
        <v>#REF!</v>
      </c>
      <c r="Q160" t="e">
        <f>IF(#REF!="","",SUM(#REF!))</f>
        <v>#REF!</v>
      </c>
      <c r="R160" t="e">
        <f t="array" ref="R160">IF(#REF!="","",SUM(Q160:INDEX(Q160:Q366,MATCH(TRUE,INDEX(Q160:Q366="",0),0))))</f>
        <v>#REF!</v>
      </c>
      <c r="S160" t="e">
        <f t="shared" si="104"/>
        <v>#REF!</v>
      </c>
      <c r="U160" t="e">
        <f>IF(#REF!="","",SUM(#REF!))</f>
        <v>#REF!</v>
      </c>
      <c r="V160" t="e">
        <f t="array" ref="V160">IF(#REF!="","",SUM(U160:INDEX(U160:U366,MATCH(TRUE,INDEX(U160:U366="",0),0))))</f>
        <v>#REF!</v>
      </c>
      <c r="W160" t="e">
        <f t="shared" si="105"/>
        <v>#REF!</v>
      </c>
      <c r="Y160" t="e">
        <f>IF(#REF!="","",SUM(#REF!))</f>
        <v>#REF!</v>
      </c>
      <c r="Z160" t="e">
        <f t="array" ref="Z160">IF(#REF!="","",SUM(Y160:INDEX(Y160:Y366,MATCH(TRUE,INDEX(Y160:Y366="",0),0))))</f>
        <v>#REF!</v>
      </c>
      <c r="AA160" t="e">
        <f t="shared" si="106"/>
        <v>#REF!</v>
      </c>
      <c r="AC160" t="e">
        <f>IF(#REF!="","",SUM(#REF!))</f>
        <v>#REF!</v>
      </c>
      <c r="AD160" t="e">
        <f t="array" ref="AD160">IF(#REF!="","",SUM(AC160:INDEX(AC160:AC366,MATCH(TRUE,INDEX(AC160:AC366="",0),0))))</f>
        <v>#REF!</v>
      </c>
      <c r="AE160" t="e">
        <f t="shared" si="107"/>
        <v>#REF!</v>
      </c>
      <c r="AG160" t="e">
        <f>IF(#REF!="","",SUM(#REF!))</f>
        <v>#REF!</v>
      </c>
      <c r="AH160" t="e">
        <f t="array" ref="AH160">IF(#REF!="","",SUM(AG160:INDEX(AG160:AG366,MATCH(TRUE,INDEX(AG160:AG366="",0),0))))</f>
        <v>#REF!</v>
      </c>
      <c r="AI160" t="e">
        <f t="shared" si="108"/>
        <v>#REF!</v>
      </c>
      <c r="AK160" t="e">
        <f>IF(#REF!="","",SUM(#REF!))</f>
        <v>#REF!</v>
      </c>
      <c r="AL160" t="e">
        <f t="array" ref="AL160">IF(#REF!="","",SUM(AK160:INDEX(AK160:AK366,MATCH(TRUE,INDEX(AK160:AK366="",0),0))))</f>
        <v>#REF!</v>
      </c>
      <c r="AM160" t="e">
        <f t="shared" si="109"/>
        <v>#REF!</v>
      </c>
      <c r="AO160" t="e">
        <f>IF(#REF!="","",SUM(#REF!))</f>
        <v>#REF!</v>
      </c>
      <c r="AP160" t="e">
        <f t="array" ref="AP160">IF(#REF!="","",SUM(AO160:INDEX(AO160:AO366,MATCH(TRUE,INDEX(AO160:AO366="",0),0))))</f>
        <v>#REF!</v>
      </c>
      <c r="AQ160" t="e">
        <f t="shared" si="110"/>
        <v>#REF!</v>
      </c>
      <c r="AS160" t="e">
        <f>IF(#REF!="","",SUM(#REF!))</f>
        <v>#REF!</v>
      </c>
      <c r="AT160" t="e">
        <f t="array" ref="AT160">IF(#REF!="","",SUM(AS160:INDEX(AS160:AS366,MATCH(TRUE,INDEX(AS160:AS366="",0),0))))</f>
        <v>#REF!</v>
      </c>
      <c r="AU160" t="e">
        <f t="shared" si="111"/>
        <v>#REF!</v>
      </c>
      <c r="AW160" t="e">
        <f>IF(#REF!="","",SUM(#REF!))</f>
        <v>#REF!</v>
      </c>
      <c r="AX160" t="e">
        <f t="array" ref="AX160">IF(#REF!="","",SUM(AW160:INDEX(AW160:AW366,MATCH(TRUE,INDEX(AW160:AW366="",0),0))))</f>
        <v>#REF!</v>
      </c>
      <c r="AY160" t="e">
        <f t="shared" si="112"/>
        <v>#REF!</v>
      </c>
      <c r="BA160" t="e">
        <f>IF(#REF!="","",SUM(#REF!))</f>
        <v>#REF!</v>
      </c>
      <c r="BB160" t="e">
        <f t="array" ref="BB160">IF(#REF!="","",SUM(BA160:INDEX(BA160:BA366,MATCH(TRUE,INDEX(BA160:BA366="",0),0))))</f>
        <v>#REF!</v>
      </c>
      <c r="BC160" t="e">
        <f t="shared" si="113"/>
        <v>#REF!</v>
      </c>
      <c r="BE160" t="e">
        <f>IF(#REF!="","",SUM(#REF!))</f>
        <v>#REF!</v>
      </c>
      <c r="BF160" t="e">
        <f t="array" ref="BF160">IF(#REF!="","",SUM(BE160:INDEX(BE160:BE366,MATCH(TRUE,INDEX(BE160:BE366="",0),0))))</f>
        <v>#REF!</v>
      </c>
      <c r="BG160" t="e">
        <f t="shared" si="114"/>
        <v>#REF!</v>
      </c>
      <c r="BI160" t="e">
        <f>IF(#REF!="","",SUM(#REF!))</f>
        <v>#REF!</v>
      </c>
      <c r="BJ160" t="e">
        <f t="array" ref="BJ160">IF(#REF!="","",SUM(BI160:INDEX(BI160:BI366,MATCH(TRUE,INDEX(BI160:BI366="",0),0))))</f>
        <v>#REF!</v>
      </c>
      <c r="BK160" t="e">
        <f t="shared" si="115"/>
        <v>#REF!</v>
      </c>
      <c r="BM160" t="e">
        <f>IF(#REF!="","",SUM(#REF!))</f>
        <v>#REF!</v>
      </c>
      <c r="BN160" t="e">
        <f t="array" ref="BN160">IF(#REF!="","",SUM(BM160:INDEX(BM160:BM366,MATCH(TRUE,INDEX(BM160:BM366="",0),0))))</f>
        <v>#REF!</v>
      </c>
      <c r="BO160" t="e">
        <f t="shared" si="116"/>
        <v>#REF!</v>
      </c>
      <c r="BQ160" t="e">
        <f>IF(#REF!="","",SUM(#REF!))</f>
        <v>#REF!</v>
      </c>
      <c r="BR160" t="e">
        <f t="array" ref="BR160">IF(#REF!="","",SUM(BQ160:INDEX(BQ160:BQ366,MATCH(TRUE,INDEX(BQ160:BQ366="",0),0))))</f>
        <v>#REF!</v>
      </c>
      <c r="BS160" t="e">
        <f t="shared" si="117"/>
        <v>#REF!</v>
      </c>
      <c r="BU160" t="e">
        <f>IF(#REF!="","",SUM(#REF!))</f>
        <v>#REF!</v>
      </c>
      <c r="BV160" t="e">
        <f t="array" ref="BV160">IF(#REF!="","",SUM(BU160:INDEX(BU160:BU366,MATCH(TRUE,INDEX(BU160:BU366="",0),0))))</f>
        <v>#REF!</v>
      </c>
      <c r="BW160" t="e">
        <f t="shared" si="118"/>
        <v>#REF!</v>
      </c>
      <c r="BY160" t="e">
        <f>IF(#REF!="","",SUM(#REF!))</f>
        <v>#REF!</v>
      </c>
      <c r="BZ160" t="e">
        <f t="array" ref="BZ160">IF(#REF!="","",SUM(BY160:INDEX(BY160:BY366,MATCH(TRUE,INDEX(BY160:BY366="",0),0))))</f>
        <v>#REF!</v>
      </c>
      <c r="CA160" t="e">
        <f t="shared" si="119"/>
        <v>#REF!</v>
      </c>
      <c r="CC160" t="e">
        <f>IF(#REF!="","",SUM(#REF!))</f>
        <v>#REF!</v>
      </c>
      <c r="CD160" t="e">
        <f t="array" ref="CD160">IF(#REF!="","",SUM(CC160:INDEX(CC160:CC366,MATCH(TRUE,INDEX(CC160:CC366="",0),0))))</f>
        <v>#REF!</v>
      </c>
      <c r="CE160" t="e">
        <f t="shared" si="80"/>
        <v>#REF!</v>
      </c>
      <c r="CF160" t="str">
        <f t="array" ref="CF160">IFERROR(INDEX($CE$2:$CE$208,SMALL(IF(1-($CE$2:$CE$208=""),IF(1-(#REF!:#REF!&lt;&gt;""),ROW($CE$2:$CE$208)-ROW($CE$2)+1)), ROWS(#REF!:#REF!))),"")</f>
        <v/>
      </c>
      <c r="CG160" t="e">
        <f>IF(#REF!="","",SUM(#REF!))</f>
        <v>#REF!</v>
      </c>
      <c r="CH160" t="e">
        <f t="array" ref="CH160">IF(#REF!="","",SUM(CG160:INDEX(CG160:CG366,MATCH(TRUE,INDEX(CG160:CG366="",0),0))))</f>
        <v>#REF!</v>
      </c>
      <c r="CI160" t="e">
        <f t="shared" si="81"/>
        <v>#REF!</v>
      </c>
      <c r="CJ160" t="str">
        <f t="array" ref="CJ160">IFERROR(INDEX($CI$2:$CI$208,SMALL(IF(1-($CI$2:$CI$208=""),IF(1-(#REF!:#REF!&lt;&gt;""),ROW($CI$2:$CI$208)-ROW($CI$2)+1)), ROWS(#REF!:#REF!))),"")</f>
        <v/>
      </c>
      <c r="CK160" t="e">
        <f>IF(#REF!="","",SUM(#REF!))</f>
        <v>#REF!</v>
      </c>
      <c r="CL160" t="e">
        <f t="array" ref="CL160">IF(#REF!="","",SUM(CK160:INDEX(CK160:CK366,MATCH(TRUE,INDEX(CK160:CK366="",0),0))))</f>
        <v>#REF!</v>
      </c>
      <c r="CM160" t="e">
        <f t="shared" si="82"/>
        <v>#REF!</v>
      </c>
      <c r="CN160" t="str">
        <f t="array" ref="CN160">IFERROR(INDEX($CM$2:$CM$208,SMALL(IF(1-($CM$2:$CM$208=""),IF(1-(#REF!:#REF!&lt;&gt;""),ROW($CM$2:$CM$208)-ROW($CM$2)+1)), ROWS(#REF!:#REF!))),"")</f>
        <v/>
      </c>
      <c r="CO160" t="e">
        <f>IF(#REF!="","",SUM(#REF!))</f>
        <v>#REF!</v>
      </c>
      <c r="CP160" t="e">
        <f t="array" ref="CP160">IF(#REF!="","",SUM(CO160:INDEX(CO160:CO366,MATCH(TRUE,INDEX(CO160:CO366="",0),0))))</f>
        <v>#REF!</v>
      </c>
      <c r="CQ160" t="e">
        <f t="shared" si="83"/>
        <v>#REF!</v>
      </c>
      <c r="CR160" t="str">
        <f t="array" ref="CR160">IFERROR(INDEX($CQ$2:$CQ$208,SMALL(IF(1-($CQ$2:$CQ$208=""),IF(1-(#REF!:#REF!&lt;&gt;""),ROW($CQ$2:$CQ$208)-ROW($CQ$2)+1)), ROWS(#REF!:#REF!))),"")</f>
        <v/>
      </c>
      <c r="CS160" t="e">
        <f>IF(#REF!="","",SUM(#REF!))</f>
        <v>#REF!</v>
      </c>
      <c r="CT160" t="e">
        <f t="array" ref="CT160">IF(#REF!="","",SUM(CS160:INDEX(CS160:CS366,MATCH(TRUE,INDEX(CS160:CS366="",0),0))))</f>
        <v>#REF!</v>
      </c>
      <c r="CU160" t="e">
        <f t="shared" si="84"/>
        <v>#REF!</v>
      </c>
      <c r="CV160" t="str">
        <f t="array" ref="CV160">IFERROR(INDEX($CU$2:$CU$208,SMALL(IF(1-($CU$2:$CU$208=""),IF(1-(#REF!:#REF!&lt;&gt;""),ROW($CU$2:$CU$208)-ROW($CU$2)+1)), ROWS(#REF!:#REF!))),"")</f>
        <v/>
      </c>
      <c r="CW160" t="e">
        <f>IF(#REF!="","",SUM(#REF!))</f>
        <v>#REF!</v>
      </c>
      <c r="CX160" t="e">
        <f t="array" ref="CX160">IF(#REF!="","",SUM(CW160:INDEX(CW160:CW366,MATCH(TRUE,INDEX(CW160:CW366="",0),0))))</f>
        <v>#REF!</v>
      </c>
      <c r="CY160" t="e">
        <f t="shared" si="85"/>
        <v>#REF!</v>
      </c>
      <c r="CZ160" t="str">
        <f t="array" ref="CZ160">IFERROR(INDEX($CY$2:$CY$208,SMALL(IF(1-($CY$2:$CY$208=""),IF(1-(#REF!:#REF!&lt;&gt;""),ROW($CY$2:$CY$208)-ROW($CY$2)+1)), ROWS(#REF!:#REF!))),"")</f>
        <v/>
      </c>
      <c r="DA160" t="e">
        <f>IF(#REF!="","",SUM(#REF!))</f>
        <v>#REF!</v>
      </c>
      <c r="DB160" t="e">
        <f t="array" ref="DB160">IF(#REF!="","",SUM(DA160:INDEX(DA160:DA366,MATCH(TRUE,INDEX(DA160:DA366="",0),0))))</f>
        <v>#REF!</v>
      </c>
      <c r="DC160" t="e">
        <f t="shared" si="86"/>
        <v>#REF!</v>
      </c>
      <c r="DD160" t="str">
        <f t="array" ref="DD160">IFERROR(INDEX($DC$2:$DC$208,SMALL(IF(1-($DC$2:$DC$208=""),IF(1-(#REF!:#REF!&lt;&gt;""),ROW($DC$2:$DC$208)-ROW($DC$2)+1)), ROWS(#REF!:#REF!))),"")</f>
        <v/>
      </c>
      <c r="DE160" t="e">
        <f>IF(#REF!="","",SUM(#REF!))</f>
        <v>#REF!</v>
      </c>
      <c r="DF160" t="e">
        <f t="array" ref="DF160">IF(#REF!="","",SUM(DE160:INDEX(DE160:DE366,MATCH(TRUE,INDEX(DE160:DE366="",0),0))))</f>
        <v>#REF!</v>
      </c>
      <c r="DG160" t="e">
        <f t="shared" si="87"/>
        <v>#REF!</v>
      </c>
      <c r="DH160" t="str">
        <f t="array" ref="DH160">IFERROR(INDEX($DG$2:$DG$208,SMALL(IF(1-($DG$2:$DG$208=""),IF(1-(#REF!:#REF!&lt;&gt;""),ROW($DG$2:$DG$208)-ROW($DG$2)+1)), ROWS(#REF!:#REF!))),"")</f>
        <v/>
      </c>
      <c r="DI160" t="e">
        <f>IF(#REF!="","",SUM(#REF!))</f>
        <v>#REF!</v>
      </c>
      <c r="DJ160" t="e">
        <f t="array" ref="DJ160">IF(#REF!="","",SUM(DI160:INDEX(DI160:DI366,MATCH(TRUE,INDEX(DI160:DI366="",0),0))))</f>
        <v>#REF!</v>
      </c>
      <c r="DK160" t="e">
        <f t="shared" si="88"/>
        <v>#REF!</v>
      </c>
      <c r="DL160" t="str">
        <f t="array" ref="DL160">IFERROR(INDEX($DK$2:$DK$208,SMALL(IF(1-($DK$2:$DK$208=""),IF(1-(#REF!:#REF!&lt;&gt;""),ROW($DK$2:$DK$208)-ROW($DK$2)+1)), ROWS(#REF!:#REF!))),"")</f>
        <v/>
      </c>
      <c r="DM160" t="e">
        <f>IF(#REF!="","",SUM(#REF!))</f>
        <v>#REF!</v>
      </c>
      <c r="DN160" t="e">
        <f t="array" ref="DN160">IF(#REF!="","",SUM(DM160:INDEX(DM160:DM366,MATCH(TRUE,INDEX(DM160:DM366="",0),0))))</f>
        <v>#REF!</v>
      </c>
      <c r="DO160" t="e">
        <f t="shared" si="89"/>
        <v>#REF!</v>
      </c>
      <c r="DP160" t="str">
        <f t="array" ref="DP160">IFERROR(INDEX($DO$2:$DO$208,SMALL(IF(1-($DO$2:$DO$208=""),IF(1-(#REF!:#REF!&lt;&gt;""),ROW($DO$2:$DO$208)-ROW($DO$2)+1)), ROWS(#REF!:#REF!))),"")</f>
        <v/>
      </c>
      <c r="DQ160" t="e">
        <f>IF(#REF!="","",SUM(#REF!))</f>
        <v>#REF!</v>
      </c>
      <c r="DR160" t="e">
        <f t="array" ref="DR160">IF(#REF!="","",SUM(DQ160:INDEX(DQ160:DQ366,MATCH(TRUE,INDEX(DQ160:DQ366="",0),0))))</f>
        <v>#REF!</v>
      </c>
      <c r="DS160" t="e">
        <f t="shared" si="90"/>
        <v>#REF!</v>
      </c>
      <c r="DT160" t="str">
        <f t="array" ref="DT160">IFERROR(INDEX($DS$2:$DS$208,SMALL(IF(1-($DS$2:$DS$208=""),IF(1-(#REF!:#REF!&lt;&gt;""),ROW($DS$2:$DS$208)-ROW($DS$2)+1)), ROWS(#REF!:#REF!))),"")</f>
        <v/>
      </c>
      <c r="DU160" t="e">
        <f>IF(#REF!="","",SUM(#REF!))</f>
        <v>#REF!</v>
      </c>
      <c r="DV160" t="e">
        <f t="array" ref="DV160">IF(#REF!="","",SUM(DU160:INDEX(DU160:DU366,MATCH(TRUE,INDEX(DU160:DU366="",0),0))))</f>
        <v>#REF!</v>
      </c>
      <c r="DW160" t="e">
        <f t="shared" si="91"/>
        <v>#REF!</v>
      </c>
      <c r="DX160" t="str">
        <f t="array" ref="DX160">IFERROR(INDEX($DW$2:$DW$208,SMALL(IF(1-($DW$2:$DW$208=""),IF(1-(#REF!:#REF!&lt;&gt;""),ROW($DW$2:$DW$208)-ROW($DW$2)+1)), ROWS(#REF!:#REF!))),"")</f>
        <v/>
      </c>
      <c r="DY160" t="e">
        <f>IF(#REF!="","",SUM(#REF!))</f>
        <v>#REF!</v>
      </c>
      <c r="DZ160" t="e">
        <f t="array" ref="DZ160">IF(#REF!="","",SUM(DY160:INDEX(DY160:DY366,MATCH(TRUE,INDEX(DY160:DY366="",0),0))))</f>
        <v>#REF!</v>
      </c>
      <c r="EA160" t="e">
        <f t="shared" si="92"/>
        <v>#REF!</v>
      </c>
      <c r="EB160" t="str">
        <f t="array" ref="EB160">IFERROR(INDEX($EA$2:$EA$208,SMALL(IF(1-($EA$2:$EA$208=""),IF(1-(#REF!:#REF!&lt;&gt;""),ROW($EA$2:$EA$208)-ROW($EA$2)+1)), ROWS(#REF!:#REF!))),"")</f>
        <v/>
      </c>
      <c r="EC160" t="e">
        <f>IF(#REF!="","",SUM(#REF!))</f>
        <v>#REF!</v>
      </c>
      <c r="ED160" t="e">
        <f t="array" ref="ED160">IF(#REF!="","",SUM(EC160:INDEX(EC160:EC366,MATCH(TRUE,INDEX(EC160:EC366="",0),0))))</f>
        <v>#REF!</v>
      </c>
      <c r="EE160" t="e">
        <f t="shared" si="93"/>
        <v>#REF!</v>
      </c>
      <c r="EF160" t="str">
        <f t="array" ref="EF160">IFERROR(INDEX($EE$2:$EE$208,SMALL(IF(1-($EE$2:$EE$208=""),IF(1-(#REF!:#REF!&lt;&gt;""),ROW($EE$2:$EE$208)-ROW($EE$2)+1)), ROWS(#REF!:#REF!))),"")</f>
        <v/>
      </c>
      <c r="EG160" t="e">
        <f>IF(#REF!="","",SUM(#REF!))</f>
        <v>#REF!</v>
      </c>
      <c r="EH160" t="e">
        <f t="array" ref="EH160">IF(#REF!="","",SUM(EG160:INDEX(EG160:EG366,MATCH(TRUE,INDEX(EG160:EG366="",0),0))))</f>
        <v>#REF!</v>
      </c>
      <c r="EI160" t="e">
        <f t="shared" si="94"/>
        <v>#REF!</v>
      </c>
      <c r="EJ160" t="str">
        <f t="array" ref="EJ160">IFERROR(INDEX($EI$2:$EI$208,SMALL(IF(1-($EI$2:$EI$208=""),IF(1-(#REF!:#REF!&lt;&gt;""),ROW($EI$2:$EI$208)-ROW($EI$2)+1)), ROWS(#REF!:#REF!))),"")</f>
        <v/>
      </c>
      <c r="EK160" t="e">
        <f>IF(#REF!="","",SUM(#REF!))</f>
        <v>#REF!</v>
      </c>
      <c r="EL160" t="e">
        <f t="array" ref="EL160">IF(#REF!="","",SUM(EK160:INDEX(EK160:EK366,MATCH(TRUE,INDEX(EK160:EK366="",0),0))))</f>
        <v>#REF!</v>
      </c>
      <c r="EM160" t="e">
        <f t="shared" si="95"/>
        <v>#REF!</v>
      </c>
      <c r="EN160" t="str">
        <f t="array" ref="EN160">IFERROR(INDEX($EM$2:$EM$208,SMALL(IF(1-($EM$2:$EM$208=""),IF(1-(#REF!:#REF!&lt;&gt;""),ROW($EM$2:$EM$208)-ROW($EM$2)+1)), ROWS(#REF!:#REF!))),"")</f>
        <v/>
      </c>
      <c r="EO160" t="e">
        <f>IF(#REF!="","",SUM(#REF!))</f>
        <v>#REF!</v>
      </c>
      <c r="EP160" t="e">
        <f t="array" ref="EP160">IF(#REF!="","",SUM(EO160:INDEX(EO160:EO366,MATCH(TRUE,INDEX(EO160:EO366="",0),0))))</f>
        <v>#REF!</v>
      </c>
      <c r="EQ160" t="e">
        <f t="shared" si="96"/>
        <v>#REF!</v>
      </c>
      <c r="ER160" t="str">
        <f t="array" ref="ER160">IFERROR(INDEX($EQ$2:$EQ$208,SMALL(IF(1-($EQ$2:$EQ$208=""),IF(1-(#REF!:#REF!&lt;&gt;""),ROW($EQ$2:$EQ$208)-ROW($EQ$2)+1)), ROWS(#REF!:#REF!))),"")</f>
        <v/>
      </c>
      <c r="ES160" t="e">
        <f>IF(#REF!="","",SUM(#REF!))</f>
        <v>#REF!</v>
      </c>
      <c r="ET160" t="e">
        <f t="array" ref="ET160">IF(#REF!="","",SUM(ES160:INDEX(ES160:ES366,MATCH(TRUE,INDEX(ES160:ES366="",0),0))))</f>
        <v>#REF!</v>
      </c>
      <c r="EU160" t="e">
        <f t="shared" si="97"/>
        <v>#REF!</v>
      </c>
      <c r="EV160" t="str">
        <f t="array" ref="EV160">IFERROR(INDEX($EU$2:$EU$208,SMALL(IF(1-($EU$2:$EU$208=""),IF(1-(#REF!:#REF!&lt;&gt;""),ROW($EU$2:$EU$208)-ROW($EU$2)+1)), ROWS(#REF!:#REF!))),"")</f>
        <v/>
      </c>
      <c r="EW160" t="e">
        <f>IF(#REF!="","",SUM(#REF!))</f>
        <v>#REF!</v>
      </c>
      <c r="EX160" t="e">
        <f t="array" ref="EX160">IF(#REF!="","",SUM(EW160:INDEX(EW160:EW366,MATCH(TRUE,INDEX(EW160:EW366="",0),0))))</f>
        <v>#REF!</v>
      </c>
      <c r="EY160" t="e">
        <f t="shared" si="98"/>
        <v>#REF!</v>
      </c>
      <c r="EZ160" t="str">
        <f t="array" ref="EZ160">IFERROR(INDEX($EY$2:$EY$208,SMALL(IF(1-($EY$2:$EY$208=""),IF(1-(#REF!:#REF!&lt;&gt;""),ROW($EY$2:$EY$208)-ROW($EY$2)+1)), ROWS(#REF!:#REF!))),"")</f>
        <v/>
      </c>
      <c r="FA160" t="e">
        <f>IF(#REF!="","",SUM(#REF!))</f>
        <v>#REF!</v>
      </c>
      <c r="FB160" t="e">
        <f t="array" ref="FB160">IF(#REF!="","",SUM(FA160:INDEX(FA160:FA366,MATCH(TRUE,INDEX(FA160:FA366="",0),0))))</f>
        <v>#REF!</v>
      </c>
      <c r="FC160" t="e">
        <f t="shared" si="99"/>
        <v>#REF!</v>
      </c>
      <c r="FD160" t="str">
        <f t="array" ref="FD160">IFERROR(INDEX($FC$2:$FC$208,SMALL(IF(1-($FC$2:$FC$208=""),IF(1-(#REF!:#REF!&lt;&gt;""),ROW($FC$2:$FC$208)-ROW($FC$2)+1)), ROWS(#REF!:#REF!))),"")</f>
        <v/>
      </c>
    </row>
    <row r="161" spans="1:160" x14ac:dyDescent="0.25">
      <c r="A161" t="e">
        <f>IF(#REF!="","",SUM(#REF!))</f>
        <v>#REF!</v>
      </c>
      <c r="B161" t="e">
        <f t="array" ref="B161">IF(#REF!="","",SUM($A161:INDEX(A161:$A$208,MATCH(TRUE,INDEX($A161:$A$208="",0),0))))</f>
        <v>#REF!</v>
      </c>
      <c r="C161" t="e">
        <f t="shared" si="100"/>
        <v>#REF!</v>
      </c>
      <c r="E161" t="e">
        <f>IF(#REF!="","",SUM(#REF!))</f>
        <v>#REF!</v>
      </c>
      <c r="F161" t="e">
        <f t="array" ref="F161">IF(#REF!="","",SUM($E161:INDEX(E161:$E$208,MATCH(TRUE,INDEX($E161:$E$208="",0),0))))</f>
        <v>#REF!</v>
      </c>
      <c r="G161" t="e">
        <f t="shared" si="101"/>
        <v>#REF!</v>
      </c>
      <c r="I161" t="e">
        <f>IF(#REF!="","",SUM(#REF!))</f>
        <v>#REF!</v>
      </c>
      <c r="J161" t="e">
        <f t="array" ref="J161">IF(#REF!="","",SUM(I161:INDEX(I161:I367,MATCH(TRUE,INDEX(I161:I367="",0),0))))</f>
        <v>#REF!</v>
      </c>
      <c r="K161" t="e">
        <f t="shared" si="102"/>
        <v>#REF!</v>
      </c>
      <c r="M161" t="e">
        <f>IF(#REF!="","",SUM(#REF!))</f>
        <v>#REF!</v>
      </c>
      <c r="N161" t="e">
        <f t="array" ref="N161">IF(#REF!="","",SUM(M161:INDEX(M161:M367,MATCH(TRUE,INDEX(M161:M367="",0),0))))</f>
        <v>#REF!</v>
      </c>
      <c r="O161" t="e">
        <f t="shared" si="103"/>
        <v>#REF!</v>
      </c>
      <c r="Q161" t="e">
        <f>IF(#REF!="","",SUM(#REF!))</f>
        <v>#REF!</v>
      </c>
      <c r="R161" t="e">
        <f t="array" ref="R161">IF(#REF!="","",SUM(Q161:INDEX(Q161:Q367,MATCH(TRUE,INDEX(Q161:Q367="",0),0))))</f>
        <v>#REF!</v>
      </c>
      <c r="S161" t="e">
        <f t="shared" si="104"/>
        <v>#REF!</v>
      </c>
      <c r="U161" t="e">
        <f>IF(#REF!="","",SUM(#REF!))</f>
        <v>#REF!</v>
      </c>
      <c r="V161" t="e">
        <f t="array" ref="V161">IF(#REF!="","",SUM(U161:INDEX(U161:U367,MATCH(TRUE,INDEX(U161:U367="",0),0))))</f>
        <v>#REF!</v>
      </c>
      <c r="W161" t="e">
        <f t="shared" si="105"/>
        <v>#REF!</v>
      </c>
      <c r="Y161" t="e">
        <f>IF(#REF!="","",SUM(#REF!))</f>
        <v>#REF!</v>
      </c>
      <c r="Z161" t="e">
        <f t="array" ref="Z161">IF(#REF!="","",SUM(Y161:INDEX(Y161:Y367,MATCH(TRUE,INDEX(Y161:Y367="",0),0))))</f>
        <v>#REF!</v>
      </c>
      <c r="AA161" t="e">
        <f t="shared" si="106"/>
        <v>#REF!</v>
      </c>
      <c r="AC161" t="e">
        <f>IF(#REF!="","",SUM(#REF!))</f>
        <v>#REF!</v>
      </c>
      <c r="AD161" t="e">
        <f t="array" ref="AD161">IF(#REF!="","",SUM(AC161:INDEX(AC161:AC367,MATCH(TRUE,INDEX(AC161:AC367="",0),0))))</f>
        <v>#REF!</v>
      </c>
      <c r="AE161" t="e">
        <f t="shared" si="107"/>
        <v>#REF!</v>
      </c>
      <c r="AG161" t="e">
        <f>IF(#REF!="","",SUM(#REF!))</f>
        <v>#REF!</v>
      </c>
      <c r="AH161" t="e">
        <f t="array" ref="AH161">IF(#REF!="","",SUM(AG161:INDEX(AG161:AG367,MATCH(TRUE,INDEX(AG161:AG367="",0),0))))</f>
        <v>#REF!</v>
      </c>
      <c r="AI161" t="e">
        <f t="shared" si="108"/>
        <v>#REF!</v>
      </c>
      <c r="AK161" t="e">
        <f>IF(#REF!="","",SUM(#REF!))</f>
        <v>#REF!</v>
      </c>
      <c r="AL161" t="e">
        <f t="array" ref="AL161">IF(#REF!="","",SUM(AK161:INDEX(AK161:AK367,MATCH(TRUE,INDEX(AK161:AK367="",0),0))))</f>
        <v>#REF!</v>
      </c>
      <c r="AM161" t="e">
        <f t="shared" si="109"/>
        <v>#REF!</v>
      </c>
      <c r="AO161" t="e">
        <f>IF(#REF!="","",SUM(#REF!))</f>
        <v>#REF!</v>
      </c>
      <c r="AP161" t="e">
        <f t="array" ref="AP161">IF(#REF!="","",SUM(AO161:INDEX(AO161:AO367,MATCH(TRUE,INDEX(AO161:AO367="",0),0))))</f>
        <v>#REF!</v>
      </c>
      <c r="AQ161" t="e">
        <f t="shared" si="110"/>
        <v>#REF!</v>
      </c>
      <c r="AS161" t="e">
        <f>IF(#REF!="","",SUM(#REF!))</f>
        <v>#REF!</v>
      </c>
      <c r="AT161" t="e">
        <f t="array" ref="AT161">IF(#REF!="","",SUM(AS161:INDEX(AS161:AS367,MATCH(TRUE,INDEX(AS161:AS367="",0),0))))</f>
        <v>#REF!</v>
      </c>
      <c r="AU161" t="e">
        <f t="shared" si="111"/>
        <v>#REF!</v>
      </c>
      <c r="AW161" t="e">
        <f>IF(#REF!="","",SUM(#REF!))</f>
        <v>#REF!</v>
      </c>
      <c r="AX161" t="e">
        <f t="array" ref="AX161">IF(#REF!="","",SUM(AW161:INDEX(AW161:AW367,MATCH(TRUE,INDEX(AW161:AW367="",0),0))))</f>
        <v>#REF!</v>
      </c>
      <c r="AY161" t="e">
        <f t="shared" si="112"/>
        <v>#REF!</v>
      </c>
      <c r="BA161" t="e">
        <f>IF(#REF!="","",SUM(#REF!))</f>
        <v>#REF!</v>
      </c>
      <c r="BB161" t="e">
        <f t="array" ref="BB161">IF(#REF!="","",SUM(BA161:INDEX(BA161:BA367,MATCH(TRUE,INDEX(BA161:BA367="",0),0))))</f>
        <v>#REF!</v>
      </c>
      <c r="BC161" t="e">
        <f t="shared" si="113"/>
        <v>#REF!</v>
      </c>
      <c r="BE161" t="e">
        <f>IF(#REF!="","",SUM(#REF!))</f>
        <v>#REF!</v>
      </c>
      <c r="BF161" t="e">
        <f t="array" ref="BF161">IF(#REF!="","",SUM(BE161:INDEX(BE161:BE367,MATCH(TRUE,INDEX(BE161:BE367="",0),0))))</f>
        <v>#REF!</v>
      </c>
      <c r="BG161" t="e">
        <f t="shared" si="114"/>
        <v>#REF!</v>
      </c>
      <c r="BI161" t="e">
        <f>IF(#REF!="","",SUM(#REF!))</f>
        <v>#REF!</v>
      </c>
      <c r="BJ161" t="e">
        <f t="array" ref="BJ161">IF(#REF!="","",SUM(BI161:INDEX(BI161:BI367,MATCH(TRUE,INDEX(BI161:BI367="",0),0))))</f>
        <v>#REF!</v>
      </c>
      <c r="BK161" t="e">
        <f t="shared" si="115"/>
        <v>#REF!</v>
      </c>
      <c r="BM161" t="e">
        <f>IF(#REF!="","",SUM(#REF!))</f>
        <v>#REF!</v>
      </c>
      <c r="BN161" t="e">
        <f t="array" ref="BN161">IF(#REF!="","",SUM(BM161:INDEX(BM161:BM367,MATCH(TRUE,INDEX(BM161:BM367="",0),0))))</f>
        <v>#REF!</v>
      </c>
      <c r="BO161" t="e">
        <f t="shared" si="116"/>
        <v>#REF!</v>
      </c>
      <c r="BQ161" t="e">
        <f>IF(#REF!="","",SUM(#REF!))</f>
        <v>#REF!</v>
      </c>
      <c r="BR161" t="e">
        <f t="array" ref="BR161">IF(#REF!="","",SUM(BQ161:INDEX(BQ161:BQ367,MATCH(TRUE,INDEX(BQ161:BQ367="",0),0))))</f>
        <v>#REF!</v>
      </c>
      <c r="BS161" t="e">
        <f t="shared" si="117"/>
        <v>#REF!</v>
      </c>
      <c r="BU161" t="e">
        <f>IF(#REF!="","",SUM(#REF!))</f>
        <v>#REF!</v>
      </c>
      <c r="BV161" t="e">
        <f t="array" ref="BV161">IF(#REF!="","",SUM(BU161:INDEX(BU161:BU367,MATCH(TRUE,INDEX(BU161:BU367="",0),0))))</f>
        <v>#REF!</v>
      </c>
      <c r="BW161" t="e">
        <f t="shared" si="118"/>
        <v>#REF!</v>
      </c>
      <c r="BY161" t="e">
        <f>IF(#REF!="","",SUM(#REF!))</f>
        <v>#REF!</v>
      </c>
      <c r="BZ161" t="e">
        <f t="array" ref="BZ161">IF(#REF!="","",SUM(BY161:INDEX(BY161:BY367,MATCH(TRUE,INDEX(BY161:BY367="",0),0))))</f>
        <v>#REF!</v>
      </c>
      <c r="CA161" t="e">
        <f t="shared" si="119"/>
        <v>#REF!</v>
      </c>
      <c r="CC161" t="e">
        <f>IF(#REF!="","",SUM(#REF!))</f>
        <v>#REF!</v>
      </c>
      <c r="CD161" t="e">
        <f t="array" ref="CD161">IF(#REF!="","",SUM(CC161:INDEX(CC161:CC367,MATCH(TRUE,INDEX(CC161:CC367="",0),0))))</f>
        <v>#REF!</v>
      </c>
      <c r="CE161" t="e">
        <f t="shared" si="80"/>
        <v>#REF!</v>
      </c>
      <c r="CF161" t="str">
        <f t="array" ref="CF161">IFERROR(INDEX($CE$2:$CE$208,SMALL(IF(1-($CE$2:$CE$208=""),IF(1-(#REF!:#REF!&lt;&gt;""),ROW($CE$2:$CE$208)-ROW($CE$2)+1)), ROWS(#REF!:#REF!))),"")</f>
        <v/>
      </c>
      <c r="CG161" t="e">
        <f>IF(#REF!="","",SUM(#REF!))</f>
        <v>#REF!</v>
      </c>
      <c r="CH161" t="e">
        <f t="array" ref="CH161">IF(#REF!="","",SUM(CG161:INDEX(CG161:CG367,MATCH(TRUE,INDEX(CG161:CG367="",0),0))))</f>
        <v>#REF!</v>
      </c>
      <c r="CI161" t="e">
        <f t="shared" si="81"/>
        <v>#REF!</v>
      </c>
      <c r="CJ161" t="str">
        <f t="array" ref="CJ161">IFERROR(INDEX($CI$2:$CI$208,SMALL(IF(1-($CI$2:$CI$208=""),IF(1-(#REF!:#REF!&lt;&gt;""),ROW($CI$2:$CI$208)-ROW($CI$2)+1)), ROWS(#REF!:#REF!))),"")</f>
        <v/>
      </c>
      <c r="CK161" t="e">
        <f>IF(#REF!="","",SUM(#REF!))</f>
        <v>#REF!</v>
      </c>
      <c r="CL161" t="e">
        <f t="array" ref="CL161">IF(#REF!="","",SUM(CK161:INDEX(CK161:CK367,MATCH(TRUE,INDEX(CK161:CK367="",0),0))))</f>
        <v>#REF!</v>
      </c>
      <c r="CM161" t="e">
        <f t="shared" si="82"/>
        <v>#REF!</v>
      </c>
      <c r="CN161" t="str">
        <f t="array" ref="CN161">IFERROR(INDEX($CM$2:$CM$208,SMALL(IF(1-($CM$2:$CM$208=""),IF(1-(#REF!:#REF!&lt;&gt;""),ROW($CM$2:$CM$208)-ROW($CM$2)+1)), ROWS(#REF!:#REF!))),"")</f>
        <v/>
      </c>
      <c r="CO161" t="e">
        <f>IF(#REF!="","",SUM(#REF!))</f>
        <v>#REF!</v>
      </c>
      <c r="CP161" t="e">
        <f t="array" ref="CP161">IF(#REF!="","",SUM(CO161:INDEX(CO161:CO367,MATCH(TRUE,INDEX(CO161:CO367="",0),0))))</f>
        <v>#REF!</v>
      </c>
      <c r="CQ161" t="e">
        <f t="shared" si="83"/>
        <v>#REF!</v>
      </c>
      <c r="CR161" t="str">
        <f t="array" ref="CR161">IFERROR(INDEX($CQ$2:$CQ$208,SMALL(IF(1-($CQ$2:$CQ$208=""),IF(1-(#REF!:#REF!&lt;&gt;""),ROW($CQ$2:$CQ$208)-ROW($CQ$2)+1)), ROWS(#REF!:#REF!))),"")</f>
        <v/>
      </c>
      <c r="CS161" t="e">
        <f>IF(#REF!="","",SUM(#REF!))</f>
        <v>#REF!</v>
      </c>
      <c r="CT161" t="e">
        <f t="array" ref="CT161">IF(#REF!="","",SUM(CS161:INDEX(CS161:CS367,MATCH(TRUE,INDEX(CS161:CS367="",0),0))))</f>
        <v>#REF!</v>
      </c>
      <c r="CU161" t="e">
        <f t="shared" si="84"/>
        <v>#REF!</v>
      </c>
      <c r="CV161" t="str">
        <f t="array" ref="CV161">IFERROR(INDEX($CU$2:$CU$208,SMALL(IF(1-($CU$2:$CU$208=""),IF(1-(#REF!:#REF!&lt;&gt;""),ROW($CU$2:$CU$208)-ROW($CU$2)+1)), ROWS(#REF!:#REF!))),"")</f>
        <v/>
      </c>
      <c r="CW161" t="e">
        <f>IF(#REF!="","",SUM(#REF!))</f>
        <v>#REF!</v>
      </c>
      <c r="CX161" t="e">
        <f t="array" ref="CX161">IF(#REF!="","",SUM(CW161:INDEX(CW161:CW367,MATCH(TRUE,INDEX(CW161:CW367="",0),0))))</f>
        <v>#REF!</v>
      </c>
      <c r="CY161" t="e">
        <f t="shared" si="85"/>
        <v>#REF!</v>
      </c>
      <c r="CZ161" t="str">
        <f t="array" ref="CZ161">IFERROR(INDEX($CY$2:$CY$208,SMALL(IF(1-($CY$2:$CY$208=""),IF(1-(#REF!:#REF!&lt;&gt;""),ROW($CY$2:$CY$208)-ROW($CY$2)+1)), ROWS(#REF!:#REF!))),"")</f>
        <v/>
      </c>
      <c r="DA161" t="e">
        <f>IF(#REF!="","",SUM(#REF!))</f>
        <v>#REF!</v>
      </c>
      <c r="DB161" t="e">
        <f t="array" ref="DB161">IF(#REF!="","",SUM(DA161:INDEX(DA161:DA367,MATCH(TRUE,INDEX(DA161:DA367="",0),0))))</f>
        <v>#REF!</v>
      </c>
      <c r="DC161" t="e">
        <f t="shared" si="86"/>
        <v>#REF!</v>
      </c>
      <c r="DD161" t="str">
        <f t="array" ref="DD161">IFERROR(INDEX($DC$2:$DC$208,SMALL(IF(1-($DC$2:$DC$208=""),IF(1-(#REF!:#REF!&lt;&gt;""),ROW($DC$2:$DC$208)-ROW($DC$2)+1)), ROWS(#REF!:#REF!))),"")</f>
        <v/>
      </c>
      <c r="DE161" t="e">
        <f>IF(#REF!="","",SUM(#REF!))</f>
        <v>#REF!</v>
      </c>
      <c r="DF161" t="e">
        <f t="array" ref="DF161">IF(#REF!="","",SUM(DE161:INDEX(DE161:DE367,MATCH(TRUE,INDEX(DE161:DE367="",0),0))))</f>
        <v>#REF!</v>
      </c>
      <c r="DG161" t="e">
        <f t="shared" si="87"/>
        <v>#REF!</v>
      </c>
      <c r="DH161" t="str">
        <f t="array" ref="DH161">IFERROR(INDEX($DG$2:$DG$208,SMALL(IF(1-($DG$2:$DG$208=""),IF(1-(#REF!:#REF!&lt;&gt;""),ROW($DG$2:$DG$208)-ROW($DG$2)+1)), ROWS(#REF!:#REF!))),"")</f>
        <v/>
      </c>
      <c r="DI161" t="e">
        <f>IF(#REF!="","",SUM(#REF!))</f>
        <v>#REF!</v>
      </c>
      <c r="DJ161" t="e">
        <f t="array" ref="DJ161">IF(#REF!="","",SUM(DI161:INDEX(DI161:DI367,MATCH(TRUE,INDEX(DI161:DI367="",0),0))))</f>
        <v>#REF!</v>
      </c>
      <c r="DK161" t="e">
        <f t="shared" si="88"/>
        <v>#REF!</v>
      </c>
      <c r="DL161" t="str">
        <f t="array" ref="DL161">IFERROR(INDEX($DK$2:$DK$208,SMALL(IF(1-($DK$2:$DK$208=""),IF(1-(#REF!:#REF!&lt;&gt;""),ROW($DK$2:$DK$208)-ROW($DK$2)+1)), ROWS(#REF!:#REF!))),"")</f>
        <v/>
      </c>
      <c r="DM161" t="e">
        <f>IF(#REF!="","",SUM(#REF!))</f>
        <v>#REF!</v>
      </c>
      <c r="DN161" t="e">
        <f t="array" ref="DN161">IF(#REF!="","",SUM(DM161:INDEX(DM161:DM367,MATCH(TRUE,INDEX(DM161:DM367="",0),0))))</f>
        <v>#REF!</v>
      </c>
      <c r="DO161" t="e">
        <f t="shared" si="89"/>
        <v>#REF!</v>
      </c>
      <c r="DP161" t="str">
        <f t="array" ref="DP161">IFERROR(INDEX($DO$2:$DO$208,SMALL(IF(1-($DO$2:$DO$208=""),IF(1-(#REF!:#REF!&lt;&gt;""),ROW($DO$2:$DO$208)-ROW($DO$2)+1)), ROWS(#REF!:#REF!))),"")</f>
        <v/>
      </c>
      <c r="DQ161" t="e">
        <f>IF(#REF!="","",SUM(#REF!))</f>
        <v>#REF!</v>
      </c>
      <c r="DR161" t="e">
        <f t="array" ref="DR161">IF(#REF!="","",SUM(DQ161:INDEX(DQ161:DQ367,MATCH(TRUE,INDEX(DQ161:DQ367="",0),0))))</f>
        <v>#REF!</v>
      </c>
      <c r="DS161" t="e">
        <f t="shared" si="90"/>
        <v>#REF!</v>
      </c>
      <c r="DT161" t="str">
        <f t="array" ref="DT161">IFERROR(INDEX($DS$2:$DS$208,SMALL(IF(1-($DS$2:$DS$208=""),IF(1-(#REF!:#REF!&lt;&gt;""),ROW($DS$2:$DS$208)-ROW($DS$2)+1)), ROWS(#REF!:#REF!))),"")</f>
        <v/>
      </c>
      <c r="DU161" t="e">
        <f>IF(#REF!="","",SUM(#REF!))</f>
        <v>#REF!</v>
      </c>
      <c r="DV161" t="e">
        <f t="array" ref="DV161">IF(#REF!="","",SUM(DU161:INDEX(DU161:DU367,MATCH(TRUE,INDEX(DU161:DU367="",0),0))))</f>
        <v>#REF!</v>
      </c>
      <c r="DW161" t="e">
        <f t="shared" si="91"/>
        <v>#REF!</v>
      </c>
      <c r="DX161" t="str">
        <f t="array" ref="DX161">IFERROR(INDEX($DW$2:$DW$208,SMALL(IF(1-($DW$2:$DW$208=""),IF(1-(#REF!:#REF!&lt;&gt;""),ROW($DW$2:$DW$208)-ROW($DW$2)+1)), ROWS(#REF!:#REF!))),"")</f>
        <v/>
      </c>
      <c r="DY161" t="e">
        <f>IF(#REF!="","",SUM(#REF!))</f>
        <v>#REF!</v>
      </c>
      <c r="DZ161" t="e">
        <f t="array" ref="DZ161">IF(#REF!="","",SUM(DY161:INDEX(DY161:DY367,MATCH(TRUE,INDEX(DY161:DY367="",0),0))))</f>
        <v>#REF!</v>
      </c>
      <c r="EA161" t="e">
        <f t="shared" si="92"/>
        <v>#REF!</v>
      </c>
      <c r="EB161" t="str">
        <f t="array" ref="EB161">IFERROR(INDEX($EA$2:$EA$208,SMALL(IF(1-($EA$2:$EA$208=""),IF(1-(#REF!:#REF!&lt;&gt;""),ROW($EA$2:$EA$208)-ROW($EA$2)+1)), ROWS(#REF!:#REF!))),"")</f>
        <v/>
      </c>
      <c r="EC161" t="e">
        <f>IF(#REF!="","",SUM(#REF!))</f>
        <v>#REF!</v>
      </c>
      <c r="ED161" t="e">
        <f t="array" ref="ED161">IF(#REF!="","",SUM(EC161:INDEX(EC161:EC367,MATCH(TRUE,INDEX(EC161:EC367="",0),0))))</f>
        <v>#REF!</v>
      </c>
      <c r="EE161" t="e">
        <f t="shared" si="93"/>
        <v>#REF!</v>
      </c>
      <c r="EF161" t="str">
        <f t="array" ref="EF161">IFERROR(INDEX($EE$2:$EE$208,SMALL(IF(1-($EE$2:$EE$208=""),IF(1-(#REF!:#REF!&lt;&gt;""),ROW($EE$2:$EE$208)-ROW($EE$2)+1)), ROWS(#REF!:#REF!))),"")</f>
        <v/>
      </c>
      <c r="EG161" t="e">
        <f>IF(#REF!="","",SUM(#REF!))</f>
        <v>#REF!</v>
      </c>
      <c r="EH161" t="e">
        <f t="array" ref="EH161">IF(#REF!="","",SUM(EG161:INDEX(EG161:EG367,MATCH(TRUE,INDEX(EG161:EG367="",0),0))))</f>
        <v>#REF!</v>
      </c>
      <c r="EI161" t="e">
        <f t="shared" si="94"/>
        <v>#REF!</v>
      </c>
      <c r="EJ161" t="str">
        <f t="array" ref="EJ161">IFERROR(INDEX($EI$2:$EI$208,SMALL(IF(1-($EI$2:$EI$208=""),IF(1-(#REF!:#REF!&lt;&gt;""),ROW($EI$2:$EI$208)-ROW($EI$2)+1)), ROWS(#REF!:#REF!))),"")</f>
        <v/>
      </c>
      <c r="EK161" t="e">
        <f>IF(#REF!="","",SUM(#REF!))</f>
        <v>#REF!</v>
      </c>
      <c r="EL161" t="e">
        <f t="array" ref="EL161">IF(#REF!="","",SUM(EK161:INDEX(EK161:EK367,MATCH(TRUE,INDEX(EK161:EK367="",0),0))))</f>
        <v>#REF!</v>
      </c>
      <c r="EM161" t="e">
        <f t="shared" si="95"/>
        <v>#REF!</v>
      </c>
      <c r="EN161" t="str">
        <f t="array" ref="EN161">IFERROR(INDEX($EM$2:$EM$208,SMALL(IF(1-($EM$2:$EM$208=""),IF(1-(#REF!:#REF!&lt;&gt;""),ROW($EM$2:$EM$208)-ROW($EM$2)+1)), ROWS(#REF!:#REF!))),"")</f>
        <v/>
      </c>
      <c r="EO161" t="e">
        <f>IF(#REF!="","",SUM(#REF!))</f>
        <v>#REF!</v>
      </c>
      <c r="EP161" t="e">
        <f t="array" ref="EP161">IF(#REF!="","",SUM(EO161:INDEX(EO161:EO367,MATCH(TRUE,INDEX(EO161:EO367="",0),0))))</f>
        <v>#REF!</v>
      </c>
      <c r="EQ161" t="e">
        <f t="shared" si="96"/>
        <v>#REF!</v>
      </c>
      <c r="ER161" t="str">
        <f t="array" ref="ER161">IFERROR(INDEX($EQ$2:$EQ$208,SMALL(IF(1-($EQ$2:$EQ$208=""),IF(1-(#REF!:#REF!&lt;&gt;""),ROW($EQ$2:$EQ$208)-ROW($EQ$2)+1)), ROWS(#REF!:#REF!))),"")</f>
        <v/>
      </c>
      <c r="ES161" t="e">
        <f>IF(#REF!="","",SUM(#REF!))</f>
        <v>#REF!</v>
      </c>
      <c r="ET161" t="e">
        <f t="array" ref="ET161">IF(#REF!="","",SUM(ES161:INDEX(ES161:ES367,MATCH(TRUE,INDEX(ES161:ES367="",0),0))))</f>
        <v>#REF!</v>
      </c>
      <c r="EU161" t="e">
        <f t="shared" si="97"/>
        <v>#REF!</v>
      </c>
      <c r="EV161" t="str">
        <f t="array" ref="EV161">IFERROR(INDEX($EU$2:$EU$208,SMALL(IF(1-($EU$2:$EU$208=""),IF(1-(#REF!:#REF!&lt;&gt;""),ROW($EU$2:$EU$208)-ROW($EU$2)+1)), ROWS(#REF!:#REF!))),"")</f>
        <v/>
      </c>
      <c r="EW161" t="e">
        <f>IF(#REF!="","",SUM(#REF!))</f>
        <v>#REF!</v>
      </c>
      <c r="EX161" t="e">
        <f t="array" ref="EX161">IF(#REF!="","",SUM(EW161:INDEX(EW161:EW367,MATCH(TRUE,INDEX(EW161:EW367="",0),0))))</f>
        <v>#REF!</v>
      </c>
      <c r="EY161" t="e">
        <f t="shared" si="98"/>
        <v>#REF!</v>
      </c>
      <c r="EZ161" t="str">
        <f t="array" ref="EZ161">IFERROR(INDEX($EY$2:$EY$208,SMALL(IF(1-($EY$2:$EY$208=""),IF(1-(#REF!:#REF!&lt;&gt;""),ROW($EY$2:$EY$208)-ROW($EY$2)+1)), ROWS(#REF!:#REF!))),"")</f>
        <v/>
      </c>
      <c r="FA161" t="e">
        <f>IF(#REF!="","",SUM(#REF!))</f>
        <v>#REF!</v>
      </c>
      <c r="FB161" t="e">
        <f t="array" ref="FB161">IF(#REF!="","",SUM(FA161:INDEX(FA161:FA367,MATCH(TRUE,INDEX(FA161:FA367="",0),0))))</f>
        <v>#REF!</v>
      </c>
      <c r="FC161" t="e">
        <f t="shared" si="99"/>
        <v>#REF!</v>
      </c>
      <c r="FD161" t="str">
        <f t="array" ref="FD161">IFERROR(INDEX($FC$2:$FC$208,SMALL(IF(1-($FC$2:$FC$208=""),IF(1-(#REF!:#REF!&lt;&gt;""),ROW($FC$2:$FC$208)-ROW($FC$2)+1)), ROWS(#REF!:#REF!))),"")</f>
        <v/>
      </c>
    </row>
    <row r="162" spans="1:160" x14ac:dyDescent="0.25">
      <c r="A162" t="e">
        <f>IF(#REF!="","",SUM(#REF!))</f>
        <v>#REF!</v>
      </c>
      <c r="B162" t="e">
        <f t="array" ref="B162">IF(#REF!="","",SUM($A162:INDEX(A162:$A$208,MATCH(TRUE,INDEX($A162:$A$208="",0),0))))</f>
        <v>#REF!</v>
      </c>
      <c r="C162" t="e">
        <f t="shared" si="100"/>
        <v>#REF!</v>
      </c>
      <c r="E162" t="e">
        <f>IF(#REF!="","",SUM(#REF!))</f>
        <v>#REF!</v>
      </c>
      <c r="F162" t="e">
        <f t="array" ref="F162">IF(#REF!="","",SUM($E162:INDEX(E162:$E$208,MATCH(TRUE,INDEX($E162:$E$208="",0),0))))</f>
        <v>#REF!</v>
      </c>
      <c r="G162" t="e">
        <f t="shared" si="101"/>
        <v>#REF!</v>
      </c>
      <c r="I162" t="e">
        <f>IF(#REF!="","",SUM(#REF!))</f>
        <v>#REF!</v>
      </c>
      <c r="J162" t="e">
        <f t="array" ref="J162">IF(#REF!="","",SUM(I162:INDEX(I162:I368,MATCH(TRUE,INDEX(I162:I368="",0),0))))</f>
        <v>#REF!</v>
      </c>
      <c r="K162" t="e">
        <f t="shared" si="102"/>
        <v>#REF!</v>
      </c>
      <c r="M162" t="e">
        <f>IF(#REF!="","",SUM(#REF!))</f>
        <v>#REF!</v>
      </c>
      <c r="N162" t="e">
        <f t="array" ref="N162">IF(#REF!="","",SUM(M162:INDEX(M162:M368,MATCH(TRUE,INDEX(M162:M368="",0),0))))</f>
        <v>#REF!</v>
      </c>
      <c r="O162" t="e">
        <f t="shared" si="103"/>
        <v>#REF!</v>
      </c>
      <c r="Q162" t="e">
        <f>IF(#REF!="","",SUM(#REF!))</f>
        <v>#REF!</v>
      </c>
      <c r="R162" t="e">
        <f t="array" ref="R162">IF(#REF!="","",SUM(Q162:INDEX(Q162:Q368,MATCH(TRUE,INDEX(Q162:Q368="",0),0))))</f>
        <v>#REF!</v>
      </c>
      <c r="S162" t="e">
        <f t="shared" si="104"/>
        <v>#REF!</v>
      </c>
      <c r="U162" t="e">
        <f>IF(#REF!="","",SUM(#REF!))</f>
        <v>#REF!</v>
      </c>
      <c r="V162" t="e">
        <f t="array" ref="V162">IF(#REF!="","",SUM(U162:INDEX(U162:U368,MATCH(TRUE,INDEX(U162:U368="",0),0))))</f>
        <v>#REF!</v>
      </c>
      <c r="W162" t="e">
        <f t="shared" si="105"/>
        <v>#REF!</v>
      </c>
      <c r="Y162" t="e">
        <f>IF(#REF!="","",SUM(#REF!))</f>
        <v>#REF!</v>
      </c>
      <c r="Z162" t="e">
        <f t="array" ref="Z162">IF(#REF!="","",SUM(Y162:INDEX(Y162:Y368,MATCH(TRUE,INDEX(Y162:Y368="",0),0))))</f>
        <v>#REF!</v>
      </c>
      <c r="AA162" t="e">
        <f t="shared" si="106"/>
        <v>#REF!</v>
      </c>
      <c r="AC162" t="e">
        <f>IF(#REF!="","",SUM(#REF!))</f>
        <v>#REF!</v>
      </c>
      <c r="AD162" t="e">
        <f t="array" ref="AD162">IF(#REF!="","",SUM(AC162:INDEX(AC162:AC368,MATCH(TRUE,INDEX(AC162:AC368="",0),0))))</f>
        <v>#REF!</v>
      </c>
      <c r="AE162" t="e">
        <f t="shared" si="107"/>
        <v>#REF!</v>
      </c>
      <c r="AG162" t="e">
        <f>IF(#REF!="","",SUM(#REF!))</f>
        <v>#REF!</v>
      </c>
      <c r="AH162" t="e">
        <f t="array" ref="AH162">IF(#REF!="","",SUM(AG162:INDEX(AG162:AG368,MATCH(TRUE,INDEX(AG162:AG368="",0),0))))</f>
        <v>#REF!</v>
      </c>
      <c r="AI162" t="e">
        <f t="shared" si="108"/>
        <v>#REF!</v>
      </c>
      <c r="AK162" t="e">
        <f>IF(#REF!="","",SUM(#REF!))</f>
        <v>#REF!</v>
      </c>
      <c r="AL162" t="e">
        <f t="array" ref="AL162">IF(#REF!="","",SUM(AK162:INDEX(AK162:AK368,MATCH(TRUE,INDEX(AK162:AK368="",0),0))))</f>
        <v>#REF!</v>
      </c>
      <c r="AM162" t="e">
        <f t="shared" si="109"/>
        <v>#REF!</v>
      </c>
      <c r="AO162" t="e">
        <f>IF(#REF!="","",SUM(#REF!))</f>
        <v>#REF!</v>
      </c>
      <c r="AP162" t="e">
        <f t="array" ref="AP162">IF(#REF!="","",SUM(AO162:INDEX(AO162:AO368,MATCH(TRUE,INDEX(AO162:AO368="",0),0))))</f>
        <v>#REF!</v>
      </c>
      <c r="AQ162" t="e">
        <f t="shared" si="110"/>
        <v>#REF!</v>
      </c>
      <c r="AS162" t="e">
        <f>IF(#REF!="","",SUM(#REF!))</f>
        <v>#REF!</v>
      </c>
      <c r="AT162" t="e">
        <f t="array" ref="AT162">IF(#REF!="","",SUM(AS162:INDEX(AS162:AS368,MATCH(TRUE,INDEX(AS162:AS368="",0),0))))</f>
        <v>#REF!</v>
      </c>
      <c r="AU162" t="e">
        <f t="shared" si="111"/>
        <v>#REF!</v>
      </c>
      <c r="AW162" t="e">
        <f>IF(#REF!="","",SUM(#REF!))</f>
        <v>#REF!</v>
      </c>
      <c r="AX162" t="e">
        <f t="array" ref="AX162">IF(#REF!="","",SUM(AW162:INDEX(AW162:AW368,MATCH(TRUE,INDEX(AW162:AW368="",0),0))))</f>
        <v>#REF!</v>
      </c>
      <c r="AY162" t="e">
        <f t="shared" si="112"/>
        <v>#REF!</v>
      </c>
      <c r="BA162" t="e">
        <f>IF(#REF!="","",SUM(#REF!))</f>
        <v>#REF!</v>
      </c>
      <c r="BB162" t="e">
        <f t="array" ref="BB162">IF(#REF!="","",SUM(BA162:INDEX(BA162:BA368,MATCH(TRUE,INDEX(BA162:BA368="",0),0))))</f>
        <v>#REF!</v>
      </c>
      <c r="BC162" t="e">
        <f t="shared" si="113"/>
        <v>#REF!</v>
      </c>
      <c r="BE162" t="e">
        <f>IF(#REF!="","",SUM(#REF!))</f>
        <v>#REF!</v>
      </c>
      <c r="BF162" t="e">
        <f t="array" ref="BF162">IF(#REF!="","",SUM(BE162:INDEX(BE162:BE368,MATCH(TRUE,INDEX(BE162:BE368="",0),0))))</f>
        <v>#REF!</v>
      </c>
      <c r="BG162" t="e">
        <f t="shared" si="114"/>
        <v>#REF!</v>
      </c>
      <c r="BI162" t="e">
        <f>IF(#REF!="","",SUM(#REF!))</f>
        <v>#REF!</v>
      </c>
      <c r="BJ162" t="e">
        <f t="array" ref="BJ162">IF(#REF!="","",SUM(BI162:INDEX(BI162:BI368,MATCH(TRUE,INDEX(BI162:BI368="",0),0))))</f>
        <v>#REF!</v>
      </c>
      <c r="BK162" t="e">
        <f t="shared" si="115"/>
        <v>#REF!</v>
      </c>
      <c r="BM162" t="e">
        <f>IF(#REF!="","",SUM(#REF!))</f>
        <v>#REF!</v>
      </c>
      <c r="BN162" t="e">
        <f t="array" ref="BN162">IF(#REF!="","",SUM(BM162:INDEX(BM162:BM368,MATCH(TRUE,INDEX(BM162:BM368="",0),0))))</f>
        <v>#REF!</v>
      </c>
      <c r="BO162" t="e">
        <f t="shared" si="116"/>
        <v>#REF!</v>
      </c>
      <c r="BQ162" t="e">
        <f>IF(#REF!="","",SUM(#REF!))</f>
        <v>#REF!</v>
      </c>
      <c r="BR162" t="e">
        <f t="array" ref="BR162">IF(#REF!="","",SUM(BQ162:INDEX(BQ162:BQ368,MATCH(TRUE,INDEX(BQ162:BQ368="",0),0))))</f>
        <v>#REF!</v>
      </c>
      <c r="BS162" t="e">
        <f t="shared" si="117"/>
        <v>#REF!</v>
      </c>
      <c r="BU162" t="e">
        <f>IF(#REF!="","",SUM(#REF!))</f>
        <v>#REF!</v>
      </c>
      <c r="BV162" t="e">
        <f t="array" ref="BV162">IF(#REF!="","",SUM(BU162:INDEX(BU162:BU368,MATCH(TRUE,INDEX(BU162:BU368="",0),0))))</f>
        <v>#REF!</v>
      </c>
      <c r="BW162" t="e">
        <f t="shared" si="118"/>
        <v>#REF!</v>
      </c>
      <c r="BY162" t="e">
        <f>IF(#REF!="","",SUM(#REF!))</f>
        <v>#REF!</v>
      </c>
      <c r="BZ162" t="e">
        <f t="array" ref="BZ162">IF(#REF!="","",SUM(BY162:INDEX(BY162:BY368,MATCH(TRUE,INDEX(BY162:BY368="",0),0))))</f>
        <v>#REF!</v>
      </c>
      <c r="CA162" t="e">
        <f t="shared" si="119"/>
        <v>#REF!</v>
      </c>
      <c r="CC162" t="e">
        <f>IF(#REF!="","",SUM(#REF!))</f>
        <v>#REF!</v>
      </c>
      <c r="CD162" t="e">
        <f t="array" ref="CD162">IF(#REF!="","",SUM(CC162:INDEX(CC162:CC368,MATCH(TRUE,INDEX(CC162:CC368="",0),0))))</f>
        <v>#REF!</v>
      </c>
      <c r="CE162" t="e">
        <f t="shared" si="80"/>
        <v>#REF!</v>
      </c>
      <c r="CF162" t="str">
        <f t="array" ref="CF162">IFERROR(INDEX($CE$2:$CE$208,SMALL(IF(1-($CE$2:$CE$208=""),IF(1-(#REF!:#REF!&lt;&gt;""),ROW($CE$2:$CE$208)-ROW($CE$2)+1)), ROWS(#REF!:#REF!))),"")</f>
        <v/>
      </c>
      <c r="CG162" t="e">
        <f>IF(#REF!="","",SUM(#REF!))</f>
        <v>#REF!</v>
      </c>
      <c r="CH162" t="e">
        <f t="array" ref="CH162">IF(#REF!="","",SUM(CG162:INDEX(CG162:CG368,MATCH(TRUE,INDEX(CG162:CG368="",0),0))))</f>
        <v>#REF!</v>
      </c>
      <c r="CI162" t="e">
        <f t="shared" si="81"/>
        <v>#REF!</v>
      </c>
      <c r="CJ162" t="str">
        <f t="array" ref="CJ162">IFERROR(INDEX($CI$2:$CI$208,SMALL(IF(1-($CI$2:$CI$208=""),IF(1-(#REF!:#REF!&lt;&gt;""),ROW($CI$2:$CI$208)-ROW($CI$2)+1)), ROWS(#REF!:#REF!))),"")</f>
        <v/>
      </c>
      <c r="CK162" t="e">
        <f>IF(#REF!="","",SUM(#REF!))</f>
        <v>#REF!</v>
      </c>
      <c r="CL162" t="e">
        <f t="array" ref="CL162">IF(#REF!="","",SUM(CK162:INDEX(CK162:CK368,MATCH(TRUE,INDEX(CK162:CK368="",0),0))))</f>
        <v>#REF!</v>
      </c>
      <c r="CM162" t="e">
        <f t="shared" si="82"/>
        <v>#REF!</v>
      </c>
      <c r="CN162" t="str">
        <f t="array" ref="CN162">IFERROR(INDEX($CM$2:$CM$208,SMALL(IF(1-($CM$2:$CM$208=""),IF(1-(#REF!:#REF!&lt;&gt;""),ROW($CM$2:$CM$208)-ROW($CM$2)+1)), ROWS(#REF!:#REF!))),"")</f>
        <v/>
      </c>
      <c r="CO162" t="e">
        <f>IF(#REF!="","",SUM(#REF!))</f>
        <v>#REF!</v>
      </c>
      <c r="CP162" t="e">
        <f t="array" ref="CP162">IF(#REF!="","",SUM(CO162:INDEX(CO162:CO368,MATCH(TRUE,INDEX(CO162:CO368="",0),0))))</f>
        <v>#REF!</v>
      </c>
      <c r="CQ162" t="e">
        <f t="shared" si="83"/>
        <v>#REF!</v>
      </c>
      <c r="CR162" t="str">
        <f t="array" ref="CR162">IFERROR(INDEX($CQ$2:$CQ$208,SMALL(IF(1-($CQ$2:$CQ$208=""),IF(1-(#REF!:#REF!&lt;&gt;""),ROW($CQ$2:$CQ$208)-ROW($CQ$2)+1)), ROWS(#REF!:#REF!))),"")</f>
        <v/>
      </c>
      <c r="CS162" t="e">
        <f>IF(#REF!="","",SUM(#REF!))</f>
        <v>#REF!</v>
      </c>
      <c r="CT162" t="e">
        <f t="array" ref="CT162">IF(#REF!="","",SUM(CS162:INDEX(CS162:CS368,MATCH(TRUE,INDEX(CS162:CS368="",0),0))))</f>
        <v>#REF!</v>
      </c>
      <c r="CU162" t="e">
        <f t="shared" si="84"/>
        <v>#REF!</v>
      </c>
      <c r="CV162" t="str">
        <f t="array" ref="CV162">IFERROR(INDEX($CU$2:$CU$208,SMALL(IF(1-($CU$2:$CU$208=""),IF(1-(#REF!:#REF!&lt;&gt;""),ROW($CU$2:$CU$208)-ROW($CU$2)+1)), ROWS(#REF!:#REF!))),"")</f>
        <v/>
      </c>
      <c r="CW162" t="e">
        <f>IF(#REF!="","",SUM(#REF!))</f>
        <v>#REF!</v>
      </c>
      <c r="CX162" t="e">
        <f t="array" ref="CX162">IF(#REF!="","",SUM(CW162:INDEX(CW162:CW368,MATCH(TRUE,INDEX(CW162:CW368="",0),0))))</f>
        <v>#REF!</v>
      </c>
      <c r="CY162" t="e">
        <f t="shared" si="85"/>
        <v>#REF!</v>
      </c>
      <c r="CZ162" t="str">
        <f t="array" ref="CZ162">IFERROR(INDEX($CY$2:$CY$208,SMALL(IF(1-($CY$2:$CY$208=""),IF(1-(#REF!:#REF!&lt;&gt;""),ROW($CY$2:$CY$208)-ROW($CY$2)+1)), ROWS(#REF!:#REF!))),"")</f>
        <v/>
      </c>
      <c r="DA162" t="e">
        <f>IF(#REF!="","",SUM(#REF!))</f>
        <v>#REF!</v>
      </c>
      <c r="DB162" t="e">
        <f t="array" ref="DB162">IF(#REF!="","",SUM(DA162:INDEX(DA162:DA368,MATCH(TRUE,INDEX(DA162:DA368="",0),0))))</f>
        <v>#REF!</v>
      </c>
      <c r="DC162" t="e">
        <f t="shared" si="86"/>
        <v>#REF!</v>
      </c>
      <c r="DD162" t="str">
        <f t="array" ref="DD162">IFERROR(INDEX($DC$2:$DC$208,SMALL(IF(1-($DC$2:$DC$208=""),IF(1-(#REF!:#REF!&lt;&gt;""),ROW($DC$2:$DC$208)-ROW($DC$2)+1)), ROWS(#REF!:#REF!))),"")</f>
        <v/>
      </c>
      <c r="DE162" t="e">
        <f>IF(#REF!="","",SUM(#REF!))</f>
        <v>#REF!</v>
      </c>
      <c r="DF162" t="e">
        <f t="array" ref="DF162">IF(#REF!="","",SUM(DE162:INDEX(DE162:DE368,MATCH(TRUE,INDEX(DE162:DE368="",0),0))))</f>
        <v>#REF!</v>
      </c>
      <c r="DG162" t="e">
        <f t="shared" si="87"/>
        <v>#REF!</v>
      </c>
      <c r="DH162" t="str">
        <f t="array" ref="DH162">IFERROR(INDEX($DG$2:$DG$208,SMALL(IF(1-($DG$2:$DG$208=""),IF(1-(#REF!:#REF!&lt;&gt;""),ROW($DG$2:$DG$208)-ROW($DG$2)+1)), ROWS(#REF!:#REF!))),"")</f>
        <v/>
      </c>
      <c r="DI162" t="e">
        <f>IF(#REF!="","",SUM(#REF!))</f>
        <v>#REF!</v>
      </c>
      <c r="DJ162" t="e">
        <f t="array" ref="DJ162">IF(#REF!="","",SUM(DI162:INDEX(DI162:DI368,MATCH(TRUE,INDEX(DI162:DI368="",0),0))))</f>
        <v>#REF!</v>
      </c>
      <c r="DK162" t="e">
        <f t="shared" si="88"/>
        <v>#REF!</v>
      </c>
      <c r="DL162" t="str">
        <f t="array" ref="DL162">IFERROR(INDEX($DK$2:$DK$208,SMALL(IF(1-($DK$2:$DK$208=""),IF(1-(#REF!:#REF!&lt;&gt;""),ROW($DK$2:$DK$208)-ROW($DK$2)+1)), ROWS(#REF!:#REF!))),"")</f>
        <v/>
      </c>
      <c r="DM162" t="e">
        <f>IF(#REF!="","",SUM(#REF!))</f>
        <v>#REF!</v>
      </c>
      <c r="DN162" t="e">
        <f t="array" ref="DN162">IF(#REF!="","",SUM(DM162:INDEX(DM162:DM368,MATCH(TRUE,INDEX(DM162:DM368="",0),0))))</f>
        <v>#REF!</v>
      </c>
      <c r="DO162" t="e">
        <f t="shared" si="89"/>
        <v>#REF!</v>
      </c>
      <c r="DP162" t="str">
        <f t="array" ref="DP162">IFERROR(INDEX($DO$2:$DO$208,SMALL(IF(1-($DO$2:$DO$208=""),IF(1-(#REF!:#REF!&lt;&gt;""),ROW($DO$2:$DO$208)-ROW($DO$2)+1)), ROWS(#REF!:#REF!))),"")</f>
        <v/>
      </c>
      <c r="DQ162" t="e">
        <f>IF(#REF!="","",SUM(#REF!))</f>
        <v>#REF!</v>
      </c>
      <c r="DR162" t="e">
        <f t="array" ref="DR162">IF(#REF!="","",SUM(DQ162:INDEX(DQ162:DQ368,MATCH(TRUE,INDEX(DQ162:DQ368="",0),0))))</f>
        <v>#REF!</v>
      </c>
      <c r="DS162" t="e">
        <f t="shared" si="90"/>
        <v>#REF!</v>
      </c>
      <c r="DT162" t="str">
        <f t="array" ref="DT162">IFERROR(INDEX($DS$2:$DS$208,SMALL(IF(1-($DS$2:$DS$208=""),IF(1-(#REF!:#REF!&lt;&gt;""),ROW($DS$2:$DS$208)-ROW($DS$2)+1)), ROWS(#REF!:#REF!))),"")</f>
        <v/>
      </c>
      <c r="DU162" t="e">
        <f>IF(#REF!="","",SUM(#REF!))</f>
        <v>#REF!</v>
      </c>
      <c r="DV162" t="e">
        <f t="array" ref="DV162">IF(#REF!="","",SUM(DU162:INDEX(DU162:DU368,MATCH(TRUE,INDEX(DU162:DU368="",0),0))))</f>
        <v>#REF!</v>
      </c>
      <c r="DW162" t="e">
        <f t="shared" si="91"/>
        <v>#REF!</v>
      </c>
      <c r="DX162" t="str">
        <f t="array" ref="DX162">IFERROR(INDEX($DW$2:$DW$208,SMALL(IF(1-($DW$2:$DW$208=""),IF(1-(#REF!:#REF!&lt;&gt;""),ROW($DW$2:$DW$208)-ROW($DW$2)+1)), ROWS(#REF!:#REF!))),"")</f>
        <v/>
      </c>
      <c r="DY162" t="e">
        <f>IF(#REF!="","",SUM(#REF!))</f>
        <v>#REF!</v>
      </c>
      <c r="DZ162" t="e">
        <f t="array" ref="DZ162">IF(#REF!="","",SUM(DY162:INDEX(DY162:DY368,MATCH(TRUE,INDEX(DY162:DY368="",0),0))))</f>
        <v>#REF!</v>
      </c>
      <c r="EA162" t="e">
        <f t="shared" si="92"/>
        <v>#REF!</v>
      </c>
      <c r="EB162" t="str">
        <f t="array" ref="EB162">IFERROR(INDEX($EA$2:$EA$208,SMALL(IF(1-($EA$2:$EA$208=""),IF(1-(#REF!:#REF!&lt;&gt;""),ROW($EA$2:$EA$208)-ROW($EA$2)+1)), ROWS(#REF!:#REF!))),"")</f>
        <v/>
      </c>
      <c r="EC162" t="e">
        <f>IF(#REF!="","",SUM(#REF!))</f>
        <v>#REF!</v>
      </c>
      <c r="ED162" t="e">
        <f t="array" ref="ED162">IF(#REF!="","",SUM(EC162:INDEX(EC162:EC368,MATCH(TRUE,INDEX(EC162:EC368="",0),0))))</f>
        <v>#REF!</v>
      </c>
      <c r="EE162" t="e">
        <f t="shared" si="93"/>
        <v>#REF!</v>
      </c>
      <c r="EF162" t="str">
        <f t="array" ref="EF162">IFERROR(INDEX($EE$2:$EE$208,SMALL(IF(1-($EE$2:$EE$208=""),IF(1-(#REF!:#REF!&lt;&gt;""),ROW($EE$2:$EE$208)-ROW($EE$2)+1)), ROWS(#REF!:#REF!))),"")</f>
        <v/>
      </c>
      <c r="EG162" t="e">
        <f>IF(#REF!="","",SUM(#REF!))</f>
        <v>#REF!</v>
      </c>
      <c r="EH162" t="e">
        <f t="array" ref="EH162">IF(#REF!="","",SUM(EG162:INDEX(EG162:EG368,MATCH(TRUE,INDEX(EG162:EG368="",0),0))))</f>
        <v>#REF!</v>
      </c>
      <c r="EI162" t="e">
        <f t="shared" si="94"/>
        <v>#REF!</v>
      </c>
      <c r="EJ162" t="str">
        <f t="array" ref="EJ162">IFERROR(INDEX($EI$2:$EI$208,SMALL(IF(1-($EI$2:$EI$208=""),IF(1-(#REF!:#REF!&lt;&gt;""),ROW($EI$2:$EI$208)-ROW($EI$2)+1)), ROWS(#REF!:#REF!))),"")</f>
        <v/>
      </c>
      <c r="EK162" t="e">
        <f>IF(#REF!="","",SUM(#REF!))</f>
        <v>#REF!</v>
      </c>
      <c r="EL162" t="e">
        <f t="array" ref="EL162">IF(#REF!="","",SUM(EK162:INDEX(EK162:EK368,MATCH(TRUE,INDEX(EK162:EK368="",0),0))))</f>
        <v>#REF!</v>
      </c>
      <c r="EM162" t="e">
        <f t="shared" si="95"/>
        <v>#REF!</v>
      </c>
      <c r="EN162" t="str">
        <f t="array" ref="EN162">IFERROR(INDEX($EM$2:$EM$208,SMALL(IF(1-($EM$2:$EM$208=""),IF(1-(#REF!:#REF!&lt;&gt;""),ROW($EM$2:$EM$208)-ROW($EM$2)+1)), ROWS(#REF!:#REF!))),"")</f>
        <v/>
      </c>
      <c r="EO162" t="e">
        <f>IF(#REF!="","",SUM(#REF!))</f>
        <v>#REF!</v>
      </c>
      <c r="EP162" t="e">
        <f t="array" ref="EP162">IF(#REF!="","",SUM(EO162:INDEX(EO162:EO368,MATCH(TRUE,INDEX(EO162:EO368="",0),0))))</f>
        <v>#REF!</v>
      </c>
      <c r="EQ162" t="e">
        <f t="shared" si="96"/>
        <v>#REF!</v>
      </c>
      <c r="ER162" t="str">
        <f t="array" ref="ER162">IFERROR(INDEX($EQ$2:$EQ$208,SMALL(IF(1-($EQ$2:$EQ$208=""),IF(1-(#REF!:#REF!&lt;&gt;""),ROW($EQ$2:$EQ$208)-ROW($EQ$2)+1)), ROWS(#REF!:#REF!))),"")</f>
        <v/>
      </c>
      <c r="ES162" t="e">
        <f>IF(#REF!="","",SUM(#REF!))</f>
        <v>#REF!</v>
      </c>
      <c r="ET162" t="e">
        <f t="array" ref="ET162">IF(#REF!="","",SUM(ES162:INDEX(ES162:ES368,MATCH(TRUE,INDEX(ES162:ES368="",0),0))))</f>
        <v>#REF!</v>
      </c>
      <c r="EU162" t="e">
        <f t="shared" si="97"/>
        <v>#REF!</v>
      </c>
      <c r="EV162" t="str">
        <f t="array" ref="EV162">IFERROR(INDEX($EU$2:$EU$208,SMALL(IF(1-($EU$2:$EU$208=""),IF(1-(#REF!:#REF!&lt;&gt;""),ROW($EU$2:$EU$208)-ROW($EU$2)+1)), ROWS(#REF!:#REF!))),"")</f>
        <v/>
      </c>
      <c r="EW162" t="e">
        <f>IF(#REF!="","",SUM(#REF!))</f>
        <v>#REF!</v>
      </c>
      <c r="EX162" t="e">
        <f t="array" ref="EX162">IF(#REF!="","",SUM(EW162:INDEX(EW162:EW368,MATCH(TRUE,INDEX(EW162:EW368="",0),0))))</f>
        <v>#REF!</v>
      </c>
      <c r="EY162" t="e">
        <f t="shared" si="98"/>
        <v>#REF!</v>
      </c>
      <c r="EZ162" t="str">
        <f t="array" ref="EZ162">IFERROR(INDEX($EY$2:$EY$208,SMALL(IF(1-($EY$2:$EY$208=""),IF(1-(#REF!:#REF!&lt;&gt;""),ROW($EY$2:$EY$208)-ROW($EY$2)+1)), ROWS(#REF!:#REF!))),"")</f>
        <v/>
      </c>
      <c r="FA162" t="e">
        <f>IF(#REF!="","",SUM(#REF!))</f>
        <v>#REF!</v>
      </c>
      <c r="FB162" t="e">
        <f t="array" ref="FB162">IF(#REF!="","",SUM(FA162:INDEX(FA162:FA368,MATCH(TRUE,INDEX(FA162:FA368="",0),0))))</f>
        <v>#REF!</v>
      </c>
      <c r="FC162" t="e">
        <f t="shared" si="99"/>
        <v>#REF!</v>
      </c>
      <c r="FD162" t="str">
        <f t="array" ref="FD162">IFERROR(INDEX($FC$2:$FC$208,SMALL(IF(1-($FC$2:$FC$208=""),IF(1-(#REF!:#REF!&lt;&gt;""),ROW($FC$2:$FC$208)-ROW($FC$2)+1)), ROWS(#REF!:#REF!))),"")</f>
        <v/>
      </c>
    </row>
    <row r="163" spans="1:160" x14ac:dyDescent="0.25">
      <c r="A163" t="e">
        <f>IF(#REF!="","",SUM(#REF!))</f>
        <v>#REF!</v>
      </c>
      <c r="B163" t="e">
        <f t="array" ref="B163">IF(#REF!="","",SUM($A163:INDEX(A163:$A$208,MATCH(TRUE,INDEX($A163:$A$208="",0),0))))</f>
        <v>#REF!</v>
      </c>
      <c r="C163" t="e">
        <f t="shared" si="100"/>
        <v>#REF!</v>
      </c>
      <c r="E163" t="e">
        <f>IF(#REF!="","",SUM(#REF!))</f>
        <v>#REF!</v>
      </c>
      <c r="F163" t="e">
        <f t="array" ref="F163">IF(#REF!="","",SUM($E163:INDEX(E163:$E$208,MATCH(TRUE,INDEX($E163:$E$208="",0),0))))</f>
        <v>#REF!</v>
      </c>
      <c r="G163" t="e">
        <f t="shared" si="101"/>
        <v>#REF!</v>
      </c>
      <c r="I163" t="e">
        <f>IF(#REF!="","",SUM(#REF!))</f>
        <v>#REF!</v>
      </c>
      <c r="J163" t="e">
        <f t="array" ref="J163">IF(#REF!="","",SUM(I163:INDEX(I163:I369,MATCH(TRUE,INDEX(I163:I369="",0),0))))</f>
        <v>#REF!</v>
      </c>
      <c r="K163" t="e">
        <f t="shared" si="102"/>
        <v>#REF!</v>
      </c>
      <c r="M163" t="e">
        <f>IF(#REF!="","",SUM(#REF!))</f>
        <v>#REF!</v>
      </c>
      <c r="N163" t="e">
        <f t="array" ref="N163">IF(#REF!="","",SUM(M163:INDEX(M163:M369,MATCH(TRUE,INDEX(M163:M369="",0),0))))</f>
        <v>#REF!</v>
      </c>
      <c r="O163" t="e">
        <f t="shared" si="103"/>
        <v>#REF!</v>
      </c>
      <c r="Q163" t="e">
        <f>IF(#REF!="","",SUM(#REF!))</f>
        <v>#REF!</v>
      </c>
      <c r="R163" t="e">
        <f t="array" ref="R163">IF(#REF!="","",SUM(Q163:INDEX(Q163:Q369,MATCH(TRUE,INDEX(Q163:Q369="",0),0))))</f>
        <v>#REF!</v>
      </c>
      <c r="S163" t="e">
        <f t="shared" si="104"/>
        <v>#REF!</v>
      </c>
      <c r="U163" t="e">
        <f>IF(#REF!="","",SUM(#REF!))</f>
        <v>#REF!</v>
      </c>
      <c r="V163" t="e">
        <f t="array" ref="V163">IF(#REF!="","",SUM(U163:INDEX(U163:U369,MATCH(TRUE,INDEX(U163:U369="",0),0))))</f>
        <v>#REF!</v>
      </c>
      <c r="W163" t="e">
        <f t="shared" si="105"/>
        <v>#REF!</v>
      </c>
      <c r="Y163" t="e">
        <f>IF(#REF!="","",SUM(#REF!))</f>
        <v>#REF!</v>
      </c>
      <c r="Z163" t="e">
        <f t="array" ref="Z163">IF(#REF!="","",SUM(Y163:INDEX(Y163:Y369,MATCH(TRUE,INDEX(Y163:Y369="",0),0))))</f>
        <v>#REF!</v>
      </c>
      <c r="AA163" t="e">
        <f t="shared" si="106"/>
        <v>#REF!</v>
      </c>
      <c r="AC163" t="e">
        <f>IF(#REF!="","",SUM(#REF!))</f>
        <v>#REF!</v>
      </c>
      <c r="AD163" t="e">
        <f t="array" ref="AD163">IF(#REF!="","",SUM(AC163:INDEX(AC163:AC369,MATCH(TRUE,INDEX(AC163:AC369="",0),0))))</f>
        <v>#REF!</v>
      </c>
      <c r="AE163" t="e">
        <f t="shared" si="107"/>
        <v>#REF!</v>
      </c>
      <c r="AG163" t="e">
        <f>IF(#REF!="","",SUM(#REF!))</f>
        <v>#REF!</v>
      </c>
      <c r="AH163" t="e">
        <f t="array" ref="AH163">IF(#REF!="","",SUM(AG163:INDEX(AG163:AG369,MATCH(TRUE,INDEX(AG163:AG369="",0),0))))</f>
        <v>#REF!</v>
      </c>
      <c r="AI163" t="e">
        <f t="shared" si="108"/>
        <v>#REF!</v>
      </c>
      <c r="AK163" t="e">
        <f>IF(#REF!="","",SUM(#REF!))</f>
        <v>#REF!</v>
      </c>
      <c r="AL163" t="e">
        <f t="array" ref="AL163">IF(#REF!="","",SUM(AK163:INDEX(AK163:AK369,MATCH(TRUE,INDEX(AK163:AK369="",0),0))))</f>
        <v>#REF!</v>
      </c>
      <c r="AM163" t="e">
        <f t="shared" si="109"/>
        <v>#REF!</v>
      </c>
      <c r="AO163" t="e">
        <f>IF(#REF!="","",SUM(#REF!))</f>
        <v>#REF!</v>
      </c>
      <c r="AP163" t="e">
        <f t="array" ref="AP163">IF(#REF!="","",SUM(AO163:INDEX(AO163:AO369,MATCH(TRUE,INDEX(AO163:AO369="",0),0))))</f>
        <v>#REF!</v>
      </c>
      <c r="AQ163" t="e">
        <f t="shared" si="110"/>
        <v>#REF!</v>
      </c>
      <c r="AS163" t="e">
        <f>IF(#REF!="","",SUM(#REF!))</f>
        <v>#REF!</v>
      </c>
      <c r="AT163" t="e">
        <f t="array" ref="AT163">IF(#REF!="","",SUM(AS163:INDEX(AS163:AS369,MATCH(TRUE,INDEX(AS163:AS369="",0),0))))</f>
        <v>#REF!</v>
      </c>
      <c r="AU163" t="e">
        <f t="shared" si="111"/>
        <v>#REF!</v>
      </c>
      <c r="AW163" t="e">
        <f>IF(#REF!="","",SUM(#REF!))</f>
        <v>#REF!</v>
      </c>
      <c r="AX163" t="e">
        <f t="array" ref="AX163">IF(#REF!="","",SUM(AW163:INDEX(AW163:AW369,MATCH(TRUE,INDEX(AW163:AW369="",0),0))))</f>
        <v>#REF!</v>
      </c>
      <c r="AY163" t="e">
        <f t="shared" si="112"/>
        <v>#REF!</v>
      </c>
      <c r="BA163" t="e">
        <f>IF(#REF!="","",SUM(#REF!))</f>
        <v>#REF!</v>
      </c>
      <c r="BB163" t="e">
        <f t="array" ref="BB163">IF(#REF!="","",SUM(BA163:INDEX(BA163:BA369,MATCH(TRUE,INDEX(BA163:BA369="",0),0))))</f>
        <v>#REF!</v>
      </c>
      <c r="BC163" t="e">
        <f t="shared" si="113"/>
        <v>#REF!</v>
      </c>
      <c r="BE163" t="e">
        <f>IF(#REF!="","",SUM(#REF!))</f>
        <v>#REF!</v>
      </c>
      <c r="BF163" t="e">
        <f t="array" ref="BF163">IF(#REF!="","",SUM(BE163:INDEX(BE163:BE369,MATCH(TRUE,INDEX(BE163:BE369="",0),0))))</f>
        <v>#REF!</v>
      </c>
      <c r="BG163" t="e">
        <f t="shared" si="114"/>
        <v>#REF!</v>
      </c>
      <c r="BI163" t="e">
        <f>IF(#REF!="","",SUM(#REF!))</f>
        <v>#REF!</v>
      </c>
      <c r="BJ163" t="e">
        <f t="array" ref="BJ163">IF(#REF!="","",SUM(BI163:INDEX(BI163:BI369,MATCH(TRUE,INDEX(BI163:BI369="",0),0))))</f>
        <v>#REF!</v>
      </c>
      <c r="BK163" t="e">
        <f t="shared" si="115"/>
        <v>#REF!</v>
      </c>
      <c r="BM163" t="e">
        <f>IF(#REF!="","",SUM(#REF!))</f>
        <v>#REF!</v>
      </c>
      <c r="BN163" t="e">
        <f t="array" ref="BN163">IF(#REF!="","",SUM(BM163:INDEX(BM163:BM369,MATCH(TRUE,INDEX(BM163:BM369="",0),0))))</f>
        <v>#REF!</v>
      </c>
      <c r="BO163" t="e">
        <f t="shared" si="116"/>
        <v>#REF!</v>
      </c>
      <c r="BQ163" t="e">
        <f>IF(#REF!="","",SUM(#REF!))</f>
        <v>#REF!</v>
      </c>
      <c r="BR163" t="e">
        <f t="array" ref="BR163">IF(#REF!="","",SUM(BQ163:INDEX(BQ163:BQ369,MATCH(TRUE,INDEX(BQ163:BQ369="",0),0))))</f>
        <v>#REF!</v>
      </c>
      <c r="BS163" t="e">
        <f t="shared" si="117"/>
        <v>#REF!</v>
      </c>
      <c r="BU163" t="e">
        <f>IF(#REF!="","",SUM(#REF!))</f>
        <v>#REF!</v>
      </c>
      <c r="BV163" t="e">
        <f t="array" ref="BV163">IF(#REF!="","",SUM(BU163:INDEX(BU163:BU369,MATCH(TRUE,INDEX(BU163:BU369="",0),0))))</f>
        <v>#REF!</v>
      </c>
      <c r="BW163" t="e">
        <f t="shared" si="118"/>
        <v>#REF!</v>
      </c>
      <c r="BY163" t="e">
        <f>IF(#REF!="","",SUM(#REF!))</f>
        <v>#REF!</v>
      </c>
      <c r="BZ163" t="e">
        <f t="array" ref="BZ163">IF(#REF!="","",SUM(BY163:INDEX(BY163:BY369,MATCH(TRUE,INDEX(BY163:BY369="",0),0))))</f>
        <v>#REF!</v>
      </c>
      <c r="CA163" t="e">
        <f t="shared" si="119"/>
        <v>#REF!</v>
      </c>
      <c r="CC163" t="e">
        <f>IF(#REF!="","",SUM(#REF!))</f>
        <v>#REF!</v>
      </c>
      <c r="CD163" t="e">
        <f t="array" ref="CD163">IF(#REF!="","",SUM(CC163:INDEX(CC163:CC369,MATCH(TRUE,INDEX(CC163:CC369="",0),0))))</f>
        <v>#REF!</v>
      </c>
      <c r="CE163" t="e">
        <f t="shared" si="80"/>
        <v>#REF!</v>
      </c>
      <c r="CF163" t="str">
        <f t="array" ref="CF163">IFERROR(INDEX($CE$2:$CE$208,SMALL(IF(1-($CE$2:$CE$208=""),IF(1-(#REF!:#REF!&lt;&gt;""),ROW($CE$2:$CE$208)-ROW($CE$2)+1)), ROWS(#REF!:#REF!))),"")</f>
        <v/>
      </c>
      <c r="CG163" t="e">
        <f>IF(#REF!="","",SUM(#REF!))</f>
        <v>#REF!</v>
      </c>
      <c r="CH163" t="e">
        <f t="array" ref="CH163">IF(#REF!="","",SUM(CG163:INDEX(CG163:CG369,MATCH(TRUE,INDEX(CG163:CG369="",0),0))))</f>
        <v>#REF!</v>
      </c>
      <c r="CI163" t="e">
        <f t="shared" si="81"/>
        <v>#REF!</v>
      </c>
      <c r="CJ163" t="str">
        <f t="array" ref="CJ163">IFERROR(INDEX($CI$2:$CI$208,SMALL(IF(1-($CI$2:$CI$208=""),IF(1-(#REF!:#REF!&lt;&gt;""),ROW($CI$2:$CI$208)-ROW($CI$2)+1)), ROWS(#REF!:#REF!))),"")</f>
        <v/>
      </c>
      <c r="CK163" t="e">
        <f>IF(#REF!="","",SUM(#REF!))</f>
        <v>#REF!</v>
      </c>
      <c r="CL163" t="e">
        <f t="array" ref="CL163">IF(#REF!="","",SUM(CK163:INDEX(CK163:CK369,MATCH(TRUE,INDEX(CK163:CK369="",0),0))))</f>
        <v>#REF!</v>
      </c>
      <c r="CM163" t="e">
        <f t="shared" si="82"/>
        <v>#REF!</v>
      </c>
      <c r="CN163" t="str">
        <f t="array" ref="CN163">IFERROR(INDEX($CM$2:$CM$208,SMALL(IF(1-($CM$2:$CM$208=""),IF(1-(#REF!:#REF!&lt;&gt;""),ROW($CM$2:$CM$208)-ROW($CM$2)+1)), ROWS(#REF!:#REF!))),"")</f>
        <v/>
      </c>
      <c r="CO163" t="e">
        <f>IF(#REF!="","",SUM(#REF!))</f>
        <v>#REF!</v>
      </c>
      <c r="CP163" t="e">
        <f t="array" ref="CP163">IF(#REF!="","",SUM(CO163:INDEX(CO163:CO369,MATCH(TRUE,INDEX(CO163:CO369="",0),0))))</f>
        <v>#REF!</v>
      </c>
      <c r="CQ163" t="e">
        <f t="shared" si="83"/>
        <v>#REF!</v>
      </c>
      <c r="CR163" t="str">
        <f t="array" ref="CR163">IFERROR(INDEX($CQ$2:$CQ$208,SMALL(IF(1-($CQ$2:$CQ$208=""),IF(1-(#REF!:#REF!&lt;&gt;""),ROW($CQ$2:$CQ$208)-ROW($CQ$2)+1)), ROWS(#REF!:#REF!))),"")</f>
        <v/>
      </c>
      <c r="CS163" t="e">
        <f>IF(#REF!="","",SUM(#REF!))</f>
        <v>#REF!</v>
      </c>
      <c r="CT163" t="e">
        <f t="array" ref="CT163">IF(#REF!="","",SUM(CS163:INDEX(CS163:CS369,MATCH(TRUE,INDEX(CS163:CS369="",0),0))))</f>
        <v>#REF!</v>
      </c>
      <c r="CU163" t="e">
        <f t="shared" si="84"/>
        <v>#REF!</v>
      </c>
      <c r="CV163" t="str">
        <f t="array" ref="CV163">IFERROR(INDEX($CU$2:$CU$208,SMALL(IF(1-($CU$2:$CU$208=""),IF(1-(#REF!:#REF!&lt;&gt;""),ROW($CU$2:$CU$208)-ROW($CU$2)+1)), ROWS(#REF!:#REF!))),"")</f>
        <v/>
      </c>
      <c r="CW163" t="e">
        <f>IF(#REF!="","",SUM(#REF!))</f>
        <v>#REF!</v>
      </c>
      <c r="CX163" t="e">
        <f t="array" ref="CX163">IF(#REF!="","",SUM(CW163:INDEX(CW163:CW369,MATCH(TRUE,INDEX(CW163:CW369="",0),0))))</f>
        <v>#REF!</v>
      </c>
      <c r="CY163" t="e">
        <f t="shared" si="85"/>
        <v>#REF!</v>
      </c>
      <c r="CZ163" t="str">
        <f t="array" ref="CZ163">IFERROR(INDEX($CY$2:$CY$208,SMALL(IF(1-($CY$2:$CY$208=""),IF(1-(#REF!:#REF!&lt;&gt;""),ROW($CY$2:$CY$208)-ROW($CY$2)+1)), ROWS(#REF!:#REF!))),"")</f>
        <v/>
      </c>
      <c r="DA163" t="e">
        <f>IF(#REF!="","",SUM(#REF!))</f>
        <v>#REF!</v>
      </c>
      <c r="DB163" t="e">
        <f t="array" ref="DB163">IF(#REF!="","",SUM(DA163:INDEX(DA163:DA369,MATCH(TRUE,INDEX(DA163:DA369="",0),0))))</f>
        <v>#REF!</v>
      </c>
      <c r="DC163" t="e">
        <f t="shared" si="86"/>
        <v>#REF!</v>
      </c>
      <c r="DD163" t="str">
        <f t="array" ref="DD163">IFERROR(INDEX($DC$2:$DC$208,SMALL(IF(1-($DC$2:$DC$208=""),IF(1-(#REF!:#REF!&lt;&gt;""),ROW($DC$2:$DC$208)-ROW($DC$2)+1)), ROWS(#REF!:#REF!))),"")</f>
        <v/>
      </c>
      <c r="DE163" t="e">
        <f>IF(#REF!="","",SUM(#REF!))</f>
        <v>#REF!</v>
      </c>
      <c r="DF163" t="e">
        <f t="array" ref="DF163">IF(#REF!="","",SUM(DE163:INDEX(DE163:DE369,MATCH(TRUE,INDEX(DE163:DE369="",0),0))))</f>
        <v>#REF!</v>
      </c>
      <c r="DG163" t="e">
        <f t="shared" si="87"/>
        <v>#REF!</v>
      </c>
      <c r="DH163" t="str">
        <f t="array" ref="DH163">IFERROR(INDEX($DG$2:$DG$208,SMALL(IF(1-($DG$2:$DG$208=""),IF(1-(#REF!:#REF!&lt;&gt;""),ROW($DG$2:$DG$208)-ROW($DG$2)+1)), ROWS(#REF!:#REF!))),"")</f>
        <v/>
      </c>
      <c r="DI163" t="e">
        <f>IF(#REF!="","",SUM(#REF!))</f>
        <v>#REF!</v>
      </c>
      <c r="DJ163" t="e">
        <f t="array" ref="DJ163">IF(#REF!="","",SUM(DI163:INDEX(DI163:DI369,MATCH(TRUE,INDEX(DI163:DI369="",0),0))))</f>
        <v>#REF!</v>
      </c>
      <c r="DK163" t="e">
        <f t="shared" si="88"/>
        <v>#REF!</v>
      </c>
      <c r="DL163" t="str">
        <f t="array" ref="DL163">IFERROR(INDEX($DK$2:$DK$208,SMALL(IF(1-($DK$2:$DK$208=""),IF(1-(#REF!:#REF!&lt;&gt;""),ROW($DK$2:$DK$208)-ROW($DK$2)+1)), ROWS(#REF!:#REF!))),"")</f>
        <v/>
      </c>
      <c r="DM163" t="e">
        <f>IF(#REF!="","",SUM(#REF!))</f>
        <v>#REF!</v>
      </c>
      <c r="DN163" t="e">
        <f t="array" ref="DN163">IF(#REF!="","",SUM(DM163:INDEX(DM163:DM369,MATCH(TRUE,INDEX(DM163:DM369="",0),0))))</f>
        <v>#REF!</v>
      </c>
      <c r="DO163" t="e">
        <f t="shared" si="89"/>
        <v>#REF!</v>
      </c>
      <c r="DP163" t="str">
        <f t="array" ref="DP163">IFERROR(INDEX($DO$2:$DO$208,SMALL(IF(1-($DO$2:$DO$208=""),IF(1-(#REF!:#REF!&lt;&gt;""),ROW($DO$2:$DO$208)-ROW($DO$2)+1)), ROWS(#REF!:#REF!))),"")</f>
        <v/>
      </c>
      <c r="DQ163" t="e">
        <f>IF(#REF!="","",SUM(#REF!))</f>
        <v>#REF!</v>
      </c>
      <c r="DR163" t="e">
        <f t="array" ref="DR163">IF(#REF!="","",SUM(DQ163:INDEX(DQ163:DQ369,MATCH(TRUE,INDEX(DQ163:DQ369="",0),0))))</f>
        <v>#REF!</v>
      </c>
      <c r="DS163" t="e">
        <f t="shared" si="90"/>
        <v>#REF!</v>
      </c>
      <c r="DT163" t="str">
        <f t="array" ref="DT163">IFERROR(INDEX($DS$2:$DS$208,SMALL(IF(1-($DS$2:$DS$208=""),IF(1-(#REF!:#REF!&lt;&gt;""),ROW($DS$2:$DS$208)-ROW($DS$2)+1)), ROWS(#REF!:#REF!))),"")</f>
        <v/>
      </c>
      <c r="DU163" t="e">
        <f>IF(#REF!="","",SUM(#REF!))</f>
        <v>#REF!</v>
      </c>
      <c r="DV163" t="e">
        <f t="array" ref="DV163">IF(#REF!="","",SUM(DU163:INDEX(DU163:DU369,MATCH(TRUE,INDEX(DU163:DU369="",0),0))))</f>
        <v>#REF!</v>
      </c>
      <c r="DW163" t="e">
        <f t="shared" si="91"/>
        <v>#REF!</v>
      </c>
      <c r="DX163" t="str">
        <f t="array" ref="DX163">IFERROR(INDEX($DW$2:$DW$208,SMALL(IF(1-($DW$2:$DW$208=""),IF(1-(#REF!:#REF!&lt;&gt;""),ROW($DW$2:$DW$208)-ROW($DW$2)+1)), ROWS(#REF!:#REF!))),"")</f>
        <v/>
      </c>
      <c r="DY163" t="e">
        <f>IF(#REF!="","",SUM(#REF!))</f>
        <v>#REF!</v>
      </c>
      <c r="DZ163" t="e">
        <f t="array" ref="DZ163">IF(#REF!="","",SUM(DY163:INDEX(DY163:DY369,MATCH(TRUE,INDEX(DY163:DY369="",0),0))))</f>
        <v>#REF!</v>
      </c>
      <c r="EA163" t="e">
        <f t="shared" si="92"/>
        <v>#REF!</v>
      </c>
      <c r="EB163" t="str">
        <f t="array" ref="EB163">IFERROR(INDEX($EA$2:$EA$208,SMALL(IF(1-($EA$2:$EA$208=""),IF(1-(#REF!:#REF!&lt;&gt;""),ROW($EA$2:$EA$208)-ROW($EA$2)+1)), ROWS(#REF!:#REF!))),"")</f>
        <v/>
      </c>
      <c r="EC163" t="e">
        <f>IF(#REF!="","",SUM(#REF!))</f>
        <v>#REF!</v>
      </c>
      <c r="ED163" t="e">
        <f t="array" ref="ED163">IF(#REF!="","",SUM(EC163:INDEX(EC163:EC369,MATCH(TRUE,INDEX(EC163:EC369="",0),0))))</f>
        <v>#REF!</v>
      </c>
      <c r="EE163" t="e">
        <f t="shared" si="93"/>
        <v>#REF!</v>
      </c>
      <c r="EF163" t="str">
        <f t="array" ref="EF163">IFERROR(INDEX($EE$2:$EE$208,SMALL(IF(1-($EE$2:$EE$208=""),IF(1-(#REF!:#REF!&lt;&gt;""),ROW($EE$2:$EE$208)-ROW($EE$2)+1)), ROWS(#REF!:#REF!))),"")</f>
        <v/>
      </c>
      <c r="EG163" t="e">
        <f>IF(#REF!="","",SUM(#REF!))</f>
        <v>#REF!</v>
      </c>
      <c r="EH163" t="e">
        <f t="array" ref="EH163">IF(#REF!="","",SUM(EG163:INDEX(EG163:EG369,MATCH(TRUE,INDEX(EG163:EG369="",0),0))))</f>
        <v>#REF!</v>
      </c>
      <c r="EI163" t="e">
        <f t="shared" si="94"/>
        <v>#REF!</v>
      </c>
      <c r="EJ163" t="str">
        <f t="array" ref="EJ163">IFERROR(INDEX($EI$2:$EI$208,SMALL(IF(1-($EI$2:$EI$208=""),IF(1-(#REF!:#REF!&lt;&gt;""),ROW($EI$2:$EI$208)-ROW($EI$2)+1)), ROWS(#REF!:#REF!))),"")</f>
        <v/>
      </c>
      <c r="EK163" t="e">
        <f>IF(#REF!="","",SUM(#REF!))</f>
        <v>#REF!</v>
      </c>
      <c r="EL163" t="e">
        <f t="array" ref="EL163">IF(#REF!="","",SUM(EK163:INDEX(EK163:EK369,MATCH(TRUE,INDEX(EK163:EK369="",0),0))))</f>
        <v>#REF!</v>
      </c>
      <c r="EM163" t="e">
        <f t="shared" si="95"/>
        <v>#REF!</v>
      </c>
      <c r="EN163" t="str">
        <f t="array" ref="EN163">IFERROR(INDEX($EM$2:$EM$208,SMALL(IF(1-($EM$2:$EM$208=""),IF(1-(#REF!:#REF!&lt;&gt;""),ROW($EM$2:$EM$208)-ROW($EM$2)+1)), ROWS(#REF!:#REF!))),"")</f>
        <v/>
      </c>
      <c r="EO163" t="e">
        <f>IF(#REF!="","",SUM(#REF!))</f>
        <v>#REF!</v>
      </c>
      <c r="EP163" t="e">
        <f t="array" ref="EP163">IF(#REF!="","",SUM(EO163:INDEX(EO163:EO369,MATCH(TRUE,INDEX(EO163:EO369="",0),0))))</f>
        <v>#REF!</v>
      </c>
      <c r="EQ163" t="e">
        <f t="shared" si="96"/>
        <v>#REF!</v>
      </c>
      <c r="ER163" t="str">
        <f t="array" ref="ER163">IFERROR(INDEX($EQ$2:$EQ$208,SMALL(IF(1-($EQ$2:$EQ$208=""),IF(1-(#REF!:#REF!&lt;&gt;""),ROW($EQ$2:$EQ$208)-ROW($EQ$2)+1)), ROWS(#REF!:#REF!))),"")</f>
        <v/>
      </c>
      <c r="ES163" t="e">
        <f>IF(#REF!="","",SUM(#REF!))</f>
        <v>#REF!</v>
      </c>
      <c r="ET163" t="e">
        <f t="array" ref="ET163">IF(#REF!="","",SUM(ES163:INDEX(ES163:ES369,MATCH(TRUE,INDEX(ES163:ES369="",0),0))))</f>
        <v>#REF!</v>
      </c>
      <c r="EU163" t="e">
        <f t="shared" si="97"/>
        <v>#REF!</v>
      </c>
      <c r="EV163" t="str">
        <f t="array" ref="EV163">IFERROR(INDEX($EU$2:$EU$208,SMALL(IF(1-($EU$2:$EU$208=""),IF(1-(#REF!:#REF!&lt;&gt;""),ROW($EU$2:$EU$208)-ROW($EU$2)+1)), ROWS(#REF!:#REF!))),"")</f>
        <v/>
      </c>
      <c r="EW163" t="e">
        <f>IF(#REF!="","",SUM(#REF!))</f>
        <v>#REF!</v>
      </c>
      <c r="EX163" t="e">
        <f t="array" ref="EX163">IF(#REF!="","",SUM(EW163:INDEX(EW163:EW369,MATCH(TRUE,INDEX(EW163:EW369="",0),0))))</f>
        <v>#REF!</v>
      </c>
      <c r="EY163" t="e">
        <f t="shared" si="98"/>
        <v>#REF!</v>
      </c>
      <c r="EZ163" t="str">
        <f t="array" ref="EZ163">IFERROR(INDEX($EY$2:$EY$208,SMALL(IF(1-($EY$2:$EY$208=""),IF(1-(#REF!:#REF!&lt;&gt;""),ROW($EY$2:$EY$208)-ROW($EY$2)+1)), ROWS(#REF!:#REF!))),"")</f>
        <v/>
      </c>
      <c r="FA163" t="e">
        <f>IF(#REF!="","",SUM(#REF!))</f>
        <v>#REF!</v>
      </c>
      <c r="FB163" t="e">
        <f t="array" ref="FB163">IF(#REF!="","",SUM(FA163:INDEX(FA163:FA369,MATCH(TRUE,INDEX(FA163:FA369="",0),0))))</f>
        <v>#REF!</v>
      </c>
      <c r="FC163" t="e">
        <f t="shared" si="99"/>
        <v>#REF!</v>
      </c>
      <c r="FD163" t="str">
        <f t="array" ref="FD163">IFERROR(INDEX($FC$2:$FC$208,SMALL(IF(1-($FC$2:$FC$208=""),IF(1-(#REF!:#REF!&lt;&gt;""),ROW($FC$2:$FC$208)-ROW($FC$2)+1)), ROWS(#REF!:#REF!))),"")</f>
        <v/>
      </c>
    </row>
    <row r="164" spans="1:160" x14ac:dyDescent="0.25">
      <c r="A164" t="e">
        <f>IF(#REF!="","",SUM(#REF!))</f>
        <v>#REF!</v>
      </c>
      <c r="B164" t="e">
        <f t="array" ref="B164">IF(#REF!="","",SUM($A164:INDEX(A164:$A$208,MATCH(TRUE,INDEX($A164:$A$208="",0),0))))</f>
        <v>#REF!</v>
      </c>
      <c r="C164" t="e">
        <f t="shared" si="100"/>
        <v>#REF!</v>
      </c>
      <c r="E164" t="e">
        <f>IF(#REF!="","",SUM(#REF!))</f>
        <v>#REF!</v>
      </c>
      <c r="F164" t="e">
        <f t="array" ref="F164">IF(#REF!="","",SUM($E164:INDEX(E164:$E$208,MATCH(TRUE,INDEX($E164:$E$208="",0),0))))</f>
        <v>#REF!</v>
      </c>
      <c r="G164" t="e">
        <f t="shared" si="101"/>
        <v>#REF!</v>
      </c>
      <c r="I164" t="e">
        <f>IF(#REF!="","",SUM(#REF!))</f>
        <v>#REF!</v>
      </c>
      <c r="J164" t="e">
        <f t="array" ref="J164">IF(#REF!="","",SUM(I164:INDEX(I164:I370,MATCH(TRUE,INDEX(I164:I370="",0),0))))</f>
        <v>#REF!</v>
      </c>
      <c r="K164" t="e">
        <f t="shared" si="102"/>
        <v>#REF!</v>
      </c>
      <c r="M164" t="e">
        <f>IF(#REF!="","",SUM(#REF!))</f>
        <v>#REF!</v>
      </c>
      <c r="N164" t="e">
        <f t="array" ref="N164">IF(#REF!="","",SUM(M164:INDEX(M164:M370,MATCH(TRUE,INDEX(M164:M370="",0),0))))</f>
        <v>#REF!</v>
      </c>
      <c r="O164" t="e">
        <f t="shared" si="103"/>
        <v>#REF!</v>
      </c>
      <c r="Q164" t="e">
        <f>IF(#REF!="","",SUM(#REF!))</f>
        <v>#REF!</v>
      </c>
      <c r="R164" t="e">
        <f t="array" ref="R164">IF(#REF!="","",SUM(Q164:INDEX(Q164:Q370,MATCH(TRUE,INDEX(Q164:Q370="",0),0))))</f>
        <v>#REF!</v>
      </c>
      <c r="S164" t="e">
        <f t="shared" si="104"/>
        <v>#REF!</v>
      </c>
      <c r="U164" t="e">
        <f>IF(#REF!="","",SUM(#REF!))</f>
        <v>#REF!</v>
      </c>
      <c r="V164" t="e">
        <f t="array" ref="V164">IF(#REF!="","",SUM(U164:INDEX(U164:U370,MATCH(TRUE,INDEX(U164:U370="",0),0))))</f>
        <v>#REF!</v>
      </c>
      <c r="W164" t="e">
        <f t="shared" si="105"/>
        <v>#REF!</v>
      </c>
      <c r="Y164" t="e">
        <f>IF(#REF!="","",SUM(#REF!))</f>
        <v>#REF!</v>
      </c>
      <c r="Z164" t="e">
        <f t="array" ref="Z164">IF(#REF!="","",SUM(Y164:INDEX(Y164:Y370,MATCH(TRUE,INDEX(Y164:Y370="",0),0))))</f>
        <v>#REF!</v>
      </c>
      <c r="AA164" t="e">
        <f t="shared" si="106"/>
        <v>#REF!</v>
      </c>
      <c r="AC164" t="e">
        <f>IF(#REF!="","",SUM(#REF!))</f>
        <v>#REF!</v>
      </c>
      <c r="AD164" t="e">
        <f t="array" ref="AD164">IF(#REF!="","",SUM(AC164:INDEX(AC164:AC370,MATCH(TRUE,INDEX(AC164:AC370="",0),0))))</f>
        <v>#REF!</v>
      </c>
      <c r="AE164" t="e">
        <f t="shared" si="107"/>
        <v>#REF!</v>
      </c>
      <c r="AG164" t="e">
        <f>IF(#REF!="","",SUM(#REF!))</f>
        <v>#REF!</v>
      </c>
      <c r="AH164" t="e">
        <f t="array" ref="AH164">IF(#REF!="","",SUM(AG164:INDEX(AG164:AG370,MATCH(TRUE,INDEX(AG164:AG370="",0),0))))</f>
        <v>#REF!</v>
      </c>
      <c r="AI164" t="e">
        <f t="shared" si="108"/>
        <v>#REF!</v>
      </c>
      <c r="AK164" t="e">
        <f>IF(#REF!="","",SUM(#REF!))</f>
        <v>#REF!</v>
      </c>
      <c r="AL164" t="e">
        <f t="array" ref="AL164">IF(#REF!="","",SUM(AK164:INDEX(AK164:AK370,MATCH(TRUE,INDEX(AK164:AK370="",0),0))))</f>
        <v>#REF!</v>
      </c>
      <c r="AM164" t="e">
        <f t="shared" si="109"/>
        <v>#REF!</v>
      </c>
      <c r="AO164" t="e">
        <f>IF(#REF!="","",SUM(#REF!))</f>
        <v>#REF!</v>
      </c>
      <c r="AP164" t="e">
        <f t="array" ref="AP164">IF(#REF!="","",SUM(AO164:INDEX(AO164:AO370,MATCH(TRUE,INDEX(AO164:AO370="",0),0))))</f>
        <v>#REF!</v>
      </c>
      <c r="AQ164" t="e">
        <f t="shared" si="110"/>
        <v>#REF!</v>
      </c>
      <c r="AS164" t="e">
        <f>IF(#REF!="","",SUM(#REF!))</f>
        <v>#REF!</v>
      </c>
      <c r="AT164" t="e">
        <f t="array" ref="AT164">IF(#REF!="","",SUM(AS164:INDEX(AS164:AS370,MATCH(TRUE,INDEX(AS164:AS370="",0),0))))</f>
        <v>#REF!</v>
      </c>
      <c r="AU164" t="e">
        <f t="shared" si="111"/>
        <v>#REF!</v>
      </c>
      <c r="AW164" t="e">
        <f>IF(#REF!="","",SUM(#REF!))</f>
        <v>#REF!</v>
      </c>
      <c r="AX164" t="e">
        <f t="array" ref="AX164">IF(#REF!="","",SUM(AW164:INDEX(AW164:AW370,MATCH(TRUE,INDEX(AW164:AW370="",0),0))))</f>
        <v>#REF!</v>
      </c>
      <c r="AY164" t="e">
        <f t="shared" si="112"/>
        <v>#REF!</v>
      </c>
      <c r="BA164" t="e">
        <f>IF(#REF!="","",SUM(#REF!))</f>
        <v>#REF!</v>
      </c>
      <c r="BB164" t="e">
        <f t="array" ref="BB164">IF(#REF!="","",SUM(BA164:INDEX(BA164:BA370,MATCH(TRUE,INDEX(BA164:BA370="",0),0))))</f>
        <v>#REF!</v>
      </c>
      <c r="BC164" t="e">
        <f t="shared" si="113"/>
        <v>#REF!</v>
      </c>
      <c r="BE164" t="e">
        <f>IF(#REF!="","",SUM(#REF!))</f>
        <v>#REF!</v>
      </c>
      <c r="BF164" t="e">
        <f t="array" ref="BF164">IF(#REF!="","",SUM(BE164:INDEX(BE164:BE370,MATCH(TRUE,INDEX(BE164:BE370="",0),0))))</f>
        <v>#REF!</v>
      </c>
      <c r="BG164" t="e">
        <f t="shared" si="114"/>
        <v>#REF!</v>
      </c>
      <c r="BI164" t="e">
        <f>IF(#REF!="","",SUM(#REF!))</f>
        <v>#REF!</v>
      </c>
      <c r="BJ164" t="e">
        <f t="array" ref="BJ164">IF(#REF!="","",SUM(BI164:INDEX(BI164:BI370,MATCH(TRUE,INDEX(BI164:BI370="",0),0))))</f>
        <v>#REF!</v>
      </c>
      <c r="BK164" t="e">
        <f t="shared" si="115"/>
        <v>#REF!</v>
      </c>
      <c r="BM164" t="e">
        <f>IF(#REF!="","",SUM(#REF!))</f>
        <v>#REF!</v>
      </c>
      <c r="BN164" t="e">
        <f t="array" ref="BN164">IF(#REF!="","",SUM(BM164:INDEX(BM164:BM370,MATCH(TRUE,INDEX(BM164:BM370="",0),0))))</f>
        <v>#REF!</v>
      </c>
      <c r="BO164" t="e">
        <f t="shared" si="116"/>
        <v>#REF!</v>
      </c>
      <c r="BQ164" t="e">
        <f>IF(#REF!="","",SUM(#REF!))</f>
        <v>#REF!</v>
      </c>
      <c r="BR164" t="e">
        <f t="array" ref="BR164">IF(#REF!="","",SUM(BQ164:INDEX(BQ164:BQ370,MATCH(TRUE,INDEX(BQ164:BQ370="",0),0))))</f>
        <v>#REF!</v>
      </c>
      <c r="BS164" t="e">
        <f t="shared" si="117"/>
        <v>#REF!</v>
      </c>
      <c r="BU164" t="e">
        <f>IF(#REF!="","",SUM(#REF!))</f>
        <v>#REF!</v>
      </c>
      <c r="BV164" t="e">
        <f t="array" ref="BV164">IF(#REF!="","",SUM(BU164:INDEX(BU164:BU370,MATCH(TRUE,INDEX(BU164:BU370="",0),0))))</f>
        <v>#REF!</v>
      </c>
      <c r="BW164" t="e">
        <f t="shared" si="118"/>
        <v>#REF!</v>
      </c>
      <c r="BY164" t="e">
        <f>IF(#REF!="","",SUM(#REF!))</f>
        <v>#REF!</v>
      </c>
      <c r="BZ164" t="e">
        <f t="array" ref="BZ164">IF(#REF!="","",SUM(BY164:INDEX(BY164:BY370,MATCH(TRUE,INDEX(BY164:BY370="",0),0))))</f>
        <v>#REF!</v>
      </c>
      <c r="CA164" t="e">
        <f t="shared" si="119"/>
        <v>#REF!</v>
      </c>
      <c r="CC164" t="e">
        <f>IF(#REF!="","",SUM(#REF!))</f>
        <v>#REF!</v>
      </c>
      <c r="CD164" t="e">
        <f t="array" ref="CD164">IF(#REF!="","",SUM(CC164:INDEX(CC164:CC370,MATCH(TRUE,INDEX(CC164:CC370="",0),0))))</f>
        <v>#REF!</v>
      </c>
      <c r="CE164" t="e">
        <f t="shared" si="80"/>
        <v>#REF!</v>
      </c>
      <c r="CF164" t="str">
        <f t="array" ref="CF164">IFERROR(INDEX($CE$2:$CE$208,SMALL(IF(1-($CE$2:$CE$208=""),IF(1-(#REF!:#REF!&lt;&gt;""),ROW($CE$2:$CE$208)-ROW($CE$2)+1)), ROWS(#REF!:#REF!))),"")</f>
        <v/>
      </c>
      <c r="CG164" t="e">
        <f>IF(#REF!="","",SUM(#REF!))</f>
        <v>#REF!</v>
      </c>
      <c r="CH164" t="e">
        <f t="array" ref="CH164">IF(#REF!="","",SUM(CG164:INDEX(CG164:CG370,MATCH(TRUE,INDEX(CG164:CG370="",0),0))))</f>
        <v>#REF!</v>
      </c>
      <c r="CI164" t="e">
        <f t="shared" si="81"/>
        <v>#REF!</v>
      </c>
      <c r="CJ164" t="str">
        <f t="array" ref="CJ164">IFERROR(INDEX($CI$2:$CI$208,SMALL(IF(1-($CI$2:$CI$208=""),IF(1-(#REF!:#REF!&lt;&gt;""),ROW($CI$2:$CI$208)-ROW($CI$2)+1)), ROWS(#REF!:#REF!))),"")</f>
        <v/>
      </c>
      <c r="CK164" t="e">
        <f>IF(#REF!="","",SUM(#REF!))</f>
        <v>#REF!</v>
      </c>
      <c r="CL164" t="e">
        <f t="array" ref="CL164">IF(#REF!="","",SUM(CK164:INDEX(CK164:CK370,MATCH(TRUE,INDEX(CK164:CK370="",0),0))))</f>
        <v>#REF!</v>
      </c>
      <c r="CM164" t="e">
        <f t="shared" si="82"/>
        <v>#REF!</v>
      </c>
      <c r="CN164" t="str">
        <f t="array" ref="CN164">IFERROR(INDEX($CM$2:$CM$208,SMALL(IF(1-($CM$2:$CM$208=""),IF(1-(#REF!:#REF!&lt;&gt;""),ROW($CM$2:$CM$208)-ROW($CM$2)+1)), ROWS(#REF!:#REF!))),"")</f>
        <v/>
      </c>
      <c r="CO164" t="e">
        <f>IF(#REF!="","",SUM(#REF!))</f>
        <v>#REF!</v>
      </c>
      <c r="CP164" t="e">
        <f t="array" ref="CP164">IF(#REF!="","",SUM(CO164:INDEX(CO164:CO370,MATCH(TRUE,INDEX(CO164:CO370="",0),0))))</f>
        <v>#REF!</v>
      </c>
      <c r="CQ164" t="e">
        <f t="shared" si="83"/>
        <v>#REF!</v>
      </c>
      <c r="CR164" t="str">
        <f t="array" ref="CR164">IFERROR(INDEX($CQ$2:$CQ$208,SMALL(IF(1-($CQ$2:$CQ$208=""),IF(1-(#REF!:#REF!&lt;&gt;""),ROW($CQ$2:$CQ$208)-ROW($CQ$2)+1)), ROWS(#REF!:#REF!))),"")</f>
        <v/>
      </c>
      <c r="CS164" t="e">
        <f>IF(#REF!="","",SUM(#REF!))</f>
        <v>#REF!</v>
      </c>
      <c r="CT164" t="e">
        <f t="array" ref="CT164">IF(#REF!="","",SUM(CS164:INDEX(CS164:CS370,MATCH(TRUE,INDEX(CS164:CS370="",0),0))))</f>
        <v>#REF!</v>
      </c>
      <c r="CU164" t="e">
        <f t="shared" si="84"/>
        <v>#REF!</v>
      </c>
      <c r="CV164" t="str">
        <f t="array" ref="CV164">IFERROR(INDEX($CU$2:$CU$208,SMALL(IF(1-($CU$2:$CU$208=""),IF(1-(#REF!:#REF!&lt;&gt;""),ROW($CU$2:$CU$208)-ROW($CU$2)+1)), ROWS(#REF!:#REF!))),"")</f>
        <v/>
      </c>
      <c r="CW164" t="e">
        <f>IF(#REF!="","",SUM(#REF!))</f>
        <v>#REF!</v>
      </c>
      <c r="CX164" t="e">
        <f t="array" ref="CX164">IF(#REF!="","",SUM(CW164:INDEX(CW164:CW370,MATCH(TRUE,INDEX(CW164:CW370="",0),0))))</f>
        <v>#REF!</v>
      </c>
      <c r="CY164" t="e">
        <f t="shared" si="85"/>
        <v>#REF!</v>
      </c>
      <c r="CZ164" t="str">
        <f t="array" ref="CZ164">IFERROR(INDEX($CY$2:$CY$208,SMALL(IF(1-($CY$2:$CY$208=""),IF(1-(#REF!:#REF!&lt;&gt;""),ROW($CY$2:$CY$208)-ROW($CY$2)+1)), ROWS(#REF!:#REF!))),"")</f>
        <v/>
      </c>
      <c r="DA164" t="e">
        <f>IF(#REF!="","",SUM(#REF!))</f>
        <v>#REF!</v>
      </c>
      <c r="DB164" t="e">
        <f t="array" ref="DB164">IF(#REF!="","",SUM(DA164:INDEX(DA164:DA370,MATCH(TRUE,INDEX(DA164:DA370="",0),0))))</f>
        <v>#REF!</v>
      </c>
      <c r="DC164" t="e">
        <f t="shared" si="86"/>
        <v>#REF!</v>
      </c>
      <c r="DD164" t="str">
        <f t="array" ref="DD164">IFERROR(INDEX($DC$2:$DC$208,SMALL(IF(1-($DC$2:$DC$208=""),IF(1-(#REF!:#REF!&lt;&gt;""),ROW($DC$2:$DC$208)-ROW($DC$2)+1)), ROWS(#REF!:#REF!))),"")</f>
        <v/>
      </c>
      <c r="DE164" t="e">
        <f>IF(#REF!="","",SUM(#REF!))</f>
        <v>#REF!</v>
      </c>
      <c r="DF164" t="e">
        <f t="array" ref="DF164">IF(#REF!="","",SUM(DE164:INDEX(DE164:DE370,MATCH(TRUE,INDEX(DE164:DE370="",0),0))))</f>
        <v>#REF!</v>
      </c>
      <c r="DG164" t="e">
        <f t="shared" si="87"/>
        <v>#REF!</v>
      </c>
      <c r="DH164" t="str">
        <f t="array" ref="DH164">IFERROR(INDEX($DG$2:$DG$208,SMALL(IF(1-($DG$2:$DG$208=""),IF(1-(#REF!:#REF!&lt;&gt;""),ROW($DG$2:$DG$208)-ROW($DG$2)+1)), ROWS(#REF!:#REF!))),"")</f>
        <v/>
      </c>
      <c r="DI164" t="e">
        <f>IF(#REF!="","",SUM(#REF!))</f>
        <v>#REF!</v>
      </c>
      <c r="DJ164" t="e">
        <f t="array" ref="DJ164">IF(#REF!="","",SUM(DI164:INDEX(DI164:DI370,MATCH(TRUE,INDEX(DI164:DI370="",0),0))))</f>
        <v>#REF!</v>
      </c>
      <c r="DK164" t="e">
        <f t="shared" si="88"/>
        <v>#REF!</v>
      </c>
      <c r="DL164" t="str">
        <f t="array" ref="DL164">IFERROR(INDEX($DK$2:$DK$208,SMALL(IF(1-($DK$2:$DK$208=""),IF(1-(#REF!:#REF!&lt;&gt;""),ROW($DK$2:$DK$208)-ROW($DK$2)+1)), ROWS(#REF!:#REF!))),"")</f>
        <v/>
      </c>
      <c r="DM164" t="e">
        <f>IF(#REF!="","",SUM(#REF!))</f>
        <v>#REF!</v>
      </c>
      <c r="DN164" t="e">
        <f t="array" ref="DN164">IF(#REF!="","",SUM(DM164:INDEX(DM164:DM370,MATCH(TRUE,INDEX(DM164:DM370="",0),0))))</f>
        <v>#REF!</v>
      </c>
      <c r="DO164" t="e">
        <f t="shared" si="89"/>
        <v>#REF!</v>
      </c>
      <c r="DP164" t="str">
        <f t="array" ref="DP164">IFERROR(INDEX($DO$2:$DO$208,SMALL(IF(1-($DO$2:$DO$208=""),IF(1-(#REF!:#REF!&lt;&gt;""),ROW($DO$2:$DO$208)-ROW($DO$2)+1)), ROWS(#REF!:#REF!))),"")</f>
        <v/>
      </c>
      <c r="DQ164" t="e">
        <f>IF(#REF!="","",SUM(#REF!))</f>
        <v>#REF!</v>
      </c>
      <c r="DR164" t="e">
        <f t="array" ref="DR164">IF(#REF!="","",SUM(DQ164:INDEX(DQ164:DQ370,MATCH(TRUE,INDEX(DQ164:DQ370="",0),0))))</f>
        <v>#REF!</v>
      </c>
      <c r="DS164" t="e">
        <f t="shared" si="90"/>
        <v>#REF!</v>
      </c>
      <c r="DT164" t="str">
        <f t="array" ref="DT164">IFERROR(INDEX($DS$2:$DS$208,SMALL(IF(1-($DS$2:$DS$208=""),IF(1-(#REF!:#REF!&lt;&gt;""),ROW($DS$2:$DS$208)-ROW($DS$2)+1)), ROWS(#REF!:#REF!))),"")</f>
        <v/>
      </c>
      <c r="DU164" t="e">
        <f>IF(#REF!="","",SUM(#REF!))</f>
        <v>#REF!</v>
      </c>
      <c r="DV164" t="e">
        <f t="array" ref="DV164">IF(#REF!="","",SUM(DU164:INDEX(DU164:DU370,MATCH(TRUE,INDEX(DU164:DU370="",0),0))))</f>
        <v>#REF!</v>
      </c>
      <c r="DW164" t="e">
        <f t="shared" si="91"/>
        <v>#REF!</v>
      </c>
      <c r="DX164" t="str">
        <f t="array" ref="DX164">IFERROR(INDEX($DW$2:$DW$208,SMALL(IF(1-($DW$2:$DW$208=""),IF(1-(#REF!:#REF!&lt;&gt;""),ROW($DW$2:$DW$208)-ROW($DW$2)+1)), ROWS(#REF!:#REF!))),"")</f>
        <v/>
      </c>
      <c r="DY164" t="e">
        <f>IF(#REF!="","",SUM(#REF!))</f>
        <v>#REF!</v>
      </c>
      <c r="DZ164" t="e">
        <f t="array" ref="DZ164">IF(#REF!="","",SUM(DY164:INDEX(DY164:DY370,MATCH(TRUE,INDEX(DY164:DY370="",0),0))))</f>
        <v>#REF!</v>
      </c>
      <c r="EA164" t="e">
        <f t="shared" si="92"/>
        <v>#REF!</v>
      </c>
      <c r="EB164" t="str">
        <f t="array" ref="EB164">IFERROR(INDEX($EA$2:$EA$208,SMALL(IF(1-($EA$2:$EA$208=""),IF(1-(#REF!:#REF!&lt;&gt;""),ROW($EA$2:$EA$208)-ROW($EA$2)+1)), ROWS(#REF!:#REF!))),"")</f>
        <v/>
      </c>
      <c r="EC164" t="e">
        <f>IF(#REF!="","",SUM(#REF!))</f>
        <v>#REF!</v>
      </c>
      <c r="ED164" t="e">
        <f t="array" ref="ED164">IF(#REF!="","",SUM(EC164:INDEX(EC164:EC370,MATCH(TRUE,INDEX(EC164:EC370="",0),0))))</f>
        <v>#REF!</v>
      </c>
      <c r="EE164" t="e">
        <f t="shared" si="93"/>
        <v>#REF!</v>
      </c>
      <c r="EF164" t="str">
        <f t="array" ref="EF164">IFERROR(INDEX($EE$2:$EE$208,SMALL(IF(1-($EE$2:$EE$208=""),IF(1-(#REF!:#REF!&lt;&gt;""),ROW($EE$2:$EE$208)-ROW($EE$2)+1)), ROWS(#REF!:#REF!))),"")</f>
        <v/>
      </c>
      <c r="EG164" t="e">
        <f>IF(#REF!="","",SUM(#REF!))</f>
        <v>#REF!</v>
      </c>
      <c r="EH164" t="e">
        <f t="array" ref="EH164">IF(#REF!="","",SUM(EG164:INDEX(EG164:EG370,MATCH(TRUE,INDEX(EG164:EG370="",0),0))))</f>
        <v>#REF!</v>
      </c>
      <c r="EI164" t="e">
        <f t="shared" si="94"/>
        <v>#REF!</v>
      </c>
      <c r="EJ164" t="str">
        <f t="array" ref="EJ164">IFERROR(INDEX($EI$2:$EI$208,SMALL(IF(1-($EI$2:$EI$208=""),IF(1-(#REF!:#REF!&lt;&gt;""),ROW($EI$2:$EI$208)-ROW($EI$2)+1)), ROWS(#REF!:#REF!))),"")</f>
        <v/>
      </c>
      <c r="EK164" t="e">
        <f>IF(#REF!="","",SUM(#REF!))</f>
        <v>#REF!</v>
      </c>
      <c r="EL164" t="e">
        <f t="array" ref="EL164">IF(#REF!="","",SUM(EK164:INDEX(EK164:EK370,MATCH(TRUE,INDEX(EK164:EK370="",0),0))))</f>
        <v>#REF!</v>
      </c>
      <c r="EM164" t="e">
        <f t="shared" si="95"/>
        <v>#REF!</v>
      </c>
      <c r="EN164" t="str">
        <f t="array" ref="EN164">IFERROR(INDEX($EM$2:$EM$208,SMALL(IF(1-($EM$2:$EM$208=""),IF(1-(#REF!:#REF!&lt;&gt;""),ROW($EM$2:$EM$208)-ROW($EM$2)+1)), ROWS(#REF!:#REF!))),"")</f>
        <v/>
      </c>
      <c r="EO164" t="e">
        <f>IF(#REF!="","",SUM(#REF!))</f>
        <v>#REF!</v>
      </c>
      <c r="EP164" t="e">
        <f t="array" ref="EP164">IF(#REF!="","",SUM(EO164:INDEX(EO164:EO370,MATCH(TRUE,INDEX(EO164:EO370="",0),0))))</f>
        <v>#REF!</v>
      </c>
      <c r="EQ164" t="e">
        <f t="shared" si="96"/>
        <v>#REF!</v>
      </c>
      <c r="ER164" t="str">
        <f t="array" ref="ER164">IFERROR(INDEX($EQ$2:$EQ$208,SMALL(IF(1-($EQ$2:$EQ$208=""),IF(1-(#REF!:#REF!&lt;&gt;""),ROW($EQ$2:$EQ$208)-ROW($EQ$2)+1)), ROWS(#REF!:#REF!))),"")</f>
        <v/>
      </c>
      <c r="ES164" t="e">
        <f>IF(#REF!="","",SUM(#REF!))</f>
        <v>#REF!</v>
      </c>
      <c r="ET164" t="e">
        <f t="array" ref="ET164">IF(#REF!="","",SUM(ES164:INDEX(ES164:ES370,MATCH(TRUE,INDEX(ES164:ES370="",0),0))))</f>
        <v>#REF!</v>
      </c>
      <c r="EU164" t="e">
        <f t="shared" si="97"/>
        <v>#REF!</v>
      </c>
      <c r="EV164" t="str">
        <f t="array" ref="EV164">IFERROR(INDEX($EU$2:$EU$208,SMALL(IF(1-($EU$2:$EU$208=""),IF(1-(#REF!:#REF!&lt;&gt;""),ROW($EU$2:$EU$208)-ROW($EU$2)+1)), ROWS(#REF!:#REF!))),"")</f>
        <v/>
      </c>
      <c r="EW164" t="e">
        <f>IF(#REF!="","",SUM(#REF!))</f>
        <v>#REF!</v>
      </c>
      <c r="EX164" t="e">
        <f t="array" ref="EX164">IF(#REF!="","",SUM(EW164:INDEX(EW164:EW370,MATCH(TRUE,INDEX(EW164:EW370="",0),0))))</f>
        <v>#REF!</v>
      </c>
      <c r="EY164" t="e">
        <f t="shared" si="98"/>
        <v>#REF!</v>
      </c>
      <c r="EZ164" t="str">
        <f t="array" ref="EZ164">IFERROR(INDEX($EY$2:$EY$208,SMALL(IF(1-($EY$2:$EY$208=""),IF(1-(#REF!:#REF!&lt;&gt;""),ROW($EY$2:$EY$208)-ROW($EY$2)+1)), ROWS(#REF!:#REF!))),"")</f>
        <v/>
      </c>
      <c r="FA164" t="e">
        <f>IF(#REF!="","",SUM(#REF!))</f>
        <v>#REF!</v>
      </c>
      <c r="FB164" t="e">
        <f t="array" ref="FB164">IF(#REF!="","",SUM(FA164:INDEX(FA164:FA370,MATCH(TRUE,INDEX(FA164:FA370="",0),0))))</f>
        <v>#REF!</v>
      </c>
      <c r="FC164" t="e">
        <f t="shared" si="99"/>
        <v>#REF!</v>
      </c>
      <c r="FD164" t="str">
        <f t="array" ref="FD164">IFERROR(INDEX($FC$2:$FC$208,SMALL(IF(1-($FC$2:$FC$208=""),IF(1-(#REF!:#REF!&lt;&gt;""),ROW($FC$2:$FC$208)-ROW($FC$2)+1)), ROWS(#REF!:#REF!))),"")</f>
        <v/>
      </c>
    </row>
    <row r="165" spans="1:160" x14ac:dyDescent="0.25">
      <c r="A165" t="e">
        <f>IF(#REF!="","",SUM(#REF!))</f>
        <v>#REF!</v>
      </c>
      <c r="B165" t="e">
        <f t="array" ref="B165">IF(#REF!="","",SUM($A165:INDEX(A165:$A$208,MATCH(TRUE,INDEX($A165:$A$208="",0),0))))</f>
        <v>#REF!</v>
      </c>
      <c r="C165" t="e">
        <f t="shared" si="100"/>
        <v>#REF!</v>
      </c>
      <c r="E165" t="e">
        <f>IF(#REF!="","",SUM(#REF!))</f>
        <v>#REF!</v>
      </c>
      <c r="F165" t="e">
        <f t="array" ref="F165">IF(#REF!="","",SUM($E165:INDEX(E165:$E$208,MATCH(TRUE,INDEX($E165:$E$208="",0),0))))</f>
        <v>#REF!</v>
      </c>
      <c r="G165" t="e">
        <f t="shared" si="101"/>
        <v>#REF!</v>
      </c>
      <c r="I165" t="e">
        <f>IF(#REF!="","",SUM(#REF!))</f>
        <v>#REF!</v>
      </c>
      <c r="J165" t="e">
        <f t="array" ref="J165">IF(#REF!="","",SUM(I165:INDEX(I165:I371,MATCH(TRUE,INDEX(I165:I371="",0),0))))</f>
        <v>#REF!</v>
      </c>
      <c r="K165" t="e">
        <f t="shared" si="102"/>
        <v>#REF!</v>
      </c>
      <c r="M165" t="e">
        <f>IF(#REF!="","",SUM(#REF!))</f>
        <v>#REF!</v>
      </c>
      <c r="N165" t="e">
        <f t="array" ref="N165">IF(#REF!="","",SUM(M165:INDEX(M165:M371,MATCH(TRUE,INDEX(M165:M371="",0),0))))</f>
        <v>#REF!</v>
      </c>
      <c r="O165" t="e">
        <f t="shared" si="103"/>
        <v>#REF!</v>
      </c>
      <c r="Q165" t="e">
        <f>IF(#REF!="","",SUM(#REF!))</f>
        <v>#REF!</v>
      </c>
      <c r="R165" t="e">
        <f t="array" ref="R165">IF(#REF!="","",SUM(Q165:INDEX(Q165:Q371,MATCH(TRUE,INDEX(Q165:Q371="",0),0))))</f>
        <v>#REF!</v>
      </c>
      <c r="S165" t="e">
        <f t="shared" si="104"/>
        <v>#REF!</v>
      </c>
      <c r="U165" t="e">
        <f>IF(#REF!="","",SUM(#REF!))</f>
        <v>#REF!</v>
      </c>
      <c r="V165" t="e">
        <f t="array" ref="V165">IF(#REF!="","",SUM(U165:INDEX(U165:U371,MATCH(TRUE,INDEX(U165:U371="",0),0))))</f>
        <v>#REF!</v>
      </c>
      <c r="W165" t="e">
        <f t="shared" si="105"/>
        <v>#REF!</v>
      </c>
      <c r="Y165" t="e">
        <f>IF(#REF!="","",SUM(#REF!))</f>
        <v>#REF!</v>
      </c>
      <c r="Z165" t="e">
        <f t="array" ref="Z165">IF(#REF!="","",SUM(Y165:INDEX(Y165:Y371,MATCH(TRUE,INDEX(Y165:Y371="",0),0))))</f>
        <v>#REF!</v>
      </c>
      <c r="AA165" t="e">
        <f t="shared" si="106"/>
        <v>#REF!</v>
      </c>
      <c r="AC165" t="e">
        <f>IF(#REF!="","",SUM(#REF!))</f>
        <v>#REF!</v>
      </c>
      <c r="AD165" t="e">
        <f t="array" ref="AD165">IF(#REF!="","",SUM(AC165:INDEX(AC165:AC371,MATCH(TRUE,INDEX(AC165:AC371="",0),0))))</f>
        <v>#REF!</v>
      </c>
      <c r="AE165" t="e">
        <f t="shared" si="107"/>
        <v>#REF!</v>
      </c>
      <c r="AG165" t="e">
        <f>IF(#REF!="","",SUM(#REF!))</f>
        <v>#REF!</v>
      </c>
      <c r="AH165" t="e">
        <f t="array" ref="AH165">IF(#REF!="","",SUM(AG165:INDEX(AG165:AG371,MATCH(TRUE,INDEX(AG165:AG371="",0),0))))</f>
        <v>#REF!</v>
      </c>
      <c r="AI165" t="e">
        <f t="shared" si="108"/>
        <v>#REF!</v>
      </c>
      <c r="AK165" t="e">
        <f>IF(#REF!="","",SUM(#REF!))</f>
        <v>#REF!</v>
      </c>
      <c r="AL165" t="e">
        <f t="array" ref="AL165">IF(#REF!="","",SUM(AK165:INDEX(AK165:AK371,MATCH(TRUE,INDEX(AK165:AK371="",0),0))))</f>
        <v>#REF!</v>
      </c>
      <c r="AM165" t="e">
        <f t="shared" si="109"/>
        <v>#REF!</v>
      </c>
      <c r="AO165" t="e">
        <f>IF(#REF!="","",SUM(#REF!))</f>
        <v>#REF!</v>
      </c>
      <c r="AP165" t="e">
        <f t="array" ref="AP165">IF(#REF!="","",SUM(AO165:INDEX(AO165:AO371,MATCH(TRUE,INDEX(AO165:AO371="",0),0))))</f>
        <v>#REF!</v>
      </c>
      <c r="AQ165" t="e">
        <f t="shared" si="110"/>
        <v>#REF!</v>
      </c>
      <c r="AS165" t="e">
        <f>IF(#REF!="","",SUM(#REF!))</f>
        <v>#REF!</v>
      </c>
      <c r="AT165" t="e">
        <f t="array" ref="AT165">IF(#REF!="","",SUM(AS165:INDEX(AS165:AS371,MATCH(TRUE,INDEX(AS165:AS371="",0),0))))</f>
        <v>#REF!</v>
      </c>
      <c r="AU165" t="e">
        <f t="shared" si="111"/>
        <v>#REF!</v>
      </c>
      <c r="AW165" t="e">
        <f>IF(#REF!="","",SUM(#REF!))</f>
        <v>#REF!</v>
      </c>
      <c r="AX165" t="e">
        <f t="array" ref="AX165">IF(#REF!="","",SUM(AW165:INDEX(AW165:AW371,MATCH(TRUE,INDEX(AW165:AW371="",0),0))))</f>
        <v>#REF!</v>
      </c>
      <c r="AY165" t="e">
        <f t="shared" si="112"/>
        <v>#REF!</v>
      </c>
      <c r="BA165" t="e">
        <f>IF(#REF!="","",SUM(#REF!))</f>
        <v>#REF!</v>
      </c>
      <c r="BB165" t="e">
        <f t="array" ref="BB165">IF(#REF!="","",SUM(BA165:INDEX(BA165:BA371,MATCH(TRUE,INDEX(BA165:BA371="",0),0))))</f>
        <v>#REF!</v>
      </c>
      <c r="BC165" t="e">
        <f t="shared" si="113"/>
        <v>#REF!</v>
      </c>
      <c r="BE165" t="e">
        <f>IF(#REF!="","",SUM(#REF!))</f>
        <v>#REF!</v>
      </c>
      <c r="BF165" t="e">
        <f t="array" ref="BF165">IF(#REF!="","",SUM(BE165:INDEX(BE165:BE371,MATCH(TRUE,INDEX(BE165:BE371="",0),0))))</f>
        <v>#REF!</v>
      </c>
      <c r="BG165" t="e">
        <f t="shared" si="114"/>
        <v>#REF!</v>
      </c>
      <c r="BI165" t="e">
        <f>IF(#REF!="","",SUM(#REF!))</f>
        <v>#REF!</v>
      </c>
      <c r="BJ165" t="e">
        <f t="array" ref="BJ165">IF(#REF!="","",SUM(BI165:INDEX(BI165:BI371,MATCH(TRUE,INDEX(BI165:BI371="",0),0))))</f>
        <v>#REF!</v>
      </c>
      <c r="BK165" t="e">
        <f t="shared" si="115"/>
        <v>#REF!</v>
      </c>
      <c r="BM165" t="e">
        <f>IF(#REF!="","",SUM(#REF!))</f>
        <v>#REF!</v>
      </c>
      <c r="BN165" t="e">
        <f t="array" ref="BN165">IF(#REF!="","",SUM(BM165:INDEX(BM165:BM371,MATCH(TRUE,INDEX(BM165:BM371="",0),0))))</f>
        <v>#REF!</v>
      </c>
      <c r="BO165" t="e">
        <f t="shared" si="116"/>
        <v>#REF!</v>
      </c>
      <c r="BQ165" t="e">
        <f>IF(#REF!="","",SUM(#REF!))</f>
        <v>#REF!</v>
      </c>
      <c r="BR165" t="e">
        <f t="array" ref="BR165">IF(#REF!="","",SUM(BQ165:INDEX(BQ165:BQ371,MATCH(TRUE,INDEX(BQ165:BQ371="",0),0))))</f>
        <v>#REF!</v>
      </c>
      <c r="BS165" t="e">
        <f t="shared" si="117"/>
        <v>#REF!</v>
      </c>
      <c r="BU165" t="e">
        <f>IF(#REF!="","",SUM(#REF!))</f>
        <v>#REF!</v>
      </c>
      <c r="BV165" t="e">
        <f t="array" ref="BV165">IF(#REF!="","",SUM(BU165:INDEX(BU165:BU371,MATCH(TRUE,INDEX(BU165:BU371="",0),0))))</f>
        <v>#REF!</v>
      </c>
      <c r="BW165" t="e">
        <f t="shared" si="118"/>
        <v>#REF!</v>
      </c>
      <c r="BY165" t="e">
        <f>IF(#REF!="","",SUM(#REF!))</f>
        <v>#REF!</v>
      </c>
      <c r="BZ165" t="e">
        <f t="array" ref="BZ165">IF(#REF!="","",SUM(BY165:INDEX(BY165:BY371,MATCH(TRUE,INDEX(BY165:BY371="",0),0))))</f>
        <v>#REF!</v>
      </c>
      <c r="CA165" t="e">
        <f t="shared" si="119"/>
        <v>#REF!</v>
      </c>
      <c r="CC165" t="e">
        <f>IF(#REF!="","",SUM(#REF!))</f>
        <v>#REF!</v>
      </c>
      <c r="CD165" t="e">
        <f t="array" ref="CD165">IF(#REF!="","",SUM(CC165:INDEX(CC165:CC371,MATCH(TRUE,INDEX(CC165:CC371="",0),0))))</f>
        <v>#REF!</v>
      </c>
      <c r="CE165" t="e">
        <f t="shared" si="80"/>
        <v>#REF!</v>
      </c>
      <c r="CF165" t="str">
        <f t="array" ref="CF165">IFERROR(INDEX($CE$2:$CE$208,SMALL(IF(1-($CE$2:$CE$208=""),IF(1-(#REF!:#REF!&lt;&gt;""),ROW($CE$2:$CE$208)-ROW($CE$2)+1)), ROWS(#REF!:#REF!))),"")</f>
        <v/>
      </c>
      <c r="CG165" t="e">
        <f>IF(#REF!="","",SUM(#REF!))</f>
        <v>#REF!</v>
      </c>
      <c r="CH165" t="e">
        <f t="array" ref="CH165">IF(#REF!="","",SUM(CG165:INDEX(CG165:CG371,MATCH(TRUE,INDEX(CG165:CG371="",0),0))))</f>
        <v>#REF!</v>
      </c>
      <c r="CI165" t="e">
        <f t="shared" si="81"/>
        <v>#REF!</v>
      </c>
      <c r="CJ165" t="str">
        <f t="array" ref="CJ165">IFERROR(INDEX($CI$2:$CI$208,SMALL(IF(1-($CI$2:$CI$208=""),IF(1-(#REF!:#REF!&lt;&gt;""),ROW($CI$2:$CI$208)-ROW($CI$2)+1)), ROWS(#REF!:#REF!))),"")</f>
        <v/>
      </c>
      <c r="CK165" t="e">
        <f>IF(#REF!="","",SUM(#REF!))</f>
        <v>#REF!</v>
      </c>
      <c r="CL165" t="e">
        <f t="array" ref="CL165">IF(#REF!="","",SUM(CK165:INDEX(CK165:CK371,MATCH(TRUE,INDEX(CK165:CK371="",0),0))))</f>
        <v>#REF!</v>
      </c>
      <c r="CM165" t="e">
        <f t="shared" si="82"/>
        <v>#REF!</v>
      </c>
      <c r="CN165" t="str">
        <f t="array" ref="CN165">IFERROR(INDEX($CM$2:$CM$208,SMALL(IF(1-($CM$2:$CM$208=""),IF(1-(#REF!:#REF!&lt;&gt;""),ROW($CM$2:$CM$208)-ROW($CM$2)+1)), ROWS(#REF!:#REF!))),"")</f>
        <v/>
      </c>
      <c r="CO165" t="e">
        <f>IF(#REF!="","",SUM(#REF!))</f>
        <v>#REF!</v>
      </c>
      <c r="CP165" t="e">
        <f t="array" ref="CP165">IF(#REF!="","",SUM(CO165:INDEX(CO165:CO371,MATCH(TRUE,INDEX(CO165:CO371="",0),0))))</f>
        <v>#REF!</v>
      </c>
      <c r="CQ165" t="e">
        <f t="shared" si="83"/>
        <v>#REF!</v>
      </c>
      <c r="CR165" t="str">
        <f t="array" ref="CR165">IFERROR(INDEX($CQ$2:$CQ$208,SMALL(IF(1-($CQ$2:$CQ$208=""),IF(1-(#REF!:#REF!&lt;&gt;""),ROW($CQ$2:$CQ$208)-ROW($CQ$2)+1)), ROWS(#REF!:#REF!))),"")</f>
        <v/>
      </c>
      <c r="CS165" t="e">
        <f>IF(#REF!="","",SUM(#REF!))</f>
        <v>#REF!</v>
      </c>
      <c r="CT165" t="e">
        <f t="array" ref="CT165">IF(#REF!="","",SUM(CS165:INDEX(CS165:CS371,MATCH(TRUE,INDEX(CS165:CS371="",0),0))))</f>
        <v>#REF!</v>
      </c>
      <c r="CU165" t="e">
        <f t="shared" si="84"/>
        <v>#REF!</v>
      </c>
      <c r="CV165" t="str">
        <f t="array" ref="CV165">IFERROR(INDEX($CU$2:$CU$208,SMALL(IF(1-($CU$2:$CU$208=""),IF(1-(#REF!:#REF!&lt;&gt;""),ROW($CU$2:$CU$208)-ROW($CU$2)+1)), ROWS(#REF!:#REF!))),"")</f>
        <v/>
      </c>
      <c r="CW165" t="e">
        <f>IF(#REF!="","",SUM(#REF!))</f>
        <v>#REF!</v>
      </c>
      <c r="CX165" t="e">
        <f t="array" ref="CX165">IF(#REF!="","",SUM(CW165:INDEX(CW165:CW371,MATCH(TRUE,INDEX(CW165:CW371="",0),0))))</f>
        <v>#REF!</v>
      </c>
      <c r="CY165" t="e">
        <f t="shared" si="85"/>
        <v>#REF!</v>
      </c>
      <c r="CZ165" t="str">
        <f t="array" ref="CZ165">IFERROR(INDEX($CY$2:$CY$208,SMALL(IF(1-($CY$2:$CY$208=""),IF(1-(#REF!:#REF!&lt;&gt;""),ROW($CY$2:$CY$208)-ROW($CY$2)+1)), ROWS(#REF!:#REF!))),"")</f>
        <v/>
      </c>
      <c r="DA165" t="e">
        <f>IF(#REF!="","",SUM(#REF!))</f>
        <v>#REF!</v>
      </c>
      <c r="DB165" t="e">
        <f t="array" ref="DB165">IF(#REF!="","",SUM(DA165:INDEX(DA165:DA371,MATCH(TRUE,INDEX(DA165:DA371="",0),0))))</f>
        <v>#REF!</v>
      </c>
      <c r="DC165" t="e">
        <f t="shared" si="86"/>
        <v>#REF!</v>
      </c>
      <c r="DD165" t="str">
        <f t="array" ref="DD165">IFERROR(INDEX($DC$2:$DC$208,SMALL(IF(1-($DC$2:$DC$208=""),IF(1-(#REF!:#REF!&lt;&gt;""),ROW($DC$2:$DC$208)-ROW($DC$2)+1)), ROWS(#REF!:#REF!))),"")</f>
        <v/>
      </c>
      <c r="DE165" t="e">
        <f>IF(#REF!="","",SUM(#REF!))</f>
        <v>#REF!</v>
      </c>
      <c r="DF165" t="e">
        <f t="array" ref="DF165">IF(#REF!="","",SUM(DE165:INDEX(DE165:DE371,MATCH(TRUE,INDEX(DE165:DE371="",0),0))))</f>
        <v>#REF!</v>
      </c>
      <c r="DG165" t="e">
        <f t="shared" si="87"/>
        <v>#REF!</v>
      </c>
      <c r="DH165" t="str">
        <f t="array" ref="DH165">IFERROR(INDEX($DG$2:$DG$208,SMALL(IF(1-($DG$2:$DG$208=""),IF(1-(#REF!:#REF!&lt;&gt;""),ROW($DG$2:$DG$208)-ROW($DG$2)+1)), ROWS(#REF!:#REF!))),"")</f>
        <v/>
      </c>
      <c r="DI165" t="e">
        <f>IF(#REF!="","",SUM(#REF!))</f>
        <v>#REF!</v>
      </c>
      <c r="DJ165" t="e">
        <f t="array" ref="DJ165">IF(#REF!="","",SUM(DI165:INDEX(DI165:DI371,MATCH(TRUE,INDEX(DI165:DI371="",0),0))))</f>
        <v>#REF!</v>
      </c>
      <c r="DK165" t="e">
        <f t="shared" si="88"/>
        <v>#REF!</v>
      </c>
      <c r="DL165" t="str">
        <f t="array" ref="DL165">IFERROR(INDEX($DK$2:$DK$208,SMALL(IF(1-($DK$2:$DK$208=""),IF(1-(#REF!:#REF!&lt;&gt;""),ROW($DK$2:$DK$208)-ROW($DK$2)+1)), ROWS(#REF!:#REF!))),"")</f>
        <v/>
      </c>
      <c r="DM165" t="e">
        <f>IF(#REF!="","",SUM(#REF!))</f>
        <v>#REF!</v>
      </c>
      <c r="DN165" t="e">
        <f t="array" ref="DN165">IF(#REF!="","",SUM(DM165:INDEX(DM165:DM371,MATCH(TRUE,INDEX(DM165:DM371="",0),0))))</f>
        <v>#REF!</v>
      </c>
      <c r="DO165" t="e">
        <f t="shared" si="89"/>
        <v>#REF!</v>
      </c>
      <c r="DP165" t="str">
        <f t="array" ref="DP165">IFERROR(INDEX($DO$2:$DO$208,SMALL(IF(1-($DO$2:$DO$208=""),IF(1-(#REF!:#REF!&lt;&gt;""),ROW($DO$2:$DO$208)-ROW($DO$2)+1)), ROWS(#REF!:#REF!))),"")</f>
        <v/>
      </c>
      <c r="DQ165" t="e">
        <f>IF(#REF!="","",SUM(#REF!))</f>
        <v>#REF!</v>
      </c>
      <c r="DR165" t="e">
        <f t="array" ref="DR165">IF(#REF!="","",SUM(DQ165:INDEX(DQ165:DQ371,MATCH(TRUE,INDEX(DQ165:DQ371="",0),0))))</f>
        <v>#REF!</v>
      </c>
      <c r="DS165" t="e">
        <f t="shared" si="90"/>
        <v>#REF!</v>
      </c>
      <c r="DT165" t="str">
        <f t="array" ref="DT165">IFERROR(INDEX($DS$2:$DS$208,SMALL(IF(1-($DS$2:$DS$208=""),IF(1-(#REF!:#REF!&lt;&gt;""),ROW($DS$2:$DS$208)-ROW($DS$2)+1)), ROWS(#REF!:#REF!))),"")</f>
        <v/>
      </c>
      <c r="DU165" t="e">
        <f>IF(#REF!="","",SUM(#REF!))</f>
        <v>#REF!</v>
      </c>
      <c r="DV165" t="e">
        <f t="array" ref="DV165">IF(#REF!="","",SUM(DU165:INDEX(DU165:DU371,MATCH(TRUE,INDEX(DU165:DU371="",0),0))))</f>
        <v>#REF!</v>
      </c>
      <c r="DW165" t="e">
        <f t="shared" si="91"/>
        <v>#REF!</v>
      </c>
      <c r="DX165" t="str">
        <f t="array" ref="DX165">IFERROR(INDEX($DW$2:$DW$208,SMALL(IF(1-($DW$2:$DW$208=""),IF(1-(#REF!:#REF!&lt;&gt;""),ROW($DW$2:$DW$208)-ROW($DW$2)+1)), ROWS(#REF!:#REF!))),"")</f>
        <v/>
      </c>
      <c r="DY165" t="e">
        <f>IF(#REF!="","",SUM(#REF!))</f>
        <v>#REF!</v>
      </c>
      <c r="DZ165" t="e">
        <f t="array" ref="DZ165">IF(#REF!="","",SUM(DY165:INDEX(DY165:DY371,MATCH(TRUE,INDEX(DY165:DY371="",0),0))))</f>
        <v>#REF!</v>
      </c>
      <c r="EA165" t="e">
        <f t="shared" si="92"/>
        <v>#REF!</v>
      </c>
      <c r="EB165" t="str">
        <f t="array" ref="EB165">IFERROR(INDEX($EA$2:$EA$208,SMALL(IF(1-($EA$2:$EA$208=""),IF(1-(#REF!:#REF!&lt;&gt;""),ROW($EA$2:$EA$208)-ROW($EA$2)+1)), ROWS(#REF!:#REF!))),"")</f>
        <v/>
      </c>
      <c r="EC165" t="e">
        <f>IF(#REF!="","",SUM(#REF!))</f>
        <v>#REF!</v>
      </c>
      <c r="ED165" t="e">
        <f t="array" ref="ED165">IF(#REF!="","",SUM(EC165:INDEX(EC165:EC371,MATCH(TRUE,INDEX(EC165:EC371="",0),0))))</f>
        <v>#REF!</v>
      </c>
      <c r="EE165" t="e">
        <f t="shared" si="93"/>
        <v>#REF!</v>
      </c>
      <c r="EF165" t="str">
        <f t="array" ref="EF165">IFERROR(INDEX($EE$2:$EE$208,SMALL(IF(1-($EE$2:$EE$208=""),IF(1-(#REF!:#REF!&lt;&gt;""),ROW($EE$2:$EE$208)-ROW($EE$2)+1)), ROWS(#REF!:#REF!))),"")</f>
        <v/>
      </c>
      <c r="EG165" t="e">
        <f>IF(#REF!="","",SUM(#REF!))</f>
        <v>#REF!</v>
      </c>
      <c r="EH165" t="e">
        <f t="array" ref="EH165">IF(#REF!="","",SUM(EG165:INDEX(EG165:EG371,MATCH(TRUE,INDEX(EG165:EG371="",0),0))))</f>
        <v>#REF!</v>
      </c>
      <c r="EI165" t="e">
        <f t="shared" si="94"/>
        <v>#REF!</v>
      </c>
      <c r="EJ165" t="str">
        <f t="array" ref="EJ165">IFERROR(INDEX($EI$2:$EI$208,SMALL(IF(1-($EI$2:$EI$208=""),IF(1-(#REF!:#REF!&lt;&gt;""),ROW($EI$2:$EI$208)-ROW($EI$2)+1)), ROWS(#REF!:#REF!))),"")</f>
        <v/>
      </c>
      <c r="EK165" t="e">
        <f>IF(#REF!="","",SUM(#REF!))</f>
        <v>#REF!</v>
      </c>
      <c r="EL165" t="e">
        <f t="array" ref="EL165">IF(#REF!="","",SUM(EK165:INDEX(EK165:EK371,MATCH(TRUE,INDEX(EK165:EK371="",0),0))))</f>
        <v>#REF!</v>
      </c>
      <c r="EM165" t="e">
        <f t="shared" si="95"/>
        <v>#REF!</v>
      </c>
      <c r="EN165" t="str">
        <f t="array" ref="EN165">IFERROR(INDEX($EM$2:$EM$208,SMALL(IF(1-($EM$2:$EM$208=""),IF(1-(#REF!:#REF!&lt;&gt;""),ROW($EM$2:$EM$208)-ROW($EM$2)+1)), ROWS(#REF!:#REF!))),"")</f>
        <v/>
      </c>
      <c r="EO165" t="e">
        <f>IF(#REF!="","",SUM(#REF!))</f>
        <v>#REF!</v>
      </c>
      <c r="EP165" t="e">
        <f t="array" ref="EP165">IF(#REF!="","",SUM(EO165:INDEX(EO165:EO371,MATCH(TRUE,INDEX(EO165:EO371="",0),0))))</f>
        <v>#REF!</v>
      </c>
      <c r="EQ165" t="e">
        <f t="shared" si="96"/>
        <v>#REF!</v>
      </c>
      <c r="ER165" t="str">
        <f t="array" ref="ER165">IFERROR(INDEX($EQ$2:$EQ$208,SMALL(IF(1-($EQ$2:$EQ$208=""),IF(1-(#REF!:#REF!&lt;&gt;""),ROW($EQ$2:$EQ$208)-ROW($EQ$2)+1)), ROWS(#REF!:#REF!))),"")</f>
        <v/>
      </c>
      <c r="ES165" t="e">
        <f>IF(#REF!="","",SUM(#REF!))</f>
        <v>#REF!</v>
      </c>
      <c r="ET165" t="e">
        <f t="array" ref="ET165">IF(#REF!="","",SUM(ES165:INDEX(ES165:ES371,MATCH(TRUE,INDEX(ES165:ES371="",0),0))))</f>
        <v>#REF!</v>
      </c>
      <c r="EU165" t="e">
        <f t="shared" si="97"/>
        <v>#REF!</v>
      </c>
      <c r="EV165" t="str">
        <f t="array" ref="EV165">IFERROR(INDEX($EU$2:$EU$208,SMALL(IF(1-($EU$2:$EU$208=""),IF(1-(#REF!:#REF!&lt;&gt;""),ROW($EU$2:$EU$208)-ROW($EU$2)+1)), ROWS(#REF!:#REF!))),"")</f>
        <v/>
      </c>
      <c r="EW165" t="e">
        <f>IF(#REF!="","",SUM(#REF!))</f>
        <v>#REF!</v>
      </c>
      <c r="EX165" t="e">
        <f t="array" ref="EX165">IF(#REF!="","",SUM(EW165:INDEX(EW165:EW371,MATCH(TRUE,INDEX(EW165:EW371="",0),0))))</f>
        <v>#REF!</v>
      </c>
      <c r="EY165" t="e">
        <f t="shared" si="98"/>
        <v>#REF!</v>
      </c>
      <c r="EZ165" t="str">
        <f t="array" ref="EZ165">IFERROR(INDEX($EY$2:$EY$208,SMALL(IF(1-($EY$2:$EY$208=""),IF(1-(#REF!:#REF!&lt;&gt;""),ROW($EY$2:$EY$208)-ROW($EY$2)+1)), ROWS(#REF!:#REF!))),"")</f>
        <v/>
      </c>
      <c r="FA165" t="e">
        <f>IF(#REF!="","",SUM(#REF!))</f>
        <v>#REF!</v>
      </c>
      <c r="FB165" t="e">
        <f t="array" ref="FB165">IF(#REF!="","",SUM(FA165:INDEX(FA165:FA371,MATCH(TRUE,INDEX(FA165:FA371="",0),0))))</f>
        <v>#REF!</v>
      </c>
      <c r="FC165" t="e">
        <f t="shared" si="99"/>
        <v>#REF!</v>
      </c>
      <c r="FD165" t="str">
        <f t="array" ref="FD165">IFERROR(INDEX($FC$2:$FC$208,SMALL(IF(1-($FC$2:$FC$208=""),IF(1-(#REF!:#REF!&lt;&gt;""),ROW($FC$2:$FC$208)-ROW($FC$2)+1)), ROWS(#REF!:#REF!))),"")</f>
        <v/>
      </c>
    </row>
    <row r="166" spans="1:160" x14ac:dyDescent="0.25">
      <c r="A166" t="e">
        <f>IF(#REF!="","",SUM(#REF!))</f>
        <v>#REF!</v>
      </c>
      <c r="B166" t="e">
        <f t="array" ref="B166">IF(#REF!="","",SUM($A166:INDEX(A166:$A$208,MATCH(TRUE,INDEX($A166:$A$208="",0),0))))</f>
        <v>#REF!</v>
      </c>
      <c r="C166" t="e">
        <f t="shared" si="100"/>
        <v>#REF!</v>
      </c>
      <c r="E166" t="e">
        <f>IF(#REF!="","",SUM(#REF!))</f>
        <v>#REF!</v>
      </c>
      <c r="F166" t="e">
        <f t="array" ref="F166">IF(#REF!="","",SUM($E166:INDEX(E166:$E$208,MATCH(TRUE,INDEX($E166:$E$208="",0),0))))</f>
        <v>#REF!</v>
      </c>
      <c r="G166" t="e">
        <f t="shared" si="101"/>
        <v>#REF!</v>
      </c>
      <c r="I166" t="e">
        <f>IF(#REF!="","",SUM(#REF!))</f>
        <v>#REF!</v>
      </c>
      <c r="J166" t="e">
        <f t="array" ref="J166">IF(#REF!="","",SUM(I166:INDEX(I166:I372,MATCH(TRUE,INDEX(I166:I372="",0),0))))</f>
        <v>#REF!</v>
      </c>
      <c r="K166" t="e">
        <f t="shared" si="102"/>
        <v>#REF!</v>
      </c>
      <c r="M166" t="e">
        <f>IF(#REF!="","",SUM(#REF!))</f>
        <v>#REF!</v>
      </c>
      <c r="N166" t="e">
        <f t="array" ref="N166">IF(#REF!="","",SUM(M166:INDEX(M166:M372,MATCH(TRUE,INDEX(M166:M372="",0),0))))</f>
        <v>#REF!</v>
      </c>
      <c r="O166" t="e">
        <f t="shared" si="103"/>
        <v>#REF!</v>
      </c>
      <c r="Q166" t="e">
        <f>IF(#REF!="","",SUM(#REF!))</f>
        <v>#REF!</v>
      </c>
      <c r="R166" t="e">
        <f t="array" ref="R166">IF(#REF!="","",SUM(Q166:INDEX(Q166:Q372,MATCH(TRUE,INDEX(Q166:Q372="",0),0))))</f>
        <v>#REF!</v>
      </c>
      <c r="S166" t="e">
        <f t="shared" si="104"/>
        <v>#REF!</v>
      </c>
      <c r="U166" t="e">
        <f>IF(#REF!="","",SUM(#REF!))</f>
        <v>#REF!</v>
      </c>
      <c r="V166" t="e">
        <f t="array" ref="V166">IF(#REF!="","",SUM(U166:INDEX(U166:U372,MATCH(TRUE,INDEX(U166:U372="",0),0))))</f>
        <v>#REF!</v>
      </c>
      <c r="W166" t="e">
        <f t="shared" si="105"/>
        <v>#REF!</v>
      </c>
      <c r="Y166" t="e">
        <f>IF(#REF!="","",SUM(#REF!))</f>
        <v>#REF!</v>
      </c>
      <c r="Z166" t="e">
        <f t="array" ref="Z166">IF(#REF!="","",SUM(Y166:INDEX(Y166:Y372,MATCH(TRUE,INDEX(Y166:Y372="",0),0))))</f>
        <v>#REF!</v>
      </c>
      <c r="AA166" t="e">
        <f t="shared" si="106"/>
        <v>#REF!</v>
      </c>
      <c r="AC166" t="e">
        <f>IF(#REF!="","",SUM(#REF!))</f>
        <v>#REF!</v>
      </c>
      <c r="AD166" t="e">
        <f t="array" ref="AD166">IF(#REF!="","",SUM(AC166:INDEX(AC166:AC372,MATCH(TRUE,INDEX(AC166:AC372="",0),0))))</f>
        <v>#REF!</v>
      </c>
      <c r="AE166" t="e">
        <f t="shared" si="107"/>
        <v>#REF!</v>
      </c>
      <c r="AG166" t="e">
        <f>IF(#REF!="","",SUM(#REF!))</f>
        <v>#REF!</v>
      </c>
      <c r="AH166" t="e">
        <f t="array" ref="AH166">IF(#REF!="","",SUM(AG166:INDEX(AG166:AG372,MATCH(TRUE,INDEX(AG166:AG372="",0),0))))</f>
        <v>#REF!</v>
      </c>
      <c r="AI166" t="e">
        <f t="shared" si="108"/>
        <v>#REF!</v>
      </c>
      <c r="AK166" t="e">
        <f>IF(#REF!="","",SUM(#REF!))</f>
        <v>#REF!</v>
      </c>
      <c r="AL166" t="e">
        <f t="array" ref="AL166">IF(#REF!="","",SUM(AK166:INDEX(AK166:AK372,MATCH(TRUE,INDEX(AK166:AK372="",0),0))))</f>
        <v>#REF!</v>
      </c>
      <c r="AM166" t="e">
        <f t="shared" si="109"/>
        <v>#REF!</v>
      </c>
      <c r="AO166" t="e">
        <f>IF(#REF!="","",SUM(#REF!))</f>
        <v>#REF!</v>
      </c>
      <c r="AP166" t="e">
        <f t="array" ref="AP166">IF(#REF!="","",SUM(AO166:INDEX(AO166:AO372,MATCH(TRUE,INDEX(AO166:AO372="",0),0))))</f>
        <v>#REF!</v>
      </c>
      <c r="AQ166" t="e">
        <f t="shared" si="110"/>
        <v>#REF!</v>
      </c>
      <c r="AS166" t="e">
        <f>IF(#REF!="","",SUM(#REF!))</f>
        <v>#REF!</v>
      </c>
      <c r="AT166" t="e">
        <f t="array" ref="AT166">IF(#REF!="","",SUM(AS166:INDEX(AS166:AS372,MATCH(TRUE,INDEX(AS166:AS372="",0),0))))</f>
        <v>#REF!</v>
      </c>
      <c r="AU166" t="e">
        <f t="shared" si="111"/>
        <v>#REF!</v>
      </c>
      <c r="AW166" t="e">
        <f>IF(#REF!="","",SUM(#REF!))</f>
        <v>#REF!</v>
      </c>
      <c r="AX166" t="e">
        <f t="array" ref="AX166">IF(#REF!="","",SUM(AW166:INDEX(AW166:AW372,MATCH(TRUE,INDEX(AW166:AW372="",0),0))))</f>
        <v>#REF!</v>
      </c>
      <c r="AY166" t="e">
        <f t="shared" si="112"/>
        <v>#REF!</v>
      </c>
      <c r="BA166" t="e">
        <f>IF(#REF!="","",SUM(#REF!))</f>
        <v>#REF!</v>
      </c>
      <c r="BB166" t="e">
        <f t="array" ref="BB166">IF(#REF!="","",SUM(BA166:INDEX(BA166:BA372,MATCH(TRUE,INDEX(BA166:BA372="",0),0))))</f>
        <v>#REF!</v>
      </c>
      <c r="BC166" t="e">
        <f t="shared" si="113"/>
        <v>#REF!</v>
      </c>
      <c r="BE166" t="e">
        <f>IF(#REF!="","",SUM(#REF!))</f>
        <v>#REF!</v>
      </c>
      <c r="BF166" t="e">
        <f t="array" ref="BF166">IF(#REF!="","",SUM(BE166:INDEX(BE166:BE372,MATCH(TRUE,INDEX(BE166:BE372="",0),0))))</f>
        <v>#REF!</v>
      </c>
      <c r="BG166" t="e">
        <f t="shared" si="114"/>
        <v>#REF!</v>
      </c>
      <c r="BI166" t="e">
        <f>IF(#REF!="","",SUM(#REF!))</f>
        <v>#REF!</v>
      </c>
      <c r="BJ166" t="e">
        <f t="array" ref="BJ166">IF(#REF!="","",SUM(BI166:INDEX(BI166:BI372,MATCH(TRUE,INDEX(BI166:BI372="",0),0))))</f>
        <v>#REF!</v>
      </c>
      <c r="BK166" t="e">
        <f t="shared" si="115"/>
        <v>#REF!</v>
      </c>
      <c r="BM166" t="e">
        <f>IF(#REF!="","",SUM(#REF!))</f>
        <v>#REF!</v>
      </c>
      <c r="BN166" t="e">
        <f t="array" ref="BN166">IF(#REF!="","",SUM(BM166:INDEX(BM166:BM372,MATCH(TRUE,INDEX(BM166:BM372="",0),0))))</f>
        <v>#REF!</v>
      </c>
      <c r="BO166" t="e">
        <f t="shared" si="116"/>
        <v>#REF!</v>
      </c>
      <c r="BQ166" t="e">
        <f>IF(#REF!="","",SUM(#REF!))</f>
        <v>#REF!</v>
      </c>
      <c r="BR166" t="e">
        <f t="array" ref="BR166">IF(#REF!="","",SUM(BQ166:INDEX(BQ166:BQ372,MATCH(TRUE,INDEX(BQ166:BQ372="",0),0))))</f>
        <v>#REF!</v>
      </c>
      <c r="BS166" t="e">
        <f t="shared" si="117"/>
        <v>#REF!</v>
      </c>
      <c r="BU166" t="e">
        <f>IF(#REF!="","",SUM(#REF!))</f>
        <v>#REF!</v>
      </c>
      <c r="BV166" t="e">
        <f t="array" ref="BV166">IF(#REF!="","",SUM(BU166:INDEX(BU166:BU372,MATCH(TRUE,INDEX(BU166:BU372="",0),0))))</f>
        <v>#REF!</v>
      </c>
      <c r="BW166" t="e">
        <f t="shared" si="118"/>
        <v>#REF!</v>
      </c>
      <c r="BY166" t="e">
        <f>IF(#REF!="","",SUM(#REF!))</f>
        <v>#REF!</v>
      </c>
      <c r="BZ166" t="e">
        <f t="array" ref="BZ166">IF(#REF!="","",SUM(BY166:INDEX(BY166:BY372,MATCH(TRUE,INDEX(BY166:BY372="",0),0))))</f>
        <v>#REF!</v>
      </c>
      <c r="CA166" t="e">
        <f t="shared" si="119"/>
        <v>#REF!</v>
      </c>
      <c r="CC166" t="e">
        <f>IF(#REF!="","",SUM(#REF!))</f>
        <v>#REF!</v>
      </c>
      <c r="CD166" t="e">
        <f t="array" ref="CD166">IF(#REF!="","",SUM(CC166:INDEX(CC166:CC372,MATCH(TRUE,INDEX(CC166:CC372="",0),0))))</f>
        <v>#REF!</v>
      </c>
      <c r="CE166" t="e">
        <f t="shared" si="80"/>
        <v>#REF!</v>
      </c>
      <c r="CF166" t="str">
        <f t="array" ref="CF166">IFERROR(INDEX($CE$2:$CE$208,SMALL(IF(1-($CE$2:$CE$208=""),IF(1-(#REF!:#REF!&lt;&gt;""),ROW($CE$2:$CE$208)-ROW($CE$2)+1)), ROWS(#REF!:#REF!))),"")</f>
        <v/>
      </c>
      <c r="CG166" t="e">
        <f>IF(#REF!="","",SUM(#REF!))</f>
        <v>#REF!</v>
      </c>
      <c r="CH166" t="e">
        <f t="array" ref="CH166">IF(#REF!="","",SUM(CG166:INDEX(CG166:CG372,MATCH(TRUE,INDEX(CG166:CG372="",0),0))))</f>
        <v>#REF!</v>
      </c>
      <c r="CI166" t="e">
        <f t="shared" si="81"/>
        <v>#REF!</v>
      </c>
      <c r="CJ166" t="str">
        <f t="array" ref="CJ166">IFERROR(INDEX($CI$2:$CI$208,SMALL(IF(1-($CI$2:$CI$208=""),IF(1-(#REF!:#REF!&lt;&gt;""),ROW($CI$2:$CI$208)-ROW($CI$2)+1)), ROWS(#REF!:#REF!))),"")</f>
        <v/>
      </c>
      <c r="CK166" t="e">
        <f>IF(#REF!="","",SUM(#REF!))</f>
        <v>#REF!</v>
      </c>
      <c r="CL166" t="e">
        <f t="array" ref="CL166">IF(#REF!="","",SUM(CK166:INDEX(CK166:CK372,MATCH(TRUE,INDEX(CK166:CK372="",0),0))))</f>
        <v>#REF!</v>
      </c>
      <c r="CM166" t="e">
        <f t="shared" si="82"/>
        <v>#REF!</v>
      </c>
      <c r="CN166" t="str">
        <f t="array" ref="CN166">IFERROR(INDEX($CM$2:$CM$208,SMALL(IF(1-($CM$2:$CM$208=""),IF(1-(#REF!:#REF!&lt;&gt;""),ROW($CM$2:$CM$208)-ROW($CM$2)+1)), ROWS(#REF!:#REF!))),"")</f>
        <v/>
      </c>
      <c r="CO166" t="e">
        <f>IF(#REF!="","",SUM(#REF!))</f>
        <v>#REF!</v>
      </c>
      <c r="CP166" t="e">
        <f t="array" ref="CP166">IF(#REF!="","",SUM(CO166:INDEX(CO166:CO372,MATCH(TRUE,INDEX(CO166:CO372="",0),0))))</f>
        <v>#REF!</v>
      </c>
      <c r="CQ166" t="e">
        <f t="shared" si="83"/>
        <v>#REF!</v>
      </c>
      <c r="CR166" t="str">
        <f t="array" ref="CR166">IFERROR(INDEX($CQ$2:$CQ$208,SMALL(IF(1-($CQ$2:$CQ$208=""),IF(1-(#REF!:#REF!&lt;&gt;""),ROW($CQ$2:$CQ$208)-ROW($CQ$2)+1)), ROWS(#REF!:#REF!))),"")</f>
        <v/>
      </c>
      <c r="CS166" t="e">
        <f>IF(#REF!="","",SUM(#REF!))</f>
        <v>#REF!</v>
      </c>
      <c r="CT166" t="e">
        <f t="array" ref="CT166">IF(#REF!="","",SUM(CS166:INDEX(CS166:CS372,MATCH(TRUE,INDEX(CS166:CS372="",0),0))))</f>
        <v>#REF!</v>
      </c>
      <c r="CU166" t="e">
        <f t="shared" si="84"/>
        <v>#REF!</v>
      </c>
      <c r="CV166" t="str">
        <f t="array" ref="CV166">IFERROR(INDEX($CU$2:$CU$208,SMALL(IF(1-($CU$2:$CU$208=""),IF(1-(#REF!:#REF!&lt;&gt;""),ROW($CU$2:$CU$208)-ROW($CU$2)+1)), ROWS(#REF!:#REF!))),"")</f>
        <v/>
      </c>
      <c r="CW166" t="e">
        <f>IF(#REF!="","",SUM(#REF!))</f>
        <v>#REF!</v>
      </c>
      <c r="CX166" t="e">
        <f t="array" ref="CX166">IF(#REF!="","",SUM(CW166:INDEX(CW166:CW372,MATCH(TRUE,INDEX(CW166:CW372="",0),0))))</f>
        <v>#REF!</v>
      </c>
      <c r="CY166" t="e">
        <f t="shared" si="85"/>
        <v>#REF!</v>
      </c>
      <c r="CZ166" t="str">
        <f t="array" ref="CZ166">IFERROR(INDEX($CY$2:$CY$208,SMALL(IF(1-($CY$2:$CY$208=""),IF(1-(#REF!:#REF!&lt;&gt;""),ROW($CY$2:$CY$208)-ROW($CY$2)+1)), ROWS(#REF!:#REF!))),"")</f>
        <v/>
      </c>
      <c r="DA166" t="e">
        <f>IF(#REF!="","",SUM(#REF!))</f>
        <v>#REF!</v>
      </c>
      <c r="DB166" t="e">
        <f t="array" ref="DB166">IF(#REF!="","",SUM(DA166:INDEX(DA166:DA372,MATCH(TRUE,INDEX(DA166:DA372="",0),0))))</f>
        <v>#REF!</v>
      </c>
      <c r="DC166" t="e">
        <f t="shared" si="86"/>
        <v>#REF!</v>
      </c>
      <c r="DD166" t="str">
        <f t="array" ref="DD166">IFERROR(INDEX($DC$2:$DC$208,SMALL(IF(1-($DC$2:$DC$208=""),IF(1-(#REF!:#REF!&lt;&gt;""),ROW($DC$2:$DC$208)-ROW($DC$2)+1)), ROWS(#REF!:#REF!))),"")</f>
        <v/>
      </c>
      <c r="DE166" t="e">
        <f>IF(#REF!="","",SUM(#REF!))</f>
        <v>#REF!</v>
      </c>
      <c r="DF166" t="e">
        <f t="array" ref="DF166">IF(#REF!="","",SUM(DE166:INDEX(DE166:DE372,MATCH(TRUE,INDEX(DE166:DE372="",0),0))))</f>
        <v>#REF!</v>
      </c>
      <c r="DG166" t="e">
        <f t="shared" si="87"/>
        <v>#REF!</v>
      </c>
      <c r="DH166" t="str">
        <f t="array" ref="DH166">IFERROR(INDEX($DG$2:$DG$208,SMALL(IF(1-($DG$2:$DG$208=""),IF(1-(#REF!:#REF!&lt;&gt;""),ROW($DG$2:$DG$208)-ROW($DG$2)+1)), ROWS(#REF!:#REF!))),"")</f>
        <v/>
      </c>
      <c r="DI166" t="e">
        <f>IF(#REF!="","",SUM(#REF!))</f>
        <v>#REF!</v>
      </c>
      <c r="DJ166" t="e">
        <f t="array" ref="DJ166">IF(#REF!="","",SUM(DI166:INDEX(DI166:DI372,MATCH(TRUE,INDEX(DI166:DI372="",0),0))))</f>
        <v>#REF!</v>
      </c>
      <c r="DK166" t="e">
        <f t="shared" si="88"/>
        <v>#REF!</v>
      </c>
      <c r="DL166" t="str">
        <f t="array" ref="DL166">IFERROR(INDEX($DK$2:$DK$208,SMALL(IF(1-($DK$2:$DK$208=""),IF(1-(#REF!:#REF!&lt;&gt;""),ROW($DK$2:$DK$208)-ROW($DK$2)+1)), ROWS(#REF!:#REF!))),"")</f>
        <v/>
      </c>
      <c r="DM166" t="e">
        <f>IF(#REF!="","",SUM(#REF!))</f>
        <v>#REF!</v>
      </c>
      <c r="DN166" t="e">
        <f t="array" ref="DN166">IF(#REF!="","",SUM(DM166:INDEX(DM166:DM372,MATCH(TRUE,INDEX(DM166:DM372="",0),0))))</f>
        <v>#REF!</v>
      </c>
      <c r="DO166" t="e">
        <f t="shared" si="89"/>
        <v>#REF!</v>
      </c>
      <c r="DP166" t="str">
        <f t="array" ref="DP166">IFERROR(INDEX($DO$2:$DO$208,SMALL(IF(1-($DO$2:$DO$208=""),IF(1-(#REF!:#REF!&lt;&gt;""),ROW($DO$2:$DO$208)-ROW($DO$2)+1)), ROWS(#REF!:#REF!))),"")</f>
        <v/>
      </c>
      <c r="DQ166" t="e">
        <f>IF(#REF!="","",SUM(#REF!))</f>
        <v>#REF!</v>
      </c>
      <c r="DR166" t="e">
        <f t="array" ref="DR166">IF(#REF!="","",SUM(DQ166:INDEX(DQ166:DQ372,MATCH(TRUE,INDEX(DQ166:DQ372="",0),0))))</f>
        <v>#REF!</v>
      </c>
      <c r="DS166" t="e">
        <f t="shared" si="90"/>
        <v>#REF!</v>
      </c>
      <c r="DT166" t="str">
        <f t="array" ref="DT166">IFERROR(INDEX($DS$2:$DS$208,SMALL(IF(1-($DS$2:$DS$208=""),IF(1-(#REF!:#REF!&lt;&gt;""),ROW($DS$2:$DS$208)-ROW($DS$2)+1)), ROWS(#REF!:#REF!))),"")</f>
        <v/>
      </c>
      <c r="DU166" t="e">
        <f>IF(#REF!="","",SUM(#REF!))</f>
        <v>#REF!</v>
      </c>
      <c r="DV166" t="e">
        <f t="array" ref="DV166">IF(#REF!="","",SUM(DU166:INDEX(DU166:DU372,MATCH(TRUE,INDEX(DU166:DU372="",0),0))))</f>
        <v>#REF!</v>
      </c>
      <c r="DW166" t="e">
        <f t="shared" si="91"/>
        <v>#REF!</v>
      </c>
      <c r="DX166" t="str">
        <f t="array" ref="DX166">IFERROR(INDEX($DW$2:$DW$208,SMALL(IF(1-($DW$2:$DW$208=""),IF(1-(#REF!:#REF!&lt;&gt;""),ROW($DW$2:$DW$208)-ROW($DW$2)+1)), ROWS(#REF!:#REF!))),"")</f>
        <v/>
      </c>
      <c r="DY166" t="e">
        <f>IF(#REF!="","",SUM(#REF!))</f>
        <v>#REF!</v>
      </c>
      <c r="DZ166" t="e">
        <f t="array" ref="DZ166">IF(#REF!="","",SUM(DY166:INDEX(DY166:DY372,MATCH(TRUE,INDEX(DY166:DY372="",0),0))))</f>
        <v>#REF!</v>
      </c>
      <c r="EA166" t="e">
        <f t="shared" si="92"/>
        <v>#REF!</v>
      </c>
      <c r="EB166" t="str">
        <f t="array" ref="EB166">IFERROR(INDEX($EA$2:$EA$208,SMALL(IF(1-($EA$2:$EA$208=""),IF(1-(#REF!:#REF!&lt;&gt;""),ROW($EA$2:$EA$208)-ROW($EA$2)+1)), ROWS(#REF!:#REF!))),"")</f>
        <v/>
      </c>
      <c r="EC166" t="e">
        <f>IF(#REF!="","",SUM(#REF!))</f>
        <v>#REF!</v>
      </c>
      <c r="ED166" t="e">
        <f t="array" ref="ED166">IF(#REF!="","",SUM(EC166:INDEX(EC166:EC372,MATCH(TRUE,INDEX(EC166:EC372="",0),0))))</f>
        <v>#REF!</v>
      </c>
      <c r="EE166" t="e">
        <f t="shared" si="93"/>
        <v>#REF!</v>
      </c>
      <c r="EF166" t="str">
        <f t="array" ref="EF166">IFERROR(INDEX($EE$2:$EE$208,SMALL(IF(1-($EE$2:$EE$208=""),IF(1-(#REF!:#REF!&lt;&gt;""),ROW($EE$2:$EE$208)-ROW($EE$2)+1)), ROWS(#REF!:#REF!))),"")</f>
        <v/>
      </c>
      <c r="EG166" t="e">
        <f>IF(#REF!="","",SUM(#REF!))</f>
        <v>#REF!</v>
      </c>
      <c r="EH166" t="e">
        <f t="array" ref="EH166">IF(#REF!="","",SUM(EG166:INDEX(EG166:EG372,MATCH(TRUE,INDEX(EG166:EG372="",0),0))))</f>
        <v>#REF!</v>
      </c>
      <c r="EI166" t="e">
        <f t="shared" si="94"/>
        <v>#REF!</v>
      </c>
      <c r="EJ166" t="str">
        <f t="array" ref="EJ166">IFERROR(INDEX($EI$2:$EI$208,SMALL(IF(1-($EI$2:$EI$208=""),IF(1-(#REF!:#REF!&lt;&gt;""),ROW($EI$2:$EI$208)-ROW($EI$2)+1)), ROWS(#REF!:#REF!))),"")</f>
        <v/>
      </c>
      <c r="EK166" t="e">
        <f>IF(#REF!="","",SUM(#REF!))</f>
        <v>#REF!</v>
      </c>
      <c r="EL166" t="e">
        <f t="array" ref="EL166">IF(#REF!="","",SUM(EK166:INDEX(EK166:EK372,MATCH(TRUE,INDEX(EK166:EK372="",0),0))))</f>
        <v>#REF!</v>
      </c>
      <c r="EM166" t="e">
        <f t="shared" si="95"/>
        <v>#REF!</v>
      </c>
      <c r="EN166" t="str">
        <f t="array" ref="EN166">IFERROR(INDEX($EM$2:$EM$208,SMALL(IF(1-($EM$2:$EM$208=""),IF(1-(#REF!:#REF!&lt;&gt;""),ROW($EM$2:$EM$208)-ROW($EM$2)+1)), ROWS(#REF!:#REF!))),"")</f>
        <v/>
      </c>
      <c r="EO166" t="e">
        <f>IF(#REF!="","",SUM(#REF!))</f>
        <v>#REF!</v>
      </c>
      <c r="EP166" t="e">
        <f t="array" ref="EP166">IF(#REF!="","",SUM(EO166:INDEX(EO166:EO372,MATCH(TRUE,INDEX(EO166:EO372="",0),0))))</f>
        <v>#REF!</v>
      </c>
      <c r="EQ166" t="e">
        <f t="shared" si="96"/>
        <v>#REF!</v>
      </c>
      <c r="ER166" t="str">
        <f t="array" ref="ER166">IFERROR(INDEX($EQ$2:$EQ$208,SMALL(IF(1-($EQ$2:$EQ$208=""),IF(1-(#REF!:#REF!&lt;&gt;""),ROW($EQ$2:$EQ$208)-ROW($EQ$2)+1)), ROWS(#REF!:#REF!))),"")</f>
        <v/>
      </c>
      <c r="ES166" t="e">
        <f>IF(#REF!="","",SUM(#REF!))</f>
        <v>#REF!</v>
      </c>
      <c r="ET166" t="e">
        <f t="array" ref="ET166">IF(#REF!="","",SUM(ES166:INDEX(ES166:ES372,MATCH(TRUE,INDEX(ES166:ES372="",0),0))))</f>
        <v>#REF!</v>
      </c>
      <c r="EU166" t="e">
        <f t="shared" si="97"/>
        <v>#REF!</v>
      </c>
      <c r="EV166" t="str">
        <f t="array" ref="EV166">IFERROR(INDEX($EU$2:$EU$208,SMALL(IF(1-($EU$2:$EU$208=""),IF(1-(#REF!:#REF!&lt;&gt;""),ROW($EU$2:$EU$208)-ROW($EU$2)+1)), ROWS(#REF!:#REF!))),"")</f>
        <v/>
      </c>
      <c r="EW166" t="e">
        <f>IF(#REF!="","",SUM(#REF!))</f>
        <v>#REF!</v>
      </c>
      <c r="EX166" t="e">
        <f t="array" ref="EX166">IF(#REF!="","",SUM(EW166:INDEX(EW166:EW372,MATCH(TRUE,INDEX(EW166:EW372="",0),0))))</f>
        <v>#REF!</v>
      </c>
      <c r="EY166" t="e">
        <f t="shared" si="98"/>
        <v>#REF!</v>
      </c>
      <c r="EZ166" t="str">
        <f t="array" ref="EZ166">IFERROR(INDEX($EY$2:$EY$208,SMALL(IF(1-($EY$2:$EY$208=""),IF(1-(#REF!:#REF!&lt;&gt;""),ROW($EY$2:$EY$208)-ROW($EY$2)+1)), ROWS(#REF!:#REF!))),"")</f>
        <v/>
      </c>
      <c r="FA166" t="e">
        <f>IF(#REF!="","",SUM(#REF!))</f>
        <v>#REF!</v>
      </c>
      <c r="FB166" t="e">
        <f t="array" ref="FB166">IF(#REF!="","",SUM(FA166:INDEX(FA166:FA372,MATCH(TRUE,INDEX(FA166:FA372="",0),0))))</f>
        <v>#REF!</v>
      </c>
      <c r="FC166" t="e">
        <f t="shared" si="99"/>
        <v>#REF!</v>
      </c>
      <c r="FD166" t="str">
        <f t="array" ref="FD166">IFERROR(INDEX($FC$2:$FC$208,SMALL(IF(1-($FC$2:$FC$208=""),IF(1-(#REF!:#REF!&lt;&gt;""),ROW($FC$2:$FC$208)-ROW($FC$2)+1)), ROWS(#REF!:#REF!))),"")</f>
        <v/>
      </c>
    </row>
    <row r="167" spans="1:160" x14ac:dyDescent="0.25">
      <c r="A167" t="e">
        <f>IF(#REF!="","",SUM(#REF!))</f>
        <v>#REF!</v>
      </c>
      <c r="B167" t="e">
        <f t="array" ref="B167">IF(#REF!="","",SUM($A167:INDEX(A167:$A$208,MATCH(TRUE,INDEX($A167:$A$208="",0),0))))</f>
        <v>#REF!</v>
      </c>
      <c r="C167" t="e">
        <f t="shared" si="100"/>
        <v>#REF!</v>
      </c>
      <c r="E167" t="e">
        <f>IF(#REF!="","",SUM(#REF!))</f>
        <v>#REF!</v>
      </c>
      <c r="F167" t="e">
        <f t="array" ref="F167">IF(#REF!="","",SUM($E167:INDEX(E167:$E$208,MATCH(TRUE,INDEX($E167:$E$208="",0),0))))</f>
        <v>#REF!</v>
      </c>
      <c r="G167" t="e">
        <f t="shared" si="101"/>
        <v>#REF!</v>
      </c>
      <c r="I167" t="e">
        <f>IF(#REF!="","",SUM(#REF!))</f>
        <v>#REF!</v>
      </c>
      <c r="J167" t="e">
        <f t="array" ref="J167">IF(#REF!="","",SUM(I167:INDEX(I167:I373,MATCH(TRUE,INDEX(I167:I373="",0),0))))</f>
        <v>#REF!</v>
      </c>
      <c r="K167" t="e">
        <f t="shared" si="102"/>
        <v>#REF!</v>
      </c>
      <c r="M167" t="e">
        <f>IF(#REF!="","",SUM(#REF!))</f>
        <v>#REF!</v>
      </c>
      <c r="N167" t="e">
        <f t="array" ref="N167">IF(#REF!="","",SUM(M167:INDEX(M167:M373,MATCH(TRUE,INDEX(M167:M373="",0),0))))</f>
        <v>#REF!</v>
      </c>
      <c r="O167" t="e">
        <f t="shared" si="103"/>
        <v>#REF!</v>
      </c>
      <c r="Q167" t="e">
        <f>IF(#REF!="","",SUM(#REF!))</f>
        <v>#REF!</v>
      </c>
      <c r="R167" t="e">
        <f t="array" ref="R167">IF(#REF!="","",SUM(Q167:INDEX(Q167:Q373,MATCH(TRUE,INDEX(Q167:Q373="",0),0))))</f>
        <v>#REF!</v>
      </c>
      <c r="S167" t="e">
        <f t="shared" si="104"/>
        <v>#REF!</v>
      </c>
      <c r="U167" t="e">
        <f>IF(#REF!="","",SUM(#REF!))</f>
        <v>#REF!</v>
      </c>
      <c r="V167" t="e">
        <f t="array" ref="V167">IF(#REF!="","",SUM(U167:INDEX(U167:U373,MATCH(TRUE,INDEX(U167:U373="",0),0))))</f>
        <v>#REF!</v>
      </c>
      <c r="W167" t="e">
        <f t="shared" si="105"/>
        <v>#REF!</v>
      </c>
      <c r="Y167" t="e">
        <f>IF(#REF!="","",SUM(#REF!))</f>
        <v>#REF!</v>
      </c>
      <c r="Z167" t="e">
        <f t="array" ref="Z167">IF(#REF!="","",SUM(Y167:INDEX(Y167:Y373,MATCH(TRUE,INDEX(Y167:Y373="",0),0))))</f>
        <v>#REF!</v>
      </c>
      <c r="AA167" t="e">
        <f t="shared" si="106"/>
        <v>#REF!</v>
      </c>
      <c r="AC167" t="e">
        <f>IF(#REF!="","",SUM(#REF!))</f>
        <v>#REF!</v>
      </c>
      <c r="AD167" t="e">
        <f t="array" ref="AD167">IF(#REF!="","",SUM(AC167:INDEX(AC167:AC373,MATCH(TRUE,INDEX(AC167:AC373="",0),0))))</f>
        <v>#REF!</v>
      </c>
      <c r="AE167" t="e">
        <f t="shared" si="107"/>
        <v>#REF!</v>
      </c>
      <c r="AG167" t="e">
        <f>IF(#REF!="","",SUM(#REF!))</f>
        <v>#REF!</v>
      </c>
      <c r="AH167" t="e">
        <f t="array" ref="AH167">IF(#REF!="","",SUM(AG167:INDEX(AG167:AG373,MATCH(TRUE,INDEX(AG167:AG373="",0),0))))</f>
        <v>#REF!</v>
      </c>
      <c r="AI167" t="e">
        <f t="shared" si="108"/>
        <v>#REF!</v>
      </c>
      <c r="AK167" t="e">
        <f>IF(#REF!="","",SUM(#REF!))</f>
        <v>#REF!</v>
      </c>
      <c r="AL167" t="e">
        <f t="array" ref="AL167">IF(#REF!="","",SUM(AK167:INDEX(AK167:AK373,MATCH(TRUE,INDEX(AK167:AK373="",0),0))))</f>
        <v>#REF!</v>
      </c>
      <c r="AM167" t="e">
        <f t="shared" si="109"/>
        <v>#REF!</v>
      </c>
      <c r="AO167" t="e">
        <f>IF(#REF!="","",SUM(#REF!))</f>
        <v>#REF!</v>
      </c>
      <c r="AP167" t="e">
        <f t="array" ref="AP167">IF(#REF!="","",SUM(AO167:INDEX(AO167:AO373,MATCH(TRUE,INDEX(AO167:AO373="",0),0))))</f>
        <v>#REF!</v>
      </c>
      <c r="AQ167" t="e">
        <f t="shared" si="110"/>
        <v>#REF!</v>
      </c>
      <c r="AS167" t="e">
        <f>IF(#REF!="","",SUM(#REF!))</f>
        <v>#REF!</v>
      </c>
      <c r="AT167" t="e">
        <f t="array" ref="AT167">IF(#REF!="","",SUM(AS167:INDEX(AS167:AS373,MATCH(TRUE,INDEX(AS167:AS373="",0),0))))</f>
        <v>#REF!</v>
      </c>
      <c r="AU167" t="e">
        <f t="shared" si="111"/>
        <v>#REF!</v>
      </c>
      <c r="AW167" t="e">
        <f>IF(#REF!="","",SUM(#REF!))</f>
        <v>#REF!</v>
      </c>
      <c r="AX167" t="e">
        <f t="array" ref="AX167">IF(#REF!="","",SUM(AW167:INDEX(AW167:AW373,MATCH(TRUE,INDEX(AW167:AW373="",0),0))))</f>
        <v>#REF!</v>
      </c>
      <c r="AY167" t="e">
        <f t="shared" si="112"/>
        <v>#REF!</v>
      </c>
      <c r="BA167" t="e">
        <f>IF(#REF!="","",SUM(#REF!))</f>
        <v>#REF!</v>
      </c>
      <c r="BB167" t="e">
        <f t="array" ref="BB167">IF(#REF!="","",SUM(BA167:INDEX(BA167:BA373,MATCH(TRUE,INDEX(BA167:BA373="",0),0))))</f>
        <v>#REF!</v>
      </c>
      <c r="BC167" t="e">
        <f t="shared" si="113"/>
        <v>#REF!</v>
      </c>
      <c r="BE167" t="e">
        <f>IF(#REF!="","",SUM(#REF!))</f>
        <v>#REF!</v>
      </c>
      <c r="BF167" t="e">
        <f t="array" ref="BF167">IF(#REF!="","",SUM(BE167:INDEX(BE167:BE373,MATCH(TRUE,INDEX(BE167:BE373="",0),0))))</f>
        <v>#REF!</v>
      </c>
      <c r="BG167" t="e">
        <f t="shared" si="114"/>
        <v>#REF!</v>
      </c>
      <c r="BI167" t="e">
        <f>IF(#REF!="","",SUM(#REF!))</f>
        <v>#REF!</v>
      </c>
      <c r="BJ167" t="e">
        <f t="array" ref="BJ167">IF(#REF!="","",SUM(BI167:INDEX(BI167:BI373,MATCH(TRUE,INDEX(BI167:BI373="",0),0))))</f>
        <v>#REF!</v>
      </c>
      <c r="BK167" t="e">
        <f t="shared" si="115"/>
        <v>#REF!</v>
      </c>
      <c r="BM167" t="e">
        <f>IF(#REF!="","",SUM(#REF!))</f>
        <v>#REF!</v>
      </c>
      <c r="BN167" t="e">
        <f t="array" ref="BN167">IF(#REF!="","",SUM(BM167:INDEX(BM167:BM373,MATCH(TRUE,INDEX(BM167:BM373="",0),0))))</f>
        <v>#REF!</v>
      </c>
      <c r="BO167" t="e">
        <f t="shared" si="116"/>
        <v>#REF!</v>
      </c>
      <c r="BQ167" t="e">
        <f>IF(#REF!="","",SUM(#REF!))</f>
        <v>#REF!</v>
      </c>
      <c r="BR167" t="e">
        <f t="array" ref="BR167">IF(#REF!="","",SUM(BQ167:INDEX(BQ167:BQ373,MATCH(TRUE,INDEX(BQ167:BQ373="",0),0))))</f>
        <v>#REF!</v>
      </c>
      <c r="BS167" t="e">
        <f t="shared" si="117"/>
        <v>#REF!</v>
      </c>
      <c r="BU167" t="e">
        <f>IF(#REF!="","",SUM(#REF!))</f>
        <v>#REF!</v>
      </c>
      <c r="BV167" t="e">
        <f t="array" ref="BV167">IF(#REF!="","",SUM(BU167:INDEX(BU167:BU373,MATCH(TRUE,INDEX(BU167:BU373="",0),0))))</f>
        <v>#REF!</v>
      </c>
      <c r="BW167" t="e">
        <f t="shared" si="118"/>
        <v>#REF!</v>
      </c>
      <c r="BY167" t="e">
        <f>IF(#REF!="","",SUM(#REF!))</f>
        <v>#REF!</v>
      </c>
      <c r="BZ167" t="e">
        <f t="array" ref="BZ167">IF(#REF!="","",SUM(BY167:INDEX(BY167:BY373,MATCH(TRUE,INDEX(BY167:BY373="",0),0))))</f>
        <v>#REF!</v>
      </c>
      <c r="CA167" t="e">
        <f t="shared" si="119"/>
        <v>#REF!</v>
      </c>
      <c r="CC167" t="e">
        <f>IF(#REF!="","",SUM(#REF!))</f>
        <v>#REF!</v>
      </c>
      <c r="CD167" t="e">
        <f t="array" ref="CD167">IF(#REF!="","",SUM(CC167:INDEX(CC167:CC373,MATCH(TRUE,INDEX(CC167:CC373="",0),0))))</f>
        <v>#REF!</v>
      </c>
      <c r="CE167" t="e">
        <f t="shared" si="80"/>
        <v>#REF!</v>
      </c>
      <c r="CF167" t="str">
        <f t="array" ref="CF167">IFERROR(INDEX($CE$2:$CE$208,SMALL(IF(1-($CE$2:$CE$208=""),IF(1-(#REF!:#REF!&lt;&gt;""),ROW($CE$2:$CE$208)-ROW($CE$2)+1)), ROWS(#REF!:#REF!))),"")</f>
        <v/>
      </c>
      <c r="CG167" t="e">
        <f>IF(#REF!="","",SUM(#REF!))</f>
        <v>#REF!</v>
      </c>
      <c r="CH167" t="e">
        <f t="array" ref="CH167">IF(#REF!="","",SUM(CG167:INDEX(CG167:CG373,MATCH(TRUE,INDEX(CG167:CG373="",0),0))))</f>
        <v>#REF!</v>
      </c>
      <c r="CI167" t="e">
        <f t="shared" si="81"/>
        <v>#REF!</v>
      </c>
      <c r="CJ167" t="str">
        <f t="array" ref="CJ167">IFERROR(INDEX($CI$2:$CI$208,SMALL(IF(1-($CI$2:$CI$208=""),IF(1-(#REF!:#REF!&lt;&gt;""),ROW($CI$2:$CI$208)-ROW($CI$2)+1)), ROWS(#REF!:#REF!))),"")</f>
        <v/>
      </c>
      <c r="CK167" t="e">
        <f>IF(#REF!="","",SUM(#REF!))</f>
        <v>#REF!</v>
      </c>
      <c r="CL167" t="e">
        <f t="array" ref="CL167">IF(#REF!="","",SUM(CK167:INDEX(CK167:CK373,MATCH(TRUE,INDEX(CK167:CK373="",0),0))))</f>
        <v>#REF!</v>
      </c>
      <c r="CM167" t="e">
        <f t="shared" si="82"/>
        <v>#REF!</v>
      </c>
      <c r="CN167" t="str">
        <f t="array" ref="CN167">IFERROR(INDEX($CM$2:$CM$208,SMALL(IF(1-($CM$2:$CM$208=""),IF(1-(#REF!:#REF!&lt;&gt;""),ROW($CM$2:$CM$208)-ROW($CM$2)+1)), ROWS(#REF!:#REF!))),"")</f>
        <v/>
      </c>
      <c r="CO167" t="e">
        <f>IF(#REF!="","",SUM(#REF!))</f>
        <v>#REF!</v>
      </c>
      <c r="CP167" t="e">
        <f t="array" ref="CP167">IF(#REF!="","",SUM(CO167:INDEX(CO167:CO373,MATCH(TRUE,INDEX(CO167:CO373="",0),0))))</f>
        <v>#REF!</v>
      </c>
      <c r="CQ167" t="e">
        <f t="shared" si="83"/>
        <v>#REF!</v>
      </c>
      <c r="CR167" t="str">
        <f t="array" ref="CR167">IFERROR(INDEX($CQ$2:$CQ$208,SMALL(IF(1-($CQ$2:$CQ$208=""),IF(1-(#REF!:#REF!&lt;&gt;""),ROW($CQ$2:$CQ$208)-ROW($CQ$2)+1)), ROWS(#REF!:#REF!))),"")</f>
        <v/>
      </c>
      <c r="CS167" t="e">
        <f>IF(#REF!="","",SUM(#REF!))</f>
        <v>#REF!</v>
      </c>
      <c r="CT167" t="e">
        <f t="array" ref="CT167">IF(#REF!="","",SUM(CS167:INDEX(CS167:CS373,MATCH(TRUE,INDEX(CS167:CS373="",0),0))))</f>
        <v>#REF!</v>
      </c>
      <c r="CU167" t="e">
        <f t="shared" si="84"/>
        <v>#REF!</v>
      </c>
      <c r="CV167" t="str">
        <f t="array" ref="CV167">IFERROR(INDEX($CU$2:$CU$208,SMALL(IF(1-($CU$2:$CU$208=""),IF(1-(#REF!:#REF!&lt;&gt;""),ROW($CU$2:$CU$208)-ROW($CU$2)+1)), ROWS(#REF!:#REF!))),"")</f>
        <v/>
      </c>
      <c r="CW167" t="e">
        <f>IF(#REF!="","",SUM(#REF!))</f>
        <v>#REF!</v>
      </c>
      <c r="CX167" t="e">
        <f t="array" ref="CX167">IF(#REF!="","",SUM(CW167:INDEX(CW167:CW373,MATCH(TRUE,INDEX(CW167:CW373="",0),0))))</f>
        <v>#REF!</v>
      </c>
      <c r="CY167" t="e">
        <f t="shared" si="85"/>
        <v>#REF!</v>
      </c>
      <c r="CZ167" t="str">
        <f t="array" ref="CZ167">IFERROR(INDEX($CY$2:$CY$208,SMALL(IF(1-($CY$2:$CY$208=""),IF(1-(#REF!:#REF!&lt;&gt;""),ROW($CY$2:$CY$208)-ROW($CY$2)+1)), ROWS(#REF!:#REF!))),"")</f>
        <v/>
      </c>
      <c r="DA167" t="e">
        <f>IF(#REF!="","",SUM(#REF!))</f>
        <v>#REF!</v>
      </c>
      <c r="DB167" t="e">
        <f t="array" ref="DB167">IF(#REF!="","",SUM(DA167:INDEX(DA167:DA373,MATCH(TRUE,INDEX(DA167:DA373="",0),0))))</f>
        <v>#REF!</v>
      </c>
      <c r="DC167" t="e">
        <f t="shared" si="86"/>
        <v>#REF!</v>
      </c>
      <c r="DD167" t="str">
        <f t="array" ref="DD167">IFERROR(INDEX($DC$2:$DC$208,SMALL(IF(1-($DC$2:$DC$208=""),IF(1-(#REF!:#REF!&lt;&gt;""),ROW($DC$2:$DC$208)-ROW($DC$2)+1)), ROWS(#REF!:#REF!))),"")</f>
        <v/>
      </c>
      <c r="DE167" t="e">
        <f>IF(#REF!="","",SUM(#REF!))</f>
        <v>#REF!</v>
      </c>
      <c r="DF167" t="e">
        <f t="array" ref="DF167">IF(#REF!="","",SUM(DE167:INDEX(DE167:DE373,MATCH(TRUE,INDEX(DE167:DE373="",0),0))))</f>
        <v>#REF!</v>
      </c>
      <c r="DG167" t="e">
        <f t="shared" si="87"/>
        <v>#REF!</v>
      </c>
      <c r="DH167" t="str">
        <f t="array" ref="DH167">IFERROR(INDEX($DG$2:$DG$208,SMALL(IF(1-($DG$2:$DG$208=""),IF(1-(#REF!:#REF!&lt;&gt;""),ROW($DG$2:$DG$208)-ROW($DG$2)+1)), ROWS(#REF!:#REF!))),"")</f>
        <v/>
      </c>
      <c r="DI167" t="e">
        <f>IF(#REF!="","",SUM(#REF!))</f>
        <v>#REF!</v>
      </c>
      <c r="DJ167" t="e">
        <f t="array" ref="DJ167">IF(#REF!="","",SUM(DI167:INDEX(DI167:DI373,MATCH(TRUE,INDEX(DI167:DI373="",0),0))))</f>
        <v>#REF!</v>
      </c>
      <c r="DK167" t="e">
        <f t="shared" si="88"/>
        <v>#REF!</v>
      </c>
      <c r="DL167" t="str">
        <f t="array" ref="DL167">IFERROR(INDEX($DK$2:$DK$208,SMALL(IF(1-($DK$2:$DK$208=""),IF(1-(#REF!:#REF!&lt;&gt;""),ROW($DK$2:$DK$208)-ROW($DK$2)+1)), ROWS(#REF!:#REF!))),"")</f>
        <v/>
      </c>
      <c r="DM167" t="e">
        <f>IF(#REF!="","",SUM(#REF!))</f>
        <v>#REF!</v>
      </c>
      <c r="DN167" t="e">
        <f t="array" ref="DN167">IF(#REF!="","",SUM(DM167:INDEX(DM167:DM373,MATCH(TRUE,INDEX(DM167:DM373="",0),0))))</f>
        <v>#REF!</v>
      </c>
      <c r="DO167" t="e">
        <f t="shared" si="89"/>
        <v>#REF!</v>
      </c>
      <c r="DP167" t="str">
        <f t="array" ref="DP167">IFERROR(INDEX($DO$2:$DO$208,SMALL(IF(1-($DO$2:$DO$208=""),IF(1-(#REF!:#REF!&lt;&gt;""),ROW($DO$2:$DO$208)-ROW($DO$2)+1)), ROWS(#REF!:#REF!))),"")</f>
        <v/>
      </c>
      <c r="DQ167" t="e">
        <f>IF(#REF!="","",SUM(#REF!))</f>
        <v>#REF!</v>
      </c>
      <c r="DR167" t="e">
        <f t="array" ref="DR167">IF(#REF!="","",SUM(DQ167:INDEX(DQ167:DQ373,MATCH(TRUE,INDEX(DQ167:DQ373="",0),0))))</f>
        <v>#REF!</v>
      </c>
      <c r="DS167" t="e">
        <f t="shared" si="90"/>
        <v>#REF!</v>
      </c>
      <c r="DT167" t="str">
        <f t="array" ref="DT167">IFERROR(INDEX($DS$2:$DS$208,SMALL(IF(1-($DS$2:$DS$208=""),IF(1-(#REF!:#REF!&lt;&gt;""),ROW($DS$2:$DS$208)-ROW($DS$2)+1)), ROWS(#REF!:#REF!))),"")</f>
        <v/>
      </c>
      <c r="DU167" t="e">
        <f>IF(#REF!="","",SUM(#REF!))</f>
        <v>#REF!</v>
      </c>
      <c r="DV167" t="e">
        <f t="array" ref="DV167">IF(#REF!="","",SUM(DU167:INDEX(DU167:DU373,MATCH(TRUE,INDEX(DU167:DU373="",0),0))))</f>
        <v>#REF!</v>
      </c>
      <c r="DW167" t="e">
        <f t="shared" si="91"/>
        <v>#REF!</v>
      </c>
      <c r="DX167" t="str">
        <f t="array" ref="DX167">IFERROR(INDEX($DW$2:$DW$208,SMALL(IF(1-($DW$2:$DW$208=""),IF(1-(#REF!:#REF!&lt;&gt;""),ROW($DW$2:$DW$208)-ROW($DW$2)+1)), ROWS(#REF!:#REF!))),"")</f>
        <v/>
      </c>
      <c r="DY167" t="e">
        <f>IF(#REF!="","",SUM(#REF!))</f>
        <v>#REF!</v>
      </c>
      <c r="DZ167" t="e">
        <f t="array" ref="DZ167">IF(#REF!="","",SUM(DY167:INDEX(DY167:DY373,MATCH(TRUE,INDEX(DY167:DY373="",0),0))))</f>
        <v>#REF!</v>
      </c>
      <c r="EA167" t="e">
        <f t="shared" si="92"/>
        <v>#REF!</v>
      </c>
      <c r="EB167" t="str">
        <f t="array" ref="EB167">IFERROR(INDEX($EA$2:$EA$208,SMALL(IF(1-($EA$2:$EA$208=""),IF(1-(#REF!:#REF!&lt;&gt;""),ROW($EA$2:$EA$208)-ROW($EA$2)+1)), ROWS(#REF!:#REF!))),"")</f>
        <v/>
      </c>
      <c r="EC167" t="e">
        <f>IF(#REF!="","",SUM(#REF!))</f>
        <v>#REF!</v>
      </c>
      <c r="ED167" t="e">
        <f t="array" ref="ED167">IF(#REF!="","",SUM(EC167:INDEX(EC167:EC373,MATCH(TRUE,INDEX(EC167:EC373="",0),0))))</f>
        <v>#REF!</v>
      </c>
      <c r="EE167" t="e">
        <f t="shared" si="93"/>
        <v>#REF!</v>
      </c>
      <c r="EF167" t="str">
        <f t="array" ref="EF167">IFERROR(INDEX($EE$2:$EE$208,SMALL(IF(1-($EE$2:$EE$208=""),IF(1-(#REF!:#REF!&lt;&gt;""),ROW($EE$2:$EE$208)-ROW($EE$2)+1)), ROWS(#REF!:#REF!))),"")</f>
        <v/>
      </c>
      <c r="EG167" t="e">
        <f>IF(#REF!="","",SUM(#REF!))</f>
        <v>#REF!</v>
      </c>
      <c r="EH167" t="e">
        <f t="array" ref="EH167">IF(#REF!="","",SUM(EG167:INDEX(EG167:EG373,MATCH(TRUE,INDEX(EG167:EG373="",0),0))))</f>
        <v>#REF!</v>
      </c>
      <c r="EI167" t="e">
        <f t="shared" si="94"/>
        <v>#REF!</v>
      </c>
      <c r="EJ167" t="str">
        <f t="array" ref="EJ167">IFERROR(INDEX($EI$2:$EI$208,SMALL(IF(1-($EI$2:$EI$208=""),IF(1-(#REF!:#REF!&lt;&gt;""),ROW($EI$2:$EI$208)-ROW($EI$2)+1)), ROWS(#REF!:#REF!))),"")</f>
        <v/>
      </c>
      <c r="EK167" t="e">
        <f>IF(#REF!="","",SUM(#REF!))</f>
        <v>#REF!</v>
      </c>
      <c r="EL167" t="e">
        <f t="array" ref="EL167">IF(#REF!="","",SUM(EK167:INDEX(EK167:EK373,MATCH(TRUE,INDEX(EK167:EK373="",0),0))))</f>
        <v>#REF!</v>
      </c>
      <c r="EM167" t="e">
        <f t="shared" si="95"/>
        <v>#REF!</v>
      </c>
      <c r="EN167" t="str">
        <f t="array" ref="EN167">IFERROR(INDEX($EM$2:$EM$208,SMALL(IF(1-($EM$2:$EM$208=""),IF(1-(#REF!:#REF!&lt;&gt;""),ROW($EM$2:$EM$208)-ROW($EM$2)+1)), ROWS(#REF!:#REF!))),"")</f>
        <v/>
      </c>
      <c r="EO167" t="e">
        <f>IF(#REF!="","",SUM(#REF!))</f>
        <v>#REF!</v>
      </c>
      <c r="EP167" t="e">
        <f t="array" ref="EP167">IF(#REF!="","",SUM(EO167:INDEX(EO167:EO373,MATCH(TRUE,INDEX(EO167:EO373="",0),0))))</f>
        <v>#REF!</v>
      </c>
      <c r="EQ167" t="e">
        <f t="shared" si="96"/>
        <v>#REF!</v>
      </c>
      <c r="ER167" t="str">
        <f t="array" ref="ER167">IFERROR(INDEX($EQ$2:$EQ$208,SMALL(IF(1-($EQ$2:$EQ$208=""),IF(1-(#REF!:#REF!&lt;&gt;""),ROW($EQ$2:$EQ$208)-ROW($EQ$2)+1)), ROWS(#REF!:#REF!))),"")</f>
        <v/>
      </c>
      <c r="ES167" t="e">
        <f>IF(#REF!="","",SUM(#REF!))</f>
        <v>#REF!</v>
      </c>
      <c r="ET167" t="e">
        <f t="array" ref="ET167">IF(#REF!="","",SUM(ES167:INDEX(ES167:ES373,MATCH(TRUE,INDEX(ES167:ES373="",0),0))))</f>
        <v>#REF!</v>
      </c>
      <c r="EU167" t="e">
        <f t="shared" si="97"/>
        <v>#REF!</v>
      </c>
      <c r="EV167" t="str">
        <f t="array" ref="EV167">IFERROR(INDEX($EU$2:$EU$208,SMALL(IF(1-($EU$2:$EU$208=""),IF(1-(#REF!:#REF!&lt;&gt;""),ROW($EU$2:$EU$208)-ROW($EU$2)+1)), ROWS(#REF!:#REF!))),"")</f>
        <v/>
      </c>
      <c r="EW167" t="e">
        <f>IF(#REF!="","",SUM(#REF!))</f>
        <v>#REF!</v>
      </c>
      <c r="EX167" t="e">
        <f t="array" ref="EX167">IF(#REF!="","",SUM(EW167:INDEX(EW167:EW373,MATCH(TRUE,INDEX(EW167:EW373="",0),0))))</f>
        <v>#REF!</v>
      </c>
      <c r="EY167" t="e">
        <f t="shared" si="98"/>
        <v>#REF!</v>
      </c>
      <c r="EZ167" t="str">
        <f t="array" ref="EZ167">IFERROR(INDEX($EY$2:$EY$208,SMALL(IF(1-($EY$2:$EY$208=""),IF(1-(#REF!:#REF!&lt;&gt;""),ROW($EY$2:$EY$208)-ROW($EY$2)+1)), ROWS(#REF!:#REF!))),"")</f>
        <v/>
      </c>
      <c r="FA167" t="e">
        <f>IF(#REF!="","",SUM(#REF!))</f>
        <v>#REF!</v>
      </c>
      <c r="FB167" t="e">
        <f t="array" ref="FB167">IF(#REF!="","",SUM(FA167:INDEX(FA167:FA373,MATCH(TRUE,INDEX(FA167:FA373="",0),0))))</f>
        <v>#REF!</v>
      </c>
      <c r="FC167" t="e">
        <f t="shared" si="99"/>
        <v>#REF!</v>
      </c>
      <c r="FD167" t="str">
        <f t="array" ref="FD167">IFERROR(INDEX($FC$2:$FC$208,SMALL(IF(1-($FC$2:$FC$208=""),IF(1-(#REF!:#REF!&lt;&gt;""),ROW($FC$2:$FC$208)-ROW($FC$2)+1)), ROWS(#REF!:#REF!))),"")</f>
        <v/>
      </c>
    </row>
    <row r="168" spans="1:160" x14ac:dyDescent="0.25">
      <c r="A168" t="e">
        <f>IF(#REF!="","",SUM(#REF!))</f>
        <v>#REF!</v>
      </c>
      <c r="B168" t="e">
        <f t="array" ref="B168">IF(#REF!="","",SUM($A168:INDEX(A168:$A$208,MATCH(TRUE,INDEX($A168:$A$208="",0),0))))</f>
        <v>#REF!</v>
      </c>
      <c r="C168" t="e">
        <f t="shared" si="100"/>
        <v>#REF!</v>
      </c>
      <c r="E168" t="e">
        <f>IF(#REF!="","",SUM(#REF!))</f>
        <v>#REF!</v>
      </c>
      <c r="F168" t="e">
        <f t="array" ref="F168">IF(#REF!="","",SUM($E168:INDEX(E168:$E$208,MATCH(TRUE,INDEX($E168:$E$208="",0),0))))</f>
        <v>#REF!</v>
      </c>
      <c r="G168" t="e">
        <f t="shared" si="101"/>
        <v>#REF!</v>
      </c>
      <c r="I168" t="e">
        <f>IF(#REF!="","",SUM(#REF!))</f>
        <v>#REF!</v>
      </c>
      <c r="J168" t="e">
        <f t="array" ref="J168">IF(#REF!="","",SUM(I168:INDEX(I168:I374,MATCH(TRUE,INDEX(I168:I374="",0),0))))</f>
        <v>#REF!</v>
      </c>
      <c r="K168" t="e">
        <f t="shared" si="102"/>
        <v>#REF!</v>
      </c>
      <c r="M168" t="e">
        <f>IF(#REF!="","",SUM(#REF!))</f>
        <v>#REF!</v>
      </c>
      <c r="N168" t="e">
        <f t="array" ref="N168">IF(#REF!="","",SUM(M168:INDEX(M168:M374,MATCH(TRUE,INDEX(M168:M374="",0),0))))</f>
        <v>#REF!</v>
      </c>
      <c r="O168" t="e">
        <f t="shared" si="103"/>
        <v>#REF!</v>
      </c>
      <c r="Q168" t="e">
        <f>IF(#REF!="","",SUM(#REF!))</f>
        <v>#REF!</v>
      </c>
      <c r="R168" t="e">
        <f t="array" ref="R168">IF(#REF!="","",SUM(Q168:INDEX(Q168:Q374,MATCH(TRUE,INDEX(Q168:Q374="",0),0))))</f>
        <v>#REF!</v>
      </c>
      <c r="S168" t="e">
        <f t="shared" si="104"/>
        <v>#REF!</v>
      </c>
      <c r="U168" t="e">
        <f>IF(#REF!="","",SUM(#REF!))</f>
        <v>#REF!</v>
      </c>
      <c r="V168" t="e">
        <f t="array" ref="V168">IF(#REF!="","",SUM(U168:INDEX(U168:U374,MATCH(TRUE,INDEX(U168:U374="",0),0))))</f>
        <v>#REF!</v>
      </c>
      <c r="W168" t="e">
        <f t="shared" si="105"/>
        <v>#REF!</v>
      </c>
      <c r="Y168" t="e">
        <f>IF(#REF!="","",SUM(#REF!))</f>
        <v>#REF!</v>
      </c>
      <c r="Z168" t="e">
        <f t="array" ref="Z168">IF(#REF!="","",SUM(Y168:INDEX(Y168:Y374,MATCH(TRUE,INDEX(Y168:Y374="",0),0))))</f>
        <v>#REF!</v>
      </c>
      <c r="AA168" t="e">
        <f t="shared" si="106"/>
        <v>#REF!</v>
      </c>
      <c r="AC168" t="e">
        <f>IF(#REF!="","",SUM(#REF!))</f>
        <v>#REF!</v>
      </c>
      <c r="AD168" t="e">
        <f t="array" ref="AD168">IF(#REF!="","",SUM(AC168:INDEX(AC168:AC374,MATCH(TRUE,INDEX(AC168:AC374="",0),0))))</f>
        <v>#REF!</v>
      </c>
      <c r="AE168" t="e">
        <f t="shared" si="107"/>
        <v>#REF!</v>
      </c>
      <c r="AG168" t="e">
        <f>IF(#REF!="","",SUM(#REF!))</f>
        <v>#REF!</v>
      </c>
      <c r="AH168" t="e">
        <f t="array" ref="AH168">IF(#REF!="","",SUM(AG168:INDEX(AG168:AG374,MATCH(TRUE,INDEX(AG168:AG374="",0),0))))</f>
        <v>#REF!</v>
      </c>
      <c r="AI168" t="e">
        <f t="shared" si="108"/>
        <v>#REF!</v>
      </c>
      <c r="AK168" t="e">
        <f>IF(#REF!="","",SUM(#REF!))</f>
        <v>#REF!</v>
      </c>
      <c r="AL168" t="e">
        <f t="array" ref="AL168">IF(#REF!="","",SUM(AK168:INDEX(AK168:AK374,MATCH(TRUE,INDEX(AK168:AK374="",0),0))))</f>
        <v>#REF!</v>
      </c>
      <c r="AM168" t="e">
        <f t="shared" si="109"/>
        <v>#REF!</v>
      </c>
      <c r="AO168" t="e">
        <f>IF(#REF!="","",SUM(#REF!))</f>
        <v>#REF!</v>
      </c>
      <c r="AP168" t="e">
        <f t="array" ref="AP168">IF(#REF!="","",SUM(AO168:INDEX(AO168:AO374,MATCH(TRUE,INDEX(AO168:AO374="",0),0))))</f>
        <v>#REF!</v>
      </c>
      <c r="AQ168" t="e">
        <f t="shared" si="110"/>
        <v>#REF!</v>
      </c>
      <c r="AS168" t="e">
        <f>IF(#REF!="","",SUM(#REF!))</f>
        <v>#REF!</v>
      </c>
      <c r="AT168" t="e">
        <f t="array" ref="AT168">IF(#REF!="","",SUM(AS168:INDEX(AS168:AS374,MATCH(TRUE,INDEX(AS168:AS374="",0),0))))</f>
        <v>#REF!</v>
      </c>
      <c r="AU168" t="e">
        <f t="shared" si="111"/>
        <v>#REF!</v>
      </c>
      <c r="AW168" t="e">
        <f>IF(#REF!="","",SUM(#REF!))</f>
        <v>#REF!</v>
      </c>
      <c r="AX168" t="e">
        <f t="array" ref="AX168">IF(#REF!="","",SUM(AW168:INDEX(AW168:AW374,MATCH(TRUE,INDEX(AW168:AW374="",0),0))))</f>
        <v>#REF!</v>
      </c>
      <c r="AY168" t="e">
        <f t="shared" si="112"/>
        <v>#REF!</v>
      </c>
      <c r="BA168" t="e">
        <f>IF(#REF!="","",SUM(#REF!))</f>
        <v>#REF!</v>
      </c>
      <c r="BB168" t="e">
        <f t="array" ref="BB168">IF(#REF!="","",SUM(BA168:INDEX(BA168:BA374,MATCH(TRUE,INDEX(BA168:BA374="",0),0))))</f>
        <v>#REF!</v>
      </c>
      <c r="BC168" t="e">
        <f t="shared" si="113"/>
        <v>#REF!</v>
      </c>
      <c r="BE168" t="e">
        <f>IF(#REF!="","",SUM(#REF!))</f>
        <v>#REF!</v>
      </c>
      <c r="BF168" t="e">
        <f t="array" ref="BF168">IF(#REF!="","",SUM(BE168:INDEX(BE168:BE374,MATCH(TRUE,INDEX(BE168:BE374="",0),0))))</f>
        <v>#REF!</v>
      </c>
      <c r="BG168" t="e">
        <f t="shared" si="114"/>
        <v>#REF!</v>
      </c>
      <c r="BI168" t="e">
        <f>IF(#REF!="","",SUM(#REF!))</f>
        <v>#REF!</v>
      </c>
      <c r="BJ168" t="e">
        <f t="array" ref="BJ168">IF(#REF!="","",SUM(BI168:INDEX(BI168:BI374,MATCH(TRUE,INDEX(BI168:BI374="",0),0))))</f>
        <v>#REF!</v>
      </c>
      <c r="BK168" t="e">
        <f t="shared" si="115"/>
        <v>#REF!</v>
      </c>
      <c r="BM168" t="e">
        <f>IF(#REF!="","",SUM(#REF!))</f>
        <v>#REF!</v>
      </c>
      <c r="BN168" t="e">
        <f t="array" ref="BN168">IF(#REF!="","",SUM(BM168:INDEX(BM168:BM374,MATCH(TRUE,INDEX(BM168:BM374="",0),0))))</f>
        <v>#REF!</v>
      </c>
      <c r="BO168" t="e">
        <f t="shared" si="116"/>
        <v>#REF!</v>
      </c>
      <c r="BQ168" t="e">
        <f>IF(#REF!="","",SUM(#REF!))</f>
        <v>#REF!</v>
      </c>
      <c r="BR168" t="e">
        <f t="array" ref="BR168">IF(#REF!="","",SUM(BQ168:INDEX(BQ168:BQ374,MATCH(TRUE,INDEX(BQ168:BQ374="",0),0))))</f>
        <v>#REF!</v>
      </c>
      <c r="BS168" t="e">
        <f t="shared" si="117"/>
        <v>#REF!</v>
      </c>
      <c r="BU168" t="e">
        <f>IF(#REF!="","",SUM(#REF!))</f>
        <v>#REF!</v>
      </c>
      <c r="BV168" t="e">
        <f t="array" ref="BV168">IF(#REF!="","",SUM(BU168:INDEX(BU168:BU374,MATCH(TRUE,INDEX(BU168:BU374="",0),0))))</f>
        <v>#REF!</v>
      </c>
      <c r="BW168" t="e">
        <f t="shared" si="118"/>
        <v>#REF!</v>
      </c>
      <c r="BY168" t="e">
        <f>IF(#REF!="","",SUM(#REF!))</f>
        <v>#REF!</v>
      </c>
      <c r="BZ168" t="e">
        <f t="array" ref="BZ168">IF(#REF!="","",SUM(BY168:INDEX(BY168:BY374,MATCH(TRUE,INDEX(BY168:BY374="",0),0))))</f>
        <v>#REF!</v>
      </c>
      <c r="CA168" t="e">
        <f t="shared" si="119"/>
        <v>#REF!</v>
      </c>
      <c r="CC168" t="e">
        <f>IF(#REF!="","",SUM(#REF!))</f>
        <v>#REF!</v>
      </c>
      <c r="CD168" t="e">
        <f t="array" ref="CD168">IF(#REF!="","",SUM(CC168:INDEX(CC168:CC374,MATCH(TRUE,INDEX(CC168:CC374="",0),0))))</f>
        <v>#REF!</v>
      </c>
      <c r="CE168" t="e">
        <f t="shared" si="80"/>
        <v>#REF!</v>
      </c>
      <c r="CF168" t="str">
        <f t="array" ref="CF168">IFERROR(INDEX($CE$2:$CE$208,SMALL(IF(1-($CE$2:$CE$208=""),IF(1-(#REF!:#REF!&lt;&gt;""),ROW($CE$2:$CE$208)-ROW($CE$2)+1)), ROWS(#REF!:#REF!))),"")</f>
        <v/>
      </c>
      <c r="CG168" t="e">
        <f>IF(#REF!="","",SUM(#REF!))</f>
        <v>#REF!</v>
      </c>
      <c r="CH168" t="e">
        <f t="array" ref="CH168">IF(#REF!="","",SUM(CG168:INDEX(CG168:CG374,MATCH(TRUE,INDEX(CG168:CG374="",0),0))))</f>
        <v>#REF!</v>
      </c>
      <c r="CI168" t="e">
        <f t="shared" si="81"/>
        <v>#REF!</v>
      </c>
      <c r="CJ168" t="str">
        <f t="array" ref="CJ168">IFERROR(INDEX($CI$2:$CI$208,SMALL(IF(1-($CI$2:$CI$208=""),IF(1-(#REF!:#REF!&lt;&gt;""),ROW($CI$2:$CI$208)-ROW($CI$2)+1)), ROWS(#REF!:#REF!))),"")</f>
        <v/>
      </c>
      <c r="CK168" t="e">
        <f>IF(#REF!="","",SUM(#REF!))</f>
        <v>#REF!</v>
      </c>
      <c r="CL168" t="e">
        <f t="array" ref="CL168">IF(#REF!="","",SUM(CK168:INDEX(CK168:CK374,MATCH(TRUE,INDEX(CK168:CK374="",0),0))))</f>
        <v>#REF!</v>
      </c>
      <c r="CM168" t="e">
        <f t="shared" si="82"/>
        <v>#REF!</v>
      </c>
      <c r="CN168" t="str">
        <f t="array" ref="CN168">IFERROR(INDEX($CM$2:$CM$208,SMALL(IF(1-($CM$2:$CM$208=""),IF(1-(#REF!:#REF!&lt;&gt;""),ROW($CM$2:$CM$208)-ROW($CM$2)+1)), ROWS(#REF!:#REF!))),"")</f>
        <v/>
      </c>
      <c r="CO168" t="e">
        <f>IF(#REF!="","",SUM(#REF!))</f>
        <v>#REF!</v>
      </c>
      <c r="CP168" t="e">
        <f t="array" ref="CP168">IF(#REF!="","",SUM(CO168:INDEX(CO168:CO374,MATCH(TRUE,INDEX(CO168:CO374="",0),0))))</f>
        <v>#REF!</v>
      </c>
      <c r="CQ168" t="e">
        <f t="shared" si="83"/>
        <v>#REF!</v>
      </c>
      <c r="CR168" t="str">
        <f t="array" ref="CR168">IFERROR(INDEX($CQ$2:$CQ$208,SMALL(IF(1-($CQ$2:$CQ$208=""),IF(1-(#REF!:#REF!&lt;&gt;""),ROW($CQ$2:$CQ$208)-ROW($CQ$2)+1)), ROWS(#REF!:#REF!))),"")</f>
        <v/>
      </c>
      <c r="CS168" t="e">
        <f>IF(#REF!="","",SUM(#REF!))</f>
        <v>#REF!</v>
      </c>
      <c r="CT168" t="e">
        <f t="array" ref="CT168">IF(#REF!="","",SUM(CS168:INDEX(CS168:CS374,MATCH(TRUE,INDEX(CS168:CS374="",0),0))))</f>
        <v>#REF!</v>
      </c>
      <c r="CU168" t="e">
        <f t="shared" si="84"/>
        <v>#REF!</v>
      </c>
      <c r="CV168" t="str">
        <f t="array" ref="CV168">IFERROR(INDEX($CU$2:$CU$208,SMALL(IF(1-($CU$2:$CU$208=""),IF(1-(#REF!:#REF!&lt;&gt;""),ROW($CU$2:$CU$208)-ROW($CU$2)+1)), ROWS(#REF!:#REF!))),"")</f>
        <v/>
      </c>
      <c r="CW168" t="e">
        <f>IF(#REF!="","",SUM(#REF!))</f>
        <v>#REF!</v>
      </c>
      <c r="CX168" t="e">
        <f t="array" ref="CX168">IF(#REF!="","",SUM(CW168:INDEX(CW168:CW374,MATCH(TRUE,INDEX(CW168:CW374="",0),0))))</f>
        <v>#REF!</v>
      </c>
      <c r="CY168" t="e">
        <f t="shared" si="85"/>
        <v>#REF!</v>
      </c>
      <c r="CZ168" t="str">
        <f t="array" ref="CZ168">IFERROR(INDEX($CY$2:$CY$208,SMALL(IF(1-($CY$2:$CY$208=""),IF(1-(#REF!:#REF!&lt;&gt;""),ROW($CY$2:$CY$208)-ROW($CY$2)+1)), ROWS(#REF!:#REF!))),"")</f>
        <v/>
      </c>
      <c r="DA168" t="e">
        <f>IF(#REF!="","",SUM(#REF!))</f>
        <v>#REF!</v>
      </c>
      <c r="DB168" t="e">
        <f t="array" ref="DB168">IF(#REF!="","",SUM(DA168:INDEX(DA168:DA374,MATCH(TRUE,INDEX(DA168:DA374="",0),0))))</f>
        <v>#REF!</v>
      </c>
      <c r="DC168" t="e">
        <f t="shared" si="86"/>
        <v>#REF!</v>
      </c>
      <c r="DD168" t="str">
        <f t="array" ref="DD168">IFERROR(INDEX($DC$2:$DC$208,SMALL(IF(1-($DC$2:$DC$208=""),IF(1-(#REF!:#REF!&lt;&gt;""),ROW($DC$2:$DC$208)-ROW($DC$2)+1)), ROWS(#REF!:#REF!))),"")</f>
        <v/>
      </c>
      <c r="DE168" t="e">
        <f>IF(#REF!="","",SUM(#REF!))</f>
        <v>#REF!</v>
      </c>
      <c r="DF168" t="e">
        <f t="array" ref="DF168">IF(#REF!="","",SUM(DE168:INDEX(DE168:DE374,MATCH(TRUE,INDEX(DE168:DE374="",0),0))))</f>
        <v>#REF!</v>
      </c>
      <c r="DG168" t="e">
        <f t="shared" si="87"/>
        <v>#REF!</v>
      </c>
      <c r="DH168" t="str">
        <f t="array" ref="DH168">IFERROR(INDEX($DG$2:$DG$208,SMALL(IF(1-($DG$2:$DG$208=""),IF(1-(#REF!:#REF!&lt;&gt;""),ROW($DG$2:$DG$208)-ROW($DG$2)+1)), ROWS(#REF!:#REF!))),"")</f>
        <v/>
      </c>
      <c r="DI168" t="e">
        <f>IF(#REF!="","",SUM(#REF!))</f>
        <v>#REF!</v>
      </c>
      <c r="DJ168" t="e">
        <f t="array" ref="DJ168">IF(#REF!="","",SUM(DI168:INDEX(DI168:DI374,MATCH(TRUE,INDEX(DI168:DI374="",0),0))))</f>
        <v>#REF!</v>
      </c>
      <c r="DK168" t="e">
        <f t="shared" si="88"/>
        <v>#REF!</v>
      </c>
      <c r="DL168" t="str">
        <f t="array" ref="DL168">IFERROR(INDEX($DK$2:$DK$208,SMALL(IF(1-($DK$2:$DK$208=""),IF(1-(#REF!:#REF!&lt;&gt;""),ROW($DK$2:$DK$208)-ROW($DK$2)+1)), ROWS(#REF!:#REF!))),"")</f>
        <v/>
      </c>
      <c r="DM168" t="e">
        <f>IF(#REF!="","",SUM(#REF!))</f>
        <v>#REF!</v>
      </c>
      <c r="DN168" t="e">
        <f t="array" ref="DN168">IF(#REF!="","",SUM(DM168:INDEX(DM168:DM374,MATCH(TRUE,INDEX(DM168:DM374="",0),0))))</f>
        <v>#REF!</v>
      </c>
      <c r="DO168" t="e">
        <f t="shared" si="89"/>
        <v>#REF!</v>
      </c>
      <c r="DP168" t="str">
        <f t="array" ref="DP168">IFERROR(INDEX($DO$2:$DO$208,SMALL(IF(1-($DO$2:$DO$208=""),IF(1-(#REF!:#REF!&lt;&gt;""),ROW($DO$2:$DO$208)-ROW($DO$2)+1)), ROWS(#REF!:#REF!))),"")</f>
        <v/>
      </c>
      <c r="DQ168" t="e">
        <f>IF(#REF!="","",SUM(#REF!))</f>
        <v>#REF!</v>
      </c>
      <c r="DR168" t="e">
        <f t="array" ref="DR168">IF(#REF!="","",SUM(DQ168:INDEX(DQ168:DQ374,MATCH(TRUE,INDEX(DQ168:DQ374="",0),0))))</f>
        <v>#REF!</v>
      </c>
      <c r="DS168" t="e">
        <f t="shared" si="90"/>
        <v>#REF!</v>
      </c>
      <c r="DT168" t="str">
        <f t="array" ref="DT168">IFERROR(INDEX($DS$2:$DS$208,SMALL(IF(1-($DS$2:$DS$208=""),IF(1-(#REF!:#REF!&lt;&gt;""),ROW($DS$2:$DS$208)-ROW($DS$2)+1)), ROWS(#REF!:#REF!))),"")</f>
        <v/>
      </c>
      <c r="DU168" t="e">
        <f>IF(#REF!="","",SUM(#REF!))</f>
        <v>#REF!</v>
      </c>
      <c r="DV168" t="e">
        <f t="array" ref="DV168">IF(#REF!="","",SUM(DU168:INDEX(DU168:DU374,MATCH(TRUE,INDEX(DU168:DU374="",0),0))))</f>
        <v>#REF!</v>
      </c>
      <c r="DW168" t="e">
        <f t="shared" si="91"/>
        <v>#REF!</v>
      </c>
      <c r="DX168" t="str">
        <f t="array" ref="DX168">IFERROR(INDEX($DW$2:$DW$208,SMALL(IF(1-($DW$2:$DW$208=""),IF(1-(#REF!:#REF!&lt;&gt;""),ROW($DW$2:$DW$208)-ROW($DW$2)+1)), ROWS(#REF!:#REF!))),"")</f>
        <v/>
      </c>
      <c r="DY168" t="e">
        <f>IF(#REF!="","",SUM(#REF!))</f>
        <v>#REF!</v>
      </c>
      <c r="DZ168" t="e">
        <f t="array" ref="DZ168">IF(#REF!="","",SUM(DY168:INDEX(DY168:DY374,MATCH(TRUE,INDEX(DY168:DY374="",0),0))))</f>
        <v>#REF!</v>
      </c>
      <c r="EA168" t="e">
        <f t="shared" si="92"/>
        <v>#REF!</v>
      </c>
      <c r="EB168" t="str">
        <f t="array" ref="EB168">IFERROR(INDEX($EA$2:$EA$208,SMALL(IF(1-($EA$2:$EA$208=""),IF(1-(#REF!:#REF!&lt;&gt;""),ROW($EA$2:$EA$208)-ROW($EA$2)+1)), ROWS(#REF!:#REF!))),"")</f>
        <v/>
      </c>
      <c r="EC168" t="e">
        <f>IF(#REF!="","",SUM(#REF!))</f>
        <v>#REF!</v>
      </c>
      <c r="ED168" t="e">
        <f t="array" ref="ED168">IF(#REF!="","",SUM(EC168:INDEX(EC168:EC374,MATCH(TRUE,INDEX(EC168:EC374="",0),0))))</f>
        <v>#REF!</v>
      </c>
      <c r="EE168" t="e">
        <f t="shared" si="93"/>
        <v>#REF!</v>
      </c>
      <c r="EF168" t="str">
        <f t="array" ref="EF168">IFERROR(INDEX($EE$2:$EE$208,SMALL(IF(1-($EE$2:$EE$208=""),IF(1-(#REF!:#REF!&lt;&gt;""),ROW($EE$2:$EE$208)-ROW($EE$2)+1)), ROWS(#REF!:#REF!))),"")</f>
        <v/>
      </c>
      <c r="EG168" t="e">
        <f>IF(#REF!="","",SUM(#REF!))</f>
        <v>#REF!</v>
      </c>
      <c r="EH168" t="e">
        <f t="array" ref="EH168">IF(#REF!="","",SUM(EG168:INDEX(EG168:EG374,MATCH(TRUE,INDEX(EG168:EG374="",0),0))))</f>
        <v>#REF!</v>
      </c>
      <c r="EI168" t="e">
        <f t="shared" si="94"/>
        <v>#REF!</v>
      </c>
      <c r="EJ168" t="str">
        <f t="array" ref="EJ168">IFERROR(INDEX($EI$2:$EI$208,SMALL(IF(1-($EI$2:$EI$208=""),IF(1-(#REF!:#REF!&lt;&gt;""),ROW($EI$2:$EI$208)-ROW($EI$2)+1)), ROWS(#REF!:#REF!))),"")</f>
        <v/>
      </c>
      <c r="EK168" t="e">
        <f>IF(#REF!="","",SUM(#REF!))</f>
        <v>#REF!</v>
      </c>
      <c r="EL168" t="e">
        <f t="array" ref="EL168">IF(#REF!="","",SUM(EK168:INDEX(EK168:EK374,MATCH(TRUE,INDEX(EK168:EK374="",0),0))))</f>
        <v>#REF!</v>
      </c>
      <c r="EM168" t="e">
        <f t="shared" si="95"/>
        <v>#REF!</v>
      </c>
      <c r="EN168" t="str">
        <f t="array" ref="EN168">IFERROR(INDEX($EM$2:$EM$208,SMALL(IF(1-($EM$2:$EM$208=""),IF(1-(#REF!:#REF!&lt;&gt;""),ROW($EM$2:$EM$208)-ROW($EM$2)+1)), ROWS(#REF!:#REF!))),"")</f>
        <v/>
      </c>
      <c r="EO168" t="e">
        <f>IF(#REF!="","",SUM(#REF!))</f>
        <v>#REF!</v>
      </c>
      <c r="EP168" t="e">
        <f t="array" ref="EP168">IF(#REF!="","",SUM(EO168:INDEX(EO168:EO374,MATCH(TRUE,INDEX(EO168:EO374="",0),0))))</f>
        <v>#REF!</v>
      </c>
      <c r="EQ168" t="e">
        <f t="shared" si="96"/>
        <v>#REF!</v>
      </c>
      <c r="ER168" t="str">
        <f t="array" ref="ER168">IFERROR(INDEX($EQ$2:$EQ$208,SMALL(IF(1-($EQ$2:$EQ$208=""),IF(1-(#REF!:#REF!&lt;&gt;""),ROW($EQ$2:$EQ$208)-ROW($EQ$2)+1)), ROWS(#REF!:#REF!))),"")</f>
        <v/>
      </c>
      <c r="ES168" t="e">
        <f>IF(#REF!="","",SUM(#REF!))</f>
        <v>#REF!</v>
      </c>
      <c r="ET168" t="e">
        <f t="array" ref="ET168">IF(#REF!="","",SUM(ES168:INDEX(ES168:ES374,MATCH(TRUE,INDEX(ES168:ES374="",0),0))))</f>
        <v>#REF!</v>
      </c>
      <c r="EU168" t="e">
        <f t="shared" si="97"/>
        <v>#REF!</v>
      </c>
      <c r="EV168" t="str">
        <f t="array" ref="EV168">IFERROR(INDEX($EU$2:$EU$208,SMALL(IF(1-($EU$2:$EU$208=""),IF(1-(#REF!:#REF!&lt;&gt;""),ROW($EU$2:$EU$208)-ROW($EU$2)+1)), ROWS(#REF!:#REF!))),"")</f>
        <v/>
      </c>
      <c r="EW168" t="e">
        <f>IF(#REF!="","",SUM(#REF!))</f>
        <v>#REF!</v>
      </c>
      <c r="EX168" t="e">
        <f t="array" ref="EX168">IF(#REF!="","",SUM(EW168:INDEX(EW168:EW374,MATCH(TRUE,INDEX(EW168:EW374="",0),0))))</f>
        <v>#REF!</v>
      </c>
      <c r="EY168" t="e">
        <f t="shared" si="98"/>
        <v>#REF!</v>
      </c>
      <c r="EZ168" t="str">
        <f t="array" ref="EZ168">IFERROR(INDEX($EY$2:$EY$208,SMALL(IF(1-($EY$2:$EY$208=""),IF(1-(#REF!:#REF!&lt;&gt;""),ROW($EY$2:$EY$208)-ROW($EY$2)+1)), ROWS(#REF!:#REF!))),"")</f>
        <v/>
      </c>
      <c r="FA168" t="e">
        <f>IF(#REF!="","",SUM(#REF!))</f>
        <v>#REF!</v>
      </c>
      <c r="FB168" t="e">
        <f t="array" ref="FB168">IF(#REF!="","",SUM(FA168:INDEX(FA168:FA374,MATCH(TRUE,INDEX(FA168:FA374="",0),0))))</f>
        <v>#REF!</v>
      </c>
      <c r="FC168" t="e">
        <f t="shared" si="99"/>
        <v>#REF!</v>
      </c>
      <c r="FD168" t="str">
        <f t="array" ref="FD168">IFERROR(INDEX($FC$2:$FC$208,SMALL(IF(1-($FC$2:$FC$208=""),IF(1-(#REF!:#REF!&lt;&gt;""),ROW($FC$2:$FC$208)-ROW($FC$2)+1)), ROWS(#REF!:#REF!))),"")</f>
        <v/>
      </c>
    </row>
    <row r="169" spans="1:160" x14ac:dyDescent="0.25">
      <c r="A169" t="e">
        <f>IF(#REF!="","",SUM(#REF!))</f>
        <v>#REF!</v>
      </c>
      <c r="B169" t="e">
        <f t="array" ref="B169">IF(#REF!="","",SUM($A169:INDEX(A169:$A$208,MATCH(TRUE,INDEX($A169:$A$208="",0),0))))</f>
        <v>#REF!</v>
      </c>
      <c r="C169" t="e">
        <f t="shared" si="100"/>
        <v>#REF!</v>
      </c>
      <c r="E169" t="e">
        <f>IF(#REF!="","",SUM(#REF!))</f>
        <v>#REF!</v>
      </c>
      <c r="F169" t="e">
        <f t="array" ref="F169">IF(#REF!="","",SUM($E169:INDEX(E169:$E$208,MATCH(TRUE,INDEX($E169:$E$208="",0),0))))</f>
        <v>#REF!</v>
      </c>
      <c r="G169" t="e">
        <f t="shared" si="101"/>
        <v>#REF!</v>
      </c>
      <c r="I169" t="e">
        <f>IF(#REF!="","",SUM(#REF!))</f>
        <v>#REF!</v>
      </c>
      <c r="J169" t="e">
        <f t="array" ref="J169">IF(#REF!="","",SUM(I169:INDEX(I169:I375,MATCH(TRUE,INDEX(I169:I375="",0),0))))</f>
        <v>#REF!</v>
      </c>
      <c r="K169" t="e">
        <f t="shared" si="102"/>
        <v>#REF!</v>
      </c>
      <c r="M169" t="e">
        <f>IF(#REF!="","",SUM(#REF!))</f>
        <v>#REF!</v>
      </c>
      <c r="N169" t="e">
        <f t="array" ref="N169">IF(#REF!="","",SUM(M169:INDEX(M169:M375,MATCH(TRUE,INDEX(M169:M375="",0),0))))</f>
        <v>#REF!</v>
      </c>
      <c r="O169" t="e">
        <f t="shared" si="103"/>
        <v>#REF!</v>
      </c>
      <c r="Q169" t="e">
        <f>IF(#REF!="","",SUM(#REF!))</f>
        <v>#REF!</v>
      </c>
      <c r="R169" t="e">
        <f t="array" ref="R169">IF(#REF!="","",SUM(Q169:INDEX(Q169:Q375,MATCH(TRUE,INDEX(Q169:Q375="",0),0))))</f>
        <v>#REF!</v>
      </c>
      <c r="S169" t="e">
        <f t="shared" si="104"/>
        <v>#REF!</v>
      </c>
      <c r="U169" t="e">
        <f>IF(#REF!="","",SUM(#REF!))</f>
        <v>#REF!</v>
      </c>
      <c r="V169" t="e">
        <f t="array" ref="V169">IF(#REF!="","",SUM(U169:INDEX(U169:U375,MATCH(TRUE,INDEX(U169:U375="",0),0))))</f>
        <v>#REF!</v>
      </c>
      <c r="W169" t="e">
        <f t="shared" si="105"/>
        <v>#REF!</v>
      </c>
      <c r="Y169" t="e">
        <f>IF(#REF!="","",SUM(#REF!))</f>
        <v>#REF!</v>
      </c>
      <c r="Z169" t="e">
        <f t="array" ref="Z169">IF(#REF!="","",SUM(Y169:INDEX(Y169:Y375,MATCH(TRUE,INDEX(Y169:Y375="",0),0))))</f>
        <v>#REF!</v>
      </c>
      <c r="AA169" t="e">
        <f t="shared" si="106"/>
        <v>#REF!</v>
      </c>
      <c r="AC169" t="e">
        <f>IF(#REF!="","",SUM(#REF!))</f>
        <v>#REF!</v>
      </c>
      <c r="AD169" t="e">
        <f t="array" ref="AD169">IF(#REF!="","",SUM(AC169:INDEX(AC169:AC375,MATCH(TRUE,INDEX(AC169:AC375="",0),0))))</f>
        <v>#REF!</v>
      </c>
      <c r="AE169" t="e">
        <f t="shared" si="107"/>
        <v>#REF!</v>
      </c>
      <c r="AG169" t="e">
        <f>IF(#REF!="","",SUM(#REF!))</f>
        <v>#REF!</v>
      </c>
      <c r="AH169" t="e">
        <f t="array" ref="AH169">IF(#REF!="","",SUM(AG169:INDEX(AG169:AG375,MATCH(TRUE,INDEX(AG169:AG375="",0),0))))</f>
        <v>#REF!</v>
      </c>
      <c r="AI169" t="e">
        <f t="shared" si="108"/>
        <v>#REF!</v>
      </c>
      <c r="AK169" t="e">
        <f>IF(#REF!="","",SUM(#REF!))</f>
        <v>#REF!</v>
      </c>
      <c r="AL169" t="e">
        <f t="array" ref="AL169">IF(#REF!="","",SUM(AK169:INDEX(AK169:AK375,MATCH(TRUE,INDEX(AK169:AK375="",0),0))))</f>
        <v>#REF!</v>
      </c>
      <c r="AM169" t="e">
        <f t="shared" si="109"/>
        <v>#REF!</v>
      </c>
      <c r="AO169" t="e">
        <f>IF(#REF!="","",SUM(#REF!))</f>
        <v>#REF!</v>
      </c>
      <c r="AP169" t="e">
        <f t="array" ref="AP169">IF(#REF!="","",SUM(AO169:INDEX(AO169:AO375,MATCH(TRUE,INDEX(AO169:AO375="",0),0))))</f>
        <v>#REF!</v>
      </c>
      <c r="AQ169" t="e">
        <f t="shared" si="110"/>
        <v>#REF!</v>
      </c>
      <c r="AS169" t="e">
        <f>IF(#REF!="","",SUM(#REF!))</f>
        <v>#REF!</v>
      </c>
      <c r="AT169" t="e">
        <f t="array" ref="AT169">IF(#REF!="","",SUM(AS169:INDEX(AS169:AS375,MATCH(TRUE,INDEX(AS169:AS375="",0),0))))</f>
        <v>#REF!</v>
      </c>
      <c r="AU169" t="e">
        <f t="shared" si="111"/>
        <v>#REF!</v>
      </c>
      <c r="AW169" t="e">
        <f>IF(#REF!="","",SUM(#REF!))</f>
        <v>#REF!</v>
      </c>
      <c r="AX169" t="e">
        <f t="array" ref="AX169">IF(#REF!="","",SUM(AW169:INDEX(AW169:AW375,MATCH(TRUE,INDEX(AW169:AW375="",0),0))))</f>
        <v>#REF!</v>
      </c>
      <c r="AY169" t="e">
        <f t="shared" si="112"/>
        <v>#REF!</v>
      </c>
      <c r="BA169" t="e">
        <f>IF(#REF!="","",SUM(#REF!))</f>
        <v>#REF!</v>
      </c>
      <c r="BB169" t="e">
        <f t="array" ref="BB169">IF(#REF!="","",SUM(BA169:INDEX(BA169:BA375,MATCH(TRUE,INDEX(BA169:BA375="",0),0))))</f>
        <v>#REF!</v>
      </c>
      <c r="BC169" t="e">
        <f t="shared" si="113"/>
        <v>#REF!</v>
      </c>
      <c r="BE169" t="e">
        <f>IF(#REF!="","",SUM(#REF!))</f>
        <v>#REF!</v>
      </c>
      <c r="BF169" t="e">
        <f t="array" ref="BF169">IF(#REF!="","",SUM(BE169:INDEX(BE169:BE375,MATCH(TRUE,INDEX(BE169:BE375="",0),0))))</f>
        <v>#REF!</v>
      </c>
      <c r="BG169" t="e">
        <f t="shared" si="114"/>
        <v>#REF!</v>
      </c>
      <c r="BI169" t="e">
        <f>IF(#REF!="","",SUM(#REF!))</f>
        <v>#REF!</v>
      </c>
      <c r="BJ169" t="e">
        <f t="array" ref="BJ169">IF(#REF!="","",SUM(BI169:INDEX(BI169:BI375,MATCH(TRUE,INDEX(BI169:BI375="",0),0))))</f>
        <v>#REF!</v>
      </c>
      <c r="BK169" t="e">
        <f t="shared" si="115"/>
        <v>#REF!</v>
      </c>
      <c r="BM169" t="e">
        <f>IF(#REF!="","",SUM(#REF!))</f>
        <v>#REF!</v>
      </c>
      <c r="BN169" t="e">
        <f t="array" ref="BN169">IF(#REF!="","",SUM(BM169:INDEX(BM169:BM375,MATCH(TRUE,INDEX(BM169:BM375="",0),0))))</f>
        <v>#REF!</v>
      </c>
      <c r="BO169" t="e">
        <f t="shared" si="116"/>
        <v>#REF!</v>
      </c>
      <c r="BQ169" t="e">
        <f>IF(#REF!="","",SUM(#REF!))</f>
        <v>#REF!</v>
      </c>
      <c r="BR169" t="e">
        <f t="array" ref="BR169">IF(#REF!="","",SUM(BQ169:INDEX(BQ169:BQ375,MATCH(TRUE,INDEX(BQ169:BQ375="",0),0))))</f>
        <v>#REF!</v>
      </c>
      <c r="BS169" t="e">
        <f t="shared" si="117"/>
        <v>#REF!</v>
      </c>
      <c r="BU169" t="e">
        <f>IF(#REF!="","",SUM(#REF!))</f>
        <v>#REF!</v>
      </c>
      <c r="BV169" t="e">
        <f t="array" ref="BV169">IF(#REF!="","",SUM(BU169:INDEX(BU169:BU375,MATCH(TRUE,INDEX(BU169:BU375="",0),0))))</f>
        <v>#REF!</v>
      </c>
      <c r="BW169" t="e">
        <f t="shared" si="118"/>
        <v>#REF!</v>
      </c>
      <c r="BY169" t="e">
        <f>IF(#REF!="","",SUM(#REF!))</f>
        <v>#REF!</v>
      </c>
      <c r="BZ169" t="e">
        <f t="array" ref="BZ169">IF(#REF!="","",SUM(BY169:INDEX(BY169:BY375,MATCH(TRUE,INDEX(BY169:BY375="",0),0))))</f>
        <v>#REF!</v>
      </c>
      <c r="CA169" t="e">
        <f t="shared" si="119"/>
        <v>#REF!</v>
      </c>
      <c r="CC169" t="e">
        <f>IF(#REF!="","",SUM(#REF!))</f>
        <v>#REF!</v>
      </c>
      <c r="CD169" t="e">
        <f t="array" ref="CD169">IF(#REF!="","",SUM(CC169:INDEX(CC169:CC375,MATCH(TRUE,INDEX(CC169:CC375="",0),0))))</f>
        <v>#REF!</v>
      </c>
      <c r="CE169" t="e">
        <f t="shared" si="80"/>
        <v>#REF!</v>
      </c>
      <c r="CF169" t="str">
        <f t="array" ref="CF169">IFERROR(INDEX($CE$2:$CE$208,SMALL(IF(1-($CE$2:$CE$208=""),IF(1-(#REF!:#REF!&lt;&gt;""),ROW($CE$2:$CE$208)-ROW($CE$2)+1)), ROWS(#REF!:#REF!))),"")</f>
        <v/>
      </c>
      <c r="CG169" t="e">
        <f>IF(#REF!="","",SUM(#REF!))</f>
        <v>#REF!</v>
      </c>
      <c r="CH169" t="e">
        <f t="array" ref="CH169">IF(#REF!="","",SUM(CG169:INDEX(CG169:CG375,MATCH(TRUE,INDEX(CG169:CG375="",0),0))))</f>
        <v>#REF!</v>
      </c>
      <c r="CI169" t="e">
        <f t="shared" si="81"/>
        <v>#REF!</v>
      </c>
      <c r="CJ169" t="str">
        <f t="array" ref="CJ169">IFERROR(INDEX($CI$2:$CI$208,SMALL(IF(1-($CI$2:$CI$208=""),IF(1-(#REF!:#REF!&lt;&gt;""),ROW($CI$2:$CI$208)-ROW($CI$2)+1)), ROWS(#REF!:#REF!))),"")</f>
        <v/>
      </c>
      <c r="CK169" t="e">
        <f>IF(#REF!="","",SUM(#REF!))</f>
        <v>#REF!</v>
      </c>
      <c r="CL169" t="e">
        <f t="array" ref="CL169">IF(#REF!="","",SUM(CK169:INDEX(CK169:CK375,MATCH(TRUE,INDEX(CK169:CK375="",0),0))))</f>
        <v>#REF!</v>
      </c>
      <c r="CM169" t="e">
        <f t="shared" si="82"/>
        <v>#REF!</v>
      </c>
      <c r="CN169" t="str">
        <f t="array" ref="CN169">IFERROR(INDEX($CM$2:$CM$208,SMALL(IF(1-($CM$2:$CM$208=""),IF(1-(#REF!:#REF!&lt;&gt;""),ROW($CM$2:$CM$208)-ROW($CM$2)+1)), ROWS(#REF!:#REF!))),"")</f>
        <v/>
      </c>
      <c r="CO169" t="e">
        <f>IF(#REF!="","",SUM(#REF!))</f>
        <v>#REF!</v>
      </c>
      <c r="CP169" t="e">
        <f t="array" ref="CP169">IF(#REF!="","",SUM(CO169:INDEX(CO169:CO375,MATCH(TRUE,INDEX(CO169:CO375="",0),0))))</f>
        <v>#REF!</v>
      </c>
      <c r="CQ169" t="e">
        <f t="shared" si="83"/>
        <v>#REF!</v>
      </c>
      <c r="CR169" t="str">
        <f t="array" ref="CR169">IFERROR(INDEX($CQ$2:$CQ$208,SMALL(IF(1-($CQ$2:$CQ$208=""),IF(1-(#REF!:#REF!&lt;&gt;""),ROW($CQ$2:$CQ$208)-ROW($CQ$2)+1)), ROWS(#REF!:#REF!))),"")</f>
        <v/>
      </c>
      <c r="CS169" t="e">
        <f>IF(#REF!="","",SUM(#REF!))</f>
        <v>#REF!</v>
      </c>
      <c r="CT169" t="e">
        <f t="array" ref="CT169">IF(#REF!="","",SUM(CS169:INDEX(CS169:CS375,MATCH(TRUE,INDEX(CS169:CS375="",0),0))))</f>
        <v>#REF!</v>
      </c>
      <c r="CU169" t="e">
        <f t="shared" si="84"/>
        <v>#REF!</v>
      </c>
      <c r="CV169" t="str">
        <f t="array" ref="CV169">IFERROR(INDEX($CU$2:$CU$208,SMALL(IF(1-($CU$2:$CU$208=""),IF(1-(#REF!:#REF!&lt;&gt;""),ROW($CU$2:$CU$208)-ROW($CU$2)+1)), ROWS(#REF!:#REF!))),"")</f>
        <v/>
      </c>
      <c r="CW169" t="e">
        <f>IF(#REF!="","",SUM(#REF!))</f>
        <v>#REF!</v>
      </c>
      <c r="CX169" t="e">
        <f t="array" ref="CX169">IF(#REF!="","",SUM(CW169:INDEX(CW169:CW375,MATCH(TRUE,INDEX(CW169:CW375="",0),0))))</f>
        <v>#REF!</v>
      </c>
      <c r="CY169" t="e">
        <f t="shared" si="85"/>
        <v>#REF!</v>
      </c>
      <c r="CZ169" t="str">
        <f t="array" ref="CZ169">IFERROR(INDEX($CY$2:$CY$208,SMALL(IF(1-($CY$2:$CY$208=""),IF(1-(#REF!:#REF!&lt;&gt;""),ROW($CY$2:$CY$208)-ROW($CY$2)+1)), ROWS(#REF!:#REF!))),"")</f>
        <v/>
      </c>
      <c r="DA169" t="e">
        <f>IF(#REF!="","",SUM(#REF!))</f>
        <v>#REF!</v>
      </c>
      <c r="DB169" t="e">
        <f t="array" ref="DB169">IF(#REF!="","",SUM(DA169:INDEX(DA169:DA375,MATCH(TRUE,INDEX(DA169:DA375="",0),0))))</f>
        <v>#REF!</v>
      </c>
      <c r="DC169" t="e">
        <f t="shared" si="86"/>
        <v>#REF!</v>
      </c>
      <c r="DD169" t="str">
        <f t="array" ref="DD169">IFERROR(INDEX($DC$2:$DC$208,SMALL(IF(1-($DC$2:$DC$208=""),IF(1-(#REF!:#REF!&lt;&gt;""),ROW($DC$2:$DC$208)-ROW($DC$2)+1)), ROWS(#REF!:#REF!))),"")</f>
        <v/>
      </c>
      <c r="DE169" t="e">
        <f>IF(#REF!="","",SUM(#REF!))</f>
        <v>#REF!</v>
      </c>
      <c r="DF169" t="e">
        <f t="array" ref="DF169">IF(#REF!="","",SUM(DE169:INDEX(DE169:DE375,MATCH(TRUE,INDEX(DE169:DE375="",0),0))))</f>
        <v>#REF!</v>
      </c>
      <c r="DG169" t="e">
        <f t="shared" si="87"/>
        <v>#REF!</v>
      </c>
      <c r="DH169" t="str">
        <f t="array" ref="DH169">IFERROR(INDEX($DG$2:$DG$208,SMALL(IF(1-($DG$2:$DG$208=""),IF(1-(#REF!:#REF!&lt;&gt;""),ROW($DG$2:$DG$208)-ROW($DG$2)+1)), ROWS(#REF!:#REF!))),"")</f>
        <v/>
      </c>
      <c r="DI169" t="e">
        <f>IF(#REF!="","",SUM(#REF!))</f>
        <v>#REF!</v>
      </c>
      <c r="DJ169" t="e">
        <f t="array" ref="DJ169">IF(#REF!="","",SUM(DI169:INDEX(DI169:DI375,MATCH(TRUE,INDEX(DI169:DI375="",0),0))))</f>
        <v>#REF!</v>
      </c>
      <c r="DK169" t="e">
        <f t="shared" si="88"/>
        <v>#REF!</v>
      </c>
      <c r="DL169" t="str">
        <f t="array" ref="DL169">IFERROR(INDEX($DK$2:$DK$208,SMALL(IF(1-($DK$2:$DK$208=""),IF(1-(#REF!:#REF!&lt;&gt;""),ROW($DK$2:$DK$208)-ROW($DK$2)+1)), ROWS(#REF!:#REF!))),"")</f>
        <v/>
      </c>
      <c r="DM169" t="e">
        <f>IF(#REF!="","",SUM(#REF!))</f>
        <v>#REF!</v>
      </c>
      <c r="DN169" t="e">
        <f t="array" ref="DN169">IF(#REF!="","",SUM(DM169:INDEX(DM169:DM375,MATCH(TRUE,INDEX(DM169:DM375="",0),0))))</f>
        <v>#REF!</v>
      </c>
      <c r="DO169" t="e">
        <f t="shared" si="89"/>
        <v>#REF!</v>
      </c>
      <c r="DP169" t="str">
        <f t="array" ref="DP169">IFERROR(INDEX($DO$2:$DO$208,SMALL(IF(1-($DO$2:$DO$208=""),IF(1-(#REF!:#REF!&lt;&gt;""),ROW($DO$2:$DO$208)-ROW($DO$2)+1)), ROWS(#REF!:#REF!))),"")</f>
        <v/>
      </c>
      <c r="DQ169" t="e">
        <f>IF(#REF!="","",SUM(#REF!))</f>
        <v>#REF!</v>
      </c>
      <c r="DR169" t="e">
        <f t="array" ref="DR169">IF(#REF!="","",SUM(DQ169:INDEX(DQ169:DQ375,MATCH(TRUE,INDEX(DQ169:DQ375="",0),0))))</f>
        <v>#REF!</v>
      </c>
      <c r="DS169" t="e">
        <f t="shared" si="90"/>
        <v>#REF!</v>
      </c>
      <c r="DT169" t="str">
        <f t="array" ref="DT169">IFERROR(INDEX($DS$2:$DS$208,SMALL(IF(1-($DS$2:$DS$208=""),IF(1-(#REF!:#REF!&lt;&gt;""),ROW($DS$2:$DS$208)-ROW($DS$2)+1)), ROWS(#REF!:#REF!))),"")</f>
        <v/>
      </c>
      <c r="DU169" t="e">
        <f>IF(#REF!="","",SUM(#REF!))</f>
        <v>#REF!</v>
      </c>
      <c r="DV169" t="e">
        <f t="array" ref="DV169">IF(#REF!="","",SUM(DU169:INDEX(DU169:DU375,MATCH(TRUE,INDEX(DU169:DU375="",0),0))))</f>
        <v>#REF!</v>
      </c>
      <c r="DW169" t="e">
        <f t="shared" si="91"/>
        <v>#REF!</v>
      </c>
      <c r="DX169" t="str">
        <f t="array" ref="DX169">IFERROR(INDEX($DW$2:$DW$208,SMALL(IF(1-($DW$2:$DW$208=""),IF(1-(#REF!:#REF!&lt;&gt;""),ROW($DW$2:$DW$208)-ROW($DW$2)+1)), ROWS(#REF!:#REF!))),"")</f>
        <v/>
      </c>
      <c r="DY169" t="e">
        <f>IF(#REF!="","",SUM(#REF!))</f>
        <v>#REF!</v>
      </c>
      <c r="DZ169" t="e">
        <f t="array" ref="DZ169">IF(#REF!="","",SUM(DY169:INDEX(DY169:DY375,MATCH(TRUE,INDEX(DY169:DY375="",0),0))))</f>
        <v>#REF!</v>
      </c>
      <c r="EA169" t="e">
        <f t="shared" si="92"/>
        <v>#REF!</v>
      </c>
      <c r="EB169" t="str">
        <f t="array" ref="EB169">IFERROR(INDEX($EA$2:$EA$208,SMALL(IF(1-($EA$2:$EA$208=""),IF(1-(#REF!:#REF!&lt;&gt;""),ROW($EA$2:$EA$208)-ROW($EA$2)+1)), ROWS(#REF!:#REF!))),"")</f>
        <v/>
      </c>
      <c r="EC169" t="e">
        <f>IF(#REF!="","",SUM(#REF!))</f>
        <v>#REF!</v>
      </c>
      <c r="ED169" t="e">
        <f t="array" ref="ED169">IF(#REF!="","",SUM(EC169:INDEX(EC169:EC375,MATCH(TRUE,INDEX(EC169:EC375="",0),0))))</f>
        <v>#REF!</v>
      </c>
      <c r="EE169" t="e">
        <f t="shared" si="93"/>
        <v>#REF!</v>
      </c>
      <c r="EF169" t="str">
        <f t="array" ref="EF169">IFERROR(INDEX($EE$2:$EE$208,SMALL(IF(1-($EE$2:$EE$208=""),IF(1-(#REF!:#REF!&lt;&gt;""),ROW($EE$2:$EE$208)-ROW($EE$2)+1)), ROWS(#REF!:#REF!))),"")</f>
        <v/>
      </c>
      <c r="EG169" t="e">
        <f>IF(#REF!="","",SUM(#REF!))</f>
        <v>#REF!</v>
      </c>
      <c r="EH169" t="e">
        <f t="array" ref="EH169">IF(#REF!="","",SUM(EG169:INDEX(EG169:EG375,MATCH(TRUE,INDEX(EG169:EG375="",0),0))))</f>
        <v>#REF!</v>
      </c>
      <c r="EI169" t="e">
        <f t="shared" si="94"/>
        <v>#REF!</v>
      </c>
      <c r="EJ169" t="str">
        <f t="array" ref="EJ169">IFERROR(INDEX($EI$2:$EI$208,SMALL(IF(1-($EI$2:$EI$208=""),IF(1-(#REF!:#REF!&lt;&gt;""),ROW($EI$2:$EI$208)-ROW($EI$2)+1)), ROWS(#REF!:#REF!))),"")</f>
        <v/>
      </c>
      <c r="EK169" t="e">
        <f>IF(#REF!="","",SUM(#REF!))</f>
        <v>#REF!</v>
      </c>
      <c r="EL169" t="e">
        <f t="array" ref="EL169">IF(#REF!="","",SUM(EK169:INDEX(EK169:EK375,MATCH(TRUE,INDEX(EK169:EK375="",0),0))))</f>
        <v>#REF!</v>
      </c>
      <c r="EM169" t="e">
        <f t="shared" si="95"/>
        <v>#REF!</v>
      </c>
      <c r="EN169" t="str">
        <f t="array" ref="EN169">IFERROR(INDEX($EM$2:$EM$208,SMALL(IF(1-($EM$2:$EM$208=""),IF(1-(#REF!:#REF!&lt;&gt;""),ROW($EM$2:$EM$208)-ROW($EM$2)+1)), ROWS(#REF!:#REF!))),"")</f>
        <v/>
      </c>
      <c r="EO169" t="e">
        <f>IF(#REF!="","",SUM(#REF!))</f>
        <v>#REF!</v>
      </c>
      <c r="EP169" t="e">
        <f t="array" ref="EP169">IF(#REF!="","",SUM(EO169:INDEX(EO169:EO375,MATCH(TRUE,INDEX(EO169:EO375="",0),0))))</f>
        <v>#REF!</v>
      </c>
      <c r="EQ169" t="e">
        <f t="shared" si="96"/>
        <v>#REF!</v>
      </c>
      <c r="ER169" t="str">
        <f t="array" ref="ER169">IFERROR(INDEX($EQ$2:$EQ$208,SMALL(IF(1-($EQ$2:$EQ$208=""),IF(1-(#REF!:#REF!&lt;&gt;""),ROW($EQ$2:$EQ$208)-ROW($EQ$2)+1)), ROWS(#REF!:#REF!))),"")</f>
        <v/>
      </c>
      <c r="ES169" t="e">
        <f>IF(#REF!="","",SUM(#REF!))</f>
        <v>#REF!</v>
      </c>
      <c r="ET169" t="e">
        <f t="array" ref="ET169">IF(#REF!="","",SUM(ES169:INDEX(ES169:ES375,MATCH(TRUE,INDEX(ES169:ES375="",0),0))))</f>
        <v>#REF!</v>
      </c>
      <c r="EU169" t="e">
        <f t="shared" si="97"/>
        <v>#REF!</v>
      </c>
      <c r="EV169" t="str">
        <f t="array" ref="EV169">IFERROR(INDEX($EU$2:$EU$208,SMALL(IF(1-($EU$2:$EU$208=""),IF(1-(#REF!:#REF!&lt;&gt;""),ROW($EU$2:$EU$208)-ROW($EU$2)+1)), ROWS(#REF!:#REF!))),"")</f>
        <v/>
      </c>
      <c r="EW169" t="e">
        <f>IF(#REF!="","",SUM(#REF!))</f>
        <v>#REF!</v>
      </c>
      <c r="EX169" t="e">
        <f t="array" ref="EX169">IF(#REF!="","",SUM(EW169:INDEX(EW169:EW375,MATCH(TRUE,INDEX(EW169:EW375="",0),0))))</f>
        <v>#REF!</v>
      </c>
      <c r="EY169" t="e">
        <f t="shared" si="98"/>
        <v>#REF!</v>
      </c>
      <c r="EZ169" t="str">
        <f t="array" ref="EZ169">IFERROR(INDEX($EY$2:$EY$208,SMALL(IF(1-($EY$2:$EY$208=""),IF(1-(#REF!:#REF!&lt;&gt;""),ROW($EY$2:$EY$208)-ROW($EY$2)+1)), ROWS(#REF!:#REF!))),"")</f>
        <v/>
      </c>
      <c r="FA169" t="e">
        <f>IF(#REF!="","",SUM(#REF!))</f>
        <v>#REF!</v>
      </c>
      <c r="FB169" t="e">
        <f t="array" ref="FB169">IF(#REF!="","",SUM(FA169:INDEX(FA169:FA375,MATCH(TRUE,INDEX(FA169:FA375="",0),0))))</f>
        <v>#REF!</v>
      </c>
      <c r="FC169" t="e">
        <f t="shared" si="99"/>
        <v>#REF!</v>
      </c>
      <c r="FD169" t="str">
        <f t="array" ref="FD169">IFERROR(INDEX($FC$2:$FC$208,SMALL(IF(1-($FC$2:$FC$208=""),IF(1-(#REF!:#REF!&lt;&gt;""),ROW($FC$2:$FC$208)-ROW($FC$2)+1)), ROWS(#REF!:#REF!))),"")</f>
        <v/>
      </c>
    </row>
    <row r="170" spans="1:160" x14ac:dyDescent="0.25">
      <c r="A170" t="e">
        <f>IF(#REF!="","",SUM(#REF!))</f>
        <v>#REF!</v>
      </c>
      <c r="B170" t="e">
        <f t="array" ref="B170">IF(#REF!="","",SUM($A170:INDEX(A170:$A$208,MATCH(TRUE,INDEX($A170:$A$208="",0),0))))</f>
        <v>#REF!</v>
      </c>
      <c r="C170" t="e">
        <f t="shared" si="100"/>
        <v>#REF!</v>
      </c>
      <c r="E170" t="e">
        <f>IF(#REF!="","",SUM(#REF!))</f>
        <v>#REF!</v>
      </c>
      <c r="F170" t="e">
        <f t="array" ref="F170">IF(#REF!="","",SUM($E170:INDEX(E170:$E$208,MATCH(TRUE,INDEX($E170:$E$208="",0),0))))</f>
        <v>#REF!</v>
      </c>
      <c r="G170" t="e">
        <f t="shared" si="101"/>
        <v>#REF!</v>
      </c>
      <c r="I170" t="e">
        <f>IF(#REF!="","",SUM(#REF!))</f>
        <v>#REF!</v>
      </c>
      <c r="J170" t="e">
        <f t="array" ref="J170">IF(#REF!="","",SUM(I170:INDEX(I170:I376,MATCH(TRUE,INDEX(I170:I376="",0),0))))</f>
        <v>#REF!</v>
      </c>
      <c r="K170" t="e">
        <f t="shared" si="102"/>
        <v>#REF!</v>
      </c>
      <c r="M170" t="e">
        <f>IF(#REF!="","",SUM(#REF!))</f>
        <v>#REF!</v>
      </c>
      <c r="N170" t="e">
        <f t="array" ref="N170">IF(#REF!="","",SUM(M170:INDEX(M170:M376,MATCH(TRUE,INDEX(M170:M376="",0),0))))</f>
        <v>#REF!</v>
      </c>
      <c r="O170" t="e">
        <f t="shared" si="103"/>
        <v>#REF!</v>
      </c>
      <c r="Q170" t="e">
        <f>IF(#REF!="","",SUM(#REF!))</f>
        <v>#REF!</v>
      </c>
      <c r="R170" t="e">
        <f t="array" ref="R170">IF(#REF!="","",SUM(Q170:INDEX(Q170:Q376,MATCH(TRUE,INDEX(Q170:Q376="",0),0))))</f>
        <v>#REF!</v>
      </c>
      <c r="S170" t="e">
        <f t="shared" si="104"/>
        <v>#REF!</v>
      </c>
      <c r="U170" t="e">
        <f>IF(#REF!="","",SUM(#REF!))</f>
        <v>#REF!</v>
      </c>
      <c r="V170" t="e">
        <f t="array" ref="V170">IF(#REF!="","",SUM(U170:INDEX(U170:U376,MATCH(TRUE,INDEX(U170:U376="",0),0))))</f>
        <v>#REF!</v>
      </c>
      <c r="W170" t="e">
        <f t="shared" si="105"/>
        <v>#REF!</v>
      </c>
      <c r="Y170" t="e">
        <f>IF(#REF!="","",SUM(#REF!))</f>
        <v>#REF!</v>
      </c>
      <c r="Z170" t="e">
        <f t="array" ref="Z170">IF(#REF!="","",SUM(Y170:INDEX(Y170:Y376,MATCH(TRUE,INDEX(Y170:Y376="",0),0))))</f>
        <v>#REF!</v>
      </c>
      <c r="AA170" t="e">
        <f t="shared" si="106"/>
        <v>#REF!</v>
      </c>
      <c r="AC170" t="e">
        <f>IF(#REF!="","",SUM(#REF!))</f>
        <v>#REF!</v>
      </c>
      <c r="AD170" t="e">
        <f t="array" ref="AD170">IF(#REF!="","",SUM(AC170:INDEX(AC170:AC376,MATCH(TRUE,INDEX(AC170:AC376="",0),0))))</f>
        <v>#REF!</v>
      </c>
      <c r="AE170" t="e">
        <f t="shared" si="107"/>
        <v>#REF!</v>
      </c>
      <c r="AG170" t="e">
        <f>IF(#REF!="","",SUM(#REF!))</f>
        <v>#REF!</v>
      </c>
      <c r="AH170" t="e">
        <f t="array" ref="AH170">IF(#REF!="","",SUM(AG170:INDEX(AG170:AG376,MATCH(TRUE,INDEX(AG170:AG376="",0),0))))</f>
        <v>#REF!</v>
      </c>
      <c r="AI170" t="e">
        <f t="shared" si="108"/>
        <v>#REF!</v>
      </c>
      <c r="AK170" t="e">
        <f>IF(#REF!="","",SUM(#REF!))</f>
        <v>#REF!</v>
      </c>
      <c r="AL170" t="e">
        <f t="array" ref="AL170">IF(#REF!="","",SUM(AK170:INDEX(AK170:AK376,MATCH(TRUE,INDEX(AK170:AK376="",0),0))))</f>
        <v>#REF!</v>
      </c>
      <c r="AM170" t="e">
        <f t="shared" si="109"/>
        <v>#REF!</v>
      </c>
      <c r="AO170" t="e">
        <f>IF(#REF!="","",SUM(#REF!))</f>
        <v>#REF!</v>
      </c>
      <c r="AP170" t="e">
        <f t="array" ref="AP170">IF(#REF!="","",SUM(AO170:INDEX(AO170:AO376,MATCH(TRUE,INDEX(AO170:AO376="",0),0))))</f>
        <v>#REF!</v>
      </c>
      <c r="AQ170" t="e">
        <f t="shared" si="110"/>
        <v>#REF!</v>
      </c>
      <c r="AS170" t="e">
        <f>IF(#REF!="","",SUM(#REF!))</f>
        <v>#REF!</v>
      </c>
      <c r="AT170" t="e">
        <f t="array" ref="AT170">IF(#REF!="","",SUM(AS170:INDEX(AS170:AS376,MATCH(TRUE,INDEX(AS170:AS376="",0),0))))</f>
        <v>#REF!</v>
      </c>
      <c r="AU170" t="e">
        <f t="shared" si="111"/>
        <v>#REF!</v>
      </c>
      <c r="AW170" t="e">
        <f>IF(#REF!="","",SUM(#REF!))</f>
        <v>#REF!</v>
      </c>
      <c r="AX170" t="e">
        <f t="array" ref="AX170">IF(#REF!="","",SUM(AW170:INDEX(AW170:AW376,MATCH(TRUE,INDEX(AW170:AW376="",0),0))))</f>
        <v>#REF!</v>
      </c>
      <c r="AY170" t="e">
        <f t="shared" si="112"/>
        <v>#REF!</v>
      </c>
      <c r="BA170" t="e">
        <f>IF(#REF!="","",SUM(#REF!))</f>
        <v>#REF!</v>
      </c>
      <c r="BB170" t="e">
        <f t="array" ref="BB170">IF(#REF!="","",SUM(BA170:INDEX(BA170:BA376,MATCH(TRUE,INDEX(BA170:BA376="",0),0))))</f>
        <v>#REF!</v>
      </c>
      <c r="BC170" t="e">
        <f t="shared" si="113"/>
        <v>#REF!</v>
      </c>
      <c r="BE170" t="e">
        <f>IF(#REF!="","",SUM(#REF!))</f>
        <v>#REF!</v>
      </c>
      <c r="BF170" t="e">
        <f t="array" ref="BF170">IF(#REF!="","",SUM(BE170:INDEX(BE170:BE376,MATCH(TRUE,INDEX(BE170:BE376="",0),0))))</f>
        <v>#REF!</v>
      </c>
      <c r="BG170" t="e">
        <f t="shared" si="114"/>
        <v>#REF!</v>
      </c>
      <c r="BI170" t="e">
        <f>IF(#REF!="","",SUM(#REF!))</f>
        <v>#REF!</v>
      </c>
      <c r="BJ170" t="e">
        <f t="array" ref="BJ170">IF(#REF!="","",SUM(BI170:INDEX(BI170:BI376,MATCH(TRUE,INDEX(BI170:BI376="",0),0))))</f>
        <v>#REF!</v>
      </c>
      <c r="BK170" t="e">
        <f t="shared" si="115"/>
        <v>#REF!</v>
      </c>
      <c r="BM170" t="e">
        <f>IF(#REF!="","",SUM(#REF!))</f>
        <v>#REF!</v>
      </c>
      <c r="BN170" t="e">
        <f t="array" ref="BN170">IF(#REF!="","",SUM(BM170:INDEX(BM170:BM376,MATCH(TRUE,INDEX(BM170:BM376="",0),0))))</f>
        <v>#REF!</v>
      </c>
      <c r="BO170" t="e">
        <f t="shared" si="116"/>
        <v>#REF!</v>
      </c>
      <c r="BQ170" t="e">
        <f>IF(#REF!="","",SUM(#REF!))</f>
        <v>#REF!</v>
      </c>
      <c r="BR170" t="e">
        <f t="array" ref="BR170">IF(#REF!="","",SUM(BQ170:INDEX(BQ170:BQ376,MATCH(TRUE,INDEX(BQ170:BQ376="",0),0))))</f>
        <v>#REF!</v>
      </c>
      <c r="BS170" t="e">
        <f t="shared" si="117"/>
        <v>#REF!</v>
      </c>
      <c r="BU170" t="e">
        <f>IF(#REF!="","",SUM(#REF!))</f>
        <v>#REF!</v>
      </c>
      <c r="BV170" t="e">
        <f t="array" ref="BV170">IF(#REF!="","",SUM(BU170:INDEX(BU170:BU376,MATCH(TRUE,INDEX(BU170:BU376="",0),0))))</f>
        <v>#REF!</v>
      </c>
      <c r="BW170" t="e">
        <f t="shared" si="118"/>
        <v>#REF!</v>
      </c>
      <c r="BY170" t="e">
        <f>IF(#REF!="","",SUM(#REF!))</f>
        <v>#REF!</v>
      </c>
      <c r="BZ170" t="e">
        <f t="array" ref="BZ170">IF(#REF!="","",SUM(BY170:INDEX(BY170:BY376,MATCH(TRUE,INDEX(BY170:BY376="",0),0))))</f>
        <v>#REF!</v>
      </c>
      <c r="CA170" t="e">
        <f t="shared" si="119"/>
        <v>#REF!</v>
      </c>
      <c r="CC170" t="e">
        <f>IF(#REF!="","",SUM(#REF!))</f>
        <v>#REF!</v>
      </c>
      <c r="CD170" t="e">
        <f t="array" ref="CD170">IF(#REF!="","",SUM(CC170:INDEX(CC170:CC376,MATCH(TRUE,INDEX(CC170:CC376="",0),0))))</f>
        <v>#REF!</v>
      </c>
      <c r="CE170" t="e">
        <f t="shared" si="80"/>
        <v>#REF!</v>
      </c>
      <c r="CF170" t="str">
        <f t="array" ref="CF170">IFERROR(INDEX($CE$2:$CE$208,SMALL(IF(1-($CE$2:$CE$208=""),IF(1-(#REF!:#REF!&lt;&gt;""),ROW($CE$2:$CE$208)-ROW($CE$2)+1)), ROWS(#REF!:#REF!))),"")</f>
        <v/>
      </c>
      <c r="CG170" t="e">
        <f>IF(#REF!="","",SUM(#REF!))</f>
        <v>#REF!</v>
      </c>
      <c r="CH170" t="e">
        <f t="array" ref="CH170">IF(#REF!="","",SUM(CG170:INDEX(CG170:CG376,MATCH(TRUE,INDEX(CG170:CG376="",0),0))))</f>
        <v>#REF!</v>
      </c>
      <c r="CI170" t="e">
        <f t="shared" si="81"/>
        <v>#REF!</v>
      </c>
      <c r="CJ170" t="str">
        <f t="array" ref="CJ170">IFERROR(INDEX($CI$2:$CI$208,SMALL(IF(1-($CI$2:$CI$208=""),IF(1-(#REF!:#REF!&lt;&gt;""),ROW($CI$2:$CI$208)-ROW($CI$2)+1)), ROWS(#REF!:#REF!))),"")</f>
        <v/>
      </c>
      <c r="CK170" t="e">
        <f>IF(#REF!="","",SUM(#REF!))</f>
        <v>#REF!</v>
      </c>
      <c r="CL170" t="e">
        <f t="array" ref="CL170">IF(#REF!="","",SUM(CK170:INDEX(CK170:CK376,MATCH(TRUE,INDEX(CK170:CK376="",0),0))))</f>
        <v>#REF!</v>
      </c>
      <c r="CM170" t="e">
        <f t="shared" si="82"/>
        <v>#REF!</v>
      </c>
      <c r="CN170" t="str">
        <f t="array" ref="CN170">IFERROR(INDEX($CM$2:$CM$208,SMALL(IF(1-($CM$2:$CM$208=""),IF(1-(#REF!:#REF!&lt;&gt;""),ROW($CM$2:$CM$208)-ROW($CM$2)+1)), ROWS(#REF!:#REF!))),"")</f>
        <v/>
      </c>
      <c r="CO170" t="e">
        <f>IF(#REF!="","",SUM(#REF!))</f>
        <v>#REF!</v>
      </c>
      <c r="CP170" t="e">
        <f t="array" ref="CP170">IF(#REF!="","",SUM(CO170:INDEX(CO170:CO376,MATCH(TRUE,INDEX(CO170:CO376="",0),0))))</f>
        <v>#REF!</v>
      </c>
      <c r="CQ170" t="e">
        <f t="shared" si="83"/>
        <v>#REF!</v>
      </c>
      <c r="CR170" t="str">
        <f t="array" ref="CR170">IFERROR(INDEX($CQ$2:$CQ$208,SMALL(IF(1-($CQ$2:$CQ$208=""),IF(1-(#REF!:#REF!&lt;&gt;""),ROW($CQ$2:$CQ$208)-ROW($CQ$2)+1)), ROWS(#REF!:#REF!))),"")</f>
        <v/>
      </c>
      <c r="CS170" t="e">
        <f>IF(#REF!="","",SUM(#REF!))</f>
        <v>#REF!</v>
      </c>
      <c r="CT170" t="e">
        <f t="array" ref="CT170">IF(#REF!="","",SUM(CS170:INDEX(CS170:CS376,MATCH(TRUE,INDEX(CS170:CS376="",0),0))))</f>
        <v>#REF!</v>
      </c>
      <c r="CU170" t="e">
        <f t="shared" si="84"/>
        <v>#REF!</v>
      </c>
      <c r="CV170" t="str">
        <f t="array" ref="CV170">IFERROR(INDEX($CU$2:$CU$208,SMALL(IF(1-($CU$2:$CU$208=""),IF(1-(#REF!:#REF!&lt;&gt;""),ROW($CU$2:$CU$208)-ROW($CU$2)+1)), ROWS(#REF!:#REF!))),"")</f>
        <v/>
      </c>
      <c r="CW170" t="e">
        <f>IF(#REF!="","",SUM(#REF!))</f>
        <v>#REF!</v>
      </c>
      <c r="CX170" t="e">
        <f t="array" ref="CX170">IF(#REF!="","",SUM(CW170:INDEX(CW170:CW376,MATCH(TRUE,INDEX(CW170:CW376="",0),0))))</f>
        <v>#REF!</v>
      </c>
      <c r="CY170" t="e">
        <f t="shared" si="85"/>
        <v>#REF!</v>
      </c>
      <c r="CZ170" t="str">
        <f t="array" ref="CZ170">IFERROR(INDEX($CY$2:$CY$208,SMALL(IF(1-($CY$2:$CY$208=""),IF(1-(#REF!:#REF!&lt;&gt;""),ROW($CY$2:$CY$208)-ROW($CY$2)+1)), ROWS(#REF!:#REF!))),"")</f>
        <v/>
      </c>
      <c r="DA170" t="e">
        <f>IF(#REF!="","",SUM(#REF!))</f>
        <v>#REF!</v>
      </c>
      <c r="DB170" t="e">
        <f t="array" ref="DB170">IF(#REF!="","",SUM(DA170:INDEX(DA170:DA376,MATCH(TRUE,INDEX(DA170:DA376="",0),0))))</f>
        <v>#REF!</v>
      </c>
      <c r="DC170" t="e">
        <f t="shared" si="86"/>
        <v>#REF!</v>
      </c>
      <c r="DD170" t="str">
        <f t="array" ref="DD170">IFERROR(INDEX($DC$2:$DC$208,SMALL(IF(1-($DC$2:$DC$208=""),IF(1-(#REF!:#REF!&lt;&gt;""),ROW($DC$2:$DC$208)-ROW($DC$2)+1)), ROWS(#REF!:#REF!))),"")</f>
        <v/>
      </c>
      <c r="DE170" t="e">
        <f>IF(#REF!="","",SUM(#REF!))</f>
        <v>#REF!</v>
      </c>
      <c r="DF170" t="e">
        <f t="array" ref="DF170">IF(#REF!="","",SUM(DE170:INDEX(DE170:DE376,MATCH(TRUE,INDEX(DE170:DE376="",0),0))))</f>
        <v>#REF!</v>
      </c>
      <c r="DG170" t="e">
        <f t="shared" si="87"/>
        <v>#REF!</v>
      </c>
      <c r="DH170" t="str">
        <f t="array" ref="DH170">IFERROR(INDEX($DG$2:$DG$208,SMALL(IF(1-($DG$2:$DG$208=""),IF(1-(#REF!:#REF!&lt;&gt;""),ROW($DG$2:$DG$208)-ROW($DG$2)+1)), ROWS(#REF!:#REF!))),"")</f>
        <v/>
      </c>
      <c r="DI170" t="e">
        <f>IF(#REF!="","",SUM(#REF!))</f>
        <v>#REF!</v>
      </c>
      <c r="DJ170" t="e">
        <f t="array" ref="DJ170">IF(#REF!="","",SUM(DI170:INDEX(DI170:DI376,MATCH(TRUE,INDEX(DI170:DI376="",0),0))))</f>
        <v>#REF!</v>
      </c>
      <c r="DK170" t="e">
        <f t="shared" si="88"/>
        <v>#REF!</v>
      </c>
      <c r="DL170" t="str">
        <f t="array" ref="DL170">IFERROR(INDEX($DK$2:$DK$208,SMALL(IF(1-($DK$2:$DK$208=""),IF(1-(#REF!:#REF!&lt;&gt;""),ROW($DK$2:$DK$208)-ROW($DK$2)+1)), ROWS(#REF!:#REF!))),"")</f>
        <v/>
      </c>
      <c r="DM170" t="e">
        <f>IF(#REF!="","",SUM(#REF!))</f>
        <v>#REF!</v>
      </c>
      <c r="DN170" t="e">
        <f t="array" ref="DN170">IF(#REF!="","",SUM(DM170:INDEX(DM170:DM376,MATCH(TRUE,INDEX(DM170:DM376="",0),0))))</f>
        <v>#REF!</v>
      </c>
      <c r="DO170" t="e">
        <f t="shared" si="89"/>
        <v>#REF!</v>
      </c>
      <c r="DP170" t="str">
        <f t="array" ref="DP170">IFERROR(INDEX($DO$2:$DO$208,SMALL(IF(1-($DO$2:$DO$208=""),IF(1-(#REF!:#REF!&lt;&gt;""),ROW($DO$2:$DO$208)-ROW($DO$2)+1)), ROWS(#REF!:#REF!))),"")</f>
        <v/>
      </c>
      <c r="DQ170" t="e">
        <f>IF(#REF!="","",SUM(#REF!))</f>
        <v>#REF!</v>
      </c>
      <c r="DR170" t="e">
        <f t="array" ref="DR170">IF(#REF!="","",SUM(DQ170:INDEX(DQ170:DQ376,MATCH(TRUE,INDEX(DQ170:DQ376="",0),0))))</f>
        <v>#REF!</v>
      </c>
      <c r="DS170" t="e">
        <f t="shared" si="90"/>
        <v>#REF!</v>
      </c>
      <c r="DT170" t="str">
        <f t="array" ref="DT170">IFERROR(INDEX($DS$2:$DS$208,SMALL(IF(1-($DS$2:$DS$208=""),IF(1-(#REF!:#REF!&lt;&gt;""),ROW($DS$2:$DS$208)-ROW($DS$2)+1)), ROWS(#REF!:#REF!))),"")</f>
        <v/>
      </c>
      <c r="DU170" t="e">
        <f>IF(#REF!="","",SUM(#REF!))</f>
        <v>#REF!</v>
      </c>
      <c r="DV170" t="e">
        <f t="array" ref="DV170">IF(#REF!="","",SUM(DU170:INDEX(DU170:DU376,MATCH(TRUE,INDEX(DU170:DU376="",0),0))))</f>
        <v>#REF!</v>
      </c>
      <c r="DW170" t="e">
        <f t="shared" si="91"/>
        <v>#REF!</v>
      </c>
      <c r="DX170" t="str">
        <f t="array" ref="DX170">IFERROR(INDEX($DW$2:$DW$208,SMALL(IF(1-($DW$2:$DW$208=""),IF(1-(#REF!:#REF!&lt;&gt;""),ROW($DW$2:$DW$208)-ROW($DW$2)+1)), ROWS(#REF!:#REF!))),"")</f>
        <v/>
      </c>
      <c r="DY170" t="e">
        <f>IF(#REF!="","",SUM(#REF!))</f>
        <v>#REF!</v>
      </c>
      <c r="DZ170" t="e">
        <f t="array" ref="DZ170">IF(#REF!="","",SUM(DY170:INDEX(DY170:DY376,MATCH(TRUE,INDEX(DY170:DY376="",0),0))))</f>
        <v>#REF!</v>
      </c>
      <c r="EA170" t="e">
        <f t="shared" si="92"/>
        <v>#REF!</v>
      </c>
      <c r="EB170" t="str">
        <f t="array" ref="EB170">IFERROR(INDEX($EA$2:$EA$208,SMALL(IF(1-($EA$2:$EA$208=""),IF(1-(#REF!:#REF!&lt;&gt;""),ROW($EA$2:$EA$208)-ROW($EA$2)+1)), ROWS(#REF!:#REF!))),"")</f>
        <v/>
      </c>
      <c r="EC170" t="e">
        <f>IF(#REF!="","",SUM(#REF!))</f>
        <v>#REF!</v>
      </c>
      <c r="ED170" t="e">
        <f t="array" ref="ED170">IF(#REF!="","",SUM(EC170:INDEX(EC170:EC376,MATCH(TRUE,INDEX(EC170:EC376="",0),0))))</f>
        <v>#REF!</v>
      </c>
      <c r="EE170" t="e">
        <f t="shared" si="93"/>
        <v>#REF!</v>
      </c>
      <c r="EF170" t="str">
        <f t="array" ref="EF170">IFERROR(INDEX($EE$2:$EE$208,SMALL(IF(1-($EE$2:$EE$208=""),IF(1-(#REF!:#REF!&lt;&gt;""),ROW($EE$2:$EE$208)-ROW($EE$2)+1)), ROWS(#REF!:#REF!))),"")</f>
        <v/>
      </c>
      <c r="EG170" t="e">
        <f>IF(#REF!="","",SUM(#REF!))</f>
        <v>#REF!</v>
      </c>
      <c r="EH170" t="e">
        <f t="array" ref="EH170">IF(#REF!="","",SUM(EG170:INDEX(EG170:EG376,MATCH(TRUE,INDEX(EG170:EG376="",0),0))))</f>
        <v>#REF!</v>
      </c>
      <c r="EI170" t="e">
        <f t="shared" si="94"/>
        <v>#REF!</v>
      </c>
      <c r="EJ170" t="str">
        <f t="array" ref="EJ170">IFERROR(INDEX($EI$2:$EI$208,SMALL(IF(1-($EI$2:$EI$208=""),IF(1-(#REF!:#REF!&lt;&gt;""),ROW($EI$2:$EI$208)-ROW($EI$2)+1)), ROWS(#REF!:#REF!))),"")</f>
        <v/>
      </c>
      <c r="EK170" t="e">
        <f>IF(#REF!="","",SUM(#REF!))</f>
        <v>#REF!</v>
      </c>
      <c r="EL170" t="e">
        <f t="array" ref="EL170">IF(#REF!="","",SUM(EK170:INDEX(EK170:EK376,MATCH(TRUE,INDEX(EK170:EK376="",0),0))))</f>
        <v>#REF!</v>
      </c>
      <c r="EM170" t="e">
        <f t="shared" si="95"/>
        <v>#REF!</v>
      </c>
      <c r="EN170" t="str">
        <f t="array" ref="EN170">IFERROR(INDEX($EM$2:$EM$208,SMALL(IF(1-($EM$2:$EM$208=""),IF(1-(#REF!:#REF!&lt;&gt;""),ROW($EM$2:$EM$208)-ROW($EM$2)+1)), ROWS(#REF!:#REF!))),"")</f>
        <v/>
      </c>
      <c r="EO170" t="e">
        <f>IF(#REF!="","",SUM(#REF!))</f>
        <v>#REF!</v>
      </c>
      <c r="EP170" t="e">
        <f t="array" ref="EP170">IF(#REF!="","",SUM(EO170:INDEX(EO170:EO376,MATCH(TRUE,INDEX(EO170:EO376="",0),0))))</f>
        <v>#REF!</v>
      </c>
      <c r="EQ170" t="e">
        <f t="shared" si="96"/>
        <v>#REF!</v>
      </c>
      <c r="ER170" t="str">
        <f t="array" ref="ER170">IFERROR(INDEX($EQ$2:$EQ$208,SMALL(IF(1-($EQ$2:$EQ$208=""),IF(1-(#REF!:#REF!&lt;&gt;""),ROW($EQ$2:$EQ$208)-ROW($EQ$2)+1)), ROWS(#REF!:#REF!))),"")</f>
        <v/>
      </c>
      <c r="ES170" t="e">
        <f>IF(#REF!="","",SUM(#REF!))</f>
        <v>#REF!</v>
      </c>
      <c r="ET170" t="e">
        <f t="array" ref="ET170">IF(#REF!="","",SUM(ES170:INDEX(ES170:ES376,MATCH(TRUE,INDEX(ES170:ES376="",0),0))))</f>
        <v>#REF!</v>
      </c>
      <c r="EU170" t="e">
        <f t="shared" si="97"/>
        <v>#REF!</v>
      </c>
      <c r="EV170" t="str">
        <f t="array" ref="EV170">IFERROR(INDEX($EU$2:$EU$208,SMALL(IF(1-($EU$2:$EU$208=""),IF(1-(#REF!:#REF!&lt;&gt;""),ROW($EU$2:$EU$208)-ROW($EU$2)+1)), ROWS(#REF!:#REF!))),"")</f>
        <v/>
      </c>
      <c r="EW170" t="e">
        <f>IF(#REF!="","",SUM(#REF!))</f>
        <v>#REF!</v>
      </c>
      <c r="EX170" t="e">
        <f t="array" ref="EX170">IF(#REF!="","",SUM(EW170:INDEX(EW170:EW376,MATCH(TRUE,INDEX(EW170:EW376="",0),0))))</f>
        <v>#REF!</v>
      </c>
      <c r="EY170" t="e">
        <f t="shared" si="98"/>
        <v>#REF!</v>
      </c>
      <c r="EZ170" t="str">
        <f t="array" ref="EZ170">IFERROR(INDEX($EY$2:$EY$208,SMALL(IF(1-($EY$2:$EY$208=""),IF(1-(#REF!:#REF!&lt;&gt;""),ROW($EY$2:$EY$208)-ROW($EY$2)+1)), ROWS(#REF!:#REF!))),"")</f>
        <v/>
      </c>
      <c r="FA170" t="e">
        <f>IF(#REF!="","",SUM(#REF!))</f>
        <v>#REF!</v>
      </c>
      <c r="FB170" t="e">
        <f t="array" ref="FB170">IF(#REF!="","",SUM(FA170:INDEX(FA170:FA376,MATCH(TRUE,INDEX(FA170:FA376="",0),0))))</f>
        <v>#REF!</v>
      </c>
      <c r="FC170" t="e">
        <f t="shared" si="99"/>
        <v>#REF!</v>
      </c>
      <c r="FD170" t="str">
        <f t="array" ref="FD170">IFERROR(INDEX($FC$2:$FC$208,SMALL(IF(1-($FC$2:$FC$208=""),IF(1-(#REF!:#REF!&lt;&gt;""),ROW($FC$2:$FC$208)-ROW($FC$2)+1)), ROWS(#REF!:#REF!))),"")</f>
        <v/>
      </c>
    </row>
    <row r="171" spans="1:160" x14ac:dyDescent="0.25">
      <c r="A171" t="e">
        <f>IF(#REF!="","",SUM(#REF!))</f>
        <v>#REF!</v>
      </c>
      <c r="B171" t="e">
        <f t="array" ref="B171">IF(#REF!="","",SUM($A171:INDEX(A171:$A$208,MATCH(TRUE,INDEX($A171:$A$208="",0),0))))</f>
        <v>#REF!</v>
      </c>
      <c r="C171" t="e">
        <f t="shared" si="100"/>
        <v>#REF!</v>
      </c>
      <c r="E171" t="e">
        <f>IF(#REF!="","",SUM(#REF!))</f>
        <v>#REF!</v>
      </c>
      <c r="F171" t="e">
        <f t="array" ref="F171">IF(#REF!="","",SUM($E171:INDEX(E171:$E$208,MATCH(TRUE,INDEX($E171:$E$208="",0),0))))</f>
        <v>#REF!</v>
      </c>
      <c r="G171" t="e">
        <f t="shared" si="101"/>
        <v>#REF!</v>
      </c>
      <c r="I171" t="e">
        <f>IF(#REF!="","",SUM(#REF!))</f>
        <v>#REF!</v>
      </c>
      <c r="J171" t="e">
        <f t="array" ref="J171">IF(#REF!="","",SUM(I171:INDEX(I171:I377,MATCH(TRUE,INDEX(I171:I377="",0),0))))</f>
        <v>#REF!</v>
      </c>
      <c r="K171" t="e">
        <f t="shared" si="102"/>
        <v>#REF!</v>
      </c>
      <c r="M171" t="e">
        <f>IF(#REF!="","",SUM(#REF!))</f>
        <v>#REF!</v>
      </c>
      <c r="N171" t="e">
        <f t="array" ref="N171">IF(#REF!="","",SUM(M171:INDEX(M171:M377,MATCH(TRUE,INDEX(M171:M377="",0),0))))</f>
        <v>#REF!</v>
      </c>
      <c r="O171" t="e">
        <f t="shared" si="103"/>
        <v>#REF!</v>
      </c>
      <c r="Q171" t="e">
        <f>IF(#REF!="","",SUM(#REF!))</f>
        <v>#REF!</v>
      </c>
      <c r="R171" t="e">
        <f t="array" ref="R171">IF(#REF!="","",SUM(Q171:INDEX(Q171:Q377,MATCH(TRUE,INDEX(Q171:Q377="",0),0))))</f>
        <v>#REF!</v>
      </c>
      <c r="S171" t="e">
        <f t="shared" si="104"/>
        <v>#REF!</v>
      </c>
      <c r="U171" t="e">
        <f>IF(#REF!="","",SUM(#REF!))</f>
        <v>#REF!</v>
      </c>
      <c r="V171" t="e">
        <f t="array" ref="V171">IF(#REF!="","",SUM(U171:INDEX(U171:U377,MATCH(TRUE,INDEX(U171:U377="",0),0))))</f>
        <v>#REF!</v>
      </c>
      <c r="W171" t="e">
        <f t="shared" si="105"/>
        <v>#REF!</v>
      </c>
      <c r="Y171" t="e">
        <f>IF(#REF!="","",SUM(#REF!))</f>
        <v>#REF!</v>
      </c>
      <c r="Z171" t="e">
        <f t="array" ref="Z171">IF(#REF!="","",SUM(Y171:INDEX(Y171:Y377,MATCH(TRUE,INDEX(Y171:Y377="",0),0))))</f>
        <v>#REF!</v>
      </c>
      <c r="AA171" t="e">
        <f t="shared" si="106"/>
        <v>#REF!</v>
      </c>
      <c r="AC171" t="e">
        <f>IF(#REF!="","",SUM(#REF!))</f>
        <v>#REF!</v>
      </c>
      <c r="AD171" t="e">
        <f t="array" ref="AD171">IF(#REF!="","",SUM(AC171:INDEX(AC171:AC377,MATCH(TRUE,INDEX(AC171:AC377="",0),0))))</f>
        <v>#REF!</v>
      </c>
      <c r="AE171" t="e">
        <f t="shared" si="107"/>
        <v>#REF!</v>
      </c>
      <c r="AG171" t="e">
        <f>IF(#REF!="","",SUM(#REF!))</f>
        <v>#REF!</v>
      </c>
      <c r="AH171" t="e">
        <f t="array" ref="AH171">IF(#REF!="","",SUM(AG171:INDEX(AG171:AG377,MATCH(TRUE,INDEX(AG171:AG377="",0),0))))</f>
        <v>#REF!</v>
      </c>
      <c r="AI171" t="e">
        <f t="shared" si="108"/>
        <v>#REF!</v>
      </c>
      <c r="AK171" t="e">
        <f>IF(#REF!="","",SUM(#REF!))</f>
        <v>#REF!</v>
      </c>
      <c r="AL171" t="e">
        <f t="array" ref="AL171">IF(#REF!="","",SUM(AK171:INDEX(AK171:AK377,MATCH(TRUE,INDEX(AK171:AK377="",0),0))))</f>
        <v>#REF!</v>
      </c>
      <c r="AM171" t="e">
        <f t="shared" si="109"/>
        <v>#REF!</v>
      </c>
      <c r="AO171" t="e">
        <f>IF(#REF!="","",SUM(#REF!))</f>
        <v>#REF!</v>
      </c>
      <c r="AP171" t="e">
        <f t="array" ref="AP171">IF(#REF!="","",SUM(AO171:INDEX(AO171:AO377,MATCH(TRUE,INDEX(AO171:AO377="",0),0))))</f>
        <v>#REF!</v>
      </c>
      <c r="AQ171" t="e">
        <f t="shared" si="110"/>
        <v>#REF!</v>
      </c>
      <c r="AS171" t="e">
        <f>IF(#REF!="","",SUM(#REF!))</f>
        <v>#REF!</v>
      </c>
      <c r="AT171" t="e">
        <f t="array" ref="AT171">IF(#REF!="","",SUM(AS171:INDEX(AS171:AS377,MATCH(TRUE,INDEX(AS171:AS377="",0),0))))</f>
        <v>#REF!</v>
      </c>
      <c r="AU171" t="e">
        <f t="shared" si="111"/>
        <v>#REF!</v>
      </c>
      <c r="AW171" t="e">
        <f>IF(#REF!="","",SUM(#REF!))</f>
        <v>#REF!</v>
      </c>
      <c r="AX171" t="e">
        <f t="array" ref="AX171">IF(#REF!="","",SUM(AW171:INDEX(AW171:AW377,MATCH(TRUE,INDEX(AW171:AW377="",0),0))))</f>
        <v>#REF!</v>
      </c>
      <c r="AY171" t="e">
        <f t="shared" si="112"/>
        <v>#REF!</v>
      </c>
      <c r="BA171" t="e">
        <f>IF(#REF!="","",SUM(#REF!))</f>
        <v>#REF!</v>
      </c>
      <c r="BB171" t="e">
        <f t="array" ref="BB171">IF(#REF!="","",SUM(BA171:INDEX(BA171:BA377,MATCH(TRUE,INDEX(BA171:BA377="",0),0))))</f>
        <v>#REF!</v>
      </c>
      <c r="BC171" t="e">
        <f t="shared" si="113"/>
        <v>#REF!</v>
      </c>
      <c r="BE171" t="e">
        <f>IF(#REF!="","",SUM(#REF!))</f>
        <v>#REF!</v>
      </c>
      <c r="BF171" t="e">
        <f t="array" ref="BF171">IF(#REF!="","",SUM(BE171:INDEX(BE171:BE377,MATCH(TRUE,INDEX(BE171:BE377="",0),0))))</f>
        <v>#REF!</v>
      </c>
      <c r="BG171" t="e">
        <f t="shared" si="114"/>
        <v>#REF!</v>
      </c>
      <c r="BI171" t="e">
        <f>IF(#REF!="","",SUM(#REF!))</f>
        <v>#REF!</v>
      </c>
      <c r="BJ171" t="e">
        <f t="array" ref="BJ171">IF(#REF!="","",SUM(BI171:INDEX(BI171:BI377,MATCH(TRUE,INDEX(BI171:BI377="",0),0))))</f>
        <v>#REF!</v>
      </c>
      <c r="BK171" t="e">
        <f t="shared" si="115"/>
        <v>#REF!</v>
      </c>
      <c r="BM171" t="e">
        <f>IF(#REF!="","",SUM(#REF!))</f>
        <v>#REF!</v>
      </c>
      <c r="BN171" t="e">
        <f t="array" ref="BN171">IF(#REF!="","",SUM(BM171:INDEX(BM171:BM377,MATCH(TRUE,INDEX(BM171:BM377="",0),0))))</f>
        <v>#REF!</v>
      </c>
      <c r="BO171" t="e">
        <f t="shared" si="116"/>
        <v>#REF!</v>
      </c>
      <c r="BQ171" t="e">
        <f>IF(#REF!="","",SUM(#REF!))</f>
        <v>#REF!</v>
      </c>
      <c r="BR171" t="e">
        <f t="array" ref="BR171">IF(#REF!="","",SUM(BQ171:INDEX(BQ171:BQ377,MATCH(TRUE,INDEX(BQ171:BQ377="",0),0))))</f>
        <v>#REF!</v>
      </c>
      <c r="BS171" t="e">
        <f t="shared" si="117"/>
        <v>#REF!</v>
      </c>
      <c r="BU171" t="e">
        <f>IF(#REF!="","",SUM(#REF!))</f>
        <v>#REF!</v>
      </c>
      <c r="BV171" t="e">
        <f t="array" ref="BV171">IF(#REF!="","",SUM(BU171:INDEX(BU171:BU377,MATCH(TRUE,INDEX(BU171:BU377="",0),0))))</f>
        <v>#REF!</v>
      </c>
      <c r="BW171" t="e">
        <f t="shared" si="118"/>
        <v>#REF!</v>
      </c>
      <c r="BY171" t="e">
        <f>IF(#REF!="","",SUM(#REF!))</f>
        <v>#REF!</v>
      </c>
      <c r="BZ171" t="e">
        <f t="array" ref="BZ171">IF(#REF!="","",SUM(BY171:INDEX(BY171:BY377,MATCH(TRUE,INDEX(BY171:BY377="",0),0))))</f>
        <v>#REF!</v>
      </c>
      <c r="CA171" t="e">
        <f t="shared" si="119"/>
        <v>#REF!</v>
      </c>
      <c r="CC171" t="e">
        <f>IF(#REF!="","",SUM(#REF!))</f>
        <v>#REF!</v>
      </c>
      <c r="CD171" t="e">
        <f t="array" ref="CD171">IF(#REF!="","",SUM(CC171:INDEX(CC171:CC377,MATCH(TRUE,INDEX(CC171:CC377="",0),0))))</f>
        <v>#REF!</v>
      </c>
      <c r="CE171" t="e">
        <f t="shared" si="80"/>
        <v>#REF!</v>
      </c>
      <c r="CF171" t="str">
        <f t="array" ref="CF171">IFERROR(INDEX($CE$2:$CE$208,SMALL(IF(1-($CE$2:$CE$208=""),IF(1-(#REF!:#REF!&lt;&gt;""),ROW($CE$2:$CE$208)-ROW($CE$2)+1)), ROWS(#REF!:#REF!))),"")</f>
        <v/>
      </c>
      <c r="CG171" t="e">
        <f>IF(#REF!="","",SUM(#REF!))</f>
        <v>#REF!</v>
      </c>
      <c r="CH171" t="e">
        <f t="array" ref="CH171">IF(#REF!="","",SUM(CG171:INDEX(CG171:CG377,MATCH(TRUE,INDEX(CG171:CG377="",0),0))))</f>
        <v>#REF!</v>
      </c>
      <c r="CI171" t="e">
        <f t="shared" si="81"/>
        <v>#REF!</v>
      </c>
      <c r="CJ171" t="str">
        <f t="array" ref="CJ171">IFERROR(INDEX($CI$2:$CI$208,SMALL(IF(1-($CI$2:$CI$208=""),IF(1-(#REF!:#REF!&lt;&gt;""),ROW($CI$2:$CI$208)-ROW($CI$2)+1)), ROWS(#REF!:#REF!))),"")</f>
        <v/>
      </c>
      <c r="CK171" t="e">
        <f>IF(#REF!="","",SUM(#REF!))</f>
        <v>#REF!</v>
      </c>
      <c r="CL171" t="e">
        <f t="array" ref="CL171">IF(#REF!="","",SUM(CK171:INDEX(CK171:CK377,MATCH(TRUE,INDEX(CK171:CK377="",0),0))))</f>
        <v>#REF!</v>
      </c>
      <c r="CM171" t="e">
        <f t="shared" si="82"/>
        <v>#REF!</v>
      </c>
      <c r="CN171" t="str">
        <f t="array" ref="CN171">IFERROR(INDEX($CM$2:$CM$208,SMALL(IF(1-($CM$2:$CM$208=""),IF(1-(#REF!:#REF!&lt;&gt;""),ROW($CM$2:$CM$208)-ROW($CM$2)+1)), ROWS(#REF!:#REF!))),"")</f>
        <v/>
      </c>
      <c r="CO171" t="e">
        <f>IF(#REF!="","",SUM(#REF!))</f>
        <v>#REF!</v>
      </c>
      <c r="CP171" t="e">
        <f t="array" ref="CP171">IF(#REF!="","",SUM(CO171:INDEX(CO171:CO377,MATCH(TRUE,INDEX(CO171:CO377="",0),0))))</f>
        <v>#REF!</v>
      </c>
      <c r="CQ171" t="e">
        <f t="shared" si="83"/>
        <v>#REF!</v>
      </c>
      <c r="CR171" t="str">
        <f t="array" ref="CR171">IFERROR(INDEX($CQ$2:$CQ$208,SMALL(IF(1-($CQ$2:$CQ$208=""),IF(1-(#REF!:#REF!&lt;&gt;""),ROW($CQ$2:$CQ$208)-ROW($CQ$2)+1)), ROWS(#REF!:#REF!))),"")</f>
        <v/>
      </c>
      <c r="CS171" t="e">
        <f>IF(#REF!="","",SUM(#REF!))</f>
        <v>#REF!</v>
      </c>
      <c r="CT171" t="e">
        <f t="array" ref="CT171">IF(#REF!="","",SUM(CS171:INDEX(CS171:CS377,MATCH(TRUE,INDEX(CS171:CS377="",0),0))))</f>
        <v>#REF!</v>
      </c>
      <c r="CU171" t="e">
        <f t="shared" si="84"/>
        <v>#REF!</v>
      </c>
      <c r="CV171" t="str">
        <f t="array" ref="CV171">IFERROR(INDEX($CU$2:$CU$208,SMALL(IF(1-($CU$2:$CU$208=""),IF(1-(#REF!:#REF!&lt;&gt;""),ROW($CU$2:$CU$208)-ROW($CU$2)+1)), ROWS(#REF!:#REF!))),"")</f>
        <v/>
      </c>
      <c r="CW171" t="e">
        <f>IF(#REF!="","",SUM(#REF!))</f>
        <v>#REF!</v>
      </c>
      <c r="CX171" t="e">
        <f t="array" ref="CX171">IF(#REF!="","",SUM(CW171:INDEX(CW171:CW377,MATCH(TRUE,INDEX(CW171:CW377="",0),0))))</f>
        <v>#REF!</v>
      </c>
      <c r="CY171" t="e">
        <f t="shared" si="85"/>
        <v>#REF!</v>
      </c>
      <c r="CZ171" t="str">
        <f t="array" ref="CZ171">IFERROR(INDEX($CY$2:$CY$208,SMALL(IF(1-($CY$2:$CY$208=""),IF(1-(#REF!:#REF!&lt;&gt;""),ROW($CY$2:$CY$208)-ROW($CY$2)+1)), ROWS(#REF!:#REF!))),"")</f>
        <v/>
      </c>
      <c r="DA171" t="e">
        <f>IF(#REF!="","",SUM(#REF!))</f>
        <v>#REF!</v>
      </c>
      <c r="DB171" t="e">
        <f t="array" ref="DB171">IF(#REF!="","",SUM(DA171:INDEX(DA171:DA377,MATCH(TRUE,INDEX(DA171:DA377="",0),0))))</f>
        <v>#REF!</v>
      </c>
      <c r="DC171" t="e">
        <f t="shared" si="86"/>
        <v>#REF!</v>
      </c>
      <c r="DD171" t="str">
        <f t="array" ref="DD171">IFERROR(INDEX($DC$2:$DC$208,SMALL(IF(1-($DC$2:$DC$208=""),IF(1-(#REF!:#REF!&lt;&gt;""),ROW($DC$2:$DC$208)-ROW($DC$2)+1)), ROWS(#REF!:#REF!))),"")</f>
        <v/>
      </c>
      <c r="DE171" t="e">
        <f>IF(#REF!="","",SUM(#REF!))</f>
        <v>#REF!</v>
      </c>
      <c r="DF171" t="e">
        <f t="array" ref="DF171">IF(#REF!="","",SUM(DE171:INDEX(DE171:DE377,MATCH(TRUE,INDEX(DE171:DE377="",0),0))))</f>
        <v>#REF!</v>
      </c>
      <c r="DG171" t="e">
        <f t="shared" si="87"/>
        <v>#REF!</v>
      </c>
      <c r="DH171" t="str">
        <f t="array" ref="DH171">IFERROR(INDEX($DG$2:$DG$208,SMALL(IF(1-($DG$2:$DG$208=""),IF(1-(#REF!:#REF!&lt;&gt;""),ROW($DG$2:$DG$208)-ROW($DG$2)+1)), ROWS(#REF!:#REF!))),"")</f>
        <v/>
      </c>
      <c r="DI171" t="e">
        <f>IF(#REF!="","",SUM(#REF!))</f>
        <v>#REF!</v>
      </c>
      <c r="DJ171" t="e">
        <f t="array" ref="DJ171">IF(#REF!="","",SUM(DI171:INDEX(DI171:DI377,MATCH(TRUE,INDEX(DI171:DI377="",0),0))))</f>
        <v>#REF!</v>
      </c>
      <c r="DK171" t="e">
        <f t="shared" si="88"/>
        <v>#REF!</v>
      </c>
      <c r="DL171" t="str">
        <f t="array" ref="DL171">IFERROR(INDEX($DK$2:$DK$208,SMALL(IF(1-($DK$2:$DK$208=""),IF(1-(#REF!:#REF!&lt;&gt;""),ROW($DK$2:$DK$208)-ROW($DK$2)+1)), ROWS(#REF!:#REF!))),"")</f>
        <v/>
      </c>
      <c r="DM171" t="e">
        <f>IF(#REF!="","",SUM(#REF!))</f>
        <v>#REF!</v>
      </c>
      <c r="DN171" t="e">
        <f t="array" ref="DN171">IF(#REF!="","",SUM(DM171:INDEX(DM171:DM377,MATCH(TRUE,INDEX(DM171:DM377="",0),0))))</f>
        <v>#REF!</v>
      </c>
      <c r="DO171" t="e">
        <f t="shared" si="89"/>
        <v>#REF!</v>
      </c>
      <c r="DP171" t="str">
        <f t="array" ref="DP171">IFERROR(INDEX($DO$2:$DO$208,SMALL(IF(1-($DO$2:$DO$208=""),IF(1-(#REF!:#REF!&lt;&gt;""),ROW($DO$2:$DO$208)-ROW($DO$2)+1)), ROWS(#REF!:#REF!))),"")</f>
        <v/>
      </c>
      <c r="DQ171" t="e">
        <f>IF(#REF!="","",SUM(#REF!))</f>
        <v>#REF!</v>
      </c>
      <c r="DR171" t="e">
        <f t="array" ref="DR171">IF(#REF!="","",SUM(DQ171:INDEX(DQ171:DQ377,MATCH(TRUE,INDEX(DQ171:DQ377="",0),0))))</f>
        <v>#REF!</v>
      </c>
      <c r="DS171" t="e">
        <f t="shared" si="90"/>
        <v>#REF!</v>
      </c>
      <c r="DT171" t="str">
        <f t="array" ref="DT171">IFERROR(INDEX($DS$2:$DS$208,SMALL(IF(1-($DS$2:$DS$208=""),IF(1-(#REF!:#REF!&lt;&gt;""),ROW($DS$2:$DS$208)-ROW($DS$2)+1)), ROWS(#REF!:#REF!))),"")</f>
        <v/>
      </c>
      <c r="DU171" t="e">
        <f>IF(#REF!="","",SUM(#REF!))</f>
        <v>#REF!</v>
      </c>
      <c r="DV171" t="e">
        <f t="array" ref="DV171">IF(#REF!="","",SUM(DU171:INDEX(DU171:DU377,MATCH(TRUE,INDEX(DU171:DU377="",0),0))))</f>
        <v>#REF!</v>
      </c>
      <c r="DW171" t="e">
        <f t="shared" si="91"/>
        <v>#REF!</v>
      </c>
      <c r="DX171" t="str">
        <f t="array" ref="DX171">IFERROR(INDEX($DW$2:$DW$208,SMALL(IF(1-($DW$2:$DW$208=""),IF(1-(#REF!:#REF!&lt;&gt;""),ROW($DW$2:$DW$208)-ROW($DW$2)+1)), ROWS(#REF!:#REF!))),"")</f>
        <v/>
      </c>
      <c r="DY171" t="e">
        <f>IF(#REF!="","",SUM(#REF!))</f>
        <v>#REF!</v>
      </c>
      <c r="DZ171" t="e">
        <f t="array" ref="DZ171">IF(#REF!="","",SUM(DY171:INDEX(DY171:DY377,MATCH(TRUE,INDEX(DY171:DY377="",0),0))))</f>
        <v>#REF!</v>
      </c>
      <c r="EA171" t="e">
        <f t="shared" si="92"/>
        <v>#REF!</v>
      </c>
      <c r="EB171" t="str">
        <f t="array" ref="EB171">IFERROR(INDEX($EA$2:$EA$208,SMALL(IF(1-($EA$2:$EA$208=""),IF(1-(#REF!:#REF!&lt;&gt;""),ROW($EA$2:$EA$208)-ROW($EA$2)+1)), ROWS(#REF!:#REF!))),"")</f>
        <v/>
      </c>
      <c r="EC171" t="e">
        <f>IF(#REF!="","",SUM(#REF!))</f>
        <v>#REF!</v>
      </c>
      <c r="ED171" t="e">
        <f t="array" ref="ED171">IF(#REF!="","",SUM(EC171:INDEX(EC171:EC377,MATCH(TRUE,INDEX(EC171:EC377="",0),0))))</f>
        <v>#REF!</v>
      </c>
      <c r="EE171" t="e">
        <f t="shared" si="93"/>
        <v>#REF!</v>
      </c>
      <c r="EF171" t="str">
        <f t="array" ref="EF171">IFERROR(INDEX($EE$2:$EE$208,SMALL(IF(1-($EE$2:$EE$208=""),IF(1-(#REF!:#REF!&lt;&gt;""),ROW($EE$2:$EE$208)-ROW($EE$2)+1)), ROWS(#REF!:#REF!))),"")</f>
        <v/>
      </c>
      <c r="EG171" t="e">
        <f>IF(#REF!="","",SUM(#REF!))</f>
        <v>#REF!</v>
      </c>
      <c r="EH171" t="e">
        <f t="array" ref="EH171">IF(#REF!="","",SUM(EG171:INDEX(EG171:EG377,MATCH(TRUE,INDEX(EG171:EG377="",0),0))))</f>
        <v>#REF!</v>
      </c>
      <c r="EI171" t="e">
        <f t="shared" si="94"/>
        <v>#REF!</v>
      </c>
      <c r="EJ171" t="str">
        <f t="array" ref="EJ171">IFERROR(INDEX($EI$2:$EI$208,SMALL(IF(1-($EI$2:$EI$208=""),IF(1-(#REF!:#REF!&lt;&gt;""),ROW($EI$2:$EI$208)-ROW($EI$2)+1)), ROWS(#REF!:#REF!))),"")</f>
        <v/>
      </c>
      <c r="EK171" t="e">
        <f>IF(#REF!="","",SUM(#REF!))</f>
        <v>#REF!</v>
      </c>
      <c r="EL171" t="e">
        <f t="array" ref="EL171">IF(#REF!="","",SUM(EK171:INDEX(EK171:EK377,MATCH(TRUE,INDEX(EK171:EK377="",0),0))))</f>
        <v>#REF!</v>
      </c>
      <c r="EM171" t="e">
        <f t="shared" si="95"/>
        <v>#REF!</v>
      </c>
      <c r="EN171" t="str">
        <f t="array" ref="EN171">IFERROR(INDEX($EM$2:$EM$208,SMALL(IF(1-($EM$2:$EM$208=""),IF(1-(#REF!:#REF!&lt;&gt;""),ROW($EM$2:$EM$208)-ROW($EM$2)+1)), ROWS(#REF!:#REF!))),"")</f>
        <v/>
      </c>
      <c r="EO171" t="e">
        <f>IF(#REF!="","",SUM(#REF!))</f>
        <v>#REF!</v>
      </c>
      <c r="EP171" t="e">
        <f t="array" ref="EP171">IF(#REF!="","",SUM(EO171:INDEX(EO171:EO377,MATCH(TRUE,INDEX(EO171:EO377="",0),0))))</f>
        <v>#REF!</v>
      </c>
      <c r="EQ171" t="e">
        <f t="shared" si="96"/>
        <v>#REF!</v>
      </c>
      <c r="ER171" t="str">
        <f t="array" ref="ER171">IFERROR(INDEX($EQ$2:$EQ$208,SMALL(IF(1-($EQ$2:$EQ$208=""),IF(1-(#REF!:#REF!&lt;&gt;""),ROW($EQ$2:$EQ$208)-ROW($EQ$2)+1)), ROWS(#REF!:#REF!))),"")</f>
        <v/>
      </c>
      <c r="ES171" t="e">
        <f>IF(#REF!="","",SUM(#REF!))</f>
        <v>#REF!</v>
      </c>
      <c r="ET171" t="e">
        <f t="array" ref="ET171">IF(#REF!="","",SUM(ES171:INDEX(ES171:ES377,MATCH(TRUE,INDEX(ES171:ES377="",0),0))))</f>
        <v>#REF!</v>
      </c>
      <c r="EU171" t="e">
        <f t="shared" si="97"/>
        <v>#REF!</v>
      </c>
      <c r="EV171" t="str">
        <f t="array" ref="EV171">IFERROR(INDEX($EU$2:$EU$208,SMALL(IF(1-($EU$2:$EU$208=""),IF(1-(#REF!:#REF!&lt;&gt;""),ROW($EU$2:$EU$208)-ROW($EU$2)+1)), ROWS(#REF!:#REF!))),"")</f>
        <v/>
      </c>
      <c r="EW171" t="e">
        <f>IF(#REF!="","",SUM(#REF!))</f>
        <v>#REF!</v>
      </c>
      <c r="EX171" t="e">
        <f t="array" ref="EX171">IF(#REF!="","",SUM(EW171:INDEX(EW171:EW377,MATCH(TRUE,INDEX(EW171:EW377="",0),0))))</f>
        <v>#REF!</v>
      </c>
      <c r="EY171" t="e">
        <f t="shared" si="98"/>
        <v>#REF!</v>
      </c>
      <c r="EZ171" t="str">
        <f t="array" ref="EZ171">IFERROR(INDEX($EY$2:$EY$208,SMALL(IF(1-($EY$2:$EY$208=""),IF(1-(#REF!:#REF!&lt;&gt;""),ROW($EY$2:$EY$208)-ROW($EY$2)+1)), ROWS(#REF!:#REF!))),"")</f>
        <v/>
      </c>
      <c r="FA171" t="e">
        <f>IF(#REF!="","",SUM(#REF!))</f>
        <v>#REF!</v>
      </c>
      <c r="FB171" t="e">
        <f t="array" ref="FB171">IF(#REF!="","",SUM(FA171:INDEX(FA171:FA377,MATCH(TRUE,INDEX(FA171:FA377="",0),0))))</f>
        <v>#REF!</v>
      </c>
      <c r="FC171" t="e">
        <f t="shared" si="99"/>
        <v>#REF!</v>
      </c>
      <c r="FD171" t="str">
        <f t="array" ref="FD171">IFERROR(INDEX($FC$2:$FC$208,SMALL(IF(1-($FC$2:$FC$208=""),IF(1-(#REF!:#REF!&lt;&gt;""),ROW($FC$2:$FC$208)-ROW($FC$2)+1)), ROWS(#REF!:#REF!))),"")</f>
        <v/>
      </c>
    </row>
    <row r="172" spans="1:160" x14ac:dyDescent="0.25">
      <c r="A172" t="e">
        <f>IF(#REF!="","",SUM(#REF!))</f>
        <v>#REF!</v>
      </c>
      <c r="B172" t="e">
        <f t="array" ref="B172">IF(#REF!="","",SUM($A172:INDEX(A172:$A$208,MATCH(TRUE,INDEX($A172:$A$208="",0),0))))</f>
        <v>#REF!</v>
      </c>
      <c r="C172" t="e">
        <f t="shared" si="100"/>
        <v>#REF!</v>
      </c>
      <c r="E172" t="e">
        <f>IF(#REF!="","",SUM(#REF!))</f>
        <v>#REF!</v>
      </c>
      <c r="F172" t="e">
        <f t="array" ref="F172">IF(#REF!="","",SUM($E172:INDEX(E172:$E$208,MATCH(TRUE,INDEX($E172:$E$208="",0),0))))</f>
        <v>#REF!</v>
      </c>
      <c r="G172" t="e">
        <f t="shared" si="101"/>
        <v>#REF!</v>
      </c>
      <c r="I172" t="e">
        <f>IF(#REF!="","",SUM(#REF!))</f>
        <v>#REF!</v>
      </c>
      <c r="J172" t="e">
        <f t="array" ref="J172">IF(#REF!="","",SUM(I172:INDEX(I172:I378,MATCH(TRUE,INDEX(I172:I378="",0),0))))</f>
        <v>#REF!</v>
      </c>
      <c r="K172" t="e">
        <f t="shared" si="102"/>
        <v>#REF!</v>
      </c>
      <c r="M172" t="e">
        <f>IF(#REF!="","",SUM(#REF!))</f>
        <v>#REF!</v>
      </c>
      <c r="N172" t="e">
        <f t="array" ref="N172">IF(#REF!="","",SUM(M172:INDEX(M172:M378,MATCH(TRUE,INDEX(M172:M378="",0),0))))</f>
        <v>#REF!</v>
      </c>
      <c r="O172" t="e">
        <f t="shared" si="103"/>
        <v>#REF!</v>
      </c>
      <c r="Q172" t="e">
        <f>IF(#REF!="","",SUM(#REF!))</f>
        <v>#REF!</v>
      </c>
      <c r="R172" t="e">
        <f t="array" ref="R172">IF(#REF!="","",SUM(Q172:INDEX(Q172:Q378,MATCH(TRUE,INDEX(Q172:Q378="",0),0))))</f>
        <v>#REF!</v>
      </c>
      <c r="S172" t="e">
        <f t="shared" si="104"/>
        <v>#REF!</v>
      </c>
      <c r="U172" t="e">
        <f>IF(#REF!="","",SUM(#REF!))</f>
        <v>#REF!</v>
      </c>
      <c r="V172" t="e">
        <f t="array" ref="V172">IF(#REF!="","",SUM(U172:INDEX(U172:U378,MATCH(TRUE,INDEX(U172:U378="",0),0))))</f>
        <v>#REF!</v>
      </c>
      <c r="W172" t="e">
        <f t="shared" si="105"/>
        <v>#REF!</v>
      </c>
      <c r="Y172" t="e">
        <f>IF(#REF!="","",SUM(#REF!))</f>
        <v>#REF!</v>
      </c>
      <c r="Z172" t="e">
        <f t="array" ref="Z172">IF(#REF!="","",SUM(Y172:INDEX(Y172:Y378,MATCH(TRUE,INDEX(Y172:Y378="",0),0))))</f>
        <v>#REF!</v>
      </c>
      <c r="AA172" t="e">
        <f t="shared" si="106"/>
        <v>#REF!</v>
      </c>
      <c r="AC172" t="e">
        <f>IF(#REF!="","",SUM(#REF!))</f>
        <v>#REF!</v>
      </c>
      <c r="AD172" t="e">
        <f t="array" ref="AD172">IF(#REF!="","",SUM(AC172:INDEX(AC172:AC378,MATCH(TRUE,INDEX(AC172:AC378="",0),0))))</f>
        <v>#REF!</v>
      </c>
      <c r="AE172" t="e">
        <f t="shared" si="107"/>
        <v>#REF!</v>
      </c>
      <c r="AG172" t="e">
        <f>IF(#REF!="","",SUM(#REF!))</f>
        <v>#REF!</v>
      </c>
      <c r="AH172" t="e">
        <f t="array" ref="AH172">IF(#REF!="","",SUM(AG172:INDEX(AG172:AG378,MATCH(TRUE,INDEX(AG172:AG378="",0),0))))</f>
        <v>#REF!</v>
      </c>
      <c r="AI172" t="e">
        <f t="shared" si="108"/>
        <v>#REF!</v>
      </c>
      <c r="AK172" t="e">
        <f>IF(#REF!="","",SUM(#REF!))</f>
        <v>#REF!</v>
      </c>
      <c r="AL172" t="e">
        <f t="array" ref="AL172">IF(#REF!="","",SUM(AK172:INDEX(AK172:AK378,MATCH(TRUE,INDEX(AK172:AK378="",0),0))))</f>
        <v>#REF!</v>
      </c>
      <c r="AM172" t="e">
        <f t="shared" si="109"/>
        <v>#REF!</v>
      </c>
      <c r="AO172" t="e">
        <f>IF(#REF!="","",SUM(#REF!))</f>
        <v>#REF!</v>
      </c>
      <c r="AP172" t="e">
        <f t="array" ref="AP172">IF(#REF!="","",SUM(AO172:INDEX(AO172:AO378,MATCH(TRUE,INDEX(AO172:AO378="",0),0))))</f>
        <v>#REF!</v>
      </c>
      <c r="AQ172" t="e">
        <f t="shared" si="110"/>
        <v>#REF!</v>
      </c>
      <c r="AS172" t="e">
        <f>IF(#REF!="","",SUM(#REF!))</f>
        <v>#REF!</v>
      </c>
      <c r="AT172" t="e">
        <f t="array" ref="AT172">IF(#REF!="","",SUM(AS172:INDEX(AS172:AS378,MATCH(TRUE,INDEX(AS172:AS378="",0),0))))</f>
        <v>#REF!</v>
      </c>
      <c r="AU172" t="e">
        <f t="shared" si="111"/>
        <v>#REF!</v>
      </c>
      <c r="AW172" t="e">
        <f>IF(#REF!="","",SUM(#REF!))</f>
        <v>#REF!</v>
      </c>
      <c r="AX172" t="e">
        <f t="array" ref="AX172">IF(#REF!="","",SUM(AW172:INDEX(AW172:AW378,MATCH(TRUE,INDEX(AW172:AW378="",0),0))))</f>
        <v>#REF!</v>
      </c>
      <c r="AY172" t="e">
        <f t="shared" si="112"/>
        <v>#REF!</v>
      </c>
      <c r="BA172" t="e">
        <f>IF(#REF!="","",SUM(#REF!))</f>
        <v>#REF!</v>
      </c>
      <c r="BB172" t="e">
        <f t="array" ref="BB172">IF(#REF!="","",SUM(BA172:INDEX(BA172:BA378,MATCH(TRUE,INDEX(BA172:BA378="",0),0))))</f>
        <v>#REF!</v>
      </c>
      <c r="BC172" t="e">
        <f t="shared" si="113"/>
        <v>#REF!</v>
      </c>
      <c r="BE172" t="e">
        <f>IF(#REF!="","",SUM(#REF!))</f>
        <v>#REF!</v>
      </c>
      <c r="BF172" t="e">
        <f t="array" ref="BF172">IF(#REF!="","",SUM(BE172:INDEX(BE172:BE378,MATCH(TRUE,INDEX(BE172:BE378="",0),0))))</f>
        <v>#REF!</v>
      </c>
      <c r="BG172" t="e">
        <f t="shared" si="114"/>
        <v>#REF!</v>
      </c>
      <c r="BI172" t="e">
        <f>IF(#REF!="","",SUM(#REF!))</f>
        <v>#REF!</v>
      </c>
      <c r="BJ172" t="e">
        <f t="array" ref="BJ172">IF(#REF!="","",SUM(BI172:INDEX(BI172:BI378,MATCH(TRUE,INDEX(BI172:BI378="",0),0))))</f>
        <v>#REF!</v>
      </c>
      <c r="BK172" t="e">
        <f t="shared" si="115"/>
        <v>#REF!</v>
      </c>
      <c r="BM172" t="e">
        <f>IF(#REF!="","",SUM(#REF!))</f>
        <v>#REF!</v>
      </c>
      <c r="BN172" t="e">
        <f t="array" ref="BN172">IF(#REF!="","",SUM(BM172:INDEX(BM172:BM378,MATCH(TRUE,INDEX(BM172:BM378="",0),0))))</f>
        <v>#REF!</v>
      </c>
      <c r="BO172" t="e">
        <f t="shared" si="116"/>
        <v>#REF!</v>
      </c>
      <c r="BQ172" t="e">
        <f>IF(#REF!="","",SUM(#REF!))</f>
        <v>#REF!</v>
      </c>
      <c r="BR172" t="e">
        <f t="array" ref="BR172">IF(#REF!="","",SUM(BQ172:INDEX(BQ172:BQ378,MATCH(TRUE,INDEX(BQ172:BQ378="",0),0))))</f>
        <v>#REF!</v>
      </c>
      <c r="BS172" t="e">
        <f t="shared" si="117"/>
        <v>#REF!</v>
      </c>
      <c r="BU172" t="e">
        <f>IF(#REF!="","",SUM(#REF!))</f>
        <v>#REF!</v>
      </c>
      <c r="BV172" t="e">
        <f t="array" ref="BV172">IF(#REF!="","",SUM(BU172:INDEX(BU172:BU378,MATCH(TRUE,INDEX(BU172:BU378="",0),0))))</f>
        <v>#REF!</v>
      </c>
      <c r="BW172" t="e">
        <f t="shared" si="118"/>
        <v>#REF!</v>
      </c>
      <c r="BY172" t="e">
        <f>IF(#REF!="","",SUM(#REF!))</f>
        <v>#REF!</v>
      </c>
      <c r="BZ172" t="e">
        <f t="array" ref="BZ172">IF(#REF!="","",SUM(BY172:INDEX(BY172:BY378,MATCH(TRUE,INDEX(BY172:BY378="",0),0))))</f>
        <v>#REF!</v>
      </c>
      <c r="CA172" t="e">
        <f t="shared" si="119"/>
        <v>#REF!</v>
      </c>
      <c r="CC172" t="e">
        <f>IF(#REF!="","",SUM(#REF!))</f>
        <v>#REF!</v>
      </c>
      <c r="CD172" t="e">
        <f t="array" ref="CD172">IF(#REF!="","",SUM(CC172:INDEX(CC172:CC378,MATCH(TRUE,INDEX(CC172:CC378="",0),0))))</f>
        <v>#REF!</v>
      </c>
      <c r="CE172" t="e">
        <f t="shared" si="80"/>
        <v>#REF!</v>
      </c>
      <c r="CF172" t="str">
        <f t="array" ref="CF172">IFERROR(INDEX($CE$2:$CE$208,SMALL(IF(1-($CE$2:$CE$208=""),IF(1-(#REF!:#REF!&lt;&gt;""),ROW($CE$2:$CE$208)-ROW($CE$2)+1)), ROWS(#REF!:#REF!))),"")</f>
        <v/>
      </c>
      <c r="CG172" t="e">
        <f>IF(#REF!="","",SUM(#REF!))</f>
        <v>#REF!</v>
      </c>
      <c r="CH172" t="e">
        <f t="array" ref="CH172">IF(#REF!="","",SUM(CG172:INDEX(CG172:CG378,MATCH(TRUE,INDEX(CG172:CG378="",0),0))))</f>
        <v>#REF!</v>
      </c>
      <c r="CI172" t="e">
        <f t="shared" si="81"/>
        <v>#REF!</v>
      </c>
      <c r="CJ172" t="str">
        <f t="array" ref="CJ172">IFERROR(INDEX($CI$2:$CI$208,SMALL(IF(1-($CI$2:$CI$208=""),IF(1-(#REF!:#REF!&lt;&gt;""),ROW($CI$2:$CI$208)-ROW($CI$2)+1)), ROWS(#REF!:#REF!))),"")</f>
        <v/>
      </c>
      <c r="CK172" t="e">
        <f>IF(#REF!="","",SUM(#REF!))</f>
        <v>#REF!</v>
      </c>
      <c r="CL172" t="e">
        <f t="array" ref="CL172">IF(#REF!="","",SUM(CK172:INDEX(CK172:CK378,MATCH(TRUE,INDEX(CK172:CK378="",0),0))))</f>
        <v>#REF!</v>
      </c>
      <c r="CM172" t="e">
        <f t="shared" si="82"/>
        <v>#REF!</v>
      </c>
      <c r="CN172" t="str">
        <f t="array" ref="CN172">IFERROR(INDEX($CM$2:$CM$208,SMALL(IF(1-($CM$2:$CM$208=""),IF(1-(#REF!:#REF!&lt;&gt;""),ROW($CM$2:$CM$208)-ROW($CM$2)+1)), ROWS(#REF!:#REF!))),"")</f>
        <v/>
      </c>
      <c r="CO172" t="e">
        <f>IF(#REF!="","",SUM(#REF!))</f>
        <v>#REF!</v>
      </c>
      <c r="CP172" t="e">
        <f t="array" ref="CP172">IF(#REF!="","",SUM(CO172:INDEX(CO172:CO378,MATCH(TRUE,INDEX(CO172:CO378="",0),0))))</f>
        <v>#REF!</v>
      </c>
      <c r="CQ172" t="e">
        <f t="shared" si="83"/>
        <v>#REF!</v>
      </c>
      <c r="CR172" t="str">
        <f t="array" ref="CR172">IFERROR(INDEX($CQ$2:$CQ$208,SMALL(IF(1-($CQ$2:$CQ$208=""),IF(1-(#REF!:#REF!&lt;&gt;""),ROW($CQ$2:$CQ$208)-ROW($CQ$2)+1)), ROWS(#REF!:#REF!))),"")</f>
        <v/>
      </c>
      <c r="CS172" t="e">
        <f>IF(#REF!="","",SUM(#REF!))</f>
        <v>#REF!</v>
      </c>
      <c r="CT172" t="e">
        <f t="array" ref="CT172">IF(#REF!="","",SUM(CS172:INDEX(CS172:CS378,MATCH(TRUE,INDEX(CS172:CS378="",0),0))))</f>
        <v>#REF!</v>
      </c>
      <c r="CU172" t="e">
        <f t="shared" si="84"/>
        <v>#REF!</v>
      </c>
      <c r="CV172" t="str">
        <f t="array" ref="CV172">IFERROR(INDEX($CU$2:$CU$208,SMALL(IF(1-($CU$2:$CU$208=""),IF(1-(#REF!:#REF!&lt;&gt;""),ROW($CU$2:$CU$208)-ROW($CU$2)+1)), ROWS(#REF!:#REF!))),"")</f>
        <v/>
      </c>
      <c r="CW172" t="e">
        <f>IF(#REF!="","",SUM(#REF!))</f>
        <v>#REF!</v>
      </c>
      <c r="CX172" t="e">
        <f t="array" ref="CX172">IF(#REF!="","",SUM(CW172:INDEX(CW172:CW378,MATCH(TRUE,INDEX(CW172:CW378="",0),0))))</f>
        <v>#REF!</v>
      </c>
      <c r="CY172" t="e">
        <f t="shared" si="85"/>
        <v>#REF!</v>
      </c>
      <c r="CZ172" t="str">
        <f t="array" ref="CZ172">IFERROR(INDEX($CY$2:$CY$208,SMALL(IF(1-($CY$2:$CY$208=""),IF(1-(#REF!:#REF!&lt;&gt;""),ROW($CY$2:$CY$208)-ROW($CY$2)+1)), ROWS(#REF!:#REF!))),"")</f>
        <v/>
      </c>
      <c r="DA172" t="e">
        <f>IF(#REF!="","",SUM(#REF!))</f>
        <v>#REF!</v>
      </c>
      <c r="DB172" t="e">
        <f t="array" ref="DB172">IF(#REF!="","",SUM(DA172:INDEX(DA172:DA378,MATCH(TRUE,INDEX(DA172:DA378="",0),0))))</f>
        <v>#REF!</v>
      </c>
      <c r="DC172" t="e">
        <f t="shared" si="86"/>
        <v>#REF!</v>
      </c>
      <c r="DD172" t="str">
        <f t="array" ref="DD172">IFERROR(INDEX($DC$2:$DC$208,SMALL(IF(1-($DC$2:$DC$208=""),IF(1-(#REF!:#REF!&lt;&gt;""),ROW($DC$2:$DC$208)-ROW($DC$2)+1)), ROWS(#REF!:#REF!))),"")</f>
        <v/>
      </c>
      <c r="DE172" t="e">
        <f>IF(#REF!="","",SUM(#REF!))</f>
        <v>#REF!</v>
      </c>
      <c r="DF172" t="e">
        <f t="array" ref="DF172">IF(#REF!="","",SUM(DE172:INDEX(DE172:DE378,MATCH(TRUE,INDEX(DE172:DE378="",0),0))))</f>
        <v>#REF!</v>
      </c>
      <c r="DG172" t="e">
        <f t="shared" si="87"/>
        <v>#REF!</v>
      </c>
      <c r="DH172" t="str">
        <f t="array" ref="DH172">IFERROR(INDEX($DG$2:$DG$208,SMALL(IF(1-($DG$2:$DG$208=""),IF(1-(#REF!:#REF!&lt;&gt;""),ROW($DG$2:$DG$208)-ROW($DG$2)+1)), ROWS(#REF!:#REF!))),"")</f>
        <v/>
      </c>
      <c r="DI172" t="e">
        <f>IF(#REF!="","",SUM(#REF!))</f>
        <v>#REF!</v>
      </c>
      <c r="DJ172" t="e">
        <f t="array" ref="DJ172">IF(#REF!="","",SUM(DI172:INDEX(DI172:DI378,MATCH(TRUE,INDEX(DI172:DI378="",0),0))))</f>
        <v>#REF!</v>
      </c>
      <c r="DK172" t="e">
        <f t="shared" si="88"/>
        <v>#REF!</v>
      </c>
      <c r="DL172" t="str">
        <f t="array" ref="DL172">IFERROR(INDEX($DK$2:$DK$208,SMALL(IF(1-($DK$2:$DK$208=""),IF(1-(#REF!:#REF!&lt;&gt;""),ROW($DK$2:$DK$208)-ROW($DK$2)+1)), ROWS(#REF!:#REF!))),"")</f>
        <v/>
      </c>
      <c r="DM172" t="e">
        <f>IF(#REF!="","",SUM(#REF!))</f>
        <v>#REF!</v>
      </c>
      <c r="DN172" t="e">
        <f t="array" ref="DN172">IF(#REF!="","",SUM(DM172:INDEX(DM172:DM378,MATCH(TRUE,INDEX(DM172:DM378="",0),0))))</f>
        <v>#REF!</v>
      </c>
      <c r="DO172" t="e">
        <f t="shared" si="89"/>
        <v>#REF!</v>
      </c>
      <c r="DP172" t="str">
        <f t="array" ref="DP172">IFERROR(INDEX($DO$2:$DO$208,SMALL(IF(1-($DO$2:$DO$208=""),IF(1-(#REF!:#REF!&lt;&gt;""),ROW($DO$2:$DO$208)-ROW($DO$2)+1)), ROWS(#REF!:#REF!))),"")</f>
        <v/>
      </c>
      <c r="DQ172" t="e">
        <f>IF(#REF!="","",SUM(#REF!))</f>
        <v>#REF!</v>
      </c>
      <c r="DR172" t="e">
        <f t="array" ref="DR172">IF(#REF!="","",SUM(DQ172:INDEX(DQ172:DQ378,MATCH(TRUE,INDEX(DQ172:DQ378="",0),0))))</f>
        <v>#REF!</v>
      </c>
      <c r="DS172" t="e">
        <f t="shared" si="90"/>
        <v>#REF!</v>
      </c>
      <c r="DT172" t="str">
        <f t="array" ref="DT172">IFERROR(INDEX($DS$2:$DS$208,SMALL(IF(1-($DS$2:$DS$208=""),IF(1-(#REF!:#REF!&lt;&gt;""),ROW($DS$2:$DS$208)-ROW($DS$2)+1)), ROWS(#REF!:#REF!))),"")</f>
        <v/>
      </c>
      <c r="DU172" t="e">
        <f>IF(#REF!="","",SUM(#REF!))</f>
        <v>#REF!</v>
      </c>
      <c r="DV172" t="e">
        <f t="array" ref="DV172">IF(#REF!="","",SUM(DU172:INDEX(DU172:DU378,MATCH(TRUE,INDEX(DU172:DU378="",0),0))))</f>
        <v>#REF!</v>
      </c>
      <c r="DW172" t="e">
        <f t="shared" si="91"/>
        <v>#REF!</v>
      </c>
      <c r="DX172" t="str">
        <f t="array" ref="DX172">IFERROR(INDEX($DW$2:$DW$208,SMALL(IF(1-($DW$2:$DW$208=""),IF(1-(#REF!:#REF!&lt;&gt;""),ROW($DW$2:$DW$208)-ROW($DW$2)+1)), ROWS(#REF!:#REF!))),"")</f>
        <v/>
      </c>
      <c r="DY172" t="e">
        <f>IF(#REF!="","",SUM(#REF!))</f>
        <v>#REF!</v>
      </c>
      <c r="DZ172" t="e">
        <f t="array" ref="DZ172">IF(#REF!="","",SUM(DY172:INDEX(DY172:DY378,MATCH(TRUE,INDEX(DY172:DY378="",0),0))))</f>
        <v>#REF!</v>
      </c>
      <c r="EA172" t="e">
        <f t="shared" si="92"/>
        <v>#REF!</v>
      </c>
      <c r="EB172" t="str">
        <f t="array" ref="EB172">IFERROR(INDEX($EA$2:$EA$208,SMALL(IF(1-($EA$2:$EA$208=""),IF(1-(#REF!:#REF!&lt;&gt;""),ROW($EA$2:$EA$208)-ROW($EA$2)+1)), ROWS(#REF!:#REF!))),"")</f>
        <v/>
      </c>
      <c r="EC172" t="e">
        <f>IF(#REF!="","",SUM(#REF!))</f>
        <v>#REF!</v>
      </c>
      <c r="ED172" t="e">
        <f t="array" ref="ED172">IF(#REF!="","",SUM(EC172:INDEX(EC172:EC378,MATCH(TRUE,INDEX(EC172:EC378="",0),0))))</f>
        <v>#REF!</v>
      </c>
      <c r="EE172" t="e">
        <f t="shared" si="93"/>
        <v>#REF!</v>
      </c>
      <c r="EF172" t="str">
        <f t="array" ref="EF172">IFERROR(INDEX($EE$2:$EE$208,SMALL(IF(1-($EE$2:$EE$208=""),IF(1-(#REF!:#REF!&lt;&gt;""),ROW($EE$2:$EE$208)-ROW($EE$2)+1)), ROWS(#REF!:#REF!))),"")</f>
        <v/>
      </c>
      <c r="EG172" t="e">
        <f>IF(#REF!="","",SUM(#REF!))</f>
        <v>#REF!</v>
      </c>
      <c r="EH172" t="e">
        <f t="array" ref="EH172">IF(#REF!="","",SUM(EG172:INDEX(EG172:EG378,MATCH(TRUE,INDEX(EG172:EG378="",0),0))))</f>
        <v>#REF!</v>
      </c>
      <c r="EI172" t="e">
        <f t="shared" si="94"/>
        <v>#REF!</v>
      </c>
      <c r="EJ172" t="str">
        <f t="array" ref="EJ172">IFERROR(INDEX($EI$2:$EI$208,SMALL(IF(1-($EI$2:$EI$208=""),IF(1-(#REF!:#REF!&lt;&gt;""),ROW($EI$2:$EI$208)-ROW($EI$2)+1)), ROWS(#REF!:#REF!))),"")</f>
        <v/>
      </c>
      <c r="EK172" t="e">
        <f>IF(#REF!="","",SUM(#REF!))</f>
        <v>#REF!</v>
      </c>
      <c r="EL172" t="e">
        <f t="array" ref="EL172">IF(#REF!="","",SUM(EK172:INDEX(EK172:EK378,MATCH(TRUE,INDEX(EK172:EK378="",0),0))))</f>
        <v>#REF!</v>
      </c>
      <c r="EM172" t="e">
        <f t="shared" si="95"/>
        <v>#REF!</v>
      </c>
      <c r="EN172" t="str">
        <f t="array" ref="EN172">IFERROR(INDEX($EM$2:$EM$208,SMALL(IF(1-($EM$2:$EM$208=""),IF(1-(#REF!:#REF!&lt;&gt;""),ROW($EM$2:$EM$208)-ROW($EM$2)+1)), ROWS(#REF!:#REF!))),"")</f>
        <v/>
      </c>
      <c r="EO172" t="e">
        <f>IF(#REF!="","",SUM(#REF!))</f>
        <v>#REF!</v>
      </c>
      <c r="EP172" t="e">
        <f t="array" ref="EP172">IF(#REF!="","",SUM(EO172:INDEX(EO172:EO378,MATCH(TRUE,INDEX(EO172:EO378="",0),0))))</f>
        <v>#REF!</v>
      </c>
      <c r="EQ172" t="e">
        <f t="shared" si="96"/>
        <v>#REF!</v>
      </c>
      <c r="ER172" t="str">
        <f t="array" ref="ER172">IFERROR(INDEX($EQ$2:$EQ$208,SMALL(IF(1-($EQ$2:$EQ$208=""),IF(1-(#REF!:#REF!&lt;&gt;""),ROW($EQ$2:$EQ$208)-ROW($EQ$2)+1)), ROWS(#REF!:#REF!))),"")</f>
        <v/>
      </c>
      <c r="ES172" t="e">
        <f>IF(#REF!="","",SUM(#REF!))</f>
        <v>#REF!</v>
      </c>
      <c r="ET172" t="e">
        <f t="array" ref="ET172">IF(#REF!="","",SUM(ES172:INDEX(ES172:ES378,MATCH(TRUE,INDEX(ES172:ES378="",0),0))))</f>
        <v>#REF!</v>
      </c>
      <c r="EU172" t="e">
        <f t="shared" si="97"/>
        <v>#REF!</v>
      </c>
      <c r="EV172" t="str">
        <f t="array" ref="EV172">IFERROR(INDEX($EU$2:$EU$208,SMALL(IF(1-($EU$2:$EU$208=""),IF(1-(#REF!:#REF!&lt;&gt;""),ROW($EU$2:$EU$208)-ROW($EU$2)+1)), ROWS(#REF!:#REF!))),"")</f>
        <v/>
      </c>
      <c r="EW172" t="e">
        <f>IF(#REF!="","",SUM(#REF!))</f>
        <v>#REF!</v>
      </c>
      <c r="EX172" t="e">
        <f t="array" ref="EX172">IF(#REF!="","",SUM(EW172:INDEX(EW172:EW378,MATCH(TRUE,INDEX(EW172:EW378="",0),0))))</f>
        <v>#REF!</v>
      </c>
      <c r="EY172" t="e">
        <f t="shared" si="98"/>
        <v>#REF!</v>
      </c>
      <c r="EZ172" t="str">
        <f t="array" ref="EZ172">IFERROR(INDEX($EY$2:$EY$208,SMALL(IF(1-($EY$2:$EY$208=""),IF(1-(#REF!:#REF!&lt;&gt;""),ROW($EY$2:$EY$208)-ROW($EY$2)+1)), ROWS(#REF!:#REF!))),"")</f>
        <v/>
      </c>
      <c r="FA172" t="e">
        <f>IF(#REF!="","",SUM(#REF!))</f>
        <v>#REF!</v>
      </c>
      <c r="FB172" t="e">
        <f t="array" ref="FB172">IF(#REF!="","",SUM(FA172:INDEX(FA172:FA378,MATCH(TRUE,INDEX(FA172:FA378="",0),0))))</f>
        <v>#REF!</v>
      </c>
      <c r="FC172" t="e">
        <f t="shared" si="99"/>
        <v>#REF!</v>
      </c>
      <c r="FD172" t="str">
        <f t="array" ref="FD172">IFERROR(INDEX($FC$2:$FC$208,SMALL(IF(1-($FC$2:$FC$208=""),IF(1-(#REF!:#REF!&lt;&gt;""),ROW($FC$2:$FC$208)-ROW($FC$2)+1)), ROWS(#REF!:#REF!))),"")</f>
        <v/>
      </c>
    </row>
    <row r="173" spans="1:160" x14ac:dyDescent="0.25">
      <c r="A173" t="e">
        <f>IF(#REF!="","",SUM(#REF!))</f>
        <v>#REF!</v>
      </c>
      <c r="B173" t="e">
        <f t="array" ref="B173">IF(#REF!="","",SUM($A173:INDEX(A173:$A$208,MATCH(TRUE,INDEX($A173:$A$208="",0),0))))</f>
        <v>#REF!</v>
      </c>
      <c r="C173" t="e">
        <f t="shared" si="100"/>
        <v>#REF!</v>
      </c>
      <c r="E173" t="e">
        <f>IF(#REF!="","",SUM(#REF!))</f>
        <v>#REF!</v>
      </c>
      <c r="F173" t="e">
        <f t="array" ref="F173">IF(#REF!="","",SUM($E173:INDEX(E173:$E$208,MATCH(TRUE,INDEX($E173:$E$208="",0),0))))</f>
        <v>#REF!</v>
      </c>
      <c r="G173" t="e">
        <f t="shared" si="101"/>
        <v>#REF!</v>
      </c>
      <c r="I173" t="e">
        <f>IF(#REF!="","",SUM(#REF!))</f>
        <v>#REF!</v>
      </c>
      <c r="J173" t="e">
        <f t="array" ref="J173">IF(#REF!="","",SUM(I173:INDEX(I173:I379,MATCH(TRUE,INDEX(I173:I379="",0),0))))</f>
        <v>#REF!</v>
      </c>
      <c r="K173" t="e">
        <f t="shared" si="102"/>
        <v>#REF!</v>
      </c>
      <c r="M173" t="e">
        <f>IF(#REF!="","",SUM(#REF!))</f>
        <v>#REF!</v>
      </c>
      <c r="N173" t="e">
        <f t="array" ref="N173">IF(#REF!="","",SUM(M173:INDEX(M173:M379,MATCH(TRUE,INDEX(M173:M379="",0),0))))</f>
        <v>#REF!</v>
      </c>
      <c r="O173" t="e">
        <f t="shared" si="103"/>
        <v>#REF!</v>
      </c>
      <c r="Q173" t="e">
        <f>IF(#REF!="","",SUM(#REF!))</f>
        <v>#REF!</v>
      </c>
      <c r="R173" t="e">
        <f t="array" ref="R173">IF(#REF!="","",SUM(Q173:INDEX(Q173:Q379,MATCH(TRUE,INDEX(Q173:Q379="",0),0))))</f>
        <v>#REF!</v>
      </c>
      <c r="S173" t="e">
        <f t="shared" si="104"/>
        <v>#REF!</v>
      </c>
      <c r="U173" t="e">
        <f>IF(#REF!="","",SUM(#REF!))</f>
        <v>#REF!</v>
      </c>
      <c r="V173" t="e">
        <f t="array" ref="V173">IF(#REF!="","",SUM(U173:INDEX(U173:U379,MATCH(TRUE,INDEX(U173:U379="",0),0))))</f>
        <v>#REF!</v>
      </c>
      <c r="W173" t="e">
        <f t="shared" si="105"/>
        <v>#REF!</v>
      </c>
      <c r="Y173" t="e">
        <f>IF(#REF!="","",SUM(#REF!))</f>
        <v>#REF!</v>
      </c>
      <c r="Z173" t="e">
        <f t="array" ref="Z173">IF(#REF!="","",SUM(Y173:INDEX(Y173:Y379,MATCH(TRUE,INDEX(Y173:Y379="",0),0))))</f>
        <v>#REF!</v>
      </c>
      <c r="AA173" t="e">
        <f t="shared" si="106"/>
        <v>#REF!</v>
      </c>
      <c r="AC173" t="e">
        <f>IF(#REF!="","",SUM(#REF!))</f>
        <v>#REF!</v>
      </c>
      <c r="AD173" t="e">
        <f t="array" ref="AD173">IF(#REF!="","",SUM(AC173:INDEX(AC173:AC379,MATCH(TRUE,INDEX(AC173:AC379="",0),0))))</f>
        <v>#REF!</v>
      </c>
      <c r="AE173" t="e">
        <f t="shared" si="107"/>
        <v>#REF!</v>
      </c>
      <c r="AG173" t="e">
        <f>IF(#REF!="","",SUM(#REF!))</f>
        <v>#REF!</v>
      </c>
      <c r="AH173" t="e">
        <f t="array" ref="AH173">IF(#REF!="","",SUM(AG173:INDEX(AG173:AG379,MATCH(TRUE,INDEX(AG173:AG379="",0),0))))</f>
        <v>#REF!</v>
      </c>
      <c r="AI173" t="e">
        <f t="shared" si="108"/>
        <v>#REF!</v>
      </c>
      <c r="AK173" t="e">
        <f>IF(#REF!="","",SUM(#REF!))</f>
        <v>#REF!</v>
      </c>
      <c r="AL173" t="e">
        <f t="array" ref="AL173">IF(#REF!="","",SUM(AK173:INDEX(AK173:AK379,MATCH(TRUE,INDEX(AK173:AK379="",0),0))))</f>
        <v>#REF!</v>
      </c>
      <c r="AM173" t="e">
        <f t="shared" si="109"/>
        <v>#REF!</v>
      </c>
      <c r="AO173" t="e">
        <f>IF(#REF!="","",SUM(#REF!))</f>
        <v>#REF!</v>
      </c>
      <c r="AP173" t="e">
        <f t="array" ref="AP173">IF(#REF!="","",SUM(AO173:INDEX(AO173:AO379,MATCH(TRUE,INDEX(AO173:AO379="",0),0))))</f>
        <v>#REF!</v>
      </c>
      <c r="AQ173" t="e">
        <f t="shared" si="110"/>
        <v>#REF!</v>
      </c>
      <c r="AS173" t="e">
        <f>IF(#REF!="","",SUM(#REF!))</f>
        <v>#REF!</v>
      </c>
      <c r="AT173" t="e">
        <f t="array" ref="AT173">IF(#REF!="","",SUM(AS173:INDEX(AS173:AS379,MATCH(TRUE,INDEX(AS173:AS379="",0),0))))</f>
        <v>#REF!</v>
      </c>
      <c r="AU173" t="e">
        <f t="shared" si="111"/>
        <v>#REF!</v>
      </c>
      <c r="AW173" t="e">
        <f>IF(#REF!="","",SUM(#REF!))</f>
        <v>#REF!</v>
      </c>
      <c r="AX173" t="e">
        <f t="array" ref="AX173">IF(#REF!="","",SUM(AW173:INDEX(AW173:AW379,MATCH(TRUE,INDEX(AW173:AW379="",0),0))))</f>
        <v>#REF!</v>
      </c>
      <c r="AY173" t="e">
        <f t="shared" si="112"/>
        <v>#REF!</v>
      </c>
      <c r="BA173" t="e">
        <f>IF(#REF!="","",SUM(#REF!))</f>
        <v>#REF!</v>
      </c>
      <c r="BB173" t="e">
        <f t="array" ref="BB173">IF(#REF!="","",SUM(BA173:INDEX(BA173:BA379,MATCH(TRUE,INDEX(BA173:BA379="",0),0))))</f>
        <v>#REF!</v>
      </c>
      <c r="BC173" t="e">
        <f t="shared" si="113"/>
        <v>#REF!</v>
      </c>
      <c r="BE173" t="e">
        <f>IF(#REF!="","",SUM(#REF!))</f>
        <v>#REF!</v>
      </c>
      <c r="BF173" t="e">
        <f t="array" ref="BF173">IF(#REF!="","",SUM(BE173:INDEX(BE173:BE379,MATCH(TRUE,INDEX(BE173:BE379="",0),0))))</f>
        <v>#REF!</v>
      </c>
      <c r="BG173" t="e">
        <f t="shared" si="114"/>
        <v>#REF!</v>
      </c>
      <c r="BI173" t="e">
        <f>IF(#REF!="","",SUM(#REF!))</f>
        <v>#REF!</v>
      </c>
      <c r="BJ173" t="e">
        <f t="array" ref="BJ173">IF(#REF!="","",SUM(BI173:INDEX(BI173:BI379,MATCH(TRUE,INDEX(BI173:BI379="",0),0))))</f>
        <v>#REF!</v>
      </c>
      <c r="BK173" t="e">
        <f t="shared" si="115"/>
        <v>#REF!</v>
      </c>
      <c r="BM173" t="e">
        <f>IF(#REF!="","",SUM(#REF!))</f>
        <v>#REF!</v>
      </c>
      <c r="BN173" t="e">
        <f t="array" ref="BN173">IF(#REF!="","",SUM(BM173:INDEX(BM173:BM379,MATCH(TRUE,INDEX(BM173:BM379="",0),0))))</f>
        <v>#REF!</v>
      </c>
      <c r="BO173" t="e">
        <f t="shared" si="116"/>
        <v>#REF!</v>
      </c>
      <c r="BQ173" t="e">
        <f>IF(#REF!="","",SUM(#REF!))</f>
        <v>#REF!</v>
      </c>
      <c r="BR173" t="e">
        <f t="array" ref="BR173">IF(#REF!="","",SUM(BQ173:INDEX(BQ173:BQ379,MATCH(TRUE,INDEX(BQ173:BQ379="",0),0))))</f>
        <v>#REF!</v>
      </c>
      <c r="BS173" t="e">
        <f t="shared" si="117"/>
        <v>#REF!</v>
      </c>
      <c r="BU173" t="e">
        <f>IF(#REF!="","",SUM(#REF!))</f>
        <v>#REF!</v>
      </c>
      <c r="BV173" t="e">
        <f t="array" ref="BV173">IF(#REF!="","",SUM(BU173:INDEX(BU173:BU379,MATCH(TRUE,INDEX(BU173:BU379="",0),0))))</f>
        <v>#REF!</v>
      </c>
      <c r="BW173" t="e">
        <f t="shared" si="118"/>
        <v>#REF!</v>
      </c>
      <c r="BY173" t="e">
        <f>IF(#REF!="","",SUM(#REF!))</f>
        <v>#REF!</v>
      </c>
      <c r="BZ173" t="e">
        <f t="array" ref="BZ173">IF(#REF!="","",SUM(BY173:INDEX(BY173:BY379,MATCH(TRUE,INDEX(BY173:BY379="",0),0))))</f>
        <v>#REF!</v>
      </c>
      <c r="CA173" t="e">
        <f t="shared" si="119"/>
        <v>#REF!</v>
      </c>
      <c r="CC173" t="e">
        <f>IF(#REF!="","",SUM(#REF!))</f>
        <v>#REF!</v>
      </c>
      <c r="CD173" t="e">
        <f t="array" ref="CD173">IF(#REF!="","",SUM(CC173:INDEX(CC173:CC379,MATCH(TRUE,INDEX(CC173:CC379="",0),0))))</f>
        <v>#REF!</v>
      </c>
      <c r="CE173" t="e">
        <f t="shared" si="80"/>
        <v>#REF!</v>
      </c>
      <c r="CF173" t="str">
        <f t="array" ref="CF173">IFERROR(INDEX($CE$2:$CE$208,SMALL(IF(1-($CE$2:$CE$208=""),IF(1-(#REF!:#REF!&lt;&gt;""),ROW($CE$2:$CE$208)-ROW($CE$2)+1)), ROWS(#REF!:#REF!))),"")</f>
        <v/>
      </c>
      <c r="CG173" t="e">
        <f>IF(#REF!="","",SUM(#REF!))</f>
        <v>#REF!</v>
      </c>
      <c r="CH173" t="e">
        <f t="array" ref="CH173">IF(#REF!="","",SUM(CG173:INDEX(CG173:CG379,MATCH(TRUE,INDEX(CG173:CG379="",0),0))))</f>
        <v>#REF!</v>
      </c>
      <c r="CI173" t="e">
        <f t="shared" si="81"/>
        <v>#REF!</v>
      </c>
      <c r="CJ173" t="str">
        <f t="array" ref="CJ173">IFERROR(INDEX($CI$2:$CI$208,SMALL(IF(1-($CI$2:$CI$208=""),IF(1-(#REF!:#REF!&lt;&gt;""),ROW($CI$2:$CI$208)-ROW($CI$2)+1)), ROWS(#REF!:#REF!))),"")</f>
        <v/>
      </c>
      <c r="CK173" t="e">
        <f>IF(#REF!="","",SUM(#REF!))</f>
        <v>#REF!</v>
      </c>
      <c r="CL173" t="e">
        <f t="array" ref="CL173">IF(#REF!="","",SUM(CK173:INDEX(CK173:CK379,MATCH(TRUE,INDEX(CK173:CK379="",0),0))))</f>
        <v>#REF!</v>
      </c>
      <c r="CM173" t="e">
        <f t="shared" si="82"/>
        <v>#REF!</v>
      </c>
      <c r="CN173" t="str">
        <f t="array" ref="CN173">IFERROR(INDEX($CM$2:$CM$208,SMALL(IF(1-($CM$2:$CM$208=""),IF(1-(#REF!:#REF!&lt;&gt;""),ROW($CM$2:$CM$208)-ROW($CM$2)+1)), ROWS(#REF!:#REF!))),"")</f>
        <v/>
      </c>
      <c r="CO173" t="e">
        <f>IF(#REF!="","",SUM(#REF!))</f>
        <v>#REF!</v>
      </c>
      <c r="CP173" t="e">
        <f t="array" ref="CP173">IF(#REF!="","",SUM(CO173:INDEX(CO173:CO379,MATCH(TRUE,INDEX(CO173:CO379="",0),0))))</f>
        <v>#REF!</v>
      </c>
      <c r="CQ173" t="e">
        <f t="shared" si="83"/>
        <v>#REF!</v>
      </c>
      <c r="CR173" t="str">
        <f t="array" ref="CR173">IFERROR(INDEX($CQ$2:$CQ$208,SMALL(IF(1-($CQ$2:$CQ$208=""),IF(1-(#REF!:#REF!&lt;&gt;""),ROW($CQ$2:$CQ$208)-ROW($CQ$2)+1)), ROWS(#REF!:#REF!))),"")</f>
        <v/>
      </c>
      <c r="CS173" t="e">
        <f>IF(#REF!="","",SUM(#REF!))</f>
        <v>#REF!</v>
      </c>
      <c r="CT173" t="e">
        <f t="array" ref="CT173">IF(#REF!="","",SUM(CS173:INDEX(CS173:CS379,MATCH(TRUE,INDEX(CS173:CS379="",0),0))))</f>
        <v>#REF!</v>
      </c>
      <c r="CU173" t="e">
        <f t="shared" si="84"/>
        <v>#REF!</v>
      </c>
      <c r="CV173" t="str">
        <f t="array" ref="CV173">IFERROR(INDEX($CU$2:$CU$208,SMALL(IF(1-($CU$2:$CU$208=""),IF(1-(#REF!:#REF!&lt;&gt;""),ROW($CU$2:$CU$208)-ROW($CU$2)+1)), ROWS(#REF!:#REF!))),"")</f>
        <v/>
      </c>
      <c r="CW173" t="e">
        <f>IF(#REF!="","",SUM(#REF!))</f>
        <v>#REF!</v>
      </c>
      <c r="CX173" t="e">
        <f t="array" ref="CX173">IF(#REF!="","",SUM(CW173:INDEX(CW173:CW379,MATCH(TRUE,INDEX(CW173:CW379="",0),0))))</f>
        <v>#REF!</v>
      </c>
      <c r="CY173" t="e">
        <f t="shared" si="85"/>
        <v>#REF!</v>
      </c>
      <c r="CZ173" t="str">
        <f t="array" ref="CZ173">IFERROR(INDEX($CY$2:$CY$208,SMALL(IF(1-($CY$2:$CY$208=""),IF(1-(#REF!:#REF!&lt;&gt;""),ROW($CY$2:$CY$208)-ROW($CY$2)+1)), ROWS(#REF!:#REF!))),"")</f>
        <v/>
      </c>
      <c r="DA173" t="e">
        <f>IF(#REF!="","",SUM(#REF!))</f>
        <v>#REF!</v>
      </c>
      <c r="DB173" t="e">
        <f t="array" ref="DB173">IF(#REF!="","",SUM(DA173:INDEX(DA173:DA379,MATCH(TRUE,INDEX(DA173:DA379="",0),0))))</f>
        <v>#REF!</v>
      </c>
      <c r="DC173" t="e">
        <f t="shared" si="86"/>
        <v>#REF!</v>
      </c>
      <c r="DD173" t="str">
        <f t="array" ref="DD173">IFERROR(INDEX($DC$2:$DC$208,SMALL(IF(1-($DC$2:$DC$208=""),IF(1-(#REF!:#REF!&lt;&gt;""),ROW($DC$2:$DC$208)-ROW($DC$2)+1)), ROWS(#REF!:#REF!))),"")</f>
        <v/>
      </c>
      <c r="DE173" t="e">
        <f>IF(#REF!="","",SUM(#REF!))</f>
        <v>#REF!</v>
      </c>
      <c r="DF173" t="e">
        <f t="array" ref="DF173">IF(#REF!="","",SUM(DE173:INDEX(DE173:DE379,MATCH(TRUE,INDEX(DE173:DE379="",0),0))))</f>
        <v>#REF!</v>
      </c>
      <c r="DG173" t="e">
        <f t="shared" si="87"/>
        <v>#REF!</v>
      </c>
      <c r="DH173" t="str">
        <f t="array" ref="DH173">IFERROR(INDEX($DG$2:$DG$208,SMALL(IF(1-($DG$2:$DG$208=""),IF(1-(#REF!:#REF!&lt;&gt;""),ROW($DG$2:$DG$208)-ROW($DG$2)+1)), ROWS(#REF!:#REF!))),"")</f>
        <v/>
      </c>
      <c r="DI173" t="e">
        <f>IF(#REF!="","",SUM(#REF!))</f>
        <v>#REF!</v>
      </c>
      <c r="DJ173" t="e">
        <f t="array" ref="DJ173">IF(#REF!="","",SUM(DI173:INDEX(DI173:DI379,MATCH(TRUE,INDEX(DI173:DI379="",0),0))))</f>
        <v>#REF!</v>
      </c>
      <c r="DK173" t="e">
        <f t="shared" si="88"/>
        <v>#REF!</v>
      </c>
      <c r="DL173" t="str">
        <f t="array" ref="DL173">IFERROR(INDEX($DK$2:$DK$208,SMALL(IF(1-($DK$2:$DK$208=""),IF(1-(#REF!:#REF!&lt;&gt;""),ROW($DK$2:$DK$208)-ROW($DK$2)+1)), ROWS(#REF!:#REF!))),"")</f>
        <v/>
      </c>
      <c r="DM173" t="e">
        <f>IF(#REF!="","",SUM(#REF!))</f>
        <v>#REF!</v>
      </c>
      <c r="DN173" t="e">
        <f t="array" ref="DN173">IF(#REF!="","",SUM(DM173:INDEX(DM173:DM379,MATCH(TRUE,INDEX(DM173:DM379="",0),0))))</f>
        <v>#REF!</v>
      </c>
      <c r="DO173" t="e">
        <f t="shared" si="89"/>
        <v>#REF!</v>
      </c>
      <c r="DP173" t="str">
        <f t="array" ref="DP173">IFERROR(INDEX($DO$2:$DO$208,SMALL(IF(1-($DO$2:$DO$208=""),IF(1-(#REF!:#REF!&lt;&gt;""),ROW($DO$2:$DO$208)-ROW($DO$2)+1)), ROWS(#REF!:#REF!))),"")</f>
        <v/>
      </c>
      <c r="DQ173" t="e">
        <f>IF(#REF!="","",SUM(#REF!))</f>
        <v>#REF!</v>
      </c>
      <c r="DR173" t="e">
        <f t="array" ref="DR173">IF(#REF!="","",SUM(DQ173:INDEX(DQ173:DQ379,MATCH(TRUE,INDEX(DQ173:DQ379="",0),0))))</f>
        <v>#REF!</v>
      </c>
      <c r="DS173" t="e">
        <f t="shared" si="90"/>
        <v>#REF!</v>
      </c>
      <c r="DT173" t="str">
        <f t="array" ref="DT173">IFERROR(INDEX($DS$2:$DS$208,SMALL(IF(1-($DS$2:$DS$208=""),IF(1-(#REF!:#REF!&lt;&gt;""),ROW($DS$2:$DS$208)-ROW($DS$2)+1)), ROWS(#REF!:#REF!))),"")</f>
        <v/>
      </c>
      <c r="DU173" t="e">
        <f>IF(#REF!="","",SUM(#REF!))</f>
        <v>#REF!</v>
      </c>
      <c r="DV173" t="e">
        <f t="array" ref="DV173">IF(#REF!="","",SUM(DU173:INDEX(DU173:DU379,MATCH(TRUE,INDEX(DU173:DU379="",0),0))))</f>
        <v>#REF!</v>
      </c>
      <c r="DW173" t="e">
        <f t="shared" si="91"/>
        <v>#REF!</v>
      </c>
      <c r="DX173" t="str">
        <f t="array" ref="DX173">IFERROR(INDEX($DW$2:$DW$208,SMALL(IF(1-($DW$2:$DW$208=""),IF(1-(#REF!:#REF!&lt;&gt;""),ROW($DW$2:$DW$208)-ROW($DW$2)+1)), ROWS(#REF!:#REF!))),"")</f>
        <v/>
      </c>
      <c r="DY173" t="e">
        <f>IF(#REF!="","",SUM(#REF!))</f>
        <v>#REF!</v>
      </c>
      <c r="DZ173" t="e">
        <f t="array" ref="DZ173">IF(#REF!="","",SUM(DY173:INDEX(DY173:DY379,MATCH(TRUE,INDEX(DY173:DY379="",0),0))))</f>
        <v>#REF!</v>
      </c>
      <c r="EA173" t="e">
        <f t="shared" si="92"/>
        <v>#REF!</v>
      </c>
      <c r="EB173" t="str">
        <f t="array" ref="EB173">IFERROR(INDEX($EA$2:$EA$208,SMALL(IF(1-($EA$2:$EA$208=""),IF(1-(#REF!:#REF!&lt;&gt;""),ROW($EA$2:$EA$208)-ROW($EA$2)+1)), ROWS(#REF!:#REF!))),"")</f>
        <v/>
      </c>
      <c r="EC173" t="e">
        <f>IF(#REF!="","",SUM(#REF!))</f>
        <v>#REF!</v>
      </c>
      <c r="ED173" t="e">
        <f t="array" ref="ED173">IF(#REF!="","",SUM(EC173:INDEX(EC173:EC379,MATCH(TRUE,INDEX(EC173:EC379="",0),0))))</f>
        <v>#REF!</v>
      </c>
      <c r="EE173" t="e">
        <f t="shared" si="93"/>
        <v>#REF!</v>
      </c>
      <c r="EF173" t="str">
        <f t="array" ref="EF173">IFERROR(INDEX($EE$2:$EE$208,SMALL(IF(1-($EE$2:$EE$208=""),IF(1-(#REF!:#REF!&lt;&gt;""),ROW($EE$2:$EE$208)-ROW($EE$2)+1)), ROWS(#REF!:#REF!))),"")</f>
        <v/>
      </c>
      <c r="EG173" t="e">
        <f>IF(#REF!="","",SUM(#REF!))</f>
        <v>#REF!</v>
      </c>
      <c r="EH173" t="e">
        <f t="array" ref="EH173">IF(#REF!="","",SUM(EG173:INDEX(EG173:EG379,MATCH(TRUE,INDEX(EG173:EG379="",0),0))))</f>
        <v>#REF!</v>
      </c>
      <c r="EI173" t="e">
        <f t="shared" si="94"/>
        <v>#REF!</v>
      </c>
      <c r="EJ173" t="str">
        <f t="array" ref="EJ173">IFERROR(INDEX($EI$2:$EI$208,SMALL(IF(1-($EI$2:$EI$208=""),IF(1-(#REF!:#REF!&lt;&gt;""),ROW($EI$2:$EI$208)-ROW($EI$2)+1)), ROWS(#REF!:#REF!))),"")</f>
        <v/>
      </c>
      <c r="EK173" t="e">
        <f>IF(#REF!="","",SUM(#REF!))</f>
        <v>#REF!</v>
      </c>
      <c r="EL173" t="e">
        <f t="array" ref="EL173">IF(#REF!="","",SUM(EK173:INDEX(EK173:EK379,MATCH(TRUE,INDEX(EK173:EK379="",0),0))))</f>
        <v>#REF!</v>
      </c>
      <c r="EM173" t="e">
        <f t="shared" si="95"/>
        <v>#REF!</v>
      </c>
      <c r="EN173" t="str">
        <f t="array" ref="EN173">IFERROR(INDEX($EM$2:$EM$208,SMALL(IF(1-($EM$2:$EM$208=""),IF(1-(#REF!:#REF!&lt;&gt;""),ROW($EM$2:$EM$208)-ROW($EM$2)+1)), ROWS(#REF!:#REF!))),"")</f>
        <v/>
      </c>
      <c r="EO173" t="e">
        <f>IF(#REF!="","",SUM(#REF!))</f>
        <v>#REF!</v>
      </c>
      <c r="EP173" t="e">
        <f t="array" ref="EP173">IF(#REF!="","",SUM(EO173:INDEX(EO173:EO379,MATCH(TRUE,INDEX(EO173:EO379="",0),0))))</f>
        <v>#REF!</v>
      </c>
      <c r="EQ173" t="e">
        <f t="shared" si="96"/>
        <v>#REF!</v>
      </c>
      <c r="ER173" t="str">
        <f t="array" ref="ER173">IFERROR(INDEX($EQ$2:$EQ$208,SMALL(IF(1-($EQ$2:$EQ$208=""),IF(1-(#REF!:#REF!&lt;&gt;""),ROW($EQ$2:$EQ$208)-ROW($EQ$2)+1)), ROWS(#REF!:#REF!))),"")</f>
        <v/>
      </c>
      <c r="ES173" t="e">
        <f>IF(#REF!="","",SUM(#REF!))</f>
        <v>#REF!</v>
      </c>
      <c r="ET173" t="e">
        <f t="array" ref="ET173">IF(#REF!="","",SUM(ES173:INDEX(ES173:ES379,MATCH(TRUE,INDEX(ES173:ES379="",0),0))))</f>
        <v>#REF!</v>
      </c>
      <c r="EU173" t="e">
        <f t="shared" si="97"/>
        <v>#REF!</v>
      </c>
      <c r="EV173" t="str">
        <f t="array" ref="EV173">IFERROR(INDEX($EU$2:$EU$208,SMALL(IF(1-($EU$2:$EU$208=""),IF(1-(#REF!:#REF!&lt;&gt;""),ROW($EU$2:$EU$208)-ROW($EU$2)+1)), ROWS(#REF!:#REF!))),"")</f>
        <v/>
      </c>
      <c r="EW173" t="e">
        <f>IF(#REF!="","",SUM(#REF!))</f>
        <v>#REF!</v>
      </c>
      <c r="EX173" t="e">
        <f t="array" ref="EX173">IF(#REF!="","",SUM(EW173:INDEX(EW173:EW379,MATCH(TRUE,INDEX(EW173:EW379="",0),0))))</f>
        <v>#REF!</v>
      </c>
      <c r="EY173" t="e">
        <f t="shared" si="98"/>
        <v>#REF!</v>
      </c>
      <c r="EZ173" t="str">
        <f t="array" ref="EZ173">IFERROR(INDEX($EY$2:$EY$208,SMALL(IF(1-($EY$2:$EY$208=""),IF(1-(#REF!:#REF!&lt;&gt;""),ROW($EY$2:$EY$208)-ROW($EY$2)+1)), ROWS(#REF!:#REF!))),"")</f>
        <v/>
      </c>
      <c r="FA173" t="e">
        <f>IF(#REF!="","",SUM(#REF!))</f>
        <v>#REF!</v>
      </c>
      <c r="FB173" t="e">
        <f t="array" ref="FB173">IF(#REF!="","",SUM(FA173:INDEX(FA173:FA379,MATCH(TRUE,INDEX(FA173:FA379="",0),0))))</f>
        <v>#REF!</v>
      </c>
      <c r="FC173" t="e">
        <f t="shared" si="99"/>
        <v>#REF!</v>
      </c>
      <c r="FD173" t="str">
        <f t="array" ref="FD173">IFERROR(INDEX($FC$2:$FC$208,SMALL(IF(1-($FC$2:$FC$208=""),IF(1-(#REF!:#REF!&lt;&gt;""),ROW($FC$2:$FC$208)-ROW($FC$2)+1)), ROWS(#REF!:#REF!))),"")</f>
        <v/>
      </c>
    </row>
    <row r="174" spans="1:160" x14ac:dyDescent="0.25">
      <c r="A174" t="e">
        <f>IF(#REF!="","",SUM(#REF!))</f>
        <v>#REF!</v>
      </c>
      <c r="B174" t="e">
        <f t="array" ref="B174">IF(#REF!="","",SUM($A174:INDEX(A174:$A$208,MATCH(TRUE,INDEX($A174:$A$208="",0),0))))</f>
        <v>#REF!</v>
      </c>
      <c r="C174" t="e">
        <f t="shared" si="100"/>
        <v>#REF!</v>
      </c>
      <c r="E174" t="e">
        <f>IF(#REF!="","",SUM(#REF!))</f>
        <v>#REF!</v>
      </c>
      <c r="F174" t="e">
        <f t="array" ref="F174">IF(#REF!="","",SUM($E174:INDEX(E174:$E$208,MATCH(TRUE,INDEX($E174:$E$208="",0),0))))</f>
        <v>#REF!</v>
      </c>
      <c r="G174" t="e">
        <f t="shared" si="101"/>
        <v>#REF!</v>
      </c>
      <c r="I174" t="e">
        <f>IF(#REF!="","",SUM(#REF!))</f>
        <v>#REF!</v>
      </c>
      <c r="J174" t="e">
        <f t="array" ref="J174">IF(#REF!="","",SUM(I174:INDEX(I174:I380,MATCH(TRUE,INDEX(I174:I380="",0),0))))</f>
        <v>#REF!</v>
      </c>
      <c r="K174" t="e">
        <f t="shared" si="102"/>
        <v>#REF!</v>
      </c>
      <c r="M174" t="e">
        <f>IF(#REF!="","",SUM(#REF!))</f>
        <v>#REF!</v>
      </c>
      <c r="N174" t="e">
        <f t="array" ref="N174">IF(#REF!="","",SUM(M174:INDEX(M174:M380,MATCH(TRUE,INDEX(M174:M380="",0),0))))</f>
        <v>#REF!</v>
      </c>
      <c r="O174" t="e">
        <f t="shared" si="103"/>
        <v>#REF!</v>
      </c>
      <c r="Q174" t="e">
        <f>IF(#REF!="","",SUM(#REF!))</f>
        <v>#REF!</v>
      </c>
      <c r="R174" t="e">
        <f t="array" ref="R174">IF(#REF!="","",SUM(Q174:INDEX(Q174:Q380,MATCH(TRUE,INDEX(Q174:Q380="",0),0))))</f>
        <v>#REF!</v>
      </c>
      <c r="S174" t="e">
        <f t="shared" si="104"/>
        <v>#REF!</v>
      </c>
      <c r="U174" t="e">
        <f>IF(#REF!="","",SUM(#REF!))</f>
        <v>#REF!</v>
      </c>
      <c r="V174" t="e">
        <f t="array" ref="V174">IF(#REF!="","",SUM(U174:INDEX(U174:U380,MATCH(TRUE,INDEX(U174:U380="",0),0))))</f>
        <v>#REF!</v>
      </c>
      <c r="W174" t="e">
        <f t="shared" si="105"/>
        <v>#REF!</v>
      </c>
      <c r="Y174" t="e">
        <f>IF(#REF!="","",SUM(#REF!))</f>
        <v>#REF!</v>
      </c>
      <c r="Z174" t="e">
        <f t="array" ref="Z174">IF(#REF!="","",SUM(Y174:INDEX(Y174:Y380,MATCH(TRUE,INDEX(Y174:Y380="",0),0))))</f>
        <v>#REF!</v>
      </c>
      <c r="AA174" t="e">
        <f t="shared" si="106"/>
        <v>#REF!</v>
      </c>
      <c r="AC174" t="e">
        <f>IF(#REF!="","",SUM(#REF!))</f>
        <v>#REF!</v>
      </c>
      <c r="AD174" t="e">
        <f t="array" ref="AD174">IF(#REF!="","",SUM(AC174:INDEX(AC174:AC380,MATCH(TRUE,INDEX(AC174:AC380="",0),0))))</f>
        <v>#REF!</v>
      </c>
      <c r="AE174" t="e">
        <f t="shared" si="107"/>
        <v>#REF!</v>
      </c>
      <c r="AG174" t="e">
        <f>IF(#REF!="","",SUM(#REF!))</f>
        <v>#REF!</v>
      </c>
      <c r="AH174" t="e">
        <f t="array" ref="AH174">IF(#REF!="","",SUM(AG174:INDEX(AG174:AG380,MATCH(TRUE,INDEX(AG174:AG380="",0),0))))</f>
        <v>#REF!</v>
      </c>
      <c r="AI174" t="e">
        <f t="shared" si="108"/>
        <v>#REF!</v>
      </c>
      <c r="AK174" t="e">
        <f>IF(#REF!="","",SUM(#REF!))</f>
        <v>#REF!</v>
      </c>
      <c r="AL174" t="e">
        <f t="array" ref="AL174">IF(#REF!="","",SUM(AK174:INDEX(AK174:AK380,MATCH(TRUE,INDEX(AK174:AK380="",0),0))))</f>
        <v>#REF!</v>
      </c>
      <c r="AM174" t="e">
        <f t="shared" si="109"/>
        <v>#REF!</v>
      </c>
      <c r="AO174" t="e">
        <f>IF(#REF!="","",SUM(#REF!))</f>
        <v>#REF!</v>
      </c>
      <c r="AP174" t="e">
        <f t="array" ref="AP174">IF(#REF!="","",SUM(AO174:INDEX(AO174:AO380,MATCH(TRUE,INDEX(AO174:AO380="",0),0))))</f>
        <v>#REF!</v>
      </c>
      <c r="AQ174" t="e">
        <f t="shared" si="110"/>
        <v>#REF!</v>
      </c>
      <c r="AS174" t="e">
        <f>IF(#REF!="","",SUM(#REF!))</f>
        <v>#REF!</v>
      </c>
      <c r="AT174" t="e">
        <f t="array" ref="AT174">IF(#REF!="","",SUM(AS174:INDEX(AS174:AS380,MATCH(TRUE,INDEX(AS174:AS380="",0),0))))</f>
        <v>#REF!</v>
      </c>
      <c r="AU174" t="e">
        <f t="shared" si="111"/>
        <v>#REF!</v>
      </c>
      <c r="AW174" t="e">
        <f>IF(#REF!="","",SUM(#REF!))</f>
        <v>#REF!</v>
      </c>
      <c r="AX174" t="e">
        <f t="array" ref="AX174">IF(#REF!="","",SUM(AW174:INDEX(AW174:AW380,MATCH(TRUE,INDEX(AW174:AW380="",0),0))))</f>
        <v>#REF!</v>
      </c>
      <c r="AY174" t="e">
        <f t="shared" si="112"/>
        <v>#REF!</v>
      </c>
      <c r="BA174" t="e">
        <f>IF(#REF!="","",SUM(#REF!))</f>
        <v>#REF!</v>
      </c>
      <c r="BB174" t="e">
        <f t="array" ref="BB174">IF(#REF!="","",SUM(BA174:INDEX(BA174:BA380,MATCH(TRUE,INDEX(BA174:BA380="",0),0))))</f>
        <v>#REF!</v>
      </c>
      <c r="BC174" t="e">
        <f t="shared" si="113"/>
        <v>#REF!</v>
      </c>
      <c r="BE174" t="e">
        <f>IF(#REF!="","",SUM(#REF!))</f>
        <v>#REF!</v>
      </c>
      <c r="BF174" t="e">
        <f t="array" ref="BF174">IF(#REF!="","",SUM(BE174:INDEX(BE174:BE380,MATCH(TRUE,INDEX(BE174:BE380="",0),0))))</f>
        <v>#REF!</v>
      </c>
      <c r="BG174" t="e">
        <f t="shared" si="114"/>
        <v>#REF!</v>
      </c>
      <c r="BI174" t="e">
        <f>IF(#REF!="","",SUM(#REF!))</f>
        <v>#REF!</v>
      </c>
      <c r="BJ174" t="e">
        <f t="array" ref="BJ174">IF(#REF!="","",SUM(BI174:INDEX(BI174:BI380,MATCH(TRUE,INDEX(BI174:BI380="",0),0))))</f>
        <v>#REF!</v>
      </c>
      <c r="BK174" t="e">
        <f t="shared" si="115"/>
        <v>#REF!</v>
      </c>
      <c r="BM174" t="e">
        <f>IF(#REF!="","",SUM(#REF!))</f>
        <v>#REF!</v>
      </c>
      <c r="BN174" t="e">
        <f t="array" ref="BN174">IF(#REF!="","",SUM(BM174:INDEX(BM174:BM380,MATCH(TRUE,INDEX(BM174:BM380="",0),0))))</f>
        <v>#REF!</v>
      </c>
      <c r="BO174" t="e">
        <f t="shared" si="116"/>
        <v>#REF!</v>
      </c>
      <c r="BQ174" t="e">
        <f>IF(#REF!="","",SUM(#REF!))</f>
        <v>#REF!</v>
      </c>
      <c r="BR174" t="e">
        <f t="array" ref="BR174">IF(#REF!="","",SUM(BQ174:INDEX(BQ174:BQ380,MATCH(TRUE,INDEX(BQ174:BQ380="",0),0))))</f>
        <v>#REF!</v>
      </c>
      <c r="BS174" t="e">
        <f t="shared" si="117"/>
        <v>#REF!</v>
      </c>
      <c r="BU174" t="e">
        <f>IF(#REF!="","",SUM(#REF!))</f>
        <v>#REF!</v>
      </c>
      <c r="BV174" t="e">
        <f t="array" ref="BV174">IF(#REF!="","",SUM(BU174:INDEX(BU174:BU380,MATCH(TRUE,INDEX(BU174:BU380="",0),0))))</f>
        <v>#REF!</v>
      </c>
      <c r="BW174" t="e">
        <f t="shared" si="118"/>
        <v>#REF!</v>
      </c>
      <c r="BY174" t="e">
        <f>IF(#REF!="","",SUM(#REF!))</f>
        <v>#REF!</v>
      </c>
      <c r="BZ174" t="e">
        <f t="array" ref="BZ174">IF(#REF!="","",SUM(BY174:INDEX(BY174:BY380,MATCH(TRUE,INDEX(BY174:BY380="",0),0))))</f>
        <v>#REF!</v>
      </c>
      <c r="CA174" t="e">
        <f t="shared" si="119"/>
        <v>#REF!</v>
      </c>
      <c r="CC174" t="e">
        <f>IF(#REF!="","",SUM(#REF!))</f>
        <v>#REF!</v>
      </c>
      <c r="CD174" t="e">
        <f t="array" ref="CD174">IF(#REF!="","",SUM(CC174:INDEX(CC174:CC380,MATCH(TRUE,INDEX(CC174:CC380="",0),0))))</f>
        <v>#REF!</v>
      </c>
      <c r="CE174" t="e">
        <f t="shared" si="80"/>
        <v>#REF!</v>
      </c>
      <c r="CF174" t="str">
        <f t="array" ref="CF174">IFERROR(INDEX($CE$2:$CE$208,SMALL(IF(1-($CE$2:$CE$208=""),IF(1-(#REF!:#REF!&lt;&gt;""),ROW($CE$2:$CE$208)-ROW($CE$2)+1)), ROWS(#REF!:#REF!))),"")</f>
        <v/>
      </c>
      <c r="CG174" t="e">
        <f>IF(#REF!="","",SUM(#REF!))</f>
        <v>#REF!</v>
      </c>
      <c r="CH174" t="e">
        <f t="array" ref="CH174">IF(#REF!="","",SUM(CG174:INDEX(CG174:CG380,MATCH(TRUE,INDEX(CG174:CG380="",0),0))))</f>
        <v>#REF!</v>
      </c>
      <c r="CI174" t="e">
        <f t="shared" si="81"/>
        <v>#REF!</v>
      </c>
      <c r="CJ174" t="str">
        <f t="array" ref="CJ174">IFERROR(INDEX($CI$2:$CI$208,SMALL(IF(1-($CI$2:$CI$208=""),IF(1-(#REF!:#REF!&lt;&gt;""),ROW($CI$2:$CI$208)-ROW($CI$2)+1)), ROWS(#REF!:#REF!))),"")</f>
        <v/>
      </c>
      <c r="CK174" t="e">
        <f>IF(#REF!="","",SUM(#REF!))</f>
        <v>#REF!</v>
      </c>
      <c r="CL174" t="e">
        <f t="array" ref="CL174">IF(#REF!="","",SUM(CK174:INDEX(CK174:CK380,MATCH(TRUE,INDEX(CK174:CK380="",0),0))))</f>
        <v>#REF!</v>
      </c>
      <c r="CM174" t="e">
        <f t="shared" si="82"/>
        <v>#REF!</v>
      </c>
      <c r="CN174" t="str">
        <f t="array" ref="CN174">IFERROR(INDEX($CM$2:$CM$208,SMALL(IF(1-($CM$2:$CM$208=""),IF(1-(#REF!:#REF!&lt;&gt;""),ROW($CM$2:$CM$208)-ROW($CM$2)+1)), ROWS(#REF!:#REF!))),"")</f>
        <v/>
      </c>
      <c r="CO174" t="e">
        <f>IF(#REF!="","",SUM(#REF!))</f>
        <v>#REF!</v>
      </c>
      <c r="CP174" t="e">
        <f t="array" ref="CP174">IF(#REF!="","",SUM(CO174:INDEX(CO174:CO380,MATCH(TRUE,INDEX(CO174:CO380="",0),0))))</f>
        <v>#REF!</v>
      </c>
      <c r="CQ174" t="e">
        <f t="shared" si="83"/>
        <v>#REF!</v>
      </c>
      <c r="CR174" t="str">
        <f t="array" ref="CR174">IFERROR(INDEX($CQ$2:$CQ$208,SMALL(IF(1-($CQ$2:$CQ$208=""),IF(1-(#REF!:#REF!&lt;&gt;""),ROW($CQ$2:$CQ$208)-ROW($CQ$2)+1)), ROWS(#REF!:#REF!))),"")</f>
        <v/>
      </c>
      <c r="CS174" t="e">
        <f>IF(#REF!="","",SUM(#REF!))</f>
        <v>#REF!</v>
      </c>
      <c r="CT174" t="e">
        <f t="array" ref="CT174">IF(#REF!="","",SUM(CS174:INDEX(CS174:CS380,MATCH(TRUE,INDEX(CS174:CS380="",0),0))))</f>
        <v>#REF!</v>
      </c>
      <c r="CU174" t="e">
        <f t="shared" si="84"/>
        <v>#REF!</v>
      </c>
      <c r="CV174" t="str">
        <f t="array" ref="CV174">IFERROR(INDEX($CU$2:$CU$208,SMALL(IF(1-($CU$2:$CU$208=""),IF(1-(#REF!:#REF!&lt;&gt;""),ROW($CU$2:$CU$208)-ROW($CU$2)+1)), ROWS(#REF!:#REF!))),"")</f>
        <v/>
      </c>
      <c r="CW174" t="e">
        <f>IF(#REF!="","",SUM(#REF!))</f>
        <v>#REF!</v>
      </c>
      <c r="CX174" t="e">
        <f t="array" ref="CX174">IF(#REF!="","",SUM(CW174:INDEX(CW174:CW380,MATCH(TRUE,INDEX(CW174:CW380="",0),0))))</f>
        <v>#REF!</v>
      </c>
      <c r="CY174" t="e">
        <f t="shared" si="85"/>
        <v>#REF!</v>
      </c>
      <c r="CZ174" t="str">
        <f t="array" ref="CZ174">IFERROR(INDEX($CY$2:$CY$208,SMALL(IF(1-($CY$2:$CY$208=""),IF(1-(#REF!:#REF!&lt;&gt;""),ROW($CY$2:$CY$208)-ROW($CY$2)+1)), ROWS(#REF!:#REF!))),"")</f>
        <v/>
      </c>
      <c r="DA174" t="e">
        <f>IF(#REF!="","",SUM(#REF!))</f>
        <v>#REF!</v>
      </c>
      <c r="DB174" t="e">
        <f t="array" ref="DB174">IF(#REF!="","",SUM(DA174:INDEX(DA174:DA380,MATCH(TRUE,INDEX(DA174:DA380="",0),0))))</f>
        <v>#REF!</v>
      </c>
      <c r="DC174" t="e">
        <f t="shared" si="86"/>
        <v>#REF!</v>
      </c>
      <c r="DD174" t="str">
        <f t="array" ref="DD174">IFERROR(INDEX($DC$2:$DC$208,SMALL(IF(1-($DC$2:$DC$208=""),IF(1-(#REF!:#REF!&lt;&gt;""),ROW($DC$2:$DC$208)-ROW($DC$2)+1)), ROWS(#REF!:#REF!))),"")</f>
        <v/>
      </c>
      <c r="DE174" t="e">
        <f>IF(#REF!="","",SUM(#REF!))</f>
        <v>#REF!</v>
      </c>
      <c r="DF174" t="e">
        <f t="array" ref="DF174">IF(#REF!="","",SUM(DE174:INDEX(DE174:DE380,MATCH(TRUE,INDEX(DE174:DE380="",0),0))))</f>
        <v>#REF!</v>
      </c>
      <c r="DG174" t="e">
        <f t="shared" si="87"/>
        <v>#REF!</v>
      </c>
      <c r="DH174" t="str">
        <f t="array" ref="DH174">IFERROR(INDEX($DG$2:$DG$208,SMALL(IF(1-($DG$2:$DG$208=""),IF(1-(#REF!:#REF!&lt;&gt;""),ROW($DG$2:$DG$208)-ROW($DG$2)+1)), ROWS(#REF!:#REF!))),"")</f>
        <v/>
      </c>
      <c r="DI174" t="e">
        <f>IF(#REF!="","",SUM(#REF!))</f>
        <v>#REF!</v>
      </c>
      <c r="DJ174" t="e">
        <f t="array" ref="DJ174">IF(#REF!="","",SUM(DI174:INDEX(DI174:DI380,MATCH(TRUE,INDEX(DI174:DI380="",0),0))))</f>
        <v>#REF!</v>
      </c>
      <c r="DK174" t="e">
        <f t="shared" si="88"/>
        <v>#REF!</v>
      </c>
      <c r="DL174" t="str">
        <f t="array" ref="DL174">IFERROR(INDEX($DK$2:$DK$208,SMALL(IF(1-($DK$2:$DK$208=""),IF(1-(#REF!:#REF!&lt;&gt;""),ROW($DK$2:$DK$208)-ROW($DK$2)+1)), ROWS(#REF!:#REF!))),"")</f>
        <v/>
      </c>
      <c r="DM174" t="e">
        <f>IF(#REF!="","",SUM(#REF!))</f>
        <v>#REF!</v>
      </c>
      <c r="DN174" t="e">
        <f t="array" ref="DN174">IF(#REF!="","",SUM(DM174:INDEX(DM174:DM380,MATCH(TRUE,INDEX(DM174:DM380="",0),0))))</f>
        <v>#REF!</v>
      </c>
      <c r="DO174" t="e">
        <f t="shared" si="89"/>
        <v>#REF!</v>
      </c>
      <c r="DP174" t="str">
        <f t="array" ref="DP174">IFERROR(INDEX($DO$2:$DO$208,SMALL(IF(1-($DO$2:$DO$208=""),IF(1-(#REF!:#REF!&lt;&gt;""),ROW($DO$2:$DO$208)-ROW($DO$2)+1)), ROWS(#REF!:#REF!))),"")</f>
        <v/>
      </c>
      <c r="DQ174" t="e">
        <f>IF(#REF!="","",SUM(#REF!))</f>
        <v>#REF!</v>
      </c>
      <c r="DR174" t="e">
        <f t="array" ref="DR174">IF(#REF!="","",SUM(DQ174:INDEX(DQ174:DQ380,MATCH(TRUE,INDEX(DQ174:DQ380="",0),0))))</f>
        <v>#REF!</v>
      </c>
      <c r="DS174" t="e">
        <f t="shared" si="90"/>
        <v>#REF!</v>
      </c>
      <c r="DT174" t="str">
        <f t="array" ref="DT174">IFERROR(INDEX($DS$2:$DS$208,SMALL(IF(1-($DS$2:$DS$208=""),IF(1-(#REF!:#REF!&lt;&gt;""),ROW($DS$2:$DS$208)-ROW($DS$2)+1)), ROWS(#REF!:#REF!))),"")</f>
        <v/>
      </c>
      <c r="DU174" t="e">
        <f>IF(#REF!="","",SUM(#REF!))</f>
        <v>#REF!</v>
      </c>
      <c r="DV174" t="e">
        <f t="array" ref="DV174">IF(#REF!="","",SUM(DU174:INDEX(DU174:DU380,MATCH(TRUE,INDEX(DU174:DU380="",0),0))))</f>
        <v>#REF!</v>
      </c>
      <c r="DW174" t="e">
        <f t="shared" si="91"/>
        <v>#REF!</v>
      </c>
      <c r="DX174" t="str">
        <f t="array" ref="DX174">IFERROR(INDEX($DW$2:$DW$208,SMALL(IF(1-($DW$2:$DW$208=""),IF(1-(#REF!:#REF!&lt;&gt;""),ROW($DW$2:$DW$208)-ROW($DW$2)+1)), ROWS(#REF!:#REF!))),"")</f>
        <v/>
      </c>
      <c r="DY174" t="e">
        <f>IF(#REF!="","",SUM(#REF!))</f>
        <v>#REF!</v>
      </c>
      <c r="DZ174" t="e">
        <f t="array" ref="DZ174">IF(#REF!="","",SUM(DY174:INDEX(DY174:DY380,MATCH(TRUE,INDEX(DY174:DY380="",0),0))))</f>
        <v>#REF!</v>
      </c>
      <c r="EA174" t="e">
        <f t="shared" si="92"/>
        <v>#REF!</v>
      </c>
      <c r="EB174" t="str">
        <f t="array" ref="EB174">IFERROR(INDEX($EA$2:$EA$208,SMALL(IF(1-($EA$2:$EA$208=""),IF(1-(#REF!:#REF!&lt;&gt;""),ROW($EA$2:$EA$208)-ROW($EA$2)+1)), ROWS(#REF!:#REF!))),"")</f>
        <v/>
      </c>
      <c r="EC174" t="e">
        <f>IF(#REF!="","",SUM(#REF!))</f>
        <v>#REF!</v>
      </c>
      <c r="ED174" t="e">
        <f t="array" ref="ED174">IF(#REF!="","",SUM(EC174:INDEX(EC174:EC380,MATCH(TRUE,INDEX(EC174:EC380="",0),0))))</f>
        <v>#REF!</v>
      </c>
      <c r="EE174" t="e">
        <f t="shared" si="93"/>
        <v>#REF!</v>
      </c>
      <c r="EF174" t="str">
        <f t="array" ref="EF174">IFERROR(INDEX($EE$2:$EE$208,SMALL(IF(1-($EE$2:$EE$208=""),IF(1-(#REF!:#REF!&lt;&gt;""),ROW($EE$2:$EE$208)-ROW($EE$2)+1)), ROWS(#REF!:#REF!))),"")</f>
        <v/>
      </c>
      <c r="EG174" t="e">
        <f>IF(#REF!="","",SUM(#REF!))</f>
        <v>#REF!</v>
      </c>
      <c r="EH174" t="e">
        <f t="array" ref="EH174">IF(#REF!="","",SUM(EG174:INDEX(EG174:EG380,MATCH(TRUE,INDEX(EG174:EG380="",0),0))))</f>
        <v>#REF!</v>
      </c>
      <c r="EI174" t="e">
        <f t="shared" si="94"/>
        <v>#REF!</v>
      </c>
      <c r="EJ174" t="str">
        <f t="array" ref="EJ174">IFERROR(INDEX($EI$2:$EI$208,SMALL(IF(1-($EI$2:$EI$208=""),IF(1-(#REF!:#REF!&lt;&gt;""),ROW($EI$2:$EI$208)-ROW($EI$2)+1)), ROWS(#REF!:#REF!))),"")</f>
        <v/>
      </c>
      <c r="EK174" t="e">
        <f>IF(#REF!="","",SUM(#REF!))</f>
        <v>#REF!</v>
      </c>
      <c r="EL174" t="e">
        <f t="array" ref="EL174">IF(#REF!="","",SUM(EK174:INDEX(EK174:EK380,MATCH(TRUE,INDEX(EK174:EK380="",0),0))))</f>
        <v>#REF!</v>
      </c>
      <c r="EM174" t="e">
        <f t="shared" si="95"/>
        <v>#REF!</v>
      </c>
      <c r="EN174" t="str">
        <f t="array" ref="EN174">IFERROR(INDEX($EM$2:$EM$208,SMALL(IF(1-($EM$2:$EM$208=""),IF(1-(#REF!:#REF!&lt;&gt;""),ROW($EM$2:$EM$208)-ROW($EM$2)+1)), ROWS(#REF!:#REF!))),"")</f>
        <v/>
      </c>
      <c r="EO174" t="e">
        <f>IF(#REF!="","",SUM(#REF!))</f>
        <v>#REF!</v>
      </c>
      <c r="EP174" t="e">
        <f t="array" ref="EP174">IF(#REF!="","",SUM(EO174:INDEX(EO174:EO380,MATCH(TRUE,INDEX(EO174:EO380="",0),0))))</f>
        <v>#REF!</v>
      </c>
      <c r="EQ174" t="e">
        <f t="shared" si="96"/>
        <v>#REF!</v>
      </c>
      <c r="ER174" t="str">
        <f t="array" ref="ER174">IFERROR(INDEX($EQ$2:$EQ$208,SMALL(IF(1-($EQ$2:$EQ$208=""),IF(1-(#REF!:#REF!&lt;&gt;""),ROW($EQ$2:$EQ$208)-ROW($EQ$2)+1)), ROWS(#REF!:#REF!))),"")</f>
        <v/>
      </c>
      <c r="ES174" t="e">
        <f>IF(#REF!="","",SUM(#REF!))</f>
        <v>#REF!</v>
      </c>
      <c r="ET174" t="e">
        <f t="array" ref="ET174">IF(#REF!="","",SUM(ES174:INDEX(ES174:ES380,MATCH(TRUE,INDEX(ES174:ES380="",0),0))))</f>
        <v>#REF!</v>
      </c>
      <c r="EU174" t="e">
        <f t="shared" si="97"/>
        <v>#REF!</v>
      </c>
      <c r="EV174" t="str">
        <f t="array" ref="EV174">IFERROR(INDEX($EU$2:$EU$208,SMALL(IF(1-($EU$2:$EU$208=""),IF(1-(#REF!:#REF!&lt;&gt;""),ROW($EU$2:$EU$208)-ROW($EU$2)+1)), ROWS(#REF!:#REF!))),"")</f>
        <v/>
      </c>
      <c r="EW174" t="e">
        <f>IF(#REF!="","",SUM(#REF!))</f>
        <v>#REF!</v>
      </c>
      <c r="EX174" t="e">
        <f t="array" ref="EX174">IF(#REF!="","",SUM(EW174:INDEX(EW174:EW380,MATCH(TRUE,INDEX(EW174:EW380="",0),0))))</f>
        <v>#REF!</v>
      </c>
      <c r="EY174" t="e">
        <f t="shared" si="98"/>
        <v>#REF!</v>
      </c>
      <c r="EZ174" t="str">
        <f t="array" ref="EZ174">IFERROR(INDEX($EY$2:$EY$208,SMALL(IF(1-($EY$2:$EY$208=""),IF(1-(#REF!:#REF!&lt;&gt;""),ROW($EY$2:$EY$208)-ROW($EY$2)+1)), ROWS(#REF!:#REF!))),"")</f>
        <v/>
      </c>
      <c r="FA174" t="e">
        <f>IF(#REF!="","",SUM(#REF!))</f>
        <v>#REF!</v>
      </c>
      <c r="FB174" t="e">
        <f t="array" ref="FB174">IF(#REF!="","",SUM(FA174:INDEX(FA174:FA380,MATCH(TRUE,INDEX(FA174:FA380="",0),0))))</f>
        <v>#REF!</v>
      </c>
      <c r="FC174" t="e">
        <f t="shared" si="99"/>
        <v>#REF!</v>
      </c>
      <c r="FD174" t="str">
        <f t="array" ref="FD174">IFERROR(INDEX($FC$2:$FC$208,SMALL(IF(1-($FC$2:$FC$208=""),IF(1-(#REF!:#REF!&lt;&gt;""),ROW($FC$2:$FC$208)-ROW($FC$2)+1)), ROWS(#REF!:#REF!))),"")</f>
        <v/>
      </c>
    </row>
    <row r="175" spans="1:160" x14ac:dyDescent="0.25">
      <c r="A175" t="e">
        <f>IF(#REF!="","",SUM(#REF!))</f>
        <v>#REF!</v>
      </c>
      <c r="B175" t="e">
        <f t="array" ref="B175">IF(#REF!="","",SUM($A175:INDEX(A175:$A$208,MATCH(TRUE,INDEX($A175:$A$208="",0),0))))</f>
        <v>#REF!</v>
      </c>
      <c r="C175" t="e">
        <f t="shared" si="100"/>
        <v>#REF!</v>
      </c>
      <c r="E175" t="e">
        <f>IF(#REF!="","",SUM(#REF!))</f>
        <v>#REF!</v>
      </c>
      <c r="F175" t="e">
        <f t="array" ref="F175">IF(#REF!="","",SUM($E175:INDEX(E175:$E$208,MATCH(TRUE,INDEX($E175:$E$208="",0),0))))</f>
        <v>#REF!</v>
      </c>
      <c r="G175" t="e">
        <f t="shared" si="101"/>
        <v>#REF!</v>
      </c>
      <c r="I175" t="e">
        <f>IF(#REF!="","",SUM(#REF!))</f>
        <v>#REF!</v>
      </c>
      <c r="J175" t="e">
        <f t="array" ref="J175">IF(#REF!="","",SUM(I175:INDEX(I175:I381,MATCH(TRUE,INDEX(I175:I381="",0),0))))</f>
        <v>#REF!</v>
      </c>
      <c r="K175" t="e">
        <f t="shared" si="102"/>
        <v>#REF!</v>
      </c>
      <c r="M175" t="e">
        <f>IF(#REF!="","",SUM(#REF!))</f>
        <v>#REF!</v>
      </c>
      <c r="N175" t="e">
        <f t="array" ref="N175">IF(#REF!="","",SUM(M175:INDEX(M175:M381,MATCH(TRUE,INDEX(M175:M381="",0),0))))</f>
        <v>#REF!</v>
      </c>
      <c r="O175" t="e">
        <f t="shared" si="103"/>
        <v>#REF!</v>
      </c>
      <c r="Q175" t="e">
        <f>IF(#REF!="","",SUM(#REF!))</f>
        <v>#REF!</v>
      </c>
      <c r="R175" t="e">
        <f t="array" ref="R175">IF(#REF!="","",SUM(Q175:INDEX(Q175:Q381,MATCH(TRUE,INDEX(Q175:Q381="",0),0))))</f>
        <v>#REF!</v>
      </c>
      <c r="S175" t="e">
        <f t="shared" si="104"/>
        <v>#REF!</v>
      </c>
      <c r="U175" t="e">
        <f>IF(#REF!="","",SUM(#REF!))</f>
        <v>#REF!</v>
      </c>
      <c r="V175" t="e">
        <f t="array" ref="V175">IF(#REF!="","",SUM(U175:INDEX(U175:U381,MATCH(TRUE,INDEX(U175:U381="",0),0))))</f>
        <v>#REF!</v>
      </c>
      <c r="W175" t="e">
        <f t="shared" si="105"/>
        <v>#REF!</v>
      </c>
      <c r="Y175" t="e">
        <f>IF(#REF!="","",SUM(#REF!))</f>
        <v>#REF!</v>
      </c>
      <c r="Z175" t="e">
        <f t="array" ref="Z175">IF(#REF!="","",SUM(Y175:INDEX(Y175:Y381,MATCH(TRUE,INDEX(Y175:Y381="",0),0))))</f>
        <v>#REF!</v>
      </c>
      <c r="AA175" t="e">
        <f t="shared" si="106"/>
        <v>#REF!</v>
      </c>
      <c r="AC175" t="e">
        <f>IF(#REF!="","",SUM(#REF!))</f>
        <v>#REF!</v>
      </c>
      <c r="AD175" t="e">
        <f t="array" ref="AD175">IF(#REF!="","",SUM(AC175:INDEX(AC175:AC381,MATCH(TRUE,INDEX(AC175:AC381="",0),0))))</f>
        <v>#REF!</v>
      </c>
      <c r="AE175" t="e">
        <f t="shared" si="107"/>
        <v>#REF!</v>
      </c>
      <c r="AG175" t="e">
        <f>IF(#REF!="","",SUM(#REF!))</f>
        <v>#REF!</v>
      </c>
      <c r="AH175" t="e">
        <f t="array" ref="AH175">IF(#REF!="","",SUM(AG175:INDEX(AG175:AG381,MATCH(TRUE,INDEX(AG175:AG381="",0),0))))</f>
        <v>#REF!</v>
      </c>
      <c r="AI175" t="e">
        <f t="shared" si="108"/>
        <v>#REF!</v>
      </c>
      <c r="AK175" t="e">
        <f>IF(#REF!="","",SUM(#REF!))</f>
        <v>#REF!</v>
      </c>
      <c r="AL175" t="e">
        <f t="array" ref="AL175">IF(#REF!="","",SUM(AK175:INDEX(AK175:AK381,MATCH(TRUE,INDEX(AK175:AK381="",0),0))))</f>
        <v>#REF!</v>
      </c>
      <c r="AM175" t="e">
        <f t="shared" si="109"/>
        <v>#REF!</v>
      </c>
      <c r="AO175" t="e">
        <f>IF(#REF!="","",SUM(#REF!))</f>
        <v>#REF!</v>
      </c>
      <c r="AP175" t="e">
        <f t="array" ref="AP175">IF(#REF!="","",SUM(AO175:INDEX(AO175:AO381,MATCH(TRUE,INDEX(AO175:AO381="",0),0))))</f>
        <v>#REF!</v>
      </c>
      <c r="AQ175" t="e">
        <f t="shared" si="110"/>
        <v>#REF!</v>
      </c>
      <c r="AS175" t="e">
        <f>IF(#REF!="","",SUM(#REF!))</f>
        <v>#REF!</v>
      </c>
      <c r="AT175" t="e">
        <f t="array" ref="AT175">IF(#REF!="","",SUM(AS175:INDEX(AS175:AS381,MATCH(TRUE,INDEX(AS175:AS381="",0),0))))</f>
        <v>#REF!</v>
      </c>
      <c r="AU175" t="e">
        <f t="shared" si="111"/>
        <v>#REF!</v>
      </c>
      <c r="AW175" t="e">
        <f>IF(#REF!="","",SUM(#REF!))</f>
        <v>#REF!</v>
      </c>
      <c r="AX175" t="e">
        <f t="array" ref="AX175">IF(#REF!="","",SUM(AW175:INDEX(AW175:AW381,MATCH(TRUE,INDEX(AW175:AW381="",0),0))))</f>
        <v>#REF!</v>
      </c>
      <c r="AY175" t="e">
        <f t="shared" si="112"/>
        <v>#REF!</v>
      </c>
      <c r="BA175" t="e">
        <f>IF(#REF!="","",SUM(#REF!))</f>
        <v>#REF!</v>
      </c>
      <c r="BB175" t="e">
        <f t="array" ref="BB175">IF(#REF!="","",SUM(BA175:INDEX(BA175:BA381,MATCH(TRUE,INDEX(BA175:BA381="",0),0))))</f>
        <v>#REF!</v>
      </c>
      <c r="BC175" t="e">
        <f t="shared" si="113"/>
        <v>#REF!</v>
      </c>
      <c r="BE175" t="e">
        <f>IF(#REF!="","",SUM(#REF!))</f>
        <v>#REF!</v>
      </c>
      <c r="BF175" t="e">
        <f t="array" ref="BF175">IF(#REF!="","",SUM(BE175:INDEX(BE175:BE381,MATCH(TRUE,INDEX(BE175:BE381="",0),0))))</f>
        <v>#REF!</v>
      </c>
      <c r="BG175" t="e">
        <f t="shared" si="114"/>
        <v>#REF!</v>
      </c>
      <c r="BI175" t="e">
        <f>IF(#REF!="","",SUM(#REF!))</f>
        <v>#REF!</v>
      </c>
      <c r="BJ175" t="e">
        <f t="array" ref="BJ175">IF(#REF!="","",SUM(BI175:INDEX(BI175:BI381,MATCH(TRUE,INDEX(BI175:BI381="",0),0))))</f>
        <v>#REF!</v>
      </c>
      <c r="BK175" t="e">
        <f t="shared" si="115"/>
        <v>#REF!</v>
      </c>
      <c r="BM175" t="e">
        <f>IF(#REF!="","",SUM(#REF!))</f>
        <v>#REF!</v>
      </c>
      <c r="BN175" t="e">
        <f t="array" ref="BN175">IF(#REF!="","",SUM(BM175:INDEX(BM175:BM381,MATCH(TRUE,INDEX(BM175:BM381="",0),0))))</f>
        <v>#REF!</v>
      </c>
      <c r="BO175" t="e">
        <f t="shared" si="116"/>
        <v>#REF!</v>
      </c>
      <c r="BQ175" t="e">
        <f>IF(#REF!="","",SUM(#REF!))</f>
        <v>#REF!</v>
      </c>
      <c r="BR175" t="e">
        <f t="array" ref="BR175">IF(#REF!="","",SUM(BQ175:INDEX(BQ175:BQ381,MATCH(TRUE,INDEX(BQ175:BQ381="",0),0))))</f>
        <v>#REF!</v>
      </c>
      <c r="BS175" t="e">
        <f t="shared" si="117"/>
        <v>#REF!</v>
      </c>
      <c r="BU175" t="e">
        <f>IF(#REF!="","",SUM(#REF!))</f>
        <v>#REF!</v>
      </c>
      <c r="BV175" t="e">
        <f t="array" ref="BV175">IF(#REF!="","",SUM(BU175:INDEX(BU175:BU381,MATCH(TRUE,INDEX(BU175:BU381="",0),0))))</f>
        <v>#REF!</v>
      </c>
      <c r="BW175" t="e">
        <f t="shared" si="118"/>
        <v>#REF!</v>
      </c>
      <c r="BY175" t="e">
        <f>IF(#REF!="","",SUM(#REF!))</f>
        <v>#REF!</v>
      </c>
      <c r="BZ175" t="e">
        <f t="array" ref="BZ175">IF(#REF!="","",SUM(BY175:INDEX(BY175:BY381,MATCH(TRUE,INDEX(BY175:BY381="",0),0))))</f>
        <v>#REF!</v>
      </c>
      <c r="CA175" t="e">
        <f t="shared" si="119"/>
        <v>#REF!</v>
      </c>
      <c r="CC175" t="e">
        <f>IF(#REF!="","",SUM(#REF!))</f>
        <v>#REF!</v>
      </c>
      <c r="CD175" t="e">
        <f t="array" ref="CD175">IF(#REF!="","",SUM(CC175:INDEX(CC175:CC381,MATCH(TRUE,INDEX(CC175:CC381="",0),0))))</f>
        <v>#REF!</v>
      </c>
      <c r="CE175" t="e">
        <f t="shared" si="80"/>
        <v>#REF!</v>
      </c>
      <c r="CF175" t="str">
        <f t="array" ref="CF175">IFERROR(INDEX($CE$2:$CE$208,SMALL(IF(1-($CE$2:$CE$208=""),IF(1-(#REF!:#REF!&lt;&gt;""),ROW($CE$2:$CE$208)-ROW($CE$2)+1)), ROWS(#REF!:#REF!))),"")</f>
        <v/>
      </c>
      <c r="CG175" t="e">
        <f>IF(#REF!="","",SUM(#REF!))</f>
        <v>#REF!</v>
      </c>
      <c r="CH175" t="e">
        <f t="array" ref="CH175">IF(#REF!="","",SUM(CG175:INDEX(CG175:CG381,MATCH(TRUE,INDEX(CG175:CG381="",0),0))))</f>
        <v>#REF!</v>
      </c>
      <c r="CI175" t="e">
        <f t="shared" si="81"/>
        <v>#REF!</v>
      </c>
      <c r="CJ175" t="str">
        <f t="array" ref="CJ175">IFERROR(INDEX($CI$2:$CI$208,SMALL(IF(1-($CI$2:$CI$208=""),IF(1-(#REF!:#REF!&lt;&gt;""),ROW($CI$2:$CI$208)-ROW($CI$2)+1)), ROWS(#REF!:#REF!))),"")</f>
        <v/>
      </c>
      <c r="CK175" t="e">
        <f>IF(#REF!="","",SUM(#REF!))</f>
        <v>#REF!</v>
      </c>
      <c r="CL175" t="e">
        <f t="array" ref="CL175">IF(#REF!="","",SUM(CK175:INDEX(CK175:CK381,MATCH(TRUE,INDEX(CK175:CK381="",0),0))))</f>
        <v>#REF!</v>
      </c>
      <c r="CM175" t="e">
        <f t="shared" si="82"/>
        <v>#REF!</v>
      </c>
      <c r="CN175" t="str">
        <f t="array" ref="CN175">IFERROR(INDEX($CM$2:$CM$208,SMALL(IF(1-($CM$2:$CM$208=""),IF(1-(#REF!:#REF!&lt;&gt;""),ROW($CM$2:$CM$208)-ROW($CM$2)+1)), ROWS(#REF!:#REF!))),"")</f>
        <v/>
      </c>
      <c r="CO175" t="e">
        <f>IF(#REF!="","",SUM(#REF!))</f>
        <v>#REF!</v>
      </c>
      <c r="CP175" t="e">
        <f t="array" ref="CP175">IF(#REF!="","",SUM(CO175:INDEX(CO175:CO381,MATCH(TRUE,INDEX(CO175:CO381="",0),0))))</f>
        <v>#REF!</v>
      </c>
      <c r="CQ175" t="e">
        <f t="shared" si="83"/>
        <v>#REF!</v>
      </c>
      <c r="CR175" t="str">
        <f t="array" ref="CR175">IFERROR(INDEX($CQ$2:$CQ$208,SMALL(IF(1-($CQ$2:$CQ$208=""),IF(1-(#REF!:#REF!&lt;&gt;""),ROW($CQ$2:$CQ$208)-ROW($CQ$2)+1)), ROWS(#REF!:#REF!))),"")</f>
        <v/>
      </c>
      <c r="CS175" t="e">
        <f>IF(#REF!="","",SUM(#REF!))</f>
        <v>#REF!</v>
      </c>
      <c r="CT175" t="e">
        <f t="array" ref="CT175">IF(#REF!="","",SUM(CS175:INDEX(CS175:CS381,MATCH(TRUE,INDEX(CS175:CS381="",0),0))))</f>
        <v>#REF!</v>
      </c>
      <c r="CU175" t="e">
        <f t="shared" si="84"/>
        <v>#REF!</v>
      </c>
      <c r="CV175" t="str">
        <f t="array" ref="CV175">IFERROR(INDEX($CU$2:$CU$208,SMALL(IF(1-($CU$2:$CU$208=""),IF(1-(#REF!:#REF!&lt;&gt;""),ROW($CU$2:$CU$208)-ROW($CU$2)+1)), ROWS(#REF!:#REF!))),"")</f>
        <v/>
      </c>
      <c r="CW175" t="e">
        <f>IF(#REF!="","",SUM(#REF!))</f>
        <v>#REF!</v>
      </c>
      <c r="CX175" t="e">
        <f t="array" ref="CX175">IF(#REF!="","",SUM(CW175:INDEX(CW175:CW381,MATCH(TRUE,INDEX(CW175:CW381="",0),0))))</f>
        <v>#REF!</v>
      </c>
      <c r="CY175" t="e">
        <f t="shared" si="85"/>
        <v>#REF!</v>
      </c>
      <c r="CZ175" t="str">
        <f t="array" ref="CZ175">IFERROR(INDEX($CY$2:$CY$208,SMALL(IF(1-($CY$2:$CY$208=""),IF(1-(#REF!:#REF!&lt;&gt;""),ROW($CY$2:$CY$208)-ROW($CY$2)+1)), ROWS(#REF!:#REF!))),"")</f>
        <v/>
      </c>
      <c r="DA175" t="e">
        <f>IF(#REF!="","",SUM(#REF!))</f>
        <v>#REF!</v>
      </c>
      <c r="DB175" t="e">
        <f t="array" ref="DB175">IF(#REF!="","",SUM(DA175:INDEX(DA175:DA381,MATCH(TRUE,INDEX(DA175:DA381="",0),0))))</f>
        <v>#REF!</v>
      </c>
      <c r="DC175" t="e">
        <f t="shared" si="86"/>
        <v>#REF!</v>
      </c>
      <c r="DD175" t="str">
        <f t="array" ref="DD175">IFERROR(INDEX($DC$2:$DC$208,SMALL(IF(1-($DC$2:$DC$208=""),IF(1-(#REF!:#REF!&lt;&gt;""),ROW($DC$2:$DC$208)-ROW($DC$2)+1)), ROWS(#REF!:#REF!))),"")</f>
        <v/>
      </c>
      <c r="DE175" t="e">
        <f>IF(#REF!="","",SUM(#REF!))</f>
        <v>#REF!</v>
      </c>
      <c r="DF175" t="e">
        <f t="array" ref="DF175">IF(#REF!="","",SUM(DE175:INDEX(DE175:DE381,MATCH(TRUE,INDEX(DE175:DE381="",0),0))))</f>
        <v>#REF!</v>
      </c>
      <c r="DG175" t="e">
        <f t="shared" si="87"/>
        <v>#REF!</v>
      </c>
      <c r="DH175" t="str">
        <f t="array" ref="DH175">IFERROR(INDEX($DG$2:$DG$208,SMALL(IF(1-($DG$2:$DG$208=""),IF(1-(#REF!:#REF!&lt;&gt;""),ROW($DG$2:$DG$208)-ROW($DG$2)+1)), ROWS(#REF!:#REF!))),"")</f>
        <v/>
      </c>
      <c r="DI175" t="e">
        <f>IF(#REF!="","",SUM(#REF!))</f>
        <v>#REF!</v>
      </c>
      <c r="DJ175" t="e">
        <f t="array" ref="DJ175">IF(#REF!="","",SUM(DI175:INDEX(DI175:DI381,MATCH(TRUE,INDEX(DI175:DI381="",0),0))))</f>
        <v>#REF!</v>
      </c>
      <c r="DK175" t="e">
        <f t="shared" si="88"/>
        <v>#REF!</v>
      </c>
      <c r="DL175" t="str">
        <f t="array" ref="DL175">IFERROR(INDEX($DK$2:$DK$208,SMALL(IF(1-($DK$2:$DK$208=""),IF(1-(#REF!:#REF!&lt;&gt;""),ROW($DK$2:$DK$208)-ROW($DK$2)+1)), ROWS(#REF!:#REF!))),"")</f>
        <v/>
      </c>
      <c r="DM175" t="e">
        <f>IF(#REF!="","",SUM(#REF!))</f>
        <v>#REF!</v>
      </c>
      <c r="DN175" t="e">
        <f t="array" ref="DN175">IF(#REF!="","",SUM(DM175:INDEX(DM175:DM381,MATCH(TRUE,INDEX(DM175:DM381="",0),0))))</f>
        <v>#REF!</v>
      </c>
      <c r="DO175" t="e">
        <f t="shared" si="89"/>
        <v>#REF!</v>
      </c>
      <c r="DP175" t="str">
        <f t="array" ref="DP175">IFERROR(INDEX($DO$2:$DO$208,SMALL(IF(1-($DO$2:$DO$208=""),IF(1-(#REF!:#REF!&lt;&gt;""),ROW($DO$2:$DO$208)-ROW($DO$2)+1)), ROWS(#REF!:#REF!))),"")</f>
        <v/>
      </c>
      <c r="DQ175" t="e">
        <f>IF(#REF!="","",SUM(#REF!))</f>
        <v>#REF!</v>
      </c>
      <c r="DR175" t="e">
        <f t="array" ref="DR175">IF(#REF!="","",SUM(DQ175:INDEX(DQ175:DQ381,MATCH(TRUE,INDEX(DQ175:DQ381="",0),0))))</f>
        <v>#REF!</v>
      </c>
      <c r="DS175" t="e">
        <f t="shared" si="90"/>
        <v>#REF!</v>
      </c>
      <c r="DT175" t="str">
        <f t="array" ref="DT175">IFERROR(INDEX($DS$2:$DS$208,SMALL(IF(1-($DS$2:$DS$208=""),IF(1-(#REF!:#REF!&lt;&gt;""),ROW($DS$2:$DS$208)-ROW($DS$2)+1)), ROWS(#REF!:#REF!))),"")</f>
        <v/>
      </c>
      <c r="DU175" t="e">
        <f>IF(#REF!="","",SUM(#REF!))</f>
        <v>#REF!</v>
      </c>
      <c r="DV175" t="e">
        <f t="array" ref="DV175">IF(#REF!="","",SUM(DU175:INDEX(DU175:DU381,MATCH(TRUE,INDEX(DU175:DU381="",0),0))))</f>
        <v>#REF!</v>
      </c>
      <c r="DW175" t="e">
        <f t="shared" si="91"/>
        <v>#REF!</v>
      </c>
      <c r="DX175" t="str">
        <f t="array" ref="DX175">IFERROR(INDEX($DW$2:$DW$208,SMALL(IF(1-($DW$2:$DW$208=""),IF(1-(#REF!:#REF!&lt;&gt;""),ROW($DW$2:$DW$208)-ROW($DW$2)+1)), ROWS(#REF!:#REF!))),"")</f>
        <v/>
      </c>
      <c r="DY175" t="e">
        <f>IF(#REF!="","",SUM(#REF!))</f>
        <v>#REF!</v>
      </c>
      <c r="DZ175" t="e">
        <f t="array" ref="DZ175">IF(#REF!="","",SUM(DY175:INDEX(DY175:DY381,MATCH(TRUE,INDEX(DY175:DY381="",0),0))))</f>
        <v>#REF!</v>
      </c>
      <c r="EA175" t="e">
        <f t="shared" si="92"/>
        <v>#REF!</v>
      </c>
      <c r="EB175" t="str">
        <f t="array" ref="EB175">IFERROR(INDEX($EA$2:$EA$208,SMALL(IF(1-($EA$2:$EA$208=""),IF(1-(#REF!:#REF!&lt;&gt;""),ROW($EA$2:$EA$208)-ROW($EA$2)+1)), ROWS(#REF!:#REF!))),"")</f>
        <v/>
      </c>
      <c r="EC175" t="e">
        <f>IF(#REF!="","",SUM(#REF!))</f>
        <v>#REF!</v>
      </c>
      <c r="ED175" t="e">
        <f t="array" ref="ED175">IF(#REF!="","",SUM(EC175:INDEX(EC175:EC381,MATCH(TRUE,INDEX(EC175:EC381="",0),0))))</f>
        <v>#REF!</v>
      </c>
      <c r="EE175" t="e">
        <f t="shared" si="93"/>
        <v>#REF!</v>
      </c>
      <c r="EF175" t="str">
        <f t="array" ref="EF175">IFERROR(INDEX($EE$2:$EE$208,SMALL(IF(1-($EE$2:$EE$208=""),IF(1-(#REF!:#REF!&lt;&gt;""),ROW($EE$2:$EE$208)-ROW($EE$2)+1)), ROWS(#REF!:#REF!))),"")</f>
        <v/>
      </c>
      <c r="EG175" t="e">
        <f>IF(#REF!="","",SUM(#REF!))</f>
        <v>#REF!</v>
      </c>
      <c r="EH175" t="e">
        <f t="array" ref="EH175">IF(#REF!="","",SUM(EG175:INDEX(EG175:EG381,MATCH(TRUE,INDEX(EG175:EG381="",0),0))))</f>
        <v>#REF!</v>
      </c>
      <c r="EI175" t="e">
        <f t="shared" si="94"/>
        <v>#REF!</v>
      </c>
      <c r="EJ175" t="str">
        <f t="array" ref="EJ175">IFERROR(INDEX($EI$2:$EI$208,SMALL(IF(1-($EI$2:$EI$208=""),IF(1-(#REF!:#REF!&lt;&gt;""),ROW($EI$2:$EI$208)-ROW($EI$2)+1)), ROWS(#REF!:#REF!))),"")</f>
        <v/>
      </c>
      <c r="EK175" t="e">
        <f>IF(#REF!="","",SUM(#REF!))</f>
        <v>#REF!</v>
      </c>
      <c r="EL175" t="e">
        <f t="array" ref="EL175">IF(#REF!="","",SUM(EK175:INDEX(EK175:EK381,MATCH(TRUE,INDEX(EK175:EK381="",0),0))))</f>
        <v>#REF!</v>
      </c>
      <c r="EM175" t="e">
        <f t="shared" si="95"/>
        <v>#REF!</v>
      </c>
      <c r="EN175" t="str">
        <f t="array" ref="EN175">IFERROR(INDEX($EM$2:$EM$208,SMALL(IF(1-($EM$2:$EM$208=""),IF(1-(#REF!:#REF!&lt;&gt;""),ROW($EM$2:$EM$208)-ROW($EM$2)+1)), ROWS(#REF!:#REF!))),"")</f>
        <v/>
      </c>
      <c r="EO175" t="e">
        <f>IF(#REF!="","",SUM(#REF!))</f>
        <v>#REF!</v>
      </c>
      <c r="EP175" t="e">
        <f t="array" ref="EP175">IF(#REF!="","",SUM(EO175:INDEX(EO175:EO381,MATCH(TRUE,INDEX(EO175:EO381="",0),0))))</f>
        <v>#REF!</v>
      </c>
      <c r="EQ175" t="e">
        <f t="shared" si="96"/>
        <v>#REF!</v>
      </c>
      <c r="ER175" t="str">
        <f t="array" ref="ER175">IFERROR(INDEX($EQ$2:$EQ$208,SMALL(IF(1-($EQ$2:$EQ$208=""),IF(1-(#REF!:#REF!&lt;&gt;""),ROW($EQ$2:$EQ$208)-ROW($EQ$2)+1)), ROWS(#REF!:#REF!))),"")</f>
        <v/>
      </c>
      <c r="ES175" t="e">
        <f>IF(#REF!="","",SUM(#REF!))</f>
        <v>#REF!</v>
      </c>
      <c r="ET175" t="e">
        <f t="array" ref="ET175">IF(#REF!="","",SUM(ES175:INDEX(ES175:ES381,MATCH(TRUE,INDEX(ES175:ES381="",0),0))))</f>
        <v>#REF!</v>
      </c>
      <c r="EU175" t="e">
        <f t="shared" si="97"/>
        <v>#REF!</v>
      </c>
      <c r="EV175" t="str">
        <f t="array" ref="EV175">IFERROR(INDEX($EU$2:$EU$208,SMALL(IF(1-($EU$2:$EU$208=""),IF(1-(#REF!:#REF!&lt;&gt;""),ROW($EU$2:$EU$208)-ROW($EU$2)+1)), ROWS(#REF!:#REF!))),"")</f>
        <v/>
      </c>
      <c r="EW175" t="e">
        <f>IF(#REF!="","",SUM(#REF!))</f>
        <v>#REF!</v>
      </c>
      <c r="EX175" t="e">
        <f t="array" ref="EX175">IF(#REF!="","",SUM(EW175:INDEX(EW175:EW381,MATCH(TRUE,INDEX(EW175:EW381="",0),0))))</f>
        <v>#REF!</v>
      </c>
      <c r="EY175" t="e">
        <f t="shared" si="98"/>
        <v>#REF!</v>
      </c>
      <c r="EZ175" t="str">
        <f t="array" ref="EZ175">IFERROR(INDEX($EY$2:$EY$208,SMALL(IF(1-($EY$2:$EY$208=""),IF(1-(#REF!:#REF!&lt;&gt;""),ROW($EY$2:$EY$208)-ROW($EY$2)+1)), ROWS(#REF!:#REF!))),"")</f>
        <v/>
      </c>
      <c r="FA175" t="e">
        <f>IF(#REF!="","",SUM(#REF!))</f>
        <v>#REF!</v>
      </c>
      <c r="FB175" t="e">
        <f t="array" ref="FB175">IF(#REF!="","",SUM(FA175:INDEX(FA175:FA381,MATCH(TRUE,INDEX(FA175:FA381="",0),0))))</f>
        <v>#REF!</v>
      </c>
      <c r="FC175" t="e">
        <f t="shared" si="99"/>
        <v>#REF!</v>
      </c>
      <c r="FD175" t="str">
        <f t="array" ref="FD175">IFERROR(INDEX($FC$2:$FC$208,SMALL(IF(1-($FC$2:$FC$208=""),IF(1-(#REF!:#REF!&lt;&gt;""),ROW($FC$2:$FC$208)-ROW($FC$2)+1)), ROWS(#REF!:#REF!))),"")</f>
        <v/>
      </c>
    </row>
    <row r="176" spans="1:160" x14ac:dyDescent="0.25">
      <c r="A176" t="e">
        <f>IF(#REF!="","",SUM(#REF!))</f>
        <v>#REF!</v>
      </c>
      <c r="B176" t="e">
        <f t="array" ref="B176">IF(#REF!="","",SUM($A176:INDEX(A176:$A$208,MATCH(TRUE,INDEX($A176:$A$208="",0),0))))</f>
        <v>#REF!</v>
      </c>
      <c r="C176" t="e">
        <f t="shared" si="100"/>
        <v>#REF!</v>
      </c>
      <c r="E176" t="e">
        <f>IF(#REF!="","",SUM(#REF!))</f>
        <v>#REF!</v>
      </c>
      <c r="F176" t="e">
        <f t="array" ref="F176">IF(#REF!="","",SUM($E176:INDEX(E176:$E$208,MATCH(TRUE,INDEX($E176:$E$208="",0),0))))</f>
        <v>#REF!</v>
      </c>
      <c r="G176" t="e">
        <f t="shared" si="101"/>
        <v>#REF!</v>
      </c>
      <c r="I176" t="e">
        <f>IF(#REF!="","",SUM(#REF!))</f>
        <v>#REF!</v>
      </c>
      <c r="J176" t="e">
        <f t="array" ref="J176">IF(#REF!="","",SUM(I176:INDEX(I176:I382,MATCH(TRUE,INDEX(I176:I382="",0),0))))</f>
        <v>#REF!</v>
      </c>
      <c r="K176" t="e">
        <f t="shared" si="102"/>
        <v>#REF!</v>
      </c>
      <c r="M176" t="e">
        <f>IF(#REF!="","",SUM(#REF!))</f>
        <v>#REF!</v>
      </c>
      <c r="N176" t="e">
        <f t="array" ref="N176">IF(#REF!="","",SUM(M176:INDEX(M176:M382,MATCH(TRUE,INDEX(M176:M382="",0),0))))</f>
        <v>#REF!</v>
      </c>
      <c r="O176" t="e">
        <f t="shared" si="103"/>
        <v>#REF!</v>
      </c>
      <c r="Q176" t="e">
        <f>IF(#REF!="","",SUM(#REF!))</f>
        <v>#REF!</v>
      </c>
      <c r="R176" t="e">
        <f t="array" ref="R176">IF(#REF!="","",SUM(Q176:INDEX(Q176:Q382,MATCH(TRUE,INDEX(Q176:Q382="",0),0))))</f>
        <v>#REF!</v>
      </c>
      <c r="S176" t="e">
        <f t="shared" si="104"/>
        <v>#REF!</v>
      </c>
      <c r="U176" t="e">
        <f>IF(#REF!="","",SUM(#REF!))</f>
        <v>#REF!</v>
      </c>
      <c r="V176" t="e">
        <f t="array" ref="V176">IF(#REF!="","",SUM(U176:INDEX(U176:U382,MATCH(TRUE,INDEX(U176:U382="",0),0))))</f>
        <v>#REF!</v>
      </c>
      <c r="W176" t="e">
        <f t="shared" si="105"/>
        <v>#REF!</v>
      </c>
      <c r="Y176" t="e">
        <f>IF(#REF!="","",SUM(#REF!))</f>
        <v>#REF!</v>
      </c>
      <c r="Z176" t="e">
        <f t="array" ref="Z176">IF(#REF!="","",SUM(Y176:INDEX(Y176:Y382,MATCH(TRUE,INDEX(Y176:Y382="",0),0))))</f>
        <v>#REF!</v>
      </c>
      <c r="AA176" t="e">
        <f t="shared" si="106"/>
        <v>#REF!</v>
      </c>
      <c r="AC176" t="e">
        <f>IF(#REF!="","",SUM(#REF!))</f>
        <v>#REF!</v>
      </c>
      <c r="AD176" t="e">
        <f t="array" ref="AD176">IF(#REF!="","",SUM(AC176:INDEX(AC176:AC382,MATCH(TRUE,INDEX(AC176:AC382="",0),0))))</f>
        <v>#REF!</v>
      </c>
      <c r="AE176" t="e">
        <f t="shared" si="107"/>
        <v>#REF!</v>
      </c>
      <c r="AG176" t="e">
        <f>IF(#REF!="","",SUM(#REF!))</f>
        <v>#REF!</v>
      </c>
      <c r="AH176" t="e">
        <f t="array" ref="AH176">IF(#REF!="","",SUM(AG176:INDEX(AG176:AG382,MATCH(TRUE,INDEX(AG176:AG382="",0),0))))</f>
        <v>#REF!</v>
      </c>
      <c r="AI176" t="e">
        <f t="shared" si="108"/>
        <v>#REF!</v>
      </c>
      <c r="AK176" t="e">
        <f>IF(#REF!="","",SUM(#REF!))</f>
        <v>#REF!</v>
      </c>
      <c r="AL176" t="e">
        <f t="array" ref="AL176">IF(#REF!="","",SUM(AK176:INDEX(AK176:AK382,MATCH(TRUE,INDEX(AK176:AK382="",0),0))))</f>
        <v>#REF!</v>
      </c>
      <c r="AM176" t="e">
        <f t="shared" si="109"/>
        <v>#REF!</v>
      </c>
      <c r="AO176" t="e">
        <f>IF(#REF!="","",SUM(#REF!))</f>
        <v>#REF!</v>
      </c>
      <c r="AP176" t="e">
        <f t="array" ref="AP176">IF(#REF!="","",SUM(AO176:INDEX(AO176:AO382,MATCH(TRUE,INDEX(AO176:AO382="",0),0))))</f>
        <v>#REF!</v>
      </c>
      <c r="AQ176" t="e">
        <f t="shared" si="110"/>
        <v>#REF!</v>
      </c>
      <c r="AS176" t="e">
        <f>IF(#REF!="","",SUM(#REF!))</f>
        <v>#REF!</v>
      </c>
      <c r="AT176" t="e">
        <f t="array" ref="AT176">IF(#REF!="","",SUM(AS176:INDEX(AS176:AS382,MATCH(TRUE,INDEX(AS176:AS382="",0),0))))</f>
        <v>#REF!</v>
      </c>
      <c r="AU176" t="e">
        <f t="shared" si="111"/>
        <v>#REF!</v>
      </c>
      <c r="AW176" t="e">
        <f>IF(#REF!="","",SUM(#REF!))</f>
        <v>#REF!</v>
      </c>
      <c r="AX176" t="e">
        <f t="array" ref="AX176">IF(#REF!="","",SUM(AW176:INDEX(AW176:AW382,MATCH(TRUE,INDEX(AW176:AW382="",0),0))))</f>
        <v>#REF!</v>
      </c>
      <c r="AY176" t="e">
        <f t="shared" si="112"/>
        <v>#REF!</v>
      </c>
      <c r="BA176" t="e">
        <f>IF(#REF!="","",SUM(#REF!))</f>
        <v>#REF!</v>
      </c>
      <c r="BB176" t="e">
        <f t="array" ref="BB176">IF(#REF!="","",SUM(BA176:INDEX(BA176:BA382,MATCH(TRUE,INDEX(BA176:BA382="",0),0))))</f>
        <v>#REF!</v>
      </c>
      <c r="BC176" t="e">
        <f t="shared" si="113"/>
        <v>#REF!</v>
      </c>
      <c r="BE176" t="e">
        <f>IF(#REF!="","",SUM(#REF!))</f>
        <v>#REF!</v>
      </c>
      <c r="BF176" t="e">
        <f t="array" ref="BF176">IF(#REF!="","",SUM(BE176:INDEX(BE176:BE382,MATCH(TRUE,INDEX(BE176:BE382="",0),0))))</f>
        <v>#REF!</v>
      </c>
      <c r="BG176" t="e">
        <f t="shared" si="114"/>
        <v>#REF!</v>
      </c>
      <c r="BI176" t="e">
        <f>IF(#REF!="","",SUM(#REF!))</f>
        <v>#REF!</v>
      </c>
      <c r="BJ176" t="e">
        <f t="array" ref="BJ176">IF(#REF!="","",SUM(BI176:INDEX(BI176:BI382,MATCH(TRUE,INDEX(BI176:BI382="",0),0))))</f>
        <v>#REF!</v>
      </c>
      <c r="BK176" t="e">
        <f t="shared" si="115"/>
        <v>#REF!</v>
      </c>
      <c r="BM176" t="e">
        <f>IF(#REF!="","",SUM(#REF!))</f>
        <v>#REF!</v>
      </c>
      <c r="BN176" t="e">
        <f t="array" ref="BN176">IF(#REF!="","",SUM(BM176:INDEX(BM176:BM382,MATCH(TRUE,INDEX(BM176:BM382="",0),0))))</f>
        <v>#REF!</v>
      </c>
      <c r="BO176" t="e">
        <f t="shared" si="116"/>
        <v>#REF!</v>
      </c>
      <c r="BQ176" t="e">
        <f>IF(#REF!="","",SUM(#REF!))</f>
        <v>#REF!</v>
      </c>
      <c r="BR176" t="e">
        <f t="array" ref="BR176">IF(#REF!="","",SUM(BQ176:INDEX(BQ176:BQ382,MATCH(TRUE,INDEX(BQ176:BQ382="",0),0))))</f>
        <v>#REF!</v>
      </c>
      <c r="BS176" t="e">
        <f t="shared" si="117"/>
        <v>#REF!</v>
      </c>
      <c r="BU176" t="e">
        <f>IF(#REF!="","",SUM(#REF!))</f>
        <v>#REF!</v>
      </c>
      <c r="BV176" t="e">
        <f t="array" ref="BV176">IF(#REF!="","",SUM(BU176:INDEX(BU176:BU382,MATCH(TRUE,INDEX(BU176:BU382="",0),0))))</f>
        <v>#REF!</v>
      </c>
      <c r="BW176" t="e">
        <f t="shared" si="118"/>
        <v>#REF!</v>
      </c>
      <c r="BY176" t="e">
        <f>IF(#REF!="","",SUM(#REF!))</f>
        <v>#REF!</v>
      </c>
      <c r="BZ176" t="e">
        <f t="array" ref="BZ176">IF(#REF!="","",SUM(BY176:INDEX(BY176:BY382,MATCH(TRUE,INDEX(BY176:BY382="",0),0))))</f>
        <v>#REF!</v>
      </c>
      <c r="CA176" t="e">
        <f t="shared" si="119"/>
        <v>#REF!</v>
      </c>
      <c r="CC176" t="e">
        <f>IF(#REF!="","",SUM(#REF!))</f>
        <v>#REF!</v>
      </c>
      <c r="CD176" t="e">
        <f t="array" ref="CD176">IF(#REF!="","",SUM(CC176:INDEX(CC176:CC382,MATCH(TRUE,INDEX(CC176:CC382="",0),0))))</f>
        <v>#REF!</v>
      </c>
      <c r="CE176" t="e">
        <f t="shared" si="80"/>
        <v>#REF!</v>
      </c>
      <c r="CF176" t="str">
        <f t="array" ref="CF176">IFERROR(INDEX($CE$2:$CE$208,SMALL(IF(1-($CE$2:$CE$208=""),IF(1-(#REF!:#REF!&lt;&gt;""),ROW($CE$2:$CE$208)-ROW($CE$2)+1)), ROWS(#REF!:#REF!))),"")</f>
        <v/>
      </c>
      <c r="CG176" t="e">
        <f>IF(#REF!="","",SUM(#REF!))</f>
        <v>#REF!</v>
      </c>
      <c r="CH176" t="e">
        <f t="array" ref="CH176">IF(#REF!="","",SUM(CG176:INDEX(CG176:CG382,MATCH(TRUE,INDEX(CG176:CG382="",0),0))))</f>
        <v>#REF!</v>
      </c>
      <c r="CI176" t="e">
        <f t="shared" si="81"/>
        <v>#REF!</v>
      </c>
      <c r="CJ176" t="str">
        <f t="array" ref="CJ176">IFERROR(INDEX($CI$2:$CI$208,SMALL(IF(1-($CI$2:$CI$208=""),IF(1-(#REF!:#REF!&lt;&gt;""),ROW($CI$2:$CI$208)-ROW($CI$2)+1)), ROWS(#REF!:#REF!))),"")</f>
        <v/>
      </c>
      <c r="CK176" t="e">
        <f>IF(#REF!="","",SUM(#REF!))</f>
        <v>#REF!</v>
      </c>
      <c r="CL176" t="e">
        <f t="array" ref="CL176">IF(#REF!="","",SUM(CK176:INDEX(CK176:CK382,MATCH(TRUE,INDEX(CK176:CK382="",0),0))))</f>
        <v>#REF!</v>
      </c>
      <c r="CM176" t="e">
        <f t="shared" si="82"/>
        <v>#REF!</v>
      </c>
      <c r="CN176" t="str">
        <f t="array" ref="CN176">IFERROR(INDEX($CM$2:$CM$208,SMALL(IF(1-($CM$2:$CM$208=""),IF(1-(#REF!:#REF!&lt;&gt;""),ROW($CM$2:$CM$208)-ROW($CM$2)+1)), ROWS(#REF!:#REF!))),"")</f>
        <v/>
      </c>
      <c r="CO176" t="e">
        <f>IF(#REF!="","",SUM(#REF!))</f>
        <v>#REF!</v>
      </c>
      <c r="CP176" t="e">
        <f t="array" ref="CP176">IF(#REF!="","",SUM(CO176:INDEX(CO176:CO382,MATCH(TRUE,INDEX(CO176:CO382="",0),0))))</f>
        <v>#REF!</v>
      </c>
      <c r="CQ176" t="e">
        <f t="shared" si="83"/>
        <v>#REF!</v>
      </c>
      <c r="CR176" t="str">
        <f t="array" ref="CR176">IFERROR(INDEX($CQ$2:$CQ$208,SMALL(IF(1-($CQ$2:$CQ$208=""),IF(1-(#REF!:#REF!&lt;&gt;""),ROW($CQ$2:$CQ$208)-ROW($CQ$2)+1)), ROWS(#REF!:#REF!))),"")</f>
        <v/>
      </c>
      <c r="CS176" t="e">
        <f>IF(#REF!="","",SUM(#REF!))</f>
        <v>#REF!</v>
      </c>
      <c r="CT176" t="e">
        <f t="array" ref="CT176">IF(#REF!="","",SUM(CS176:INDEX(CS176:CS382,MATCH(TRUE,INDEX(CS176:CS382="",0),0))))</f>
        <v>#REF!</v>
      </c>
      <c r="CU176" t="e">
        <f t="shared" si="84"/>
        <v>#REF!</v>
      </c>
      <c r="CV176" t="str">
        <f t="array" ref="CV176">IFERROR(INDEX($CU$2:$CU$208,SMALL(IF(1-($CU$2:$CU$208=""),IF(1-(#REF!:#REF!&lt;&gt;""),ROW($CU$2:$CU$208)-ROW($CU$2)+1)), ROWS(#REF!:#REF!))),"")</f>
        <v/>
      </c>
      <c r="CW176" t="e">
        <f>IF(#REF!="","",SUM(#REF!))</f>
        <v>#REF!</v>
      </c>
      <c r="CX176" t="e">
        <f t="array" ref="CX176">IF(#REF!="","",SUM(CW176:INDEX(CW176:CW382,MATCH(TRUE,INDEX(CW176:CW382="",0),0))))</f>
        <v>#REF!</v>
      </c>
      <c r="CY176" t="e">
        <f t="shared" si="85"/>
        <v>#REF!</v>
      </c>
      <c r="CZ176" t="str">
        <f t="array" ref="CZ176">IFERROR(INDEX($CY$2:$CY$208,SMALL(IF(1-($CY$2:$CY$208=""),IF(1-(#REF!:#REF!&lt;&gt;""),ROW($CY$2:$CY$208)-ROW($CY$2)+1)), ROWS(#REF!:#REF!))),"")</f>
        <v/>
      </c>
      <c r="DA176" t="e">
        <f>IF(#REF!="","",SUM(#REF!))</f>
        <v>#REF!</v>
      </c>
      <c r="DB176" t="e">
        <f t="array" ref="DB176">IF(#REF!="","",SUM(DA176:INDEX(DA176:DA382,MATCH(TRUE,INDEX(DA176:DA382="",0),0))))</f>
        <v>#REF!</v>
      </c>
      <c r="DC176" t="e">
        <f t="shared" si="86"/>
        <v>#REF!</v>
      </c>
      <c r="DD176" t="str">
        <f t="array" ref="DD176">IFERROR(INDEX($DC$2:$DC$208,SMALL(IF(1-($DC$2:$DC$208=""),IF(1-(#REF!:#REF!&lt;&gt;""),ROW($DC$2:$DC$208)-ROW($DC$2)+1)), ROWS(#REF!:#REF!))),"")</f>
        <v/>
      </c>
      <c r="DE176" t="e">
        <f>IF(#REF!="","",SUM(#REF!))</f>
        <v>#REF!</v>
      </c>
      <c r="DF176" t="e">
        <f t="array" ref="DF176">IF(#REF!="","",SUM(DE176:INDEX(DE176:DE382,MATCH(TRUE,INDEX(DE176:DE382="",0),0))))</f>
        <v>#REF!</v>
      </c>
      <c r="DG176" t="e">
        <f t="shared" si="87"/>
        <v>#REF!</v>
      </c>
      <c r="DH176" t="str">
        <f t="array" ref="DH176">IFERROR(INDEX($DG$2:$DG$208,SMALL(IF(1-($DG$2:$DG$208=""),IF(1-(#REF!:#REF!&lt;&gt;""),ROW($DG$2:$DG$208)-ROW($DG$2)+1)), ROWS(#REF!:#REF!))),"")</f>
        <v/>
      </c>
      <c r="DI176" t="e">
        <f>IF(#REF!="","",SUM(#REF!))</f>
        <v>#REF!</v>
      </c>
      <c r="DJ176" t="e">
        <f t="array" ref="DJ176">IF(#REF!="","",SUM(DI176:INDEX(DI176:DI382,MATCH(TRUE,INDEX(DI176:DI382="",0),0))))</f>
        <v>#REF!</v>
      </c>
      <c r="DK176" t="e">
        <f t="shared" si="88"/>
        <v>#REF!</v>
      </c>
      <c r="DL176" t="str">
        <f t="array" ref="DL176">IFERROR(INDEX($DK$2:$DK$208,SMALL(IF(1-($DK$2:$DK$208=""),IF(1-(#REF!:#REF!&lt;&gt;""),ROW($DK$2:$DK$208)-ROW($DK$2)+1)), ROWS(#REF!:#REF!))),"")</f>
        <v/>
      </c>
      <c r="DM176" t="e">
        <f>IF(#REF!="","",SUM(#REF!))</f>
        <v>#REF!</v>
      </c>
      <c r="DN176" t="e">
        <f t="array" ref="DN176">IF(#REF!="","",SUM(DM176:INDEX(DM176:DM382,MATCH(TRUE,INDEX(DM176:DM382="",0),0))))</f>
        <v>#REF!</v>
      </c>
      <c r="DO176" t="e">
        <f t="shared" si="89"/>
        <v>#REF!</v>
      </c>
      <c r="DP176" t="str">
        <f t="array" ref="DP176">IFERROR(INDEX($DO$2:$DO$208,SMALL(IF(1-($DO$2:$DO$208=""),IF(1-(#REF!:#REF!&lt;&gt;""),ROW($DO$2:$DO$208)-ROW($DO$2)+1)), ROWS(#REF!:#REF!))),"")</f>
        <v/>
      </c>
      <c r="DQ176" t="e">
        <f>IF(#REF!="","",SUM(#REF!))</f>
        <v>#REF!</v>
      </c>
      <c r="DR176" t="e">
        <f t="array" ref="DR176">IF(#REF!="","",SUM(DQ176:INDEX(DQ176:DQ382,MATCH(TRUE,INDEX(DQ176:DQ382="",0),0))))</f>
        <v>#REF!</v>
      </c>
      <c r="DS176" t="e">
        <f t="shared" si="90"/>
        <v>#REF!</v>
      </c>
      <c r="DT176" t="str">
        <f t="array" ref="DT176">IFERROR(INDEX($DS$2:$DS$208,SMALL(IF(1-($DS$2:$DS$208=""),IF(1-(#REF!:#REF!&lt;&gt;""),ROW($DS$2:$DS$208)-ROW($DS$2)+1)), ROWS(#REF!:#REF!))),"")</f>
        <v/>
      </c>
      <c r="DU176" t="e">
        <f>IF(#REF!="","",SUM(#REF!))</f>
        <v>#REF!</v>
      </c>
      <c r="DV176" t="e">
        <f t="array" ref="DV176">IF(#REF!="","",SUM(DU176:INDEX(DU176:DU382,MATCH(TRUE,INDEX(DU176:DU382="",0),0))))</f>
        <v>#REF!</v>
      </c>
      <c r="DW176" t="e">
        <f t="shared" si="91"/>
        <v>#REF!</v>
      </c>
      <c r="DX176" t="str">
        <f t="array" ref="DX176">IFERROR(INDEX($DW$2:$DW$208,SMALL(IF(1-($DW$2:$DW$208=""),IF(1-(#REF!:#REF!&lt;&gt;""),ROW($DW$2:$DW$208)-ROW($DW$2)+1)), ROWS(#REF!:#REF!))),"")</f>
        <v/>
      </c>
      <c r="DY176" t="e">
        <f>IF(#REF!="","",SUM(#REF!))</f>
        <v>#REF!</v>
      </c>
      <c r="DZ176" t="e">
        <f t="array" ref="DZ176">IF(#REF!="","",SUM(DY176:INDEX(DY176:DY382,MATCH(TRUE,INDEX(DY176:DY382="",0),0))))</f>
        <v>#REF!</v>
      </c>
      <c r="EA176" t="e">
        <f t="shared" si="92"/>
        <v>#REF!</v>
      </c>
      <c r="EB176" t="str">
        <f t="array" ref="EB176">IFERROR(INDEX($EA$2:$EA$208,SMALL(IF(1-($EA$2:$EA$208=""),IF(1-(#REF!:#REF!&lt;&gt;""),ROW($EA$2:$EA$208)-ROW($EA$2)+1)), ROWS(#REF!:#REF!))),"")</f>
        <v/>
      </c>
      <c r="EC176" t="e">
        <f>IF(#REF!="","",SUM(#REF!))</f>
        <v>#REF!</v>
      </c>
      <c r="ED176" t="e">
        <f t="array" ref="ED176">IF(#REF!="","",SUM(EC176:INDEX(EC176:EC382,MATCH(TRUE,INDEX(EC176:EC382="",0),0))))</f>
        <v>#REF!</v>
      </c>
      <c r="EE176" t="e">
        <f t="shared" si="93"/>
        <v>#REF!</v>
      </c>
      <c r="EF176" t="str">
        <f t="array" ref="EF176">IFERROR(INDEX($EE$2:$EE$208,SMALL(IF(1-($EE$2:$EE$208=""),IF(1-(#REF!:#REF!&lt;&gt;""),ROW($EE$2:$EE$208)-ROW($EE$2)+1)), ROWS(#REF!:#REF!))),"")</f>
        <v/>
      </c>
      <c r="EG176" t="e">
        <f>IF(#REF!="","",SUM(#REF!))</f>
        <v>#REF!</v>
      </c>
      <c r="EH176" t="e">
        <f t="array" ref="EH176">IF(#REF!="","",SUM(EG176:INDEX(EG176:EG382,MATCH(TRUE,INDEX(EG176:EG382="",0),0))))</f>
        <v>#REF!</v>
      </c>
      <c r="EI176" t="e">
        <f t="shared" si="94"/>
        <v>#REF!</v>
      </c>
      <c r="EJ176" t="str">
        <f t="array" ref="EJ176">IFERROR(INDEX($EI$2:$EI$208,SMALL(IF(1-($EI$2:$EI$208=""),IF(1-(#REF!:#REF!&lt;&gt;""),ROW($EI$2:$EI$208)-ROW($EI$2)+1)), ROWS(#REF!:#REF!))),"")</f>
        <v/>
      </c>
      <c r="EK176" t="e">
        <f>IF(#REF!="","",SUM(#REF!))</f>
        <v>#REF!</v>
      </c>
      <c r="EL176" t="e">
        <f t="array" ref="EL176">IF(#REF!="","",SUM(EK176:INDEX(EK176:EK382,MATCH(TRUE,INDEX(EK176:EK382="",0),0))))</f>
        <v>#REF!</v>
      </c>
      <c r="EM176" t="e">
        <f t="shared" si="95"/>
        <v>#REF!</v>
      </c>
      <c r="EN176" t="str">
        <f t="array" ref="EN176">IFERROR(INDEX($EM$2:$EM$208,SMALL(IF(1-($EM$2:$EM$208=""),IF(1-(#REF!:#REF!&lt;&gt;""),ROW($EM$2:$EM$208)-ROW($EM$2)+1)), ROWS(#REF!:#REF!))),"")</f>
        <v/>
      </c>
      <c r="EO176" t="e">
        <f>IF(#REF!="","",SUM(#REF!))</f>
        <v>#REF!</v>
      </c>
      <c r="EP176" t="e">
        <f t="array" ref="EP176">IF(#REF!="","",SUM(EO176:INDEX(EO176:EO382,MATCH(TRUE,INDEX(EO176:EO382="",0),0))))</f>
        <v>#REF!</v>
      </c>
      <c r="EQ176" t="e">
        <f t="shared" si="96"/>
        <v>#REF!</v>
      </c>
      <c r="ER176" t="str">
        <f t="array" ref="ER176">IFERROR(INDEX($EQ$2:$EQ$208,SMALL(IF(1-($EQ$2:$EQ$208=""),IF(1-(#REF!:#REF!&lt;&gt;""),ROW($EQ$2:$EQ$208)-ROW($EQ$2)+1)), ROWS(#REF!:#REF!))),"")</f>
        <v/>
      </c>
      <c r="ES176" t="e">
        <f>IF(#REF!="","",SUM(#REF!))</f>
        <v>#REF!</v>
      </c>
      <c r="ET176" t="e">
        <f t="array" ref="ET176">IF(#REF!="","",SUM(ES176:INDEX(ES176:ES382,MATCH(TRUE,INDEX(ES176:ES382="",0),0))))</f>
        <v>#REF!</v>
      </c>
      <c r="EU176" t="e">
        <f t="shared" si="97"/>
        <v>#REF!</v>
      </c>
      <c r="EV176" t="str">
        <f t="array" ref="EV176">IFERROR(INDEX($EU$2:$EU$208,SMALL(IF(1-($EU$2:$EU$208=""),IF(1-(#REF!:#REF!&lt;&gt;""),ROW($EU$2:$EU$208)-ROW($EU$2)+1)), ROWS(#REF!:#REF!))),"")</f>
        <v/>
      </c>
      <c r="EW176" t="e">
        <f>IF(#REF!="","",SUM(#REF!))</f>
        <v>#REF!</v>
      </c>
      <c r="EX176" t="e">
        <f t="array" ref="EX176">IF(#REF!="","",SUM(EW176:INDEX(EW176:EW382,MATCH(TRUE,INDEX(EW176:EW382="",0),0))))</f>
        <v>#REF!</v>
      </c>
      <c r="EY176" t="e">
        <f t="shared" si="98"/>
        <v>#REF!</v>
      </c>
      <c r="EZ176" t="str">
        <f t="array" ref="EZ176">IFERROR(INDEX($EY$2:$EY$208,SMALL(IF(1-($EY$2:$EY$208=""),IF(1-(#REF!:#REF!&lt;&gt;""),ROW($EY$2:$EY$208)-ROW($EY$2)+1)), ROWS(#REF!:#REF!))),"")</f>
        <v/>
      </c>
      <c r="FA176" t="e">
        <f>IF(#REF!="","",SUM(#REF!))</f>
        <v>#REF!</v>
      </c>
      <c r="FB176" t="e">
        <f t="array" ref="FB176">IF(#REF!="","",SUM(FA176:INDEX(FA176:FA382,MATCH(TRUE,INDEX(FA176:FA382="",0),0))))</f>
        <v>#REF!</v>
      </c>
      <c r="FC176" t="e">
        <f t="shared" si="99"/>
        <v>#REF!</v>
      </c>
      <c r="FD176" t="str">
        <f t="array" ref="FD176">IFERROR(INDEX($FC$2:$FC$208,SMALL(IF(1-($FC$2:$FC$208=""),IF(1-(#REF!:#REF!&lt;&gt;""),ROW($FC$2:$FC$208)-ROW($FC$2)+1)), ROWS(#REF!:#REF!))),"")</f>
        <v/>
      </c>
    </row>
    <row r="177" spans="1:160" x14ac:dyDescent="0.25">
      <c r="A177" t="e">
        <f>IF(#REF!="","",SUM(#REF!))</f>
        <v>#REF!</v>
      </c>
      <c r="B177" t="e">
        <f t="array" ref="B177">IF(#REF!="","",SUM($A177:INDEX(A177:$A$208,MATCH(TRUE,INDEX($A177:$A$208="",0),0))))</f>
        <v>#REF!</v>
      </c>
      <c r="C177" t="e">
        <f t="shared" si="100"/>
        <v>#REF!</v>
      </c>
      <c r="E177" t="e">
        <f>IF(#REF!="","",SUM(#REF!))</f>
        <v>#REF!</v>
      </c>
      <c r="F177" t="e">
        <f t="array" ref="F177">IF(#REF!="","",SUM($E177:INDEX(E177:$E$208,MATCH(TRUE,INDEX($E177:$E$208="",0),0))))</f>
        <v>#REF!</v>
      </c>
      <c r="G177" t="e">
        <f t="shared" si="101"/>
        <v>#REF!</v>
      </c>
      <c r="I177" t="e">
        <f>IF(#REF!="","",SUM(#REF!))</f>
        <v>#REF!</v>
      </c>
      <c r="J177" t="e">
        <f t="array" ref="J177">IF(#REF!="","",SUM(I177:INDEX(I177:I383,MATCH(TRUE,INDEX(I177:I383="",0),0))))</f>
        <v>#REF!</v>
      </c>
      <c r="K177" t="e">
        <f t="shared" si="102"/>
        <v>#REF!</v>
      </c>
      <c r="M177" t="e">
        <f>IF(#REF!="","",SUM(#REF!))</f>
        <v>#REF!</v>
      </c>
      <c r="N177" t="e">
        <f t="array" ref="N177">IF(#REF!="","",SUM(M177:INDEX(M177:M383,MATCH(TRUE,INDEX(M177:M383="",0),0))))</f>
        <v>#REF!</v>
      </c>
      <c r="O177" t="e">
        <f t="shared" si="103"/>
        <v>#REF!</v>
      </c>
      <c r="Q177" t="e">
        <f>IF(#REF!="","",SUM(#REF!))</f>
        <v>#REF!</v>
      </c>
      <c r="R177" t="e">
        <f t="array" ref="R177">IF(#REF!="","",SUM(Q177:INDEX(Q177:Q383,MATCH(TRUE,INDEX(Q177:Q383="",0),0))))</f>
        <v>#REF!</v>
      </c>
      <c r="S177" t="e">
        <f t="shared" si="104"/>
        <v>#REF!</v>
      </c>
      <c r="U177" t="e">
        <f>IF(#REF!="","",SUM(#REF!))</f>
        <v>#REF!</v>
      </c>
      <c r="V177" t="e">
        <f t="array" ref="V177">IF(#REF!="","",SUM(U177:INDEX(U177:U383,MATCH(TRUE,INDEX(U177:U383="",0),0))))</f>
        <v>#REF!</v>
      </c>
      <c r="W177" t="e">
        <f t="shared" si="105"/>
        <v>#REF!</v>
      </c>
      <c r="Y177" t="e">
        <f>IF(#REF!="","",SUM(#REF!))</f>
        <v>#REF!</v>
      </c>
      <c r="Z177" t="e">
        <f t="array" ref="Z177">IF(#REF!="","",SUM(Y177:INDEX(Y177:Y383,MATCH(TRUE,INDEX(Y177:Y383="",0),0))))</f>
        <v>#REF!</v>
      </c>
      <c r="AA177" t="e">
        <f t="shared" si="106"/>
        <v>#REF!</v>
      </c>
      <c r="AC177" t="e">
        <f>IF(#REF!="","",SUM(#REF!))</f>
        <v>#REF!</v>
      </c>
      <c r="AD177" t="e">
        <f t="array" ref="AD177">IF(#REF!="","",SUM(AC177:INDEX(AC177:AC383,MATCH(TRUE,INDEX(AC177:AC383="",0),0))))</f>
        <v>#REF!</v>
      </c>
      <c r="AE177" t="e">
        <f t="shared" si="107"/>
        <v>#REF!</v>
      </c>
      <c r="AG177" t="e">
        <f>IF(#REF!="","",SUM(#REF!))</f>
        <v>#REF!</v>
      </c>
      <c r="AH177" t="e">
        <f t="array" ref="AH177">IF(#REF!="","",SUM(AG177:INDEX(AG177:AG383,MATCH(TRUE,INDEX(AG177:AG383="",0),0))))</f>
        <v>#REF!</v>
      </c>
      <c r="AI177" t="e">
        <f t="shared" si="108"/>
        <v>#REF!</v>
      </c>
      <c r="AK177" t="e">
        <f>IF(#REF!="","",SUM(#REF!))</f>
        <v>#REF!</v>
      </c>
      <c r="AL177" t="e">
        <f t="array" ref="AL177">IF(#REF!="","",SUM(AK177:INDEX(AK177:AK383,MATCH(TRUE,INDEX(AK177:AK383="",0),0))))</f>
        <v>#REF!</v>
      </c>
      <c r="AM177" t="e">
        <f t="shared" si="109"/>
        <v>#REF!</v>
      </c>
      <c r="AO177" t="e">
        <f>IF(#REF!="","",SUM(#REF!))</f>
        <v>#REF!</v>
      </c>
      <c r="AP177" t="e">
        <f t="array" ref="AP177">IF(#REF!="","",SUM(AO177:INDEX(AO177:AO383,MATCH(TRUE,INDEX(AO177:AO383="",0),0))))</f>
        <v>#REF!</v>
      </c>
      <c r="AQ177" t="e">
        <f t="shared" si="110"/>
        <v>#REF!</v>
      </c>
      <c r="AS177" t="e">
        <f>IF(#REF!="","",SUM(#REF!))</f>
        <v>#REF!</v>
      </c>
      <c r="AT177" t="e">
        <f t="array" ref="AT177">IF(#REF!="","",SUM(AS177:INDEX(AS177:AS383,MATCH(TRUE,INDEX(AS177:AS383="",0),0))))</f>
        <v>#REF!</v>
      </c>
      <c r="AU177" t="e">
        <f t="shared" si="111"/>
        <v>#REF!</v>
      </c>
      <c r="AW177" t="e">
        <f>IF(#REF!="","",SUM(#REF!))</f>
        <v>#REF!</v>
      </c>
      <c r="AX177" t="e">
        <f t="array" ref="AX177">IF(#REF!="","",SUM(AW177:INDEX(AW177:AW383,MATCH(TRUE,INDEX(AW177:AW383="",0),0))))</f>
        <v>#REF!</v>
      </c>
      <c r="AY177" t="e">
        <f t="shared" si="112"/>
        <v>#REF!</v>
      </c>
      <c r="BA177" t="e">
        <f>IF(#REF!="","",SUM(#REF!))</f>
        <v>#REF!</v>
      </c>
      <c r="BB177" t="e">
        <f t="array" ref="BB177">IF(#REF!="","",SUM(BA177:INDEX(BA177:BA383,MATCH(TRUE,INDEX(BA177:BA383="",0),0))))</f>
        <v>#REF!</v>
      </c>
      <c r="BC177" t="e">
        <f t="shared" si="113"/>
        <v>#REF!</v>
      </c>
      <c r="BE177" t="e">
        <f>IF(#REF!="","",SUM(#REF!))</f>
        <v>#REF!</v>
      </c>
      <c r="BF177" t="e">
        <f t="array" ref="BF177">IF(#REF!="","",SUM(BE177:INDEX(BE177:BE383,MATCH(TRUE,INDEX(BE177:BE383="",0),0))))</f>
        <v>#REF!</v>
      </c>
      <c r="BG177" t="e">
        <f t="shared" si="114"/>
        <v>#REF!</v>
      </c>
      <c r="BI177" t="e">
        <f>IF(#REF!="","",SUM(#REF!))</f>
        <v>#REF!</v>
      </c>
      <c r="BJ177" t="e">
        <f t="array" ref="BJ177">IF(#REF!="","",SUM(BI177:INDEX(BI177:BI383,MATCH(TRUE,INDEX(BI177:BI383="",0),0))))</f>
        <v>#REF!</v>
      </c>
      <c r="BK177" t="e">
        <f t="shared" si="115"/>
        <v>#REF!</v>
      </c>
      <c r="BM177" t="e">
        <f>IF(#REF!="","",SUM(#REF!))</f>
        <v>#REF!</v>
      </c>
      <c r="BN177" t="e">
        <f t="array" ref="BN177">IF(#REF!="","",SUM(BM177:INDEX(BM177:BM383,MATCH(TRUE,INDEX(BM177:BM383="",0),0))))</f>
        <v>#REF!</v>
      </c>
      <c r="BO177" t="e">
        <f t="shared" si="116"/>
        <v>#REF!</v>
      </c>
      <c r="BQ177" t="e">
        <f>IF(#REF!="","",SUM(#REF!))</f>
        <v>#REF!</v>
      </c>
      <c r="BR177" t="e">
        <f t="array" ref="BR177">IF(#REF!="","",SUM(BQ177:INDEX(BQ177:BQ383,MATCH(TRUE,INDEX(BQ177:BQ383="",0),0))))</f>
        <v>#REF!</v>
      </c>
      <c r="BS177" t="e">
        <f t="shared" si="117"/>
        <v>#REF!</v>
      </c>
      <c r="BU177" t="e">
        <f>IF(#REF!="","",SUM(#REF!))</f>
        <v>#REF!</v>
      </c>
      <c r="BV177" t="e">
        <f t="array" ref="BV177">IF(#REF!="","",SUM(BU177:INDEX(BU177:BU383,MATCH(TRUE,INDEX(BU177:BU383="",0),0))))</f>
        <v>#REF!</v>
      </c>
      <c r="BW177" t="e">
        <f t="shared" si="118"/>
        <v>#REF!</v>
      </c>
      <c r="BY177" t="e">
        <f>IF(#REF!="","",SUM(#REF!))</f>
        <v>#REF!</v>
      </c>
      <c r="BZ177" t="e">
        <f t="array" ref="BZ177">IF(#REF!="","",SUM(BY177:INDEX(BY177:BY383,MATCH(TRUE,INDEX(BY177:BY383="",0),0))))</f>
        <v>#REF!</v>
      </c>
      <c r="CA177" t="e">
        <f t="shared" si="119"/>
        <v>#REF!</v>
      </c>
      <c r="CC177" t="e">
        <f>IF(#REF!="","",SUM(#REF!))</f>
        <v>#REF!</v>
      </c>
      <c r="CD177" t="e">
        <f t="array" ref="CD177">IF(#REF!="","",SUM(CC177:INDEX(CC177:CC383,MATCH(TRUE,INDEX(CC177:CC383="",0),0))))</f>
        <v>#REF!</v>
      </c>
      <c r="CE177" t="e">
        <f t="shared" si="80"/>
        <v>#REF!</v>
      </c>
      <c r="CF177" t="str">
        <f t="array" ref="CF177">IFERROR(INDEX($CE$2:$CE$208,SMALL(IF(1-($CE$2:$CE$208=""),IF(1-(#REF!:#REF!&lt;&gt;""),ROW($CE$2:$CE$208)-ROW($CE$2)+1)), ROWS(#REF!:#REF!))),"")</f>
        <v/>
      </c>
      <c r="CG177" t="e">
        <f>IF(#REF!="","",SUM(#REF!))</f>
        <v>#REF!</v>
      </c>
      <c r="CH177" t="e">
        <f t="array" ref="CH177">IF(#REF!="","",SUM(CG177:INDEX(CG177:CG383,MATCH(TRUE,INDEX(CG177:CG383="",0),0))))</f>
        <v>#REF!</v>
      </c>
      <c r="CI177" t="e">
        <f t="shared" si="81"/>
        <v>#REF!</v>
      </c>
      <c r="CJ177" t="str">
        <f t="array" ref="CJ177">IFERROR(INDEX($CI$2:$CI$208,SMALL(IF(1-($CI$2:$CI$208=""),IF(1-(#REF!:#REF!&lt;&gt;""),ROW($CI$2:$CI$208)-ROW($CI$2)+1)), ROWS(#REF!:#REF!))),"")</f>
        <v/>
      </c>
      <c r="CK177" t="e">
        <f>IF(#REF!="","",SUM(#REF!))</f>
        <v>#REF!</v>
      </c>
      <c r="CL177" t="e">
        <f t="array" ref="CL177">IF(#REF!="","",SUM(CK177:INDEX(CK177:CK383,MATCH(TRUE,INDEX(CK177:CK383="",0),0))))</f>
        <v>#REF!</v>
      </c>
      <c r="CM177" t="e">
        <f t="shared" si="82"/>
        <v>#REF!</v>
      </c>
      <c r="CN177" t="str">
        <f t="array" ref="CN177">IFERROR(INDEX($CM$2:$CM$208,SMALL(IF(1-($CM$2:$CM$208=""),IF(1-(#REF!:#REF!&lt;&gt;""),ROW($CM$2:$CM$208)-ROW($CM$2)+1)), ROWS(#REF!:#REF!))),"")</f>
        <v/>
      </c>
      <c r="CO177" t="e">
        <f>IF(#REF!="","",SUM(#REF!))</f>
        <v>#REF!</v>
      </c>
      <c r="CP177" t="e">
        <f t="array" ref="CP177">IF(#REF!="","",SUM(CO177:INDEX(CO177:CO383,MATCH(TRUE,INDEX(CO177:CO383="",0),0))))</f>
        <v>#REF!</v>
      </c>
      <c r="CQ177" t="e">
        <f t="shared" si="83"/>
        <v>#REF!</v>
      </c>
      <c r="CR177" t="str">
        <f t="array" ref="CR177">IFERROR(INDEX($CQ$2:$CQ$208,SMALL(IF(1-($CQ$2:$CQ$208=""),IF(1-(#REF!:#REF!&lt;&gt;""),ROW($CQ$2:$CQ$208)-ROW($CQ$2)+1)), ROWS(#REF!:#REF!))),"")</f>
        <v/>
      </c>
      <c r="CS177" t="e">
        <f>IF(#REF!="","",SUM(#REF!))</f>
        <v>#REF!</v>
      </c>
      <c r="CT177" t="e">
        <f t="array" ref="CT177">IF(#REF!="","",SUM(CS177:INDEX(CS177:CS383,MATCH(TRUE,INDEX(CS177:CS383="",0),0))))</f>
        <v>#REF!</v>
      </c>
      <c r="CU177" t="e">
        <f t="shared" si="84"/>
        <v>#REF!</v>
      </c>
      <c r="CV177" t="str">
        <f t="array" ref="CV177">IFERROR(INDEX($CU$2:$CU$208,SMALL(IF(1-($CU$2:$CU$208=""),IF(1-(#REF!:#REF!&lt;&gt;""),ROW($CU$2:$CU$208)-ROW($CU$2)+1)), ROWS(#REF!:#REF!))),"")</f>
        <v/>
      </c>
      <c r="CW177" t="e">
        <f>IF(#REF!="","",SUM(#REF!))</f>
        <v>#REF!</v>
      </c>
      <c r="CX177" t="e">
        <f t="array" ref="CX177">IF(#REF!="","",SUM(CW177:INDEX(CW177:CW383,MATCH(TRUE,INDEX(CW177:CW383="",0),0))))</f>
        <v>#REF!</v>
      </c>
      <c r="CY177" t="e">
        <f t="shared" si="85"/>
        <v>#REF!</v>
      </c>
      <c r="CZ177" t="str">
        <f t="array" ref="CZ177">IFERROR(INDEX($CY$2:$CY$208,SMALL(IF(1-($CY$2:$CY$208=""),IF(1-(#REF!:#REF!&lt;&gt;""),ROW($CY$2:$CY$208)-ROW($CY$2)+1)), ROWS(#REF!:#REF!))),"")</f>
        <v/>
      </c>
      <c r="DA177" t="e">
        <f>IF(#REF!="","",SUM(#REF!))</f>
        <v>#REF!</v>
      </c>
      <c r="DB177" t="e">
        <f t="array" ref="DB177">IF(#REF!="","",SUM(DA177:INDEX(DA177:DA383,MATCH(TRUE,INDEX(DA177:DA383="",0),0))))</f>
        <v>#REF!</v>
      </c>
      <c r="DC177" t="e">
        <f t="shared" si="86"/>
        <v>#REF!</v>
      </c>
      <c r="DD177" t="str">
        <f t="array" ref="DD177">IFERROR(INDEX($DC$2:$DC$208,SMALL(IF(1-($DC$2:$DC$208=""),IF(1-(#REF!:#REF!&lt;&gt;""),ROW($DC$2:$DC$208)-ROW($DC$2)+1)), ROWS(#REF!:#REF!))),"")</f>
        <v/>
      </c>
      <c r="DE177" t="e">
        <f>IF(#REF!="","",SUM(#REF!))</f>
        <v>#REF!</v>
      </c>
      <c r="DF177" t="e">
        <f t="array" ref="DF177">IF(#REF!="","",SUM(DE177:INDEX(DE177:DE383,MATCH(TRUE,INDEX(DE177:DE383="",0),0))))</f>
        <v>#REF!</v>
      </c>
      <c r="DG177" t="e">
        <f t="shared" si="87"/>
        <v>#REF!</v>
      </c>
      <c r="DH177" t="str">
        <f t="array" ref="DH177">IFERROR(INDEX($DG$2:$DG$208,SMALL(IF(1-($DG$2:$DG$208=""),IF(1-(#REF!:#REF!&lt;&gt;""),ROW($DG$2:$DG$208)-ROW($DG$2)+1)), ROWS(#REF!:#REF!))),"")</f>
        <v/>
      </c>
      <c r="DI177" t="e">
        <f>IF(#REF!="","",SUM(#REF!))</f>
        <v>#REF!</v>
      </c>
      <c r="DJ177" t="e">
        <f t="array" ref="DJ177">IF(#REF!="","",SUM(DI177:INDEX(DI177:DI383,MATCH(TRUE,INDEX(DI177:DI383="",0),0))))</f>
        <v>#REF!</v>
      </c>
      <c r="DK177" t="e">
        <f t="shared" si="88"/>
        <v>#REF!</v>
      </c>
      <c r="DL177" t="str">
        <f t="array" ref="DL177">IFERROR(INDEX($DK$2:$DK$208,SMALL(IF(1-($DK$2:$DK$208=""),IF(1-(#REF!:#REF!&lt;&gt;""),ROW($DK$2:$DK$208)-ROW($DK$2)+1)), ROWS(#REF!:#REF!))),"")</f>
        <v/>
      </c>
      <c r="DM177" t="e">
        <f>IF(#REF!="","",SUM(#REF!))</f>
        <v>#REF!</v>
      </c>
      <c r="DN177" t="e">
        <f t="array" ref="DN177">IF(#REF!="","",SUM(DM177:INDEX(DM177:DM383,MATCH(TRUE,INDEX(DM177:DM383="",0),0))))</f>
        <v>#REF!</v>
      </c>
      <c r="DO177" t="e">
        <f t="shared" si="89"/>
        <v>#REF!</v>
      </c>
      <c r="DP177" t="str">
        <f t="array" ref="DP177">IFERROR(INDEX($DO$2:$DO$208,SMALL(IF(1-($DO$2:$DO$208=""),IF(1-(#REF!:#REF!&lt;&gt;""),ROW($DO$2:$DO$208)-ROW($DO$2)+1)), ROWS(#REF!:#REF!))),"")</f>
        <v/>
      </c>
      <c r="DQ177" t="e">
        <f>IF(#REF!="","",SUM(#REF!))</f>
        <v>#REF!</v>
      </c>
      <c r="DR177" t="e">
        <f t="array" ref="DR177">IF(#REF!="","",SUM(DQ177:INDEX(DQ177:DQ383,MATCH(TRUE,INDEX(DQ177:DQ383="",0),0))))</f>
        <v>#REF!</v>
      </c>
      <c r="DS177" t="e">
        <f t="shared" si="90"/>
        <v>#REF!</v>
      </c>
      <c r="DT177" t="str">
        <f t="array" ref="DT177">IFERROR(INDEX($DS$2:$DS$208,SMALL(IF(1-($DS$2:$DS$208=""),IF(1-(#REF!:#REF!&lt;&gt;""),ROW($DS$2:$DS$208)-ROW($DS$2)+1)), ROWS(#REF!:#REF!))),"")</f>
        <v/>
      </c>
      <c r="DU177" t="e">
        <f>IF(#REF!="","",SUM(#REF!))</f>
        <v>#REF!</v>
      </c>
      <c r="DV177" t="e">
        <f t="array" ref="DV177">IF(#REF!="","",SUM(DU177:INDEX(DU177:DU383,MATCH(TRUE,INDEX(DU177:DU383="",0),0))))</f>
        <v>#REF!</v>
      </c>
      <c r="DW177" t="e">
        <f t="shared" si="91"/>
        <v>#REF!</v>
      </c>
      <c r="DX177" t="str">
        <f t="array" ref="DX177">IFERROR(INDEX($DW$2:$DW$208,SMALL(IF(1-($DW$2:$DW$208=""),IF(1-(#REF!:#REF!&lt;&gt;""),ROW($DW$2:$DW$208)-ROW($DW$2)+1)), ROWS(#REF!:#REF!))),"")</f>
        <v/>
      </c>
      <c r="DY177" t="e">
        <f>IF(#REF!="","",SUM(#REF!))</f>
        <v>#REF!</v>
      </c>
      <c r="DZ177" t="e">
        <f t="array" ref="DZ177">IF(#REF!="","",SUM(DY177:INDEX(DY177:DY383,MATCH(TRUE,INDEX(DY177:DY383="",0),0))))</f>
        <v>#REF!</v>
      </c>
      <c r="EA177" t="e">
        <f t="shared" si="92"/>
        <v>#REF!</v>
      </c>
      <c r="EB177" t="str">
        <f t="array" ref="EB177">IFERROR(INDEX($EA$2:$EA$208,SMALL(IF(1-($EA$2:$EA$208=""),IF(1-(#REF!:#REF!&lt;&gt;""),ROW($EA$2:$EA$208)-ROW($EA$2)+1)), ROWS(#REF!:#REF!))),"")</f>
        <v/>
      </c>
      <c r="EC177" t="e">
        <f>IF(#REF!="","",SUM(#REF!))</f>
        <v>#REF!</v>
      </c>
      <c r="ED177" t="e">
        <f t="array" ref="ED177">IF(#REF!="","",SUM(EC177:INDEX(EC177:EC383,MATCH(TRUE,INDEX(EC177:EC383="",0),0))))</f>
        <v>#REF!</v>
      </c>
      <c r="EE177" t="e">
        <f t="shared" si="93"/>
        <v>#REF!</v>
      </c>
      <c r="EF177" t="str">
        <f t="array" ref="EF177">IFERROR(INDEX($EE$2:$EE$208,SMALL(IF(1-($EE$2:$EE$208=""),IF(1-(#REF!:#REF!&lt;&gt;""),ROW($EE$2:$EE$208)-ROW($EE$2)+1)), ROWS(#REF!:#REF!))),"")</f>
        <v/>
      </c>
      <c r="EG177" t="e">
        <f>IF(#REF!="","",SUM(#REF!))</f>
        <v>#REF!</v>
      </c>
      <c r="EH177" t="e">
        <f t="array" ref="EH177">IF(#REF!="","",SUM(EG177:INDEX(EG177:EG383,MATCH(TRUE,INDEX(EG177:EG383="",0),0))))</f>
        <v>#REF!</v>
      </c>
      <c r="EI177" t="e">
        <f t="shared" si="94"/>
        <v>#REF!</v>
      </c>
      <c r="EJ177" t="str">
        <f t="array" ref="EJ177">IFERROR(INDEX($EI$2:$EI$208,SMALL(IF(1-($EI$2:$EI$208=""),IF(1-(#REF!:#REF!&lt;&gt;""),ROW($EI$2:$EI$208)-ROW($EI$2)+1)), ROWS(#REF!:#REF!))),"")</f>
        <v/>
      </c>
      <c r="EK177" t="e">
        <f>IF(#REF!="","",SUM(#REF!))</f>
        <v>#REF!</v>
      </c>
      <c r="EL177" t="e">
        <f t="array" ref="EL177">IF(#REF!="","",SUM(EK177:INDEX(EK177:EK383,MATCH(TRUE,INDEX(EK177:EK383="",0),0))))</f>
        <v>#REF!</v>
      </c>
      <c r="EM177" t="e">
        <f t="shared" si="95"/>
        <v>#REF!</v>
      </c>
      <c r="EN177" t="str">
        <f t="array" ref="EN177">IFERROR(INDEX($EM$2:$EM$208,SMALL(IF(1-($EM$2:$EM$208=""),IF(1-(#REF!:#REF!&lt;&gt;""),ROW($EM$2:$EM$208)-ROW($EM$2)+1)), ROWS(#REF!:#REF!))),"")</f>
        <v/>
      </c>
      <c r="EO177" t="e">
        <f>IF(#REF!="","",SUM(#REF!))</f>
        <v>#REF!</v>
      </c>
      <c r="EP177" t="e">
        <f t="array" ref="EP177">IF(#REF!="","",SUM(EO177:INDEX(EO177:EO383,MATCH(TRUE,INDEX(EO177:EO383="",0),0))))</f>
        <v>#REF!</v>
      </c>
      <c r="EQ177" t="e">
        <f t="shared" si="96"/>
        <v>#REF!</v>
      </c>
      <c r="ER177" t="str">
        <f t="array" ref="ER177">IFERROR(INDEX($EQ$2:$EQ$208,SMALL(IF(1-($EQ$2:$EQ$208=""),IF(1-(#REF!:#REF!&lt;&gt;""),ROW($EQ$2:$EQ$208)-ROW($EQ$2)+1)), ROWS(#REF!:#REF!))),"")</f>
        <v/>
      </c>
      <c r="ES177" t="e">
        <f>IF(#REF!="","",SUM(#REF!))</f>
        <v>#REF!</v>
      </c>
      <c r="ET177" t="e">
        <f t="array" ref="ET177">IF(#REF!="","",SUM(ES177:INDEX(ES177:ES383,MATCH(TRUE,INDEX(ES177:ES383="",0),0))))</f>
        <v>#REF!</v>
      </c>
      <c r="EU177" t="e">
        <f t="shared" si="97"/>
        <v>#REF!</v>
      </c>
      <c r="EV177" t="str">
        <f t="array" ref="EV177">IFERROR(INDEX($EU$2:$EU$208,SMALL(IF(1-($EU$2:$EU$208=""),IF(1-(#REF!:#REF!&lt;&gt;""),ROW($EU$2:$EU$208)-ROW($EU$2)+1)), ROWS(#REF!:#REF!))),"")</f>
        <v/>
      </c>
      <c r="EW177" t="e">
        <f>IF(#REF!="","",SUM(#REF!))</f>
        <v>#REF!</v>
      </c>
      <c r="EX177" t="e">
        <f t="array" ref="EX177">IF(#REF!="","",SUM(EW177:INDEX(EW177:EW383,MATCH(TRUE,INDEX(EW177:EW383="",0),0))))</f>
        <v>#REF!</v>
      </c>
      <c r="EY177" t="e">
        <f t="shared" si="98"/>
        <v>#REF!</v>
      </c>
      <c r="EZ177" t="str">
        <f t="array" ref="EZ177">IFERROR(INDEX($EY$2:$EY$208,SMALL(IF(1-($EY$2:$EY$208=""),IF(1-(#REF!:#REF!&lt;&gt;""),ROW($EY$2:$EY$208)-ROW($EY$2)+1)), ROWS(#REF!:#REF!))),"")</f>
        <v/>
      </c>
      <c r="FA177" t="e">
        <f>IF(#REF!="","",SUM(#REF!))</f>
        <v>#REF!</v>
      </c>
      <c r="FB177" t="e">
        <f t="array" ref="FB177">IF(#REF!="","",SUM(FA177:INDEX(FA177:FA383,MATCH(TRUE,INDEX(FA177:FA383="",0),0))))</f>
        <v>#REF!</v>
      </c>
      <c r="FC177" t="e">
        <f t="shared" si="99"/>
        <v>#REF!</v>
      </c>
      <c r="FD177" t="str">
        <f t="array" ref="FD177">IFERROR(INDEX($FC$2:$FC$208,SMALL(IF(1-($FC$2:$FC$208=""),IF(1-(#REF!:#REF!&lt;&gt;""),ROW($FC$2:$FC$208)-ROW($FC$2)+1)), ROWS(#REF!:#REF!))),"")</f>
        <v/>
      </c>
    </row>
    <row r="178" spans="1:160" x14ac:dyDescent="0.25">
      <c r="A178" t="e">
        <f>IF(#REF!="","",SUM(#REF!))</f>
        <v>#REF!</v>
      </c>
      <c r="B178" t="e">
        <f t="array" ref="B178">IF(#REF!="","",SUM($A178:INDEX(A178:$A$208,MATCH(TRUE,INDEX($A178:$A$208="",0),0))))</f>
        <v>#REF!</v>
      </c>
      <c r="C178" t="e">
        <f t="shared" si="100"/>
        <v>#REF!</v>
      </c>
      <c r="E178" t="e">
        <f>IF(#REF!="","",SUM(#REF!))</f>
        <v>#REF!</v>
      </c>
      <c r="F178" t="e">
        <f t="array" ref="F178">IF(#REF!="","",SUM($E178:INDEX(E178:$E$208,MATCH(TRUE,INDEX($E178:$E$208="",0),0))))</f>
        <v>#REF!</v>
      </c>
      <c r="G178" t="e">
        <f t="shared" si="101"/>
        <v>#REF!</v>
      </c>
      <c r="I178" t="e">
        <f>IF(#REF!="","",SUM(#REF!))</f>
        <v>#REF!</v>
      </c>
      <c r="J178" t="e">
        <f t="array" ref="J178">IF(#REF!="","",SUM(I178:INDEX(I178:I384,MATCH(TRUE,INDEX(I178:I384="",0),0))))</f>
        <v>#REF!</v>
      </c>
      <c r="K178" t="e">
        <f t="shared" si="102"/>
        <v>#REF!</v>
      </c>
      <c r="M178" t="e">
        <f>IF(#REF!="","",SUM(#REF!))</f>
        <v>#REF!</v>
      </c>
      <c r="N178" t="e">
        <f t="array" ref="N178">IF(#REF!="","",SUM(M178:INDEX(M178:M384,MATCH(TRUE,INDEX(M178:M384="",0),0))))</f>
        <v>#REF!</v>
      </c>
      <c r="O178" t="e">
        <f t="shared" si="103"/>
        <v>#REF!</v>
      </c>
      <c r="Q178" t="e">
        <f>IF(#REF!="","",SUM(#REF!))</f>
        <v>#REF!</v>
      </c>
      <c r="R178" t="e">
        <f t="array" ref="R178">IF(#REF!="","",SUM(Q178:INDEX(Q178:Q384,MATCH(TRUE,INDEX(Q178:Q384="",0),0))))</f>
        <v>#REF!</v>
      </c>
      <c r="S178" t="e">
        <f t="shared" si="104"/>
        <v>#REF!</v>
      </c>
      <c r="U178" t="e">
        <f>IF(#REF!="","",SUM(#REF!))</f>
        <v>#REF!</v>
      </c>
      <c r="V178" t="e">
        <f t="array" ref="V178">IF(#REF!="","",SUM(U178:INDEX(U178:U384,MATCH(TRUE,INDEX(U178:U384="",0),0))))</f>
        <v>#REF!</v>
      </c>
      <c r="W178" t="e">
        <f t="shared" si="105"/>
        <v>#REF!</v>
      </c>
      <c r="Y178" t="e">
        <f>IF(#REF!="","",SUM(#REF!))</f>
        <v>#REF!</v>
      </c>
      <c r="Z178" t="e">
        <f t="array" ref="Z178">IF(#REF!="","",SUM(Y178:INDEX(Y178:Y384,MATCH(TRUE,INDEX(Y178:Y384="",0),0))))</f>
        <v>#REF!</v>
      </c>
      <c r="AA178" t="e">
        <f t="shared" si="106"/>
        <v>#REF!</v>
      </c>
      <c r="AC178" t="e">
        <f>IF(#REF!="","",SUM(#REF!))</f>
        <v>#REF!</v>
      </c>
      <c r="AD178" t="e">
        <f t="array" ref="AD178">IF(#REF!="","",SUM(AC178:INDEX(AC178:AC384,MATCH(TRUE,INDEX(AC178:AC384="",0),0))))</f>
        <v>#REF!</v>
      </c>
      <c r="AE178" t="e">
        <f t="shared" si="107"/>
        <v>#REF!</v>
      </c>
      <c r="AG178" t="e">
        <f>IF(#REF!="","",SUM(#REF!))</f>
        <v>#REF!</v>
      </c>
      <c r="AH178" t="e">
        <f t="array" ref="AH178">IF(#REF!="","",SUM(AG178:INDEX(AG178:AG384,MATCH(TRUE,INDEX(AG178:AG384="",0),0))))</f>
        <v>#REF!</v>
      </c>
      <c r="AI178" t="e">
        <f t="shared" si="108"/>
        <v>#REF!</v>
      </c>
      <c r="AK178" t="e">
        <f>IF(#REF!="","",SUM(#REF!))</f>
        <v>#REF!</v>
      </c>
      <c r="AL178" t="e">
        <f t="array" ref="AL178">IF(#REF!="","",SUM(AK178:INDEX(AK178:AK384,MATCH(TRUE,INDEX(AK178:AK384="",0),0))))</f>
        <v>#REF!</v>
      </c>
      <c r="AM178" t="e">
        <f t="shared" si="109"/>
        <v>#REF!</v>
      </c>
      <c r="AO178" t="e">
        <f>IF(#REF!="","",SUM(#REF!))</f>
        <v>#REF!</v>
      </c>
      <c r="AP178" t="e">
        <f t="array" ref="AP178">IF(#REF!="","",SUM(AO178:INDEX(AO178:AO384,MATCH(TRUE,INDEX(AO178:AO384="",0),0))))</f>
        <v>#REF!</v>
      </c>
      <c r="AQ178" t="e">
        <f t="shared" si="110"/>
        <v>#REF!</v>
      </c>
      <c r="AS178" t="e">
        <f>IF(#REF!="","",SUM(#REF!))</f>
        <v>#REF!</v>
      </c>
      <c r="AT178" t="e">
        <f t="array" ref="AT178">IF(#REF!="","",SUM(AS178:INDEX(AS178:AS384,MATCH(TRUE,INDEX(AS178:AS384="",0),0))))</f>
        <v>#REF!</v>
      </c>
      <c r="AU178" t="e">
        <f t="shared" si="111"/>
        <v>#REF!</v>
      </c>
      <c r="AW178" t="e">
        <f>IF(#REF!="","",SUM(#REF!))</f>
        <v>#REF!</v>
      </c>
      <c r="AX178" t="e">
        <f t="array" ref="AX178">IF(#REF!="","",SUM(AW178:INDEX(AW178:AW384,MATCH(TRUE,INDEX(AW178:AW384="",0),0))))</f>
        <v>#REF!</v>
      </c>
      <c r="AY178" t="e">
        <f t="shared" si="112"/>
        <v>#REF!</v>
      </c>
      <c r="BA178" t="e">
        <f>IF(#REF!="","",SUM(#REF!))</f>
        <v>#REF!</v>
      </c>
      <c r="BB178" t="e">
        <f t="array" ref="BB178">IF(#REF!="","",SUM(BA178:INDEX(BA178:BA384,MATCH(TRUE,INDEX(BA178:BA384="",0),0))))</f>
        <v>#REF!</v>
      </c>
      <c r="BC178" t="e">
        <f t="shared" si="113"/>
        <v>#REF!</v>
      </c>
      <c r="BE178" t="e">
        <f>IF(#REF!="","",SUM(#REF!))</f>
        <v>#REF!</v>
      </c>
      <c r="BF178" t="e">
        <f t="array" ref="BF178">IF(#REF!="","",SUM(BE178:INDEX(BE178:BE384,MATCH(TRUE,INDEX(BE178:BE384="",0),0))))</f>
        <v>#REF!</v>
      </c>
      <c r="BG178" t="e">
        <f t="shared" si="114"/>
        <v>#REF!</v>
      </c>
      <c r="BI178" t="e">
        <f>IF(#REF!="","",SUM(#REF!))</f>
        <v>#REF!</v>
      </c>
      <c r="BJ178" t="e">
        <f t="array" ref="BJ178">IF(#REF!="","",SUM(BI178:INDEX(BI178:BI384,MATCH(TRUE,INDEX(BI178:BI384="",0),0))))</f>
        <v>#REF!</v>
      </c>
      <c r="BK178" t="e">
        <f t="shared" si="115"/>
        <v>#REF!</v>
      </c>
      <c r="BM178" t="e">
        <f>IF(#REF!="","",SUM(#REF!))</f>
        <v>#REF!</v>
      </c>
      <c r="BN178" t="e">
        <f t="array" ref="BN178">IF(#REF!="","",SUM(BM178:INDEX(BM178:BM384,MATCH(TRUE,INDEX(BM178:BM384="",0),0))))</f>
        <v>#REF!</v>
      </c>
      <c r="BO178" t="e">
        <f t="shared" si="116"/>
        <v>#REF!</v>
      </c>
      <c r="BQ178" t="e">
        <f>IF(#REF!="","",SUM(#REF!))</f>
        <v>#REF!</v>
      </c>
      <c r="BR178" t="e">
        <f t="array" ref="BR178">IF(#REF!="","",SUM(BQ178:INDEX(BQ178:BQ384,MATCH(TRUE,INDEX(BQ178:BQ384="",0),0))))</f>
        <v>#REF!</v>
      </c>
      <c r="BS178" t="e">
        <f t="shared" si="117"/>
        <v>#REF!</v>
      </c>
      <c r="BU178" t="e">
        <f>IF(#REF!="","",SUM(#REF!))</f>
        <v>#REF!</v>
      </c>
      <c r="BV178" t="e">
        <f t="array" ref="BV178">IF(#REF!="","",SUM(BU178:INDEX(BU178:BU384,MATCH(TRUE,INDEX(BU178:BU384="",0),0))))</f>
        <v>#REF!</v>
      </c>
      <c r="BW178" t="e">
        <f t="shared" si="118"/>
        <v>#REF!</v>
      </c>
      <c r="BY178" t="e">
        <f>IF(#REF!="","",SUM(#REF!))</f>
        <v>#REF!</v>
      </c>
      <c r="BZ178" t="e">
        <f t="array" ref="BZ178">IF(#REF!="","",SUM(BY178:INDEX(BY178:BY384,MATCH(TRUE,INDEX(BY178:BY384="",0),0))))</f>
        <v>#REF!</v>
      </c>
      <c r="CA178" t="e">
        <f t="shared" si="119"/>
        <v>#REF!</v>
      </c>
      <c r="CC178" t="e">
        <f>IF(#REF!="","",SUM(#REF!))</f>
        <v>#REF!</v>
      </c>
      <c r="CD178" t="e">
        <f t="array" ref="CD178">IF(#REF!="","",SUM(CC178:INDEX(CC178:CC384,MATCH(TRUE,INDEX(CC178:CC384="",0),0))))</f>
        <v>#REF!</v>
      </c>
      <c r="CE178" t="e">
        <f t="shared" si="80"/>
        <v>#REF!</v>
      </c>
      <c r="CF178" t="str">
        <f t="array" ref="CF178">IFERROR(INDEX($CE$2:$CE$208,SMALL(IF(1-($CE$2:$CE$208=""),IF(1-(#REF!:#REF!&lt;&gt;""),ROW($CE$2:$CE$208)-ROW($CE$2)+1)), ROWS(#REF!:#REF!))),"")</f>
        <v/>
      </c>
      <c r="CG178" t="e">
        <f>IF(#REF!="","",SUM(#REF!))</f>
        <v>#REF!</v>
      </c>
      <c r="CH178" t="e">
        <f t="array" ref="CH178">IF(#REF!="","",SUM(CG178:INDEX(CG178:CG384,MATCH(TRUE,INDEX(CG178:CG384="",0),0))))</f>
        <v>#REF!</v>
      </c>
      <c r="CI178" t="e">
        <f t="shared" si="81"/>
        <v>#REF!</v>
      </c>
      <c r="CJ178" t="str">
        <f t="array" ref="CJ178">IFERROR(INDEX($CI$2:$CI$208,SMALL(IF(1-($CI$2:$CI$208=""),IF(1-(#REF!:#REF!&lt;&gt;""),ROW($CI$2:$CI$208)-ROW($CI$2)+1)), ROWS(#REF!:#REF!))),"")</f>
        <v/>
      </c>
      <c r="CK178" t="e">
        <f>IF(#REF!="","",SUM(#REF!))</f>
        <v>#REF!</v>
      </c>
      <c r="CL178" t="e">
        <f t="array" ref="CL178">IF(#REF!="","",SUM(CK178:INDEX(CK178:CK384,MATCH(TRUE,INDEX(CK178:CK384="",0),0))))</f>
        <v>#REF!</v>
      </c>
      <c r="CM178" t="e">
        <f t="shared" si="82"/>
        <v>#REF!</v>
      </c>
      <c r="CN178" t="str">
        <f t="array" ref="CN178">IFERROR(INDEX($CM$2:$CM$208,SMALL(IF(1-($CM$2:$CM$208=""),IF(1-(#REF!:#REF!&lt;&gt;""),ROW($CM$2:$CM$208)-ROW($CM$2)+1)), ROWS(#REF!:#REF!))),"")</f>
        <v/>
      </c>
      <c r="CO178" t="e">
        <f>IF(#REF!="","",SUM(#REF!))</f>
        <v>#REF!</v>
      </c>
      <c r="CP178" t="e">
        <f t="array" ref="CP178">IF(#REF!="","",SUM(CO178:INDEX(CO178:CO384,MATCH(TRUE,INDEX(CO178:CO384="",0),0))))</f>
        <v>#REF!</v>
      </c>
      <c r="CQ178" t="e">
        <f t="shared" si="83"/>
        <v>#REF!</v>
      </c>
      <c r="CR178" t="str">
        <f t="array" ref="CR178">IFERROR(INDEX($CQ$2:$CQ$208,SMALL(IF(1-($CQ$2:$CQ$208=""),IF(1-(#REF!:#REF!&lt;&gt;""),ROW($CQ$2:$CQ$208)-ROW($CQ$2)+1)), ROWS(#REF!:#REF!))),"")</f>
        <v/>
      </c>
      <c r="CS178" t="e">
        <f>IF(#REF!="","",SUM(#REF!))</f>
        <v>#REF!</v>
      </c>
      <c r="CT178" t="e">
        <f t="array" ref="CT178">IF(#REF!="","",SUM(CS178:INDEX(CS178:CS384,MATCH(TRUE,INDEX(CS178:CS384="",0),0))))</f>
        <v>#REF!</v>
      </c>
      <c r="CU178" t="e">
        <f t="shared" si="84"/>
        <v>#REF!</v>
      </c>
      <c r="CV178" t="str">
        <f t="array" ref="CV178">IFERROR(INDEX($CU$2:$CU$208,SMALL(IF(1-($CU$2:$CU$208=""),IF(1-(#REF!:#REF!&lt;&gt;""),ROW($CU$2:$CU$208)-ROW($CU$2)+1)), ROWS(#REF!:#REF!))),"")</f>
        <v/>
      </c>
      <c r="CW178" t="e">
        <f>IF(#REF!="","",SUM(#REF!))</f>
        <v>#REF!</v>
      </c>
      <c r="CX178" t="e">
        <f t="array" ref="CX178">IF(#REF!="","",SUM(CW178:INDEX(CW178:CW384,MATCH(TRUE,INDEX(CW178:CW384="",0),0))))</f>
        <v>#REF!</v>
      </c>
      <c r="CY178" t="e">
        <f t="shared" si="85"/>
        <v>#REF!</v>
      </c>
      <c r="CZ178" t="str">
        <f t="array" ref="CZ178">IFERROR(INDEX($CY$2:$CY$208,SMALL(IF(1-($CY$2:$CY$208=""),IF(1-(#REF!:#REF!&lt;&gt;""),ROW($CY$2:$CY$208)-ROW($CY$2)+1)), ROWS(#REF!:#REF!))),"")</f>
        <v/>
      </c>
      <c r="DA178" t="e">
        <f>IF(#REF!="","",SUM(#REF!))</f>
        <v>#REF!</v>
      </c>
      <c r="DB178" t="e">
        <f t="array" ref="DB178">IF(#REF!="","",SUM(DA178:INDEX(DA178:DA384,MATCH(TRUE,INDEX(DA178:DA384="",0),0))))</f>
        <v>#REF!</v>
      </c>
      <c r="DC178" t="e">
        <f t="shared" si="86"/>
        <v>#REF!</v>
      </c>
      <c r="DD178" t="str">
        <f t="array" ref="DD178">IFERROR(INDEX($DC$2:$DC$208,SMALL(IF(1-($DC$2:$DC$208=""),IF(1-(#REF!:#REF!&lt;&gt;""),ROW($DC$2:$DC$208)-ROW($DC$2)+1)), ROWS(#REF!:#REF!))),"")</f>
        <v/>
      </c>
      <c r="DE178" t="e">
        <f>IF(#REF!="","",SUM(#REF!))</f>
        <v>#REF!</v>
      </c>
      <c r="DF178" t="e">
        <f t="array" ref="DF178">IF(#REF!="","",SUM(DE178:INDEX(DE178:DE384,MATCH(TRUE,INDEX(DE178:DE384="",0),0))))</f>
        <v>#REF!</v>
      </c>
      <c r="DG178" t="e">
        <f t="shared" si="87"/>
        <v>#REF!</v>
      </c>
      <c r="DH178" t="str">
        <f t="array" ref="DH178">IFERROR(INDEX($DG$2:$DG$208,SMALL(IF(1-($DG$2:$DG$208=""),IF(1-(#REF!:#REF!&lt;&gt;""),ROW($DG$2:$DG$208)-ROW($DG$2)+1)), ROWS(#REF!:#REF!))),"")</f>
        <v/>
      </c>
      <c r="DI178" t="e">
        <f>IF(#REF!="","",SUM(#REF!))</f>
        <v>#REF!</v>
      </c>
      <c r="DJ178" t="e">
        <f t="array" ref="DJ178">IF(#REF!="","",SUM(DI178:INDEX(DI178:DI384,MATCH(TRUE,INDEX(DI178:DI384="",0),0))))</f>
        <v>#REF!</v>
      </c>
      <c r="DK178" t="e">
        <f t="shared" si="88"/>
        <v>#REF!</v>
      </c>
      <c r="DL178" t="str">
        <f t="array" ref="DL178">IFERROR(INDEX($DK$2:$DK$208,SMALL(IF(1-($DK$2:$DK$208=""),IF(1-(#REF!:#REF!&lt;&gt;""),ROW($DK$2:$DK$208)-ROW($DK$2)+1)), ROWS(#REF!:#REF!))),"")</f>
        <v/>
      </c>
      <c r="DM178" t="e">
        <f>IF(#REF!="","",SUM(#REF!))</f>
        <v>#REF!</v>
      </c>
      <c r="DN178" t="e">
        <f t="array" ref="DN178">IF(#REF!="","",SUM(DM178:INDEX(DM178:DM384,MATCH(TRUE,INDEX(DM178:DM384="",0),0))))</f>
        <v>#REF!</v>
      </c>
      <c r="DO178" t="e">
        <f t="shared" si="89"/>
        <v>#REF!</v>
      </c>
      <c r="DP178" t="str">
        <f t="array" ref="DP178">IFERROR(INDEX($DO$2:$DO$208,SMALL(IF(1-($DO$2:$DO$208=""),IF(1-(#REF!:#REF!&lt;&gt;""),ROW($DO$2:$DO$208)-ROW($DO$2)+1)), ROWS(#REF!:#REF!))),"")</f>
        <v/>
      </c>
      <c r="DQ178" t="e">
        <f>IF(#REF!="","",SUM(#REF!))</f>
        <v>#REF!</v>
      </c>
      <c r="DR178" t="e">
        <f t="array" ref="DR178">IF(#REF!="","",SUM(DQ178:INDEX(DQ178:DQ384,MATCH(TRUE,INDEX(DQ178:DQ384="",0),0))))</f>
        <v>#REF!</v>
      </c>
      <c r="DS178" t="e">
        <f t="shared" si="90"/>
        <v>#REF!</v>
      </c>
      <c r="DT178" t="str">
        <f t="array" ref="DT178">IFERROR(INDEX($DS$2:$DS$208,SMALL(IF(1-($DS$2:$DS$208=""),IF(1-(#REF!:#REF!&lt;&gt;""),ROW($DS$2:$DS$208)-ROW($DS$2)+1)), ROWS(#REF!:#REF!))),"")</f>
        <v/>
      </c>
      <c r="DU178" t="e">
        <f>IF(#REF!="","",SUM(#REF!))</f>
        <v>#REF!</v>
      </c>
      <c r="DV178" t="e">
        <f t="array" ref="DV178">IF(#REF!="","",SUM(DU178:INDEX(DU178:DU384,MATCH(TRUE,INDEX(DU178:DU384="",0),0))))</f>
        <v>#REF!</v>
      </c>
      <c r="DW178" t="e">
        <f t="shared" si="91"/>
        <v>#REF!</v>
      </c>
      <c r="DX178" t="str">
        <f t="array" ref="DX178">IFERROR(INDEX($DW$2:$DW$208,SMALL(IF(1-($DW$2:$DW$208=""),IF(1-(#REF!:#REF!&lt;&gt;""),ROW($DW$2:$DW$208)-ROW($DW$2)+1)), ROWS(#REF!:#REF!))),"")</f>
        <v/>
      </c>
      <c r="DY178" t="e">
        <f>IF(#REF!="","",SUM(#REF!))</f>
        <v>#REF!</v>
      </c>
      <c r="DZ178" t="e">
        <f t="array" ref="DZ178">IF(#REF!="","",SUM(DY178:INDEX(DY178:DY384,MATCH(TRUE,INDEX(DY178:DY384="",0),0))))</f>
        <v>#REF!</v>
      </c>
      <c r="EA178" t="e">
        <f t="shared" si="92"/>
        <v>#REF!</v>
      </c>
      <c r="EB178" t="str">
        <f t="array" ref="EB178">IFERROR(INDEX($EA$2:$EA$208,SMALL(IF(1-($EA$2:$EA$208=""),IF(1-(#REF!:#REF!&lt;&gt;""),ROW($EA$2:$EA$208)-ROW($EA$2)+1)), ROWS(#REF!:#REF!))),"")</f>
        <v/>
      </c>
      <c r="EC178" t="e">
        <f>IF(#REF!="","",SUM(#REF!))</f>
        <v>#REF!</v>
      </c>
      <c r="ED178" t="e">
        <f t="array" ref="ED178">IF(#REF!="","",SUM(EC178:INDEX(EC178:EC384,MATCH(TRUE,INDEX(EC178:EC384="",0),0))))</f>
        <v>#REF!</v>
      </c>
      <c r="EE178" t="e">
        <f t="shared" si="93"/>
        <v>#REF!</v>
      </c>
      <c r="EF178" t="str">
        <f t="array" ref="EF178">IFERROR(INDEX($EE$2:$EE$208,SMALL(IF(1-($EE$2:$EE$208=""),IF(1-(#REF!:#REF!&lt;&gt;""),ROW($EE$2:$EE$208)-ROW($EE$2)+1)), ROWS(#REF!:#REF!))),"")</f>
        <v/>
      </c>
      <c r="EG178" t="e">
        <f>IF(#REF!="","",SUM(#REF!))</f>
        <v>#REF!</v>
      </c>
      <c r="EH178" t="e">
        <f t="array" ref="EH178">IF(#REF!="","",SUM(EG178:INDEX(EG178:EG384,MATCH(TRUE,INDEX(EG178:EG384="",0),0))))</f>
        <v>#REF!</v>
      </c>
      <c r="EI178" t="e">
        <f t="shared" si="94"/>
        <v>#REF!</v>
      </c>
      <c r="EJ178" t="str">
        <f t="array" ref="EJ178">IFERROR(INDEX($EI$2:$EI$208,SMALL(IF(1-($EI$2:$EI$208=""),IF(1-(#REF!:#REF!&lt;&gt;""),ROW($EI$2:$EI$208)-ROW($EI$2)+1)), ROWS(#REF!:#REF!))),"")</f>
        <v/>
      </c>
      <c r="EK178" t="e">
        <f>IF(#REF!="","",SUM(#REF!))</f>
        <v>#REF!</v>
      </c>
      <c r="EL178" t="e">
        <f t="array" ref="EL178">IF(#REF!="","",SUM(EK178:INDEX(EK178:EK384,MATCH(TRUE,INDEX(EK178:EK384="",0),0))))</f>
        <v>#REF!</v>
      </c>
      <c r="EM178" t="e">
        <f t="shared" si="95"/>
        <v>#REF!</v>
      </c>
      <c r="EN178" t="str">
        <f t="array" ref="EN178">IFERROR(INDEX($EM$2:$EM$208,SMALL(IF(1-($EM$2:$EM$208=""),IF(1-(#REF!:#REF!&lt;&gt;""),ROW($EM$2:$EM$208)-ROW($EM$2)+1)), ROWS(#REF!:#REF!))),"")</f>
        <v/>
      </c>
      <c r="EO178" t="e">
        <f>IF(#REF!="","",SUM(#REF!))</f>
        <v>#REF!</v>
      </c>
      <c r="EP178" t="e">
        <f t="array" ref="EP178">IF(#REF!="","",SUM(EO178:INDEX(EO178:EO384,MATCH(TRUE,INDEX(EO178:EO384="",0),0))))</f>
        <v>#REF!</v>
      </c>
      <c r="EQ178" t="e">
        <f t="shared" si="96"/>
        <v>#REF!</v>
      </c>
      <c r="ER178" t="str">
        <f t="array" ref="ER178">IFERROR(INDEX($EQ$2:$EQ$208,SMALL(IF(1-($EQ$2:$EQ$208=""),IF(1-(#REF!:#REF!&lt;&gt;""),ROW($EQ$2:$EQ$208)-ROW($EQ$2)+1)), ROWS(#REF!:#REF!))),"")</f>
        <v/>
      </c>
      <c r="ES178" t="e">
        <f>IF(#REF!="","",SUM(#REF!))</f>
        <v>#REF!</v>
      </c>
      <c r="ET178" t="e">
        <f t="array" ref="ET178">IF(#REF!="","",SUM(ES178:INDEX(ES178:ES384,MATCH(TRUE,INDEX(ES178:ES384="",0),0))))</f>
        <v>#REF!</v>
      </c>
      <c r="EU178" t="e">
        <f t="shared" si="97"/>
        <v>#REF!</v>
      </c>
      <c r="EV178" t="str">
        <f t="array" ref="EV178">IFERROR(INDEX($EU$2:$EU$208,SMALL(IF(1-($EU$2:$EU$208=""),IF(1-(#REF!:#REF!&lt;&gt;""),ROW($EU$2:$EU$208)-ROW($EU$2)+1)), ROWS(#REF!:#REF!))),"")</f>
        <v/>
      </c>
      <c r="EW178" t="e">
        <f>IF(#REF!="","",SUM(#REF!))</f>
        <v>#REF!</v>
      </c>
      <c r="EX178" t="e">
        <f t="array" ref="EX178">IF(#REF!="","",SUM(EW178:INDEX(EW178:EW384,MATCH(TRUE,INDEX(EW178:EW384="",0),0))))</f>
        <v>#REF!</v>
      </c>
      <c r="EY178" t="e">
        <f t="shared" si="98"/>
        <v>#REF!</v>
      </c>
      <c r="EZ178" t="str">
        <f t="array" ref="EZ178">IFERROR(INDEX($EY$2:$EY$208,SMALL(IF(1-($EY$2:$EY$208=""),IF(1-(#REF!:#REF!&lt;&gt;""),ROW($EY$2:$EY$208)-ROW($EY$2)+1)), ROWS(#REF!:#REF!))),"")</f>
        <v/>
      </c>
      <c r="FA178" t="e">
        <f>IF(#REF!="","",SUM(#REF!))</f>
        <v>#REF!</v>
      </c>
      <c r="FB178" t="e">
        <f t="array" ref="FB178">IF(#REF!="","",SUM(FA178:INDEX(FA178:FA384,MATCH(TRUE,INDEX(FA178:FA384="",0),0))))</f>
        <v>#REF!</v>
      </c>
      <c r="FC178" t="e">
        <f t="shared" si="99"/>
        <v>#REF!</v>
      </c>
      <c r="FD178" t="str">
        <f t="array" ref="FD178">IFERROR(INDEX($FC$2:$FC$208,SMALL(IF(1-($FC$2:$FC$208=""),IF(1-(#REF!:#REF!&lt;&gt;""),ROW($FC$2:$FC$208)-ROW($FC$2)+1)), ROWS(#REF!:#REF!))),"")</f>
        <v/>
      </c>
    </row>
    <row r="179" spans="1:160" x14ac:dyDescent="0.25">
      <c r="A179" t="e">
        <f>IF(#REF!="","",SUM(#REF!))</f>
        <v>#REF!</v>
      </c>
      <c r="B179" t="e">
        <f t="array" ref="B179">IF(#REF!="","",SUM($A179:INDEX(A179:$A$208,MATCH(TRUE,INDEX($A179:$A$208="",0),0))))</f>
        <v>#REF!</v>
      </c>
      <c r="C179" t="e">
        <f t="shared" si="100"/>
        <v>#REF!</v>
      </c>
      <c r="E179" t="e">
        <f>IF(#REF!="","",SUM(#REF!))</f>
        <v>#REF!</v>
      </c>
      <c r="F179" t="e">
        <f t="array" ref="F179">IF(#REF!="","",SUM($E179:INDEX(E179:$E$208,MATCH(TRUE,INDEX($E179:$E$208="",0),0))))</f>
        <v>#REF!</v>
      </c>
      <c r="G179" t="e">
        <f t="shared" si="101"/>
        <v>#REF!</v>
      </c>
      <c r="I179" t="e">
        <f>IF(#REF!="","",SUM(#REF!))</f>
        <v>#REF!</v>
      </c>
      <c r="J179" t="e">
        <f t="array" ref="J179">IF(#REF!="","",SUM(I179:INDEX(I179:I385,MATCH(TRUE,INDEX(I179:I385="",0),0))))</f>
        <v>#REF!</v>
      </c>
      <c r="K179" t="e">
        <f t="shared" si="102"/>
        <v>#REF!</v>
      </c>
      <c r="M179" t="e">
        <f>IF(#REF!="","",SUM(#REF!))</f>
        <v>#REF!</v>
      </c>
      <c r="N179" t="e">
        <f t="array" ref="N179">IF(#REF!="","",SUM(M179:INDEX(M179:M385,MATCH(TRUE,INDEX(M179:M385="",0),0))))</f>
        <v>#REF!</v>
      </c>
      <c r="O179" t="e">
        <f t="shared" si="103"/>
        <v>#REF!</v>
      </c>
      <c r="Q179" t="e">
        <f>IF(#REF!="","",SUM(#REF!))</f>
        <v>#REF!</v>
      </c>
      <c r="R179" t="e">
        <f t="array" ref="R179">IF(#REF!="","",SUM(Q179:INDEX(Q179:Q385,MATCH(TRUE,INDEX(Q179:Q385="",0),0))))</f>
        <v>#REF!</v>
      </c>
      <c r="S179" t="e">
        <f t="shared" si="104"/>
        <v>#REF!</v>
      </c>
      <c r="U179" t="e">
        <f>IF(#REF!="","",SUM(#REF!))</f>
        <v>#REF!</v>
      </c>
      <c r="V179" t="e">
        <f t="array" ref="V179">IF(#REF!="","",SUM(U179:INDEX(U179:U385,MATCH(TRUE,INDEX(U179:U385="",0),0))))</f>
        <v>#REF!</v>
      </c>
      <c r="W179" t="e">
        <f t="shared" si="105"/>
        <v>#REF!</v>
      </c>
      <c r="Y179" t="e">
        <f>IF(#REF!="","",SUM(#REF!))</f>
        <v>#REF!</v>
      </c>
      <c r="Z179" t="e">
        <f t="array" ref="Z179">IF(#REF!="","",SUM(Y179:INDEX(Y179:Y385,MATCH(TRUE,INDEX(Y179:Y385="",0),0))))</f>
        <v>#REF!</v>
      </c>
      <c r="AA179" t="e">
        <f t="shared" si="106"/>
        <v>#REF!</v>
      </c>
      <c r="AC179" t="e">
        <f>IF(#REF!="","",SUM(#REF!))</f>
        <v>#REF!</v>
      </c>
      <c r="AD179" t="e">
        <f t="array" ref="AD179">IF(#REF!="","",SUM(AC179:INDEX(AC179:AC385,MATCH(TRUE,INDEX(AC179:AC385="",0),0))))</f>
        <v>#REF!</v>
      </c>
      <c r="AE179" t="e">
        <f t="shared" si="107"/>
        <v>#REF!</v>
      </c>
      <c r="AG179" t="e">
        <f>IF(#REF!="","",SUM(#REF!))</f>
        <v>#REF!</v>
      </c>
      <c r="AH179" t="e">
        <f t="array" ref="AH179">IF(#REF!="","",SUM(AG179:INDEX(AG179:AG385,MATCH(TRUE,INDEX(AG179:AG385="",0),0))))</f>
        <v>#REF!</v>
      </c>
      <c r="AI179" t="e">
        <f t="shared" si="108"/>
        <v>#REF!</v>
      </c>
      <c r="AK179" t="e">
        <f>IF(#REF!="","",SUM(#REF!))</f>
        <v>#REF!</v>
      </c>
      <c r="AL179" t="e">
        <f t="array" ref="AL179">IF(#REF!="","",SUM(AK179:INDEX(AK179:AK385,MATCH(TRUE,INDEX(AK179:AK385="",0),0))))</f>
        <v>#REF!</v>
      </c>
      <c r="AM179" t="e">
        <f t="shared" si="109"/>
        <v>#REF!</v>
      </c>
      <c r="AO179" t="e">
        <f>IF(#REF!="","",SUM(#REF!))</f>
        <v>#REF!</v>
      </c>
      <c r="AP179" t="e">
        <f t="array" ref="AP179">IF(#REF!="","",SUM(AO179:INDEX(AO179:AO385,MATCH(TRUE,INDEX(AO179:AO385="",0),0))))</f>
        <v>#REF!</v>
      </c>
      <c r="AQ179" t="e">
        <f t="shared" si="110"/>
        <v>#REF!</v>
      </c>
      <c r="AS179" t="e">
        <f>IF(#REF!="","",SUM(#REF!))</f>
        <v>#REF!</v>
      </c>
      <c r="AT179" t="e">
        <f t="array" ref="AT179">IF(#REF!="","",SUM(AS179:INDEX(AS179:AS385,MATCH(TRUE,INDEX(AS179:AS385="",0),0))))</f>
        <v>#REF!</v>
      </c>
      <c r="AU179" t="e">
        <f t="shared" si="111"/>
        <v>#REF!</v>
      </c>
      <c r="AW179" t="e">
        <f>IF(#REF!="","",SUM(#REF!))</f>
        <v>#REF!</v>
      </c>
      <c r="AX179" t="e">
        <f t="array" ref="AX179">IF(#REF!="","",SUM(AW179:INDEX(AW179:AW385,MATCH(TRUE,INDEX(AW179:AW385="",0),0))))</f>
        <v>#REF!</v>
      </c>
      <c r="AY179" t="e">
        <f t="shared" si="112"/>
        <v>#REF!</v>
      </c>
      <c r="BA179" t="e">
        <f>IF(#REF!="","",SUM(#REF!))</f>
        <v>#REF!</v>
      </c>
      <c r="BB179" t="e">
        <f t="array" ref="BB179">IF(#REF!="","",SUM(BA179:INDEX(BA179:BA385,MATCH(TRUE,INDEX(BA179:BA385="",0),0))))</f>
        <v>#REF!</v>
      </c>
      <c r="BC179" t="e">
        <f t="shared" si="113"/>
        <v>#REF!</v>
      </c>
      <c r="BE179" t="e">
        <f>IF(#REF!="","",SUM(#REF!))</f>
        <v>#REF!</v>
      </c>
      <c r="BF179" t="e">
        <f t="array" ref="BF179">IF(#REF!="","",SUM(BE179:INDEX(BE179:BE385,MATCH(TRUE,INDEX(BE179:BE385="",0),0))))</f>
        <v>#REF!</v>
      </c>
      <c r="BG179" t="e">
        <f t="shared" si="114"/>
        <v>#REF!</v>
      </c>
      <c r="BI179" t="e">
        <f>IF(#REF!="","",SUM(#REF!))</f>
        <v>#REF!</v>
      </c>
      <c r="BJ179" t="e">
        <f t="array" ref="BJ179">IF(#REF!="","",SUM(BI179:INDEX(BI179:BI385,MATCH(TRUE,INDEX(BI179:BI385="",0),0))))</f>
        <v>#REF!</v>
      </c>
      <c r="BK179" t="e">
        <f t="shared" si="115"/>
        <v>#REF!</v>
      </c>
      <c r="BM179" t="e">
        <f>IF(#REF!="","",SUM(#REF!))</f>
        <v>#REF!</v>
      </c>
      <c r="BN179" t="e">
        <f t="array" ref="BN179">IF(#REF!="","",SUM(BM179:INDEX(BM179:BM385,MATCH(TRUE,INDEX(BM179:BM385="",0),0))))</f>
        <v>#REF!</v>
      </c>
      <c r="BO179" t="e">
        <f t="shared" si="116"/>
        <v>#REF!</v>
      </c>
      <c r="BQ179" t="e">
        <f>IF(#REF!="","",SUM(#REF!))</f>
        <v>#REF!</v>
      </c>
      <c r="BR179" t="e">
        <f t="array" ref="BR179">IF(#REF!="","",SUM(BQ179:INDEX(BQ179:BQ385,MATCH(TRUE,INDEX(BQ179:BQ385="",0),0))))</f>
        <v>#REF!</v>
      </c>
      <c r="BS179" t="e">
        <f t="shared" si="117"/>
        <v>#REF!</v>
      </c>
      <c r="BU179" t="e">
        <f>IF(#REF!="","",SUM(#REF!))</f>
        <v>#REF!</v>
      </c>
      <c r="BV179" t="e">
        <f t="array" ref="BV179">IF(#REF!="","",SUM(BU179:INDEX(BU179:BU385,MATCH(TRUE,INDEX(BU179:BU385="",0),0))))</f>
        <v>#REF!</v>
      </c>
      <c r="BW179" t="e">
        <f t="shared" si="118"/>
        <v>#REF!</v>
      </c>
      <c r="BY179" t="e">
        <f>IF(#REF!="","",SUM(#REF!))</f>
        <v>#REF!</v>
      </c>
      <c r="BZ179" t="e">
        <f t="array" ref="BZ179">IF(#REF!="","",SUM(BY179:INDEX(BY179:BY385,MATCH(TRUE,INDEX(BY179:BY385="",0),0))))</f>
        <v>#REF!</v>
      </c>
      <c r="CA179" t="e">
        <f t="shared" si="119"/>
        <v>#REF!</v>
      </c>
      <c r="CC179" t="e">
        <f>IF(#REF!="","",SUM(#REF!))</f>
        <v>#REF!</v>
      </c>
      <c r="CD179" t="e">
        <f t="array" ref="CD179">IF(#REF!="","",SUM(CC179:INDEX(CC179:CC385,MATCH(TRUE,INDEX(CC179:CC385="",0),0))))</f>
        <v>#REF!</v>
      </c>
      <c r="CE179" t="e">
        <f t="shared" si="80"/>
        <v>#REF!</v>
      </c>
      <c r="CF179" t="str">
        <f t="array" ref="CF179">IFERROR(INDEX($CE$2:$CE$208,SMALL(IF(1-($CE$2:$CE$208=""),IF(1-(#REF!:#REF!&lt;&gt;""),ROW($CE$2:$CE$208)-ROW($CE$2)+1)), ROWS(#REF!:#REF!))),"")</f>
        <v/>
      </c>
      <c r="CG179" t="e">
        <f>IF(#REF!="","",SUM(#REF!))</f>
        <v>#REF!</v>
      </c>
      <c r="CH179" t="e">
        <f t="array" ref="CH179">IF(#REF!="","",SUM(CG179:INDEX(CG179:CG385,MATCH(TRUE,INDEX(CG179:CG385="",0),0))))</f>
        <v>#REF!</v>
      </c>
      <c r="CI179" t="e">
        <f t="shared" si="81"/>
        <v>#REF!</v>
      </c>
      <c r="CJ179" t="str">
        <f t="array" ref="CJ179">IFERROR(INDEX($CI$2:$CI$208,SMALL(IF(1-($CI$2:$CI$208=""),IF(1-(#REF!:#REF!&lt;&gt;""),ROW($CI$2:$CI$208)-ROW($CI$2)+1)), ROWS(#REF!:#REF!))),"")</f>
        <v/>
      </c>
      <c r="CK179" t="e">
        <f>IF(#REF!="","",SUM(#REF!))</f>
        <v>#REF!</v>
      </c>
      <c r="CL179" t="e">
        <f t="array" ref="CL179">IF(#REF!="","",SUM(CK179:INDEX(CK179:CK385,MATCH(TRUE,INDEX(CK179:CK385="",0),0))))</f>
        <v>#REF!</v>
      </c>
      <c r="CM179" t="e">
        <f t="shared" si="82"/>
        <v>#REF!</v>
      </c>
      <c r="CN179" t="str">
        <f t="array" ref="CN179">IFERROR(INDEX($CM$2:$CM$208,SMALL(IF(1-($CM$2:$CM$208=""),IF(1-(#REF!:#REF!&lt;&gt;""),ROW($CM$2:$CM$208)-ROW($CM$2)+1)), ROWS(#REF!:#REF!))),"")</f>
        <v/>
      </c>
      <c r="CO179" t="e">
        <f>IF(#REF!="","",SUM(#REF!))</f>
        <v>#REF!</v>
      </c>
      <c r="CP179" t="e">
        <f t="array" ref="CP179">IF(#REF!="","",SUM(CO179:INDEX(CO179:CO385,MATCH(TRUE,INDEX(CO179:CO385="",0),0))))</f>
        <v>#REF!</v>
      </c>
      <c r="CQ179" t="e">
        <f t="shared" si="83"/>
        <v>#REF!</v>
      </c>
      <c r="CR179" t="str">
        <f t="array" ref="CR179">IFERROR(INDEX($CQ$2:$CQ$208,SMALL(IF(1-($CQ$2:$CQ$208=""),IF(1-(#REF!:#REF!&lt;&gt;""),ROW($CQ$2:$CQ$208)-ROW($CQ$2)+1)), ROWS(#REF!:#REF!))),"")</f>
        <v/>
      </c>
      <c r="CS179" t="e">
        <f>IF(#REF!="","",SUM(#REF!))</f>
        <v>#REF!</v>
      </c>
      <c r="CT179" t="e">
        <f t="array" ref="CT179">IF(#REF!="","",SUM(CS179:INDEX(CS179:CS385,MATCH(TRUE,INDEX(CS179:CS385="",0),0))))</f>
        <v>#REF!</v>
      </c>
      <c r="CU179" t="e">
        <f t="shared" si="84"/>
        <v>#REF!</v>
      </c>
      <c r="CV179" t="str">
        <f t="array" ref="CV179">IFERROR(INDEX($CU$2:$CU$208,SMALL(IF(1-($CU$2:$CU$208=""),IF(1-(#REF!:#REF!&lt;&gt;""),ROW($CU$2:$CU$208)-ROW($CU$2)+1)), ROWS(#REF!:#REF!))),"")</f>
        <v/>
      </c>
      <c r="CW179" t="e">
        <f>IF(#REF!="","",SUM(#REF!))</f>
        <v>#REF!</v>
      </c>
      <c r="CX179" t="e">
        <f t="array" ref="CX179">IF(#REF!="","",SUM(CW179:INDEX(CW179:CW385,MATCH(TRUE,INDEX(CW179:CW385="",0),0))))</f>
        <v>#REF!</v>
      </c>
      <c r="CY179" t="e">
        <f t="shared" si="85"/>
        <v>#REF!</v>
      </c>
      <c r="CZ179" t="str">
        <f t="array" ref="CZ179">IFERROR(INDEX($CY$2:$CY$208,SMALL(IF(1-($CY$2:$CY$208=""),IF(1-(#REF!:#REF!&lt;&gt;""),ROW($CY$2:$CY$208)-ROW($CY$2)+1)), ROWS(#REF!:#REF!))),"")</f>
        <v/>
      </c>
      <c r="DA179" t="e">
        <f>IF(#REF!="","",SUM(#REF!))</f>
        <v>#REF!</v>
      </c>
      <c r="DB179" t="e">
        <f t="array" ref="DB179">IF(#REF!="","",SUM(DA179:INDEX(DA179:DA385,MATCH(TRUE,INDEX(DA179:DA385="",0),0))))</f>
        <v>#REF!</v>
      </c>
      <c r="DC179" t="e">
        <f t="shared" si="86"/>
        <v>#REF!</v>
      </c>
      <c r="DD179" t="str">
        <f t="array" ref="DD179">IFERROR(INDEX($DC$2:$DC$208,SMALL(IF(1-($DC$2:$DC$208=""),IF(1-(#REF!:#REF!&lt;&gt;""),ROW($DC$2:$DC$208)-ROW($DC$2)+1)), ROWS(#REF!:#REF!))),"")</f>
        <v/>
      </c>
      <c r="DE179" t="e">
        <f>IF(#REF!="","",SUM(#REF!))</f>
        <v>#REF!</v>
      </c>
      <c r="DF179" t="e">
        <f t="array" ref="DF179">IF(#REF!="","",SUM(DE179:INDEX(DE179:DE385,MATCH(TRUE,INDEX(DE179:DE385="",0),0))))</f>
        <v>#REF!</v>
      </c>
      <c r="DG179" t="e">
        <f t="shared" si="87"/>
        <v>#REF!</v>
      </c>
      <c r="DH179" t="str">
        <f t="array" ref="DH179">IFERROR(INDEX($DG$2:$DG$208,SMALL(IF(1-($DG$2:$DG$208=""),IF(1-(#REF!:#REF!&lt;&gt;""),ROW($DG$2:$DG$208)-ROW($DG$2)+1)), ROWS(#REF!:#REF!))),"")</f>
        <v/>
      </c>
      <c r="DI179" t="e">
        <f>IF(#REF!="","",SUM(#REF!))</f>
        <v>#REF!</v>
      </c>
      <c r="DJ179" t="e">
        <f t="array" ref="DJ179">IF(#REF!="","",SUM(DI179:INDEX(DI179:DI385,MATCH(TRUE,INDEX(DI179:DI385="",0),0))))</f>
        <v>#REF!</v>
      </c>
      <c r="DK179" t="e">
        <f t="shared" si="88"/>
        <v>#REF!</v>
      </c>
      <c r="DL179" t="str">
        <f t="array" ref="DL179">IFERROR(INDEX($DK$2:$DK$208,SMALL(IF(1-($DK$2:$DK$208=""),IF(1-(#REF!:#REF!&lt;&gt;""),ROW($DK$2:$DK$208)-ROW($DK$2)+1)), ROWS(#REF!:#REF!))),"")</f>
        <v/>
      </c>
      <c r="DM179" t="e">
        <f>IF(#REF!="","",SUM(#REF!))</f>
        <v>#REF!</v>
      </c>
      <c r="DN179" t="e">
        <f t="array" ref="DN179">IF(#REF!="","",SUM(DM179:INDEX(DM179:DM385,MATCH(TRUE,INDEX(DM179:DM385="",0),0))))</f>
        <v>#REF!</v>
      </c>
      <c r="DO179" t="e">
        <f t="shared" si="89"/>
        <v>#REF!</v>
      </c>
      <c r="DP179" t="str">
        <f t="array" ref="DP179">IFERROR(INDEX($DO$2:$DO$208,SMALL(IF(1-($DO$2:$DO$208=""),IF(1-(#REF!:#REF!&lt;&gt;""),ROW($DO$2:$DO$208)-ROW($DO$2)+1)), ROWS(#REF!:#REF!))),"")</f>
        <v/>
      </c>
      <c r="DQ179" t="e">
        <f>IF(#REF!="","",SUM(#REF!))</f>
        <v>#REF!</v>
      </c>
      <c r="DR179" t="e">
        <f t="array" ref="DR179">IF(#REF!="","",SUM(DQ179:INDEX(DQ179:DQ385,MATCH(TRUE,INDEX(DQ179:DQ385="",0),0))))</f>
        <v>#REF!</v>
      </c>
      <c r="DS179" t="e">
        <f t="shared" si="90"/>
        <v>#REF!</v>
      </c>
      <c r="DT179" t="str">
        <f t="array" ref="DT179">IFERROR(INDEX($DS$2:$DS$208,SMALL(IF(1-($DS$2:$DS$208=""),IF(1-(#REF!:#REF!&lt;&gt;""),ROW($DS$2:$DS$208)-ROW($DS$2)+1)), ROWS(#REF!:#REF!))),"")</f>
        <v/>
      </c>
      <c r="DU179" t="e">
        <f>IF(#REF!="","",SUM(#REF!))</f>
        <v>#REF!</v>
      </c>
      <c r="DV179" t="e">
        <f t="array" ref="DV179">IF(#REF!="","",SUM(DU179:INDEX(DU179:DU385,MATCH(TRUE,INDEX(DU179:DU385="",0),0))))</f>
        <v>#REF!</v>
      </c>
      <c r="DW179" t="e">
        <f t="shared" si="91"/>
        <v>#REF!</v>
      </c>
      <c r="DX179" t="str">
        <f t="array" ref="DX179">IFERROR(INDEX($DW$2:$DW$208,SMALL(IF(1-($DW$2:$DW$208=""),IF(1-(#REF!:#REF!&lt;&gt;""),ROW($DW$2:$DW$208)-ROW($DW$2)+1)), ROWS(#REF!:#REF!))),"")</f>
        <v/>
      </c>
      <c r="DY179" t="e">
        <f>IF(#REF!="","",SUM(#REF!))</f>
        <v>#REF!</v>
      </c>
      <c r="DZ179" t="e">
        <f t="array" ref="DZ179">IF(#REF!="","",SUM(DY179:INDEX(DY179:DY385,MATCH(TRUE,INDEX(DY179:DY385="",0),0))))</f>
        <v>#REF!</v>
      </c>
      <c r="EA179" t="e">
        <f t="shared" si="92"/>
        <v>#REF!</v>
      </c>
      <c r="EB179" t="str">
        <f t="array" ref="EB179">IFERROR(INDEX($EA$2:$EA$208,SMALL(IF(1-($EA$2:$EA$208=""),IF(1-(#REF!:#REF!&lt;&gt;""),ROW($EA$2:$EA$208)-ROW($EA$2)+1)), ROWS(#REF!:#REF!))),"")</f>
        <v/>
      </c>
      <c r="EC179" t="e">
        <f>IF(#REF!="","",SUM(#REF!))</f>
        <v>#REF!</v>
      </c>
      <c r="ED179" t="e">
        <f t="array" ref="ED179">IF(#REF!="","",SUM(EC179:INDEX(EC179:EC385,MATCH(TRUE,INDEX(EC179:EC385="",0),0))))</f>
        <v>#REF!</v>
      </c>
      <c r="EE179" t="e">
        <f t="shared" si="93"/>
        <v>#REF!</v>
      </c>
      <c r="EF179" t="str">
        <f t="array" ref="EF179">IFERROR(INDEX($EE$2:$EE$208,SMALL(IF(1-($EE$2:$EE$208=""),IF(1-(#REF!:#REF!&lt;&gt;""),ROW($EE$2:$EE$208)-ROW($EE$2)+1)), ROWS(#REF!:#REF!))),"")</f>
        <v/>
      </c>
      <c r="EG179" t="e">
        <f>IF(#REF!="","",SUM(#REF!))</f>
        <v>#REF!</v>
      </c>
      <c r="EH179" t="e">
        <f t="array" ref="EH179">IF(#REF!="","",SUM(EG179:INDEX(EG179:EG385,MATCH(TRUE,INDEX(EG179:EG385="",0),0))))</f>
        <v>#REF!</v>
      </c>
      <c r="EI179" t="e">
        <f t="shared" si="94"/>
        <v>#REF!</v>
      </c>
      <c r="EJ179" t="str">
        <f t="array" ref="EJ179">IFERROR(INDEX($EI$2:$EI$208,SMALL(IF(1-($EI$2:$EI$208=""),IF(1-(#REF!:#REF!&lt;&gt;""),ROW($EI$2:$EI$208)-ROW($EI$2)+1)), ROWS(#REF!:#REF!))),"")</f>
        <v/>
      </c>
      <c r="EK179" t="e">
        <f>IF(#REF!="","",SUM(#REF!))</f>
        <v>#REF!</v>
      </c>
      <c r="EL179" t="e">
        <f t="array" ref="EL179">IF(#REF!="","",SUM(EK179:INDEX(EK179:EK385,MATCH(TRUE,INDEX(EK179:EK385="",0),0))))</f>
        <v>#REF!</v>
      </c>
      <c r="EM179" t="e">
        <f t="shared" si="95"/>
        <v>#REF!</v>
      </c>
      <c r="EN179" t="str">
        <f t="array" ref="EN179">IFERROR(INDEX($EM$2:$EM$208,SMALL(IF(1-($EM$2:$EM$208=""),IF(1-(#REF!:#REF!&lt;&gt;""),ROW($EM$2:$EM$208)-ROW($EM$2)+1)), ROWS(#REF!:#REF!))),"")</f>
        <v/>
      </c>
      <c r="EO179" t="e">
        <f>IF(#REF!="","",SUM(#REF!))</f>
        <v>#REF!</v>
      </c>
      <c r="EP179" t="e">
        <f t="array" ref="EP179">IF(#REF!="","",SUM(EO179:INDEX(EO179:EO385,MATCH(TRUE,INDEX(EO179:EO385="",0),0))))</f>
        <v>#REF!</v>
      </c>
      <c r="EQ179" t="e">
        <f t="shared" si="96"/>
        <v>#REF!</v>
      </c>
      <c r="ER179" t="str">
        <f t="array" ref="ER179">IFERROR(INDEX($EQ$2:$EQ$208,SMALL(IF(1-($EQ$2:$EQ$208=""),IF(1-(#REF!:#REF!&lt;&gt;""),ROW($EQ$2:$EQ$208)-ROW($EQ$2)+1)), ROWS(#REF!:#REF!))),"")</f>
        <v/>
      </c>
      <c r="ES179" t="e">
        <f>IF(#REF!="","",SUM(#REF!))</f>
        <v>#REF!</v>
      </c>
      <c r="ET179" t="e">
        <f t="array" ref="ET179">IF(#REF!="","",SUM(ES179:INDEX(ES179:ES385,MATCH(TRUE,INDEX(ES179:ES385="",0),0))))</f>
        <v>#REF!</v>
      </c>
      <c r="EU179" t="e">
        <f t="shared" si="97"/>
        <v>#REF!</v>
      </c>
      <c r="EV179" t="str">
        <f t="array" ref="EV179">IFERROR(INDEX($EU$2:$EU$208,SMALL(IF(1-($EU$2:$EU$208=""),IF(1-(#REF!:#REF!&lt;&gt;""),ROW($EU$2:$EU$208)-ROW($EU$2)+1)), ROWS(#REF!:#REF!))),"")</f>
        <v/>
      </c>
      <c r="EW179" t="e">
        <f>IF(#REF!="","",SUM(#REF!))</f>
        <v>#REF!</v>
      </c>
      <c r="EX179" t="e">
        <f t="array" ref="EX179">IF(#REF!="","",SUM(EW179:INDEX(EW179:EW385,MATCH(TRUE,INDEX(EW179:EW385="",0),0))))</f>
        <v>#REF!</v>
      </c>
      <c r="EY179" t="e">
        <f t="shared" si="98"/>
        <v>#REF!</v>
      </c>
      <c r="EZ179" t="str">
        <f t="array" ref="EZ179">IFERROR(INDEX($EY$2:$EY$208,SMALL(IF(1-($EY$2:$EY$208=""),IF(1-(#REF!:#REF!&lt;&gt;""),ROW($EY$2:$EY$208)-ROW($EY$2)+1)), ROWS(#REF!:#REF!))),"")</f>
        <v/>
      </c>
      <c r="FA179" t="e">
        <f>IF(#REF!="","",SUM(#REF!))</f>
        <v>#REF!</v>
      </c>
      <c r="FB179" t="e">
        <f t="array" ref="FB179">IF(#REF!="","",SUM(FA179:INDEX(FA179:FA385,MATCH(TRUE,INDEX(FA179:FA385="",0),0))))</f>
        <v>#REF!</v>
      </c>
      <c r="FC179" t="e">
        <f t="shared" si="99"/>
        <v>#REF!</v>
      </c>
      <c r="FD179" t="str">
        <f t="array" ref="FD179">IFERROR(INDEX($FC$2:$FC$208,SMALL(IF(1-($FC$2:$FC$208=""),IF(1-(#REF!:#REF!&lt;&gt;""),ROW($FC$2:$FC$208)-ROW($FC$2)+1)), ROWS(#REF!:#REF!))),"")</f>
        <v/>
      </c>
    </row>
    <row r="180" spans="1:160" x14ac:dyDescent="0.25">
      <c r="A180" t="e">
        <f>IF(#REF!="","",SUM(#REF!))</f>
        <v>#REF!</v>
      </c>
      <c r="B180" t="e">
        <f t="array" ref="B180">IF(#REF!="","",SUM($A180:INDEX(A180:$A$208,MATCH(TRUE,INDEX($A180:$A$208="",0),0))))</f>
        <v>#REF!</v>
      </c>
      <c r="C180" t="e">
        <f t="shared" si="100"/>
        <v>#REF!</v>
      </c>
      <c r="E180" t="e">
        <f>IF(#REF!="","",SUM(#REF!))</f>
        <v>#REF!</v>
      </c>
      <c r="F180" t="e">
        <f t="array" ref="F180">IF(#REF!="","",SUM($E180:INDEX(E180:$E$208,MATCH(TRUE,INDEX($E180:$E$208="",0),0))))</f>
        <v>#REF!</v>
      </c>
      <c r="G180" t="e">
        <f t="shared" si="101"/>
        <v>#REF!</v>
      </c>
      <c r="I180" t="e">
        <f>IF(#REF!="","",SUM(#REF!))</f>
        <v>#REF!</v>
      </c>
      <c r="J180" t="e">
        <f t="array" ref="J180">IF(#REF!="","",SUM(I180:INDEX(I180:I386,MATCH(TRUE,INDEX(I180:I386="",0),0))))</f>
        <v>#REF!</v>
      </c>
      <c r="K180" t="e">
        <f t="shared" si="102"/>
        <v>#REF!</v>
      </c>
      <c r="M180" t="e">
        <f>IF(#REF!="","",SUM(#REF!))</f>
        <v>#REF!</v>
      </c>
      <c r="N180" t="e">
        <f t="array" ref="N180">IF(#REF!="","",SUM(M180:INDEX(M180:M386,MATCH(TRUE,INDEX(M180:M386="",0),0))))</f>
        <v>#REF!</v>
      </c>
      <c r="O180" t="e">
        <f t="shared" si="103"/>
        <v>#REF!</v>
      </c>
      <c r="Q180" t="e">
        <f>IF(#REF!="","",SUM(#REF!))</f>
        <v>#REF!</v>
      </c>
      <c r="R180" t="e">
        <f t="array" ref="R180">IF(#REF!="","",SUM(Q180:INDEX(Q180:Q386,MATCH(TRUE,INDEX(Q180:Q386="",0),0))))</f>
        <v>#REF!</v>
      </c>
      <c r="S180" t="e">
        <f t="shared" si="104"/>
        <v>#REF!</v>
      </c>
      <c r="U180" t="e">
        <f>IF(#REF!="","",SUM(#REF!))</f>
        <v>#REF!</v>
      </c>
      <c r="V180" t="e">
        <f t="array" ref="V180">IF(#REF!="","",SUM(U180:INDEX(U180:U386,MATCH(TRUE,INDEX(U180:U386="",0),0))))</f>
        <v>#REF!</v>
      </c>
      <c r="W180" t="e">
        <f t="shared" si="105"/>
        <v>#REF!</v>
      </c>
      <c r="Y180" t="e">
        <f>IF(#REF!="","",SUM(#REF!))</f>
        <v>#REF!</v>
      </c>
      <c r="Z180" t="e">
        <f t="array" ref="Z180">IF(#REF!="","",SUM(Y180:INDEX(Y180:Y386,MATCH(TRUE,INDEX(Y180:Y386="",0),0))))</f>
        <v>#REF!</v>
      </c>
      <c r="AA180" t="e">
        <f t="shared" si="106"/>
        <v>#REF!</v>
      </c>
      <c r="AC180" t="e">
        <f>IF(#REF!="","",SUM(#REF!))</f>
        <v>#REF!</v>
      </c>
      <c r="AD180" t="e">
        <f t="array" ref="AD180">IF(#REF!="","",SUM(AC180:INDEX(AC180:AC386,MATCH(TRUE,INDEX(AC180:AC386="",0),0))))</f>
        <v>#REF!</v>
      </c>
      <c r="AE180" t="e">
        <f t="shared" si="107"/>
        <v>#REF!</v>
      </c>
      <c r="AG180" t="e">
        <f>IF(#REF!="","",SUM(#REF!))</f>
        <v>#REF!</v>
      </c>
      <c r="AH180" t="e">
        <f t="array" ref="AH180">IF(#REF!="","",SUM(AG180:INDEX(AG180:AG386,MATCH(TRUE,INDEX(AG180:AG386="",0),0))))</f>
        <v>#REF!</v>
      </c>
      <c r="AI180" t="e">
        <f t="shared" si="108"/>
        <v>#REF!</v>
      </c>
      <c r="AK180" t="e">
        <f>IF(#REF!="","",SUM(#REF!))</f>
        <v>#REF!</v>
      </c>
      <c r="AL180" t="e">
        <f t="array" ref="AL180">IF(#REF!="","",SUM(AK180:INDEX(AK180:AK386,MATCH(TRUE,INDEX(AK180:AK386="",0),0))))</f>
        <v>#REF!</v>
      </c>
      <c r="AM180" t="e">
        <f t="shared" si="109"/>
        <v>#REF!</v>
      </c>
      <c r="AO180" t="e">
        <f>IF(#REF!="","",SUM(#REF!))</f>
        <v>#REF!</v>
      </c>
      <c r="AP180" t="e">
        <f t="array" ref="AP180">IF(#REF!="","",SUM(AO180:INDEX(AO180:AO386,MATCH(TRUE,INDEX(AO180:AO386="",0),0))))</f>
        <v>#REF!</v>
      </c>
      <c r="AQ180" t="e">
        <f t="shared" si="110"/>
        <v>#REF!</v>
      </c>
      <c r="AS180" t="e">
        <f>IF(#REF!="","",SUM(#REF!))</f>
        <v>#REF!</v>
      </c>
      <c r="AT180" t="e">
        <f t="array" ref="AT180">IF(#REF!="","",SUM(AS180:INDEX(AS180:AS386,MATCH(TRUE,INDEX(AS180:AS386="",0),0))))</f>
        <v>#REF!</v>
      </c>
      <c r="AU180" t="e">
        <f t="shared" si="111"/>
        <v>#REF!</v>
      </c>
      <c r="AW180" t="e">
        <f>IF(#REF!="","",SUM(#REF!))</f>
        <v>#REF!</v>
      </c>
      <c r="AX180" t="e">
        <f t="array" ref="AX180">IF(#REF!="","",SUM(AW180:INDEX(AW180:AW386,MATCH(TRUE,INDEX(AW180:AW386="",0),0))))</f>
        <v>#REF!</v>
      </c>
      <c r="AY180" t="e">
        <f t="shared" si="112"/>
        <v>#REF!</v>
      </c>
      <c r="BA180" t="e">
        <f>IF(#REF!="","",SUM(#REF!))</f>
        <v>#REF!</v>
      </c>
      <c r="BB180" t="e">
        <f t="array" ref="BB180">IF(#REF!="","",SUM(BA180:INDEX(BA180:BA386,MATCH(TRUE,INDEX(BA180:BA386="",0),0))))</f>
        <v>#REF!</v>
      </c>
      <c r="BC180" t="e">
        <f t="shared" si="113"/>
        <v>#REF!</v>
      </c>
      <c r="BE180" t="e">
        <f>IF(#REF!="","",SUM(#REF!))</f>
        <v>#REF!</v>
      </c>
      <c r="BF180" t="e">
        <f t="array" ref="BF180">IF(#REF!="","",SUM(BE180:INDEX(BE180:BE386,MATCH(TRUE,INDEX(BE180:BE386="",0),0))))</f>
        <v>#REF!</v>
      </c>
      <c r="BG180" t="e">
        <f t="shared" si="114"/>
        <v>#REF!</v>
      </c>
      <c r="BI180" t="e">
        <f>IF(#REF!="","",SUM(#REF!))</f>
        <v>#REF!</v>
      </c>
      <c r="BJ180" t="e">
        <f t="array" ref="BJ180">IF(#REF!="","",SUM(BI180:INDEX(BI180:BI386,MATCH(TRUE,INDEX(BI180:BI386="",0),0))))</f>
        <v>#REF!</v>
      </c>
      <c r="BK180" t="e">
        <f t="shared" si="115"/>
        <v>#REF!</v>
      </c>
      <c r="BM180" t="e">
        <f>IF(#REF!="","",SUM(#REF!))</f>
        <v>#REF!</v>
      </c>
      <c r="BN180" t="e">
        <f t="array" ref="BN180">IF(#REF!="","",SUM(BM180:INDEX(BM180:BM386,MATCH(TRUE,INDEX(BM180:BM386="",0),0))))</f>
        <v>#REF!</v>
      </c>
      <c r="BO180" t="e">
        <f t="shared" si="116"/>
        <v>#REF!</v>
      </c>
      <c r="BQ180" t="e">
        <f>IF(#REF!="","",SUM(#REF!))</f>
        <v>#REF!</v>
      </c>
      <c r="BR180" t="e">
        <f t="array" ref="BR180">IF(#REF!="","",SUM(BQ180:INDEX(BQ180:BQ386,MATCH(TRUE,INDEX(BQ180:BQ386="",0),0))))</f>
        <v>#REF!</v>
      </c>
      <c r="BS180" t="e">
        <f t="shared" si="117"/>
        <v>#REF!</v>
      </c>
      <c r="BU180" t="e">
        <f>IF(#REF!="","",SUM(#REF!))</f>
        <v>#REF!</v>
      </c>
      <c r="BV180" t="e">
        <f t="array" ref="BV180">IF(#REF!="","",SUM(BU180:INDEX(BU180:BU386,MATCH(TRUE,INDEX(BU180:BU386="",0),0))))</f>
        <v>#REF!</v>
      </c>
      <c r="BW180" t="e">
        <f t="shared" si="118"/>
        <v>#REF!</v>
      </c>
      <c r="BY180" t="e">
        <f>IF(#REF!="","",SUM(#REF!))</f>
        <v>#REF!</v>
      </c>
      <c r="BZ180" t="e">
        <f t="array" ref="BZ180">IF(#REF!="","",SUM(BY180:INDEX(BY180:BY386,MATCH(TRUE,INDEX(BY180:BY386="",0),0))))</f>
        <v>#REF!</v>
      </c>
      <c r="CA180" t="e">
        <f t="shared" si="119"/>
        <v>#REF!</v>
      </c>
      <c r="CC180" t="e">
        <f>IF(#REF!="","",SUM(#REF!))</f>
        <v>#REF!</v>
      </c>
      <c r="CD180" t="e">
        <f t="array" ref="CD180">IF(#REF!="","",SUM(CC180:INDEX(CC180:CC386,MATCH(TRUE,INDEX(CC180:CC386="",0),0))))</f>
        <v>#REF!</v>
      </c>
      <c r="CE180" t="e">
        <f t="shared" si="80"/>
        <v>#REF!</v>
      </c>
      <c r="CF180" t="str">
        <f t="array" ref="CF180">IFERROR(INDEX($CE$2:$CE$208,SMALL(IF(1-($CE$2:$CE$208=""),IF(1-(#REF!:#REF!&lt;&gt;""),ROW($CE$2:$CE$208)-ROW($CE$2)+1)), ROWS(#REF!:#REF!))),"")</f>
        <v/>
      </c>
      <c r="CG180" t="e">
        <f>IF(#REF!="","",SUM(#REF!))</f>
        <v>#REF!</v>
      </c>
      <c r="CH180" t="e">
        <f t="array" ref="CH180">IF(#REF!="","",SUM(CG180:INDEX(CG180:CG386,MATCH(TRUE,INDEX(CG180:CG386="",0),0))))</f>
        <v>#REF!</v>
      </c>
      <c r="CI180" t="e">
        <f t="shared" si="81"/>
        <v>#REF!</v>
      </c>
      <c r="CJ180" t="str">
        <f t="array" ref="CJ180">IFERROR(INDEX($CI$2:$CI$208,SMALL(IF(1-($CI$2:$CI$208=""),IF(1-(#REF!:#REF!&lt;&gt;""),ROW($CI$2:$CI$208)-ROW($CI$2)+1)), ROWS(#REF!:#REF!))),"")</f>
        <v/>
      </c>
      <c r="CK180" t="e">
        <f>IF(#REF!="","",SUM(#REF!))</f>
        <v>#REF!</v>
      </c>
      <c r="CL180" t="e">
        <f t="array" ref="CL180">IF(#REF!="","",SUM(CK180:INDEX(CK180:CK386,MATCH(TRUE,INDEX(CK180:CK386="",0),0))))</f>
        <v>#REF!</v>
      </c>
      <c r="CM180" t="e">
        <f t="shared" si="82"/>
        <v>#REF!</v>
      </c>
      <c r="CN180" t="str">
        <f t="array" ref="CN180">IFERROR(INDEX($CM$2:$CM$208,SMALL(IF(1-($CM$2:$CM$208=""),IF(1-(#REF!:#REF!&lt;&gt;""),ROW($CM$2:$CM$208)-ROW($CM$2)+1)), ROWS(#REF!:#REF!))),"")</f>
        <v/>
      </c>
      <c r="CO180" t="e">
        <f>IF(#REF!="","",SUM(#REF!))</f>
        <v>#REF!</v>
      </c>
      <c r="CP180" t="e">
        <f t="array" ref="CP180">IF(#REF!="","",SUM(CO180:INDEX(CO180:CO386,MATCH(TRUE,INDEX(CO180:CO386="",0),0))))</f>
        <v>#REF!</v>
      </c>
      <c r="CQ180" t="e">
        <f t="shared" si="83"/>
        <v>#REF!</v>
      </c>
      <c r="CR180" t="str">
        <f t="array" ref="CR180">IFERROR(INDEX($CQ$2:$CQ$208,SMALL(IF(1-($CQ$2:$CQ$208=""),IF(1-(#REF!:#REF!&lt;&gt;""),ROW($CQ$2:$CQ$208)-ROW($CQ$2)+1)), ROWS(#REF!:#REF!))),"")</f>
        <v/>
      </c>
      <c r="CS180" t="e">
        <f>IF(#REF!="","",SUM(#REF!))</f>
        <v>#REF!</v>
      </c>
      <c r="CT180" t="e">
        <f t="array" ref="CT180">IF(#REF!="","",SUM(CS180:INDEX(CS180:CS386,MATCH(TRUE,INDEX(CS180:CS386="",0),0))))</f>
        <v>#REF!</v>
      </c>
      <c r="CU180" t="e">
        <f t="shared" si="84"/>
        <v>#REF!</v>
      </c>
      <c r="CV180" t="str">
        <f t="array" ref="CV180">IFERROR(INDEX($CU$2:$CU$208,SMALL(IF(1-($CU$2:$CU$208=""),IF(1-(#REF!:#REF!&lt;&gt;""),ROW($CU$2:$CU$208)-ROW($CU$2)+1)), ROWS(#REF!:#REF!))),"")</f>
        <v/>
      </c>
      <c r="CW180" t="e">
        <f>IF(#REF!="","",SUM(#REF!))</f>
        <v>#REF!</v>
      </c>
      <c r="CX180" t="e">
        <f t="array" ref="CX180">IF(#REF!="","",SUM(CW180:INDEX(CW180:CW386,MATCH(TRUE,INDEX(CW180:CW386="",0),0))))</f>
        <v>#REF!</v>
      </c>
      <c r="CY180" t="e">
        <f t="shared" si="85"/>
        <v>#REF!</v>
      </c>
      <c r="CZ180" t="str">
        <f t="array" ref="CZ180">IFERROR(INDEX($CY$2:$CY$208,SMALL(IF(1-($CY$2:$CY$208=""),IF(1-(#REF!:#REF!&lt;&gt;""),ROW($CY$2:$CY$208)-ROW($CY$2)+1)), ROWS(#REF!:#REF!))),"")</f>
        <v/>
      </c>
      <c r="DA180" t="e">
        <f>IF(#REF!="","",SUM(#REF!))</f>
        <v>#REF!</v>
      </c>
      <c r="DB180" t="e">
        <f t="array" ref="DB180">IF(#REF!="","",SUM(DA180:INDEX(DA180:DA386,MATCH(TRUE,INDEX(DA180:DA386="",0),0))))</f>
        <v>#REF!</v>
      </c>
      <c r="DC180" t="e">
        <f t="shared" si="86"/>
        <v>#REF!</v>
      </c>
      <c r="DD180" t="str">
        <f t="array" ref="DD180">IFERROR(INDEX($DC$2:$DC$208,SMALL(IF(1-($DC$2:$DC$208=""),IF(1-(#REF!:#REF!&lt;&gt;""),ROW($DC$2:$DC$208)-ROW($DC$2)+1)), ROWS(#REF!:#REF!))),"")</f>
        <v/>
      </c>
      <c r="DE180" t="e">
        <f>IF(#REF!="","",SUM(#REF!))</f>
        <v>#REF!</v>
      </c>
      <c r="DF180" t="e">
        <f t="array" ref="DF180">IF(#REF!="","",SUM(DE180:INDEX(DE180:DE386,MATCH(TRUE,INDEX(DE180:DE386="",0),0))))</f>
        <v>#REF!</v>
      </c>
      <c r="DG180" t="e">
        <f t="shared" si="87"/>
        <v>#REF!</v>
      </c>
      <c r="DH180" t="str">
        <f t="array" ref="DH180">IFERROR(INDEX($DG$2:$DG$208,SMALL(IF(1-($DG$2:$DG$208=""),IF(1-(#REF!:#REF!&lt;&gt;""),ROW($DG$2:$DG$208)-ROW($DG$2)+1)), ROWS(#REF!:#REF!))),"")</f>
        <v/>
      </c>
      <c r="DI180" t="e">
        <f>IF(#REF!="","",SUM(#REF!))</f>
        <v>#REF!</v>
      </c>
      <c r="DJ180" t="e">
        <f t="array" ref="DJ180">IF(#REF!="","",SUM(DI180:INDEX(DI180:DI386,MATCH(TRUE,INDEX(DI180:DI386="",0),0))))</f>
        <v>#REF!</v>
      </c>
      <c r="DK180" t="e">
        <f t="shared" si="88"/>
        <v>#REF!</v>
      </c>
      <c r="DL180" t="str">
        <f t="array" ref="DL180">IFERROR(INDEX($DK$2:$DK$208,SMALL(IF(1-($DK$2:$DK$208=""),IF(1-(#REF!:#REF!&lt;&gt;""),ROW($DK$2:$DK$208)-ROW($DK$2)+1)), ROWS(#REF!:#REF!))),"")</f>
        <v/>
      </c>
      <c r="DM180" t="e">
        <f>IF(#REF!="","",SUM(#REF!))</f>
        <v>#REF!</v>
      </c>
      <c r="DN180" t="e">
        <f t="array" ref="DN180">IF(#REF!="","",SUM(DM180:INDEX(DM180:DM386,MATCH(TRUE,INDEX(DM180:DM386="",0),0))))</f>
        <v>#REF!</v>
      </c>
      <c r="DO180" t="e">
        <f t="shared" si="89"/>
        <v>#REF!</v>
      </c>
      <c r="DP180" t="str">
        <f t="array" ref="DP180">IFERROR(INDEX($DO$2:$DO$208,SMALL(IF(1-($DO$2:$DO$208=""),IF(1-(#REF!:#REF!&lt;&gt;""),ROW($DO$2:$DO$208)-ROW($DO$2)+1)), ROWS(#REF!:#REF!))),"")</f>
        <v/>
      </c>
      <c r="DQ180" t="e">
        <f>IF(#REF!="","",SUM(#REF!))</f>
        <v>#REF!</v>
      </c>
      <c r="DR180" t="e">
        <f t="array" ref="DR180">IF(#REF!="","",SUM(DQ180:INDEX(DQ180:DQ386,MATCH(TRUE,INDEX(DQ180:DQ386="",0),0))))</f>
        <v>#REF!</v>
      </c>
      <c r="DS180" t="e">
        <f t="shared" si="90"/>
        <v>#REF!</v>
      </c>
      <c r="DT180" t="str">
        <f t="array" ref="DT180">IFERROR(INDEX($DS$2:$DS$208,SMALL(IF(1-($DS$2:$DS$208=""),IF(1-(#REF!:#REF!&lt;&gt;""),ROW($DS$2:$DS$208)-ROW($DS$2)+1)), ROWS(#REF!:#REF!))),"")</f>
        <v/>
      </c>
      <c r="DU180" t="e">
        <f>IF(#REF!="","",SUM(#REF!))</f>
        <v>#REF!</v>
      </c>
      <c r="DV180" t="e">
        <f t="array" ref="DV180">IF(#REF!="","",SUM(DU180:INDEX(DU180:DU386,MATCH(TRUE,INDEX(DU180:DU386="",0),0))))</f>
        <v>#REF!</v>
      </c>
      <c r="DW180" t="e">
        <f t="shared" si="91"/>
        <v>#REF!</v>
      </c>
      <c r="DX180" t="str">
        <f t="array" ref="DX180">IFERROR(INDEX($DW$2:$DW$208,SMALL(IF(1-($DW$2:$DW$208=""),IF(1-(#REF!:#REF!&lt;&gt;""),ROW($DW$2:$DW$208)-ROW($DW$2)+1)), ROWS(#REF!:#REF!))),"")</f>
        <v/>
      </c>
      <c r="DY180" t="e">
        <f>IF(#REF!="","",SUM(#REF!))</f>
        <v>#REF!</v>
      </c>
      <c r="DZ180" t="e">
        <f t="array" ref="DZ180">IF(#REF!="","",SUM(DY180:INDEX(DY180:DY386,MATCH(TRUE,INDEX(DY180:DY386="",0),0))))</f>
        <v>#REF!</v>
      </c>
      <c r="EA180" t="e">
        <f t="shared" si="92"/>
        <v>#REF!</v>
      </c>
      <c r="EB180" t="str">
        <f t="array" ref="EB180">IFERROR(INDEX($EA$2:$EA$208,SMALL(IF(1-($EA$2:$EA$208=""),IF(1-(#REF!:#REF!&lt;&gt;""),ROW($EA$2:$EA$208)-ROW($EA$2)+1)), ROWS(#REF!:#REF!))),"")</f>
        <v/>
      </c>
      <c r="EC180" t="e">
        <f>IF(#REF!="","",SUM(#REF!))</f>
        <v>#REF!</v>
      </c>
      <c r="ED180" t="e">
        <f t="array" ref="ED180">IF(#REF!="","",SUM(EC180:INDEX(EC180:EC386,MATCH(TRUE,INDEX(EC180:EC386="",0),0))))</f>
        <v>#REF!</v>
      </c>
      <c r="EE180" t="e">
        <f t="shared" si="93"/>
        <v>#REF!</v>
      </c>
      <c r="EF180" t="str">
        <f t="array" ref="EF180">IFERROR(INDEX($EE$2:$EE$208,SMALL(IF(1-($EE$2:$EE$208=""),IF(1-(#REF!:#REF!&lt;&gt;""),ROW($EE$2:$EE$208)-ROW($EE$2)+1)), ROWS(#REF!:#REF!))),"")</f>
        <v/>
      </c>
      <c r="EG180" t="e">
        <f>IF(#REF!="","",SUM(#REF!))</f>
        <v>#REF!</v>
      </c>
      <c r="EH180" t="e">
        <f t="array" ref="EH180">IF(#REF!="","",SUM(EG180:INDEX(EG180:EG386,MATCH(TRUE,INDEX(EG180:EG386="",0),0))))</f>
        <v>#REF!</v>
      </c>
      <c r="EI180" t="e">
        <f t="shared" si="94"/>
        <v>#REF!</v>
      </c>
      <c r="EJ180" t="str">
        <f t="array" ref="EJ180">IFERROR(INDEX($EI$2:$EI$208,SMALL(IF(1-($EI$2:$EI$208=""),IF(1-(#REF!:#REF!&lt;&gt;""),ROW($EI$2:$EI$208)-ROW($EI$2)+1)), ROWS(#REF!:#REF!))),"")</f>
        <v/>
      </c>
      <c r="EK180" t="e">
        <f>IF(#REF!="","",SUM(#REF!))</f>
        <v>#REF!</v>
      </c>
      <c r="EL180" t="e">
        <f t="array" ref="EL180">IF(#REF!="","",SUM(EK180:INDEX(EK180:EK386,MATCH(TRUE,INDEX(EK180:EK386="",0),0))))</f>
        <v>#REF!</v>
      </c>
      <c r="EM180" t="e">
        <f t="shared" si="95"/>
        <v>#REF!</v>
      </c>
      <c r="EN180" t="str">
        <f t="array" ref="EN180">IFERROR(INDEX($EM$2:$EM$208,SMALL(IF(1-($EM$2:$EM$208=""),IF(1-(#REF!:#REF!&lt;&gt;""),ROW($EM$2:$EM$208)-ROW($EM$2)+1)), ROWS(#REF!:#REF!))),"")</f>
        <v/>
      </c>
      <c r="EO180" t="e">
        <f>IF(#REF!="","",SUM(#REF!))</f>
        <v>#REF!</v>
      </c>
      <c r="EP180" t="e">
        <f t="array" ref="EP180">IF(#REF!="","",SUM(EO180:INDEX(EO180:EO386,MATCH(TRUE,INDEX(EO180:EO386="",0),0))))</f>
        <v>#REF!</v>
      </c>
      <c r="EQ180" t="e">
        <f t="shared" si="96"/>
        <v>#REF!</v>
      </c>
      <c r="ER180" t="str">
        <f t="array" ref="ER180">IFERROR(INDEX($EQ$2:$EQ$208,SMALL(IF(1-($EQ$2:$EQ$208=""),IF(1-(#REF!:#REF!&lt;&gt;""),ROW($EQ$2:$EQ$208)-ROW($EQ$2)+1)), ROWS(#REF!:#REF!))),"")</f>
        <v/>
      </c>
      <c r="ES180" t="e">
        <f>IF(#REF!="","",SUM(#REF!))</f>
        <v>#REF!</v>
      </c>
      <c r="ET180" t="e">
        <f t="array" ref="ET180">IF(#REF!="","",SUM(ES180:INDEX(ES180:ES386,MATCH(TRUE,INDEX(ES180:ES386="",0),0))))</f>
        <v>#REF!</v>
      </c>
      <c r="EU180" t="e">
        <f t="shared" si="97"/>
        <v>#REF!</v>
      </c>
      <c r="EV180" t="str">
        <f t="array" ref="EV180">IFERROR(INDEX($EU$2:$EU$208,SMALL(IF(1-($EU$2:$EU$208=""),IF(1-(#REF!:#REF!&lt;&gt;""),ROW($EU$2:$EU$208)-ROW($EU$2)+1)), ROWS(#REF!:#REF!))),"")</f>
        <v/>
      </c>
      <c r="EW180" t="e">
        <f>IF(#REF!="","",SUM(#REF!))</f>
        <v>#REF!</v>
      </c>
      <c r="EX180" t="e">
        <f t="array" ref="EX180">IF(#REF!="","",SUM(EW180:INDEX(EW180:EW386,MATCH(TRUE,INDEX(EW180:EW386="",0),0))))</f>
        <v>#REF!</v>
      </c>
      <c r="EY180" t="e">
        <f t="shared" si="98"/>
        <v>#REF!</v>
      </c>
      <c r="EZ180" t="str">
        <f t="array" ref="EZ180">IFERROR(INDEX($EY$2:$EY$208,SMALL(IF(1-($EY$2:$EY$208=""),IF(1-(#REF!:#REF!&lt;&gt;""),ROW($EY$2:$EY$208)-ROW($EY$2)+1)), ROWS(#REF!:#REF!))),"")</f>
        <v/>
      </c>
      <c r="FA180" t="e">
        <f>IF(#REF!="","",SUM(#REF!))</f>
        <v>#REF!</v>
      </c>
      <c r="FB180" t="e">
        <f t="array" ref="FB180">IF(#REF!="","",SUM(FA180:INDEX(FA180:FA386,MATCH(TRUE,INDEX(FA180:FA386="",0),0))))</f>
        <v>#REF!</v>
      </c>
      <c r="FC180" t="e">
        <f t="shared" si="99"/>
        <v>#REF!</v>
      </c>
      <c r="FD180" t="str">
        <f t="array" ref="FD180">IFERROR(INDEX($FC$2:$FC$208,SMALL(IF(1-($FC$2:$FC$208=""),IF(1-(#REF!:#REF!&lt;&gt;""),ROW($FC$2:$FC$208)-ROW($FC$2)+1)), ROWS(#REF!:#REF!))),"")</f>
        <v/>
      </c>
    </row>
    <row r="181" spans="1:160" x14ac:dyDescent="0.25">
      <c r="A181" t="e">
        <f>IF(#REF!="","",SUM(#REF!))</f>
        <v>#REF!</v>
      </c>
      <c r="B181" t="e">
        <f t="array" ref="B181">IF(#REF!="","",SUM($A181:INDEX(A181:$A$208,MATCH(TRUE,INDEX($A181:$A$208="",0),0))))</f>
        <v>#REF!</v>
      </c>
      <c r="C181" t="e">
        <f t="shared" si="100"/>
        <v>#REF!</v>
      </c>
      <c r="E181" t="e">
        <f>IF(#REF!="","",SUM(#REF!))</f>
        <v>#REF!</v>
      </c>
      <c r="F181" t="e">
        <f t="array" ref="F181">IF(#REF!="","",SUM($E181:INDEX(E181:$E$208,MATCH(TRUE,INDEX($E181:$E$208="",0),0))))</f>
        <v>#REF!</v>
      </c>
      <c r="G181" t="e">
        <f t="shared" si="101"/>
        <v>#REF!</v>
      </c>
      <c r="I181" t="e">
        <f>IF(#REF!="","",SUM(#REF!))</f>
        <v>#REF!</v>
      </c>
      <c r="J181" t="e">
        <f t="array" ref="J181">IF(#REF!="","",SUM(I181:INDEX(I181:I387,MATCH(TRUE,INDEX(I181:I387="",0),0))))</f>
        <v>#REF!</v>
      </c>
      <c r="K181" t="e">
        <f t="shared" si="102"/>
        <v>#REF!</v>
      </c>
      <c r="M181" t="e">
        <f>IF(#REF!="","",SUM(#REF!))</f>
        <v>#REF!</v>
      </c>
      <c r="N181" t="e">
        <f t="array" ref="N181">IF(#REF!="","",SUM(M181:INDEX(M181:M387,MATCH(TRUE,INDEX(M181:M387="",0),0))))</f>
        <v>#REF!</v>
      </c>
      <c r="O181" t="e">
        <f t="shared" si="103"/>
        <v>#REF!</v>
      </c>
      <c r="Q181" t="e">
        <f>IF(#REF!="","",SUM(#REF!))</f>
        <v>#REF!</v>
      </c>
      <c r="R181" t="e">
        <f t="array" ref="R181">IF(#REF!="","",SUM(Q181:INDEX(Q181:Q387,MATCH(TRUE,INDEX(Q181:Q387="",0),0))))</f>
        <v>#REF!</v>
      </c>
      <c r="S181" t="e">
        <f t="shared" si="104"/>
        <v>#REF!</v>
      </c>
      <c r="U181" t="e">
        <f>IF(#REF!="","",SUM(#REF!))</f>
        <v>#REF!</v>
      </c>
      <c r="V181" t="e">
        <f t="array" ref="V181">IF(#REF!="","",SUM(U181:INDEX(U181:U387,MATCH(TRUE,INDEX(U181:U387="",0),0))))</f>
        <v>#REF!</v>
      </c>
      <c r="W181" t="e">
        <f t="shared" si="105"/>
        <v>#REF!</v>
      </c>
      <c r="Y181" t="e">
        <f>IF(#REF!="","",SUM(#REF!))</f>
        <v>#REF!</v>
      </c>
      <c r="Z181" t="e">
        <f t="array" ref="Z181">IF(#REF!="","",SUM(Y181:INDEX(Y181:Y387,MATCH(TRUE,INDEX(Y181:Y387="",0),0))))</f>
        <v>#REF!</v>
      </c>
      <c r="AA181" t="e">
        <f t="shared" si="106"/>
        <v>#REF!</v>
      </c>
      <c r="AC181" t="e">
        <f>IF(#REF!="","",SUM(#REF!))</f>
        <v>#REF!</v>
      </c>
      <c r="AD181" t="e">
        <f t="array" ref="AD181">IF(#REF!="","",SUM(AC181:INDEX(AC181:AC387,MATCH(TRUE,INDEX(AC181:AC387="",0),0))))</f>
        <v>#REF!</v>
      </c>
      <c r="AE181" t="e">
        <f t="shared" si="107"/>
        <v>#REF!</v>
      </c>
      <c r="AG181" t="e">
        <f>IF(#REF!="","",SUM(#REF!))</f>
        <v>#REF!</v>
      </c>
      <c r="AH181" t="e">
        <f t="array" ref="AH181">IF(#REF!="","",SUM(AG181:INDEX(AG181:AG387,MATCH(TRUE,INDEX(AG181:AG387="",0),0))))</f>
        <v>#REF!</v>
      </c>
      <c r="AI181" t="e">
        <f t="shared" si="108"/>
        <v>#REF!</v>
      </c>
      <c r="AK181" t="e">
        <f>IF(#REF!="","",SUM(#REF!))</f>
        <v>#REF!</v>
      </c>
      <c r="AL181" t="e">
        <f t="array" ref="AL181">IF(#REF!="","",SUM(AK181:INDEX(AK181:AK387,MATCH(TRUE,INDEX(AK181:AK387="",0),0))))</f>
        <v>#REF!</v>
      </c>
      <c r="AM181" t="e">
        <f t="shared" si="109"/>
        <v>#REF!</v>
      </c>
      <c r="AO181" t="e">
        <f>IF(#REF!="","",SUM(#REF!))</f>
        <v>#REF!</v>
      </c>
      <c r="AP181" t="e">
        <f t="array" ref="AP181">IF(#REF!="","",SUM(AO181:INDEX(AO181:AO387,MATCH(TRUE,INDEX(AO181:AO387="",0),0))))</f>
        <v>#REF!</v>
      </c>
      <c r="AQ181" t="e">
        <f t="shared" si="110"/>
        <v>#REF!</v>
      </c>
      <c r="AS181" t="e">
        <f>IF(#REF!="","",SUM(#REF!))</f>
        <v>#REF!</v>
      </c>
      <c r="AT181" t="e">
        <f t="array" ref="AT181">IF(#REF!="","",SUM(AS181:INDEX(AS181:AS387,MATCH(TRUE,INDEX(AS181:AS387="",0),0))))</f>
        <v>#REF!</v>
      </c>
      <c r="AU181" t="e">
        <f t="shared" si="111"/>
        <v>#REF!</v>
      </c>
      <c r="AW181" t="e">
        <f>IF(#REF!="","",SUM(#REF!))</f>
        <v>#REF!</v>
      </c>
      <c r="AX181" t="e">
        <f t="array" ref="AX181">IF(#REF!="","",SUM(AW181:INDEX(AW181:AW387,MATCH(TRUE,INDEX(AW181:AW387="",0),0))))</f>
        <v>#REF!</v>
      </c>
      <c r="AY181" t="e">
        <f t="shared" si="112"/>
        <v>#REF!</v>
      </c>
      <c r="BA181" t="e">
        <f>IF(#REF!="","",SUM(#REF!))</f>
        <v>#REF!</v>
      </c>
      <c r="BB181" t="e">
        <f t="array" ref="BB181">IF(#REF!="","",SUM(BA181:INDEX(BA181:BA387,MATCH(TRUE,INDEX(BA181:BA387="",0),0))))</f>
        <v>#REF!</v>
      </c>
      <c r="BC181" t="e">
        <f t="shared" si="113"/>
        <v>#REF!</v>
      </c>
      <c r="BE181" t="e">
        <f>IF(#REF!="","",SUM(#REF!))</f>
        <v>#REF!</v>
      </c>
      <c r="BF181" t="e">
        <f t="array" ref="BF181">IF(#REF!="","",SUM(BE181:INDEX(BE181:BE387,MATCH(TRUE,INDEX(BE181:BE387="",0),0))))</f>
        <v>#REF!</v>
      </c>
      <c r="BG181" t="e">
        <f t="shared" si="114"/>
        <v>#REF!</v>
      </c>
      <c r="BI181" t="e">
        <f>IF(#REF!="","",SUM(#REF!))</f>
        <v>#REF!</v>
      </c>
      <c r="BJ181" t="e">
        <f t="array" ref="BJ181">IF(#REF!="","",SUM(BI181:INDEX(BI181:BI387,MATCH(TRUE,INDEX(BI181:BI387="",0),0))))</f>
        <v>#REF!</v>
      </c>
      <c r="BK181" t="e">
        <f t="shared" si="115"/>
        <v>#REF!</v>
      </c>
      <c r="BM181" t="e">
        <f>IF(#REF!="","",SUM(#REF!))</f>
        <v>#REF!</v>
      </c>
      <c r="BN181" t="e">
        <f t="array" ref="BN181">IF(#REF!="","",SUM(BM181:INDEX(BM181:BM387,MATCH(TRUE,INDEX(BM181:BM387="",0),0))))</f>
        <v>#REF!</v>
      </c>
      <c r="BO181" t="e">
        <f t="shared" si="116"/>
        <v>#REF!</v>
      </c>
      <c r="BQ181" t="e">
        <f>IF(#REF!="","",SUM(#REF!))</f>
        <v>#REF!</v>
      </c>
      <c r="BR181" t="e">
        <f t="array" ref="BR181">IF(#REF!="","",SUM(BQ181:INDEX(BQ181:BQ387,MATCH(TRUE,INDEX(BQ181:BQ387="",0),0))))</f>
        <v>#REF!</v>
      </c>
      <c r="BS181" t="e">
        <f t="shared" si="117"/>
        <v>#REF!</v>
      </c>
      <c r="BU181" t="e">
        <f>IF(#REF!="","",SUM(#REF!))</f>
        <v>#REF!</v>
      </c>
      <c r="BV181" t="e">
        <f t="array" ref="BV181">IF(#REF!="","",SUM(BU181:INDEX(BU181:BU387,MATCH(TRUE,INDEX(BU181:BU387="",0),0))))</f>
        <v>#REF!</v>
      </c>
      <c r="BW181" t="e">
        <f t="shared" si="118"/>
        <v>#REF!</v>
      </c>
      <c r="BY181" t="e">
        <f>IF(#REF!="","",SUM(#REF!))</f>
        <v>#REF!</v>
      </c>
      <c r="BZ181" t="e">
        <f t="array" ref="BZ181">IF(#REF!="","",SUM(BY181:INDEX(BY181:BY387,MATCH(TRUE,INDEX(BY181:BY387="",0),0))))</f>
        <v>#REF!</v>
      </c>
      <c r="CA181" t="e">
        <f t="shared" si="119"/>
        <v>#REF!</v>
      </c>
      <c r="CC181" t="e">
        <f>IF(#REF!="","",SUM(#REF!))</f>
        <v>#REF!</v>
      </c>
      <c r="CD181" t="e">
        <f t="array" ref="CD181">IF(#REF!="","",SUM(CC181:INDEX(CC181:CC387,MATCH(TRUE,INDEX(CC181:CC387="",0),0))))</f>
        <v>#REF!</v>
      </c>
      <c r="CE181" t="e">
        <f t="shared" si="80"/>
        <v>#REF!</v>
      </c>
      <c r="CF181" t="str">
        <f t="array" ref="CF181">IFERROR(INDEX($CE$2:$CE$208,SMALL(IF(1-($CE$2:$CE$208=""),IF(1-(#REF!:#REF!&lt;&gt;""),ROW($CE$2:$CE$208)-ROW($CE$2)+1)), ROWS(#REF!:#REF!))),"")</f>
        <v/>
      </c>
      <c r="CG181" t="e">
        <f>IF(#REF!="","",SUM(#REF!))</f>
        <v>#REF!</v>
      </c>
      <c r="CH181" t="e">
        <f t="array" ref="CH181">IF(#REF!="","",SUM(CG181:INDEX(CG181:CG387,MATCH(TRUE,INDEX(CG181:CG387="",0),0))))</f>
        <v>#REF!</v>
      </c>
      <c r="CI181" t="e">
        <f t="shared" si="81"/>
        <v>#REF!</v>
      </c>
      <c r="CJ181" t="str">
        <f t="array" ref="CJ181">IFERROR(INDEX($CI$2:$CI$208,SMALL(IF(1-($CI$2:$CI$208=""),IF(1-(#REF!:#REF!&lt;&gt;""),ROW($CI$2:$CI$208)-ROW($CI$2)+1)), ROWS(#REF!:#REF!))),"")</f>
        <v/>
      </c>
      <c r="CK181" t="e">
        <f>IF(#REF!="","",SUM(#REF!))</f>
        <v>#REF!</v>
      </c>
      <c r="CL181" t="e">
        <f t="array" ref="CL181">IF(#REF!="","",SUM(CK181:INDEX(CK181:CK387,MATCH(TRUE,INDEX(CK181:CK387="",0),0))))</f>
        <v>#REF!</v>
      </c>
      <c r="CM181" t="e">
        <f t="shared" si="82"/>
        <v>#REF!</v>
      </c>
      <c r="CN181" t="str">
        <f t="array" ref="CN181">IFERROR(INDEX($CM$2:$CM$208,SMALL(IF(1-($CM$2:$CM$208=""),IF(1-(#REF!:#REF!&lt;&gt;""),ROW($CM$2:$CM$208)-ROW($CM$2)+1)), ROWS(#REF!:#REF!))),"")</f>
        <v/>
      </c>
      <c r="CO181" t="e">
        <f>IF(#REF!="","",SUM(#REF!))</f>
        <v>#REF!</v>
      </c>
      <c r="CP181" t="e">
        <f t="array" ref="CP181">IF(#REF!="","",SUM(CO181:INDEX(CO181:CO387,MATCH(TRUE,INDEX(CO181:CO387="",0),0))))</f>
        <v>#REF!</v>
      </c>
      <c r="CQ181" t="e">
        <f t="shared" si="83"/>
        <v>#REF!</v>
      </c>
      <c r="CR181" t="str">
        <f t="array" ref="CR181">IFERROR(INDEX($CQ$2:$CQ$208,SMALL(IF(1-($CQ$2:$CQ$208=""),IF(1-(#REF!:#REF!&lt;&gt;""),ROW($CQ$2:$CQ$208)-ROW($CQ$2)+1)), ROWS(#REF!:#REF!))),"")</f>
        <v/>
      </c>
      <c r="CS181" t="e">
        <f>IF(#REF!="","",SUM(#REF!))</f>
        <v>#REF!</v>
      </c>
      <c r="CT181" t="e">
        <f t="array" ref="CT181">IF(#REF!="","",SUM(CS181:INDEX(CS181:CS387,MATCH(TRUE,INDEX(CS181:CS387="",0),0))))</f>
        <v>#REF!</v>
      </c>
      <c r="CU181" t="e">
        <f t="shared" si="84"/>
        <v>#REF!</v>
      </c>
      <c r="CV181" t="str">
        <f t="array" ref="CV181">IFERROR(INDEX($CU$2:$CU$208,SMALL(IF(1-($CU$2:$CU$208=""),IF(1-(#REF!:#REF!&lt;&gt;""),ROW($CU$2:$CU$208)-ROW($CU$2)+1)), ROWS(#REF!:#REF!))),"")</f>
        <v/>
      </c>
      <c r="CW181" t="e">
        <f>IF(#REF!="","",SUM(#REF!))</f>
        <v>#REF!</v>
      </c>
      <c r="CX181" t="e">
        <f t="array" ref="CX181">IF(#REF!="","",SUM(CW181:INDEX(CW181:CW387,MATCH(TRUE,INDEX(CW181:CW387="",0),0))))</f>
        <v>#REF!</v>
      </c>
      <c r="CY181" t="e">
        <f t="shared" si="85"/>
        <v>#REF!</v>
      </c>
      <c r="CZ181" t="str">
        <f t="array" ref="CZ181">IFERROR(INDEX($CY$2:$CY$208,SMALL(IF(1-($CY$2:$CY$208=""),IF(1-(#REF!:#REF!&lt;&gt;""),ROW($CY$2:$CY$208)-ROW($CY$2)+1)), ROWS(#REF!:#REF!))),"")</f>
        <v/>
      </c>
      <c r="DA181" t="e">
        <f>IF(#REF!="","",SUM(#REF!))</f>
        <v>#REF!</v>
      </c>
      <c r="DB181" t="e">
        <f t="array" ref="DB181">IF(#REF!="","",SUM(DA181:INDEX(DA181:DA387,MATCH(TRUE,INDEX(DA181:DA387="",0),0))))</f>
        <v>#REF!</v>
      </c>
      <c r="DC181" t="e">
        <f t="shared" si="86"/>
        <v>#REF!</v>
      </c>
      <c r="DD181" t="str">
        <f t="array" ref="DD181">IFERROR(INDEX($DC$2:$DC$208,SMALL(IF(1-($DC$2:$DC$208=""),IF(1-(#REF!:#REF!&lt;&gt;""),ROW($DC$2:$DC$208)-ROW($DC$2)+1)), ROWS(#REF!:#REF!))),"")</f>
        <v/>
      </c>
      <c r="DE181" t="e">
        <f>IF(#REF!="","",SUM(#REF!))</f>
        <v>#REF!</v>
      </c>
      <c r="DF181" t="e">
        <f t="array" ref="DF181">IF(#REF!="","",SUM(DE181:INDEX(DE181:DE387,MATCH(TRUE,INDEX(DE181:DE387="",0),0))))</f>
        <v>#REF!</v>
      </c>
      <c r="DG181" t="e">
        <f t="shared" si="87"/>
        <v>#REF!</v>
      </c>
      <c r="DH181" t="str">
        <f t="array" ref="DH181">IFERROR(INDEX($DG$2:$DG$208,SMALL(IF(1-($DG$2:$DG$208=""),IF(1-(#REF!:#REF!&lt;&gt;""),ROW($DG$2:$DG$208)-ROW($DG$2)+1)), ROWS(#REF!:#REF!))),"")</f>
        <v/>
      </c>
      <c r="DI181" t="e">
        <f>IF(#REF!="","",SUM(#REF!))</f>
        <v>#REF!</v>
      </c>
      <c r="DJ181" t="e">
        <f t="array" ref="DJ181">IF(#REF!="","",SUM(DI181:INDEX(DI181:DI387,MATCH(TRUE,INDEX(DI181:DI387="",0),0))))</f>
        <v>#REF!</v>
      </c>
      <c r="DK181" t="e">
        <f t="shared" si="88"/>
        <v>#REF!</v>
      </c>
      <c r="DL181" t="str">
        <f t="array" ref="DL181">IFERROR(INDEX($DK$2:$DK$208,SMALL(IF(1-($DK$2:$DK$208=""),IF(1-(#REF!:#REF!&lt;&gt;""),ROW($DK$2:$DK$208)-ROW($DK$2)+1)), ROWS(#REF!:#REF!))),"")</f>
        <v/>
      </c>
      <c r="DM181" t="e">
        <f>IF(#REF!="","",SUM(#REF!))</f>
        <v>#REF!</v>
      </c>
      <c r="DN181" t="e">
        <f t="array" ref="DN181">IF(#REF!="","",SUM(DM181:INDEX(DM181:DM387,MATCH(TRUE,INDEX(DM181:DM387="",0),0))))</f>
        <v>#REF!</v>
      </c>
      <c r="DO181" t="e">
        <f t="shared" si="89"/>
        <v>#REF!</v>
      </c>
      <c r="DP181" t="str">
        <f t="array" ref="DP181">IFERROR(INDEX($DO$2:$DO$208,SMALL(IF(1-($DO$2:$DO$208=""),IF(1-(#REF!:#REF!&lt;&gt;""),ROW($DO$2:$DO$208)-ROW($DO$2)+1)), ROWS(#REF!:#REF!))),"")</f>
        <v/>
      </c>
      <c r="DQ181" t="e">
        <f>IF(#REF!="","",SUM(#REF!))</f>
        <v>#REF!</v>
      </c>
      <c r="DR181" t="e">
        <f t="array" ref="DR181">IF(#REF!="","",SUM(DQ181:INDEX(DQ181:DQ387,MATCH(TRUE,INDEX(DQ181:DQ387="",0),0))))</f>
        <v>#REF!</v>
      </c>
      <c r="DS181" t="e">
        <f t="shared" si="90"/>
        <v>#REF!</v>
      </c>
      <c r="DT181" t="str">
        <f t="array" ref="DT181">IFERROR(INDEX($DS$2:$DS$208,SMALL(IF(1-($DS$2:$DS$208=""),IF(1-(#REF!:#REF!&lt;&gt;""),ROW($DS$2:$DS$208)-ROW($DS$2)+1)), ROWS(#REF!:#REF!))),"")</f>
        <v/>
      </c>
      <c r="DU181" t="e">
        <f>IF(#REF!="","",SUM(#REF!))</f>
        <v>#REF!</v>
      </c>
      <c r="DV181" t="e">
        <f t="array" ref="DV181">IF(#REF!="","",SUM(DU181:INDEX(DU181:DU387,MATCH(TRUE,INDEX(DU181:DU387="",0),0))))</f>
        <v>#REF!</v>
      </c>
      <c r="DW181" t="e">
        <f t="shared" si="91"/>
        <v>#REF!</v>
      </c>
      <c r="DX181" t="str">
        <f t="array" ref="DX181">IFERROR(INDEX($DW$2:$DW$208,SMALL(IF(1-($DW$2:$DW$208=""),IF(1-(#REF!:#REF!&lt;&gt;""),ROW($DW$2:$DW$208)-ROW($DW$2)+1)), ROWS(#REF!:#REF!))),"")</f>
        <v/>
      </c>
      <c r="DY181" t="e">
        <f>IF(#REF!="","",SUM(#REF!))</f>
        <v>#REF!</v>
      </c>
      <c r="DZ181" t="e">
        <f t="array" ref="DZ181">IF(#REF!="","",SUM(DY181:INDEX(DY181:DY387,MATCH(TRUE,INDEX(DY181:DY387="",0),0))))</f>
        <v>#REF!</v>
      </c>
      <c r="EA181" t="e">
        <f t="shared" si="92"/>
        <v>#REF!</v>
      </c>
      <c r="EB181" t="str">
        <f t="array" ref="EB181">IFERROR(INDEX($EA$2:$EA$208,SMALL(IF(1-($EA$2:$EA$208=""),IF(1-(#REF!:#REF!&lt;&gt;""),ROW($EA$2:$EA$208)-ROW($EA$2)+1)), ROWS(#REF!:#REF!))),"")</f>
        <v/>
      </c>
      <c r="EC181" t="e">
        <f>IF(#REF!="","",SUM(#REF!))</f>
        <v>#REF!</v>
      </c>
      <c r="ED181" t="e">
        <f t="array" ref="ED181">IF(#REF!="","",SUM(EC181:INDEX(EC181:EC387,MATCH(TRUE,INDEX(EC181:EC387="",0),0))))</f>
        <v>#REF!</v>
      </c>
      <c r="EE181" t="e">
        <f t="shared" si="93"/>
        <v>#REF!</v>
      </c>
      <c r="EF181" t="str">
        <f t="array" ref="EF181">IFERROR(INDEX($EE$2:$EE$208,SMALL(IF(1-($EE$2:$EE$208=""),IF(1-(#REF!:#REF!&lt;&gt;""),ROW($EE$2:$EE$208)-ROW($EE$2)+1)), ROWS(#REF!:#REF!))),"")</f>
        <v/>
      </c>
      <c r="EG181" t="e">
        <f>IF(#REF!="","",SUM(#REF!))</f>
        <v>#REF!</v>
      </c>
      <c r="EH181" t="e">
        <f t="array" ref="EH181">IF(#REF!="","",SUM(EG181:INDEX(EG181:EG387,MATCH(TRUE,INDEX(EG181:EG387="",0),0))))</f>
        <v>#REF!</v>
      </c>
      <c r="EI181" t="e">
        <f t="shared" si="94"/>
        <v>#REF!</v>
      </c>
      <c r="EJ181" t="str">
        <f t="array" ref="EJ181">IFERROR(INDEX($EI$2:$EI$208,SMALL(IF(1-($EI$2:$EI$208=""),IF(1-(#REF!:#REF!&lt;&gt;""),ROW($EI$2:$EI$208)-ROW($EI$2)+1)), ROWS(#REF!:#REF!))),"")</f>
        <v/>
      </c>
      <c r="EK181" t="e">
        <f>IF(#REF!="","",SUM(#REF!))</f>
        <v>#REF!</v>
      </c>
      <c r="EL181" t="e">
        <f t="array" ref="EL181">IF(#REF!="","",SUM(EK181:INDEX(EK181:EK387,MATCH(TRUE,INDEX(EK181:EK387="",0),0))))</f>
        <v>#REF!</v>
      </c>
      <c r="EM181" t="e">
        <f t="shared" si="95"/>
        <v>#REF!</v>
      </c>
      <c r="EN181" t="str">
        <f t="array" ref="EN181">IFERROR(INDEX($EM$2:$EM$208,SMALL(IF(1-($EM$2:$EM$208=""),IF(1-(#REF!:#REF!&lt;&gt;""),ROW($EM$2:$EM$208)-ROW($EM$2)+1)), ROWS(#REF!:#REF!))),"")</f>
        <v/>
      </c>
      <c r="EO181" t="e">
        <f>IF(#REF!="","",SUM(#REF!))</f>
        <v>#REF!</v>
      </c>
      <c r="EP181" t="e">
        <f t="array" ref="EP181">IF(#REF!="","",SUM(EO181:INDEX(EO181:EO387,MATCH(TRUE,INDEX(EO181:EO387="",0),0))))</f>
        <v>#REF!</v>
      </c>
      <c r="EQ181" t="e">
        <f t="shared" si="96"/>
        <v>#REF!</v>
      </c>
      <c r="ER181" t="str">
        <f t="array" ref="ER181">IFERROR(INDEX($EQ$2:$EQ$208,SMALL(IF(1-($EQ$2:$EQ$208=""),IF(1-(#REF!:#REF!&lt;&gt;""),ROW($EQ$2:$EQ$208)-ROW($EQ$2)+1)), ROWS(#REF!:#REF!))),"")</f>
        <v/>
      </c>
      <c r="ES181" t="e">
        <f>IF(#REF!="","",SUM(#REF!))</f>
        <v>#REF!</v>
      </c>
      <c r="ET181" t="e">
        <f t="array" ref="ET181">IF(#REF!="","",SUM(ES181:INDEX(ES181:ES387,MATCH(TRUE,INDEX(ES181:ES387="",0),0))))</f>
        <v>#REF!</v>
      </c>
      <c r="EU181" t="e">
        <f t="shared" si="97"/>
        <v>#REF!</v>
      </c>
      <c r="EV181" t="str">
        <f t="array" ref="EV181">IFERROR(INDEX($EU$2:$EU$208,SMALL(IF(1-($EU$2:$EU$208=""),IF(1-(#REF!:#REF!&lt;&gt;""),ROW($EU$2:$EU$208)-ROW($EU$2)+1)), ROWS(#REF!:#REF!))),"")</f>
        <v/>
      </c>
      <c r="EW181" t="e">
        <f>IF(#REF!="","",SUM(#REF!))</f>
        <v>#REF!</v>
      </c>
      <c r="EX181" t="e">
        <f t="array" ref="EX181">IF(#REF!="","",SUM(EW181:INDEX(EW181:EW387,MATCH(TRUE,INDEX(EW181:EW387="",0),0))))</f>
        <v>#REF!</v>
      </c>
      <c r="EY181" t="e">
        <f t="shared" si="98"/>
        <v>#REF!</v>
      </c>
      <c r="EZ181" t="str">
        <f t="array" ref="EZ181">IFERROR(INDEX($EY$2:$EY$208,SMALL(IF(1-($EY$2:$EY$208=""),IF(1-(#REF!:#REF!&lt;&gt;""),ROW($EY$2:$EY$208)-ROW($EY$2)+1)), ROWS(#REF!:#REF!))),"")</f>
        <v/>
      </c>
      <c r="FA181" t="e">
        <f>IF(#REF!="","",SUM(#REF!))</f>
        <v>#REF!</v>
      </c>
      <c r="FB181" t="e">
        <f t="array" ref="FB181">IF(#REF!="","",SUM(FA181:INDEX(FA181:FA387,MATCH(TRUE,INDEX(FA181:FA387="",0),0))))</f>
        <v>#REF!</v>
      </c>
      <c r="FC181" t="e">
        <f t="shared" si="99"/>
        <v>#REF!</v>
      </c>
      <c r="FD181" t="str">
        <f t="array" ref="FD181">IFERROR(INDEX($FC$2:$FC$208,SMALL(IF(1-($FC$2:$FC$208=""),IF(1-(#REF!:#REF!&lt;&gt;""),ROW($FC$2:$FC$208)-ROW($FC$2)+1)), ROWS(#REF!:#REF!))),"")</f>
        <v/>
      </c>
    </row>
    <row r="182" spans="1:160" x14ac:dyDescent="0.25">
      <c r="A182" t="e">
        <f>IF(#REF!="","",SUM(#REF!))</f>
        <v>#REF!</v>
      </c>
      <c r="B182" t="e">
        <f t="array" ref="B182">IF(#REF!="","",SUM($A182:INDEX(A182:$A$208,MATCH(TRUE,INDEX($A182:$A$208="",0),0))))</f>
        <v>#REF!</v>
      </c>
      <c r="C182" t="e">
        <f t="shared" si="100"/>
        <v>#REF!</v>
      </c>
      <c r="E182" t="e">
        <f>IF(#REF!="","",SUM(#REF!))</f>
        <v>#REF!</v>
      </c>
      <c r="F182" t="e">
        <f t="array" ref="F182">IF(#REF!="","",SUM($E182:INDEX(E182:$E$208,MATCH(TRUE,INDEX($E182:$E$208="",0),0))))</f>
        <v>#REF!</v>
      </c>
      <c r="G182" t="e">
        <f t="shared" si="101"/>
        <v>#REF!</v>
      </c>
      <c r="I182" t="e">
        <f>IF(#REF!="","",SUM(#REF!))</f>
        <v>#REF!</v>
      </c>
      <c r="J182" t="e">
        <f t="array" ref="J182">IF(#REF!="","",SUM(I182:INDEX(I182:I388,MATCH(TRUE,INDEX(I182:I388="",0),0))))</f>
        <v>#REF!</v>
      </c>
      <c r="K182" t="e">
        <f t="shared" si="102"/>
        <v>#REF!</v>
      </c>
      <c r="M182" t="e">
        <f>IF(#REF!="","",SUM(#REF!))</f>
        <v>#REF!</v>
      </c>
      <c r="N182" t="e">
        <f t="array" ref="N182">IF(#REF!="","",SUM(M182:INDEX(M182:M388,MATCH(TRUE,INDEX(M182:M388="",0),0))))</f>
        <v>#REF!</v>
      </c>
      <c r="O182" t="e">
        <f t="shared" si="103"/>
        <v>#REF!</v>
      </c>
      <c r="Q182" t="e">
        <f>IF(#REF!="","",SUM(#REF!))</f>
        <v>#REF!</v>
      </c>
      <c r="R182" t="e">
        <f t="array" ref="R182">IF(#REF!="","",SUM(Q182:INDEX(Q182:Q388,MATCH(TRUE,INDEX(Q182:Q388="",0),0))))</f>
        <v>#REF!</v>
      </c>
      <c r="S182" t="e">
        <f t="shared" si="104"/>
        <v>#REF!</v>
      </c>
      <c r="U182" t="e">
        <f>IF(#REF!="","",SUM(#REF!))</f>
        <v>#REF!</v>
      </c>
      <c r="V182" t="e">
        <f t="array" ref="V182">IF(#REF!="","",SUM(U182:INDEX(U182:U388,MATCH(TRUE,INDEX(U182:U388="",0),0))))</f>
        <v>#REF!</v>
      </c>
      <c r="W182" t="e">
        <f t="shared" si="105"/>
        <v>#REF!</v>
      </c>
      <c r="Y182" t="e">
        <f>IF(#REF!="","",SUM(#REF!))</f>
        <v>#REF!</v>
      </c>
      <c r="Z182" t="e">
        <f t="array" ref="Z182">IF(#REF!="","",SUM(Y182:INDEX(Y182:Y388,MATCH(TRUE,INDEX(Y182:Y388="",0),0))))</f>
        <v>#REF!</v>
      </c>
      <c r="AA182" t="e">
        <f t="shared" si="106"/>
        <v>#REF!</v>
      </c>
      <c r="AC182" t="e">
        <f>IF(#REF!="","",SUM(#REF!))</f>
        <v>#REF!</v>
      </c>
      <c r="AD182" t="e">
        <f t="array" ref="AD182">IF(#REF!="","",SUM(AC182:INDEX(AC182:AC388,MATCH(TRUE,INDEX(AC182:AC388="",0),0))))</f>
        <v>#REF!</v>
      </c>
      <c r="AE182" t="e">
        <f t="shared" si="107"/>
        <v>#REF!</v>
      </c>
      <c r="AG182" t="e">
        <f>IF(#REF!="","",SUM(#REF!))</f>
        <v>#REF!</v>
      </c>
      <c r="AH182" t="e">
        <f t="array" ref="AH182">IF(#REF!="","",SUM(AG182:INDEX(AG182:AG388,MATCH(TRUE,INDEX(AG182:AG388="",0),0))))</f>
        <v>#REF!</v>
      </c>
      <c r="AI182" t="e">
        <f t="shared" si="108"/>
        <v>#REF!</v>
      </c>
      <c r="AK182" t="e">
        <f>IF(#REF!="","",SUM(#REF!))</f>
        <v>#REF!</v>
      </c>
      <c r="AL182" t="e">
        <f t="array" ref="AL182">IF(#REF!="","",SUM(AK182:INDEX(AK182:AK388,MATCH(TRUE,INDEX(AK182:AK388="",0),0))))</f>
        <v>#REF!</v>
      </c>
      <c r="AM182" t="e">
        <f t="shared" si="109"/>
        <v>#REF!</v>
      </c>
      <c r="AO182" t="e">
        <f>IF(#REF!="","",SUM(#REF!))</f>
        <v>#REF!</v>
      </c>
      <c r="AP182" t="e">
        <f t="array" ref="AP182">IF(#REF!="","",SUM(AO182:INDEX(AO182:AO388,MATCH(TRUE,INDEX(AO182:AO388="",0),0))))</f>
        <v>#REF!</v>
      </c>
      <c r="AQ182" t="e">
        <f t="shared" si="110"/>
        <v>#REF!</v>
      </c>
      <c r="AS182" t="e">
        <f>IF(#REF!="","",SUM(#REF!))</f>
        <v>#REF!</v>
      </c>
      <c r="AT182" t="e">
        <f t="array" ref="AT182">IF(#REF!="","",SUM(AS182:INDEX(AS182:AS388,MATCH(TRUE,INDEX(AS182:AS388="",0),0))))</f>
        <v>#REF!</v>
      </c>
      <c r="AU182" t="e">
        <f t="shared" si="111"/>
        <v>#REF!</v>
      </c>
      <c r="AW182" t="e">
        <f>IF(#REF!="","",SUM(#REF!))</f>
        <v>#REF!</v>
      </c>
      <c r="AX182" t="e">
        <f t="array" ref="AX182">IF(#REF!="","",SUM(AW182:INDEX(AW182:AW388,MATCH(TRUE,INDEX(AW182:AW388="",0),0))))</f>
        <v>#REF!</v>
      </c>
      <c r="AY182" t="e">
        <f t="shared" si="112"/>
        <v>#REF!</v>
      </c>
      <c r="BA182" t="e">
        <f>IF(#REF!="","",SUM(#REF!))</f>
        <v>#REF!</v>
      </c>
      <c r="BB182" t="e">
        <f t="array" ref="BB182">IF(#REF!="","",SUM(BA182:INDEX(BA182:BA388,MATCH(TRUE,INDEX(BA182:BA388="",0),0))))</f>
        <v>#REF!</v>
      </c>
      <c r="BC182" t="e">
        <f t="shared" si="113"/>
        <v>#REF!</v>
      </c>
      <c r="BE182" t="e">
        <f>IF(#REF!="","",SUM(#REF!))</f>
        <v>#REF!</v>
      </c>
      <c r="BF182" t="e">
        <f t="array" ref="BF182">IF(#REF!="","",SUM(BE182:INDEX(BE182:BE388,MATCH(TRUE,INDEX(BE182:BE388="",0),0))))</f>
        <v>#REF!</v>
      </c>
      <c r="BG182" t="e">
        <f t="shared" si="114"/>
        <v>#REF!</v>
      </c>
      <c r="BI182" t="e">
        <f>IF(#REF!="","",SUM(#REF!))</f>
        <v>#REF!</v>
      </c>
      <c r="BJ182" t="e">
        <f t="array" ref="BJ182">IF(#REF!="","",SUM(BI182:INDEX(BI182:BI388,MATCH(TRUE,INDEX(BI182:BI388="",0),0))))</f>
        <v>#REF!</v>
      </c>
      <c r="BK182" t="e">
        <f t="shared" si="115"/>
        <v>#REF!</v>
      </c>
      <c r="BM182" t="e">
        <f>IF(#REF!="","",SUM(#REF!))</f>
        <v>#REF!</v>
      </c>
      <c r="BN182" t="e">
        <f t="array" ref="BN182">IF(#REF!="","",SUM(BM182:INDEX(BM182:BM388,MATCH(TRUE,INDEX(BM182:BM388="",0),0))))</f>
        <v>#REF!</v>
      </c>
      <c r="BO182" t="e">
        <f t="shared" si="116"/>
        <v>#REF!</v>
      </c>
      <c r="BQ182" t="e">
        <f>IF(#REF!="","",SUM(#REF!))</f>
        <v>#REF!</v>
      </c>
      <c r="BR182" t="e">
        <f t="array" ref="BR182">IF(#REF!="","",SUM(BQ182:INDEX(BQ182:BQ388,MATCH(TRUE,INDEX(BQ182:BQ388="",0),0))))</f>
        <v>#REF!</v>
      </c>
      <c r="BS182" t="e">
        <f t="shared" si="117"/>
        <v>#REF!</v>
      </c>
      <c r="BU182" t="e">
        <f>IF(#REF!="","",SUM(#REF!))</f>
        <v>#REF!</v>
      </c>
      <c r="BV182" t="e">
        <f t="array" ref="BV182">IF(#REF!="","",SUM(BU182:INDEX(BU182:BU388,MATCH(TRUE,INDEX(BU182:BU388="",0),0))))</f>
        <v>#REF!</v>
      </c>
      <c r="BW182" t="e">
        <f t="shared" si="118"/>
        <v>#REF!</v>
      </c>
      <c r="BY182" t="e">
        <f>IF(#REF!="","",SUM(#REF!))</f>
        <v>#REF!</v>
      </c>
      <c r="BZ182" t="e">
        <f t="array" ref="BZ182">IF(#REF!="","",SUM(BY182:INDEX(BY182:BY388,MATCH(TRUE,INDEX(BY182:BY388="",0),0))))</f>
        <v>#REF!</v>
      </c>
      <c r="CA182" t="e">
        <f t="shared" si="119"/>
        <v>#REF!</v>
      </c>
      <c r="CC182" t="e">
        <f>IF(#REF!="","",SUM(#REF!))</f>
        <v>#REF!</v>
      </c>
      <c r="CD182" t="e">
        <f t="array" ref="CD182">IF(#REF!="","",SUM(CC182:INDEX(CC182:CC388,MATCH(TRUE,INDEX(CC182:CC388="",0),0))))</f>
        <v>#REF!</v>
      </c>
      <c r="CE182" t="e">
        <f t="shared" si="80"/>
        <v>#REF!</v>
      </c>
      <c r="CF182" t="str">
        <f t="array" ref="CF182">IFERROR(INDEX($CE$2:$CE$208,SMALL(IF(1-($CE$2:$CE$208=""),IF(1-(#REF!:#REF!&lt;&gt;""),ROW($CE$2:$CE$208)-ROW($CE$2)+1)), ROWS(#REF!:#REF!))),"")</f>
        <v/>
      </c>
      <c r="CG182" t="e">
        <f>IF(#REF!="","",SUM(#REF!))</f>
        <v>#REF!</v>
      </c>
      <c r="CH182" t="e">
        <f t="array" ref="CH182">IF(#REF!="","",SUM(CG182:INDEX(CG182:CG388,MATCH(TRUE,INDEX(CG182:CG388="",0),0))))</f>
        <v>#REF!</v>
      </c>
      <c r="CI182" t="e">
        <f t="shared" si="81"/>
        <v>#REF!</v>
      </c>
      <c r="CJ182" t="str">
        <f t="array" ref="CJ182">IFERROR(INDEX($CI$2:$CI$208,SMALL(IF(1-($CI$2:$CI$208=""),IF(1-(#REF!:#REF!&lt;&gt;""),ROW($CI$2:$CI$208)-ROW($CI$2)+1)), ROWS(#REF!:#REF!))),"")</f>
        <v/>
      </c>
      <c r="CK182" t="e">
        <f>IF(#REF!="","",SUM(#REF!))</f>
        <v>#REF!</v>
      </c>
      <c r="CL182" t="e">
        <f t="array" ref="CL182">IF(#REF!="","",SUM(CK182:INDEX(CK182:CK388,MATCH(TRUE,INDEX(CK182:CK388="",0),0))))</f>
        <v>#REF!</v>
      </c>
      <c r="CM182" t="e">
        <f t="shared" si="82"/>
        <v>#REF!</v>
      </c>
      <c r="CN182" t="str">
        <f t="array" ref="CN182">IFERROR(INDEX($CM$2:$CM$208,SMALL(IF(1-($CM$2:$CM$208=""),IF(1-(#REF!:#REF!&lt;&gt;""),ROW($CM$2:$CM$208)-ROW($CM$2)+1)), ROWS(#REF!:#REF!))),"")</f>
        <v/>
      </c>
      <c r="CO182" t="e">
        <f>IF(#REF!="","",SUM(#REF!))</f>
        <v>#REF!</v>
      </c>
      <c r="CP182" t="e">
        <f t="array" ref="CP182">IF(#REF!="","",SUM(CO182:INDEX(CO182:CO388,MATCH(TRUE,INDEX(CO182:CO388="",0),0))))</f>
        <v>#REF!</v>
      </c>
      <c r="CQ182" t="e">
        <f t="shared" si="83"/>
        <v>#REF!</v>
      </c>
      <c r="CR182" t="str">
        <f t="array" ref="CR182">IFERROR(INDEX($CQ$2:$CQ$208,SMALL(IF(1-($CQ$2:$CQ$208=""),IF(1-(#REF!:#REF!&lt;&gt;""),ROW($CQ$2:$CQ$208)-ROW($CQ$2)+1)), ROWS(#REF!:#REF!))),"")</f>
        <v/>
      </c>
      <c r="CS182" t="e">
        <f>IF(#REF!="","",SUM(#REF!))</f>
        <v>#REF!</v>
      </c>
      <c r="CT182" t="e">
        <f t="array" ref="CT182">IF(#REF!="","",SUM(CS182:INDEX(CS182:CS388,MATCH(TRUE,INDEX(CS182:CS388="",0),0))))</f>
        <v>#REF!</v>
      </c>
      <c r="CU182" t="e">
        <f t="shared" si="84"/>
        <v>#REF!</v>
      </c>
      <c r="CV182" t="str">
        <f t="array" ref="CV182">IFERROR(INDEX($CU$2:$CU$208,SMALL(IF(1-($CU$2:$CU$208=""),IF(1-(#REF!:#REF!&lt;&gt;""),ROW($CU$2:$CU$208)-ROW($CU$2)+1)), ROWS(#REF!:#REF!))),"")</f>
        <v/>
      </c>
      <c r="CW182" t="e">
        <f>IF(#REF!="","",SUM(#REF!))</f>
        <v>#REF!</v>
      </c>
      <c r="CX182" t="e">
        <f t="array" ref="CX182">IF(#REF!="","",SUM(CW182:INDEX(CW182:CW388,MATCH(TRUE,INDEX(CW182:CW388="",0),0))))</f>
        <v>#REF!</v>
      </c>
      <c r="CY182" t="e">
        <f t="shared" si="85"/>
        <v>#REF!</v>
      </c>
      <c r="CZ182" t="str">
        <f t="array" ref="CZ182">IFERROR(INDEX($CY$2:$CY$208,SMALL(IF(1-($CY$2:$CY$208=""),IF(1-(#REF!:#REF!&lt;&gt;""),ROW($CY$2:$CY$208)-ROW($CY$2)+1)), ROWS(#REF!:#REF!))),"")</f>
        <v/>
      </c>
      <c r="DA182" t="e">
        <f>IF(#REF!="","",SUM(#REF!))</f>
        <v>#REF!</v>
      </c>
      <c r="DB182" t="e">
        <f t="array" ref="DB182">IF(#REF!="","",SUM(DA182:INDEX(DA182:DA388,MATCH(TRUE,INDEX(DA182:DA388="",0),0))))</f>
        <v>#REF!</v>
      </c>
      <c r="DC182" t="e">
        <f t="shared" si="86"/>
        <v>#REF!</v>
      </c>
      <c r="DD182" t="str">
        <f t="array" ref="DD182">IFERROR(INDEX($DC$2:$DC$208,SMALL(IF(1-($DC$2:$DC$208=""),IF(1-(#REF!:#REF!&lt;&gt;""),ROW($DC$2:$DC$208)-ROW($DC$2)+1)), ROWS(#REF!:#REF!))),"")</f>
        <v/>
      </c>
      <c r="DE182" t="e">
        <f>IF(#REF!="","",SUM(#REF!))</f>
        <v>#REF!</v>
      </c>
      <c r="DF182" t="e">
        <f t="array" ref="DF182">IF(#REF!="","",SUM(DE182:INDEX(DE182:DE388,MATCH(TRUE,INDEX(DE182:DE388="",0),0))))</f>
        <v>#REF!</v>
      </c>
      <c r="DG182" t="e">
        <f t="shared" si="87"/>
        <v>#REF!</v>
      </c>
      <c r="DH182" t="str">
        <f t="array" ref="DH182">IFERROR(INDEX($DG$2:$DG$208,SMALL(IF(1-($DG$2:$DG$208=""),IF(1-(#REF!:#REF!&lt;&gt;""),ROW($DG$2:$DG$208)-ROW($DG$2)+1)), ROWS(#REF!:#REF!))),"")</f>
        <v/>
      </c>
      <c r="DI182" t="e">
        <f>IF(#REF!="","",SUM(#REF!))</f>
        <v>#REF!</v>
      </c>
      <c r="DJ182" t="e">
        <f t="array" ref="DJ182">IF(#REF!="","",SUM(DI182:INDEX(DI182:DI388,MATCH(TRUE,INDEX(DI182:DI388="",0),0))))</f>
        <v>#REF!</v>
      </c>
      <c r="DK182" t="e">
        <f t="shared" si="88"/>
        <v>#REF!</v>
      </c>
      <c r="DL182" t="str">
        <f t="array" ref="DL182">IFERROR(INDEX($DK$2:$DK$208,SMALL(IF(1-($DK$2:$DK$208=""),IF(1-(#REF!:#REF!&lt;&gt;""),ROW($DK$2:$DK$208)-ROW($DK$2)+1)), ROWS(#REF!:#REF!))),"")</f>
        <v/>
      </c>
      <c r="DM182" t="e">
        <f>IF(#REF!="","",SUM(#REF!))</f>
        <v>#REF!</v>
      </c>
      <c r="DN182" t="e">
        <f t="array" ref="DN182">IF(#REF!="","",SUM(DM182:INDEX(DM182:DM388,MATCH(TRUE,INDEX(DM182:DM388="",0),0))))</f>
        <v>#REF!</v>
      </c>
      <c r="DO182" t="e">
        <f t="shared" si="89"/>
        <v>#REF!</v>
      </c>
      <c r="DP182" t="str">
        <f t="array" ref="DP182">IFERROR(INDEX($DO$2:$DO$208,SMALL(IF(1-($DO$2:$DO$208=""),IF(1-(#REF!:#REF!&lt;&gt;""),ROW($DO$2:$DO$208)-ROW($DO$2)+1)), ROWS(#REF!:#REF!))),"")</f>
        <v/>
      </c>
      <c r="DQ182" t="e">
        <f>IF(#REF!="","",SUM(#REF!))</f>
        <v>#REF!</v>
      </c>
      <c r="DR182" t="e">
        <f t="array" ref="DR182">IF(#REF!="","",SUM(DQ182:INDEX(DQ182:DQ388,MATCH(TRUE,INDEX(DQ182:DQ388="",0),0))))</f>
        <v>#REF!</v>
      </c>
      <c r="DS182" t="e">
        <f t="shared" si="90"/>
        <v>#REF!</v>
      </c>
      <c r="DT182" t="str">
        <f t="array" ref="DT182">IFERROR(INDEX($DS$2:$DS$208,SMALL(IF(1-($DS$2:$DS$208=""),IF(1-(#REF!:#REF!&lt;&gt;""),ROW($DS$2:$DS$208)-ROW($DS$2)+1)), ROWS(#REF!:#REF!))),"")</f>
        <v/>
      </c>
      <c r="DU182" t="e">
        <f>IF(#REF!="","",SUM(#REF!))</f>
        <v>#REF!</v>
      </c>
      <c r="DV182" t="e">
        <f t="array" ref="DV182">IF(#REF!="","",SUM(DU182:INDEX(DU182:DU388,MATCH(TRUE,INDEX(DU182:DU388="",0),0))))</f>
        <v>#REF!</v>
      </c>
      <c r="DW182" t="e">
        <f t="shared" si="91"/>
        <v>#REF!</v>
      </c>
      <c r="DX182" t="str">
        <f t="array" ref="DX182">IFERROR(INDEX($DW$2:$DW$208,SMALL(IF(1-($DW$2:$DW$208=""),IF(1-(#REF!:#REF!&lt;&gt;""),ROW($DW$2:$DW$208)-ROW($DW$2)+1)), ROWS(#REF!:#REF!))),"")</f>
        <v/>
      </c>
      <c r="DY182" t="e">
        <f>IF(#REF!="","",SUM(#REF!))</f>
        <v>#REF!</v>
      </c>
      <c r="DZ182" t="e">
        <f t="array" ref="DZ182">IF(#REF!="","",SUM(DY182:INDEX(DY182:DY388,MATCH(TRUE,INDEX(DY182:DY388="",0),0))))</f>
        <v>#REF!</v>
      </c>
      <c r="EA182" t="e">
        <f t="shared" si="92"/>
        <v>#REF!</v>
      </c>
      <c r="EB182" t="str">
        <f t="array" ref="EB182">IFERROR(INDEX($EA$2:$EA$208,SMALL(IF(1-($EA$2:$EA$208=""),IF(1-(#REF!:#REF!&lt;&gt;""),ROW($EA$2:$EA$208)-ROW($EA$2)+1)), ROWS(#REF!:#REF!))),"")</f>
        <v/>
      </c>
      <c r="EC182" t="e">
        <f>IF(#REF!="","",SUM(#REF!))</f>
        <v>#REF!</v>
      </c>
      <c r="ED182" t="e">
        <f t="array" ref="ED182">IF(#REF!="","",SUM(EC182:INDEX(EC182:EC388,MATCH(TRUE,INDEX(EC182:EC388="",0),0))))</f>
        <v>#REF!</v>
      </c>
      <c r="EE182" t="e">
        <f t="shared" si="93"/>
        <v>#REF!</v>
      </c>
      <c r="EF182" t="str">
        <f t="array" ref="EF182">IFERROR(INDEX($EE$2:$EE$208,SMALL(IF(1-($EE$2:$EE$208=""),IF(1-(#REF!:#REF!&lt;&gt;""),ROW($EE$2:$EE$208)-ROW($EE$2)+1)), ROWS(#REF!:#REF!))),"")</f>
        <v/>
      </c>
      <c r="EG182" t="e">
        <f>IF(#REF!="","",SUM(#REF!))</f>
        <v>#REF!</v>
      </c>
      <c r="EH182" t="e">
        <f t="array" ref="EH182">IF(#REF!="","",SUM(EG182:INDEX(EG182:EG388,MATCH(TRUE,INDEX(EG182:EG388="",0),0))))</f>
        <v>#REF!</v>
      </c>
      <c r="EI182" t="e">
        <f t="shared" si="94"/>
        <v>#REF!</v>
      </c>
      <c r="EJ182" t="str">
        <f t="array" ref="EJ182">IFERROR(INDEX($EI$2:$EI$208,SMALL(IF(1-($EI$2:$EI$208=""),IF(1-(#REF!:#REF!&lt;&gt;""),ROW($EI$2:$EI$208)-ROW($EI$2)+1)), ROWS(#REF!:#REF!))),"")</f>
        <v/>
      </c>
      <c r="EK182" t="e">
        <f>IF(#REF!="","",SUM(#REF!))</f>
        <v>#REF!</v>
      </c>
      <c r="EL182" t="e">
        <f t="array" ref="EL182">IF(#REF!="","",SUM(EK182:INDEX(EK182:EK388,MATCH(TRUE,INDEX(EK182:EK388="",0),0))))</f>
        <v>#REF!</v>
      </c>
      <c r="EM182" t="e">
        <f t="shared" si="95"/>
        <v>#REF!</v>
      </c>
      <c r="EN182" t="str">
        <f t="array" ref="EN182">IFERROR(INDEX($EM$2:$EM$208,SMALL(IF(1-($EM$2:$EM$208=""),IF(1-(#REF!:#REF!&lt;&gt;""),ROW($EM$2:$EM$208)-ROW($EM$2)+1)), ROWS(#REF!:#REF!))),"")</f>
        <v/>
      </c>
      <c r="EO182" t="e">
        <f>IF(#REF!="","",SUM(#REF!))</f>
        <v>#REF!</v>
      </c>
      <c r="EP182" t="e">
        <f t="array" ref="EP182">IF(#REF!="","",SUM(EO182:INDEX(EO182:EO388,MATCH(TRUE,INDEX(EO182:EO388="",0),0))))</f>
        <v>#REF!</v>
      </c>
      <c r="EQ182" t="e">
        <f t="shared" si="96"/>
        <v>#REF!</v>
      </c>
      <c r="ER182" t="str">
        <f t="array" ref="ER182">IFERROR(INDEX($EQ$2:$EQ$208,SMALL(IF(1-($EQ$2:$EQ$208=""),IF(1-(#REF!:#REF!&lt;&gt;""),ROW($EQ$2:$EQ$208)-ROW($EQ$2)+1)), ROWS(#REF!:#REF!))),"")</f>
        <v/>
      </c>
      <c r="ES182" t="e">
        <f>IF(#REF!="","",SUM(#REF!))</f>
        <v>#REF!</v>
      </c>
      <c r="ET182" t="e">
        <f t="array" ref="ET182">IF(#REF!="","",SUM(ES182:INDEX(ES182:ES388,MATCH(TRUE,INDEX(ES182:ES388="",0),0))))</f>
        <v>#REF!</v>
      </c>
      <c r="EU182" t="e">
        <f t="shared" si="97"/>
        <v>#REF!</v>
      </c>
      <c r="EV182" t="str">
        <f t="array" ref="EV182">IFERROR(INDEX($EU$2:$EU$208,SMALL(IF(1-($EU$2:$EU$208=""),IF(1-(#REF!:#REF!&lt;&gt;""),ROW($EU$2:$EU$208)-ROW($EU$2)+1)), ROWS(#REF!:#REF!))),"")</f>
        <v/>
      </c>
      <c r="EW182" t="e">
        <f>IF(#REF!="","",SUM(#REF!))</f>
        <v>#REF!</v>
      </c>
      <c r="EX182" t="e">
        <f t="array" ref="EX182">IF(#REF!="","",SUM(EW182:INDEX(EW182:EW388,MATCH(TRUE,INDEX(EW182:EW388="",0),0))))</f>
        <v>#REF!</v>
      </c>
      <c r="EY182" t="e">
        <f t="shared" si="98"/>
        <v>#REF!</v>
      </c>
      <c r="EZ182" t="str">
        <f t="array" ref="EZ182">IFERROR(INDEX($EY$2:$EY$208,SMALL(IF(1-($EY$2:$EY$208=""),IF(1-(#REF!:#REF!&lt;&gt;""),ROW($EY$2:$EY$208)-ROW($EY$2)+1)), ROWS(#REF!:#REF!))),"")</f>
        <v/>
      </c>
      <c r="FA182" t="e">
        <f>IF(#REF!="","",SUM(#REF!))</f>
        <v>#REF!</v>
      </c>
      <c r="FB182" t="e">
        <f t="array" ref="FB182">IF(#REF!="","",SUM(FA182:INDEX(FA182:FA388,MATCH(TRUE,INDEX(FA182:FA388="",0),0))))</f>
        <v>#REF!</v>
      </c>
      <c r="FC182" t="e">
        <f t="shared" si="99"/>
        <v>#REF!</v>
      </c>
      <c r="FD182" t="str">
        <f t="array" ref="FD182">IFERROR(INDEX($FC$2:$FC$208,SMALL(IF(1-($FC$2:$FC$208=""),IF(1-(#REF!:#REF!&lt;&gt;""),ROW($FC$2:$FC$208)-ROW($FC$2)+1)), ROWS(#REF!:#REF!))),"")</f>
        <v/>
      </c>
    </row>
    <row r="183" spans="1:160" x14ac:dyDescent="0.25">
      <c r="A183" t="e">
        <f>IF(#REF!="","",SUM(#REF!))</f>
        <v>#REF!</v>
      </c>
      <c r="B183" t="e">
        <f t="array" ref="B183">IF(#REF!="","",SUM($A183:INDEX(A183:$A$208,MATCH(TRUE,INDEX($A183:$A$208="",0),0))))</f>
        <v>#REF!</v>
      </c>
      <c r="C183" t="e">
        <f t="shared" si="100"/>
        <v>#REF!</v>
      </c>
      <c r="E183" t="e">
        <f>IF(#REF!="","",SUM(#REF!))</f>
        <v>#REF!</v>
      </c>
      <c r="F183" t="e">
        <f t="array" ref="F183">IF(#REF!="","",SUM($E183:INDEX(E183:$E$208,MATCH(TRUE,INDEX($E183:$E$208="",0),0))))</f>
        <v>#REF!</v>
      </c>
      <c r="G183" t="e">
        <f t="shared" si="101"/>
        <v>#REF!</v>
      </c>
      <c r="I183" t="e">
        <f>IF(#REF!="","",SUM(#REF!))</f>
        <v>#REF!</v>
      </c>
      <c r="J183" t="e">
        <f t="array" ref="J183">IF(#REF!="","",SUM(I183:INDEX(I183:I389,MATCH(TRUE,INDEX(I183:I389="",0),0))))</f>
        <v>#REF!</v>
      </c>
      <c r="K183" t="e">
        <f t="shared" si="102"/>
        <v>#REF!</v>
      </c>
      <c r="M183" t="e">
        <f>IF(#REF!="","",SUM(#REF!))</f>
        <v>#REF!</v>
      </c>
      <c r="N183" t="e">
        <f t="array" ref="N183">IF(#REF!="","",SUM(M183:INDEX(M183:M389,MATCH(TRUE,INDEX(M183:M389="",0),0))))</f>
        <v>#REF!</v>
      </c>
      <c r="O183" t="e">
        <f t="shared" si="103"/>
        <v>#REF!</v>
      </c>
      <c r="Q183" t="e">
        <f>IF(#REF!="","",SUM(#REF!))</f>
        <v>#REF!</v>
      </c>
      <c r="R183" t="e">
        <f t="array" ref="R183">IF(#REF!="","",SUM(Q183:INDEX(Q183:Q389,MATCH(TRUE,INDEX(Q183:Q389="",0),0))))</f>
        <v>#REF!</v>
      </c>
      <c r="S183" t="e">
        <f t="shared" si="104"/>
        <v>#REF!</v>
      </c>
      <c r="U183" t="e">
        <f>IF(#REF!="","",SUM(#REF!))</f>
        <v>#REF!</v>
      </c>
      <c r="V183" t="e">
        <f t="array" ref="V183">IF(#REF!="","",SUM(U183:INDEX(U183:U389,MATCH(TRUE,INDEX(U183:U389="",0),0))))</f>
        <v>#REF!</v>
      </c>
      <c r="W183" t="e">
        <f t="shared" si="105"/>
        <v>#REF!</v>
      </c>
      <c r="Y183" t="e">
        <f>IF(#REF!="","",SUM(#REF!))</f>
        <v>#REF!</v>
      </c>
      <c r="Z183" t="e">
        <f t="array" ref="Z183">IF(#REF!="","",SUM(Y183:INDEX(Y183:Y389,MATCH(TRUE,INDEX(Y183:Y389="",0),0))))</f>
        <v>#REF!</v>
      </c>
      <c r="AA183" t="e">
        <f t="shared" si="106"/>
        <v>#REF!</v>
      </c>
      <c r="AC183" t="e">
        <f>IF(#REF!="","",SUM(#REF!))</f>
        <v>#REF!</v>
      </c>
      <c r="AD183" t="e">
        <f t="array" ref="AD183">IF(#REF!="","",SUM(AC183:INDEX(AC183:AC389,MATCH(TRUE,INDEX(AC183:AC389="",0),0))))</f>
        <v>#REF!</v>
      </c>
      <c r="AE183" t="e">
        <f t="shared" si="107"/>
        <v>#REF!</v>
      </c>
      <c r="AG183" t="e">
        <f>IF(#REF!="","",SUM(#REF!))</f>
        <v>#REF!</v>
      </c>
      <c r="AH183" t="e">
        <f t="array" ref="AH183">IF(#REF!="","",SUM(AG183:INDEX(AG183:AG389,MATCH(TRUE,INDEX(AG183:AG389="",0),0))))</f>
        <v>#REF!</v>
      </c>
      <c r="AI183" t="e">
        <f t="shared" si="108"/>
        <v>#REF!</v>
      </c>
      <c r="AK183" t="e">
        <f>IF(#REF!="","",SUM(#REF!))</f>
        <v>#REF!</v>
      </c>
      <c r="AL183" t="e">
        <f t="array" ref="AL183">IF(#REF!="","",SUM(AK183:INDEX(AK183:AK389,MATCH(TRUE,INDEX(AK183:AK389="",0),0))))</f>
        <v>#REF!</v>
      </c>
      <c r="AM183" t="e">
        <f t="shared" si="109"/>
        <v>#REF!</v>
      </c>
      <c r="AO183" t="e">
        <f>IF(#REF!="","",SUM(#REF!))</f>
        <v>#REF!</v>
      </c>
      <c r="AP183" t="e">
        <f t="array" ref="AP183">IF(#REF!="","",SUM(AO183:INDEX(AO183:AO389,MATCH(TRUE,INDEX(AO183:AO389="",0),0))))</f>
        <v>#REF!</v>
      </c>
      <c r="AQ183" t="e">
        <f t="shared" si="110"/>
        <v>#REF!</v>
      </c>
      <c r="AS183" t="e">
        <f>IF(#REF!="","",SUM(#REF!))</f>
        <v>#REF!</v>
      </c>
      <c r="AT183" t="e">
        <f t="array" ref="AT183">IF(#REF!="","",SUM(AS183:INDEX(AS183:AS389,MATCH(TRUE,INDEX(AS183:AS389="",0),0))))</f>
        <v>#REF!</v>
      </c>
      <c r="AU183" t="e">
        <f t="shared" si="111"/>
        <v>#REF!</v>
      </c>
      <c r="AW183" t="e">
        <f>IF(#REF!="","",SUM(#REF!))</f>
        <v>#REF!</v>
      </c>
      <c r="AX183" t="e">
        <f t="array" ref="AX183">IF(#REF!="","",SUM(AW183:INDEX(AW183:AW389,MATCH(TRUE,INDEX(AW183:AW389="",0),0))))</f>
        <v>#REF!</v>
      </c>
      <c r="AY183" t="e">
        <f t="shared" si="112"/>
        <v>#REF!</v>
      </c>
      <c r="BA183" t="e">
        <f>IF(#REF!="","",SUM(#REF!))</f>
        <v>#REF!</v>
      </c>
      <c r="BB183" t="e">
        <f t="array" ref="BB183">IF(#REF!="","",SUM(BA183:INDEX(BA183:BA389,MATCH(TRUE,INDEX(BA183:BA389="",0),0))))</f>
        <v>#REF!</v>
      </c>
      <c r="BC183" t="e">
        <f t="shared" si="113"/>
        <v>#REF!</v>
      </c>
      <c r="BE183" t="e">
        <f>IF(#REF!="","",SUM(#REF!))</f>
        <v>#REF!</v>
      </c>
      <c r="BF183" t="e">
        <f t="array" ref="BF183">IF(#REF!="","",SUM(BE183:INDEX(BE183:BE389,MATCH(TRUE,INDEX(BE183:BE389="",0),0))))</f>
        <v>#REF!</v>
      </c>
      <c r="BG183" t="e">
        <f t="shared" si="114"/>
        <v>#REF!</v>
      </c>
      <c r="BI183" t="e">
        <f>IF(#REF!="","",SUM(#REF!))</f>
        <v>#REF!</v>
      </c>
      <c r="BJ183" t="e">
        <f t="array" ref="BJ183">IF(#REF!="","",SUM(BI183:INDEX(BI183:BI389,MATCH(TRUE,INDEX(BI183:BI389="",0),0))))</f>
        <v>#REF!</v>
      </c>
      <c r="BK183" t="e">
        <f t="shared" si="115"/>
        <v>#REF!</v>
      </c>
      <c r="BM183" t="e">
        <f>IF(#REF!="","",SUM(#REF!))</f>
        <v>#REF!</v>
      </c>
      <c r="BN183" t="e">
        <f t="array" ref="BN183">IF(#REF!="","",SUM(BM183:INDEX(BM183:BM389,MATCH(TRUE,INDEX(BM183:BM389="",0),0))))</f>
        <v>#REF!</v>
      </c>
      <c r="BO183" t="e">
        <f t="shared" si="116"/>
        <v>#REF!</v>
      </c>
      <c r="BQ183" t="e">
        <f>IF(#REF!="","",SUM(#REF!))</f>
        <v>#REF!</v>
      </c>
      <c r="BR183" t="e">
        <f t="array" ref="BR183">IF(#REF!="","",SUM(BQ183:INDEX(BQ183:BQ389,MATCH(TRUE,INDEX(BQ183:BQ389="",0),0))))</f>
        <v>#REF!</v>
      </c>
      <c r="BS183" t="e">
        <f t="shared" si="117"/>
        <v>#REF!</v>
      </c>
      <c r="BU183" t="e">
        <f>IF(#REF!="","",SUM(#REF!))</f>
        <v>#REF!</v>
      </c>
      <c r="BV183" t="e">
        <f t="array" ref="BV183">IF(#REF!="","",SUM(BU183:INDEX(BU183:BU389,MATCH(TRUE,INDEX(BU183:BU389="",0),0))))</f>
        <v>#REF!</v>
      </c>
      <c r="BW183" t="e">
        <f t="shared" si="118"/>
        <v>#REF!</v>
      </c>
      <c r="BY183" t="e">
        <f>IF(#REF!="","",SUM(#REF!))</f>
        <v>#REF!</v>
      </c>
      <c r="BZ183" t="e">
        <f t="array" ref="BZ183">IF(#REF!="","",SUM(BY183:INDEX(BY183:BY389,MATCH(TRUE,INDEX(BY183:BY389="",0),0))))</f>
        <v>#REF!</v>
      </c>
      <c r="CA183" t="e">
        <f t="shared" si="119"/>
        <v>#REF!</v>
      </c>
      <c r="CC183" t="e">
        <f>IF(#REF!="","",SUM(#REF!))</f>
        <v>#REF!</v>
      </c>
      <c r="CD183" t="e">
        <f t="array" ref="CD183">IF(#REF!="","",SUM(CC183:INDEX(CC183:CC389,MATCH(TRUE,INDEX(CC183:CC389="",0),0))))</f>
        <v>#REF!</v>
      </c>
      <c r="CE183" t="e">
        <f t="shared" si="80"/>
        <v>#REF!</v>
      </c>
      <c r="CF183" t="str">
        <f t="array" ref="CF183">IFERROR(INDEX($CE$2:$CE$208,SMALL(IF(1-($CE$2:$CE$208=""),IF(1-(#REF!:#REF!&lt;&gt;""),ROW($CE$2:$CE$208)-ROW($CE$2)+1)), ROWS(#REF!:#REF!))),"")</f>
        <v/>
      </c>
      <c r="CG183" t="e">
        <f>IF(#REF!="","",SUM(#REF!))</f>
        <v>#REF!</v>
      </c>
      <c r="CH183" t="e">
        <f t="array" ref="CH183">IF(#REF!="","",SUM(CG183:INDEX(CG183:CG389,MATCH(TRUE,INDEX(CG183:CG389="",0),0))))</f>
        <v>#REF!</v>
      </c>
      <c r="CI183" t="e">
        <f t="shared" si="81"/>
        <v>#REF!</v>
      </c>
      <c r="CJ183" t="str">
        <f t="array" ref="CJ183">IFERROR(INDEX($CI$2:$CI$208,SMALL(IF(1-($CI$2:$CI$208=""),IF(1-(#REF!:#REF!&lt;&gt;""),ROW($CI$2:$CI$208)-ROW($CI$2)+1)), ROWS(#REF!:#REF!))),"")</f>
        <v/>
      </c>
      <c r="CK183" t="e">
        <f>IF(#REF!="","",SUM(#REF!))</f>
        <v>#REF!</v>
      </c>
      <c r="CL183" t="e">
        <f t="array" ref="CL183">IF(#REF!="","",SUM(CK183:INDEX(CK183:CK389,MATCH(TRUE,INDEX(CK183:CK389="",0),0))))</f>
        <v>#REF!</v>
      </c>
      <c r="CM183" t="e">
        <f t="shared" si="82"/>
        <v>#REF!</v>
      </c>
      <c r="CN183" t="str">
        <f t="array" ref="CN183">IFERROR(INDEX($CM$2:$CM$208,SMALL(IF(1-($CM$2:$CM$208=""),IF(1-(#REF!:#REF!&lt;&gt;""),ROW($CM$2:$CM$208)-ROW($CM$2)+1)), ROWS(#REF!:#REF!))),"")</f>
        <v/>
      </c>
      <c r="CO183" t="e">
        <f>IF(#REF!="","",SUM(#REF!))</f>
        <v>#REF!</v>
      </c>
      <c r="CP183" t="e">
        <f t="array" ref="CP183">IF(#REF!="","",SUM(CO183:INDEX(CO183:CO389,MATCH(TRUE,INDEX(CO183:CO389="",0),0))))</f>
        <v>#REF!</v>
      </c>
      <c r="CQ183" t="e">
        <f t="shared" si="83"/>
        <v>#REF!</v>
      </c>
      <c r="CR183" t="str">
        <f t="array" ref="CR183">IFERROR(INDEX($CQ$2:$CQ$208,SMALL(IF(1-($CQ$2:$CQ$208=""),IF(1-(#REF!:#REF!&lt;&gt;""),ROW($CQ$2:$CQ$208)-ROW($CQ$2)+1)), ROWS(#REF!:#REF!))),"")</f>
        <v/>
      </c>
      <c r="CS183" t="e">
        <f>IF(#REF!="","",SUM(#REF!))</f>
        <v>#REF!</v>
      </c>
      <c r="CT183" t="e">
        <f t="array" ref="CT183">IF(#REF!="","",SUM(CS183:INDEX(CS183:CS389,MATCH(TRUE,INDEX(CS183:CS389="",0),0))))</f>
        <v>#REF!</v>
      </c>
      <c r="CU183" t="e">
        <f t="shared" si="84"/>
        <v>#REF!</v>
      </c>
      <c r="CV183" t="str">
        <f t="array" ref="CV183">IFERROR(INDEX($CU$2:$CU$208,SMALL(IF(1-($CU$2:$CU$208=""),IF(1-(#REF!:#REF!&lt;&gt;""),ROW($CU$2:$CU$208)-ROW($CU$2)+1)), ROWS(#REF!:#REF!))),"")</f>
        <v/>
      </c>
      <c r="CW183" t="e">
        <f>IF(#REF!="","",SUM(#REF!))</f>
        <v>#REF!</v>
      </c>
      <c r="CX183" t="e">
        <f t="array" ref="CX183">IF(#REF!="","",SUM(CW183:INDEX(CW183:CW389,MATCH(TRUE,INDEX(CW183:CW389="",0),0))))</f>
        <v>#REF!</v>
      </c>
      <c r="CY183" t="e">
        <f t="shared" si="85"/>
        <v>#REF!</v>
      </c>
      <c r="CZ183" t="str">
        <f t="array" ref="CZ183">IFERROR(INDEX($CY$2:$CY$208,SMALL(IF(1-($CY$2:$CY$208=""),IF(1-(#REF!:#REF!&lt;&gt;""),ROW($CY$2:$CY$208)-ROW($CY$2)+1)), ROWS(#REF!:#REF!))),"")</f>
        <v/>
      </c>
      <c r="DA183" t="e">
        <f>IF(#REF!="","",SUM(#REF!))</f>
        <v>#REF!</v>
      </c>
      <c r="DB183" t="e">
        <f t="array" ref="DB183">IF(#REF!="","",SUM(DA183:INDEX(DA183:DA389,MATCH(TRUE,INDEX(DA183:DA389="",0),0))))</f>
        <v>#REF!</v>
      </c>
      <c r="DC183" t="e">
        <f t="shared" si="86"/>
        <v>#REF!</v>
      </c>
      <c r="DD183" t="str">
        <f t="array" ref="DD183">IFERROR(INDEX($DC$2:$DC$208,SMALL(IF(1-($DC$2:$DC$208=""),IF(1-(#REF!:#REF!&lt;&gt;""),ROW($DC$2:$DC$208)-ROW($DC$2)+1)), ROWS(#REF!:#REF!))),"")</f>
        <v/>
      </c>
      <c r="DE183" t="e">
        <f>IF(#REF!="","",SUM(#REF!))</f>
        <v>#REF!</v>
      </c>
      <c r="DF183" t="e">
        <f t="array" ref="DF183">IF(#REF!="","",SUM(DE183:INDEX(DE183:DE389,MATCH(TRUE,INDEX(DE183:DE389="",0),0))))</f>
        <v>#REF!</v>
      </c>
      <c r="DG183" t="e">
        <f t="shared" si="87"/>
        <v>#REF!</v>
      </c>
      <c r="DH183" t="str">
        <f t="array" ref="DH183">IFERROR(INDEX($DG$2:$DG$208,SMALL(IF(1-($DG$2:$DG$208=""),IF(1-(#REF!:#REF!&lt;&gt;""),ROW($DG$2:$DG$208)-ROW($DG$2)+1)), ROWS(#REF!:#REF!))),"")</f>
        <v/>
      </c>
      <c r="DI183" t="e">
        <f>IF(#REF!="","",SUM(#REF!))</f>
        <v>#REF!</v>
      </c>
      <c r="DJ183" t="e">
        <f t="array" ref="DJ183">IF(#REF!="","",SUM(DI183:INDEX(DI183:DI389,MATCH(TRUE,INDEX(DI183:DI389="",0),0))))</f>
        <v>#REF!</v>
      </c>
      <c r="DK183" t="e">
        <f t="shared" si="88"/>
        <v>#REF!</v>
      </c>
      <c r="DL183" t="str">
        <f t="array" ref="DL183">IFERROR(INDEX($DK$2:$DK$208,SMALL(IF(1-($DK$2:$DK$208=""),IF(1-(#REF!:#REF!&lt;&gt;""),ROW($DK$2:$DK$208)-ROW($DK$2)+1)), ROWS(#REF!:#REF!))),"")</f>
        <v/>
      </c>
      <c r="DM183" t="e">
        <f>IF(#REF!="","",SUM(#REF!))</f>
        <v>#REF!</v>
      </c>
      <c r="DN183" t="e">
        <f t="array" ref="DN183">IF(#REF!="","",SUM(DM183:INDEX(DM183:DM389,MATCH(TRUE,INDEX(DM183:DM389="",0),0))))</f>
        <v>#REF!</v>
      </c>
      <c r="DO183" t="e">
        <f t="shared" si="89"/>
        <v>#REF!</v>
      </c>
      <c r="DP183" t="str">
        <f t="array" ref="DP183">IFERROR(INDEX($DO$2:$DO$208,SMALL(IF(1-($DO$2:$DO$208=""),IF(1-(#REF!:#REF!&lt;&gt;""),ROW($DO$2:$DO$208)-ROW($DO$2)+1)), ROWS(#REF!:#REF!))),"")</f>
        <v/>
      </c>
      <c r="DQ183" t="e">
        <f>IF(#REF!="","",SUM(#REF!))</f>
        <v>#REF!</v>
      </c>
      <c r="DR183" t="e">
        <f t="array" ref="DR183">IF(#REF!="","",SUM(DQ183:INDEX(DQ183:DQ389,MATCH(TRUE,INDEX(DQ183:DQ389="",0),0))))</f>
        <v>#REF!</v>
      </c>
      <c r="DS183" t="e">
        <f t="shared" si="90"/>
        <v>#REF!</v>
      </c>
      <c r="DT183" t="str">
        <f t="array" ref="DT183">IFERROR(INDEX($DS$2:$DS$208,SMALL(IF(1-($DS$2:$DS$208=""),IF(1-(#REF!:#REF!&lt;&gt;""),ROW($DS$2:$DS$208)-ROW($DS$2)+1)), ROWS(#REF!:#REF!))),"")</f>
        <v/>
      </c>
      <c r="DU183" t="e">
        <f>IF(#REF!="","",SUM(#REF!))</f>
        <v>#REF!</v>
      </c>
      <c r="DV183" t="e">
        <f t="array" ref="DV183">IF(#REF!="","",SUM(DU183:INDEX(DU183:DU389,MATCH(TRUE,INDEX(DU183:DU389="",0),0))))</f>
        <v>#REF!</v>
      </c>
      <c r="DW183" t="e">
        <f t="shared" si="91"/>
        <v>#REF!</v>
      </c>
      <c r="DX183" t="str">
        <f t="array" ref="DX183">IFERROR(INDEX($DW$2:$DW$208,SMALL(IF(1-($DW$2:$DW$208=""),IF(1-(#REF!:#REF!&lt;&gt;""),ROW($DW$2:$DW$208)-ROW($DW$2)+1)), ROWS(#REF!:#REF!))),"")</f>
        <v/>
      </c>
      <c r="DY183" t="e">
        <f>IF(#REF!="","",SUM(#REF!))</f>
        <v>#REF!</v>
      </c>
      <c r="DZ183" t="e">
        <f t="array" ref="DZ183">IF(#REF!="","",SUM(DY183:INDEX(DY183:DY389,MATCH(TRUE,INDEX(DY183:DY389="",0),0))))</f>
        <v>#REF!</v>
      </c>
      <c r="EA183" t="e">
        <f t="shared" si="92"/>
        <v>#REF!</v>
      </c>
      <c r="EB183" t="str">
        <f t="array" ref="EB183">IFERROR(INDEX($EA$2:$EA$208,SMALL(IF(1-($EA$2:$EA$208=""),IF(1-(#REF!:#REF!&lt;&gt;""),ROW($EA$2:$EA$208)-ROW($EA$2)+1)), ROWS(#REF!:#REF!))),"")</f>
        <v/>
      </c>
      <c r="EC183" t="e">
        <f>IF(#REF!="","",SUM(#REF!))</f>
        <v>#REF!</v>
      </c>
      <c r="ED183" t="e">
        <f t="array" ref="ED183">IF(#REF!="","",SUM(EC183:INDEX(EC183:EC389,MATCH(TRUE,INDEX(EC183:EC389="",0),0))))</f>
        <v>#REF!</v>
      </c>
      <c r="EE183" t="e">
        <f t="shared" si="93"/>
        <v>#REF!</v>
      </c>
      <c r="EF183" t="str">
        <f t="array" ref="EF183">IFERROR(INDEX($EE$2:$EE$208,SMALL(IF(1-($EE$2:$EE$208=""),IF(1-(#REF!:#REF!&lt;&gt;""),ROW($EE$2:$EE$208)-ROW($EE$2)+1)), ROWS(#REF!:#REF!))),"")</f>
        <v/>
      </c>
      <c r="EG183" t="e">
        <f>IF(#REF!="","",SUM(#REF!))</f>
        <v>#REF!</v>
      </c>
      <c r="EH183" t="e">
        <f t="array" ref="EH183">IF(#REF!="","",SUM(EG183:INDEX(EG183:EG389,MATCH(TRUE,INDEX(EG183:EG389="",0),0))))</f>
        <v>#REF!</v>
      </c>
      <c r="EI183" t="e">
        <f t="shared" si="94"/>
        <v>#REF!</v>
      </c>
      <c r="EJ183" t="str">
        <f t="array" ref="EJ183">IFERROR(INDEX($EI$2:$EI$208,SMALL(IF(1-($EI$2:$EI$208=""),IF(1-(#REF!:#REF!&lt;&gt;""),ROW($EI$2:$EI$208)-ROW($EI$2)+1)), ROWS(#REF!:#REF!))),"")</f>
        <v/>
      </c>
      <c r="EK183" t="e">
        <f>IF(#REF!="","",SUM(#REF!))</f>
        <v>#REF!</v>
      </c>
      <c r="EL183" t="e">
        <f t="array" ref="EL183">IF(#REF!="","",SUM(EK183:INDEX(EK183:EK389,MATCH(TRUE,INDEX(EK183:EK389="",0),0))))</f>
        <v>#REF!</v>
      </c>
      <c r="EM183" t="e">
        <f t="shared" si="95"/>
        <v>#REF!</v>
      </c>
      <c r="EN183" t="str">
        <f t="array" ref="EN183">IFERROR(INDEX($EM$2:$EM$208,SMALL(IF(1-($EM$2:$EM$208=""),IF(1-(#REF!:#REF!&lt;&gt;""),ROW($EM$2:$EM$208)-ROW($EM$2)+1)), ROWS(#REF!:#REF!))),"")</f>
        <v/>
      </c>
      <c r="EO183" t="e">
        <f>IF(#REF!="","",SUM(#REF!))</f>
        <v>#REF!</v>
      </c>
      <c r="EP183" t="e">
        <f t="array" ref="EP183">IF(#REF!="","",SUM(EO183:INDEX(EO183:EO389,MATCH(TRUE,INDEX(EO183:EO389="",0),0))))</f>
        <v>#REF!</v>
      </c>
      <c r="EQ183" t="e">
        <f t="shared" si="96"/>
        <v>#REF!</v>
      </c>
      <c r="ER183" t="str">
        <f t="array" ref="ER183">IFERROR(INDEX($EQ$2:$EQ$208,SMALL(IF(1-($EQ$2:$EQ$208=""),IF(1-(#REF!:#REF!&lt;&gt;""),ROW($EQ$2:$EQ$208)-ROW($EQ$2)+1)), ROWS(#REF!:#REF!))),"")</f>
        <v/>
      </c>
      <c r="ES183" t="e">
        <f>IF(#REF!="","",SUM(#REF!))</f>
        <v>#REF!</v>
      </c>
      <c r="ET183" t="e">
        <f t="array" ref="ET183">IF(#REF!="","",SUM(ES183:INDEX(ES183:ES389,MATCH(TRUE,INDEX(ES183:ES389="",0),0))))</f>
        <v>#REF!</v>
      </c>
      <c r="EU183" t="e">
        <f t="shared" si="97"/>
        <v>#REF!</v>
      </c>
      <c r="EV183" t="str">
        <f t="array" ref="EV183">IFERROR(INDEX($EU$2:$EU$208,SMALL(IF(1-($EU$2:$EU$208=""),IF(1-(#REF!:#REF!&lt;&gt;""),ROW($EU$2:$EU$208)-ROW($EU$2)+1)), ROWS(#REF!:#REF!))),"")</f>
        <v/>
      </c>
      <c r="EW183" t="e">
        <f>IF(#REF!="","",SUM(#REF!))</f>
        <v>#REF!</v>
      </c>
      <c r="EX183" t="e">
        <f t="array" ref="EX183">IF(#REF!="","",SUM(EW183:INDEX(EW183:EW389,MATCH(TRUE,INDEX(EW183:EW389="",0),0))))</f>
        <v>#REF!</v>
      </c>
      <c r="EY183" t="e">
        <f t="shared" si="98"/>
        <v>#REF!</v>
      </c>
      <c r="EZ183" t="str">
        <f t="array" ref="EZ183">IFERROR(INDEX($EY$2:$EY$208,SMALL(IF(1-($EY$2:$EY$208=""),IF(1-(#REF!:#REF!&lt;&gt;""),ROW($EY$2:$EY$208)-ROW($EY$2)+1)), ROWS(#REF!:#REF!))),"")</f>
        <v/>
      </c>
      <c r="FA183" t="e">
        <f>IF(#REF!="","",SUM(#REF!))</f>
        <v>#REF!</v>
      </c>
      <c r="FB183" t="e">
        <f t="array" ref="FB183">IF(#REF!="","",SUM(FA183:INDEX(FA183:FA389,MATCH(TRUE,INDEX(FA183:FA389="",0),0))))</f>
        <v>#REF!</v>
      </c>
      <c r="FC183" t="e">
        <f t="shared" si="99"/>
        <v>#REF!</v>
      </c>
      <c r="FD183" t="str">
        <f t="array" ref="FD183">IFERROR(INDEX($FC$2:$FC$208,SMALL(IF(1-($FC$2:$FC$208=""),IF(1-(#REF!:#REF!&lt;&gt;""),ROW($FC$2:$FC$208)-ROW($FC$2)+1)), ROWS(#REF!:#REF!))),"")</f>
        <v/>
      </c>
    </row>
    <row r="184" spans="1:160" x14ac:dyDescent="0.25">
      <c r="A184" t="e">
        <f>IF(#REF!="","",SUM(#REF!))</f>
        <v>#REF!</v>
      </c>
      <c r="B184" t="e">
        <f t="array" ref="B184">IF(#REF!="","",SUM($A184:INDEX(A184:$A$208,MATCH(TRUE,INDEX($A184:$A$208="",0),0))))</f>
        <v>#REF!</v>
      </c>
      <c r="C184" t="e">
        <f t="shared" si="100"/>
        <v>#REF!</v>
      </c>
      <c r="E184" t="e">
        <f>IF(#REF!="","",SUM(#REF!))</f>
        <v>#REF!</v>
      </c>
      <c r="F184" t="e">
        <f t="array" ref="F184">IF(#REF!="","",SUM($E184:INDEX(E184:$E$208,MATCH(TRUE,INDEX($E184:$E$208="",0),0))))</f>
        <v>#REF!</v>
      </c>
      <c r="G184" t="e">
        <f t="shared" si="101"/>
        <v>#REF!</v>
      </c>
      <c r="I184" t="e">
        <f>IF(#REF!="","",SUM(#REF!))</f>
        <v>#REF!</v>
      </c>
      <c r="J184" t="e">
        <f t="array" ref="J184">IF(#REF!="","",SUM(I184:INDEX(I184:I390,MATCH(TRUE,INDEX(I184:I390="",0),0))))</f>
        <v>#REF!</v>
      </c>
      <c r="K184" t="e">
        <f t="shared" si="102"/>
        <v>#REF!</v>
      </c>
      <c r="M184" t="e">
        <f>IF(#REF!="","",SUM(#REF!))</f>
        <v>#REF!</v>
      </c>
      <c r="N184" t="e">
        <f t="array" ref="N184">IF(#REF!="","",SUM(M184:INDEX(M184:M390,MATCH(TRUE,INDEX(M184:M390="",0),0))))</f>
        <v>#REF!</v>
      </c>
      <c r="O184" t="e">
        <f t="shared" si="103"/>
        <v>#REF!</v>
      </c>
      <c r="Q184" t="e">
        <f>IF(#REF!="","",SUM(#REF!))</f>
        <v>#REF!</v>
      </c>
      <c r="R184" t="e">
        <f t="array" ref="R184">IF(#REF!="","",SUM(Q184:INDEX(Q184:Q390,MATCH(TRUE,INDEX(Q184:Q390="",0),0))))</f>
        <v>#REF!</v>
      </c>
      <c r="S184" t="e">
        <f t="shared" si="104"/>
        <v>#REF!</v>
      </c>
      <c r="U184" t="e">
        <f>IF(#REF!="","",SUM(#REF!))</f>
        <v>#REF!</v>
      </c>
      <c r="V184" t="e">
        <f t="array" ref="V184">IF(#REF!="","",SUM(U184:INDEX(U184:U390,MATCH(TRUE,INDEX(U184:U390="",0),0))))</f>
        <v>#REF!</v>
      </c>
      <c r="W184" t="e">
        <f t="shared" si="105"/>
        <v>#REF!</v>
      </c>
      <c r="Y184" t="e">
        <f>IF(#REF!="","",SUM(#REF!))</f>
        <v>#REF!</v>
      </c>
      <c r="Z184" t="e">
        <f t="array" ref="Z184">IF(#REF!="","",SUM(Y184:INDEX(Y184:Y390,MATCH(TRUE,INDEX(Y184:Y390="",0),0))))</f>
        <v>#REF!</v>
      </c>
      <c r="AA184" t="e">
        <f t="shared" si="106"/>
        <v>#REF!</v>
      </c>
      <c r="AC184" t="e">
        <f>IF(#REF!="","",SUM(#REF!))</f>
        <v>#REF!</v>
      </c>
      <c r="AD184" t="e">
        <f t="array" ref="AD184">IF(#REF!="","",SUM(AC184:INDEX(AC184:AC390,MATCH(TRUE,INDEX(AC184:AC390="",0),0))))</f>
        <v>#REF!</v>
      </c>
      <c r="AE184" t="e">
        <f t="shared" si="107"/>
        <v>#REF!</v>
      </c>
      <c r="AG184" t="e">
        <f>IF(#REF!="","",SUM(#REF!))</f>
        <v>#REF!</v>
      </c>
      <c r="AH184" t="e">
        <f t="array" ref="AH184">IF(#REF!="","",SUM(AG184:INDEX(AG184:AG390,MATCH(TRUE,INDEX(AG184:AG390="",0),0))))</f>
        <v>#REF!</v>
      </c>
      <c r="AI184" t="e">
        <f t="shared" si="108"/>
        <v>#REF!</v>
      </c>
      <c r="AK184" t="e">
        <f>IF(#REF!="","",SUM(#REF!))</f>
        <v>#REF!</v>
      </c>
      <c r="AL184" t="e">
        <f t="array" ref="AL184">IF(#REF!="","",SUM(AK184:INDEX(AK184:AK390,MATCH(TRUE,INDEX(AK184:AK390="",0),0))))</f>
        <v>#REF!</v>
      </c>
      <c r="AM184" t="e">
        <f t="shared" si="109"/>
        <v>#REF!</v>
      </c>
      <c r="AO184" t="e">
        <f>IF(#REF!="","",SUM(#REF!))</f>
        <v>#REF!</v>
      </c>
      <c r="AP184" t="e">
        <f t="array" ref="AP184">IF(#REF!="","",SUM(AO184:INDEX(AO184:AO390,MATCH(TRUE,INDEX(AO184:AO390="",0),0))))</f>
        <v>#REF!</v>
      </c>
      <c r="AQ184" t="e">
        <f t="shared" si="110"/>
        <v>#REF!</v>
      </c>
      <c r="AS184" t="e">
        <f>IF(#REF!="","",SUM(#REF!))</f>
        <v>#REF!</v>
      </c>
      <c r="AT184" t="e">
        <f t="array" ref="AT184">IF(#REF!="","",SUM(AS184:INDEX(AS184:AS390,MATCH(TRUE,INDEX(AS184:AS390="",0),0))))</f>
        <v>#REF!</v>
      </c>
      <c r="AU184" t="e">
        <f t="shared" si="111"/>
        <v>#REF!</v>
      </c>
      <c r="AW184" t="e">
        <f>IF(#REF!="","",SUM(#REF!))</f>
        <v>#REF!</v>
      </c>
      <c r="AX184" t="e">
        <f t="array" ref="AX184">IF(#REF!="","",SUM(AW184:INDEX(AW184:AW390,MATCH(TRUE,INDEX(AW184:AW390="",0),0))))</f>
        <v>#REF!</v>
      </c>
      <c r="AY184" t="e">
        <f t="shared" si="112"/>
        <v>#REF!</v>
      </c>
      <c r="BA184" t="e">
        <f>IF(#REF!="","",SUM(#REF!))</f>
        <v>#REF!</v>
      </c>
      <c r="BB184" t="e">
        <f t="array" ref="BB184">IF(#REF!="","",SUM(BA184:INDEX(BA184:BA390,MATCH(TRUE,INDEX(BA184:BA390="",0),0))))</f>
        <v>#REF!</v>
      </c>
      <c r="BC184" t="e">
        <f t="shared" si="113"/>
        <v>#REF!</v>
      </c>
      <c r="BE184" t="e">
        <f>IF(#REF!="","",SUM(#REF!))</f>
        <v>#REF!</v>
      </c>
      <c r="BF184" t="e">
        <f t="array" ref="BF184">IF(#REF!="","",SUM(BE184:INDEX(BE184:BE390,MATCH(TRUE,INDEX(BE184:BE390="",0),0))))</f>
        <v>#REF!</v>
      </c>
      <c r="BG184" t="e">
        <f t="shared" si="114"/>
        <v>#REF!</v>
      </c>
      <c r="BI184" t="e">
        <f>IF(#REF!="","",SUM(#REF!))</f>
        <v>#REF!</v>
      </c>
      <c r="BJ184" t="e">
        <f t="array" ref="BJ184">IF(#REF!="","",SUM(BI184:INDEX(BI184:BI390,MATCH(TRUE,INDEX(BI184:BI390="",0),0))))</f>
        <v>#REF!</v>
      </c>
      <c r="BK184" t="e">
        <f t="shared" si="115"/>
        <v>#REF!</v>
      </c>
      <c r="BM184" t="e">
        <f>IF(#REF!="","",SUM(#REF!))</f>
        <v>#REF!</v>
      </c>
      <c r="BN184" t="e">
        <f t="array" ref="BN184">IF(#REF!="","",SUM(BM184:INDEX(BM184:BM390,MATCH(TRUE,INDEX(BM184:BM390="",0),0))))</f>
        <v>#REF!</v>
      </c>
      <c r="BO184" t="e">
        <f t="shared" si="116"/>
        <v>#REF!</v>
      </c>
      <c r="BQ184" t="e">
        <f>IF(#REF!="","",SUM(#REF!))</f>
        <v>#REF!</v>
      </c>
      <c r="BR184" t="e">
        <f t="array" ref="BR184">IF(#REF!="","",SUM(BQ184:INDEX(BQ184:BQ390,MATCH(TRUE,INDEX(BQ184:BQ390="",0),0))))</f>
        <v>#REF!</v>
      </c>
      <c r="BS184" t="e">
        <f t="shared" si="117"/>
        <v>#REF!</v>
      </c>
      <c r="BU184" t="e">
        <f>IF(#REF!="","",SUM(#REF!))</f>
        <v>#REF!</v>
      </c>
      <c r="BV184" t="e">
        <f t="array" ref="BV184">IF(#REF!="","",SUM(BU184:INDEX(BU184:BU390,MATCH(TRUE,INDEX(BU184:BU390="",0),0))))</f>
        <v>#REF!</v>
      </c>
      <c r="BW184" t="e">
        <f t="shared" si="118"/>
        <v>#REF!</v>
      </c>
      <c r="BY184" t="e">
        <f>IF(#REF!="","",SUM(#REF!))</f>
        <v>#REF!</v>
      </c>
      <c r="BZ184" t="e">
        <f t="array" ref="BZ184">IF(#REF!="","",SUM(BY184:INDEX(BY184:BY390,MATCH(TRUE,INDEX(BY184:BY390="",0),0))))</f>
        <v>#REF!</v>
      </c>
      <c r="CA184" t="e">
        <f t="shared" si="119"/>
        <v>#REF!</v>
      </c>
      <c r="CC184" t="e">
        <f>IF(#REF!="","",SUM(#REF!))</f>
        <v>#REF!</v>
      </c>
      <c r="CD184" t="e">
        <f t="array" ref="CD184">IF(#REF!="","",SUM(CC184:INDEX(CC184:CC390,MATCH(TRUE,INDEX(CC184:CC390="",0),0))))</f>
        <v>#REF!</v>
      </c>
      <c r="CE184" t="e">
        <f t="shared" si="80"/>
        <v>#REF!</v>
      </c>
      <c r="CF184" t="str">
        <f t="array" ref="CF184">IFERROR(INDEX($CE$2:$CE$208,SMALL(IF(1-($CE$2:$CE$208=""),IF(1-(#REF!:#REF!&lt;&gt;""),ROW($CE$2:$CE$208)-ROW($CE$2)+1)), ROWS(#REF!:#REF!))),"")</f>
        <v/>
      </c>
      <c r="CG184" t="e">
        <f>IF(#REF!="","",SUM(#REF!))</f>
        <v>#REF!</v>
      </c>
      <c r="CH184" t="e">
        <f t="array" ref="CH184">IF(#REF!="","",SUM(CG184:INDEX(CG184:CG390,MATCH(TRUE,INDEX(CG184:CG390="",0),0))))</f>
        <v>#REF!</v>
      </c>
      <c r="CI184" t="e">
        <f t="shared" si="81"/>
        <v>#REF!</v>
      </c>
      <c r="CJ184" t="str">
        <f t="array" ref="CJ184">IFERROR(INDEX($CI$2:$CI$208,SMALL(IF(1-($CI$2:$CI$208=""),IF(1-(#REF!:#REF!&lt;&gt;""),ROW($CI$2:$CI$208)-ROW($CI$2)+1)), ROWS(#REF!:#REF!))),"")</f>
        <v/>
      </c>
      <c r="CK184" t="e">
        <f>IF(#REF!="","",SUM(#REF!))</f>
        <v>#REF!</v>
      </c>
      <c r="CL184" t="e">
        <f t="array" ref="CL184">IF(#REF!="","",SUM(CK184:INDEX(CK184:CK390,MATCH(TRUE,INDEX(CK184:CK390="",0),0))))</f>
        <v>#REF!</v>
      </c>
      <c r="CM184" t="e">
        <f t="shared" si="82"/>
        <v>#REF!</v>
      </c>
      <c r="CN184" t="str">
        <f t="array" ref="CN184">IFERROR(INDEX($CM$2:$CM$208,SMALL(IF(1-($CM$2:$CM$208=""),IF(1-(#REF!:#REF!&lt;&gt;""),ROW($CM$2:$CM$208)-ROW($CM$2)+1)), ROWS(#REF!:#REF!))),"")</f>
        <v/>
      </c>
      <c r="CO184" t="e">
        <f>IF(#REF!="","",SUM(#REF!))</f>
        <v>#REF!</v>
      </c>
      <c r="CP184" t="e">
        <f t="array" ref="CP184">IF(#REF!="","",SUM(CO184:INDEX(CO184:CO390,MATCH(TRUE,INDEX(CO184:CO390="",0),0))))</f>
        <v>#REF!</v>
      </c>
      <c r="CQ184" t="e">
        <f t="shared" si="83"/>
        <v>#REF!</v>
      </c>
      <c r="CR184" t="str">
        <f t="array" ref="CR184">IFERROR(INDEX($CQ$2:$CQ$208,SMALL(IF(1-($CQ$2:$CQ$208=""),IF(1-(#REF!:#REF!&lt;&gt;""),ROW($CQ$2:$CQ$208)-ROW($CQ$2)+1)), ROWS(#REF!:#REF!))),"")</f>
        <v/>
      </c>
      <c r="CS184" t="e">
        <f>IF(#REF!="","",SUM(#REF!))</f>
        <v>#REF!</v>
      </c>
      <c r="CT184" t="e">
        <f t="array" ref="CT184">IF(#REF!="","",SUM(CS184:INDEX(CS184:CS390,MATCH(TRUE,INDEX(CS184:CS390="",0),0))))</f>
        <v>#REF!</v>
      </c>
      <c r="CU184" t="e">
        <f t="shared" si="84"/>
        <v>#REF!</v>
      </c>
      <c r="CV184" t="str">
        <f t="array" ref="CV184">IFERROR(INDEX($CU$2:$CU$208,SMALL(IF(1-($CU$2:$CU$208=""),IF(1-(#REF!:#REF!&lt;&gt;""),ROW($CU$2:$CU$208)-ROW($CU$2)+1)), ROWS(#REF!:#REF!))),"")</f>
        <v/>
      </c>
      <c r="CW184" t="e">
        <f>IF(#REF!="","",SUM(#REF!))</f>
        <v>#REF!</v>
      </c>
      <c r="CX184" t="e">
        <f t="array" ref="CX184">IF(#REF!="","",SUM(CW184:INDEX(CW184:CW390,MATCH(TRUE,INDEX(CW184:CW390="",0),0))))</f>
        <v>#REF!</v>
      </c>
      <c r="CY184" t="e">
        <f t="shared" si="85"/>
        <v>#REF!</v>
      </c>
      <c r="CZ184" t="str">
        <f t="array" ref="CZ184">IFERROR(INDEX($CY$2:$CY$208,SMALL(IF(1-($CY$2:$CY$208=""),IF(1-(#REF!:#REF!&lt;&gt;""),ROW($CY$2:$CY$208)-ROW($CY$2)+1)), ROWS(#REF!:#REF!))),"")</f>
        <v/>
      </c>
      <c r="DA184" t="e">
        <f>IF(#REF!="","",SUM(#REF!))</f>
        <v>#REF!</v>
      </c>
      <c r="DB184" t="e">
        <f t="array" ref="DB184">IF(#REF!="","",SUM(DA184:INDEX(DA184:DA390,MATCH(TRUE,INDEX(DA184:DA390="",0),0))))</f>
        <v>#REF!</v>
      </c>
      <c r="DC184" t="e">
        <f t="shared" si="86"/>
        <v>#REF!</v>
      </c>
      <c r="DD184" t="str">
        <f t="array" ref="DD184">IFERROR(INDEX($DC$2:$DC$208,SMALL(IF(1-($DC$2:$DC$208=""),IF(1-(#REF!:#REF!&lt;&gt;""),ROW($DC$2:$DC$208)-ROW($DC$2)+1)), ROWS(#REF!:#REF!))),"")</f>
        <v/>
      </c>
      <c r="DE184" t="e">
        <f>IF(#REF!="","",SUM(#REF!))</f>
        <v>#REF!</v>
      </c>
      <c r="DF184" t="e">
        <f t="array" ref="DF184">IF(#REF!="","",SUM(DE184:INDEX(DE184:DE390,MATCH(TRUE,INDEX(DE184:DE390="",0),0))))</f>
        <v>#REF!</v>
      </c>
      <c r="DG184" t="e">
        <f t="shared" si="87"/>
        <v>#REF!</v>
      </c>
      <c r="DH184" t="str">
        <f t="array" ref="DH184">IFERROR(INDEX($DG$2:$DG$208,SMALL(IF(1-($DG$2:$DG$208=""),IF(1-(#REF!:#REF!&lt;&gt;""),ROW($DG$2:$DG$208)-ROW($DG$2)+1)), ROWS(#REF!:#REF!))),"")</f>
        <v/>
      </c>
      <c r="DI184" t="e">
        <f>IF(#REF!="","",SUM(#REF!))</f>
        <v>#REF!</v>
      </c>
      <c r="DJ184" t="e">
        <f t="array" ref="DJ184">IF(#REF!="","",SUM(DI184:INDEX(DI184:DI390,MATCH(TRUE,INDEX(DI184:DI390="",0),0))))</f>
        <v>#REF!</v>
      </c>
      <c r="DK184" t="e">
        <f t="shared" si="88"/>
        <v>#REF!</v>
      </c>
      <c r="DL184" t="str">
        <f t="array" ref="DL184">IFERROR(INDEX($DK$2:$DK$208,SMALL(IF(1-($DK$2:$DK$208=""),IF(1-(#REF!:#REF!&lt;&gt;""),ROW($DK$2:$DK$208)-ROW($DK$2)+1)), ROWS(#REF!:#REF!))),"")</f>
        <v/>
      </c>
      <c r="DM184" t="e">
        <f>IF(#REF!="","",SUM(#REF!))</f>
        <v>#REF!</v>
      </c>
      <c r="DN184" t="e">
        <f t="array" ref="DN184">IF(#REF!="","",SUM(DM184:INDEX(DM184:DM390,MATCH(TRUE,INDEX(DM184:DM390="",0),0))))</f>
        <v>#REF!</v>
      </c>
      <c r="DO184" t="e">
        <f t="shared" si="89"/>
        <v>#REF!</v>
      </c>
      <c r="DP184" t="str">
        <f t="array" ref="DP184">IFERROR(INDEX($DO$2:$DO$208,SMALL(IF(1-($DO$2:$DO$208=""),IF(1-(#REF!:#REF!&lt;&gt;""),ROW($DO$2:$DO$208)-ROW($DO$2)+1)), ROWS(#REF!:#REF!))),"")</f>
        <v/>
      </c>
      <c r="DQ184" t="e">
        <f>IF(#REF!="","",SUM(#REF!))</f>
        <v>#REF!</v>
      </c>
      <c r="DR184" t="e">
        <f t="array" ref="DR184">IF(#REF!="","",SUM(DQ184:INDEX(DQ184:DQ390,MATCH(TRUE,INDEX(DQ184:DQ390="",0),0))))</f>
        <v>#REF!</v>
      </c>
      <c r="DS184" t="e">
        <f t="shared" si="90"/>
        <v>#REF!</v>
      </c>
      <c r="DT184" t="str">
        <f t="array" ref="DT184">IFERROR(INDEX($DS$2:$DS$208,SMALL(IF(1-($DS$2:$DS$208=""),IF(1-(#REF!:#REF!&lt;&gt;""),ROW($DS$2:$DS$208)-ROW($DS$2)+1)), ROWS(#REF!:#REF!))),"")</f>
        <v/>
      </c>
      <c r="DU184" t="e">
        <f>IF(#REF!="","",SUM(#REF!))</f>
        <v>#REF!</v>
      </c>
      <c r="DV184" t="e">
        <f t="array" ref="DV184">IF(#REF!="","",SUM(DU184:INDEX(DU184:DU390,MATCH(TRUE,INDEX(DU184:DU390="",0),0))))</f>
        <v>#REF!</v>
      </c>
      <c r="DW184" t="e">
        <f t="shared" si="91"/>
        <v>#REF!</v>
      </c>
      <c r="DX184" t="str">
        <f t="array" ref="DX184">IFERROR(INDEX($DW$2:$DW$208,SMALL(IF(1-($DW$2:$DW$208=""),IF(1-(#REF!:#REF!&lt;&gt;""),ROW($DW$2:$DW$208)-ROW($DW$2)+1)), ROWS(#REF!:#REF!))),"")</f>
        <v/>
      </c>
      <c r="DY184" t="e">
        <f>IF(#REF!="","",SUM(#REF!))</f>
        <v>#REF!</v>
      </c>
      <c r="DZ184" t="e">
        <f t="array" ref="DZ184">IF(#REF!="","",SUM(DY184:INDEX(DY184:DY390,MATCH(TRUE,INDEX(DY184:DY390="",0),0))))</f>
        <v>#REF!</v>
      </c>
      <c r="EA184" t="e">
        <f t="shared" si="92"/>
        <v>#REF!</v>
      </c>
      <c r="EB184" t="str">
        <f t="array" ref="EB184">IFERROR(INDEX($EA$2:$EA$208,SMALL(IF(1-($EA$2:$EA$208=""),IF(1-(#REF!:#REF!&lt;&gt;""),ROW($EA$2:$EA$208)-ROW($EA$2)+1)), ROWS(#REF!:#REF!))),"")</f>
        <v/>
      </c>
      <c r="EC184" t="e">
        <f>IF(#REF!="","",SUM(#REF!))</f>
        <v>#REF!</v>
      </c>
      <c r="ED184" t="e">
        <f t="array" ref="ED184">IF(#REF!="","",SUM(EC184:INDEX(EC184:EC390,MATCH(TRUE,INDEX(EC184:EC390="",0),0))))</f>
        <v>#REF!</v>
      </c>
      <c r="EE184" t="e">
        <f t="shared" si="93"/>
        <v>#REF!</v>
      </c>
      <c r="EF184" t="str">
        <f t="array" ref="EF184">IFERROR(INDEX($EE$2:$EE$208,SMALL(IF(1-($EE$2:$EE$208=""),IF(1-(#REF!:#REF!&lt;&gt;""),ROW($EE$2:$EE$208)-ROW($EE$2)+1)), ROWS(#REF!:#REF!))),"")</f>
        <v/>
      </c>
      <c r="EG184" t="e">
        <f>IF(#REF!="","",SUM(#REF!))</f>
        <v>#REF!</v>
      </c>
      <c r="EH184" t="e">
        <f t="array" ref="EH184">IF(#REF!="","",SUM(EG184:INDEX(EG184:EG390,MATCH(TRUE,INDEX(EG184:EG390="",0),0))))</f>
        <v>#REF!</v>
      </c>
      <c r="EI184" t="e">
        <f t="shared" si="94"/>
        <v>#REF!</v>
      </c>
      <c r="EJ184" t="str">
        <f t="array" ref="EJ184">IFERROR(INDEX($EI$2:$EI$208,SMALL(IF(1-($EI$2:$EI$208=""),IF(1-(#REF!:#REF!&lt;&gt;""),ROW($EI$2:$EI$208)-ROW($EI$2)+1)), ROWS(#REF!:#REF!))),"")</f>
        <v/>
      </c>
      <c r="EK184" t="e">
        <f>IF(#REF!="","",SUM(#REF!))</f>
        <v>#REF!</v>
      </c>
      <c r="EL184" t="e">
        <f t="array" ref="EL184">IF(#REF!="","",SUM(EK184:INDEX(EK184:EK390,MATCH(TRUE,INDEX(EK184:EK390="",0),0))))</f>
        <v>#REF!</v>
      </c>
      <c r="EM184" t="e">
        <f t="shared" si="95"/>
        <v>#REF!</v>
      </c>
      <c r="EN184" t="str">
        <f t="array" ref="EN184">IFERROR(INDEX($EM$2:$EM$208,SMALL(IF(1-($EM$2:$EM$208=""),IF(1-(#REF!:#REF!&lt;&gt;""),ROW($EM$2:$EM$208)-ROW($EM$2)+1)), ROWS(#REF!:#REF!))),"")</f>
        <v/>
      </c>
      <c r="EO184" t="e">
        <f>IF(#REF!="","",SUM(#REF!))</f>
        <v>#REF!</v>
      </c>
      <c r="EP184" t="e">
        <f t="array" ref="EP184">IF(#REF!="","",SUM(EO184:INDEX(EO184:EO390,MATCH(TRUE,INDEX(EO184:EO390="",0),0))))</f>
        <v>#REF!</v>
      </c>
      <c r="EQ184" t="e">
        <f t="shared" si="96"/>
        <v>#REF!</v>
      </c>
      <c r="ER184" t="str">
        <f t="array" ref="ER184">IFERROR(INDEX($EQ$2:$EQ$208,SMALL(IF(1-($EQ$2:$EQ$208=""),IF(1-(#REF!:#REF!&lt;&gt;""),ROW($EQ$2:$EQ$208)-ROW($EQ$2)+1)), ROWS(#REF!:#REF!))),"")</f>
        <v/>
      </c>
      <c r="ES184" t="e">
        <f>IF(#REF!="","",SUM(#REF!))</f>
        <v>#REF!</v>
      </c>
      <c r="ET184" t="e">
        <f t="array" ref="ET184">IF(#REF!="","",SUM(ES184:INDEX(ES184:ES390,MATCH(TRUE,INDEX(ES184:ES390="",0),0))))</f>
        <v>#REF!</v>
      </c>
      <c r="EU184" t="e">
        <f t="shared" si="97"/>
        <v>#REF!</v>
      </c>
      <c r="EV184" t="str">
        <f t="array" ref="EV184">IFERROR(INDEX($EU$2:$EU$208,SMALL(IF(1-($EU$2:$EU$208=""),IF(1-(#REF!:#REF!&lt;&gt;""),ROW($EU$2:$EU$208)-ROW($EU$2)+1)), ROWS(#REF!:#REF!))),"")</f>
        <v/>
      </c>
      <c r="EW184" t="e">
        <f>IF(#REF!="","",SUM(#REF!))</f>
        <v>#REF!</v>
      </c>
      <c r="EX184" t="e">
        <f t="array" ref="EX184">IF(#REF!="","",SUM(EW184:INDEX(EW184:EW390,MATCH(TRUE,INDEX(EW184:EW390="",0),0))))</f>
        <v>#REF!</v>
      </c>
      <c r="EY184" t="e">
        <f t="shared" si="98"/>
        <v>#REF!</v>
      </c>
      <c r="EZ184" t="str">
        <f t="array" ref="EZ184">IFERROR(INDEX($EY$2:$EY$208,SMALL(IF(1-($EY$2:$EY$208=""),IF(1-(#REF!:#REF!&lt;&gt;""),ROW($EY$2:$EY$208)-ROW($EY$2)+1)), ROWS(#REF!:#REF!))),"")</f>
        <v/>
      </c>
      <c r="FA184" t="e">
        <f>IF(#REF!="","",SUM(#REF!))</f>
        <v>#REF!</v>
      </c>
      <c r="FB184" t="e">
        <f t="array" ref="FB184">IF(#REF!="","",SUM(FA184:INDEX(FA184:FA390,MATCH(TRUE,INDEX(FA184:FA390="",0),0))))</f>
        <v>#REF!</v>
      </c>
      <c r="FC184" t="e">
        <f t="shared" si="99"/>
        <v>#REF!</v>
      </c>
      <c r="FD184" t="str">
        <f t="array" ref="FD184">IFERROR(INDEX($FC$2:$FC$208,SMALL(IF(1-($FC$2:$FC$208=""),IF(1-(#REF!:#REF!&lt;&gt;""),ROW($FC$2:$FC$208)-ROW($FC$2)+1)), ROWS(#REF!:#REF!))),"")</f>
        <v/>
      </c>
    </row>
    <row r="185" spans="1:160" x14ac:dyDescent="0.25">
      <c r="A185" t="e">
        <f>IF(#REF!="","",SUM(#REF!))</f>
        <v>#REF!</v>
      </c>
      <c r="B185" t="e">
        <f t="array" ref="B185">IF(#REF!="","",SUM($A185:INDEX(A185:$A$208,MATCH(TRUE,INDEX($A185:$A$208="",0),0))))</f>
        <v>#REF!</v>
      </c>
      <c r="C185" t="e">
        <f t="shared" si="100"/>
        <v>#REF!</v>
      </c>
      <c r="E185" t="e">
        <f>IF(#REF!="","",SUM(#REF!))</f>
        <v>#REF!</v>
      </c>
      <c r="F185" t="e">
        <f t="array" ref="F185">IF(#REF!="","",SUM($E185:INDEX(E185:$E$208,MATCH(TRUE,INDEX($E185:$E$208="",0),0))))</f>
        <v>#REF!</v>
      </c>
      <c r="G185" t="e">
        <f t="shared" si="101"/>
        <v>#REF!</v>
      </c>
      <c r="I185" t="e">
        <f>IF(#REF!="","",SUM(#REF!))</f>
        <v>#REF!</v>
      </c>
      <c r="J185" t="e">
        <f t="array" ref="J185">IF(#REF!="","",SUM(I185:INDEX(I185:I391,MATCH(TRUE,INDEX(I185:I391="",0),0))))</f>
        <v>#REF!</v>
      </c>
      <c r="K185" t="e">
        <f t="shared" si="102"/>
        <v>#REF!</v>
      </c>
      <c r="M185" t="e">
        <f>IF(#REF!="","",SUM(#REF!))</f>
        <v>#REF!</v>
      </c>
      <c r="N185" t="e">
        <f t="array" ref="N185">IF(#REF!="","",SUM(M185:INDEX(M185:M391,MATCH(TRUE,INDEX(M185:M391="",0),0))))</f>
        <v>#REF!</v>
      </c>
      <c r="O185" t="e">
        <f t="shared" si="103"/>
        <v>#REF!</v>
      </c>
      <c r="Q185" t="e">
        <f>IF(#REF!="","",SUM(#REF!))</f>
        <v>#REF!</v>
      </c>
      <c r="R185" t="e">
        <f t="array" ref="R185">IF(#REF!="","",SUM(Q185:INDEX(Q185:Q391,MATCH(TRUE,INDEX(Q185:Q391="",0),0))))</f>
        <v>#REF!</v>
      </c>
      <c r="S185" t="e">
        <f t="shared" si="104"/>
        <v>#REF!</v>
      </c>
      <c r="U185" t="e">
        <f>IF(#REF!="","",SUM(#REF!))</f>
        <v>#REF!</v>
      </c>
      <c r="V185" t="e">
        <f t="array" ref="V185">IF(#REF!="","",SUM(U185:INDEX(U185:U391,MATCH(TRUE,INDEX(U185:U391="",0),0))))</f>
        <v>#REF!</v>
      </c>
      <c r="W185" t="e">
        <f t="shared" si="105"/>
        <v>#REF!</v>
      </c>
      <c r="Y185" t="e">
        <f>IF(#REF!="","",SUM(#REF!))</f>
        <v>#REF!</v>
      </c>
      <c r="Z185" t="e">
        <f t="array" ref="Z185">IF(#REF!="","",SUM(Y185:INDEX(Y185:Y391,MATCH(TRUE,INDEX(Y185:Y391="",0),0))))</f>
        <v>#REF!</v>
      </c>
      <c r="AA185" t="e">
        <f t="shared" si="106"/>
        <v>#REF!</v>
      </c>
      <c r="AC185" t="e">
        <f>IF(#REF!="","",SUM(#REF!))</f>
        <v>#REF!</v>
      </c>
      <c r="AD185" t="e">
        <f t="array" ref="AD185">IF(#REF!="","",SUM(AC185:INDEX(AC185:AC391,MATCH(TRUE,INDEX(AC185:AC391="",0),0))))</f>
        <v>#REF!</v>
      </c>
      <c r="AE185" t="e">
        <f t="shared" si="107"/>
        <v>#REF!</v>
      </c>
      <c r="AG185" t="e">
        <f>IF(#REF!="","",SUM(#REF!))</f>
        <v>#REF!</v>
      </c>
      <c r="AH185" t="e">
        <f t="array" ref="AH185">IF(#REF!="","",SUM(AG185:INDEX(AG185:AG391,MATCH(TRUE,INDEX(AG185:AG391="",0),0))))</f>
        <v>#REF!</v>
      </c>
      <c r="AI185" t="e">
        <f t="shared" si="108"/>
        <v>#REF!</v>
      </c>
      <c r="AK185" t="e">
        <f>IF(#REF!="","",SUM(#REF!))</f>
        <v>#REF!</v>
      </c>
      <c r="AL185" t="e">
        <f t="array" ref="AL185">IF(#REF!="","",SUM(AK185:INDEX(AK185:AK391,MATCH(TRUE,INDEX(AK185:AK391="",0),0))))</f>
        <v>#REF!</v>
      </c>
      <c r="AM185" t="e">
        <f t="shared" si="109"/>
        <v>#REF!</v>
      </c>
      <c r="AO185" t="e">
        <f>IF(#REF!="","",SUM(#REF!))</f>
        <v>#REF!</v>
      </c>
      <c r="AP185" t="e">
        <f t="array" ref="AP185">IF(#REF!="","",SUM(AO185:INDEX(AO185:AO391,MATCH(TRUE,INDEX(AO185:AO391="",0),0))))</f>
        <v>#REF!</v>
      </c>
      <c r="AQ185" t="e">
        <f t="shared" si="110"/>
        <v>#REF!</v>
      </c>
      <c r="AS185" t="e">
        <f>IF(#REF!="","",SUM(#REF!))</f>
        <v>#REF!</v>
      </c>
      <c r="AT185" t="e">
        <f t="array" ref="AT185">IF(#REF!="","",SUM(AS185:INDEX(AS185:AS391,MATCH(TRUE,INDEX(AS185:AS391="",0),0))))</f>
        <v>#REF!</v>
      </c>
      <c r="AU185" t="e">
        <f t="shared" si="111"/>
        <v>#REF!</v>
      </c>
      <c r="AW185" t="e">
        <f>IF(#REF!="","",SUM(#REF!))</f>
        <v>#REF!</v>
      </c>
      <c r="AX185" t="e">
        <f t="array" ref="AX185">IF(#REF!="","",SUM(AW185:INDEX(AW185:AW391,MATCH(TRUE,INDEX(AW185:AW391="",0),0))))</f>
        <v>#REF!</v>
      </c>
      <c r="AY185" t="e">
        <f t="shared" si="112"/>
        <v>#REF!</v>
      </c>
      <c r="BA185" t="e">
        <f>IF(#REF!="","",SUM(#REF!))</f>
        <v>#REF!</v>
      </c>
      <c r="BB185" t="e">
        <f t="array" ref="BB185">IF(#REF!="","",SUM(BA185:INDEX(BA185:BA391,MATCH(TRUE,INDEX(BA185:BA391="",0),0))))</f>
        <v>#REF!</v>
      </c>
      <c r="BC185" t="e">
        <f t="shared" si="113"/>
        <v>#REF!</v>
      </c>
      <c r="BE185" t="e">
        <f>IF(#REF!="","",SUM(#REF!))</f>
        <v>#REF!</v>
      </c>
      <c r="BF185" t="e">
        <f t="array" ref="BF185">IF(#REF!="","",SUM(BE185:INDEX(BE185:BE391,MATCH(TRUE,INDEX(BE185:BE391="",0),0))))</f>
        <v>#REF!</v>
      </c>
      <c r="BG185" t="e">
        <f t="shared" si="114"/>
        <v>#REF!</v>
      </c>
      <c r="BI185" t="e">
        <f>IF(#REF!="","",SUM(#REF!))</f>
        <v>#REF!</v>
      </c>
      <c r="BJ185" t="e">
        <f t="array" ref="BJ185">IF(#REF!="","",SUM(BI185:INDEX(BI185:BI391,MATCH(TRUE,INDEX(BI185:BI391="",0),0))))</f>
        <v>#REF!</v>
      </c>
      <c r="BK185" t="e">
        <f t="shared" si="115"/>
        <v>#REF!</v>
      </c>
      <c r="BM185" t="e">
        <f>IF(#REF!="","",SUM(#REF!))</f>
        <v>#REF!</v>
      </c>
      <c r="BN185" t="e">
        <f t="array" ref="BN185">IF(#REF!="","",SUM(BM185:INDEX(BM185:BM391,MATCH(TRUE,INDEX(BM185:BM391="",0),0))))</f>
        <v>#REF!</v>
      </c>
      <c r="BO185" t="e">
        <f t="shared" si="116"/>
        <v>#REF!</v>
      </c>
      <c r="BQ185" t="e">
        <f>IF(#REF!="","",SUM(#REF!))</f>
        <v>#REF!</v>
      </c>
      <c r="BR185" t="e">
        <f t="array" ref="BR185">IF(#REF!="","",SUM(BQ185:INDEX(BQ185:BQ391,MATCH(TRUE,INDEX(BQ185:BQ391="",0),0))))</f>
        <v>#REF!</v>
      </c>
      <c r="BS185" t="e">
        <f t="shared" si="117"/>
        <v>#REF!</v>
      </c>
      <c r="BU185" t="e">
        <f>IF(#REF!="","",SUM(#REF!))</f>
        <v>#REF!</v>
      </c>
      <c r="BV185" t="e">
        <f t="array" ref="BV185">IF(#REF!="","",SUM(BU185:INDEX(BU185:BU391,MATCH(TRUE,INDEX(BU185:BU391="",0),0))))</f>
        <v>#REF!</v>
      </c>
      <c r="BW185" t="e">
        <f t="shared" si="118"/>
        <v>#REF!</v>
      </c>
      <c r="BY185" t="e">
        <f>IF(#REF!="","",SUM(#REF!))</f>
        <v>#REF!</v>
      </c>
      <c r="BZ185" t="e">
        <f t="array" ref="BZ185">IF(#REF!="","",SUM(BY185:INDEX(BY185:BY391,MATCH(TRUE,INDEX(BY185:BY391="",0),0))))</f>
        <v>#REF!</v>
      </c>
      <c r="CA185" t="e">
        <f t="shared" si="119"/>
        <v>#REF!</v>
      </c>
      <c r="CC185" t="e">
        <f>IF(#REF!="","",SUM(#REF!))</f>
        <v>#REF!</v>
      </c>
      <c r="CD185" t="e">
        <f t="array" ref="CD185">IF(#REF!="","",SUM(CC185:INDEX(CC185:CC391,MATCH(TRUE,INDEX(CC185:CC391="",0),0))))</f>
        <v>#REF!</v>
      </c>
      <c r="CE185" t="e">
        <f t="shared" si="80"/>
        <v>#REF!</v>
      </c>
      <c r="CF185" t="str">
        <f t="array" ref="CF185">IFERROR(INDEX($CE$2:$CE$208,SMALL(IF(1-($CE$2:$CE$208=""),IF(1-(#REF!:#REF!&lt;&gt;""),ROW($CE$2:$CE$208)-ROW($CE$2)+1)), ROWS(#REF!:#REF!))),"")</f>
        <v/>
      </c>
      <c r="CG185" t="e">
        <f>IF(#REF!="","",SUM(#REF!))</f>
        <v>#REF!</v>
      </c>
      <c r="CH185" t="e">
        <f t="array" ref="CH185">IF(#REF!="","",SUM(CG185:INDEX(CG185:CG391,MATCH(TRUE,INDEX(CG185:CG391="",0),0))))</f>
        <v>#REF!</v>
      </c>
      <c r="CI185" t="e">
        <f t="shared" si="81"/>
        <v>#REF!</v>
      </c>
      <c r="CJ185" t="str">
        <f t="array" ref="CJ185">IFERROR(INDEX($CI$2:$CI$208,SMALL(IF(1-($CI$2:$CI$208=""),IF(1-(#REF!:#REF!&lt;&gt;""),ROW($CI$2:$CI$208)-ROW($CI$2)+1)), ROWS(#REF!:#REF!))),"")</f>
        <v/>
      </c>
      <c r="CK185" t="e">
        <f>IF(#REF!="","",SUM(#REF!))</f>
        <v>#REF!</v>
      </c>
      <c r="CL185" t="e">
        <f t="array" ref="CL185">IF(#REF!="","",SUM(CK185:INDEX(CK185:CK391,MATCH(TRUE,INDEX(CK185:CK391="",0),0))))</f>
        <v>#REF!</v>
      </c>
      <c r="CM185" t="e">
        <f t="shared" si="82"/>
        <v>#REF!</v>
      </c>
      <c r="CN185" t="str">
        <f t="array" ref="CN185">IFERROR(INDEX($CM$2:$CM$208,SMALL(IF(1-($CM$2:$CM$208=""),IF(1-(#REF!:#REF!&lt;&gt;""),ROW($CM$2:$CM$208)-ROW($CM$2)+1)), ROWS(#REF!:#REF!))),"")</f>
        <v/>
      </c>
      <c r="CO185" t="e">
        <f>IF(#REF!="","",SUM(#REF!))</f>
        <v>#REF!</v>
      </c>
      <c r="CP185" t="e">
        <f t="array" ref="CP185">IF(#REF!="","",SUM(CO185:INDEX(CO185:CO391,MATCH(TRUE,INDEX(CO185:CO391="",0),0))))</f>
        <v>#REF!</v>
      </c>
      <c r="CQ185" t="e">
        <f t="shared" si="83"/>
        <v>#REF!</v>
      </c>
      <c r="CR185" t="str">
        <f t="array" ref="CR185">IFERROR(INDEX($CQ$2:$CQ$208,SMALL(IF(1-($CQ$2:$CQ$208=""),IF(1-(#REF!:#REF!&lt;&gt;""),ROW($CQ$2:$CQ$208)-ROW($CQ$2)+1)), ROWS(#REF!:#REF!))),"")</f>
        <v/>
      </c>
      <c r="CS185" t="e">
        <f>IF(#REF!="","",SUM(#REF!))</f>
        <v>#REF!</v>
      </c>
      <c r="CT185" t="e">
        <f t="array" ref="CT185">IF(#REF!="","",SUM(CS185:INDEX(CS185:CS391,MATCH(TRUE,INDEX(CS185:CS391="",0),0))))</f>
        <v>#REF!</v>
      </c>
      <c r="CU185" t="e">
        <f t="shared" si="84"/>
        <v>#REF!</v>
      </c>
      <c r="CV185" t="str">
        <f t="array" ref="CV185">IFERROR(INDEX($CU$2:$CU$208,SMALL(IF(1-($CU$2:$CU$208=""),IF(1-(#REF!:#REF!&lt;&gt;""),ROW($CU$2:$CU$208)-ROW($CU$2)+1)), ROWS(#REF!:#REF!))),"")</f>
        <v/>
      </c>
      <c r="CW185" t="e">
        <f>IF(#REF!="","",SUM(#REF!))</f>
        <v>#REF!</v>
      </c>
      <c r="CX185" t="e">
        <f t="array" ref="CX185">IF(#REF!="","",SUM(CW185:INDEX(CW185:CW391,MATCH(TRUE,INDEX(CW185:CW391="",0),0))))</f>
        <v>#REF!</v>
      </c>
      <c r="CY185" t="e">
        <f t="shared" si="85"/>
        <v>#REF!</v>
      </c>
      <c r="CZ185" t="str">
        <f t="array" ref="CZ185">IFERROR(INDEX($CY$2:$CY$208,SMALL(IF(1-($CY$2:$CY$208=""),IF(1-(#REF!:#REF!&lt;&gt;""),ROW($CY$2:$CY$208)-ROW($CY$2)+1)), ROWS(#REF!:#REF!))),"")</f>
        <v/>
      </c>
      <c r="DA185" t="e">
        <f>IF(#REF!="","",SUM(#REF!))</f>
        <v>#REF!</v>
      </c>
      <c r="DB185" t="e">
        <f t="array" ref="DB185">IF(#REF!="","",SUM(DA185:INDEX(DA185:DA391,MATCH(TRUE,INDEX(DA185:DA391="",0),0))))</f>
        <v>#REF!</v>
      </c>
      <c r="DC185" t="e">
        <f t="shared" si="86"/>
        <v>#REF!</v>
      </c>
      <c r="DD185" t="str">
        <f t="array" ref="DD185">IFERROR(INDEX($DC$2:$DC$208,SMALL(IF(1-($DC$2:$DC$208=""),IF(1-(#REF!:#REF!&lt;&gt;""),ROW($DC$2:$DC$208)-ROW($DC$2)+1)), ROWS(#REF!:#REF!))),"")</f>
        <v/>
      </c>
      <c r="DE185" t="e">
        <f>IF(#REF!="","",SUM(#REF!))</f>
        <v>#REF!</v>
      </c>
      <c r="DF185" t="e">
        <f t="array" ref="DF185">IF(#REF!="","",SUM(DE185:INDEX(DE185:DE391,MATCH(TRUE,INDEX(DE185:DE391="",0),0))))</f>
        <v>#REF!</v>
      </c>
      <c r="DG185" t="e">
        <f t="shared" si="87"/>
        <v>#REF!</v>
      </c>
      <c r="DH185" t="str">
        <f t="array" ref="DH185">IFERROR(INDEX($DG$2:$DG$208,SMALL(IF(1-($DG$2:$DG$208=""),IF(1-(#REF!:#REF!&lt;&gt;""),ROW($DG$2:$DG$208)-ROW($DG$2)+1)), ROWS(#REF!:#REF!))),"")</f>
        <v/>
      </c>
      <c r="DI185" t="e">
        <f>IF(#REF!="","",SUM(#REF!))</f>
        <v>#REF!</v>
      </c>
      <c r="DJ185" t="e">
        <f t="array" ref="DJ185">IF(#REF!="","",SUM(DI185:INDEX(DI185:DI391,MATCH(TRUE,INDEX(DI185:DI391="",0),0))))</f>
        <v>#REF!</v>
      </c>
      <c r="DK185" t="e">
        <f t="shared" si="88"/>
        <v>#REF!</v>
      </c>
      <c r="DL185" t="str">
        <f t="array" ref="DL185">IFERROR(INDEX($DK$2:$DK$208,SMALL(IF(1-($DK$2:$DK$208=""),IF(1-(#REF!:#REF!&lt;&gt;""),ROW($DK$2:$DK$208)-ROW($DK$2)+1)), ROWS(#REF!:#REF!))),"")</f>
        <v/>
      </c>
      <c r="DM185" t="e">
        <f>IF(#REF!="","",SUM(#REF!))</f>
        <v>#REF!</v>
      </c>
      <c r="DN185" t="e">
        <f t="array" ref="DN185">IF(#REF!="","",SUM(DM185:INDEX(DM185:DM391,MATCH(TRUE,INDEX(DM185:DM391="",0),0))))</f>
        <v>#REF!</v>
      </c>
      <c r="DO185" t="e">
        <f t="shared" si="89"/>
        <v>#REF!</v>
      </c>
      <c r="DP185" t="str">
        <f t="array" ref="DP185">IFERROR(INDEX($DO$2:$DO$208,SMALL(IF(1-($DO$2:$DO$208=""),IF(1-(#REF!:#REF!&lt;&gt;""),ROW($DO$2:$DO$208)-ROW($DO$2)+1)), ROWS(#REF!:#REF!))),"")</f>
        <v/>
      </c>
      <c r="DQ185" t="e">
        <f>IF(#REF!="","",SUM(#REF!))</f>
        <v>#REF!</v>
      </c>
      <c r="DR185" t="e">
        <f t="array" ref="DR185">IF(#REF!="","",SUM(DQ185:INDEX(DQ185:DQ391,MATCH(TRUE,INDEX(DQ185:DQ391="",0),0))))</f>
        <v>#REF!</v>
      </c>
      <c r="DS185" t="e">
        <f t="shared" si="90"/>
        <v>#REF!</v>
      </c>
      <c r="DT185" t="str">
        <f t="array" ref="DT185">IFERROR(INDEX($DS$2:$DS$208,SMALL(IF(1-($DS$2:$DS$208=""),IF(1-(#REF!:#REF!&lt;&gt;""),ROW($DS$2:$DS$208)-ROW($DS$2)+1)), ROWS(#REF!:#REF!))),"")</f>
        <v/>
      </c>
      <c r="DU185" t="e">
        <f>IF(#REF!="","",SUM(#REF!))</f>
        <v>#REF!</v>
      </c>
      <c r="DV185" t="e">
        <f t="array" ref="DV185">IF(#REF!="","",SUM(DU185:INDEX(DU185:DU391,MATCH(TRUE,INDEX(DU185:DU391="",0),0))))</f>
        <v>#REF!</v>
      </c>
      <c r="DW185" t="e">
        <f t="shared" si="91"/>
        <v>#REF!</v>
      </c>
      <c r="DX185" t="str">
        <f t="array" ref="DX185">IFERROR(INDEX($DW$2:$DW$208,SMALL(IF(1-($DW$2:$DW$208=""),IF(1-(#REF!:#REF!&lt;&gt;""),ROW($DW$2:$DW$208)-ROW($DW$2)+1)), ROWS(#REF!:#REF!))),"")</f>
        <v/>
      </c>
      <c r="DY185" t="e">
        <f>IF(#REF!="","",SUM(#REF!))</f>
        <v>#REF!</v>
      </c>
      <c r="DZ185" t="e">
        <f t="array" ref="DZ185">IF(#REF!="","",SUM(DY185:INDEX(DY185:DY391,MATCH(TRUE,INDEX(DY185:DY391="",0),0))))</f>
        <v>#REF!</v>
      </c>
      <c r="EA185" t="e">
        <f t="shared" si="92"/>
        <v>#REF!</v>
      </c>
      <c r="EB185" t="str">
        <f t="array" ref="EB185">IFERROR(INDEX($EA$2:$EA$208,SMALL(IF(1-($EA$2:$EA$208=""),IF(1-(#REF!:#REF!&lt;&gt;""),ROW($EA$2:$EA$208)-ROW($EA$2)+1)), ROWS(#REF!:#REF!))),"")</f>
        <v/>
      </c>
      <c r="EC185" t="e">
        <f>IF(#REF!="","",SUM(#REF!))</f>
        <v>#REF!</v>
      </c>
      <c r="ED185" t="e">
        <f t="array" ref="ED185">IF(#REF!="","",SUM(EC185:INDEX(EC185:EC391,MATCH(TRUE,INDEX(EC185:EC391="",0),0))))</f>
        <v>#REF!</v>
      </c>
      <c r="EE185" t="e">
        <f t="shared" si="93"/>
        <v>#REF!</v>
      </c>
      <c r="EF185" t="str">
        <f t="array" ref="EF185">IFERROR(INDEX($EE$2:$EE$208,SMALL(IF(1-($EE$2:$EE$208=""),IF(1-(#REF!:#REF!&lt;&gt;""),ROW($EE$2:$EE$208)-ROW($EE$2)+1)), ROWS(#REF!:#REF!))),"")</f>
        <v/>
      </c>
      <c r="EG185" t="e">
        <f>IF(#REF!="","",SUM(#REF!))</f>
        <v>#REF!</v>
      </c>
      <c r="EH185" t="e">
        <f t="array" ref="EH185">IF(#REF!="","",SUM(EG185:INDEX(EG185:EG391,MATCH(TRUE,INDEX(EG185:EG391="",0),0))))</f>
        <v>#REF!</v>
      </c>
      <c r="EI185" t="e">
        <f t="shared" si="94"/>
        <v>#REF!</v>
      </c>
      <c r="EJ185" t="str">
        <f t="array" ref="EJ185">IFERROR(INDEX($EI$2:$EI$208,SMALL(IF(1-($EI$2:$EI$208=""),IF(1-(#REF!:#REF!&lt;&gt;""),ROW($EI$2:$EI$208)-ROW($EI$2)+1)), ROWS(#REF!:#REF!))),"")</f>
        <v/>
      </c>
      <c r="EK185" t="e">
        <f>IF(#REF!="","",SUM(#REF!))</f>
        <v>#REF!</v>
      </c>
      <c r="EL185" t="e">
        <f t="array" ref="EL185">IF(#REF!="","",SUM(EK185:INDEX(EK185:EK391,MATCH(TRUE,INDEX(EK185:EK391="",0),0))))</f>
        <v>#REF!</v>
      </c>
      <c r="EM185" t="e">
        <f t="shared" si="95"/>
        <v>#REF!</v>
      </c>
      <c r="EN185" t="str">
        <f t="array" ref="EN185">IFERROR(INDEX($EM$2:$EM$208,SMALL(IF(1-($EM$2:$EM$208=""),IF(1-(#REF!:#REF!&lt;&gt;""),ROW($EM$2:$EM$208)-ROW($EM$2)+1)), ROWS(#REF!:#REF!))),"")</f>
        <v/>
      </c>
      <c r="EO185" t="e">
        <f>IF(#REF!="","",SUM(#REF!))</f>
        <v>#REF!</v>
      </c>
      <c r="EP185" t="e">
        <f t="array" ref="EP185">IF(#REF!="","",SUM(EO185:INDEX(EO185:EO391,MATCH(TRUE,INDEX(EO185:EO391="",0),0))))</f>
        <v>#REF!</v>
      </c>
      <c r="EQ185" t="e">
        <f t="shared" si="96"/>
        <v>#REF!</v>
      </c>
      <c r="ER185" t="str">
        <f t="array" ref="ER185">IFERROR(INDEX($EQ$2:$EQ$208,SMALL(IF(1-($EQ$2:$EQ$208=""),IF(1-(#REF!:#REF!&lt;&gt;""),ROW($EQ$2:$EQ$208)-ROW($EQ$2)+1)), ROWS(#REF!:#REF!))),"")</f>
        <v/>
      </c>
      <c r="ES185" t="e">
        <f>IF(#REF!="","",SUM(#REF!))</f>
        <v>#REF!</v>
      </c>
      <c r="ET185" t="e">
        <f t="array" ref="ET185">IF(#REF!="","",SUM(ES185:INDEX(ES185:ES391,MATCH(TRUE,INDEX(ES185:ES391="",0),0))))</f>
        <v>#REF!</v>
      </c>
      <c r="EU185" t="e">
        <f t="shared" si="97"/>
        <v>#REF!</v>
      </c>
      <c r="EV185" t="str">
        <f t="array" ref="EV185">IFERROR(INDEX($EU$2:$EU$208,SMALL(IF(1-($EU$2:$EU$208=""),IF(1-(#REF!:#REF!&lt;&gt;""),ROW($EU$2:$EU$208)-ROW($EU$2)+1)), ROWS(#REF!:#REF!))),"")</f>
        <v/>
      </c>
      <c r="EW185" t="e">
        <f>IF(#REF!="","",SUM(#REF!))</f>
        <v>#REF!</v>
      </c>
      <c r="EX185" t="e">
        <f t="array" ref="EX185">IF(#REF!="","",SUM(EW185:INDEX(EW185:EW391,MATCH(TRUE,INDEX(EW185:EW391="",0),0))))</f>
        <v>#REF!</v>
      </c>
      <c r="EY185" t="e">
        <f t="shared" si="98"/>
        <v>#REF!</v>
      </c>
      <c r="EZ185" t="str">
        <f t="array" ref="EZ185">IFERROR(INDEX($EY$2:$EY$208,SMALL(IF(1-($EY$2:$EY$208=""),IF(1-(#REF!:#REF!&lt;&gt;""),ROW($EY$2:$EY$208)-ROW($EY$2)+1)), ROWS(#REF!:#REF!))),"")</f>
        <v/>
      </c>
      <c r="FA185" t="e">
        <f>IF(#REF!="","",SUM(#REF!))</f>
        <v>#REF!</v>
      </c>
      <c r="FB185" t="e">
        <f t="array" ref="FB185">IF(#REF!="","",SUM(FA185:INDEX(FA185:FA391,MATCH(TRUE,INDEX(FA185:FA391="",0),0))))</f>
        <v>#REF!</v>
      </c>
      <c r="FC185" t="e">
        <f t="shared" si="99"/>
        <v>#REF!</v>
      </c>
      <c r="FD185" t="str">
        <f t="array" ref="FD185">IFERROR(INDEX($FC$2:$FC$208,SMALL(IF(1-($FC$2:$FC$208=""),IF(1-(#REF!:#REF!&lt;&gt;""),ROW($FC$2:$FC$208)-ROW($FC$2)+1)), ROWS(#REF!:#REF!))),"")</f>
        <v/>
      </c>
    </row>
    <row r="186" spans="1:160" x14ac:dyDescent="0.25">
      <c r="A186" t="e">
        <f>IF(#REF!="","",SUM(#REF!))</f>
        <v>#REF!</v>
      </c>
      <c r="B186" t="e">
        <f t="array" ref="B186">IF(#REF!="","",SUM($A186:INDEX(A186:$A$208,MATCH(TRUE,INDEX($A186:$A$208="",0),0))))</f>
        <v>#REF!</v>
      </c>
      <c r="C186" t="e">
        <f t="shared" si="100"/>
        <v>#REF!</v>
      </c>
      <c r="E186" t="e">
        <f>IF(#REF!="","",SUM(#REF!))</f>
        <v>#REF!</v>
      </c>
      <c r="F186" t="e">
        <f t="array" ref="F186">IF(#REF!="","",SUM($E186:INDEX(E186:$E$208,MATCH(TRUE,INDEX($E186:$E$208="",0),0))))</f>
        <v>#REF!</v>
      </c>
      <c r="G186" t="e">
        <f t="shared" si="101"/>
        <v>#REF!</v>
      </c>
      <c r="I186" t="e">
        <f>IF(#REF!="","",SUM(#REF!))</f>
        <v>#REF!</v>
      </c>
      <c r="J186" t="e">
        <f t="array" ref="J186">IF(#REF!="","",SUM(I186:INDEX(I186:I392,MATCH(TRUE,INDEX(I186:I392="",0),0))))</f>
        <v>#REF!</v>
      </c>
      <c r="K186" t="e">
        <f t="shared" si="102"/>
        <v>#REF!</v>
      </c>
      <c r="M186" t="e">
        <f>IF(#REF!="","",SUM(#REF!))</f>
        <v>#REF!</v>
      </c>
      <c r="N186" t="e">
        <f t="array" ref="N186">IF(#REF!="","",SUM(M186:INDEX(M186:M392,MATCH(TRUE,INDEX(M186:M392="",0),0))))</f>
        <v>#REF!</v>
      </c>
      <c r="O186" t="e">
        <f t="shared" si="103"/>
        <v>#REF!</v>
      </c>
      <c r="Q186" t="e">
        <f>IF(#REF!="","",SUM(#REF!))</f>
        <v>#REF!</v>
      </c>
      <c r="R186" t="e">
        <f t="array" ref="R186">IF(#REF!="","",SUM(Q186:INDEX(Q186:Q392,MATCH(TRUE,INDEX(Q186:Q392="",0),0))))</f>
        <v>#REF!</v>
      </c>
      <c r="S186" t="e">
        <f t="shared" si="104"/>
        <v>#REF!</v>
      </c>
      <c r="U186" t="e">
        <f>IF(#REF!="","",SUM(#REF!))</f>
        <v>#REF!</v>
      </c>
      <c r="V186" t="e">
        <f t="array" ref="V186">IF(#REF!="","",SUM(U186:INDEX(U186:U392,MATCH(TRUE,INDEX(U186:U392="",0),0))))</f>
        <v>#REF!</v>
      </c>
      <c r="W186" t="e">
        <f t="shared" si="105"/>
        <v>#REF!</v>
      </c>
      <c r="Y186" t="e">
        <f>IF(#REF!="","",SUM(#REF!))</f>
        <v>#REF!</v>
      </c>
      <c r="Z186" t="e">
        <f t="array" ref="Z186">IF(#REF!="","",SUM(Y186:INDEX(Y186:Y392,MATCH(TRUE,INDEX(Y186:Y392="",0),0))))</f>
        <v>#REF!</v>
      </c>
      <c r="AA186" t="e">
        <f t="shared" si="106"/>
        <v>#REF!</v>
      </c>
      <c r="AC186" t="e">
        <f>IF(#REF!="","",SUM(#REF!))</f>
        <v>#REF!</v>
      </c>
      <c r="AD186" t="e">
        <f t="array" ref="AD186">IF(#REF!="","",SUM(AC186:INDEX(AC186:AC392,MATCH(TRUE,INDEX(AC186:AC392="",0),0))))</f>
        <v>#REF!</v>
      </c>
      <c r="AE186" t="e">
        <f t="shared" si="107"/>
        <v>#REF!</v>
      </c>
      <c r="AG186" t="e">
        <f>IF(#REF!="","",SUM(#REF!))</f>
        <v>#REF!</v>
      </c>
      <c r="AH186" t="e">
        <f t="array" ref="AH186">IF(#REF!="","",SUM(AG186:INDEX(AG186:AG392,MATCH(TRUE,INDEX(AG186:AG392="",0),0))))</f>
        <v>#REF!</v>
      </c>
      <c r="AI186" t="e">
        <f t="shared" si="108"/>
        <v>#REF!</v>
      </c>
      <c r="AK186" t="e">
        <f>IF(#REF!="","",SUM(#REF!))</f>
        <v>#REF!</v>
      </c>
      <c r="AL186" t="e">
        <f t="array" ref="AL186">IF(#REF!="","",SUM(AK186:INDEX(AK186:AK392,MATCH(TRUE,INDEX(AK186:AK392="",0),0))))</f>
        <v>#REF!</v>
      </c>
      <c r="AM186" t="e">
        <f t="shared" si="109"/>
        <v>#REF!</v>
      </c>
      <c r="AO186" t="e">
        <f>IF(#REF!="","",SUM(#REF!))</f>
        <v>#REF!</v>
      </c>
      <c r="AP186" t="e">
        <f t="array" ref="AP186">IF(#REF!="","",SUM(AO186:INDEX(AO186:AO392,MATCH(TRUE,INDEX(AO186:AO392="",0),0))))</f>
        <v>#REF!</v>
      </c>
      <c r="AQ186" t="e">
        <f t="shared" si="110"/>
        <v>#REF!</v>
      </c>
      <c r="AS186" t="e">
        <f>IF(#REF!="","",SUM(#REF!))</f>
        <v>#REF!</v>
      </c>
      <c r="AT186" t="e">
        <f t="array" ref="AT186">IF(#REF!="","",SUM(AS186:INDEX(AS186:AS392,MATCH(TRUE,INDEX(AS186:AS392="",0),0))))</f>
        <v>#REF!</v>
      </c>
      <c r="AU186" t="e">
        <f t="shared" si="111"/>
        <v>#REF!</v>
      </c>
      <c r="AW186" t="e">
        <f>IF(#REF!="","",SUM(#REF!))</f>
        <v>#REF!</v>
      </c>
      <c r="AX186" t="e">
        <f t="array" ref="AX186">IF(#REF!="","",SUM(AW186:INDEX(AW186:AW392,MATCH(TRUE,INDEX(AW186:AW392="",0),0))))</f>
        <v>#REF!</v>
      </c>
      <c r="AY186" t="e">
        <f t="shared" si="112"/>
        <v>#REF!</v>
      </c>
      <c r="BA186" t="e">
        <f>IF(#REF!="","",SUM(#REF!))</f>
        <v>#REF!</v>
      </c>
      <c r="BB186" t="e">
        <f t="array" ref="BB186">IF(#REF!="","",SUM(BA186:INDEX(BA186:BA392,MATCH(TRUE,INDEX(BA186:BA392="",0),0))))</f>
        <v>#REF!</v>
      </c>
      <c r="BC186" t="e">
        <f t="shared" si="113"/>
        <v>#REF!</v>
      </c>
      <c r="BE186" t="e">
        <f>IF(#REF!="","",SUM(#REF!))</f>
        <v>#REF!</v>
      </c>
      <c r="BF186" t="e">
        <f t="array" ref="BF186">IF(#REF!="","",SUM(BE186:INDEX(BE186:BE392,MATCH(TRUE,INDEX(BE186:BE392="",0),0))))</f>
        <v>#REF!</v>
      </c>
      <c r="BG186" t="e">
        <f t="shared" si="114"/>
        <v>#REF!</v>
      </c>
      <c r="BI186" t="e">
        <f>IF(#REF!="","",SUM(#REF!))</f>
        <v>#REF!</v>
      </c>
      <c r="BJ186" t="e">
        <f t="array" ref="BJ186">IF(#REF!="","",SUM(BI186:INDEX(BI186:BI392,MATCH(TRUE,INDEX(BI186:BI392="",0),0))))</f>
        <v>#REF!</v>
      </c>
      <c r="BK186" t="e">
        <f t="shared" si="115"/>
        <v>#REF!</v>
      </c>
      <c r="BM186" t="e">
        <f>IF(#REF!="","",SUM(#REF!))</f>
        <v>#REF!</v>
      </c>
      <c r="BN186" t="e">
        <f t="array" ref="BN186">IF(#REF!="","",SUM(BM186:INDEX(BM186:BM392,MATCH(TRUE,INDEX(BM186:BM392="",0),0))))</f>
        <v>#REF!</v>
      </c>
      <c r="BO186" t="e">
        <f t="shared" si="116"/>
        <v>#REF!</v>
      </c>
      <c r="BQ186" t="e">
        <f>IF(#REF!="","",SUM(#REF!))</f>
        <v>#REF!</v>
      </c>
      <c r="BR186" t="e">
        <f t="array" ref="BR186">IF(#REF!="","",SUM(BQ186:INDEX(BQ186:BQ392,MATCH(TRUE,INDEX(BQ186:BQ392="",0),0))))</f>
        <v>#REF!</v>
      </c>
      <c r="BS186" t="e">
        <f t="shared" si="117"/>
        <v>#REF!</v>
      </c>
      <c r="BU186" t="e">
        <f>IF(#REF!="","",SUM(#REF!))</f>
        <v>#REF!</v>
      </c>
      <c r="BV186" t="e">
        <f t="array" ref="BV186">IF(#REF!="","",SUM(BU186:INDEX(BU186:BU392,MATCH(TRUE,INDEX(BU186:BU392="",0),0))))</f>
        <v>#REF!</v>
      </c>
      <c r="BW186" t="e">
        <f t="shared" si="118"/>
        <v>#REF!</v>
      </c>
      <c r="BY186" t="e">
        <f>IF(#REF!="","",SUM(#REF!))</f>
        <v>#REF!</v>
      </c>
      <c r="BZ186" t="e">
        <f t="array" ref="BZ186">IF(#REF!="","",SUM(BY186:INDEX(BY186:BY392,MATCH(TRUE,INDEX(BY186:BY392="",0),0))))</f>
        <v>#REF!</v>
      </c>
      <c r="CA186" t="e">
        <f t="shared" si="119"/>
        <v>#REF!</v>
      </c>
      <c r="CC186" t="e">
        <f>IF(#REF!="","",SUM(#REF!))</f>
        <v>#REF!</v>
      </c>
      <c r="CD186" t="e">
        <f t="array" ref="CD186">IF(#REF!="","",SUM(CC186:INDEX(CC186:CC392,MATCH(TRUE,INDEX(CC186:CC392="",0),0))))</f>
        <v>#REF!</v>
      </c>
      <c r="CE186" t="e">
        <f t="shared" si="80"/>
        <v>#REF!</v>
      </c>
      <c r="CF186" t="str">
        <f t="array" ref="CF186">IFERROR(INDEX($CE$2:$CE$208,SMALL(IF(1-($CE$2:$CE$208=""),IF(1-(#REF!:#REF!&lt;&gt;""),ROW($CE$2:$CE$208)-ROW($CE$2)+1)), ROWS(#REF!:#REF!))),"")</f>
        <v/>
      </c>
      <c r="CG186" t="e">
        <f>IF(#REF!="","",SUM(#REF!))</f>
        <v>#REF!</v>
      </c>
      <c r="CH186" t="e">
        <f t="array" ref="CH186">IF(#REF!="","",SUM(CG186:INDEX(CG186:CG392,MATCH(TRUE,INDEX(CG186:CG392="",0),0))))</f>
        <v>#REF!</v>
      </c>
      <c r="CI186" t="e">
        <f t="shared" si="81"/>
        <v>#REF!</v>
      </c>
      <c r="CJ186" t="str">
        <f t="array" ref="CJ186">IFERROR(INDEX($CI$2:$CI$208,SMALL(IF(1-($CI$2:$CI$208=""),IF(1-(#REF!:#REF!&lt;&gt;""),ROW($CI$2:$CI$208)-ROW($CI$2)+1)), ROWS(#REF!:#REF!))),"")</f>
        <v/>
      </c>
      <c r="CK186" t="e">
        <f>IF(#REF!="","",SUM(#REF!))</f>
        <v>#REF!</v>
      </c>
      <c r="CL186" t="e">
        <f t="array" ref="CL186">IF(#REF!="","",SUM(CK186:INDEX(CK186:CK392,MATCH(TRUE,INDEX(CK186:CK392="",0),0))))</f>
        <v>#REF!</v>
      </c>
      <c r="CM186" t="e">
        <f t="shared" si="82"/>
        <v>#REF!</v>
      </c>
      <c r="CN186" t="str">
        <f t="array" ref="CN186">IFERROR(INDEX($CM$2:$CM$208,SMALL(IF(1-($CM$2:$CM$208=""),IF(1-(#REF!:#REF!&lt;&gt;""),ROW($CM$2:$CM$208)-ROW($CM$2)+1)), ROWS(#REF!:#REF!))),"")</f>
        <v/>
      </c>
      <c r="CO186" t="e">
        <f>IF(#REF!="","",SUM(#REF!))</f>
        <v>#REF!</v>
      </c>
      <c r="CP186" t="e">
        <f t="array" ref="CP186">IF(#REF!="","",SUM(CO186:INDEX(CO186:CO392,MATCH(TRUE,INDEX(CO186:CO392="",0),0))))</f>
        <v>#REF!</v>
      </c>
      <c r="CQ186" t="e">
        <f t="shared" si="83"/>
        <v>#REF!</v>
      </c>
      <c r="CR186" t="str">
        <f t="array" ref="CR186">IFERROR(INDEX($CQ$2:$CQ$208,SMALL(IF(1-($CQ$2:$CQ$208=""),IF(1-(#REF!:#REF!&lt;&gt;""),ROW($CQ$2:$CQ$208)-ROW($CQ$2)+1)), ROWS(#REF!:#REF!))),"")</f>
        <v/>
      </c>
      <c r="CS186" t="e">
        <f>IF(#REF!="","",SUM(#REF!))</f>
        <v>#REF!</v>
      </c>
      <c r="CT186" t="e">
        <f t="array" ref="CT186">IF(#REF!="","",SUM(CS186:INDEX(CS186:CS392,MATCH(TRUE,INDEX(CS186:CS392="",0),0))))</f>
        <v>#REF!</v>
      </c>
      <c r="CU186" t="e">
        <f t="shared" si="84"/>
        <v>#REF!</v>
      </c>
      <c r="CV186" t="str">
        <f t="array" ref="CV186">IFERROR(INDEX($CU$2:$CU$208,SMALL(IF(1-($CU$2:$CU$208=""),IF(1-(#REF!:#REF!&lt;&gt;""),ROW($CU$2:$CU$208)-ROW($CU$2)+1)), ROWS(#REF!:#REF!))),"")</f>
        <v/>
      </c>
      <c r="CW186" t="e">
        <f>IF(#REF!="","",SUM(#REF!))</f>
        <v>#REF!</v>
      </c>
      <c r="CX186" t="e">
        <f t="array" ref="CX186">IF(#REF!="","",SUM(CW186:INDEX(CW186:CW392,MATCH(TRUE,INDEX(CW186:CW392="",0),0))))</f>
        <v>#REF!</v>
      </c>
      <c r="CY186" t="e">
        <f t="shared" si="85"/>
        <v>#REF!</v>
      </c>
      <c r="CZ186" t="str">
        <f t="array" ref="CZ186">IFERROR(INDEX($CY$2:$CY$208,SMALL(IF(1-($CY$2:$CY$208=""),IF(1-(#REF!:#REF!&lt;&gt;""),ROW($CY$2:$CY$208)-ROW($CY$2)+1)), ROWS(#REF!:#REF!))),"")</f>
        <v/>
      </c>
      <c r="DA186" t="e">
        <f>IF(#REF!="","",SUM(#REF!))</f>
        <v>#REF!</v>
      </c>
      <c r="DB186" t="e">
        <f t="array" ref="DB186">IF(#REF!="","",SUM(DA186:INDEX(DA186:DA392,MATCH(TRUE,INDEX(DA186:DA392="",0),0))))</f>
        <v>#REF!</v>
      </c>
      <c r="DC186" t="e">
        <f t="shared" si="86"/>
        <v>#REF!</v>
      </c>
      <c r="DD186" t="str">
        <f t="array" ref="DD186">IFERROR(INDEX($DC$2:$DC$208,SMALL(IF(1-($DC$2:$DC$208=""),IF(1-(#REF!:#REF!&lt;&gt;""),ROW($DC$2:$DC$208)-ROW($DC$2)+1)), ROWS(#REF!:#REF!))),"")</f>
        <v/>
      </c>
      <c r="DE186" t="e">
        <f>IF(#REF!="","",SUM(#REF!))</f>
        <v>#REF!</v>
      </c>
      <c r="DF186" t="e">
        <f t="array" ref="DF186">IF(#REF!="","",SUM(DE186:INDEX(DE186:DE392,MATCH(TRUE,INDEX(DE186:DE392="",0),0))))</f>
        <v>#REF!</v>
      </c>
      <c r="DG186" t="e">
        <f t="shared" si="87"/>
        <v>#REF!</v>
      </c>
      <c r="DH186" t="str">
        <f t="array" ref="DH186">IFERROR(INDEX($DG$2:$DG$208,SMALL(IF(1-($DG$2:$DG$208=""),IF(1-(#REF!:#REF!&lt;&gt;""),ROW($DG$2:$DG$208)-ROW($DG$2)+1)), ROWS(#REF!:#REF!))),"")</f>
        <v/>
      </c>
      <c r="DI186" t="e">
        <f>IF(#REF!="","",SUM(#REF!))</f>
        <v>#REF!</v>
      </c>
      <c r="DJ186" t="e">
        <f t="array" ref="DJ186">IF(#REF!="","",SUM(DI186:INDEX(DI186:DI392,MATCH(TRUE,INDEX(DI186:DI392="",0),0))))</f>
        <v>#REF!</v>
      </c>
      <c r="DK186" t="e">
        <f t="shared" si="88"/>
        <v>#REF!</v>
      </c>
      <c r="DL186" t="str">
        <f t="array" ref="DL186">IFERROR(INDEX($DK$2:$DK$208,SMALL(IF(1-($DK$2:$DK$208=""),IF(1-(#REF!:#REF!&lt;&gt;""),ROW($DK$2:$DK$208)-ROW($DK$2)+1)), ROWS(#REF!:#REF!))),"")</f>
        <v/>
      </c>
      <c r="DM186" t="e">
        <f>IF(#REF!="","",SUM(#REF!))</f>
        <v>#REF!</v>
      </c>
      <c r="DN186" t="e">
        <f t="array" ref="DN186">IF(#REF!="","",SUM(DM186:INDEX(DM186:DM392,MATCH(TRUE,INDEX(DM186:DM392="",0),0))))</f>
        <v>#REF!</v>
      </c>
      <c r="DO186" t="e">
        <f t="shared" si="89"/>
        <v>#REF!</v>
      </c>
      <c r="DP186" t="str">
        <f t="array" ref="DP186">IFERROR(INDEX($DO$2:$DO$208,SMALL(IF(1-($DO$2:$DO$208=""),IF(1-(#REF!:#REF!&lt;&gt;""),ROW($DO$2:$DO$208)-ROW($DO$2)+1)), ROWS(#REF!:#REF!))),"")</f>
        <v/>
      </c>
      <c r="DQ186" t="e">
        <f>IF(#REF!="","",SUM(#REF!))</f>
        <v>#REF!</v>
      </c>
      <c r="DR186" t="e">
        <f t="array" ref="DR186">IF(#REF!="","",SUM(DQ186:INDEX(DQ186:DQ392,MATCH(TRUE,INDEX(DQ186:DQ392="",0),0))))</f>
        <v>#REF!</v>
      </c>
      <c r="DS186" t="e">
        <f t="shared" si="90"/>
        <v>#REF!</v>
      </c>
      <c r="DT186" t="str">
        <f t="array" ref="DT186">IFERROR(INDEX($DS$2:$DS$208,SMALL(IF(1-($DS$2:$DS$208=""),IF(1-(#REF!:#REF!&lt;&gt;""),ROW($DS$2:$DS$208)-ROW($DS$2)+1)), ROWS(#REF!:#REF!))),"")</f>
        <v/>
      </c>
      <c r="DU186" t="e">
        <f>IF(#REF!="","",SUM(#REF!))</f>
        <v>#REF!</v>
      </c>
      <c r="DV186" t="e">
        <f t="array" ref="DV186">IF(#REF!="","",SUM(DU186:INDEX(DU186:DU392,MATCH(TRUE,INDEX(DU186:DU392="",0),0))))</f>
        <v>#REF!</v>
      </c>
      <c r="DW186" t="e">
        <f t="shared" si="91"/>
        <v>#REF!</v>
      </c>
      <c r="DX186" t="str">
        <f t="array" ref="DX186">IFERROR(INDEX($DW$2:$DW$208,SMALL(IF(1-($DW$2:$DW$208=""),IF(1-(#REF!:#REF!&lt;&gt;""),ROW($DW$2:$DW$208)-ROW($DW$2)+1)), ROWS(#REF!:#REF!))),"")</f>
        <v/>
      </c>
      <c r="DY186" t="e">
        <f>IF(#REF!="","",SUM(#REF!))</f>
        <v>#REF!</v>
      </c>
      <c r="DZ186" t="e">
        <f t="array" ref="DZ186">IF(#REF!="","",SUM(DY186:INDEX(DY186:DY392,MATCH(TRUE,INDEX(DY186:DY392="",0),0))))</f>
        <v>#REF!</v>
      </c>
      <c r="EA186" t="e">
        <f t="shared" si="92"/>
        <v>#REF!</v>
      </c>
      <c r="EB186" t="str">
        <f t="array" ref="EB186">IFERROR(INDEX($EA$2:$EA$208,SMALL(IF(1-($EA$2:$EA$208=""),IF(1-(#REF!:#REF!&lt;&gt;""),ROW($EA$2:$EA$208)-ROW($EA$2)+1)), ROWS(#REF!:#REF!))),"")</f>
        <v/>
      </c>
      <c r="EC186" t="e">
        <f>IF(#REF!="","",SUM(#REF!))</f>
        <v>#REF!</v>
      </c>
      <c r="ED186" t="e">
        <f t="array" ref="ED186">IF(#REF!="","",SUM(EC186:INDEX(EC186:EC392,MATCH(TRUE,INDEX(EC186:EC392="",0),0))))</f>
        <v>#REF!</v>
      </c>
      <c r="EE186" t="e">
        <f t="shared" si="93"/>
        <v>#REF!</v>
      </c>
      <c r="EF186" t="str">
        <f t="array" ref="EF186">IFERROR(INDEX($EE$2:$EE$208,SMALL(IF(1-($EE$2:$EE$208=""),IF(1-(#REF!:#REF!&lt;&gt;""),ROW($EE$2:$EE$208)-ROW($EE$2)+1)), ROWS(#REF!:#REF!))),"")</f>
        <v/>
      </c>
      <c r="EG186" t="e">
        <f>IF(#REF!="","",SUM(#REF!))</f>
        <v>#REF!</v>
      </c>
      <c r="EH186" t="e">
        <f t="array" ref="EH186">IF(#REF!="","",SUM(EG186:INDEX(EG186:EG392,MATCH(TRUE,INDEX(EG186:EG392="",0),0))))</f>
        <v>#REF!</v>
      </c>
      <c r="EI186" t="e">
        <f t="shared" si="94"/>
        <v>#REF!</v>
      </c>
      <c r="EJ186" t="str">
        <f t="array" ref="EJ186">IFERROR(INDEX($EI$2:$EI$208,SMALL(IF(1-($EI$2:$EI$208=""),IF(1-(#REF!:#REF!&lt;&gt;""),ROW($EI$2:$EI$208)-ROW($EI$2)+1)), ROWS(#REF!:#REF!))),"")</f>
        <v/>
      </c>
      <c r="EK186" t="e">
        <f>IF(#REF!="","",SUM(#REF!))</f>
        <v>#REF!</v>
      </c>
      <c r="EL186" t="e">
        <f t="array" ref="EL186">IF(#REF!="","",SUM(EK186:INDEX(EK186:EK392,MATCH(TRUE,INDEX(EK186:EK392="",0),0))))</f>
        <v>#REF!</v>
      </c>
      <c r="EM186" t="e">
        <f t="shared" si="95"/>
        <v>#REF!</v>
      </c>
      <c r="EN186" t="str">
        <f t="array" ref="EN186">IFERROR(INDEX($EM$2:$EM$208,SMALL(IF(1-($EM$2:$EM$208=""),IF(1-(#REF!:#REF!&lt;&gt;""),ROW($EM$2:$EM$208)-ROW($EM$2)+1)), ROWS(#REF!:#REF!))),"")</f>
        <v/>
      </c>
      <c r="EO186" t="e">
        <f>IF(#REF!="","",SUM(#REF!))</f>
        <v>#REF!</v>
      </c>
      <c r="EP186" t="e">
        <f t="array" ref="EP186">IF(#REF!="","",SUM(EO186:INDEX(EO186:EO392,MATCH(TRUE,INDEX(EO186:EO392="",0),0))))</f>
        <v>#REF!</v>
      </c>
      <c r="EQ186" t="e">
        <f t="shared" si="96"/>
        <v>#REF!</v>
      </c>
      <c r="ER186" t="str">
        <f t="array" ref="ER186">IFERROR(INDEX($EQ$2:$EQ$208,SMALL(IF(1-($EQ$2:$EQ$208=""),IF(1-(#REF!:#REF!&lt;&gt;""),ROW($EQ$2:$EQ$208)-ROW($EQ$2)+1)), ROWS(#REF!:#REF!))),"")</f>
        <v/>
      </c>
      <c r="ES186" t="e">
        <f>IF(#REF!="","",SUM(#REF!))</f>
        <v>#REF!</v>
      </c>
      <c r="ET186" t="e">
        <f t="array" ref="ET186">IF(#REF!="","",SUM(ES186:INDEX(ES186:ES392,MATCH(TRUE,INDEX(ES186:ES392="",0),0))))</f>
        <v>#REF!</v>
      </c>
      <c r="EU186" t="e">
        <f t="shared" si="97"/>
        <v>#REF!</v>
      </c>
      <c r="EV186" t="str">
        <f t="array" ref="EV186">IFERROR(INDEX($EU$2:$EU$208,SMALL(IF(1-($EU$2:$EU$208=""),IF(1-(#REF!:#REF!&lt;&gt;""),ROW($EU$2:$EU$208)-ROW($EU$2)+1)), ROWS(#REF!:#REF!))),"")</f>
        <v/>
      </c>
      <c r="EW186" t="e">
        <f>IF(#REF!="","",SUM(#REF!))</f>
        <v>#REF!</v>
      </c>
      <c r="EX186" t="e">
        <f t="array" ref="EX186">IF(#REF!="","",SUM(EW186:INDEX(EW186:EW392,MATCH(TRUE,INDEX(EW186:EW392="",0),0))))</f>
        <v>#REF!</v>
      </c>
      <c r="EY186" t="e">
        <f t="shared" si="98"/>
        <v>#REF!</v>
      </c>
      <c r="EZ186" t="str">
        <f t="array" ref="EZ186">IFERROR(INDEX($EY$2:$EY$208,SMALL(IF(1-($EY$2:$EY$208=""),IF(1-(#REF!:#REF!&lt;&gt;""),ROW($EY$2:$EY$208)-ROW($EY$2)+1)), ROWS(#REF!:#REF!))),"")</f>
        <v/>
      </c>
      <c r="FA186" t="e">
        <f>IF(#REF!="","",SUM(#REF!))</f>
        <v>#REF!</v>
      </c>
      <c r="FB186" t="e">
        <f t="array" ref="FB186">IF(#REF!="","",SUM(FA186:INDEX(FA186:FA392,MATCH(TRUE,INDEX(FA186:FA392="",0),0))))</f>
        <v>#REF!</v>
      </c>
      <c r="FC186" t="e">
        <f t="shared" si="99"/>
        <v>#REF!</v>
      </c>
      <c r="FD186" t="str">
        <f t="array" ref="FD186">IFERROR(INDEX($FC$2:$FC$208,SMALL(IF(1-($FC$2:$FC$208=""),IF(1-(#REF!:#REF!&lt;&gt;""),ROW($FC$2:$FC$208)-ROW($FC$2)+1)), ROWS(#REF!:#REF!))),"")</f>
        <v/>
      </c>
    </row>
    <row r="187" spans="1:160" x14ac:dyDescent="0.25">
      <c r="A187" t="e">
        <f>IF(#REF!="","",SUM(#REF!))</f>
        <v>#REF!</v>
      </c>
      <c r="B187" t="e">
        <f t="array" ref="B187">IF(#REF!="","",SUM($A187:INDEX(A187:$A$208,MATCH(TRUE,INDEX($A187:$A$208="",0),0))))</f>
        <v>#REF!</v>
      </c>
      <c r="C187" t="e">
        <f t="shared" si="100"/>
        <v>#REF!</v>
      </c>
      <c r="E187" t="e">
        <f>IF(#REF!="","",SUM(#REF!))</f>
        <v>#REF!</v>
      </c>
      <c r="F187" t="e">
        <f t="array" ref="F187">IF(#REF!="","",SUM($E187:INDEX(E187:$E$208,MATCH(TRUE,INDEX($E187:$E$208="",0),0))))</f>
        <v>#REF!</v>
      </c>
      <c r="G187" t="e">
        <f t="shared" si="101"/>
        <v>#REF!</v>
      </c>
      <c r="I187" t="e">
        <f>IF(#REF!="","",SUM(#REF!))</f>
        <v>#REF!</v>
      </c>
      <c r="J187" t="e">
        <f t="array" ref="J187">IF(#REF!="","",SUM(I187:INDEX(I187:I393,MATCH(TRUE,INDEX(I187:I393="",0),0))))</f>
        <v>#REF!</v>
      </c>
      <c r="K187" t="e">
        <f t="shared" si="102"/>
        <v>#REF!</v>
      </c>
      <c r="M187" t="e">
        <f>IF(#REF!="","",SUM(#REF!))</f>
        <v>#REF!</v>
      </c>
      <c r="N187" t="e">
        <f t="array" ref="N187">IF(#REF!="","",SUM(M187:INDEX(M187:M393,MATCH(TRUE,INDEX(M187:M393="",0),0))))</f>
        <v>#REF!</v>
      </c>
      <c r="O187" t="e">
        <f t="shared" si="103"/>
        <v>#REF!</v>
      </c>
      <c r="Q187" t="e">
        <f>IF(#REF!="","",SUM(#REF!))</f>
        <v>#REF!</v>
      </c>
      <c r="R187" t="e">
        <f t="array" ref="R187">IF(#REF!="","",SUM(Q187:INDEX(Q187:Q393,MATCH(TRUE,INDEX(Q187:Q393="",0),0))))</f>
        <v>#REF!</v>
      </c>
      <c r="S187" t="e">
        <f t="shared" si="104"/>
        <v>#REF!</v>
      </c>
      <c r="U187" t="e">
        <f>IF(#REF!="","",SUM(#REF!))</f>
        <v>#REF!</v>
      </c>
      <c r="V187" t="e">
        <f t="array" ref="V187">IF(#REF!="","",SUM(U187:INDEX(U187:U393,MATCH(TRUE,INDEX(U187:U393="",0),0))))</f>
        <v>#REF!</v>
      </c>
      <c r="W187" t="e">
        <f t="shared" si="105"/>
        <v>#REF!</v>
      </c>
      <c r="Y187" t="e">
        <f>IF(#REF!="","",SUM(#REF!))</f>
        <v>#REF!</v>
      </c>
      <c r="Z187" t="e">
        <f t="array" ref="Z187">IF(#REF!="","",SUM(Y187:INDEX(Y187:Y393,MATCH(TRUE,INDEX(Y187:Y393="",0),0))))</f>
        <v>#REF!</v>
      </c>
      <c r="AA187" t="e">
        <f t="shared" si="106"/>
        <v>#REF!</v>
      </c>
      <c r="AC187" t="e">
        <f>IF(#REF!="","",SUM(#REF!))</f>
        <v>#REF!</v>
      </c>
      <c r="AD187" t="e">
        <f t="array" ref="AD187">IF(#REF!="","",SUM(AC187:INDEX(AC187:AC393,MATCH(TRUE,INDEX(AC187:AC393="",0),0))))</f>
        <v>#REF!</v>
      </c>
      <c r="AE187" t="e">
        <f t="shared" si="107"/>
        <v>#REF!</v>
      </c>
      <c r="AG187" t="e">
        <f>IF(#REF!="","",SUM(#REF!))</f>
        <v>#REF!</v>
      </c>
      <c r="AH187" t="e">
        <f t="array" ref="AH187">IF(#REF!="","",SUM(AG187:INDEX(AG187:AG393,MATCH(TRUE,INDEX(AG187:AG393="",0),0))))</f>
        <v>#REF!</v>
      </c>
      <c r="AI187" t="e">
        <f t="shared" si="108"/>
        <v>#REF!</v>
      </c>
      <c r="AK187" t="e">
        <f>IF(#REF!="","",SUM(#REF!))</f>
        <v>#REF!</v>
      </c>
      <c r="AL187" t="e">
        <f t="array" ref="AL187">IF(#REF!="","",SUM(AK187:INDEX(AK187:AK393,MATCH(TRUE,INDEX(AK187:AK393="",0),0))))</f>
        <v>#REF!</v>
      </c>
      <c r="AM187" t="e">
        <f t="shared" si="109"/>
        <v>#REF!</v>
      </c>
      <c r="AO187" t="e">
        <f>IF(#REF!="","",SUM(#REF!))</f>
        <v>#REF!</v>
      </c>
      <c r="AP187" t="e">
        <f t="array" ref="AP187">IF(#REF!="","",SUM(AO187:INDEX(AO187:AO393,MATCH(TRUE,INDEX(AO187:AO393="",0),0))))</f>
        <v>#REF!</v>
      </c>
      <c r="AQ187" t="e">
        <f t="shared" si="110"/>
        <v>#REF!</v>
      </c>
      <c r="AS187" t="e">
        <f>IF(#REF!="","",SUM(#REF!))</f>
        <v>#REF!</v>
      </c>
      <c r="AT187" t="e">
        <f t="array" ref="AT187">IF(#REF!="","",SUM(AS187:INDEX(AS187:AS393,MATCH(TRUE,INDEX(AS187:AS393="",0),0))))</f>
        <v>#REF!</v>
      </c>
      <c r="AU187" t="e">
        <f t="shared" si="111"/>
        <v>#REF!</v>
      </c>
      <c r="AW187" t="e">
        <f>IF(#REF!="","",SUM(#REF!))</f>
        <v>#REF!</v>
      </c>
      <c r="AX187" t="e">
        <f t="array" ref="AX187">IF(#REF!="","",SUM(AW187:INDEX(AW187:AW393,MATCH(TRUE,INDEX(AW187:AW393="",0),0))))</f>
        <v>#REF!</v>
      </c>
      <c r="AY187" t="e">
        <f t="shared" si="112"/>
        <v>#REF!</v>
      </c>
      <c r="BA187" t="e">
        <f>IF(#REF!="","",SUM(#REF!))</f>
        <v>#REF!</v>
      </c>
      <c r="BB187" t="e">
        <f t="array" ref="BB187">IF(#REF!="","",SUM(BA187:INDEX(BA187:BA393,MATCH(TRUE,INDEX(BA187:BA393="",0),0))))</f>
        <v>#REF!</v>
      </c>
      <c r="BC187" t="e">
        <f t="shared" si="113"/>
        <v>#REF!</v>
      </c>
      <c r="BE187" t="e">
        <f>IF(#REF!="","",SUM(#REF!))</f>
        <v>#REF!</v>
      </c>
      <c r="BF187" t="e">
        <f t="array" ref="BF187">IF(#REF!="","",SUM(BE187:INDEX(BE187:BE393,MATCH(TRUE,INDEX(BE187:BE393="",0),0))))</f>
        <v>#REF!</v>
      </c>
      <c r="BG187" t="e">
        <f t="shared" si="114"/>
        <v>#REF!</v>
      </c>
      <c r="BI187" t="e">
        <f>IF(#REF!="","",SUM(#REF!))</f>
        <v>#REF!</v>
      </c>
      <c r="BJ187" t="e">
        <f t="array" ref="BJ187">IF(#REF!="","",SUM(BI187:INDEX(BI187:BI393,MATCH(TRUE,INDEX(BI187:BI393="",0),0))))</f>
        <v>#REF!</v>
      </c>
      <c r="BK187" t="e">
        <f t="shared" si="115"/>
        <v>#REF!</v>
      </c>
      <c r="BM187" t="e">
        <f>IF(#REF!="","",SUM(#REF!))</f>
        <v>#REF!</v>
      </c>
      <c r="BN187" t="e">
        <f t="array" ref="BN187">IF(#REF!="","",SUM(BM187:INDEX(BM187:BM393,MATCH(TRUE,INDEX(BM187:BM393="",0),0))))</f>
        <v>#REF!</v>
      </c>
      <c r="BO187" t="e">
        <f t="shared" si="116"/>
        <v>#REF!</v>
      </c>
      <c r="BQ187" t="e">
        <f>IF(#REF!="","",SUM(#REF!))</f>
        <v>#REF!</v>
      </c>
      <c r="BR187" t="e">
        <f t="array" ref="BR187">IF(#REF!="","",SUM(BQ187:INDEX(BQ187:BQ393,MATCH(TRUE,INDEX(BQ187:BQ393="",0),0))))</f>
        <v>#REF!</v>
      </c>
      <c r="BS187" t="e">
        <f t="shared" si="117"/>
        <v>#REF!</v>
      </c>
      <c r="BU187" t="e">
        <f>IF(#REF!="","",SUM(#REF!))</f>
        <v>#REF!</v>
      </c>
      <c r="BV187" t="e">
        <f t="array" ref="BV187">IF(#REF!="","",SUM(BU187:INDEX(BU187:BU393,MATCH(TRUE,INDEX(BU187:BU393="",0),0))))</f>
        <v>#REF!</v>
      </c>
      <c r="BW187" t="e">
        <f t="shared" si="118"/>
        <v>#REF!</v>
      </c>
      <c r="BY187" t="e">
        <f>IF(#REF!="","",SUM(#REF!))</f>
        <v>#REF!</v>
      </c>
      <c r="BZ187" t="e">
        <f t="array" ref="BZ187">IF(#REF!="","",SUM(BY187:INDEX(BY187:BY393,MATCH(TRUE,INDEX(BY187:BY393="",0),0))))</f>
        <v>#REF!</v>
      </c>
      <c r="CA187" t="e">
        <f t="shared" si="119"/>
        <v>#REF!</v>
      </c>
      <c r="CC187" t="e">
        <f>IF(#REF!="","",SUM(#REF!))</f>
        <v>#REF!</v>
      </c>
      <c r="CD187" t="e">
        <f t="array" ref="CD187">IF(#REF!="","",SUM(CC187:INDEX(CC187:CC393,MATCH(TRUE,INDEX(CC187:CC393="",0),0))))</f>
        <v>#REF!</v>
      </c>
      <c r="CE187" t="e">
        <f t="shared" si="80"/>
        <v>#REF!</v>
      </c>
      <c r="CF187" t="str">
        <f t="array" ref="CF187">IFERROR(INDEX($CE$2:$CE$208,SMALL(IF(1-($CE$2:$CE$208=""),IF(1-(#REF!:#REF!&lt;&gt;""),ROW($CE$2:$CE$208)-ROW($CE$2)+1)), ROWS(#REF!:#REF!))),"")</f>
        <v/>
      </c>
      <c r="CG187" t="e">
        <f>IF(#REF!="","",SUM(#REF!))</f>
        <v>#REF!</v>
      </c>
      <c r="CH187" t="e">
        <f t="array" ref="CH187">IF(#REF!="","",SUM(CG187:INDEX(CG187:CG393,MATCH(TRUE,INDEX(CG187:CG393="",0),0))))</f>
        <v>#REF!</v>
      </c>
      <c r="CI187" t="e">
        <f t="shared" si="81"/>
        <v>#REF!</v>
      </c>
      <c r="CJ187" t="str">
        <f t="array" ref="CJ187">IFERROR(INDEX($CI$2:$CI$208,SMALL(IF(1-($CI$2:$CI$208=""),IF(1-(#REF!:#REF!&lt;&gt;""),ROW($CI$2:$CI$208)-ROW($CI$2)+1)), ROWS(#REF!:#REF!))),"")</f>
        <v/>
      </c>
      <c r="CK187" t="e">
        <f>IF(#REF!="","",SUM(#REF!))</f>
        <v>#REF!</v>
      </c>
      <c r="CL187" t="e">
        <f t="array" ref="CL187">IF(#REF!="","",SUM(CK187:INDEX(CK187:CK393,MATCH(TRUE,INDEX(CK187:CK393="",0),0))))</f>
        <v>#REF!</v>
      </c>
      <c r="CM187" t="e">
        <f t="shared" si="82"/>
        <v>#REF!</v>
      </c>
      <c r="CN187" t="str">
        <f t="array" ref="CN187">IFERROR(INDEX($CM$2:$CM$208,SMALL(IF(1-($CM$2:$CM$208=""),IF(1-(#REF!:#REF!&lt;&gt;""),ROW($CM$2:$CM$208)-ROW($CM$2)+1)), ROWS(#REF!:#REF!))),"")</f>
        <v/>
      </c>
      <c r="CO187" t="e">
        <f>IF(#REF!="","",SUM(#REF!))</f>
        <v>#REF!</v>
      </c>
      <c r="CP187" t="e">
        <f t="array" ref="CP187">IF(#REF!="","",SUM(CO187:INDEX(CO187:CO393,MATCH(TRUE,INDEX(CO187:CO393="",0),0))))</f>
        <v>#REF!</v>
      </c>
      <c r="CQ187" t="e">
        <f t="shared" si="83"/>
        <v>#REF!</v>
      </c>
      <c r="CR187" t="str">
        <f t="array" ref="CR187">IFERROR(INDEX($CQ$2:$CQ$208,SMALL(IF(1-($CQ$2:$CQ$208=""),IF(1-(#REF!:#REF!&lt;&gt;""),ROW($CQ$2:$CQ$208)-ROW($CQ$2)+1)), ROWS(#REF!:#REF!))),"")</f>
        <v/>
      </c>
      <c r="CS187" t="e">
        <f>IF(#REF!="","",SUM(#REF!))</f>
        <v>#REF!</v>
      </c>
      <c r="CT187" t="e">
        <f t="array" ref="CT187">IF(#REF!="","",SUM(CS187:INDEX(CS187:CS393,MATCH(TRUE,INDEX(CS187:CS393="",0),0))))</f>
        <v>#REF!</v>
      </c>
      <c r="CU187" t="e">
        <f t="shared" si="84"/>
        <v>#REF!</v>
      </c>
      <c r="CV187" t="str">
        <f t="array" ref="CV187">IFERROR(INDEX($CU$2:$CU$208,SMALL(IF(1-($CU$2:$CU$208=""),IF(1-(#REF!:#REF!&lt;&gt;""),ROW($CU$2:$CU$208)-ROW($CU$2)+1)), ROWS(#REF!:#REF!))),"")</f>
        <v/>
      </c>
      <c r="CW187" t="e">
        <f>IF(#REF!="","",SUM(#REF!))</f>
        <v>#REF!</v>
      </c>
      <c r="CX187" t="e">
        <f t="array" ref="CX187">IF(#REF!="","",SUM(CW187:INDEX(CW187:CW393,MATCH(TRUE,INDEX(CW187:CW393="",0),0))))</f>
        <v>#REF!</v>
      </c>
      <c r="CY187" t="e">
        <f t="shared" si="85"/>
        <v>#REF!</v>
      </c>
      <c r="CZ187" t="str">
        <f t="array" ref="CZ187">IFERROR(INDEX($CY$2:$CY$208,SMALL(IF(1-($CY$2:$CY$208=""),IF(1-(#REF!:#REF!&lt;&gt;""),ROW($CY$2:$CY$208)-ROW($CY$2)+1)), ROWS(#REF!:#REF!))),"")</f>
        <v/>
      </c>
      <c r="DA187" t="e">
        <f>IF(#REF!="","",SUM(#REF!))</f>
        <v>#REF!</v>
      </c>
      <c r="DB187" t="e">
        <f t="array" ref="DB187">IF(#REF!="","",SUM(DA187:INDEX(DA187:DA393,MATCH(TRUE,INDEX(DA187:DA393="",0),0))))</f>
        <v>#REF!</v>
      </c>
      <c r="DC187" t="e">
        <f t="shared" si="86"/>
        <v>#REF!</v>
      </c>
      <c r="DD187" t="str">
        <f t="array" ref="DD187">IFERROR(INDEX($DC$2:$DC$208,SMALL(IF(1-($DC$2:$DC$208=""),IF(1-(#REF!:#REF!&lt;&gt;""),ROW($DC$2:$DC$208)-ROW($DC$2)+1)), ROWS(#REF!:#REF!))),"")</f>
        <v/>
      </c>
      <c r="DE187" t="e">
        <f>IF(#REF!="","",SUM(#REF!))</f>
        <v>#REF!</v>
      </c>
      <c r="DF187" t="e">
        <f t="array" ref="DF187">IF(#REF!="","",SUM(DE187:INDEX(DE187:DE393,MATCH(TRUE,INDEX(DE187:DE393="",0),0))))</f>
        <v>#REF!</v>
      </c>
      <c r="DG187" t="e">
        <f t="shared" si="87"/>
        <v>#REF!</v>
      </c>
      <c r="DH187" t="str">
        <f t="array" ref="DH187">IFERROR(INDEX($DG$2:$DG$208,SMALL(IF(1-($DG$2:$DG$208=""),IF(1-(#REF!:#REF!&lt;&gt;""),ROW($DG$2:$DG$208)-ROW($DG$2)+1)), ROWS(#REF!:#REF!))),"")</f>
        <v/>
      </c>
      <c r="DI187" t="e">
        <f>IF(#REF!="","",SUM(#REF!))</f>
        <v>#REF!</v>
      </c>
      <c r="DJ187" t="e">
        <f t="array" ref="DJ187">IF(#REF!="","",SUM(DI187:INDEX(DI187:DI393,MATCH(TRUE,INDEX(DI187:DI393="",0),0))))</f>
        <v>#REF!</v>
      </c>
      <c r="DK187" t="e">
        <f t="shared" si="88"/>
        <v>#REF!</v>
      </c>
      <c r="DL187" t="str">
        <f t="array" ref="DL187">IFERROR(INDEX($DK$2:$DK$208,SMALL(IF(1-($DK$2:$DK$208=""),IF(1-(#REF!:#REF!&lt;&gt;""),ROW($DK$2:$DK$208)-ROW($DK$2)+1)), ROWS(#REF!:#REF!))),"")</f>
        <v/>
      </c>
      <c r="DM187" t="e">
        <f>IF(#REF!="","",SUM(#REF!))</f>
        <v>#REF!</v>
      </c>
      <c r="DN187" t="e">
        <f t="array" ref="DN187">IF(#REF!="","",SUM(DM187:INDEX(DM187:DM393,MATCH(TRUE,INDEX(DM187:DM393="",0),0))))</f>
        <v>#REF!</v>
      </c>
      <c r="DO187" t="e">
        <f t="shared" si="89"/>
        <v>#REF!</v>
      </c>
      <c r="DP187" t="str">
        <f t="array" ref="DP187">IFERROR(INDEX($DO$2:$DO$208,SMALL(IF(1-($DO$2:$DO$208=""),IF(1-(#REF!:#REF!&lt;&gt;""),ROW($DO$2:$DO$208)-ROW($DO$2)+1)), ROWS(#REF!:#REF!))),"")</f>
        <v/>
      </c>
      <c r="DQ187" t="e">
        <f>IF(#REF!="","",SUM(#REF!))</f>
        <v>#REF!</v>
      </c>
      <c r="DR187" t="e">
        <f t="array" ref="DR187">IF(#REF!="","",SUM(DQ187:INDEX(DQ187:DQ393,MATCH(TRUE,INDEX(DQ187:DQ393="",0),0))))</f>
        <v>#REF!</v>
      </c>
      <c r="DS187" t="e">
        <f t="shared" si="90"/>
        <v>#REF!</v>
      </c>
      <c r="DT187" t="str">
        <f t="array" ref="DT187">IFERROR(INDEX($DS$2:$DS$208,SMALL(IF(1-($DS$2:$DS$208=""),IF(1-(#REF!:#REF!&lt;&gt;""),ROW($DS$2:$DS$208)-ROW($DS$2)+1)), ROWS(#REF!:#REF!))),"")</f>
        <v/>
      </c>
      <c r="DU187" t="e">
        <f>IF(#REF!="","",SUM(#REF!))</f>
        <v>#REF!</v>
      </c>
      <c r="DV187" t="e">
        <f t="array" ref="DV187">IF(#REF!="","",SUM(DU187:INDEX(DU187:DU393,MATCH(TRUE,INDEX(DU187:DU393="",0),0))))</f>
        <v>#REF!</v>
      </c>
      <c r="DW187" t="e">
        <f t="shared" si="91"/>
        <v>#REF!</v>
      </c>
      <c r="DX187" t="str">
        <f t="array" ref="DX187">IFERROR(INDEX($DW$2:$DW$208,SMALL(IF(1-($DW$2:$DW$208=""),IF(1-(#REF!:#REF!&lt;&gt;""),ROW($DW$2:$DW$208)-ROW($DW$2)+1)), ROWS(#REF!:#REF!))),"")</f>
        <v/>
      </c>
      <c r="DY187" t="e">
        <f>IF(#REF!="","",SUM(#REF!))</f>
        <v>#REF!</v>
      </c>
      <c r="DZ187" t="e">
        <f t="array" ref="DZ187">IF(#REF!="","",SUM(DY187:INDEX(DY187:DY393,MATCH(TRUE,INDEX(DY187:DY393="",0),0))))</f>
        <v>#REF!</v>
      </c>
      <c r="EA187" t="e">
        <f t="shared" si="92"/>
        <v>#REF!</v>
      </c>
      <c r="EB187" t="str">
        <f t="array" ref="EB187">IFERROR(INDEX($EA$2:$EA$208,SMALL(IF(1-($EA$2:$EA$208=""),IF(1-(#REF!:#REF!&lt;&gt;""),ROW($EA$2:$EA$208)-ROW($EA$2)+1)), ROWS(#REF!:#REF!))),"")</f>
        <v/>
      </c>
      <c r="EC187" t="e">
        <f>IF(#REF!="","",SUM(#REF!))</f>
        <v>#REF!</v>
      </c>
      <c r="ED187" t="e">
        <f t="array" ref="ED187">IF(#REF!="","",SUM(EC187:INDEX(EC187:EC393,MATCH(TRUE,INDEX(EC187:EC393="",0),0))))</f>
        <v>#REF!</v>
      </c>
      <c r="EE187" t="e">
        <f t="shared" si="93"/>
        <v>#REF!</v>
      </c>
      <c r="EF187" t="str">
        <f t="array" ref="EF187">IFERROR(INDEX($EE$2:$EE$208,SMALL(IF(1-($EE$2:$EE$208=""),IF(1-(#REF!:#REF!&lt;&gt;""),ROW($EE$2:$EE$208)-ROW($EE$2)+1)), ROWS(#REF!:#REF!))),"")</f>
        <v/>
      </c>
      <c r="EG187" t="e">
        <f>IF(#REF!="","",SUM(#REF!))</f>
        <v>#REF!</v>
      </c>
      <c r="EH187" t="e">
        <f t="array" ref="EH187">IF(#REF!="","",SUM(EG187:INDEX(EG187:EG393,MATCH(TRUE,INDEX(EG187:EG393="",0),0))))</f>
        <v>#REF!</v>
      </c>
      <c r="EI187" t="e">
        <f t="shared" si="94"/>
        <v>#REF!</v>
      </c>
      <c r="EJ187" t="str">
        <f t="array" ref="EJ187">IFERROR(INDEX($EI$2:$EI$208,SMALL(IF(1-($EI$2:$EI$208=""),IF(1-(#REF!:#REF!&lt;&gt;""),ROW($EI$2:$EI$208)-ROW($EI$2)+1)), ROWS(#REF!:#REF!))),"")</f>
        <v/>
      </c>
      <c r="EK187" t="e">
        <f>IF(#REF!="","",SUM(#REF!))</f>
        <v>#REF!</v>
      </c>
      <c r="EL187" t="e">
        <f t="array" ref="EL187">IF(#REF!="","",SUM(EK187:INDEX(EK187:EK393,MATCH(TRUE,INDEX(EK187:EK393="",0),0))))</f>
        <v>#REF!</v>
      </c>
      <c r="EM187" t="e">
        <f t="shared" si="95"/>
        <v>#REF!</v>
      </c>
      <c r="EN187" t="str">
        <f t="array" ref="EN187">IFERROR(INDEX($EM$2:$EM$208,SMALL(IF(1-($EM$2:$EM$208=""),IF(1-(#REF!:#REF!&lt;&gt;""),ROW($EM$2:$EM$208)-ROW($EM$2)+1)), ROWS(#REF!:#REF!))),"")</f>
        <v/>
      </c>
      <c r="EO187" t="e">
        <f>IF(#REF!="","",SUM(#REF!))</f>
        <v>#REF!</v>
      </c>
      <c r="EP187" t="e">
        <f t="array" ref="EP187">IF(#REF!="","",SUM(EO187:INDEX(EO187:EO393,MATCH(TRUE,INDEX(EO187:EO393="",0),0))))</f>
        <v>#REF!</v>
      </c>
      <c r="EQ187" t="e">
        <f t="shared" si="96"/>
        <v>#REF!</v>
      </c>
      <c r="ER187" t="str">
        <f t="array" ref="ER187">IFERROR(INDEX($EQ$2:$EQ$208,SMALL(IF(1-($EQ$2:$EQ$208=""),IF(1-(#REF!:#REF!&lt;&gt;""),ROW($EQ$2:$EQ$208)-ROW($EQ$2)+1)), ROWS(#REF!:#REF!))),"")</f>
        <v/>
      </c>
      <c r="ES187" t="e">
        <f>IF(#REF!="","",SUM(#REF!))</f>
        <v>#REF!</v>
      </c>
      <c r="ET187" t="e">
        <f t="array" ref="ET187">IF(#REF!="","",SUM(ES187:INDEX(ES187:ES393,MATCH(TRUE,INDEX(ES187:ES393="",0),0))))</f>
        <v>#REF!</v>
      </c>
      <c r="EU187" t="e">
        <f t="shared" si="97"/>
        <v>#REF!</v>
      </c>
      <c r="EV187" t="str">
        <f t="array" ref="EV187">IFERROR(INDEX($EU$2:$EU$208,SMALL(IF(1-($EU$2:$EU$208=""),IF(1-(#REF!:#REF!&lt;&gt;""),ROW($EU$2:$EU$208)-ROW($EU$2)+1)), ROWS(#REF!:#REF!))),"")</f>
        <v/>
      </c>
      <c r="EW187" t="e">
        <f>IF(#REF!="","",SUM(#REF!))</f>
        <v>#REF!</v>
      </c>
      <c r="EX187" t="e">
        <f t="array" ref="EX187">IF(#REF!="","",SUM(EW187:INDEX(EW187:EW393,MATCH(TRUE,INDEX(EW187:EW393="",0),0))))</f>
        <v>#REF!</v>
      </c>
      <c r="EY187" t="e">
        <f t="shared" si="98"/>
        <v>#REF!</v>
      </c>
      <c r="EZ187" t="str">
        <f t="array" ref="EZ187">IFERROR(INDEX($EY$2:$EY$208,SMALL(IF(1-($EY$2:$EY$208=""),IF(1-(#REF!:#REF!&lt;&gt;""),ROW($EY$2:$EY$208)-ROW($EY$2)+1)), ROWS(#REF!:#REF!))),"")</f>
        <v/>
      </c>
      <c r="FA187" t="e">
        <f>IF(#REF!="","",SUM(#REF!))</f>
        <v>#REF!</v>
      </c>
      <c r="FB187" t="e">
        <f t="array" ref="FB187">IF(#REF!="","",SUM(FA187:INDEX(FA187:FA393,MATCH(TRUE,INDEX(FA187:FA393="",0),0))))</f>
        <v>#REF!</v>
      </c>
      <c r="FC187" t="e">
        <f t="shared" si="99"/>
        <v>#REF!</v>
      </c>
      <c r="FD187" t="str">
        <f t="array" ref="FD187">IFERROR(INDEX($FC$2:$FC$208,SMALL(IF(1-($FC$2:$FC$208=""),IF(1-(#REF!:#REF!&lt;&gt;""),ROW($FC$2:$FC$208)-ROW($FC$2)+1)), ROWS(#REF!:#REF!))),"")</f>
        <v/>
      </c>
    </row>
    <row r="188" spans="1:160" x14ac:dyDescent="0.25">
      <c r="A188" t="e">
        <f>IF(#REF!="","",SUM(#REF!))</f>
        <v>#REF!</v>
      </c>
      <c r="B188" t="e">
        <f t="array" ref="B188">IF(#REF!="","",SUM($A188:INDEX(A188:$A$208,MATCH(TRUE,INDEX($A188:$A$208="",0),0))))</f>
        <v>#REF!</v>
      </c>
      <c r="C188" t="e">
        <f t="shared" si="100"/>
        <v>#REF!</v>
      </c>
      <c r="E188" t="e">
        <f>IF(#REF!="","",SUM(#REF!))</f>
        <v>#REF!</v>
      </c>
      <c r="F188" t="e">
        <f t="array" ref="F188">IF(#REF!="","",SUM($E188:INDEX(E188:$E$208,MATCH(TRUE,INDEX($E188:$E$208="",0),0))))</f>
        <v>#REF!</v>
      </c>
      <c r="G188" t="e">
        <f t="shared" si="101"/>
        <v>#REF!</v>
      </c>
      <c r="I188" t="e">
        <f>IF(#REF!="","",SUM(#REF!))</f>
        <v>#REF!</v>
      </c>
      <c r="J188" t="e">
        <f t="array" ref="J188">IF(#REF!="","",SUM(I188:INDEX(I188:I394,MATCH(TRUE,INDEX(I188:I394="",0),0))))</f>
        <v>#REF!</v>
      </c>
      <c r="K188" t="e">
        <f t="shared" si="102"/>
        <v>#REF!</v>
      </c>
      <c r="M188" t="e">
        <f>IF(#REF!="","",SUM(#REF!))</f>
        <v>#REF!</v>
      </c>
      <c r="N188" t="e">
        <f t="array" ref="N188">IF(#REF!="","",SUM(M188:INDEX(M188:M394,MATCH(TRUE,INDEX(M188:M394="",0),0))))</f>
        <v>#REF!</v>
      </c>
      <c r="O188" t="e">
        <f t="shared" si="103"/>
        <v>#REF!</v>
      </c>
      <c r="Q188" t="e">
        <f>IF(#REF!="","",SUM(#REF!))</f>
        <v>#REF!</v>
      </c>
      <c r="R188" t="e">
        <f t="array" ref="R188">IF(#REF!="","",SUM(Q188:INDEX(Q188:Q394,MATCH(TRUE,INDEX(Q188:Q394="",0),0))))</f>
        <v>#REF!</v>
      </c>
      <c r="S188" t="e">
        <f t="shared" si="104"/>
        <v>#REF!</v>
      </c>
      <c r="U188" t="e">
        <f>IF(#REF!="","",SUM(#REF!))</f>
        <v>#REF!</v>
      </c>
      <c r="V188" t="e">
        <f t="array" ref="V188">IF(#REF!="","",SUM(U188:INDEX(U188:U394,MATCH(TRUE,INDEX(U188:U394="",0),0))))</f>
        <v>#REF!</v>
      </c>
      <c r="W188" t="e">
        <f t="shared" si="105"/>
        <v>#REF!</v>
      </c>
      <c r="Y188" t="e">
        <f>IF(#REF!="","",SUM(#REF!))</f>
        <v>#REF!</v>
      </c>
      <c r="Z188" t="e">
        <f t="array" ref="Z188">IF(#REF!="","",SUM(Y188:INDEX(Y188:Y394,MATCH(TRUE,INDEX(Y188:Y394="",0),0))))</f>
        <v>#REF!</v>
      </c>
      <c r="AA188" t="e">
        <f t="shared" si="106"/>
        <v>#REF!</v>
      </c>
      <c r="AC188" t="e">
        <f>IF(#REF!="","",SUM(#REF!))</f>
        <v>#REF!</v>
      </c>
      <c r="AD188" t="e">
        <f t="array" ref="AD188">IF(#REF!="","",SUM(AC188:INDEX(AC188:AC394,MATCH(TRUE,INDEX(AC188:AC394="",0),0))))</f>
        <v>#REF!</v>
      </c>
      <c r="AE188" t="e">
        <f t="shared" si="107"/>
        <v>#REF!</v>
      </c>
      <c r="AG188" t="e">
        <f>IF(#REF!="","",SUM(#REF!))</f>
        <v>#REF!</v>
      </c>
      <c r="AH188" t="e">
        <f t="array" ref="AH188">IF(#REF!="","",SUM(AG188:INDEX(AG188:AG394,MATCH(TRUE,INDEX(AG188:AG394="",0),0))))</f>
        <v>#REF!</v>
      </c>
      <c r="AI188" t="e">
        <f t="shared" si="108"/>
        <v>#REF!</v>
      </c>
      <c r="AK188" t="e">
        <f>IF(#REF!="","",SUM(#REF!))</f>
        <v>#REF!</v>
      </c>
      <c r="AL188" t="e">
        <f t="array" ref="AL188">IF(#REF!="","",SUM(AK188:INDEX(AK188:AK394,MATCH(TRUE,INDEX(AK188:AK394="",0),0))))</f>
        <v>#REF!</v>
      </c>
      <c r="AM188" t="e">
        <f t="shared" si="109"/>
        <v>#REF!</v>
      </c>
      <c r="AO188" t="e">
        <f>IF(#REF!="","",SUM(#REF!))</f>
        <v>#REF!</v>
      </c>
      <c r="AP188" t="e">
        <f t="array" ref="AP188">IF(#REF!="","",SUM(AO188:INDEX(AO188:AO394,MATCH(TRUE,INDEX(AO188:AO394="",0),0))))</f>
        <v>#REF!</v>
      </c>
      <c r="AQ188" t="e">
        <f t="shared" si="110"/>
        <v>#REF!</v>
      </c>
      <c r="AS188" t="e">
        <f>IF(#REF!="","",SUM(#REF!))</f>
        <v>#REF!</v>
      </c>
      <c r="AT188" t="e">
        <f t="array" ref="AT188">IF(#REF!="","",SUM(AS188:INDEX(AS188:AS394,MATCH(TRUE,INDEX(AS188:AS394="",0),0))))</f>
        <v>#REF!</v>
      </c>
      <c r="AU188" t="e">
        <f t="shared" si="111"/>
        <v>#REF!</v>
      </c>
      <c r="AW188" t="e">
        <f>IF(#REF!="","",SUM(#REF!))</f>
        <v>#REF!</v>
      </c>
      <c r="AX188" t="e">
        <f t="array" ref="AX188">IF(#REF!="","",SUM(AW188:INDEX(AW188:AW394,MATCH(TRUE,INDEX(AW188:AW394="",0),0))))</f>
        <v>#REF!</v>
      </c>
      <c r="AY188" t="e">
        <f t="shared" si="112"/>
        <v>#REF!</v>
      </c>
      <c r="BA188" t="e">
        <f>IF(#REF!="","",SUM(#REF!))</f>
        <v>#REF!</v>
      </c>
      <c r="BB188" t="e">
        <f t="array" ref="BB188">IF(#REF!="","",SUM(BA188:INDEX(BA188:BA394,MATCH(TRUE,INDEX(BA188:BA394="",0),0))))</f>
        <v>#REF!</v>
      </c>
      <c r="BC188" t="e">
        <f t="shared" si="113"/>
        <v>#REF!</v>
      </c>
      <c r="BE188" t="e">
        <f>IF(#REF!="","",SUM(#REF!))</f>
        <v>#REF!</v>
      </c>
      <c r="BF188" t="e">
        <f t="array" ref="BF188">IF(#REF!="","",SUM(BE188:INDEX(BE188:BE394,MATCH(TRUE,INDEX(BE188:BE394="",0),0))))</f>
        <v>#REF!</v>
      </c>
      <c r="BG188" t="e">
        <f t="shared" si="114"/>
        <v>#REF!</v>
      </c>
      <c r="BI188" t="e">
        <f>IF(#REF!="","",SUM(#REF!))</f>
        <v>#REF!</v>
      </c>
      <c r="BJ188" t="e">
        <f t="array" ref="BJ188">IF(#REF!="","",SUM(BI188:INDEX(BI188:BI394,MATCH(TRUE,INDEX(BI188:BI394="",0),0))))</f>
        <v>#REF!</v>
      </c>
      <c r="BK188" t="e">
        <f t="shared" si="115"/>
        <v>#REF!</v>
      </c>
      <c r="BM188" t="e">
        <f>IF(#REF!="","",SUM(#REF!))</f>
        <v>#REF!</v>
      </c>
      <c r="BN188" t="e">
        <f t="array" ref="BN188">IF(#REF!="","",SUM(BM188:INDEX(BM188:BM394,MATCH(TRUE,INDEX(BM188:BM394="",0),0))))</f>
        <v>#REF!</v>
      </c>
      <c r="BO188" t="e">
        <f t="shared" si="116"/>
        <v>#REF!</v>
      </c>
      <c r="BQ188" t="e">
        <f>IF(#REF!="","",SUM(#REF!))</f>
        <v>#REF!</v>
      </c>
      <c r="BR188" t="e">
        <f t="array" ref="BR188">IF(#REF!="","",SUM(BQ188:INDEX(BQ188:BQ394,MATCH(TRUE,INDEX(BQ188:BQ394="",0),0))))</f>
        <v>#REF!</v>
      </c>
      <c r="BS188" t="e">
        <f t="shared" si="117"/>
        <v>#REF!</v>
      </c>
      <c r="BU188" t="e">
        <f>IF(#REF!="","",SUM(#REF!))</f>
        <v>#REF!</v>
      </c>
      <c r="BV188" t="e">
        <f t="array" ref="BV188">IF(#REF!="","",SUM(BU188:INDEX(BU188:BU394,MATCH(TRUE,INDEX(BU188:BU394="",0),0))))</f>
        <v>#REF!</v>
      </c>
      <c r="BW188" t="e">
        <f t="shared" si="118"/>
        <v>#REF!</v>
      </c>
      <c r="BY188" t="e">
        <f>IF(#REF!="","",SUM(#REF!))</f>
        <v>#REF!</v>
      </c>
      <c r="BZ188" t="e">
        <f t="array" ref="BZ188">IF(#REF!="","",SUM(BY188:INDEX(BY188:BY394,MATCH(TRUE,INDEX(BY188:BY394="",0),0))))</f>
        <v>#REF!</v>
      </c>
      <c r="CA188" t="e">
        <f t="shared" si="119"/>
        <v>#REF!</v>
      </c>
      <c r="CC188" t="e">
        <f>IF(#REF!="","",SUM(#REF!))</f>
        <v>#REF!</v>
      </c>
      <c r="CD188" t="e">
        <f t="array" ref="CD188">IF(#REF!="","",SUM(CC188:INDEX(CC188:CC394,MATCH(TRUE,INDEX(CC188:CC394="",0),0))))</f>
        <v>#REF!</v>
      </c>
      <c r="CE188" t="e">
        <f t="shared" si="80"/>
        <v>#REF!</v>
      </c>
      <c r="CF188" t="str">
        <f t="array" ref="CF188">IFERROR(INDEX($CE$2:$CE$208,SMALL(IF(1-($CE$2:$CE$208=""),IF(1-(#REF!:#REF!&lt;&gt;""),ROW($CE$2:$CE$208)-ROW($CE$2)+1)), ROWS(#REF!:#REF!))),"")</f>
        <v/>
      </c>
      <c r="CG188" t="e">
        <f>IF(#REF!="","",SUM(#REF!))</f>
        <v>#REF!</v>
      </c>
      <c r="CH188" t="e">
        <f t="array" ref="CH188">IF(#REF!="","",SUM(CG188:INDEX(CG188:CG394,MATCH(TRUE,INDEX(CG188:CG394="",0),0))))</f>
        <v>#REF!</v>
      </c>
      <c r="CI188" t="e">
        <f t="shared" si="81"/>
        <v>#REF!</v>
      </c>
      <c r="CJ188" t="str">
        <f t="array" ref="CJ188">IFERROR(INDEX($CI$2:$CI$208,SMALL(IF(1-($CI$2:$CI$208=""),IF(1-(#REF!:#REF!&lt;&gt;""),ROW($CI$2:$CI$208)-ROW($CI$2)+1)), ROWS(#REF!:#REF!))),"")</f>
        <v/>
      </c>
      <c r="CK188" t="e">
        <f>IF(#REF!="","",SUM(#REF!))</f>
        <v>#REF!</v>
      </c>
      <c r="CL188" t="e">
        <f t="array" ref="CL188">IF(#REF!="","",SUM(CK188:INDEX(CK188:CK394,MATCH(TRUE,INDEX(CK188:CK394="",0),0))))</f>
        <v>#REF!</v>
      </c>
      <c r="CM188" t="e">
        <f t="shared" si="82"/>
        <v>#REF!</v>
      </c>
      <c r="CN188" t="str">
        <f t="array" ref="CN188">IFERROR(INDEX($CM$2:$CM$208,SMALL(IF(1-($CM$2:$CM$208=""),IF(1-(#REF!:#REF!&lt;&gt;""),ROW($CM$2:$CM$208)-ROW($CM$2)+1)), ROWS(#REF!:#REF!))),"")</f>
        <v/>
      </c>
      <c r="CO188" t="e">
        <f>IF(#REF!="","",SUM(#REF!))</f>
        <v>#REF!</v>
      </c>
      <c r="CP188" t="e">
        <f t="array" ref="CP188">IF(#REF!="","",SUM(CO188:INDEX(CO188:CO394,MATCH(TRUE,INDEX(CO188:CO394="",0),0))))</f>
        <v>#REF!</v>
      </c>
      <c r="CQ188" t="e">
        <f t="shared" si="83"/>
        <v>#REF!</v>
      </c>
      <c r="CR188" t="str">
        <f t="array" ref="CR188">IFERROR(INDEX($CQ$2:$CQ$208,SMALL(IF(1-($CQ$2:$CQ$208=""),IF(1-(#REF!:#REF!&lt;&gt;""),ROW($CQ$2:$CQ$208)-ROW($CQ$2)+1)), ROWS(#REF!:#REF!))),"")</f>
        <v/>
      </c>
      <c r="CS188" t="e">
        <f>IF(#REF!="","",SUM(#REF!))</f>
        <v>#REF!</v>
      </c>
      <c r="CT188" t="e">
        <f t="array" ref="CT188">IF(#REF!="","",SUM(CS188:INDEX(CS188:CS394,MATCH(TRUE,INDEX(CS188:CS394="",0),0))))</f>
        <v>#REF!</v>
      </c>
      <c r="CU188" t="e">
        <f t="shared" si="84"/>
        <v>#REF!</v>
      </c>
      <c r="CV188" t="str">
        <f t="array" ref="CV188">IFERROR(INDEX($CU$2:$CU$208,SMALL(IF(1-($CU$2:$CU$208=""),IF(1-(#REF!:#REF!&lt;&gt;""),ROW($CU$2:$CU$208)-ROW($CU$2)+1)), ROWS(#REF!:#REF!))),"")</f>
        <v/>
      </c>
      <c r="CW188" t="e">
        <f>IF(#REF!="","",SUM(#REF!))</f>
        <v>#REF!</v>
      </c>
      <c r="CX188" t="e">
        <f t="array" ref="CX188">IF(#REF!="","",SUM(CW188:INDEX(CW188:CW394,MATCH(TRUE,INDEX(CW188:CW394="",0),0))))</f>
        <v>#REF!</v>
      </c>
      <c r="CY188" t="e">
        <f t="shared" si="85"/>
        <v>#REF!</v>
      </c>
      <c r="CZ188" t="str">
        <f t="array" ref="CZ188">IFERROR(INDEX($CY$2:$CY$208,SMALL(IF(1-($CY$2:$CY$208=""),IF(1-(#REF!:#REF!&lt;&gt;""),ROW($CY$2:$CY$208)-ROW($CY$2)+1)), ROWS(#REF!:#REF!))),"")</f>
        <v/>
      </c>
      <c r="DA188" t="e">
        <f>IF(#REF!="","",SUM(#REF!))</f>
        <v>#REF!</v>
      </c>
      <c r="DB188" t="e">
        <f t="array" ref="DB188">IF(#REF!="","",SUM(DA188:INDEX(DA188:DA394,MATCH(TRUE,INDEX(DA188:DA394="",0),0))))</f>
        <v>#REF!</v>
      </c>
      <c r="DC188" t="e">
        <f t="shared" si="86"/>
        <v>#REF!</v>
      </c>
      <c r="DD188" t="str">
        <f t="array" ref="DD188">IFERROR(INDEX($DC$2:$DC$208,SMALL(IF(1-($DC$2:$DC$208=""),IF(1-(#REF!:#REF!&lt;&gt;""),ROW($DC$2:$DC$208)-ROW($DC$2)+1)), ROWS(#REF!:#REF!))),"")</f>
        <v/>
      </c>
      <c r="DE188" t="e">
        <f>IF(#REF!="","",SUM(#REF!))</f>
        <v>#REF!</v>
      </c>
      <c r="DF188" t="e">
        <f t="array" ref="DF188">IF(#REF!="","",SUM(DE188:INDEX(DE188:DE394,MATCH(TRUE,INDEX(DE188:DE394="",0),0))))</f>
        <v>#REF!</v>
      </c>
      <c r="DG188" t="e">
        <f t="shared" si="87"/>
        <v>#REF!</v>
      </c>
      <c r="DH188" t="str">
        <f t="array" ref="DH188">IFERROR(INDEX($DG$2:$DG$208,SMALL(IF(1-($DG$2:$DG$208=""),IF(1-(#REF!:#REF!&lt;&gt;""),ROW($DG$2:$DG$208)-ROW($DG$2)+1)), ROWS(#REF!:#REF!))),"")</f>
        <v/>
      </c>
      <c r="DI188" t="e">
        <f>IF(#REF!="","",SUM(#REF!))</f>
        <v>#REF!</v>
      </c>
      <c r="DJ188" t="e">
        <f t="array" ref="DJ188">IF(#REF!="","",SUM(DI188:INDEX(DI188:DI394,MATCH(TRUE,INDEX(DI188:DI394="",0),0))))</f>
        <v>#REF!</v>
      </c>
      <c r="DK188" t="e">
        <f t="shared" si="88"/>
        <v>#REF!</v>
      </c>
      <c r="DL188" t="str">
        <f t="array" ref="DL188">IFERROR(INDEX($DK$2:$DK$208,SMALL(IF(1-($DK$2:$DK$208=""),IF(1-(#REF!:#REF!&lt;&gt;""),ROW($DK$2:$DK$208)-ROW($DK$2)+1)), ROWS(#REF!:#REF!))),"")</f>
        <v/>
      </c>
      <c r="DM188" t="e">
        <f>IF(#REF!="","",SUM(#REF!))</f>
        <v>#REF!</v>
      </c>
      <c r="DN188" t="e">
        <f t="array" ref="DN188">IF(#REF!="","",SUM(DM188:INDEX(DM188:DM394,MATCH(TRUE,INDEX(DM188:DM394="",0),0))))</f>
        <v>#REF!</v>
      </c>
      <c r="DO188" t="e">
        <f t="shared" si="89"/>
        <v>#REF!</v>
      </c>
      <c r="DP188" t="str">
        <f t="array" ref="DP188">IFERROR(INDEX($DO$2:$DO$208,SMALL(IF(1-($DO$2:$DO$208=""),IF(1-(#REF!:#REF!&lt;&gt;""),ROW($DO$2:$DO$208)-ROW($DO$2)+1)), ROWS(#REF!:#REF!))),"")</f>
        <v/>
      </c>
      <c r="DQ188" t="e">
        <f>IF(#REF!="","",SUM(#REF!))</f>
        <v>#REF!</v>
      </c>
      <c r="DR188" t="e">
        <f t="array" ref="DR188">IF(#REF!="","",SUM(DQ188:INDEX(DQ188:DQ394,MATCH(TRUE,INDEX(DQ188:DQ394="",0),0))))</f>
        <v>#REF!</v>
      </c>
      <c r="DS188" t="e">
        <f t="shared" si="90"/>
        <v>#REF!</v>
      </c>
      <c r="DT188" t="str">
        <f t="array" ref="DT188">IFERROR(INDEX($DS$2:$DS$208,SMALL(IF(1-($DS$2:$DS$208=""),IF(1-(#REF!:#REF!&lt;&gt;""),ROW($DS$2:$DS$208)-ROW($DS$2)+1)), ROWS(#REF!:#REF!))),"")</f>
        <v/>
      </c>
      <c r="DU188" t="e">
        <f>IF(#REF!="","",SUM(#REF!))</f>
        <v>#REF!</v>
      </c>
      <c r="DV188" t="e">
        <f t="array" ref="DV188">IF(#REF!="","",SUM(DU188:INDEX(DU188:DU394,MATCH(TRUE,INDEX(DU188:DU394="",0),0))))</f>
        <v>#REF!</v>
      </c>
      <c r="DW188" t="e">
        <f t="shared" si="91"/>
        <v>#REF!</v>
      </c>
      <c r="DX188" t="str">
        <f t="array" ref="DX188">IFERROR(INDEX($DW$2:$DW$208,SMALL(IF(1-($DW$2:$DW$208=""),IF(1-(#REF!:#REF!&lt;&gt;""),ROW($DW$2:$DW$208)-ROW($DW$2)+1)), ROWS(#REF!:#REF!))),"")</f>
        <v/>
      </c>
      <c r="DY188" t="e">
        <f>IF(#REF!="","",SUM(#REF!))</f>
        <v>#REF!</v>
      </c>
      <c r="DZ188" t="e">
        <f t="array" ref="DZ188">IF(#REF!="","",SUM(DY188:INDEX(DY188:DY394,MATCH(TRUE,INDEX(DY188:DY394="",0),0))))</f>
        <v>#REF!</v>
      </c>
      <c r="EA188" t="e">
        <f t="shared" si="92"/>
        <v>#REF!</v>
      </c>
      <c r="EB188" t="str">
        <f t="array" ref="EB188">IFERROR(INDEX($EA$2:$EA$208,SMALL(IF(1-($EA$2:$EA$208=""),IF(1-(#REF!:#REF!&lt;&gt;""),ROW($EA$2:$EA$208)-ROW($EA$2)+1)), ROWS(#REF!:#REF!))),"")</f>
        <v/>
      </c>
      <c r="EC188" t="e">
        <f>IF(#REF!="","",SUM(#REF!))</f>
        <v>#REF!</v>
      </c>
      <c r="ED188" t="e">
        <f t="array" ref="ED188">IF(#REF!="","",SUM(EC188:INDEX(EC188:EC394,MATCH(TRUE,INDEX(EC188:EC394="",0),0))))</f>
        <v>#REF!</v>
      </c>
      <c r="EE188" t="e">
        <f t="shared" si="93"/>
        <v>#REF!</v>
      </c>
      <c r="EF188" t="str">
        <f t="array" ref="EF188">IFERROR(INDEX($EE$2:$EE$208,SMALL(IF(1-($EE$2:$EE$208=""),IF(1-(#REF!:#REF!&lt;&gt;""),ROW($EE$2:$EE$208)-ROW($EE$2)+1)), ROWS(#REF!:#REF!))),"")</f>
        <v/>
      </c>
      <c r="EG188" t="e">
        <f>IF(#REF!="","",SUM(#REF!))</f>
        <v>#REF!</v>
      </c>
      <c r="EH188" t="e">
        <f t="array" ref="EH188">IF(#REF!="","",SUM(EG188:INDEX(EG188:EG394,MATCH(TRUE,INDEX(EG188:EG394="",0),0))))</f>
        <v>#REF!</v>
      </c>
      <c r="EI188" t="e">
        <f t="shared" si="94"/>
        <v>#REF!</v>
      </c>
      <c r="EJ188" t="str">
        <f t="array" ref="EJ188">IFERROR(INDEX($EI$2:$EI$208,SMALL(IF(1-($EI$2:$EI$208=""),IF(1-(#REF!:#REF!&lt;&gt;""),ROW($EI$2:$EI$208)-ROW($EI$2)+1)), ROWS(#REF!:#REF!))),"")</f>
        <v/>
      </c>
      <c r="EK188" t="e">
        <f>IF(#REF!="","",SUM(#REF!))</f>
        <v>#REF!</v>
      </c>
      <c r="EL188" t="e">
        <f t="array" ref="EL188">IF(#REF!="","",SUM(EK188:INDEX(EK188:EK394,MATCH(TRUE,INDEX(EK188:EK394="",0),0))))</f>
        <v>#REF!</v>
      </c>
      <c r="EM188" t="e">
        <f t="shared" si="95"/>
        <v>#REF!</v>
      </c>
      <c r="EN188" t="str">
        <f t="array" ref="EN188">IFERROR(INDEX($EM$2:$EM$208,SMALL(IF(1-($EM$2:$EM$208=""),IF(1-(#REF!:#REF!&lt;&gt;""),ROW($EM$2:$EM$208)-ROW($EM$2)+1)), ROWS(#REF!:#REF!))),"")</f>
        <v/>
      </c>
      <c r="EO188" t="e">
        <f>IF(#REF!="","",SUM(#REF!))</f>
        <v>#REF!</v>
      </c>
      <c r="EP188" t="e">
        <f t="array" ref="EP188">IF(#REF!="","",SUM(EO188:INDEX(EO188:EO394,MATCH(TRUE,INDEX(EO188:EO394="",0),0))))</f>
        <v>#REF!</v>
      </c>
      <c r="EQ188" t="e">
        <f t="shared" si="96"/>
        <v>#REF!</v>
      </c>
      <c r="ER188" t="str">
        <f t="array" ref="ER188">IFERROR(INDEX($EQ$2:$EQ$208,SMALL(IF(1-($EQ$2:$EQ$208=""),IF(1-(#REF!:#REF!&lt;&gt;""),ROW($EQ$2:$EQ$208)-ROW($EQ$2)+1)), ROWS(#REF!:#REF!))),"")</f>
        <v/>
      </c>
      <c r="ES188" t="e">
        <f>IF(#REF!="","",SUM(#REF!))</f>
        <v>#REF!</v>
      </c>
      <c r="ET188" t="e">
        <f t="array" ref="ET188">IF(#REF!="","",SUM(ES188:INDEX(ES188:ES394,MATCH(TRUE,INDEX(ES188:ES394="",0),0))))</f>
        <v>#REF!</v>
      </c>
      <c r="EU188" t="e">
        <f t="shared" si="97"/>
        <v>#REF!</v>
      </c>
      <c r="EV188" t="str">
        <f t="array" ref="EV188">IFERROR(INDEX($EU$2:$EU$208,SMALL(IF(1-($EU$2:$EU$208=""),IF(1-(#REF!:#REF!&lt;&gt;""),ROW($EU$2:$EU$208)-ROW($EU$2)+1)), ROWS(#REF!:#REF!))),"")</f>
        <v/>
      </c>
      <c r="EW188" t="e">
        <f>IF(#REF!="","",SUM(#REF!))</f>
        <v>#REF!</v>
      </c>
      <c r="EX188" t="e">
        <f t="array" ref="EX188">IF(#REF!="","",SUM(EW188:INDEX(EW188:EW394,MATCH(TRUE,INDEX(EW188:EW394="",0),0))))</f>
        <v>#REF!</v>
      </c>
      <c r="EY188" t="e">
        <f t="shared" si="98"/>
        <v>#REF!</v>
      </c>
      <c r="EZ188" t="str">
        <f t="array" ref="EZ188">IFERROR(INDEX($EY$2:$EY$208,SMALL(IF(1-($EY$2:$EY$208=""),IF(1-(#REF!:#REF!&lt;&gt;""),ROW($EY$2:$EY$208)-ROW($EY$2)+1)), ROWS(#REF!:#REF!))),"")</f>
        <v/>
      </c>
      <c r="FA188" t="e">
        <f>IF(#REF!="","",SUM(#REF!))</f>
        <v>#REF!</v>
      </c>
      <c r="FB188" t="e">
        <f t="array" ref="FB188">IF(#REF!="","",SUM(FA188:INDEX(FA188:FA394,MATCH(TRUE,INDEX(FA188:FA394="",0),0))))</f>
        <v>#REF!</v>
      </c>
      <c r="FC188" t="e">
        <f t="shared" si="99"/>
        <v>#REF!</v>
      </c>
      <c r="FD188" t="str">
        <f t="array" ref="FD188">IFERROR(INDEX($FC$2:$FC$208,SMALL(IF(1-($FC$2:$FC$208=""),IF(1-(#REF!:#REF!&lt;&gt;""),ROW($FC$2:$FC$208)-ROW($FC$2)+1)), ROWS(#REF!:#REF!))),"")</f>
        <v/>
      </c>
    </row>
    <row r="189" spans="1:160" x14ac:dyDescent="0.25">
      <c r="A189" t="e">
        <f>IF(#REF!="","",SUM(#REF!))</f>
        <v>#REF!</v>
      </c>
      <c r="B189" t="e">
        <f t="array" ref="B189">IF(#REF!="","",SUM($A189:INDEX(A189:$A$208,MATCH(TRUE,INDEX($A189:$A$208="",0),0))))</f>
        <v>#REF!</v>
      </c>
      <c r="C189" t="e">
        <f t="shared" si="100"/>
        <v>#REF!</v>
      </c>
      <c r="E189" t="e">
        <f>IF(#REF!="","",SUM(#REF!))</f>
        <v>#REF!</v>
      </c>
      <c r="F189" t="e">
        <f t="array" ref="F189">IF(#REF!="","",SUM($E189:INDEX(E189:$E$208,MATCH(TRUE,INDEX($E189:$E$208="",0),0))))</f>
        <v>#REF!</v>
      </c>
      <c r="G189" t="e">
        <f t="shared" si="101"/>
        <v>#REF!</v>
      </c>
      <c r="I189" t="e">
        <f>IF(#REF!="","",SUM(#REF!))</f>
        <v>#REF!</v>
      </c>
      <c r="J189" t="e">
        <f t="array" ref="J189">IF(#REF!="","",SUM(I189:INDEX(I189:I395,MATCH(TRUE,INDEX(I189:I395="",0),0))))</f>
        <v>#REF!</v>
      </c>
      <c r="K189" t="e">
        <f t="shared" si="102"/>
        <v>#REF!</v>
      </c>
      <c r="M189" t="e">
        <f>IF(#REF!="","",SUM(#REF!))</f>
        <v>#REF!</v>
      </c>
      <c r="N189" t="e">
        <f t="array" ref="N189">IF(#REF!="","",SUM(M189:INDEX(M189:M395,MATCH(TRUE,INDEX(M189:M395="",0),0))))</f>
        <v>#REF!</v>
      </c>
      <c r="O189" t="e">
        <f t="shared" si="103"/>
        <v>#REF!</v>
      </c>
      <c r="Q189" t="e">
        <f>IF(#REF!="","",SUM(#REF!))</f>
        <v>#REF!</v>
      </c>
      <c r="R189" t="e">
        <f t="array" ref="R189">IF(#REF!="","",SUM(Q189:INDEX(Q189:Q395,MATCH(TRUE,INDEX(Q189:Q395="",0),0))))</f>
        <v>#REF!</v>
      </c>
      <c r="S189" t="e">
        <f t="shared" si="104"/>
        <v>#REF!</v>
      </c>
      <c r="U189" t="e">
        <f>IF(#REF!="","",SUM(#REF!))</f>
        <v>#REF!</v>
      </c>
      <c r="V189" t="e">
        <f t="array" ref="V189">IF(#REF!="","",SUM(U189:INDEX(U189:U395,MATCH(TRUE,INDEX(U189:U395="",0),0))))</f>
        <v>#REF!</v>
      </c>
      <c r="W189" t="e">
        <f t="shared" si="105"/>
        <v>#REF!</v>
      </c>
      <c r="Y189" t="e">
        <f>IF(#REF!="","",SUM(#REF!))</f>
        <v>#REF!</v>
      </c>
      <c r="Z189" t="e">
        <f t="array" ref="Z189">IF(#REF!="","",SUM(Y189:INDEX(Y189:Y395,MATCH(TRUE,INDEX(Y189:Y395="",0),0))))</f>
        <v>#REF!</v>
      </c>
      <c r="AA189" t="e">
        <f t="shared" si="106"/>
        <v>#REF!</v>
      </c>
      <c r="AC189" t="e">
        <f>IF(#REF!="","",SUM(#REF!))</f>
        <v>#REF!</v>
      </c>
      <c r="AD189" t="e">
        <f t="array" ref="AD189">IF(#REF!="","",SUM(AC189:INDEX(AC189:AC395,MATCH(TRUE,INDEX(AC189:AC395="",0),0))))</f>
        <v>#REF!</v>
      </c>
      <c r="AE189" t="e">
        <f t="shared" si="107"/>
        <v>#REF!</v>
      </c>
      <c r="AG189" t="e">
        <f>IF(#REF!="","",SUM(#REF!))</f>
        <v>#REF!</v>
      </c>
      <c r="AH189" t="e">
        <f t="array" ref="AH189">IF(#REF!="","",SUM(AG189:INDEX(AG189:AG395,MATCH(TRUE,INDEX(AG189:AG395="",0),0))))</f>
        <v>#REF!</v>
      </c>
      <c r="AI189" t="e">
        <f t="shared" si="108"/>
        <v>#REF!</v>
      </c>
      <c r="AK189" t="e">
        <f>IF(#REF!="","",SUM(#REF!))</f>
        <v>#REF!</v>
      </c>
      <c r="AL189" t="e">
        <f t="array" ref="AL189">IF(#REF!="","",SUM(AK189:INDEX(AK189:AK395,MATCH(TRUE,INDEX(AK189:AK395="",0),0))))</f>
        <v>#REF!</v>
      </c>
      <c r="AM189" t="e">
        <f t="shared" si="109"/>
        <v>#REF!</v>
      </c>
      <c r="AO189" t="e">
        <f>IF(#REF!="","",SUM(#REF!))</f>
        <v>#REF!</v>
      </c>
      <c r="AP189" t="e">
        <f t="array" ref="AP189">IF(#REF!="","",SUM(AO189:INDEX(AO189:AO395,MATCH(TRUE,INDEX(AO189:AO395="",0),0))))</f>
        <v>#REF!</v>
      </c>
      <c r="AQ189" t="e">
        <f t="shared" si="110"/>
        <v>#REF!</v>
      </c>
      <c r="AS189" t="e">
        <f>IF(#REF!="","",SUM(#REF!))</f>
        <v>#REF!</v>
      </c>
      <c r="AT189" t="e">
        <f t="array" ref="AT189">IF(#REF!="","",SUM(AS189:INDEX(AS189:AS395,MATCH(TRUE,INDEX(AS189:AS395="",0),0))))</f>
        <v>#REF!</v>
      </c>
      <c r="AU189" t="e">
        <f t="shared" si="111"/>
        <v>#REF!</v>
      </c>
      <c r="AW189" t="e">
        <f>IF(#REF!="","",SUM(#REF!))</f>
        <v>#REF!</v>
      </c>
      <c r="AX189" t="e">
        <f t="array" ref="AX189">IF(#REF!="","",SUM(AW189:INDEX(AW189:AW395,MATCH(TRUE,INDEX(AW189:AW395="",0),0))))</f>
        <v>#REF!</v>
      </c>
      <c r="AY189" t="e">
        <f t="shared" si="112"/>
        <v>#REF!</v>
      </c>
      <c r="BA189" t="e">
        <f>IF(#REF!="","",SUM(#REF!))</f>
        <v>#REF!</v>
      </c>
      <c r="BB189" t="e">
        <f t="array" ref="BB189">IF(#REF!="","",SUM(BA189:INDEX(BA189:BA395,MATCH(TRUE,INDEX(BA189:BA395="",0),0))))</f>
        <v>#REF!</v>
      </c>
      <c r="BC189" t="e">
        <f t="shared" si="113"/>
        <v>#REF!</v>
      </c>
      <c r="BE189" t="e">
        <f>IF(#REF!="","",SUM(#REF!))</f>
        <v>#REF!</v>
      </c>
      <c r="BF189" t="e">
        <f t="array" ref="BF189">IF(#REF!="","",SUM(BE189:INDEX(BE189:BE395,MATCH(TRUE,INDEX(BE189:BE395="",0),0))))</f>
        <v>#REF!</v>
      </c>
      <c r="BG189" t="e">
        <f t="shared" si="114"/>
        <v>#REF!</v>
      </c>
      <c r="BI189" t="e">
        <f>IF(#REF!="","",SUM(#REF!))</f>
        <v>#REF!</v>
      </c>
      <c r="BJ189" t="e">
        <f t="array" ref="BJ189">IF(#REF!="","",SUM(BI189:INDEX(BI189:BI395,MATCH(TRUE,INDEX(BI189:BI395="",0),0))))</f>
        <v>#REF!</v>
      </c>
      <c r="BK189" t="e">
        <f t="shared" si="115"/>
        <v>#REF!</v>
      </c>
      <c r="BM189" t="e">
        <f>IF(#REF!="","",SUM(#REF!))</f>
        <v>#REF!</v>
      </c>
      <c r="BN189" t="e">
        <f t="array" ref="BN189">IF(#REF!="","",SUM(BM189:INDEX(BM189:BM395,MATCH(TRUE,INDEX(BM189:BM395="",0),0))))</f>
        <v>#REF!</v>
      </c>
      <c r="BO189" t="e">
        <f t="shared" si="116"/>
        <v>#REF!</v>
      </c>
      <c r="BQ189" t="e">
        <f>IF(#REF!="","",SUM(#REF!))</f>
        <v>#REF!</v>
      </c>
      <c r="BR189" t="e">
        <f t="array" ref="BR189">IF(#REF!="","",SUM(BQ189:INDEX(BQ189:BQ395,MATCH(TRUE,INDEX(BQ189:BQ395="",0),0))))</f>
        <v>#REF!</v>
      </c>
      <c r="BS189" t="e">
        <f t="shared" si="117"/>
        <v>#REF!</v>
      </c>
      <c r="BU189" t="e">
        <f>IF(#REF!="","",SUM(#REF!))</f>
        <v>#REF!</v>
      </c>
      <c r="BV189" t="e">
        <f t="array" ref="BV189">IF(#REF!="","",SUM(BU189:INDEX(BU189:BU395,MATCH(TRUE,INDEX(BU189:BU395="",0),0))))</f>
        <v>#REF!</v>
      </c>
      <c r="BW189" t="e">
        <f t="shared" si="118"/>
        <v>#REF!</v>
      </c>
      <c r="BY189" t="e">
        <f>IF(#REF!="","",SUM(#REF!))</f>
        <v>#REF!</v>
      </c>
      <c r="BZ189" t="e">
        <f t="array" ref="BZ189">IF(#REF!="","",SUM(BY189:INDEX(BY189:BY395,MATCH(TRUE,INDEX(BY189:BY395="",0),0))))</f>
        <v>#REF!</v>
      </c>
      <c r="CA189" t="e">
        <f t="shared" si="119"/>
        <v>#REF!</v>
      </c>
      <c r="CC189" t="e">
        <f>IF(#REF!="","",SUM(#REF!))</f>
        <v>#REF!</v>
      </c>
      <c r="CD189" t="e">
        <f t="array" ref="CD189">IF(#REF!="","",SUM(CC189:INDEX(CC189:CC395,MATCH(TRUE,INDEX(CC189:CC395="",0),0))))</f>
        <v>#REF!</v>
      </c>
      <c r="CE189" t="e">
        <f t="shared" si="80"/>
        <v>#REF!</v>
      </c>
      <c r="CF189" t="str">
        <f t="array" ref="CF189">IFERROR(INDEX($CE$2:$CE$208,SMALL(IF(1-($CE$2:$CE$208=""),IF(1-(#REF!:#REF!&lt;&gt;""),ROW($CE$2:$CE$208)-ROW($CE$2)+1)), ROWS(#REF!:#REF!))),"")</f>
        <v/>
      </c>
      <c r="CG189" t="e">
        <f>IF(#REF!="","",SUM(#REF!))</f>
        <v>#REF!</v>
      </c>
      <c r="CH189" t="e">
        <f t="array" ref="CH189">IF(#REF!="","",SUM(CG189:INDEX(CG189:CG395,MATCH(TRUE,INDEX(CG189:CG395="",0),0))))</f>
        <v>#REF!</v>
      </c>
      <c r="CI189" t="e">
        <f t="shared" si="81"/>
        <v>#REF!</v>
      </c>
      <c r="CJ189" t="str">
        <f t="array" ref="CJ189">IFERROR(INDEX($CI$2:$CI$208,SMALL(IF(1-($CI$2:$CI$208=""),IF(1-(#REF!:#REF!&lt;&gt;""),ROW($CI$2:$CI$208)-ROW($CI$2)+1)), ROWS(#REF!:#REF!))),"")</f>
        <v/>
      </c>
      <c r="CK189" t="e">
        <f>IF(#REF!="","",SUM(#REF!))</f>
        <v>#REF!</v>
      </c>
      <c r="CL189" t="e">
        <f t="array" ref="CL189">IF(#REF!="","",SUM(CK189:INDEX(CK189:CK395,MATCH(TRUE,INDEX(CK189:CK395="",0),0))))</f>
        <v>#REF!</v>
      </c>
      <c r="CM189" t="e">
        <f t="shared" si="82"/>
        <v>#REF!</v>
      </c>
      <c r="CN189" t="str">
        <f t="array" ref="CN189">IFERROR(INDEX($CM$2:$CM$208,SMALL(IF(1-($CM$2:$CM$208=""),IF(1-(#REF!:#REF!&lt;&gt;""),ROW($CM$2:$CM$208)-ROW($CM$2)+1)), ROWS(#REF!:#REF!))),"")</f>
        <v/>
      </c>
      <c r="CO189" t="e">
        <f>IF(#REF!="","",SUM(#REF!))</f>
        <v>#REF!</v>
      </c>
      <c r="CP189" t="e">
        <f t="array" ref="CP189">IF(#REF!="","",SUM(CO189:INDEX(CO189:CO395,MATCH(TRUE,INDEX(CO189:CO395="",0),0))))</f>
        <v>#REF!</v>
      </c>
      <c r="CQ189" t="e">
        <f t="shared" si="83"/>
        <v>#REF!</v>
      </c>
      <c r="CR189" t="str">
        <f t="array" ref="CR189">IFERROR(INDEX($CQ$2:$CQ$208,SMALL(IF(1-($CQ$2:$CQ$208=""),IF(1-(#REF!:#REF!&lt;&gt;""),ROW($CQ$2:$CQ$208)-ROW($CQ$2)+1)), ROWS(#REF!:#REF!))),"")</f>
        <v/>
      </c>
      <c r="CS189" t="e">
        <f>IF(#REF!="","",SUM(#REF!))</f>
        <v>#REF!</v>
      </c>
      <c r="CT189" t="e">
        <f t="array" ref="CT189">IF(#REF!="","",SUM(CS189:INDEX(CS189:CS395,MATCH(TRUE,INDEX(CS189:CS395="",0),0))))</f>
        <v>#REF!</v>
      </c>
      <c r="CU189" t="e">
        <f t="shared" si="84"/>
        <v>#REF!</v>
      </c>
      <c r="CV189" t="str">
        <f t="array" ref="CV189">IFERROR(INDEX($CU$2:$CU$208,SMALL(IF(1-($CU$2:$CU$208=""),IF(1-(#REF!:#REF!&lt;&gt;""),ROW($CU$2:$CU$208)-ROW($CU$2)+1)), ROWS(#REF!:#REF!))),"")</f>
        <v/>
      </c>
      <c r="CW189" t="e">
        <f>IF(#REF!="","",SUM(#REF!))</f>
        <v>#REF!</v>
      </c>
      <c r="CX189" t="e">
        <f t="array" ref="CX189">IF(#REF!="","",SUM(CW189:INDEX(CW189:CW395,MATCH(TRUE,INDEX(CW189:CW395="",0),0))))</f>
        <v>#REF!</v>
      </c>
      <c r="CY189" t="e">
        <f t="shared" si="85"/>
        <v>#REF!</v>
      </c>
      <c r="CZ189" t="str">
        <f t="array" ref="CZ189">IFERROR(INDEX($CY$2:$CY$208,SMALL(IF(1-($CY$2:$CY$208=""),IF(1-(#REF!:#REF!&lt;&gt;""),ROW($CY$2:$CY$208)-ROW($CY$2)+1)), ROWS(#REF!:#REF!))),"")</f>
        <v/>
      </c>
      <c r="DA189" t="e">
        <f>IF(#REF!="","",SUM(#REF!))</f>
        <v>#REF!</v>
      </c>
      <c r="DB189" t="e">
        <f t="array" ref="DB189">IF(#REF!="","",SUM(DA189:INDEX(DA189:DA395,MATCH(TRUE,INDEX(DA189:DA395="",0),0))))</f>
        <v>#REF!</v>
      </c>
      <c r="DC189" t="e">
        <f t="shared" si="86"/>
        <v>#REF!</v>
      </c>
      <c r="DD189" t="str">
        <f t="array" ref="DD189">IFERROR(INDEX($DC$2:$DC$208,SMALL(IF(1-($DC$2:$DC$208=""),IF(1-(#REF!:#REF!&lt;&gt;""),ROW($DC$2:$DC$208)-ROW($DC$2)+1)), ROWS(#REF!:#REF!))),"")</f>
        <v/>
      </c>
      <c r="DE189" t="e">
        <f>IF(#REF!="","",SUM(#REF!))</f>
        <v>#REF!</v>
      </c>
      <c r="DF189" t="e">
        <f t="array" ref="DF189">IF(#REF!="","",SUM(DE189:INDEX(DE189:DE395,MATCH(TRUE,INDEX(DE189:DE395="",0),0))))</f>
        <v>#REF!</v>
      </c>
      <c r="DG189" t="e">
        <f t="shared" si="87"/>
        <v>#REF!</v>
      </c>
      <c r="DH189" t="str">
        <f t="array" ref="DH189">IFERROR(INDEX($DG$2:$DG$208,SMALL(IF(1-($DG$2:$DG$208=""),IF(1-(#REF!:#REF!&lt;&gt;""),ROW($DG$2:$DG$208)-ROW($DG$2)+1)), ROWS(#REF!:#REF!))),"")</f>
        <v/>
      </c>
      <c r="DI189" t="e">
        <f>IF(#REF!="","",SUM(#REF!))</f>
        <v>#REF!</v>
      </c>
      <c r="DJ189" t="e">
        <f t="array" ref="DJ189">IF(#REF!="","",SUM(DI189:INDEX(DI189:DI395,MATCH(TRUE,INDEX(DI189:DI395="",0),0))))</f>
        <v>#REF!</v>
      </c>
      <c r="DK189" t="e">
        <f t="shared" si="88"/>
        <v>#REF!</v>
      </c>
      <c r="DL189" t="str">
        <f t="array" ref="DL189">IFERROR(INDEX($DK$2:$DK$208,SMALL(IF(1-($DK$2:$DK$208=""),IF(1-(#REF!:#REF!&lt;&gt;""),ROW($DK$2:$DK$208)-ROW($DK$2)+1)), ROWS(#REF!:#REF!))),"")</f>
        <v/>
      </c>
      <c r="DM189" t="e">
        <f>IF(#REF!="","",SUM(#REF!))</f>
        <v>#REF!</v>
      </c>
      <c r="DN189" t="e">
        <f t="array" ref="DN189">IF(#REF!="","",SUM(DM189:INDEX(DM189:DM395,MATCH(TRUE,INDEX(DM189:DM395="",0),0))))</f>
        <v>#REF!</v>
      </c>
      <c r="DO189" t="e">
        <f t="shared" si="89"/>
        <v>#REF!</v>
      </c>
      <c r="DP189" t="str">
        <f t="array" ref="DP189">IFERROR(INDEX($DO$2:$DO$208,SMALL(IF(1-($DO$2:$DO$208=""),IF(1-(#REF!:#REF!&lt;&gt;""),ROW($DO$2:$DO$208)-ROW($DO$2)+1)), ROWS(#REF!:#REF!))),"")</f>
        <v/>
      </c>
      <c r="DQ189" t="e">
        <f>IF(#REF!="","",SUM(#REF!))</f>
        <v>#REF!</v>
      </c>
      <c r="DR189" t="e">
        <f t="array" ref="DR189">IF(#REF!="","",SUM(DQ189:INDEX(DQ189:DQ395,MATCH(TRUE,INDEX(DQ189:DQ395="",0),0))))</f>
        <v>#REF!</v>
      </c>
      <c r="DS189" t="e">
        <f t="shared" si="90"/>
        <v>#REF!</v>
      </c>
      <c r="DT189" t="str">
        <f t="array" ref="DT189">IFERROR(INDEX($DS$2:$DS$208,SMALL(IF(1-($DS$2:$DS$208=""),IF(1-(#REF!:#REF!&lt;&gt;""),ROW($DS$2:$DS$208)-ROW($DS$2)+1)), ROWS(#REF!:#REF!))),"")</f>
        <v/>
      </c>
      <c r="DU189" t="e">
        <f>IF(#REF!="","",SUM(#REF!))</f>
        <v>#REF!</v>
      </c>
      <c r="DV189" t="e">
        <f t="array" ref="DV189">IF(#REF!="","",SUM(DU189:INDEX(DU189:DU395,MATCH(TRUE,INDEX(DU189:DU395="",0),0))))</f>
        <v>#REF!</v>
      </c>
      <c r="DW189" t="e">
        <f t="shared" si="91"/>
        <v>#REF!</v>
      </c>
      <c r="DX189" t="str">
        <f t="array" ref="DX189">IFERROR(INDEX($DW$2:$DW$208,SMALL(IF(1-($DW$2:$DW$208=""),IF(1-(#REF!:#REF!&lt;&gt;""),ROW($DW$2:$DW$208)-ROW($DW$2)+1)), ROWS(#REF!:#REF!))),"")</f>
        <v/>
      </c>
      <c r="DY189" t="e">
        <f>IF(#REF!="","",SUM(#REF!))</f>
        <v>#REF!</v>
      </c>
      <c r="DZ189" t="e">
        <f t="array" ref="DZ189">IF(#REF!="","",SUM(DY189:INDEX(DY189:DY395,MATCH(TRUE,INDEX(DY189:DY395="",0),0))))</f>
        <v>#REF!</v>
      </c>
      <c r="EA189" t="e">
        <f t="shared" si="92"/>
        <v>#REF!</v>
      </c>
      <c r="EB189" t="str">
        <f t="array" ref="EB189">IFERROR(INDEX($EA$2:$EA$208,SMALL(IF(1-($EA$2:$EA$208=""),IF(1-(#REF!:#REF!&lt;&gt;""),ROW($EA$2:$EA$208)-ROW($EA$2)+1)), ROWS(#REF!:#REF!))),"")</f>
        <v/>
      </c>
      <c r="EC189" t="e">
        <f>IF(#REF!="","",SUM(#REF!))</f>
        <v>#REF!</v>
      </c>
      <c r="ED189" t="e">
        <f t="array" ref="ED189">IF(#REF!="","",SUM(EC189:INDEX(EC189:EC395,MATCH(TRUE,INDEX(EC189:EC395="",0),0))))</f>
        <v>#REF!</v>
      </c>
      <c r="EE189" t="e">
        <f t="shared" si="93"/>
        <v>#REF!</v>
      </c>
      <c r="EF189" t="str">
        <f t="array" ref="EF189">IFERROR(INDEX($EE$2:$EE$208,SMALL(IF(1-($EE$2:$EE$208=""),IF(1-(#REF!:#REF!&lt;&gt;""),ROW($EE$2:$EE$208)-ROW($EE$2)+1)), ROWS(#REF!:#REF!))),"")</f>
        <v/>
      </c>
      <c r="EG189" t="e">
        <f>IF(#REF!="","",SUM(#REF!))</f>
        <v>#REF!</v>
      </c>
      <c r="EH189" t="e">
        <f t="array" ref="EH189">IF(#REF!="","",SUM(EG189:INDEX(EG189:EG395,MATCH(TRUE,INDEX(EG189:EG395="",0),0))))</f>
        <v>#REF!</v>
      </c>
      <c r="EI189" t="e">
        <f t="shared" si="94"/>
        <v>#REF!</v>
      </c>
      <c r="EJ189" t="str">
        <f t="array" ref="EJ189">IFERROR(INDEX($EI$2:$EI$208,SMALL(IF(1-($EI$2:$EI$208=""),IF(1-(#REF!:#REF!&lt;&gt;""),ROW($EI$2:$EI$208)-ROW($EI$2)+1)), ROWS(#REF!:#REF!))),"")</f>
        <v/>
      </c>
      <c r="EK189" t="e">
        <f>IF(#REF!="","",SUM(#REF!))</f>
        <v>#REF!</v>
      </c>
      <c r="EL189" t="e">
        <f t="array" ref="EL189">IF(#REF!="","",SUM(EK189:INDEX(EK189:EK395,MATCH(TRUE,INDEX(EK189:EK395="",0),0))))</f>
        <v>#REF!</v>
      </c>
      <c r="EM189" t="e">
        <f t="shared" si="95"/>
        <v>#REF!</v>
      </c>
      <c r="EN189" t="str">
        <f t="array" ref="EN189">IFERROR(INDEX($EM$2:$EM$208,SMALL(IF(1-($EM$2:$EM$208=""),IF(1-(#REF!:#REF!&lt;&gt;""),ROW($EM$2:$EM$208)-ROW($EM$2)+1)), ROWS(#REF!:#REF!))),"")</f>
        <v/>
      </c>
      <c r="EO189" t="e">
        <f>IF(#REF!="","",SUM(#REF!))</f>
        <v>#REF!</v>
      </c>
      <c r="EP189" t="e">
        <f t="array" ref="EP189">IF(#REF!="","",SUM(EO189:INDEX(EO189:EO395,MATCH(TRUE,INDEX(EO189:EO395="",0),0))))</f>
        <v>#REF!</v>
      </c>
      <c r="EQ189" t="e">
        <f t="shared" si="96"/>
        <v>#REF!</v>
      </c>
      <c r="ER189" t="str">
        <f t="array" ref="ER189">IFERROR(INDEX($EQ$2:$EQ$208,SMALL(IF(1-($EQ$2:$EQ$208=""),IF(1-(#REF!:#REF!&lt;&gt;""),ROW($EQ$2:$EQ$208)-ROW($EQ$2)+1)), ROWS(#REF!:#REF!))),"")</f>
        <v/>
      </c>
      <c r="ES189" t="e">
        <f>IF(#REF!="","",SUM(#REF!))</f>
        <v>#REF!</v>
      </c>
      <c r="ET189" t="e">
        <f t="array" ref="ET189">IF(#REF!="","",SUM(ES189:INDEX(ES189:ES395,MATCH(TRUE,INDEX(ES189:ES395="",0),0))))</f>
        <v>#REF!</v>
      </c>
      <c r="EU189" t="e">
        <f t="shared" si="97"/>
        <v>#REF!</v>
      </c>
      <c r="EV189" t="str">
        <f t="array" ref="EV189">IFERROR(INDEX($EU$2:$EU$208,SMALL(IF(1-($EU$2:$EU$208=""),IF(1-(#REF!:#REF!&lt;&gt;""),ROW($EU$2:$EU$208)-ROW($EU$2)+1)), ROWS(#REF!:#REF!))),"")</f>
        <v/>
      </c>
      <c r="EW189" t="e">
        <f>IF(#REF!="","",SUM(#REF!))</f>
        <v>#REF!</v>
      </c>
      <c r="EX189" t="e">
        <f t="array" ref="EX189">IF(#REF!="","",SUM(EW189:INDEX(EW189:EW395,MATCH(TRUE,INDEX(EW189:EW395="",0),0))))</f>
        <v>#REF!</v>
      </c>
      <c r="EY189" t="e">
        <f t="shared" si="98"/>
        <v>#REF!</v>
      </c>
      <c r="EZ189" t="str">
        <f t="array" ref="EZ189">IFERROR(INDEX($EY$2:$EY$208,SMALL(IF(1-($EY$2:$EY$208=""),IF(1-(#REF!:#REF!&lt;&gt;""),ROW($EY$2:$EY$208)-ROW($EY$2)+1)), ROWS(#REF!:#REF!))),"")</f>
        <v/>
      </c>
      <c r="FA189" t="e">
        <f>IF(#REF!="","",SUM(#REF!))</f>
        <v>#REF!</v>
      </c>
      <c r="FB189" t="e">
        <f t="array" ref="FB189">IF(#REF!="","",SUM(FA189:INDEX(FA189:FA395,MATCH(TRUE,INDEX(FA189:FA395="",0),0))))</f>
        <v>#REF!</v>
      </c>
      <c r="FC189" t="e">
        <f t="shared" si="99"/>
        <v>#REF!</v>
      </c>
      <c r="FD189" t="str">
        <f t="array" ref="FD189">IFERROR(INDEX($FC$2:$FC$208,SMALL(IF(1-($FC$2:$FC$208=""),IF(1-(#REF!:#REF!&lt;&gt;""),ROW($FC$2:$FC$208)-ROW($FC$2)+1)), ROWS(#REF!:#REF!))),"")</f>
        <v/>
      </c>
    </row>
    <row r="190" spans="1:160" x14ac:dyDescent="0.25">
      <c r="A190" t="e">
        <f>IF(#REF!="","",SUM(#REF!))</f>
        <v>#REF!</v>
      </c>
      <c r="B190" t="e">
        <f t="array" ref="B190">IF(#REF!="","",SUM($A190:INDEX(A190:$A$208,MATCH(TRUE,INDEX($A190:$A$208="",0),0))))</f>
        <v>#REF!</v>
      </c>
      <c r="C190" t="e">
        <f t="shared" si="100"/>
        <v>#REF!</v>
      </c>
      <c r="E190" t="e">
        <f>IF(#REF!="","",SUM(#REF!))</f>
        <v>#REF!</v>
      </c>
      <c r="F190" t="e">
        <f t="array" ref="F190">IF(#REF!="","",SUM($E190:INDEX(E190:$E$208,MATCH(TRUE,INDEX($E190:$E$208="",0),0))))</f>
        <v>#REF!</v>
      </c>
      <c r="G190" t="e">
        <f t="shared" si="101"/>
        <v>#REF!</v>
      </c>
      <c r="I190" t="e">
        <f>IF(#REF!="","",SUM(#REF!))</f>
        <v>#REF!</v>
      </c>
      <c r="J190" t="e">
        <f t="array" ref="J190">IF(#REF!="","",SUM(I190:INDEX(I190:I396,MATCH(TRUE,INDEX(I190:I396="",0),0))))</f>
        <v>#REF!</v>
      </c>
      <c r="K190" t="e">
        <f t="shared" si="102"/>
        <v>#REF!</v>
      </c>
      <c r="M190" t="e">
        <f>IF(#REF!="","",SUM(#REF!))</f>
        <v>#REF!</v>
      </c>
      <c r="N190" t="e">
        <f t="array" ref="N190">IF(#REF!="","",SUM(M190:INDEX(M190:M396,MATCH(TRUE,INDEX(M190:M396="",0),0))))</f>
        <v>#REF!</v>
      </c>
      <c r="O190" t="e">
        <f t="shared" si="103"/>
        <v>#REF!</v>
      </c>
      <c r="Q190" t="e">
        <f>IF(#REF!="","",SUM(#REF!))</f>
        <v>#REF!</v>
      </c>
      <c r="R190" t="e">
        <f t="array" ref="R190">IF(#REF!="","",SUM(Q190:INDEX(Q190:Q396,MATCH(TRUE,INDEX(Q190:Q396="",0),0))))</f>
        <v>#REF!</v>
      </c>
      <c r="S190" t="e">
        <f t="shared" si="104"/>
        <v>#REF!</v>
      </c>
      <c r="U190" t="e">
        <f>IF(#REF!="","",SUM(#REF!))</f>
        <v>#REF!</v>
      </c>
      <c r="V190" t="e">
        <f t="array" ref="V190">IF(#REF!="","",SUM(U190:INDEX(U190:U396,MATCH(TRUE,INDEX(U190:U396="",0),0))))</f>
        <v>#REF!</v>
      </c>
      <c r="W190" t="e">
        <f t="shared" si="105"/>
        <v>#REF!</v>
      </c>
      <c r="Y190" t="e">
        <f>IF(#REF!="","",SUM(#REF!))</f>
        <v>#REF!</v>
      </c>
      <c r="Z190" t="e">
        <f t="array" ref="Z190">IF(#REF!="","",SUM(Y190:INDEX(Y190:Y396,MATCH(TRUE,INDEX(Y190:Y396="",0),0))))</f>
        <v>#REF!</v>
      </c>
      <c r="AA190" t="e">
        <f t="shared" si="106"/>
        <v>#REF!</v>
      </c>
      <c r="AC190" t="e">
        <f>IF(#REF!="","",SUM(#REF!))</f>
        <v>#REF!</v>
      </c>
      <c r="AD190" t="e">
        <f t="array" ref="AD190">IF(#REF!="","",SUM(AC190:INDEX(AC190:AC396,MATCH(TRUE,INDEX(AC190:AC396="",0),0))))</f>
        <v>#REF!</v>
      </c>
      <c r="AE190" t="e">
        <f t="shared" si="107"/>
        <v>#REF!</v>
      </c>
      <c r="AG190" t="e">
        <f>IF(#REF!="","",SUM(#REF!))</f>
        <v>#REF!</v>
      </c>
      <c r="AH190" t="e">
        <f t="array" ref="AH190">IF(#REF!="","",SUM(AG190:INDEX(AG190:AG396,MATCH(TRUE,INDEX(AG190:AG396="",0),0))))</f>
        <v>#REF!</v>
      </c>
      <c r="AI190" t="e">
        <f t="shared" si="108"/>
        <v>#REF!</v>
      </c>
      <c r="AK190" t="e">
        <f>IF(#REF!="","",SUM(#REF!))</f>
        <v>#REF!</v>
      </c>
      <c r="AL190" t="e">
        <f t="array" ref="AL190">IF(#REF!="","",SUM(AK190:INDEX(AK190:AK396,MATCH(TRUE,INDEX(AK190:AK396="",0),0))))</f>
        <v>#REF!</v>
      </c>
      <c r="AM190" t="e">
        <f t="shared" si="109"/>
        <v>#REF!</v>
      </c>
      <c r="AO190" t="e">
        <f>IF(#REF!="","",SUM(#REF!))</f>
        <v>#REF!</v>
      </c>
      <c r="AP190" t="e">
        <f t="array" ref="AP190">IF(#REF!="","",SUM(AO190:INDEX(AO190:AO396,MATCH(TRUE,INDEX(AO190:AO396="",0),0))))</f>
        <v>#REF!</v>
      </c>
      <c r="AQ190" t="e">
        <f t="shared" si="110"/>
        <v>#REF!</v>
      </c>
      <c r="AS190" t="e">
        <f>IF(#REF!="","",SUM(#REF!))</f>
        <v>#REF!</v>
      </c>
      <c r="AT190" t="e">
        <f t="array" ref="AT190">IF(#REF!="","",SUM(AS190:INDEX(AS190:AS396,MATCH(TRUE,INDEX(AS190:AS396="",0),0))))</f>
        <v>#REF!</v>
      </c>
      <c r="AU190" t="e">
        <f t="shared" si="111"/>
        <v>#REF!</v>
      </c>
      <c r="AW190" t="e">
        <f>IF(#REF!="","",SUM(#REF!))</f>
        <v>#REF!</v>
      </c>
      <c r="AX190" t="e">
        <f t="array" ref="AX190">IF(#REF!="","",SUM(AW190:INDEX(AW190:AW396,MATCH(TRUE,INDEX(AW190:AW396="",0),0))))</f>
        <v>#REF!</v>
      </c>
      <c r="AY190" t="e">
        <f t="shared" si="112"/>
        <v>#REF!</v>
      </c>
      <c r="BA190" t="e">
        <f>IF(#REF!="","",SUM(#REF!))</f>
        <v>#REF!</v>
      </c>
      <c r="BB190" t="e">
        <f t="array" ref="BB190">IF(#REF!="","",SUM(BA190:INDEX(BA190:BA396,MATCH(TRUE,INDEX(BA190:BA396="",0),0))))</f>
        <v>#REF!</v>
      </c>
      <c r="BC190" t="e">
        <f t="shared" si="113"/>
        <v>#REF!</v>
      </c>
      <c r="BE190" t="e">
        <f>IF(#REF!="","",SUM(#REF!))</f>
        <v>#REF!</v>
      </c>
      <c r="BF190" t="e">
        <f t="array" ref="BF190">IF(#REF!="","",SUM(BE190:INDEX(BE190:BE396,MATCH(TRUE,INDEX(BE190:BE396="",0),0))))</f>
        <v>#REF!</v>
      </c>
      <c r="BG190" t="e">
        <f t="shared" si="114"/>
        <v>#REF!</v>
      </c>
      <c r="BI190" t="e">
        <f>IF(#REF!="","",SUM(#REF!))</f>
        <v>#REF!</v>
      </c>
      <c r="BJ190" t="e">
        <f t="array" ref="BJ190">IF(#REF!="","",SUM(BI190:INDEX(BI190:BI396,MATCH(TRUE,INDEX(BI190:BI396="",0),0))))</f>
        <v>#REF!</v>
      </c>
      <c r="BK190" t="e">
        <f t="shared" si="115"/>
        <v>#REF!</v>
      </c>
      <c r="BM190" t="e">
        <f>IF(#REF!="","",SUM(#REF!))</f>
        <v>#REF!</v>
      </c>
      <c r="BN190" t="e">
        <f t="array" ref="BN190">IF(#REF!="","",SUM(BM190:INDEX(BM190:BM396,MATCH(TRUE,INDEX(BM190:BM396="",0),0))))</f>
        <v>#REF!</v>
      </c>
      <c r="BO190" t="e">
        <f t="shared" si="116"/>
        <v>#REF!</v>
      </c>
      <c r="BQ190" t="e">
        <f>IF(#REF!="","",SUM(#REF!))</f>
        <v>#REF!</v>
      </c>
      <c r="BR190" t="e">
        <f t="array" ref="BR190">IF(#REF!="","",SUM(BQ190:INDEX(BQ190:BQ396,MATCH(TRUE,INDEX(BQ190:BQ396="",0),0))))</f>
        <v>#REF!</v>
      </c>
      <c r="BS190" t="e">
        <f t="shared" si="117"/>
        <v>#REF!</v>
      </c>
      <c r="BU190" t="e">
        <f>IF(#REF!="","",SUM(#REF!))</f>
        <v>#REF!</v>
      </c>
      <c r="BV190" t="e">
        <f t="array" ref="BV190">IF(#REF!="","",SUM(BU190:INDEX(BU190:BU396,MATCH(TRUE,INDEX(BU190:BU396="",0),0))))</f>
        <v>#REF!</v>
      </c>
      <c r="BW190" t="e">
        <f t="shared" si="118"/>
        <v>#REF!</v>
      </c>
      <c r="BY190" t="e">
        <f>IF(#REF!="","",SUM(#REF!))</f>
        <v>#REF!</v>
      </c>
      <c r="BZ190" t="e">
        <f t="array" ref="BZ190">IF(#REF!="","",SUM(BY190:INDEX(BY190:BY396,MATCH(TRUE,INDEX(BY190:BY396="",0),0))))</f>
        <v>#REF!</v>
      </c>
      <c r="CA190" t="e">
        <f t="shared" si="119"/>
        <v>#REF!</v>
      </c>
      <c r="CC190" t="e">
        <f>IF(#REF!="","",SUM(#REF!))</f>
        <v>#REF!</v>
      </c>
      <c r="CD190" t="e">
        <f t="array" ref="CD190">IF(#REF!="","",SUM(CC190:INDEX(CC190:CC396,MATCH(TRUE,INDEX(CC190:CC396="",0),0))))</f>
        <v>#REF!</v>
      </c>
      <c r="CE190" t="e">
        <f t="shared" si="80"/>
        <v>#REF!</v>
      </c>
      <c r="CF190" t="str">
        <f t="array" ref="CF190">IFERROR(INDEX($CE$2:$CE$208,SMALL(IF(1-($CE$2:$CE$208=""),IF(1-(#REF!:#REF!&lt;&gt;""),ROW($CE$2:$CE$208)-ROW($CE$2)+1)), ROWS(#REF!:#REF!))),"")</f>
        <v/>
      </c>
      <c r="CG190" t="e">
        <f>IF(#REF!="","",SUM(#REF!))</f>
        <v>#REF!</v>
      </c>
      <c r="CH190" t="e">
        <f t="array" ref="CH190">IF(#REF!="","",SUM(CG190:INDEX(CG190:CG396,MATCH(TRUE,INDEX(CG190:CG396="",0),0))))</f>
        <v>#REF!</v>
      </c>
      <c r="CI190" t="e">
        <f t="shared" si="81"/>
        <v>#REF!</v>
      </c>
      <c r="CJ190" t="str">
        <f t="array" ref="CJ190">IFERROR(INDEX($CI$2:$CI$208,SMALL(IF(1-($CI$2:$CI$208=""),IF(1-(#REF!:#REF!&lt;&gt;""),ROW($CI$2:$CI$208)-ROW($CI$2)+1)), ROWS(#REF!:#REF!))),"")</f>
        <v/>
      </c>
      <c r="CK190" t="e">
        <f>IF(#REF!="","",SUM(#REF!))</f>
        <v>#REF!</v>
      </c>
      <c r="CL190" t="e">
        <f t="array" ref="CL190">IF(#REF!="","",SUM(CK190:INDEX(CK190:CK396,MATCH(TRUE,INDEX(CK190:CK396="",0),0))))</f>
        <v>#REF!</v>
      </c>
      <c r="CM190" t="e">
        <f t="shared" si="82"/>
        <v>#REF!</v>
      </c>
      <c r="CN190" t="str">
        <f t="array" ref="CN190">IFERROR(INDEX($CM$2:$CM$208,SMALL(IF(1-($CM$2:$CM$208=""),IF(1-(#REF!:#REF!&lt;&gt;""),ROW($CM$2:$CM$208)-ROW($CM$2)+1)), ROWS(#REF!:#REF!))),"")</f>
        <v/>
      </c>
      <c r="CO190" t="e">
        <f>IF(#REF!="","",SUM(#REF!))</f>
        <v>#REF!</v>
      </c>
      <c r="CP190" t="e">
        <f t="array" ref="CP190">IF(#REF!="","",SUM(CO190:INDEX(CO190:CO396,MATCH(TRUE,INDEX(CO190:CO396="",0),0))))</f>
        <v>#REF!</v>
      </c>
      <c r="CQ190" t="e">
        <f t="shared" si="83"/>
        <v>#REF!</v>
      </c>
      <c r="CR190" t="str">
        <f t="array" ref="CR190">IFERROR(INDEX($CQ$2:$CQ$208,SMALL(IF(1-($CQ$2:$CQ$208=""),IF(1-(#REF!:#REF!&lt;&gt;""),ROW($CQ$2:$CQ$208)-ROW($CQ$2)+1)), ROWS(#REF!:#REF!))),"")</f>
        <v/>
      </c>
      <c r="CS190" t="e">
        <f>IF(#REF!="","",SUM(#REF!))</f>
        <v>#REF!</v>
      </c>
      <c r="CT190" t="e">
        <f t="array" ref="CT190">IF(#REF!="","",SUM(CS190:INDEX(CS190:CS396,MATCH(TRUE,INDEX(CS190:CS396="",0),0))))</f>
        <v>#REF!</v>
      </c>
      <c r="CU190" t="e">
        <f t="shared" si="84"/>
        <v>#REF!</v>
      </c>
      <c r="CV190" t="str">
        <f t="array" ref="CV190">IFERROR(INDEX($CU$2:$CU$208,SMALL(IF(1-($CU$2:$CU$208=""),IF(1-(#REF!:#REF!&lt;&gt;""),ROW($CU$2:$CU$208)-ROW($CU$2)+1)), ROWS(#REF!:#REF!))),"")</f>
        <v/>
      </c>
      <c r="CW190" t="e">
        <f>IF(#REF!="","",SUM(#REF!))</f>
        <v>#REF!</v>
      </c>
      <c r="CX190" t="e">
        <f t="array" ref="CX190">IF(#REF!="","",SUM(CW190:INDEX(CW190:CW396,MATCH(TRUE,INDEX(CW190:CW396="",0),0))))</f>
        <v>#REF!</v>
      </c>
      <c r="CY190" t="e">
        <f t="shared" si="85"/>
        <v>#REF!</v>
      </c>
      <c r="CZ190" t="str">
        <f t="array" ref="CZ190">IFERROR(INDEX($CY$2:$CY$208,SMALL(IF(1-($CY$2:$CY$208=""),IF(1-(#REF!:#REF!&lt;&gt;""),ROW($CY$2:$CY$208)-ROW($CY$2)+1)), ROWS(#REF!:#REF!))),"")</f>
        <v/>
      </c>
      <c r="DA190" t="e">
        <f>IF(#REF!="","",SUM(#REF!))</f>
        <v>#REF!</v>
      </c>
      <c r="DB190" t="e">
        <f t="array" ref="DB190">IF(#REF!="","",SUM(DA190:INDEX(DA190:DA396,MATCH(TRUE,INDEX(DA190:DA396="",0),0))))</f>
        <v>#REF!</v>
      </c>
      <c r="DC190" t="e">
        <f t="shared" si="86"/>
        <v>#REF!</v>
      </c>
      <c r="DD190" t="str">
        <f t="array" ref="DD190">IFERROR(INDEX($DC$2:$DC$208,SMALL(IF(1-($DC$2:$DC$208=""),IF(1-(#REF!:#REF!&lt;&gt;""),ROW($DC$2:$DC$208)-ROW($DC$2)+1)), ROWS(#REF!:#REF!))),"")</f>
        <v/>
      </c>
      <c r="DE190" t="e">
        <f>IF(#REF!="","",SUM(#REF!))</f>
        <v>#REF!</v>
      </c>
      <c r="DF190" t="e">
        <f t="array" ref="DF190">IF(#REF!="","",SUM(DE190:INDEX(DE190:DE396,MATCH(TRUE,INDEX(DE190:DE396="",0),0))))</f>
        <v>#REF!</v>
      </c>
      <c r="DG190" t="e">
        <f t="shared" si="87"/>
        <v>#REF!</v>
      </c>
      <c r="DH190" t="str">
        <f t="array" ref="DH190">IFERROR(INDEX($DG$2:$DG$208,SMALL(IF(1-($DG$2:$DG$208=""),IF(1-(#REF!:#REF!&lt;&gt;""),ROW($DG$2:$DG$208)-ROW($DG$2)+1)), ROWS(#REF!:#REF!))),"")</f>
        <v/>
      </c>
      <c r="DI190" t="e">
        <f>IF(#REF!="","",SUM(#REF!))</f>
        <v>#REF!</v>
      </c>
      <c r="DJ190" t="e">
        <f t="array" ref="DJ190">IF(#REF!="","",SUM(DI190:INDEX(DI190:DI396,MATCH(TRUE,INDEX(DI190:DI396="",0),0))))</f>
        <v>#REF!</v>
      </c>
      <c r="DK190" t="e">
        <f t="shared" si="88"/>
        <v>#REF!</v>
      </c>
      <c r="DL190" t="str">
        <f t="array" ref="DL190">IFERROR(INDEX($DK$2:$DK$208,SMALL(IF(1-($DK$2:$DK$208=""),IF(1-(#REF!:#REF!&lt;&gt;""),ROW($DK$2:$DK$208)-ROW($DK$2)+1)), ROWS(#REF!:#REF!))),"")</f>
        <v/>
      </c>
      <c r="DM190" t="e">
        <f>IF(#REF!="","",SUM(#REF!))</f>
        <v>#REF!</v>
      </c>
      <c r="DN190" t="e">
        <f t="array" ref="DN190">IF(#REF!="","",SUM(DM190:INDEX(DM190:DM396,MATCH(TRUE,INDEX(DM190:DM396="",0),0))))</f>
        <v>#REF!</v>
      </c>
      <c r="DO190" t="e">
        <f t="shared" si="89"/>
        <v>#REF!</v>
      </c>
      <c r="DP190" t="str">
        <f t="array" ref="DP190">IFERROR(INDEX($DO$2:$DO$208,SMALL(IF(1-($DO$2:$DO$208=""),IF(1-(#REF!:#REF!&lt;&gt;""),ROW($DO$2:$DO$208)-ROW($DO$2)+1)), ROWS(#REF!:#REF!))),"")</f>
        <v/>
      </c>
      <c r="DQ190" t="e">
        <f>IF(#REF!="","",SUM(#REF!))</f>
        <v>#REF!</v>
      </c>
      <c r="DR190" t="e">
        <f t="array" ref="DR190">IF(#REF!="","",SUM(DQ190:INDEX(DQ190:DQ396,MATCH(TRUE,INDEX(DQ190:DQ396="",0),0))))</f>
        <v>#REF!</v>
      </c>
      <c r="DS190" t="e">
        <f t="shared" si="90"/>
        <v>#REF!</v>
      </c>
      <c r="DT190" t="str">
        <f t="array" ref="DT190">IFERROR(INDEX($DS$2:$DS$208,SMALL(IF(1-($DS$2:$DS$208=""),IF(1-(#REF!:#REF!&lt;&gt;""),ROW($DS$2:$DS$208)-ROW($DS$2)+1)), ROWS(#REF!:#REF!))),"")</f>
        <v/>
      </c>
      <c r="DU190" t="e">
        <f>IF(#REF!="","",SUM(#REF!))</f>
        <v>#REF!</v>
      </c>
      <c r="DV190" t="e">
        <f t="array" ref="DV190">IF(#REF!="","",SUM(DU190:INDEX(DU190:DU396,MATCH(TRUE,INDEX(DU190:DU396="",0),0))))</f>
        <v>#REF!</v>
      </c>
      <c r="DW190" t="e">
        <f t="shared" si="91"/>
        <v>#REF!</v>
      </c>
      <c r="DX190" t="str">
        <f t="array" ref="DX190">IFERROR(INDEX($DW$2:$DW$208,SMALL(IF(1-($DW$2:$DW$208=""),IF(1-(#REF!:#REF!&lt;&gt;""),ROW($DW$2:$DW$208)-ROW($DW$2)+1)), ROWS(#REF!:#REF!))),"")</f>
        <v/>
      </c>
      <c r="DY190" t="e">
        <f>IF(#REF!="","",SUM(#REF!))</f>
        <v>#REF!</v>
      </c>
      <c r="DZ190" t="e">
        <f t="array" ref="DZ190">IF(#REF!="","",SUM(DY190:INDEX(DY190:DY396,MATCH(TRUE,INDEX(DY190:DY396="",0),0))))</f>
        <v>#REF!</v>
      </c>
      <c r="EA190" t="e">
        <f t="shared" si="92"/>
        <v>#REF!</v>
      </c>
      <c r="EB190" t="str">
        <f t="array" ref="EB190">IFERROR(INDEX($EA$2:$EA$208,SMALL(IF(1-($EA$2:$EA$208=""),IF(1-(#REF!:#REF!&lt;&gt;""),ROW($EA$2:$EA$208)-ROW($EA$2)+1)), ROWS(#REF!:#REF!))),"")</f>
        <v/>
      </c>
      <c r="EC190" t="e">
        <f>IF(#REF!="","",SUM(#REF!))</f>
        <v>#REF!</v>
      </c>
      <c r="ED190" t="e">
        <f t="array" ref="ED190">IF(#REF!="","",SUM(EC190:INDEX(EC190:EC396,MATCH(TRUE,INDEX(EC190:EC396="",0),0))))</f>
        <v>#REF!</v>
      </c>
      <c r="EE190" t="e">
        <f t="shared" si="93"/>
        <v>#REF!</v>
      </c>
      <c r="EF190" t="str">
        <f t="array" ref="EF190">IFERROR(INDEX($EE$2:$EE$208,SMALL(IF(1-($EE$2:$EE$208=""),IF(1-(#REF!:#REF!&lt;&gt;""),ROW($EE$2:$EE$208)-ROW($EE$2)+1)), ROWS(#REF!:#REF!))),"")</f>
        <v/>
      </c>
      <c r="EG190" t="e">
        <f>IF(#REF!="","",SUM(#REF!))</f>
        <v>#REF!</v>
      </c>
      <c r="EH190" t="e">
        <f t="array" ref="EH190">IF(#REF!="","",SUM(EG190:INDEX(EG190:EG396,MATCH(TRUE,INDEX(EG190:EG396="",0),0))))</f>
        <v>#REF!</v>
      </c>
      <c r="EI190" t="e">
        <f t="shared" si="94"/>
        <v>#REF!</v>
      </c>
      <c r="EJ190" t="str">
        <f t="array" ref="EJ190">IFERROR(INDEX($EI$2:$EI$208,SMALL(IF(1-($EI$2:$EI$208=""),IF(1-(#REF!:#REF!&lt;&gt;""),ROW($EI$2:$EI$208)-ROW($EI$2)+1)), ROWS(#REF!:#REF!))),"")</f>
        <v/>
      </c>
      <c r="EK190" t="e">
        <f>IF(#REF!="","",SUM(#REF!))</f>
        <v>#REF!</v>
      </c>
      <c r="EL190" t="e">
        <f t="array" ref="EL190">IF(#REF!="","",SUM(EK190:INDEX(EK190:EK396,MATCH(TRUE,INDEX(EK190:EK396="",0),0))))</f>
        <v>#REF!</v>
      </c>
      <c r="EM190" t="e">
        <f t="shared" si="95"/>
        <v>#REF!</v>
      </c>
      <c r="EN190" t="str">
        <f t="array" ref="EN190">IFERROR(INDEX($EM$2:$EM$208,SMALL(IF(1-($EM$2:$EM$208=""),IF(1-(#REF!:#REF!&lt;&gt;""),ROW($EM$2:$EM$208)-ROW($EM$2)+1)), ROWS(#REF!:#REF!))),"")</f>
        <v/>
      </c>
      <c r="EO190" t="e">
        <f>IF(#REF!="","",SUM(#REF!))</f>
        <v>#REF!</v>
      </c>
      <c r="EP190" t="e">
        <f t="array" ref="EP190">IF(#REF!="","",SUM(EO190:INDEX(EO190:EO396,MATCH(TRUE,INDEX(EO190:EO396="",0),0))))</f>
        <v>#REF!</v>
      </c>
      <c r="EQ190" t="e">
        <f t="shared" si="96"/>
        <v>#REF!</v>
      </c>
      <c r="ER190" t="str">
        <f t="array" ref="ER190">IFERROR(INDEX($EQ$2:$EQ$208,SMALL(IF(1-($EQ$2:$EQ$208=""),IF(1-(#REF!:#REF!&lt;&gt;""),ROW($EQ$2:$EQ$208)-ROW($EQ$2)+1)), ROWS(#REF!:#REF!))),"")</f>
        <v/>
      </c>
      <c r="ES190" t="e">
        <f>IF(#REF!="","",SUM(#REF!))</f>
        <v>#REF!</v>
      </c>
      <c r="ET190" t="e">
        <f t="array" ref="ET190">IF(#REF!="","",SUM(ES190:INDEX(ES190:ES396,MATCH(TRUE,INDEX(ES190:ES396="",0),0))))</f>
        <v>#REF!</v>
      </c>
      <c r="EU190" t="e">
        <f t="shared" si="97"/>
        <v>#REF!</v>
      </c>
      <c r="EV190" t="str">
        <f t="array" ref="EV190">IFERROR(INDEX($EU$2:$EU$208,SMALL(IF(1-($EU$2:$EU$208=""),IF(1-(#REF!:#REF!&lt;&gt;""),ROW($EU$2:$EU$208)-ROW($EU$2)+1)), ROWS(#REF!:#REF!))),"")</f>
        <v/>
      </c>
      <c r="EW190" t="e">
        <f>IF(#REF!="","",SUM(#REF!))</f>
        <v>#REF!</v>
      </c>
      <c r="EX190" t="e">
        <f t="array" ref="EX190">IF(#REF!="","",SUM(EW190:INDEX(EW190:EW396,MATCH(TRUE,INDEX(EW190:EW396="",0),0))))</f>
        <v>#REF!</v>
      </c>
      <c r="EY190" t="e">
        <f t="shared" si="98"/>
        <v>#REF!</v>
      </c>
      <c r="EZ190" t="str">
        <f t="array" ref="EZ190">IFERROR(INDEX($EY$2:$EY$208,SMALL(IF(1-($EY$2:$EY$208=""),IF(1-(#REF!:#REF!&lt;&gt;""),ROW($EY$2:$EY$208)-ROW($EY$2)+1)), ROWS(#REF!:#REF!))),"")</f>
        <v/>
      </c>
      <c r="FA190" t="e">
        <f>IF(#REF!="","",SUM(#REF!))</f>
        <v>#REF!</v>
      </c>
      <c r="FB190" t="e">
        <f t="array" ref="FB190">IF(#REF!="","",SUM(FA190:INDEX(FA190:FA396,MATCH(TRUE,INDEX(FA190:FA396="",0),0))))</f>
        <v>#REF!</v>
      </c>
      <c r="FC190" t="e">
        <f t="shared" si="99"/>
        <v>#REF!</v>
      </c>
      <c r="FD190" t="str">
        <f t="array" ref="FD190">IFERROR(INDEX($FC$2:$FC$208,SMALL(IF(1-($FC$2:$FC$208=""),IF(1-(#REF!:#REF!&lt;&gt;""),ROW($FC$2:$FC$208)-ROW($FC$2)+1)), ROWS(#REF!:#REF!))),"")</f>
        <v/>
      </c>
    </row>
    <row r="191" spans="1:160" x14ac:dyDescent="0.25">
      <c r="A191" t="e">
        <f>IF(#REF!="","",SUM(#REF!))</f>
        <v>#REF!</v>
      </c>
      <c r="B191" t="e">
        <f t="array" ref="B191">IF(#REF!="","",SUM($A191:INDEX(A191:$A$208,MATCH(TRUE,INDEX($A191:$A$208="",0),0))))</f>
        <v>#REF!</v>
      </c>
      <c r="C191" t="e">
        <f t="shared" si="100"/>
        <v>#REF!</v>
      </c>
      <c r="E191" t="e">
        <f>IF(#REF!="","",SUM(#REF!))</f>
        <v>#REF!</v>
      </c>
      <c r="F191" t="e">
        <f t="array" ref="F191">IF(#REF!="","",SUM($E191:INDEX(E191:$E$208,MATCH(TRUE,INDEX($E191:$E$208="",0),0))))</f>
        <v>#REF!</v>
      </c>
      <c r="G191" t="e">
        <f t="shared" si="101"/>
        <v>#REF!</v>
      </c>
      <c r="I191" t="e">
        <f>IF(#REF!="","",SUM(#REF!))</f>
        <v>#REF!</v>
      </c>
      <c r="J191" t="e">
        <f t="array" ref="J191">IF(#REF!="","",SUM(I191:INDEX(I191:I397,MATCH(TRUE,INDEX(I191:I397="",0),0))))</f>
        <v>#REF!</v>
      </c>
      <c r="K191" t="e">
        <f t="shared" si="102"/>
        <v>#REF!</v>
      </c>
      <c r="M191" t="e">
        <f>IF(#REF!="","",SUM(#REF!))</f>
        <v>#REF!</v>
      </c>
      <c r="N191" t="e">
        <f t="array" ref="N191">IF(#REF!="","",SUM(M191:INDEX(M191:M397,MATCH(TRUE,INDEX(M191:M397="",0),0))))</f>
        <v>#REF!</v>
      </c>
      <c r="O191" t="e">
        <f t="shared" si="103"/>
        <v>#REF!</v>
      </c>
      <c r="Q191" t="e">
        <f>IF(#REF!="","",SUM(#REF!))</f>
        <v>#REF!</v>
      </c>
      <c r="R191" t="e">
        <f t="array" ref="R191">IF(#REF!="","",SUM(Q191:INDEX(Q191:Q397,MATCH(TRUE,INDEX(Q191:Q397="",0),0))))</f>
        <v>#REF!</v>
      </c>
      <c r="S191" t="e">
        <f t="shared" si="104"/>
        <v>#REF!</v>
      </c>
      <c r="U191" t="e">
        <f>IF(#REF!="","",SUM(#REF!))</f>
        <v>#REF!</v>
      </c>
      <c r="V191" t="e">
        <f t="array" ref="V191">IF(#REF!="","",SUM(U191:INDEX(U191:U397,MATCH(TRUE,INDEX(U191:U397="",0),0))))</f>
        <v>#REF!</v>
      </c>
      <c r="W191" t="e">
        <f t="shared" si="105"/>
        <v>#REF!</v>
      </c>
      <c r="Y191" t="e">
        <f>IF(#REF!="","",SUM(#REF!))</f>
        <v>#REF!</v>
      </c>
      <c r="Z191" t="e">
        <f t="array" ref="Z191">IF(#REF!="","",SUM(Y191:INDEX(Y191:Y397,MATCH(TRUE,INDEX(Y191:Y397="",0),0))))</f>
        <v>#REF!</v>
      </c>
      <c r="AA191" t="e">
        <f t="shared" si="106"/>
        <v>#REF!</v>
      </c>
      <c r="AC191" t="e">
        <f>IF(#REF!="","",SUM(#REF!))</f>
        <v>#REF!</v>
      </c>
      <c r="AD191" t="e">
        <f t="array" ref="AD191">IF(#REF!="","",SUM(AC191:INDEX(AC191:AC397,MATCH(TRUE,INDEX(AC191:AC397="",0),0))))</f>
        <v>#REF!</v>
      </c>
      <c r="AE191" t="e">
        <f t="shared" si="107"/>
        <v>#REF!</v>
      </c>
      <c r="AG191" t="e">
        <f>IF(#REF!="","",SUM(#REF!))</f>
        <v>#REF!</v>
      </c>
      <c r="AH191" t="e">
        <f t="array" ref="AH191">IF(#REF!="","",SUM(AG191:INDEX(AG191:AG397,MATCH(TRUE,INDEX(AG191:AG397="",0),0))))</f>
        <v>#REF!</v>
      </c>
      <c r="AI191" t="e">
        <f t="shared" si="108"/>
        <v>#REF!</v>
      </c>
      <c r="AK191" t="e">
        <f>IF(#REF!="","",SUM(#REF!))</f>
        <v>#REF!</v>
      </c>
      <c r="AL191" t="e">
        <f t="array" ref="AL191">IF(#REF!="","",SUM(AK191:INDEX(AK191:AK397,MATCH(TRUE,INDEX(AK191:AK397="",0),0))))</f>
        <v>#REF!</v>
      </c>
      <c r="AM191" t="e">
        <f t="shared" si="109"/>
        <v>#REF!</v>
      </c>
      <c r="AO191" t="e">
        <f>IF(#REF!="","",SUM(#REF!))</f>
        <v>#REF!</v>
      </c>
      <c r="AP191" t="e">
        <f t="array" ref="AP191">IF(#REF!="","",SUM(AO191:INDEX(AO191:AO397,MATCH(TRUE,INDEX(AO191:AO397="",0),0))))</f>
        <v>#REF!</v>
      </c>
      <c r="AQ191" t="e">
        <f t="shared" si="110"/>
        <v>#REF!</v>
      </c>
      <c r="AS191" t="e">
        <f>IF(#REF!="","",SUM(#REF!))</f>
        <v>#REF!</v>
      </c>
      <c r="AT191" t="e">
        <f t="array" ref="AT191">IF(#REF!="","",SUM(AS191:INDEX(AS191:AS397,MATCH(TRUE,INDEX(AS191:AS397="",0),0))))</f>
        <v>#REF!</v>
      </c>
      <c r="AU191" t="e">
        <f t="shared" si="111"/>
        <v>#REF!</v>
      </c>
      <c r="AW191" t="e">
        <f>IF(#REF!="","",SUM(#REF!))</f>
        <v>#REF!</v>
      </c>
      <c r="AX191" t="e">
        <f t="array" ref="AX191">IF(#REF!="","",SUM(AW191:INDEX(AW191:AW397,MATCH(TRUE,INDEX(AW191:AW397="",0),0))))</f>
        <v>#REF!</v>
      </c>
      <c r="AY191" t="e">
        <f t="shared" si="112"/>
        <v>#REF!</v>
      </c>
      <c r="BA191" t="e">
        <f>IF(#REF!="","",SUM(#REF!))</f>
        <v>#REF!</v>
      </c>
      <c r="BB191" t="e">
        <f t="array" ref="BB191">IF(#REF!="","",SUM(BA191:INDEX(BA191:BA397,MATCH(TRUE,INDEX(BA191:BA397="",0),0))))</f>
        <v>#REF!</v>
      </c>
      <c r="BC191" t="e">
        <f t="shared" si="113"/>
        <v>#REF!</v>
      </c>
      <c r="BE191" t="e">
        <f>IF(#REF!="","",SUM(#REF!))</f>
        <v>#REF!</v>
      </c>
      <c r="BF191" t="e">
        <f t="array" ref="BF191">IF(#REF!="","",SUM(BE191:INDEX(BE191:BE397,MATCH(TRUE,INDEX(BE191:BE397="",0),0))))</f>
        <v>#REF!</v>
      </c>
      <c r="BG191" t="e">
        <f t="shared" si="114"/>
        <v>#REF!</v>
      </c>
      <c r="BI191" t="e">
        <f>IF(#REF!="","",SUM(#REF!))</f>
        <v>#REF!</v>
      </c>
      <c r="BJ191" t="e">
        <f t="array" ref="BJ191">IF(#REF!="","",SUM(BI191:INDEX(BI191:BI397,MATCH(TRUE,INDEX(BI191:BI397="",0),0))))</f>
        <v>#REF!</v>
      </c>
      <c r="BK191" t="e">
        <f t="shared" si="115"/>
        <v>#REF!</v>
      </c>
      <c r="BM191" t="e">
        <f>IF(#REF!="","",SUM(#REF!))</f>
        <v>#REF!</v>
      </c>
      <c r="BN191" t="e">
        <f t="array" ref="BN191">IF(#REF!="","",SUM(BM191:INDEX(BM191:BM397,MATCH(TRUE,INDEX(BM191:BM397="",0),0))))</f>
        <v>#REF!</v>
      </c>
      <c r="BO191" t="e">
        <f t="shared" si="116"/>
        <v>#REF!</v>
      </c>
      <c r="BQ191" t="e">
        <f>IF(#REF!="","",SUM(#REF!))</f>
        <v>#REF!</v>
      </c>
      <c r="BR191" t="e">
        <f t="array" ref="BR191">IF(#REF!="","",SUM(BQ191:INDEX(BQ191:BQ397,MATCH(TRUE,INDEX(BQ191:BQ397="",0),0))))</f>
        <v>#REF!</v>
      </c>
      <c r="BS191" t="e">
        <f t="shared" si="117"/>
        <v>#REF!</v>
      </c>
      <c r="BU191" t="e">
        <f>IF(#REF!="","",SUM(#REF!))</f>
        <v>#REF!</v>
      </c>
      <c r="BV191" t="e">
        <f t="array" ref="BV191">IF(#REF!="","",SUM(BU191:INDEX(BU191:BU397,MATCH(TRUE,INDEX(BU191:BU397="",0),0))))</f>
        <v>#REF!</v>
      </c>
      <c r="BW191" t="e">
        <f t="shared" si="118"/>
        <v>#REF!</v>
      </c>
      <c r="BY191" t="e">
        <f>IF(#REF!="","",SUM(#REF!))</f>
        <v>#REF!</v>
      </c>
      <c r="BZ191" t="e">
        <f t="array" ref="BZ191">IF(#REF!="","",SUM(BY191:INDEX(BY191:BY397,MATCH(TRUE,INDEX(BY191:BY397="",0),0))))</f>
        <v>#REF!</v>
      </c>
      <c r="CA191" t="e">
        <f t="shared" si="119"/>
        <v>#REF!</v>
      </c>
      <c r="CC191" t="e">
        <f>IF(#REF!="","",SUM(#REF!))</f>
        <v>#REF!</v>
      </c>
      <c r="CD191" t="e">
        <f t="array" ref="CD191">IF(#REF!="","",SUM(CC191:INDEX(CC191:CC397,MATCH(TRUE,INDEX(CC191:CC397="",0),0))))</f>
        <v>#REF!</v>
      </c>
      <c r="CE191" t="e">
        <f t="shared" si="80"/>
        <v>#REF!</v>
      </c>
      <c r="CF191" t="str">
        <f t="array" ref="CF191">IFERROR(INDEX($CE$2:$CE$208,SMALL(IF(1-($CE$2:$CE$208=""),IF(1-(#REF!:#REF!&lt;&gt;""),ROW($CE$2:$CE$208)-ROW($CE$2)+1)), ROWS(#REF!:#REF!))),"")</f>
        <v/>
      </c>
      <c r="CG191" t="e">
        <f>IF(#REF!="","",SUM(#REF!))</f>
        <v>#REF!</v>
      </c>
      <c r="CH191" t="e">
        <f t="array" ref="CH191">IF(#REF!="","",SUM(CG191:INDEX(CG191:CG397,MATCH(TRUE,INDEX(CG191:CG397="",0),0))))</f>
        <v>#REF!</v>
      </c>
      <c r="CI191" t="e">
        <f t="shared" si="81"/>
        <v>#REF!</v>
      </c>
      <c r="CJ191" t="str">
        <f t="array" ref="CJ191">IFERROR(INDEX($CI$2:$CI$208,SMALL(IF(1-($CI$2:$CI$208=""),IF(1-(#REF!:#REF!&lt;&gt;""),ROW($CI$2:$CI$208)-ROW($CI$2)+1)), ROWS(#REF!:#REF!))),"")</f>
        <v/>
      </c>
      <c r="CK191" t="e">
        <f>IF(#REF!="","",SUM(#REF!))</f>
        <v>#REF!</v>
      </c>
      <c r="CL191" t="e">
        <f t="array" ref="CL191">IF(#REF!="","",SUM(CK191:INDEX(CK191:CK397,MATCH(TRUE,INDEX(CK191:CK397="",0),0))))</f>
        <v>#REF!</v>
      </c>
      <c r="CM191" t="e">
        <f t="shared" si="82"/>
        <v>#REF!</v>
      </c>
      <c r="CN191" t="str">
        <f t="array" ref="CN191">IFERROR(INDEX($CM$2:$CM$208,SMALL(IF(1-($CM$2:$CM$208=""),IF(1-(#REF!:#REF!&lt;&gt;""),ROW($CM$2:$CM$208)-ROW($CM$2)+1)), ROWS(#REF!:#REF!))),"")</f>
        <v/>
      </c>
      <c r="CO191" t="e">
        <f>IF(#REF!="","",SUM(#REF!))</f>
        <v>#REF!</v>
      </c>
      <c r="CP191" t="e">
        <f t="array" ref="CP191">IF(#REF!="","",SUM(CO191:INDEX(CO191:CO397,MATCH(TRUE,INDEX(CO191:CO397="",0),0))))</f>
        <v>#REF!</v>
      </c>
      <c r="CQ191" t="e">
        <f t="shared" si="83"/>
        <v>#REF!</v>
      </c>
      <c r="CR191" t="str">
        <f t="array" ref="CR191">IFERROR(INDEX($CQ$2:$CQ$208,SMALL(IF(1-($CQ$2:$CQ$208=""),IF(1-(#REF!:#REF!&lt;&gt;""),ROW($CQ$2:$CQ$208)-ROW($CQ$2)+1)), ROWS(#REF!:#REF!))),"")</f>
        <v/>
      </c>
      <c r="CS191" t="e">
        <f>IF(#REF!="","",SUM(#REF!))</f>
        <v>#REF!</v>
      </c>
      <c r="CT191" t="e">
        <f t="array" ref="CT191">IF(#REF!="","",SUM(CS191:INDEX(CS191:CS397,MATCH(TRUE,INDEX(CS191:CS397="",0),0))))</f>
        <v>#REF!</v>
      </c>
      <c r="CU191" t="e">
        <f t="shared" si="84"/>
        <v>#REF!</v>
      </c>
      <c r="CV191" t="str">
        <f t="array" ref="CV191">IFERROR(INDEX($CU$2:$CU$208,SMALL(IF(1-($CU$2:$CU$208=""),IF(1-(#REF!:#REF!&lt;&gt;""),ROW($CU$2:$CU$208)-ROW($CU$2)+1)), ROWS(#REF!:#REF!))),"")</f>
        <v/>
      </c>
      <c r="CW191" t="e">
        <f>IF(#REF!="","",SUM(#REF!))</f>
        <v>#REF!</v>
      </c>
      <c r="CX191" t="e">
        <f t="array" ref="CX191">IF(#REF!="","",SUM(CW191:INDEX(CW191:CW397,MATCH(TRUE,INDEX(CW191:CW397="",0),0))))</f>
        <v>#REF!</v>
      </c>
      <c r="CY191" t="e">
        <f t="shared" si="85"/>
        <v>#REF!</v>
      </c>
      <c r="CZ191" t="str">
        <f t="array" ref="CZ191">IFERROR(INDEX($CY$2:$CY$208,SMALL(IF(1-($CY$2:$CY$208=""),IF(1-(#REF!:#REF!&lt;&gt;""),ROW($CY$2:$CY$208)-ROW($CY$2)+1)), ROWS(#REF!:#REF!))),"")</f>
        <v/>
      </c>
      <c r="DA191" t="e">
        <f>IF(#REF!="","",SUM(#REF!))</f>
        <v>#REF!</v>
      </c>
      <c r="DB191" t="e">
        <f t="array" ref="DB191">IF(#REF!="","",SUM(DA191:INDEX(DA191:DA397,MATCH(TRUE,INDEX(DA191:DA397="",0),0))))</f>
        <v>#REF!</v>
      </c>
      <c r="DC191" t="e">
        <f t="shared" si="86"/>
        <v>#REF!</v>
      </c>
      <c r="DD191" t="str">
        <f t="array" ref="DD191">IFERROR(INDEX($DC$2:$DC$208,SMALL(IF(1-($DC$2:$DC$208=""),IF(1-(#REF!:#REF!&lt;&gt;""),ROW($DC$2:$DC$208)-ROW($DC$2)+1)), ROWS(#REF!:#REF!))),"")</f>
        <v/>
      </c>
      <c r="DE191" t="e">
        <f>IF(#REF!="","",SUM(#REF!))</f>
        <v>#REF!</v>
      </c>
      <c r="DF191" t="e">
        <f t="array" ref="DF191">IF(#REF!="","",SUM(DE191:INDEX(DE191:DE397,MATCH(TRUE,INDEX(DE191:DE397="",0),0))))</f>
        <v>#REF!</v>
      </c>
      <c r="DG191" t="e">
        <f t="shared" si="87"/>
        <v>#REF!</v>
      </c>
      <c r="DH191" t="str">
        <f t="array" ref="DH191">IFERROR(INDEX($DG$2:$DG$208,SMALL(IF(1-($DG$2:$DG$208=""),IF(1-(#REF!:#REF!&lt;&gt;""),ROW($DG$2:$DG$208)-ROW($DG$2)+1)), ROWS(#REF!:#REF!))),"")</f>
        <v/>
      </c>
      <c r="DI191" t="e">
        <f>IF(#REF!="","",SUM(#REF!))</f>
        <v>#REF!</v>
      </c>
      <c r="DJ191" t="e">
        <f t="array" ref="DJ191">IF(#REF!="","",SUM(DI191:INDEX(DI191:DI397,MATCH(TRUE,INDEX(DI191:DI397="",0),0))))</f>
        <v>#REF!</v>
      </c>
      <c r="DK191" t="e">
        <f t="shared" si="88"/>
        <v>#REF!</v>
      </c>
      <c r="DL191" t="str">
        <f t="array" ref="DL191">IFERROR(INDEX($DK$2:$DK$208,SMALL(IF(1-($DK$2:$DK$208=""),IF(1-(#REF!:#REF!&lt;&gt;""),ROW($DK$2:$DK$208)-ROW($DK$2)+1)), ROWS(#REF!:#REF!))),"")</f>
        <v/>
      </c>
      <c r="DM191" t="e">
        <f>IF(#REF!="","",SUM(#REF!))</f>
        <v>#REF!</v>
      </c>
      <c r="DN191" t="e">
        <f t="array" ref="DN191">IF(#REF!="","",SUM(DM191:INDEX(DM191:DM397,MATCH(TRUE,INDEX(DM191:DM397="",0),0))))</f>
        <v>#REF!</v>
      </c>
      <c r="DO191" t="e">
        <f t="shared" si="89"/>
        <v>#REF!</v>
      </c>
      <c r="DP191" t="str">
        <f t="array" ref="DP191">IFERROR(INDEX($DO$2:$DO$208,SMALL(IF(1-($DO$2:$DO$208=""),IF(1-(#REF!:#REF!&lt;&gt;""),ROW($DO$2:$DO$208)-ROW($DO$2)+1)), ROWS(#REF!:#REF!))),"")</f>
        <v/>
      </c>
      <c r="DQ191" t="e">
        <f>IF(#REF!="","",SUM(#REF!))</f>
        <v>#REF!</v>
      </c>
      <c r="DR191" t="e">
        <f t="array" ref="DR191">IF(#REF!="","",SUM(DQ191:INDEX(DQ191:DQ397,MATCH(TRUE,INDEX(DQ191:DQ397="",0),0))))</f>
        <v>#REF!</v>
      </c>
      <c r="DS191" t="e">
        <f t="shared" si="90"/>
        <v>#REF!</v>
      </c>
      <c r="DT191" t="str">
        <f t="array" ref="DT191">IFERROR(INDEX($DS$2:$DS$208,SMALL(IF(1-($DS$2:$DS$208=""),IF(1-(#REF!:#REF!&lt;&gt;""),ROW($DS$2:$DS$208)-ROW($DS$2)+1)), ROWS(#REF!:#REF!))),"")</f>
        <v/>
      </c>
      <c r="DU191" t="e">
        <f>IF(#REF!="","",SUM(#REF!))</f>
        <v>#REF!</v>
      </c>
      <c r="DV191" t="e">
        <f t="array" ref="DV191">IF(#REF!="","",SUM(DU191:INDEX(DU191:DU397,MATCH(TRUE,INDEX(DU191:DU397="",0),0))))</f>
        <v>#REF!</v>
      </c>
      <c r="DW191" t="e">
        <f t="shared" si="91"/>
        <v>#REF!</v>
      </c>
      <c r="DX191" t="str">
        <f t="array" ref="DX191">IFERROR(INDEX($DW$2:$DW$208,SMALL(IF(1-($DW$2:$DW$208=""),IF(1-(#REF!:#REF!&lt;&gt;""),ROW($DW$2:$DW$208)-ROW($DW$2)+1)), ROWS(#REF!:#REF!))),"")</f>
        <v/>
      </c>
      <c r="DY191" t="e">
        <f>IF(#REF!="","",SUM(#REF!))</f>
        <v>#REF!</v>
      </c>
      <c r="DZ191" t="e">
        <f t="array" ref="DZ191">IF(#REF!="","",SUM(DY191:INDEX(DY191:DY397,MATCH(TRUE,INDEX(DY191:DY397="",0),0))))</f>
        <v>#REF!</v>
      </c>
      <c r="EA191" t="e">
        <f t="shared" si="92"/>
        <v>#REF!</v>
      </c>
      <c r="EB191" t="str">
        <f t="array" ref="EB191">IFERROR(INDEX($EA$2:$EA$208,SMALL(IF(1-($EA$2:$EA$208=""),IF(1-(#REF!:#REF!&lt;&gt;""),ROW($EA$2:$EA$208)-ROW($EA$2)+1)), ROWS(#REF!:#REF!))),"")</f>
        <v/>
      </c>
      <c r="EC191" t="e">
        <f>IF(#REF!="","",SUM(#REF!))</f>
        <v>#REF!</v>
      </c>
      <c r="ED191" t="e">
        <f t="array" ref="ED191">IF(#REF!="","",SUM(EC191:INDEX(EC191:EC397,MATCH(TRUE,INDEX(EC191:EC397="",0),0))))</f>
        <v>#REF!</v>
      </c>
      <c r="EE191" t="e">
        <f t="shared" si="93"/>
        <v>#REF!</v>
      </c>
      <c r="EF191" t="str">
        <f t="array" ref="EF191">IFERROR(INDEX($EE$2:$EE$208,SMALL(IF(1-($EE$2:$EE$208=""),IF(1-(#REF!:#REF!&lt;&gt;""),ROW($EE$2:$EE$208)-ROW($EE$2)+1)), ROWS(#REF!:#REF!))),"")</f>
        <v/>
      </c>
      <c r="EG191" t="e">
        <f>IF(#REF!="","",SUM(#REF!))</f>
        <v>#REF!</v>
      </c>
      <c r="EH191" t="e">
        <f t="array" ref="EH191">IF(#REF!="","",SUM(EG191:INDEX(EG191:EG397,MATCH(TRUE,INDEX(EG191:EG397="",0),0))))</f>
        <v>#REF!</v>
      </c>
      <c r="EI191" t="e">
        <f t="shared" si="94"/>
        <v>#REF!</v>
      </c>
      <c r="EJ191" t="str">
        <f t="array" ref="EJ191">IFERROR(INDEX($EI$2:$EI$208,SMALL(IF(1-($EI$2:$EI$208=""),IF(1-(#REF!:#REF!&lt;&gt;""),ROW($EI$2:$EI$208)-ROW($EI$2)+1)), ROWS(#REF!:#REF!))),"")</f>
        <v/>
      </c>
      <c r="EK191" t="e">
        <f>IF(#REF!="","",SUM(#REF!))</f>
        <v>#REF!</v>
      </c>
      <c r="EL191" t="e">
        <f t="array" ref="EL191">IF(#REF!="","",SUM(EK191:INDEX(EK191:EK397,MATCH(TRUE,INDEX(EK191:EK397="",0),0))))</f>
        <v>#REF!</v>
      </c>
      <c r="EM191" t="e">
        <f t="shared" si="95"/>
        <v>#REF!</v>
      </c>
      <c r="EN191" t="str">
        <f t="array" ref="EN191">IFERROR(INDEX($EM$2:$EM$208,SMALL(IF(1-($EM$2:$EM$208=""),IF(1-(#REF!:#REF!&lt;&gt;""),ROW($EM$2:$EM$208)-ROW($EM$2)+1)), ROWS(#REF!:#REF!))),"")</f>
        <v/>
      </c>
      <c r="EO191" t="e">
        <f>IF(#REF!="","",SUM(#REF!))</f>
        <v>#REF!</v>
      </c>
      <c r="EP191" t="e">
        <f t="array" ref="EP191">IF(#REF!="","",SUM(EO191:INDEX(EO191:EO397,MATCH(TRUE,INDEX(EO191:EO397="",0),0))))</f>
        <v>#REF!</v>
      </c>
      <c r="EQ191" t="e">
        <f t="shared" si="96"/>
        <v>#REF!</v>
      </c>
      <c r="ER191" t="str">
        <f t="array" ref="ER191">IFERROR(INDEX($EQ$2:$EQ$208,SMALL(IF(1-($EQ$2:$EQ$208=""),IF(1-(#REF!:#REF!&lt;&gt;""),ROW($EQ$2:$EQ$208)-ROW($EQ$2)+1)), ROWS(#REF!:#REF!))),"")</f>
        <v/>
      </c>
      <c r="ES191" t="e">
        <f>IF(#REF!="","",SUM(#REF!))</f>
        <v>#REF!</v>
      </c>
      <c r="ET191" t="e">
        <f t="array" ref="ET191">IF(#REF!="","",SUM(ES191:INDEX(ES191:ES397,MATCH(TRUE,INDEX(ES191:ES397="",0),0))))</f>
        <v>#REF!</v>
      </c>
      <c r="EU191" t="e">
        <f t="shared" si="97"/>
        <v>#REF!</v>
      </c>
      <c r="EV191" t="str">
        <f t="array" ref="EV191">IFERROR(INDEX($EU$2:$EU$208,SMALL(IF(1-($EU$2:$EU$208=""),IF(1-(#REF!:#REF!&lt;&gt;""),ROW($EU$2:$EU$208)-ROW($EU$2)+1)), ROWS(#REF!:#REF!))),"")</f>
        <v/>
      </c>
      <c r="EW191" t="e">
        <f>IF(#REF!="","",SUM(#REF!))</f>
        <v>#REF!</v>
      </c>
      <c r="EX191" t="e">
        <f t="array" ref="EX191">IF(#REF!="","",SUM(EW191:INDEX(EW191:EW397,MATCH(TRUE,INDEX(EW191:EW397="",0),0))))</f>
        <v>#REF!</v>
      </c>
      <c r="EY191" t="e">
        <f t="shared" si="98"/>
        <v>#REF!</v>
      </c>
      <c r="EZ191" t="str">
        <f t="array" ref="EZ191">IFERROR(INDEX($EY$2:$EY$208,SMALL(IF(1-($EY$2:$EY$208=""),IF(1-(#REF!:#REF!&lt;&gt;""),ROW($EY$2:$EY$208)-ROW($EY$2)+1)), ROWS(#REF!:#REF!))),"")</f>
        <v/>
      </c>
      <c r="FA191" t="e">
        <f>IF(#REF!="","",SUM(#REF!))</f>
        <v>#REF!</v>
      </c>
      <c r="FB191" t="e">
        <f t="array" ref="FB191">IF(#REF!="","",SUM(FA191:INDEX(FA191:FA397,MATCH(TRUE,INDEX(FA191:FA397="",0),0))))</f>
        <v>#REF!</v>
      </c>
      <c r="FC191" t="e">
        <f t="shared" si="99"/>
        <v>#REF!</v>
      </c>
      <c r="FD191" t="str">
        <f t="array" ref="FD191">IFERROR(INDEX($FC$2:$FC$208,SMALL(IF(1-($FC$2:$FC$208=""),IF(1-(#REF!:#REF!&lt;&gt;""),ROW($FC$2:$FC$208)-ROW($FC$2)+1)), ROWS(#REF!:#REF!))),"")</f>
        <v/>
      </c>
    </row>
    <row r="192" spans="1:160" x14ac:dyDescent="0.25">
      <c r="A192" t="e">
        <f>IF(#REF!="","",SUM(#REF!))</f>
        <v>#REF!</v>
      </c>
      <c r="B192" t="e">
        <f t="array" ref="B192">IF(#REF!="","",SUM($A192:INDEX(A192:$A$208,MATCH(TRUE,INDEX($A192:$A$208="",0),0))))</f>
        <v>#REF!</v>
      </c>
      <c r="C192" t="e">
        <f t="shared" si="100"/>
        <v>#REF!</v>
      </c>
      <c r="E192" t="e">
        <f>IF(#REF!="","",SUM(#REF!))</f>
        <v>#REF!</v>
      </c>
      <c r="F192" t="e">
        <f t="array" ref="F192">IF(#REF!="","",SUM($E192:INDEX(E192:$E$208,MATCH(TRUE,INDEX($E192:$E$208="",0),0))))</f>
        <v>#REF!</v>
      </c>
      <c r="G192" t="e">
        <f t="shared" si="101"/>
        <v>#REF!</v>
      </c>
      <c r="I192" t="e">
        <f>IF(#REF!="","",SUM(#REF!))</f>
        <v>#REF!</v>
      </c>
      <c r="J192" t="e">
        <f t="array" ref="J192">IF(#REF!="","",SUM(I192:INDEX(I192:I398,MATCH(TRUE,INDEX(I192:I398="",0),0))))</f>
        <v>#REF!</v>
      </c>
      <c r="K192" t="e">
        <f t="shared" si="102"/>
        <v>#REF!</v>
      </c>
      <c r="M192" t="e">
        <f>IF(#REF!="","",SUM(#REF!))</f>
        <v>#REF!</v>
      </c>
      <c r="N192" t="e">
        <f t="array" ref="N192">IF(#REF!="","",SUM(M192:INDEX(M192:M398,MATCH(TRUE,INDEX(M192:M398="",0),0))))</f>
        <v>#REF!</v>
      </c>
      <c r="O192" t="e">
        <f t="shared" si="103"/>
        <v>#REF!</v>
      </c>
      <c r="Q192" t="e">
        <f>IF(#REF!="","",SUM(#REF!))</f>
        <v>#REF!</v>
      </c>
      <c r="R192" t="e">
        <f t="array" ref="R192">IF(#REF!="","",SUM(Q192:INDEX(Q192:Q398,MATCH(TRUE,INDEX(Q192:Q398="",0),0))))</f>
        <v>#REF!</v>
      </c>
      <c r="S192" t="e">
        <f t="shared" si="104"/>
        <v>#REF!</v>
      </c>
      <c r="U192" t="e">
        <f>IF(#REF!="","",SUM(#REF!))</f>
        <v>#REF!</v>
      </c>
      <c r="V192" t="e">
        <f t="array" ref="V192">IF(#REF!="","",SUM(U192:INDEX(U192:U398,MATCH(TRUE,INDEX(U192:U398="",0),0))))</f>
        <v>#REF!</v>
      </c>
      <c r="W192" t="e">
        <f t="shared" si="105"/>
        <v>#REF!</v>
      </c>
      <c r="Y192" t="e">
        <f>IF(#REF!="","",SUM(#REF!))</f>
        <v>#REF!</v>
      </c>
      <c r="Z192" t="e">
        <f t="array" ref="Z192">IF(#REF!="","",SUM(Y192:INDEX(Y192:Y398,MATCH(TRUE,INDEX(Y192:Y398="",0),0))))</f>
        <v>#REF!</v>
      </c>
      <c r="AA192" t="e">
        <f t="shared" si="106"/>
        <v>#REF!</v>
      </c>
      <c r="AC192" t="e">
        <f>IF(#REF!="","",SUM(#REF!))</f>
        <v>#REF!</v>
      </c>
      <c r="AD192" t="e">
        <f t="array" ref="AD192">IF(#REF!="","",SUM(AC192:INDEX(AC192:AC398,MATCH(TRUE,INDEX(AC192:AC398="",0),0))))</f>
        <v>#REF!</v>
      </c>
      <c r="AE192" t="e">
        <f t="shared" si="107"/>
        <v>#REF!</v>
      </c>
      <c r="AG192" t="e">
        <f>IF(#REF!="","",SUM(#REF!))</f>
        <v>#REF!</v>
      </c>
      <c r="AH192" t="e">
        <f t="array" ref="AH192">IF(#REF!="","",SUM(AG192:INDEX(AG192:AG398,MATCH(TRUE,INDEX(AG192:AG398="",0),0))))</f>
        <v>#REF!</v>
      </c>
      <c r="AI192" t="e">
        <f t="shared" si="108"/>
        <v>#REF!</v>
      </c>
      <c r="AK192" t="e">
        <f>IF(#REF!="","",SUM(#REF!))</f>
        <v>#REF!</v>
      </c>
      <c r="AL192" t="e">
        <f t="array" ref="AL192">IF(#REF!="","",SUM(AK192:INDEX(AK192:AK398,MATCH(TRUE,INDEX(AK192:AK398="",0),0))))</f>
        <v>#REF!</v>
      </c>
      <c r="AM192" t="e">
        <f t="shared" si="109"/>
        <v>#REF!</v>
      </c>
      <c r="AO192" t="e">
        <f>IF(#REF!="","",SUM(#REF!))</f>
        <v>#REF!</v>
      </c>
      <c r="AP192" t="e">
        <f t="array" ref="AP192">IF(#REF!="","",SUM(AO192:INDEX(AO192:AO398,MATCH(TRUE,INDEX(AO192:AO398="",0),0))))</f>
        <v>#REF!</v>
      </c>
      <c r="AQ192" t="e">
        <f t="shared" si="110"/>
        <v>#REF!</v>
      </c>
      <c r="AS192" t="e">
        <f>IF(#REF!="","",SUM(#REF!))</f>
        <v>#REF!</v>
      </c>
      <c r="AT192" t="e">
        <f t="array" ref="AT192">IF(#REF!="","",SUM(AS192:INDEX(AS192:AS398,MATCH(TRUE,INDEX(AS192:AS398="",0),0))))</f>
        <v>#REF!</v>
      </c>
      <c r="AU192" t="e">
        <f t="shared" si="111"/>
        <v>#REF!</v>
      </c>
      <c r="AW192" t="e">
        <f>IF(#REF!="","",SUM(#REF!))</f>
        <v>#REF!</v>
      </c>
      <c r="AX192" t="e">
        <f t="array" ref="AX192">IF(#REF!="","",SUM(AW192:INDEX(AW192:AW398,MATCH(TRUE,INDEX(AW192:AW398="",0),0))))</f>
        <v>#REF!</v>
      </c>
      <c r="AY192" t="e">
        <f t="shared" si="112"/>
        <v>#REF!</v>
      </c>
      <c r="BA192" t="e">
        <f>IF(#REF!="","",SUM(#REF!))</f>
        <v>#REF!</v>
      </c>
      <c r="BB192" t="e">
        <f t="array" ref="BB192">IF(#REF!="","",SUM(BA192:INDEX(BA192:BA398,MATCH(TRUE,INDEX(BA192:BA398="",0),0))))</f>
        <v>#REF!</v>
      </c>
      <c r="BC192" t="e">
        <f t="shared" si="113"/>
        <v>#REF!</v>
      </c>
      <c r="BE192" t="e">
        <f>IF(#REF!="","",SUM(#REF!))</f>
        <v>#REF!</v>
      </c>
      <c r="BF192" t="e">
        <f t="array" ref="BF192">IF(#REF!="","",SUM(BE192:INDEX(BE192:BE398,MATCH(TRUE,INDEX(BE192:BE398="",0),0))))</f>
        <v>#REF!</v>
      </c>
      <c r="BG192" t="e">
        <f t="shared" si="114"/>
        <v>#REF!</v>
      </c>
      <c r="BI192" t="e">
        <f>IF(#REF!="","",SUM(#REF!))</f>
        <v>#REF!</v>
      </c>
      <c r="BJ192" t="e">
        <f t="array" ref="BJ192">IF(#REF!="","",SUM(BI192:INDEX(BI192:BI398,MATCH(TRUE,INDEX(BI192:BI398="",0),0))))</f>
        <v>#REF!</v>
      </c>
      <c r="BK192" t="e">
        <f t="shared" si="115"/>
        <v>#REF!</v>
      </c>
      <c r="BM192" t="e">
        <f>IF(#REF!="","",SUM(#REF!))</f>
        <v>#REF!</v>
      </c>
      <c r="BN192" t="e">
        <f t="array" ref="BN192">IF(#REF!="","",SUM(BM192:INDEX(BM192:BM398,MATCH(TRUE,INDEX(BM192:BM398="",0),0))))</f>
        <v>#REF!</v>
      </c>
      <c r="BO192" t="e">
        <f t="shared" si="116"/>
        <v>#REF!</v>
      </c>
      <c r="BQ192" t="e">
        <f>IF(#REF!="","",SUM(#REF!))</f>
        <v>#REF!</v>
      </c>
      <c r="BR192" t="e">
        <f t="array" ref="BR192">IF(#REF!="","",SUM(BQ192:INDEX(BQ192:BQ398,MATCH(TRUE,INDEX(BQ192:BQ398="",0),0))))</f>
        <v>#REF!</v>
      </c>
      <c r="BS192" t="e">
        <f t="shared" si="117"/>
        <v>#REF!</v>
      </c>
      <c r="BU192" t="e">
        <f>IF(#REF!="","",SUM(#REF!))</f>
        <v>#REF!</v>
      </c>
      <c r="BV192" t="e">
        <f t="array" ref="BV192">IF(#REF!="","",SUM(BU192:INDEX(BU192:BU398,MATCH(TRUE,INDEX(BU192:BU398="",0),0))))</f>
        <v>#REF!</v>
      </c>
      <c r="BW192" t="e">
        <f t="shared" si="118"/>
        <v>#REF!</v>
      </c>
      <c r="BY192" t="e">
        <f>IF(#REF!="","",SUM(#REF!))</f>
        <v>#REF!</v>
      </c>
      <c r="BZ192" t="e">
        <f t="array" ref="BZ192">IF(#REF!="","",SUM(BY192:INDEX(BY192:BY398,MATCH(TRUE,INDEX(BY192:BY398="",0),0))))</f>
        <v>#REF!</v>
      </c>
      <c r="CA192" t="e">
        <f t="shared" si="119"/>
        <v>#REF!</v>
      </c>
      <c r="CC192" t="e">
        <f>IF(#REF!="","",SUM(#REF!))</f>
        <v>#REF!</v>
      </c>
      <c r="CD192" t="e">
        <f t="array" ref="CD192">IF(#REF!="","",SUM(CC192:INDEX(CC192:CC398,MATCH(TRUE,INDEX(CC192:CC398="",0),0))))</f>
        <v>#REF!</v>
      </c>
      <c r="CE192" t="e">
        <f t="shared" si="80"/>
        <v>#REF!</v>
      </c>
      <c r="CF192" t="str">
        <f t="array" ref="CF192">IFERROR(INDEX($CE$2:$CE$208,SMALL(IF(1-($CE$2:$CE$208=""),IF(1-(#REF!:#REF!&lt;&gt;""),ROW($CE$2:$CE$208)-ROW($CE$2)+1)), ROWS(#REF!:#REF!))),"")</f>
        <v/>
      </c>
      <c r="CG192" t="e">
        <f>IF(#REF!="","",SUM(#REF!))</f>
        <v>#REF!</v>
      </c>
      <c r="CH192" t="e">
        <f t="array" ref="CH192">IF(#REF!="","",SUM(CG192:INDEX(CG192:CG398,MATCH(TRUE,INDEX(CG192:CG398="",0),0))))</f>
        <v>#REF!</v>
      </c>
      <c r="CI192" t="e">
        <f t="shared" si="81"/>
        <v>#REF!</v>
      </c>
      <c r="CJ192" t="str">
        <f t="array" ref="CJ192">IFERROR(INDEX($CI$2:$CI$208,SMALL(IF(1-($CI$2:$CI$208=""),IF(1-(#REF!:#REF!&lt;&gt;""),ROW($CI$2:$CI$208)-ROW($CI$2)+1)), ROWS(#REF!:#REF!))),"")</f>
        <v/>
      </c>
      <c r="CK192" t="e">
        <f>IF(#REF!="","",SUM(#REF!))</f>
        <v>#REF!</v>
      </c>
      <c r="CL192" t="e">
        <f t="array" ref="CL192">IF(#REF!="","",SUM(CK192:INDEX(CK192:CK398,MATCH(TRUE,INDEX(CK192:CK398="",0),0))))</f>
        <v>#REF!</v>
      </c>
      <c r="CM192" t="e">
        <f t="shared" si="82"/>
        <v>#REF!</v>
      </c>
      <c r="CN192" t="str">
        <f t="array" ref="CN192">IFERROR(INDEX($CM$2:$CM$208,SMALL(IF(1-($CM$2:$CM$208=""),IF(1-(#REF!:#REF!&lt;&gt;""),ROW($CM$2:$CM$208)-ROW($CM$2)+1)), ROWS(#REF!:#REF!))),"")</f>
        <v/>
      </c>
      <c r="CO192" t="e">
        <f>IF(#REF!="","",SUM(#REF!))</f>
        <v>#REF!</v>
      </c>
      <c r="CP192" t="e">
        <f t="array" ref="CP192">IF(#REF!="","",SUM(CO192:INDEX(CO192:CO398,MATCH(TRUE,INDEX(CO192:CO398="",0),0))))</f>
        <v>#REF!</v>
      </c>
      <c r="CQ192" t="e">
        <f t="shared" si="83"/>
        <v>#REF!</v>
      </c>
      <c r="CR192" t="str">
        <f t="array" ref="CR192">IFERROR(INDEX($CQ$2:$CQ$208,SMALL(IF(1-($CQ$2:$CQ$208=""),IF(1-(#REF!:#REF!&lt;&gt;""),ROW($CQ$2:$CQ$208)-ROW($CQ$2)+1)), ROWS(#REF!:#REF!))),"")</f>
        <v/>
      </c>
      <c r="CS192" t="e">
        <f>IF(#REF!="","",SUM(#REF!))</f>
        <v>#REF!</v>
      </c>
      <c r="CT192" t="e">
        <f t="array" ref="CT192">IF(#REF!="","",SUM(CS192:INDEX(CS192:CS398,MATCH(TRUE,INDEX(CS192:CS398="",0),0))))</f>
        <v>#REF!</v>
      </c>
      <c r="CU192" t="e">
        <f t="shared" si="84"/>
        <v>#REF!</v>
      </c>
      <c r="CV192" t="str">
        <f t="array" ref="CV192">IFERROR(INDEX($CU$2:$CU$208,SMALL(IF(1-($CU$2:$CU$208=""),IF(1-(#REF!:#REF!&lt;&gt;""),ROW($CU$2:$CU$208)-ROW($CU$2)+1)), ROWS(#REF!:#REF!))),"")</f>
        <v/>
      </c>
      <c r="CW192" t="e">
        <f>IF(#REF!="","",SUM(#REF!))</f>
        <v>#REF!</v>
      </c>
      <c r="CX192" t="e">
        <f t="array" ref="CX192">IF(#REF!="","",SUM(CW192:INDEX(CW192:CW398,MATCH(TRUE,INDEX(CW192:CW398="",0),0))))</f>
        <v>#REF!</v>
      </c>
      <c r="CY192" t="e">
        <f t="shared" si="85"/>
        <v>#REF!</v>
      </c>
      <c r="CZ192" t="str">
        <f t="array" ref="CZ192">IFERROR(INDEX($CY$2:$CY$208,SMALL(IF(1-($CY$2:$CY$208=""),IF(1-(#REF!:#REF!&lt;&gt;""),ROW($CY$2:$CY$208)-ROW($CY$2)+1)), ROWS(#REF!:#REF!))),"")</f>
        <v/>
      </c>
      <c r="DA192" t="e">
        <f>IF(#REF!="","",SUM(#REF!))</f>
        <v>#REF!</v>
      </c>
      <c r="DB192" t="e">
        <f t="array" ref="DB192">IF(#REF!="","",SUM(DA192:INDEX(DA192:DA398,MATCH(TRUE,INDEX(DA192:DA398="",0),0))))</f>
        <v>#REF!</v>
      </c>
      <c r="DC192" t="e">
        <f t="shared" si="86"/>
        <v>#REF!</v>
      </c>
      <c r="DD192" t="str">
        <f t="array" ref="DD192">IFERROR(INDEX($DC$2:$DC$208,SMALL(IF(1-($DC$2:$DC$208=""),IF(1-(#REF!:#REF!&lt;&gt;""),ROW($DC$2:$DC$208)-ROW($DC$2)+1)), ROWS(#REF!:#REF!))),"")</f>
        <v/>
      </c>
      <c r="DE192" t="e">
        <f>IF(#REF!="","",SUM(#REF!))</f>
        <v>#REF!</v>
      </c>
      <c r="DF192" t="e">
        <f t="array" ref="DF192">IF(#REF!="","",SUM(DE192:INDEX(DE192:DE398,MATCH(TRUE,INDEX(DE192:DE398="",0),0))))</f>
        <v>#REF!</v>
      </c>
      <c r="DG192" t="e">
        <f t="shared" si="87"/>
        <v>#REF!</v>
      </c>
      <c r="DH192" t="str">
        <f t="array" ref="DH192">IFERROR(INDEX($DG$2:$DG$208,SMALL(IF(1-($DG$2:$DG$208=""),IF(1-(#REF!:#REF!&lt;&gt;""),ROW($DG$2:$DG$208)-ROW($DG$2)+1)), ROWS(#REF!:#REF!))),"")</f>
        <v/>
      </c>
      <c r="DI192" t="e">
        <f>IF(#REF!="","",SUM(#REF!))</f>
        <v>#REF!</v>
      </c>
      <c r="DJ192" t="e">
        <f t="array" ref="DJ192">IF(#REF!="","",SUM(DI192:INDEX(DI192:DI398,MATCH(TRUE,INDEX(DI192:DI398="",0),0))))</f>
        <v>#REF!</v>
      </c>
      <c r="DK192" t="e">
        <f t="shared" si="88"/>
        <v>#REF!</v>
      </c>
      <c r="DL192" t="str">
        <f t="array" ref="DL192">IFERROR(INDEX($DK$2:$DK$208,SMALL(IF(1-($DK$2:$DK$208=""),IF(1-(#REF!:#REF!&lt;&gt;""),ROW($DK$2:$DK$208)-ROW($DK$2)+1)), ROWS(#REF!:#REF!))),"")</f>
        <v/>
      </c>
      <c r="DM192" t="e">
        <f>IF(#REF!="","",SUM(#REF!))</f>
        <v>#REF!</v>
      </c>
      <c r="DN192" t="e">
        <f t="array" ref="DN192">IF(#REF!="","",SUM(DM192:INDEX(DM192:DM398,MATCH(TRUE,INDEX(DM192:DM398="",0),0))))</f>
        <v>#REF!</v>
      </c>
      <c r="DO192" t="e">
        <f t="shared" si="89"/>
        <v>#REF!</v>
      </c>
      <c r="DP192" t="str">
        <f t="array" ref="DP192">IFERROR(INDEX($DO$2:$DO$208,SMALL(IF(1-($DO$2:$DO$208=""),IF(1-(#REF!:#REF!&lt;&gt;""),ROW($DO$2:$DO$208)-ROW($DO$2)+1)), ROWS(#REF!:#REF!))),"")</f>
        <v/>
      </c>
      <c r="DQ192" t="e">
        <f>IF(#REF!="","",SUM(#REF!))</f>
        <v>#REF!</v>
      </c>
      <c r="DR192" t="e">
        <f t="array" ref="DR192">IF(#REF!="","",SUM(DQ192:INDEX(DQ192:DQ398,MATCH(TRUE,INDEX(DQ192:DQ398="",0),0))))</f>
        <v>#REF!</v>
      </c>
      <c r="DS192" t="e">
        <f t="shared" si="90"/>
        <v>#REF!</v>
      </c>
      <c r="DT192" t="str">
        <f t="array" ref="DT192">IFERROR(INDEX($DS$2:$DS$208,SMALL(IF(1-($DS$2:$DS$208=""),IF(1-(#REF!:#REF!&lt;&gt;""),ROW($DS$2:$DS$208)-ROW($DS$2)+1)), ROWS(#REF!:#REF!))),"")</f>
        <v/>
      </c>
      <c r="DU192" t="e">
        <f>IF(#REF!="","",SUM(#REF!))</f>
        <v>#REF!</v>
      </c>
      <c r="DV192" t="e">
        <f t="array" ref="DV192">IF(#REF!="","",SUM(DU192:INDEX(DU192:DU398,MATCH(TRUE,INDEX(DU192:DU398="",0),0))))</f>
        <v>#REF!</v>
      </c>
      <c r="DW192" t="e">
        <f t="shared" si="91"/>
        <v>#REF!</v>
      </c>
      <c r="DX192" t="str">
        <f t="array" ref="DX192">IFERROR(INDEX($DW$2:$DW$208,SMALL(IF(1-($DW$2:$DW$208=""),IF(1-(#REF!:#REF!&lt;&gt;""),ROW($DW$2:$DW$208)-ROW($DW$2)+1)), ROWS(#REF!:#REF!))),"")</f>
        <v/>
      </c>
      <c r="DY192" t="e">
        <f>IF(#REF!="","",SUM(#REF!))</f>
        <v>#REF!</v>
      </c>
      <c r="DZ192" t="e">
        <f t="array" ref="DZ192">IF(#REF!="","",SUM(DY192:INDEX(DY192:DY398,MATCH(TRUE,INDEX(DY192:DY398="",0),0))))</f>
        <v>#REF!</v>
      </c>
      <c r="EA192" t="e">
        <f t="shared" si="92"/>
        <v>#REF!</v>
      </c>
      <c r="EB192" t="str">
        <f t="array" ref="EB192">IFERROR(INDEX($EA$2:$EA$208,SMALL(IF(1-($EA$2:$EA$208=""),IF(1-(#REF!:#REF!&lt;&gt;""),ROW($EA$2:$EA$208)-ROW($EA$2)+1)), ROWS(#REF!:#REF!))),"")</f>
        <v/>
      </c>
      <c r="EC192" t="e">
        <f>IF(#REF!="","",SUM(#REF!))</f>
        <v>#REF!</v>
      </c>
      <c r="ED192" t="e">
        <f t="array" ref="ED192">IF(#REF!="","",SUM(EC192:INDEX(EC192:EC398,MATCH(TRUE,INDEX(EC192:EC398="",0),0))))</f>
        <v>#REF!</v>
      </c>
      <c r="EE192" t="e">
        <f t="shared" si="93"/>
        <v>#REF!</v>
      </c>
      <c r="EF192" t="str">
        <f t="array" ref="EF192">IFERROR(INDEX($EE$2:$EE$208,SMALL(IF(1-($EE$2:$EE$208=""),IF(1-(#REF!:#REF!&lt;&gt;""),ROW($EE$2:$EE$208)-ROW($EE$2)+1)), ROWS(#REF!:#REF!))),"")</f>
        <v/>
      </c>
      <c r="EG192" t="e">
        <f>IF(#REF!="","",SUM(#REF!))</f>
        <v>#REF!</v>
      </c>
      <c r="EH192" t="e">
        <f t="array" ref="EH192">IF(#REF!="","",SUM(EG192:INDEX(EG192:EG398,MATCH(TRUE,INDEX(EG192:EG398="",0),0))))</f>
        <v>#REF!</v>
      </c>
      <c r="EI192" t="e">
        <f t="shared" si="94"/>
        <v>#REF!</v>
      </c>
      <c r="EJ192" t="str">
        <f t="array" ref="EJ192">IFERROR(INDEX($EI$2:$EI$208,SMALL(IF(1-($EI$2:$EI$208=""),IF(1-(#REF!:#REF!&lt;&gt;""),ROW($EI$2:$EI$208)-ROW($EI$2)+1)), ROWS(#REF!:#REF!))),"")</f>
        <v/>
      </c>
      <c r="EK192" t="e">
        <f>IF(#REF!="","",SUM(#REF!))</f>
        <v>#REF!</v>
      </c>
      <c r="EL192" t="e">
        <f t="array" ref="EL192">IF(#REF!="","",SUM(EK192:INDEX(EK192:EK398,MATCH(TRUE,INDEX(EK192:EK398="",0),0))))</f>
        <v>#REF!</v>
      </c>
      <c r="EM192" t="e">
        <f t="shared" si="95"/>
        <v>#REF!</v>
      </c>
      <c r="EN192" t="str">
        <f t="array" ref="EN192">IFERROR(INDEX($EM$2:$EM$208,SMALL(IF(1-($EM$2:$EM$208=""),IF(1-(#REF!:#REF!&lt;&gt;""),ROW($EM$2:$EM$208)-ROW($EM$2)+1)), ROWS(#REF!:#REF!))),"")</f>
        <v/>
      </c>
      <c r="EO192" t="e">
        <f>IF(#REF!="","",SUM(#REF!))</f>
        <v>#REF!</v>
      </c>
      <c r="EP192" t="e">
        <f t="array" ref="EP192">IF(#REF!="","",SUM(EO192:INDEX(EO192:EO398,MATCH(TRUE,INDEX(EO192:EO398="",0),0))))</f>
        <v>#REF!</v>
      </c>
      <c r="EQ192" t="e">
        <f t="shared" si="96"/>
        <v>#REF!</v>
      </c>
      <c r="ER192" t="str">
        <f t="array" ref="ER192">IFERROR(INDEX($EQ$2:$EQ$208,SMALL(IF(1-($EQ$2:$EQ$208=""),IF(1-(#REF!:#REF!&lt;&gt;""),ROW($EQ$2:$EQ$208)-ROW($EQ$2)+1)), ROWS(#REF!:#REF!))),"")</f>
        <v/>
      </c>
      <c r="ES192" t="e">
        <f>IF(#REF!="","",SUM(#REF!))</f>
        <v>#REF!</v>
      </c>
      <c r="ET192" t="e">
        <f t="array" ref="ET192">IF(#REF!="","",SUM(ES192:INDEX(ES192:ES398,MATCH(TRUE,INDEX(ES192:ES398="",0),0))))</f>
        <v>#REF!</v>
      </c>
      <c r="EU192" t="e">
        <f t="shared" si="97"/>
        <v>#REF!</v>
      </c>
      <c r="EV192" t="str">
        <f t="array" ref="EV192">IFERROR(INDEX($EU$2:$EU$208,SMALL(IF(1-($EU$2:$EU$208=""),IF(1-(#REF!:#REF!&lt;&gt;""),ROW($EU$2:$EU$208)-ROW($EU$2)+1)), ROWS(#REF!:#REF!))),"")</f>
        <v/>
      </c>
      <c r="EW192" t="e">
        <f>IF(#REF!="","",SUM(#REF!))</f>
        <v>#REF!</v>
      </c>
      <c r="EX192" t="e">
        <f t="array" ref="EX192">IF(#REF!="","",SUM(EW192:INDEX(EW192:EW398,MATCH(TRUE,INDEX(EW192:EW398="",0),0))))</f>
        <v>#REF!</v>
      </c>
      <c r="EY192" t="e">
        <f t="shared" si="98"/>
        <v>#REF!</v>
      </c>
      <c r="EZ192" t="str">
        <f t="array" ref="EZ192">IFERROR(INDEX($EY$2:$EY$208,SMALL(IF(1-($EY$2:$EY$208=""),IF(1-(#REF!:#REF!&lt;&gt;""),ROW($EY$2:$EY$208)-ROW($EY$2)+1)), ROWS(#REF!:#REF!))),"")</f>
        <v/>
      </c>
      <c r="FA192" t="e">
        <f>IF(#REF!="","",SUM(#REF!))</f>
        <v>#REF!</v>
      </c>
      <c r="FB192" t="e">
        <f t="array" ref="FB192">IF(#REF!="","",SUM(FA192:INDEX(FA192:FA398,MATCH(TRUE,INDEX(FA192:FA398="",0),0))))</f>
        <v>#REF!</v>
      </c>
      <c r="FC192" t="e">
        <f t="shared" si="99"/>
        <v>#REF!</v>
      </c>
      <c r="FD192" t="str">
        <f t="array" ref="FD192">IFERROR(INDEX($FC$2:$FC$208,SMALL(IF(1-($FC$2:$FC$208=""),IF(1-(#REF!:#REF!&lt;&gt;""),ROW($FC$2:$FC$208)-ROW($FC$2)+1)), ROWS(#REF!:#REF!))),"")</f>
        <v/>
      </c>
    </row>
    <row r="193" spans="1:160" x14ac:dyDescent="0.25">
      <c r="A193" t="e">
        <f>IF(#REF!="","",SUM(#REF!))</f>
        <v>#REF!</v>
      </c>
      <c r="B193" t="e">
        <f t="array" ref="B193">IF(#REF!="","",SUM($A193:INDEX(A193:$A$208,MATCH(TRUE,INDEX($A193:$A$208="",0),0))))</f>
        <v>#REF!</v>
      </c>
      <c r="C193" t="e">
        <f t="shared" si="100"/>
        <v>#REF!</v>
      </c>
      <c r="E193" t="e">
        <f>IF(#REF!="","",SUM(#REF!))</f>
        <v>#REF!</v>
      </c>
      <c r="F193" t="e">
        <f t="array" ref="F193">IF(#REF!="","",SUM($E193:INDEX(E193:$E$208,MATCH(TRUE,INDEX($E193:$E$208="",0),0))))</f>
        <v>#REF!</v>
      </c>
      <c r="G193" t="e">
        <f t="shared" si="101"/>
        <v>#REF!</v>
      </c>
      <c r="I193" t="e">
        <f>IF(#REF!="","",SUM(#REF!))</f>
        <v>#REF!</v>
      </c>
      <c r="J193" t="e">
        <f t="array" ref="J193">IF(#REF!="","",SUM(I193:INDEX(I193:I399,MATCH(TRUE,INDEX(I193:I399="",0),0))))</f>
        <v>#REF!</v>
      </c>
      <c r="K193" t="e">
        <f t="shared" si="102"/>
        <v>#REF!</v>
      </c>
      <c r="M193" t="e">
        <f>IF(#REF!="","",SUM(#REF!))</f>
        <v>#REF!</v>
      </c>
      <c r="N193" t="e">
        <f t="array" ref="N193">IF(#REF!="","",SUM(M193:INDEX(M193:M399,MATCH(TRUE,INDEX(M193:M399="",0),0))))</f>
        <v>#REF!</v>
      </c>
      <c r="O193" t="e">
        <f t="shared" si="103"/>
        <v>#REF!</v>
      </c>
      <c r="Q193" t="e">
        <f>IF(#REF!="","",SUM(#REF!))</f>
        <v>#REF!</v>
      </c>
      <c r="R193" t="e">
        <f t="array" ref="R193">IF(#REF!="","",SUM(Q193:INDEX(Q193:Q399,MATCH(TRUE,INDEX(Q193:Q399="",0),0))))</f>
        <v>#REF!</v>
      </c>
      <c r="S193" t="e">
        <f t="shared" si="104"/>
        <v>#REF!</v>
      </c>
      <c r="U193" t="e">
        <f>IF(#REF!="","",SUM(#REF!))</f>
        <v>#REF!</v>
      </c>
      <c r="V193" t="e">
        <f t="array" ref="V193">IF(#REF!="","",SUM(U193:INDEX(U193:U399,MATCH(TRUE,INDEX(U193:U399="",0),0))))</f>
        <v>#REF!</v>
      </c>
      <c r="W193" t="e">
        <f t="shared" si="105"/>
        <v>#REF!</v>
      </c>
      <c r="Y193" t="e">
        <f>IF(#REF!="","",SUM(#REF!))</f>
        <v>#REF!</v>
      </c>
      <c r="Z193" t="e">
        <f t="array" ref="Z193">IF(#REF!="","",SUM(Y193:INDEX(Y193:Y399,MATCH(TRUE,INDEX(Y193:Y399="",0),0))))</f>
        <v>#REF!</v>
      </c>
      <c r="AA193" t="e">
        <f t="shared" si="106"/>
        <v>#REF!</v>
      </c>
      <c r="AC193" t="e">
        <f>IF(#REF!="","",SUM(#REF!))</f>
        <v>#REF!</v>
      </c>
      <c r="AD193" t="e">
        <f t="array" ref="AD193">IF(#REF!="","",SUM(AC193:INDEX(AC193:AC399,MATCH(TRUE,INDEX(AC193:AC399="",0),0))))</f>
        <v>#REF!</v>
      </c>
      <c r="AE193" t="e">
        <f t="shared" si="107"/>
        <v>#REF!</v>
      </c>
      <c r="AG193" t="e">
        <f>IF(#REF!="","",SUM(#REF!))</f>
        <v>#REF!</v>
      </c>
      <c r="AH193" t="e">
        <f t="array" ref="AH193">IF(#REF!="","",SUM(AG193:INDEX(AG193:AG399,MATCH(TRUE,INDEX(AG193:AG399="",0),0))))</f>
        <v>#REF!</v>
      </c>
      <c r="AI193" t="e">
        <f t="shared" si="108"/>
        <v>#REF!</v>
      </c>
      <c r="AK193" t="e">
        <f>IF(#REF!="","",SUM(#REF!))</f>
        <v>#REF!</v>
      </c>
      <c r="AL193" t="e">
        <f t="array" ref="AL193">IF(#REF!="","",SUM(AK193:INDEX(AK193:AK399,MATCH(TRUE,INDEX(AK193:AK399="",0),0))))</f>
        <v>#REF!</v>
      </c>
      <c r="AM193" t="e">
        <f t="shared" si="109"/>
        <v>#REF!</v>
      </c>
      <c r="AO193" t="e">
        <f>IF(#REF!="","",SUM(#REF!))</f>
        <v>#REF!</v>
      </c>
      <c r="AP193" t="e">
        <f t="array" ref="AP193">IF(#REF!="","",SUM(AO193:INDEX(AO193:AO399,MATCH(TRUE,INDEX(AO193:AO399="",0),0))))</f>
        <v>#REF!</v>
      </c>
      <c r="AQ193" t="e">
        <f t="shared" si="110"/>
        <v>#REF!</v>
      </c>
      <c r="AS193" t="e">
        <f>IF(#REF!="","",SUM(#REF!))</f>
        <v>#REF!</v>
      </c>
      <c r="AT193" t="e">
        <f t="array" ref="AT193">IF(#REF!="","",SUM(AS193:INDEX(AS193:AS399,MATCH(TRUE,INDEX(AS193:AS399="",0),0))))</f>
        <v>#REF!</v>
      </c>
      <c r="AU193" t="e">
        <f t="shared" si="111"/>
        <v>#REF!</v>
      </c>
      <c r="AW193" t="e">
        <f>IF(#REF!="","",SUM(#REF!))</f>
        <v>#REF!</v>
      </c>
      <c r="AX193" t="e">
        <f t="array" ref="AX193">IF(#REF!="","",SUM(AW193:INDEX(AW193:AW399,MATCH(TRUE,INDEX(AW193:AW399="",0),0))))</f>
        <v>#REF!</v>
      </c>
      <c r="AY193" t="e">
        <f t="shared" si="112"/>
        <v>#REF!</v>
      </c>
      <c r="BA193" t="e">
        <f>IF(#REF!="","",SUM(#REF!))</f>
        <v>#REF!</v>
      </c>
      <c r="BB193" t="e">
        <f t="array" ref="BB193">IF(#REF!="","",SUM(BA193:INDEX(BA193:BA399,MATCH(TRUE,INDEX(BA193:BA399="",0),0))))</f>
        <v>#REF!</v>
      </c>
      <c r="BC193" t="e">
        <f t="shared" si="113"/>
        <v>#REF!</v>
      </c>
      <c r="BE193" t="e">
        <f>IF(#REF!="","",SUM(#REF!))</f>
        <v>#REF!</v>
      </c>
      <c r="BF193" t="e">
        <f t="array" ref="BF193">IF(#REF!="","",SUM(BE193:INDEX(BE193:BE399,MATCH(TRUE,INDEX(BE193:BE399="",0),0))))</f>
        <v>#REF!</v>
      </c>
      <c r="BG193" t="e">
        <f t="shared" si="114"/>
        <v>#REF!</v>
      </c>
      <c r="BI193" t="e">
        <f>IF(#REF!="","",SUM(#REF!))</f>
        <v>#REF!</v>
      </c>
      <c r="BJ193" t="e">
        <f t="array" ref="BJ193">IF(#REF!="","",SUM(BI193:INDEX(BI193:BI399,MATCH(TRUE,INDEX(BI193:BI399="",0),0))))</f>
        <v>#REF!</v>
      </c>
      <c r="BK193" t="e">
        <f t="shared" si="115"/>
        <v>#REF!</v>
      </c>
      <c r="BM193" t="e">
        <f>IF(#REF!="","",SUM(#REF!))</f>
        <v>#REF!</v>
      </c>
      <c r="BN193" t="e">
        <f t="array" ref="BN193">IF(#REF!="","",SUM(BM193:INDEX(BM193:BM399,MATCH(TRUE,INDEX(BM193:BM399="",0),0))))</f>
        <v>#REF!</v>
      </c>
      <c r="BO193" t="e">
        <f t="shared" si="116"/>
        <v>#REF!</v>
      </c>
      <c r="BQ193" t="e">
        <f>IF(#REF!="","",SUM(#REF!))</f>
        <v>#REF!</v>
      </c>
      <c r="BR193" t="e">
        <f t="array" ref="BR193">IF(#REF!="","",SUM(BQ193:INDEX(BQ193:BQ399,MATCH(TRUE,INDEX(BQ193:BQ399="",0),0))))</f>
        <v>#REF!</v>
      </c>
      <c r="BS193" t="e">
        <f t="shared" si="117"/>
        <v>#REF!</v>
      </c>
      <c r="BU193" t="e">
        <f>IF(#REF!="","",SUM(#REF!))</f>
        <v>#REF!</v>
      </c>
      <c r="BV193" t="e">
        <f t="array" ref="BV193">IF(#REF!="","",SUM(BU193:INDEX(BU193:BU399,MATCH(TRUE,INDEX(BU193:BU399="",0),0))))</f>
        <v>#REF!</v>
      </c>
      <c r="BW193" t="e">
        <f t="shared" si="118"/>
        <v>#REF!</v>
      </c>
      <c r="BY193" t="e">
        <f>IF(#REF!="","",SUM(#REF!))</f>
        <v>#REF!</v>
      </c>
      <c r="BZ193" t="e">
        <f t="array" ref="BZ193">IF(#REF!="","",SUM(BY193:INDEX(BY193:BY399,MATCH(TRUE,INDEX(BY193:BY399="",0),0))))</f>
        <v>#REF!</v>
      </c>
      <c r="CA193" t="e">
        <f t="shared" si="119"/>
        <v>#REF!</v>
      </c>
      <c r="CC193" t="e">
        <f>IF(#REF!="","",SUM(#REF!))</f>
        <v>#REF!</v>
      </c>
      <c r="CD193" t="e">
        <f t="array" ref="CD193">IF(#REF!="","",SUM(CC193:INDEX(CC193:CC399,MATCH(TRUE,INDEX(CC193:CC399="",0),0))))</f>
        <v>#REF!</v>
      </c>
      <c r="CE193" t="e">
        <f t="shared" si="80"/>
        <v>#REF!</v>
      </c>
      <c r="CF193" t="str">
        <f t="array" ref="CF193">IFERROR(INDEX($CE$2:$CE$208,SMALL(IF(1-($CE$2:$CE$208=""),IF(1-(#REF!:#REF!&lt;&gt;""),ROW($CE$2:$CE$208)-ROW($CE$2)+1)), ROWS(#REF!:#REF!))),"")</f>
        <v/>
      </c>
      <c r="CG193" t="e">
        <f>IF(#REF!="","",SUM(#REF!))</f>
        <v>#REF!</v>
      </c>
      <c r="CH193" t="e">
        <f t="array" ref="CH193">IF(#REF!="","",SUM(CG193:INDEX(CG193:CG399,MATCH(TRUE,INDEX(CG193:CG399="",0),0))))</f>
        <v>#REF!</v>
      </c>
      <c r="CI193" t="e">
        <f t="shared" si="81"/>
        <v>#REF!</v>
      </c>
      <c r="CJ193" t="str">
        <f t="array" ref="CJ193">IFERROR(INDEX($CI$2:$CI$208,SMALL(IF(1-($CI$2:$CI$208=""),IF(1-(#REF!:#REF!&lt;&gt;""),ROW($CI$2:$CI$208)-ROW($CI$2)+1)), ROWS(#REF!:#REF!))),"")</f>
        <v/>
      </c>
      <c r="CK193" t="e">
        <f>IF(#REF!="","",SUM(#REF!))</f>
        <v>#REF!</v>
      </c>
      <c r="CL193" t="e">
        <f t="array" ref="CL193">IF(#REF!="","",SUM(CK193:INDEX(CK193:CK399,MATCH(TRUE,INDEX(CK193:CK399="",0),0))))</f>
        <v>#REF!</v>
      </c>
      <c r="CM193" t="e">
        <f t="shared" si="82"/>
        <v>#REF!</v>
      </c>
      <c r="CN193" t="str">
        <f t="array" ref="CN193">IFERROR(INDEX($CM$2:$CM$208,SMALL(IF(1-($CM$2:$CM$208=""),IF(1-(#REF!:#REF!&lt;&gt;""),ROW($CM$2:$CM$208)-ROW($CM$2)+1)), ROWS(#REF!:#REF!))),"")</f>
        <v/>
      </c>
      <c r="CO193" t="e">
        <f>IF(#REF!="","",SUM(#REF!))</f>
        <v>#REF!</v>
      </c>
      <c r="CP193" t="e">
        <f t="array" ref="CP193">IF(#REF!="","",SUM(CO193:INDEX(CO193:CO399,MATCH(TRUE,INDEX(CO193:CO399="",0),0))))</f>
        <v>#REF!</v>
      </c>
      <c r="CQ193" t="e">
        <f t="shared" si="83"/>
        <v>#REF!</v>
      </c>
      <c r="CR193" t="str">
        <f t="array" ref="CR193">IFERROR(INDEX($CQ$2:$CQ$208,SMALL(IF(1-($CQ$2:$CQ$208=""),IF(1-(#REF!:#REF!&lt;&gt;""),ROW($CQ$2:$CQ$208)-ROW($CQ$2)+1)), ROWS(#REF!:#REF!))),"")</f>
        <v/>
      </c>
      <c r="CS193" t="e">
        <f>IF(#REF!="","",SUM(#REF!))</f>
        <v>#REF!</v>
      </c>
      <c r="CT193" t="e">
        <f t="array" ref="CT193">IF(#REF!="","",SUM(CS193:INDEX(CS193:CS399,MATCH(TRUE,INDEX(CS193:CS399="",0),0))))</f>
        <v>#REF!</v>
      </c>
      <c r="CU193" t="e">
        <f t="shared" si="84"/>
        <v>#REF!</v>
      </c>
      <c r="CV193" t="str">
        <f t="array" ref="CV193">IFERROR(INDEX($CU$2:$CU$208,SMALL(IF(1-($CU$2:$CU$208=""),IF(1-(#REF!:#REF!&lt;&gt;""),ROW($CU$2:$CU$208)-ROW($CU$2)+1)), ROWS(#REF!:#REF!))),"")</f>
        <v/>
      </c>
      <c r="CW193" t="e">
        <f>IF(#REF!="","",SUM(#REF!))</f>
        <v>#REF!</v>
      </c>
      <c r="CX193" t="e">
        <f t="array" ref="CX193">IF(#REF!="","",SUM(CW193:INDEX(CW193:CW399,MATCH(TRUE,INDEX(CW193:CW399="",0),0))))</f>
        <v>#REF!</v>
      </c>
      <c r="CY193" t="e">
        <f t="shared" si="85"/>
        <v>#REF!</v>
      </c>
      <c r="CZ193" t="str">
        <f t="array" ref="CZ193">IFERROR(INDEX($CY$2:$CY$208,SMALL(IF(1-($CY$2:$CY$208=""),IF(1-(#REF!:#REF!&lt;&gt;""),ROW($CY$2:$CY$208)-ROW($CY$2)+1)), ROWS(#REF!:#REF!))),"")</f>
        <v/>
      </c>
      <c r="DA193" t="e">
        <f>IF(#REF!="","",SUM(#REF!))</f>
        <v>#REF!</v>
      </c>
      <c r="DB193" t="e">
        <f t="array" ref="DB193">IF(#REF!="","",SUM(DA193:INDEX(DA193:DA399,MATCH(TRUE,INDEX(DA193:DA399="",0),0))))</f>
        <v>#REF!</v>
      </c>
      <c r="DC193" t="e">
        <f t="shared" si="86"/>
        <v>#REF!</v>
      </c>
      <c r="DD193" t="str">
        <f t="array" ref="DD193">IFERROR(INDEX($DC$2:$DC$208,SMALL(IF(1-($DC$2:$DC$208=""),IF(1-(#REF!:#REF!&lt;&gt;""),ROW($DC$2:$DC$208)-ROW($DC$2)+1)), ROWS(#REF!:#REF!))),"")</f>
        <v/>
      </c>
      <c r="DE193" t="e">
        <f>IF(#REF!="","",SUM(#REF!))</f>
        <v>#REF!</v>
      </c>
      <c r="DF193" t="e">
        <f t="array" ref="DF193">IF(#REF!="","",SUM(DE193:INDEX(DE193:DE399,MATCH(TRUE,INDEX(DE193:DE399="",0),0))))</f>
        <v>#REF!</v>
      </c>
      <c r="DG193" t="e">
        <f t="shared" si="87"/>
        <v>#REF!</v>
      </c>
      <c r="DH193" t="str">
        <f t="array" ref="DH193">IFERROR(INDEX($DG$2:$DG$208,SMALL(IF(1-($DG$2:$DG$208=""),IF(1-(#REF!:#REF!&lt;&gt;""),ROW($DG$2:$DG$208)-ROW($DG$2)+1)), ROWS(#REF!:#REF!))),"")</f>
        <v/>
      </c>
      <c r="DI193" t="e">
        <f>IF(#REF!="","",SUM(#REF!))</f>
        <v>#REF!</v>
      </c>
      <c r="DJ193" t="e">
        <f t="array" ref="DJ193">IF(#REF!="","",SUM(DI193:INDEX(DI193:DI399,MATCH(TRUE,INDEX(DI193:DI399="",0),0))))</f>
        <v>#REF!</v>
      </c>
      <c r="DK193" t="e">
        <f t="shared" si="88"/>
        <v>#REF!</v>
      </c>
      <c r="DL193" t="str">
        <f t="array" ref="DL193">IFERROR(INDEX($DK$2:$DK$208,SMALL(IF(1-($DK$2:$DK$208=""),IF(1-(#REF!:#REF!&lt;&gt;""),ROW($DK$2:$DK$208)-ROW($DK$2)+1)), ROWS(#REF!:#REF!))),"")</f>
        <v/>
      </c>
      <c r="DM193" t="e">
        <f>IF(#REF!="","",SUM(#REF!))</f>
        <v>#REF!</v>
      </c>
      <c r="DN193" t="e">
        <f t="array" ref="DN193">IF(#REF!="","",SUM(DM193:INDEX(DM193:DM399,MATCH(TRUE,INDEX(DM193:DM399="",0),0))))</f>
        <v>#REF!</v>
      </c>
      <c r="DO193" t="e">
        <f t="shared" si="89"/>
        <v>#REF!</v>
      </c>
      <c r="DP193" t="str">
        <f t="array" ref="DP193">IFERROR(INDEX($DO$2:$DO$208,SMALL(IF(1-($DO$2:$DO$208=""),IF(1-(#REF!:#REF!&lt;&gt;""),ROW($DO$2:$DO$208)-ROW($DO$2)+1)), ROWS(#REF!:#REF!))),"")</f>
        <v/>
      </c>
      <c r="DQ193" t="e">
        <f>IF(#REF!="","",SUM(#REF!))</f>
        <v>#REF!</v>
      </c>
      <c r="DR193" t="e">
        <f t="array" ref="DR193">IF(#REF!="","",SUM(DQ193:INDEX(DQ193:DQ399,MATCH(TRUE,INDEX(DQ193:DQ399="",0),0))))</f>
        <v>#REF!</v>
      </c>
      <c r="DS193" t="e">
        <f t="shared" si="90"/>
        <v>#REF!</v>
      </c>
      <c r="DT193" t="str">
        <f t="array" ref="DT193">IFERROR(INDEX($DS$2:$DS$208,SMALL(IF(1-($DS$2:$DS$208=""),IF(1-(#REF!:#REF!&lt;&gt;""),ROW($DS$2:$DS$208)-ROW($DS$2)+1)), ROWS(#REF!:#REF!))),"")</f>
        <v/>
      </c>
      <c r="DU193" t="e">
        <f>IF(#REF!="","",SUM(#REF!))</f>
        <v>#REF!</v>
      </c>
      <c r="DV193" t="e">
        <f t="array" ref="DV193">IF(#REF!="","",SUM(DU193:INDEX(DU193:DU399,MATCH(TRUE,INDEX(DU193:DU399="",0),0))))</f>
        <v>#REF!</v>
      </c>
      <c r="DW193" t="e">
        <f t="shared" si="91"/>
        <v>#REF!</v>
      </c>
      <c r="DX193" t="str">
        <f t="array" ref="DX193">IFERROR(INDEX($DW$2:$DW$208,SMALL(IF(1-($DW$2:$DW$208=""),IF(1-(#REF!:#REF!&lt;&gt;""),ROW($DW$2:$DW$208)-ROW($DW$2)+1)), ROWS(#REF!:#REF!))),"")</f>
        <v/>
      </c>
      <c r="DY193" t="e">
        <f>IF(#REF!="","",SUM(#REF!))</f>
        <v>#REF!</v>
      </c>
      <c r="DZ193" t="e">
        <f t="array" ref="DZ193">IF(#REF!="","",SUM(DY193:INDEX(DY193:DY399,MATCH(TRUE,INDEX(DY193:DY399="",0),0))))</f>
        <v>#REF!</v>
      </c>
      <c r="EA193" t="e">
        <f t="shared" si="92"/>
        <v>#REF!</v>
      </c>
      <c r="EB193" t="str">
        <f t="array" ref="EB193">IFERROR(INDEX($EA$2:$EA$208,SMALL(IF(1-($EA$2:$EA$208=""),IF(1-(#REF!:#REF!&lt;&gt;""),ROW($EA$2:$EA$208)-ROW($EA$2)+1)), ROWS(#REF!:#REF!))),"")</f>
        <v/>
      </c>
      <c r="EC193" t="e">
        <f>IF(#REF!="","",SUM(#REF!))</f>
        <v>#REF!</v>
      </c>
      <c r="ED193" t="e">
        <f t="array" ref="ED193">IF(#REF!="","",SUM(EC193:INDEX(EC193:EC399,MATCH(TRUE,INDEX(EC193:EC399="",0),0))))</f>
        <v>#REF!</v>
      </c>
      <c r="EE193" t="e">
        <f t="shared" si="93"/>
        <v>#REF!</v>
      </c>
      <c r="EF193" t="str">
        <f t="array" ref="EF193">IFERROR(INDEX($EE$2:$EE$208,SMALL(IF(1-($EE$2:$EE$208=""),IF(1-(#REF!:#REF!&lt;&gt;""),ROW($EE$2:$EE$208)-ROW($EE$2)+1)), ROWS(#REF!:#REF!))),"")</f>
        <v/>
      </c>
      <c r="EG193" t="e">
        <f>IF(#REF!="","",SUM(#REF!))</f>
        <v>#REF!</v>
      </c>
      <c r="EH193" t="e">
        <f t="array" ref="EH193">IF(#REF!="","",SUM(EG193:INDEX(EG193:EG399,MATCH(TRUE,INDEX(EG193:EG399="",0),0))))</f>
        <v>#REF!</v>
      </c>
      <c r="EI193" t="e">
        <f t="shared" si="94"/>
        <v>#REF!</v>
      </c>
      <c r="EJ193" t="str">
        <f t="array" ref="EJ193">IFERROR(INDEX($EI$2:$EI$208,SMALL(IF(1-($EI$2:$EI$208=""),IF(1-(#REF!:#REF!&lt;&gt;""),ROW($EI$2:$EI$208)-ROW($EI$2)+1)), ROWS(#REF!:#REF!))),"")</f>
        <v/>
      </c>
      <c r="EK193" t="e">
        <f>IF(#REF!="","",SUM(#REF!))</f>
        <v>#REF!</v>
      </c>
      <c r="EL193" t="e">
        <f t="array" ref="EL193">IF(#REF!="","",SUM(EK193:INDEX(EK193:EK399,MATCH(TRUE,INDEX(EK193:EK399="",0),0))))</f>
        <v>#REF!</v>
      </c>
      <c r="EM193" t="e">
        <f t="shared" si="95"/>
        <v>#REF!</v>
      </c>
      <c r="EN193" t="str">
        <f t="array" ref="EN193">IFERROR(INDEX($EM$2:$EM$208,SMALL(IF(1-($EM$2:$EM$208=""),IF(1-(#REF!:#REF!&lt;&gt;""),ROW($EM$2:$EM$208)-ROW($EM$2)+1)), ROWS(#REF!:#REF!))),"")</f>
        <v/>
      </c>
      <c r="EO193" t="e">
        <f>IF(#REF!="","",SUM(#REF!))</f>
        <v>#REF!</v>
      </c>
      <c r="EP193" t="e">
        <f t="array" ref="EP193">IF(#REF!="","",SUM(EO193:INDEX(EO193:EO399,MATCH(TRUE,INDEX(EO193:EO399="",0),0))))</f>
        <v>#REF!</v>
      </c>
      <c r="EQ193" t="e">
        <f t="shared" si="96"/>
        <v>#REF!</v>
      </c>
      <c r="ER193" t="str">
        <f t="array" ref="ER193">IFERROR(INDEX($EQ$2:$EQ$208,SMALL(IF(1-($EQ$2:$EQ$208=""),IF(1-(#REF!:#REF!&lt;&gt;""),ROW($EQ$2:$EQ$208)-ROW($EQ$2)+1)), ROWS(#REF!:#REF!))),"")</f>
        <v/>
      </c>
      <c r="ES193" t="e">
        <f>IF(#REF!="","",SUM(#REF!))</f>
        <v>#REF!</v>
      </c>
      <c r="ET193" t="e">
        <f t="array" ref="ET193">IF(#REF!="","",SUM(ES193:INDEX(ES193:ES399,MATCH(TRUE,INDEX(ES193:ES399="",0),0))))</f>
        <v>#REF!</v>
      </c>
      <c r="EU193" t="e">
        <f t="shared" si="97"/>
        <v>#REF!</v>
      </c>
      <c r="EV193" t="str">
        <f t="array" ref="EV193">IFERROR(INDEX($EU$2:$EU$208,SMALL(IF(1-($EU$2:$EU$208=""),IF(1-(#REF!:#REF!&lt;&gt;""),ROW($EU$2:$EU$208)-ROW($EU$2)+1)), ROWS(#REF!:#REF!))),"")</f>
        <v/>
      </c>
      <c r="EW193" t="e">
        <f>IF(#REF!="","",SUM(#REF!))</f>
        <v>#REF!</v>
      </c>
      <c r="EX193" t="e">
        <f t="array" ref="EX193">IF(#REF!="","",SUM(EW193:INDEX(EW193:EW399,MATCH(TRUE,INDEX(EW193:EW399="",0),0))))</f>
        <v>#REF!</v>
      </c>
      <c r="EY193" t="e">
        <f t="shared" si="98"/>
        <v>#REF!</v>
      </c>
      <c r="EZ193" t="str">
        <f t="array" ref="EZ193">IFERROR(INDEX($EY$2:$EY$208,SMALL(IF(1-($EY$2:$EY$208=""),IF(1-(#REF!:#REF!&lt;&gt;""),ROW($EY$2:$EY$208)-ROW($EY$2)+1)), ROWS(#REF!:#REF!))),"")</f>
        <v/>
      </c>
      <c r="FA193" t="e">
        <f>IF(#REF!="","",SUM(#REF!))</f>
        <v>#REF!</v>
      </c>
      <c r="FB193" t="e">
        <f t="array" ref="FB193">IF(#REF!="","",SUM(FA193:INDEX(FA193:FA399,MATCH(TRUE,INDEX(FA193:FA399="",0),0))))</f>
        <v>#REF!</v>
      </c>
      <c r="FC193" t="e">
        <f t="shared" si="99"/>
        <v>#REF!</v>
      </c>
      <c r="FD193" t="str">
        <f t="array" ref="FD193">IFERROR(INDEX($FC$2:$FC$208,SMALL(IF(1-($FC$2:$FC$208=""),IF(1-(#REF!:#REF!&lt;&gt;""),ROW($FC$2:$FC$208)-ROW($FC$2)+1)), ROWS(#REF!:#REF!))),"")</f>
        <v/>
      </c>
    </row>
    <row r="194" spans="1:160" x14ac:dyDescent="0.25">
      <c r="A194" t="e">
        <f>IF(#REF!="","",SUM(#REF!))</f>
        <v>#REF!</v>
      </c>
      <c r="B194" t="e">
        <f t="array" ref="B194">IF(#REF!="","",SUM($A194:INDEX(A194:$A$208,MATCH(TRUE,INDEX($A194:$A$208="",0),0))))</f>
        <v>#REF!</v>
      </c>
      <c r="C194" t="e">
        <f t="shared" si="100"/>
        <v>#REF!</v>
      </c>
      <c r="E194" t="e">
        <f>IF(#REF!="","",SUM(#REF!))</f>
        <v>#REF!</v>
      </c>
      <c r="F194" t="e">
        <f t="array" ref="F194">IF(#REF!="","",SUM($E194:INDEX(E194:$E$208,MATCH(TRUE,INDEX($E194:$E$208="",0),0))))</f>
        <v>#REF!</v>
      </c>
      <c r="G194" t="e">
        <f t="shared" si="101"/>
        <v>#REF!</v>
      </c>
      <c r="I194" t="e">
        <f>IF(#REF!="","",SUM(#REF!))</f>
        <v>#REF!</v>
      </c>
      <c r="J194" t="e">
        <f t="array" ref="J194">IF(#REF!="","",SUM(I194:INDEX(I194:I400,MATCH(TRUE,INDEX(I194:I400="",0),0))))</f>
        <v>#REF!</v>
      </c>
      <c r="K194" t="e">
        <f t="shared" si="102"/>
        <v>#REF!</v>
      </c>
      <c r="M194" t="e">
        <f>IF(#REF!="","",SUM(#REF!))</f>
        <v>#REF!</v>
      </c>
      <c r="N194" t="e">
        <f t="array" ref="N194">IF(#REF!="","",SUM(M194:INDEX(M194:M400,MATCH(TRUE,INDEX(M194:M400="",0),0))))</f>
        <v>#REF!</v>
      </c>
      <c r="O194" t="e">
        <f t="shared" si="103"/>
        <v>#REF!</v>
      </c>
      <c r="Q194" t="e">
        <f>IF(#REF!="","",SUM(#REF!))</f>
        <v>#REF!</v>
      </c>
      <c r="R194" t="e">
        <f t="array" ref="R194">IF(#REF!="","",SUM(Q194:INDEX(Q194:Q400,MATCH(TRUE,INDEX(Q194:Q400="",0),0))))</f>
        <v>#REF!</v>
      </c>
      <c r="S194" t="e">
        <f t="shared" si="104"/>
        <v>#REF!</v>
      </c>
      <c r="U194" t="e">
        <f>IF(#REF!="","",SUM(#REF!))</f>
        <v>#REF!</v>
      </c>
      <c r="V194" t="e">
        <f t="array" ref="V194">IF(#REF!="","",SUM(U194:INDEX(U194:U400,MATCH(TRUE,INDEX(U194:U400="",0),0))))</f>
        <v>#REF!</v>
      </c>
      <c r="W194" t="e">
        <f t="shared" si="105"/>
        <v>#REF!</v>
      </c>
      <c r="Y194" t="e">
        <f>IF(#REF!="","",SUM(#REF!))</f>
        <v>#REF!</v>
      </c>
      <c r="Z194" t="e">
        <f t="array" ref="Z194">IF(#REF!="","",SUM(Y194:INDEX(Y194:Y400,MATCH(TRUE,INDEX(Y194:Y400="",0),0))))</f>
        <v>#REF!</v>
      </c>
      <c r="AA194" t="e">
        <f t="shared" si="106"/>
        <v>#REF!</v>
      </c>
      <c r="AC194" t="e">
        <f>IF(#REF!="","",SUM(#REF!))</f>
        <v>#REF!</v>
      </c>
      <c r="AD194" t="e">
        <f t="array" ref="AD194">IF(#REF!="","",SUM(AC194:INDEX(AC194:AC400,MATCH(TRUE,INDEX(AC194:AC400="",0),0))))</f>
        <v>#REF!</v>
      </c>
      <c r="AE194" t="e">
        <f t="shared" si="107"/>
        <v>#REF!</v>
      </c>
      <c r="AG194" t="e">
        <f>IF(#REF!="","",SUM(#REF!))</f>
        <v>#REF!</v>
      </c>
      <c r="AH194" t="e">
        <f t="array" ref="AH194">IF(#REF!="","",SUM(AG194:INDEX(AG194:AG400,MATCH(TRUE,INDEX(AG194:AG400="",0),0))))</f>
        <v>#REF!</v>
      </c>
      <c r="AI194" t="e">
        <f t="shared" si="108"/>
        <v>#REF!</v>
      </c>
      <c r="AK194" t="e">
        <f>IF(#REF!="","",SUM(#REF!))</f>
        <v>#REF!</v>
      </c>
      <c r="AL194" t="e">
        <f t="array" ref="AL194">IF(#REF!="","",SUM(AK194:INDEX(AK194:AK400,MATCH(TRUE,INDEX(AK194:AK400="",0),0))))</f>
        <v>#REF!</v>
      </c>
      <c r="AM194" t="e">
        <f t="shared" si="109"/>
        <v>#REF!</v>
      </c>
      <c r="AO194" t="e">
        <f>IF(#REF!="","",SUM(#REF!))</f>
        <v>#REF!</v>
      </c>
      <c r="AP194" t="e">
        <f t="array" ref="AP194">IF(#REF!="","",SUM(AO194:INDEX(AO194:AO400,MATCH(TRUE,INDEX(AO194:AO400="",0),0))))</f>
        <v>#REF!</v>
      </c>
      <c r="AQ194" t="e">
        <f t="shared" si="110"/>
        <v>#REF!</v>
      </c>
      <c r="AS194" t="e">
        <f>IF(#REF!="","",SUM(#REF!))</f>
        <v>#REF!</v>
      </c>
      <c r="AT194" t="e">
        <f t="array" ref="AT194">IF(#REF!="","",SUM(AS194:INDEX(AS194:AS400,MATCH(TRUE,INDEX(AS194:AS400="",0),0))))</f>
        <v>#REF!</v>
      </c>
      <c r="AU194" t="e">
        <f t="shared" si="111"/>
        <v>#REF!</v>
      </c>
      <c r="AW194" t="e">
        <f>IF(#REF!="","",SUM(#REF!))</f>
        <v>#REF!</v>
      </c>
      <c r="AX194" t="e">
        <f t="array" ref="AX194">IF(#REF!="","",SUM(AW194:INDEX(AW194:AW400,MATCH(TRUE,INDEX(AW194:AW400="",0),0))))</f>
        <v>#REF!</v>
      </c>
      <c r="AY194" t="e">
        <f t="shared" si="112"/>
        <v>#REF!</v>
      </c>
      <c r="BA194" t="e">
        <f>IF(#REF!="","",SUM(#REF!))</f>
        <v>#REF!</v>
      </c>
      <c r="BB194" t="e">
        <f t="array" ref="BB194">IF(#REF!="","",SUM(BA194:INDEX(BA194:BA400,MATCH(TRUE,INDEX(BA194:BA400="",0),0))))</f>
        <v>#REF!</v>
      </c>
      <c r="BC194" t="e">
        <f t="shared" si="113"/>
        <v>#REF!</v>
      </c>
      <c r="BE194" t="e">
        <f>IF(#REF!="","",SUM(#REF!))</f>
        <v>#REF!</v>
      </c>
      <c r="BF194" t="e">
        <f t="array" ref="BF194">IF(#REF!="","",SUM(BE194:INDEX(BE194:BE400,MATCH(TRUE,INDEX(BE194:BE400="",0),0))))</f>
        <v>#REF!</v>
      </c>
      <c r="BG194" t="e">
        <f t="shared" si="114"/>
        <v>#REF!</v>
      </c>
      <c r="BI194" t="e">
        <f>IF(#REF!="","",SUM(#REF!))</f>
        <v>#REF!</v>
      </c>
      <c r="BJ194" t="e">
        <f t="array" ref="BJ194">IF(#REF!="","",SUM(BI194:INDEX(BI194:BI400,MATCH(TRUE,INDEX(BI194:BI400="",0),0))))</f>
        <v>#REF!</v>
      </c>
      <c r="BK194" t="e">
        <f t="shared" si="115"/>
        <v>#REF!</v>
      </c>
      <c r="BM194" t="e">
        <f>IF(#REF!="","",SUM(#REF!))</f>
        <v>#REF!</v>
      </c>
      <c r="BN194" t="e">
        <f t="array" ref="BN194">IF(#REF!="","",SUM(BM194:INDEX(BM194:BM400,MATCH(TRUE,INDEX(BM194:BM400="",0),0))))</f>
        <v>#REF!</v>
      </c>
      <c r="BO194" t="e">
        <f t="shared" si="116"/>
        <v>#REF!</v>
      </c>
      <c r="BQ194" t="e">
        <f>IF(#REF!="","",SUM(#REF!))</f>
        <v>#REF!</v>
      </c>
      <c r="BR194" t="e">
        <f t="array" ref="BR194">IF(#REF!="","",SUM(BQ194:INDEX(BQ194:BQ400,MATCH(TRUE,INDEX(BQ194:BQ400="",0),0))))</f>
        <v>#REF!</v>
      </c>
      <c r="BS194" t="e">
        <f t="shared" si="117"/>
        <v>#REF!</v>
      </c>
      <c r="BU194" t="e">
        <f>IF(#REF!="","",SUM(#REF!))</f>
        <v>#REF!</v>
      </c>
      <c r="BV194" t="e">
        <f t="array" ref="BV194">IF(#REF!="","",SUM(BU194:INDEX(BU194:BU400,MATCH(TRUE,INDEX(BU194:BU400="",0),0))))</f>
        <v>#REF!</v>
      </c>
      <c r="BW194" t="e">
        <f t="shared" si="118"/>
        <v>#REF!</v>
      </c>
      <c r="BY194" t="e">
        <f>IF(#REF!="","",SUM(#REF!))</f>
        <v>#REF!</v>
      </c>
      <c r="BZ194" t="e">
        <f t="array" ref="BZ194">IF(#REF!="","",SUM(BY194:INDEX(BY194:BY400,MATCH(TRUE,INDEX(BY194:BY400="",0),0))))</f>
        <v>#REF!</v>
      </c>
      <c r="CA194" t="e">
        <f t="shared" si="119"/>
        <v>#REF!</v>
      </c>
      <c r="CC194" t="e">
        <f>IF(#REF!="","",SUM(#REF!))</f>
        <v>#REF!</v>
      </c>
      <c r="CD194" t="e">
        <f t="array" ref="CD194">IF(#REF!="","",SUM(CC194:INDEX(CC194:CC400,MATCH(TRUE,INDEX(CC194:CC400="",0),0))))</f>
        <v>#REF!</v>
      </c>
      <c r="CE194" t="e">
        <f t="shared" ref="CE194:CE208" si="120">IF(CD194&gt;0,CD194,"")</f>
        <v>#REF!</v>
      </c>
      <c r="CF194" t="str">
        <f t="array" ref="CF194">IFERROR(INDEX($CE$2:$CE$208,SMALL(IF(1-($CE$2:$CE$208=""),IF(1-(#REF!:#REF!&lt;&gt;""),ROW($CE$2:$CE$208)-ROW($CE$2)+1)), ROWS(#REF!:#REF!))),"")</f>
        <v/>
      </c>
      <c r="CG194" t="e">
        <f>IF(#REF!="","",SUM(#REF!))</f>
        <v>#REF!</v>
      </c>
      <c r="CH194" t="e">
        <f t="array" ref="CH194">IF(#REF!="","",SUM(CG194:INDEX(CG194:CG400,MATCH(TRUE,INDEX(CG194:CG400="",0),0))))</f>
        <v>#REF!</v>
      </c>
      <c r="CI194" t="e">
        <f t="shared" ref="CI194:CI208" si="121">IF(CH194&gt;0,CH194,"")</f>
        <v>#REF!</v>
      </c>
      <c r="CJ194" t="str">
        <f t="array" ref="CJ194">IFERROR(INDEX($CI$2:$CI$208,SMALL(IF(1-($CI$2:$CI$208=""),IF(1-(#REF!:#REF!&lt;&gt;""),ROW($CI$2:$CI$208)-ROW($CI$2)+1)), ROWS(#REF!:#REF!))),"")</f>
        <v/>
      </c>
      <c r="CK194" t="e">
        <f>IF(#REF!="","",SUM(#REF!))</f>
        <v>#REF!</v>
      </c>
      <c r="CL194" t="e">
        <f t="array" ref="CL194">IF(#REF!="","",SUM(CK194:INDEX(CK194:CK400,MATCH(TRUE,INDEX(CK194:CK400="",0),0))))</f>
        <v>#REF!</v>
      </c>
      <c r="CM194" t="e">
        <f t="shared" ref="CM194:CM208" si="122">IF(CL194&gt;0,CL194,"")</f>
        <v>#REF!</v>
      </c>
      <c r="CN194" t="str">
        <f t="array" ref="CN194">IFERROR(INDEX($CM$2:$CM$208,SMALL(IF(1-($CM$2:$CM$208=""),IF(1-(#REF!:#REF!&lt;&gt;""),ROW($CM$2:$CM$208)-ROW($CM$2)+1)), ROWS(#REF!:#REF!))),"")</f>
        <v/>
      </c>
      <c r="CO194" t="e">
        <f>IF(#REF!="","",SUM(#REF!))</f>
        <v>#REF!</v>
      </c>
      <c r="CP194" t="e">
        <f t="array" ref="CP194">IF(#REF!="","",SUM(CO194:INDEX(CO194:CO400,MATCH(TRUE,INDEX(CO194:CO400="",0),0))))</f>
        <v>#REF!</v>
      </c>
      <c r="CQ194" t="e">
        <f t="shared" ref="CQ194:CQ208" si="123">IF(CP194&gt;0,CP194,"")</f>
        <v>#REF!</v>
      </c>
      <c r="CR194" t="str">
        <f t="array" ref="CR194">IFERROR(INDEX($CQ$2:$CQ$208,SMALL(IF(1-($CQ$2:$CQ$208=""),IF(1-(#REF!:#REF!&lt;&gt;""),ROW($CQ$2:$CQ$208)-ROW($CQ$2)+1)), ROWS(#REF!:#REF!))),"")</f>
        <v/>
      </c>
      <c r="CS194" t="e">
        <f>IF(#REF!="","",SUM(#REF!))</f>
        <v>#REF!</v>
      </c>
      <c r="CT194" t="e">
        <f t="array" ref="CT194">IF(#REF!="","",SUM(CS194:INDEX(CS194:CS400,MATCH(TRUE,INDEX(CS194:CS400="",0),0))))</f>
        <v>#REF!</v>
      </c>
      <c r="CU194" t="e">
        <f t="shared" ref="CU194:CU208" si="124">IF(CT194&gt;0,CT194,"")</f>
        <v>#REF!</v>
      </c>
      <c r="CV194" t="str">
        <f t="array" ref="CV194">IFERROR(INDEX($CU$2:$CU$208,SMALL(IF(1-($CU$2:$CU$208=""),IF(1-(#REF!:#REF!&lt;&gt;""),ROW($CU$2:$CU$208)-ROW($CU$2)+1)), ROWS(#REF!:#REF!))),"")</f>
        <v/>
      </c>
      <c r="CW194" t="e">
        <f>IF(#REF!="","",SUM(#REF!))</f>
        <v>#REF!</v>
      </c>
      <c r="CX194" t="e">
        <f t="array" ref="CX194">IF(#REF!="","",SUM(CW194:INDEX(CW194:CW400,MATCH(TRUE,INDEX(CW194:CW400="",0),0))))</f>
        <v>#REF!</v>
      </c>
      <c r="CY194" t="e">
        <f t="shared" ref="CY194:CY208" si="125">IF(CX194&gt;0,CX194,"")</f>
        <v>#REF!</v>
      </c>
      <c r="CZ194" t="str">
        <f t="array" ref="CZ194">IFERROR(INDEX($CY$2:$CY$208,SMALL(IF(1-($CY$2:$CY$208=""),IF(1-(#REF!:#REF!&lt;&gt;""),ROW($CY$2:$CY$208)-ROW($CY$2)+1)), ROWS(#REF!:#REF!))),"")</f>
        <v/>
      </c>
      <c r="DA194" t="e">
        <f>IF(#REF!="","",SUM(#REF!))</f>
        <v>#REF!</v>
      </c>
      <c r="DB194" t="e">
        <f t="array" ref="DB194">IF(#REF!="","",SUM(DA194:INDEX(DA194:DA400,MATCH(TRUE,INDEX(DA194:DA400="",0),0))))</f>
        <v>#REF!</v>
      </c>
      <c r="DC194" t="e">
        <f t="shared" ref="DC194:DC208" si="126">IF(DB194&gt;0,DB194,"")</f>
        <v>#REF!</v>
      </c>
      <c r="DD194" t="str">
        <f t="array" ref="DD194">IFERROR(INDEX($DC$2:$DC$208,SMALL(IF(1-($DC$2:$DC$208=""),IF(1-(#REF!:#REF!&lt;&gt;""),ROW($DC$2:$DC$208)-ROW($DC$2)+1)), ROWS(#REF!:#REF!))),"")</f>
        <v/>
      </c>
      <c r="DE194" t="e">
        <f>IF(#REF!="","",SUM(#REF!))</f>
        <v>#REF!</v>
      </c>
      <c r="DF194" t="e">
        <f t="array" ref="DF194">IF(#REF!="","",SUM(DE194:INDEX(DE194:DE400,MATCH(TRUE,INDEX(DE194:DE400="",0),0))))</f>
        <v>#REF!</v>
      </c>
      <c r="DG194" t="e">
        <f t="shared" ref="DG194:DG208" si="127">IF(DF194&gt;0,DF194,"")</f>
        <v>#REF!</v>
      </c>
      <c r="DH194" t="str">
        <f t="array" ref="DH194">IFERROR(INDEX($DG$2:$DG$208,SMALL(IF(1-($DG$2:$DG$208=""),IF(1-(#REF!:#REF!&lt;&gt;""),ROW($DG$2:$DG$208)-ROW($DG$2)+1)), ROWS(#REF!:#REF!))),"")</f>
        <v/>
      </c>
      <c r="DI194" t="e">
        <f>IF(#REF!="","",SUM(#REF!))</f>
        <v>#REF!</v>
      </c>
      <c r="DJ194" t="e">
        <f t="array" ref="DJ194">IF(#REF!="","",SUM(DI194:INDEX(DI194:DI400,MATCH(TRUE,INDEX(DI194:DI400="",0),0))))</f>
        <v>#REF!</v>
      </c>
      <c r="DK194" t="e">
        <f t="shared" ref="DK194:DK208" si="128">IF(DJ194&gt;0,DJ194,"")</f>
        <v>#REF!</v>
      </c>
      <c r="DL194" t="str">
        <f t="array" ref="DL194">IFERROR(INDEX($DK$2:$DK$208,SMALL(IF(1-($DK$2:$DK$208=""),IF(1-(#REF!:#REF!&lt;&gt;""),ROW($DK$2:$DK$208)-ROW($DK$2)+1)), ROWS(#REF!:#REF!))),"")</f>
        <v/>
      </c>
      <c r="DM194" t="e">
        <f>IF(#REF!="","",SUM(#REF!))</f>
        <v>#REF!</v>
      </c>
      <c r="DN194" t="e">
        <f t="array" ref="DN194">IF(#REF!="","",SUM(DM194:INDEX(DM194:DM400,MATCH(TRUE,INDEX(DM194:DM400="",0),0))))</f>
        <v>#REF!</v>
      </c>
      <c r="DO194" t="e">
        <f t="shared" ref="DO194:DO208" si="129">IF(DN194&gt;0,DN194,"")</f>
        <v>#REF!</v>
      </c>
      <c r="DP194" t="str">
        <f t="array" ref="DP194">IFERROR(INDEX($DO$2:$DO$208,SMALL(IF(1-($DO$2:$DO$208=""),IF(1-(#REF!:#REF!&lt;&gt;""),ROW($DO$2:$DO$208)-ROW($DO$2)+1)), ROWS(#REF!:#REF!))),"")</f>
        <v/>
      </c>
      <c r="DQ194" t="e">
        <f>IF(#REF!="","",SUM(#REF!))</f>
        <v>#REF!</v>
      </c>
      <c r="DR194" t="e">
        <f t="array" ref="DR194">IF(#REF!="","",SUM(DQ194:INDEX(DQ194:DQ400,MATCH(TRUE,INDEX(DQ194:DQ400="",0),0))))</f>
        <v>#REF!</v>
      </c>
      <c r="DS194" t="e">
        <f t="shared" ref="DS194:DS208" si="130">IF(DR194&gt;0,DR194,"")</f>
        <v>#REF!</v>
      </c>
      <c r="DT194" t="str">
        <f t="array" ref="DT194">IFERROR(INDEX($DS$2:$DS$208,SMALL(IF(1-($DS$2:$DS$208=""),IF(1-(#REF!:#REF!&lt;&gt;""),ROW($DS$2:$DS$208)-ROW($DS$2)+1)), ROWS(#REF!:#REF!))),"")</f>
        <v/>
      </c>
      <c r="DU194" t="e">
        <f>IF(#REF!="","",SUM(#REF!))</f>
        <v>#REF!</v>
      </c>
      <c r="DV194" t="e">
        <f t="array" ref="DV194">IF(#REF!="","",SUM(DU194:INDEX(DU194:DU400,MATCH(TRUE,INDEX(DU194:DU400="",0),0))))</f>
        <v>#REF!</v>
      </c>
      <c r="DW194" t="e">
        <f t="shared" ref="DW194:DW208" si="131">IF(DV194&gt;0,DV194,"")</f>
        <v>#REF!</v>
      </c>
      <c r="DX194" t="str">
        <f t="array" ref="DX194">IFERROR(INDEX($DW$2:$DW$208,SMALL(IF(1-($DW$2:$DW$208=""),IF(1-(#REF!:#REF!&lt;&gt;""),ROW($DW$2:$DW$208)-ROW($DW$2)+1)), ROWS(#REF!:#REF!))),"")</f>
        <v/>
      </c>
      <c r="DY194" t="e">
        <f>IF(#REF!="","",SUM(#REF!))</f>
        <v>#REF!</v>
      </c>
      <c r="DZ194" t="e">
        <f t="array" ref="DZ194">IF(#REF!="","",SUM(DY194:INDEX(DY194:DY400,MATCH(TRUE,INDEX(DY194:DY400="",0),0))))</f>
        <v>#REF!</v>
      </c>
      <c r="EA194" t="e">
        <f t="shared" ref="EA194:EA208" si="132">IF(DZ194&gt;0,DZ194,"")</f>
        <v>#REF!</v>
      </c>
      <c r="EB194" t="str">
        <f t="array" ref="EB194">IFERROR(INDEX($EA$2:$EA$208,SMALL(IF(1-($EA$2:$EA$208=""),IF(1-(#REF!:#REF!&lt;&gt;""),ROW($EA$2:$EA$208)-ROW($EA$2)+1)), ROWS(#REF!:#REF!))),"")</f>
        <v/>
      </c>
      <c r="EC194" t="e">
        <f>IF(#REF!="","",SUM(#REF!))</f>
        <v>#REF!</v>
      </c>
      <c r="ED194" t="e">
        <f t="array" ref="ED194">IF(#REF!="","",SUM(EC194:INDEX(EC194:EC400,MATCH(TRUE,INDEX(EC194:EC400="",0),0))))</f>
        <v>#REF!</v>
      </c>
      <c r="EE194" t="e">
        <f t="shared" ref="EE194:EE208" si="133">IF(ED194&gt;0,ED194,"")</f>
        <v>#REF!</v>
      </c>
      <c r="EF194" t="str">
        <f t="array" ref="EF194">IFERROR(INDEX($EE$2:$EE$208,SMALL(IF(1-($EE$2:$EE$208=""),IF(1-(#REF!:#REF!&lt;&gt;""),ROW($EE$2:$EE$208)-ROW($EE$2)+1)), ROWS(#REF!:#REF!))),"")</f>
        <v/>
      </c>
      <c r="EG194" t="e">
        <f>IF(#REF!="","",SUM(#REF!))</f>
        <v>#REF!</v>
      </c>
      <c r="EH194" t="e">
        <f t="array" ref="EH194">IF(#REF!="","",SUM(EG194:INDEX(EG194:EG400,MATCH(TRUE,INDEX(EG194:EG400="",0),0))))</f>
        <v>#REF!</v>
      </c>
      <c r="EI194" t="e">
        <f t="shared" ref="EI194:EI208" si="134">IF(EH194&gt;0,EH194,"")</f>
        <v>#REF!</v>
      </c>
      <c r="EJ194" t="str">
        <f t="array" ref="EJ194">IFERROR(INDEX($EI$2:$EI$208,SMALL(IF(1-($EI$2:$EI$208=""),IF(1-(#REF!:#REF!&lt;&gt;""),ROW($EI$2:$EI$208)-ROW($EI$2)+1)), ROWS(#REF!:#REF!))),"")</f>
        <v/>
      </c>
      <c r="EK194" t="e">
        <f>IF(#REF!="","",SUM(#REF!))</f>
        <v>#REF!</v>
      </c>
      <c r="EL194" t="e">
        <f t="array" ref="EL194">IF(#REF!="","",SUM(EK194:INDEX(EK194:EK400,MATCH(TRUE,INDEX(EK194:EK400="",0),0))))</f>
        <v>#REF!</v>
      </c>
      <c r="EM194" t="e">
        <f t="shared" ref="EM194:EM208" si="135">IF(EL194&gt;0,EL194,"")</f>
        <v>#REF!</v>
      </c>
      <c r="EN194" t="str">
        <f t="array" ref="EN194">IFERROR(INDEX($EM$2:$EM$208,SMALL(IF(1-($EM$2:$EM$208=""),IF(1-(#REF!:#REF!&lt;&gt;""),ROW($EM$2:$EM$208)-ROW($EM$2)+1)), ROWS(#REF!:#REF!))),"")</f>
        <v/>
      </c>
      <c r="EO194" t="e">
        <f>IF(#REF!="","",SUM(#REF!))</f>
        <v>#REF!</v>
      </c>
      <c r="EP194" t="e">
        <f t="array" ref="EP194">IF(#REF!="","",SUM(EO194:INDEX(EO194:EO400,MATCH(TRUE,INDEX(EO194:EO400="",0),0))))</f>
        <v>#REF!</v>
      </c>
      <c r="EQ194" t="e">
        <f t="shared" ref="EQ194:EQ208" si="136">IF(EP194&gt;0,EP194,"")</f>
        <v>#REF!</v>
      </c>
      <c r="ER194" t="str">
        <f t="array" ref="ER194">IFERROR(INDEX($EQ$2:$EQ$208,SMALL(IF(1-($EQ$2:$EQ$208=""),IF(1-(#REF!:#REF!&lt;&gt;""),ROW($EQ$2:$EQ$208)-ROW($EQ$2)+1)), ROWS(#REF!:#REF!))),"")</f>
        <v/>
      </c>
      <c r="ES194" t="e">
        <f>IF(#REF!="","",SUM(#REF!))</f>
        <v>#REF!</v>
      </c>
      <c r="ET194" t="e">
        <f t="array" ref="ET194">IF(#REF!="","",SUM(ES194:INDEX(ES194:ES400,MATCH(TRUE,INDEX(ES194:ES400="",0),0))))</f>
        <v>#REF!</v>
      </c>
      <c r="EU194" t="e">
        <f t="shared" ref="EU194:EU208" si="137">IF(ET194&gt;0,ET194,"")</f>
        <v>#REF!</v>
      </c>
      <c r="EV194" t="str">
        <f t="array" ref="EV194">IFERROR(INDEX($EU$2:$EU$208,SMALL(IF(1-($EU$2:$EU$208=""),IF(1-(#REF!:#REF!&lt;&gt;""),ROW($EU$2:$EU$208)-ROW($EU$2)+1)), ROWS(#REF!:#REF!))),"")</f>
        <v/>
      </c>
      <c r="EW194" t="e">
        <f>IF(#REF!="","",SUM(#REF!))</f>
        <v>#REF!</v>
      </c>
      <c r="EX194" t="e">
        <f t="array" ref="EX194">IF(#REF!="","",SUM(EW194:INDEX(EW194:EW400,MATCH(TRUE,INDEX(EW194:EW400="",0),0))))</f>
        <v>#REF!</v>
      </c>
      <c r="EY194" t="e">
        <f t="shared" ref="EY194:EY208" si="138">IF(EX194&gt;0,EX194,"")</f>
        <v>#REF!</v>
      </c>
      <c r="EZ194" t="str">
        <f t="array" ref="EZ194">IFERROR(INDEX($EY$2:$EY$208,SMALL(IF(1-($EY$2:$EY$208=""),IF(1-(#REF!:#REF!&lt;&gt;""),ROW($EY$2:$EY$208)-ROW($EY$2)+1)), ROWS(#REF!:#REF!))),"")</f>
        <v/>
      </c>
      <c r="FA194" t="e">
        <f>IF(#REF!="","",SUM(#REF!))</f>
        <v>#REF!</v>
      </c>
      <c r="FB194" t="e">
        <f t="array" ref="FB194">IF(#REF!="","",SUM(FA194:INDEX(FA194:FA400,MATCH(TRUE,INDEX(FA194:FA400="",0),0))))</f>
        <v>#REF!</v>
      </c>
      <c r="FC194" t="e">
        <f t="shared" ref="FC194:FC208" si="139">IF(FB194&gt;0,FB194,"")</f>
        <v>#REF!</v>
      </c>
      <c r="FD194" t="str">
        <f t="array" ref="FD194">IFERROR(INDEX($FC$2:$FC$208,SMALL(IF(1-($FC$2:$FC$208=""),IF(1-(#REF!:#REF!&lt;&gt;""),ROW($FC$2:$FC$208)-ROW($FC$2)+1)), ROWS(#REF!:#REF!))),"")</f>
        <v/>
      </c>
    </row>
    <row r="195" spans="1:160" x14ac:dyDescent="0.25">
      <c r="A195" t="e">
        <f>IF(#REF!="","",SUM(#REF!))</f>
        <v>#REF!</v>
      </c>
      <c r="B195" t="e">
        <f t="array" ref="B195">IF(#REF!="","",SUM($A195:INDEX(A195:$A$208,MATCH(TRUE,INDEX($A195:$A$208="",0),0))))</f>
        <v>#REF!</v>
      </c>
      <c r="C195" t="e">
        <f t="shared" ref="C195:C208" si="140">IF(B195&gt;0,B195,"")</f>
        <v>#REF!</v>
      </c>
      <c r="E195" t="e">
        <f>IF(#REF!="","",SUM(#REF!))</f>
        <v>#REF!</v>
      </c>
      <c r="F195" t="e">
        <f t="array" ref="F195">IF(#REF!="","",SUM($E195:INDEX(E195:$E$208,MATCH(TRUE,INDEX($E195:$E$208="",0),0))))</f>
        <v>#REF!</v>
      </c>
      <c r="G195" t="e">
        <f t="shared" ref="G195:G208" si="141">IF(F195&gt;0,F195,"")</f>
        <v>#REF!</v>
      </c>
      <c r="I195" t="e">
        <f>IF(#REF!="","",SUM(#REF!))</f>
        <v>#REF!</v>
      </c>
      <c r="J195" t="e">
        <f t="array" ref="J195">IF(#REF!="","",SUM(I195:INDEX(I195:I401,MATCH(TRUE,INDEX(I195:I401="",0),0))))</f>
        <v>#REF!</v>
      </c>
      <c r="K195" t="e">
        <f t="shared" ref="K195:K208" si="142">IF(J195&gt;0,J195,"")</f>
        <v>#REF!</v>
      </c>
      <c r="M195" t="e">
        <f>IF(#REF!="","",SUM(#REF!))</f>
        <v>#REF!</v>
      </c>
      <c r="N195" t="e">
        <f t="array" ref="N195">IF(#REF!="","",SUM(M195:INDEX(M195:M401,MATCH(TRUE,INDEX(M195:M401="",0),0))))</f>
        <v>#REF!</v>
      </c>
      <c r="O195" t="e">
        <f t="shared" ref="O195:O208" si="143">IF(N195&gt;0,N195,"")</f>
        <v>#REF!</v>
      </c>
      <c r="Q195" t="e">
        <f>IF(#REF!="","",SUM(#REF!))</f>
        <v>#REF!</v>
      </c>
      <c r="R195" t="e">
        <f t="array" ref="R195">IF(#REF!="","",SUM(Q195:INDEX(Q195:Q401,MATCH(TRUE,INDEX(Q195:Q401="",0),0))))</f>
        <v>#REF!</v>
      </c>
      <c r="S195" t="e">
        <f t="shared" ref="S195:S208" si="144">IF(R195&gt;0,R195,"")</f>
        <v>#REF!</v>
      </c>
      <c r="U195" t="e">
        <f>IF(#REF!="","",SUM(#REF!))</f>
        <v>#REF!</v>
      </c>
      <c r="V195" t="e">
        <f t="array" ref="V195">IF(#REF!="","",SUM(U195:INDEX(U195:U401,MATCH(TRUE,INDEX(U195:U401="",0),0))))</f>
        <v>#REF!</v>
      </c>
      <c r="W195" t="e">
        <f t="shared" ref="W195:W208" si="145">IF(V195&gt;0,V195,"")</f>
        <v>#REF!</v>
      </c>
      <c r="Y195" t="e">
        <f>IF(#REF!="","",SUM(#REF!))</f>
        <v>#REF!</v>
      </c>
      <c r="Z195" t="e">
        <f t="array" ref="Z195">IF(#REF!="","",SUM(Y195:INDEX(Y195:Y401,MATCH(TRUE,INDEX(Y195:Y401="",0),0))))</f>
        <v>#REF!</v>
      </c>
      <c r="AA195" t="e">
        <f t="shared" ref="AA195:AA208" si="146">IF(Z195&gt;0,Z195,"")</f>
        <v>#REF!</v>
      </c>
      <c r="AC195" t="e">
        <f>IF(#REF!="","",SUM(#REF!))</f>
        <v>#REF!</v>
      </c>
      <c r="AD195" t="e">
        <f t="array" ref="AD195">IF(#REF!="","",SUM(AC195:INDEX(AC195:AC401,MATCH(TRUE,INDEX(AC195:AC401="",0),0))))</f>
        <v>#REF!</v>
      </c>
      <c r="AE195" t="e">
        <f t="shared" ref="AE195:AE208" si="147">IF(AD195&gt;0,AD195,"")</f>
        <v>#REF!</v>
      </c>
      <c r="AG195" t="e">
        <f>IF(#REF!="","",SUM(#REF!))</f>
        <v>#REF!</v>
      </c>
      <c r="AH195" t="e">
        <f t="array" ref="AH195">IF(#REF!="","",SUM(AG195:INDEX(AG195:AG401,MATCH(TRUE,INDEX(AG195:AG401="",0),0))))</f>
        <v>#REF!</v>
      </c>
      <c r="AI195" t="e">
        <f t="shared" ref="AI195:AI208" si="148">IF(AH195&gt;0,AH195,"")</f>
        <v>#REF!</v>
      </c>
      <c r="AK195" t="e">
        <f>IF(#REF!="","",SUM(#REF!))</f>
        <v>#REF!</v>
      </c>
      <c r="AL195" t="e">
        <f t="array" ref="AL195">IF(#REF!="","",SUM(AK195:INDEX(AK195:AK401,MATCH(TRUE,INDEX(AK195:AK401="",0),0))))</f>
        <v>#REF!</v>
      </c>
      <c r="AM195" t="e">
        <f t="shared" ref="AM195:AM208" si="149">IF(AL195&gt;0,AL195,"")</f>
        <v>#REF!</v>
      </c>
      <c r="AO195" t="e">
        <f>IF(#REF!="","",SUM(#REF!))</f>
        <v>#REF!</v>
      </c>
      <c r="AP195" t="e">
        <f t="array" ref="AP195">IF(#REF!="","",SUM(AO195:INDEX(AO195:AO401,MATCH(TRUE,INDEX(AO195:AO401="",0),0))))</f>
        <v>#REF!</v>
      </c>
      <c r="AQ195" t="e">
        <f t="shared" ref="AQ195:AQ208" si="150">IF(AP195&gt;0,AP195,"")</f>
        <v>#REF!</v>
      </c>
      <c r="AS195" t="e">
        <f>IF(#REF!="","",SUM(#REF!))</f>
        <v>#REF!</v>
      </c>
      <c r="AT195" t="e">
        <f t="array" ref="AT195">IF(#REF!="","",SUM(AS195:INDEX(AS195:AS401,MATCH(TRUE,INDEX(AS195:AS401="",0),0))))</f>
        <v>#REF!</v>
      </c>
      <c r="AU195" t="e">
        <f t="shared" ref="AU195:AU208" si="151">IF(AT195&gt;0,AT195,"")</f>
        <v>#REF!</v>
      </c>
      <c r="AW195" t="e">
        <f>IF(#REF!="","",SUM(#REF!))</f>
        <v>#REF!</v>
      </c>
      <c r="AX195" t="e">
        <f t="array" ref="AX195">IF(#REF!="","",SUM(AW195:INDEX(AW195:AW401,MATCH(TRUE,INDEX(AW195:AW401="",0),0))))</f>
        <v>#REF!</v>
      </c>
      <c r="AY195" t="e">
        <f t="shared" ref="AY195:AY208" si="152">IF(AX195&gt;0,AX195,"")</f>
        <v>#REF!</v>
      </c>
      <c r="BA195" t="e">
        <f>IF(#REF!="","",SUM(#REF!))</f>
        <v>#REF!</v>
      </c>
      <c r="BB195" t="e">
        <f t="array" ref="BB195">IF(#REF!="","",SUM(BA195:INDEX(BA195:BA401,MATCH(TRUE,INDEX(BA195:BA401="",0),0))))</f>
        <v>#REF!</v>
      </c>
      <c r="BC195" t="e">
        <f t="shared" ref="BC195:BC208" si="153">IF(BB195&gt;0,BB195,"")</f>
        <v>#REF!</v>
      </c>
      <c r="BE195" t="e">
        <f>IF(#REF!="","",SUM(#REF!))</f>
        <v>#REF!</v>
      </c>
      <c r="BF195" t="e">
        <f t="array" ref="BF195">IF(#REF!="","",SUM(BE195:INDEX(BE195:BE401,MATCH(TRUE,INDEX(BE195:BE401="",0),0))))</f>
        <v>#REF!</v>
      </c>
      <c r="BG195" t="e">
        <f t="shared" ref="BG195:BG208" si="154">IF(BF195&gt;0,BF195,"")</f>
        <v>#REF!</v>
      </c>
      <c r="BI195" t="e">
        <f>IF(#REF!="","",SUM(#REF!))</f>
        <v>#REF!</v>
      </c>
      <c r="BJ195" t="e">
        <f t="array" ref="BJ195">IF(#REF!="","",SUM(BI195:INDEX(BI195:BI401,MATCH(TRUE,INDEX(BI195:BI401="",0),0))))</f>
        <v>#REF!</v>
      </c>
      <c r="BK195" t="e">
        <f t="shared" ref="BK195:BK208" si="155">IF(BJ195&gt;0,BJ195,"")</f>
        <v>#REF!</v>
      </c>
      <c r="BM195" t="e">
        <f>IF(#REF!="","",SUM(#REF!))</f>
        <v>#REF!</v>
      </c>
      <c r="BN195" t="e">
        <f t="array" ref="BN195">IF(#REF!="","",SUM(BM195:INDEX(BM195:BM401,MATCH(TRUE,INDEX(BM195:BM401="",0),0))))</f>
        <v>#REF!</v>
      </c>
      <c r="BO195" t="e">
        <f t="shared" ref="BO195:BO208" si="156">IF(BN195&gt;0,BN195,"")</f>
        <v>#REF!</v>
      </c>
      <c r="BQ195" t="e">
        <f>IF(#REF!="","",SUM(#REF!))</f>
        <v>#REF!</v>
      </c>
      <c r="BR195" t="e">
        <f t="array" ref="BR195">IF(#REF!="","",SUM(BQ195:INDEX(BQ195:BQ401,MATCH(TRUE,INDEX(BQ195:BQ401="",0),0))))</f>
        <v>#REF!</v>
      </c>
      <c r="BS195" t="e">
        <f t="shared" ref="BS195:BS208" si="157">IF(BR195&gt;0,BR195,"")</f>
        <v>#REF!</v>
      </c>
      <c r="BU195" t="e">
        <f>IF(#REF!="","",SUM(#REF!))</f>
        <v>#REF!</v>
      </c>
      <c r="BV195" t="e">
        <f t="array" ref="BV195">IF(#REF!="","",SUM(BU195:INDEX(BU195:BU401,MATCH(TRUE,INDEX(BU195:BU401="",0),0))))</f>
        <v>#REF!</v>
      </c>
      <c r="BW195" t="e">
        <f t="shared" ref="BW195:BW208" si="158">IF(BV195&gt;0,BV195,"")</f>
        <v>#REF!</v>
      </c>
      <c r="BY195" t="e">
        <f>IF(#REF!="","",SUM(#REF!))</f>
        <v>#REF!</v>
      </c>
      <c r="BZ195" t="e">
        <f t="array" ref="BZ195">IF(#REF!="","",SUM(BY195:INDEX(BY195:BY401,MATCH(TRUE,INDEX(BY195:BY401="",0),0))))</f>
        <v>#REF!</v>
      </c>
      <c r="CA195" t="e">
        <f t="shared" ref="CA195:CA208" si="159">IF(BZ195&gt;0,BZ195,"")</f>
        <v>#REF!</v>
      </c>
      <c r="CC195" t="e">
        <f>IF(#REF!="","",SUM(#REF!))</f>
        <v>#REF!</v>
      </c>
      <c r="CD195" t="e">
        <f t="array" ref="CD195">IF(#REF!="","",SUM(CC195:INDEX(CC195:CC401,MATCH(TRUE,INDEX(CC195:CC401="",0),0))))</f>
        <v>#REF!</v>
      </c>
      <c r="CE195" t="e">
        <f t="shared" si="120"/>
        <v>#REF!</v>
      </c>
      <c r="CF195" t="str">
        <f t="array" ref="CF195">IFERROR(INDEX($CE$2:$CE$208,SMALL(IF(1-($CE$2:$CE$208=""),IF(1-(#REF!:#REF!&lt;&gt;""),ROW($CE$2:$CE$208)-ROW($CE$2)+1)), ROWS(#REF!:#REF!))),"")</f>
        <v/>
      </c>
      <c r="CG195" t="e">
        <f>IF(#REF!="","",SUM(#REF!))</f>
        <v>#REF!</v>
      </c>
      <c r="CH195" t="e">
        <f t="array" ref="CH195">IF(#REF!="","",SUM(CG195:INDEX(CG195:CG401,MATCH(TRUE,INDEX(CG195:CG401="",0),0))))</f>
        <v>#REF!</v>
      </c>
      <c r="CI195" t="e">
        <f t="shared" si="121"/>
        <v>#REF!</v>
      </c>
      <c r="CJ195" t="str">
        <f t="array" ref="CJ195">IFERROR(INDEX($CI$2:$CI$208,SMALL(IF(1-($CI$2:$CI$208=""),IF(1-(#REF!:#REF!&lt;&gt;""),ROW($CI$2:$CI$208)-ROW($CI$2)+1)), ROWS(#REF!:#REF!))),"")</f>
        <v/>
      </c>
      <c r="CK195" t="e">
        <f>IF(#REF!="","",SUM(#REF!))</f>
        <v>#REF!</v>
      </c>
      <c r="CL195" t="e">
        <f t="array" ref="CL195">IF(#REF!="","",SUM(CK195:INDEX(CK195:CK401,MATCH(TRUE,INDEX(CK195:CK401="",0),0))))</f>
        <v>#REF!</v>
      </c>
      <c r="CM195" t="e">
        <f t="shared" si="122"/>
        <v>#REF!</v>
      </c>
      <c r="CN195" t="str">
        <f t="array" ref="CN195">IFERROR(INDEX($CM$2:$CM$208,SMALL(IF(1-($CM$2:$CM$208=""),IF(1-(#REF!:#REF!&lt;&gt;""),ROW($CM$2:$CM$208)-ROW($CM$2)+1)), ROWS(#REF!:#REF!))),"")</f>
        <v/>
      </c>
      <c r="CO195" t="e">
        <f>IF(#REF!="","",SUM(#REF!))</f>
        <v>#REF!</v>
      </c>
      <c r="CP195" t="e">
        <f t="array" ref="CP195">IF(#REF!="","",SUM(CO195:INDEX(CO195:CO401,MATCH(TRUE,INDEX(CO195:CO401="",0),0))))</f>
        <v>#REF!</v>
      </c>
      <c r="CQ195" t="e">
        <f t="shared" si="123"/>
        <v>#REF!</v>
      </c>
      <c r="CR195" t="str">
        <f t="array" ref="CR195">IFERROR(INDEX($CQ$2:$CQ$208,SMALL(IF(1-($CQ$2:$CQ$208=""),IF(1-(#REF!:#REF!&lt;&gt;""),ROW($CQ$2:$CQ$208)-ROW($CQ$2)+1)), ROWS(#REF!:#REF!))),"")</f>
        <v/>
      </c>
      <c r="CS195" t="e">
        <f>IF(#REF!="","",SUM(#REF!))</f>
        <v>#REF!</v>
      </c>
      <c r="CT195" t="e">
        <f t="array" ref="CT195">IF(#REF!="","",SUM(CS195:INDEX(CS195:CS401,MATCH(TRUE,INDEX(CS195:CS401="",0),0))))</f>
        <v>#REF!</v>
      </c>
      <c r="CU195" t="e">
        <f t="shared" si="124"/>
        <v>#REF!</v>
      </c>
      <c r="CV195" t="str">
        <f t="array" ref="CV195">IFERROR(INDEX($CU$2:$CU$208,SMALL(IF(1-($CU$2:$CU$208=""),IF(1-(#REF!:#REF!&lt;&gt;""),ROW($CU$2:$CU$208)-ROW($CU$2)+1)), ROWS(#REF!:#REF!))),"")</f>
        <v/>
      </c>
      <c r="CW195" t="e">
        <f>IF(#REF!="","",SUM(#REF!))</f>
        <v>#REF!</v>
      </c>
      <c r="CX195" t="e">
        <f t="array" ref="CX195">IF(#REF!="","",SUM(CW195:INDEX(CW195:CW401,MATCH(TRUE,INDEX(CW195:CW401="",0),0))))</f>
        <v>#REF!</v>
      </c>
      <c r="CY195" t="e">
        <f t="shared" si="125"/>
        <v>#REF!</v>
      </c>
      <c r="CZ195" t="str">
        <f t="array" ref="CZ195">IFERROR(INDEX($CY$2:$CY$208,SMALL(IF(1-($CY$2:$CY$208=""),IF(1-(#REF!:#REF!&lt;&gt;""),ROW($CY$2:$CY$208)-ROW($CY$2)+1)), ROWS(#REF!:#REF!))),"")</f>
        <v/>
      </c>
      <c r="DA195" t="e">
        <f>IF(#REF!="","",SUM(#REF!))</f>
        <v>#REF!</v>
      </c>
      <c r="DB195" t="e">
        <f t="array" ref="DB195">IF(#REF!="","",SUM(DA195:INDEX(DA195:DA401,MATCH(TRUE,INDEX(DA195:DA401="",0),0))))</f>
        <v>#REF!</v>
      </c>
      <c r="DC195" t="e">
        <f t="shared" si="126"/>
        <v>#REF!</v>
      </c>
      <c r="DD195" t="str">
        <f t="array" ref="DD195">IFERROR(INDEX($DC$2:$DC$208,SMALL(IF(1-($DC$2:$DC$208=""),IF(1-(#REF!:#REF!&lt;&gt;""),ROW($DC$2:$DC$208)-ROW($DC$2)+1)), ROWS(#REF!:#REF!))),"")</f>
        <v/>
      </c>
      <c r="DE195" t="e">
        <f>IF(#REF!="","",SUM(#REF!))</f>
        <v>#REF!</v>
      </c>
      <c r="DF195" t="e">
        <f t="array" ref="DF195">IF(#REF!="","",SUM(DE195:INDEX(DE195:DE401,MATCH(TRUE,INDEX(DE195:DE401="",0),0))))</f>
        <v>#REF!</v>
      </c>
      <c r="DG195" t="e">
        <f t="shared" si="127"/>
        <v>#REF!</v>
      </c>
      <c r="DH195" t="str">
        <f t="array" ref="DH195">IFERROR(INDEX($DG$2:$DG$208,SMALL(IF(1-($DG$2:$DG$208=""),IF(1-(#REF!:#REF!&lt;&gt;""),ROW($DG$2:$DG$208)-ROW($DG$2)+1)), ROWS(#REF!:#REF!))),"")</f>
        <v/>
      </c>
      <c r="DI195" t="e">
        <f>IF(#REF!="","",SUM(#REF!))</f>
        <v>#REF!</v>
      </c>
      <c r="DJ195" t="e">
        <f t="array" ref="DJ195">IF(#REF!="","",SUM(DI195:INDEX(DI195:DI401,MATCH(TRUE,INDEX(DI195:DI401="",0),0))))</f>
        <v>#REF!</v>
      </c>
      <c r="DK195" t="e">
        <f t="shared" si="128"/>
        <v>#REF!</v>
      </c>
      <c r="DL195" t="str">
        <f t="array" ref="DL195">IFERROR(INDEX($DK$2:$DK$208,SMALL(IF(1-($DK$2:$DK$208=""),IF(1-(#REF!:#REF!&lt;&gt;""),ROW($DK$2:$DK$208)-ROW($DK$2)+1)), ROWS(#REF!:#REF!))),"")</f>
        <v/>
      </c>
      <c r="DM195" t="e">
        <f>IF(#REF!="","",SUM(#REF!))</f>
        <v>#REF!</v>
      </c>
      <c r="DN195" t="e">
        <f t="array" ref="DN195">IF(#REF!="","",SUM(DM195:INDEX(DM195:DM401,MATCH(TRUE,INDEX(DM195:DM401="",0),0))))</f>
        <v>#REF!</v>
      </c>
      <c r="DO195" t="e">
        <f t="shared" si="129"/>
        <v>#REF!</v>
      </c>
      <c r="DP195" t="str">
        <f t="array" ref="DP195">IFERROR(INDEX($DO$2:$DO$208,SMALL(IF(1-($DO$2:$DO$208=""),IF(1-(#REF!:#REF!&lt;&gt;""),ROW($DO$2:$DO$208)-ROW($DO$2)+1)), ROWS(#REF!:#REF!))),"")</f>
        <v/>
      </c>
      <c r="DQ195" t="e">
        <f>IF(#REF!="","",SUM(#REF!))</f>
        <v>#REF!</v>
      </c>
      <c r="DR195" t="e">
        <f t="array" ref="DR195">IF(#REF!="","",SUM(DQ195:INDEX(DQ195:DQ401,MATCH(TRUE,INDEX(DQ195:DQ401="",0),0))))</f>
        <v>#REF!</v>
      </c>
      <c r="DS195" t="e">
        <f t="shared" si="130"/>
        <v>#REF!</v>
      </c>
      <c r="DT195" t="str">
        <f t="array" ref="DT195">IFERROR(INDEX($DS$2:$DS$208,SMALL(IF(1-($DS$2:$DS$208=""),IF(1-(#REF!:#REF!&lt;&gt;""),ROW($DS$2:$DS$208)-ROW($DS$2)+1)), ROWS(#REF!:#REF!))),"")</f>
        <v/>
      </c>
      <c r="DU195" t="e">
        <f>IF(#REF!="","",SUM(#REF!))</f>
        <v>#REF!</v>
      </c>
      <c r="DV195" t="e">
        <f t="array" ref="DV195">IF(#REF!="","",SUM(DU195:INDEX(DU195:DU401,MATCH(TRUE,INDEX(DU195:DU401="",0),0))))</f>
        <v>#REF!</v>
      </c>
      <c r="DW195" t="e">
        <f t="shared" si="131"/>
        <v>#REF!</v>
      </c>
      <c r="DX195" t="str">
        <f t="array" ref="DX195">IFERROR(INDEX($DW$2:$DW$208,SMALL(IF(1-($DW$2:$DW$208=""),IF(1-(#REF!:#REF!&lt;&gt;""),ROW($DW$2:$DW$208)-ROW($DW$2)+1)), ROWS(#REF!:#REF!))),"")</f>
        <v/>
      </c>
      <c r="DY195" t="e">
        <f>IF(#REF!="","",SUM(#REF!))</f>
        <v>#REF!</v>
      </c>
      <c r="DZ195" t="e">
        <f t="array" ref="DZ195">IF(#REF!="","",SUM(DY195:INDEX(DY195:DY401,MATCH(TRUE,INDEX(DY195:DY401="",0),0))))</f>
        <v>#REF!</v>
      </c>
      <c r="EA195" t="e">
        <f t="shared" si="132"/>
        <v>#REF!</v>
      </c>
      <c r="EB195" t="str">
        <f t="array" ref="EB195">IFERROR(INDEX($EA$2:$EA$208,SMALL(IF(1-($EA$2:$EA$208=""),IF(1-(#REF!:#REF!&lt;&gt;""),ROW($EA$2:$EA$208)-ROW($EA$2)+1)), ROWS(#REF!:#REF!))),"")</f>
        <v/>
      </c>
      <c r="EC195" t="e">
        <f>IF(#REF!="","",SUM(#REF!))</f>
        <v>#REF!</v>
      </c>
      <c r="ED195" t="e">
        <f t="array" ref="ED195">IF(#REF!="","",SUM(EC195:INDEX(EC195:EC401,MATCH(TRUE,INDEX(EC195:EC401="",0),0))))</f>
        <v>#REF!</v>
      </c>
      <c r="EE195" t="e">
        <f t="shared" si="133"/>
        <v>#REF!</v>
      </c>
      <c r="EF195" t="str">
        <f t="array" ref="EF195">IFERROR(INDEX($EE$2:$EE$208,SMALL(IF(1-($EE$2:$EE$208=""),IF(1-(#REF!:#REF!&lt;&gt;""),ROW($EE$2:$EE$208)-ROW($EE$2)+1)), ROWS(#REF!:#REF!))),"")</f>
        <v/>
      </c>
      <c r="EG195" t="e">
        <f>IF(#REF!="","",SUM(#REF!))</f>
        <v>#REF!</v>
      </c>
      <c r="EH195" t="e">
        <f t="array" ref="EH195">IF(#REF!="","",SUM(EG195:INDEX(EG195:EG401,MATCH(TRUE,INDEX(EG195:EG401="",0),0))))</f>
        <v>#REF!</v>
      </c>
      <c r="EI195" t="e">
        <f t="shared" si="134"/>
        <v>#REF!</v>
      </c>
      <c r="EJ195" t="str">
        <f t="array" ref="EJ195">IFERROR(INDEX($EI$2:$EI$208,SMALL(IF(1-($EI$2:$EI$208=""),IF(1-(#REF!:#REF!&lt;&gt;""),ROW($EI$2:$EI$208)-ROW($EI$2)+1)), ROWS(#REF!:#REF!))),"")</f>
        <v/>
      </c>
      <c r="EK195" t="e">
        <f>IF(#REF!="","",SUM(#REF!))</f>
        <v>#REF!</v>
      </c>
      <c r="EL195" t="e">
        <f t="array" ref="EL195">IF(#REF!="","",SUM(EK195:INDEX(EK195:EK401,MATCH(TRUE,INDEX(EK195:EK401="",0),0))))</f>
        <v>#REF!</v>
      </c>
      <c r="EM195" t="e">
        <f t="shared" si="135"/>
        <v>#REF!</v>
      </c>
      <c r="EN195" t="str">
        <f t="array" ref="EN195">IFERROR(INDEX($EM$2:$EM$208,SMALL(IF(1-($EM$2:$EM$208=""),IF(1-(#REF!:#REF!&lt;&gt;""),ROW($EM$2:$EM$208)-ROW($EM$2)+1)), ROWS(#REF!:#REF!))),"")</f>
        <v/>
      </c>
      <c r="EO195" t="e">
        <f>IF(#REF!="","",SUM(#REF!))</f>
        <v>#REF!</v>
      </c>
      <c r="EP195" t="e">
        <f t="array" ref="EP195">IF(#REF!="","",SUM(EO195:INDEX(EO195:EO401,MATCH(TRUE,INDEX(EO195:EO401="",0),0))))</f>
        <v>#REF!</v>
      </c>
      <c r="EQ195" t="e">
        <f t="shared" si="136"/>
        <v>#REF!</v>
      </c>
      <c r="ER195" t="str">
        <f t="array" ref="ER195">IFERROR(INDEX($EQ$2:$EQ$208,SMALL(IF(1-($EQ$2:$EQ$208=""),IF(1-(#REF!:#REF!&lt;&gt;""),ROW($EQ$2:$EQ$208)-ROW($EQ$2)+1)), ROWS(#REF!:#REF!))),"")</f>
        <v/>
      </c>
      <c r="ES195" t="e">
        <f>IF(#REF!="","",SUM(#REF!))</f>
        <v>#REF!</v>
      </c>
      <c r="ET195" t="e">
        <f t="array" ref="ET195">IF(#REF!="","",SUM(ES195:INDEX(ES195:ES401,MATCH(TRUE,INDEX(ES195:ES401="",0),0))))</f>
        <v>#REF!</v>
      </c>
      <c r="EU195" t="e">
        <f t="shared" si="137"/>
        <v>#REF!</v>
      </c>
      <c r="EV195" t="str">
        <f t="array" ref="EV195">IFERROR(INDEX($EU$2:$EU$208,SMALL(IF(1-($EU$2:$EU$208=""),IF(1-(#REF!:#REF!&lt;&gt;""),ROW($EU$2:$EU$208)-ROW($EU$2)+1)), ROWS(#REF!:#REF!))),"")</f>
        <v/>
      </c>
      <c r="EW195" t="e">
        <f>IF(#REF!="","",SUM(#REF!))</f>
        <v>#REF!</v>
      </c>
      <c r="EX195" t="e">
        <f t="array" ref="EX195">IF(#REF!="","",SUM(EW195:INDEX(EW195:EW401,MATCH(TRUE,INDEX(EW195:EW401="",0),0))))</f>
        <v>#REF!</v>
      </c>
      <c r="EY195" t="e">
        <f t="shared" si="138"/>
        <v>#REF!</v>
      </c>
      <c r="EZ195" t="str">
        <f t="array" ref="EZ195">IFERROR(INDEX($EY$2:$EY$208,SMALL(IF(1-($EY$2:$EY$208=""),IF(1-(#REF!:#REF!&lt;&gt;""),ROW($EY$2:$EY$208)-ROW($EY$2)+1)), ROWS(#REF!:#REF!))),"")</f>
        <v/>
      </c>
      <c r="FA195" t="e">
        <f>IF(#REF!="","",SUM(#REF!))</f>
        <v>#REF!</v>
      </c>
      <c r="FB195" t="e">
        <f t="array" ref="FB195">IF(#REF!="","",SUM(FA195:INDEX(FA195:FA401,MATCH(TRUE,INDEX(FA195:FA401="",0),0))))</f>
        <v>#REF!</v>
      </c>
      <c r="FC195" t="e">
        <f t="shared" si="139"/>
        <v>#REF!</v>
      </c>
      <c r="FD195" t="str">
        <f t="array" ref="FD195">IFERROR(INDEX($FC$2:$FC$208,SMALL(IF(1-($FC$2:$FC$208=""),IF(1-(#REF!:#REF!&lt;&gt;""),ROW($FC$2:$FC$208)-ROW($FC$2)+1)), ROWS(#REF!:#REF!))),"")</f>
        <v/>
      </c>
    </row>
    <row r="196" spans="1:160" x14ac:dyDescent="0.25">
      <c r="A196" t="e">
        <f>IF(#REF!="","",SUM(#REF!))</f>
        <v>#REF!</v>
      </c>
      <c r="B196" t="e">
        <f t="array" ref="B196">IF(#REF!="","",SUM($A196:INDEX(A196:$A$208,MATCH(TRUE,INDEX($A196:$A$208="",0),0))))</f>
        <v>#REF!</v>
      </c>
      <c r="C196" t="e">
        <f t="shared" si="140"/>
        <v>#REF!</v>
      </c>
      <c r="E196" t="e">
        <f>IF(#REF!="","",SUM(#REF!))</f>
        <v>#REF!</v>
      </c>
      <c r="F196" t="e">
        <f t="array" ref="F196">IF(#REF!="","",SUM($E196:INDEX(E196:$E$208,MATCH(TRUE,INDEX($E196:$E$208="",0),0))))</f>
        <v>#REF!</v>
      </c>
      <c r="G196" t="e">
        <f t="shared" si="141"/>
        <v>#REF!</v>
      </c>
      <c r="I196" t="e">
        <f>IF(#REF!="","",SUM(#REF!))</f>
        <v>#REF!</v>
      </c>
      <c r="J196" t="e">
        <f t="array" ref="J196">IF(#REF!="","",SUM(I196:INDEX(I196:I402,MATCH(TRUE,INDEX(I196:I402="",0),0))))</f>
        <v>#REF!</v>
      </c>
      <c r="K196" t="e">
        <f t="shared" si="142"/>
        <v>#REF!</v>
      </c>
      <c r="M196" t="e">
        <f>IF(#REF!="","",SUM(#REF!))</f>
        <v>#REF!</v>
      </c>
      <c r="N196" t="e">
        <f t="array" ref="N196">IF(#REF!="","",SUM(M196:INDEX(M196:M402,MATCH(TRUE,INDEX(M196:M402="",0),0))))</f>
        <v>#REF!</v>
      </c>
      <c r="O196" t="e">
        <f t="shared" si="143"/>
        <v>#REF!</v>
      </c>
      <c r="Q196" t="e">
        <f>IF(#REF!="","",SUM(#REF!))</f>
        <v>#REF!</v>
      </c>
      <c r="R196" t="e">
        <f t="array" ref="R196">IF(#REF!="","",SUM(Q196:INDEX(Q196:Q402,MATCH(TRUE,INDEX(Q196:Q402="",0),0))))</f>
        <v>#REF!</v>
      </c>
      <c r="S196" t="e">
        <f t="shared" si="144"/>
        <v>#REF!</v>
      </c>
      <c r="U196" t="e">
        <f>IF(#REF!="","",SUM(#REF!))</f>
        <v>#REF!</v>
      </c>
      <c r="V196" t="e">
        <f t="array" ref="V196">IF(#REF!="","",SUM(U196:INDEX(U196:U402,MATCH(TRUE,INDEX(U196:U402="",0),0))))</f>
        <v>#REF!</v>
      </c>
      <c r="W196" t="e">
        <f t="shared" si="145"/>
        <v>#REF!</v>
      </c>
      <c r="Y196" t="e">
        <f>IF(#REF!="","",SUM(#REF!))</f>
        <v>#REF!</v>
      </c>
      <c r="Z196" t="e">
        <f t="array" ref="Z196">IF(#REF!="","",SUM(Y196:INDEX(Y196:Y402,MATCH(TRUE,INDEX(Y196:Y402="",0),0))))</f>
        <v>#REF!</v>
      </c>
      <c r="AA196" t="e">
        <f t="shared" si="146"/>
        <v>#REF!</v>
      </c>
      <c r="AC196" t="e">
        <f>IF(#REF!="","",SUM(#REF!))</f>
        <v>#REF!</v>
      </c>
      <c r="AD196" t="e">
        <f t="array" ref="AD196">IF(#REF!="","",SUM(AC196:INDEX(AC196:AC402,MATCH(TRUE,INDEX(AC196:AC402="",0),0))))</f>
        <v>#REF!</v>
      </c>
      <c r="AE196" t="e">
        <f t="shared" si="147"/>
        <v>#REF!</v>
      </c>
      <c r="AG196" t="e">
        <f>IF(#REF!="","",SUM(#REF!))</f>
        <v>#REF!</v>
      </c>
      <c r="AH196" t="e">
        <f t="array" ref="AH196">IF(#REF!="","",SUM(AG196:INDEX(AG196:AG402,MATCH(TRUE,INDEX(AG196:AG402="",0),0))))</f>
        <v>#REF!</v>
      </c>
      <c r="AI196" t="e">
        <f t="shared" si="148"/>
        <v>#REF!</v>
      </c>
      <c r="AK196" t="e">
        <f>IF(#REF!="","",SUM(#REF!))</f>
        <v>#REF!</v>
      </c>
      <c r="AL196" t="e">
        <f t="array" ref="AL196">IF(#REF!="","",SUM(AK196:INDEX(AK196:AK402,MATCH(TRUE,INDEX(AK196:AK402="",0),0))))</f>
        <v>#REF!</v>
      </c>
      <c r="AM196" t="e">
        <f t="shared" si="149"/>
        <v>#REF!</v>
      </c>
      <c r="AO196" t="e">
        <f>IF(#REF!="","",SUM(#REF!))</f>
        <v>#REF!</v>
      </c>
      <c r="AP196" t="e">
        <f t="array" ref="AP196">IF(#REF!="","",SUM(AO196:INDEX(AO196:AO402,MATCH(TRUE,INDEX(AO196:AO402="",0),0))))</f>
        <v>#REF!</v>
      </c>
      <c r="AQ196" t="e">
        <f t="shared" si="150"/>
        <v>#REF!</v>
      </c>
      <c r="AS196" t="e">
        <f>IF(#REF!="","",SUM(#REF!))</f>
        <v>#REF!</v>
      </c>
      <c r="AT196" t="e">
        <f t="array" ref="AT196">IF(#REF!="","",SUM(AS196:INDEX(AS196:AS402,MATCH(TRUE,INDEX(AS196:AS402="",0),0))))</f>
        <v>#REF!</v>
      </c>
      <c r="AU196" t="e">
        <f t="shared" si="151"/>
        <v>#REF!</v>
      </c>
      <c r="AW196" t="e">
        <f>IF(#REF!="","",SUM(#REF!))</f>
        <v>#REF!</v>
      </c>
      <c r="AX196" t="e">
        <f t="array" ref="AX196">IF(#REF!="","",SUM(AW196:INDEX(AW196:AW402,MATCH(TRUE,INDEX(AW196:AW402="",0),0))))</f>
        <v>#REF!</v>
      </c>
      <c r="AY196" t="e">
        <f t="shared" si="152"/>
        <v>#REF!</v>
      </c>
      <c r="BA196" t="e">
        <f>IF(#REF!="","",SUM(#REF!))</f>
        <v>#REF!</v>
      </c>
      <c r="BB196" t="e">
        <f t="array" ref="BB196">IF(#REF!="","",SUM(BA196:INDEX(BA196:BA402,MATCH(TRUE,INDEX(BA196:BA402="",0),0))))</f>
        <v>#REF!</v>
      </c>
      <c r="BC196" t="e">
        <f t="shared" si="153"/>
        <v>#REF!</v>
      </c>
      <c r="BE196" t="e">
        <f>IF(#REF!="","",SUM(#REF!))</f>
        <v>#REF!</v>
      </c>
      <c r="BF196" t="e">
        <f t="array" ref="BF196">IF(#REF!="","",SUM(BE196:INDEX(BE196:BE402,MATCH(TRUE,INDEX(BE196:BE402="",0),0))))</f>
        <v>#REF!</v>
      </c>
      <c r="BG196" t="e">
        <f t="shared" si="154"/>
        <v>#REF!</v>
      </c>
      <c r="BI196" t="e">
        <f>IF(#REF!="","",SUM(#REF!))</f>
        <v>#REF!</v>
      </c>
      <c r="BJ196" t="e">
        <f t="array" ref="BJ196">IF(#REF!="","",SUM(BI196:INDEX(BI196:BI402,MATCH(TRUE,INDEX(BI196:BI402="",0),0))))</f>
        <v>#REF!</v>
      </c>
      <c r="BK196" t="e">
        <f t="shared" si="155"/>
        <v>#REF!</v>
      </c>
      <c r="BM196" t="e">
        <f>IF(#REF!="","",SUM(#REF!))</f>
        <v>#REF!</v>
      </c>
      <c r="BN196" t="e">
        <f t="array" ref="BN196">IF(#REF!="","",SUM(BM196:INDEX(BM196:BM402,MATCH(TRUE,INDEX(BM196:BM402="",0),0))))</f>
        <v>#REF!</v>
      </c>
      <c r="BO196" t="e">
        <f t="shared" si="156"/>
        <v>#REF!</v>
      </c>
      <c r="BQ196" t="e">
        <f>IF(#REF!="","",SUM(#REF!))</f>
        <v>#REF!</v>
      </c>
      <c r="BR196" t="e">
        <f t="array" ref="BR196">IF(#REF!="","",SUM(BQ196:INDEX(BQ196:BQ402,MATCH(TRUE,INDEX(BQ196:BQ402="",0),0))))</f>
        <v>#REF!</v>
      </c>
      <c r="BS196" t="e">
        <f t="shared" si="157"/>
        <v>#REF!</v>
      </c>
      <c r="BU196" t="e">
        <f>IF(#REF!="","",SUM(#REF!))</f>
        <v>#REF!</v>
      </c>
      <c r="BV196" t="e">
        <f t="array" ref="BV196">IF(#REF!="","",SUM(BU196:INDEX(BU196:BU402,MATCH(TRUE,INDEX(BU196:BU402="",0),0))))</f>
        <v>#REF!</v>
      </c>
      <c r="BW196" t="e">
        <f t="shared" si="158"/>
        <v>#REF!</v>
      </c>
      <c r="BY196" t="e">
        <f>IF(#REF!="","",SUM(#REF!))</f>
        <v>#REF!</v>
      </c>
      <c r="BZ196" t="e">
        <f t="array" ref="BZ196">IF(#REF!="","",SUM(BY196:INDEX(BY196:BY402,MATCH(TRUE,INDEX(BY196:BY402="",0),0))))</f>
        <v>#REF!</v>
      </c>
      <c r="CA196" t="e">
        <f t="shared" si="159"/>
        <v>#REF!</v>
      </c>
      <c r="CC196" t="e">
        <f>IF(#REF!="","",SUM(#REF!))</f>
        <v>#REF!</v>
      </c>
      <c r="CD196" t="e">
        <f t="array" ref="CD196">IF(#REF!="","",SUM(CC196:INDEX(CC196:CC402,MATCH(TRUE,INDEX(CC196:CC402="",0),0))))</f>
        <v>#REF!</v>
      </c>
      <c r="CE196" t="e">
        <f t="shared" si="120"/>
        <v>#REF!</v>
      </c>
      <c r="CF196" t="str">
        <f t="array" ref="CF196">IFERROR(INDEX($CE$2:$CE$208,SMALL(IF(1-($CE$2:$CE$208=""),IF(1-(#REF!:#REF!&lt;&gt;""),ROW($CE$2:$CE$208)-ROW($CE$2)+1)), ROWS(#REF!:#REF!))),"")</f>
        <v/>
      </c>
      <c r="CG196" t="e">
        <f>IF(#REF!="","",SUM(#REF!))</f>
        <v>#REF!</v>
      </c>
      <c r="CH196" t="e">
        <f t="array" ref="CH196">IF(#REF!="","",SUM(CG196:INDEX(CG196:CG402,MATCH(TRUE,INDEX(CG196:CG402="",0),0))))</f>
        <v>#REF!</v>
      </c>
      <c r="CI196" t="e">
        <f t="shared" si="121"/>
        <v>#REF!</v>
      </c>
      <c r="CJ196" t="str">
        <f t="array" ref="CJ196">IFERROR(INDEX($CI$2:$CI$208,SMALL(IF(1-($CI$2:$CI$208=""),IF(1-(#REF!:#REF!&lt;&gt;""),ROW($CI$2:$CI$208)-ROW($CI$2)+1)), ROWS(#REF!:#REF!))),"")</f>
        <v/>
      </c>
      <c r="CK196" t="e">
        <f>IF(#REF!="","",SUM(#REF!))</f>
        <v>#REF!</v>
      </c>
      <c r="CL196" t="e">
        <f t="array" ref="CL196">IF(#REF!="","",SUM(CK196:INDEX(CK196:CK402,MATCH(TRUE,INDEX(CK196:CK402="",0),0))))</f>
        <v>#REF!</v>
      </c>
      <c r="CM196" t="e">
        <f t="shared" si="122"/>
        <v>#REF!</v>
      </c>
      <c r="CN196" t="str">
        <f t="array" ref="CN196">IFERROR(INDEX($CM$2:$CM$208,SMALL(IF(1-($CM$2:$CM$208=""),IF(1-(#REF!:#REF!&lt;&gt;""),ROW($CM$2:$CM$208)-ROW($CM$2)+1)), ROWS(#REF!:#REF!))),"")</f>
        <v/>
      </c>
      <c r="CO196" t="e">
        <f>IF(#REF!="","",SUM(#REF!))</f>
        <v>#REF!</v>
      </c>
      <c r="CP196" t="e">
        <f t="array" ref="CP196">IF(#REF!="","",SUM(CO196:INDEX(CO196:CO402,MATCH(TRUE,INDEX(CO196:CO402="",0),0))))</f>
        <v>#REF!</v>
      </c>
      <c r="CQ196" t="e">
        <f t="shared" si="123"/>
        <v>#REF!</v>
      </c>
      <c r="CR196" t="str">
        <f t="array" ref="CR196">IFERROR(INDEX($CQ$2:$CQ$208,SMALL(IF(1-($CQ$2:$CQ$208=""),IF(1-(#REF!:#REF!&lt;&gt;""),ROW($CQ$2:$CQ$208)-ROW($CQ$2)+1)), ROWS(#REF!:#REF!))),"")</f>
        <v/>
      </c>
      <c r="CS196" t="e">
        <f>IF(#REF!="","",SUM(#REF!))</f>
        <v>#REF!</v>
      </c>
      <c r="CT196" t="e">
        <f t="array" ref="CT196">IF(#REF!="","",SUM(CS196:INDEX(CS196:CS402,MATCH(TRUE,INDEX(CS196:CS402="",0),0))))</f>
        <v>#REF!</v>
      </c>
      <c r="CU196" t="e">
        <f t="shared" si="124"/>
        <v>#REF!</v>
      </c>
      <c r="CV196" t="str">
        <f t="array" ref="CV196">IFERROR(INDEX($CU$2:$CU$208,SMALL(IF(1-($CU$2:$CU$208=""),IF(1-(#REF!:#REF!&lt;&gt;""),ROW($CU$2:$CU$208)-ROW($CU$2)+1)), ROWS(#REF!:#REF!))),"")</f>
        <v/>
      </c>
      <c r="CW196" t="e">
        <f>IF(#REF!="","",SUM(#REF!))</f>
        <v>#REF!</v>
      </c>
      <c r="CX196" t="e">
        <f t="array" ref="CX196">IF(#REF!="","",SUM(CW196:INDEX(CW196:CW402,MATCH(TRUE,INDEX(CW196:CW402="",0),0))))</f>
        <v>#REF!</v>
      </c>
      <c r="CY196" t="e">
        <f t="shared" si="125"/>
        <v>#REF!</v>
      </c>
      <c r="CZ196" t="str">
        <f t="array" ref="CZ196">IFERROR(INDEX($CY$2:$CY$208,SMALL(IF(1-($CY$2:$CY$208=""),IF(1-(#REF!:#REF!&lt;&gt;""),ROW($CY$2:$CY$208)-ROW($CY$2)+1)), ROWS(#REF!:#REF!))),"")</f>
        <v/>
      </c>
      <c r="DA196" t="e">
        <f>IF(#REF!="","",SUM(#REF!))</f>
        <v>#REF!</v>
      </c>
      <c r="DB196" t="e">
        <f t="array" ref="DB196">IF(#REF!="","",SUM(DA196:INDEX(DA196:DA402,MATCH(TRUE,INDEX(DA196:DA402="",0),0))))</f>
        <v>#REF!</v>
      </c>
      <c r="DC196" t="e">
        <f t="shared" si="126"/>
        <v>#REF!</v>
      </c>
      <c r="DD196" t="str">
        <f t="array" ref="DD196">IFERROR(INDEX($DC$2:$DC$208,SMALL(IF(1-($DC$2:$DC$208=""),IF(1-(#REF!:#REF!&lt;&gt;""),ROW($DC$2:$DC$208)-ROW($DC$2)+1)), ROWS(#REF!:#REF!))),"")</f>
        <v/>
      </c>
      <c r="DE196" t="e">
        <f>IF(#REF!="","",SUM(#REF!))</f>
        <v>#REF!</v>
      </c>
      <c r="DF196" t="e">
        <f t="array" ref="DF196">IF(#REF!="","",SUM(DE196:INDEX(DE196:DE402,MATCH(TRUE,INDEX(DE196:DE402="",0),0))))</f>
        <v>#REF!</v>
      </c>
      <c r="DG196" t="e">
        <f t="shared" si="127"/>
        <v>#REF!</v>
      </c>
      <c r="DH196" t="str">
        <f t="array" ref="DH196">IFERROR(INDEX($DG$2:$DG$208,SMALL(IF(1-($DG$2:$DG$208=""),IF(1-(#REF!:#REF!&lt;&gt;""),ROW($DG$2:$DG$208)-ROW($DG$2)+1)), ROWS(#REF!:#REF!))),"")</f>
        <v/>
      </c>
      <c r="DI196" t="e">
        <f>IF(#REF!="","",SUM(#REF!))</f>
        <v>#REF!</v>
      </c>
      <c r="DJ196" t="e">
        <f t="array" ref="DJ196">IF(#REF!="","",SUM(DI196:INDEX(DI196:DI402,MATCH(TRUE,INDEX(DI196:DI402="",0),0))))</f>
        <v>#REF!</v>
      </c>
      <c r="DK196" t="e">
        <f t="shared" si="128"/>
        <v>#REF!</v>
      </c>
      <c r="DL196" t="str">
        <f t="array" ref="DL196">IFERROR(INDEX($DK$2:$DK$208,SMALL(IF(1-($DK$2:$DK$208=""),IF(1-(#REF!:#REF!&lt;&gt;""),ROW($DK$2:$DK$208)-ROW($DK$2)+1)), ROWS(#REF!:#REF!))),"")</f>
        <v/>
      </c>
      <c r="DM196" t="e">
        <f>IF(#REF!="","",SUM(#REF!))</f>
        <v>#REF!</v>
      </c>
      <c r="DN196" t="e">
        <f t="array" ref="DN196">IF(#REF!="","",SUM(DM196:INDEX(DM196:DM402,MATCH(TRUE,INDEX(DM196:DM402="",0),0))))</f>
        <v>#REF!</v>
      </c>
      <c r="DO196" t="e">
        <f t="shared" si="129"/>
        <v>#REF!</v>
      </c>
      <c r="DP196" t="str">
        <f t="array" ref="DP196">IFERROR(INDEX($DO$2:$DO$208,SMALL(IF(1-($DO$2:$DO$208=""),IF(1-(#REF!:#REF!&lt;&gt;""),ROW($DO$2:$DO$208)-ROW($DO$2)+1)), ROWS(#REF!:#REF!))),"")</f>
        <v/>
      </c>
      <c r="DQ196" t="e">
        <f>IF(#REF!="","",SUM(#REF!))</f>
        <v>#REF!</v>
      </c>
      <c r="DR196" t="e">
        <f t="array" ref="DR196">IF(#REF!="","",SUM(DQ196:INDEX(DQ196:DQ402,MATCH(TRUE,INDEX(DQ196:DQ402="",0),0))))</f>
        <v>#REF!</v>
      </c>
      <c r="DS196" t="e">
        <f t="shared" si="130"/>
        <v>#REF!</v>
      </c>
      <c r="DT196" t="str">
        <f t="array" ref="DT196">IFERROR(INDEX($DS$2:$DS$208,SMALL(IF(1-($DS$2:$DS$208=""),IF(1-(#REF!:#REF!&lt;&gt;""),ROW($DS$2:$DS$208)-ROW($DS$2)+1)), ROWS(#REF!:#REF!))),"")</f>
        <v/>
      </c>
      <c r="DU196" t="e">
        <f>IF(#REF!="","",SUM(#REF!))</f>
        <v>#REF!</v>
      </c>
      <c r="DV196" t="e">
        <f t="array" ref="DV196">IF(#REF!="","",SUM(DU196:INDEX(DU196:DU402,MATCH(TRUE,INDEX(DU196:DU402="",0),0))))</f>
        <v>#REF!</v>
      </c>
      <c r="DW196" t="e">
        <f t="shared" si="131"/>
        <v>#REF!</v>
      </c>
      <c r="DX196" t="str">
        <f t="array" ref="DX196">IFERROR(INDEX($DW$2:$DW$208,SMALL(IF(1-($DW$2:$DW$208=""),IF(1-(#REF!:#REF!&lt;&gt;""),ROW($DW$2:$DW$208)-ROW($DW$2)+1)), ROWS(#REF!:#REF!))),"")</f>
        <v/>
      </c>
      <c r="DY196" t="e">
        <f>IF(#REF!="","",SUM(#REF!))</f>
        <v>#REF!</v>
      </c>
      <c r="DZ196" t="e">
        <f t="array" ref="DZ196">IF(#REF!="","",SUM(DY196:INDEX(DY196:DY402,MATCH(TRUE,INDEX(DY196:DY402="",0),0))))</f>
        <v>#REF!</v>
      </c>
      <c r="EA196" t="e">
        <f t="shared" si="132"/>
        <v>#REF!</v>
      </c>
      <c r="EB196" t="str">
        <f t="array" ref="EB196">IFERROR(INDEX($EA$2:$EA$208,SMALL(IF(1-($EA$2:$EA$208=""),IF(1-(#REF!:#REF!&lt;&gt;""),ROW($EA$2:$EA$208)-ROW($EA$2)+1)), ROWS(#REF!:#REF!))),"")</f>
        <v/>
      </c>
      <c r="EC196" t="e">
        <f>IF(#REF!="","",SUM(#REF!))</f>
        <v>#REF!</v>
      </c>
      <c r="ED196" t="e">
        <f t="array" ref="ED196">IF(#REF!="","",SUM(EC196:INDEX(EC196:EC402,MATCH(TRUE,INDEX(EC196:EC402="",0),0))))</f>
        <v>#REF!</v>
      </c>
      <c r="EE196" t="e">
        <f t="shared" si="133"/>
        <v>#REF!</v>
      </c>
      <c r="EF196" t="str">
        <f t="array" ref="EF196">IFERROR(INDEX($EE$2:$EE$208,SMALL(IF(1-($EE$2:$EE$208=""),IF(1-(#REF!:#REF!&lt;&gt;""),ROW($EE$2:$EE$208)-ROW($EE$2)+1)), ROWS(#REF!:#REF!))),"")</f>
        <v/>
      </c>
      <c r="EG196" t="e">
        <f>IF(#REF!="","",SUM(#REF!))</f>
        <v>#REF!</v>
      </c>
      <c r="EH196" t="e">
        <f t="array" ref="EH196">IF(#REF!="","",SUM(EG196:INDEX(EG196:EG402,MATCH(TRUE,INDEX(EG196:EG402="",0),0))))</f>
        <v>#REF!</v>
      </c>
      <c r="EI196" t="e">
        <f t="shared" si="134"/>
        <v>#REF!</v>
      </c>
      <c r="EJ196" t="str">
        <f t="array" ref="EJ196">IFERROR(INDEX($EI$2:$EI$208,SMALL(IF(1-($EI$2:$EI$208=""),IF(1-(#REF!:#REF!&lt;&gt;""),ROW($EI$2:$EI$208)-ROW($EI$2)+1)), ROWS(#REF!:#REF!))),"")</f>
        <v/>
      </c>
      <c r="EK196" t="e">
        <f>IF(#REF!="","",SUM(#REF!))</f>
        <v>#REF!</v>
      </c>
      <c r="EL196" t="e">
        <f t="array" ref="EL196">IF(#REF!="","",SUM(EK196:INDEX(EK196:EK402,MATCH(TRUE,INDEX(EK196:EK402="",0),0))))</f>
        <v>#REF!</v>
      </c>
      <c r="EM196" t="e">
        <f t="shared" si="135"/>
        <v>#REF!</v>
      </c>
      <c r="EN196" t="str">
        <f t="array" ref="EN196">IFERROR(INDEX($EM$2:$EM$208,SMALL(IF(1-($EM$2:$EM$208=""),IF(1-(#REF!:#REF!&lt;&gt;""),ROW($EM$2:$EM$208)-ROW($EM$2)+1)), ROWS(#REF!:#REF!))),"")</f>
        <v/>
      </c>
      <c r="EO196" t="e">
        <f>IF(#REF!="","",SUM(#REF!))</f>
        <v>#REF!</v>
      </c>
      <c r="EP196" t="e">
        <f t="array" ref="EP196">IF(#REF!="","",SUM(EO196:INDEX(EO196:EO402,MATCH(TRUE,INDEX(EO196:EO402="",0),0))))</f>
        <v>#REF!</v>
      </c>
      <c r="EQ196" t="e">
        <f t="shared" si="136"/>
        <v>#REF!</v>
      </c>
      <c r="ER196" t="str">
        <f t="array" ref="ER196">IFERROR(INDEX($EQ$2:$EQ$208,SMALL(IF(1-($EQ$2:$EQ$208=""),IF(1-(#REF!:#REF!&lt;&gt;""),ROW($EQ$2:$EQ$208)-ROW($EQ$2)+1)), ROWS(#REF!:#REF!))),"")</f>
        <v/>
      </c>
      <c r="ES196" t="e">
        <f>IF(#REF!="","",SUM(#REF!))</f>
        <v>#REF!</v>
      </c>
      <c r="ET196" t="e">
        <f t="array" ref="ET196">IF(#REF!="","",SUM(ES196:INDEX(ES196:ES402,MATCH(TRUE,INDEX(ES196:ES402="",0),0))))</f>
        <v>#REF!</v>
      </c>
      <c r="EU196" t="e">
        <f t="shared" si="137"/>
        <v>#REF!</v>
      </c>
      <c r="EV196" t="str">
        <f t="array" ref="EV196">IFERROR(INDEX($EU$2:$EU$208,SMALL(IF(1-($EU$2:$EU$208=""),IF(1-(#REF!:#REF!&lt;&gt;""),ROW($EU$2:$EU$208)-ROW($EU$2)+1)), ROWS(#REF!:#REF!))),"")</f>
        <v/>
      </c>
      <c r="EW196" t="e">
        <f>IF(#REF!="","",SUM(#REF!))</f>
        <v>#REF!</v>
      </c>
      <c r="EX196" t="e">
        <f t="array" ref="EX196">IF(#REF!="","",SUM(EW196:INDEX(EW196:EW402,MATCH(TRUE,INDEX(EW196:EW402="",0),0))))</f>
        <v>#REF!</v>
      </c>
      <c r="EY196" t="e">
        <f t="shared" si="138"/>
        <v>#REF!</v>
      </c>
      <c r="EZ196" t="str">
        <f t="array" ref="EZ196">IFERROR(INDEX($EY$2:$EY$208,SMALL(IF(1-($EY$2:$EY$208=""),IF(1-(#REF!:#REF!&lt;&gt;""),ROW($EY$2:$EY$208)-ROW($EY$2)+1)), ROWS(#REF!:#REF!))),"")</f>
        <v/>
      </c>
      <c r="FA196" t="e">
        <f>IF(#REF!="","",SUM(#REF!))</f>
        <v>#REF!</v>
      </c>
      <c r="FB196" t="e">
        <f t="array" ref="FB196">IF(#REF!="","",SUM(FA196:INDEX(FA196:FA402,MATCH(TRUE,INDEX(FA196:FA402="",0),0))))</f>
        <v>#REF!</v>
      </c>
      <c r="FC196" t="e">
        <f t="shared" si="139"/>
        <v>#REF!</v>
      </c>
      <c r="FD196" t="str">
        <f t="array" ref="FD196">IFERROR(INDEX($FC$2:$FC$208,SMALL(IF(1-($FC$2:$FC$208=""),IF(1-(#REF!:#REF!&lt;&gt;""),ROW($FC$2:$FC$208)-ROW($FC$2)+1)), ROWS(#REF!:#REF!))),"")</f>
        <v/>
      </c>
    </row>
    <row r="197" spans="1:160" x14ac:dyDescent="0.25">
      <c r="A197" t="e">
        <f>IF(#REF!="","",SUM(#REF!))</f>
        <v>#REF!</v>
      </c>
      <c r="B197" t="e">
        <f t="array" ref="B197">IF(#REF!="","",SUM($A197:INDEX(A197:$A$208,MATCH(TRUE,INDEX($A197:$A$208="",0),0))))</f>
        <v>#REF!</v>
      </c>
      <c r="C197" t="e">
        <f t="shared" si="140"/>
        <v>#REF!</v>
      </c>
      <c r="E197" t="e">
        <f>IF(#REF!="","",SUM(#REF!))</f>
        <v>#REF!</v>
      </c>
      <c r="F197" t="e">
        <f t="array" ref="F197">IF(#REF!="","",SUM($E197:INDEX(E197:$E$208,MATCH(TRUE,INDEX($E197:$E$208="",0),0))))</f>
        <v>#REF!</v>
      </c>
      <c r="G197" t="e">
        <f t="shared" si="141"/>
        <v>#REF!</v>
      </c>
      <c r="I197" t="e">
        <f>IF(#REF!="","",SUM(#REF!))</f>
        <v>#REF!</v>
      </c>
      <c r="J197" t="e">
        <f t="array" ref="J197">IF(#REF!="","",SUM(I197:INDEX(I197:I403,MATCH(TRUE,INDEX(I197:I403="",0),0))))</f>
        <v>#REF!</v>
      </c>
      <c r="K197" t="e">
        <f t="shared" si="142"/>
        <v>#REF!</v>
      </c>
      <c r="M197" t="e">
        <f>IF(#REF!="","",SUM(#REF!))</f>
        <v>#REF!</v>
      </c>
      <c r="N197" t="e">
        <f t="array" ref="N197">IF(#REF!="","",SUM(M197:INDEX(M197:M403,MATCH(TRUE,INDEX(M197:M403="",0),0))))</f>
        <v>#REF!</v>
      </c>
      <c r="O197" t="e">
        <f t="shared" si="143"/>
        <v>#REF!</v>
      </c>
      <c r="Q197" t="e">
        <f>IF(#REF!="","",SUM(#REF!))</f>
        <v>#REF!</v>
      </c>
      <c r="R197" t="e">
        <f t="array" ref="R197">IF(#REF!="","",SUM(Q197:INDEX(Q197:Q403,MATCH(TRUE,INDEX(Q197:Q403="",0),0))))</f>
        <v>#REF!</v>
      </c>
      <c r="S197" t="e">
        <f t="shared" si="144"/>
        <v>#REF!</v>
      </c>
      <c r="U197" t="e">
        <f>IF(#REF!="","",SUM(#REF!))</f>
        <v>#REF!</v>
      </c>
      <c r="V197" t="e">
        <f t="array" ref="V197">IF(#REF!="","",SUM(U197:INDEX(U197:U403,MATCH(TRUE,INDEX(U197:U403="",0),0))))</f>
        <v>#REF!</v>
      </c>
      <c r="W197" t="e">
        <f t="shared" si="145"/>
        <v>#REF!</v>
      </c>
      <c r="Y197" t="e">
        <f>IF(#REF!="","",SUM(#REF!))</f>
        <v>#REF!</v>
      </c>
      <c r="Z197" t="e">
        <f t="array" ref="Z197">IF(#REF!="","",SUM(Y197:INDEX(Y197:Y403,MATCH(TRUE,INDEX(Y197:Y403="",0),0))))</f>
        <v>#REF!</v>
      </c>
      <c r="AA197" t="e">
        <f t="shared" si="146"/>
        <v>#REF!</v>
      </c>
      <c r="AC197" t="e">
        <f>IF(#REF!="","",SUM(#REF!))</f>
        <v>#REF!</v>
      </c>
      <c r="AD197" t="e">
        <f t="array" ref="AD197">IF(#REF!="","",SUM(AC197:INDEX(AC197:AC403,MATCH(TRUE,INDEX(AC197:AC403="",0),0))))</f>
        <v>#REF!</v>
      </c>
      <c r="AE197" t="e">
        <f t="shared" si="147"/>
        <v>#REF!</v>
      </c>
      <c r="AG197" t="e">
        <f>IF(#REF!="","",SUM(#REF!))</f>
        <v>#REF!</v>
      </c>
      <c r="AH197" t="e">
        <f t="array" ref="AH197">IF(#REF!="","",SUM(AG197:INDEX(AG197:AG403,MATCH(TRUE,INDEX(AG197:AG403="",0),0))))</f>
        <v>#REF!</v>
      </c>
      <c r="AI197" t="e">
        <f t="shared" si="148"/>
        <v>#REF!</v>
      </c>
      <c r="AK197" t="e">
        <f>IF(#REF!="","",SUM(#REF!))</f>
        <v>#REF!</v>
      </c>
      <c r="AL197" t="e">
        <f t="array" ref="AL197">IF(#REF!="","",SUM(AK197:INDEX(AK197:AK403,MATCH(TRUE,INDEX(AK197:AK403="",0),0))))</f>
        <v>#REF!</v>
      </c>
      <c r="AM197" t="e">
        <f t="shared" si="149"/>
        <v>#REF!</v>
      </c>
      <c r="AO197" t="e">
        <f>IF(#REF!="","",SUM(#REF!))</f>
        <v>#REF!</v>
      </c>
      <c r="AP197" t="e">
        <f t="array" ref="AP197">IF(#REF!="","",SUM(AO197:INDEX(AO197:AO403,MATCH(TRUE,INDEX(AO197:AO403="",0),0))))</f>
        <v>#REF!</v>
      </c>
      <c r="AQ197" t="e">
        <f t="shared" si="150"/>
        <v>#REF!</v>
      </c>
      <c r="AS197" t="e">
        <f>IF(#REF!="","",SUM(#REF!))</f>
        <v>#REF!</v>
      </c>
      <c r="AT197" t="e">
        <f t="array" ref="AT197">IF(#REF!="","",SUM(AS197:INDEX(AS197:AS403,MATCH(TRUE,INDEX(AS197:AS403="",0),0))))</f>
        <v>#REF!</v>
      </c>
      <c r="AU197" t="e">
        <f t="shared" si="151"/>
        <v>#REF!</v>
      </c>
      <c r="AW197" t="e">
        <f>IF(#REF!="","",SUM(#REF!))</f>
        <v>#REF!</v>
      </c>
      <c r="AX197" t="e">
        <f t="array" ref="AX197">IF(#REF!="","",SUM(AW197:INDEX(AW197:AW403,MATCH(TRUE,INDEX(AW197:AW403="",0),0))))</f>
        <v>#REF!</v>
      </c>
      <c r="AY197" t="e">
        <f t="shared" si="152"/>
        <v>#REF!</v>
      </c>
      <c r="BA197" t="e">
        <f>IF(#REF!="","",SUM(#REF!))</f>
        <v>#REF!</v>
      </c>
      <c r="BB197" t="e">
        <f t="array" ref="BB197">IF(#REF!="","",SUM(BA197:INDEX(BA197:BA403,MATCH(TRUE,INDEX(BA197:BA403="",0),0))))</f>
        <v>#REF!</v>
      </c>
      <c r="BC197" t="e">
        <f t="shared" si="153"/>
        <v>#REF!</v>
      </c>
      <c r="BE197" t="e">
        <f>IF(#REF!="","",SUM(#REF!))</f>
        <v>#REF!</v>
      </c>
      <c r="BF197" t="e">
        <f t="array" ref="BF197">IF(#REF!="","",SUM(BE197:INDEX(BE197:BE403,MATCH(TRUE,INDEX(BE197:BE403="",0),0))))</f>
        <v>#REF!</v>
      </c>
      <c r="BG197" t="e">
        <f t="shared" si="154"/>
        <v>#REF!</v>
      </c>
      <c r="BI197" t="e">
        <f>IF(#REF!="","",SUM(#REF!))</f>
        <v>#REF!</v>
      </c>
      <c r="BJ197" t="e">
        <f t="array" ref="BJ197">IF(#REF!="","",SUM(BI197:INDEX(BI197:BI403,MATCH(TRUE,INDEX(BI197:BI403="",0),0))))</f>
        <v>#REF!</v>
      </c>
      <c r="BK197" t="e">
        <f t="shared" si="155"/>
        <v>#REF!</v>
      </c>
      <c r="BM197" t="e">
        <f>IF(#REF!="","",SUM(#REF!))</f>
        <v>#REF!</v>
      </c>
      <c r="BN197" t="e">
        <f t="array" ref="BN197">IF(#REF!="","",SUM(BM197:INDEX(BM197:BM403,MATCH(TRUE,INDEX(BM197:BM403="",0),0))))</f>
        <v>#REF!</v>
      </c>
      <c r="BO197" t="e">
        <f t="shared" si="156"/>
        <v>#REF!</v>
      </c>
      <c r="BQ197" t="e">
        <f>IF(#REF!="","",SUM(#REF!))</f>
        <v>#REF!</v>
      </c>
      <c r="BR197" t="e">
        <f t="array" ref="BR197">IF(#REF!="","",SUM(BQ197:INDEX(BQ197:BQ403,MATCH(TRUE,INDEX(BQ197:BQ403="",0),0))))</f>
        <v>#REF!</v>
      </c>
      <c r="BS197" t="e">
        <f t="shared" si="157"/>
        <v>#REF!</v>
      </c>
      <c r="BU197" t="e">
        <f>IF(#REF!="","",SUM(#REF!))</f>
        <v>#REF!</v>
      </c>
      <c r="BV197" t="e">
        <f t="array" ref="BV197">IF(#REF!="","",SUM(BU197:INDEX(BU197:BU403,MATCH(TRUE,INDEX(BU197:BU403="",0),0))))</f>
        <v>#REF!</v>
      </c>
      <c r="BW197" t="e">
        <f t="shared" si="158"/>
        <v>#REF!</v>
      </c>
      <c r="BY197" t="e">
        <f>IF(#REF!="","",SUM(#REF!))</f>
        <v>#REF!</v>
      </c>
      <c r="BZ197" t="e">
        <f t="array" ref="BZ197">IF(#REF!="","",SUM(BY197:INDEX(BY197:BY403,MATCH(TRUE,INDEX(BY197:BY403="",0),0))))</f>
        <v>#REF!</v>
      </c>
      <c r="CA197" t="e">
        <f t="shared" si="159"/>
        <v>#REF!</v>
      </c>
      <c r="CC197" t="e">
        <f>IF(#REF!="","",SUM(#REF!))</f>
        <v>#REF!</v>
      </c>
      <c r="CD197" t="e">
        <f t="array" ref="CD197">IF(#REF!="","",SUM(CC197:INDEX(CC197:CC403,MATCH(TRUE,INDEX(CC197:CC403="",0),0))))</f>
        <v>#REF!</v>
      </c>
      <c r="CE197" t="e">
        <f t="shared" si="120"/>
        <v>#REF!</v>
      </c>
      <c r="CF197" t="str">
        <f t="array" ref="CF197">IFERROR(INDEX($CE$2:$CE$208,SMALL(IF(1-($CE$2:$CE$208=""),IF(1-(#REF!:#REF!&lt;&gt;""),ROW($CE$2:$CE$208)-ROW($CE$2)+1)), ROWS(#REF!:#REF!))),"")</f>
        <v/>
      </c>
      <c r="CG197" t="e">
        <f>IF(#REF!="","",SUM(#REF!))</f>
        <v>#REF!</v>
      </c>
      <c r="CH197" t="e">
        <f t="array" ref="CH197">IF(#REF!="","",SUM(CG197:INDEX(CG197:CG403,MATCH(TRUE,INDEX(CG197:CG403="",0),0))))</f>
        <v>#REF!</v>
      </c>
      <c r="CI197" t="e">
        <f t="shared" si="121"/>
        <v>#REF!</v>
      </c>
      <c r="CJ197" t="str">
        <f t="array" ref="CJ197">IFERROR(INDEX($CI$2:$CI$208,SMALL(IF(1-($CI$2:$CI$208=""),IF(1-(#REF!:#REF!&lt;&gt;""),ROW($CI$2:$CI$208)-ROW($CI$2)+1)), ROWS(#REF!:#REF!))),"")</f>
        <v/>
      </c>
      <c r="CK197" t="e">
        <f>IF(#REF!="","",SUM(#REF!))</f>
        <v>#REF!</v>
      </c>
      <c r="CL197" t="e">
        <f t="array" ref="CL197">IF(#REF!="","",SUM(CK197:INDEX(CK197:CK403,MATCH(TRUE,INDEX(CK197:CK403="",0),0))))</f>
        <v>#REF!</v>
      </c>
      <c r="CM197" t="e">
        <f t="shared" si="122"/>
        <v>#REF!</v>
      </c>
      <c r="CN197" t="str">
        <f t="array" ref="CN197">IFERROR(INDEX($CM$2:$CM$208,SMALL(IF(1-($CM$2:$CM$208=""),IF(1-(#REF!:#REF!&lt;&gt;""),ROW($CM$2:$CM$208)-ROW($CM$2)+1)), ROWS(#REF!:#REF!))),"")</f>
        <v/>
      </c>
      <c r="CO197" t="e">
        <f>IF(#REF!="","",SUM(#REF!))</f>
        <v>#REF!</v>
      </c>
      <c r="CP197" t="e">
        <f t="array" ref="CP197">IF(#REF!="","",SUM(CO197:INDEX(CO197:CO403,MATCH(TRUE,INDEX(CO197:CO403="",0),0))))</f>
        <v>#REF!</v>
      </c>
      <c r="CQ197" t="e">
        <f t="shared" si="123"/>
        <v>#REF!</v>
      </c>
      <c r="CR197" t="str">
        <f t="array" ref="CR197">IFERROR(INDEX($CQ$2:$CQ$208,SMALL(IF(1-($CQ$2:$CQ$208=""),IF(1-(#REF!:#REF!&lt;&gt;""),ROW($CQ$2:$CQ$208)-ROW($CQ$2)+1)), ROWS(#REF!:#REF!))),"")</f>
        <v/>
      </c>
      <c r="CS197" t="e">
        <f>IF(#REF!="","",SUM(#REF!))</f>
        <v>#REF!</v>
      </c>
      <c r="CT197" t="e">
        <f t="array" ref="CT197">IF(#REF!="","",SUM(CS197:INDEX(CS197:CS403,MATCH(TRUE,INDEX(CS197:CS403="",0),0))))</f>
        <v>#REF!</v>
      </c>
      <c r="CU197" t="e">
        <f t="shared" si="124"/>
        <v>#REF!</v>
      </c>
      <c r="CV197" t="str">
        <f t="array" ref="CV197">IFERROR(INDEX($CU$2:$CU$208,SMALL(IF(1-($CU$2:$CU$208=""),IF(1-(#REF!:#REF!&lt;&gt;""),ROW($CU$2:$CU$208)-ROW($CU$2)+1)), ROWS(#REF!:#REF!))),"")</f>
        <v/>
      </c>
      <c r="CW197" t="e">
        <f>IF(#REF!="","",SUM(#REF!))</f>
        <v>#REF!</v>
      </c>
      <c r="CX197" t="e">
        <f t="array" ref="CX197">IF(#REF!="","",SUM(CW197:INDEX(CW197:CW403,MATCH(TRUE,INDEX(CW197:CW403="",0),0))))</f>
        <v>#REF!</v>
      </c>
      <c r="CY197" t="e">
        <f t="shared" si="125"/>
        <v>#REF!</v>
      </c>
      <c r="CZ197" t="str">
        <f t="array" ref="CZ197">IFERROR(INDEX($CY$2:$CY$208,SMALL(IF(1-($CY$2:$CY$208=""),IF(1-(#REF!:#REF!&lt;&gt;""),ROW($CY$2:$CY$208)-ROW($CY$2)+1)), ROWS(#REF!:#REF!))),"")</f>
        <v/>
      </c>
      <c r="DA197" t="e">
        <f>IF(#REF!="","",SUM(#REF!))</f>
        <v>#REF!</v>
      </c>
      <c r="DB197" t="e">
        <f t="array" ref="DB197">IF(#REF!="","",SUM(DA197:INDEX(DA197:DA403,MATCH(TRUE,INDEX(DA197:DA403="",0),0))))</f>
        <v>#REF!</v>
      </c>
      <c r="DC197" t="e">
        <f t="shared" si="126"/>
        <v>#REF!</v>
      </c>
      <c r="DD197" t="str">
        <f t="array" ref="DD197">IFERROR(INDEX($DC$2:$DC$208,SMALL(IF(1-($DC$2:$DC$208=""),IF(1-(#REF!:#REF!&lt;&gt;""),ROW($DC$2:$DC$208)-ROW($DC$2)+1)), ROWS(#REF!:#REF!))),"")</f>
        <v/>
      </c>
      <c r="DE197" t="e">
        <f>IF(#REF!="","",SUM(#REF!))</f>
        <v>#REF!</v>
      </c>
      <c r="DF197" t="e">
        <f t="array" ref="DF197">IF(#REF!="","",SUM(DE197:INDEX(DE197:DE403,MATCH(TRUE,INDEX(DE197:DE403="",0),0))))</f>
        <v>#REF!</v>
      </c>
      <c r="DG197" t="e">
        <f t="shared" si="127"/>
        <v>#REF!</v>
      </c>
      <c r="DH197" t="str">
        <f t="array" ref="DH197">IFERROR(INDEX($DG$2:$DG$208,SMALL(IF(1-($DG$2:$DG$208=""),IF(1-(#REF!:#REF!&lt;&gt;""),ROW($DG$2:$DG$208)-ROW($DG$2)+1)), ROWS(#REF!:#REF!))),"")</f>
        <v/>
      </c>
      <c r="DI197" t="e">
        <f>IF(#REF!="","",SUM(#REF!))</f>
        <v>#REF!</v>
      </c>
      <c r="DJ197" t="e">
        <f t="array" ref="DJ197">IF(#REF!="","",SUM(DI197:INDEX(DI197:DI403,MATCH(TRUE,INDEX(DI197:DI403="",0),0))))</f>
        <v>#REF!</v>
      </c>
      <c r="DK197" t="e">
        <f t="shared" si="128"/>
        <v>#REF!</v>
      </c>
      <c r="DL197" t="str">
        <f t="array" ref="DL197">IFERROR(INDEX($DK$2:$DK$208,SMALL(IF(1-($DK$2:$DK$208=""),IF(1-(#REF!:#REF!&lt;&gt;""),ROW($DK$2:$DK$208)-ROW($DK$2)+1)), ROWS(#REF!:#REF!))),"")</f>
        <v/>
      </c>
      <c r="DM197" t="e">
        <f>IF(#REF!="","",SUM(#REF!))</f>
        <v>#REF!</v>
      </c>
      <c r="DN197" t="e">
        <f t="array" ref="DN197">IF(#REF!="","",SUM(DM197:INDEX(DM197:DM403,MATCH(TRUE,INDEX(DM197:DM403="",0),0))))</f>
        <v>#REF!</v>
      </c>
      <c r="DO197" t="e">
        <f t="shared" si="129"/>
        <v>#REF!</v>
      </c>
      <c r="DP197" t="str">
        <f t="array" ref="DP197">IFERROR(INDEX($DO$2:$DO$208,SMALL(IF(1-($DO$2:$DO$208=""),IF(1-(#REF!:#REF!&lt;&gt;""),ROW($DO$2:$DO$208)-ROW($DO$2)+1)), ROWS(#REF!:#REF!))),"")</f>
        <v/>
      </c>
      <c r="DQ197" t="e">
        <f>IF(#REF!="","",SUM(#REF!))</f>
        <v>#REF!</v>
      </c>
      <c r="DR197" t="e">
        <f t="array" ref="DR197">IF(#REF!="","",SUM(DQ197:INDEX(DQ197:DQ403,MATCH(TRUE,INDEX(DQ197:DQ403="",0),0))))</f>
        <v>#REF!</v>
      </c>
      <c r="DS197" t="e">
        <f t="shared" si="130"/>
        <v>#REF!</v>
      </c>
      <c r="DT197" t="str">
        <f t="array" ref="DT197">IFERROR(INDEX($DS$2:$DS$208,SMALL(IF(1-($DS$2:$DS$208=""),IF(1-(#REF!:#REF!&lt;&gt;""),ROW($DS$2:$DS$208)-ROW($DS$2)+1)), ROWS(#REF!:#REF!))),"")</f>
        <v/>
      </c>
      <c r="DU197" t="e">
        <f>IF(#REF!="","",SUM(#REF!))</f>
        <v>#REF!</v>
      </c>
      <c r="DV197" t="e">
        <f t="array" ref="DV197">IF(#REF!="","",SUM(DU197:INDEX(DU197:DU403,MATCH(TRUE,INDEX(DU197:DU403="",0),0))))</f>
        <v>#REF!</v>
      </c>
      <c r="DW197" t="e">
        <f t="shared" si="131"/>
        <v>#REF!</v>
      </c>
      <c r="DX197" t="str">
        <f t="array" ref="DX197">IFERROR(INDEX($DW$2:$DW$208,SMALL(IF(1-($DW$2:$DW$208=""),IF(1-(#REF!:#REF!&lt;&gt;""),ROW($DW$2:$DW$208)-ROW($DW$2)+1)), ROWS(#REF!:#REF!))),"")</f>
        <v/>
      </c>
      <c r="DY197" t="e">
        <f>IF(#REF!="","",SUM(#REF!))</f>
        <v>#REF!</v>
      </c>
      <c r="DZ197" t="e">
        <f t="array" ref="DZ197">IF(#REF!="","",SUM(DY197:INDEX(DY197:DY403,MATCH(TRUE,INDEX(DY197:DY403="",0),0))))</f>
        <v>#REF!</v>
      </c>
      <c r="EA197" t="e">
        <f t="shared" si="132"/>
        <v>#REF!</v>
      </c>
      <c r="EB197" t="str">
        <f t="array" ref="EB197">IFERROR(INDEX($EA$2:$EA$208,SMALL(IF(1-($EA$2:$EA$208=""),IF(1-(#REF!:#REF!&lt;&gt;""),ROW($EA$2:$EA$208)-ROW($EA$2)+1)), ROWS(#REF!:#REF!))),"")</f>
        <v/>
      </c>
      <c r="EC197" t="e">
        <f>IF(#REF!="","",SUM(#REF!))</f>
        <v>#REF!</v>
      </c>
      <c r="ED197" t="e">
        <f t="array" ref="ED197">IF(#REF!="","",SUM(EC197:INDEX(EC197:EC403,MATCH(TRUE,INDEX(EC197:EC403="",0),0))))</f>
        <v>#REF!</v>
      </c>
      <c r="EE197" t="e">
        <f t="shared" si="133"/>
        <v>#REF!</v>
      </c>
      <c r="EF197" t="str">
        <f t="array" ref="EF197">IFERROR(INDEX($EE$2:$EE$208,SMALL(IF(1-($EE$2:$EE$208=""),IF(1-(#REF!:#REF!&lt;&gt;""),ROW($EE$2:$EE$208)-ROW($EE$2)+1)), ROWS(#REF!:#REF!))),"")</f>
        <v/>
      </c>
      <c r="EG197" t="e">
        <f>IF(#REF!="","",SUM(#REF!))</f>
        <v>#REF!</v>
      </c>
      <c r="EH197" t="e">
        <f t="array" ref="EH197">IF(#REF!="","",SUM(EG197:INDEX(EG197:EG403,MATCH(TRUE,INDEX(EG197:EG403="",0),0))))</f>
        <v>#REF!</v>
      </c>
      <c r="EI197" t="e">
        <f t="shared" si="134"/>
        <v>#REF!</v>
      </c>
      <c r="EJ197" t="str">
        <f t="array" ref="EJ197">IFERROR(INDEX($EI$2:$EI$208,SMALL(IF(1-($EI$2:$EI$208=""),IF(1-(#REF!:#REF!&lt;&gt;""),ROW($EI$2:$EI$208)-ROW($EI$2)+1)), ROWS(#REF!:#REF!))),"")</f>
        <v/>
      </c>
      <c r="EK197" t="e">
        <f>IF(#REF!="","",SUM(#REF!))</f>
        <v>#REF!</v>
      </c>
      <c r="EL197" t="e">
        <f t="array" ref="EL197">IF(#REF!="","",SUM(EK197:INDEX(EK197:EK403,MATCH(TRUE,INDEX(EK197:EK403="",0),0))))</f>
        <v>#REF!</v>
      </c>
      <c r="EM197" t="e">
        <f t="shared" si="135"/>
        <v>#REF!</v>
      </c>
      <c r="EN197" t="str">
        <f t="array" ref="EN197">IFERROR(INDEX($EM$2:$EM$208,SMALL(IF(1-($EM$2:$EM$208=""),IF(1-(#REF!:#REF!&lt;&gt;""),ROW($EM$2:$EM$208)-ROW($EM$2)+1)), ROWS(#REF!:#REF!))),"")</f>
        <v/>
      </c>
      <c r="EO197" t="e">
        <f>IF(#REF!="","",SUM(#REF!))</f>
        <v>#REF!</v>
      </c>
      <c r="EP197" t="e">
        <f t="array" ref="EP197">IF(#REF!="","",SUM(EO197:INDEX(EO197:EO403,MATCH(TRUE,INDEX(EO197:EO403="",0),0))))</f>
        <v>#REF!</v>
      </c>
      <c r="EQ197" t="e">
        <f t="shared" si="136"/>
        <v>#REF!</v>
      </c>
      <c r="ER197" t="str">
        <f t="array" ref="ER197">IFERROR(INDEX($EQ$2:$EQ$208,SMALL(IF(1-($EQ$2:$EQ$208=""),IF(1-(#REF!:#REF!&lt;&gt;""),ROW($EQ$2:$EQ$208)-ROW($EQ$2)+1)), ROWS(#REF!:#REF!))),"")</f>
        <v/>
      </c>
      <c r="ES197" t="e">
        <f>IF(#REF!="","",SUM(#REF!))</f>
        <v>#REF!</v>
      </c>
      <c r="ET197" t="e">
        <f t="array" ref="ET197">IF(#REF!="","",SUM(ES197:INDEX(ES197:ES403,MATCH(TRUE,INDEX(ES197:ES403="",0),0))))</f>
        <v>#REF!</v>
      </c>
      <c r="EU197" t="e">
        <f t="shared" si="137"/>
        <v>#REF!</v>
      </c>
      <c r="EV197" t="str">
        <f t="array" ref="EV197">IFERROR(INDEX($EU$2:$EU$208,SMALL(IF(1-($EU$2:$EU$208=""),IF(1-(#REF!:#REF!&lt;&gt;""),ROW($EU$2:$EU$208)-ROW($EU$2)+1)), ROWS(#REF!:#REF!))),"")</f>
        <v/>
      </c>
      <c r="EW197" t="e">
        <f>IF(#REF!="","",SUM(#REF!))</f>
        <v>#REF!</v>
      </c>
      <c r="EX197" t="e">
        <f t="array" ref="EX197">IF(#REF!="","",SUM(EW197:INDEX(EW197:EW403,MATCH(TRUE,INDEX(EW197:EW403="",0),0))))</f>
        <v>#REF!</v>
      </c>
      <c r="EY197" t="e">
        <f t="shared" si="138"/>
        <v>#REF!</v>
      </c>
      <c r="EZ197" t="str">
        <f t="array" ref="EZ197">IFERROR(INDEX($EY$2:$EY$208,SMALL(IF(1-($EY$2:$EY$208=""),IF(1-(#REF!:#REF!&lt;&gt;""),ROW($EY$2:$EY$208)-ROW($EY$2)+1)), ROWS(#REF!:#REF!))),"")</f>
        <v/>
      </c>
      <c r="FA197" t="e">
        <f>IF(#REF!="","",SUM(#REF!))</f>
        <v>#REF!</v>
      </c>
      <c r="FB197" t="e">
        <f t="array" ref="FB197">IF(#REF!="","",SUM(FA197:INDEX(FA197:FA403,MATCH(TRUE,INDEX(FA197:FA403="",0),0))))</f>
        <v>#REF!</v>
      </c>
      <c r="FC197" t="e">
        <f t="shared" si="139"/>
        <v>#REF!</v>
      </c>
      <c r="FD197" t="str">
        <f t="array" ref="FD197">IFERROR(INDEX($FC$2:$FC$208,SMALL(IF(1-($FC$2:$FC$208=""),IF(1-(#REF!:#REF!&lt;&gt;""),ROW($FC$2:$FC$208)-ROW($FC$2)+1)), ROWS(#REF!:#REF!))),"")</f>
        <v/>
      </c>
    </row>
    <row r="198" spans="1:160" x14ac:dyDescent="0.25">
      <c r="A198" t="e">
        <f>IF(#REF!="","",SUM(#REF!))</f>
        <v>#REF!</v>
      </c>
      <c r="B198" t="e">
        <f t="array" ref="B198">IF(#REF!="","",SUM($A198:INDEX(A198:$A$208,MATCH(TRUE,INDEX($A198:$A$208="",0),0))))</f>
        <v>#REF!</v>
      </c>
      <c r="C198" t="e">
        <f t="shared" si="140"/>
        <v>#REF!</v>
      </c>
      <c r="E198" t="e">
        <f>IF(#REF!="","",SUM(#REF!))</f>
        <v>#REF!</v>
      </c>
      <c r="F198" t="e">
        <f t="array" ref="F198">IF(#REF!="","",SUM($E198:INDEX(E198:$E$208,MATCH(TRUE,INDEX($E198:$E$208="",0),0))))</f>
        <v>#REF!</v>
      </c>
      <c r="G198" t="e">
        <f t="shared" si="141"/>
        <v>#REF!</v>
      </c>
      <c r="I198" t="e">
        <f>IF(#REF!="","",SUM(#REF!))</f>
        <v>#REF!</v>
      </c>
      <c r="J198" t="e">
        <f t="array" ref="J198">IF(#REF!="","",SUM(I198:INDEX(I198:I404,MATCH(TRUE,INDEX(I198:I404="",0),0))))</f>
        <v>#REF!</v>
      </c>
      <c r="K198" t="e">
        <f t="shared" si="142"/>
        <v>#REF!</v>
      </c>
      <c r="M198" t="e">
        <f>IF(#REF!="","",SUM(#REF!))</f>
        <v>#REF!</v>
      </c>
      <c r="N198" t="e">
        <f t="array" ref="N198">IF(#REF!="","",SUM(M198:INDEX(M198:M404,MATCH(TRUE,INDEX(M198:M404="",0),0))))</f>
        <v>#REF!</v>
      </c>
      <c r="O198" t="e">
        <f t="shared" si="143"/>
        <v>#REF!</v>
      </c>
      <c r="Q198" t="e">
        <f>IF(#REF!="","",SUM(#REF!))</f>
        <v>#REF!</v>
      </c>
      <c r="R198" t="e">
        <f t="array" ref="R198">IF(#REF!="","",SUM(Q198:INDEX(Q198:Q404,MATCH(TRUE,INDEX(Q198:Q404="",0),0))))</f>
        <v>#REF!</v>
      </c>
      <c r="S198" t="e">
        <f t="shared" si="144"/>
        <v>#REF!</v>
      </c>
      <c r="U198" t="e">
        <f>IF(#REF!="","",SUM(#REF!))</f>
        <v>#REF!</v>
      </c>
      <c r="V198" t="e">
        <f t="array" ref="V198">IF(#REF!="","",SUM(U198:INDEX(U198:U404,MATCH(TRUE,INDEX(U198:U404="",0),0))))</f>
        <v>#REF!</v>
      </c>
      <c r="W198" t="e">
        <f t="shared" si="145"/>
        <v>#REF!</v>
      </c>
      <c r="Y198" t="e">
        <f>IF(#REF!="","",SUM(#REF!))</f>
        <v>#REF!</v>
      </c>
      <c r="Z198" t="e">
        <f t="array" ref="Z198">IF(#REF!="","",SUM(Y198:INDEX(Y198:Y404,MATCH(TRUE,INDEX(Y198:Y404="",0),0))))</f>
        <v>#REF!</v>
      </c>
      <c r="AA198" t="e">
        <f t="shared" si="146"/>
        <v>#REF!</v>
      </c>
      <c r="AC198" t="e">
        <f>IF(#REF!="","",SUM(#REF!))</f>
        <v>#REF!</v>
      </c>
      <c r="AD198" t="e">
        <f t="array" ref="AD198">IF(#REF!="","",SUM(AC198:INDEX(AC198:AC404,MATCH(TRUE,INDEX(AC198:AC404="",0),0))))</f>
        <v>#REF!</v>
      </c>
      <c r="AE198" t="e">
        <f t="shared" si="147"/>
        <v>#REF!</v>
      </c>
      <c r="AG198" t="e">
        <f>IF(#REF!="","",SUM(#REF!))</f>
        <v>#REF!</v>
      </c>
      <c r="AH198" t="e">
        <f t="array" ref="AH198">IF(#REF!="","",SUM(AG198:INDEX(AG198:AG404,MATCH(TRUE,INDEX(AG198:AG404="",0),0))))</f>
        <v>#REF!</v>
      </c>
      <c r="AI198" t="e">
        <f t="shared" si="148"/>
        <v>#REF!</v>
      </c>
      <c r="AK198" t="e">
        <f>IF(#REF!="","",SUM(#REF!))</f>
        <v>#REF!</v>
      </c>
      <c r="AL198" t="e">
        <f t="array" ref="AL198">IF(#REF!="","",SUM(AK198:INDEX(AK198:AK404,MATCH(TRUE,INDEX(AK198:AK404="",0),0))))</f>
        <v>#REF!</v>
      </c>
      <c r="AM198" t="e">
        <f t="shared" si="149"/>
        <v>#REF!</v>
      </c>
      <c r="AO198" t="e">
        <f>IF(#REF!="","",SUM(#REF!))</f>
        <v>#REF!</v>
      </c>
      <c r="AP198" t="e">
        <f t="array" ref="AP198">IF(#REF!="","",SUM(AO198:INDEX(AO198:AO404,MATCH(TRUE,INDEX(AO198:AO404="",0),0))))</f>
        <v>#REF!</v>
      </c>
      <c r="AQ198" t="e">
        <f t="shared" si="150"/>
        <v>#REF!</v>
      </c>
      <c r="AS198" t="e">
        <f>IF(#REF!="","",SUM(#REF!))</f>
        <v>#REF!</v>
      </c>
      <c r="AT198" t="e">
        <f t="array" ref="AT198">IF(#REF!="","",SUM(AS198:INDEX(AS198:AS404,MATCH(TRUE,INDEX(AS198:AS404="",0),0))))</f>
        <v>#REF!</v>
      </c>
      <c r="AU198" t="e">
        <f t="shared" si="151"/>
        <v>#REF!</v>
      </c>
      <c r="AW198" t="e">
        <f>IF(#REF!="","",SUM(#REF!))</f>
        <v>#REF!</v>
      </c>
      <c r="AX198" t="e">
        <f t="array" ref="AX198">IF(#REF!="","",SUM(AW198:INDEX(AW198:AW404,MATCH(TRUE,INDEX(AW198:AW404="",0),0))))</f>
        <v>#REF!</v>
      </c>
      <c r="AY198" t="e">
        <f t="shared" si="152"/>
        <v>#REF!</v>
      </c>
      <c r="BA198" t="e">
        <f>IF(#REF!="","",SUM(#REF!))</f>
        <v>#REF!</v>
      </c>
      <c r="BB198" t="e">
        <f t="array" ref="BB198">IF(#REF!="","",SUM(BA198:INDEX(BA198:BA404,MATCH(TRUE,INDEX(BA198:BA404="",0),0))))</f>
        <v>#REF!</v>
      </c>
      <c r="BC198" t="e">
        <f t="shared" si="153"/>
        <v>#REF!</v>
      </c>
      <c r="BE198" t="e">
        <f>IF(#REF!="","",SUM(#REF!))</f>
        <v>#REF!</v>
      </c>
      <c r="BF198" t="e">
        <f t="array" ref="BF198">IF(#REF!="","",SUM(BE198:INDEX(BE198:BE404,MATCH(TRUE,INDEX(BE198:BE404="",0),0))))</f>
        <v>#REF!</v>
      </c>
      <c r="BG198" t="e">
        <f t="shared" si="154"/>
        <v>#REF!</v>
      </c>
      <c r="BI198" t="e">
        <f>IF(#REF!="","",SUM(#REF!))</f>
        <v>#REF!</v>
      </c>
      <c r="BJ198" t="e">
        <f t="array" ref="BJ198">IF(#REF!="","",SUM(BI198:INDEX(BI198:BI404,MATCH(TRUE,INDEX(BI198:BI404="",0),0))))</f>
        <v>#REF!</v>
      </c>
      <c r="BK198" t="e">
        <f t="shared" si="155"/>
        <v>#REF!</v>
      </c>
      <c r="BM198" t="e">
        <f>IF(#REF!="","",SUM(#REF!))</f>
        <v>#REF!</v>
      </c>
      <c r="BN198" t="e">
        <f t="array" ref="BN198">IF(#REF!="","",SUM(BM198:INDEX(BM198:BM404,MATCH(TRUE,INDEX(BM198:BM404="",0),0))))</f>
        <v>#REF!</v>
      </c>
      <c r="BO198" t="e">
        <f t="shared" si="156"/>
        <v>#REF!</v>
      </c>
      <c r="BQ198" t="e">
        <f>IF(#REF!="","",SUM(#REF!))</f>
        <v>#REF!</v>
      </c>
      <c r="BR198" t="e">
        <f t="array" ref="BR198">IF(#REF!="","",SUM(BQ198:INDEX(BQ198:BQ404,MATCH(TRUE,INDEX(BQ198:BQ404="",0),0))))</f>
        <v>#REF!</v>
      </c>
      <c r="BS198" t="e">
        <f t="shared" si="157"/>
        <v>#REF!</v>
      </c>
      <c r="BU198" t="e">
        <f>IF(#REF!="","",SUM(#REF!))</f>
        <v>#REF!</v>
      </c>
      <c r="BV198" t="e">
        <f t="array" ref="BV198">IF(#REF!="","",SUM(BU198:INDEX(BU198:BU404,MATCH(TRUE,INDEX(BU198:BU404="",0),0))))</f>
        <v>#REF!</v>
      </c>
      <c r="BW198" t="e">
        <f t="shared" si="158"/>
        <v>#REF!</v>
      </c>
      <c r="BY198" t="e">
        <f>IF(#REF!="","",SUM(#REF!))</f>
        <v>#REF!</v>
      </c>
      <c r="BZ198" t="e">
        <f t="array" ref="BZ198">IF(#REF!="","",SUM(BY198:INDEX(BY198:BY404,MATCH(TRUE,INDEX(BY198:BY404="",0),0))))</f>
        <v>#REF!</v>
      </c>
      <c r="CA198" t="e">
        <f t="shared" si="159"/>
        <v>#REF!</v>
      </c>
      <c r="CC198" t="e">
        <f>IF(#REF!="","",SUM(#REF!))</f>
        <v>#REF!</v>
      </c>
      <c r="CD198" t="e">
        <f t="array" ref="CD198">IF(#REF!="","",SUM(CC198:INDEX(CC198:CC404,MATCH(TRUE,INDEX(CC198:CC404="",0),0))))</f>
        <v>#REF!</v>
      </c>
      <c r="CE198" t="e">
        <f t="shared" si="120"/>
        <v>#REF!</v>
      </c>
      <c r="CF198" t="str">
        <f t="array" ref="CF198">IFERROR(INDEX($CE$2:$CE$208,SMALL(IF(1-($CE$2:$CE$208=""),IF(1-(#REF!:#REF!&lt;&gt;""),ROW($CE$2:$CE$208)-ROW($CE$2)+1)), ROWS(#REF!:#REF!))),"")</f>
        <v/>
      </c>
      <c r="CG198" t="e">
        <f>IF(#REF!="","",SUM(#REF!))</f>
        <v>#REF!</v>
      </c>
      <c r="CH198" t="e">
        <f t="array" ref="CH198">IF(#REF!="","",SUM(CG198:INDEX(CG198:CG404,MATCH(TRUE,INDEX(CG198:CG404="",0),0))))</f>
        <v>#REF!</v>
      </c>
      <c r="CI198" t="e">
        <f t="shared" si="121"/>
        <v>#REF!</v>
      </c>
      <c r="CJ198" t="str">
        <f t="array" ref="CJ198">IFERROR(INDEX($CI$2:$CI$208,SMALL(IF(1-($CI$2:$CI$208=""),IF(1-(#REF!:#REF!&lt;&gt;""),ROW($CI$2:$CI$208)-ROW($CI$2)+1)), ROWS(#REF!:#REF!))),"")</f>
        <v/>
      </c>
      <c r="CK198" t="e">
        <f>IF(#REF!="","",SUM(#REF!))</f>
        <v>#REF!</v>
      </c>
      <c r="CL198" t="e">
        <f t="array" ref="CL198">IF(#REF!="","",SUM(CK198:INDEX(CK198:CK404,MATCH(TRUE,INDEX(CK198:CK404="",0),0))))</f>
        <v>#REF!</v>
      </c>
      <c r="CM198" t="e">
        <f t="shared" si="122"/>
        <v>#REF!</v>
      </c>
      <c r="CN198" t="str">
        <f t="array" ref="CN198">IFERROR(INDEX($CM$2:$CM$208,SMALL(IF(1-($CM$2:$CM$208=""),IF(1-(#REF!:#REF!&lt;&gt;""),ROW($CM$2:$CM$208)-ROW($CM$2)+1)), ROWS(#REF!:#REF!))),"")</f>
        <v/>
      </c>
      <c r="CO198" t="e">
        <f>IF(#REF!="","",SUM(#REF!))</f>
        <v>#REF!</v>
      </c>
      <c r="CP198" t="e">
        <f t="array" ref="CP198">IF(#REF!="","",SUM(CO198:INDEX(CO198:CO404,MATCH(TRUE,INDEX(CO198:CO404="",0),0))))</f>
        <v>#REF!</v>
      </c>
      <c r="CQ198" t="e">
        <f t="shared" si="123"/>
        <v>#REF!</v>
      </c>
      <c r="CR198" t="str">
        <f t="array" ref="CR198">IFERROR(INDEX($CQ$2:$CQ$208,SMALL(IF(1-($CQ$2:$CQ$208=""),IF(1-(#REF!:#REF!&lt;&gt;""),ROW($CQ$2:$CQ$208)-ROW($CQ$2)+1)), ROWS(#REF!:#REF!))),"")</f>
        <v/>
      </c>
      <c r="CS198" t="e">
        <f>IF(#REF!="","",SUM(#REF!))</f>
        <v>#REF!</v>
      </c>
      <c r="CT198" t="e">
        <f t="array" ref="CT198">IF(#REF!="","",SUM(CS198:INDEX(CS198:CS404,MATCH(TRUE,INDEX(CS198:CS404="",0),0))))</f>
        <v>#REF!</v>
      </c>
      <c r="CU198" t="e">
        <f t="shared" si="124"/>
        <v>#REF!</v>
      </c>
      <c r="CV198" t="str">
        <f t="array" ref="CV198">IFERROR(INDEX($CU$2:$CU$208,SMALL(IF(1-($CU$2:$CU$208=""),IF(1-(#REF!:#REF!&lt;&gt;""),ROW($CU$2:$CU$208)-ROW($CU$2)+1)), ROWS(#REF!:#REF!))),"")</f>
        <v/>
      </c>
      <c r="CW198" t="e">
        <f>IF(#REF!="","",SUM(#REF!))</f>
        <v>#REF!</v>
      </c>
      <c r="CX198" t="e">
        <f t="array" ref="CX198">IF(#REF!="","",SUM(CW198:INDEX(CW198:CW404,MATCH(TRUE,INDEX(CW198:CW404="",0),0))))</f>
        <v>#REF!</v>
      </c>
      <c r="CY198" t="e">
        <f t="shared" si="125"/>
        <v>#REF!</v>
      </c>
      <c r="CZ198" t="str">
        <f t="array" ref="CZ198">IFERROR(INDEX($CY$2:$CY$208,SMALL(IF(1-($CY$2:$CY$208=""),IF(1-(#REF!:#REF!&lt;&gt;""),ROW($CY$2:$CY$208)-ROW($CY$2)+1)), ROWS(#REF!:#REF!))),"")</f>
        <v/>
      </c>
      <c r="DA198" t="e">
        <f>IF(#REF!="","",SUM(#REF!))</f>
        <v>#REF!</v>
      </c>
      <c r="DB198" t="e">
        <f t="array" ref="DB198">IF(#REF!="","",SUM(DA198:INDEX(DA198:DA404,MATCH(TRUE,INDEX(DA198:DA404="",0),0))))</f>
        <v>#REF!</v>
      </c>
      <c r="DC198" t="e">
        <f t="shared" si="126"/>
        <v>#REF!</v>
      </c>
      <c r="DD198" t="str">
        <f t="array" ref="DD198">IFERROR(INDEX($DC$2:$DC$208,SMALL(IF(1-($DC$2:$DC$208=""),IF(1-(#REF!:#REF!&lt;&gt;""),ROW($DC$2:$DC$208)-ROW($DC$2)+1)), ROWS(#REF!:#REF!))),"")</f>
        <v/>
      </c>
      <c r="DE198" t="e">
        <f>IF(#REF!="","",SUM(#REF!))</f>
        <v>#REF!</v>
      </c>
      <c r="DF198" t="e">
        <f t="array" ref="DF198">IF(#REF!="","",SUM(DE198:INDEX(DE198:DE404,MATCH(TRUE,INDEX(DE198:DE404="",0),0))))</f>
        <v>#REF!</v>
      </c>
      <c r="DG198" t="e">
        <f t="shared" si="127"/>
        <v>#REF!</v>
      </c>
      <c r="DH198" t="str">
        <f t="array" ref="DH198">IFERROR(INDEX($DG$2:$DG$208,SMALL(IF(1-($DG$2:$DG$208=""),IF(1-(#REF!:#REF!&lt;&gt;""),ROW($DG$2:$DG$208)-ROW($DG$2)+1)), ROWS(#REF!:#REF!))),"")</f>
        <v/>
      </c>
      <c r="DI198" t="e">
        <f>IF(#REF!="","",SUM(#REF!))</f>
        <v>#REF!</v>
      </c>
      <c r="DJ198" t="e">
        <f t="array" ref="DJ198">IF(#REF!="","",SUM(DI198:INDEX(DI198:DI404,MATCH(TRUE,INDEX(DI198:DI404="",0),0))))</f>
        <v>#REF!</v>
      </c>
      <c r="DK198" t="e">
        <f t="shared" si="128"/>
        <v>#REF!</v>
      </c>
      <c r="DL198" t="str">
        <f t="array" ref="DL198">IFERROR(INDEX($DK$2:$DK$208,SMALL(IF(1-($DK$2:$DK$208=""),IF(1-(#REF!:#REF!&lt;&gt;""),ROW($DK$2:$DK$208)-ROW($DK$2)+1)), ROWS(#REF!:#REF!))),"")</f>
        <v/>
      </c>
      <c r="DM198" t="e">
        <f>IF(#REF!="","",SUM(#REF!))</f>
        <v>#REF!</v>
      </c>
      <c r="DN198" t="e">
        <f t="array" ref="DN198">IF(#REF!="","",SUM(DM198:INDEX(DM198:DM404,MATCH(TRUE,INDEX(DM198:DM404="",0),0))))</f>
        <v>#REF!</v>
      </c>
      <c r="DO198" t="e">
        <f t="shared" si="129"/>
        <v>#REF!</v>
      </c>
      <c r="DP198" t="str">
        <f t="array" ref="DP198">IFERROR(INDEX($DO$2:$DO$208,SMALL(IF(1-($DO$2:$DO$208=""),IF(1-(#REF!:#REF!&lt;&gt;""),ROW($DO$2:$DO$208)-ROW($DO$2)+1)), ROWS(#REF!:#REF!))),"")</f>
        <v/>
      </c>
      <c r="DQ198" t="e">
        <f>IF(#REF!="","",SUM(#REF!))</f>
        <v>#REF!</v>
      </c>
      <c r="DR198" t="e">
        <f t="array" ref="DR198">IF(#REF!="","",SUM(DQ198:INDEX(DQ198:DQ404,MATCH(TRUE,INDEX(DQ198:DQ404="",0),0))))</f>
        <v>#REF!</v>
      </c>
      <c r="DS198" t="e">
        <f t="shared" si="130"/>
        <v>#REF!</v>
      </c>
      <c r="DT198" t="str">
        <f t="array" ref="DT198">IFERROR(INDEX($DS$2:$DS$208,SMALL(IF(1-($DS$2:$DS$208=""),IF(1-(#REF!:#REF!&lt;&gt;""),ROW($DS$2:$DS$208)-ROW($DS$2)+1)), ROWS(#REF!:#REF!))),"")</f>
        <v/>
      </c>
      <c r="DU198" t="e">
        <f>IF(#REF!="","",SUM(#REF!))</f>
        <v>#REF!</v>
      </c>
      <c r="DV198" t="e">
        <f t="array" ref="DV198">IF(#REF!="","",SUM(DU198:INDEX(DU198:DU404,MATCH(TRUE,INDEX(DU198:DU404="",0),0))))</f>
        <v>#REF!</v>
      </c>
      <c r="DW198" t="e">
        <f t="shared" si="131"/>
        <v>#REF!</v>
      </c>
      <c r="DX198" t="str">
        <f t="array" ref="DX198">IFERROR(INDEX($DW$2:$DW$208,SMALL(IF(1-($DW$2:$DW$208=""),IF(1-(#REF!:#REF!&lt;&gt;""),ROW($DW$2:$DW$208)-ROW($DW$2)+1)), ROWS(#REF!:#REF!))),"")</f>
        <v/>
      </c>
      <c r="DY198" t="e">
        <f>IF(#REF!="","",SUM(#REF!))</f>
        <v>#REF!</v>
      </c>
      <c r="DZ198" t="e">
        <f t="array" ref="DZ198">IF(#REF!="","",SUM(DY198:INDEX(DY198:DY404,MATCH(TRUE,INDEX(DY198:DY404="",0),0))))</f>
        <v>#REF!</v>
      </c>
      <c r="EA198" t="e">
        <f t="shared" si="132"/>
        <v>#REF!</v>
      </c>
      <c r="EB198" t="str">
        <f t="array" ref="EB198">IFERROR(INDEX($EA$2:$EA$208,SMALL(IF(1-($EA$2:$EA$208=""),IF(1-(#REF!:#REF!&lt;&gt;""),ROW($EA$2:$EA$208)-ROW($EA$2)+1)), ROWS(#REF!:#REF!))),"")</f>
        <v/>
      </c>
      <c r="EC198" t="e">
        <f>IF(#REF!="","",SUM(#REF!))</f>
        <v>#REF!</v>
      </c>
      <c r="ED198" t="e">
        <f t="array" ref="ED198">IF(#REF!="","",SUM(EC198:INDEX(EC198:EC404,MATCH(TRUE,INDEX(EC198:EC404="",0),0))))</f>
        <v>#REF!</v>
      </c>
      <c r="EE198" t="e">
        <f t="shared" si="133"/>
        <v>#REF!</v>
      </c>
      <c r="EF198" t="str">
        <f t="array" ref="EF198">IFERROR(INDEX($EE$2:$EE$208,SMALL(IF(1-($EE$2:$EE$208=""),IF(1-(#REF!:#REF!&lt;&gt;""),ROW($EE$2:$EE$208)-ROW($EE$2)+1)), ROWS(#REF!:#REF!))),"")</f>
        <v/>
      </c>
      <c r="EG198" t="e">
        <f>IF(#REF!="","",SUM(#REF!))</f>
        <v>#REF!</v>
      </c>
      <c r="EH198" t="e">
        <f t="array" ref="EH198">IF(#REF!="","",SUM(EG198:INDEX(EG198:EG404,MATCH(TRUE,INDEX(EG198:EG404="",0),0))))</f>
        <v>#REF!</v>
      </c>
      <c r="EI198" t="e">
        <f t="shared" si="134"/>
        <v>#REF!</v>
      </c>
      <c r="EJ198" t="str">
        <f t="array" ref="EJ198">IFERROR(INDEX($EI$2:$EI$208,SMALL(IF(1-($EI$2:$EI$208=""),IF(1-(#REF!:#REF!&lt;&gt;""),ROW($EI$2:$EI$208)-ROW($EI$2)+1)), ROWS(#REF!:#REF!))),"")</f>
        <v/>
      </c>
      <c r="EK198" t="e">
        <f>IF(#REF!="","",SUM(#REF!))</f>
        <v>#REF!</v>
      </c>
      <c r="EL198" t="e">
        <f t="array" ref="EL198">IF(#REF!="","",SUM(EK198:INDEX(EK198:EK404,MATCH(TRUE,INDEX(EK198:EK404="",0),0))))</f>
        <v>#REF!</v>
      </c>
      <c r="EM198" t="e">
        <f t="shared" si="135"/>
        <v>#REF!</v>
      </c>
      <c r="EN198" t="str">
        <f t="array" ref="EN198">IFERROR(INDEX($EM$2:$EM$208,SMALL(IF(1-($EM$2:$EM$208=""),IF(1-(#REF!:#REF!&lt;&gt;""),ROW($EM$2:$EM$208)-ROW($EM$2)+1)), ROWS(#REF!:#REF!))),"")</f>
        <v/>
      </c>
      <c r="EO198" t="e">
        <f>IF(#REF!="","",SUM(#REF!))</f>
        <v>#REF!</v>
      </c>
      <c r="EP198" t="e">
        <f t="array" ref="EP198">IF(#REF!="","",SUM(EO198:INDEX(EO198:EO404,MATCH(TRUE,INDEX(EO198:EO404="",0),0))))</f>
        <v>#REF!</v>
      </c>
      <c r="EQ198" t="e">
        <f t="shared" si="136"/>
        <v>#REF!</v>
      </c>
      <c r="ER198" t="str">
        <f t="array" ref="ER198">IFERROR(INDEX($EQ$2:$EQ$208,SMALL(IF(1-($EQ$2:$EQ$208=""),IF(1-(#REF!:#REF!&lt;&gt;""),ROW($EQ$2:$EQ$208)-ROW($EQ$2)+1)), ROWS(#REF!:#REF!))),"")</f>
        <v/>
      </c>
      <c r="ES198" t="e">
        <f>IF(#REF!="","",SUM(#REF!))</f>
        <v>#REF!</v>
      </c>
      <c r="ET198" t="e">
        <f t="array" ref="ET198">IF(#REF!="","",SUM(ES198:INDEX(ES198:ES404,MATCH(TRUE,INDEX(ES198:ES404="",0),0))))</f>
        <v>#REF!</v>
      </c>
      <c r="EU198" t="e">
        <f t="shared" si="137"/>
        <v>#REF!</v>
      </c>
      <c r="EV198" t="str">
        <f t="array" ref="EV198">IFERROR(INDEX($EU$2:$EU$208,SMALL(IF(1-($EU$2:$EU$208=""),IF(1-(#REF!:#REF!&lt;&gt;""),ROW($EU$2:$EU$208)-ROW($EU$2)+1)), ROWS(#REF!:#REF!))),"")</f>
        <v/>
      </c>
      <c r="EW198" t="e">
        <f>IF(#REF!="","",SUM(#REF!))</f>
        <v>#REF!</v>
      </c>
      <c r="EX198" t="e">
        <f t="array" ref="EX198">IF(#REF!="","",SUM(EW198:INDEX(EW198:EW404,MATCH(TRUE,INDEX(EW198:EW404="",0),0))))</f>
        <v>#REF!</v>
      </c>
      <c r="EY198" t="e">
        <f t="shared" si="138"/>
        <v>#REF!</v>
      </c>
      <c r="EZ198" t="str">
        <f t="array" ref="EZ198">IFERROR(INDEX($EY$2:$EY$208,SMALL(IF(1-($EY$2:$EY$208=""),IF(1-(#REF!:#REF!&lt;&gt;""),ROW($EY$2:$EY$208)-ROW($EY$2)+1)), ROWS(#REF!:#REF!))),"")</f>
        <v/>
      </c>
      <c r="FA198" t="e">
        <f>IF(#REF!="","",SUM(#REF!))</f>
        <v>#REF!</v>
      </c>
      <c r="FB198" t="e">
        <f t="array" ref="FB198">IF(#REF!="","",SUM(FA198:INDEX(FA198:FA404,MATCH(TRUE,INDEX(FA198:FA404="",0),0))))</f>
        <v>#REF!</v>
      </c>
      <c r="FC198" t="e">
        <f t="shared" si="139"/>
        <v>#REF!</v>
      </c>
      <c r="FD198" t="str">
        <f t="array" ref="FD198">IFERROR(INDEX($FC$2:$FC$208,SMALL(IF(1-($FC$2:$FC$208=""),IF(1-(#REF!:#REF!&lt;&gt;""),ROW($FC$2:$FC$208)-ROW($FC$2)+1)), ROWS(#REF!:#REF!))),"")</f>
        <v/>
      </c>
    </row>
    <row r="199" spans="1:160" x14ac:dyDescent="0.25">
      <c r="A199" t="e">
        <f>IF(#REF!="","",SUM(#REF!))</f>
        <v>#REF!</v>
      </c>
      <c r="B199" t="e">
        <f t="array" ref="B199">IF(#REF!="","",SUM($A199:INDEX(A199:$A$208,MATCH(TRUE,INDEX($A199:$A$208="",0),0))))</f>
        <v>#REF!</v>
      </c>
      <c r="C199" t="e">
        <f t="shared" si="140"/>
        <v>#REF!</v>
      </c>
      <c r="E199" t="e">
        <f>IF(#REF!="","",SUM(#REF!))</f>
        <v>#REF!</v>
      </c>
      <c r="F199" t="e">
        <f t="array" ref="F199">IF(#REF!="","",SUM($E199:INDEX(E199:$E$208,MATCH(TRUE,INDEX($E199:$E$208="",0),0))))</f>
        <v>#REF!</v>
      </c>
      <c r="G199" t="e">
        <f t="shared" si="141"/>
        <v>#REF!</v>
      </c>
      <c r="I199" t="e">
        <f>IF(#REF!="","",SUM(#REF!))</f>
        <v>#REF!</v>
      </c>
      <c r="J199" t="e">
        <f t="array" ref="J199">IF(#REF!="","",SUM(I199:INDEX(I199:I405,MATCH(TRUE,INDEX(I199:I405="",0),0))))</f>
        <v>#REF!</v>
      </c>
      <c r="K199" t="e">
        <f t="shared" si="142"/>
        <v>#REF!</v>
      </c>
      <c r="M199" t="e">
        <f>IF(#REF!="","",SUM(#REF!))</f>
        <v>#REF!</v>
      </c>
      <c r="N199" t="e">
        <f t="array" ref="N199">IF(#REF!="","",SUM(M199:INDEX(M199:M405,MATCH(TRUE,INDEX(M199:M405="",0),0))))</f>
        <v>#REF!</v>
      </c>
      <c r="O199" t="e">
        <f t="shared" si="143"/>
        <v>#REF!</v>
      </c>
      <c r="Q199" t="e">
        <f>IF(#REF!="","",SUM(#REF!))</f>
        <v>#REF!</v>
      </c>
      <c r="R199" t="e">
        <f t="array" ref="R199">IF(#REF!="","",SUM(Q199:INDEX(Q199:Q405,MATCH(TRUE,INDEX(Q199:Q405="",0),0))))</f>
        <v>#REF!</v>
      </c>
      <c r="S199" t="e">
        <f t="shared" si="144"/>
        <v>#REF!</v>
      </c>
      <c r="U199" t="e">
        <f>IF(#REF!="","",SUM(#REF!))</f>
        <v>#REF!</v>
      </c>
      <c r="V199" t="e">
        <f t="array" ref="V199">IF(#REF!="","",SUM(U199:INDEX(U199:U405,MATCH(TRUE,INDEX(U199:U405="",0),0))))</f>
        <v>#REF!</v>
      </c>
      <c r="W199" t="e">
        <f t="shared" si="145"/>
        <v>#REF!</v>
      </c>
      <c r="Y199" t="e">
        <f>IF(#REF!="","",SUM(#REF!))</f>
        <v>#REF!</v>
      </c>
      <c r="Z199" t="e">
        <f t="array" ref="Z199">IF(#REF!="","",SUM(Y199:INDEX(Y199:Y405,MATCH(TRUE,INDEX(Y199:Y405="",0),0))))</f>
        <v>#REF!</v>
      </c>
      <c r="AA199" t="e">
        <f t="shared" si="146"/>
        <v>#REF!</v>
      </c>
      <c r="AC199" t="e">
        <f>IF(#REF!="","",SUM(#REF!))</f>
        <v>#REF!</v>
      </c>
      <c r="AD199" t="e">
        <f t="array" ref="AD199">IF(#REF!="","",SUM(AC199:INDEX(AC199:AC405,MATCH(TRUE,INDEX(AC199:AC405="",0),0))))</f>
        <v>#REF!</v>
      </c>
      <c r="AE199" t="e">
        <f t="shared" si="147"/>
        <v>#REF!</v>
      </c>
      <c r="AG199" t="e">
        <f>IF(#REF!="","",SUM(#REF!))</f>
        <v>#REF!</v>
      </c>
      <c r="AH199" t="e">
        <f t="array" ref="AH199">IF(#REF!="","",SUM(AG199:INDEX(AG199:AG405,MATCH(TRUE,INDEX(AG199:AG405="",0),0))))</f>
        <v>#REF!</v>
      </c>
      <c r="AI199" t="e">
        <f t="shared" si="148"/>
        <v>#REF!</v>
      </c>
      <c r="AK199" t="e">
        <f>IF(#REF!="","",SUM(#REF!))</f>
        <v>#REF!</v>
      </c>
      <c r="AL199" t="e">
        <f t="array" ref="AL199">IF(#REF!="","",SUM(AK199:INDEX(AK199:AK405,MATCH(TRUE,INDEX(AK199:AK405="",0),0))))</f>
        <v>#REF!</v>
      </c>
      <c r="AM199" t="e">
        <f t="shared" si="149"/>
        <v>#REF!</v>
      </c>
      <c r="AO199" t="e">
        <f>IF(#REF!="","",SUM(#REF!))</f>
        <v>#REF!</v>
      </c>
      <c r="AP199" t="e">
        <f t="array" ref="AP199">IF(#REF!="","",SUM(AO199:INDEX(AO199:AO405,MATCH(TRUE,INDEX(AO199:AO405="",0),0))))</f>
        <v>#REF!</v>
      </c>
      <c r="AQ199" t="e">
        <f t="shared" si="150"/>
        <v>#REF!</v>
      </c>
      <c r="AS199" t="e">
        <f>IF(#REF!="","",SUM(#REF!))</f>
        <v>#REF!</v>
      </c>
      <c r="AT199" t="e">
        <f t="array" ref="AT199">IF(#REF!="","",SUM(AS199:INDEX(AS199:AS405,MATCH(TRUE,INDEX(AS199:AS405="",0),0))))</f>
        <v>#REF!</v>
      </c>
      <c r="AU199" t="e">
        <f t="shared" si="151"/>
        <v>#REF!</v>
      </c>
      <c r="AW199" t="e">
        <f>IF(#REF!="","",SUM(#REF!))</f>
        <v>#REF!</v>
      </c>
      <c r="AX199" t="e">
        <f t="array" ref="AX199">IF(#REF!="","",SUM(AW199:INDEX(AW199:AW405,MATCH(TRUE,INDEX(AW199:AW405="",0),0))))</f>
        <v>#REF!</v>
      </c>
      <c r="AY199" t="e">
        <f t="shared" si="152"/>
        <v>#REF!</v>
      </c>
      <c r="BA199" t="e">
        <f>IF(#REF!="","",SUM(#REF!))</f>
        <v>#REF!</v>
      </c>
      <c r="BB199" t="e">
        <f t="array" ref="BB199">IF(#REF!="","",SUM(BA199:INDEX(BA199:BA405,MATCH(TRUE,INDEX(BA199:BA405="",0),0))))</f>
        <v>#REF!</v>
      </c>
      <c r="BC199" t="e">
        <f t="shared" si="153"/>
        <v>#REF!</v>
      </c>
      <c r="BE199" t="e">
        <f>IF(#REF!="","",SUM(#REF!))</f>
        <v>#REF!</v>
      </c>
      <c r="BF199" t="e">
        <f t="array" ref="BF199">IF(#REF!="","",SUM(BE199:INDEX(BE199:BE405,MATCH(TRUE,INDEX(BE199:BE405="",0),0))))</f>
        <v>#REF!</v>
      </c>
      <c r="BG199" t="e">
        <f t="shared" si="154"/>
        <v>#REF!</v>
      </c>
      <c r="BI199" t="e">
        <f>IF(#REF!="","",SUM(#REF!))</f>
        <v>#REF!</v>
      </c>
      <c r="BJ199" t="e">
        <f t="array" ref="BJ199">IF(#REF!="","",SUM(BI199:INDEX(BI199:BI405,MATCH(TRUE,INDEX(BI199:BI405="",0),0))))</f>
        <v>#REF!</v>
      </c>
      <c r="BK199" t="e">
        <f t="shared" si="155"/>
        <v>#REF!</v>
      </c>
      <c r="BM199" t="e">
        <f>IF(#REF!="","",SUM(#REF!))</f>
        <v>#REF!</v>
      </c>
      <c r="BN199" t="e">
        <f t="array" ref="BN199">IF(#REF!="","",SUM(BM199:INDEX(BM199:BM405,MATCH(TRUE,INDEX(BM199:BM405="",0),0))))</f>
        <v>#REF!</v>
      </c>
      <c r="BO199" t="e">
        <f t="shared" si="156"/>
        <v>#REF!</v>
      </c>
      <c r="BQ199" t="e">
        <f>IF(#REF!="","",SUM(#REF!))</f>
        <v>#REF!</v>
      </c>
      <c r="BR199" t="e">
        <f t="array" ref="BR199">IF(#REF!="","",SUM(BQ199:INDEX(BQ199:BQ405,MATCH(TRUE,INDEX(BQ199:BQ405="",0),0))))</f>
        <v>#REF!</v>
      </c>
      <c r="BS199" t="e">
        <f t="shared" si="157"/>
        <v>#REF!</v>
      </c>
      <c r="BU199" t="e">
        <f>IF(#REF!="","",SUM(#REF!))</f>
        <v>#REF!</v>
      </c>
      <c r="BV199" t="e">
        <f t="array" ref="BV199">IF(#REF!="","",SUM(BU199:INDEX(BU199:BU405,MATCH(TRUE,INDEX(BU199:BU405="",0),0))))</f>
        <v>#REF!</v>
      </c>
      <c r="BW199" t="e">
        <f t="shared" si="158"/>
        <v>#REF!</v>
      </c>
      <c r="BY199" t="e">
        <f>IF(#REF!="","",SUM(#REF!))</f>
        <v>#REF!</v>
      </c>
      <c r="BZ199" t="e">
        <f t="array" ref="BZ199">IF(#REF!="","",SUM(BY199:INDEX(BY199:BY405,MATCH(TRUE,INDEX(BY199:BY405="",0),0))))</f>
        <v>#REF!</v>
      </c>
      <c r="CA199" t="e">
        <f t="shared" si="159"/>
        <v>#REF!</v>
      </c>
      <c r="CC199" t="e">
        <f>IF(#REF!="","",SUM(#REF!))</f>
        <v>#REF!</v>
      </c>
      <c r="CD199" t="e">
        <f t="array" ref="CD199">IF(#REF!="","",SUM(CC199:INDEX(CC199:CC405,MATCH(TRUE,INDEX(CC199:CC405="",0),0))))</f>
        <v>#REF!</v>
      </c>
      <c r="CE199" t="e">
        <f t="shared" si="120"/>
        <v>#REF!</v>
      </c>
      <c r="CF199" t="str">
        <f t="array" ref="CF199">IFERROR(INDEX($CE$2:$CE$208,SMALL(IF(1-($CE$2:$CE$208=""),IF(1-(#REF!:#REF!&lt;&gt;""),ROW($CE$2:$CE$208)-ROW($CE$2)+1)), ROWS(#REF!:#REF!))),"")</f>
        <v/>
      </c>
      <c r="CG199" t="e">
        <f>IF(#REF!="","",SUM(#REF!))</f>
        <v>#REF!</v>
      </c>
      <c r="CH199" t="e">
        <f t="array" ref="CH199">IF(#REF!="","",SUM(CG199:INDEX(CG199:CG405,MATCH(TRUE,INDEX(CG199:CG405="",0),0))))</f>
        <v>#REF!</v>
      </c>
      <c r="CI199" t="e">
        <f t="shared" si="121"/>
        <v>#REF!</v>
      </c>
      <c r="CJ199" t="str">
        <f t="array" ref="CJ199">IFERROR(INDEX($CI$2:$CI$208,SMALL(IF(1-($CI$2:$CI$208=""),IF(1-(#REF!:#REF!&lt;&gt;""),ROW($CI$2:$CI$208)-ROW($CI$2)+1)), ROWS(#REF!:#REF!))),"")</f>
        <v/>
      </c>
      <c r="CK199" t="e">
        <f>IF(#REF!="","",SUM(#REF!))</f>
        <v>#REF!</v>
      </c>
      <c r="CL199" t="e">
        <f t="array" ref="CL199">IF(#REF!="","",SUM(CK199:INDEX(CK199:CK405,MATCH(TRUE,INDEX(CK199:CK405="",0),0))))</f>
        <v>#REF!</v>
      </c>
      <c r="CM199" t="e">
        <f t="shared" si="122"/>
        <v>#REF!</v>
      </c>
      <c r="CN199" t="str">
        <f t="array" ref="CN199">IFERROR(INDEX($CM$2:$CM$208,SMALL(IF(1-($CM$2:$CM$208=""),IF(1-(#REF!:#REF!&lt;&gt;""),ROW($CM$2:$CM$208)-ROW($CM$2)+1)), ROWS(#REF!:#REF!))),"")</f>
        <v/>
      </c>
      <c r="CO199" t="e">
        <f>IF(#REF!="","",SUM(#REF!))</f>
        <v>#REF!</v>
      </c>
      <c r="CP199" t="e">
        <f t="array" ref="CP199">IF(#REF!="","",SUM(CO199:INDEX(CO199:CO405,MATCH(TRUE,INDEX(CO199:CO405="",0),0))))</f>
        <v>#REF!</v>
      </c>
      <c r="CQ199" t="e">
        <f t="shared" si="123"/>
        <v>#REF!</v>
      </c>
      <c r="CR199" t="str">
        <f t="array" ref="CR199">IFERROR(INDEX($CQ$2:$CQ$208,SMALL(IF(1-($CQ$2:$CQ$208=""),IF(1-(#REF!:#REF!&lt;&gt;""),ROW($CQ$2:$CQ$208)-ROW($CQ$2)+1)), ROWS(#REF!:#REF!))),"")</f>
        <v/>
      </c>
      <c r="CS199" t="e">
        <f>IF(#REF!="","",SUM(#REF!))</f>
        <v>#REF!</v>
      </c>
      <c r="CT199" t="e">
        <f t="array" ref="CT199">IF(#REF!="","",SUM(CS199:INDEX(CS199:CS405,MATCH(TRUE,INDEX(CS199:CS405="",0),0))))</f>
        <v>#REF!</v>
      </c>
      <c r="CU199" t="e">
        <f t="shared" si="124"/>
        <v>#REF!</v>
      </c>
      <c r="CV199" t="str">
        <f t="array" ref="CV199">IFERROR(INDEX($CU$2:$CU$208,SMALL(IF(1-($CU$2:$CU$208=""),IF(1-(#REF!:#REF!&lt;&gt;""),ROW($CU$2:$CU$208)-ROW($CU$2)+1)), ROWS(#REF!:#REF!))),"")</f>
        <v/>
      </c>
      <c r="CW199" t="e">
        <f>IF(#REF!="","",SUM(#REF!))</f>
        <v>#REF!</v>
      </c>
      <c r="CX199" t="e">
        <f t="array" ref="CX199">IF(#REF!="","",SUM(CW199:INDEX(CW199:CW405,MATCH(TRUE,INDEX(CW199:CW405="",0),0))))</f>
        <v>#REF!</v>
      </c>
      <c r="CY199" t="e">
        <f t="shared" si="125"/>
        <v>#REF!</v>
      </c>
      <c r="CZ199" t="str">
        <f t="array" ref="CZ199">IFERROR(INDEX($CY$2:$CY$208,SMALL(IF(1-($CY$2:$CY$208=""),IF(1-(#REF!:#REF!&lt;&gt;""),ROW($CY$2:$CY$208)-ROW($CY$2)+1)), ROWS(#REF!:#REF!))),"")</f>
        <v/>
      </c>
      <c r="DA199" t="e">
        <f>IF(#REF!="","",SUM(#REF!))</f>
        <v>#REF!</v>
      </c>
      <c r="DB199" t="e">
        <f t="array" ref="DB199">IF(#REF!="","",SUM(DA199:INDEX(DA199:DA405,MATCH(TRUE,INDEX(DA199:DA405="",0),0))))</f>
        <v>#REF!</v>
      </c>
      <c r="DC199" t="e">
        <f t="shared" si="126"/>
        <v>#REF!</v>
      </c>
      <c r="DD199" t="str">
        <f t="array" ref="DD199">IFERROR(INDEX($DC$2:$DC$208,SMALL(IF(1-($DC$2:$DC$208=""),IF(1-(#REF!:#REF!&lt;&gt;""),ROW($DC$2:$DC$208)-ROW($DC$2)+1)), ROWS(#REF!:#REF!))),"")</f>
        <v/>
      </c>
      <c r="DE199" t="e">
        <f>IF(#REF!="","",SUM(#REF!))</f>
        <v>#REF!</v>
      </c>
      <c r="DF199" t="e">
        <f t="array" ref="DF199">IF(#REF!="","",SUM(DE199:INDEX(DE199:DE405,MATCH(TRUE,INDEX(DE199:DE405="",0),0))))</f>
        <v>#REF!</v>
      </c>
      <c r="DG199" t="e">
        <f t="shared" si="127"/>
        <v>#REF!</v>
      </c>
      <c r="DH199" t="str">
        <f t="array" ref="DH199">IFERROR(INDEX($DG$2:$DG$208,SMALL(IF(1-($DG$2:$DG$208=""),IF(1-(#REF!:#REF!&lt;&gt;""),ROW($DG$2:$DG$208)-ROW($DG$2)+1)), ROWS(#REF!:#REF!))),"")</f>
        <v/>
      </c>
      <c r="DI199" t="e">
        <f>IF(#REF!="","",SUM(#REF!))</f>
        <v>#REF!</v>
      </c>
      <c r="DJ199" t="e">
        <f t="array" ref="DJ199">IF(#REF!="","",SUM(DI199:INDEX(DI199:DI405,MATCH(TRUE,INDEX(DI199:DI405="",0),0))))</f>
        <v>#REF!</v>
      </c>
      <c r="DK199" t="e">
        <f t="shared" si="128"/>
        <v>#REF!</v>
      </c>
      <c r="DL199" t="str">
        <f t="array" ref="DL199">IFERROR(INDEX($DK$2:$DK$208,SMALL(IF(1-($DK$2:$DK$208=""),IF(1-(#REF!:#REF!&lt;&gt;""),ROW($DK$2:$DK$208)-ROW($DK$2)+1)), ROWS(#REF!:#REF!))),"")</f>
        <v/>
      </c>
      <c r="DM199" t="e">
        <f>IF(#REF!="","",SUM(#REF!))</f>
        <v>#REF!</v>
      </c>
      <c r="DN199" t="e">
        <f t="array" ref="DN199">IF(#REF!="","",SUM(DM199:INDEX(DM199:DM405,MATCH(TRUE,INDEX(DM199:DM405="",0),0))))</f>
        <v>#REF!</v>
      </c>
      <c r="DO199" t="e">
        <f t="shared" si="129"/>
        <v>#REF!</v>
      </c>
      <c r="DP199" t="str">
        <f t="array" ref="DP199">IFERROR(INDEX($DO$2:$DO$208,SMALL(IF(1-($DO$2:$DO$208=""),IF(1-(#REF!:#REF!&lt;&gt;""),ROW($DO$2:$DO$208)-ROW($DO$2)+1)), ROWS(#REF!:#REF!))),"")</f>
        <v/>
      </c>
      <c r="DQ199" t="e">
        <f>IF(#REF!="","",SUM(#REF!))</f>
        <v>#REF!</v>
      </c>
      <c r="DR199" t="e">
        <f t="array" ref="DR199">IF(#REF!="","",SUM(DQ199:INDEX(DQ199:DQ405,MATCH(TRUE,INDEX(DQ199:DQ405="",0),0))))</f>
        <v>#REF!</v>
      </c>
      <c r="DS199" t="e">
        <f t="shared" si="130"/>
        <v>#REF!</v>
      </c>
      <c r="DT199" t="str">
        <f t="array" ref="DT199">IFERROR(INDEX($DS$2:$DS$208,SMALL(IF(1-($DS$2:$DS$208=""),IF(1-(#REF!:#REF!&lt;&gt;""),ROW($DS$2:$DS$208)-ROW($DS$2)+1)), ROWS(#REF!:#REF!))),"")</f>
        <v/>
      </c>
      <c r="DU199" t="e">
        <f>IF(#REF!="","",SUM(#REF!))</f>
        <v>#REF!</v>
      </c>
      <c r="DV199" t="e">
        <f t="array" ref="DV199">IF(#REF!="","",SUM(DU199:INDEX(DU199:DU405,MATCH(TRUE,INDEX(DU199:DU405="",0),0))))</f>
        <v>#REF!</v>
      </c>
      <c r="DW199" t="e">
        <f t="shared" si="131"/>
        <v>#REF!</v>
      </c>
      <c r="DX199" t="str">
        <f t="array" ref="DX199">IFERROR(INDEX($DW$2:$DW$208,SMALL(IF(1-($DW$2:$DW$208=""),IF(1-(#REF!:#REF!&lt;&gt;""),ROW($DW$2:$DW$208)-ROW($DW$2)+1)), ROWS(#REF!:#REF!))),"")</f>
        <v/>
      </c>
      <c r="DY199" t="e">
        <f>IF(#REF!="","",SUM(#REF!))</f>
        <v>#REF!</v>
      </c>
      <c r="DZ199" t="e">
        <f t="array" ref="DZ199">IF(#REF!="","",SUM(DY199:INDEX(DY199:DY405,MATCH(TRUE,INDEX(DY199:DY405="",0),0))))</f>
        <v>#REF!</v>
      </c>
      <c r="EA199" t="e">
        <f t="shared" si="132"/>
        <v>#REF!</v>
      </c>
      <c r="EB199" t="str">
        <f t="array" ref="EB199">IFERROR(INDEX($EA$2:$EA$208,SMALL(IF(1-($EA$2:$EA$208=""),IF(1-(#REF!:#REF!&lt;&gt;""),ROW($EA$2:$EA$208)-ROW($EA$2)+1)), ROWS(#REF!:#REF!))),"")</f>
        <v/>
      </c>
      <c r="EC199" t="e">
        <f>IF(#REF!="","",SUM(#REF!))</f>
        <v>#REF!</v>
      </c>
      <c r="ED199" t="e">
        <f t="array" ref="ED199">IF(#REF!="","",SUM(EC199:INDEX(EC199:EC405,MATCH(TRUE,INDEX(EC199:EC405="",0),0))))</f>
        <v>#REF!</v>
      </c>
      <c r="EE199" t="e">
        <f t="shared" si="133"/>
        <v>#REF!</v>
      </c>
      <c r="EF199" t="str">
        <f t="array" ref="EF199">IFERROR(INDEX($EE$2:$EE$208,SMALL(IF(1-($EE$2:$EE$208=""),IF(1-(#REF!:#REF!&lt;&gt;""),ROW($EE$2:$EE$208)-ROW($EE$2)+1)), ROWS(#REF!:#REF!))),"")</f>
        <v/>
      </c>
      <c r="EG199" t="e">
        <f>IF(#REF!="","",SUM(#REF!))</f>
        <v>#REF!</v>
      </c>
      <c r="EH199" t="e">
        <f t="array" ref="EH199">IF(#REF!="","",SUM(EG199:INDEX(EG199:EG405,MATCH(TRUE,INDEX(EG199:EG405="",0),0))))</f>
        <v>#REF!</v>
      </c>
      <c r="EI199" t="e">
        <f t="shared" si="134"/>
        <v>#REF!</v>
      </c>
      <c r="EJ199" t="str">
        <f t="array" ref="EJ199">IFERROR(INDEX($EI$2:$EI$208,SMALL(IF(1-($EI$2:$EI$208=""),IF(1-(#REF!:#REF!&lt;&gt;""),ROW($EI$2:$EI$208)-ROW($EI$2)+1)), ROWS(#REF!:#REF!))),"")</f>
        <v/>
      </c>
      <c r="EK199" t="e">
        <f>IF(#REF!="","",SUM(#REF!))</f>
        <v>#REF!</v>
      </c>
      <c r="EL199" t="e">
        <f t="array" ref="EL199">IF(#REF!="","",SUM(EK199:INDEX(EK199:EK405,MATCH(TRUE,INDEX(EK199:EK405="",0),0))))</f>
        <v>#REF!</v>
      </c>
      <c r="EM199" t="e">
        <f t="shared" si="135"/>
        <v>#REF!</v>
      </c>
      <c r="EN199" t="str">
        <f t="array" ref="EN199">IFERROR(INDEX($EM$2:$EM$208,SMALL(IF(1-($EM$2:$EM$208=""),IF(1-(#REF!:#REF!&lt;&gt;""),ROW($EM$2:$EM$208)-ROW($EM$2)+1)), ROWS(#REF!:#REF!))),"")</f>
        <v/>
      </c>
      <c r="EO199" t="e">
        <f>IF(#REF!="","",SUM(#REF!))</f>
        <v>#REF!</v>
      </c>
      <c r="EP199" t="e">
        <f t="array" ref="EP199">IF(#REF!="","",SUM(EO199:INDEX(EO199:EO405,MATCH(TRUE,INDEX(EO199:EO405="",0),0))))</f>
        <v>#REF!</v>
      </c>
      <c r="EQ199" t="e">
        <f t="shared" si="136"/>
        <v>#REF!</v>
      </c>
      <c r="ER199" t="str">
        <f t="array" ref="ER199">IFERROR(INDEX($EQ$2:$EQ$208,SMALL(IF(1-($EQ$2:$EQ$208=""),IF(1-(#REF!:#REF!&lt;&gt;""),ROW($EQ$2:$EQ$208)-ROW($EQ$2)+1)), ROWS(#REF!:#REF!))),"")</f>
        <v/>
      </c>
      <c r="ES199" t="e">
        <f>IF(#REF!="","",SUM(#REF!))</f>
        <v>#REF!</v>
      </c>
      <c r="ET199" t="e">
        <f t="array" ref="ET199">IF(#REF!="","",SUM(ES199:INDEX(ES199:ES405,MATCH(TRUE,INDEX(ES199:ES405="",0),0))))</f>
        <v>#REF!</v>
      </c>
      <c r="EU199" t="e">
        <f t="shared" si="137"/>
        <v>#REF!</v>
      </c>
      <c r="EV199" t="str">
        <f t="array" ref="EV199">IFERROR(INDEX($EU$2:$EU$208,SMALL(IF(1-($EU$2:$EU$208=""),IF(1-(#REF!:#REF!&lt;&gt;""),ROW($EU$2:$EU$208)-ROW($EU$2)+1)), ROWS(#REF!:#REF!))),"")</f>
        <v/>
      </c>
      <c r="EW199" t="e">
        <f>IF(#REF!="","",SUM(#REF!))</f>
        <v>#REF!</v>
      </c>
      <c r="EX199" t="e">
        <f t="array" ref="EX199">IF(#REF!="","",SUM(EW199:INDEX(EW199:EW405,MATCH(TRUE,INDEX(EW199:EW405="",0),0))))</f>
        <v>#REF!</v>
      </c>
      <c r="EY199" t="e">
        <f t="shared" si="138"/>
        <v>#REF!</v>
      </c>
      <c r="EZ199" t="str">
        <f t="array" ref="EZ199">IFERROR(INDEX($EY$2:$EY$208,SMALL(IF(1-($EY$2:$EY$208=""),IF(1-(#REF!:#REF!&lt;&gt;""),ROW($EY$2:$EY$208)-ROW($EY$2)+1)), ROWS(#REF!:#REF!))),"")</f>
        <v/>
      </c>
      <c r="FA199" t="e">
        <f>IF(#REF!="","",SUM(#REF!))</f>
        <v>#REF!</v>
      </c>
      <c r="FB199" t="e">
        <f t="array" ref="FB199">IF(#REF!="","",SUM(FA199:INDEX(FA199:FA405,MATCH(TRUE,INDEX(FA199:FA405="",0),0))))</f>
        <v>#REF!</v>
      </c>
      <c r="FC199" t="e">
        <f t="shared" si="139"/>
        <v>#REF!</v>
      </c>
      <c r="FD199" t="str">
        <f t="array" ref="FD199">IFERROR(INDEX($FC$2:$FC$208,SMALL(IF(1-($FC$2:$FC$208=""),IF(1-(#REF!:#REF!&lt;&gt;""),ROW($FC$2:$FC$208)-ROW($FC$2)+1)), ROWS(#REF!:#REF!))),"")</f>
        <v/>
      </c>
    </row>
    <row r="200" spans="1:160" x14ac:dyDescent="0.25">
      <c r="A200" t="e">
        <f>IF(#REF!="","",SUM(#REF!))</f>
        <v>#REF!</v>
      </c>
      <c r="B200" t="e">
        <f t="array" ref="B200">IF(#REF!="","",SUM($A200:INDEX(A200:$A$208,MATCH(TRUE,INDEX($A200:$A$208="",0),0))))</f>
        <v>#REF!</v>
      </c>
      <c r="C200" t="e">
        <f t="shared" si="140"/>
        <v>#REF!</v>
      </c>
      <c r="E200" t="e">
        <f>IF(#REF!="","",SUM(#REF!))</f>
        <v>#REF!</v>
      </c>
      <c r="F200" t="e">
        <f t="array" ref="F200">IF(#REF!="","",SUM($E200:INDEX(E200:$E$208,MATCH(TRUE,INDEX($E200:$E$208="",0),0))))</f>
        <v>#REF!</v>
      </c>
      <c r="G200" t="e">
        <f t="shared" si="141"/>
        <v>#REF!</v>
      </c>
      <c r="I200" t="e">
        <f>IF(#REF!="","",SUM(#REF!))</f>
        <v>#REF!</v>
      </c>
      <c r="J200" t="e">
        <f t="array" ref="J200">IF(#REF!="","",SUM(I200:INDEX(I200:I406,MATCH(TRUE,INDEX(I200:I406="",0),0))))</f>
        <v>#REF!</v>
      </c>
      <c r="K200" t="e">
        <f t="shared" si="142"/>
        <v>#REF!</v>
      </c>
      <c r="M200" t="e">
        <f>IF(#REF!="","",SUM(#REF!))</f>
        <v>#REF!</v>
      </c>
      <c r="N200" t="e">
        <f t="array" ref="N200">IF(#REF!="","",SUM(M200:INDEX(M200:M406,MATCH(TRUE,INDEX(M200:M406="",0),0))))</f>
        <v>#REF!</v>
      </c>
      <c r="O200" t="e">
        <f t="shared" si="143"/>
        <v>#REF!</v>
      </c>
      <c r="Q200" t="e">
        <f>IF(#REF!="","",SUM(#REF!))</f>
        <v>#REF!</v>
      </c>
      <c r="R200" t="e">
        <f t="array" ref="R200">IF(#REF!="","",SUM(Q200:INDEX(Q200:Q406,MATCH(TRUE,INDEX(Q200:Q406="",0),0))))</f>
        <v>#REF!</v>
      </c>
      <c r="S200" t="e">
        <f t="shared" si="144"/>
        <v>#REF!</v>
      </c>
      <c r="U200" t="e">
        <f>IF(#REF!="","",SUM(#REF!))</f>
        <v>#REF!</v>
      </c>
      <c r="V200" t="e">
        <f t="array" ref="V200">IF(#REF!="","",SUM(U200:INDEX(U200:U406,MATCH(TRUE,INDEX(U200:U406="",0),0))))</f>
        <v>#REF!</v>
      </c>
      <c r="W200" t="e">
        <f t="shared" si="145"/>
        <v>#REF!</v>
      </c>
      <c r="Y200" t="e">
        <f>IF(#REF!="","",SUM(#REF!))</f>
        <v>#REF!</v>
      </c>
      <c r="Z200" t="e">
        <f t="array" ref="Z200">IF(#REF!="","",SUM(Y200:INDEX(Y200:Y406,MATCH(TRUE,INDEX(Y200:Y406="",0),0))))</f>
        <v>#REF!</v>
      </c>
      <c r="AA200" t="e">
        <f t="shared" si="146"/>
        <v>#REF!</v>
      </c>
      <c r="AC200" t="e">
        <f>IF(#REF!="","",SUM(#REF!))</f>
        <v>#REF!</v>
      </c>
      <c r="AD200" t="e">
        <f t="array" ref="AD200">IF(#REF!="","",SUM(AC200:INDEX(AC200:AC406,MATCH(TRUE,INDEX(AC200:AC406="",0),0))))</f>
        <v>#REF!</v>
      </c>
      <c r="AE200" t="e">
        <f t="shared" si="147"/>
        <v>#REF!</v>
      </c>
      <c r="AG200" t="e">
        <f>IF(#REF!="","",SUM(#REF!))</f>
        <v>#REF!</v>
      </c>
      <c r="AH200" t="e">
        <f t="array" ref="AH200">IF(#REF!="","",SUM(AG200:INDEX(AG200:AG406,MATCH(TRUE,INDEX(AG200:AG406="",0),0))))</f>
        <v>#REF!</v>
      </c>
      <c r="AI200" t="e">
        <f t="shared" si="148"/>
        <v>#REF!</v>
      </c>
      <c r="AK200" t="e">
        <f>IF(#REF!="","",SUM(#REF!))</f>
        <v>#REF!</v>
      </c>
      <c r="AL200" t="e">
        <f t="array" ref="AL200">IF(#REF!="","",SUM(AK200:INDEX(AK200:AK406,MATCH(TRUE,INDEX(AK200:AK406="",0),0))))</f>
        <v>#REF!</v>
      </c>
      <c r="AM200" t="e">
        <f t="shared" si="149"/>
        <v>#REF!</v>
      </c>
      <c r="AO200" t="e">
        <f>IF(#REF!="","",SUM(#REF!))</f>
        <v>#REF!</v>
      </c>
      <c r="AP200" t="e">
        <f t="array" ref="AP200">IF(#REF!="","",SUM(AO200:INDEX(AO200:AO406,MATCH(TRUE,INDEX(AO200:AO406="",0),0))))</f>
        <v>#REF!</v>
      </c>
      <c r="AQ200" t="e">
        <f t="shared" si="150"/>
        <v>#REF!</v>
      </c>
      <c r="AS200" t="e">
        <f>IF(#REF!="","",SUM(#REF!))</f>
        <v>#REF!</v>
      </c>
      <c r="AT200" t="e">
        <f t="array" ref="AT200">IF(#REF!="","",SUM(AS200:INDEX(AS200:AS406,MATCH(TRUE,INDEX(AS200:AS406="",0),0))))</f>
        <v>#REF!</v>
      </c>
      <c r="AU200" t="e">
        <f t="shared" si="151"/>
        <v>#REF!</v>
      </c>
      <c r="AW200" t="e">
        <f>IF(#REF!="","",SUM(#REF!))</f>
        <v>#REF!</v>
      </c>
      <c r="AX200" t="e">
        <f t="array" ref="AX200">IF(#REF!="","",SUM(AW200:INDEX(AW200:AW406,MATCH(TRUE,INDEX(AW200:AW406="",0),0))))</f>
        <v>#REF!</v>
      </c>
      <c r="AY200" t="e">
        <f t="shared" si="152"/>
        <v>#REF!</v>
      </c>
      <c r="BA200" t="e">
        <f>IF(#REF!="","",SUM(#REF!))</f>
        <v>#REF!</v>
      </c>
      <c r="BB200" t="e">
        <f t="array" ref="BB200">IF(#REF!="","",SUM(BA200:INDEX(BA200:BA406,MATCH(TRUE,INDEX(BA200:BA406="",0),0))))</f>
        <v>#REF!</v>
      </c>
      <c r="BC200" t="e">
        <f t="shared" si="153"/>
        <v>#REF!</v>
      </c>
      <c r="BE200" t="e">
        <f>IF(#REF!="","",SUM(#REF!))</f>
        <v>#REF!</v>
      </c>
      <c r="BF200" t="e">
        <f t="array" ref="BF200">IF(#REF!="","",SUM(BE200:INDEX(BE200:BE406,MATCH(TRUE,INDEX(BE200:BE406="",0),0))))</f>
        <v>#REF!</v>
      </c>
      <c r="BG200" t="e">
        <f t="shared" si="154"/>
        <v>#REF!</v>
      </c>
      <c r="BI200" t="e">
        <f>IF(#REF!="","",SUM(#REF!))</f>
        <v>#REF!</v>
      </c>
      <c r="BJ200" t="e">
        <f t="array" ref="BJ200">IF(#REF!="","",SUM(BI200:INDEX(BI200:BI406,MATCH(TRUE,INDEX(BI200:BI406="",0),0))))</f>
        <v>#REF!</v>
      </c>
      <c r="BK200" t="e">
        <f t="shared" si="155"/>
        <v>#REF!</v>
      </c>
      <c r="BM200" t="e">
        <f>IF(#REF!="","",SUM(#REF!))</f>
        <v>#REF!</v>
      </c>
      <c r="BN200" t="e">
        <f t="array" ref="BN200">IF(#REF!="","",SUM(BM200:INDEX(BM200:BM406,MATCH(TRUE,INDEX(BM200:BM406="",0),0))))</f>
        <v>#REF!</v>
      </c>
      <c r="BO200" t="e">
        <f t="shared" si="156"/>
        <v>#REF!</v>
      </c>
      <c r="BQ200" t="e">
        <f>IF(#REF!="","",SUM(#REF!))</f>
        <v>#REF!</v>
      </c>
      <c r="BR200" t="e">
        <f t="array" ref="BR200">IF(#REF!="","",SUM(BQ200:INDEX(BQ200:BQ406,MATCH(TRUE,INDEX(BQ200:BQ406="",0),0))))</f>
        <v>#REF!</v>
      </c>
      <c r="BS200" t="e">
        <f t="shared" si="157"/>
        <v>#REF!</v>
      </c>
      <c r="BU200" t="e">
        <f>IF(#REF!="","",SUM(#REF!))</f>
        <v>#REF!</v>
      </c>
      <c r="BV200" t="e">
        <f t="array" ref="BV200">IF(#REF!="","",SUM(BU200:INDEX(BU200:BU406,MATCH(TRUE,INDEX(BU200:BU406="",0),0))))</f>
        <v>#REF!</v>
      </c>
      <c r="BW200" t="e">
        <f t="shared" si="158"/>
        <v>#REF!</v>
      </c>
      <c r="BY200" t="e">
        <f>IF(#REF!="","",SUM(#REF!))</f>
        <v>#REF!</v>
      </c>
      <c r="BZ200" t="e">
        <f t="array" ref="BZ200">IF(#REF!="","",SUM(BY200:INDEX(BY200:BY406,MATCH(TRUE,INDEX(BY200:BY406="",0),0))))</f>
        <v>#REF!</v>
      </c>
      <c r="CA200" t="e">
        <f t="shared" si="159"/>
        <v>#REF!</v>
      </c>
      <c r="CC200" t="e">
        <f>IF(#REF!="","",SUM(#REF!))</f>
        <v>#REF!</v>
      </c>
      <c r="CD200" t="e">
        <f t="array" ref="CD200">IF(#REF!="","",SUM(CC200:INDEX(CC200:CC406,MATCH(TRUE,INDEX(CC200:CC406="",0),0))))</f>
        <v>#REF!</v>
      </c>
      <c r="CE200" t="e">
        <f t="shared" si="120"/>
        <v>#REF!</v>
      </c>
      <c r="CF200" t="str">
        <f t="array" ref="CF200">IFERROR(INDEX($CE$2:$CE$208,SMALL(IF(1-($CE$2:$CE$208=""),IF(1-(#REF!:#REF!&lt;&gt;""),ROW($CE$2:$CE$208)-ROW($CE$2)+1)), ROWS(#REF!:#REF!))),"")</f>
        <v/>
      </c>
      <c r="CG200" t="e">
        <f>IF(#REF!="","",SUM(#REF!))</f>
        <v>#REF!</v>
      </c>
      <c r="CH200" t="e">
        <f t="array" ref="CH200">IF(#REF!="","",SUM(CG200:INDEX(CG200:CG406,MATCH(TRUE,INDEX(CG200:CG406="",0),0))))</f>
        <v>#REF!</v>
      </c>
      <c r="CI200" t="e">
        <f t="shared" si="121"/>
        <v>#REF!</v>
      </c>
      <c r="CJ200" t="str">
        <f t="array" ref="CJ200">IFERROR(INDEX($CI$2:$CI$208,SMALL(IF(1-($CI$2:$CI$208=""),IF(1-(#REF!:#REF!&lt;&gt;""),ROW($CI$2:$CI$208)-ROW($CI$2)+1)), ROWS(#REF!:#REF!))),"")</f>
        <v/>
      </c>
      <c r="CK200" t="e">
        <f>IF(#REF!="","",SUM(#REF!))</f>
        <v>#REF!</v>
      </c>
      <c r="CL200" t="e">
        <f t="array" ref="CL200">IF(#REF!="","",SUM(CK200:INDEX(CK200:CK406,MATCH(TRUE,INDEX(CK200:CK406="",0),0))))</f>
        <v>#REF!</v>
      </c>
      <c r="CM200" t="e">
        <f t="shared" si="122"/>
        <v>#REF!</v>
      </c>
      <c r="CN200" t="str">
        <f t="array" ref="CN200">IFERROR(INDEX($CM$2:$CM$208,SMALL(IF(1-($CM$2:$CM$208=""),IF(1-(#REF!:#REF!&lt;&gt;""),ROW($CM$2:$CM$208)-ROW($CM$2)+1)), ROWS(#REF!:#REF!))),"")</f>
        <v/>
      </c>
      <c r="CO200" t="e">
        <f>IF(#REF!="","",SUM(#REF!))</f>
        <v>#REF!</v>
      </c>
      <c r="CP200" t="e">
        <f t="array" ref="CP200">IF(#REF!="","",SUM(CO200:INDEX(CO200:CO406,MATCH(TRUE,INDEX(CO200:CO406="",0),0))))</f>
        <v>#REF!</v>
      </c>
      <c r="CQ200" t="e">
        <f t="shared" si="123"/>
        <v>#REF!</v>
      </c>
      <c r="CR200" t="str">
        <f t="array" ref="CR200">IFERROR(INDEX($CQ$2:$CQ$208,SMALL(IF(1-($CQ$2:$CQ$208=""),IF(1-(#REF!:#REF!&lt;&gt;""),ROW($CQ$2:$CQ$208)-ROW($CQ$2)+1)), ROWS(#REF!:#REF!))),"")</f>
        <v/>
      </c>
      <c r="CS200" t="e">
        <f>IF(#REF!="","",SUM(#REF!))</f>
        <v>#REF!</v>
      </c>
      <c r="CT200" t="e">
        <f t="array" ref="CT200">IF(#REF!="","",SUM(CS200:INDEX(CS200:CS406,MATCH(TRUE,INDEX(CS200:CS406="",0),0))))</f>
        <v>#REF!</v>
      </c>
      <c r="CU200" t="e">
        <f t="shared" si="124"/>
        <v>#REF!</v>
      </c>
      <c r="CV200" t="str">
        <f t="array" ref="CV200">IFERROR(INDEX($CU$2:$CU$208,SMALL(IF(1-($CU$2:$CU$208=""),IF(1-(#REF!:#REF!&lt;&gt;""),ROW($CU$2:$CU$208)-ROW($CU$2)+1)), ROWS(#REF!:#REF!))),"")</f>
        <v/>
      </c>
      <c r="CW200" t="e">
        <f>IF(#REF!="","",SUM(#REF!))</f>
        <v>#REF!</v>
      </c>
      <c r="CX200" t="e">
        <f t="array" ref="CX200">IF(#REF!="","",SUM(CW200:INDEX(CW200:CW406,MATCH(TRUE,INDEX(CW200:CW406="",0),0))))</f>
        <v>#REF!</v>
      </c>
      <c r="CY200" t="e">
        <f t="shared" si="125"/>
        <v>#REF!</v>
      </c>
      <c r="CZ200" t="str">
        <f t="array" ref="CZ200">IFERROR(INDEX($CY$2:$CY$208,SMALL(IF(1-($CY$2:$CY$208=""),IF(1-(#REF!:#REF!&lt;&gt;""),ROW($CY$2:$CY$208)-ROW($CY$2)+1)), ROWS(#REF!:#REF!))),"")</f>
        <v/>
      </c>
      <c r="DA200" t="e">
        <f>IF(#REF!="","",SUM(#REF!))</f>
        <v>#REF!</v>
      </c>
      <c r="DB200" t="e">
        <f t="array" ref="DB200">IF(#REF!="","",SUM(DA200:INDEX(DA200:DA406,MATCH(TRUE,INDEX(DA200:DA406="",0),0))))</f>
        <v>#REF!</v>
      </c>
      <c r="DC200" t="e">
        <f t="shared" si="126"/>
        <v>#REF!</v>
      </c>
      <c r="DD200" t="str">
        <f t="array" ref="DD200">IFERROR(INDEX($DC$2:$DC$208,SMALL(IF(1-($DC$2:$DC$208=""),IF(1-(#REF!:#REF!&lt;&gt;""),ROW($DC$2:$DC$208)-ROW($DC$2)+1)), ROWS(#REF!:#REF!))),"")</f>
        <v/>
      </c>
      <c r="DE200" t="e">
        <f>IF(#REF!="","",SUM(#REF!))</f>
        <v>#REF!</v>
      </c>
      <c r="DF200" t="e">
        <f t="array" ref="DF200">IF(#REF!="","",SUM(DE200:INDEX(DE200:DE406,MATCH(TRUE,INDEX(DE200:DE406="",0),0))))</f>
        <v>#REF!</v>
      </c>
      <c r="DG200" t="e">
        <f t="shared" si="127"/>
        <v>#REF!</v>
      </c>
      <c r="DH200" t="str">
        <f t="array" ref="DH200">IFERROR(INDEX($DG$2:$DG$208,SMALL(IF(1-($DG$2:$DG$208=""),IF(1-(#REF!:#REF!&lt;&gt;""),ROW($DG$2:$DG$208)-ROW($DG$2)+1)), ROWS(#REF!:#REF!))),"")</f>
        <v/>
      </c>
      <c r="DI200" t="e">
        <f>IF(#REF!="","",SUM(#REF!))</f>
        <v>#REF!</v>
      </c>
      <c r="DJ200" t="e">
        <f t="array" ref="DJ200">IF(#REF!="","",SUM(DI200:INDEX(DI200:DI406,MATCH(TRUE,INDEX(DI200:DI406="",0),0))))</f>
        <v>#REF!</v>
      </c>
      <c r="DK200" t="e">
        <f t="shared" si="128"/>
        <v>#REF!</v>
      </c>
      <c r="DL200" t="str">
        <f t="array" ref="DL200">IFERROR(INDEX($DK$2:$DK$208,SMALL(IF(1-($DK$2:$DK$208=""),IF(1-(#REF!:#REF!&lt;&gt;""),ROW($DK$2:$DK$208)-ROW($DK$2)+1)), ROWS(#REF!:#REF!))),"")</f>
        <v/>
      </c>
      <c r="DM200" t="e">
        <f>IF(#REF!="","",SUM(#REF!))</f>
        <v>#REF!</v>
      </c>
      <c r="DN200" t="e">
        <f t="array" ref="DN200">IF(#REF!="","",SUM(DM200:INDEX(DM200:DM406,MATCH(TRUE,INDEX(DM200:DM406="",0),0))))</f>
        <v>#REF!</v>
      </c>
      <c r="DO200" t="e">
        <f t="shared" si="129"/>
        <v>#REF!</v>
      </c>
      <c r="DP200" t="str">
        <f t="array" ref="DP200">IFERROR(INDEX($DO$2:$DO$208,SMALL(IF(1-($DO$2:$DO$208=""),IF(1-(#REF!:#REF!&lt;&gt;""),ROW($DO$2:$DO$208)-ROW($DO$2)+1)), ROWS(#REF!:#REF!))),"")</f>
        <v/>
      </c>
      <c r="DQ200" t="e">
        <f>IF(#REF!="","",SUM(#REF!))</f>
        <v>#REF!</v>
      </c>
      <c r="DR200" t="e">
        <f t="array" ref="DR200">IF(#REF!="","",SUM(DQ200:INDEX(DQ200:DQ406,MATCH(TRUE,INDEX(DQ200:DQ406="",0),0))))</f>
        <v>#REF!</v>
      </c>
      <c r="DS200" t="e">
        <f t="shared" si="130"/>
        <v>#REF!</v>
      </c>
      <c r="DT200" t="str">
        <f t="array" ref="DT200">IFERROR(INDEX($DS$2:$DS$208,SMALL(IF(1-($DS$2:$DS$208=""),IF(1-(#REF!:#REF!&lt;&gt;""),ROW($DS$2:$DS$208)-ROW($DS$2)+1)), ROWS(#REF!:#REF!))),"")</f>
        <v/>
      </c>
      <c r="DU200" t="e">
        <f>IF(#REF!="","",SUM(#REF!))</f>
        <v>#REF!</v>
      </c>
      <c r="DV200" t="e">
        <f t="array" ref="DV200">IF(#REF!="","",SUM(DU200:INDEX(DU200:DU406,MATCH(TRUE,INDEX(DU200:DU406="",0),0))))</f>
        <v>#REF!</v>
      </c>
      <c r="DW200" t="e">
        <f t="shared" si="131"/>
        <v>#REF!</v>
      </c>
      <c r="DX200" t="str">
        <f t="array" ref="DX200">IFERROR(INDEX($DW$2:$DW$208,SMALL(IF(1-($DW$2:$DW$208=""),IF(1-(#REF!:#REF!&lt;&gt;""),ROW($DW$2:$DW$208)-ROW($DW$2)+1)), ROWS(#REF!:#REF!))),"")</f>
        <v/>
      </c>
      <c r="DY200" t="e">
        <f>IF(#REF!="","",SUM(#REF!))</f>
        <v>#REF!</v>
      </c>
      <c r="DZ200" t="e">
        <f t="array" ref="DZ200">IF(#REF!="","",SUM(DY200:INDEX(DY200:DY406,MATCH(TRUE,INDEX(DY200:DY406="",0),0))))</f>
        <v>#REF!</v>
      </c>
      <c r="EA200" t="e">
        <f t="shared" si="132"/>
        <v>#REF!</v>
      </c>
      <c r="EB200" t="str">
        <f t="array" ref="EB200">IFERROR(INDEX($EA$2:$EA$208,SMALL(IF(1-($EA$2:$EA$208=""),IF(1-(#REF!:#REF!&lt;&gt;""),ROW($EA$2:$EA$208)-ROW($EA$2)+1)), ROWS(#REF!:#REF!))),"")</f>
        <v/>
      </c>
      <c r="EC200" t="e">
        <f>IF(#REF!="","",SUM(#REF!))</f>
        <v>#REF!</v>
      </c>
      <c r="ED200" t="e">
        <f t="array" ref="ED200">IF(#REF!="","",SUM(EC200:INDEX(EC200:EC406,MATCH(TRUE,INDEX(EC200:EC406="",0),0))))</f>
        <v>#REF!</v>
      </c>
      <c r="EE200" t="e">
        <f t="shared" si="133"/>
        <v>#REF!</v>
      </c>
      <c r="EF200" t="str">
        <f t="array" ref="EF200">IFERROR(INDEX($EE$2:$EE$208,SMALL(IF(1-($EE$2:$EE$208=""),IF(1-(#REF!:#REF!&lt;&gt;""),ROW($EE$2:$EE$208)-ROW($EE$2)+1)), ROWS(#REF!:#REF!))),"")</f>
        <v/>
      </c>
      <c r="EG200" t="e">
        <f>IF(#REF!="","",SUM(#REF!))</f>
        <v>#REF!</v>
      </c>
      <c r="EH200" t="e">
        <f t="array" ref="EH200">IF(#REF!="","",SUM(EG200:INDEX(EG200:EG406,MATCH(TRUE,INDEX(EG200:EG406="",0),0))))</f>
        <v>#REF!</v>
      </c>
      <c r="EI200" t="e">
        <f t="shared" si="134"/>
        <v>#REF!</v>
      </c>
      <c r="EJ200" t="str">
        <f t="array" ref="EJ200">IFERROR(INDEX($EI$2:$EI$208,SMALL(IF(1-($EI$2:$EI$208=""),IF(1-(#REF!:#REF!&lt;&gt;""),ROW($EI$2:$EI$208)-ROW($EI$2)+1)), ROWS(#REF!:#REF!))),"")</f>
        <v/>
      </c>
      <c r="EK200" t="e">
        <f>IF(#REF!="","",SUM(#REF!))</f>
        <v>#REF!</v>
      </c>
      <c r="EL200" t="e">
        <f t="array" ref="EL200">IF(#REF!="","",SUM(EK200:INDEX(EK200:EK406,MATCH(TRUE,INDEX(EK200:EK406="",0),0))))</f>
        <v>#REF!</v>
      </c>
      <c r="EM200" t="e">
        <f t="shared" si="135"/>
        <v>#REF!</v>
      </c>
      <c r="EN200" t="str">
        <f t="array" ref="EN200">IFERROR(INDEX($EM$2:$EM$208,SMALL(IF(1-($EM$2:$EM$208=""),IF(1-(#REF!:#REF!&lt;&gt;""),ROW($EM$2:$EM$208)-ROW($EM$2)+1)), ROWS(#REF!:#REF!))),"")</f>
        <v/>
      </c>
      <c r="EO200" t="e">
        <f>IF(#REF!="","",SUM(#REF!))</f>
        <v>#REF!</v>
      </c>
      <c r="EP200" t="e">
        <f t="array" ref="EP200">IF(#REF!="","",SUM(EO200:INDEX(EO200:EO406,MATCH(TRUE,INDEX(EO200:EO406="",0),0))))</f>
        <v>#REF!</v>
      </c>
      <c r="EQ200" t="e">
        <f t="shared" si="136"/>
        <v>#REF!</v>
      </c>
      <c r="ER200" t="str">
        <f t="array" ref="ER200">IFERROR(INDEX($EQ$2:$EQ$208,SMALL(IF(1-($EQ$2:$EQ$208=""),IF(1-(#REF!:#REF!&lt;&gt;""),ROW($EQ$2:$EQ$208)-ROW($EQ$2)+1)), ROWS(#REF!:#REF!))),"")</f>
        <v/>
      </c>
      <c r="ES200" t="e">
        <f>IF(#REF!="","",SUM(#REF!))</f>
        <v>#REF!</v>
      </c>
      <c r="ET200" t="e">
        <f t="array" ref="ET200">IF(#REF!="","",SUM(ES200:INDEX(ES200:ES406,MATCH(TRUE,INDEX(ES200:ES406="",0),0))))</f>
        <v>#REF!</v>
      </c>
      <c r="EU200" t="e">
        <f t="shared" si="137"/>
        <v>#REF!</v>
      </c>
      <c r="EV200" t="str">
        <f t="array" ref="EV200">IFERROR(INDEX($EU$2:$EU$208,SMALL(IF(1-($EU$2:$EU$208=""),IF(1-(#REF!:#REF!&lt;&gt;""),ROW($EU$2:$EU$208)-ROW($EU$2)+1)), ROWS(#REF!:#REF!))),"")</f>
        <v/>
      </c>
      <c r="EW200" t="e">
        <f>IF(#REF!="","",SUM(#REF!))</f>
        <v>#REF!</v>
      </c>
      <c r="EX200" t="e">
        <f t="array" ref="EX200">IF(#REF!="","",SUM(EW200:INDEX(EW200:EW406,MATCH(TRUE,INDEX(EW200:EW406="",0),0))))</f>
        <v>#REF!</v>
      </c>
      <c r="EY200" t="e">
        <f t="shared" si="138"/>
        <v>#REF!</v>
      </c>
      <c r="EZ200" t="str">
        <f t="array" ref="EZ200">IFERROR(INDEX($EY$2:$EY$208,SMALL(IF(1-($EY$2:$EY$208=""),IF(1-(#REF!:#REF!&lt;&gt;""),ROW($EY$2:$EY$208)-ROW($EY$2)+1)), ROWS(#REF!:#REF!))),"")</f>
        <v/>
      </c>
      <c r="FA200" t="e">
        <f>IF(#REF!="","",SUM(#REF!))</f>
        <v>#REF!</v>
      </c>
      <c r="FB200" t="e">
        <f t="array" ref="FB200">IF(#REF!="","",SUM(FA200:INDEX(FA200:FA406,MATCH(TRUE,INDEX(FA200:FA406="",0),0))))</f>
        <v>#REF!</v>
      </c>
      <c r="FC200" t="e">
        <f t="shared" si="139"/>
        <v>#REF!</v>
      </c>
      <c r="FD200" t="str">
        <f t="array" ref="FD200">IFERROR(INDEX($FC$2:$FC$208,SMALL(IF(1-($FC$2:$FC$208=""),IF(1-(#REF!:#REF!&lt;&gt;""),ROW($FC$2:$FC$208)-ROW($FC$2)+1)), ROWS(#REF!:#REF!))),"")</f>
        <v/>
      </c>
    </row>
    <row r="201" spans="1:160" x14ac:dyDescent="0.25">
      <c r="A201" t="e">
        <f>IF(#REF!="","",SUM(#REF!))</f>
        <v>#REF!</v>
      </c>
      <c r="B201" t="e">
        <f t="array" ref="B201">IF(#REF!="","",SUM($A201:INDEX(A201:$A$208,MATCH(TRUE,INDEX($A201:$A$208="",0),0))))</f>
        <v>#REF!</v>
      </c>
      <c r="C201" t="e">
        <f t="shared" si="140"/>
        <v>#REF!</v>
      </c>
      <c r="E201" t="e">
        <f>IF(#REF!="","",SUM(#REF!))</f>
        <v>#REF!</v>
      </c>
      <c r="F201" t="e">
        <f t="array" ref="F201">IF(#REF!="","",SUM($E201:INDEX(E201:$E$208,MATCH(TRUE,INDEX($E201:$E$208="",0),0))))</f>
        <v>#REF!</v>
      </c>
      <c r="G201" t="e">
        <f t="shared" si="141"/>
        <v>#REF!</v>
      </c>
      <c r="I201" t="e">
        <f>IF(#REF!="","",SUM(#REF!))</f>
        <v>#REF!</v>
      </c>
      <c r="J201" t="e">
        <f t="array" ref="J201">IF(#REF!="","",SUM(I201:INDEX(I201:I407,MATCH(TRUE,INDEX(I201:I407="",0),0))))</f>
        <v>#REF!</v>
      </c>
      <c r="K201" t="e">
        <f t="shared" si="142"/>
        <v>#REF!</v>
      </c>
      <c r="M201" t="e">
        <f>IF(#REF!="","",SUM(#REF!))</f>
        <v>#REF!</v>
      </c>
      <c r="N201" t="e">
        <f t="array" ref="N201">IF(#REF!="","",SUM(M201:INDEX(M201:M407,MATCH(TRUE,INDEX(M201:M407="",0),0))))</f>
        <v>#REF!</v>
      </c>
      <c r="O201" t="e">
        <f t="shared" si="143"/>
        <v>#REF!</v>
      </c>
      <c r="Q201" t="e">
        <f>IF(#REF!="","",SUM(#REF!))</f>
        <v>#REF!</v>
      </c>
      <c r="R201" t="e">
        <f t="array" ref="R201">IF(#REF!="","",SUM(Q201:INDEX(Q201:Q407,MATCH(TRUE,INDEX(Q201:Q407="",0),0))))</f>
        <v>#REF!</v>
      </c>
      <c r="S201" t="e">
        <f t="shared" si="144"/>
        <v>#REF!</v>
      </c>
      <c r="U201" t="e">
        <f>IF(#REF!="","",SUM(#REF!))</f>
        <v>#REF!</v>
      </c>
      <c r="V201" t="e">
        <f t="array" ref="V201">IF(#REF!="","",SUM(U201:INDEX(U201:U407,MATCH(TRUE,INDEX(U201:U407="",0),0))))</f>
        <v>#REF!</v>
      </c>
      <c r="W201" t="e">
        <f t="shared" si="145"/>
        <v>#REF!</v>
      </c>
      <c r="Y201" t="e">
        <f>IF(#REF!="","",SUM(#REF!))</f>
        <v>#REF!</v>
      </c>
      <c r="Z201" t="e">
        <f t="array" ref="Z201">IF(#REF!="","",SUM(Y201:INDEX(Y201:Y407,MATCH(TRUE,INDEX(Y201:Y407="",0),0))))</f>
        <v>#REF!</v>
      </c>
      <c r="AA201" t="e">
        <f t="shared" si="146"/>
        <v>#REF!</v>
      </c>
      <c r="AC201" t="e">
        <f>IF(#REF!="","",SUM(#REF!))</f>
        <v>#REF!</v>
      </c>
      <c r="AD201" t="e">
        <f t="array" ref="AD201">IF(#REF!="","",SUM(AC201:INDEX(AC201:AC407,MATCH(TRUE,INDEX(AC201:AC407="",0),0))))</f>
        <v>#REF!</v>
      </c>
      <c r="AE201" t="e">
        <f t="shared" si="147"/>
        <v>#REF!</v>
      </c>
      <c r="AG201" t="e">
        <f>IF(#REF!="","",SUM(#REF!))</f>
        <v>#REF!</v>
      </c>
      <c r="AH201" t="e">
        <f t="array" ref="AH201">IF(#REF!="","",SUM(AG201:INDEX(AG201:AG407,MATCH(TRUE,INDEX(AG201:AG407="",0),0))))</f>
        <v>#REF!</v>
      </c>
      <c r="AI201" t="e">
        <f t="shared" si="148"/>
        <v>#REF!</v>
      </c>
      <c r="AK201" t="e">
        <f>IF(#REF!="","",SUM(#REF!))</f>
        <v>#REF!</v>
      </c>
      <c r="AL201" t="e">
        <f t="array" ref="AL201">IF(#REF!="","",SUM(AK201:INDEX(AK201:AK407,MATCH(TRUE,INDEX(AK201:AK407="",0),0))))</f>
        <v>#REF!</v>
      </c>
      <c r="AM201" t="e">
        <f t="shared" si="149"/>
        <v>#REF!</v>
      </c>
      <c r="AO201" t="e">
        <f>IF(#REF!="","",SUM(#REF!))</f>
        <v>#REF!</v>
      </c>
      <c r="AP201" t="e">
        <f t="array" ref="AP201">IF(#REF!="","",SUM(AO201:INDEX(AO201:AO407,MATCH(TRUE,INDEX(AO201:AO407="",0),0))))</f>
        <v>#REF!</v>
      </c>
      <c r="AQ201" t="e">
        <f t="shared" si="150"/>
        <v>#REF!</v>
      </c>
      <c r="AS201" t="e">
        <f>IF(#REF!="","",SUM(#REF!))</f>
        <v>#REF!</v>
      </c>
      <c r="AT201" t="e">
        <f t="array" ref="AT201">IF(#REF!="","",SUM(AS201:INDEX(AS201:AS407,MATCH(TRUE,INDEX(AS201:AS407="",0),0))))</f>
        <v>#REF!</v>
      </c>
      <c r="AU201" t="e">
        <f t="shared" si="151"/>
        <v>#REF!</v>
      </c>
      <c r="AW201" t="e">
        <f>IF(#REF!="","",SUM(#REF!))</f>
        <v>#REF!</v>
      </c>
      <c r="AX201" t="e">
        <f t="array" ref="AX201">IF(#REF!="","",SUM(AW201:INDEX(AW201:AW407,MATCH(TRUE,INDEX(AW201:AW407="",0),0))))</f>
        <v>#REF!</v>
      </c>
      <c r="AY201" t="e">
        <f t="shared" si="152"/>
        <v>#REF!</v>
      </c>
      <c r="BA201" t="e">
        <f>IF(#REF!="","",SUM(#REF!))</f>
        <v>#REF!</v>
      </c>
      <c r="BB201" t="e">
        <f t="array" ref="BB201">IF(#REF!="","",SUM(BA201:INDEX(BA201:BA407,MATCH(TRUE,INDEX(BA201:BA407="",0),0))))</f>
        <v>#REF!</v>
      </c>
      <c r="BC201" t="e">
        <f t="shared" si="153"/>
        <v>#REF!</v>
      </c>
      <c r="BE201" t="e">
        <f>IF(#REF!="","",SUM(#REF!))</f>
        <v>#REF!</v>
      </c>
      <c r="BF201" t="e">
        <f t="array" ref="BF201">IF(#REF!="","",SUM(BE201:INDEX(BE201:BE407,MATCH(TRUE,INDEX(BE201:BE407="",0),0))))</f>
        <v>#REF!</v>
      </c>
      <c r="BG201" t="e">
        <f t="shared" si="154"/>
        <v>#REF!</v>
      </c>
      <c r="BI201" t="e">
        <f>IF(#REF!="","",SUM(#REF!))</f>
        <v>#REF!</v>
      </c>
      <c r="BJ201" t="e">
        <f t="array" ref="BJ201">IF(#REF!="","",SUM(BI201:INDEX(BI201:BI407,MATCH(TRUE,INDEX(BI201:BI407="",0),0))))</f>
        <v>#REF!</v>
      </c>
      <c r="BK201" t="e">
        <f t="shared" si="155"/>
        <v>#REF!</v>
      </c>
      <c r="BM201" t="e">
        <f>IF(#REF!="","",SUM(#REF!))</f>
        <v>#REF!</v>
      </c>
      <c r="BN201" t="e">
        <f t="array" ref="BN201">IF(#REF!="","",SUM(BM201:INDEX(BM201:BM407,MATCH(TRUE,INDEX(BM201:BM407="",0),0))))</f>
        <v>#REF!</v>
      </c>
      <c r="BO201" t="e">
        <f t="shared" si="156"/>
        <v>#REF!</v>
      </c>
      <c r="BQ201" t="e">
        <f>IF(#REF!="","",SUM(#REF!))</f>
        <v>#REF!</v>
      </c>
      <c r="BR201" t="e">
        <f t="array" ref="BR201">IF(#REF!="","",SUM(BQ201:INDEX(BQ201:BQ407,MATCH(TRUE,INDEX(BQ201:BQ407="",0),0))))</f>
        <v>#REF!</v>
      </c>
      <c r="BS201" t="e">
        <f t="shared" si="157"/>
        <v>#REF!</v>
      </c>
      <c r="BU201" t="e">
        <f>IF(#REF!="","",SUM(#REF!))</f>
        <v>#REF!</v>
      </c>
      <c r="BV201" t="e">
        <f t="array" ref="BV201">IF(#REF!="","",SUM(BU201:INDEX(BU201:BU407,MATCH(TRUE,INDEX(BU201:BU407="",0),0))))</f>
        <v>#REF!</v>
      </c>
      <c r="BW201" t="e">
        <f t="shared" si="158"/>
        <v>#REF!</v>
      </c>
      <c r="BY201" t="e">
        <f>IF(#REF!="","",SUM(#REF!))</f>
        <v>#REF!</v>
      </c>
      <c r="BZ201" t="e">
        <f t="array" ref="BZ201">IF(#REF!="","",SUM(BY201:INDEX(BY201:BY407,MATCH(TRUE,INDEX(BY201:BY407="",0),0))))</f>
        <v>#REF!</v>
      </c>
      <c r="CA201" t="e">
        <f t="shared" si="159"/>
        <v>#REF!</v>
      </c>
      <c r="CC201" t="e">
        <f>IF(#REF!="","",SUM(#REF!))</f>
        <v>#REF!</v>
      </c>
      <c r="CD201" t="e">
        <f t="array" ref="CD201">IF(#REF!="","",SUM(CC201:INDEX(CC201:CC407,MATCH(TRUE,INDEX(CC201:CC407="",0),0))))</f>
        <v>#REF!</v>
      </c>
      <c r="CE201" t="e">
        <f t="shared" si="120"/>
        <v>#REF!</v>
      </c>
      <c r="CF201" t="str">
        <f t="array" ref="CF201">IFERROR(INDEX($CE$2:$CE$208,SMALL(IF(1-($CE$2:$CE$208=""),IF(1-(#REF!:#REF!&lt;&gt;""),ROW($CE$2:$CE$208)-ROW($CE$2)+1)), ROWS(#REF!:#REF!))),"")</f>
        <v/>
      </c>
      <c r="CG201" t="e">
        <f>IF(#REF!="","",SUM(#REF!))</f>
        <v>#REF!</v>
      </c>
      <c r="CH201" t="e">
        <f t="array" ref="CH201">IF(#REF!="","",SUM(CG201:INDEX(CG201:CG407,MATCH(TRUE,INDEX(CG201:CG407="",0),0))))</f>
        <v>#REF!</v>
      </c>
      <c r="CI201" t="e">
        <f t="shared" si="121"/>
        <v>#REF!</v>
      </c>
      <c r="CJ201" t="str">
        <f t="array" ref="CJ201">IFERROR(INDEX($CI$2:$CI$208,SMALL(IF(1-($CI$2:$CI$208=""),IF(1-(#REF!:#REF!&lt;&gt;""),ROW($CI$2:$CI$208)-ROW($CI$2)+1)), ROWS(#REF!:#REF!))),"")</f>
        <v/>
      </c>
      <c r="CK201" t="e">
        <f>IF(#REF!="","",SUM(#REF!))</f>
        <v>#REF!</v>
      </c>
      <c r="CL201" t="e">
        <f t="array" ref="CL201">IF(#REF!="","",SUM(CK201:INDEX(CK201:CK407,MATCH(TRUE,INDEX(CK201:CK407="",0),0))))</f>
        <v>#REF!</v>
      </c>
      <c r="CM201" t="e">
        <f t="shared" si="122"/>
        <v>#REF!</v>
      </c>
      <c r="CN201" t="str">
        <f t="array" ref="CN201">IFERROR(INDEX($CM$2:$CM$208,SMALL(IF(1-($CM$2:$CM$208=""),IF(1-(#REF!:#REF!&lt;&gt;""),ROW($CM$2:$CM$208)-ROW($CM$2)+1)), ROWS(#REF!:#REF!))),"")</f>
        <v/>
      </c>
      <c r="CO201" t="e">
        <f>IF(#REF!="","",SUM(#REF!))</f>
        <v>#REF!</v>
      </c>
      <c r="CP201" t="e">
        <f t="array" ref="CP201">IF(#REF!="","",SUM(CO201:INDEX(CO201:CO407,MATCH(TRUE,INDEX(CO201:CO407="",0),0))))</f>
        <v>#REF!</v>
      </c>
      <c r="CQ201" t="e">
        <f t="shared" si="123"/>
        <v>#REF!</v>
      </c>
      <c r="CR201" t="str">
        <f t="array" ref="CR201">IFERROR(INDEX($CQ$2:$CQ$208,SMALL(IF(1-($CQ$2:$CQ$208=""),IF(1-(#REF!:#REF!&lt;&gt;""),ROW($CQ$2:$CQ$208)-ROW($CQ$2)+1)), ROWS(#REF!:#REF!))),"")</f>
        <v/>
      </c>
      <c r="CS201" t="e">
        <f>IF(#REF!="","",SUM(#REF!))</f>
        <v>#REF!</v>
      </c>
      <c r="CT201" t="e">
        <f t="array" ref="CT201">IF(#REF!="","",SUM(CS201:INDEX(CS201:CS407,MATCH(TRUE,INDEX(CS201:CS407="",0),0))))</f>
        <v>#REF!</v>
      </c>
      <c r="CU201" t="e">
        <f t="shared" si="124"/>
        <v>#REF!</v>
      </c>
      <c r="CV201" t="str">
        <f t="array" ref="CV201">IFERROR(INDEX($CU$2:$CU$208,SMALL(IF(1-($CU$2:$CU$208=""),IF(1-(#REF!:#REF!&lt;&gt;""),ROW($CU$2:$CU$208)-ROW($CU$2)+1)), ROWS(#REF!:#REF!))),"")</f>
        <v/>
      </c>
      <c r="CW201" t="e">
        <f>IF(#REF!="","",SUM(#REF!))</f>
        <v>#REF!</v>
      </c>
      <c r="CX201" t="e">
        <f t="array" ref="CX201">IF(#REF!="","",SUM(CW201:INDEX(CW201:CW407,MATCH(TRUE,INDEX(CW201:CW407="",0),0))))</f>
        <v>#REF!</v>
      </c>
      <c r="CY201" t="e">
        <f t="shared" si="125"/>
        <v>#REF!</v>
      </c>
      <c r="CZ201" t="str">
        <f t="array" ref="CZ201">IFERROR(INDEX($CY$2:$CY$208,SMALL(IF(1-($CY$2:$CY$208=""),IF(1-(#REF!:#REF!&lt;&gt;""),ROW($CY$2:$CY$208)-ROW($CY$2)+1)), ROWS(#REF!:#REF!))),"")</f>
        <v/>
      </c>
      <c r="DA201" t="e">
        <f>IF(#REF!="","",SUM(#REF!))</f>
        <v>#REF!</v>
      </c>
      <c r="DB201" t="e">
        <f t="array" ref="DB201">IF(#REF!="","",SUM(DA201:INDEX(DA201:DA407,MATCH(TRUE,INDEX(DA201:DA407="",0),0))))</f>
        <v>#REF!</v>
      </c>
      <c r="DC201" t="e">
        <f t="shared" si="126"/>
        <v>#REF!</v>
      </c>
      <c r="DD201" t="str">
        <f t="array" ref="DD201">IFERROR(INDEX($DC$2:$DC$208,SMALL(IF(1-($DC$2:$DC$208=""),IF(1-(#REF!:#REF!&lt;&gt;""),ROW($DC$2:$DC$208)-ROW($DC$2)+1)), ROWS(#REF!:#REF!))),"")</f>
        <v/>
      </c>
      <c r="DE201" t="e">
        <f>IF(#REF!="","",SUM(#REF!))</f>
        <v>#REF!</v>
      </c>
      <c r="DF201" t="e">
        <f t="array" ref="DF201">IF(#REF!="","",SUM(DE201:INDEX(DE201:DE407,MATCH(TRUE,INDEX(DE201:DE407="",0),0))))</f>
        <v>#REF!</v>
      </c>
      <c r="DG201" t="e">
        <f t="shared" si="127"/>
        <v>#REF!</v>
      </c>
      <c r="DH201" t="str">
        <f t="array" ref="DH201">IFERROR(INDEX($DG$2:$DG$208,SMALL(IF(1-($DG$2:$DG$208=""),IF(1-(#REF!:#REF!&lt;&gt;""),ROW($DG$2:$DG$208)-ROW($DG$2)+1)), ROWS(#REF!:#REF!))),"")</f>
        <v/>
      </c>
      <c r="DI201" t="e">
        <f>IF(#REF!="","",SUM(#REF!))</f>
        <v>#REF!</v>
      </c>
      <c r="DJ201" t="e">
        <f t="array" ref="DJ201">IF(#REF!="","",SUM(DI201:INDEX(DI201:DI407,MATCH(TRUE,INDEX(DI201:DI407="",0),0))))</f>
        <v>#REF!</v>
      </c>
      <c r="DK201" t="e">
        <f t="shared" si="128"/>
        <v>#REF!</v>
      </c>
      <c r="DL201" t="str">
        <f t="array" ref="DL201">IFERROR(INDEX($DK$2:$DK$208,SMALL(IF(1-($DK$2:$DK$208=""),IF(1-(#REF!:#REF!&lt;&gt;""),ROW($DK$2:$DK$208)-ROW($DK$2)+1)), ROWS(#REF!:#REF!))),"")</f>
        <v/>
      </c>
      <c r="DM201" t="e">
        <f>IF(#REF!="","",SUM(#REF!))</f>
        <v>#REF!</v>
      </c>
      <c r="DN201" t="e">
        <f t="array" ref="DN201">IF(#REF!="","",SUM(DM201:INDEX(DM201:DM407,MATCH(TRUE,INDEX(DM201:DM407="",0),0))))</f>
        <v>#REF!</v>
      </c>
      <c r="DO201" t="e">
        <f t="shared" si="129"/>
        <v>#REF!</v>
      </c>
      <c r="DP201" t="str">
        <f t="array" ref="DP201">IFERROR(INDEX($DO$2:$DO$208,SMALL(IF(1-($DO$2:$DO$208=""),IF(1-(#REF!:#REF!&lt;&gt;""),ROW($DO$2:$DO$208)-ROW($DO$2)+1)), ROWS(#REF!:#REF!))),"")</f>
        <v/>
      </c>
      <c r="DQ201" t="e">
        <f>IF(#REF!="","",SUM(#REF!))</f>
        <v>#REF!</v>
      </c>
      <c r="DR201" t="e">
        <f t="array" ref="DR201">IF(#REF!="","",SUM(DQ201:INDEX(DQ201:DQ407,MATCH(TRUE,INDEX(DQ201:DQ407="",0),0))))</f>
        <v>#REF!</v>
      </c>
      <c r="DS201" t="e">
        <f t="shared" si="130"/>
        <v>#REF!</v>
      </c>
      <c r="DT201" t="str">
        <f t="array" ref="DT201">IFERROR(INDEX($DS$2:$DS$208,SMALL(IF(1-($DS$2:$DS$208=""),IF(1-(#REF!:#REF!&lt;&gt;""),ROW($DS$2:$DS$208)-ROW($DS$2)+1)), ROWS(#REF!:#REF!))),"")</f>
        <v/>
      </c>
      <c r="DU201" t="e">
        <f>IF(#REF!="","",SUM(#REF!))</f>
        <v>#REF!</v>
      </c>
      <c r="DV201" t="e">
        <f t="array" ref="DV201">IF(#REF!="","",SUM(DU201:INDEX(DU201:DU407,MATCH(TRUE,INDEX(DU201:DU407="",0),0))))</f>
        <v>#REF!</v>
      </c>
      <c r="DW201" t="e">
        <f t="shared" si="131"/>
        <v>#REF!</v>
      </c>
      <c r="DX201" t="str">
        <f t="array" ref="DX201">IFERROR(INDEX($DW$2:$DW$208,SMALL(IF(1-($DW$2:$DW$208=""),IF(1-(#REF!:#REF!&lt;&gt;""),ROW($DW$2:$DW$208)-ROW($DW$2)+1)), ROWS(#REF!:#REF!))),"")</f>
        <v/>
      </c>
      <c r="DY201" t="e">
        <f>IF(#REF!="","",SUM(#REF!))</f>
        <v>#REF!</v>
      </c>
      <c r="DZ201" t="e">
        <f t="array" ref="DZ201">IF(#REF!="","",SUM(DY201:INDEX(DY201:DY407,MATCH(TRUE,INDEX(DY201:DY407="",0),0))))</f>
        <v>#REF!</v>
      </c>
      <c r="EA201" t="e">
        <f t="shared" si="132"/>
        <v>#REF!</v>
      </c>
      <c r="EB201" t="str">
        <f t="array" ref="EB201">IFERROR(INDEX($EA$2:$EA$208,SMALL(IF(1-($EA$2:$EA$208=""),IF(1-(#REF!:#REF!&lt;&gt;""),ROW($EA$2:$EA$208)-ROW($EA$2)+1)), ROWS(#REF!:#REF!))),"")</f>
        <v/>
      </c>
      <c r="EC201" t="e">
        <f>IF(#REF!="","",SUM(#REF!))</f>
        <v>#REF!</v>
      </c>
      <c r="ED201" t="e">
        <f t="array" ref="ED201">IF(#REF!="","",SUM(EC201:INDEX(EC201:EC407,MATCH(TRUE,INDEX(EC201:EC407="",0),0))))</f>
        <v>#REF!</v>
      </c>
      <c r="EE201" t="e">
        <f t="shared" si="133"/>
        <v>#REF!</v>
      </c>
      <c r="EF201" t="str">
        <f t="array" ref="EF201">IFERROR(INDEX($EE$2:$EE$208,SMALL(IF(1-($EE$2:$EE$208=""),IF(1-(#REF!:#REF!&lt;&gt;""),ROW($EE$2:$EE$208)-ROW($EE$2)+1)), ROWS(#REF!:#REF!))),"")</f>
        <v/>
      </c>
      <c r="EG201" t="e">
        <f>IF(#REF!="","",SUM(#REF!))</f>
        <v>#REF!</v>
      </c>
      <c r="EH201" t="e">
        <f t="array" ref="EH201">IF(#REF!="","",SUM(EG201:INDEX(EG201:EG407,MATCH(TRUE,INDEX(EG201:EG407="",0),0))))</f>
        <v>#REF!</v>
      </c>
      <c r="EI201" t="e">
        <f t="shared" si="134"/>
        <v>#REF!</v>
      </c>
      <c r="EJ201" t="str">
        <f t="array" ref="EJ201">IFERROR(INDEX($EI$2:$EI$208,SMALL(IF(1-($EI$2:$EI$208=""),IF(1-(#REF!:#REF!&lt;&gt;""),ROW($EI$2:$EI$208)-ROW($EI$2)+1)), ROWS(#REF!:#REF!))),"")</f>
        <v/>
      </c>
      <c r="EK201" t="e">
        <f>IF(#REF!="","",SUM(#REF!))</f>
        <v>#REF!</v>
      </c>
      <c r="EL201" t="e">
        <f t="array" ref="EL201">IF(#REF!="","",SUM(EK201:INDEX(EK201:EK407,MATCH(TRUE,INDEX(EK201:EK407="",0),0))))</f>
        <v>#REF!</v>
      </c>
      <c r="EM201" t="e">
        <f t="shared" si="135"/>
        <v>#REF!</v>
      </c>
      <c r="EN201" t="str">
        <f t="array" ref="EN201">IFERROR(INDEX($EM$2:$EM$208,SMALL(IF(1-($EM$2:$EM$208=""),IF(1-(#REF!:#REF!&lt;&gt;""),ROW($EM$2:$EM$208)-ROW($EM$2)+1)), ROWS(#REF!:#REF!))),"")</f>
        <v/>
      </c>
      <c r="EO201" t="e">
        <f>IF(#REF!="","",SUM(#REF!))</f>
        <v>#REF!</v>
      </c>
      <c r="EP201" t="e">
        <f t="array" ref="EP201">IF(#REF!="","",SUM(EO201:INDEX(EO201:EO407,MATCH(TRUE,INDEX(EO201:EO407="",0),0))))</f>
        <v>#REF!</v>
      </c>
      <c r="EQ201" t="e">
        <f t="shared" si="136"/>
        <v>#REF!</v>
      </c>
      <c r="ER201" t="str">
        <f t="array" ref="ER201">IFERROR(INDEX($EQ$2:$EQ$208,SMALL(IF(1-($EQ$2:$EQ$208=""),IF(1-(#REF!:#REF!&lt;&gt;""),ROW($EQ$2:$EQ$208)-ROW($EQ$2)+1)), ROWS(#REF!:#REF!))),"")</f>
        <v/>
      </c>
      <c r="ES201" t="e">
        <f>IF(#REF!="","",SUM(#REF!))</f>
        <v>#REF!</v>
      </c>
      <c r="ET201" t="e">
        <f t="array" ref="ET201">IF(#REF!="","",SUM(ES201:INDEX(ES201:ES407,MATCH(TRUE,INDEX(ES201:ES407="",0),0))))</f>
        <v>#REF!</v>
      </c>
      <c r="EU201" t="e">
        <f t="shared" si="137"/>
        <v>#REF!</v>
      </c>
      <c r="EV201" t="str">
        <f t="array" ref="EV201">IFERROR(INDEX($EU$2:$EU$208,SMALL(IF(1-($EU$2:$EU$208=""),IF(1-(#REF!:#REF!&lt;&gt;""),ROW($EU$2:$EU$208)-ROW($EU$2)+1)), ROWS(#REF!:#REF!))),"")</f>
        <v/>
      </c>
      <c r="EW201" t="e">
        <f>IF(#REF!="","",SUM(#REF!))</f>
        <v>#REF!</v>
      </c>
      <c r="EX201" t="e">
        <f t="array" ref="EX201">IF(#REF!="","",SUM(EW201:INDEX(EW201:EW407,MATCH(TRUE,INDEX(EW201:EW407="",0),0))))</f>
        <v>#REF!</v>
      </c>
      <c r="EY201" t="e">
        <f t="shared" si="138"/>
        <v>#REF!</v>
      </c>
      <c r="EZ201" t="str">
        <f t="array" ref="EZ201">IFERROR(INDEX($EY$2:$EY$208,SMALL(IF(1-($EY$2:$EY$208=""),IF(1-(#REF!:#REF!&lt;&gt;""),ROW($EY$2:$EY$208)-ROW($EY$2)+1)), ROWS(#REF!:#REF!))),"")</f>
        <v/>
      </c>
      <c r="FA201" t="e">
        <f>IF(#REF!="","",SUM(#REF!))</f>
        <v>#REF!</v>
      </c>
      <c r="FB201" t="e">
        <f t="array" ref="FB201">IF(#REF!="","",SUM(FA201:INDEX(FA201:FA407,MATCH(TRUE,INDEX(FA201:FA407="",0),0))))</f>
        <v>#REF!</v>
      </c>
      <c r="FC201" t="e">
        <f t="shared" si="139"/>
        <v>#REF!</v>
      </c>
      <c r="FD201" t="str">
        <f t="array" ref="FD201">IFERROR(INDEX($FC$2:$FC$208,SMALL(IF(1-($FC$2:$FC$208=""),IF(1-(#REF!:#REF!&lt;&gt;""),ROW($FC$2:$FC$208)-ROW($FC$2)+1)), ROWS(#REF!:#REF!))),"")</f>
        <v/>
      </c>
    </row>
    <row r="202" spans="1:160" x14ac:dyDescent="0.25">
      <c r="A202" t="e">
        <f>IF(#REF!="","",SUM(#REF!))</f>
        <v>#REF!</v>
      </c>
      <c r="B202" t="e">
        <f t="array" ref="B202">IF(#REF!="","",SUM($A202:INDEX(A202:$A$208,MATCH(TRUE,INDEX($A202:$A$208="",0),0))))</f>
        <v>#REF!</v>
      </c>
      <c r="C202" t="e">
        <f t="shared" si="140"/>
        <v>#REF!</v>
      </c>
      <c r="E202" t="e">
        <f>IF(#REF!="","",SUM(#REF!))</f>
        <v>#REF!</v>
      </c>
      <c r="F202" t="e">
        <f t="array" ref="F202">IF(#REF!="","",SUM($E202:INDEX(E202:$E$208,MATCH(TRUE,INDEX($E202:$E$208="",0),0))))</f>
        <v>#REF!</v>
      </c>
      <c r="G202" t="e">
        <f t="shared" si="141"/>
        <v>#REF!</v>
      </c>
      <c r="I202" t="e">
        <f>IF(#REF!="","",SUM(#REF!))</f>
        <v>#REF!</v>
      </c>
      <c r="J202" t="e">
        <f t="array" ref="J202">IF(#REF!="","",SUM(I202:INDEX(I202:I408,MATCH(TRUE,INDEX(I202:I408="",0),0))))</f>
        <v>#REF!</v>
      </c>
      <c r="K202" t="e">
        <f t="shared" si="142"/>
        <v>#REF!</v>
      </c>
      <c r="M202" t="e">
        <f>IF(#REF!="","",SUM(#REF!))</f>
        <v>#REF!</v>
      </c>
      <c r="N202" t="e">
        <f t="array" ref="N202">IF(#REF!="","",SUM(M202:INDEX(M202:M408,MATCH(TRUE,INDEX(M202:M408="",0),0))))</f>
        <v>#REF!</v>
      </c>
      <c r="O202" t="e">
        <f t="shared" si="143"/>
        <v>#REF!</v>
      </c>
      <c r="Q202" t="e">
        <f>IF(#REF!="","",SUM(#REF!))</f>
        <v>#REF!</v>
      </c>
      <c r="R202" t="e">
        <f t="array" ref="R202">IF(#REF!="","",SUM(Q202:INDEX(Q202:Q408,MATCH(TRUE,INDEX(Q202:Q408="",0),0))))</f>
        <v>#REF!</v>
      </c>
      <c r="S202" t="e">
        <f t="shared" si="144"/>
        <v>#REF!</v>
      </c>
      <c r="U202" t="e">
        <f>IF(#REF!="","",SUM(#REF!))</f>
        <v>#REF!</v>
      </c>
      <c r="V202" t="e">
        <f t="array" ref="V202">IF(#REF!="","",SUM(U202:INDEX(U202:U408,MATCH(TRUE,INDEX(U202:U408="",0),0))))</f>
        <v>#REF!</v>
      </c>
      <c r="W202" t="e">
        <f t="shared" si="145"/>
        <v>#REF!</v>
      </c>
      <c r="Y202" t="e">
        <f>IF(#REF!="","",SUM(#REF!))</f>
        <v>#REF!</v>
      </c>
      <c r="Z202" t="e">
        <f t="array" ref="Z202">IF(#REF!="","",SUM(Y202:INDEX(Y202:Y408,MATCH(TRUE,INDEX(Y202:Y408="",0),0))))</f>
        <v>#REF!</v>
      </c>
      <c r="AA202" t="e">
        <f t="shared" si="146"/>
        <v>#REF!</v>
      </c>
      <c r="AC202" t="e">
        <f>IF(#REF!="","",SUM(#REF!))</f>
        <v>#REF!</v>
      </c>
      <c r="AD202" t="e">
        <f t="array" ref="AD202">IF(#REF!="","",SUM(AC202:INDEX(AC202:AC408,MATCH(TRUE,INDEX(AC202:AC408="",0),0))))</f>
        <v>#REF!</v>
      </c>
      <c r="AE202" t="e">
        <f t="shared" si="147"/>
        <v>#REF!</v>
      </c>
      <c r="AG202" t="e">
        <f>IF(#REF!="","",SUM(#REF!))</f>
        <v>#REF!</v>
      </c>
      <c r="AH202" t="e">
        <f t="array" ref="AH202">IF(#REF!="","",SUM(AG202:INDEX(AG202:AG408,MATCH(TRUE,INDEX(AG202:AG408="",0),0))))</f>
        <v>#REF!</v>
      </c>
      <c r="AI202" t="e">
        <f t="shared" si="148"/>
        <v>#REF!</v>
      </c>
      <c r="AK202" t="e">
        <f>IF(#REF!="","",SUM(#REF!))</f>
        <v>#REF!</v>
      </c>
      <c r="AL202" t="e">
        <f t="array" ref="AL202">IF(#REF!="","",SUM(AK202:INDEX(AK202:AK408,MATCH(TRUE,INDEX(AK202:AK408="",0),0))))</f>
        <v>#REF!</v>
      </c>
      <c r="AM202" t="e">
        <f t="shared" si="149"/>
        <v>#REF!</v>
      </c>
      <c r="AO202" t="e">
        <f>IF(#REF!="","",SUM(#REF!))</f>
        <v>#REF!</v>
      </c>
      <c r="AP202" t="e">
        <f t="array" ref="AP202">IF(#REF!="","",SUM(AO202:INDEX(AO202:AO408,MATCH(TRUE,INDEX(AO202:AO408="",0),0))))</f>
        <v>#REF!</v>
      </c>
      <c r="AQ202" t="e">
        <f t="shared" si="150"/>
        <v>#REF!</v>
      </c>
      <c r="AS202" t="e">
        <f>IF(#REF!="","",SUM(#REF!))</f>
        <v>#REF!</v>
      </c>
      <c r="AT202" t="e">
        <f t="array" ref="AT202">IF(#REF!="","",SUM(AS202:INDEX(AS202:AS408,MATCH(TRUE,INDEX(AS202:AS408="",0),0))))</f>
        <v>#REF!</v>
      </c>
      <c r="AU202" t="e">
        <f t="shared" si="151"/>
        <v>#REF!</v>
      </c>
      <c r="AW202" t="e">
        <f>IF(#REF!="","",SUM(#REF!))</f>
        <v>#REF!</v>
      </c>
      <c r="AX202" t="e">
        <f t="array" ref="AX202">IF(#REF!="","",SUM(AW202:INDEX(AW202:AW408,MATCH(TRUE,INDEX(AW202:AW408="",0),0))))</f>
        <v>#REF!</v>
      </c>
      <c r="AY202" t="e">
        <f t="shared" si="152"/>
        <v>#REF!</v>
      </c>
      <c r="BA202" t="e">
        <f>IF(#REF!="","",SUM(#REF!))</f>
        <v>#REF!</v>
      </c>
      <c r="BB202" t="e">
        <f t="array" ref="BB202">IF(#REF!="","",SUM(BA202:INDEX(BA202:BA408,MATCH(TRUE,INDEX(BA202:BA408="",0),0))))</f>
        <v>#REF!</v>
      </c>
      <c r="BC202" t="e">
        <f t="shared" si="153"/>
        <v>#REF!</v>
      </c>
      <c r="BE202" t="e">
        <f>IF(#REF!="","",SUM(#REF!))</f>
        <v>#REF!</v>
      </c>
      <c r="BF202" t="e">
        <f t="array" ref="BF202">IF(#REF!="","",SUM(BE202:INDEX(BE202:BE408,MATCH(TRUE,INDEX(BE202:BE408="",0),0))))</f>
        <v>#REF!</v>
      </c>
      <c r="BG202" t="e">
        <f t="shared" si="154"/>
        <v>#REF!</v>
      </c>
      <c r="BI202" t="e">
        <f>IF(#REF!="","",SUM(#REF!))</f>
        <v>#REF!</v>
      </c>
      <c r="BJ202" t="e">
        <f t="array" ref="BJ202">IF(#REF!="","",SUM(BI202:INDEX(BI202:BI408,MATCH(TRUE,INDEX(BI202:BI408="",0),0))))</f>
        <v>#REF!</v>
      </c>
      <c r="BK202" t="e">
        <f t="shared" si="155"/>
        <v>#REF!</v>
      </c>
      <c r="BM202" t="e">
        <f>IF(#REF!="","",SUM(#REF!))</f>
        <v>#REF!</v>
      </c>
      <c r="BN202" t="e">
        <f t="array" ref="BN202">IF(#REF!="","",SUM(BM202:INDEX(BM202:BM408,MATCH(TRUE,INDEX(BM202:BM408="",0),0))))</f>
        <v>#REF!</v>
      </c>
      <c r="BO202" t="e">
        <f t="shared" si="156"/>
        <v>#REF!</v>
      </c>
      <c r="BQ202" t="e">
        <f>IF(#REF!="","",SUM(#REF!))</f>
        <v>#REF!</v>
      </c>
      <c r="BR202" t="e">
        <f t="array" ref="BR202">IF(#REF!="","",SUM(BQ202:INDEX(BQ202:BQ408,MATCH(TRUE,INDEX(BQ202:BQ408="",0),0))))</f>
        <v>#REF!</v>
      </c>
      <c r="BS202" t="e">
        <f t="shared" si="157"/>
        <v>#REF!</v>
      </c>
      <c r="BU202" t="e">
        <f>IF(#REF!="","",SUM(#REF!))</f>
        <v>#REF!</v>
      </c>
      <c r="BV202" t="e">
        <f t="array" ref="BV202">IF(#REF!="","",SUM(BU202:INDEX(BU202:BU408,MATCH(TRUE,INDEX(BU202:BU408="",0),0))))</f>
        <v>#REF!</v>
      </c>
      <c r="BW202" t="e">
        <f t="shared" si="158"/>
        <v>#REF!</v>
      </c>
      <c r="BY202" t="e">
        <f>IF(#REF!="","",SUM(#REF!))</f>
        <v>#REF!</v>
      </c>
      <c r="BZ202" t="e">
        <f t="array" ref="BZ202">IF(#REF!="","",SUM(BY202:INDEX(BY202:BY408,MATCH(TRUE,INDEX(BY202:BY408="",0),0))))</f>
        <v>#REF!</v>
      </c>
      <c r="CA202" t="e">
        <f t="shared" si="159"/>
        <v>#REF!</v>
      </c>
      <c r="CC202" t="e">
        <f>IF(#REF!="","",SUM(#REF!))</f>
        <v>#REF!</v>
      </c>
      <c r="CD202" t="e">
        <f t="array" ref="CD202">IF(#REF!="","",SUM(CC202:INDEX(CC202:CC408,MATCH(TRUE,INDEX(CC202:CC408="",0),0))))</f>
        <v>#REF!</v>
      </c>
      <c r="CE202" t="e">
        <f t="shared" si="120"/>
        <v>#REF!</v>
      </c>
      <c r="CF202" t="str">
        <f t="array" ref="CF202">IFERROR(INDEX($CE$2:$CE$208,SMALL(IF(1-($CE$2:$CE$208=""),IF(1-(#REF!:#REF!&lt;&gt;""),ROW($CE$2:$CE$208)-ROW($CE$2)+1)), ROWS(#REF!:#REF!))),"")</f>
        <v/>
      </c>
      <c r="CG202" t="e">
        <f>IF(#REF!="","",SUM(#REF!))</f>
        <v>#REF!</v>
      </c>
      <c r="CH202" t="e">
        <f t="array" ref="CH202">IF(#REF!="","",SUM(CG202:INDEX(CG202:CG408,MATCH(TRUE,INDEX(CG202:CG408="",0),0))))</f>
        <v>#REF!</v>
      </c>
      <c r="CI202" t="e">
        <f t="shared" si="121"/>
        <v>#REF!</v>
      </c>
      <c r="CJ202" t="str">
        <f t="array" ref="CJ202">IFERROR(INDEX($CI$2:$CI$208,SMALL(IF(1-($CI$2:$CI$208=""),IF(1-(#REF!:#REF!&lt;&gt;""),ROW($CI$2:$CI$208)-ROW($CI$2)+1)), ROWS(#REF!:#REF!))),"")</f>
        <v/>
      </c>
      <c r="CK202" t="e">
        <f>IF(#REF!="","",SUM(#REF!))</f>
        <v>#REF!</v>
      </c>
      <c r="CL202" t="e">
        <f t="array" ref="CL202">IF(#REF!="","",SUM(CK202:INDEX(CK202:CK408,MATCH(TRUE,INDEX(CK202:CK408="",0),0))))</f>
        <v>#REF!</v>
      </c>
      <c r="CM202" t="e">
        <f t="shared" si="122"/>
        <v>#REF!</v>
      </c>
      <c r="CN202" t="str">
        <f t="array" ref="CN202">IFERROR(INDEX($CM$2:$CM$208,SMALL(IF(1-($CM$2:$CM$208=""),IF(1-(#REF!:#REF!&lt;&gt;""),ROW($CM$2:$CM$208)-ROW($CM$2)+1)), ROWS(#REF!:#REF!))),"")</f>
        <v/>
      </c>
      <c r="CO202" t="e">
        <f>IF(#REF!="","",SUM(#REF!))</f>
        <v>#REF!</v>
      </c>
      <c r="CP202" t="e">
        <f t="array" ref="CP202">IF(#REF!="","",SUM(CO202:INDEX(CO202:CO408,MATCH(TRUE,INDEX(CO202:CO408="",0),0))))</f>
        <v>#REF!</v>
      </c>
      <c r="CQ202" t="e">
        <f t="shared" si="123"/>
        <v>#REF!</v>
      </c>
      <c r="CR202" t="str">
        <f t="array" ref="CR202">IFERROR(INDEX($CQ$2:$CQ$208,SMALL(IF(1-($CQ$2:$CQ$208=""),IF(1-(#REF!:#REF!&lt;&gt;""),ROW($CQ$2:$CQ$208)-ROW($CQ$2)+1)), ROWS(#REF!:#REF!))),"")</f>
        <v/>
      </c>
      <c r="CS202" t="e">
        <f>IF(#REF!="","",SUM(#REF!))</f>
        <v>#REF!</v>
      </c>
      <c r="CT202" t="e">
        <f t="array" ref="CT202">IF(#REF!="","",SUM(CS202:INDEX(CS202:CS408,MATCH(TRUE,INDEX(CS202:CS408="",0),0))))</f>
        <v>#REF!</v>
      </c>
      <c r="CU202" t="e">
        <f t="shared" si="124"/>
        <v>#REF!</v>
      </c>
      <c r="CV202" t="str">
        <f t="array" ref="CV202">IFERROR(INDEX($CU$2:$CU$208,SMALL(IF(1-($CU$2:$CU$208=""),IF(1-(#REF!:#REF!&lt;&gt;""),ROW($CU$2:$CU$208)-ROW($CU$2)+1)), ROWS(#REF!:#REF!))),"")</f>
        <v/>
      </c>
      <c r="CW202" t="e">
        <f>IF(#REF!="","",SUM(#REF!))</f>
        <v>#REF!</v>
      </c>
      <c r="CX202" t="e">
        <f t="array" ref="CX202">IF(#REF!="","",SUM(CW202:INDEX(CW202:CW408,MATCH(TRUE,INDEX(CW202:CW408="",0),0))))</f>
        <v>#REF!</v>
      </c>
      <c r="CY202" t="e">
        <f t="shared" si="125"/>
        <v>#REF!</v>
      </c>
      <c r="CZ202" t="str">
        <f t="array" ref="CZ202">IFERROR(INDEX($CY$2:$CY$208,SMALL(IF(1-($CY$2:$CY$208=""),IF(1-(#REF!:#REF!&lt;&gt;""),ROW($CY$2:$CY$208)-ROW($CY$2)+1)), ROWS(#REF!:#REF!))),"")</f>
        <v/>
      </c>
      <c r="DA202" t="e">
        <f>IF(#REF!="","",SUM(#REF!))</f>
        <v>#REF!</v>
      </c>
      <c r="DB202" t="e">
        <f t="array" ref="DB202">IF(#REF!="","",SUM(DA202:INDEX(DA202:DA408,MATCH(TRUE,INDEX(DA202:DA408="",0),0))))</f>
        <v>#REF!</v>
      </c>
      <c r="DC202" t="e">
        <f t="shared" si="126"/>
        <v>#REF!</v>
      </c>
      <c r="DD202" t="str">
        <f t="array" ref="DD202">IFERROR(INDEX($DC$2:$DC$208,SMALL(IF(1-($DC$2:$DC$208=""),IF(1-(#REF!:#REF!&lt;&gt;""),ROW($DC$2:$DC$208)-ROW($DC$2)+1)), ROWS(#REF!:#REF!))),"")</f>
        <v/>
      </c>
      <c r="DE202" t="e">
        <f>IF(#REF!="","",SUM(#REF!))</f>
        <v>#REF!</v>
      </c>
      <c r="DF202" t="e">
        <f t="array" ref="DF202">IF(#REF!="","",SUM(DE202:INDEX(DE202:DE408,MATCH(TRUE,INDEX(DE202:DE408="",0),0))))</f>
        <v>#REF!</v>
      </c>
      <c r="DG202" t="e">
        <f t="shared" si="127"/>
        <v>#REF!</v>
      </c>
      <c r="DH202" t="str">
        <f t="array" ref="DH202">IFERROR(INDEX($DG$2:$DG$208,SMALL(IF(1-($DG$2:$DG$208=""),IF(1-(#REF!:#REF!&lt;&gt;""),ROW($DG$2:$DG$208)-ROW($DG$2)+1)), ROWS(#REF!:#REF!))),"")</f>
        <v/>
      </c>
      <c r="DI202" t="e">
        <f>IF(#REF!="","",SUM(#REF!))</f>
        <v>#REF!</v>
      </c>
      <c r="DJ202" t="e">
        <f t="array" ref="DJ202">IF(#REF!="","",SUM(DI202:INDEX(DI202:DI408,MATCH(TRUE,INDEX(DI202:DI408="",0),0))))</f>
        <v>#REF!</v>
      </c>
      <c r="DK202" t="e">
        <f t="shared" si="128"/>
        <v>#REF!</v>
      </c>
      <c r="DL202" t="str">
        <f t="array" ref="DL202">IFERROR(INDEX($DK$2:$DK$208,SMALL(IF(1-($DK$2:$DK$208=""),IF(1-(#REF!:#REF!&lt;&gt;""),ROW($DK$2:$DK$208)-ROW($DK$2)+1)), ROWS(#REF!:#REF!))),"")</f>
        <v/>
      </c>
      <c r="DM202" t="e">
        <f>IF(#REF!="","",SUM(#REF!))</f>
        <v>#REF!</v>
      </c>
      <c r="DN202" t="e">
        <f t="array" ref="DN202">IF(#REF!="","",SUM(DM202:INDEX(DM202:DM408,MATCH(TRUE,INDEX(DM202:DM408="",0),0))))</f>
        <v>#REF!</v>
      </c>
      <c r="DO202" t="e">
        <f t="shared" si="129"/>
        <v>#REF!</v>
      </c>
      <c r="DP202" t="str">
        <f t="array" ref="DP202">IFERROR(INDEX($DO$2:$DO$208,SMALL(IF(1-($DO$2:$DO$208=""),IF(1-(#REF!:#REF!&lt;&gt;""),ROW($DO$2:$DO$208)-ROW($DO$2)+1)), ROWS(#REF!:#REF!))),"")</f>
        <v/>
      </c>
      <c r="DQ202" t="e">
        <f>IF(#REF!="","",SUM(#REF!))</f>
        <v>#REF!</v>
      </c>
      <c r="DR202" t="e">
        <f t="array" ref="DR202">IF(#REF!="","",SUM(DQ202:INDEX(DQ202:DQ408,MATCH(TRUE,INDEX(DQ202:DQ408="",0),0))))</f>
        <v>#REF!</v>
      </c>
      <c r="DS202" t="e">
        <f t="shared" si="130"/>
        <v>#REF!</v>
      </c>
      <c r="DT202" t="str">
        <f t="array" ref="DT202">IFERROR(INDEX($DS$2:$DS$208,SMALL(IF(1-($DS$2:$DS$208=""),IF(1-(#REF!:#REF!&lt;&gt;""),ROW($DS$2:$DS$208)-ROW($DS$2)+1)), ROWS(#REF!:#REF!))),"")</f>
        <v/>
      </c>
      <c r="DU202" t="e">
        <f>IF(#REF!="","",SUM(#REF!))</f>
        <v>#REF!</v>
      </c>
      <c r="DV202" t="e">
        <f t="array" ref="DV202">IF(#REF!="","",SUM(DU202:INDEX(DU202:DU408,MATCH(TRUE,INDEX(DU202:DU408="",0),0))))</f>
        <v>#REF!</v>
      </c>
      <c r="DW202" t="e">
        <f t="shared" si="131"/>
        <v>#REF!</v>
      </c>
      <c r="DX202" t="str">
        <f t="array" ref="DX202">IFERROR(INDEX($DW$2:$DW$208,SMALL(IF(1-($DW$2:$DW$208=""),IF(1-(#REF!:#REF!&lt;&gt;""),ROW($DW$2:$DW$208)-ROW($DW$2)+1)), ROWS(#REF!:#REF!))),"")</f>
        <v/>
      </c>
      <c r="DY202" t="e">
        <f>IF(#REF!="","",SUM(#REF!))</f>
        <v>#REF!</v>
      </c>
      <c r="DZ202" t="e">
        <f t="array" ref="DZ202">IF(#REF!="","",SUM(DY202:INDEX(DY202:DY408,MATCH(TRUE,INDEX(DY202:DY408="",0),0))))</f>
        <v>#REF!</v>
      </c>
      <c r="EA202" t="e">
        <f t="shared" si="132"/>
        <v>#REF!</v>
      </c>
      <c r="EB202" t="str">
        <f t="array" ref="EB202">IFERROR(INDEX($EA$2:$EA$208,SMALL(IF(1-($EA$2:$EA$208=""),IF(1-(#REF!:#REF!&lt;&gt;""),ROW($EA$2:$EA$208)-ROW($EA$2)+1)), ROWS(#REF!:#REF!))),"")</f>
        <v/>
      </c>
      <c r="EC202" t="e">
        <f>IF(#REF!="","",SUM(#REF!))</f>
        <v>#REF!</v>
      </c>
      <c r="ED202" t="e">
        <f t="array" ref="ED202">IF(#REF!="","",SUM(EC202:INDEX(EC202:EC408,MATCH(TRUE,INDEX(EC202:EC408="",0),0))))</f>
        <v>#REF!</v>
      </c>
      <c r="EE202" t="e">
        <f t="shared" si="133"/>
        <v>#REF!</v>
      </c>
      <c r="EF202" t="str">
        <f t="array" ref="EF202">IFERROR(INDEX($EE$2:$EE$208,SMALL(IF(1-($EE$2:$EE$208=""),IF(1-(#REF!:#REF!&lt;&gt;""),ROW($EE$2:$EE$208)-ROW($EE$2)+1)), ROWS(#REF!:#REF!))),"")</f>
        <v/>
      </c>
      <c r="EG202" t="e">
        <f>IF(#REF!="","",SUM(#REF!))</f>
        <v>#REF!</v>
      </c>
      <c r="EH202" t="e">
        <f t="array" ref="EH202">IF(#REF!="","",SUM(EG202:INDEX(EG202:EG408,MATCH(TRUE,INDEX(EG202:EG408="",0),0))))</f>
        <v>#REF!</v>
      </c>
      <c r="EI202" t="e">
        <f t="shared" si="134"/>
        <v>#REF!</v>
      </c>
      <c r="EJ202" t="str">
        <f t="array" ref="EJ202">IFERROR(INDEX($EI$2:$EI$208,SMALL(IF(1-($EI$2:$EI$208=""),IF(1-(#REF!:#REF!&lt;&gt;""),ROW($EI$2:$EI$208)-ROW($EI$2)+1)), ROWS(#REF!:#REF!))),"")</f>
        <v/>
      </c>
      <c r="EK202" t="e">
        <f>IF(#REF!="","",SUM(#REF!))</f>
        <v>#REF!</v>
      </c>
      <c r="EL202" t="e">
        <f t="array" ref="EL202">IF(#REF!="","",SUM(EK202:INDEX(EK202:EK408,MATCH(TRUE,INDEX(EK202:EK408="",0),0))))</f>
        <v>#REF!</v>
      </c>
      <c r="EM202" t="e">
        <f t="shared" si="135"/>
        <v>#REF!</v>
      </c>
      <c r="EN202" t="str">
        <f t="array" ref="EN202">IFERROR(INDEX($EM$2:$EM$208,SMALL(IF(1-($EM$2:$EM$208=""),IF(1-(#REF!:#REF!&lt;&gt;""),ROW($EM$2:$EM$208)-ROW($EM$2)+1)), ROWS(#REF!:#REF!))),"")</f>
        <v/>
      </c>
      <c r="EO202" t="e">
        <f>IF(#REF!="","",SUM(#REF!))</f>
        <v>#REF!</v>
      </c>
      <c r="EP202" t="e">
        <f t="array" ref="EP202">IF(#REF!="","",SUM(EO202:INDEX(EO202:EO408,MATCH(TRUE,INDEX(EO202:EO408="",0),0))))</f>
        <v>#REF!</v>
      </c>
      <c r="EQ202" t="e">
        <f t="shared" si="136"/>
        <v>#REF!</v>
      </c>
      <c r="ER202" t="str">
        <f t="array" ref="ER202">IFERROR(INDEX($EQ$2:$EQ$208,SMALL(IF(1-($EQ$2:$EQ$208=""),IF(1-(#REF!:#REF!&lt;&gt;""),ROW($EQ$2:$EQ$208)-ROW($EQ$2)+1)), ROWS(#REF!:#REF!))),"")</f>
        <v/>
      </c>
      <c r="ES202" t="e">
        <f>IF(#REF!="","",SUM(#REF!))</f>
        <v>#REF!</v>
      </c>
      <c r="ET202" t="e">
        <f t="array" ref="ET202">IF(#REF!="","",SUM(ES202:INDEX(ES202:ES408,MATCH(TRUE,INDEX(ES202:ES408="",0),0))))</f>
        <v>#REF!</v>
      </c>
      <c r="EU202" t="e">
        <f t="shared" si="137"/>
        <v>#REF!</v>
      </c>
      <c r="EV202" t="str">
        <f t="array" ref="EV202">IFERROR(INDEX($EU$2:$EU$208,SMALL(IF(1-($EU$2:$EU$208=""),IF(1-(#REF!:#REF!&lt;&gt;""),ROW($EU$2:$EU$208)-ROW($EU$2)+1)), ROWS(#REF!:#REF!))),"")</f>
        <v/>
      </c>
      <c r="EW202" t="e">
        <f>IF(#REF!="","",SUM(#REF!))</f>
        <v>#REF!</v>
      </c>
      <c r="EX202" t="e">
        <f t="array" ref="EX202">IF(#REF!="","",SUM(EW202:INDEX(EW202:EW408,MATCH(TRUE,INDEX(EW202:EW408="",0),0))))</f>
        <v>#REF!</v>
      </c>
      <c r="EY202" t="e">
        <f t="shared" si="138"/>
        <v>#REF!</v>
      </c>
      <c r="EZ202" t="str">
        <f t="array" ref="EZ202">IFERROR(INDEX($EY$2:$EY$208,SMALL(IF(1-($EY$2:$EY$208=""),IF(1-(#REF!:#REF!&lt;&gt;""),ROW($EY$2:$EY$208)-ROW($EY$2)+1)), ROWS(#REF!:#REF!))),"")</f>
        <v/>
      </c>
      <c r="FA202" t="e">
        <f>IF(#REF!="","",SUM(#REF!))</f>
        <v>#REF!</v>
      </c>
      <c r="FB202" t="e">
        <f t="array" ref="FB202">IF(#REF!="","",SUM(FA202:INDEX(FA202:FA408,MATCH(TRUE,INDEX(FA202:FA408="",0),0))))</f>
        <v>#REF!</v>
      </c>
      <c r="FC202" t="e">
        <f t="shared" si="139"/>
        <v>#REF!</v>
      </c>
      <c r="FD202" t="str">
        <f t="array" ref="FD202">IFERROR(INDEX($FC$2:$FC$208,SMALL(IF(1-($FC$2:$FC$208=""),IF(1-(#REF!:#REF!&lt;&gt;""),ROW($FC$2:$FC$208)-ROW($FC$2)+1)), ROWS(#REF!:#REF!))),"")</f>
        <v/>
      </c>
    </row>
    <row r="203" spans="1:160" x14ac:dyDescent="0.25">
      <c r="A203" t="e">
        <f>IF(#REF!="","",SUM(#REF!))</f>
        <v>#REF!</v>
      </c>
      <c r="B203" t="e">
        <f t="array" ref="B203">IF(#REF!="","",SUM($A203:INDEX(A203:$A$208,MATCH(TRUE,INDEX($A203:$A$208="",0),0))))</f>
        <v>#REF!</v>
      </c>
      <c r="C203" t="e">
        <f t="shared" si="140"/>
        <v>#REF!</v>
      </c>
      <c r="E203" t="e">
        <f>IF(#REF!="","",SUM(#REF!))</f>
        <v>#REF!</v>
      </c>
      <c r="F203" t="e">
        <f t="array" ref="F203">IF(#REF!="","",SUM($E203:INDEX(E203:$E$208,MATCH(TRUE,INDEX($E203:$E$208="",0),0))))</f>
        <v>#REF!</v>
      </c>
      <c r="G203" t="e">
        <f t="shared" si="141"/>
        <v>#REF!</v>
      </c>
      <c r="I203" t="e">
        <f>IF(#REF!="","",SUM(#REF!))</f>
        <v>#REF!</v>
      </c>
      <c r="J203" t="e">
        <f t="array" ref="J203">IF(#REF!="","",SUM(I203:INDEX(I203:I409,MATCH(TRUE,INDEX(I203:I409="",0),0))))</f>
        <v>#REF!</v>
      </c>
      <c r="K203" t="e">
        <f t="shared" si="142"/>
        <v>#REF!</v>
      </c>
      <c r="M203" t="e">
        <f>IF(#REF!="","",SUM(#REF!))</f>
        <v>#REF!</v>
      </c>
      <c r="N203" t="e">
        <f t="array" ref="N203">IF(#REF!="","",SUM(M203:INDEX(M203:M409,MATCH(TRUE,INDEX(M203:M409="",0),0))))</f>
        <v>#REF!</v>
      </c>
      <c r="O203" t="e">
        <f t="shared" si="143"/>
        <v>#REF!</v>
      </c>
      <c r="Q203" t="e">
        <f>IF(#REF!="","",SUM(#REF!))</f>
        <v>#REF!</v>
      </c>
      <c r="R203" t="e">
        <f t="array" ref="R203">IF(#REF!="","",SUM(Q203:INDEX(Q203:Q409,MATCH(TRUE,INDEX(Q203:Q409="",0),0))))</f>
        <v>#REF!</v>
      </c>
      <c r="S203" t="e">
        <f t="shared" si="144"/>
        <v>#REF!</v>
      </c>
      <c r="U203" t="e">
        <f>IF(#REF!="","",SUM(#REF!))</f>
        <v>#REF!</v>
      </c>
      <c r="V203" t="e">
        <f t="array" ref="V203">IF(#REF!="","",SUM(U203:INDEX(U203:U409,MATCH(TRUE,INDEX(U203:U409="",0),0))))</f>
        <v>#REF!</v>
      </c>
      <c r="W203" t="e">
        <f t="shared" si="145"/>
        <v>#REF!</v>
      </c>
      <c r="Y203" t="e">
        <f>IF(#REF!="","",SUM(#REF!))</f>
        <v>#REF!</v>
      </c>
      <c r="Z203" t="e">
        <f t="array" ref="Z203">IF(#REF!="","",SUM(Y203:INDEX(Y203:Y409,MATCH(TRUE,INDEX(Y203:Y409="",0),0))))</f>
        <v>#REF!</v>
      </c>
      <c r="AA203" t="e">
        <f t="shared" si="146"/>
        <v>#REF!</v>
      </c>
      <c r="AC203" t="e">
        <f>IF(#REF!="","",SUM(#REF!))</f>
        <v>#REF!</v>
      </c>
      <c r="AD203" t="e">
        <f t="array" ref="AD203">IF(#REF!="","",SUM(AC203:INDEX(AC203:AC409,MATCH(TRUE,INDEX(AC203:AC409="",0),0))))</f>
        <v>#REF!</v>
      </c>
      <c r="AE203" t="e">
        <f t="shared" si="147"/>
        <v>#REF!</v>
      </c>
      <c r="AG203" t="e">
        <f>IF(#REF!="","",SUM(#REF!))</f>
        <v>#REF!</v>
      </c>
      <c r="AH203" t="e">
        <f t="array" ref="AH203">IF(#REF!="","",SUM(AG203:INDEX(AG203:AG409,MATCH(TRUE,INDEX(AG203:AG409="",0),0))))</f>
        <v>#REF!</v>
      </c>
      <c r="AI203" t="e">
        <f t="shared" si="148"/>
        <v>#REF!</v>
      </c>
      <c r="AK203" t="e">
        <f>IF(#REF!="","",SUM(#REF!))</f>
        <v>#REF!</v>
      </c>
      <c r="AL203" t="e">
        <f t="array" ref="AL203">IF(#REF!="","",SUM(AK203:INDEX(AK203:AK409,MATCH(TRUE,INDEX(AK203:AK409="",0),0))))</f>
        <v>#REF!</v>
      </c>
      <c r="AM203" t="e">
        <f t="shared" si="149"/>
        <v>#REF!</v>
      </c>
      <c r="AO203" t="e">
        <f>IF(#REF!="","",SUM(#REF!))</f>
        <v>#REF!</v>
      </c>
      <c r="AP203" t="e">
        <f t="array" ref="AP203">IF(#REF!="","",SUM(AO203:INDEX(AO203:AO409,MATCH(TRUE,INDEX(AO203:AO409="",0),0))))</f>
        <v>#REF!</v>
      </c>
      <c r="AQ203" t="e">
        <f t="shared" si="150"/>
        <v>#REF!</v>
      </c>
      <c r="AS203" t="e">
        <f>IF(#REF!="","",SUM(#REF!))</f>
        <v>#REF!</v>
      </c>
      <c r="AT203" t="e">
        <f t="array" ref="AT203">IF(#REF!="","",SUM(AS203:INDEX(AS203:AS409,MATCH(TRUE,INDEX(AS203:AS409="",0),0))))</f>
        <v>#REF!</v>
      </c>
      <c r="AU203" t="e">
        <f t="shared" si="151"/>
        <v>#REF!</v>
      </c>
      <c r="AW203" t="e">
        <f>IF(#REF!="","",SUM(#REF!))</f>
        <v>#REF!</v>
      </c>
      <c r="AX203" t="e">
        <f t="array" ref="AX203">IF(#REF!="","",SUM(AW203:INDEX(AW203:AW409,MATCH(TRUE,INDEX(AW203:AW409="",0),0))))</f>
        <v>#REF!</v>
      </c>
      <c r="AY203" t="e">
        <f t="shared" si="152"/>
        <v>#REF!</v>
      </c>
      <c r="BA203" t="e">
        <f>IF(#REF!="","",SUM(#REF!))</f>
        <v>#REF!</v>
      </c>
      <c r="BB203" t="e">
        <f t="array" ref="BB203">IF(#REF!="","",SUM(BA203:INDEX(BA203:BA409,MATCH(TRUE,INDEX(BA203:BA409="",0),0))))</f>
        <v>#REF!</v>
      </c>
      <c r="BC203" t="e">
        <f t="shared" si="153"/>
        <v>#REF!</v>
      </c>
      <c r="BE203" t="e">
        <f>IF(#REF!="","",SUM(#REF!))</f>
        <v>#REF!</v>
      </c>
      <c r="BF203" t="e">
        <f t="array" ref="BF203">IF(#REF!="","",SUM(BE203:INDEX(BE203:BE409,MATCH(TRUE,INDEX(BE203:BE409="",0),0))))</f>
        <v>#REF!</v>
      </c>
      <c r="BG203" t="e">
        <f t="shared" si="154"/>
        <v>#REF!</v>
      </c>
      <c r="BI203" t="e">
        <f>IF(#REF!="","",SUM(#REF!))</f>
        <v>#REF!</v>
      </c>
      <c r="BJ203" t="e">
        <f t="array" ref="BJ203">IF(#REF!="","",SUM(BI203:INDEX(BI203:BI409,MATCH(TRUE,INDEX(BI203:BI409="",0),0))))</f>
        <v>#REF!</v>
      </c>
      <c r="BK203" t="e">
        <f t="shared" si="155"/>
        <v>#REF!</v>
      </c>
      <c r="BM203" t="e">
        <f>IF(#REF!="","",SUM(#REF!))</f>
        <v>#REF!</v>
      </c>
      <c r="BN203" t="e">
        <f t="array" ref="BN203">IF(#REF!="","",SUM(BM203:INDEX(BM203:BM409,MATCH(TRUE,INDEX(BM203:BM409="",0),0))))</f>
        <v>#REF!</v>
      </c>
      <c r="BO203" t="e">
        <f t="shared" si="156"/>
        <v>#REF!</v>
      </c>
      <c r="BQ203" t="e">
        <f>IF(#REF!="","",SUM(#REF!))</f>
        <v>#REF!</v>
      </c>
      <c r="BR203" t="e">
        <f t="array" ref="BR203">IF(#REF!="","",SUM(BQ203:INDEX(BQ203:BQ409,MATCH(TRUE,INDEX(BQ203:BQ409="",0),0))))</f>
        <v>#REF!</v>
      </c>
      <c r="BS203" t="e">
        <f t="shared" si="157"/>
        <v>#REF!</v>
      </c>
      <c r="BU203" t="e">
        <f>IF(#REF!="","",SUM(#REF!))</f>
        <v>#REF!</v>
      </c>
      <c r="BV203" t="e">
        <f t="array" ref="BV203">IF(#REF!="","",SUM(BU203:INDEX(BU203:BU409,MATCH(TRUE,INDEX(BU203:BU409="",0),0))))</f>
        <v>#REF!</v>
      </c>
      <c r="BW203" t="e">
        <f t="shared" si="158"/>
        <v>#REF!</v>
      </c>
      <c r="BY203" t="e">
        <f>IF(#REF!="","",SUM(#REF!))</f>
        <v>#REF!</v>
      </c>
      <c r="BZ203" t="e">
        <f t="array" ref="BZ203">IF(#REF!="","",SUM(BY203:INDEX(BY203:BY409,MATCH(TRUE,INDEX(BY203:BY409="",0),0))))</f>
        <v>#REF!</v>
      </c>
      <c r="CA203" t="e">
        <f t="shared" si="159"/>
        <v>#REF!</v>
      </c>
      <c r="CC203" t="e">
        <f>IF(#REF!="","",SUM(#REF!))</f>
        <v>#REF!</v>
      </c>
      <c r="CD203" t="e">
        <f t="array" ref="CD203">IF(#REF!="","",SUM(CC203:INDEX(CC203:CC409,MATCH(TRUE,INDEX(CC203:CC409="",0),0))))</f>
        <v>#REF!</v>
      </c>
      <c r="CE203" t="e">
        <f t="shared" si="120"/>
        <v>#REF!</v>
      </c>
      <c r="CF203" t="str">
        <f t="array" ref="CF203">IFERROR(INDEX($CE$2:$CE$208,SMALL(IF(1-($CE$2:$CE$208=""),IF(1-(#REF!:#REF!&lt;&gt;""),ROW($CE$2:$CE$208)-ROW($CE$2)+1)), ROWS(#REF!:#REF!))),"")</f>
        <v/>
      </c>
      <c r="CG203" t="e">
        <f>IF(#REF!="","",SUM(#REF!))</f>
        <v>#REF!</v>
      </c>
      <c r="CH203" t="e">
        <f t="array" ref="CH203">IF(#REF!="","",SUM(CG203:INDEX(CG203:CG409,MATCH(TRUE,INDEX(CG203:CG409="",0),0))))</f>
        <v>#REF!</v>
      </c>
      <c r="CI203" t="e">
        <f t="shared" si="121"/>
        <v>#REF!</v>
      </c>
      <c r="CJ203" t="str">
        <f t="array" ref="CJ203">IFERROR(INDEX($CI$2:$CI$208,SMALL(IF(1-($CI$2:$CI$208=""),IF(1-(#REF!:#REF!&lt;&gt;""),ROW($CI$2:$CI$208)-ROW($CI$2)+1)), ROWS(#REF!:#REF!))),"")</f>
        <v/>
      </c>
      <c r="CK203" t="e">
        <f>IF(#REF!="","",SUM(#REF!))</f>
        <v>#REF!</v>
      </c>
      <c r="CL203" t="e">
        <f t="array" ref="CL203">IF(#REF!="","",SUM(CK203:INDEX(CK203:CK409,MATCH(TRUE,INDEX(CK203:CK409="",0),0))))</f>
        <v>#REF!</v>
      </c>
      <c r="CM203" t="e">
        <f t="shared" si="122"/>
        <v>#REF!</v>
      </c>
      <c r="CN203" t="str">
        <f t="array" ref="CN203">IFERROR(INDEX($CM$2:$CM$208,SMALL(IF(1-($CM$2:$CM$208=""),IF(1-(#REF!:#REF!&lt;&gt;""),ROW($CM$2:$CM$208)-ROW($CM$2)+1)), ROWS(#REF!:#REF!))),"")</f>
        <v/>
      </c>
      <c r="CO203" t="e">
        <f>IF(#REF!="","",SUM(#REF!))</f>
        <v>#REF!</v>
      </c>
      <c r="CP203" t="e">
        <f t="array" ref="CP203">IF(#REF!="","",SUM(CO203:INDEX(CO203:CO409,MATCH(TRUE,INDEX(CO203:CO409="",0),0))))</f>
        <v>#REF!</v>
      </c>
      <c r="CQ203" t="e">
        <f t="shared" si="123"/>
        <v>#REF!</v>
      </c>
      <c r="CR203" t="str">
        <f t="array" ref="CR203">IFERROR(INDEX($CQ$2:$CQ$208,SMALL(IF(1-($CQ$2:$CQ$208=""),IF(1-(#REF!:#REF!&lt;&gt;""),ROW($CQ$2:$CQ$208)-ROW($CQ$2)+1)), ROWS(#REF!:#REF!))),"")</f>
        <v/>
      </c>
      <c r="CS203" t="e">
        <f>IF(#REF!="","",SUM(#REF!))</f>
        <v>#REF!</v>
      </c>
      <c r="CT203" t="e">
        <f t="array" ref="CT203">IF(#REF!="","",SUM(CS203:INDEX(CS203:CS409,MATCH(TRUE,INDEX(CS203:CS409="",0),0))))</f>
        <v>#REF!</v>
      </c>
      <c r="CU203" t="e">
        <f t="shared" si="124"/>
        <v>#REF!</v>
      </c>
      <c r="CV203" t="str">
        <f t="array" ref="CV203">IFERROR(INDEX($CU$2:$CU$208,SMALL(IF(1-($CU$2:$CU$208=""),IF(1-(#REF!:#REF!&lt;&gt;""),ROW($CU$2:$CU$208)-ROW($CU$2)+1)), ROWS(#REF!:#REF!))),"")</f>
        <v/>
      </c>
      <c r="CW203" t="e">
        <f>IF(#REF!="","",SUM(#REF!))</f>
        <v>#REF!</v>
      </c>
      <c r="CX203" t="e">
        <f t="array" ref="CX203">IF(#REF!="","",SUM(CW203:INDEX(CW203:CW409,MATCH(TRUE,INDEX(CW203:CW409="",0),0))))</f>
        <v>#REF!</v>
      </c>
      <c r="CY203" t="e">
        <f t="shared" si="125"/>
        <v>#REF!</v>
      </c>
      <c r="CZ203" t="str">
        <f t="array" ref="CZ203">IFERROR(INDEX($CY$2:$CY$208,SMALL(IF(1-($CY$2:$CY$208=""),IF(1-(#REF!:#REF!&lt;&gt;""),ROW($CY$2:$CY$208)-ROW($CY$2)+1)), ROWS(#REF!:#REF!))),"")</f>
        <v/>
      </c>
      <c r="DA203" t="e">
        <f>IF(#REF!="","",SUM(#REF!))</f>
        <v>#REF!</v>
      </c>
      <c r="DB203" t="e">
        <f t="array" ref="DB203">IF(#REF!="","",SUM(DA203:INDEX(DA203:DA409,MATCH(TRUE,INDEX(DA203:DA409="",0),0))))</f>
        <v>#REF!</v>
      </c>
      <c r="DC203" t="e">
        <f t="shared" si="126"/>
        <v>#REF!</v>
      </c>
      <c r="DD203" t="str">
        <f t="array" ref="DD203">IFERROR(INDEX($DC$2:$DC$208,SMALL(IF(1-($DC$2:$DC$208=""),IF(1-(#REF!:#REF!&lt;&gt;""),ROW($DC$2:$DC$208)-ROW($DC$2)+1)), ROWS(#REF!:#REF!))),"")</f>
        <v/>
      </c>
      <c r="DE203" t="e">
        <f>IF(#REF!="","",SUM(#REF!))</f>
        <v>#REF!</v>
      </c>
      <c r="DF203" t="e">
        <f t="array" ref="DF203">IF(#REF!="","",SUM(DE203:INDEX(DE203:DE409,MATCH(TRUE,INDEX(DE203:DE409="",0),0))))</f>
        <v>#REF!</v>
      </c>
      <c r="DG203" t="e">
        <f t="shared" si="127"/>
        <v>#REF!</v>
      </c>
      <c r="DH203" t="str">
        <f t="array" ref="DH203">IFERROR(INDEX($DG$2:$DG$208,SMALL(IF(1-($DG$2:$DG$208=""),IF(1-(#REF!:#REF!&lt;&gt;""),ROW($DG$2:$DG$208)-ROW($DG$2)+1)), ROWS(#REF!:#REF!))),"")</f>
        <v/>
      </c>
      <c r="DI203" t="e">
        <f>IF(#REF!="","",SUM(#REF!))</f>
        <v>#REF!</v>
      </c>
      <c r="DJ203" t="e">
        <f t="array" ref="DJ203">IF(#REF!="","",SUM(DI203:INDEX(DI203:DI409,MATCH(TRUE,INDEX(DI203:DI409="",0),0))))</f>
        <v>#REF!</v>
      </c>
      <c r="DK203" t="e">
        <f t="shared" si="128"/>
        <v>#REF!</v>
      </c>
      <c r="DL203" t="str">
        <f t="array" ref="DL203">IFERROR(INDEX($DK$2:$DK$208,SMALL(IF(1-($DK$2:$DK$208=""),IF(1-(#REF!:#REF!&lt;&gt;""),ROW($DK$2:$DK$208)-ROW($DK$2)+1)), ROWS(#REF!:#REF!))),"")</f>
        <v/>
      </c>
      <c r="DM203" t="e">
        <f>IF(#REF!="","",SUM(#REF!))</f>
        <v>#REF!</v>
      </c>
      <c r="DN203" t="e">
        <f t="array" ref="DN203">IF(#REF!="","",SUM(DM203:INDEX(DM203:DM409,MATCH(TRUE,INDEX(DM203:DM409="",0),0))))</f>
        <v>#REF!</v>
      </c>
      <c r="DO203" t="e">
        <f t="shared" si="129"/>
        <v>#REF!</v>
      </c>
      <c r="DP203" t="str">
        <f t="array" ref="DP203">IFERROR(INDEX($DO$2:$DO$208,SMALL(IF(1-($DO$2:$DO$208=""),IF(1-(#REF!:#REF!&lt;&gt;""),ROW($DO$2:$DO$208)-ROW($DO$2)+1)), ROWS(#REF!:#REF!))),"")</f>
        <v/>
      </c>
      <c r="DQ203" t="e">
        <f>IF(#REF!="","",SUM(#REF!))</f>
        <v>#REF!</v>
      </c>
      <c r="DR203" t="e">
        <f t="array" ref="DR203">IF(#REF!="","",SUM(DQ203:INDEX(DQ203:DQ409,MATCH(TRUE,INDEX(DQ203:DQ409="",0),0))))</f>
        <v>#REF!</v>
      </c>
      <c r="DS203" t="e">
        <f t="shared" si="130"/>
        <v>#REF!</v>
      </c>
      <c r="DT203" t="str">
        <f t="array" ref="DT203">IFERROR(INDEX($DS$2:$DS$208,SMALL(IF(1-($DS$2:$DS$208=""),IF(1-(#REF!:#REF!&lt;&gt;""),ROW($DS$2:$DS$208)-ROW($DS$2)+1)), ROWS(#REF!:#REF!))),"")</f>
        <v/>
      </c>
      <c r="DU203" t="e">
        <f>IF(#REF!="","",SUM(#REF!))</f>
        <v>#REF!</v>
      </c>
      <c r="DV203" t="e">
        <f t="array" ref="DV203">IF(#REF!="","",SUM(DU203:INDEX(DU203:DU409,MATCH(TRUE,INDEX(DU203:DU409="",0),0))))</f>
        <v>#REF!</v>
      </c>
      <c r="DW203" t="e">
        <f t="shared" si="131"/>
        <v>#REF!</v>
      </c>
      <c r="DX203" t="str">
        <f t="array" ref="DX203">IFERROR(INDEX($DW$2:$DW$208,SMALL(IF(1-($DW$2:$DW$208=""),IF(1-(#REF!:#REF!&lt;&gt;""),ROW($DW$2:$DW$208)-ROW($DW$2)+1)), ROWS(#REF!:#REF!))),"")</f>
        <v/>
      </c>
      <c r="DY203" t="e">
        <f>IF(#REF!="","",SUM(#REF!))</f>
        <v>#REF!</v>
      </c>
      <c r="DZ203" t="e">
        <f t="array" ref="DZ203">IF(#REF!="","",SUM(DY203:INDEX(DY203:DY409,MATCH(TRUE,INDEX(DY203:DY409="",0),0))))</f>
        <v>#REF!</v>
      </c>
      <c r="EA203" t="e">
        <f t="shared" si="132"/>
        <v>#REF!</v>
      </c>
      <c r="EB203" t="str">
        <f t="array" ref="EB203">IFERROR(INDEX($EA$2:$EA$208,SMALL(IF(1-($EA$2:$EA$208=""),IF(1-(#REF!:#REF!&lt;&gt;""),ROW($EA$2:$EA$208)-ROW($EA$2)+1)), ROWS(#REF!:#REF!))),"")</f>
        <v/>
      </c>
      <c r="EC203" t="e">
        <f>IF(#REF!="","",SUM(#REF!))</f>
        <v>#REF!</v>
      </c>
      <c r="ED203" t="e">
        <f t="array" ref="ED203">IF(#REF!="","",SUM(EC203:INDEX(EC203:EC409,MATCH(TRUE,INDEX(EC203:EC409="",0),0))))</f>
        <v>#REF!</v>
      </c>
      <c r="EE203" t="e">
        <f t="shared" si="133"/>
        <v>#REF!</v>
      </c>
      <c r="EF203" t="str">
        <f t="array" ref="EF203">IFERROR(INDEX($EE$2:$EE$208,SMALL(IF(1-($EE$2:$EE$208=""),IF(1-(#REF!:#REF!&lt;&gt;""),ROW($EE$2:$EE$208)-ROW($EE$2)+1)), ROWS(#REF!:#REF!))),"")</f>
        <v/>
      </c>
      <c r="EG203" t="e">
        <f>IF(#REF!="","",SUM(#REF!))</f>
        <v>#REF!</v>
      </c>
      <c r="EH203" t="e">
        <f t="array" ref="EH203">IF(#REF!="","",SUM(EG203:INDEX(EG203:EG409,MATCH(TRUE,INDEX(EG203:EG409="",0),0))))</f>
        <v>#REF!</v>
      </c>
      <c r="EI203" t="e">
        <f t="shared" si="134"/>
        <v>#REF!</v>
      </c>
      <c r="EJ203" t="str">
        <f t="array" ref="EJ203">IFERROR(INDEX($EI$2:$EI$208,SMALL(IF(1-($EI$2:$EI$208=""),IF(1-(#REF!:#REF!&lt;&gt;""),ROW($EI$2:$EI$208)-ROW($EI$2)+1)), ROWS(#REF!:#REF!))),"")</f>
        <v/>
      </c>
      <c r="EK203" t="e">
        <f>IF(#REF!="","",SUM(#REF!))</f>
        <v>#REF!</v>
      </c>
      <c r="EL203" t="e">
        <f t="array" ref="EL203">IF(#REF!="","",SUM(EK203:INDEX(EK203:EK409,MATCH(TRUE,INDEX(EK203:EK409="",0),0))))</f>
        <v>#REF!</v>
      </c>
      <c r="EM203" t="e">
        <f t="shared" si="135"/>
        <v>#REF!</v>
      </c>
      <c r="EN203" t="str">
        <f t="array" ref="EN203">IFERROR(INDEX($EM$2:$EM$208,SMALL(IF(1-($EM$2:$EM$208=""),IF(1-(#REF!:#REF!&lt;&gt;""),ROW($EM$2:$EM$208)-ROW($EM$2)+1)), ROWS(#REF!:#REF!))),"")</f>
        <v/>
      </c>
      <c r="EO203" t="e">
        <f>IF(#REF!="","",SUM(#REF!))</f>
        <v>#REF!</v>
      </c>
      <c r="EP203" t="e">
        <f t="array" ref="EP203">IF(#REF!="","",SUM(EO203:INDEX(EO203:EO409,MATCH(TRUE,INDEX(EO203:EO409="",0),0))))</f>
        <v>#REF!</v>
      </c>
      <c r="EQ203" t="e">
        <f t="shared" si="136"/>
        <v>#REF!</v>
      </c>
      <c r="ER203" t="str">
        <f t="array" ref="ER203">IFERROR(INDEX($EQ$2:$EQ$208,SMALL(IF(1-($EQ$2:$EQ$208=""),IF(1-(#REF!:#REF!&lt;&gt;""),ROW($EQ$2:$EQ$208)-ROW($EQ$2)+1)), ROWS(#REF!:#REF!))),"")</f>
        <v/>
      </c>
      <c r="ES203" t="e">
        <f>IF(#REF!="","",SUM(#REF!))</f>
        <v>#REF!</v>
      </c>
      <c r="ET203" t="e">
        <f t="array" ref="ET203">IF(#REF!="","",SUM(ES203:INDEX(ES203:ES409,MATCH(TRUE,INDEX(ES203:ES409="",0),0))))</f>
        <v>#REF!</v>
      </c>
      <c r="EU203" t="e">
        <f t="shared" si="137"/>
        <v>#REF!</v>
      </c>
      <c r="EV203" t="str">
        <f t="array" ref="EV203">IFERROR(INDEX($EU$2:$EU$208,SMALL(IF(1-($EU$2:$EU$208=""),IF(1-(#REF!:#REF!&lt;&gt;""),ROW($EU$2:$EU$208)-ROW($EU$2)+1)), ROWS(#REF!:#REF!))),"")</f>
        <v/>
      </c>
      <c r="EW203" t="e">
        <f>IF(#REF!="","",SUM(#REF!))</f>
        <v>#REF!</v>
      </c>
      <c r="EX203" t="e">
        <f t="array" ref="EX203">IF(#REF!="","",SUM(EW203:INDEX(EW203:EW409,MATCH(TRUE,INDEX(EW203:EW409="",0),0))))</f>
        <v>#REF!</v>
      </c>
      <c r="EY203" t="e">
        <f t="shared" si="138"/>
        <v>#REF!</v>
      </c>
      <c r="EZ203" t="str">
        <f t="array" ref="EZ203">IFERROR(INDEX($EY$2:$EY$208,SMALL(IF(1-($EY$2:$EY$208=""),IF(1-(#REF!:#REF!&lt;&gt;""),ROW($EY$2:$EY$208)-ROW($EY$2)+1)), ROWS(#REF!:#REF!))),"")</f>
        <v/>
      </c>
      <c r="FA203" t="e">
        <f>IF(#REF!="","",SUM(#REF!))</f>
        <v>#REF!</v>
      </c>
      <c r="FB203" t="e">
        <f t="array" ref="FB203">IF(#REF!="","",SUM(FA203:INDEX(FA203:FA409,MATCH(TRUE,INDEX(FA203:FA409="",0),0))))</f>
        <v>#REF!</v>
      </c>
      <c r="FC203" t="e">
        <f t="shared" si="139"/>
        <v>#REF!</v>
      </c>
      <c r="FD203" t="str">
        <f t="array" ref="FD203">IFERROR(INDEX($FC$2:$FC$208,SMALL(IF(1-($FC$2:$FC$208=""),IF(1-(#REF!:#REF!&lt;&gt;""),ROW($FC$2:$FC$208)-ROW($FC$2)+1)), ROWS(#REF!:#REF!))),"")</f>
        <v/>
      </c>
    </row>
    <row r="204" spans="1:160" x14ac:dyDescent="0.25">
      <c r="A204" t="e">
        <f>IF(#REF!="","",SUM(#REF!))</f>
        <v>#REF!</v>
      </c>
      <c r="B204" t="e">
        <f t="array" ref="B204">IF(#REF!="","",SUM($A204:INDEX(A204:$A$208,MATCH(TRUE,INDEX($A204:$A$208="",0),0))))</f>
        <v>#REF!</v>
      </c>
      <c r="C204" t="e">
        <f t="shared" si="140"/>
        <v>#REF!</v>
      </c>
      <c r="E204" t="e">
        <f>IF(#REF!="","",SUM(#REF!))</f>
        <v>#REF!</v>
      </c>
      <c r="F204" t="e">
        <f t="array" ref="F204">IF(#REF!="","",SUM($E204:INDEX(E204:$E$208,MATCH(TRUE,INDEX($E204:$E$208="",0),0))))</f>
        <v>#REF!</v>
      </c>
      <c r="G204" t="e">
        <f t="shared" si="141"/>
        <v>#REF!</v>
      </c>
      <c r="I204" t="e">
        <f>IF(#REF!="","",SUM(#REF!))</f>
        <v>#REF!</v>
      </c>
      <c r="J204" t="e">
        <f t="array" ref="J204">IF(#REF!="","",SUM(I204:INDEX(I204:I410,MATCH(TRUE,INDEX(I204:I410="",0),0))))</f>
        <v>#REF!</v>
      </c>
      <c r="K204" t="e">
        <f t="shared" si="142"/>
        <v>#REF!</v>
      </c>
      <c r="M204" t="e">
        <f>IF(#REF!="","",SUM(#REF!))</f>
        <v>#REF!</v>
      </c>
      <c r="N204" t="e">
        <f t="array" ref="N204">IF(#REF!="","",SUM(M204:INDEX(M204:M410,MATCH(TRUE,INDEX(M204:M410="",0),0))))</f>
        <v>#REF!</v>
      </c>
      <c r="O204" t="e">
        <f t="shared" si="143"/>
        <v>#REF!</v>
      </c>
      <c r="Q204" t="e">
        <f>IF(#REF!="","",SUM(#REF!))</f>
        <v>#REF!</v>
      </c>
      <c r="R204" t="e">
        <f t="array" ref="R204">IF(#REF!="","",SUM(Q204:INDEX(Q204:Q410,MATCH(TRUE,INDEX(Q204:Q410="",0),0))))</f>
        <v>#REF!</v>
      </c>
      <c r="S204" t="e">
        <f t="shared" si="144"/>
        <v>#REF!</v>
      </c>
      <c r="U204" t="e">
        <f>IF(#REF!="","",SUM(#REF!))</f>
        <v>#REF!</v>
      </c>
      <c r="V204" t="e">
        <f t="array" ref="V204">IF(#REF!="","",SUM(U204:INDEX(U204:U410,MATCH(TRUE,INDEX(U204:U410="",0),0))))</f>
        <v>#REF!</v>
      </c>
      <c r="W204" t="e">
        <f t="shared" si="145"/>
        <v>#REF!</v>
      </c>
      <c r="Y204" t="e">
        <f>IF(#REF!="","",SUM(#REF!))</f>
        <v>#REF!</v>
      </c>
      <c r="Z204" t="e">
        <f t="array" ref="Z204">IF(#REF!="","",SUM(Y204:INDEX(Y204:Y410,MATCH(TRUE,INDEX(Y204:Y410="",0),0))))</f>
        <v>#REF!</v>
      </c>
      <c r="AA204" t="e">
        <f t="shared" si="146"/>
        <v>#REF!</v>
      </c>
      <c r="AC204" t="e">
        <f>IF(#REF!="","",SUM(#REF!))</f>
        <v>#REF!</v>
      </c>
      <c r="AD204" t="e">
        <f t="array" ref="AD204">IF(#REF!="","",SUM(AC204:INDEX(AC204:AC410,MATCH(TRUE,INDEX(AC204:AC410="",0),0))))</f>
        <v>#REF!</v>
      </c>
      <c r="AE204" t="e">
        <f t="shared" si="147"/>
        <v>#REF!</v>
      </c>
      <c r="AG204" t="e">
        <f>IF(#REF!="","",SUM(#REF!))</f>
        <v>#REF!</v>
      </c>
      <c r="AH204" t="e">
        <f t="array" ref="AH204">IF(#REF!="","",SUM(AG204:INDEX(AG204:AG410,MATCH(TRUE,INDEX(AG204:AG410="",0),0))))</f>
        <v>#REF!</v>
      </c>
      <c r="AI204" t="e">
        <f t="shared" si="148"/>
        <v>#REF!</v>
      </c>
      <c r="AK204" t="e">
        <f>IF(#REF!="","",SUM(#REF!))</f>
        <v>#REF!</v>
      </c>
      <c r="AL204" t="e">
        <f t="array" ref="AL204">IF(#REF!="","",SUM(AK204:INDEX(AK204:AK410,MATCH(TRUE,INDEX(AK204:AK410="",0),0))))</f>
        <v>#REF!</v>
      </c>
      <c r="AM204" t="e">
        <f t="shared" si="149"/>
        <v>#REF!</v>
      </c>
      <c r="AO204" t="e">
        <f>IF(#REF!="","",SUM(#REF!))</f>
        <v>#REF!</v>
      </c>
      <c r="AP204" t="e">
        <f t="array" ref="AP204">IF(#REF!="","",SUM(AO204:INDEX(AO204:AO410,MATCH(TRUE,INDEX(AO204:AO410="",0),0))))</f>
        <v>#REF!</v>
      </c>
      <c r="AQ204" t="e">
        <f t="shared" si="150"/>
        <v>#REF!</v>
      </c>
      <c r="AS204" t="e">
        <f>IF(#REF!="","",SUM(#REF!))</f>
        <v>#REF!</v>
      </c>
      <c r="AT204" t="e">
        <f t="array" ref="AT204">IF(#REF!="","",SUM(AS204:INDEX(AS204:AS410,MATCH(TRUE,INDEX(AS204:AS410="",0),0))))</f>
        <v>#REF!</v>
      </c>
      <c r="AU204" t="e">
        <f t="shared" si="151"/>
        <v>#REF!</v>
      </c>
      <c r="AW204" t="e">
        <f>IF(#REF!="","",SUM(#REF!))</f>
        <v>#REF!</v>
      </c>
      <c r="AX204" t="e">
        <f t="array" ref="AX204">IF(#REF!="","",SUM(AW204:INDEX(AW204:AW410,MATCH(TRUE,INDEX(AW204:AW410="",0),0))))</f>
        <v>#REF!</v>
      </c>
      <c r="AY204" t="e">
        <f t="shared" si="152"/>
        <v>#REF!</v>
      </c>
      <c r="BA204" t="e">
        <f>IF(#REF!="","",SUM(#REF!))</f>
        <v>#REF!</v>
      </c>
      <c r="BB204" t="e">
        <f t="array" ref="BB204">IF(#REF!="","",SUM(BA204:INDEX(BA204:BA410,MATCH(TRUE,INDEX(BA204:BA410="",0),0))))</f>
        <v>#REF!</v>
      </c>
      <c r="BC204" t="e">
        <f t="shared" si="153"/>
        <v>#REF!</v>
      </c>
      <c r="BE204" t="e">
        <f>IF(#REF!="","",SUM(#REF!))</f>
        <v>#REF!</v>
      </c>
      <c r="BF204" t="e">
        <f t="array" ref="BF204">IF(#REF!="","",SUM(BE204:INDEX(BE204:BE410,MATCH(TRUE,INDEX(BE204:BE410="",0),0))))</f>
        <v>#REF!</v>
      </c>
      <c r="BG204" t="e">
        <f t="shared" si="154"/>
        <v>#REF!</v>
      </c>
      <c r="BI204" t="e">
        <f>IF(#REF!="","",SUM(#REF!))</f>
        <v>#REF!</v>
      </c>
      <c r="BJ204" t="e">
        <f t="array" ref="BJ204">IF(#REF!="","",SUM(BI204:INDEX(BI204:BI410,MATCH(TRUE,INDEX(BI204:BI410="",0),0))))</f>
        <v>#REF!</v>
      </c>
      <c r="BK204" t="e">
        <f t="shared" si="155"/>
        <v>#REF!</v>
      </c>
      <c r="BM204" t="e">
        <f>IF(#REF!="","",SUM(#REF!))</f>
        <v>#REF!</v>
      </c>
      <c r="BN204" t="e">
        <f t="array" ref="BN204">IF(#REF!="","",SUM(BM204:INDEX(BM204:BM410,MATCH(TRUE,INDEX(BM204:BM410="",0),0))))</f>
        <v>#REF!</v>
      </c>
      <c r="BO204" t="e">
        <f t="shared" si="156"/>
        <v>#REF!</v>
      </c>
      <c r="BQ204" t="e">
        <f>IF(#REF!="","",SUM(#REF!))</f>
        <v>#REF!</v>
      </c>
      <c r="BR204" t="e">
        <f t="array" ref="BR204">IF(#REF!="","",SUM(BQ204:INDEX(BQ204:BQ410,MATCH(TRUE,INDEX(BQ204:BQ410="",0),0))))</f>
        <v>#REF!</v>
      </c>
      <c r="BS204" t="e">
        <f t="shared" si="157"/>
        <v>#REF!</v>
      </c>
      <c r="BU204" t="e">
        <f>IF(#REF!="","",SUM(#REF!))</f>
        <v>#REF!</v>
      </c>
      <c r="BV204" t="e">
        <f t="array" ref="BV204">IF(#REF!="","",SUM(BU204:INDEX(BU204:BU410,MATCH(TRUE,INDEX(BU204:BU410="",0),0))))</f>
        <v>#REF!</v>
      </c>
      <c r="BW204" t="e">
        <f t="shared" si="158"/>
        <v>#REF!</v>
      </c>
      <c r="BY204" t="e">
        <f>IF(#REF!="","",SUM(#REF!))</f>
        <v>#REF!</v>
      </c>
      <c r="BZ204" t="e">
        <f t="array" ref="BZ204">IF(#REF!="","",SUM(BY204:INDEX(BY204:BY410,MATCH(TRUE,INDEX(BY204:BY410="",0),0))))</f>
        <v>#REF!</v>
      </c>
      <c r="CA204" t="e">
        <f t="shared" si="159"/>
        <v>#REF!</v>
      </c>
      <c r="CC204" t="e">
        <f>IF(#REF!="","",SUM(#REF!))</f>
        <v>#REF!</v>
      </c>
      <c r="CD204" t="e">
        <f t="array" ref="CD204">IF(#REF!="","",SUM(CC204:INDEX(CC204:CC410,MATCH(TRUE,INDEX(CC204:CC410="",0),0))))</f>
        <v>#REF!</v>
      </c>
      <c r="CE204" t="e">
        <f t="shared" si="120"/>
        <v>#REF!</v>
      </c>
      <c r="CF204" t="str">
        <f t="array" ref="CF204">IFERROR(INDEX($CE$2:$CE$208,SMALL(IF(1-($CE$2:$CE$208=""),IF(1-(#REF!:#REF!&lt;&gt;""),ROW($CE$2:$CE$208)-ROW($CE$2)+1)), ROWS(#REF!:#REF!))),"")</f>
        <v/>
      </c>
      <c r="CG204" t="e">
        <f>IF(#REF!="","",SUM(#REF!))</f>
        <v>#REF!</v>
      </c>
      <c r="CH204" t="e">
        <f t="array" ref="CH204">IF(#REF!="","",SUM(CG204:INDEX(CG204:CG410,MATCH(TRUE,INDEX(CG204:CG410="",0),0))))</f>
        <v>#REF!</v>
      </c>
      <c r="CI204" t="e">
        <f t="shared" si="121"/>
        <v>#REF!</v>
      </c>
      <c r="CJ204" t="str">
        <f t="array" ref="CJ204">IFERROR(INDEX($CI$2:$CI$208,SMALL(IF(1-($CI$2:$CI$208=""),IF(1-(#REF!:#REF!&lt;&gt;""),ROW($CI$2:$CI$208)-ROW($CI$2)+1)), ROWS(#REF!:#REF!))),"")</f>
        <v/>
      </c>
      <c r="CK204" t="e">
        <f>IF(#REF!="","",SUM(#REF!))</f>
        <v>#REF!</v>
      </c>
      <c r="CL204" t="e">
        <f t="array" ref="CL204">IF(#REF!="","",SUM(CK204:INDEX(CK204:CK410,MATCH(TRUE,INDEX(CK204:CK410="",0),0))))</f>
        <v>#REF!</v>
      </c>
      <c r="CM204" t="e">
        <f t="shared" si="122"/>
        <v>#REF!</v>
      </c>
      <c r="CN204" t="str">
        <f t="array" ref="CN204">IFERROR(INDEX($CM$2:$CM$208,SMALL(IF(1-($CM$2:$CM$208=""),IF(1-(#REF!:#REF!&lt;&gt;""),ROW($CM$2:$CM$208)-ROW($CM$2)+1)), ROWS(#REF!:#REF!))),"")</f>
        <v/>
      </c>
      <c r="CO204" t="e">
        <f>IF(#REF!="","",SUM(#REF!))</f>
        <v>#REF!</v>
      </c>
      <c r="CP204" t="e">
        <f t="array" ref="CP204">IF(#REF!="","",SUM(CO204:INDEX(CO204:CO410,MATCH(TRUE,INDEX(CO204:CO410="",0),0))))</f>
        <v>#REF!</v>
      </c>
      <c r="CQ204" t="e">
        <f t="shared" si="123"/>
        <v>#REF!</v>
      </c>
      <c r="CR204" t="str">
        <f t="array" ref="CR204">IFERROR(INDEX($CQ$2:$CQ$208,SMALL(IF(1-($CQ$2:$CQ$208=""),IF(1-(#REF!:#REF!&lt;&gt;""),ROW($CQ$2:$CQ$208)-ROW($CQ$2)+1)), ROWS(#REF!:#REF!))),"")</f>
        <v/>
      </c>
      <c r="CS204" t="e">
        <f>IF(#REF!="","",SUM(#REF!))</f>
        <v>#REF!</v>
      </c>
      <c r="CT204" t="e">
        <f t="array" ref="CT204">IF(#REF!="","",SUM(CS204:INDEX(CS204:CS410,MATCH(TRUE,INDEX(CS204:CS410="",0),0))))</f>
        <v>#REF!</v>
      </c>
      <c r="CU204" t="e">
        <f t="shared" si="124"/>
        <v>#REF!</v>
      </c>
      <c r="CV204" t="str">
        <f t="array" ref="CV204">IFERROR(INDEX($CU$2:$CU$208,SMALL(IF(1-($CU$2:$CU$208=""),IF(1-(#REF!:#REF!&lt;&gt;""),ROW($CU$2:$CU$208)-ROW($CU$2)+1)), ROWS(#REF!:#REF!))),"")</f>
        <v/>
      </c>
      <c r="CW204" t="e">
        <f>IF(#REF!="","",SUM(#REF!))</f>
        <v>#REF!</v>
      </c>
      <c r="CX204" t="e">
        <f t="array" ref="CX204">IF(#REF!="","",SUM(CW204:INDEX(CW204:CW410,MATCH(TRUE,INDEX(CW204:CW410="",0),0))))</f>
        <v>#REF!</v>
      </c>
      <c r="CY204" t="e">
        <f t="shared" si="125"/>
        <v>#REF!</v>
      </c>
      <c r="CZ204" t="str">
        <f t="array" ref="CZ204">IFERROR(INDEX($CY$2:$CY$208,SMALL(IF(1-($CY$2:$CY$208=""),IF(1-(#REF!:#REF!&lt;&gt;""),ROW($CY$2:$CY$208)-ROW($CY$2)+1)), ROWS(#REF!:#REF!))),"")</f>
        <v/>
      </c>
      <c r="DA204" t="e">
        <f>IF(#REF!="","",SUM(#REF!))</f>
        <v>#REF!</v>
      </c>
      <c r="DB204" t="e">
        <f t="array" ref="DB204">IF(#REF!="","",SUM(DA204:INDEX(DA204:DA410,MATCH(TRUE,INDEX(DA204:DA410="",0),0))))</f>
        <v>#REF!</v>
      </c>
      <c r="DC204" t="e">
        <f t="shared" si="126"/>
        <v>#REF!</v>
      </c>
      <c r="DD204" t="str">
        <f t="array" ref="DD204">IFERROR(INDEX($DC$2:$DC$208,SMALL(IF(1-($DC$2:$DC$208=""),IF(1-(#REF!:#REF!&lt;&gt;""),ROW($DC$2:$DC$208)-ROW($DC$2)+1)), ROWS(#REF!:#REF!))),"")</f>
        <v/>
      </c>
      <c r="DE204" t="e">
        <f>IF(#REF!="","",SUM(#REF!))</f>
        <v>#REF!</v>
      </c>
      <c r="DF204" t="e">
        <f t="array" ref="DF204">IF(#REF!="","",SUM(DE204:INDEX(DE204:DE410,MATCH(TRUE,INDEX(DE204:DE410="",0),0))))</f>
        <v>#REF!</v>
      </c>
      <c r="DG204" t="e">
        <f t="shared" si="127"/>
        <v>#REF!</v>
      </c>
      <c r="DH204" t="str">
        <f t="array" ref="DH204">IFERROR(INDEX($DG$2:$DG$208,SMALL(IF(1-($DG$2:$DG$208=""),IF(1-(#REF!:#REF!&lt;&gt;""),ROW($DG$2:$DG$208)-ROW($DG$2)+1)), ROWS(#REF!:#REF!))),"")</f>
        <v/>
      </c>
      <c r="DI204" t="e">
        <f>IF(#REF!="","",SUM(#REF!))</f>
        <v>#REF!</v>
      </c>
      <c r="DJ204" t="e">
        <f t="array" ref="DJ204">IF(#REF!="","",SUM(DI204:INDEX(DI204:DI410,MATCH(TRUE,INDEX(DI204:DI410="",0),0))))</f>
        <v>#REF!</v>
      </c>
      <c r="DK204" t="e">
        <f t="shared" si="128"/>
        <v>#REF!</v>
      </c>
      <c r="DL204" t="str">
        <f t="array" ref="DL204">IFERROR(INDEX($DK$2:$DK$208,SMALL(IF(1-($DK$2:$DK$208=""),IF(1-(#REF!:#REF!&lt;&gt;""),ROW($DK$2:$DK$208)-ROW($DK$2)+1)), ROWS(#REF!:#REF!))),"")</f>
        <v/>
      </c>
      <c r="DM204" t="e">
        <f>IF(#REF!="","",SUM(#REF!))</f>
        <v>#REF!</v>
      </c>
      <c r="DN204" t="e">
        <f t="array" ref="DN204">IF(#REF!="","",SUM(DM204:INDEX(DM204:DM410,MATCH(TRUE,INDEX(DM204:DM410="",0),0))))</f>
        <v>#REF!</v>
      </c>
      <c r="DO204" t="e">
        <f t="shared" si="129"/>
        <v>#REF!</v>
      </c>
      <c r="DP204" t="str">
        <f t="array" ref="DP204">IFERROR(INDEX($DO$2:$DO$208,SMALL(IF(1-($DO$2:$DO$208=""),IF(1-(#REF!:#REF!&lt;&gt;""),ROW($DO$2:$DO$208)-ROW($DO$2)+1)), ROWS(#REF!:#REF!))),"")</f>
        <v/>
      </c>
      <c r="DQ204" t="e">
        <f>IF(#REF!="","",SUM(#REF!))</f>
        <v>#REF!</v>
      </c>
      <c r="DR204" t="e">
        <f t="array" ref="DR204">IF(#REF!="","",SUM(DQ204:INDEX(DQ204:DQ410,MATCH(TRUE,INDEX(DQ204:DQ410="",0),0))))</f>
        <v>#REF!</v>
      </c>
      <c r="DS204" t="e">
        <f t="shared" si="130"/>
        <v>#REF!</v>
      </c>
      <c r="DT204" t="str">
        <f t="array" ref="DT204">IFERROR(INDEX($DS$2:$DS$208,SMALL(IF(1-($DS$2:$DS$208=""),IF(1-(#REF!:#REF!&lt;&gt;""),ROW($DS$2:$DS$208)-ROW($DS$2)+1)), ROWS(#REF!:#REF!))),"")</f>
        <v/>
      </c>
      <c r="DU204" t="e">
        <f>IF(#REF!="","",SUM(#REF!))</f>
        <v>#REF!</v>
      </c>
      <c r="DV204" t="e">
        <f t="array" ref="DV204">IF(#REF!="","",SUM(DU204:INDEX(DU204:DU410,MATCH(TRUE,INDEX(DU204:DU410="",0),0))))</f>
        <v>#REF!</v>
      </c>
      <c r="DW204" t="e">
        <f t="shared" si="131"/>
        <v>#REF!</v>
      </c>
      <c r="DX204" t="str">
        <f t="array" ref="DX204">IFERROR(INDEX($DW$2:$DW$208,SMALL(IF(1-($DW$2:$DW$208=""),IF(1-(#REF!:#REF!&lt;&gt;""),ROW($DW$2:$DW$208)-ROW($DW$2)+1)), ROWS(#REF!:#REF!))),"")</f>
        <v/>
      </c>
      <c r="DY204" t="e">
        <f>IF(#REF!="","",SUM(#REF!))</f>
        <v>#REF!</v>
      </c>
      <c r="DZ204" t="e">
        <f t="array" ref="DZ204">IF(#REF!="","",SUM(DY204:INDEX(DY204:DY410,MATCH(TRUE,INDEX(DY204:DY410="",0),0))))</f>
        <v>#REF!</v>
      </c>
      <c r="EA204" t="e">
        <f t="shared" si="132"/>
        <v>#REF!</v>
      </c>
      <c r="EB204" t="str">
        <f t="array" ref="EB204">IFERROR(INDEX($EA$2:$EA$208,SMALL(IF(1-($EA$2:$EA$208=""),IF(1-(#REF!:#REF!&lt;&gt;""),ROW($EA$2:$EA$208)-ROW($EA$2)+1)), ROWS(#REF!:#REF!))),"")</f>
        <v/>
      </c>
      <c r="EC204" t="e">
        <f>IF(#REF!="","",SUM(#REF!))</f>
        <v>#REF!</v>
      </c>
      <c r="ED204" t="e">
        <f t="array" ref="ED204">IF(#REF!="","",SUM(EC204:INDEX(EC204:EC410,MATCH(TRUE,INDEX(EC204:EC410="",0),0))))</f>
        <v>#REF!</v>
      </c>
      <c r="EE204" t="e">
        <f t="shared" si="133"/>
        <v>#REF!</v>
      </c>
      <c r="EF204" t="str">
        <f t="array" ref="EF204">IFERROR(INDEX($EE$2:$EE$208,SMALL(IF(1-($EE$2:$EE$208=""),IF(1-(#REF!:#REF!&lt;&gt;""),ROW($EE$2:$EE$208)-ROW($EE$2)+1)), ROWS(#REF!:#REF!))),"")</f>
        <v/>
      </c>
      <c r="EG204" t="e">
        <f>IF(#REF!="","",SUM(#REF!))</f>
        <v>#REF!</v>
      </c>
      <c r="EH204" t="e">
        <f t="array" ref="EH204">IF(#REF!="","",SUM(EG204:INDEX(EG204:EG410,MATCH(TRUE,INDEX(EG204:EG410="",0),0))))</f>
        <v>#REF!</v>
      </c>
      <c r="EI204" t="e">
        <f t="shared" si="134"/>
        <v>#REF!</v>
      </c>
      <c r="EJ204" t="str">
        <f t="array" ref="EJ204">IFERROR(INDEX($EI$2:$EI$208,SMALL(IF(1-($EI$2:$EI$208=""),IF(1-(#REF!:#REF!&lt;&gt;""),ROW($EI$2:$EI$208)-ROW($EI$2)+1)), ROWS(#REF!:#REF!))),"")</f>
        <v/>
      </c>
      <c r="EK204" t="e">
        <f>IF(#REF!="","",SUM(#REF!))</f>
        <v>#REF!</v>
      </c>
      <c r="EL204" t="e">
        <f t="array" ref="EL204">IF(#REF!="","",SUM(EK204:INDEX(EK204:EK410,MATCH(TRUE,INDEX(EK204:EK410="",0),0))))</f>
        <v>#REF!</v>
      </c>
      <c r="EM204" t="e">
        <f t="shared" si="135"/>
        <v>#REF!</v>
      </c>
      <c r="EN204" t="str">
        <f t="array" ref="EN204">IFERROR(INDEX($EM$2:$EM$208,SMALL(IF(1-($EM$2:$EM$208=""),IF(1-(#REF!:#REF!&lt;&gt;""),ROW($EM$2:$EM$208)-ROW($EM$2)+1)), ROWS(#REF!:#REF!))),"")</f>
        <v/>
      </c>
      <c r="EO204" t="e">
        <f>IF(#REF!="","",SUM(#REF!))</f>
        <v>#REF!</v>
      </c>
      <c r="EP204" t="e">
        <f t="array" ref="EP204">IF(#REF!="","",SUM(EO204:INDEX(EO204:EO410,MATCH(TRUE,INDEX(EO204:EO410="",0),0))))</f>
        <v>#REF!</v>
      </c>
      <c r="EQ204" t="e">
        <f t="shared" si="136"/>
        <v>#REF!</v>
      </c>
      <c r="ER204" t="str">
        <f t="array" ref="ER204">IFERROR(INDEX($EQ$2:$EQ$208,SMALL(IF(1-($EQ$2:$EQ$208=""),IF(1-(#REF!:#REF!&lt;&gt;""),ROW($EQ$2:$EQ$208)-ROW($EQ$2)+1)), ROWS(#REF!:#REF!))),"")</f>
        <v/>
      </c>
      <c r="ES204" t="e">
        <f>IF(#REF!="","",SUM(#REF!))</f>
        <v>#REF!</v>
      </c>
      <c r="ET204" t="e">
        <f t="array" ref="ET204">IF(#REF!="","",SUM(ES204:INDEX(ES204:ES410,MATCH(TRUE,INDEX(ES204:ES410="",0),0))))</f>
        <v>#REF!</v>
      </c>
      <c r="EU204" t="e">
        <f t="shared" si="137"/>
        <v>#REF!</v>
      </c>
      <c r="EV204" t="str">
        <f t="array" ref="EV204">IFERROR(INDEX($EU$2:$EU$208,SMALL(IF(1-($EU$2:$EU$208=""),IF(1-(#REF!:#REF!&lt;&gt;""),ROW($EU$2:$EU$208)-ROW($EU$2)+1)), ROWS(#REF!:#REF!))),"")</f>
        <v/>
      </c>
      <c r="EW204" t="e">
        <f>IF(#REF!="","",SUM(#REF!))</f>
        <v>#REF!</v>
      </c>
      <c r="EX204" t="e">
        <f t="array" ref="EX204">IF(#REF!="","",SUM(EW204:INDEX(EW204:EW410,MATCH(TRUE,INDEX(EW204:EW410="",0),0))))</f>
        <v>#REF!</v>
      </c>
      <c r="EY204" t="e">
        <f t="shared" si="138"/>
        <v>#REF!</v>
      </c>
      <c r="EZ204" t="str">
        <f t="array" ref="EZ204">IFERROR(INDEX($EY$2:$EY$208,SMALL(IF(1-($EY$2:$EY$208=""),IF(1-(#REF!:#REF!&lt;&gt;""),ROW($EY$2:$EY$208)-ROW($EY$2)+1)), ROWS(#REF!:#REF!))),"")</f>
        <v/>
      </c>
      <c r="FA204" t="e">
        <f>IF(#REF!="","",SUM(#REF!))</f>
        <v>#REF!</v>
      </c>
      <c r="FB204" t="e">
        <f t="array" ref="FB204">IF(#REF!="","",SUM(FA204:INDEX(FA204:FA410,MATCH(TRUE,INDEX(FA204:FA410="",0),0))))</f>
        <v>#REF!</v>
      </c>
      <c r="FC204" t="e">
        <f t="shared" si="139"/>
        <v>#REF!</v>
      </c>
      <c r="FD204" t="str">
        <f t="array" ref="FD204">IFERROR(INDEX($FC$2:$FC$208,SMALL(IF(1-($FC$2:$FC$208=""),IF(1-(#REF!:#REF!&lt;&gt;""),ROW($FC$2:$FC$208)-ROW($FC$2)+1)), ROWS(#REF!:#REF!))),"")</f>
        <v/>
      </c>
    </row>
    <row r="205" spans="1:160" x14ac:dyDescent="0.25">
      <c r="A205" t="e">
        <f>IF(#REF!="","",SUM(#REF!))</f>
        <v>#REF!</v>
      </c>
      <c r="B205" t="e">
        <f t="array" ref="B205">IF(#REF!="","",SUM($A205:INDEX(A205:$A$208,MATCH(TRUE,INDEX($A205:$A$208="",0),0))))</f>
        <v>#REF!</v>
      </c>
      <c r="C205" t="e">
        <f t="shared" si="140"/>
        <v>#REF!</v>
      </c>
      <c r="E205" t="e">
        <f>IF(#REF!="","",SUM(#REF!))</f>
        <v>#REF!</v>
      </c>
      <c r="F205" t="e">
        <f t="array" ref="F205">IF(#REF!="","",SUM($E205:INDEX(E205:$E$208,MATCH(TRUE,INDEX($E205:$E$208="",0),0))))</f>
        <v>#REF!</v>
      </c>
      <c r="G205" t="e">
        <f t="shared" si="141"/>
        <v>#REF!</v>
      </c>
      <c r="I205" t="e">
        <f>IF(#REF!="","",SUM(#REF!))</f>
        <v>#REF!</v>
      </c>
      <c r="J205" t="e">
        <f t="array" ref="J205">IF(#REF!="","",SUM(I205:INDEX(I205:I411,MATCH(TRUE,INDEX(I205:I411="",0),0))))</f>
        <v>#REF!</v>
      </c>
      <c r="K205" t="e">
        <f t="shared" si="142"/>
        <v>#REF!</v>
      </c>
      <c r="M205" t="e">
        <f>IF(#REF!="","",SUM(#REF!))</f>
        <v>#REF!</v>
      </c>
      <c r="N205" t="e">
        <f t="array" ref="N205">IF(#REF!="","",SUM(M205:INDEX(M205:M411,MATCH(TRUE,INDEX(M205:M411="",0),0))))</f>
        <v>#REF!</v>
      </c>
      <c r="O205" t="e">
        <f t="shared" si="143"/>
        <v>#REF!</v>
      </c>
      <c r="Q205" t="e">
        <f>IF(#REF!="","",SUM(#REF!))</f>
        <v>#REF!</v>
      </c>
      <c r="R205" t="e">
        <f t="array" ref="R205">IF(#REF!="","",SUM(Q205:INDEX(Q205:Q411,MATCH(TRUE,INDEX(Q205:Q411="",0),0))))</f>
        <v>#REF!</v>
      </c>
      <c r="S205" t="e">
        <f t="shared" si="144"/>
        <v>#REF!</v>
      </c>
      <c r="U205" t="e">
        <f>IF(#REF!="","",SUM(#REF!))</f>
        <v>#REF!</v>
      </c>
      <c r="V205" t="e">
        <f t="array" ref="V205">IF(#REF!="","",SUM(U205:INDEX(U205:U411,MATCH(TRUE,INDEX(U205:U411="",0),0))))</f>
        <v>#REF!</v>
      </c>
      <c r="W205" t="e">
        <f t="shared" si="145"/>
        <v>#REF!</v>
      </c>
      <c r="Y205" t="e">
        <f>IF(#REF!="","",SUM(#REF!))</f>
        <v>#REF!</v>
      </c>
      <c r="Z205" t="e">
        <f t="array" ref="Z205">IF(#REF!="","",SUM(Y205:INDEX(Y205:Y411,MATCH(TRUE,INDEX(Y205:Y411="",0),0))))</f>
        <v>#REF!</v>
      </c>
      <c r="AA205" t="e">
        <f t="shared" si="146"/>
        <v>#REF!</v>
      </c>
      <c r="AC205" t="e">
        <f>IF(#REF!="","",SUM(#REF!))</f>
        <v>#REF!</v>
      </c>
      <c r="AD205" t="e">
        <f t="array" ref="AD205">IF(#REF!="","",SUM(AC205:INDEX(AC205:AC411,MATCH(TRUE,INDEX(AC205:AC411="",0),0))))</f>
        <v>#REF!</v>
      </c>
      <c r="AE205" t="e">
        <f t="shared" si="147"/>
        <v>#REF!</v>
      </c>
      <c r="AG205" t="e">
        <f>IF(#REF!="","",SUM(#REF!))</f>
        <v>#REF!</v>
      </c>
      <c r="AH205" t="e">
        <f t="array" ref="AH205">IF(#REF!="","",SUM(AG205:INDEX(AG205:AG411,MATCH(TRUE,INDEX(AG205:AG411="",0),0))))</f>
        <v>#REF!</v>
      </c>
      <c r="AI205" t="e">
        <f t="shared" si="148"/>
        <v>#REF!</v>
      </c>
      <c r="AK205" t="e">
        <f>IF(#REF!="","",SUM(#REF!))</f>
        <v>#REF!</v>
      </c>
      <c r="AL205" t="e">
        <f t="array" ref="AL205">IF(#REF!="","",SUM(AK205:INDEX(AK205:AK411,MATCH(TRUE,INDEX(AK205:AK411="",0),0))))</f>
        <v>#REF!</v>
      </c>
      <c r="AM205" t="e">
        <f t="shared" si="149"/>
        <v>#REF!</v>
      </c>
      <c r="AO205" t="e">
        <f>IF(#REF!="","",SUM(#REF!))</f>
        <v>#REF!</v>
      </c>
      <c r="AP205" t="e">
        <f t="array" ref="AP205">IF(#REF!="","",SUM(AO205:INDEX(AO205:AO411,MATCH(TRUE,INDEX(AO205:AO411="",0),0))))</f>
        <v>#REF!</v>
      </c>
      <c r="AQ205" t="e">
        <f t="shared" si="150"/>
        <v>#REF!</v>
      </c>
      <c r="AS205" t="e">
        <f>IF(#REF!="","",SUM(#REF!))</f>
        <v>#REF!</v>
      </c>
      <c r="AT205" t="e">
        <f t="array" ref="AT205">IF(#REF!="","",SUM(AS205:INDEX(AS205:AS411,MATCH(TRUE,INDEX(AS205:AS411="",0),0))))</f>
        <v>#REF!</v>
      </c>
      <c r="AU205" t="e">
        <f t="shared" si="151"/>
        <v>#REF!</v>
      </c>
      <c r="AW205" t="e">
        <f>IF(#REF!="","",SUM(#REF!))</f>
        <v>#REF!</v>
      </c>
      <c r="AX205" t="e">
        <f t="array" ref="AX205">IF(#REF!="","",SUM(AW205:INDEX(AW205:AW411,MATCH(TRUE,INDEX(AW205:AW411="",0),0))))</f>
        <v>#REF!</v>
      </c>
      <c r="AY205" t="e">
        <f t="shared" si="152"/>
        <v>#REF!</v>
      </c>
      <c r="BA205" t="e">
        <f>IF(#REF!="","",SUM(#REF!))</f>
        <v>#REF!</v>
      </c>
      <c r="BB205" t="e">
        <f t="array" ref="BB205">IF(#REF!="","",SUM(BA205:INDEX(BA205:BA411,MATCH(TRUE,INDEX(BA205:BA411="",0),0))))</f>
        <v>#REF!</v>
      </c>
      <c r="BC205" t="e">
        <f t="shared" si="153"/>
        <v>#REF!</v>
      </c>
      <c r="BE205" t="e">
        <f>IF(#REF!="","",SUM(#REF!))</f>
        <v>#REF!</v>
      </c>
      <c r="BF205" t="e">
        <f t="array" ref="BF205">IF(#REF!="","",SUM(BE205:INDEX(BE205:BE411,MATCH(TRUE,INDEX(BE205:BE411="",0),0))))</f>
        <v>#REF!</v>
      </c>
      <c r="BG205" t="e">
        <f t="shared" si="154"/>
        <v>#REF!</v>
      </c>
      <c r="BI205" t="e">
        <f>IF(#REF!="","",SUM(#REF!))</f>
        <v>#REF!</v>
      </c>
      <c r="BJ205" t="e">
        <f t="array" ref="BJ205">IF(#REF!="","",SUM(BI205:INDEX(BI205:BI411,MATCH(TRUE,INDEX(BI205:BI411="",0),0))))</f>
        <v>#REF!</v>
      </c>
      <c r="BK205" t="e">
        <f t="shared" si="155"/>
        <v>#REF!</v>
      </c>
      <c r="BM205" t="e">
        <f>IF(#REF!="","",SUM(#REF!))</f>
        <v>#REF!</v>
      </c>
      <c r="BN205" t="e">
        <f t="array" ref="BN205">IF(#REF!="","",SUM(BM205:INDEX(BM205:BM411,MATCH(TRUE,INDEX(BM205:BM411="",0),0))))</f>
        <v>#REF!</v>
      </c>
      <c r="BO205" t="e">
        <f t="shared" si="156"/>
        <v>#REF!</v>
      </c>
      <c r="BQ205" t="e">
        <f>IF(#REF!="","",SUM(#REF!))</f>
        <v>#REF!</v>
      </c>
      <c r="BR205" t="e">
        <f t="array" ref="BR205">IF(#REF!="","",SUM(BQ205:INDEX(BQ205:BQ411,MATCH(TRUE,INDEX(BQ205:BQ411="",0),0))))</f>
        <v>#REF!</v>
      </c>
      <c r="BS205" t="e">
        <f t="shared" si="157"/>
        <v>#REF!</v>
      </c>
      <c r="BU205" t="e">
        <f>IF(#REF!="","",SUM(#REF!))</f>
        <v>#REF!</v>
      </c>
      <c r="BV205" t="e">
        <f t="array" ref="BV205">IF(#REF!="","",SUM(BU205:INDEX(BU205:BU411,MATCH(TRUE,INDEX(BU205:BU411="",0),0))))</f>
        <v>#REF!</v>
      </c>
      <c r="BW205" t="e">
        <f t="shared" si="158"/>
        <v>#REF!</v>
      </c>
      <c r="BY205" t="e">
        <f>IF(#REF!="","",SUM(#REF!))</f>
        <v>#REF!</v>
      </c>
      <c r="BZ205" t="e">
        <f t="array" ref="BZ205">IF(#REF!="","",SUM(BY205:INDEX(BY205:BY411,MATCH(TRUE,INDEX(BY205:BY411="",0),0))))</f>
        <v>#REF!</v>
      </c>
      <c r="CA205" t="e">
        <f t="shared" si="159"/>
        <v>#REF!</v>
      </c>
      <c r="CC205" t="e">
        <f>IF(#REF!="","",SUM(#REF!))</f>
        <v>#REF!</v>
      </c>
      <c r="CD205" t="e">
        <f t="array" ref="CD205">IF(#REF!="","",SUM(CC205:INDEX(CC205:CC411,MATCH(TRUE,INDEX(CC205:CC411="",0),0))))</f>
        <v>#REF!</v>
      </c>
      <c r="CE205" t="e">
        <f t="shared" si="120"/>
        <v>#REF!</v>
      </c>
      <c r="CF205" t="str">
        <f t="array" ref="CF205">IFERROR(INDEX($CE$2:$CE$208,SMALL(IF(1-($CE$2:$CE$208=""),IF(1-(#REF!:#REF!&lt;&gt;""),ROW($CE$2:$CE$208)-ROW($CE$2)+1)), ROWS(#REF!:#REF!))),"")</f>
        <v/>
      </c>
      <c r="CG205" t="e">
        <f>IF(#REF!="","",SUM(#REF!))</f>
        <v>#REF!</v>
      </c>
      <c r="CH205" t="e">
        <f t="array" ref="CH205">IF(#REF!="","",SUM(CG205:INDEX(CG205:CG411,MATCH(TRUE,INDEX(CG205:CG411="",0),0))))</f>
        <v>#REF!</v>
      </c>
      <c r="CI205" t="e">
        <f t="shared" si="121"/>
        <v>#REF!</v>
      </c>
      <c r="CJ205" t="str">
        <f t="array" ref="CJ205">IFERROR(INDEX($CI$2:$CI$208,SMALL(IF(1-($CI$2:$CI$208=""),IF(1-(#REF!:#REF!&lt;&gt;""),ROW($CI$2:$CI$208)-ROW($CI$2)+1)), ROWS(#REF!:#REF!))),"")</f>
        <v/>
      </c>
      <c r="CK205" t="e">
        <f>IF(#REF!="","",SUM(#REF!))</f>
        <v>#REF!</v>
      </c>
      <c r="CL205" t="e">
        <f t="array" ref="CL205">IF(#REF!="","",SUM(CK205:INDEX(CK205:CK411,MATCH(TRUE,INDEX(CK205:CK411="",0),0))))</f>
        <v>#REF!</v>
      </c>
      <c r="CM205" t="e">
        <f t="shared" si="122"/>
        <v>#REF!</v>
      </c>
      <c r="CN205" t="str">
        <f t="array" ref="CN205">IFERROR(INDEX($CM$2:$CM$208,SMALL(IF(1-($CM$2:$CM$208=""),IF(1-(#REF!:#REF!&lt;&gt;""),ROW($CM$2:$CM$208)-ROW($CM$2)+1)), ROWS(#REF!:#REF!))),"")</f>
        <v/>
      </c>
      <c r="CO205" t="e">
        <f>IF(#REF!="","",SUM(#REF!))</f>
        <v>#REF!</v>
      </c>
      <c r="CP205" t="e">
        <f t="array" ref="CP205">IF(#REF!="","",SUM(CO205:INDEX(CO205:CO411,MATCH(TRUE,INDEX(CO205:CO411="",0),0))))</f>
        <v>#REF!</v>
      </c>
      <c r="CQ205" t="e">
        <f t="shared" si="123"/>
        <v>#REF!</v>
      </c>
      <c r="CR205" t="str">
        <f t="array" ref="CR205">IFERROR(INDEX($CQ$2:$CQ$208,SMALL(IF(1-($CQ$2:$CQ$208=""),IF(1-(#REF!:#REF!&lt;&gt;""),ROW($CQ$2:$CQ$208)-ROW($CQ$2)+1)), ROWS(#REF!:#REF!))),"")</f>
        <v/>
      </c>
      <c r="CS205" t="e">
        <f>IF(#REF!="","",SUM(#REF!))</f>
        <v>#REF!</v>
      </c>
      <c r="CT205" t="e">
        <f t="array" ref="CT205">IF(#REF!="","",SUM(CS205:INDEX(CS205:CS411,MATCH(TRUE,INDEX(CS205:CS411="",0),0))))</f>
        <v>#REF!</v>
      </c>
      <c r="CU205" t="e">
        <f t="shared" si="124"/>
        <v>#REF!</v>
      </c>
      <c r="CV205" t="str">
        <f t="array" ref="CV205">IFERROR(INDEX($CU$2:$CU$208,SMALL(IF(1-($CU$2:$CU$208=""),IF(1-(#REF!:#REF!&lt;&gt;""),ROW($CU$2:$CU$208)-ROW($CU$2)+1)), ROWS(#REF!:#REF!))),"")</f>
        <v/>
      </c>
      <c r="CW205" t="e">
        <f>IF(#REF!="","",SUM(#REF!))</f>
        <v>#REF!</v>
      </c>
      <c r="CX205" t="e">
        <f t="array" ref="CX205">IF(#REF!="","",SUM(CW205:INDEX(CW205:CW411,MATCH(TRUE,INDEX(CW205:CW411="",0),0))))</f>
        <v>#REF!</v>
      </c>
      <c r="CY205" t="e">
        <f t="shared" si="125"/>
        <v>#REF!</v>
      </c>
      <c r="CZ205" t="str">
        <f t="array" ref="CZ205">IFERROR(INDEX($CY$2:$CY$208,SMALL(IF(1-($CY$2:$CY$208=""),IF(1-(#REF!:#REF!&lt;&gt;""),ROW($CY$2:$CY$208)-ROW($CY$2)+1)), ROWS(#REF!:#REF!))),"")</f>
        <v/>
      </c>
      <c r="DA205" t="e">
        <f>IF(#REF!="","",SUM(#REF!))</f>
        <v>#REF!</v>
      </c>
      <c r="DB205" t="e">
        <f t="array" ref="DB205">IF(#REF!="","",SUM(DA205:INDEX(DA205:DA411,MATCH(TRUE,INDEX(DA205:DA411="",0),0))))</f>
        <v>#REF!</v>
      </c>
      <c r="DC205" t="e">
        <f t="shared" si="126"/>
        <v>#REF!</v>
      </c>
      <c r="DD205" t="str">
        <f t="array" ref="DD205">IFERROR(INDEX($DC$2:$DC$208,SMALL(IF(1-($DC$2:$DC$208=""),IF(1-(#REF!:#REF!&lt;&gt;""),ROW($DC$2:$DC$208)-ROW($DC$2)+1)), ROWS(#REF!:#REF!))),"")</f>
        <v/>
      </c>
      <c r="DE205" t="e">
        <f>IF(#REF!="","",SUM(#REF!))</f>
        <v>#REF!</v>
      </c>
      <c r="DF205" t="e">
        <f t="array" ref="DF205">IF(#REF!="","",SUM(DE205:INDEX(DE205:DE411,MATCH(TRUE,INDEX(DE205:DE411="",0),0))))</f>
        <v>#REF!</v>
      </c>
      <c r="DG205" t="e">
        <f t="shared" si="127"/>
        <v>#REF!</v>
      </c>
      <c r="DH205" t="str">
        <f t="array" ref="DH205">IFERROR(INDEX($DG$2:$DG$208,SMALL(IF(1-($DG$2:$DG$208=""),IF(1-(#REF!:#REF!&lt;&gt;""),ROW($DG$2:$DG$208)-ROW($DG$2)+1)), ROWS(#REF!:#REF!))),"")</f>
        <v/>
      </c>
      <c r="DI205" t="e">
        <f>IF(#REF!="","",SUM(#REF!))</f>
        <v>#REF!</v>
      </c>
      <c r="DJ205" t="e">
        <f t="array" ref="DJ205">IF(#REF!="","",SUM(DI205:INDEX(DI205:DI411,MATCH(TRUE,INDEX(DI205:DI411="",0),0))))</f>
        <v>#REF!</v>
      </c>
      <c r="DK205" t="e">
        <f t="shared" si="128"/>
        <v>#REF!</v>
      </c>
      <c r="DL205" t="str">
        <f t="array" ref="DL205">IFERROR(INDEX($DK$2:$DK$208,SMALL(IF(1-($DK$2:$DK$208=""),IF(1-(#REF!:#REF!&lt;&gt;""),ROW($DK$2:$DK$208)-ROW($DK$2)+1)), ROWS(#REF!:#REF!))),"")</f>
        <v/>
      </c>
      <c r="DM205" t="e">
        <f>IF(#REF!="","",SUM(#REF!))</f>
        <v>#REF!</v>
      </c>
      <c r="DN205" t="e">
        <f t="array" ref="DN205">IF(#REF!="","",SUM(DM205:INDEX(DM205:DM411,MATCH(TRUE,INDEX(DM205:DM411="",0),0))))</f>
        <v>#REF!</v>
      </c>
      <c r="DO205" t="e">
        <f t="shared" si="129"/>
        <v>#REF!</v>
      </c>
      <c r="DP205" t="str">
        <f t="array" ref="DP205">IFERROR(INDEX($DO$2:$DO$208,SMALL(IF(1-($DO$2:$DO$208=""),IF(1-(#REF!:#REF!&lt;&gt;""),ROW($DO$2:$DO$208)-ROW($DO$2)+1)), ROWS(#REF!:#REF!))),"")</f>
        <v/>
      </c>
      <c r="DQ205" t="e">
        <f>IF(#REF!="","",SUM(#REF!))</f>
        <v>#REF!</v>
      </c>
      <c r="DR205" t="e">
        <f t="array" ref="DR205">IF(#REF!="","",SUM(DQ205:INDEX(DQ205:DQ411,MATCH(TRUE,INDEX(DQ205:DQ411="",0),0))))</f>
        <v>#REF!</v>
      </c>
      <c r="DS205" t="e">
        <f t="shared" si="130"/>
        <v>#REF!</v>
      </c>
      <c r="DT205" t="str">
        <f t="array" ref="DT205">IFERROR(INDEX($DS$2:$DS$208,SMALL(IF(1-($DS$2:$DS$208=""),IF(1-(#REF!:#REF!&lt;&gt;""),ROW($DS$2:$DS$208)-ROW($DS$2)+1)), ROWS(#REF!:#REF!))),"")</f>
        <v/>
      </c>
      <c r="DU205" t="e">
        <f>IF(#REF!="","",SUM(#REF!))</f>
        <v>#REF!</v>
      </c>
      <c r="DV205" t="e">
        <f t="array" ref="DV205">IF(#REF!="","",SUM(DU205:INDEX(DU205:DU411,MATCH(TRUE,INDEX(DU205:DU411="",0),0))))</f>
        <v>#REF!</v>
      </c>
      <c r="DW205" t="e">
        <f t="shared" si="131"/>
        <v>#REF!</v>
      </c>
      <c r="DX205" t="str">
        <f t="array" ref="DX205">IFERROR(INDEX($DW$2:$DW$208,SMALL(IF(1-($DW$2:$DW$208=""),IF(1-(#REF!:#REF!&lt;&gt;""),ROW($DW$2:$DW$208)-ROW($DW$2)+1)), ROWS(#REF!:#REF!))),"")</f>
        <v/>
      </c>
      <c r="DY205" t="e">
        <f>IF(#REF!="","",SUM(#REF!))</f>
        <v>#REF!</v>
      </c>
      <c r="DZ205" t="e">
        <f t="array" ref="DZ205">IF(#REF!="","",SUM(DY205:INDEX(DY205:DY411,MATCH(TRUE,INDEX(DY205:DY411="",0),0))))</f>
        <v>#REF!</v>
      </c>
      <c r="EA205" t="e">
        <f t="shared" si="132"/>
        <v>#REF!</v>
      </c>
      <c r="EB205" t="str">
        <f t="array" ref="EB205">IFERROR(INDEX($EA$2:$EA$208,SMALL(IF(1-($EA$2:$EA$208=""),IF(1-(#REF!:#REF!&lt;&gt;""),ROW($EA$2:$EA$208)-ROW($EA$2)+1)), ROWS(#REF!:#REF!))),"")</f>
        <v/>
      </c>
      <c r="EC205" t="e">
        <f>IF(#REF!="","",SUM(#REF!))</f>
        <v>#REF!</v>
      </c>
      <c r="ED205" t="e">
        <f t="array" ref="ED205">IF(#REF!="","",SUM(EC205:INDEX(EC205:EC411,MATCH(TRUE,INDEX(EC205:EC411="",0),0))))</f>
        <v>#REF!</v>
      </c>
      <c r="EE205" t="e">
        <f t="shared" si="133"/>
        <v>#REF!</v>
      </c>
      <c r="EF205" t="str">
        <f t="array" ref="EF205">IFERROR(INDEX($EE$2:$EE$208,SMALL(IF(1-($EE$2:$EE$208=""),IF(1-(#REF!:#REF!&lt;&gt;""),ROW($EE$2:$EE$208)-ROW($EE$2)+1)), ROWS(#REF!:#REF!))),"")</f>
        <v/>
      </c>
      <c r="EG205" t="e">
        <f>IF(#REF!="","",SUM(#REF!))</f>
        <v>#REF!</v>
      </c>
      <c r="EH205" t="e">
        <f t="array" ref="EH205">IF(#REF!="","",SUM(EG205:INDEX(EG205:EG411,MATCH(TRUE,INDEX(EG205:EG411="",0),0))))</f>
        <v>#REF!</v>
      </c>
      <c r="EI205" t="e">
        <f t="shared" si="134"/>
        <v>#REF!</v>
      </c>
      <c r="EJ205" t="str">
        <f t="array" ref="EJ205">IFERROR(INDEX($EI$2:$EI$208,SMALL(IF(1-($EI$2:$EI$208=""),IF(1-(#REF!:#REF!&lt;&gt;""),ROW($EI$2:$EI$208)-ROW($EI$2)+1)), ROWS(#REF!:#REF!))),"")</f>
        <v/>
      </c>
      <c r="EK205" t="e">
        <f>IF(#REF!="","",SUM(#REF!))</f>
        <v>#REF!</v>
      </c>
      <c r="EL205" t="e">
        <f t="array" ref="EL205">IF(#REF!="","",SUM(EK205:INDEX(EK205:EK411,MATCH(TRUE,INDEX(EK205:EK411="",0),0))))</f>
        <v>#REF!</v>
      </c>
      <c r="EM205" t="e">
        <f t="shared" si="135"/>
        <v>#REF!</v>
      </c>
      <c r="EN205" t="str">
        <f t="array" ref="EN205">IFERROR(INDEX($EM$2:$EM$208,SMALL(IF(1-($EM$2:$EM$208=""),IF(1-(#REF!:#REF!&lt;&gt;""),ROW($EM$2:$EM$208)-ROW($EM$2)+1)), ROWS(#REF!:#REF!))),"")</f>
        <v/>
      </c>
      <c r="EO205" t="e">
        <f>IF(#REF!="","",SUM(#REF!))</f>
        <v>#REF!</v>
      </c>
      <c r="EP205" t="e">
        <f t="array" ref="EP205">IF(#REF!="","",SUM(EO205:INDEX(EO205:EO411,MATCH(TRUE,INDEX(EO205:EO411="",0),0))))</f>
        <v>#REF!</v>
      </c>
      <c r="EQ205" t="e">
        <f t="shared" si="136"/>
        <v>#REF!</v>
      </c>
      <c r="ER205" t="str">
        <f t="array" ref="ER205">IFERROR(INDEX($EQ$2:$EQ$208,SMALL(IF(1-($EQ$2:$EQ$208=""),IF(1-(#REF!:#REF!&lt;&gt;""),ROW($EQ$2:$EQ$208)-ROW($EQ$2)+1)), ROWS(#REF!:#REF!))),"")</f>
        <v/>
      </c>
      <c r="ES205" t="e">
        <f>IF(#REF!="","",SUM(#REF!))</f>
        <v>#REF!</v>
      </c>
      <c r="ET205" t="e">
        <f t="array" ref="ET205">IF(#REF!="","",SUM(ES205:INDEX(ES205:ES411,MATCH(TRUE,INDEX(ES205:ES411="",0),0))))</f>
        <v>#REF!</v>
      </c>
      <c r="EU205" t="e">
        <f t="shared" si="137"/>
        <v>#REF!</v>
      </c>
      <c r="EV205" t="str">
        <f t="array" ref="EV205">IFERROR(INDEX($EU$2:$EU$208,SMALL(IF(1-($EU$2:$EU$208=""),IF(1-(#REF!:#REF!&lt;&gt;""),ROW($EU$2:$EU$208)-ROW($EU$2)+1)), ROWS(#REF!:#REF!))),"")</f>
        <v/>
      </c>
      <c r="EW205" t="e">
        <f>IF(#REF!="","",SUM(#REF!))</f>
        <v>#REF!</v>
      </c>
      <c r="EX205" t="e">
        <f t="array" ref="EX205">IF(#REF!="","",SUM(EW205:INDEX(EW205:EW411,MATCH(TRUE,INDEX(EW205:EW411="",0),0))))</f>
        <v>#REF!</v>
      </c>
      <c r="EY205" t="e">
        <f t="shared" si="138"/>
        <v>#REF!</v>
      </c>
      <c r="EZ205" t="str">
        <f t="array" ref="EZ205">IFERROR(INDEX($EY$2:$EY$208,SMALL(IF(1-($EY$2:$EY$208=""),IF(1-(#REF!:#REF!&lt;&gt;""),ROW($EY$2:$EY$208)-ROW($EY$2)+1)), ROWS(#REF!:#REF!))),"")</f>
        <v/>
      </c>
      <c r="FA205" t="e">
        <f>IF(#REF!="","",SUM(#REF!))</f>
        <v>#REF!</v>
      </c>
      <c r="FB205" t="e">
        <f t="array" ref="FB205">IF(#REF!="","",SUM(FA205:INDEX(FA205:FA411,MATCH(TRUE,INDEX(FA205:FA411="",0),0))))</f>
        <v>#REF!</v>
      </c>
      <c r="FC205" t="e">
        <f t="shared" si="139"/>
        <v>#REF!</v>
      </c>
      <c r="FD205" t="str">
        <f t="array" ref="FD205">IFERROR(INDEX($FC$2:$FC$208,SMALL(IF(1-($FC$2:$FC$208=""),IF(1-(#REF!:#REF!&lt;&gt;""),ROW($FC$2:$FC$208)-ROW($FC$2)+1)), ROWS(#REF!:#REF!))),"")</f>
        <v/>
      </c>
    </row>
    <row r="206" spans="1:160" x14ac:dyDescent="0.25">
      <c r="A206" t="e">
        <f>IF(#REF!="","",SUM(#REF!))</f>
        <v>#REF!</v>
      </c>
      <c r="B206" t="e">
        <f t="array" ref="B206">IF(#REF!="","",SUM($A206:INDEX(A206:$A$208,MATCH(TRUE,INDEX($A206:$A$208="",0),0))))</f>
        <v>#REF!</v>
      </c>
      <c r="C206" t="e">
        <f t="shared" si="140"/>
        <v>#REF!</v>
      </c>
      <c r="E206" t="e">
        <f>IF(#REF!="","",SUM(#REF!))</f>
        <v>#REF!</v>
      </c>
      <c r="F206" t="e">
        <f t="array" ref="F206">IF(#REF!="","",SUM($E206:INDEX(E206:$E$208,MATCH(TRUE,INDEX($E206:$E$208="",0),0))))</f>
        <v>#REF!</v>
      </c>
      <c r="G206" t="e">
        <f t="shared" si="141"/>
        <v>#REF!</v>
      </c>
      <c r="I206" t="e">
        <f>IF(#REF!="","",SUM(#REF!))</f>
        <v>#REF!</v>
      </c>
      <c r="J206" t="e">
        <f t="array" ref="J206">IF(#REF!="","",SUM(I206:INDEX(I206:I412,MATCH(TRUE,INDEX(I206:I412="",0),0))))</f>
        <v>#REF!</v>
      </c>
      <c r="K206" t="e">
        <f t="shared" si="142"/>
        <v>#REF!</v>
      </c>
      <c r="M206" t="e">
        <f>IF(#REF!="","",SUM(#REF!))</f>
        <v>#REF!</v>
      </c>
      <c r="N206" t="e">
        <f t="array" ref="N206">IF(#REF!="","",SUM(M206:INDEX(M206:M412,MATCH(TRUE,INDEX(M206:M412="",0),0))))</f>
        <v>#REF!</v>
      </c>
      <c r="O206" t="e">
        <f t="shared" si="143"/>
        <v>#REF!</v>
      </c>
      <c r="Q206" t="e">
        <f>IF(#REF!="","",SUM(#REF!))</f>
        <v>#REF!</v>
      </c>
      <c r="R206" t="e">
        <f t="array" ref="R206">IF(#REF!="","",SUM(Q206:INDEX(Q206:Q412,MATCH(TRUE,INDEX(Q206:Q412="",0),0))))</f>
        <v>#REF!</v>
      </c>
      <c r="S206" t="e">
        <f t="shared" si="144"/>
        <v>#REF!</v>
      </c>
      <c r="U206" t="e">
        <f>IF(#REF!="","",SUM(#REF!))</f>
        <v>#REF!</v>
      </c>
      <c r="V206" t="e">
        <f t="array" ref="V206">IF(#REF!="","",SUM(U206:INDEX(U206:U412,MATCH(TRUE,INDEX(U206:U412="",0),0))))</f>
        <v>#REF!</v>
      </c>
      <c r="W206" t="e">
        <f t="shared" si="145"/>
        <v>#REF!</v>
      </c>
      <c r="Y206" t="e">
        <f>IF(#REF!="","",SUM(#REF!))</f>
        <v>#REF!</v>
      </c>
      <c r="Z206" t="e">
        <f t="array" ref="Z206">IF(#REF!="","",SUM(Y206:INDEX(Y206:Y412,MATCH(TRUE,INDEX(Y206:Y412="",0),0))))</f>
        <v>#REF!</v>
      </c>
      <c r="AA206" t="e">
        <f t="shared" si="146"/>
        <v>#REF!</v>
      </c>
      <c r="AC206" t="e">
        <f>IF(#REF!="","",SUM(#REF!))</f>
        <v>#REF!</v>
      </c>
      <c r="AD206" t="e">
        <f t="array" ref="AD206">IF(#REF!="","",SUM(AC206:INDEX(AC206:AC412,MATCH(TRUE,INDEX(AC206:AC412="",0),0))))</f>
        <v>#REF!</v>
      </c>
      <c r="AE206" t="e">
        <f t="shared" si="147"/>
        <v>#REF!</v>
      </c>
      <c r="AG206" t="e">
        <f>IF(#REF!="","",SUM(#REF!))</f>
        <v>#REF!</v>
      </c>
      <c r="AH206" t="e">
        <f t="array" ref="AH206">IF(#REF!="","",SUM(AG206:INDEX(AG206:AG412,MATCH(TRUE,INDEX(AG206:AG412="",0),0))))</f>
        <v>#REF!</v>
      </c>
      <c r="AI206" t="e">
        <f t="shared" si="148"/>
        <v>#REF!</v>
      </c>
      <c r="AK206" t="e">
        <f>IF(#REF!="","",SUM(#REF!))</f>
        <v>#REF!</v>
      </c>
      <c r="AL206" t="e">
        <f t="array" ref="AL206">IF(#REF!="","",SUM(AK206:INDEX(AK206:AK412,MATCH(TRUE,INDEX(AK206:AK412="",0),0))))</f>
        <v>#REF!</v>
      </c>
      <c r="AM206" t="e">
        <f t="shared" si="149"/>
        <v>#REF!</v>
      </c>
      <c r="AO206" t="e">
        <f>IF(#REF!="","",SUM(#REF!))</f>
        <v>#REF!</v>
      </c>
      <c r="AP206" t="e">
        <f t="array" ref="AP206">IF(#REF!="","",SUM(AO206:INDEX(AO206:AO412,MATCH(TRUE,INDEX(AO206:AO412="",0),0))))</f>
        <v>#REF!</v>
      </c>
      <c r="AQ206" t="e">
        <f t="shared" si="150"/>
        <v>#REF!</v>
      </c>
      <c r="AS206" t="e">
        <f>IF(#REF!="","",SUM(#REF!))</f>
        <v>#REF!</v>
      </c>
      <c r="AT206" t="e">
        <f t="array" ref="AT206">IF(#REF!="","",SUM(AS206:INDEX(AS206:AS412,MATCH(TRUE,INDEX(AS206:AS412="",0),0))))</f>
        <v>#REF!</v>
      </c>
      <c r="AU206" t="e">
        <f t="shared" si="151"/>
        <v>#REF!</v>
      </c>
      <c r="AW206" t="e">
        <f>IF(#REF!="","",SUM(#REF!))</f>
        <v>#REF!</v>
      </c>
      <c r="AX206" t="e">
        <f t="array" ref="AX206">IF(#REF!="","",SUM(AW206:INDEX(AW206:AW412,MATCH(TRUE,INDEX(AW206:AW412="",0),0))))</f>
        <v>#REF!</v>
      </c>
      <c r="AY206" t="e">
        <f t="shared" si="152"/>
        <v>#REF!</v>
      </c>
      <c r="BA206" t="e">
        <f>IF(#REF!="","",SUM(#REF!))</f>
        <v>#REF!</v>
      </c>
      <c r="BB206" t="e">
        <f t="array" ref="BB206">IF(#REF!="","",SUM(BA206:INDEX(BA206:BA412,MATCH(TRUE,INDEX(BA206:BA412="",0),0))))</f>
        <v>#REF!</v>
      </c>
      <c r="BC206" t="e">
        <f t="shared" si="153"/>
        <v>#REF!</v>
      </c>
      <c r="BE206" t="e">
        <f>IF(#REF!="","",SUM(#REF!))</f>
        <v>#REF!</v>
      </c>
      <c r="BF206" t="e">
        <f t="array" ref="BF206">IF(#REF!="","",SUM(BE206:INDEX(BE206:BE412,MATCH(TRUE,INDEX(BE206:BE412="",0),0))))</f>
        <v>#REF!</v>
      </c>
      <c r="BG206" t="e">
        <f t="shared" si="154"/>
        <v>#REF!</v>
      </c>
      <c r="BI206" t="e">
        <f>IF(#REF!="","",SUM(#REF!))</f>
        <v>#REF!</v>
      </c>
      <c r="BJ206" t="e">
        <f t="array" ref="BJ206">IF(#REF!="","",SUM(BI206:INDEX(BI206:BI412,MATCH(TRUE,INDEX(BI206:BI412="",0),0))))</f>
        <v>#REF!</v>
      </c>
      <c r="BK206" t="e">
        <f t="shared" si="155"/>
        <v>#REF!</v>
      </c>
      <c r="BM206" t="e">
        <f>IF(#REF!="","",SUM(#REF!))</f>
        <v>#REF!</v>
      </c>
      <c r="BN206" t="e">
        <f t="array" ref="BN206">IF(#REF!="","",SUM(BM206:INDEX(BM206:BM412,MATCH(TRUE,INDEX(BM206:BM412="",0),0))))</f>
        <v>#REF!</v>
      </c>
      <c r="BO206" t="e">
        <f t="shared" si="156"/>
        <v>#REF!</v>
      </c>
      <c r="BQ206" t="e">
        <f>IF(#REF!="","",SUM(#REF!))</f>
        <v>#REF!</v>
      </c>
      <c r="BR206" t="e">
        <f t="array" ref="BR206">IF(#REF!="","",SUM(BQ206:INDEX(BQ206:BQ412,MATCH(TRUE,INDEX(BQ206:BQ412="",0),0))))</f>
        <v>#REF!</v>
      </c>
      <c r="BS206" t="e">
        <f t="shared" si="157"/>
        <v>#REF!</v>
      </c>
      <c r="BU206" t="e">
        <f>IF(#REF!="","",SUM(#REF!))</f>
        <v>#REF!</v>
      </c>
      <c r="BV206" t="e">
        <f t="array" ref="BV206">IF(#REF!="","",SUM(BU206:INDEX(BU206:BU412,MATCH(TRUE,INDEX(BU206:BU412="",0),0))))</f>
        <v>#REF!</v>
      </c>
      <c r="BW206" t="e">
        <f t="shared" si="158"/>
        <v>#REF!</v>
      </c>
      <c r="BY206" t="e">
        <f>IF(#REF!="","",SUM(#REF!))</f>
        <v>#REF!</v>
      </c>
      <c r="BZ206" t="e">
        <f t="array" ref="BZ206">IF(#REF!="","",SUM(BY206:INDEX(BY206:BY412,MATCH(TRUE,INDEX(BY206:BY412="",0),0))))</f>
        <v>#REF!</v>
      </c>
      <c r="CA206" t="e">
        <f t="shared" si="159"/>
        <v>#REF!</v>
      </c>
      <c r="CC206" t="e">
        <f>IF(#REF!="","",SUM(#REF!))</f>
        <v>#REF!</v>
      </c>
      <c r="CD206" t="e">
        <f t="array" ref="CD206">IF(#REF!="","",SUM(CC206:INDEX(CC206:CC412,MATCH(TRUE,INDEX(CC206:CC412="",0),0))))</f>
        <v>#REF!</v>
      </c>
      <c r="CE206" t="e">
        <f t="shared" si="120"/>
        <v>#REF!</v>
      </c>
      <c r="CF206" t="str">
        <f t="array" ref="CF206">IFERROR(INDEX($CE$2:$CE$208,SMALL(IF(1-($CE$2:$CE$208=""),IF(1-(#REF!:#REF!&lt;&gt;""),ROW($CE$2:$CE$208)-ROW($CE$2)+1)), ROWS(#REF!:#REF!))),"")</f>
        <v/>
      </c>
      <c r="CG206" t="e">
        <f>IF(#REF!="","",SUM(#REF!))</f>
        <v>#REF!</v>
      </c>
      <c r="CH206" t="e">
        <f t="array" ref="CH206">IF(#REF!="","",SUM(CG206:INDEX(CG206:CG412,MATCH(TRUE,INDEX(CG206:CG412="",0),0))))</f>
        <v>#REF!</v>
      </c>
      <c r="CI206" t="e">
        <f t="shared" si="121"/>
        <v>#REF!</v>
      </c>
      <c r="CJ206" t="str">
        <f t="array" ref="CJ206">IFERROR(INDEX($CI$2:$CI$208,SMALL(IF(1-($CI$2:$CI$208=""),IF(1-(#REF!:#REF!&lt;&gt;""),ROW($CI$2:$CI$208)-ROW($CI$2)+1)), ROWS(#REF!:#REF!))),"")</f>
        <v/>
      </c>
      <c r="CK206" t="e">
        <f>IF(#REF!="","",SUM(#REF!))</f>
        <v>#REF!</v>
      </c>
      <c r="CL206" t="e">
        <f t="array" ref="CL206">IF(#REF!="","",SUM(CK206:INDEX(CK206:CK412,MATCH(TRUE,INDEX(CK206:CK412="",0),0))))</f>
        <v>#REF!</v>
      </c>
      <c r="CM206" t="e">
        <f t="shared" si="122"/>
        <v>#REF!</v>
      </c>
      <c r="CN206" t="str">
        <f t="array" ref="CN206">IFERROR(INDEX($CM$2:$CM$208,SMALL(IF(1-($CM$2:$CM$208=""),IF(1-(#REF!:#REF!&lt;&gt;""),ROW($CM$2:$CM$208)-ROW($CM$2)+1)), ROWS(#REF!:#REF!))),"")</f>
        <v/>
      </c>
      <c r="CO206" t="e">
        <f>IF(#REF!="","",SUM(#REF!))</f>
        <v>#REF!</v>
      </c>
      <c r="CP206" t="e">
        <f t="array" ref="CP206">IF(#REF!="","",SUM(CO206:INDEX(CO206:CO412,MATCH(TRUE,INDEX(CO206:CO412="",0),0))))</f>
        <v>#REF!</v>
      </c>
      <c r="CQ206" t="e">
        <f t="shared" si="123"/>
        <v>#REF!</v>
      </c>
      <c r="CR206" t="str">
        <f t="array" ref="CR206">IFERROR(INDEX($CQ$2:$CQ$208,SMALL(IF(1-($CQ$2:$CQ$208=""),IF(1-(#REF!:#REF!&lt;&gt;""),ROW($CQ$2:$CQ$208)-ROW($CQ$2)+1)), ROWS(#REF!:#REF!))),"")</f>
        <v/>
      </c>
      <c r="CS206" t="e">
        <f>IF(#REF!="","",SUM(#REF!))</f>
        <v>#REF!</v>
      </c>
      <c r="CT206" t="e">
        <f t="array" ref="CT206">IF(#REF!="","",SUM(CS206:INDEX(CS206:CS412,MATCH(TRUE,INDEX(CS206:CS412="",0),0))))</f>
        <v>#REF!</v>
      </c>
      <c r="CU206" t="e">
        <f t="shared" si="124"/>
        <v>#REF!</v>
      </c>
      <c r="CV206" t="str">
        <f t="array" ref="CV206">IFERROR(INDEX($CU$2:$CU$208,SMALL(IF(1-($CU$2:$CU$208=""),IF(1-(#REF!:#REF!&lt;&gt;""),ROW($CU$2:$CU$208)-ROW($CU$2)+1)), ROWS(#REF!:#REF!))),"")</f>
        <v/>
      </c>
      <c r="CW206" t="e">
        <f>IF(#REF!="","",SUM(#REF!))</f>
        <v>#REF!</v>
      </c>
      <c r="CX206" t="e">
        <f t="array" ref="CX206">IF(#REF!="","",SUM(CW206:INDEX(CW206:CW412,MATCH(TRUE,INDEX(CW206:CW412="",0),0))))</f>
        <v>#REF!</v>
      </c>
      <c r="CY206" t="e">
        <f t="shared" si="125"/>
        <v>#REF!</v>
      </c>
      <c r="CZ206" t="str">
        <f t="array" ref="CZ206">IFERROR(INDEX($CY$2:$CY$208,SMALL(IF(1-($CY$2:$CY$208=""),IF(1-(#REF!:#REF!&lt;&gt;""),ROW($CY$2:$CY$208)-ROW($CY$2)+1)), ROWS(#REF!:#REF!))),"")</f>
        <v/>
      </c>
      <c r="DA206" t="e">
        <f>IF(#REF!="","",SUM(#REF!))</f>
        <v>#REF!</v>
      </c>
      <c r="DB206" t="e">
        <f t="array" ref="DB206">IF(#REF!="","",SUM(DA206:INDEX(DA206:DA412,MATCH(TRUE,INDEX(DA206:DA412="",0),0))))</f>
        <v>#REF!</v>
      </c>
      <c r="DC206" t="e">
        <f t="shared" si="126"/>
        <v>#REF!</v>
      </c>
      <c r="DD206" t="str">
        <f t="array" ref="DD206">IFERROR(INDEX($DC$2:$DC$208,SMALL(IF(1-($DC$2:$DC$208=""),IF(1-(#REF!:#REF!&lt;&gt;""),ROW($DC$2:$DC$208)-ROW($DC$2)+1)), ROWS(#REF!:#REF!))),"")</f>
        <v/>
      </c>
      <c r="DE206" t="e">
        <f>IF(#REF!="","",SUM(#REF!))</f>
        <v>#REF!</v>
      </c>
      <c r="DF206" t="e">
        <f t="array" ref="DF206">IF(#REF!="","",SUM(DE206:INDEX(DE206:DE412,MATCH(TRUE,INDEX(DE206:DE412="",0),0))))</f>
        <v>#REF!</v>
      </c>
      <c r="DG206" t="e">
        <f t="shared" si="127"/>
        <v>#REF!</v>
      </c>
      <c r="DH206" t="str">
        <f t="array" ref="DH206">IFERROR(INDEX($DG$2:$DG$208,SMALL(IF(1-($DG$2:$DG$208=""),IF(1-(#REF!:#REF!&lt;&gt;""),ROW($DG$2:$DG$208)-ROW($DG$2)+1)), ROWS(#REF!:#REF!))),"")</f>
        <v/>
      </c>
      <c r="DI206" t="e">
        <f>IF(#REF!="","",SUM(#REF!))</f>
        <v>#REF!</v>
      </c>
      <c r="DJ206" t="e">
        <f t="array" ref="DJ206">IF(#REF!="","",SUM(DI206:INDEX(DI206:DI412,MATCH(TRUE,INDEX(DI206:DI412="",0),0))))</f>
        <v>#REF!</v>
      </c>
      <c r="DK206" t="e">
        <f t="shared" si="128"/>
        <v>#REF!</v>
      </c>
      <c r="DL206" t="str">
        <f t="array" ref="DL206">IFERROR(INDEX($DK$2:$DK$208,SMALL(IF(1-($DK$2:$DK$208=""),IF(1-(#REF!:#REF!&lt;&gt;""),ROW($DK$2:$DK$208)-ROW($DK$2)+1)), ROWS(#REF!:#REF!))),"")</f>
        <v/>
      </c>
      <c r="DM206" t="e">
        <f>IF(#REF!="","",SUM(#REF!))</f>
        <v>#REF!</v>
      </c>
      <c r="DN206" t="e">
        <f t="array" ref="DN206">IF(#REF!="","",SUM(DM206:INDEX(DM206:DM412,MATCH(TRUE,INDEX(DM206:DM412="",0),0))))</f>
        <v>#REF!</v>
      </c>
      <c r="DO206" t="e">
        <f t="shared" si="129"/>
        <v>#REF!</v>
      </c>
      <c r="DP206" t="str">
        <f t="array" ref="DP206">IFERROR(INDEX($DO$2:$DO$208,SMALL(IF(1-($DO$2:$DO$208=""),IF(1-(#REF!:#REF!&lt;&gt;""),ROW($DO$2:$DO$208)-ROW($DO$2)+1)), ROWS(#REF!:#REF!))),"")</f>
        <v/>
      </c>
      <c r="DQ206" t="e">
        <f>IF(#REF!="","",SUM(#REF!))</f>
        <v>#REF!</v>
      </c>
      <c r="DR206" t="e">
        <f t="array" ref="DR206">IF(#REF!="","",SUM(DQ206:INDEX(DQ206:DQ412,MATCH(TRUE,INDEX(DQ206:DQ412="",0),0))))</f>
        <v>#REF!</v>
      </c>
      <c r="DS206" t="e">
        <f t="shared" si="130"/>
        <v>#REF!</v>
      </c>
      <c r="DT206" t="str">
        <f t="array" ref="DT206">IFERROR(INDEX($DS$2:$DS$208,SMALL(IF(1-($DS$2:$DS$208=""),IF(1-(#REF!:#REF!&lt;&gt;""),ROW($DS$2:$DS$208)-ROW($DS$2)+1)), ROWS(#REF!:#REF!))),"")</f>
        <v/>
      </c>
      <c r="DU206" t="e">
        <f>IF(#REF!="","",SUM(#REF!))</f>
        <v>#REF!</v>
      </c>
      <c r="DV206" t="e">
        <f t="array" ref="DV206">IF(#REF!="","",SUM(DU206:INDEX(DU206:DU412,MATCH(TRUE,INDEX(DU206:DU412="",0),0))))</f>
        <v>#REF!</v>
      </c>
      <c r="DW206" t="e">
        <f t="shared" si="131"/>
        <v>#REF!</v>
      </c>
      <c r="DX206" t="str">
        <f t="array" ref="DX206">IFERROR(INDEX($DW$2:$DW$208,SMALL(IF(1-($DW$2:$DW$208=""),IF(1-(#REF!:#REF!&lt;&gt;""),ROW($DW$2:$DW$208)-ROW($DW$2)+1)), ROWS(#REF!:#REF!))),"")</f>
        <v/>
      </c>
      <c r="DY206" t="e">
        <f>IF(#REF!="","",SUM(#REF!))</f>
        <v>#REF!</v>
      </c>
      <c r="DZ206" t="e">
        <f t="array" ref="DZ206">IF(#REF!="","",SUM(DY206:INDEX(DY206:DY412,MATCH(TRUE,INDEX(DY206:DY412="",0),0))))</f>
        <v>#REF!</v>
      </c>
      <c r="EA206" t="e">
        <f t="shared" si="132"/>
        <v>#REF!</v>
      </c>
      <c r="EB206" t="str">
        <f t="array" ref="EB206">IFERROR(INDEX($EA$2:$EA$208,SMALL(IF(1-($EA$2:$EA$208=""),IF(1-(#REF!:#REF!&lt;&gt;""),ROW($EA$2:$EA$208)-ROW($EA$2)+1)), ROWS(#REF!:#REF!))),"")</f>
        <v/>
      </c>
      <c r="EC206" t="e">
        <f>IF(#REF!="","",SUM(#REF!))</f>
        <v>#REF!</v>
      </c>
      <c r="ED206" t="e">
        <f t="array" ref="ED206">IF(#REF!="","",SUM(EC206:INDEX(EC206:EC412,MATCH(TRUE,INDEX(EC206:EC412="",0),0))))</f>
        <v>#REF!</v>
      </c>
      <c r="EE206" t="e">
        <f t="shared" si="133"/>
        <v>#REF!</v>
      </c>
      <c r="EF206" t="str">
        <f t="array" ref="EF206">IFERROR(INDEX($EE$2:$EE$208,SMALL(IF(1-($EE$2:$EE$208=""),IF(1-(#REF!:#REF!&lt;&gt;""),ROW($EE$2:$EE$208)-ROW($EE$2)+1)), ROWS(#REF!:#REF!))),"")</f>
        <v/>
      </c>
      <c r="EG206" t="e">
        <f>IF(#REF!="","",SUM(#REF!))</f>
        <v>#REF!</v>
      </c>
      <c r="EH206" t="e">
        <f t="array" ref="EH206">IF(#REF!="","",SUM(EG206:INDEX(EG206:EG412,MATCH(TRUE,INDEX(EG206:EG412="",0),0))))</f>
        <v>#REF!</v>
      </c>
      <c r="EI206" t="e">
        <f t="shared" si="134"/>
        <v>#REF!</v>
      </c>
      <c r="EJ206" t="str">
        <f t="array" ref="EJ206">IFERROR(INDEX($EI$2:$EI$208,SMALL(IF(1-($EI$2:$EI$208=""),IF(1-(#REF!:#REF!&lt;&gt;""),ROW($EI$2:$EI$208)-ROW($EI$2)+1)), ROWS(#REF!:#REF!))),"")</f>
        <v/>
      </c>
      <c r="EK206" t="e">
        <f>IF(#REF!="","",SUM(#REF!))</f>
        <v>#REF!</v>
      </c>
      <c r="EL206" t="e">
        <f t="array" ref="EL206">IF(#REF!="","",SUM(EK206:INDEX(EK206:EK412,MATCH(TRUE,INDEX(EK206:EK412="",0),0))))</f>
        <v>#REF!</v>
      </c>
      <c r="EM206" t="e">
        <f t="shared" si="135"/>
        <v>#REF!</v>
      </c>
      <c r="EN206" t="str">
        <f t="array" ref="EN206">IFERROR(INDEX($EM$2:$EM$208,SMALL(IF(1-($EM$2:$EM$208=""),IF(1-(#REF!:#REF!&lt;&gt;""),ROW($EM$2:$EM$208)-ROW($EM$2)+1)), ROWS(#REF!:#REF!))),"")</f>
        <v/>
      </c>
      <c r="EO206" t="e">
        <f>IF(#REF!="","",SUM(#REF!))</f>
        <v>#REF!</v>
      </c>
      <c r="EP206" t="e">
        <f t="array" ref="EP206">IF(#REF!="","",SUM(EO206:INDEX(EO206:EO412,MATCH(TRUE,INDEX(EO206:EO412="",0),0))))</f>
        <v>#REF!</v>
      </c>
      <c r="EQ206" t="e">
        <f t="shared" si="136"/>
        <v>#REF!</v>
      </c>
      <c r="ER206" t="str">
        <f t="array" ref="ER206">IFERROR(INDEX($EQ$2:$EQ$208,SMALL(IF(1-($EQ$2:$EQ$208=""),IF(1-(#REF!:#REF!&lt;&gt;""),ROW($EQ$2:$EQ$208)-ROW($EQ$2)+1)), ROWS(#REF!:#REF!))),"")</f>
        <v/>
      </c>
      <c r="ES206" t="e">
        <f>IF(#REF!="","",SUM(#REF!))</f>
        <v>#REF!</v>
      </c>
      <c r="ET206" t="e">
        <f t="array" ref="ET206">IF(#REF!="","",SUM(ES206:INDEX(ES206:ES412,MATCH(TRUE,INDEX(ES206:ES412="",0),0))))</f>
        <v>#REF!</v>
      </c>
      <c r="EU206" t="e">
        <f t="shared" si="137"/>
        <v>#REF!</v>
      </c>
      <c r="EV206" t="str">
        <f t="array" ref="EV206">IFERROR(INDEX($EU$2:$EU$208,SMALL(IF(1-($EU$2:$EU$208=""),IF(1-(#REF!:#REF!&lt;&gt;""),ROW($EU$2:$EU$208)-ROW($EU$2)+1)), ROWS(#REF!:#REF!))),"")</f>
        <v/>
      </c>
      <c r="EW206" t="e">
        <f>IF(#REF!="","",SUM(#REF!))</f>
        <v>#REF!</v>
      </c>
      <c r="EX206" t="e">
        <f t="array" ref="EX206">IF(#REF!="","",SUM(EW206:INDEX(EW206:EW412,MATCH(TRUE,INDEX(EW206:EW412="",0),0))))</f>
        <v>#REF!</v>
      </c>
      <c r="EY206" t="e">
        <f t="shared" si="138"/>
        <v>#REF!</v>
      </c>
      <c r="EZ206" t="str">
        <f t="array" ref="EZ206">IFERROR(INDEX($EY$2:$EY$208,SMALL(IF(1-($EY$2:$EY$208=""),IF(1-(#REF!:#REF!&lt;&gt;""),ROW($EY$2:$EY$208)-ROW($EY$2)+1)), ROWS(#REF!:#REF!))),"")</f>
        <v/>
      </c>
      <c r="FA206" t="e">
        <f>IF(#REF!="","",SUM(#REF!))</f>
        <v>#REF!</v>
      </c>
      <c r="FB206" t="e">
        <f t="array" ref="FB206">IF(#REF!="","",SUM(FA206:INDEX(FA206:FA412,MATCH(TRUE,INDEX(FA206:FA412="",0),0))))</f>
        <v>#REF!</v>
      </c>
      <c r="FC206" t="e">
        <f t="shared" si="139"/>
        <v>#REF!</v>
      </c>
      <c r="FD206" t="str">
        <f t="array" ref="FD206">IFERROR(INDEX($FC$2:$FC$208,SMALL(IF(1-($FC$2:$FC$208=""),IF(1-(#REF!:#REF!&lt;&gt;""),ROW($FC$2:$FC$208)-ROW($FC$2)+1)), ROWS(#REF!:#REF!))),"")</f>
        <v/>
      </c>
    </row>
    <row r="207" spans="1:160" x14ac:dyDescent="0.25">
      <c r="A207" t="e">
        <f>IF(#REF!="","",SUM(#REF!))</f>
        <v>#REF!</v>
      </c>
      <c r="B207" t="e">
        <f t="array" ref="B207">IF(#REF!="","",SUM($A207:INDEX(A207:$A$208,MATCH(TRUE,INDEX($A207:$A$208="",0),0))))</f>
        <v>#REF!</v>
      </c>
      <c r="C207" t="e">
        <f t="shared" si="140"/>
        <v>#REF!</v>
      </c>
      <c r="E207" t="e">
        <f>IF(#REF!="","",SUM(#REF!))</f>
        <v>#REF!</v>
      </c>
      <c r="F207" t="e">
        <f t="array" ref="F207">IF(#REF!="","",SUM($E207:INDEX(E207:$E$208,MATCH(TRUE,INDEX($E207:$E$208="",0),0))))</f>
        <v>#REF!</v>
      </c>
      <c r="G207" t="e">
        <f t="shared" si="141"/>
        <v>#REF!</v>
      </c>
      <c r="I207" t="e">
        <f>IF(#REF!="","",SUM(#REF!))</f>
        <v>#REF!</v>
      </c>
      <c r="J207" t="e">
        <f t="array" ref="J207">IF(#REF!="","",SUM(I207:INDEX(I207:I413,MATCH(TRUE,INDEX(I207:I413="",0),0))))</f>
        <v>#REF!</v>
      </c>
      <c r="K207" t="e">
        <f t="shared" si="142"/>
        <v>#REF!</v>
      </c>
      <c r="M207" t="e">
        <f>IF(#REF!="","",SUM(#REF!))</f>
        <v>#REF!</v>
      </c>
      <c r="N207" t="e">
        <f t="array" ref="N207">IF(#REF!="","",SUM(M207:INDEX(M207:M413,MATCH(TRUE,INDEX(M207:M413="",0),0))))</f>
        <v>#REF!</v>
      </c>
      <c r="O207" t="e">
        <f t="shared" si="143"/>
        <v>#REF!</v>
      </c>
      <c r="Q207" t="e">
        <f>IF(#REF!="","",SUM(#REF!))</f>
        <v>#REF!</v>
      </c>
      <c r="R207" t="e">
        <f t="array" ref="R207">IF(#REF!="","",SUM(Q207:INDEX(Q207:Q413,MATCH(TRUE,INDEX(Q207:Q413="",0),0))))</f>
        <v>#REF!</v>
      </c>
      <c r="S207" t="e">
        <f t="shared" si="144"/>
        <v>#REF!</v>
      </c>
      <c r="U207" t="e">
        <f>IF(#REF!="","",SUM(#REF!))</f>
        <v>#REF!</v>
      </c>
      <c r="V207" t="e">
        <f t="array" ref="V207">IF(#REF!="","",SUM(U207:INDEX(U207:U413,MATCH(TRUE,INDEX(U207:U413="",0),0))))</f>
        <v>#REF!</v>
      </c>
      <c r="W207" t="e">
        <f t="shared" si="145"/>
        <v>#REF!</v>
      </c>
      <c r="Y207" t="e">
        <f>IF(#REF!="","",SUM(#REF!))</f>
        <v>#REF!</v>
      </c>
      <c r="Z207" t="e">
        <f t="array" ref="Z207">IF(#REF!="","",SUM(Y207:INDEX(Y207:Y413,MATCH(TRUE,INDEX(Y207:Y413="",0),0))))</f>
        <v>#REF!</v>
      </c>
      <c r="AA207" t="e">
        <f t="shared" si="146"/>
        <v>#REF!</v>
      </c>
      <c r="AC207" t="e">
        <f>IF(#REF!="","",SUM(#REF!))</f>
        <v>#REF!</v>
      </c>
      <c r="AD207" t="e">
        <f t="array" ref="AD207">IF(#REF!="","",SUM(AC207:INDEX(AC207:AC413,MATCH(TRUE,INDEX(AC207:AC413="",0),0))))</f>
        <v>#REF!</v>
      </c>
      <c r="AE207" t="e">
        <f t="shared" si="147"/>
        <v>#REF!</v>
      </c>
      <c r="AG207" t="e">
        <f>IF(#REF!="","",SUM(#REF!))</f>
        <v>#REF!</v>
      </c>
      <c r="AH207" t="e">
        <f t="array" ref="AH207">IF(#REF!="","",SUM(AG207:INDEX(AG207:AG413,MATCH(TRUE,INDEX(AG207:AG413="",0),0))))</f>
        <v>#REF!</v>
      </c>
      <c r="AI207" t="e">
        <f t="shared" si="148"/>
        <v>#REF!</v>
      </c>
      <c r="AK207" t="e">
        <f>IF(#REF!="","",SUM(#REF!))</f>
        <v>#REF!</v>
      </c>
      <c r="AL207" t="e">
        <f t="array" ref="AL207">IF(#REF!="","",SUM(AK207:INDEX(AK207:AK413,MATCH(TRUE,INDEX(AK207:AK413="",0),0))))</f>
        <v>#REF!</v>
      </c>
      <c r="AM207" t="e">
        <f t="shared" si="149"/>
        <v>#REF!</v>
      </c>
      <c r="AO207" t="e">
        <f>IF(#REF!="","",SUM(#REF!))</f>
        <v>#REF!</v>
      </c>
      <c r="AP207" t="e">
        <f t="array" ref="AP207">IF(#REF!="","",SUM(AO207:INDEX(AO207:AO413,MATCH(TRUE,INDEX(AO207:AO413="",0),0))))</f>
        <v>#REF!</v>
      </c>
      <c r="AQ207" t="e">
        <f t="shared" si="150"/>
        <v>#REF!</v>
      </c>
      <c r="AS207" t="e">
        <f>IF(#REF!="","",SUM(#REF!))</f>
        <v>#REF!</v>
      </c>
      <c r="AT207" t="e">
        <f t="array" ref="AT207">IF(#REF!="","",SUM(AS207:INDEX(AS207:AS413,MATCH(TRUE,INDEX(AS207:AS413="",0),0))))</f>
        <v>#REF!</v>
      </c>
      <c r="AU207" t="e">
        <f t="shared" si="151"/>
        <v>#REF!</v>
      </c>
      <c r="AW207" t="e">
        <f>IF(#REF!="","",SUM(#REF!))</f>
        <v>#REF!</v>
      </c>
      <c r="AX207" t="e">
        <f t="array" ref="AX207">IF(#REF!="","",SUM(AW207:INDEX(AW207:AW413,MATCH(TRUE,INDEX(AW207:AW413="",0),0))))</f>
        <v>#REF!</v>
      </c>
      <c r="AY207" t="e">
        <f t="shared" si="152"/>
        <v>#REF!</v>
      </c>
      <c r="BA207" t="e">
        <f>IF(#REF!="","",SUM(#REF!))</f>
        <v>#REF!</v>
      </c>
      <c r="BB207" t="e">
        <f t="array" ref="BB207">IF(#REF!="","",SUM(BA207:INDEX(BA207:BA413,MATCH(TRUE,INDEX(BA207:BA413="",0),0))))</f>
        <v>#REF!</v>
      </c>
      <c r="BC207" t="e">
        <f t="shared" si="153"/>
        <v>#REF!</v>
      </c>
      <c r="BE207" t="e">
        <f>IF(#REF!="","",SUM(#REF!))</f>
        <v>#REF!</v>
      </c>
      <c r="BF207" t="e">
        <f t="array" ref="BF207">IF(#REF!="","",SUM(BE207:INDEX(BE207:BE413,MATCH(TRUE,INDEX(BE207:BE413="",0),0))))</f>
        <v>#REF!</v>
      </c>
      <c r="BG207" t="e">
        <f t="shared" si="154"/>
        <v>#REF!</v>
      </c>
      <c r="BI207" t="e">
        <f>IF(#REF!="","",SUM(#REF!))</f>
        <v>#REF!</v>
      </c>
      <c r="BJ207" t="e">
        <f t="array" ref="BJ207">IF(#REF!="","",SUM(BI207:INDEX(BI207:BI413,MATCH(TRUE,INDEX(BI207:BI413="",0),0))))</f>
        <v>#REF!</v>
      </c>
      <c r="BK207" t="e">
        <f t="shared" si="155"/>
        <v>#REF!</v>
      </c>
      <c r="BM207" t="e">
        <f>IF(#REF!="","",SUM(#REF!))</f>
        <v>#REF!</v>
      </c>
      <c r="BN207" t="e">
        <f t="array" ref="BN207">IF(#REF!="","",SUM(BM207:INDEX(BM207:BM413,MATCH(TRUE,INDEX(BM207:BM413="",0),0))))</f>
        <v>#REF!</v>
      </c>
      <c r="BO207" t="e">
        <f t="shared" si="156"/>
        <v>#REF!</v>
      </c>
      <c r="BQ207" t="e">
        <f>IF(#REF!="","",SUM(#REF!))</f>
        <v>#REF!</v>
      </c>
      <c r="BR207" t="e">
        <f t="array" ref="BR207">IF(#REF!="","",SUM(BQ207:INDEX(BQ207:BQ413,MATCH(TRUE,INDEX(BQ207:BQ413="",0),0))))</f>
        <v>#REF!</v>
      </c>
      <c r="BS207" t="e">
        <f t="shared" si="157"/>
        <v>#REF!</v>
      </c>
      <c r="BU207" t="e">
        <f>IF(#REF!="","",SUM(#REF!))</f>
        <v>#REF!</v>
      </c>
      <c r="BV207" t="e">
        <f t="array" ref="BV207">IF(#REF!="","",SUM(BU207:INDEX(BU207:BU413,MATCH(TRUE,INDEX(BU207:BU413="",0),0))))</f>
        <v>#REF!</v>
      </c>
      <c r="BW207" t="e">
        <f t="shared" si="158"/>
        <v>#REF!</v>
      </c>
      <c r="BY207" t="e">
        <f>IF(#REF!="","",SUM(#REF!))</f>
        <v>#REF!</v>
      </c>
      <c r="BZ207" t="e">
        <f t="array" ref="BZ207">IF(#REF!="","",SUM(BY207:INDEX(BY207:BY413,MATCH(TRUE,INDEX(BY207:BY413="",0),0))))</f>
        <v>#REF!</v>
      </c>
      <c r="CA207" t="e">
        <f t="shared" si="159"/>
        <v>#REF!</v>
      </c>
      <c r="CC207" t="e">
        <f>IF(#REF!="","",SUM(#REF!))</f>
        <v>#REF!</v>
      </c>
      <c r="CD207" t="e">
        <f t="array" ref="CD207">IF(#REF!="","",SUM(CC207:INDEX(CC207:CC413,MATCH(TRUE,INDEX(CC207:CC413="",0),0))))</f>
        <v>#REF!</v>
      </c>
      <c r="CE207" t="e">
        <f t="shared" si="120"/>
        <v>#REF!</v>
      </c>
      <c r="CF207" t="str">
        <f t="array" ref="CF207">IFERROR(INDEX($CE$2:$CE$208,SMALL(IF(1-($CE$2:$CE$208=""),IF(1-(#REF!:#REF!&lt;&gt;""),ROW($CE$2:$CE$208)-ROW($CE$2)+1)), ROWS(#REF!:#REF!))),"")</f>
        <v/>
      </c>
      <c r="CG207" t="e">
        <f>IF(#REF!="","",SUM(#REF!))</f>
        <v>#REF!</v>
      </c>
      <c r="CH207" t="e">
        <f t="array" ref="CH207">IF(#REF!="","",SUM(CG207:INDEX(CG207:CG413,MATCH(TRUE,INDEX(CG207:CG413="",0),0))))</f>
        <v>#REF!</v>
      </c>
      <c r="CI207" t="e">
        <f t="shared" si="121"/>
        <v>#REF!</v>
      </c>
      <c r="CJ207" t="str">
        <f t="array" ref="CJ207">IFERROR(INDEX($CI$2:$CI$208,SMALL(IF(1-($CI$2:$CI$208=""),IF(1-(#REF!:#REF!&lt;&gt;""),ROW($CI$2:$CI$208)-ROW($CI$2)+1)), ROWS(#REF!:#REF!))),"")</f>
        <v/>
      </c>
      <c r="CK207" t="e">
        <f>IF(#REF!="","",SUM(#REF!))</f>
        <v>#REF!</v>
      </c>
      <c r="CL207" t="e">
        <f t="array" ref="CL207">IF(#REF!="","",SUM(CK207:INDEX(CK207:CK413,MATCH(TRUE,INDEX(CK207:CK413="",0),0))))</f>
        <v>#REF!</v>
      </c>
      <c r="CM207" t="e">
        <f t="shared" si="122"/>
        <v>#REF!</v>
      </c>
      <c r="CN207" t="str">
        <f t="array" ref="CN207">IFERROR(INDEX($CM$2:$CM$208,SMALL(IF(1-($CM$2:$CM$208=""),IF(1-(#REF!:#REF!&lt;&gt;""),ROW($CM$2:$CM$208)-ROW($CM$2)+1)), ROWS(#REF!:#REF!))),"")</f>
        <v/>
      </c>
      <c r="CO207" t="e">
        <f>IF(#REF!="","",SUM(#REF!))</f>
        <v>#REF!</v>
      </c>
      <c r="CP207" t="e">
        <f t="array" ref="CP207">IF(#REF!="","",SUM(CO207:INDEX(CO207:CO413,MATCH(TRUE,INDEX(CO207:CO413="",0),0))))</f>
        <v>#REF!</v>
      </c>
      <c r="CQ207" t="e">
        <f t="shared" si="123"/>
        <v>#REF!</v>
      </c>
      <c r="CR207" t="str">
        <f t="array" ref="CR207">IFERROR(INDEX($CQ$2:$CQ$208,SMALL(IF(1-($CQ$2:$CQ$208=""),IF(1-(#REF!:#REF!&lt;&gt;""),ROW($CQ$2:$CQ$208)-ROW($CQ$2)+1)), ROWS(#REF!:#REF!))),"")</f>
        <v/>
      </c>
      <c r="CS207" t="e">
        <f>IF(#REF!="","",SUM(#REF!))</f>
        <v>#REF!</v>
      </c>
      <c r="CT207" t="e">
        <f t="array" ref="CT207">IF(#REF!="","",SUM(CS207:INDEX(CS207:CS413,MATCH(TRUE,INDEX(CS207:CS413="",0),0))))</f>
        <v>#REF!</v>
      </c>
      <c r="CU207" t="e">
        <f t="shared" si="124"/>
        <v>#REF!</v>
      </c>
      <c r="CV207" t="str">
        <f t="array" ref="CV207">IFERROR(INDEX($CU$2:$CU$208,SMALL(IF(1-($CU$2:$CU$208=""),IF(1-(#REF!:#REF!&lt;&gt;""),ROW($CU$2:$CU$208)-ROW($CU$2)+1)), ROWS(#REF!:#REF!))),"")</f>
        <v/>
      </c>
      <c r="CW207" t="e">
        <f>IF(#REF!="","",SUM(#REF!))</f>
        <v>#REF!</v>
      </c>
      <c r="CX207" t="e">
        <f t="array" ref="CX207">IF(#REF!="","",SUM(CW207:INDEX(CW207:CW413,MATCH(TRUE,INDEX(CW207:CW413="",0),0))))</f>
        <v>#REF!</v>
      </c>
      <c r="CY207" t="e">
        <f t="shared" si="125"/>
        <v>#REF!</v>
      </c>
      <c r="CZ207" t="str">
        <f t="array" ref="CZ207">IFERROR(INDEX($CY$2:$CY$208,SMALL(IF(1-($CY$2:$CY$208=""),IF(1-(#REF!:#REF!&lt;&gt;""),ROW($CY$2:$CY$208)-ROW($CY$2)+1)), ROWS(#REF!:#REF!))),"")</f>
        <v/>
      </c>
      <c r="DA207" t="e">
        <f>IF(#REF!="","",SUM(#REF!))</f>
        <v>#REF!</v>
      </c>
      <c r="DB207" t="e">
        <f t="array" ref="DB207">IF(#REF!="","",SUM(DA207:INDEX(DA207:DA413,MATCH(TRUE,INDEX(DA207:DA413="",0),0))))</f>
        <v>#REF!</v>
      </c>
      <c r="DC207" t="e">
        <f t="shared" si="126"/>
        <v>#REF!</v>
      </c>
      <c r="DD207" t="str">
        <f t="array" ref="DD207">IFERROR(INDEX($DC$2:$DC$208,SMALL(IF(1-($DC$2:$DC$208=""),IF(1-(#REF!:#REF!&lt;&gt;""),ROW($DC$2:$DC$208)-ROW($DC$2)+1)), ROWS(#REF!:#REF!))),"")</f>
        <v/>
      </c>
      <c r="DE207" t="e">
        <f>IF(#REF!="","",SUM(#REF!))</f>
        <v>#REF!</v>
      </c>
      <c r="DF207" t="e">
        <f t="array" ref="DF207">IF(#REF!="","",SUM(DE207:INDEX(DE207:DE413,MATCH(TRUE,INDEX(DE207:DE413="",0),0))))</f>
        <v>#REF!</v>
      </c>
      <c r="DG207" t="e">
        <f t="shared" si="127"/>
        <v>#REF!</v>
      </c>
      <c r="DH207" t="str">
        <f t="array" ref="DH207">IFERROR(INDEX($DG$2:$DG$208,SMALL(IF(1-($DG$2:$DG$208=""),IF(1-(#REF!:#REF!&lt;&gt;""),ROW($DG$2:$DG$208)-ROW($DG$2)+1)), ROWS(#REF!:#REF!))),"")</f>
        <v/>
      </c>
      <c r="DI207" t="e">
        <f>IF(#REF!="","",SUM(#REF!))</f>
        <v>#REF!</v>
      </c>
      <c r="DJ207" t="e">
        <f t="array" ref="DJ207">IF(#REF!="","",SUM(DI207:INDEX(DI207:DI413,MATCH(TRUE,INDEX(DI207:DI413="",0),0))))</f>
        <v>#REF!</v>
      </c>
      <c r="DK207" t="e">
        <f t="shared" si="128"/>
        <v>#REF!</v>
      </c>
      <c r="DL207" t="str">
        <f t="array" ref="DL207">IFERROR(INDEX($DK$2:$DK$208,SMALL(IF(1-($DK$2:$DK$208=""),IF(1-(#REF!:#REF!&lt;&gt;""),ROW($DK$2:$DK$208)-ROW($DK$2)+1)), ROWS(#REF!:#REF!))),"")</f>
        <v/>
      </c>
      <c r="DM207" t="e">
        <f>IF(#REF!="","",SUM(#REF!))</f>
        <v>#REF!</v>
      </c>
      <c r="DN207" t="e">
        <f t="array" ref="DN207">IF(#REF!="","",SUM(DM207:INDEX(DM207:DM413,MATCH(TRUE,INDEX(DM207:DM413="",0),0))))</f>
        <v>#REF!</v>
      </c>
      <c r="DO207" t="e">
        <f t="shared" si="129"/>
        <v>#REF!</v>
      </c>
      <c r="DP207" t="str">
        <f t="array" ref="DP207">IFERROR(INDEX($DO$2:$DO$208,SMALL(IF(1-($DO$2:$DO$208=""),IF(1-(#REF!:#REF!&lt;&gt;""),ROW($DO$2:$DO$208)-ROW($DO$2)+1)), ROWS(#REF!:#REF!))),"")</f>
        <v/>
      </c>
      <c r="DQ207" t="e">
        <f>IF(#REF!="","",SUM(#REF!))</f>
        <v>#REF!</v>
      </c>
      <c r="DR207" t="e">
        <f t="array" ref="DR207">IF(#REF!="","",SUM(DQ207:INDEX(DQ207:DQ413,MATCH(TRUE,INDEX(DQ207:DQ413="",0),0))))</f>
        <v>#REF!</v>
      </c>
      <c r="DS207" t="e">
        <f t="shared" si="130"/>
        <v>#REF!</v>
      </c>
      <c r="DT207" t="str">
        <f t="array" ref="DT207">IFERROR(INDEX($DS$2:$DS$208,SMALL(IF(1-($DS$2:$DS$208=""),IF(1-(#REF!:#REF!&lt;&gt;""),ROW($DS$2:$DS$208)-ROW($DS$2)+1)), ROWS(#REF!:#REF!))),"")</f>
        <v/>
      </c>
      <c r="DU207" t="e">
        <f>IF(#REF!="","",SUM(#REF!))</f>
        <v>#REF!</v>
      </c>
      <c r="DV207" t="e">
        <f t="array" ref="DV207">IF(#REF!="","",SUM(DU207:INDEX(DU207:DU413,MATCH(TRUE,INDEX(DU207:DU413="",0),0))))</f>
        <v>#REF!</v>
      </c>
      <c r="DW207" t="e">
        <f t="shared" si="131"/>
        <v>#REF!</v>
      </c>
      <c r="DX207" t="str">
        <f t="array" ref="DX207">IFERROR(INDEX($DW$2:$DW$208,SMALL(IF(1-($DW$2:$DW$208=""),IF(1-(#REF!:#REF!&lt;&gt;""),ROW($DW$2:$DW$208)-ROW($DW$2)+1)), ROWS(#REF!:#REF!))),"")</f>
        <v/>
      </c>
      <c r="DY207" t="e">
        <f>IF(#REF!="","",SUM(#REF!))</f>
        <v>#REF!</v>
      </c>
      <c r="DZ207" t="e">
        <f t="array" ref="DZ207">IF(#REF!="","",SUM(DY207:INDEX(DY207:DY413,MATCH(TRUE,INDEX(DY207:DY413="",0),0))))</f>
        <v>#REF!</v>
      </c>
      <c r="EA207" t="e">
        <f t="shared" si="132"/>
        <v>#REF!</v>
      </c>
      <c r="EB207" t="str">
        <f t="array" ref="EB207">IFERROR(INDEX($EA$2:$EA$208,SMALL(IF(1-($EA$2:$EA$208=""),IF(1-(#REF!:#REF!&lt;&gt;""),ROW($EA$2:$EA$208)-ROW($EA$2)+1)), ROWS(#REF!:#REF!))),"")</f>
        <v/>
      </c>
      <c r="EC207" t="e">
        <f>IF(#REF!="","",SUM(#REF!))</f>
        <v>#REF!</v>
      </c>
      <c r="ED207" t="e">
        <f t="array" ref="ED207">IF(#REF!="","",SUM(EC207:INDEX(EC207:EC413,MATCH(TRUE,INDEX(EC207:EC413="",0),0))))</f>
        <v>#REF!</v>
      </c>
      <c r="EE207" t="e">
        <f t="shared" si="133"/>
        <v>#REF!</v>
      </c>
      <c r="EF207" t="str">
        <f t="array" ref="EF207">IFERROR(INDEX($EE$2:$EE$208,SMALL(IF(1-($EE$2:$EE$208=""),IF(1-(#REF!:#REF!&lt;&gt;""),ROW($EE$2:$EE$208)-ROW($EE$2)+1)), ROWS(#REF!:#REF!))),"")</f>
        <v/>
      </c>
      <c r="EG207" t="e">
        <f>IF(#REF!="","",SUM(#REF!))</f>
        <v>#REF!</v>
      </c>
      <c r="EH207" t="e">
        <f t="array" ref="EH207">IF(#REF!="","",SUM(EG207:INDEX(EG207:EG413,MATCH(TRUE,INDEX(EG207:EG413="",0),0))))</f>
        <v>#REF!</v>
      </c>
      <c r="EI207" t="e">
        <f t="shared" si="134"/>
        <v>#REF!</v>
      </c>
      <c r="EJ207" t="str">
        <f t="array" ref="EJ207">IFERROR(INDEX($EI$2:$EI$208,SMALL(IF(1-($EI$2:$EI$208=""),IF(1-(#REF!:#REF!&lt;&gt;""),ROW($EI$2:$EI$208)-ROW($EI$2)+1)), ROWS(#REF!:#REF!))),"")</f>
        <v/>
      </c>
      <c r="EK207" t="e">
        <f>IF(#REF!="","",SUM(#REF!))</f>
        <v>#REF!</v>
      </c>
      <c r="EL207" t="e">
        <f t="array" ref="EL207">IF(#REF!="","",SUM(EK207:INDEX(EK207:EK413,MATCH(TRUE,INDEX(EK207:EK413="",0),0))))</f>
        <v>#REF!</v>
      </c>
      <c r="EM207" t="e">
        <f t="shared" si="135"/>
        <v>#REF!</v>
      </c>
      <c r="EN207" t="str">
        <f t="array" ref="EN207">IFERROR(INDEX($EM$2:$EM$208,SMALL(IF(1-($EM$2:$EM$208=""),IF(1-(#REF!:#REF!&lt;&gt;""),ROW($EM$2:$EM$208)-ROW($EM$2)+1)), ROWS(#REF!:#REF!))),"")</f>
        <v/>
      </c>
      <c r="EO207" t="e">
        <f>IF(#REF!="","",SUM(#REF!))</f>
        <v>#REF!</v>
      </c>
      <c r="EP207" t="e">
        <f t="array" ref="EP207">IF(#REF!="","",SUM(EO207:INDEX(EO207:EO413,MATCH(TRUE,INDEX(EO207:EO413="",0),0))))</f>
        <v>#REF!</v>
      </c>
      <c r="EQ207" t="e">
        <f t="shared" si="136"/>
        <v>#REF!</v>
      </c>
      <c r="ER207" t="str">
        <f t="array" ref="ER207">IFERROR(INDEX($EQ$2:$EQ$208,SMALL(IF(1-($EQ$2:$EQ$208=""),IF(1-(#REF!:#REF!&lt;&gt;""),ROW($EQ$2:$EQ$208)-ROW($EQ$2)+1)), ROWS(#REF!:#REF!))),"")</f>
        <v/>
      </c>
      <c r="ES207" t="e">
        <f>IF(#REF!="","",SUM(#REF!))</f>
        <v>#REF!</v>
      </c>
      <c r="ET207" t="e">
        <f t="array" ref="ET207">IF(#REF!="","",SUM(ES207:INDEX(ES207:ES413,MATCH(TRUE,INDEX(ES207:ES413="",0),0))))</f>
        <v>#REF!</v>
      </c>
      <c r="EU207" t="e">
        <f t="shared" si="137"/>
        <v>#REF!</v>
      </c>
      <c r="EV207" t="str">
        <f t="array" ref="EV207">IFERROR(INDEX($EU$2:$EU$208,SMALL(IF(1-($EU$2:$EU$208=""),IF(1-(#REF!:#REF!&lt;&gt;""),ROW($EU$2:$EU$208)-ROW($EU$2)+1)), ROWS(#REF!:#REF!))),"")</f>
        <v/>
      </c>
      <c r="EW207" t="e">
        <f>IF(#REF!="","",SUM(#REF!))</f>
        <v>#REF!</v>
      </c>
      <c r="EX207" t="e">
        <f t="array" ref="EX207">IF(#REF!="","",SUM(EW207:INDEX(EW207:EW413,MATCH(TRUE,INDEX(EW207:EW413="",0),0))))</f>
        <v>#REF!</v>
      </c>
      <c r="EY207" t="e">
        <f t="shared" si="138"/>
        <v>#REF!</v>
      </c>
      <c r="EZ207" t="str">
        <f t="array" ref="EZ207">IFERROR(INDEX($EY$2:$EY$208,SMALL(IF(1-($EY$2:$EY$208=""),IF(1-(#REF!:#REF!&lt;&gt;""),ROW($EY$2:$EY$208)-ROW($EY$2)+1)), ROWS(#REF!:#REF!))),"")</f>
        <v/>
      </c>
      <c r="FA207" t="e">
        <f>IF(#REF!="","",SUM(#REF!))</f>
        <v>#REF!</v>
      </c>
      <c r="FB207" t="e">
        <f t="array" ref="FB207">IF(#REF!="","",SUM(FA207:INDEX(FA207:FA413,MATCH(TRUE,INDEX(FA207:FA413="",0),0))))</f>
        <v>#REF!</v>
      </c>
      <c r="FC207" t="e">
        <f t="shared" si="139"/>
        <v>#REF!</v>
      </c>
      <c r="FD207" t="str">
        <f t="array" ref="FD207">IFERROR(INDEX($FC$2:$FC$208,SMALL(IF(1-($FC$2:$FC$208=""),IF(1-(#REF!:#REF!&lt;&gt;""),ROW($FC$2:$FC$208)-ROW($FC$2)+1)), ROWS(#REF!:#REF!))),"")</f>
        <v/>
      </c>
    </row>
    <row r="208" spans="1:160" x14ac:dyDescent="0.25">
      <c r="A208" t="e">
        <f>IF(#REF!="","",SUM(#REF!))</f>
        <v>#REF!</v>
      </c>
      <c r="B208" t="e">
        <f t="array" ref="B208">IF(#REF!="","",SUM($A208:INDEX(A208:$A$208,MATCH(TRUE,INDEX($A208:$A$208="",0),0))))</f>
        <v>#REF!</v>
      </c>
      <c r="C208" t="e">
        <f t="shared" si="140"/>
        <v>#REF!</v>
      </c>
      <c r="E208" t="e">
        <f>IF(#REF!="","",SUM(#REF!))</f>
        <v>#REF!</v>
      </c>
      <c r="F208" t="e">
        <f t="array" ref="F208">IF(#REF!="","",SUM($E208:INDEX(E208:$E$208,MATCH(TRUE,INDEX($E208:$E$208="",0),0))))</f>
        <v>#REF!</v>
      </c>
      <c r="G208" t="e">
        <f t="shared" si="141"/>
        <v>#REF!</v>
      </c>
      <c r="I208" t="e">
        <f>IF(#REF!="","",SUM(#REF!))</f>
        <v>#REF!</v>
      </c>
      <c r="J208" t="e">
        <f t="array" ref="J208">IF(#REF!="","",SUM(I208:INDEX(I208:I414,MATCH(TRUE,INDEX(I208:I414="",0),0))))</f>
        <v>#REF!</v>
      </c>
      <c r="K208" t="e">
        <f t="shared" si="142"/>
        <v>#REF!</v>
      </c>
      <c r="M208" t="e">
        <f>IF(#REF!="","",SUM(#REF!))</f>
        <v>#REF!</v>
      </c>
      <c r="N208" t="e">
        <f t="array" ref="N208">IF(#REF!="","",SUM(M208:INDEX(M208:M414,MATCH(TRUE,INDEX(M208:M414="",0),0))))</f>
        <v>#REF!</v>
      </c>
      <c r="O208" t="e">
        <f t="shared" si="143"/>
        <v>#REF!</v>
      </c>
      <c r="Q208" t="e">
        <f>IF(#REF!="","",SUM(#REF!))</f>
        <v>#REF!</v>
      </c>
      <c r="R208" t="e">
        <f t="array" ref="R208">IF(#REF!="","",SUM(Q208:INDEX(Q208:Q414,MATCH(TRUE,INDEX(Q208:Q414="",0),0))))</f>
        <v>#REF!</v>
      </c>
      <c r="S208" t="e">
        <f t="shared" si="144"/>
        <v>#REF!</v>
      </c>
      <c r="U208" t="e">
        <f>IF(#REF!="","",SUM(#REF!))</f>
        <v>#REF!</v>
      </c>
      <c r="V208" t="e">
        <f t="array" ref="V208">IF(#REF!="","",SUM(U208:INDEX(U208:U414,MATCH(TRUE,INDEX(U208:U414="",0),0))))</f>
        <v>#REF!</v>
      </c>
      <c r="W208" t="e">
        <f t="shared" si="145"/>
        <v>#REF!</v>
      </c>
      <c r="Y208" t="e">
        <f>IF(#REF!="","",SUM(#REF!))</f>
        <v>#REF!</v>
      </c>
      <c r="Z208" t="e">
        <f t="array" ref="Z208">IF(#REF!="","",SUM(Y208:INDEX(Y208:Y414,MATCH(TRUE,INDEX(Y208:Y414="",0),0))))</f>
        <v>#REF!</v>
      </c>
      <c r="AA208" t="e">
        <f t="shared" si="146"/>
        <v>#REF!</v>
      </c>
      <c r="AC208" t="e">
        <f>IF(#REF!="","",SUM(#REF!))</f>
        <v>#REF!</v>
      </c>
      <c r="AD208" t="e">
        <f t="array" ref="AD208">IF(#REF!="","",SUM(AC208:INDEX(AC208:AC414,MATCH(TRUE,INDEX(AC208:AC414="",0),0))))</f>
        <v>#REF!</v>
      </c>
      <c r="AE208" t="e">
        <f t="shared" si="147"/>
        <v>#REF!</v>
      </c>
      <c r="AG208" t="e">
        <f>IF(#REF!="","",SUM(#REF!))</f>
        <v>#REF!</v>
      </c>
      <c r="AH208" t="e">
        <f t="array" ref="AH208">IF(#REF!="","",SUM(AG208:INDEX(AG208:AG414,MATCH(TRUE,INDEX(AG208:AG414="",0),0))))</f>
        <v>#REF!</v>
      </c>
      <c r="AI208" t="e">
        <f t="shared" si="148"/>
        <v>#REF!</v>
      </c>
      <c r="AK208" t="e">
        <f>IF(#REF!="","",SUM(#REF!))</f>
        <v>#REF!</v>
      </c>
      <c r="AL208" t="e">
        <f t="array" ref="AL208">IF(#REF!="","",SUM(AK208:INDEX(AK208:AK414,MATCH(TRUE,INDEX(AK208:AK414="",0),0))))</f>
        <v>#REF!</v>
      </c>
      <c r="AM208" t="e">
        <f t="shared" si="149"/>
        <v>#REF!</v>
      </c>
      <c r="AO208" t="e">
        <f>IF(#REF!="","",SUM(#REF!))</f>
        <v>#REF!</v>
      </c>
      <c r="AP208" t="e">
        <f t="array" ref="AP208">IF(#REF!="","",SUM(AO208:INDEX(AO208:AO414,MATCH(TRUE,INDEX(AO208:AO414="",0),0))))</f>
        <v>#REF!</v>
      </c>
      <c r="AQ208" t="e">
        <f t="shared" si="150"/>
        <v>#REF!</v>
      </c>
      <c r="AS208" t="e">
        <f>IF(#REF!="","",SUM(#REF!))</f>
        <v>#REF!</v>
      </c>
      <c r="AT208" t="e">
        <f t="array" ref="AT208">IF(#REF!="","",SUM(AS208:INDEX(AS208:AS414,MATCH(TRUE,INDEX(AS208:AS414="",0),0))))</f>
        <v>#REF!</v>
      </c>
      <c r="AU208" t="e">
        <f t="shared" si="151"/>
        <v>#REF!</v>
      </c>
      <c r="AW208" t="e">
        <f>IF(#REF!="","",SUM(#REF!))</f>
        <v>#REF!</v>
      </c>
      <c r="AX208" t="e">
        <f t="array" ref="AX208">IF(#REF!="","",SUM(AW208:INDEX(AW208:AW414,MATCH(TRUE,INDEX(AW208:AW414="",0),0))))</f>
        <v>#REF!</v>
      </c>
      <c r="AY208" t="e">
        <f t="shared" si="152"/>
        <v>#REF!</v>
      </c>
      <c r="BA208" t="e">
        <f>IF(#REF!="","",SUM(#REF!))</f>
        <v>#REF!</v>
      </c>
      <c r="BB208" t="e">
        <f t="array" ref="BB208">IF(#REF!="","",SUM(BA208:INDEX(BA208:BA414,MATCH(TRUE,INDEX(BA208:BA414="",0),0))))</f>
        <v>#REF!</v>
      </c>
      <c r="BC208" t="e">
        <f t="shared" si="153"/>
        <v>#REF!</v>
      </c>
      <c r="BE208" t="e">
        <f>IF(#REF!="","",SUM(#REF!))</f>
        <v>#REF!</v>
      </c>
      <c r="BF208" t="e">
        <f t="array" ref="BF208">IF(#REF!="","",SUM(BE208:INDEX(BE208:BE414,MATCH(TRUE,INDEX(BE208:BE414="",0),0))))</f>
        <v>#REF!</v>
      </c>
      <c r="BG208" t="e">
        <f t="shared" si="154"/>
        <v>#REF!</v>
      </c>
      <c r="BI208" t="e">
        <f>IF(#REF!="","",SUM(#REF!))</f>
        <v>#REF!</v>
      </c>
      <c r="BJ208" t="e">
        <f t="array" ref="BJ208">IF(#REF!="","",SUM(BI208:INDEX(BI208:BI414,MATCH(TRUE,INDEX(BI208:BI414="",0),0))))</f>
        <v>#REF!</v>
      </c>
      <c r="BK208" t="e">
        <f t="shared" si="155"/>
        <v>#REF!</v>
      </c>
      <c r="BM208" t="e">
        <f>IF(#REF!="","",SUM(#REF!))</f>
        <v>#REF!</v>
      </c>
      <c r="BN208" t="e">
        <f t="array" ref="BN208">IF(#REF!="","",SUM(BM208:INDEX(BM208:BM414,MATCH(TRUE,INDEX(BM208:BM414="",0),0))))</f>
        <v>#REF!</v>
      </c>
      <c r="BO208" t="e">
        <f t="shared" si="156"/>
        <v>#REF!</v>
      </c>
      <c r="BQ208" t="e">
        <f>IF(#REF!="","",SUM(#REF!))</f>
        <v>#REF!</v>
      </c>
      <c r="BR208" t="e">
        <f t="array" ref="BR208">IF(#REF!="","",SUM(BQ208:INDEX(BQ208:BQ414,MATCH(TRUE,INDEX(BQ208:BQ414="",0),0))))</f>
        <v>#REF!</v>
      </c>
      <c r="BS208" t="e">
        <f t="shared" si="157"/>
        <v>#REF!</v>
      </c>
      <c r="BU208" t="e">
        <f>IF(#REF!="","",SUM(#REF!))</f>
        <v>#REF!</v>
      </c>
      <c r="BV208" t="e">
        <f t="array" ref="BV208">IF(#REF!="","",SUM(BU208:INDEX(BU208:BU414,MATCH(TRUE,INDEX(BU208:BU414="",0),0))))</f>
        <v>#REF!</v>
      </c>
      <c r="BW208" t="e">
        <f t="shared" si="158"/>
        <v>#REF!</v>
      </c>
      <c r="BY208" t="e">
        <f>IF(#REF!="","",SUM(#REF!))</f>
        <v>#REF!</v>
      </c>
      <c r="BZ208" t="e">
        <f t="array" ref="BZ208">IF(#REF!="","",SUM(BY208:INDEX(BY208:BY414,MATCH(TRUE,INDEX(BY208:BY414="",0),0))))</f>
        <v>#REF!</v>
      </c>
      <c r="CA208" t="e">
        <f t="shared" si="159"/>
        <v>#REF!</v>
      </c>
      <c r="CC208" t="e">
        <f>IF(#REF!="","",SUM(#REF!))</f>
        <v>#REF!</v>
      </c>
      <c r="CD208" t="e">
        <f t="array" ref="CD208">IF(#REF!="","",SUM(CC208:INDEX(CC208:CC414,MATCH(TRUE,INDEX(CC208:CC414="",0),0))))</f>
        <v>#REF!</v>
      </c>
      <c r="CE208" t="e">
        <f t="shared" si="120"/>
        <v>#REF!</v>
      </c>
      <c r="CF208" t="str">
        <f t="array" ref="CF208">IFERROR(INDEX($CE$2:$CE$208,SMALL(IF(1-($CE$2:$CE$208=""),IF(1-(#REF!:#REF!&lt;&gt;""),ROW($CE$2:$CE$208)-ROW($CE$2)+1)), ROWS(#REF!:#REF!))),"")</f>
        <v/>
      </c>
      <c r="CG208" t="e">
        <f>IF(#REF!="","",SUM(#REF!))</f>
        <v>#REF!</v>
      </c>
      <c r="CH208" t="e">
        <f t="array" ref="CH208">IF(#REF!="","",SUM(CG208:INDEX(CG208:CG414,MATCH(TRUE,INDEX(CG208:CG414="",0),0))))</f>
        <v>#REF!</v>
      </c>
      <c r="CI208" t="e">
        <f t="shared" si="121"/>
        <v>#REF!</v>
      </c>
      <c r="CJ208" t="str">
        <f t="array" ref="CJ208">IFERROR(INDEX($CI$2:$CI$208,SMALL(IF(1-($CI$2:$CI$208=""),IF(1-(#REF!:#REF!&lt;&gt;""),ROW($CI$2:$CI$208)-ROW($CI$2)+1)), ROWS(#REF!:#REF!))),"")</f>
        <v/>
      </c>
      <c r="CK208" t="e">
        <f>IF(#REF!="","",SUM(#REF!))</f>
        <v>#REF!</v>
      </c>
      <c r="CL208" t="e">
        <f t="array" ref="CL208">IF(#REF!="","",SUM(CK208:INDEX(CK208:CK414,MATCH(TRUE,INDEX(CK208:CK414="",0),0))))</f>
        <v>#REF!</v>
      </c>
      <c r="CM208" t="e">
        <f t="shared" si="122"/>
        <v>#REF!</v>
      </c>
      <c r="CN208" t="str">
        <f t="array" ref="CN208">IFERROR(INDEX($CM$2:$CM$208,SMALL(IF(1-($CM$2:$CM$208=""),IF(1-(#REF!:#REF!&lt;&gt;""),ROW($CM$2:$CM$208)-ROW($CM$2)+1)), ROWS(#REF!:#REF!))),"")</f>
        <v/>
      </c>
      <c r="CO208" t="e">
        <f>IF(#REF!="","",SUM(#REF!))</f>
        <v>#REF!</v>
      </c>
      <c r="CP208" t="e">
        <f t="array" ref="CP208">IF(#REF!="","",SUM(CO208:INDEX(CO208:CO414,MATCH(TRUE,INDEX(CO208:CO414="",0),0))))</f>
        <v>#REF!</v>
      </c>
      <c r="CQ208" t="e">
        <f t="shared" si="123"/>
        <v>#REF!</v>
      </c>
      <c r="CR208" t="str">
        <f t="array" ref="CR208">IFERROR(INDEX($CQ$2:$CQ$208,SMALL(IF(1-($CQ$2:$CQ$208=""),IF(1-(#REF!:#REF!&lt;&gt;""),ROW($CQ$2:$CQ$208)-ROW($CQ$2)+1)), ROWS(#REF!:#REF!))),"")</f>
        <v/>
      </c>
      <c r="CS208" t="e">
        <f>IF(#REF!="","",SUM(#REF!))</f>
        <v>#REF!</v>
      </c>
      <c r="CT208" t="e">
        <f t="array" ref="CT208">IF(#REF!="","",SUM(CS208:INDEX(CS208:CS414,MATCH(TRUE,INDEX(CS208:CS414="",0),0))))</f>
        <v>#REF!</v>
      </c>
      <c r="CU208" t="e">
        <f t="shared" si="124"/>
        <v>#REF!</v>
      </c>
      <c r="CV208" t="str">
        <f t="array" ref="CV208">IFERROR(INDEX($CU$2:$CU$208,SMALL(IF(1-($CU$2:$CU$208=""),IF(1-(#REF!:#REF!&lt;&gt;""),ROW($CU$2:$CU$208)-ROW($CU$2)+1)), ROWS(#REF!:#REF!))),"")</f>
        <v/>
      </c>
      <c r="CW208" t="e">
        <f>IF(#REF!="","",SUM(#REF!))</f>
        <v>#REF!</v>
      </c>
      <c r="CX208" t="e">
        <f t="array" ref="CX208">IF(#REF!="","",SUM(CW208:INDEX(CW208:CW414,MATCH(TRUE,INDEX(CW208:CW414="",0),0))))</f>
        <v>#REF!</v>
      </c>
      <c r="CY208" t="e">
        <f t="shared" si="125"/>
        <v>#REF!</v>
      </c>
      <c r="CZ208" t="str">
        <f t="array" ref="CZ208">IFERROR(INDEX($CY$2:$CY$208,SMALL(IF(1-($CY$2:$CY$208=""),IF(1-(#REF!:#REF!&lt;&gt;""),ROW($CY$2:$CY$208)-ROW($CY$2)+1)), ROWS(#REF!:#REF!))),"")</f>
        <v/>
      </c>
      <c r="DA208" t="e">
        <f>IF(#REF!="","",SUM(#REF!))</f>
        <v>#REF!</v>
      </c>
      <c r="DB208" t="e">
        <f t="array" ref="DB208">IF(#REF!="","",SUM(DA208:INDEX(DA208:DA414,MATCH(TRUE,INDEX(DA208:DA414="",0),0))))</f>
        <v>#REF!</v>
      </c>
      <c r="DC208" t="e">
        <f t="shared" si="126"/>
        <v>#REF!</v>
      </c>
      <c r="DD208" t="str">
        <f t="array" ref="DD208">IFERROR(INDEX($DC$2:$DC$208,SMALL(IF(1-($DC$2:$DC$208=""),IF(1-(#REF!:#REF!&lt;&gt;""),ROW($DC$2:$DC$208)-ROW($DC$2)+1)), ROWS(#REF!:#REF!))),"")</f>
        <v/>
      </c>
      <c r="DE208" t="e">
        <f>IF(#REF!="","",SUM(#REF!))</f>
        <v>#REF!</v>
      </c>
      <c r="DF208" t="e">
        <f t="array" ref="DF208">IF(#REF!="","",SUM(DE208:INDEX(DE208:DE414,MATCH(TRUE,INDEX(DE208:DE414="",0),0))))</f>
        <v>#REF!</v>
      </c>
      <c r="DG208" t="e">
        <f t="shared" si="127"/>
        <v>#REF!</v>
      </c>
      <c r="DH208" t="str">
        <f t="array" ref="DH208">IFERROR(INDEX($DG$2:$DG$208,SMALL(IF(1-($DG$2:$DG$208=""),IF(1-(#REF!:#REF!&lt;&gt;""),ROW($DG$2:$DG$208)-ROW($DG$2)+1)), ROWS(#REF!:#REF!))),"")</f>
        <v/>
      </c>
      <c r="DI208" t="e">
        <f>IF(#REF!="","",SUM(#REF!))</f>
        <v>#REF!</v>
      </c>
      <c r="DJ208" t="e">
        <f t="array" ref="DJ208">IF(#REF!="","",SUM(DI208:INDEX(DI208:DI414,MATCH(TRUE,INDEX(DI208:DI414="",0),0))))</f>
        <v>#REF!</v>
      </c>
      <c r="DK208" t="e">
        <f t="shared" si="128"/>
        <v>#REF!</v>
      </c>
      <c r="DL208" t="str">
        <f t="array" ref="DL208">IFERROR(INDEX($DK$2:$DK$208,SMALL(IF(1-($DK$2:$DK$208=""),IF(1-(#REF!:#REF!&lt;&gt;""),ROW($DK$2:$DK$208)-ROW($DK$2)+1)), ROWS(#REF!:#REF!))),"")</f>
        <v/>
      </c>
      <c r="DM208" t="e">
        <f>IF(#REF!="","",SUM(#REF!))</f>
        <v>#REF!</v>
      </c>
      <c r="DN208" t="e">
        <f t="array" ref="DN208">IF(#REF!="","",SUM(DM208:INDEX(DM208:DM414,MATCH(TRUE,INDEX(DM208:DM414="",0),0))))</f>
        <v>#REF!</v>
      </c>
      <c r="DO208" t="e">
        <f t="shared" si="129"/>
        <v>#REF!</v>
      </c>
      <c r="DP208" t="str">
        <f t="array" ref="DP208">IFERROR(INDEX($DO$2:$DO$208,SMALL(IF(1-($DO$2:$DO$208=""),IF(1-(#REF!:#REF!&lt;&gt;""),ROW($DO$2:$DO$208)-ROW($DO$2)+1)), ROWS(#REF!:#REF!))),"")</f>
        <v/>
      </c>
      <c r="DQ208" t="e">
        <f>IF(#REF!="","",SUM(#REF!))</f>
        <v>#REF!</v>
      </c>
      <c r="DR208" t="e">
        <f t="array" ref="DR208">IF(#REF!="","",SUM(DQ208:INDEX(DQ208:DQ414,MATCH(TRUE,INDEX(DQ208:DQ414="",0),0))))</f>
        <v>#REF!</v>
      </c>
      <c r="DS208" t="e">
        <f t="shared" si="130"/>
        <v>#REF!</v>
      </c>
      <c r="DT208" t="str">
        <f t="array" ref="DT208">IFERROR(INDEX($DS$2:$DS$208,SMALL(IF(1-($DS$2:$DS$208=""),IF(1-(#REF!:#REF!&lt;&gt;""),ROW($DS$2:$DS$208)-ROW($DS$2)+1)), ROWS(#REF!:#REF!))),"")</f>
        <v/>
      </c>
      <c r="DU208" t="e">
        <f>IF(#REF!="","",SUM(#REF!))</f>
        <v>#REF!</v>
      </c>
      <c r="DV208" t="e">
        <f t="array" ref="DV208">IF(#REF!="","",SUM(DU208:INDEX(DU208:DU414,MATCH(TRUE,INDEX(DU208:DU414="",0),0))))</f>
        <v>#REF!</v>
      </c>
      <c r="DW208" t="e">
        <f t="shared" si="131"/>
        <v>#REF!</v>
      </c>
      <c r="DX208" t="str">
        <f t="array" ref="DX208">IFERROR(INDEX($DW$2:$DW$208,SMALL(IF(1-($DW$2:$DW$208=""),IF(1-(#REF!:#REF!&lt;&gt;""),ROW($DW$2:$DW$208)-ROW($DW$2)+1)), ROWS(#REF!:#REF!))),"")</f>
        <v/>
      </c>
      <c r="DY208" t="e">
        <f>IF(#REF!="","",SUM(#REF!))</f>
        <v>#REF!</v>
      </c>
      <c r="DZ208" t="e">
        <f t="array" ref="DZ208">IF(#REF!="","",SUM(DY208:INDEX(DY208:DY414,MATCH(TRUE,INDEX(DY208:DY414="",0),0))))</f>
        <v>#REF!</v>
      </c>
      <c r="EA208" t="e">
        <f t="shared" si="132"/>
        <v>#REF!</v>
      </c>
      <c r="EB208" t="str">
        <f t="array" ref="EB208">IFERROR(INDEX($EA$2:$EA$208,SMALL(IF(1-($EA$2:$EA$208=""),IF(1-(#REF!:#REF!&lt;&gt;""),ROW($EA$2:$EA$208)-ROW($EA$2)+1)), ROWS(#REF!:#REF!))),"")</f>
        <v/>
      </c>
      <c r="EC208" t="e">
        <f>IF(#REF!="","",SUM(#REF!))</f>
        <v>#REF!</v>
      </c>
      <c r="ED208" t="e">
        <f t="array" ref="ED208">IF(#REF!="","",SUM(EC208:INDEX(EC208:EC414,MATCH(TRUE,INDEX(EC208:EC414="",0),0))))</f>
        <v>#REF!</v>
      </c>
      <c r="EE208" t="e">
        <f t="shared" si="133"/>
        <v>#REF!</v>
      </c>
      <c r="EF208" t="str">
        <f t="array" ref="EF208">IFERROR(INDEX($EE$2:$EE$208,SMALL(IF(1-($EE$2:$EE$208=""),IF(1-(#REF!:#REF!&lt;&gt;""),ROW($EE$2:$EE$208)-ROW($EE$2)+1)), ROWS(#REF!:#REF!))),"")</f>
        <v/>
      </c>
      <c r="EG208" t="e">
        <f>IF(#REF!="","",SUM(#REF!))</f>
        <v>#REF!</v>
      </c>
      <c r="EH208" t="e">
        <f t="array" ref="EH208">IF(#REF!="","",SUM(EG208:INDEX(EG208:EG414,MATCH(TRUE,INDEX(EG208:EG414="",0),0))))</f>
        <v>#REF!</v>
      </c>
      <c r="EI208" t="e">
        <f t="shared" si="134"/>
        <v>#REF!</v>
      </c>
      <c r="EJ208" t="str">
        <f t="array" ref="EJ208">IFERROR(INDEX($EI$2:$EI$208,SMALL(IF(1-($EI$2:$EI$208=""),IF(1-(#REF!:#REF!&lt;&gt;""),ROW($EI$2:$EI$208)-ROW($EI$2)+1)), ROWS(#REF!:#REF!))),"")</f>
        <v/>
      </c>
      <c r="EK208" t="e">
        <f>IF(#REF!="","",SUM(#REF!))</f>
        <v>#REF!</v>
      </c>
      <c r="EL208" t="e">
        <f t="array" ref="EL208">IF(#REF!="","",SUM(EK208:INDEX(EK208:EK414,MATCH(TRUE,INDEX(EK208:EK414="",0),0))))</f>
        <v>#REF!</v>
      </c>
      <c r="EM208" t="e">
        <f t="shared" si="135"/>
        <v>#REF!</v>
      </c>
      <c r="EN208" t="str">
        <f t="array" ref="EN208">IFERROR(INDEX($EM$2:$EM$208,SMALL(IF(1-($EM$2:$EM$208=""),IF(1-(#REF!:#REF!&lt;&gt;""),ROW($EM$2:$EM$208)-ROW($EM$2)+1)), ROWS(#REF!:#REF!))),"")</f>
        <v/>
      </c>
      <c r="EO208" t="e">
        <f>IF(#REF!="","",SUM(#REF!))</f>
        <v>#REF!</v>
      </c>
      <c r="EP208" t="e">
        <f t="array" ref="EP208">IF(#REF!="","",SUM(EO208:INDEX(EO208:EO414,MATCH(TRUE,INDEX(EO208:EO414="",0),0))))</f>
        <v>#REF!</v>
      </c>
      <c r="EQ208" t="e">
        <f t="shared" si="136"/>
        <v>#REF!</v>
      </c>
      <c r="ER208" t="str">
        <f t="array" ref="ER208">IFERROR(INDEX($EQ$2:$EQ$208,SMALL(IF(1-($EQ$2:$EQ$208=""),IF(1-(#REF!:#REF!&lt;&gt;""),ROW($EQ$2:$EQ$208)-ROW($EQ$2)+1)), ROWS(#REF!:#REF!))),"")</f>
        <v/>
      </c>
      <c r="ES208" t="e">
        <f>IF(#REF!="","",SUM(#REF!))</f>
        <v>#REF!</v>
      </c>
      <c r="ET208" t="e">
        <f t="array" ref="ET208">IF(#REF!="","",SUM(ES208:INDEX(ES208:ES414,MATCH(TRUE,INDEX(ES208:ES414="",0),0))))</f>
        <v>#REF!</v>
      </c>
      <c r="EU208" t="e">
        <f t="shared" si="137"/>
        <v>#REF!</v>
      </c>
      <c r="EV208" t="str">
        <f t="array" ref="EV208">IFERROR(INDEX($EU$2:$EU$208,SMALL(IF(1-($EU$2:$EU$208=""),IF(1-(#REF!:#REF!&lt;&gt;""),ROW($EU$2:$EU$208)-ROW($EU$2)+1)), ROWS(#REF!:#REF!))),"")</f>
        <v/>
      </c>
      <c r="EW208" t="e">
        <f>IF(#REF!="","",SUM(#REF!))</f>
        <v>#REF!</v>
      </c>
      <c r="EX208" t="e">
        <f t="array" ref="EX208">IF(#REF!="","",SUM(EW208:INDEX(EW208:EW414,MATCH(TRUE,INDEX(EW208:EW414="",0),0))))</f>
        <v>#REF!</v>
      </c>
      <c r="EY208" t="e">
        <f t="shared" si="138"/>
        <v>#REF!</v>
      </c>
      <c r="EZ208" t="str">
        <f t="array" ref="EZ208">IFERROR(INDEX($EY$2:$EY$208,SMALL(IF(1-($EY$2:$EY$208=""),IF(1-(#REF!:#REF!&lt;&gt;""),ROW($EY$2:$EY$208)-ROW($EY$2)+1)), ROWS(#REF!:#REF!))),"")</f>
        <v/>
      </c>
      <c r="FA208" t="e">
        <f>IF(#REF!="","",SUM(#REF!))</f>
        <v>#REF!</v>
      </c>
      <c r="FB208" t="e">
        <f t="array" ref="FB208">IF(#REF!="","",SUM(FA208:INDEX(FA208:FA414,MATCH(TRUE,INDEX(FA208:FA414="",0),0))))</f>
        <v>#REF!</v>
      </c>
      <c r="FC208" t="e">
        <f t="shared" si="139"/>
        <v>#REF!</v>
      </c>
      <c r="FD208" t="str">
        <f t="array" ref="FD208">IFERROR(INDEX($FC$2:$FC$208,SMALL(IF(1-($FC$2:$FC$208=""),IF(1-(#REF!:#REF!&lt;&gt;""),ROW($FC$2:$FC$208)-ROW($FC$2)+1)), ROWS(#REF!:#REF!))),"")</f>
        <v/>
      </c>
    </row>
  </sheetData>
  <mergeCells count="40">
    <mergeCell ref="BI1:BL1"/>
    <mergeCell ref="BM1:BP1"/>
    <mergeCell ref="BQ1:BT1"/>
    <mergeCell ref="BU1:BX1"/>
    <mergeCell ref="BY1:CB1"/>
    <mergeCell ref="AO1:AR1"/>
    <mergeCell ref="AS1:AV1"/>
    <mergeCell ref="AW1:AZ1"/>
    <mergeCell ref="BA1:BD1"/>
    <mergeCell ref="BE1:BH1"/>
    <mergeCell ref="U1:X1"/>
    <mergeCell ref="Y1:AB1"/>
    <mergeCell ref="AC1:AF1"/>
    <mergeCell ref="AG1:AJ1"/>
    <mergeCell ref="AK1:AN1"/>
    <mergeCell ref="A1:D1"/>
    <mergeCell ref="E1:H1"/>
    <mergeCell ref="I1:L1"/>
    <mergeCell ref="M1:P1"/>
    <mergeCell ref="Q1:T1"/>
    <mergeCell ref="CC1:CF1"/>
    <mergeCell ref="CG1:CJ1"/>
    <mergeCell ref="CK1:CN1"/>
    <mergeCell ref="CO1:CR1"/>
    <mergeCell ref="CS1:CV1"/>
    <mergeCell ref="CW1:CZ1"/>
    <mergeCell ref="DA1:DD1"/>
    <mergeCell ref="DE1:DH1"/>
    <mergeCell ref="DI1:DL1"/>
    <mergeCell ref="DM1:DP1"/>
    <mergeCell ref="DQ1:DT1"/>
    <mergeCell ref="DU1:DX1"/>
    <mergeCell ref="DY1:EB1"/>
    <mergeCell ref="EC1:EF1"/>
    <mergeCell ref="EG1:EJ1"/>
    <mergeCell ref="EK1:EN1"/>
    <mergeCell ref="EO1:ER1"/>
    <mergeCell ref="ES1:EV1"/>
    <mergeCell ref="EW1:EZ1"/>
    <mergeCell ref="FA1:FD1"/>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3"/>
  <dimension ref="A1:AO9"/>
  <sheetViews>
    <sheetView workbookViewId="0">
      <selection activeCell="B2" sqref="B2"/>
    </sheetView>
  </sheetViews>
  <sheetFormatPr defaultRowHeight="15" x14ac:dyDescent="0.25"/>
  <cols>
    <col min="1" max="1" width="22.85546875" customWidth="1"/>
  </cols>
  <sheetData>
    <row r="1" spans="1:41" x14ac:dyDescent="0.25">
      <c r="B1" t="s">
        <v>403</v>
      </c>
      <c r="C1" t="s">
        <v>404</v>
      </c>
      <c r="D1" t="s">
        <v>405</v>
      </c>
      <c r="E1" t="s">
        <v>406</v>
      </c>
      <c r="F1" t="s">
        <v>407</v>
      </c>
      <c r="G1" t="s">
        <v>408</v>
      </c>
      <c r="H1" t="s">
        <v>409</v>
      </c>
      <c r="I1" t="s">
        <v>410</v>
      </c>
      <c r="J1" t="s">
        <v>411</v>
      </c>
      <c r="K1" t="s">
        <v>412</v>
      </c>
      <c r="L1" t="s">
        <v>413</v>
      </c>
      <c r="M1" t="s">
        <v>414</v>
      </c>
      <c r="N1" t="s">
        <v>415</v>
      </c>
      <c r="O1" t="s">
        <v>416</v>
      </c>
      <c r="P1" t="s">
        <v>417</v>
      </c>
      <c r="Q1" t="s">
        <v>418</v>
      </c>
      <c r="R1" t="s">
        <v>419</v>
      </c>
      <c r="S1" t="s">
        <v>420</v>
      </c>
      <c r="T1" t="s">
        <v>421</v>
      </c>
      <c r="U1" t="s">
        <v>422</v>
      </c>
      <c r="V1" t="s">
        <v>423</v>
      </c>
      <c r="W1" t="s">
        <v>424</v>
      </c>
      <c r="X1" t="s">
        <v>425</v>
      </c>
      <c r="Y1" t="s">
        <v>426</v>
      </c>
      <c r="Z1" t="s">
        <v>427</v>
      </c>
      <c r="AA1" t="s">
        <v>428</v>
      </c>
      <c r="AB1" t="s">
        <v>429</v>
      </c>
      <c r="AC1" t="s">
        <v>430</v>
      </c>
      <c r="AD1" t="s">
        <v>431</v>
      </c>
      <c r="AE1" t="s">
        <v>432</v>
      </c>
      <c r="AF1" t="s">
        <v>433</v>
      </c>
      <c r="AG1" t="s">
        <v>434</v>
      </c>
      <c r="AH1" t="s">
        <v>435</v>
      </c>
      <c r="AI1" t="s">
        <v>436</v>
      </c>
      <c r="AJ1" t="s">
        <v>437</v>
      </c>
      <c r="AK1" t="s">
        <v>438</v>
      </c>
      <c r="AL1" t="s">
        <v>439</v>
      </c>
      <c r="AM1" t="s">
        <v>440</v>
      </c>
      <c r="AN1" t="s">
        <v>441</v>
      </c>
      <c r="AO1" t="s">
        <v>442</v>
      </c>
    </row>
    <row r="2" spans="1:41" x14ac:dyDescent="0.25">
      <c r="A2" t="s">
        <v>443</v>
      </c>
      <c r="B2" t="e">
        <f>IF(AND(#REF!="",#REF!=""),"",IF(AND(#REF!&lt;&gt;"",#REF!&lt;&gt;""),"B","A"))</f>
        <v>#REF!</v>
      </c>
      <c r="C2" t="e">
        <f>IF(AND(#REF!="",#REF!=""),"",IF(AND(#REF!&lt;&gt;"",#REF!&lt;&gt;""),"B","A"))</f>
        <v>#REF!</v>
      </c>
      <c r="D2" t="e">
        <f>IF(AND(#REF!="",#REF!=""),"",IF(AND(#REF!&lt;&gt;"",#REF!&lt;&gt;""),"B","A"))</f>
        <v>#REF!</v>
      </c>
      <c r="E2" t="e">
        <f>IF(AND(#REF!="",#REF!=""),"",IF(AND(#REF!&lt;&gt;"",#REF!&lt;&gt;""),"B","A"))</f>
        <v>#REF!</v>
      </c>
      <c r="F2" t="e">
        <f>IF(AND(#REF!="",#REF!=""),"",IF(AND(#REF!&lt;&gt;"",#REF!&lt;&gt;""),"B","A"))</f>
        <v>#REF!</v>
      </c>
      <c r="G2" t="e">
        <f>IF(AND(#REF!="",#REF!=""),"",IF(AND(#REF!&lt;&gt;"",#REF!&lt;&gt;""),"B","A"))</f>
        <v>#REF!</v>
      </c>
      <c r="H2" t="e">
        <f>IF(AND(#REF!="",#REF!=""),"",IF(AND(#REF!&lt;&gt;"",#REF!&lt;&gt;""),"B","A"))</f>
        <v>#REF!</v>
      </c>
      <c r="I2" t="e">
        <f>IF(AND(#REF!="",#REF!=""),"",IF(AND(#REF!&lt;&gt;"",#REF!&lt;&gt;""),"B","A"))</f>
        <v>#REF!</v>
      </c>
      <c r="J2" t="e">
        <f>IF(AND(#REF!="",#REF!=""),"",IF(AND(#REF!&lt;&gt;"",#REF!&lt;&gt;""),"B","A"))</f>
        <v>#REF!</v>
      </c>
      <c r="K2" t="e">
        <f>IF(AND(#REF!="",#REF!=""),"",IF(AND(#REF!&lt;&gt;"",#REF!&lt;&gt;""),"B","A"))</f>
        <v>#REF!</v>
      </c>
      <c r="L2" t="e">
        <f>IF(AND(#REF!="",#REF!=""),"",IF(AND(#REF!&lt;&gt;"",#REF!&lt;&gt;""),"B","A"))</f>
        <v>#REF!</v>
      </c>
      <c r="M2" t="e">
        <f>IF(AND(#REF!="",#REF!=""),"",IF(AND(#REF!&lt;&gt;"",#REF!&lt;&gt;""),"B","A"))</f>
        <v>#REF!</v>
      </c>
      <c r="N2" t="e">
        <f>IF(AND(#REF!="",#REF!=""),"",IF(AND(#REF!&lt;&gt;"",#REF!&lt;&gt;""),"B","A"))</f>
        <v>#REF!</v>
      </c>
      <c r="O2" t="e">
        <f>IF(AND(#REF!="",#REF!=""),"",IF(AND(#REF!&lt;&gt;"",#REF!&lt;&gt;""),"B","A"))</f>
        <v>#REF!</v>
      </c>
      <c r="P2" t="e">
        <f>IF(AND(#REF!="",#REF!=""),"",IF(AND(#REF!&lt;&gt;"",#REF!&lt;&gt;""),"B","A"))</f>
        <v>#REF!</v>
      </c>
      <c r="Q2" t="e">
        <f>IF(AND(#REF!="",#REF!=""),"",IF(AND(#REF!&lt;&gt;"",#REF!&lt;&gt;""),"B","A"))</f>
        <v>#REF!</v>
      </c>
      <c r="R2" t="e">
        <f>IF(AND(#REF!="",#REF!=""),"",IF(AND(#REF!&lt;&gt;"",#REF!&lt;&gt;""),"B","A"))</f>
        <v>#REF!</v>
      </c>
      <c r="S2" t="e">
        <f>IF(AND(#REF!="",#REF!=""),"",IF(AND(#REF!&lt;&gt;"",#REF!&lt;&gt;""),"B","A"))</f>
        <v>#REF!</v>
      </c>
      <c r="T2" t="e">
        <f>IF(AND(#REF!="",#REF!=""),"",IF(AND(#REF!&lt;&gt;"",#REF!&lt;&gt;""),"B","A"))</f>
        <v>#REF!</v>
      </c>
      <c r="U2" t="e">
        <f>IF(AND(#REF!="",#REF!=""),"",IF(AND(#REF!&lt;&gt;"",#REF!&lt;&gt;""),"B","A"))</f>
        <v>#REF!</v>
      </c>
      <c r="V2" t="e">
        <f>IF(AND(#REF!="",#REF!=""),"",IF(AND(#REF!&lt;&gt;"",#REF!&lt;&gt;""),"B","A"))</f>
        <v>#REF!</v>
      </c>
      <c r="W2" t="e">
        <f>IF(AND(#REF!="",#REF!=""),"",IF(AND(#REF!&lt;&gt;"",#REF!&lt;&gt;""),"B","A"))</f>
        <v>#REF!</v>
      </c>
      <c r="X2" t="e">
        <f>IF(AND(#REF!="",#REF!=""),"",IF(AND(#REF!&lt;&gt;"",#REF!&lt;&gt;""),"B","A"))</f>
        <v>#REF!</v>
      </c>
      <c r="Y2" t="e">
        <f>IF(AND(#REF!="",#REF!=""),"",IF(AND(#REF!&lt;&gt;"",#REF!&lt;&gt;""),"B","A"))</f>
        <v>#REF!</v>
      </c>
      <c r="Z2" t="e">
        <f>IF(AND(#REF!="",#REF!=""),"",IF(AND(#REF!&lt;&gt;"",#REF!&lt;&gt;""),"B","A"))</f>
        <v>#REF!</v>
      </c>
      <c r="AA2" t="e">
        <f>IF(AND(#REF!="",#REF!=""),"",IF(AND(#REF!&lt;&gt;"",#REF!&lt;&gt;""),"B","A"))</f>
        <v>#REF!</v>
      </c>
      <c r="AB2" t="e">
        <f>IF(AND(#REF!="",#REF!=""),"",IF(AND(#REF!&lt;&gt;"",#REF!&lt;&gt;""),"B","A"))</f>
        <v>#REF!</v>
      </c>
      <c r="AC2" t="e">
        <f>IF(AND(#REF!="",#REF!=""),"",IF(AND(#REF!&lt;&gt;"",#REF!&lt;&gt;""),"B","A"))</f>
        <v>#REF!</v>
      </c>
      <c r="AD2" t="e">
        <f>IF(AND(#REF!="",#REF!=""),"",IF(AND(#REF!&lt;&gt;"",#REF!&lt;&gt;""),"B","A"))</f>
        <v>#REF!</v>
      </c>
      <c r="AE2" t="e">
        <f>IF(AND(#REF!="",#REF!=""),"",IF(AND(#REF!&lt;&gt;"",#REF!&lt;&gt;""),"B","A"))</f>
        <v>#REF!</v>
      </c>
      <c r="AF2" t="e">
        <f>IF(AND(#REF!="",#REF!=""),"",IF(AND(#REF!&lt;&gt;"",#REF!&lt;&gt;""),"B","A"))</f>
        <v>#REF!</v>
      </c>
      <c r="AG2" t="e">
        <f>IF(AND(#REF!="",#REF!=""),"",IF(AND(#REF!&lt;&gt;"",#REF!&lt;&gt;""),"B","A"))</f>
        <v>#REF!</v>
      </c>
      <c r="AH2" t="e">
        <f>IF(AND(#REF!="",#REF!=""),"",IF(AND(#REF!&lt;&gt;"",#REF!&lt;&gt;""),"B","A"))</f>
        <v>#REF!</v>
      </c>
      <c r="AI2" t="e">
        <f>IF(AND(#REF!="",#REF!=""),"",IF(AND(#REF!&lt;&gt;"",#REF!&lt;&gt;""),"B","A"))</f>
        <v>#REF!</v>
      </c>
      <c r="AJ2" t="e">
        <f>IF(AND(#REF!="",#REF!=""),"",IF(AND(#REF!&lt;&gt;"",#REF!&lt;&gt;""),"B","A"))</f>
        <v>#REF!</v>
      </c>
      <c r="AK2" t="e">
        <f>IF(AND(#REF!="",#REF!=""),"",IF(AND(#REF!&lt;&gt;"",#REF!&lt;&gt;""),"B","A"))</f>
        <v>#REF!</v>
      </c>
      <c r="AL2" t="e">
        <f>IF(AND(#REF!="",#REF!=""),"",IF(AND(#REF!&lt;&gt;"",#REF!&lt;&gt;""),"B","A"))</f>
        <v>#REF!</v>
      </c>
      <c r="AM2" t="e">
        <f>IF(AND(#REF!="",#REF!=""),"",IF(AND(#REF!&lt;&gt;"",#REF!&lt;&gt;""),"B","A"))</f>
        <v>#REF!</v>
      </c>
      <c r="AN2" t="e">
        <f>IF(AND(#REF!="",#REF!=""),"",IF(AND(#REF!&lt;&gt;"",#REF!&lt;&gt;""),"B","A"))</f>
        <v>#REF!</v>
      </c>
      <c r="AO2" t="e">
        <f>IF(AND(#REF!="",#REF!=""),"",IF(AND(#REF!&lt;&gt;"",#REF!&lt;&gt;""),"B","A"))</f>
        <v>#REF!</v>
      </c>
    </row>
    <row r="3" spans="1:41" s="98" customFormat="1" x14ac:dyDescent="0.25">
      <c r="A3" s="98" t="s">
        <v>444</v>
      </c>
      <c r="B3" s="98" t="e">
        <f>IF(AND(#REF!="Y",B2="B"),#REF!,"")</f>
        <v>#REF!</v>
      </c>
      <c r="C3" s="98" t="e">
        <f>IF(AND(#REF!="Y",C2="B"),#REF!,"")</f>
        <v>#REF!</v>
      </c>
      <c r="D3" s="98" t="e">
        <f>IF(AND(#REF!="Y",D2="B"),#REF!,"")</f>
        <v>#REF!</v>
      </c>
      <c r="E3" s="98" t="e">
        <f>IF(AND(#REF!="Y",E2="B"),#REF!,"")</f>
        <v>#REF!</v>
      </c>
      <c r="F3" s="98" t="e">
        <f>IF(AND(#REF!="Y",F2="B"),#REF!,"")</f>
        <v>#REF!</v>
      </c>
      <c r="G3" s="98" t="e">
        <f>IF(AND(#REF!="Y",G2="B"),#REF!,"")</f>
        <v>#REF!</v>
      </c>
      <c r="H3" s="98" t="e">
        <f>IF(AND(#REF!="Y",H2="B"),#REF!,"")</f>
        <v>#REF!</v>
      </c>
      <c r="I3" s="98" t="e">
        <f>IF(AND(#REF!="Y",I2="B"),#REF!,"")</f>
        <v>#REF!</v>
      </c>
      <c r="J3" s="98" t="e">
        <f>IF(AND(#REF!="Y",J2="B"),#REF!,"")</f>
        <v>#REF!</v>
      </c>
      <c r="K3" s="98" t="e">
        <f>IF(AND(#REF!="Y",K2="B"),#REF!,"")</f>
        <v>#REF!</v>
      </c>
      <c r="L3" s="98" t="e">
        <f>IF(AND(#REF!="Y",L2="B"),#REF!,"")</f>
        <v>#REF!</v>
      </c>
      <c r="M3" s="98" t="e">
        <f>IF(AND(#REF!="Y",M2="B"),#REF!,"")</f>
        <v>#REF!</v>
      </c>
      <c r="N3" s="98" t="e">
        <f>IF(AND(#REF!="Y",N2="B"),#REF!,"")</f>
        <v>#REF!</v>
      </c>
      <c r="O3" s="98" t="e">
        <f>IF(AND(#REF!="Y",O2="B"),#REF!,"")</f>
        <v>#REF!</v>
      </c>
      <c r="P3" s="98" t="e">
        <f>IF(AND(#REF!="Y",P2="B"),#REF!,"")</f>
        <v>#REF!</v>
      </c>
      <c r="Q3" s="98" t="e">
        <f>IF(AND(#REF!="Y",Q2="B"),#REF!,"")</f>
        <v>#REF!</v>
      </c>
      <c r="R3" s="98" t="e">
        <f>IF(AND(#REF!="Y",R2="B"),#REF!,"")</f>
        <v>#REF!</v>
      </c>
      <c r="S3" s="98" t="e">
        <f>IF(AND(#REF!="Y",S2="B"),#REF!,"")</f>
        <v>#REF!</v>
      </c>
      <c r="T3" s="98" t="e">
        <f>IF(AND(#REF!="Y",T2="B"),#REF!,"")</f>
        <v>#REF!</v>
      </c>
      <c r="U3" s="98" t="e">
        <f>IF(AND(#REF!="Y",U2="B"),#REF!,"")</f>
        <v>#REF!</v>
      </c>
      <c r="V3" s="98" t="e">
        <f>IF(AND(#REF!="Y",$V$2="B"),#REF!,"")</f>
        <v>#REF!</v>
      </c>
      <c r="W3" s="98" t="e">
        <f>IF(AND(#REF!="Y",$W$2="B"),#REF!,"")</f>
        <v>#REF!</v>
      </c>
      <c r="X3" s="98" t="e">
        <f>IF(AND(#REF!="Y",$X$2="B"),#REF!,"")</f>
        <v>#REF!</v>
      </c>
      <c r="Y3" s="98" t="e">
        <f>IF(AND(#REF!="Y",$Y$2="B"),#REF!,"")</f>
        <v>#REF!</v>
      </c>
      <c r="Z3" s="98" t="e">
        <f>IF(AND(#REF!="Y",$Z$2="B"),#REF!,"")</f>
        <v>#REF!</v>
      </c>
      <c r="AA3" s="98" t="e">
        <f>IF(AND(#REF!="Y",$AA$2="B"),#REF!,"")</f>
        <v>#REF!</v>
      </c>
      <c r="AB3" s="98" t="e">
        <f>IF(AND(#REF!="Y",$AB$2="B"),#REF!,"")</f>
        <v>#REF!</v>
      </c>
      <c r="AC3" s="98" t="e">
        <f>IF(AND(#REF!="Y",$AC$2="B"),#REF!,"")</f>
        <v>#REF!</v>
      </c>
      <c r="AD3" s="98" t="e">
        <f>IF(AND(#REF!="Y",$AD$2="B"),#REF!,"")</f>
        <v>#REF!</v>
      </c>
      <c r="AE3" s="98" t="e">
        <f>IF(AND(#REF!="Y",$AE$2="B"),#REF!,"")</f>
        <v>#REF!</v>
      </c>
      <c r="AF3" s="98" t="e">
        <f>IF(AND(#REF!="Y",$AF$2="B"),#REF!,"")</f>
        <v>#REF!</v>
      </c>
      <c r="AG3" s="98" t="e">
        <f>IF(AND(#REF!="Y",$AG$2="B"),#REF!,"")</f>
        <v>#REF!</v>
      </c>
      <c r="AH3" s="98" t="e">
        <f>IF(AND(#REF!="Y",$AH$2="B"),#REF!,"")</f>
        <v>#REF!</v>
      </c>
      <c r="AI3" s="98" t="e">
        <f>IF(AND(#REF!="Y",$AI$2="B"),#REF!,"")</f>
        <v>#REF!</v>
      </c>
      <c r="AJ3" s="98" t="e">
        <f>IF(AND(#REF!="Y",$AJ$2="B"),#REF!,"")</f>
        <v>#REF!</v>
      </c>
      <c r="AK3" s="98" t="e">
        <f>IF(AND(#REF!="Y",$AK$2="B"),#REF!,"")</f>
        <v>#REF!</v>
      </c>
      <c r="AL3" s="98" t="e">
        <f>IF(AND(#REF!="Y",$AL$2="B"),#REF!,"")</f>
        <v>#REF!</v>
      </c>
      <c r="AM3" s="98" t="e">
        <f>IF(AND(#REF!="Y",$AM$2="B"),#REF!,"")</f>
        <v>#REF!</v>
      </c>
      <c r="AN3" s="98" t="e">
        <f>IF(AND(#REF!="Y",$AN$2="B"),#REF!,"")</f>
        <v>#REF!</v>
      </c>
      <c r="AO3" s="98" t="e">
        <f>IF(AND(#REF!="Y",$AO$2="B"),#REF!,"")</f>
        <v>#REF!</v>
      </c>
    </row>
    <row r="4" spans="1:41" x14ac:dyDescent="0.25">
      <c r="A4" t="s">
        <v>445</v>
      </c>
      <c r="B4" t="e">
        <f>IF(AND(#REF!="Y",B2="A"),#REF!,"")</f>
        <v>#REF!</v>
      </c>
      <c r="C4" t="e">
        <f>IF(AND(#REF!="Y",C2="A"),#REF!,"")</f>
        <v>#REF!</v>
      </c>
      <c r="D4" t="e">
        <f>IF(AND(#REF!="Y",D2="A"),#REF!,"")</f>
        <v>#REF!</v>
      </c>
      <c r="E4" t="e">
        <f>IF(AND(#REF!="Y",E2="A"),#REF!,"")</f>
        <v>#REF!</v>
      </c>
      <c r="F4" t="e">
        <f>IF(AND(#REF!="Y",F2="A"),#REF!,"")</f>
        <v>#REF!</v>
      </c>
      <c r="G4" t="e">
        <f>IF(AND(#REF!="Y",G2="A"),#REF!,"")</f>
        <v>#REF!</v>
      </c>
      <c r="H4" t="e">
        <f>IF(AND(#REF!="Y",H2="A"),#REF!,"")</f>
        <v>#REF!</v>
      </c>
      <c r="I4" t="e">
        <f>IF(AND(#REF!="Y",I2="A"),#REF!,"")</f>
        <v>#REF!</v>
      </c>
      <c r="J4" t="e">
        <f>IF(AND(#REF!="Y",J2="A"),#REF!,"")</f>
        <v>#REF!</v>
      </c>
      <c r="K4" t="e">
        <f>IF(AND(#REF!="Y",K2="A"),#REF!,"")</f>
        <v>#REF!</v>
      </c>
      <c r="L4" t="e">
        <f>IF(AND(#REF!="Y",L2="A"),#REF!,"")</f>
        <v>#REF!</v>
      </c>
      <c r="M4" t="e">
        <f>IF(AND(#REF!="Y",M2="A"),#REF!,"")</f>
        <v>#REF!</v>
      </c>
      <c r="N4" t="e">
        <f>IF(AND(#REF!="Y",N2="A"),#REF!,"")</f>
        <v>#REF!</v>
      </c>
      <c r="O4" t="e">
        <f>IF(AND(#REF!="Y",O2="A"),#REF!,"")</f>
        <v>#REF!</v>
      </c>
      <c r="P4" t="e">
        <f>IF(AND(#REF!="Y",P2="A"),#REF!,"")</f>
        <v>#REF!</v>
      </c>
      <c r="Q4" t="e">
        <f>IF(AND(#REF!="Y",Q2="A"),#REF!,"")</f>
        <v>#REF!</v>
      </c>
      <c r="R4" t="e">
        <f>IF(AND(#REF!="Y",R2="A"),#REF!,"")</f>
        <v>#REF!</v>
      </c>
      <c r="S4" t="e">
        <f>IF(AND(#REF!="Y",S2="A"),#REF!,"")</f>
        <v>#REF!</v>
      </c>
      <c r="T4" t="e">
        <f>IF(AND(#REF!="Y",T2="A"),#REF!,"")</f>
        <v>#REF!</v>
      </c>
      <c r="U4" t="e">
        <f>IF(AND(#REF!="Y",U2="A"),#REF!,"")</f>
        <v>#REF!</v>
      </c>
      <c r="V4" t="e">
        <f>IF(AND(#REF!="Y",$V$2="A"),#REF!,"")</f>
        <v>#REF!</v>
      </c>
      <c r="W4" t="e">
        <f>IF(AND(#REF!="Y",$W$2="A"),#REF!,"")</f>
        <v>#REF!</v>
      </c>
      <c r="X4" t="e">
        <f>IF(AND(#REF!="Y",$X$2="A"),#REF!,"")</f>
        <v>#REF!</v>
      </c>
      <c r="Y4" t="e">
        <f>IF(AND(#REF!="Y",$Y$2="A"),#REF!,"")</f>
        <v>#REF!</v>
      </c>
      <c r="Z4" t="e">
        <f>IF(AND(#REF!="Y",$Z$2="A"),#REF!,"")</f>
        <v>#REF!</v>
      </c>
      <c r="AA4" t="e">
        <f>IF(AND(#REF!="Y",$AA$2="A"),#REF!,"")</f>
        <v>#REF!</v>
      </c>
      <c r="AB4" t="e">
        <f>IF(AND(#REF!="Y",$AB$2="A"),#REF!,"")</f>
        <v>#REF!</v>
      </c>
      <c r="AC4" t="e">
        <f>IF(AND(#REF!="Y",$AC$2="A"),#REF!,"")</f>
        <v>#REF!</v>
      </c>
      <c r="AD4" t="e">
        <f>IF(AND(#REF!="Y",$AD$2="A"),#REF!,"")</f>
        <v>#REF!</v>
      </c>
      <c r="AE4" t="e">
        <f>IF(AND(#REF!="Y",$AE$2="A"),#REF!,"")</f>
        <v>#REF!</v>
      </c>
      <c r="AF4" t="e">
        <f>IF(AND(#REF!="Y",$AF$2="A"),#REF!,"")</f>
        <v>#REF!</v>
      </c>
      <c r="AG4" t="e">
        <f>IF(AND(#REF!="Y",$AG$2="A"),#REF!,"")</f>
        <v>#REF!</v>
      </c>
      <c r="AH4" t="e">
        <f>IF(AND(#REF!="Y",$AH$2="A"),#REF!,"")</f>
        <v>#REF!</v>
      </c>
      <c r="AI4" t="e">
        <f>IF(AND(#REF!="Y",$AI$2="A"),#REF!,"")</f>
        <v>#REF!</v>
      </c>
      <c r="AJ4" t="e">
        <f>IF(AND(#REF!="Y",$AJ$2="A"),#REF!,"")</f>
        <v>#REF!</v>
      </c>
      <c r="AK4" t="e">
        <f>IF(AND(#REF!="Y",$AK$2="A"),#REF!,"")</f>
        <v>#REF!</v>
      </c>
      <c r="AL4" t="e">
        <f>IF(AND(#REF!="Y",$AL$2="A"),#REF!,"")</f>
        <v>#REF!</v>
      </c>
      <c r="AM4" t="e">
        <f>IF(AND(#REF!="Y",$AM$2="A"),#REF!,"")</f>
        <v>#REF!</v>
      </c>
      <c r="AN4" t="e">
        <f>IF(AND(#REF!="Y",$AN$2="A"),#REF!,"")</f>
        <v>#REF!</v>
      </c>
      <c r="AO4" t="e">
        <f>IF(AND(#REF!="Y",$AO$2="A"),#REF!,"")</f>
        <v>#REF!</v>
      </c>
    </row>
    <row r="5" spans="1:41" x14ac:dyDescent="0.25">
      <c r="A5" t="s">
        <v>446</v>
      </c>
      <c r="B5" t="str">
        <f>IF(AND(B6=0,B7=0),"",IF(B6&gt;B7,"B","A"))</f>
        <v/>
      </c>
      <c r="C5" t="str">
        <f>IF(AND(C6=0,C7=0),"",IF(C6&gt;C7,"B","A"))</f>
        <v/>
      </c>
      <c r="D5" t="str">
        <f t="shared" ref="D5:U5" si="0">IF(AND(D6=0,D7=0),"",IF(D6&gt;D7,"B","A"))</f>
        <v/>
      </c>
      <c r="E5" t="str">
        <f t="shared" si="0"/>
        <v/>
      </c>
      <c r="F5" t="str">
        <f t="shared" si="0"/>
        <v/>
      </c>
      <c r="G5" t="str">
        <f t="shared" si="0"/>
        <v/>
      </c>
      <c r="H5" t="str">
        <f t="shared" si="0"/>
        <v/>
      </c>
      <c r="I5" t="str">
        <f t="shared" si="0"/>
        <v/>
      </c>
      <c r="J5" t="str">
        <f t="shared" si="0"/>
        <v/>
      </c>
      <c r="K5" t="str">
        <f t="shared" si="0"/>
        <v/>
      </c>
      <c r="L5" t="str">
        <f t="shared" si="0"/>
        <v/>
      </c>
      <c r="M5" t="str">
        <f t="shared" si="0"/>
        <v/>
      </c>
      <c r="N5" t="str">
        <f t="shared" si="0"/>
        <v/>
      </c>
      <c r="O5" t="str">
        <f t="shared" si="0"/>
        <v/>
      </c>
      <c r="P5" t="str">
        <f t="shared" si="0"/>
        <v/>
      </c>
      <c r="Q5" t="str">
        <f t="shared" si="0"/>
        <v/>
      </c>
      <c r="R5" t="str">
        <f t="shared" si="0"/>
        <v/>
      </c>
      <c r="S5" t="str">
        <f t="shared" si="0"/>
        <v/>
      </c>
      <c r="T5" t="str">
        <f t="shared" si="0"/>
        <v/>
      </c>
      <c r="U5" t="str">
        <f t="shared" si="0"/>
        <v/>
      </c>
      <c r="V5" t="str">
        <f>IF(AND(V6=0,V7=0),"",IF(V6&gt;V7,"B","A"))</f>
        <v/>
      </c>
      <c r="W5" t="str">
        <f>IF(AND(W6=0,W7=0),"",IF(W6&gt;W7,"B","A"))</f>
        <v/>
      </c>
      <c r="X5" t="str">
        <f t="shared" ref="X5:AO5" si="1">IF(AND(X6=0,X7=0),"",IF(X6&gt;X7,"B","A"))</f>
        <v/>
      </c>
      <c r="Y5" t="str">
        <f t="shared" si="1"/>
        <v/>
      </c>
      <c r="Z5" t="str">
        <f t="shared" si="1"/>
        <v/>
      </c>
      <c r="AA5" t="str">
        <f t="shared" si="1"/>
        <v/>
      </c>
      <c r="AB5" t="str">
        <f t="shared" si="1"/>
        <v/>
      </c>
      <c r="AC5" t="str">
        <f t="shared" si="1"/>
        <v/>
      </c>
      <c r="AD5" t="str">
        <f t="shared" si="1"/>
        <v/>
      </c>
      <c r="AE5" t="str">
        <f t="shared" si="1"/>
        <v/>
      </c>
      <c r="AF5" t="str">
        <f t="shared" si="1"/>
        <v/>
      </c>
      <c r="AG5" t="str">
        <f t="shared" si="1"/>
        <v/>
      </c>
      <c r="AH5" t="str">
        <f t="shared" si="1"/>
        <v/>
      </c>
      <c r="AI5" t="str">
        <f t="shared" si="1"/>
        <v/>
      </c>
      <c r="AJ5" t="str">
        <f t="shared" si="1"/>
        <v/>
      </c>
      <c r="AK5" t="str">
        <f t="shared" si="1"/>
        <v/>
      </c>
      <c r="AL5" t="str">
        <f t="shared" si="1"/>
        <v/>
      </c>
      <c r="AM5" t="str">
        <f t="shared" si="1"/>
        <v/>
      </c>
      <c r="AN5" t="str">
        <f t="shared" si="1"/>
        <v/>
      </c>
      <c r="AO5" t="str">
        <f t="shared" si="1"/>
        <v/>
      </c>
    </row>
    <row r="6" spans="1:41" x14ac:dyDescent="0.25">
      <c r="A6" s="97" t="s">
        <v>447</v>
      </c>
      <c r="B6">
        <f>_xlfn.NUMBERVALUE(IFERROR(LOOKUP(2,1/(#REF!&lt;&gt;""),ROW(#REF!)),""))</f>
        <v>0</v>
      </c>
      <c r="C6">
        <f>_xlfn.NUMBERVALUE(IFERROR(LOOKUP(2,1/(#REF!&lt;&gt;""),ROW(#REF!)),""))</f>
        <v>0</v>
      </c>
      <c r="D6">
        <f>_xlfn.NUMBERVALUE(IFERROR(LOOKUP(2,1/(#REF!&lt;&gt;""),ROW(#REF!)),""))</f>
        <v>0</v>
      </c>
      <c r="E6">
        <f>_xlfn.NUMBERVALUE(IFERROR(LOOKUP(2,1/(#REF!&lt;&gt;""),ROW(#REF!)),""))</f>
        <v>0</v>
      </c>
      <c r="F6">
        <f>_xlfn.NUMBERVALUE(IFERROR(LOOKUP(2,1/(#REF!&lt;&gt;""),ROW(#REF!)),""))</f>
        <v>0</v>
      </c>
      <c r="G6">
        <f>_xlfn.NUMBERVALUE(IFERROR(LOOKUP(2,1/(#REF!&lt;&gt;""),ROW(#REF!)),""))</f>
        <v>0</v>
      </c>
      <c r="H6">
        <f>_xlfn.NUMBERVALUE(IFERROR(LOOKUP(2,1/(#REF!&lt;&gt;""),ROW(#REF!)),""))</f>
        <v>0</v>
      </c>
      <c r="I6">
        <f>_xlfn.NUMBERVALUE(IFERROR(LOOKUP(2,1/(#REF!&lt;&gt;""),ROW(#REF!)),""))</f>
        <v>0</v>
      </c>
      <c r="J6">
        <f>_xlfn.NUMBERVALUE(IFERROR(LOOKUP(2,1/(#REF!&lt;&gt;""),ROW(#REF!)),""))</f>
        <v>0</v>
      </c>
      <c r="K6">
        <f>_xlfn.NUMBERVALUE(IFERROR(LOOKUP(2,1/(#REF!&lt;&gt;""),ROW(#REF!)),""))</f>
        <v>0</v>
      </c>
      <c r="L6">
        <f>_xlfn.NUMBERVALUE(IFERROR(LOOKUP(2,1/(#REF!&lt;&gt;""),ROW(#REF!)),""))</f>
        <v>0</v>
      </c>
      <c r="M6">
        <f>_xlfn.NUMBERVALUE(IFERROR(LOOKUP(2,1/(#REF!&lt;&gt;""),ROW(#REF!)),""))</f>
        <v>0</v>
      </c>
      <c r="N6">
        <f>_xlfn.NUMBERVALUE(IFERROR(LOOKUP(2,1/(#REF!&lt;&gt;""),ROW(#REF!)),""))</f>
        <v>0</v>
      </c>
      <c r="O6">
        <f>_xlfn.NUMBERVALUE(IFERROR(LOOKUP(2,1/(#REF!&lt;&gt;""),ROW(#REF!)),""))</f>
        <v>0</v>
      </c>
      <c r="P6">
        <f>_xlfn.NUMBERVALUE(IFERROR(LOOKUP(2,1/(#REF!&lt;&gt;""),ROW(#REF!)),""))</f>
        <v>0</v>
      </c>
      <c r="Q6">
        <f>_xlfn.NUMBERVALUE(IFERROR(LOOKUP(2,1/(#REF!&lt;&gt;""),ROW(#REF!)),""))</f>
        <v>0</v>
      </c>
      <c r="R6">
        <f>_xlfn.NUMBERVALUE(IFERROR(LOOKUP(2,1/(#REF!&lt;&gt;""),ROW(#REF!)),""))</f>
        <v>0</v>
      </c>
      <c r="S6">
        <f>_xlfn.NUMBERVALUE(IFERROR(LOOKUP(2,1/(#REF!&lt;&gt;""),ROW(#REF!)),""))</f>
        <v>0</v>
      </c>
      <c r="T6">
        <f>_xlfn.NUMBERVALUE(IFERROR(LOOKUP(2,1/(#REF!&lt;&gt;""),ROW(#REF!)),""))</f>
        <v>0</v>
      </c>
      <c r="U6">
        <f>_xlfn.NUMBERVALUE(IFERROR(LOOKUP(2,1/(#REF!&lt;&gt;""),ROW(#REF!)),""))</f>
        <v>0</v>
      </c>
      <c r="V6">
        <f>_xlfn.NUMBERVALUE(IFERROR(LOOKUP(2,1/(#REF!&lt;&gt;""),ROW(#REF!)),""))</f>
        <v>0</v>
      </c>
      <c r="W6">
        <f>_xlfn.NUMBERVALUE(IFERROR(LOOKUP(2,1/(#REF!&lt;&gt;""),ROW(#REF!)),""))</f>
        <v>0</v>
      </c>
      <c r="X6">
        <f>_xlfn.NUMBERVALUE(IFERROR(LOOKUP(2,1/(#REF!&lt;&gt;""),ROW(#REF!)),""))</f>
        <v>0</v>
      </c>
      <c r="Y6">
        <f>_xlfn.NUMBERVALUE(IFERROR(LOOKUP(2,1/(#REF!&lt;&gt;""),ROW(#REF!)),""))</f>
        <v>0</v>
      </c>
      <c r="Z6">
        <f>_xlfn.NUMBERVALUE(IFERROR(LOOKUP(2,1/(#REF!&lt;&gt;""),ROW(#REF!)),""))</f>
        <v>0</v>
      </c>
      <c r="AA6">
        <f>_xlfn.NUMBERVALUE(IFERROR(LOOKUP(2,1/(#REF!&lt;&gt;""),ROW(#REF!)),""))</f>
        <v>0</v>
      </c>
      <c r="AB6">
        <f>_xlfn.NUMBERVALUE(IFERROR(LOOKUP(2,1/(#REF!&lt;&gt;""),ROW(#REF!)),""))</f>
        <v>0</v>
      </c>
      <c r="AC6">
        <f>_xlfn.NUMBERVALUE(IFERROR(LOOKUP(2,1/(#REF!&lt;&gt;""),ROW(#REF!)),""))</f>
        <v>0</v>
      </c>
      <c r="AD6">
        <f>_xlfn.NUMBERVALUE(IFERROR(LOOKUP(2,1/(#REF!&lt;&gt;""),ROW(#REF!)),""))</f>
        <v>0</v>
      </c>
      <c r="AE6">
        <f>_xlfn.NUMBERVALUE(IFERROR(LOOKUP(2,1/(#REF!&lt;&gt;""),ROW(#REF!)),""))</f>
        <v>0</v>
      </c>
      <c r="AF6">
        <f>_xlfn.NUMBERVALUE(IFERROR(LOOKUP(2,1/(#REF!&lt;&gt;""),ROW(#REF!)),""))</f>
        <v>0</v>
      </c>
      <c r="AG6">
        <f>_xlfn.NUMBERVALUE(IFERROR(LOOKUP(2,1/(#REF!&lt;&gt;""),ROW(#REF!)),""))</f>
        <v>0</v>
      </c>
      <c r="AH6">
        <f>_xlfn.NUMBERVALUE(IFERROR(LOOKUP(2,1/(#REF!&lt;&gt;""),ROW(#REF!)),""))</f>
        <v>0</v>
      </c>
      <c r="AI6">
        <f>_xlfn.NUMBERVALUE(IFERROR(LOOKUP(2,1/(#REF!&lt;&gt;""),ROW(#REF!)),""))</f>
        <v>0</v>
      </c>
      <c r="AJ6">
        <f>_xlfn.NUMBERVALUE(IFERROR(LOOKUP(2,1/(#REF!&lt;&gt;""),ROW(#REF!)),""))</f>
        <v>0</v>
      </c>
      <c r="AK6">
        <f>_xlfn.NUMBERVALUE(IFERROR(LOOKUP(2,1/(#REF!&lt;&gt;""),ROW(#REF!)),""))</f>
        <v>0</v>
      </c>
      <c r="AL6">
        <f>_xlfn.NUMBERVALUE(IFERROR(LOOKUP(2,1/(#REF!&lt;&gt;""),ROW(#REF!)),""))</f>
        <v>0</v>
      </c>
      <c r="AM6">
        <f>_xlfn.NUMBERVALUE(IFERROR(LOOKUP(2,1/(#REF!&lt;&gt;""),ROW(#REF!)),""))</f>
        <v>0</v>
      </c>
      <c r="AN6">
        <f>_xlfn.NUMBERVALUE(IFERROR(LOOKUP(2,1/(#REF!&lt;&gt;""),ROW(#REF!)),""))</f>
        <v>0</v>
      </c>
      <c r="AO6">
        <f>_xlfn.NUMBERVALUE(IFERROR(LOOKUP(2,1/(#REF!&lt;&gt;""),ROW(#REF!)),""))</f>
        <v>0</v>
      </c>
    </row>
    <row r="7" spans="1:41" x14ac:dyDescent="0.25">
      <c r="A7" s="97" t="s">
        <v>448</v>
      </c>
      <c r="B7">
        <f>_xlfn.NUMBERVALUE(IFERROR(LOOKUP(2,1/(#REF!&lt;&gt;""),ROW(#REF!)),""))</f>
        <v>0</v>
      </c>
      <c r="C7">
        <f>_xlfn.NUMBERVALUE(IFERROR(LOOKUP(2,1/(#REF!&lt;&gt;""),ROW(#REF!)),""))</f>
        <v>0</v>
      </c>
      <c r="D7">
        <f>_xlfn.NUMBERVALUE(IFERROR(LOOKUP(2,1/(#REF!&lt;&gt;""),ROW(#REF!)),""))</f>
        <v>0</v>
      </c>
      <c r="E7">
        <f>_xlfn.NUMBERVALUE(IFERROR(LOOKUP(2,1/(#REF!&lt;&gt;""),ROW(#REF!)),""))</f>
        <v>0</v>
      </c>
      <c r="F7">
        <f>_xlfn.NUMBERVALUE(IFERROR(LOOKUP(2,1/(#REF!&lt;&gt;""),ROW(#REF!)),""))</f>
        <v>0</v>
      </c>
      <c r="G7">
        <f>_xlfn.NUMBERVALUE(IFERROR(LOOKUP(2,1/(#REF!&lt;&gt;""),ROW(#REF!)),""))</f>
        <v>0</v>
      </c>
      <c r="H7">
        <f>_xlfn.NUMBERVALUE(IFERROR(LOOKUP(2,1/(#REF!&lt;&gt;""),ROW(#REF!)),""))</f>
        <v>0</v>
      </c>
      <c r="I7">
        <f>_xlfn.NUMBERVALUE(IFERROR(LOOKUP(2,1/(#REF!&lt;&gt;""),ROW(#REF!)),""))</f>
        <v>0</v>
      </c>
      <c r="J7">
        <f>_xlfn.NUMBERVALUE(IFERROR(LOOKUP(2,1/(#REF!&lt;&gt;""),ROW(#REF!)),""))</f>
        <v>0</v>
      </c>
      <c r="K7">
        <f>_xlfn.NUMBERVALUE(IFERROR(LOOKUP(2,1/(#REF!&lt;&gt;""),ROW(#REF!)),""))</f>
        <v>0</v>
      </c>
      <c r="L7">
        <f>_xlfn.NUMBERVALUE(IFERROR(LOOKUP(2,1/(#REF!&lt;&gt;""),ROW(#REF!)),""))</f>
        <v>0</v>
      </c>
      <c r="M7">
        <f>_xlfn.NUMBERVALUE(IFERROR(LOOKUP(2,1/(#REF!&lt;&gt;""),ROW(#REF!)),""))</f>
        <v>0</v>
      </c>
      <c r="N7">
        <f>_xlfn.NUMBERVALUE(IFERROR(LOOKUP(2,1/(#REF!&lt;&gt;""),ROW(#REF!)),""))</f>
        <v>0</v>
      </c>
      <c r="O7">
        <f>_xlfn.NUMBERVALUE(IFERROR(LOOKUP(2,1/(#REF!&lt;&gt;""),ROW(#REF!)),""))</f>
        <v>0</v>
      </c>
      <c r="P7">
        <f>_xlfn.NUMBERVALUE(IFERROR(LOOKUP(2,1/(#REF!&lt;&gt;""),ROW(#REF!)),""))</f>
        <v>0</v>
      </c>
      <c r="Q7">
        <f>_xlfn.NUMBERVALUE(IFERROR(LOOKUP(2,1/(#REF!&lt;&gt;""),ROW(#REF!)),""))</f>
        <v>0</v>
      </c>
      <c r="R7">
        <f>_xlfn.NUMBERVALUE(IFERROR(LOOKUP(2,1/(#REF!&lt;&gt;""),ROW(#REF!)),""))</f>
        <v>0</v>
      </c>
      <c r="S7">
        <f>_xlfn.NUMBERVALUE(IFERROR(LOOKUP(2,1/(#REF!&lt;&gt;""),ROW(#REF!)),""))</f>
        <v>0</v>
      </c>
      <c r="T7">
        <f>_xlfn.NUMBERVALUE(IFERROR(LOOKUP(2,1/(#REF!&lt;&gt;""),ROW(#REF!)),""))</f>
        <v>0</v>
      </c>
      <c r="U7">
        <f>_xlfn.NUMBERVALUE(IFERROR(LOOKUP(2,1/(#REF!&lt;&gt;""),ROW(#REF!)),""))</f>
        <v>0</v>
      </c>
      <c r="V7">
        <f>_xlfn.NUMBERVALUE(IFERROR(LOOKUP(2,1/(#REF!&lt;&gt;""),ROW(#REF!)),""))</f>
        <v>0</v>
      </c>
      <c r="W7">
        <f>_xlfn.NUMBERVALUE(IFERROR(LOOKUP(2,1/(#REF!&lt;&gt;""),ROW(#REF!)),""))</f>
        <v>0</v>
      </c>
      <c r="X7">
        <f>_xlfn.NUMBERVALUE(IFERROR(LOOKUP(2,1/(#REF!&lt;&gt;""),ROW(#REF!)),""))</f>
        <v>0</v>
      </c>
      <c r="Y7">
        <f>_xlfn.NUMBERVALUE(IFERROR(LOOKUP(2,1/(#REF!&lt;&gt;""),ROW(#REF!)),""))</f>
        <v>0</v>
      </c>
      <c r="Z7">
        <f>_xlfn.NUMBERVALUE(IFERROR(LOOKUP(2,1/(#REF!&lt;&gt;""),ROW(#REF!)),""))</f>
        <v>0</v>
      </c>
      <c r="AA7">
        <f>_xlfn.NUMBERVALUE(IFERROR(LOOKUP(2,1/(#REF!&lt;&gt;""),ROW(#REF!)),""))</f>
        <v>0</v>
      </c>
      <c r="AB7">
        <f>_xlfn.NUMBERVALUE(IFERROR(LOOKUP(2,1/(#REF!&lt;&gt;""),ROW(#REF!)),""))</f>
        <v>0</v>
      </c>
      <c r="AC7">
        <f>_xlfn.NUMBERVALUE(IFERROR(LOOKUP(2,1/(#REF!&lt;&gt;""),ROW(#REF!)),""))</f>
        <v>0</v>
      </c>
      <c r="AD7">
        <f>_xlfn.NUMBERVALUE(IFERROR(LOOKUP(2,1/(#REF!&lt;&gt;""),ROW(#REF!)),""))</f>
        <v>0</v>
      </c>
      <c r="AE7">
        <f>_xlfn.NUMBERVALUE(IFERROR(LOOKUP(2,1/(#REF!&lt;&gt;""),ROW(#REF!)),""))</f>
        <v>0</v>
      </c>
      <c r="AF7">
        <f>_xlfn.NUMBERVALUE(IFERROR(LOOKUP(2,1/(#REF!&lt;&gt;""),ROW(#REF!)),""))</f>
        <v>0</v>
      </c>
      <c r="AG7">
        <f>_xlfn.NUMBERVALUE(IFERROR(LOOKUP(2,1/(#REF!&lt;&gt;""),ROW(#REF!)),""))</f>
        <v>0</v>
      </c>
      <c r="AH7">
        <f>_xlfn.NUMBERVALUE(IFERROR(LOOKUP(2,1/(#REF!&lt;&gt;""),ROW(#REF!)),""))</f>
        <v>0</v>
      </c>
      <c r="AI7">
        <f>_xlfn.NUMBERVALUE(IFERROR(LOOKUP(2,1/(#REF!&lt;&gt;""),ROW(#REF!)),""))</f>
        <v>0</v>
      </c>
      <c r="AJ7">
        <f>_xlfn.NUMBERVALUE(IFERROR(LOOKUP(2,1/(#REF!&lt;&gt;""),ROW(#REF!)),""))</f>
        <v>0</v>
      </c>
      <c r="AK7">
        <f>_xlfn.NUMBERVALUE(IFERROR(LOOKUP(2,1/(#REF!&lt;&gt;""),ROW(#REF!)),""))</f>
        <v>0</v>
      </c>
      <c r="AL7">
        <f>_xlfn.NUMBERVALUE(IFERROR(LOOKUP(2,1/(#REF!&lt;&gt;""),ROW(#REF!)),""))</f>
        <v>0</v>
      </c>
      <c r="AM7">
        <f>_xlfn.NUMBERVALUE(IFERROR(LOOKUP(2,1/(#REF!&lt;&gt;""),ROW(#REF!)),""))</f>
        <v>0</v>
      </c>
      <c r="AN7">
        <f>_xlfn.NUMBERVALUE(IFERROR(LOOKUP(2,1/(#REF!&lt;&gt;""),ROW(#REF!)),""))</f>
        <v>0</v>
      </c>
      <c r="AO7">
        <f>_xlfn.NUMBERVALUE(IFERROR(LOOKUP(2,1/(#REF!&lt;&gt;""),ROW(#REF!)),""))</f>
        <v>0</v>
      </c>
    </row>
    <row r="8" spans="1:41" s="98" customFormat="1" x14ac:dyDescent="0.25">
      <c r="A8" s="98" t="s">
        <v>449</v>
      </c>
      <c r="B8" s="98" t="e">
        <f>IF(AND(#REF!="Y",#REF!="Y",B5="B"),#REF!,IF(AND(#REF!="Y",#REF!="N",B5="B"),#REF!,""))</f>
        <v>#REF!</v>
      </c>
      <c r="C8" s="98" t="e">
        <f>IF(AND(#REF!="Y",#REF!="Y",C5="B"),#REF!,IF(AND(#REF!="Y",#REF!="N",C5="B"),#REF!,""))</f>
        <v>#REF!</v>
      </c>
      <c r="D8" s="98" t="e">
        <f>IF(AND(#REF!="Y",#REF!="Y",D5="B"),#REF!,IF(AND(#REF!="Y",#REF!="N",D5="B"),#REF!,""))</f>
        <v>#REF!</v>
      </c>
      <c r="E8" s="98" t="e">
        <f>IF(AND(#REF!="Y",#REF!="Y",E5="B"),#REF!,IF(AND(#REF!="Y",#REF!="N",E5="B"),#REF!,""))</f>
        <v>#REF!</v>
      </c>
      <c r="F8" s="98" t="e">
        <f>IF(AND(#REF!="Y",#REF!="Y",F5="B"),#REF!,IF(AND(#REF!="Y",#REF!="N",F5="B"),#REF!,""))</f>
        <v>#REF!</v>
      </c>
      <c r="G8" s="98" t="e">
        <f>IF(AND(#REF!="Y",#REF!="Y",G5="B"),#REF!,IF(AND(#REF!="Y",#REF!="N",G5="B"),#REF!,""))</f>
        <v>#REF!</v>
      </c>
      <c r="H8" s="98" t="e">
        <f>IF(AND(#REF!="Y",#REF!="Y",H5="B"),#REF!,IF(AND(#REF!="Y",#REF!="N",H5="B"),#REF!,""))</f>
        <v>#REF!</v>
      </c>
      <c r="I8" s="98" t="e">
        <f>IF(AND(#REF!="Y",#REF!="Y",I5="B"),#REF!,IF(AND(#REF!="Y",#REF!="N",I5="B"),#REF!,""))</f>
        <v>#REF!</v>
      </c>
      <c r="J8" s="98" t="e">
        <f>IF(AND(#REF!="Y",#REF!="Y",J5="B"),#REF!,IF(AND(#REF!="Y",#REF!="N",J5="B"),#REF!,""))</f>
        <v>#REF!</v>
      </c>
      <c r="K8" s="98" t="e">
        <f>IF(AND(#REF!="Y",#REF!="Y",K5="B"),#REF!,IF(AND(#REF!="Y",#REF!="N",K5="B"),#REF!,""))</f>
        <v>#REF!</v>
      </c>
      <c r="L8" s="98" t="e">
        <f>IF(AND(#REF!="Y",#REF!="Y",L5="B"),#REF!,IF(AND(#REF!="Y",#REF!="N",L5="B"),#REF!,""))</f>
        <v>#REF!</v>
      </c>
      <c r="M8" s="98" t="e">
        <f>IF(AND(#REF!="Y",#REF!="Y",M5="B"),#REF!,IF(AND(#REF!="Y",#REF!="N",M5="B"),#REF!,""))</f>
        <v>#REF!</v>
      </c>
      <c r="N8" s="98" t="e">
        <f>IF(AND(#REF!="Y",#REF!="Y",N5="B"),#REF!,IF(AND(#REF!="Y",#REF!="N",N5="B"),#REF!,""))</f>
        <v>#REF!</v>
      </c>
      <c r="O8" s="98" t="e">
        <f>IF(AND(#REF!="Y",#REF!="Y",O5="B"),#REF!,IF(AND(#REF!="Y",#REF!="N",O5="B"),#REF!,""))</f>
        <v>#REF!</v>
      </c>
      <c r="P8" s="98" t="e">
        <f>IF(AND(#REF!="Y",#REF!="Y",P5="B"),#REF!,IF(AND(#REF!="Y",#REF!="N",P5="B"),#REF!,""))</f>
        <v>#REF!</v>
      </c>
      <c r="Q8" s="98" t="e">
        <f>IF(AND(#REF!="Y",#REF!="Y",Q5="B"),#REF!,IF(AND(#REF!="Y",#REF!="N",Q5="B"),#REF!,""))</f>
        <v>#REF!</v>
      </c>
      <c r="R8" s="98" t="e">
        <f>IF(AND(#REF!="Y",#REF!="Y",R5="B"),#REF!,IF(AND(#REF!="Y",#REF!="N",R5="B"),#REF!,""))</f>
        <v>#REF!</v>
      </c>
      <c r="S8" s="98" t="e">
        <f>IF(AND(#REF!="Y",#REF!="Y",S5="B"),#REF!,IF(AND(#REF!="Y",#REF!="N",S5="B"),#REF!,""))</f>
        <v>#REF!</v>
      </c>
      <c r="T8" s="98" t="e">
        <f>IF(AND(#REF!="Y",#REF!="Y",T5="B"),#REF!,IF(AND(#REF!="Y",#REF!="N",T5="B"),#REF!,""))</f>
        <v>#REF!</v>
      </c>
      <c r="U8" s="98" t="e">
        <f>IF(AND(#REF!="Y",#REF!="Y",U5="B"),#REF!,IF(AND(#REF!="Y",#REF!="N",U5="B"),#REF!,""))</f>
        <v>#REF!</v>
      </c>
      <c r="V8" s="98" t="e">
        <f>IF(AND(#REF!="Y",#REF!="Y",V5="B"),#REF!,IF(AND(#REF!="Y",#REF!="N",V5="B"),#REF!,""))</f>
        <v>#REF!</v>
      </c>
      <c r="W8" s="98" t="e">
        <f>IF(AND(#REF!="Y",#REF!="Y",W5="B"),#REF!,IF(AND(#REF!="Y",#REF!="N",W5="B"),#REF!,""))</f>
        <v>#REF!</v>
      </c>
      <c r="X8" s="98" t="e">
        <f>IF(AND(#REF!="Y",#REF!="Y",X5="B"),#REF!,IF(AND(#REF!="Y",#REF!="N",X5="B"),#REF!,""))</f>
        <v>#REF!</v>
      </c>
      <c r="Y8" s="98" t="e">
        <f>IF(AND(#REF!="Y",#REF!="Y",Y5="B"),#REF!,IF(AND(#REF!="Y",#REF!="N",Y5="B"),#REF!,""))</f>
        <v>#REF!</v>
      </c>
      <c r="Z8" s="98" t="e">
        <f>IF(AND(#REF!="Y",#REF!="Y",Z5="B"),#REF!,IF(AND(#REF!="Y",#REF!="N",Z5="B"),#REF!,""))</f>
        <v>#REF!</v>
      </c>
      <c r="AA8" s="98" t="e">
        <f>IF(AND(#REF!="Y",#REF!="Y",AA5="B"),#REF!,IF(AND(#REF!="Y",#REF!="N",AA5="B"),#REF!,""))</f>
        <v>#REF!</v>
      </c>
      <c r="AB8" s="98" t="e">
        <f>IF(AND(#REF!="Y",#REF!="Y",AB5="B"),#REF!,IF(AND(#REF!="Y",#REF!="N",AB5="B"),#REF!,""))</f>
        <v>#REF!</v>
      </c>
      <c r="AC8" s="98" t="e">
        <f>IF(AND(#REF!="Y",#REF!="Y",AC5="B"),#REF!,IF(AND(#REF!="Y",#REF!="N",AC5="B"),#REF!,""))</f>
        <v>#REF!</v>
      </c>
      <c r="AD8" s="98" t="e">
        <f>IF(AND(#REF!="Y",#REF!="Y",AD5="B"),#REF!,IF(AND(#REF!="Y",#REF!="N",AD5="B"),#REF!,""))</f>
        <v>#REF!</v>
      </c>
      <c r="AE8" s="98" t="e">
        <f>IF(AND(#REF!="Y",#REF!="Y",AE5="B"),#REF!,IF(AND(#REF!="Y",#REF!="N",AE5="B"),#REF!,""))</f>
        <v>#REF!</v>
      </c>
      <c r="AF8" s="98" t="e">
        <f>IF(AND(#REF!="Y",#REF!="Y",AF5="B"),#REF!,IF(AND(#REF!="Y",#REF!="N",AF5="B"),#REF!,""))</f>
        <v>#REF!</v>
      </c>
      <c r="AG8" s="98" t="e">
        <f>IF(AND(#REF!="Y",#REF!="Y",AG5="B"),#REF!,IF(AND(#REF!="Y",#REF!="N",AG5="B"),#REF!,""))</f>
        <v>#REF!</v>
      </c>
      <c r="AH8" s="98" t="e">
        <f>IF(AND(#REF!="Y",#REF!="Y",AH5="B"),#REF!,IF(AND(#REF!="Y",#REF!="N",AH5="B"),#REF!,""))</f>
        <v>#REF!</v>
      </c>
      <c r="AI8" s="98" t="e">
        <f>IF(AND(#REF!="Y",#REF!="Y",AI5="B"),#REF!,IF(AND(#REF!="Y",#REF!="N",AI5="B"),#REF!,""))</f>
        <v>#REF!</v>
      </c>
      <c r="AJ8" s="98" t="e">
        <f>IF(AND(#REF!="Y",#REF!="Y",AJ5="B"),#REF!,IF(AND(#REF!="Y",#REF!="N",AJ5="B"),#REF!,""))</f>
        <v>#REF!</v>
      </c>
      <c r="AK8" s="98" t="e">
        <f>IF(AND(#REF!="Y",#REF!="Y",AK5="B"),#REF!,IF(AND(#REF!="Y",#REF!="N",AK5="B"),#REF!,""))</f>
        <v>#REF!</v>
      </c>
      <c r="AL8" s="98" t="e">
        <f>IF(AND(#REF!="Y",#REF!="Y",AL5="B"),#REF!,IF(AND(#REF!="Y",#REF!="N",AL5="B"),#REF!,""))</f>
        <v>#REF!</v>
      </c>
      <c r="AM8" s="98" t="e">
        <f>IF(AND(#REF!="Y",#REF!="Y",AM5="B"),#REF!,IF(AND(#REF!="Y",#REF!="N",AM5="B"),#REF!,""))</f>
        <v>#REF!</v>
      </c>
      <c r="AN8" s="98" t="e">
        <f>IF(AND(#REF!="Y",#REF!="Y",AN5="B"),#REF!,IF(AND(#REF!="Y",#REF!="N",AN5="B"),#REF!,""))</f>
        <v>#REF!</v>
      </c>
      <c r="AO8" s="98" t="e">
        <f>IF(AND(#REF!="Y",#REF!="Y",AO5="B"),#REF!,IF(AND(#REF!="Y",#REF!="N",AO5="B"),#REF!,""))</f>
        <v>#REF!</v>
      </c>
    </row>
    <row r="9" spans="1:41" x14ac:dyDescent="0.25">
      <c r="A9" t="s">
        <v>450</v>
      </c>
      <c r="B9" t="e">
        <f>IF(AND(#REF!="Y",#REF!="Y",B5="A"),#REF!,IF(AND(#REF!="Y",#REF!="N",B5="A"),#REF!,""))</f>
        <v>#REF!</v>
      </c>
      <c r="C9" t="e">
        <f>IF(AND(#REF!="Y",#REF!="Y",C5="A"),#REF!,IF(AND(#REF!="Y",#REF!="N",C5="A"),#REF!,""))</f>
        <v>#REF!</v>
      </c>
      <c r="D9" t="e">
        <f>IF(AND(#REF!="Y",#REF!="Y",D5="A"),#REF!,IF(AND(#REF!="Y",#REF!="N",D5="A"),#REF!,""))</f>
        <v>#REF!</v>
      </c>
      <c r="E9" t="e">
        <f>IF(AND(#REF!="Y",#REF!="Y",E5="A"),#REF!,IF(AND(#REF!="Y",#REF!="N",E5="A"),#REF!,""))</f>
        <v>#REF!</v>
      </c>
      <c r="F9" t="e">
        <f>IF(AND(#REF!="Y",#REF!="Y",F5="A"),#REF!,IF(AND(#REF!="Y",#REF!="N",F5="A"),#REF!,""))</f>
        <v>#REF!</v>
      </c>
      <c r="G9" t="e">
        <f>IF(AND(#REF!="Y",#REF!="Y",G5="A"),#REF!,IF(AND(#REF!="Y",#REF!="N",G5="A"),#REF!,""))</f>
        <v>#REF!</v>
      </c>
      <c r="H9" t="e">
        <f>IF(AND(#REF!="Y",#REF!="Y",H5="A"),#REF!,IF(AND(#REF!="Y",#REF!="N",H5="A"),#REF!,""))</f>
        <v>#REF!</v>
      </c>
      <c r="I9" t="e">
        <f>IF(AND(#REF!="Y",#REF!="Y",I5="A"),#REF!,IF(AND(#REF!="Y",#REF!="N",I5="A"),#REF!,""))</f>
        <v>#REF!</v>
      </c>
      <c r="J9" t="e">
        <f>IF(AND(#REF!="Y",#REF!="Y",J5="A"),#REF!,IF(AND(#REF!="Y",#REF!="N",J5="A"),#REF!,""))</f>
        <v>#REF!</v>
      </c>
      <c r="K9" t="e">
        <f>IF(AND(#REF!="Y",#REF!="Y",K5="A"),#REF!,IF(AND(#REF!="Y",#REF!="N",K5="A"),#REF!,""))</f>
        <v>#REF!</v>
      </c>
      <c r="L9" t="e">
        <f>IF(AND(#REF!="Y",#REF!="Y",L5="A"),#REF!,IF(AND(#REF!="Y",#REF!="N",L5="A"),#REF!,""))</f>
        <v>#REF!</v>
      </c>
      <c r="M9" t="e">
        <f>IF(AND(#REF!="Y",#REF!="Y",M5="A"),#REF!,IF(AND(#REF!="Y",#REF!="N",M5="A"),#REF!,""))</f>
        <v>#REF!</v>
      </c>
      <c r="N9" t="e">
        <f>IF(AND(#REF!="Y",#REF!="Y",N5="A"),#REF!,IF(AND(#REF!="Y",#REF!="N",N5="A"),#REF!,""))</f>
        <v>#REF!</v>
      </c>
      <c r="O9" t="e">
        <f>IF(AND(#REF!="Y",#REF!="Y",O5="A"),#REF!,IF(AND(#REF!="Y",#REF!="N",O5="A"),#REF!,""))</f>
        <v>#REF!</v>
      </c>
      <c r="P9" t="e">
        <f>IF(AND(#REF!="Y",#REF!="Y",P5="A"),#REF!,IF(AND(#REF!="Y",#REF!="N",P5="A"),#REF!,""))</f>
        <v>#REF!</v>
      </c>
      <c r="Q9" t="e">
        <f>IF(AND(#REF!="Y",#REF!="Y",Q5="A"),#REF!,IF(AND(#REF!="Y",#REF!="N",Q5="A"),#REF!,""))</f>
        <v>#REF!</v>
      </c>
      <c r="R9" t="e">
        <f>IF(AND(#REF!="Y",#REF!="Y",R5="A"),#REF!,IF(AND(#REF!="Y",#REF!="N",R5="A"),#REF!,""))</f>
        <v>#REF!</v>
      </c>
      <c r="S9" t="e">
        <f>IF(AND(#REF!="Y",#REF!="Y",S5="A"),#REF!,IF(AND(#REF!="Y",#REF!="N",S5="A"),#REF!,""))</f>
        <v>#REF!</v>
      </c>
      <c r="T9" t="e">
        <f>IF(AND(#REF!="Y",#REF!="Y",T5="A"),#REF!,IF(AND(#REF!="Y",#REF!="N",T5="A"),#REF!,""))</f>
        <v>#REF!</v>
      </c>
      <c r="U9" t="e">
        <f>IF(AND(#REF!="Y",#REF!="Y",U5="A"),#REF!,IF(AND(#REF!="Y",#REF!="N",U5="A"),#REF!,""))</f>
        <v>#REF!</v>
      </c>
      <c r="V9" t="e">
        <f>IF(AND(#REF!="Y",#REF!="Y",V5="A"),#REF!,IF(AND(#REF!="Y",#REF!="N",V5="A"),#REF!,""))</f>
        <v>#REF!</v>
      </c>
      <c r="W9" t="e">
        <f>IF(AND(#REF!="Y",#REF!="Y",W5="A"),#REF!,IF(AND(#REF!="Y",#REF!="N",W5="A"),#REF!,""))</f>
        <v>#REF!</v>
      </c>
      <c r="X9" t="e">
        <f>IF(AND(#REF!="Y",#REF!="Y",X5="A"),#REF!,IF(AND(#REF!="Y",#REF!="N",X5="A"),#REF!,""))</f>
        <v>#REF!</v>
      </c>
      <c r="Y9" t="e">
        <f>IF(AND(#REF!="Y",#REF!="Y",Y5="A"),#REF!,IF(AND(#REF!="Y",#REF!="N",Y5="A"),#REF!,""))</f>
        <v>#REF!</v>
      </c>
      <c r="Z9" t="e">
        <f>IF(AND(#REF!="Y",#REF!="Y",Z5="A"),#REF!,IF(AND(#REF!="Y",#REF!="N",Z5="A"),#REF!,""))</f>
        <v>#REF!</v>
      </c>
      <c r="AA9" t="e">
        <f>IF(AND(#REF!="Y",#REF!="Y",AA5="A"),#REF!,IF(AND(#REF!="Y",#REF!="N",AA5="A"),#REF!,""))</f>
        <v>#REF!</v>
      </c>
      <c r="AB9" t="e">
        <f>IF(AND(#REF!="Y",#REF!="Y",AB5="A"),#REF!,IF(AND(#REF!="Y",#REF!="N",AB5="A"),#REF!,""))</f>
        <v>#REF!</v>
      </c>
      <c r="AC9" t="e">
        <f>IF(AND(#REF!="Y",#REF!="Y",AC5="A"),#REF!,IF(AND(#REF!="Y",#REF!="N",AC5="A"),#REF!,""))</f>
        <v>#REF!</v>
      </c>
      <c r="AD9" t="e">
        <f>IF(AND(#REF!="Y",#REF!="Y",AD5="A"),#REF!,IF(AND(#REF!="Y",#REF!="N",AD5="A"),#REF!,""))</f>
        <v>#REF!</v>
      </c>
      <c r="AE9" t="e">
        <f>IF(AND(#REF!="Y",#REF!="Y",AE5="A"),#REF!,IF(AND(#REF!="Y",#REF!="N",AE5="A"),#REF!,""))</f>
        <v>#REF!</v>
      </c>
      <c r="AF9" t="e">
        <f>IF(AND(#REF!="Y",#REF!="Y",AF5="A"),#REF!,IF(AND(#REF!="Y",#REF!="N",AF5="A"),#REF!,""))</f>
        <v>#REF!</v>
      </c>
      <c r="AG9" t="e">
        <f>IF(AND(#REF!="Y",#REF!="Y",AG5="A"),#REF!,IF(AND(#REF!="Y",#REF!="N",AG5="A"),#REF!,""))</f>
        <v>#REF!</v>
      </c>
      <c r="AH9" t="e">
        <f>IF(AND(#REF!="Y",#REF!="Y",AH5="A"),#REF!,IF(AND(#REF!="Y",#REF!="N",AH5="A"),#REF!,""))</f>
        <v>#REF!</v>
      </c>
      <c r="AI9" t="e">
        <f>IF(AND(#REF!="Y",#REF!="Y",AI5="A"),#REF!,IF(AND(#REF!="Y",#REF!="N",AI5="A"),#REF!,""))</f>
        <v>#REF!</v>
      </c>
      <c r="AJ9" t="e">
        <f>IF(AND(#REF!="Y",#REF!="Y",AJ5="A"),#REF!,IF(AND(#REF!="Y",#REF!="N",AJ5="A"),#REF!,""))</f>
        <v>#REF!</v>
      </c>
      <c r="AK9" t="e">
        <f>IF(AND(#REF!="Y",#REF!="Y",AK5="A"),#REF!,IF(AND(#REF!="Y",#REF!="N",AK5="A"),#REF!,""))</f>
        <v>#REF!</v>
      </c>
      <c r="AL9" t="e">
        <f>IF(AND(#REF!="Y",#REF!="Y",AL5="A"),#REF!,IF(AND(#REF!="Y",#REF!="N",AL5="A"),#REF!,""))</f>
        <v>#REF!</v>
      </c>
      <c r="AM9" t="e">
        <f>IF(AND(#REF!="Y",#REF!="Y",AM5="A"),#REF!,IF(AND(#REF!="Y",#REF!="N",AM5="A"),#REF!,""))</f>
        <v>#REF!</v>
      </c>
      <c r="AN9" t="e">
        <f>IF(AND(#REF!="Y",#REF!="Y",AN5="A"),#REF!,IF(AND(#REF!="Y",#REF!="N",AN5="A"),#REF!,""))</f>
        <v>#REF!</v>
      </c>
      <c r="AO9" t="e">
        <f>IF(AND(#REF!="Y",#REF!="Y",AO5="A"),#REF!,IF(AND(#REF!="Y",#REF!="N",AO5="A"),#REF!,""))</f>
        <v>#REF!</v>
      </c>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2"/>
  <dimension ref="A1:AA42"/>
  <sheetViews>
    <sheetView topLeftCell="B2" workbookViewId="0">
      <selection activeCell="B2" sqref="B2:I2"/>
    </sheetView>
  </sheetViews>
  <sheetFormatPr defaultRowHeight="15" x14ac:dyDescent="0.25"/>
  <cols>
    <col min="1" max="1" width="8.5703125" hidden="1" customWidth="1"/>
    <col min="3" max="4" width="12.140625" customWidth="1"/>
    <col min="5" max="8" width="13.42578125" customWidth="1"/>
    <col min="9" max="9" width="17.7109375" customWidth="1"/>
  </cols>
  <sheetData>
    <row r="1" spans="1:27" hidden="1" x14ac:dyDescent="0.25">
      <c r="A1" s="146"/>
      <c r="B1" s="146"/>
      <c r="C1" s="146"/>
      <c r="D1" s="146"/>
      <c r="E1" s="146"/>
      <c r="F1" s="146"/>
      <c r="G1" s="146"/>
      <c r="H1" s="146"/>
      <c r="I1" s="146"/>
      <c r="J1" s="146"/>
      <c r="K1" s="146"/>
      <c r="L1" s="146"/>
      <c r="M1" s="146"/>
      <c r="N1" s="146"/>
      <c r="O1" s="146"/>
      <c r="P1" s="146"/>
      <c r="Q1" s="146"/>
      <c r="R1" s="146"/>
      <c r="S1" s="146"/>
      <c r="T1" s="146"/>
      <c r="U1" s="146"/>
      <c r="V1" s="146"/>
      <c r="W1" s="146"/>
      <c r="X1" s="146"/>
      <c r="Y1" s="146"/>
      <c r="Z1" s="146"/>
      <c r="AA1" s="146"/>
    </row>
    <row r="2" spans="1:27" ht="21" x14ac:dyDescent="0.35">
      <c r="A2" s="146"/>
      <c r="B2" s="335" t="s">
        <v>451</v>
      </c>
      <c r="C2" s="335"/>
      <c r="D2" s="335"/>
      <c r="E2" s="335"/>
      <c r="F2" s="335"/>
      <c r="G2" s="335"/>
      <c r="H2" s="335"/>
      <c r="I2" s="335"/>
      <c r="J2" s="146"/>
      <c r="K2" s="146"/>
      <c r="L2" s="146"/>
      <c r="M2" s="146"/>
      <c r="N2" s="146"/>
      <c r="O2" s="146"/>
      <c r="P2" s="146"/>
      <c r="Q2" s="146"/>
      <c r="R2" s="146"/>
      <c r="S2" s="146"/>
      <c r="T2" s="146"/>
      <c r="U2" s="146"/>
      <c r="V2" s="146"/>
      <c r="W2" s="146"/>
      <c r="X2" s="146"/>
      <c r="Y2" s="146"/>
      <c r="Z2" s="146"/>
      <c r="AA2" s="146"/>
    </row>
    <row r="3" spans="1:27" ht="18.75" x14ac:dyDescent="0.3">
      <c r="A3" s="146"/>
      <c r="B3" s="147" t="s">
        <v>452</v>
      </c>
      <c r="C3" s="334" t="s">
        <v>453</v>
      </c>
      <c r="D3" s="334"/>
      <c r="E3" s="334"/>
      <c r="F3" s="334"/>
      <c r="G3" s="334"/>
      <c r="H3" s="334"/>
      <c r="I3" s="334"/>
      <c r="J3" s="146"/>
      <c r="K3" s="146"/>
      <c r="L3" s="146"/>
      <c r="M3" s="146"/>
      <c r="N3" s="146"/>
      <c r="O3" s="146"/>
      <c r="P3" s="146"/>
      <c r="Q3" s="146"/>
      <c r="R3" s="146"/>
      <c r="S3" s="146"/>
      <c r="T3" s="146"/>
      <c r="U3" s="146"/>
      <c r="V3" s="146"/>
      <c r="W3" s="146"/>
      <c r="X3" s="146"/>
      <c r="Y3" s="146"/>
      <c r="Z3" s="146"/>
      <c r="AA3" s="146"/>
    </row>
    <row r="4" spans="1:27" ht="18.75" x14ac:dyDescent="0.3">
      <c r="A4" s="146"/>
      <c r="B4" s="147" t="s">
        <v>89</v>
      </c>
      <c r="C4" s="333" t="s">
        <v>454</v>
      </c>
      <c r="D4" s="333"/>
      <c r="E4" s="333" t="s">
        <v>455</v>
      </c>
      <c r="F4" s="333"/>
      <c r="G4" s="333"/>
      <c r="H4" s="333"/>
      <c r="I4" s="148">
        <f>Data!Q2</f>
        <v>11550.49</v>
      </c>
      <c r="J4" s="146"/>
      <c r="K4" s="146"/>
      <c r="L4" s="146"/>
      <c r="M4" s="146"/>
      <c r="N4" s="146"/>
      <c r="O4" s="146"/>
      <c r="P4" s="146"/>
      <c r="Q4" s="146"/>
      <c r="R4" s="146"/>
      <c r="S4" s="146"/>
      <c r="T4" s="146"/>
      <c r="U4" s="146"/>
      <c r="V4" s="146"/>
      <c r="W4" s="146"/>
      <c r="X4" s="146"/>
      <c r="Y4" s="146"/>
      <c r="Z4" s="146"/>
      <c r="AA4" s="146"/>
    </row>
    <row r="5" spans="1:27" ht="18.75" x14ac:dyDescent="0.3">
      <c r="A5" s="146"/>
      <c r="B5" s="147" t="s">
        <v>456</v>
      </c>
      <c r="C5" s="333" t="s">
        <v>454</v>
      </c>
      <c r="D5" s="333"/>
      <c r="E5" s="333" t="s">
        <v>457</v>
      </c>
      <c r="F5" s="333"/>
      <c r="G5" s="333"/>
      <c r="H5" s="333"/>
      <c r="I5" s="148">
        <f>Data!P2</f>
        <v>0</v>
      </c>
      <c r="J5" s="146"/>
      <c r="K5" s="146"/>
      <c r="L5" s="146"/>
      <c r="M5" s="146"/>
      <c r="N5" s="146"/>
      <c r="O5" s="146"/>
      <c r="P5" s="146"/>
      <c r="Q5" s="146"/>
      <c r="R5" s="146"/>
      <c r="S5" s="146"/>
      <c r="T5" s="146"/>
      <c r="U5" s="146"/>
      <c r="V5" s="146"/>
      <c r="W5" s="146"/>
      <c r="X5" s="146"/>
      <c r="Y5" s="146"/>
      <c r="Z5" s="146"/>
      <c r="AA5" s="146"/>
    </row>
    <row r="6" spans="1:27" ht="18.75" x14ac:dyDescent="0.3">
      <c r="A6" s="146"/>
      <c r="B6" s="147"/>
      <c r="C6" s="334" t="s">
        <v>458</v>
      </c>
      <c r="D6" s="334"/>
      <c r="E6" s="334"/>
      <c r="F6" s="334"/>
      <c r="G6" s="334"/>
      <c r="H6" s="334"/>
      <c r="I6" s="334"/>
      <c r="J6" s="146"/>
      <c r="K6" s="146"/>
      <c r="L6" s="146"/>
      <c r="M6" s="146"/>
      <c r="N6" s="146"/>
      <c r="O6" s="146"/>
      <c r="P6" s="146"/>
      <c r="Q6" s="146"/>
      <c r="R6" s="146"/>
      <c r="S6" s="146"/>
      <c r="T6" s="146"/>
      <c r="U6" s="146"/>
      <c r="V6" s="146"/>
      <c r="W6" s="146"/>
      <c r="X6" s="146"/>
      <c r="Y6" s="146"/>
      <c r="Z6" s="146"/>
      <c r="AA6" s="146"/>
    </row>
    <row r="7" spans="1:27" ht="18.75" x14ac:dyDescent="0.3">
      <c r="A7" s="146"/>
      <c r="B7" s="147" t="s">
        <v>459</v>
      </c>
      <c r="C7" s="333" t="s">
        <v>454</v>
      </c>
      <c r="D7" s="333"/>
      <c r="E7" s="333" t="s">
        <v>460</v>
      </c>
      <c r="F7" s="333"/>
      <c r="G7" s="333"/>
      <c r="H7" s="333"/>
      <c r="I7" s="148">
        <f>Data!R2</f>
        <v>0</v>
      </c>
      <c r="J7" s="146"/>
      <c r="K7" s="146"/>
      <c r="L7" s="146"/>
      <c r="M7" s="146"/>
      <c r="N7" s="146"/>
      <c r="O7" s="146"/>
      <c r="P7" s="146"/>
      <c r="Q7" s="146"/>
      <c r="R7" s="146"/>
      <c r="S7" s="146"/>
      <c r="T7" s="146"/>
      <c r="U7" s="146"/>
      <c r="V7" s="146"/>
      <c r="W7" s="146"/>
      <c r="X7" s="146"/>
      <c r="Y7" s="146"/>
      <c r="Z7" s="146"/>
      <c r="AA7" s="146"/>
    </row>
    <row r="8" spans="1:27" x14ac:dyDescent="0.25">
      <c r="A8" s="146"/>
      <c r="B8" s="146"/>
      <c r="C8" s="146"/>
      <c r="D8" s="146"/>
      <c r="E8" s="146"/>
      <c r="F8" s="146"/>
      <c r="G8" s="146"/>
      <c r="H8" s="146"/>
      <c r="I8" s="146"/>
      <c r="J8" s="146"/>
      <c r="K8" s="146"/>
      <c r="L8" s="146"/>
      <c r="M8" s="146"/>
      <c r="N8" s="146"/>
      <c r="O8" s="146"/>
      <c r="P8" s="146"/>
      <c r="Q8" s="146"/>
      <c r="R8" s="146"/>
      <c r="S8" s="146"/>
      <c r="T8" s="146"/>
      <c r="U8" s="146"/>
      <c r="V8" s="146"/>
      <c r="W8" s="146"/>
      <c r="X8" s="146"/>
      <c r="Y8" s="146"/>
      <c r="Z8" s="146"/>
      <c r="AA8" s="146"/>
    </row>
    <row r="9" spans="1:27" ht="18.75" x14ac:dyDescent="0.3">
      <c r="A9" s="146"/>
      <c r="B9" s="147" t="s">
        <v>452</v>
      </c>
      <c r="C9" s="334" t="s">
        <v>461</v>
      </c>
      <c r="D9" s="334"/>
      <c r="E9" s="334"/>
      <c r="F9" s="334"/>
      <c r="G9" s="334"/>
      <c r="H9" s="334"/>
      <c r="I9" s="334"/>
      <c r="J9" s="146"/>
      <c r="K9" s="146"/>
      <c r="L9" s="146"/>
      <c r="M9" s="146"/>
      <c r="N9" s="146"/>
      <c r="O9" s="146"/>
      <c r="P9" s="146"/>
      <c r="Q9" s="146"/>
      <c r="R9" s="146"/>
      <c r="S9" s="146"/>
      <c r="T9" s="146"/>
      <c r="U9" s="146"/>
      <c r="V9" s="146"/>
      <c r="W9" s="146"/>
      <c r="X9" s="146"/>
      <c r="Y9" s="146"/>
      <c r="Z9" s="146"/>
      <c r="AA9" s="146"/>
    </row>
    <row r="10" spans="1:27" ht="18.75" x14ac:dyDescent="0.3">
      <c r="A10" s="146"/>
      <c r="B10" s="147" t="s">
        <v>89</v>
      </c>
      <c r="C10" s="333" t="s">
        <v>462</v>
      </c>
      <c r="D10" s="333"/>
      <c r="E10" s="333" t="s">
        <v>463</v>
      </c>
      <c r="F10" s="333"/>
      <c r="G10" s="333"/>
      <c r="H10" s="333"/>
      <c r="I10" s="148">
        <f>PRODUCT(SUM('Construction Exempt Material'!B10,'Construction Exempt Material'!B12),20)</f>
        <v>560</v>
      </c>
      <c r="J10" s="146"/>
      <c r="K10" s="146"/>
      <c r="L10" s="146"/>
      <c r="M10" s="146"/>
      <c r="N10" s="146"/>
      <c r="O10" s="146"/>
      <c r="P10" s="146"/>
      <c r="Q10" s="146"/>
      <c r="R10" s="146"/>
      <c r="S10" s="146"/>
      <c r="T10" s="146"/>
      <c r="U10" s="146"/>
      <c r="V10" s="146"/>
      <c r="W10" s="146"/>
      <c r="X10" s="146"/>
      <c r="Y10" s="146"/>
      <c r="Z10" s="146"/>
      <c r="AA10" s="146"/>
    </row>
    <row r="11" spans="1:27" x14ac:dyDescent="0.25">
      <c r="A11" s="146"/>
      <c r="B11" s="146"/>
      <c r="C11" s="146"/>
      <c r="D11" s="146"/>
      <c r="E11" s="146"/>
      <c r="F11" s="146"/>
      <c r="G11" s="146"/>
      <c r="H11" s="146"/>
      <c r="I11" s="146"/>
      <c r="J11" s="146"/>
      <c r="K11" s="146"/>
      <c r="L11" s="146"/>
      <c r="M11" s="146"/>
      <c r="N11" s="146"/>
      <c r="O11" s="146"/>
      <c r="P11" s="146"/>
      <c r="Q11" s="146"/>
      <c r="R11" s="146"/>
      <c r="S11" s="146"/>
      <c r="T11" s="146"/>
      <c r="U11" s="146"/>
      <c r="V11" s="146"/>
      <c r="W11" s="146"/>
      <c r="X11" s="146"/>
      <c r="Y11" s="146"/>
      <c r="Z11" s="146"/>
      <c r="AA11" s="146"/>
    </row>
    <row r="12" spans="1:27" x14ac:dyDescent="0.25">
      <c r="A12" s="146"/>
      <c r="B12" s="146"/>
      <c r="C12" s="146"/>
      <c r="D12" s="146"/>
      <c r="E12" s="146"/>
      <c r="F12" s="146"/>
      <c r="G12" s="146"/>
      <c r="H12" s="146"/>
      <c r="I12" s="146"/>
      <c r="J12" s="146"/>
      <c r="K12" s="146"/>
      <c r="L12" s="146"/>
      <c r="M12" s="146"/>
      <c r="N12" s="146"/>
      <c r="O12" s="146"/>
      <c r="P12" s="146"/>
      <c r="Q12" s="146"/>
      <c r="R12" s="146"/>
      <c r="S12" s="146"/>
      <c r="T12" s="146"/>
      <c r="U12" s="146"/>
      <c r="V12" s="146"/>
      <c r="W12" s="146"/>
      <c r="X12" s="146"/>
      <c r="Y12" s="146"/>
      <c r="Z12" s="146"/>
      <c r="AA12" s="146"/>
    </row>
    <row r="13" spans="1:27" x14ac:dyDescent="0.25">
      <c r="A13" s="146"/>
      <c r="B13" s="146"/>
      <c r="C13" s="146"/>
      <c r="D13" s="146"/>
      <c r="E13" s="146"/>
      <c r="F13" s="146"/>
      <c r="G13" s="146"/>
      <c r="H13" s="146"/>
      <c r="I13" s="146"/>
      <c r="J13" s="146"/>
      <c r="K13" s="146"/>
      <c r="L13" s="146"/>
      <c r="M13" s="146"/>
      <c r="N13" s="146"/>
      <c r="O13" s="146"/>
      <c r="P13" s="146"/>
      <c r="Q13" s="146"/>
      <c r="R13" s="146"/>
      <c r="S13" s="146"/>
      <c r="T13" s="146"/>
      <c r="U13" s="146"/>
      <c r="V13" s="146"/>
      <c r="W13" s="146"/>
      <c r="X13" s="146"/>
      <c r="Y13" s="146"/>
      <c r="Z13" s="146"/>
      <c r="AA13" s="146"/>
    </row>
    <row r="14" spans="1:27" x14ac:dyDescent="0.25">
      <c r="A14" s="146"/>
      <c r="B14" s="146"/>
      <c r="C14" s="146"/>
      <c r="D14" s="146"/>
      <c r="E14" s="146"/>
      <c r="F14" s="146"/>
      <c r="G14" s="146"/>
      <c r="H14" s="146"/>
      <c r="I14" s="146"/>
      <c r="J14" s="146"/>
      <c r="K14" s="146"/>
      <c r="L14" s="146"/>
      <c r="M14" s="146"/>
      <c r="N14" s="146"/>
      <c r="O14" s="146"/>
      <c r="P14" s="146"/>
      <c r="Q14" s="146"/>
      <c r="R14" s="146"/>
      <c r="S14" s="146"/>
      <c r="T14" s="146"/>
      <c r="U14" s="146"/>
      <c r="V14" s="146"/>
      <c r="W14" s="146"/>
      <c r="X14" s="146"/>
      <c r="Y14" s="146"/>
      <c r="Z14" s="146"/>
      <c r="AA14" s="146"/>
    </row>
    <row r="15" spans="1:27" x14ac:dyDescent="0.25">
      <c r="A15" s="146"/>
      <c r="B15" s="146"/>
      <c r="C15" s="146"/>
      <c r="D15" s="146"/>
      <c r="E15" s="146"/>
      <c r="F15" s="146"/>
      <c r="G15" s="146"/>
      <c r="H15" s="146"/>
      <c r="I15" s="146"/>
      <c r="J15" s="146"/>
      <c r="K15" s="146"/>
      <c r="L15" s="146"/>
      <c r="M15" s="146"/>
      <c r="N15" s="146"/>
      <c r="O15" s="146"/>
      <c r="P15" s="146"/>
      <c r="Q15" s="146"/>
      <c r="R15" s="146"/>
      <c r="S15" s="146"/>
      <c r="T15" s="146"/>
      <c r="U15" s="146"/>
      <c r="V15" s="146"/>
      <c r="W15" s="146"/>
      <c r="X15" s="146"/>
      <c r="Y15" s="146"/>
      <c r="Z15" s="146"/>
      <c r="AA15" s="146"/>
    </row>
    <row r="16" spans="1:27" x14ac:dyDescent="0.25">
      <c r="A16" s="146"/>
      <c r="B16" s="146"/>
      <c r="C16" s="146"/>
      <c r="D16" s="146"/>
      <c r="E16" s="146"/>
      <c r="F16" s="146"/>
      <c r="G16" s="146"/>
      <c r="H16" s="146"/>
      <c r="I16" s="146"/>
      <c r="J16" s="146"/>
      <c r="K16" s="146"/>
      <c r="L16" s="146"/>
      <c r="M16" s="146"/>
      <c r="N16" s="146"/>
      <c r="O16" s="146"/>
      <c r="P16" s="146"/>
      <c r="Q16" s="146"/>
      <c r="R16" s="146"/>
      <c r="S16" s="146"/>
      <c r="T16" s="146"/>
      <c r="U16" s="146"/>
      <c r="V16" s="146"/>
      <c r="W16" s="146"/>
      <c r="X16" s="146"/>
      <c r="Y16" s="146"/>
      <c r="Z16" s="146"/>
      <c r="AA16" s="146"/>
    </row>
    <row r="17" spans="1:27" x14ac:dyDescent="0.25">
      <c r="A17" s="146"/>
      <c r="B17" s="146"/>
      <c r="C17" s="146"/>
      <c r="D17" s="146"/>
      <c r="E17" s="146"/>
      <c r="F17" s="146"/>
      <c r="G17" s="146"/>
      <c r="H17" s="146"/>
      <c r="I17" s="146"/>
      <c r="J17" s="146"/>
      <c r="K17" s="146"/>
      <c r="L17" s="146"/>
      <c r="M17" s="146"/>
      <c r="N17" s="146"/>
      <c r="O17" s="146"/>
      <c r="P17" s="146"/>
      <c r="Q17" s="146"/>
      <c r="R17" s="146"/>
      <c r="S17" s="146"/>
      <c r="T17" s="146"/>
      <c r="U17" s="146"/>
      <c r="V17" s="146"/>
      <c r="W17" s="146"/>
      <c r="X17" s="146"/>
      <c r="Y17" s="146"/>
      <c r="Z17" s="146"/>
      <c r="AA17" s="146"/>
    </row>
    <row r="18" spans="1:27" x14ac:dyDescent="0.25">
      <c r="A18" s="146"/>
      <c r="B18" s="146"/>
      <c r="C18" s="146"/>
      <c r="D18" s="146"/>
      <c r="E18" s="146"/>
      <c r="F18" s="146"/>
      <c r="G18" s="146"/>
      <c r="H18" s="146"/>
      <c r="I18" s="146"/>
      <c r="J18" s="146"/>
      <c r="K18" s="146"/>
      <c r="L18" s="146"/>
      <c r="M18" s="146"/>
      <c r="N18" s="146"/>
      <c r="O18" s="146"/>
      <c r="P18" s="146"/>
      <c r="Q18" s="146"/>
      <c r="R18" s="146"/>
      <c r="S18" s="146"/>
      <c r="T18" s="146"/>
      <c r="U18" s="146"/>
      <c r="V18" s="146"/>
      <c r="W18" s="146"/>
      <c r="X18" s="146"/>
      <c r="Y18" s="146"/>
      <c r="Z18" s="146"/>
      <c r="AA18" s="146"/>
    </row>
    <row r="19" spans="1:27" x14ac:dyDescent="0.25">
      <c r="A19" s="146"/>
      <c r="B19" s="146"/>
      <c r="C19" s="146"/>
      <c r="D19" s="146"/>
      <c r="E19" s="146"/>
      <c r="F19" s="146"/>
      <c r="G19" s="146"/>
      <c r="H19" s="146"/>
      <c r="I19" s="146"/>
      <c r="J19" s="146"/>
      <c r="K19" s="146"/>
      <c r="L19" s="146"/>
      <c r="M19" s="146"/>
      <c r="N19" s="146"/>
      <c r="O19" s="146"/>
      <c r="P19" s="146"/>
      <c r="Q19" s="146"/>
      <c r="R19" s="146"/>
      <c r="S19" s="146"/>
      <c r="T19" s="146"/>
      <c r="U19" s="146"/>
      <c r="V19" s="146"/>
      <c r="W19" s="146"/>
      <c r="X19" s="146"/>
      <c r="Y19" s="146"/>
      <c r="Z19" s="146"/>
      <c r="AA19" s="146"/>
    </row>
    <row r="20" spans="1:27" x14ac:dyDescent="0.25">
      <c r="A20" s="146"/>
      <c r="B20" s="146"/>
      <c r="C20" s="146"/>
      <c r="D20" s="146"/>
      <c r="E20" s="146"/>
      <c r="F20" s="146"/>
      <c r="G20" s="146"/>
      <c r="H20" s="146"/>
      <c r="I20" s="146"/>
      <c r="J20" s="146"/>
      <c r="K20" s="146"/>
      <c r="L20" s="146"/>
      <c r="M20" s="146"/>
      <c r="N20" s="146"/>
      <c r="O20" s="146"/>
      <c r="P20" s="146"/>
      <c r="Q20" s="146"/>
      <c r="R20" s="146"/>
      <c r="S20" s="146"/>
      <c r="T20" s="146"/>
      <c r="U20" s="146"/>
      <c r="V20" s="146"/>
      <c r="W20" s="146"/>
      <c r="X20" s="146"/>
      <c r="Y20" s="146"/>
      <c r="Z20" s="146"/>
      <c r="AA20" s="146"/>
    </row>
    <row r="21" spans="1:27" x14ac:dyDescent="0.25">
      <c r="A21" s="146"/>
      <c r="B21" s="146"/>
      <c r="C21" s="146"/>
      <c r="D21" s="146"/>
      <c r="E21" s="146"/>
      <c r="F21" s="146"/>
      <c r="G21" s="146"/>
      <c r="H21" s="146"/>
      <c r="I21" s="146"/>
      <c r="J21" s="146"/>
      <c r="K21" s="146"/>
      <c r="L21" s="146"/>
      <c r="M21" s="146"/>
      <c r="N21" s="146"/>
      <c r="O21" s="146"/>
      <c r="P21" s="146"/>
      <c r="Q21" s="146"/>
      <c r="R21" s="146"/>
      <c r="S21" s="146"/>
      <c r="T21" s="146"/>
      <c r="U21" s="146"/>
      <c r="V21" s="146"/>
      <c r="W21" s="146"/>
      <c r="X21" s="146"/>
      <c r="Y21" s="146"/>
      <c r="Z21" s="146"/>
      <c r="AA21" s="146"/>
    </row>
    <row r="22" spans="1:27" x14ac:dyDescent="0.25">
      <c r="A22" s="146"/>
      <c r="B22" s="146"/>
      <c r="C22" s="146"/>
      <c r="D22" s="146"/>
      <c r="E22" s="146"/>
      <c r="F22" s="146"/>
      <c r="G22" s="146"/>
      <c r="H22" s="146"/>
      <c r="I22" s="146"/>
      <c r="J22" s="146"/>
      <c r="K22" s="146"/>
      <c r="L22" s="146"/>
      <c r="M22" s="146"/>
      <c r="N22" s="146"/>
      <c r="O22" s="146"/>
      <c r="P22" s="146"/>
      <c r="Q22" s="146"/>
      <c r="R22" s="146"/>
      <c r="S22" s="146"/>
      <c r="T22" s="146"/>
      <c r="U22" s="146"/>
      <c r="V22" s="146"/>
      <c r="W22" s="146"/>
      <c r="X22" s="146"/>
      <c r="Y22" s="146"/>
      <c r="Z22" s="146"/>
      <c r="AA22" s="146"/>
    </row>
    <row r="23" spans="1:27" x14ac:dyDescent="0.25">
      <c r="A23" s="146"/>
      <c r="B23" s="146"/>
      <c r="C23" s="146"/>
      <c r="D23" s="146"/>
      <c r="E23" s="146"/>
      <c r="F23" s="146"/>
      <c r="G23" s="146"/>
      <c r="H23" s="146"/>
      <c r="I23" s="146"/>
      <c r="J23" s="146"/>
      <c r="K23" s="146"/>
      <c r="L23" s="146"/>
      <c r="M23" s="146"/>
      <c r="N23" s="146"/>
      <c r="O23" s="146"/>
      <c r="P23" s="146"/>
      <c r="Q23" s="146"/>
      <c r="R23" s="146"/>
      <c r="S23" s="146"/>
      <c r="T23" s="146"/>
      <c r="U23" s="146"/>
      <c r="V23" s="146"/>
      <c r="W23" s="146"/>
      <c r="X23" s="146"/>
      <c r="Y23" s="146"/>
      <c r="Z23" s="146"/>
      <c r="AA23" s="146"/>
    </row>
    <row r="24" spans="1:27" x14ac:dyDescent="0.25">
      <c r="A24" s="146"/>
      <c r="B24" s="146"/>
      <c r="C24" s="146"/>
      <c r="D24" s="146"/>
      <c r="E24" s="146"/>
      <c r="F24" s="146"/>
      <c r="G24" s="146"/>
      <c r="H24" s="146"/>
      <c r="I24" s="146"/>
      <c r="J24" s="146"/>
      <c r="K24" s="146"/>
      <c r="L24" s="146"/>
      <c r="M24" s="146"/>
      <c r="N24" s="146"/>
      <c r="O24" s="146"/>
      <c r="P24" s="146"/>
      <c r="Q24" s="146"/>
      <c r="R24" s="146"/>
      <c r="S24" s="146"/>
      <c r="T24" s="146"/>
      <c r="U24" s="146"/>
      <c r="V24" s="146"/>
      <c r="W24" s="146"/>
      <c r="X24" s="146"/>
      <c r="Y24" s="146"/>
      <c r="Z24" s="146"/>
      <c r="AA24" s="146"/>
    </row>
    <row r="25" spans="1:27" x14ac:dyDescent="0.25">
      <c r="A25" s="146"/>
      <c r="B25" s="146"/>
      <c r="C25" s="146"/>
      <c r="D25" s="146"/>
      <c r="E25" s="146"/>
      <c r="F25" s="146"/>
      <c r="G25" s="146"/>
      <c r="H25" s="146"/>
      <c r="I25" s="146"/>
      <c r="J25" s="146"/>
      <c r="K25" s="146"/>
      <c r="L25" s="146"/>
      <c r="M25" s="146"/>
      <c r="N25" s="146"/>
      <c r="O25" s="146"/>
      <c r="P25" s="146"/>
      <c r="Q25" s="146"/>
      <c r="R25" s="146"/>
      <c r="S25" s="146"/>
      <c r="T25" s="146"/>
      <c r="U25" s="146"/>
      <c r="V25" s="146"/>
      <c r="W25" s="146"/>
      <c r="X25" s="146"/>
      <c r="Y25" s="146"/>
      <c r="Z25" s="146"/>
      <c r="AA25" s="146"/>
    </row>
    <row r="26" spans="1:27" x14ac:dyDescent="0.25">
      <c r="A26" s="146"/>
      <c r="B26" s="146"/>
      <c r="C26" s="146"/>
      <c r="D26" s="146"/>
      <c r="E26" s="146"/>
      <c r="F26" s="146"/>
      <c r="G26" s="146"/>
      <c r="H26" s="146"/>
      <c r="I26" s="146"/>
      <c r="J26" s="146"/>
      <c r="K26" s="146"/>
      <c r="L26" s="146"/>
      <c r="M26" s="146"/>
      <c r="N26" s="146"/>
      <c r="O26" s="146"/>
      <c r="P26" s="146"/>
      <c r="Q26" s="146"/>
      <c r="R26" s="146"/>
      <c r="S26" s="146"/>
      <c r="T26" s="146"/>
      <c r="U26" s="146"/>
      <c r="V26" s="146"/>
      <c r="W26" s="146"/>
      <c r="X26" s="146"/>
      <c r="Y26" s="146"/>
      <c r="Z26" s="146"/>
      <c r="AA26" s="146"/>
    </row>
    <row r="27" spans="1:27" x14ac:dyDescent="0.25">
      <c r="A27" s="146"/>
      <c r="B27" s="146"/>
      <c r="C27" s="146"/>
      <c r="D27" s="146"/>
      <c r="E27" s="146"/>
      <c r="F27" s="146"/>
      <c r="G27" s="146"/>
      <c r="H27" s="146"/>
      <c r="I27" s="146"/>
      <c r="J27" s="146"/>
      <c r="K27" s="146"/>
      <c r="L27" s="146"/>
      <c r="M27" s="146"/>
      <c r="N27" s="146"/>
      <c r="O27" s="146"/>
      <c r="P27" s="146"/>
      <c r="Q27" s="146"/>
      <c r="R27" s="146"/>
      <c r="S27" s="146"/>
      <c r="T27" s="146"/>
      <c r="U27" s="146"/>
      <c r="V27" s="146"/>
      <c r="W27" s="146"/>
      <c r="X27" s="146"/>
      <c r="Y27" s="146"/>
      <c r="Z27" s="146"/>
      <c r="AA27" s="146"/>
    </row>
    <row r="28" spans="1:27" x14ac:dyDescent="0.25">
      <c r="A28" s="146"/>
      <c r="B28" s="146"/>
      <c r="C28" s="146"/>
      <c r="D28" s="146"/>
      <c r="E28" s="146"/>
      <c r="F28" s="146"/>
      <c r="G28" s="146"/>
      <c r="H28" s="146"/>
      <c r="I28" s="146"/>
      <c r="J28" s="146"/>
      <c r="K28" s="146"/>
      <c r="L28" s="146"/>
      <c r="M28" s="146"/>
      <c r="N28" s="146"/>
      <c r="O28" s="146"/>
      <c r="P28" s="146"/>
      <c r="Q28" s="146"/>
      <c r="R28" s="146"/>
      <c r="S28" s="146"/>
      <c r="T28" s="146"/>
      <c r="U28" s="146"/>
      <c r="V28" s="146"/>
      <c r="W28" s="146"/>
      <c r="X28" s="146"/>
      <c r="Y28" s="146"/>
      <c r="Z28" s="146"/>
      <c r="AA28" s="146"/>
    </row>
    <row r="29" spans="1:27" x14ac:dyDescent="0.25">
      <c r="A29" s="146"/>
      <c r="B29" s="146"/>
      <c r="C29" s="146"/>
      <c r="D29" s="146"/>
      <c r="E29" s="146"/>
      <c r="F29" s="146"/>
      <c r="G29" s="146"/>
      <c r="H29" s="146"/>
      <c r="I29" s="146"/>
      <c r="J29" s="146"/>
      <c r="K29" s="146"/>
      <c r="L29" s="146"/>
      <c r="M29" s="146"/>
      <c r="N29" s="146"/>
      <c r="O29" s="146"/>
      <c r="P29" s="146"/>
      <c r="Q29" s="146"/>
      <c r="R29" s="146"/>
      <c r="S29" s="146"/>
      <c r="T29" s="146"/>
      <c r="U29" s="146"/>
      <c r="V29" s="146"/>
      <c r="W29" s="146"/>
      <c r="X29" s="146"/>
      <c r="Y29" s="146"/>
      <c r="Z29" s="146"/>
      <c r="AA29" s="146"/>
    </row>
    <row r="30" spans="1:27" x14ac:dyDescent="0.25">
      <c r="A30" s="146"/>
      <c r="B30" s="146"/>
      <c r="C30" s="146"/>
      <c r="D30" s="146"/>
      <c r="E30" s="146"/>
      <c r="F30" s="146"/>
      <c r="G30" s="146"/>
      <c r="H30" s="146"/>
      <c r="I30" s="146"/>
      <c r="J30" s="146"/>
      <c r="K30" s="146"/>
      <c r="L30" s="146"/>
      <c r="M30" s="146"/>
      <c r="N30" s="146"/>
      <c r="O30" s="146"/>
      <c r="P30" s="146"/>
      <c r="Q30" s="146"/>
      <c r="R30" s="146"/>
      <c r="S30" s="146"/>
      <c r="T30" s="146"/>
      <c r="U30" s="146"/>
      <c r="V30" s="146"/>
      <c r="W30" s="146"/>
      <c r="X30" s="146"/>
      <c r="Y30" s="146"/>
      <c r="Z30" s="146"/>
      <c r="AA30" s="146"/>
    </row>
    <row r="31" spans="1:27" x14ac:dyDescent="0.25">
      <c r="A31" s="146"/>
      <c r="B31" s="146"/>
      <c r="C31" s="146"/>
      <c r="D31" s="146"/>
      <c r="E31" s="146"/>
      <c r="F31" s="146"/>
      <c r="G31" s="146"/>
      <c r="H31" s="146"/>
      <c r="I31" s="146"/>
      <c r="J31" s="146"/>
      <c r="K31" s="146"/>
      <c r="L31" s="146"/>
      <c r="M31" s="146"/>
      <c r="N31" s="146"/>
      <c r="O31" s="146"/>
      <c r="P31" s="146"/>
      <c r="Q31" s="146"/>
      <c r="R31" s="146"/>
      <c r="S31" s="146"/>
      <c r="T31" s="146"/>
      <c r="U31" s="146"/>
      <c r="V31" s="146"/>
      <c r="W31" s="146"/>
      <c r="X31" s="146"/>
      <c r="Y31" s="146"/>
      <c r="Z31" s="146"/>
      <c r="AA31" s="146"/>
    </row>
    <row r="32" spans="1:27" x14ac:dyDescent="0.25">
      <c r="A32" s="146"/>
      <c r="B32" s="146"/>
      <c r="C32" s="146"/>
      <c r="D32" s="146"/>
      <c r="E32" s="146"/>
      <c r="F32" s="146"/>
      <c r="G32" s="146"/>
      <c r="H32" s="146"/>
      <c r="I32" s="146"/>
      <c r="J32" s="146"/>
      <c r="K32" s="146"/>
      <c r="L32" s="146"/>
      <c r="M32" s="146"/>
      <c r="N32" s="146"/>
      <c r="O32" s="146"/>
      <c r="P32" s="146"/>
      <c r="Q32" s="146"/>
      <c r="R32" s="146"/>
      <c r="S32" s="146"/>
      <c r="T32" s="146"/>
      <c r="U32" s="146"/>
      <c r="V32" s="146"/>
      <c r="W32" s="146"/>
      <c r="X32" s="146"/>
      <c r="Y32" s="146"/>
      <c r="Z32" s="146"/>
      <c r="AA32" s="146"/>
    </row>
    <row r="33" spans="1:27" x14ac:dyDescent="0.25">
      <c r="A33" s="146"/>
      <c r="B33" s="146"/>
      <c r="C33" s="146"/>
      <c r="D33" s="146"/>
      <c r="E33" s="146"/>
      <c r="F33" s="146"/>
      <c r="G33" s="146"/>
      <c r="H33" s="146"/>
      <c r="I33" s="146"/>
      <c r="J33" s="146"/>
      <c r="K33" s="146"/>
      <c r="L33" s="146"/>
      <c r="M33" s="146"/>
      <c r="N33" s="146"/>
      <c r="O33" s="146"/>
      <c r="P33" s="146"/>
      <c r="Q33" s="146"/>
      <c r="R33" s="146"/>
      <c r="S33" s="146"/>
      <c r="T33" s="146"/>
      <c r="U33" s="146"/>
      <c r="V33" s="146"/>
      <c r="W33" s="146"/>
      <c r="X33" s="146"/>
      <c r="Y33" s="146"/>
      <c r="Z33" s="146"/>
      <c r="AA33" s="146"/>
    </row>
    <row r="34" spans="1:27" x14ac:dyDescent="0.25">
      <c r="A34" s="146"/>
      <c r="B34" s="146"/>
      <c r="C34" s="146"/>
      <c r="D34" s="146"/>
      <c r="E34" s="146"/>
      <c r="F34" s="146"/>
      <c r="G34" s="146"/>
      <c r="H34" s="146"/>
      <c r="I34" s="146"/>
      <c r="J34" s="146"/>
      <c r="K34" s="146"/>
      <c r="L34" s="146"/>
      <c r="M34" s="146"/>
      <c r="N34" s="146"/>
      <c r="O34" s="146"/>
      <c r="P34" s="146"/>
      <c r="Q34" s="146"/>
      <c r="R34" s="146"/>
      <c r="S34" s="146"/>
      <c r="T34" s="146"/>
      <c r="U34" s="146"/>
      <c r="V34" s="146"/>
      <c r="W34" s="146"/>
      <c r="X34" s="146"/>
      <c r="Y34" s="146"/>
      <c r="Z34" s="146"/>
      <c r="AA34" s="146"/>
    </row>
    <row r="35" spans="1:27" x14ac:dyDescent="0.25">
      <c r="A35" s="146"/>
      <c r="B35" s="146"/>
      <c r="C35" s="146"/>
      <c r="D35" s="146"/>
      <c r="E35" s="146"/>
      <c r="F35" s="146"/>
      <c r="G35" s="146"/>
      <c r="H35" s="146"/>
      <c r="I35" s="146"/>
      <c r="J35" s="146"/>
      <c r="K35" s="146"/>
      <c r="L35" s="146"/>
      <c r="M35" s="146"/>
      <c r="N35" s="146"/>
      <c r="O35" s="146"/>
      <c r="P35" s="146"/>
      <c r="Q35" s="146"/>
      <c r="R35" s="146"/>
      <c r="S35" s="146"/>
      <c r="T35" s="146"/>
      <c r="U35" s="146"/>
      <c r="V35" s="146"/>
      <c r="W35" s="146"/>
      <c r="X35" s="146"/>
      <c r="Y35" s="146"/>
      <c r="Z35" s="146"/>
      <c r="AA35" s="146"/>
    </row>
    <row r="36" spans="1:27" x14ac:dyDescent="0.25">
      <c r="A36" s="146"/>
      <c r="B36" s="146"/>
      <c r="C36" s="146"/>
      <c r="D36" s="146"/>
      <c r="E36" s="146"/>
      <c r="F36" s="146"/>
      <c r="G36" s="146"/>
      <c r="H36" s="146"/>
      <c r="I36" s="146"/>
      <c r="J36" s="146"/>
      <c r="K36" s="146"/>
      <c r="L36" s="146"/>
      <c r="M36" s="146"/>
      <c r="N36" s="146"/>
      <c r="O36" s="146"/>
      <c r="P36" s="146"/>
      <c r="Q36" s="146"/>
      <c r="R36" s="146"/>
      <c r="S36" s="146"/>
      <c r="T36" s="146"/>
      <c r="U36" s="146"/>
      <c r="V36" s="146"/>
      <c r="W36" s="146"/>
      <c r="X36" s="146"/>
      <c r="Y36" s="146"/>
      <c r="Z36" s="146"/>
      <c r="AA36" s="146"/>
    </row>
    <row r="37" spans="1:27" x14ac:dyDescent="0.25">
      <c r="A37" s="146"/>
      <c r="B37" s="146"/>
      <c r="C37" s="146"/>
      <c r="D37" s="146"/>
      <c r="E37" s="146"/>
      <c r="F37" s="146"/>
      <c r="G37" s="146"/>
      <c r="H37" s="146"/>
      <c r="I37" s="146"/>
      <c r="J37" s="146"/>
      <c r="K37" s="146"/>
      <c r="L37" s="146"/>
      <c r="M37" s="146"/>
      <c r="N37" s="146"/>
      <c r="O37" s="146"/>
      <c r="P37" s="146"/>
      <c r="Q37" s="146"/>
      <c r="R37" s="146"/>
      <c r="S37" s="146"/>
      <c r="T37" s="146"/>
      <c r="U37" s="146"/>
      <c r="V37" s="146"/>
      <c r="W37" s="146"/>
      <c r="X37" s="146"/>
      <c r="Y37" s="146"/>
      <c r="Z37" s="146"/>
      <c r="AA37" s="146"/>
    </row>
    <row r="38" spans="1:27" x14ac:dyDescent="0.25">
      <c r="A38" s="146"/>
      <c r="B38" s="146"/>
      <c r="C38" s="146"/>
      <c r="D38" s="146"/>
      <c r="E38" s="146"/>
      <c r="F38" s="146"/>
      <c r="G38" s="146"/>
      <c r="H38" s="146"/>
      <c r="I38" s="146"/>
      <c r="J38" s="146"/>
      <c r="K38" s="146"/>
      <c r="L38" s="146"/>
      <c r="M38" s="146"/>
      <c r="N38" s="146"/>
      <c r="O38" s="146"/>
      <c r="P38" s="146"/>
      <c r="Q38" s="146"/>
      <c r="R38" s="146"/>
      <c r="S38" s="146"/>
      <c r="T38" s="146"/>
      <c r="U38" s="146"/>
      <c r="V38" s="146"/>
      <c r="W38" s="146"/>
      <c r="X38" s="146"/>
      <c r="Y38" s="146"/>
      <c r="Z38" s="146"/>
      <c r="AA38" s="146"/>
    </row>
    <row r="39" spans="1:27" x14ac:dyDescent="0.25">
      <c r="A39" s="146"/>
      <c r="B39" s="146"/>
      <c r="C39" s="146"/>
      <c r="D39" s="146"/>
      <c r="E39" s="146"/>
      <c r="F39" s="146"/>
      <c r="G39" s="146"/>
      <c r="H39" s="146"/>
      <c r="I39" s="146"/>
      <c r="J39" s="146"/>
      <c r="K39" s="146"/>
      <c r="L39" s="146"/>
      <c r="M39" s="146"/>
      <c r="N39" s="146"/>
      <c r="O39" s="146"/>
      <c r="P39" s="146"/>
      <c r="Q39" s="146"/>
      <c r="R39" s="146"/>
      <c r="S39" s="146"/>
      <c r="T39" s="146"/>
      <c r="U39" s="146"/>
      <c r="V39" s="146"/>
      <c r="W39" s="146"/>
      <c r="X39" s="146"/>
      <c r="Y39" s="146"/>
      <c r="Z39" s="146"/>
      <c r="AA39" s="146"/>
    </row>
    <row r="40" spans="1:27" x14ac:dyDescent="0.25">
      <c r="A40" s="146"/>
      <c r="B40" s="146"/>
      <c r="C40" s="146"/>
      <c r="D40" s="146"/>
      <c r="E40" s="146"/>
      <c r="F40" s="146"/>
      <c r="G40" s="146"/>
      <c r="H40" s="146"/>
      <c r="I40" s="146"/>
      <c r="J40" s="146"/>
      <c r="K40" s="146"/>
      <c r="L40" s="146"/>
      <c r="M40" s="146"/>
      <c r="N40" s="146"/>
      <c r="O40" s="146"/>
      <c r="P40" s="146"/>
      <c r="Q40" s="146"/>
      <c r="R40" s="146"/>
      <c r="S40" s="146"/>
      <c r="T40" s="146"/>
      <c r="U40" s="146"/>
      <c r="V40" s="146"/>
      <c r="W40" s="146"/>
      <c r="X40" s="146"/>
      <c r="Y40" s="146"/>
      <c r="Z40" s="146"/>
      <c r="AA40" s="146"/>
    </row>
    <row r="41" spans="1:27" x14ac:dyDescent="0.25">
      <c r="A41" s="146"/>
      <c r="B41" s="146"/>
      <c r="C41" s="146"/>
      <c r="D41" s="146"/>
      <c r="E41" s="146"/>
      <c r="F41" s="146"/>
      <c r="G41" s="146"/>
      <c r="H41" s="146"/>
      <c r="I41" s="146"/>
      <c r="J41" s="146"/>
      <c r="K41" s="146"/>
      <c r="L41" s="146"/>
      <c r="M41" s="146"/>
      <c r="N41" s="146"/>
      <c r="O41" s="146"/>
      <c r="P41" s="146"/>
      <c r="Q41" s="146"/>
      <c r="R41" s="146"/>
      <c r="S41" s="146"/>
      <c r="T41" s="146"/>
      <c r="U41" s="146"/>
      <c r="V41" s="146"/>
      <c r="W41" s="146"/>
      <c r="X41" s="146"/>
      <c r="Y41" s="146"/>
      <c r="Z41" s="146"/>
      <c r="AA41" s="146"/>
    </row>
    <row r="42" spans="1:27" x14ac:dyDescent="0.25">
      <c r="A42" s="146"/>
      <c r="B42" s="146"/>
      <c r="C42" s="146"/>
      <c r="D42" s="146"/>
      <c r="E42" s="146"/>
      <c r="F42" s="146"/>
      <c r="G42" s="146"/>
      <c r="H42" s="146"/>
      <c r="I42" s="146"/>
      <c r="J42" s="146"/>
      <c r="K42" s="146"/>
      <c r="L42" s="146"/>
      <c r="M42" s="146"/>
      <c r="N42" s="146"/>
      <c r="O42" s="146"/>
      <c r="P42" s="146"/>
      <c r="Q42" s="146"/>
      <c r="R42" s="146"/>
      <c r="S42" s="146"/>
      <c r="T42" s="146"/>
      <c r="U42" s="146"/>
      <c r="V42" s="146"/>
      <c r="W42" s="146"/>
      <c r="X42" s="146"/>
      <c r="Y42" s="146"/>
      <c r="Z42" s="146"/>
      <c r="AA42" s="146"/>
    </row>
  </sheetData>
  <sheetProtection algorithmName="SHA-512" hashValue="I+Vt/BWkQIuMzD746Eeo+Dwv0/yNPeoEk17qSp/U72F99K3+OdvfddOg5FTGblX0s/fHjki1WEMmqb74mP7lAg==" saltValue="3QI0uRx+xrSpwVuyTPYvYw==" spinCount="100000" sheet="1"/>
  <mergeCells count="12">
    <mergeCell ref="C10:D10"/>
    <mergeCell ref="E10:H10"/>
    <mergeCell ref="C9:I9"/>
    <mergeCell ref="B2:I2"/>
    <mergeCell ref="C7:D7"/>
    <mergeCell ref="E7:H7"/>
    <mergeCell ref="C3:I3"/>
    <mergeCell ref="C6:I6"/>
    <mergeCell ref="C4:D4"/>
    <mergeCell ref="E4:H4"/>
    <mergeCell ref="C5:D5"/>
    <mergeCell ref="E5:H5"/>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
  <dimension ref="A1:AC135"/>
  <sheetViews>
    <sheetView topLeftCell="A58" workbookViewId="0">
      <selection activeCell="A82" sqref="A82"/>
    </sheetView>
  </sheetViews>
  <sheetFormatPr defaultRowHeight="15" x14ac:dyDescent="0.25"/>
  <cols>
    <col min="1" max="1" width="10" style="1" bestFit="1" customWidth="1"/>
    <col min="2" max="2" width="30" style="1" bestFit="1" customWidth="1"/>
    <col min="3" max="3" width="40" style="1" bestFit="1" customWidth="1"/>
    <col min="4" max="4" width="9.5703125" style="1" customWidth="1"/>
    <col min="5" max="16384" width="9.140625" style="1"/>
  </cols>
  <sheetData>
    <row r="1" spans="1:29" ht="33" customHeight="1" x14ac:dyDescent="0.25">
      <c r="A1" s="1" t="s">
        <v>464</v>
      </c>
      <c r="B1" s="1" t="s">
        <v>465</v>
      </c>
      <c r="C1" s="1" t="s">
        <v>466</v>
      </c>
      <c r="D1" s="1" t="s">
        <v>467</v>
      </c>
      <c r="F1" s="1" t="s">
        <v>468</v>
      </c>
      <c r="G1" s="187" t="s">
        <v>469</v>
      </c>
      <c r="H1" s="184" t="s">
        <v>470</v>
      </c>
      <c r="I1" s="184" t="s">
        <v>471</v>
      </c>
      <c r="J1" s="188" t="s">
        <v>472</v>
      </c>
      <c r="K1" s="189" t="s">
        <v>473</v>
      </c>
      <c r="L1" s="189" t="s">
        <v>474</v>
      </c>
      <c r="M1" s="208"/>
      <c r="N1" s="181" t="s">
        <v>475</v>
      </c>
      <c r="O1" s="180" t="s">
        <v>476</v>
      </c>
      <c r="P1" s="181" t="s">
        <v>456</v>
      </c>
      <c r="Q1" s="180" t="s">
        <v>89</v>
      </c>
      <c r="R1" s="125" t="s">
        <v>459</v>
      </c>
      <c r="S1" s="1" t="s">
        <v>477</v>
      </c>
      <c r="T1" s="1" t="s">
        <v>478</v>
      </c>
      <c r="Z1" s="1">
        <v>0</v>
      </c>
      <c r="AA1" s="1">
        <v>0</v>
      </c>
      <c r="AB1" s="1">
        <v>0</v>
      </c>
    </row>
    <row r="2" spans="1:29" x14ac:dyDescent="0.25">
      <c r="A2" s="1">
        <v>200008938</v>
      </c>
      <c r="B2" s="1" t="s">
        <v>84</v>
      </c>
      <c r="C2" s="1" t="s">
        <v>479</v>
      </c>
      <c r="D2" s="1">
        <v>112.15</v>
      </c>
      <c r="E2" s="1">
        <f>SUM(G2:L2)</f>
        <v>22</v>
      </c>
      <c r="F2" s="186">
        <f t="shared" ref="F2:F5" si="0">PRODUCT(D2:E2)</f>
        <v>2467.3000000000002</v>
      </c>
      <c r="G2" s="181">
        <f>COUNTIFS('Assignment Tool'!$E$17:$E$2050, "2", 'Assignment Tool'!$F$17:$F$2050, "POLE", 'Assignment Tool'!$C$17:$C$2050, "FST",'Assignment Tool'!$K$17:$K$2050,"")</f>
        <v>0</v>
      </c>
      <c r="H2" s="180">
        <f>COUNTIFS('Assignment Tool'!$E$17:$E$2050, "2",'Assignment Tool'!$F$17:$F$2050,"PED", 'Assignment Tool'!$C$17:$C$2050, "FST",'Assignment Tool'!$K$17:$K$2050,"")</f>
        <v>0</v>
      </c>
      <c r="I2" s="180">
        <f>COUNTIFS('Assignment Tool'!$E$17:$E$2050, "2",'Assignment Tool'!$F$17:$F$2050,"HH", 'Assignment Tool'!$C$17:$C$2050, "FST",'Assignment Tool'!$K$17:$K$2050,"")</f>
        <v>19</v>
      </c>
      <c r="J2" s="181">
        <f>COUNTIFS('Assignment Tool'!$E$17:$E$2050, "4",'Assignment Tool'!$F$17:$F$2050,"POLE", 'Assignment Tool'!$C$17:$C$2050, "FST",'Assignment Tool'!$K$17:$K$2050,"")</f>
        <v>0</v>
      </c>
      <c r="K2" s="180">
        <f>COUNTIFS('Assignment Tool'!$E$17:$E$2050, "4",'Assignment Tool'!$F$17:$F$2050,"PED", 'Assignment Tool'!$C$17:$C$2050, "FST",'Assignment Tool'!$K$17:$K$2050,"")</f>
        <v>0</v>
      </c>
      <c r="L2" s="180">
        <f>COUNTIFS('Assignment Tool'!$E$17:$E$2050, "4",'Assignment Tool'!$F$17:$F$2050,"HH", 'Assignment Tool'!$C$17:$C$2050, "FST",'Assignment Tool'!$K$17:$K$2050,"")</f>
        <v>3</v>
      </c>
      <c r="N2" s="181">
        <f>PRODUCT(SUM(G2,J2),D2)</f>
        <v>0</v>
      </c>
      <c r="O2" s="180">
        <f>PRODUCT(SUM(H2:I2,K2:L2),D2)</f>
        <v>2467.3000000000002</v>
      </c>
      <c r="P2" s="183">
        <f>SUM(N2:N5,F11:F16,F27:F36,F43:F46,F51:F54,N88:N135)</f>
        <v>0</v>
      </c>
      <c r="Q2" s="182">
        <f>SUM(O2:O5,F17:F26,F37:F42,F47:F50,F55:F58,F60:F67,O88:O135)</f>
        <v>11550.49</v>
      </c>
      <c r="R2" s="126">
        <f>SUM(F69:F71)</f>
        <v>0</v>
      </c>
      <c r="S2" s="1" t="s">
        <v>480</v>
      </c>
      <c r="T2" s="1" t="s">
        <v>481</v>
      </c>
      <c r="U2" s="1" t="s">
        <v>482</v>
      </c>
      <c r="V2" s="1" t="s">
        <v>179</v>
      </c>
      <c r="W2" s="1" t="s">
        <v>483</v>
      </c>
      <c r="X2" s="1" t="s">
        <v>484</v>
      </c>
      <c r="Y2" s="1">
        <v>0</v>
      </c>
      <c r="Z2" s="1">
        <v>1</v>
      </c>
      <c r="AA2" s="1">
        <v>12</v>
      </c>
      <c r="AB2" s="1">
        <v>24</v>
      </c>
      <c r="AC2" s="1">
        <v>25</v>
      </c>
    </row>
    <row r="3" spans="1:29" x14ac:dyDescent="0.25">
      <c r="A3" s="1">
        <v>200008979</v>
      </c>
      <c r="B3" s="1" t="s">
        <v>85</v>
      </c>
      <c r="C3" s="1" t="s">
        <v>485</v>
      </c>
      <c r="D3" s="1">
        <v>139.41999999999999</v>
      </c>
      <c r="E3" s="1">
        <f t="shared" ref="E3:E5" si="1">SUM(G3:J3)</f>
        <v>1</v>
      </c>
      <c r="F3" s="186">
        <f t="shared" si="0"/>
        <v>139.41999999999999</v>
      </c>
      <c r="G3" s="181">
        <f>COUNTIFS('Assignment Tool'!$E$17:$E$2050, "6", 'Assignment Tool'!$F$17:$F$2050, "POLE", 'Assignment Tool'!$C$17:$C$2050, "FST",'Assignment Tool'!$K$17:$K$2050,"")</f>
        <v>0</v>
      </c>
      <c r="H3" s="180">
        <f>COUNTIFS('Assignment Tool'!$E$17:$E$2050, "6", 'Assignment Tool'!$F$17:$F$2050, "PED", 'Assignment Tool'!$C$17:$C$2050, "FST",'Assignment Tool'!$K$17:$K$2050,"")</f>
        <v>0</v>
      </c>
      <c r="I3" s="180">
        <f>COUNTIFS('Assignment Tool'!$E$17:$E$2050, "6", 'Assignment Tool'!$F$17:$F$2050, "HH", 'Assignment Tool'!$C$17:$C$2050, "FST",'Assignment Tool'!$K$17:$K$2050,"")</f>
        <v>1</v>
      </c>
      <c r="N3" s="181">
        <f>PRODUCT(G3,D3)</f>
        <v>0</v>
      </c>
      <c r="O3" s="180">
        <f>PRODUCT(SUM(H3:I3),D3)</f>
        <v>139.41999999999999</v>
      </c>
      <c r="S3" s="1" t="s">
        <v>486</v>
      </c>
      <c r="T3" s="1" t="s">
        <v>89</v>
      </c>
      <c r="U3" s="1" t="s">
        <v>487</v>
      </c>
      <c r="V3" s="1" t="s">
        <v>178</v>
      </c>
      <c r="W3" s="1" t="s">
        <v>488</v>
      </c>
      <c r="X3" s="1" t="s">
        <v>489</v>
      </c>
      <c r="Y3" s="1">
        <v>2</v>
      </c>
      <c r="Z3" s="1">
        <v>2</v>
      </c>
      <c r="AA3" s="1">
        <f>12+AA2</f>
        <v>24</v>
      </c>
      <c r="AB3" s="1">
        <v>48</v>
      </c>
      <c r="AC3" s="1">
        <v>50</v>
      </c>
    </row>
    <row r="4" spans="1:29" x14ac:dyDescent="0.25">
      <c r="A4" s="1">
        <v>200008975</v>
      </c>
      <c r="B4" s="1" t="s">
        <v>86</v>
      </c>
      <c r="C4" s="1" t="s">
        <v>490</v>
      </c>
      <c r="D4" s="1">
        <v>169.77</v>
      </c>
      <c r="E4" s="1">
        <f t="shared" si="1"/>
        <v>3</v>
      </c>
      <c r="F4" s="186">
        <f t="shared" si="0"/>
        <v>509.31000000000006</v>
      </c>
      <c r="G4" s="181">
        <f>COUNTIFS('Assignment Tool'!$E$17:$E$2050, "8", 'Assignment Tool'!$F$17:$F$2050, "POLE", 'Assignment Tool'!$C$17:$C$2050, "FST",'Assignment Tool'!$K$17:$K$2050,"")</f>
        <v>0</v>
      </c>
      <c r="H4" s="180">
        <f>COUNTIFS('Assignment Tool'!$E$17:$E$2050, "8", 'Assignment Tool'!$F$17:$F$2050, "PED", 'Assignment Tool'!$C$17:$C$2050, "FST",'Assignment Tool'!$K$17:$K$2050,"")</f>
        <v>0</v>
      </c>
      <c r="I4" s="180">
        <f>COUNTIFS('Assignment Tool'!$E$17:$E$2050, "8", 'Assignment Tool'!$F$17:$F$2050, "HH", 'Assignment Tool'!$C$17:$C$2050, "FST",'Assignment Tool'!$K$17:$K$2050,"")</f>
        <v>3</v>
      </c>
      <c r="N4" s="181">
        <f t="shared" ref="N4:N5" si="2">PRODUCT(G4,D4)</f>
        <v>0</v>
      </c>
      <c r="O4" s="180">
        <f t="shared" ref="O4:O5" si="3">PRODUCT(SUM(H4:I4),D4)</f>
        <v>509.31000000000006</v>
      </c>
      <c r="S4" s="1" t="s">
        <v>491</v>
      </c>
      <c r="T4" s="1" t="s">
        <v>459</v>
      </c>
      <c r="U4" s="1" t="s">
        <v>492</v>
      </c>
      <c r="W4" s="1" t="s">
        <v>493</v>
      </c>
      <c r="X4" s="1" t="s">
        <v>494</v>
      </c>
      <c r="Y4" s="1">
        <v>4</v>
      </c>
      <c r="AA4" s="1">
        <f t="shared" ref="AA4:AA21" si="4">12+AA3</f>
        <v>36</v>
      </c>
      <c r="AB4" s="1">
        <v>72</v>
      </c>
      <c r="AC4" s="1">
        <v>100</v>
      </c>
    </row>
    <row r="5" spans="1:29" x14ac:dyDescent="0.25">
      <c r="A5" s="1">
        <v>200009003</v>
      </c>
      <c r="B5" s="1" t="s">
        <v>87</v>
      </c>
      <c r="C5" s="1" t="s">
        <v>495</v>
      </c>
      <c r="D5" s="1">
        <v>227.95</v>
      </c>
      <c r="E5" s="1">
        <f t="shared" si="1"/>
        <v>0</v>
      </c>
      <c r="F5" s="186">
        <f t="shared" si="0"/>
        <v>0</v>
      </c>
      <c r="G5" s="181">
        <f>COUNTIFS('Assignment Tool'!$E$17:$E$2050, "12", 'Assignment Tool'!$F$17:$F$2050, "POLE", 'Assignment Tool'!$C$17:$C$2050, "FST",'Assignment Tool'!$K$17:$K$2050,"")</f>
        <v>0</v>
      </c>
      <c r="H5" s="180">
        <f>COUNTIFS('Assignment Tool'!$E$17:$E$2050, "12", 'Assignment Tool'!$F$17:$F$2050, "PED", 'Assignment Tool'!$C$17:$C$2050, "FST",'Assignment Tool'!$K$17:$K$2050,"")</f>
        <v>0</v>
      </c>
      <c r="I5" s="180">
        <f>COUNTIFS('Assignment Tool'!$E$17:$E$2050, "12", 'Assignment Tool'!$F$17:$F$2050, "HH", 'Assignment Tool'!$C$17:$C$2050, "FST",'Assignment Tool'!$K$17:$K$2050,"")</f>
        <v>0</v>
      </c>
      <c r="N5" s="181">
        <f t="shared" si="2"/>
        <v>0</v>
      </c>
      <c r="O5" s="180">
        <f t="shared" si="3"/>
        <v>0</v>
      </c>
      <c r="S5" s="1" t="s">
        <v>496</v>
      </c>
      <c r="T5" s="1" t="s">
        <v>497</v>
      </c>
      <c r="U5" s="1" t="s">
        <v>498</v>
      </c>
      <c r="X5" s="1" t="s">
        <v>499</v>
      </c>
      <c r="Y5" s="1">
        <v>6</v>
      </c>
      <c r="AA5" s="1">
        <f t="shared" si="4"/>
        <v>48</v>
      </c>
      <c r="AB5" s="1">
        <v>144</v>
      </c>
      <c r="AC5" s="1">
        <v>200</v>
      </c>
    </row>
    <row r="6" spans="1:29" x14ac:dyDescent="0.25">
      <c r="F6" s="186"/>
      <c r="X6" s="1" t="s">
        <v>500</v>
      </c>
      <c r="Y6" s="1">
        <v>8</v>
      </c>
      <c r="AA6" s="1">
        <f t="shared" si="4"/>
        <v>60</v>
      </c>
      <c r="AB6" s="1">
        <v>216</v>
      </c>
      <c r="AC6" s="1">
        <v>300</v>
      </c>
    </row>
    <row r="7" spans="1:29" x14ac:dyDescent="0.25">
      <c r="F7" s="186"/>
      <c r="X7" s="1" t="s">
        <v>501</v>
      </c>
      <c r="Y7" s="1">
        <v>12</v>
      </c>
      <c r="AA7" s="1">
        <f t="shared" si="4"/>
        <v>72</v>
      </c>
      <c r="AB7" s="1">
        <v>288</v>
      </c>
      <c r="AC7" s="1">
        <v>400</v>
      </c>
    </row>
    <row r="8" spans="1:29" x14ac:dyDescent="0.25">
      <c r="F8" s="186"/>
      <c r="X8" s="1" t="s">
        <v>502</v>
      </c>
      <c r="Y8" s="1">
        <v>24</v>
      </c>
      <c r="AA8" s="1">
        <f t="shared" si="4"/>
        <v>84</v>
      </c>
      <c r="AB8" s="1">
        <v>360</v>
      </c>
      <c r="AC8" s="1">
        <v>500</v>
      </c>
    </row>
    <row r="9" spans="1:29" x14ac:dyDescent="0.25">
      <c r="F9" s="186"/>
      <c r="Y9" s="1">
        <v>36</v>
      </c>
      <c r="AA9" s="1">
        <f t="shared" si="4"/>
        <v>96</v>
      </c>
      <c r="AB9" s="1">
        <v>432</v>
      </c>
      <c r="AC9" s="1">
        <v>600</v>
      </c>
    </row>
    <row r="10" spans="1:29" x14ac:dyDescent="0.25">
      <c r="Q10" s="21"/>
      <c r="R10" s="21"/>
      <c r="Y10" s="1">
        <v>48</v>
      </c>
      <c r="AA10" s="1">
        <f t="shared" si="4"/>
        <v>108</v>
      </c>
      <c r="AB10" s="1">
        <v>576</v>
      </c>
      <c r="AC10" s="1">
        <v>700</v>
      </c>
    </row>
    <row r="11" spans="1:29" x14ac:dyDescent="0.25">
      <c r="A11" s="181">
        <v>100083495</v>
      </c>
      <c r="B11" s="181"/>
      <c r="C11" s="181" t="s">
        <v>503</v>
      </c>
      <c r="D11" s="1">
        <v>247.18</v>
      </c>
      <c r="E11" s="162">
        <f>'Construction Exempt Material'!B17</f>
        <v>0</v>
      </c>
      <c r="F11" s="181">
        <f>E11*D11</f>
        <v>0</v>
      </c>
      <c r="Q11" s="21"/>
      <c r="R11" s="21"/>
      <c r="Y11" s="1">
        <v>60</v>
      </c>
      <c r="AA11" s="1">
        <f t="shared" si="4"/>
        <v>120</v>
      </c>
      <c r="AB11" s="1">
        <v>864</v>
      </c>
      <c r="AC11" s="1">
        <v>800</v>
      </c>
    </row>
    <row r="12" spans="1:29" x14ac:dyDescent="0.25">
      <c r="A12" s="181">
        <v>100083494</v>
      </c>
      <c r="B12" s="181"/>
      <c r="C12" s="181" t="s">
        <v>504</v>
      </c>
      <c r="D12" s="1">
        <v>215.15</v>
      </c>
      <c r="E12" s="162">
        <f>'Construction Exempt Material'!B18</f>
        <v>0</v>
      </c>
      <c r="F12" s="181">
        <f t="shared" ref="F12:F58" si="5">E12*D12</f>
        <v>0</v>
      </c>
      <c r="Q12" s="21"/>
      <c r="R12" s="21"/>
      <c r="Y12" s="1">
        <v>72</v>
      </c>
      <c r="AA12" s="1">
        <f t="shared" si="4"/>
        <v>132</v>
      </c>
      <c r="AC12" s="1">
        <v>900</v>
      </c>
    </row>
    <row r="13" spans="1:29" x14ac:dyDescent="0.25">
      <c r="A13" s="181">
        <v>100083493</v>
      </c>
      <c r="B13" s="181"/>
      <c r="C13" s="181" t="s">
        <v>505</v>
      </c>
      <c r="D13" s="1">
        <v>183.1</v>
      </c>
      <c r="E13" s="162">
        <f>'Construction Exempt Material'!B19</f>
        <v>0</v>
      </c>
      <c r="F13" s="181">
        <f t="shared" si="5"/>
        <v>0</v>
      </c>
      <c r="Q13" s="21"/>
      <c r="R13" s="21"/>
      <c r="Y13" s="1">
        <v>84</v>
      </c>
      <c r="AA13" s="1">
        <f t="shared" si="4"/>
        <v>144</v>
      </c>
      <c r="AC13" s="1">
        <v>1000</v>
      </c>
    </row>
    <row r="14" spans="1:29" x14ac:dyDescent="0.25">
      <c r="A14" s="181">
        <v>100089023</v>
      </c>
      <c r="B14" s="181"/>
      <c r="C14" s="181" t="s">
        <v>506</v>
      </c>
      <c r="D14" s="1">
        <v>247.18</v>
      </c>
      <c r="E14" s="162">
        <f>'Construction Exempt Material'!B20</f>
        <v>0</v>
      </c>
      <c r="F14" s="181">
        <f t="shared" si="5"/>
        <v>0</v>
      </c>
      <c r="Q14" s="21"/>
      <c r="R14" s="21"/>
      <c r="Y14" s="1">
        <v>96</v>
      </c>
      <c r="AA14" s="1">
        <f t="shared" si="4"/>
        <v>156</v>
      </c>
    </row>
    <row r="15" spans="1:29" x14ac:dyDescent="0.25">
      <c r="A15" s="181">
        <v>200000002</v>
      </c>
      <c r="B15" s="181"/>
      <c r="C15" s="181" t="s">
        <v>507</v>
      </c>
      <c r="D15" s="1">
        <v>215.15</v>
      </c>
      <c r="E15" s="162">
        <f>'Construction Exempt Material'!B21</f>
        <v>0</v>
      </c>
      <c r="F15" s="181">
        <f t="shared" si="5"/>
        <v>0</v>
      </c>
      <c r="Q15" s="21"/>
      <c r="R15" s="21"/>
      <c r="Y15" s="1">
        <v>108</v>
      </c>
      <c r="AA15" s="1">
        <f t="shared" si="4"/>
        <v>168</v>
      </c>
    </row>
    <row r="16" spans="1:29" x14ac:dyDescent="0.25">
      <c r="A16" s="181">
        <v>200000003</v>
      </c>
      <c r="B16" s="181"/>
      <c r="C16" s="181" t="s">
        <v>508</v>
      </c>
      <c r="D16" s="1">
        <v>183.1</v>
      </c>
      <c r="E16" s="162">
        <f>'Construction Exempt Material'!B22</f>
        <v>0</v>
      </c>
      <c r="F16" s="181">
        <f t="shared" si="5"/>
        <v>0</v>
      </c>
      <c r="Q16" s="21"/>
      <c r="R16" s="21"/>
      <c r="Y16" s="1">
        <v>120</v>
      </c>
      <c r="AA16" s="1">
        <f t="shared" si="4"/>
        <v>180</v>
      </c>
    </row>
    <row r="17" spans="1:27" x14ac:dyDescent="0.25">
      <c r="A17" s="180">
        <v>100083595</v>
      </c>
      <c r="B17" s="180"/>
      <c r="C17" s="180" t="s">
        <v>509</v>
      </c>
      <c r="D17" s="1">
        <v>266.77</v>
      </c>
      <c r="E17" s="162">
        <f>'Construction Exempt Material'!B23</f>
        <v>2</v>
      </c>
      <c r="F17" s="180">
        <f t="shared" si="5"/>
        <v>533.54</v>
      </c>
      <c r="Q17" s="21"/>
      <c r="Y17" s="1">
        <v>132</v>
      </c>
      <c r="AA17" s="1">
        <f t="shared" si="4"/>
        <v>192</v>
      </c>
    </row>
    <row r="18" spans="1:27" x14ac:dyDescent="0.25">
      <c r="A18" s="180">
        <v>100083594</v>
      </c>
      <c r="B18" s="180"/>
      <c r="C18" s="180" t="s">
        <v>510</v>
      </c>
      <c r="D18" s="1">
        <v>233.96</v>
      </c>
      <c r="E18" s="162">
        <f>'Construction Exempt Material'!B24</f>
        <v>5</v>
      </c>
      <c r="F18" s="180">
        <f t="shared" si="5"/>
        <v>1169.8</v>
      </c>
      <c r="Q18" s="21"/>
      <c r="Y18" s="1">
        <v>144</v>
      </c>
      <c r="AA18" s="1">
        <f t="shared" si="4"/>
        <v>204</v>
      </c>
    </row>
    <row r="19" spans="1:27" x14ac:dyDescent="0.25">
      <c r="A19" s="180">
        <v>100083593</v>
      </c>
      <c r="B19" s="180"/>
      <c r="C19" s="180" t="s">
        <v>511</v>
      </c>
      <c r="D19" s="1">
        <v>226.44</v>
      </c>
      <c r="E19" s="162">
        <f>'Construction Exempt Material'!B25</f>
        <v>1</v>
      </c>
      <c r="F19" s="180">
        <f t="shared" si="5"/>
        <v>226.44</v>
      </c>
      <c r="Y19" s="1">
        <v>216</v>
      </c>
      <c r="AA19" s="1">
        <f t="shared" si="4"/>
        <v>216</v>
      </c>
    </row>
    <row r="20" spans="1:27" x14ac:dyDescent="0.25">
      <c r="A20" s="180">
        <v>100083592</v>
      </c>
      <c r="B20" s="180"/>
      <c r="C20" s="180" t="s">
        <v>512</v>
      </c>
      <c r="D20" s="1">
        <v>199.86</v>
      </c>
      <c r="E20" s="162">
        <f>'Construction Exempt Material'!B26</f>
        <v>3</v>
      </c>
      <c r="F20" s="180">
        <f t="shared" si="5"/>
        <v>599.58000000000004</v>
      </c>
      <c r="AA20" s="1">
        <f t="shared" si="4"/>
        <v>228</v>
      </c>
    </row>
    <row r="21" spans="1:27" x14ac:dyDescent="0.25">
      <c r="A21" s="180">
        <v>200008456</v>
      </c>
      <c r="B21" s="180"/>
      <c r="C21" s="180" t="s">
        <v>513</v>
      </c>
      <c r="D21" s="1">
        <v>201.13</v>
      </c>
      <c r="E21" s="162">
        <f>'Construction Exempt Material'!B27</f>
        <v>19</v>
      </c>
      <c r="F21" s="180">
        <f t="shared" si="5"/>
        <v>3821.47</v>
      </c>
      <c r="AA21" s="1">
        <f t="shared" si="4"/>
        <v>240</v>
      </c>
    </row>
    <row r="22" spans="1:27" x14ac:dyDescent="0.25">
      <c r="A22" s="180">
        <v>100089396</v>
      </c>
      <c r="B22" s="180"/>
      <c r="C22" s="180" t="s">
        <v>514</v>
      </c>
      <c r="D22" s="1">
        <v>266.77</v>
      </c>
      <c r="E22" s="162">
        <f>'Construction Exempt Material'!B28</f>
        <v>1</v>
      </c>
      <c r="F22" s="180">
        <f t="shared" si="5"/>
        <v>266.77</v>
      </c>
      <c r="AA22" s="1">
        <f>12+AA21</f>
        <v>252</v>
      </c>
    </row>
    <row r="23" spans="1:27" x14ac:dyDescent="0.25">
      <c r="A23" s="180">
        <v>100089548</v>
      </c>
      <c r="B23" s="180"/>
      <c r="C23" s="180" t="s">
        <v>515</v>
      </c>
      <c r="D23" s="1">
        <v>233.96</v>
      </c>
      <c r="E23" s="162">
        <f>'Construction Exempt Material'!B29</f>
        <v>0</v>
      </c>
      <c r="F23" s="180">
        <f t="shared" si="5"/>
        <v>0</v>
      </c>
      <c r="AA23" s="1">
        <f>12+AA22</f>
        <v>264</v>
      </c>
    </row>
    <row r="24" spans="1:27" x14ac:dyDescent="0.25">
      <c r="A24" s="180">
        <v>100089397</v>
      </c>
      <c r="B24" s="180"/>
      <c r="C24" s="180" t="s">
        <v>516</v>
      </c>
      <c r="D24" s="1">
        <v>226.44</v>
      </c>
      <c r="E24" s="162">
        <f>'Construction Exempt Material'!B30</f>
        <v>0</v>
      </c>
      <c r="F24" s="180">
        <f t="shared" si="5"/>
        <v>0</v>
      </c>
      <c r="AA24" s="1">
        <f>12+AA23</f>
        <v>276</v>
      </c>
    </row>
    <row r="25" spans="1:27" x14ac:dyDescent="0.25">
      <c r="A25" s="180">
        <v>100089549</v>
      </c>
      <c r="B25" s="180"/>
      <c r="C25" s="180" t="s">
        <v>517</v>
      </c>
      <c r="D25" s="1">
        <v>199.86</v>
      </c>
      <c r="E25" s="162">
        <f>'Construction Exempt Material'!B31</f>
        <v>0</v>
      </c>
      <c r="F25" s="180">
        <f t="shared" si="5"/>
        <v>0</v>
      </c>
    </row>
    <row r="26" spans="1:27" x14ac:dyDescent="0.25">
      <c r="A26" s="180">
        <v>200008455</v>
      </c>
      <c r="B26" s="180"/>
      <c r="C26" s="180" t="s">
        <v>518</v>
      </c>
      <c r="D26" s="1">
        <v>201.13</v>
      </c>
      <c r="E26" s="162">
        <f>'Construction Exempt Material'!B32</f>
        <v>0</v>
      </c>
      <c r="F26" s="180">
        <f t="shared" si="5"/>
        <v>0</v>
      </c>
    </row>
    <row r="27" spans="1:27" x14ac:dyDescent="0.25">
      <c r="A27" s="181">
        <v>200002278</v>
      </c>
      <c r="B27" s="181"/>
      <c r="C27" s="181" t="s">
        <v>519</v>
      </c>
      <c r="D27" s="1">
        <v>323.39</v>
      </c>
      <c r="E27" s="162">
        <f>'Construction Exempt Material'!B33</f>
        <v>0</v>
      </c>
      <c r="F27" s="181">
        <f t="shared" si="5"/>
        <v>0</v>
      </c>
    </row>
    <row r="28" spans="1:27" x14ac:dyDescent="0.25">
      <c r="A28" s="181">
        <v>200002276</v>
      </c>
      <c r="B28" s="181"/>
      <c r="C28" s="181" t="s">
        <v>520</v>
      </c>
      <c r="D28" s="1">
        <v>282.69</v>
      </c>
      <c r="E28" s="162">
        <f>'Construction Exempt Material'!B34</f>
        <v>0</v>
      </c>
      <c r="F28" s="181">
        <f t="shared" si="5"/>
        <v>0</v>
      </c>
    </row>
    <row r="29" spans="1:27" x14ac:dyDescent="0.25">
      <c r="A29" s="181">
        <v>200002273</v>
      </c>
      <c r="B29" s="181"/>
      <c r="C29" s="181" t="s">
        <v>521</v>
      </c>
      <c r="D29" s="1">
        <v>268.75</v>
      </c>
      <c r="E29" s="162">
        <f>'Construction Exempt Material'!B35</f>
        <v>0</v>
      </c>
      <c r="F29" s="181">
        <f t="shared" si="5"/>
        <v>0</v>
      </c>
    </row>
    <row r="30" spans="1:27" x14ac:dyDescent="0.25">
      <c r="A30" s="181">
        <v>200002272</v>
      </c>
      <c r="B30" s="181"/>
      <c r="C30" s="181" t="s">
        <v>522</v>
      </c>
      <c r="D30" s="1">
        <v>242.07</v>
      </c>
      <c r="E30" s="162">
        <f>'Construction Exempt Material'!B36</f>
        <v>0</v>
      </c>
      <c r="F30" s="181">
        <f t="shared" si="5"/>
        <v>0</v>
      </c>
    </row>
    <row r="31" spans="1:27" x14ac:dyDescent="0.25">
      <c r="A31" s="181">
        <v>200008457</v>
      </c>
      <c r="B31" s="181"/>
      <c r="C31" s="181" t="s">
        <v>523</v>
      </c>
      <c r="D31" s="1">
        <v>232.72</v>
      </c>
      <c r="E31" s="162">
        <f>'Construction Exempt Material'!B37</f>
        <v>0</v>
      </c>
      <c r="F31" s="181">
        <f t="shared" si="5"/>
        <v>0</v>
      </c>
    </row>
    <row r="32" spans="1:27" x14ac:dyDescent="0.25">
      <c r="A32" s="181">
        <v>200002284</v>
      </c>
      <c r="B32" s="181"/>
      <c r="C32" s="181" t="s">
        <v>524</v>
      </c>
      <c r="D32" s="1">
        <v>323.39</v>
      </c>
      <c r="E32" s="162">
        <f>'Construction Exempt Material'!B38</f>
        <v>0</v>
      </c>
      <c r="F32" s="181">
        <f t="shared" si="5"/>
        <v>0</v>
      </c>
    </row>
    <row r="33" spans="1:6" x14ac:dyDescent="0.25">
      <c r="A33" s="181">
        <v>200002283</v>
      </c>
      <c r="B33" s="181"/>
      <c r="C33" s="181" t="s">
        <v>525</v>
      </c>
      <c r="D33" s="1">
        <v>282.69</v>
      </c>
      <c r="E33" s="162">
        <f>'Construction Exempt Material'!B39</f>
        <v>0</v>
      </c>
      <c r="F33" s="181">
        <f t="shared" si="5"/>
        <v>0</v>
      </c>
    </row>
    <row r="34" spans="1:6" x14ac:dyDescent="0.25">
      <c r="A34" s="181">
        <v>200002282</v>
      </c>
      <c r="B34" s="181"/>
      <c r="C34" s="181" t="s">
        <v>526</v>
      </c>
      <c r="D34" s="1">
        <v>268.75</v>
      </c>
      <c r="E34" s="162">
        <f>'Construction Exempt Material'!B40</f>
        <v>0</v>
      </c>
      <c r="F34" s="181">
        <f t="shared" si="5"/>
        <v>0</v>
      </c>
    </row>
    <row r="35" spans="1:6" x14ac:dyDescent="0.25">
      <c r="A35" s="181">
        <v>200002279</v>
      </c>
      <c r="B35" s="181"/>
      <c r="C35" s="181" t="s">
        <v>527</v>
      </c>
      <c r="D35" s="1">
        <v>242.07</v>
      </c>
      <c r="E35" s="162">
        <f>'Construction Exempt Material'!B41</f>
        <v>0</v>
      </c>
      <c r="F35" s="181">
        <f t="shared" si="5"/>
        <v>0</v>
      </c>
    </row>
    <row r="36" spans="1:6" x14ac:dyDescent="0.25">
      <c r="A36" s="181">
        <v>200008458</v>
      </c>
      <c r="B36" s="181"/>
      <c r="C36" s="181" t="s">
        <v>528</v>
      </c>
      <c r="D36" s="1">
        <v>232.72</v>
      </c>
      <c r="E36" s="162">
        <f>'Construction Exempt Material'!B42</f>
        <v>0</v>
      </c>
      <c r="F36" s="181">
        <f t="shared" si="5"/>
        <v>0</v>
      </c>
    </row>
    <row r="37" spans="1:6" x14ac:dyDescent="0.25">
      <c r="A37" s="180">
        <v>200002409</v>
      </c>
      <c r="B37" s="180"/>
      <c r="C37" s="180" t="s">
        <v>529</v>
      </c>
      <c r="D37" s="1">
        <v>271.56</v>
      </c>
      <c r="E37" s="162">
        <f>'Construction Exempt Material'!B43</f>
        <v>0</v>
      </c>
      <c r="F37" s="180">
        <f t="shared" si="5"/>
        <v>0</v>
      </c>
    </row>
    <row r="38" spans="1:6" x14ac:dyDescent="0.25">
      <c r="A38" s="180">
        <v>200002407</v>
      </c>
      <c r="B38" s="180"/>
      <c r="C38" s="180" t="s">
        <v>530</v>
      </c>
      <c r="D38" s="1">
        <v>236.35</v>
      </c>
      <c r="E38" s="162">
        <f>'Construction Exempt Material'!B44</f>
        <v>0</v>
      </c>
      <c r="F38" s="180">
        <f t="shared" si="5"/>
        <v>0</v>
      </c>
    </row>
    <row r="39" spans="1:6" x14ac:dyDescent="0.25">
      <c r="A39" s="180">
        <v>200002408</v>
      </c>
      <c r="B39" s="180"/>
      <c r="C39" s="180" t="s">
        <v>531</v>
      </c>
      <c r="D39" s="1">
        <v>201.17</v>
      </c>
      <c r="E39" s="162">
        <f>'Construction Exempt Material'!B45</f>
        <v>0</v>
      </c>
      <c r="F39" s="180">
        <f t="shared" si="5"/>
        <v>0</v>
      </c>
    </row>
    <row r="40" spans="1:6" x14ac:dyDescent="0.25">
      <c r="A40" s="180">
        <v>200002414</v>
      </c>
      <c r="B40" s="180"/>
      <c r="C40" s="180" t="s">
        <v>532</v>
      </c>
      <c r="D40" s="1">
        <v>271.56</v>
      </c>
      <c r="E40" s="162">
        <f>'Construction Exempt Material'!B46</f>
        <v>0</v>
      </c>
      <c r="F40" s="180">
        <f t="shared" si="5"/>
        <v>0</v>
      </c>
    </row>
    <row r="41" spans="1:6" x14ac:dyDescent="0.25">
      <c r="A41" s="180">
        <v>200002404</v>
      </c>
      <c r="B41" s="180"/>
      <c r="C41" s="180" t="s">
        <v>533</v>
      </c>
      <c r="D41" s="1">
        <v>236.35</v>
      </c>
      <c r="E41" s="162">
        <f>'Construction Exempt Material'!B47</f>
        <v>0</v>
      </c>
      <c r="F41" s="180">
        <f t="shared" si="5"/>
        <v>0</v>
      </c>
    </row>
    <row r="42" spans="1:6" x14ac:dyDescent="0.25">
      <c r="A42" s="180">
        <v>200002411</v>
      </c>
      <c r="B42" s="180"/>
      <c r="C42" s="180" t="s">
        <v>534</v>
      </c>
      <c r="D42" s="1">
        <v>201.17</v>
      </c>
      <c r="E42" s="162">
        <f>'Construction Exempt Material'!B48</f>
        <v>0</v>
      </c>
      <c r="F42" s="180">
        <f t="shared" si="5"/>
        <v>0</v>
      </c>
    </row>
    <row r="43" spans="1:6" x14ac:dyDescent="0.25">
      <c r="A43" s="181">
        <v>100088379</v>
      </c>
      <c r="B43" s="181"/>
      <c r="C43" s="181" t="s">
        <v>535</v>
      </c>
      <c r="D43" s="1">
        <v>247.44</v>
      </c>
      <c r="E43" s="162">
        <f>'Construction Exempt Material'!B49</f>
        <v>0</v>
      </c>
      <c r="F43" s="181">
        <f t="shared" si="5"/>
        <v>0</v>
      </c>
    </row>
    <row r="44" spans="1:6" x14ac:dyDescent="0.25">
      <c r="A44" s="181">
        <v>100088380</v>
      </c>
      <c r="B44" s="181"/>
      <c r="C44" s="181" t="s">
        <v>536</v>
      </c>
      <c r="D44" s="1">
        <v>494.87</v>
      </c>
      <c r="E44" s="162">
        <f>'Construction Exempt Material'!B50</f>
        <v>0</v>
      </c>
      <c r="F44" s="181">
        <f t="shared" si="5"/>
        <v>0</v>
      </c>
    </row>
    <row r="45" spans="1:6" x14ac:dyDescent="0.25">
      <c r="A45" s="181">
        <v>200002564</v>
      </c>
      <c r="B45" s="181"/>
      <c r="C45" s="181" t="s">
        <v>537</v>
      </c>
      <c r="D45" s="1">
        <v>742.32</v>
      </c>
      <c r="E45" s="162">
        <f>'Construction Exempt Material'!B51</f>
        <v>0</v>
      </c>
      <c r="F45" s="181">
        <f t="shared" si="5"/>
        <v>0</v>
      </c>
    </row>
    <row r="46" spans="1:6" x14ac:dyDescent="0.25">
      <c r="A46" s="181">
        <v>200002567</v>
      </c>
      <c r="B46" s="181"/>
      <c r="C46" s="181" t="s">
        <v>538</v>
      </c>
      <c r="D46" s="1">
        <v>989.75</v>
      </c>
      <c r="E46" s="162">
        <f>'Construction Exempt Material'!B52</f>
        <v>0</v>
      </c>
      <c r="F46" s="181">
        <f t="shared" si="5"/>
        <v>0</v>
      </c>
    </row>
    <row r="47" spans="1:6" x14ac:dyDescent="0.25">
      <c r="A47" s="180">
        <v>100089546</v>
      </c>
      <c r="B47" s="180"/>
      <c r="C47" s="180" t="s">
        <v>539</v>
      </c>
      <c r="D47" s="1">
        <v>266.77</v>
      </c>
      <c r="E47" s="162">
        <f>'Construction Exempt Material'!B53</f>
        <v>1</v>
      </c>
      <c r="F47" s="180">
        <f t="shared" si="5"/>
        <v>266.77</v>
      </c>
    </row>
    <row r="48" spans="1:6" x14ac:dyDescent="0.25">
      <c r="A48" s="180">
        <v>100089547</v>
      </c>
      <c r="B48" s="180"/>
      <c r="C48" s="180" t="s">
        <v>540</v>
      </c>
      <c r="D48" s="1">
        <v>533.53</v>
      </c>
      <c r="E48" s="162">
        <f>'Construction Exempt Material'!B54</f>
        <v>1</v>
      </c>
      <c r="F48" s="180">
        <f t="shared" si="5"/>
        <v>533.53</v>
      </c>
    </row>
    <row r="49" spans="1:10" x14ac:dyDescent="0.25">
      <c r="A49" s="180">
        <v>200002565</v>
      </c>
      <c r="B49" s="180"/>
      <c r="C49" s="180" t="s">
        <v>541</v>
      </c>
      <c r="D49" s="1">
        <v>804.41</v>
      </c>
      <c r="E49" s="162">
        <f>'Construction Exempt Material'!B55</f>
        <v>0</v>
      </c>
      <c r="F49" s="180">
        <f t="shared" si="5"/>
        <v>0</v>
      </c>
    </row>
    <row r="50" spans="1:10" x14ac:dyDescent="0.25">
      <c r="A50" s="180">
        <v>200002568</v>
      </c>
      <c r="B50" s="180"/>
      <c r="C50" s="180" t="s">
        <v>542</v>
      </c>
      <c r="D50" s="1">
        <v>1067.08</v>
      </c>
      <c r="E50" s="162">
        <f>'Construction Exempt Material'!B56</f>
        <v>0</v>
      </c>
      <c r="F50" s="180">
        <f t="shared" si="5"/>
        <v>0</v>
      </c>
    </row>
    <row r="51" spans="1:10" x14ac:dyDescent="0.25">
      <c r="A51" s="181">
        <v>200002285</v>
      </c>
      <c r="B51" s="181"/>
      <c r="C51" s="181" t="s">
        <v>543</v>
      </c>
      <c r="D51" s="1">
        <v>323.39</v>
      </c>
      <c r="E51" s="162">
        <f>'Construction Exempt Material'!B57</f>
        <v>0</v>
      </c>
      <c r="F51" s="181">
        <f t="shared" si="5"/>
        <v>0</v>
      </c>
      <c r="J51" s="1" t="s">
        <v>544</v>
      </c>
    </row>
    <row r="52" spans="1:10" x14ac:dyDescent="0.25">
      <c r="A52" s="181">
        <v>200002286</v>
      </c>
      <c r="B52" s="181"/>
      <c r="C52" s="181" t="s">
        <v>545</v>
      </c>
      <c r="D52" s="1">
        <v>646.77</v>
      </c>
      <c r="E52" s="162">
        <f>'Construction Exempt Material'!B58</f>
        <v>0</v>
      </c>
      <c r="F52" s="181">
        <f t="shared" si="5"/>
        <v>0</v>
      </c>
    </row>
    <row r="53" spans="1:10" x14ac:dyDescent="0.25">
      <c r="A53" s="181">
        <v>200004243</v>
      </c>
      <c r="B53" s="181"/>
      <c r="C53" s="181" t="s">
        <v>546</v>
      </c>
      <c r="D53" s="1">
        <v>970.16</v>
      </c>
      <c r="E53" s="162">
        <f>'Construction Exempt Material'!B59</f>
        <v>0</v>
      </c>
      <c r="F53" s="181">
        <f t="shared" si="5"/>
        <v>0</v>
      </c>
    </row>
    <row r="54" spans="1:10" x14ac:dyDescent="0.25">
      <c r="A54" s="181">
        <v>200004245</v>
      </c>
      <c r="B54" s="181"/>
      <c r="C54" s="181" t="s">
        <v>547</v>
      </c>
      <c r="D54" s="1">
        <v>1293.55</v>
      </c>
      <c r="E54" s="162">
        <f>'Construction Exempt Material'!B60</f>
        <v>0</v>
      </c>
      <c r="F54" s="181">
        <f t="shared" si="5"/>
        <v>0</v>
      </c>
    </row>
    <row r="55" spans="1:10" x14ac:dyDescent="0.25">
      <c r="A55" s="180">
        <v>200002410</v>
      </c>
      <c r="B55" s="180"/>
      <c r="C55" s="180" t="s">
        <v>548</v>
      </c>
      <c r="D55" s="1">
        <v>271.56</v>
      </c>
      <c r="E55" s="162">
        <f>'Construction Exempt Material'!B61</f>
        <v>0</v>
      </c>
      <c r="F55" s="180">
        <f t="shared" si="5"/>
        <v>0</v>
      </c>
    </row>
    <row r="56" spans="1:10" x14ac:dyDescent="0.25">
      <c r="A56" s="180">
        <v>200002412</v>
      </c>
      <c r="B56" s="180"/>
      <c r="C56" s="180" t="s">
        <v>549</v>
      </c>
      <c r="D56" s="1">
        <v>543.11</v>
      </c>
      <c r="E56" s="162">
        <f>'Construction Exempt Material'!B62</f>
        <v>0</v>
      </c>
      <c r="F56" s="180">
        <f t="shared" si="5"/>
        <v>0</v>
      </c>
    </row>
    <row r="57" spans="1:10" x14ac:dyDescent="0.25">
      <c r="A57" s="180">
        <v>200002566</v>
      </c>
      <c r="B57" s="180"/>
      <c r="C57" s="180" t="s">
        <v>550</v>
      </c>
      <c r="D57" s="1">
        <v>814.67</v>
      </c>
      <c r="E57" s="162">
        <f>'Construction Exempt Material'!B63</f>
        <v>0</v>
      </c>
      <c r="F57" s="180">
        <f t="shared" si="5"/>
        <v>0</v>
      </c>
    </row>
    <row r="58" spans="1:10" x14ac:dyDescent="0.25">
      <c r="A58" s="180">
        <v>200002569</v>
      </c>
      <c r="B58" s="180"/>
      <c r="C58" s="180" t="s">
        <v>551</v>
      </c>
      <c r="D58" s="1">
        <v>1086.21</v>
      </c>
      <c r="E58" s="162">
        <f>'Construction Exempt Material'!B64</f>
        <v>0</v>
      </c>
      <c r="F58" s="180">
        <f t="shared" si="5"/>
        <v>0</v>
      </c>
    </row>
    <row r="59" spans="1:10" x14ac:dyDescent="0.25">
      <c r="I59" s="1" t="s">
        <v>552</v>
      </c>
      <c r="J59" s="1" t="s">
        <v>553</v>
      </c>
    </row>
    <row r="60" spans="1:10" x14ac:dyDescent="0.25">
      <c r="A60" s="184">
        <v>100083605</v>
      </c>
      <c r="B60" s="180" t="s">
        <v>91</v>
      </c>
      <c r="C60" s="180" t="s">
        <v>554</v>
      </c>
      <c r="D60" s="1">
        <v>91.63</v>
      </c>
      <c r="E60" s="1">
        <f>SUM(H2,K2,H3:H5)</f>
        <v>0</v>
      </c>
      <c r="F60" s="180">
        <f>E60*D60</f>
        <v>0</v>
      </c>
      <c r="I60" s="1" t="s">
        <v>488</v>
      </c>
      <c r="J60" s="1" t="s">
        <v>488</v>
      </c>
    </row>
    <row r="61" spans="1:10" x14ac:dyDescent="0.25">
      <c r="A61" s="180">
        <v>100006143</v>
      </c>
      <c r="B61" s="180" t="s">
        <v>90</v>
      </c>
      <c r="C61" s="180" t="s">
        <v>555</v>
      </c>
      <c r="D61" s="1">
        <v>24.46</v>
      </c>
      <c r="E61" s="1">
        <f>'Construction Exempt Material'!B10</f>
        <v>28</v>
      </c>
      <c r="F61" s="180">
        <f t="shared" ref="F61:F67" si="6">E61*D61</f>
        <v>684.88</v>
      </c>
      <c r="G61" s="1">
        <f>SUM(I2:I4,L2,I88:I123,L88:L99,I61:I64)</f>
        <v>28</v>
      </c>
      <c r="I61" s="1">
        <f>COUNTIFS('Assignment Tool'!$C$17:$C$2050,"TCF",'Assignment Tool'!$E$17:$E$2050,"2",'Assignment Tool'!$F$17:$F$2050,"HH")</f>
        <v>0</v>
      </c>
      <c r="J61" s="1">
        <f>COUNTIFS('Assignment Tool'!$C$17:$C$2050,"TCF",'Assignment Tool'!$E$17:$E$2050,"12",'Assignment Tool'!$F$17:$F$2050,"HH")</f>
        <v>0</v>
      </c>
    </row>
    <row r="62" spans="1:10" x14ac:dyDescent="0.25">
      <c r="A62" s="180">
        <v>200001922</v>
      </c>
      <c r="B62" s="180" t="s">
        <v>90</v>
      </c>
      <c r="C62" s="180" t="s">
        <v>556</v>
      </c>
      <c r="D62" s="1">
        <v>143.94</v>
      </c>
      <c r="E62" s="1">
        <f>'Construction Exempt Material'!B11</f>
        <v>0</v>
      </c>
      <c r="F62" s="180">
        <f t="shared" si="6"/>
        <v>0</v>
      </c>
      <c r="I62" s="1">
        <f>COUNTIFS('Assignment Tool'!C$17:C$2050,"TCF",'Assignment Tool'!E$17:E$2050,"4",'Assignment Tool'!F$17:F$2050,"HH")</f>
        <v>0</v>
      </c>
    </row>
    <row r="63" spans="1:10" x14ac:dyDescent="0.25">
      <c r="A63" s="185">
        <v>100035465</v>
      </c>
      <c r="B63" s="180" t="s">
        <v>557</v>
      </c>
      <c r="C63" s="180" t="s">
        <v>558</v>
      </c>
      <c r="D63" s="1">
        <v>493.77</v>
      </c>
      <c r="E63" s="1">
        <f>'Construction Exempt Material'!B13</f>
        <v>0</v>
      </c>
      <c r="F63" s="180">
        <f t="shared" si="6"/>
        <v>0</v>
      </c>
      <c r="I63" s="1">
        <f>COUNTIFS('Assignment Tool'!C$17:C$2050,"TCF",'Assignment Tool'!E$17:E$2050,"6",'Assignment Tool'!F$17:F$2050,"HH")</f>
        <v>0</v>
      </c>
    </row>
    <row r="64" spans="1:10" x14ac:dyDescent="0.25">
      <c r="A64" s="180">
        <v>100081409</v>
      </c>
      <c r="B64" s="180" t="s">
        <v>559</v>
      </c>
      <c r="C64" s="180" t="s">
        <v>560</v>
      </c>
      <c r="D64" s="1">
        <v>639.85</v>
      </c>
      <c r="E64" s="1">
        <f>'Construction Exempt Material'!B15</f>
        <v>0</v>
      </c>
      <c r="F64" s="180">
        <f t="shared" si="6"/>
        <v>0</v>
      </c>
      <c r="I64" s="1">
        <f>COUNTIFS('Assignment Tool'!C$17:C$2050,"TCF",'Assignment Tool'!E$17:E$2050,"8",'Assignment Tool'!F$17:F$2050,"HH")</f>
        <v>0</v>
      </c>
    </row>
    <row r="65" spans="1:16" x14ac:dyDescent="0.25">
      <c r="A65" s="180">
        <v>100006191</v>
      </c>
      <c r="B65" s="180" t="s">
        <v>559</v>
      </c>
      <c r="C65" s="180" t="s">
        <v>561</v>
      </c>
      <c r="D65" s="1">
        <v>654.95000000000005</v>
      </c>
      <c r="E65" s="1">
        <f>'Construction Exempt Material'!B16</f>
        <v>0</v>
      </c>
      <c r="F65" s="180">
        <f t="shared" ref="F65" si="7">E65*D65</f>
        <v>0</v>
      </c>
    </row>
    <row r="66" spans="1:16" x14ac:dyDescent="0.25">
      <c r="A66" s="180">
        <v>100006155</v>
      </c>
      <c r="B66" s="180"/>
      <c r="C66" s="180" t="s">
        <v>562</v>
      </c>
      <c r="D66" s="1">
        <v>87.96</v>
      </c>
      <c r="E66" s="1">
        <f>'Construction Exempt Material'!B12</f>
        <v>0</v>
      </c>
      <c r="F66" s="180">
        <f t="shared" si="6"/>
        <v>0</v>
      </c>
      <c r="G66" s="1">
        <f>SUM(I5,I124:I135,J61)</f>
        <v>0</v>
      </c>
    </row>
    <row r="67" spans="1:16" x14ac:dyDescent="0.25">
      <c r="A67" s="180">
        <v>100006173</v>
      </c>
      <c r="B67" s="180"/>
      <c r="C67" s="180" t="s">
        <v>563</v>
      </c>
      <c r="D67" s="1">
        <v>424.23</v>
      </c>
      <c r="E67" s="1">
        <f>'Construction Exempt Material'!B14</f>
        <v>0</v>
      </c>
      <c r="F67" s="180">
        <f t="shared" si="6"/>
        <v>0</v>
      </c>
    </row>
    <row r="69" spans="1:16" x14ac:dyDescent="0.25">
      <c r="A69" s="1">
        <v>100006143</v>
      </c>
      <c r="B69" s="1" t="s">
        <v>90</v>
      </c>
      <c r="C69" s="1" t="s">
        <v>564</v>
      </c>
      <c r="D69" s="1">
        <v>22.66</v>
      </c>
      <c r="E69" s="1">
        <f>'Construction Exempt Material'!B70</f>
        <v>0</v>
      </c>
      <c r="F69" s="126">
        <f>E69*D69</f>
        <v>0</v>
      </c>
    </row>
    <row r="70" spans="1:16" x14ac:dyDescent="0.25">
      <c r="A70" s="1">
        <v>100069989</v>
      </c>
      <c r="B70" s="1" t="s">
        <v>565</v>
      </c>
      <c r="C70" s="1" t="s">
        <v>566</v>
      </c>
      <c r="D70" s="1">
        <v>0.65</v>
      </c>
      <c r="E70" s="1">
        <f>'Construction Exempt Material'!B69</f>
        <v>0</v>
      </c>
      <c r="F70" s="126">
        <f>E70*D70</f>
        <v>0</v>
      </c>
    </row>
    <row r="71" spans="1:16" x14ac:dyDescent="0.25">
      <c r="A71" s="1">
        <v>200001922</v>
      </c>
      <c r="B71" s="1" t="s">
        <v>90</v>
      </c>
      <c r="C71" s="1" t="s">
        <v>556</v>
      </c>
      <c r="D71" s="1">
        <v>143.94</v>
      </c>
      <c r="E71" s="1">
        <f>'Construction Exempt Material'!B71</f>
        <v>0</v>
      </c>
      <c r="F71" s="126">
        <f>E71*D71</f>
        <v>0</v>
      </c>
    </row>
    <row r="74" spans="1:16" x14ac:dyDescent="0.25">
      <c r="A74" s="1">
        <v>100001248</v>
      </c>
      <c r="B74" s="1" t="s">
        <v>567</v>
      </c>
      <c r="C74" s="1" t="s">
        <v>568</v>
      </c>
      <c r="D74" s="1">
        <v>1.23</v>
      </c>
      <c r="F74" s="1">
        <f>'HH Calculator'!D31*Data!D74</f>
        <v>0</v>
      </c>
    </row>
    <row r="75" spans="1:16" x14ac:dyDescent="0.25">
      <c r="A75" s="1">
        <v>100001242</v>
      </c>
      <c r="B75" s="1" t="s">
        <v>567</v>
      </c>
      <c r="C75" s="1" t="s">
        <v>569</v>
      </c>
      <c r="D75" s="1">
        <v>1.1100000000000001</v>
      </c>
      <c r="F75" s="1">
        <f>'Construction Exempt Material'!B76*Data!D75</f>
        <v>0</v>
      </c>
    </row>
    <row r="76" spans="1:16" x14ac:dyDescent="0.25">
      <c r="A76" s="1">
        <v>100001308</v>
      </c>
      <c r="B76" s="124" t="s">
        <v>570</v>
      </c>
      <c r="C76" s="336" t="s">
        <v>571</v>
      </c>
      <c r="D76" s="336">
        <v>1.08</v>
      </c>
    </row>
    <row r="77" spans="1:16" x14ac:dyDescent="0.25">
      <c r="A77" s="1">
        <v>100001338</v>
      </c>
      <c r="B77" s="124" t="s">
        <v>572</v>
      </c>
      <c r="C77" s="336"/>
      <c r="D77" s="336"/>
    </row>
    <row r="78" spans="1:16" x14ac:dyDescent="0.25">
      <c r="A78" s="1">
        <v>100001308</v>
      </c>
      <c r="B78" s="124" t="s">
        <v>573</v>
      </c>
      <c r="C78" s="336" t="s">
        <v>574</v>
      </c>
      <c r="D78" s="336">
        <v>1.62</v>
      </c>
    </row>
    <row r="79" spans="1:16" x14ac:dyDescent="0.25">
      <c r="A79" s="1">
        <v>100001310</v>
      </c>
      <c r="B79" s="124" t="s">
        <v>575</v>
      </c>
      <c r="C79" s="336"/>
      <c r="D79" s="336"/>
    </row>
    <row r="80" spans="1:16" x14ac:dyDescent="0.25">
      <c r="A80" s="1">
        <v>100001338</v>
      </c>
      <c r="B80" s="124"/>
      <c r="C80" s="336"/>
      <c r="D80" s="336"/>
      <c r="P80" s="21"/>
    </row>
    <row r="81" spans="1:15" x14ac:dyDescent="0.25">
      <c r="A81" s="99">
        <v>100087882</v>
      </c>
      <c r="B81" s="99" t="s">
        <v>576</v>
      </c>
      <c r="C81" s="99" t="s">
        <v>577</v>
      </c>
      <c r="D81" s="99">
        <v>583</v>
      </c>
    </row>
    <row r="82" spans="1:15" x14ac:dyDescent="0.25">
      <c r="A82" s="99">
        <v>100086300</v>
      </c>
      <c r="B82" s="99" t="s">
        <v>578</v>
      </c>
      <c r="C82" s="99" t="s">
        <v>579</v>
      </c>
      <c r="D82" s="99">
        <v>365.18</v>
      </c>
    </row>
    <row r="84" spans="1:15" x14ac:dyDescent="0.25">
      <c r="A84" s="22">
        <v>100069749</v>
      </c>
      <c r="B84" s="22" t="s">
        <v>580</v>
      </c>
      <c r="C84" s="22" t="s">
        <v>581</v>
      </c>
      <c r="D84" s="22">
        <v>1.97</v>
      </c>
      <c r="F84" s="1" t="str">
        <f>IFERROR(VLOOKUP(B84,'HH Calculator'!B:D,3,FALSE)*D84,"")</f>
        <v/>
      </c>
    </row>
    <row r="85" spans="1:15" x14ac:dyDescent="0.25">
      <c r="A85" s="1">
        <v>100083012</v>
      </c>
      <c r="B85" s="1" t="s">
        <v>582</v>
      </c>
      <c r="C85" s="1" t="s">
        <v>583</v>
      </c>
      <c r="D85" s="1">
        <v>0.32</v>
      </c>
      <c r="F85" s="1" t="str">
        <f>IFERROR(VLOOKUP(B85,'HH Calculator'!B:D,3,FALSE)*D85,"")</f>
        <v/>
      </c>
    </row>
    <row r="87" spans="1:15" ht="30" x14ac:dyDescent="0.25">
      <c r="G87" s="208" t="s">
        <v>469</v>
      </c>
      <c r="H87" s="208" t="s">
        <v>470</v>
      </c>
      <c r="I87" s="208" t="s">
        <v>471</v>
      </c>
      <c r="J87" s="208" t="s">
        <v>472</v>
      </c>
      <c r="K87" s="208" t="s">
        <v>473</v>
      </c>
      <c r="L87" s="208" t="s">
        <v>474</v>
      </c>
      <c r="M87" s="208"/>
      <c r="N87" s="1" t="s">
        <v>475</v>
      </c>
      <c r="O87" s="1" t="s">
        <v>476</v>
      </c>
    </row>
    <row r="88" spans="1:15" x14ac:dyDescent="0.25">
      <c r="A88" s="1">
        <v>200008960</v>
      </c>
      <c r="B88" s="1" t="s">
        <v>584</v>
      </c>
      <c r="C88" s="1" t="s">
        <v>585</v>
      </c>
      <c r="D88" s="1">
        <v>105.07</v>
      </c>
      <c r="E88" s="1">
        <f>SUM(G88:L88)</f>
        <v>0</v>
      </c>
      <c r="G88" s="181">
        <f>COUNTIFS('Assignment Tool'!$E$17:$E$2050, "2", 'Assignment Tool'!$F$17:$F$2050, "POLE", 'Assignment Tool'!$C$17:$C$2050, "FST",'Assignment Tool'!$K$17:$K$2050,"25")</f>
        <v>0</v>
      </c>
      <c r="H88" s="180">
        <f>COUNTIFS('Assignment Tool'!$E$17:$E$2050, "2",'Assignment Tool'!$F$17:$F$2050,"PED", 'Assignment Tool'!$C$17:$C$2050, "FST",'Assignment Tool'!$K$17:$K$2050,"25")</f>
        <v>0</v>
      </c>
      <c r="I88" s="180">
        <f>COUNTIFS('Assignment Tool'!$E$17:$E$2050, "2",'Assignment Tool'!$F$17:$F$2050,"HH", 'Assignment Tool'!$C$17:$C$2050, "FST",'Assignment Tool'!$K$17:$K$2050,"25")</f>
        <v>0</v>
      </c>
      <c r="J88" s="181">
        <f>COUNTIFS('Assignment Tool'!$E$17:$E$2050, "4",'Assignment Tool'!$F$17:$F$2050,"POLE", 'Assignment Tool'!$C$17:$C$2050, "FST",'Assignment Tool'!$K$17:$K$2050,"25")</f>
        <v>0</v>
      </c>
      <c r="K88" s="180">
        <f>COUNTIFS('Assignment Tool'!$E$17:$E$2050, "4",'Assignment Tool'!$F$17:$F$2050,"PED", 'Assignment Tool'!$C$17:$C$2050, "FST",'Assignment Tool'!$K$17:$K$2050,"25")</f>
        <v>0</v>
      </c>
      <c r="L88" s="180">
        <f>COUNTIFS('Assignment Tool'!$E$17:$E$2050, "4",'Assignment Tool'!$F$17:$F$2050,"HH", 'Assignment Tool'!$C$17:$C$2050, "FST",'Assignment Tool'!$K$17:$K$2050,"25")</f>
        <v>0</v>
      </c>
      <c r="N88" s="1">
        <f xml:space="preserve"> PRODUCT(SUM(G88,J88),D88)</f>
        <v>0</v>
      </c>
      <c r="O88" s="1">
        <f>PRODUCT(SUM(H88:I88,K88:L88),D88)</f>
        <v>0</v>
      </c>
    </row>
    <row r="89" spans="1:15" x14ac:dyDescent="0.25">
      <c r="A89" s="1">
        <v>200008971</v>
      </c>
      <c r="B89" s="1" t="s">
        <v>586</v>
      </c>
      <c r="C89" s="1" t="s">
        <v>587</v>
      </c>
      <c r="D89" s="1">
        <v>106.85</v>
      </c>
      <c r="E89" s="1">
        <f t="shared" ref="E89:E99" si="8">SUM(G89:L89)</f>
        <v>0</v>
      </c>
      <c r="G89" s="181">
        <f>COUNTIFS('Assignment Tool'!$E$17:$E$2050, "2", 'Assignment Tool'!$F$17:$F$2050, "POLE", 'Assignment Tool'!$C$17:$C$2050, "FST",'Assignment Tool'!$K$17:$K$2050,"50")</f>
        <v>0</v>
      </c>
      <c r="H89" s="180">
        <f>COUNTIFS('Assignment Tool'!$E$17:$E$2050, "2",'Assignment Tool'!$F$17:$F$2050,"PED", 'Assignment Tool'!$C$17:$C$2050, "FST",'Assignment Tool'!$K$17:$K$2050,"50")</f>
        <v>0</v>
      </c>
      <c r="I89" s="180">
        <f>COUNTIFS('Assignment Tool'!$E$17:$E$2050, "2",'Assignment Tool'!$F$17:$F$2050,"HH", 'Assignment Tool'!$C$17:$C$2050, "FST",'Assignment Tool'!$K$17:$K$2050,"50")</f>
        <v>0</v>
      </c>
      <c r="J89" s="181">
        <f>COUNTIFS('Assignment Tool'!$E$17:$E$2050, "4",'Assignment Tool'!$F$17:$F$2050,"POLE", 'Assignment Tool'!$C$17:$C$2050, "FST",'Assignment Tool'!$K$17:$K$2050,"50")</f>
        <v>0</v>
      </c>
      <c r="K89" s="180">
        <f>COUNTIFS('Assignment Tool'!$E$17:$E$2050, "4",'Assignment Tool'!$F$17:$F$2050,"PED", 'Assignment Tool'!$C$17:$C$2050, "FST",'Assignment Tool'!$K$17:$K$2050,"50")</f>
        <v>0</v>
      </c>
      <c r="L89" s="180">
        <f>COUNTIFS('Assignment Tool'!$E$17:$E$2050, "4",'Assignment Tool'!$F$17:$F$2050,"HH", 'Assignment Tool'!$C$17:$C$2050, "FST",'Assignment Tool'!$K$17:$K$2050,"50")</f>
        <v>0</v>
      </c>
      <c r="N89" s="1">
        <f t="shared" ref="N89:N98" si="9" xml:space="preserve"> PRODUCT(SUM(G89,J89),D89)</f>
        <v>0</v>
      </c>
      <c r="O89" s="1">
        <f t="shared" ref="O89:O99" si="10">PRODUCT(SUM(H89:I89,K89:L89),D89)</f>
        <v>0</v>
      </c>
    </row>
    <row r="90" spans="1:15" x14ac:dyDescent="0.25">
      <c r="A90" s="1">
        <v>200008932</v>
      </c>
      <c r="B90" s="1" t="s">
        <v>588</v>
      </c>
      <c r="C90" s="1" t="s">
        <v>589</v>
      </c>
      <c r="D90" s="1">
        <v>110.36</v>
      </c>
      <c r="E90" s="1">
        <f t="shared" si="8"/>
        <v>0</v>
      </c>
      <c r="G90" s="181">
        <f>COUNTIFS('Assignment Tool'!$E$17:$E$2050, "2", 'Assignment Tool'!$F$17:$F$2050, "POLE", 'Assignment Tool'!$C$17:$C$2050, "FST",'Assignment Tool'!$K$17:$K$2050,"100")</f>
        <v>0</v>
      </c>
      <c r="H90" s="180">
        <f>COUNTIFS('Assignment Tool'!$E$17:$E$2050, "2",'Assignment Tool'!$F$17:$F$2050,"PED", 'Assignment Tool'!$C$17:$C$2050, "FST",'Assignment Tool'!$K$17:$K$2050,"100")</f>
        <v>0</v>
      </c>
      <c r="I90" s="180">
        <f>COUNTIFS('Assignment Tool'!$E$17:$E$2050, "2",'Assignment Tool'!$F$17:$F$2050,"HH", 'Assignment Tool'!$C$17:$C$2050, "FST",'Assignment Tool'!$K$17:$K$2050,"100")</f>
        <v>0</v>
      </c>
      <c r="J90" s="181">
        <f>COUNTIFS('Assignment Tool'!$E$17:$E$2050, "4",'Assignment Tool'!$F$17:$F$2050,"POLE", 'Assignment Tool'!$C$17:$C$2050, "FST",'Assignment Tool'!$K$17:$K$2050,"100")</f>
        <v>0</v>
      </c>
      <c r="K90" s="180">
        <f>COUNTIFS('Assignment Tool'!$E$17:$E$2050, "4",'Assignment Tool'!$F$17:$F$2050,"PED", 'Assignment Tool'!$C$17:$C$2050, "FST",'Assignment Tool'!$K$17:$K$2050,"100")</f>
        <v>0</v>
      </c>
      <c r="L90" s="180">
        <f>COUNTIFS('Assignment Tool'!$E$17:$E$2050, "4",'Assignment Tool'!$F$17:$F$2050,"HH", 'Assignment Tool'!$C$17:$C$2050, "FST",'Assignment Tool'!$K$17:$K$2050,"100")</f>
        <v>0</v>
      </c>
      <c r="N90" s="1">
        <f t="shared" si="9"/>
        <v>0</v>
      </c>
      <c r="O90" s="1">
        <f t="shared" si="10"/>
        <v>0</v>
      </c>
    </row>
    <row r="91" spans="1:15" x14ac:dyDescent="0.25">
      <c r="A91" s="1">
        <v>200008986</v>
      </c>
      <c r="B91" s="1" t="s">
        <v>590</v>
      </c>
      <c r="C91" s="1" t="s">
        <v>591</v>
      </c>
      <c r="D91" s="1">
        <v>117.44</v>
      </c>
      <c r="E91" s="1">
        <f t="shared" si="8"/>
        <v>0</v>
      </c>
      <c r="G91" s="181">
        <f>COUNTIFS('Assignment Tool'!$E$17:$E$2050, "2", 'Assignment Tool'!$F$17:$F$2050, "POLE", 'Assignment Tool'!$C$17:$C$2050, "FST",'Assignment Tool'!$K$17:$K$2050,"200")</f>
        <v>0</v>
      </c>
      <c r="H91" s="180">
        <f>COUNTIFS('Assignment Tool'!$E$17:$E$2050, "2",'Assignment Tool'!$F$17:$F$2050,"PED", 'Assignment Tool'!$C$17:$C$2050, "FST",'Assignment Tool'!$K$17:$K$2050,"200")</f>
        <v>0</v>
      </c>
      <c r="I91" s="180">
        <f>COUNTIFS('Assignment Tool'!$E$17:$E$2050, "2",'Assignment Tool'!$F$17:$F$2050,"HH", 'Assignment Tool'!$C$17:$C$2050, "FST",'Assignment Tool'!$K$17:$K$2050,"200")</f>
        <v>0</v>
      </c>
      <c r="J91" s="181">
        <f>COUNTIFS('Assignment Tool'!$E$17:$E$2050, "4",'Assignment Tool'!$F$17:$F$2050,"POLE", 'Assignment Tool'!$C$17:$C$2050, "FST",'Assignment Tool'!$K$17:$K$2050,"200")</f>
        <v>0</v>
      </c>
      <c r="K91" s="180">
        <f>COUNTIFS('Assignment Tool'!$E$17:$E$2050, "4",'Assignment Tool'!$F$17:$F$2050,"PED", 'Assignment Tool'!$C$17:$C$2050, "FST",'Assignment Tool'!$K$17:$K$2050,"200")</f>
        <v>0</v>
      </c>
      <c r="L91" s="180">
        <f>COUNTIFS('Assignment Tool'!$E$17:$E$2050, "4",'Assignment Tool'!$F$17:$F$2050,"HH", 'Assignment Tool'!$C$17:$C$2050, "FST",'Assignment Tool'!$K$17:$K$2050,"200")</f>
        <v>0</v>
      </c>
      <c r="N91" s="1">
        <f t="shared" si="9"/>
        <v>0</v>
      </c>
      <c r="O91" s="1">
        <f t="shared" si="10"/>
        <v>0</v>
      </c>
    </row>
    <row r="92" spans="1:15" x14ac:dyDescent="0.25">
      <c r="A92" s="1">
        <v>200008966</v>
      </c>
      <c r="B92" s="1" t="s">
        <v>592</v>
      </c>
      <c r="C92" s="1" t="s">
        <v>593</v>
      </c>
      <c r="D92" s="1">
        <v>144.24</v>
      </c>
      <c r="E92" s="1">
        <f t="shared" si="8"/>
        <v>0</v>
      </c>
      <c r="G92" s="181">
        <f>COUNTIFS('Assignment Tool'!$E$17:$E$2050, "2", 'Assignment Tool'!$F$17:$F$2050, "POLE", 'Assignment Tool'!$C$17:$C$2050, "FST",'Assignment Tool'!$K$17:$K$2050,"300")</f>
        <v>0</v>
      </c>
      <c r="H92" s="180">
        <f>COUNTIFS('Assignment Tool'!$E$17:$E$2050, "2",'Assignment Tool'!$F$17:$F$2050,"PED", 'Assignment Tool'!$C$17:$C$2050, "FST",'Assignment Tool'!$K$17:$K$2050,"300")</f>
        <v>0</v>
      </c>
      <c r="I92" s="180">
        <f>COUNTIFS('Assignment Tool'!$E$17:$E$2050, "2",'Assignment Tool'!$F$17:$F$2050,"HH", 'Assignment Tool'!$C$17:$C$2050, "FST",'Assignment Tool'!$K$17:$K$2050,"300")</f>
        <v>0</v>
      </c>
      <c r="J92" s="181">
        <f>COUNTIFS('Assignment Tool'!$E$17:$E$2050, "4",'Assignment Tool'!$F$17:$F$2050,"POLE", 'Assignment Tool'!$C$17:$C$2050, "FST",'Assignment Tool'!$K$17:$K$2050,"300")</f>
        <v>0</v>
      </c>
      <c r="K92" s="180">
        <f>COUNTIFS('Assignment Tool'!$E$17:$E$2050, "4",'Assignment Tool'!$F$17:$F$2050,"PED", 'Assignment Tool'!$C$17:$C$2050, "FST",'Assignment Tool'!$K$17:$K$2050,"300")</f>
        <v>0</v>
      </c>
      <c r="L92" s="180">
        <f>COUNTIFS('Assignment Tool'!$E$17:$E$2050, "4",'Assignment Tool'!$F$17:$F$2050,"HH", 'Assignment Tool'!$C$17:$C$2050, "FST",'Assignment Tool'!$K$17:$K$2050,"300")</f>
        <v>0</v>
      </c>
      <c r="N92" s="1">
        <f t="shared" si="9"/>
        <v>0</v>
      </c>
      <c r="O92" s="1">
        <f t="shared" si="10"/>
        <v>0</v>
      </c>
    </row>
    <row r="93" spans="1:15" x14ac:dyDescent="0.25">
      <c r="A93" s="1">
        <v>200009011</v>
      </c>
      <c r="B93" s="1" t="s">
        <v>594</v>
      </c>
      <c r="C93" s="1" t="s">
        <v>595</v>
      </c>
      <c r="D93" s="1">
        <v>216.02</v>
      </c>
      <c r="E93" s="1">
        <f t="shared" si="8"/>
        <v>0</v>
      </c>
      <c r="G93" s="181">
        <f>COUNTIFS('Assignment Tool'!$E$17:$E$2050, "2", 'Assignment Tool'!$F$17:$F$2050, "POLE", 'Assignment Tool'!$C$17:$C$2050, "FST",'Assignment Tool'!$K$17:$K$2050,"400")</f>
        <v>0</v>
      </c>
      <c r="H93" s="180">
        <f>COUNTIFS('Assignment Tool'!$E$17:$E$2050, "2",'Assignment Tool'!$F$17:$F$2050,"PED", 'Assignment Tool'!$C$17:$C$2050, "FST",'Assignment Tool'!$K$17:$K$2050,"400")</f>
        <v>0</v>
      </c>
      <c r="I93" s="180">
        <f>COUNTIFS('Assignment Tool'!$E$17:$E$2050, "2",'Assignment Tool'!$F$17:$F$2050,"HH", 'Assignment Tool'!$C$17:$C$2050, "FST",'Assignment Tool'!$K$17:$K$2050,"400")</f>
        <v>0</v>
      </c>
      <c r="J93" s="181">
        <f>COUNTIFS('Assignment Tool'!$E$17:$E$2050, "4",'Assignment Tool'!$F$17:$F$2050,"POLE", 'Assignment Tool'!$C$17:$C$2050, "FST",'Assignment Tool'!$K$17:$K$2050,"400")</f>
        <v>0</v>
      </c>
      <c r="K93" s="180">
        <f>COUNTIFS('Assignment Tool'!$E$17:$E$2050, "4",'Assignment Tool'!$F$17:$F$2050,"PED", 'Assignment Tool'!$C$17:$C$2050, "FST",'Assignment Tool'!$K$17:$K$2050,"400")</f>
        <v>0</v>
      </c>
      <c r="L93" s="180">
        <f>COUNTIFS('Assignment Tool'!$E$17:$E$2050, "4",'Assignment Tool'!$F$17:$F$2050,"HH", 'Assignment Tool'!$C$17:$C$2050, "FST",'Assignment Tool'!$K$17:$K$2050,"400")</f>
        <v>0</v>
      </c>
      <c r="N93" s="1">
        <f t="shared" si="9"/>
        <v>0</v>
      </c>
      <c r="O93" s="1">
        <f t="shared" si="10"/>
        <v>0</v>
      </c>
    </row>
    <row r="94" spans="1:15" x14ac:dyDescent="0.25">
      <c r="A94" s="1">
        <v>200008988</v>
      </c>
      <c r="B94" s="1" t="s">
        <v>596</v>
      </c>
      <c r="C94" s="1" t="s">
        <v>597</v>
      </c>
      <c r="D94" s="1">
        <v>225.68</v>
      </c>
      <c r="E94" s="1">
        <f t="shared" si="8"/>
        <v>0</v>
      </c>
      <c r="G94" s="181">
        <f>COUNTIFS('Assignment Tool'!$E$17:$E$2050, "2", 'Assignment Tool'!$F$17:$F$2050, "POLE", 'Assignment Tool'!$C$17:$C$2050, "FST",'Assignment Tool'!$K$17:$K$2050,"500")</f>
        <v>0</v>
      </c>
      <c r="H94" s="180">
        <f>COUNTIFS('Assignment Tool'!$E$17:$E$2050, "2",'Assignment Tool'!$F$17:$F$2050,"PED", 'Assignment Tool'!$C$17:$C$2050, "FST",'Assignment Tool'!$K$17:$K$2050,"500")</f>
        <v>0</v>
      </c>
      <c r="I94" s="180">
        <f>COUNTIFS('Assignment Tool'!$E$17:$E$2050, "2",'Assignment Tool'!$F$17:$F$2050,"HH", 'Assignment Tool'!$C$17:$C$2050, "FST",'Assignment Tool'!$K$17:$K$2050,"500")</f>
        <v>0</v>
      </c>
      <c r="J94" s="181">
        <f>COUNTIFS('Assignment Tool'!$E$17:$E$2050, "4",'Assignment Tool'!$F$17:$F$2050,"POLE", 'Assignment Tool'!$C$17:$C$2050, "FST",'Assignment Tool'!$K$17:$K$2050,"500")</f>
        <v>0</v>
      </c>
      <c r="K94" s="180">
        <f>COUNTIFS('Assignment Tool'!$E$17:$E$2050, "4",'Assignment Tool'!$F$17:$F$2050,"PED", 'Assignment Tool'!$C$17:$C$2050, "FST",'Assignment Tool'!$K$17:$K$2050,"500")</f>
        <v>0</v>
      </c>
      <c r="L94" s="180">
        <f>COUNTIFS('Assignment Tool'!$E$17:$E$2050, "4",'Assignment Tool'!$F$17:$F$2050,"HH", 'Assignment Tool'!$C$17:$C$2050, "FST",'Assignment Tool'!$K$17:$K$2050,"500")</f>
        <v>0</v>
      </c>
      <c r="N94" s="1">
        <f t="shared" si="9"/>
        <v>0</v>
      </c>
      <c r="O94" s="1">
        <f t="shared" si="10"/>
        <v>0</v>
      </c>
    </row>
    <row r="95" spans="1:15" x14ac:dyDescent="0.25">
      <c r="A95" s="1">
        <v>200008997</v>
      </c>
      <c r="B95" s="1" t="s">
        <v>598</v>
      </c>
      <c r="C95" s="1" t="s">
        <v>599</v>
      </c>
      <c r="D95" s="1">
        <v>230.56</v>
      </c>
      <c r="E95" s="1">
        <f t="shared" si="8"/>
        <v>0</v>
      </c>
      <c r="G95" s="181">
        <f>COUNTIFS('Assignment Tool'!$E$17:$E$2050, "2", 'Assignment Tool'!$F$17:$F$2050, "POLE", 'Assignment Tool'!$C$17:$C$2050, "FST",'Assignment Tool'!$K$17:$K$2050,"600")</f>
        <v>0</v>
      </c>
      <c r="H95" s="180">
        <f>COUNTIFS('Assignment Tool'!$E$17:$E$2050, "2",'Assignment Tool'!$F$17:$F$2050,"PED", 'Assignment Tool'!$C$17:$C$2050, "FST",'Assignment Tool'!$K$17:$K$2050,"600")</f>
        <v>0</v>
      </c>
      <c r="I95" s="180">
        <f>COUNTIFS('Assignment Tool'!$E$17:$E$2050, "2",'Assignment Tool'!$F$17:$F$2050,"HH", 'Assignment Tool'!$C$17:$C$2050, "FST",'Assignment Tool'!$K$17:$K$2050,"600")</f>
        <v>0</v>
      </c>
      <c r="J95" s="181">
        <f>COUNTIFS('Assignment Tool'!$E$17:$E$2050, "4",'Assignment Tool'!$F$17:$F$2050,"POLE", 'Assignment Tool'!$C$17:$C$2050, "FST",'Assignment Tool'!$K$17:$K$2050,"600")</f>
        <v>0</v>
      </c>
      <c r="K95" s="180">
        <f>COUNTIFS('Assignment Tool'!$E$17:$E$2050, "4",'Assignment Tool'!$F$17:$F$2050,"PED", 'Assignment Tool'!$C$17:$C$2050, "FST",'Assignment Tool'!$K$17:$K$2050,"600")</f>
        <v>0</v>
      </c>
      <c r="L95" s="180">
        <f>COUNTIFS('Assignment Tool'!$E$17:$E$2050, "4",'Assignment Tool'!$F$17:$F$2050,"HH", 'Assignment Tool'!$C$17:$C$2050, "FST",'Assignment Tool'!$K$17:$K$2050,"600")</f>
        <v>0</v>
      </c>
      <c r="N95" s="1">
        <f t="shared" si="9"/>
        <v>0</v>
      </c>
      <c r="O95" s="1">
        <f t="shared" si="10"/>
        <v>0</v>
      </c>
    </row>
    <row r="96" spans="1:15" x14ac:dyDescent="0.25">
      <c r="A96" s="1">
        <v>200008992</v>
      </c>
      <c r="B96" s="1" t="s">
        <v>600</v>
      </c>
      <c r="C96" s="1" t="s">
        <v>601</v>
      </c>
      <c r="D96" s="1">
        <v>237.77</v>
      </c>
      <c r="E96" s="1">
        <f t="shared" si="8"/>
        <v>0</v>
      </c>
      <c r="G96" s="181">
        <f>COUNTIFS('Assignment Tool'!$E$17:$E$2050, "2", 'Assignment Tool'!$F$17:$F$2050, "POLE", 'Assignment Tool'!$C$17:$C$2050, "FST",'Assignment Tool'!$K$17:$K$2050,"700")</f>
        <v>0</v>
      </c>
      <c r="H96" s="180">
        <f>COUNTIFS('Assignment Tool'!$E$17:$E$2050, "2",'Assignment Tool'!$F$17:$F$2050,"PED", 'Assignment Tool'!$C$17:$C$2050, "FST",'Assignment Tool'!$K$17:$K$2050,"700")</f>
        <v>0</v>
      </c>
      <c r="I96" s="180">
        <f>COUNTIFS('Assignment Tool'!$E$17:$E$2050, "2",'Assignment Tool'!$F$17:$F$2050,"HH", 'Assignment Tool'!$C$17:$C$2050, "FST",'Assignment Tool'!$K$17:$K$2050,"700")</f>
        <v>0</v>
      </c>
      <c r="J96" s="181">
        <f>COUNTIFS('Assignment Tool'!$E$17:$E$2050, "4",'Assignment Tool'!$F$17:$F$2050,"POLE", 'Assignment Tool'!$C$17:$C$2050, "FST",'Assignment Tool'!$K$17:$K$2050,"700")</f>
        <v>0</v>
      </c>
      <c r="K96" s="180">
        <f>COUNTIFS('Assignment Tool'!$E$17:$E$2050, "4",'Assignment Tool'!$F$17:$F$2050,"PED", 'Assignment Tool'!$C$17:$C$2050, "FST",'Assignment Tool'!$K$17:$K$2050,"700")</f>
        <v>0</v>
      </c>
      <c r="L96" s="180">
        <f>COUNTIFS('Assignment Tool'!$E$17:$E$2050, "4",'Assignment Tool'!$F$17:$F$2050,"HH", 'Assignment Tool'!$C$17:$C$2050, "FST",'Assignment Tool'!$K$17:$K$2050,"700")</f>
        <v>0</v>
      </c>
      <c r="N96" s="1">
        <f t="shared" si="9"/>
        <v>0</v>
      </c>
      <c r="O96" s="1">
        <f t="shared" si="10"/>
        <v>0</v>
      </c>
    </row>
    <row r="97" spans="1:15" x14ac:dyDescent="0.25">
      <c r="A97" s="1">
        <v>200009013</v>
      </c>
      <c r="B97" s="1" t="s">
        <v>602</v>
      </c>
      <c r="C97" s="1" t="s">
        <v>603</v>
      </c>
      <c r="D97" s="1">
        <v>240.68</v>
      </c>
      <c r="E97" s="1">
        <f t="shared" si="8"/>
        <v>0</v>
      </c>
      <c r="G97" s="181">
        <f>COUNTIFS('Assignment Tool'!$E$17:$E$2050, "2", 'Assignment Tool'!$F$17:$F$2050, "POLE", 'Assignment Tool'!$C$17:$C$2050, "FST",'Assignment Tool'!$K$17:$K$2050,"800")</f>
        <v>0</v>
      </c>
      <c r="H97" s="180">
        <f>COUNTIFS('Assignment Tool'!$E$17:$E$2050, "2",'Assignment Tool'!$F$17:$F$2050,"PED", 'Assignment Tool'!$C$17:$C$2050, "FST",'Assignment Tool'!$K$17:$K$2050,"800")</f>
        <v>0</v>
      </c>
      <c r="I97" s="180">
        <f>COUNTIFS('Assignment Tool'!$E$17:$E$2050, "2",'Assignment Tool'!$F$17:$F$2050,"HH", 'Assignment Tool'!$C$17:$C$2050, "FST",'Assignment Tool'!$K$17:$K$2050,"800")</f>
        <v>0</v>
      </c>
      <c r="J97" s="181">
        <f>COUNTIFS('Assignment Tool'!$E$17:$E$2050, "4",'Assignment Tool'!$F$17:$F$2050,"POLE", 'Assignment Tool'!$C$17:$C$2050, "FST",'Assignment Tool'!$K$17:$K$2050,"800")</f>
        <v>0</v>
      </c>
      <c r="K97" s="180">
        <f>COUNTIFS('Assignment Tool'!$E$17:$E$2050, "4",'Assignment Tool'!$F$17:$F$2050,"PED", 'Assignment Tool'!$C$17:$C$2050, "FST",'Assignment Tool'!$K$17:$K$2050,"800")</f>
        <v>0</v>
      </c>
      <c r="L97" s="180">
        <f>COUNTIFS('Assignment Tool'!$E$17:$E$2050, "4",'Assignment Tool'!$F$17:$F$2050,"HH", 'Assignment Tool'!$C$17:$C$2050, "FST",'Assignment Tool'!$K$17:$K$2050,"800")</f>
        <v>0</v>
      </c>
      <c r="N97" s="1">
        <f t="shared" si="9"/>
        <v>0</v>
      </c>
      <c r="O97" s="1">
        <f t="shared" si="10"/>
        <v>0</v>
      </c>
    </row>
    <row r="98" spans="1:15" x14ac:dyDescent="0.25">
      <c r="A98" s="1">
        <v>200008927</v>
      </c>
      <c r="B98" s="1" t="s">
        <v>604</v>
      </c>
      <c r="C98" s="1" t="s">
        <v>605</v>
      </c>
      <c r="D98" s="1">
        <v>245.73</v>
      </c>
      <c r="E98" s="1">
        <f t="shared" si="8"/>
        <v>0</v>
      </c>
      <c r="G98" s="181">
        <f>COUNTIFS('Assignment Tool'!$E$17:$E$2050, "2", 'Assignment Tool'!$F$17:$F$2050, "POLE", 'Assignment Tool'!$C$17:$C$2050, "FST",'Assignment Tool'!$K$17:$K$2050,"900")</f>
        <v>0</v>
      </c>
      <c r="H98" s="180">
        <f>COUNTIFS('Assignment Tool'!$E$17:$E$2050, "2",'Assignment Tool'!$F$17:$F$2050,"PED", 'Assignment Tool'!$C$17:$C$2050, "FST",'Assignment Tool'!$K$17:$K$2050,"900")</f>
        <v>0</v>
      </c>
      <c r="I98" s="180">
        <f>COUNTIFS('Assignment Tool'!$E$17:$E$2050, "2",'Assignment Tool'!$F$17:$F$2050,"HH", 'Assignment Tool'!$C$17:$C$2050, "FST",'Assignment Tool'!$K$17:$K$2050,"900")</f>
        <v>0</v>
      </c>
      <c r="J98" s="181">
        <f>COUNTIFS('Assignment Tool'!$E$17:$E$2050, "4",'Assignment Tool'!$F$17:$F$2050,"POLE", 'Assignment Tool'!$C$17:$C$2050, "FST",'Assignment Tool'!$K$17:$K$2050,"900")</f>
        <v>0</v>
      </c>
      <c r="K98" s="180">
        <f>COUNTIFS('Assignment Tool'!$E$17:$E$2050, "4",'Assignment Tool'!$F$17:$F$2050,"PED", 'Assignment Tool'!$C$17:$C$2050, "FST",'Assignment Tool'!$K$17:$K$2050,"900")</f>
        <v>0</v>
      </c>
      <c r="L98" s="180">
        <f>COUNTIFS('Assignment Tool'!$E$17:$E$2050, "4",'Assignment Tool'!$F$17:$F$2050,"HH", 'Assignment Tool'!$C$17:$C$2050, "FST",'Assignment Tool'!$K$17:$K$2050,"900")</f>
        <v>0</v>
      </c>
      <c r="N98" s="1">
        <f t="shared" si="9"/>
        <v>0</v>
      </c>
      <c r="O98" s="1">
        <f t="shared" si="10"/>
        <v>0</v>
      </c>
    </row>
    <row r="99" spans="1:15" x14ac:dyDescent="0.25">
      <c r="A99" s="1">
        <v>200008934</v>
      </c>
      <c r="B99" s="1" t="s">
        <v>606</v>
      </c>
      <c r="C99" s="1" t="s">
        <v>607</v>
      </c>
      <c r="D99" s="1">
        <v>239.38</v>
      </c>
      <c r="E99" s="1">
        <f t="shared" si="8"/>
        <v>0</v>
      </c>
      <c r="G99" s="181">
        <f>COUNTIFS('Assignment Tool'!$E$17:$E$2050, "2", 'Assignment Tool'!$F$17:$F$2050, "POLE", 'Assignment Tool'!$C$17:$C$2050, "FST",'Assignment Tool'!$K$17:$K$2050,"1000")</f>
        <v>0</v>
      </c>
      <c r="H99" s="180">
        <f>COUNTIFS('Assignment Tool'!$E$17:$E$2050, "2",'Assignment Tool'!$F$17:$F$2050,"PED", 'Assignment Tool'!$C$17:$C$2050, "FST",'Assignment Tool'!$K$17:$K$2050,"1000")</f>
        <v>0</v>
      </c>
      <c r="I99" s="180">
        <f>COUNTIFS('Assignment Tool'!$E$17:$E$2050, "2",'Assignment Tool'!$F$17:$F$2050,"HH", 'Assignment Tool'!$C$17:$C$2050, "FST",'Assignment Tool'!$K$17:$K$2050,"1000")</f>
        <v>0</v>
      </c>
      <c r="J99" s="181">
        <f>COUNTIFS('Assignment Tool'!$E$17:$E$2050, "4",'Assignment Tool'!$F$17:$F$2050,"POLE", 'Assignment Tool'!$C$17:$C$2050, "FST",'Assignment Tool'!$K$17:$K$2050,"1000")</f>
        <v>0</v>
      </c>
      <c r="K99" s="180">
        <f>COUNTIFS('Assignment Tool'!$E$17:$E$2050, "4",'Assignment Tool'!$F$17:$F$2050,"PED", 'Assignment Tool'!$C$17:$C$2050, "FST",'Assignment Tool'!$K$17:$K$2050,"1000")</f>
        <v>0</v>
      </c>
      <c r="L99" s="180">
        <f>COUNTIFS('Assignment Tool'!$E$17:$E$2050, "4",'Assignment Tool'!$F$17:$F$2050,"HH", 'Assignment Tool'!$C$17:$C$2050, "FST",'Assignment Tool'!$K$17:$K$2050,"1000")</f>
        <v>0</v>
      </c>
      <c r="N99" s="1">
        <f xml:space="preserve"> PRODUCT(SUM(G99,J99),D99)</f>
        <v>0</v>
      </c>
      <c r="O99" s="1">
        <f t="shared" si="10"/>
        <v>0</v>
      </c>
    </row>
    <row r="100" spans="1:15" x14ac:dyDescent="0.25">
      <c r="A100" s="1">
        <v>200008981</v>
      </c>
      <c r="B100" s="1" t="s">
        <v>608</v>
      </c>
      <c r="C100" s="1" t="s">
        <v>609</v>
      </c>
      <c r="D100" s="1">
        <v>131.07</v>
      </c>
      <c r="E100" s="1">
        <f>SUM(G100:I100)</f>
        <v>0</v>
      </c>
      <c r="G100" s="181">
        <f>COUNTIFS('Assignment Tool'!$E$17:$E$2050, "6", 'Assignment Tool'!$F$17:$F$2050, "POLE", 'Assignment Tool'!$C$17:$C$2050, "FST",'Assignment Tool'!$K$17:$K$2050,"25")</f>
        <v>0</v>
      </c>
      <c r="H100" s="180">
        <f>COUNTIFS('Assignment Tool'!$E$17:$E$2050, "6", 'Assignment Tool'!$F$17:$F$2050, "PED", 'Assignment Tool'!$C$17:$C$2050, "FST",'Assignment Tool'!$K$17:$K$2050,"25")</f>
        <v>0</v>
      </c>
      <c r="I100" s="180">
        <f>COUNTIFS('Assignment Tool'!$E$17:$E$2050, "6", 'Assignment Tool'!$F$17:$F$2050, "HH", 'Assignment Tool'!$C$17:$C$2050, "FST",'Assignment Tool'!$K$17:$K$2050,"25")</f>
        <v>0</v>
      </c>
      <c r="N100" s="1">
        <f xml:space="preserve"> PRODUCT(G100,,D100)</f>
        <v>0</v>
      </c>
      <c r="O100" s="1">
        <f>PRODUCT(SUM(H100:I100),D100)</f>
        <v>0</v>
      </c>
    </row>
    <row r="101" spans="1:15" x14ac:dyDescent="0.25">
      <c r="A101" s="1">
        <v>200008948</v>
      </c>
      <c r="B101" s="1" t="s">
        <v>610</v>
      </c>
      <c r="C101" s="1" t="s">
        <v>611</v>
      </c>
      <c r="D101" s="1">
        <v>133.03</v>
      </c>
      <c r="E101" s="1">
        <f t="shared" ref="E101:E135" si="11">SUM(G101:I101)</f>
        <v>0</v>
      </c>
      <c r="G101" s="181">
        <f>COUNTIFS('Assignment Tool'!$E$17:$E$2050, "6", 'Assignment Tool'!$F$17:$F$2050, "POLE", 'Assignment Tool'!$C$17:$C$2050, "FST",'Assignment Tool'!$K$17:$K$2050,"50")</f>
        <v>0</v>
      </c>
      <c r="H101" s="180">
        <f>COUNTIFS('Assignment Tool'!$E$17:$E$2050, "6", 'Assignment Tool'!$F$17:$F$2050, "PED", 'Assignment Tool'!$C$17:$C$2050, "FST",'Assignment Tool'!$K$17:$K$2050,"50")</f>
        <v>0</v>
      </c>
      <c r="I101" s="180">
        <f>COUNTIFS('Assignment Tool'!$E$17:$E$2050, "6", 'Assignment Tool'!$F$17:$F$2050, "HH", 'Assignment Tool'!$C$17:$C$2050, "FST",'Assignment Tool'!$K$17:$K$2050,"50")</f>
        <v>0</v>
      </c>
      <c r="N101" s="1">
        <f t="shared" ref="N101:N111" si="12" xml:space="preserve"> PRODUCT(G101,,D101)</f>
        <v>0</v>
      </c>
      <c r="O101" s="1">
        <f t="shared" ref="O101:O111" si="13">PRODUCT(SUM(H101:I101),D101)</f>
        <v>0</v>
      </c>
    </row>
    <row r="102" spans="1:15" x14ac:dyDescent="0.25">
      <c r="A102" s="1">
        <v>200008998</v>
      </c>
      <c r="B102" s="1" t="s">
        <v>612</v>
      </c>
      <c r="C102" s="1" t="s">
        <v>613</v>
      </c>
      <c r="D102" s="1">
        <v>136.94999999999999</v>
      </c>
      <c r="E102" s="1">
        <f t="shared" si="11"/>
        <v>0</v>
      </c>
      <c r="G102" s="181">
        <f>COUNTIFS('Assignment Tool'!$E$17:$E$2050, "6", 'Assignment Tool'!$F$17:$F$2050, "POLE", 'Assignment Tool'!$C$17:$C$2050, "FST",'Assignment Tool'!$K$17:$K$2050,"100")</f>
        <v>0</v>
      </c>
      <c r="H102" s="180">
        <f>COUNTIFS('Assignment Tool'!$E$17:$E$2050, "6", 'Assignment Tool'!$F$17:$F$2050, "PED", 'Assignment Tool'!$C$17:$C$2050, "FST",'Assignment Tool'!$K$17:$K$2050,"100")</f>
        <v>0</v>
      </c>
      <c r="I102" s="180">
        <f>COUNTIFS('Assignment Tool'!$E$17:$E$2050, "6", 'Assignment Tool'!$F$17:$F$2050, "HH", 'Assignment Tool'!$C$17:$C$2050, "FST",'Assignment Tool'!$K$17:$K$2050,"100")</f>
        <v>0</v>
      </c>
      <c r="N102" s="1">
        <f t="shared" si="12"/>
        <v>0</v>
      </c>
      <c r="O102" s="1">
        <f t="shared" si="13"/>
        <v>0</v>
      </c>
    </row>
    <row r="103" spans="1:15" x14ac:dyDescent="0.25">
      <c r="A103" s="1">
        <v>200008991</v>
      </c>
      <c r="B103" s="1" t="s">
        <v>614</v>
      </c>
      <c r="C103" s="1" t="s">
        <v>615</v>
      </c>
      <c r="D103" s="1">
        <v>144.82</v>
      </c>
      <c r="E103" s="1">
        <f t="shared" si="11"/>
        <v>0</v>
      </c>
      <c r="G103" s="181">
        <f>COUNTIFS('Assignment Tool'!$E$17:$E$2050, "6", 'Assignment Tool'!$F$17:$F$2050, "POLE", 'Assignment Tool'!$C$17:$C$2050, "FST",'Assignment Tool'!$K$17:$K$2050,"200")</f>
        <v>0</v>
      </c>
      <c r="H103" s="180">
        <f>COUNTIFS('Assignment Tool'!$E$17:$E$2050, "6", 'Assignment Tool'!$F$17:$F$2050, "PED", 'Assignment Tool'!$C$17:$C$2050, "FST",'Assignment Tool'!$K$17:$K$2050,"200")</f>
        <v>0</v>
      </c>
      <c r="I103" s="180">
        <f>COUNTIFS('Assignment Tool'!$E$17:$E$2050, "6", 'Assignment Tool'!$F$17:$F$2050, "HH", 'Assignment Tool'!$C$17:$C$2050, "FST",'Assignment Tool'!$K$17:$K$2050,"200")</f>
        <v>0</v>
      </c>
      <c r="N103" s="1">
        <f t="shared" si="12"/>
        <v>0</v>
      </c>
      <c r="O103" s="1">
        <f t="shared" si="13"/>
        <v>0</v>
      </c>
    </row>
    <row r="104" spans="1:15" x14ac:dyDescent="0.25">
      <c r="A104" s="1">
        <v>200008935</v>
      </c>
      <c r="B104" s="1" t="s">
        <v>616</v>
      </c>
      <c r="C104" s="1" t="s">
        <v>617</v>
      </c>
      <c r="D104" s="1">
        <v>172.4</v>
      </c>
      <c r="E104" s="1">
        <f t="shared" si="11"/>
        <v>0</v>
      </c>
      <c r="G104" s="181">
        <f>COUNTIFS('Assignment Tool'!$E$17:$E$2050, "6", 'Assignment Tool'!$F$17:$F$2050, "POLE", 'Assignment Tool'!$C$17:$C$2050, "FST",'Assignment Tool'!$K$17:$K$2050,"300")</f>
        <v>0</v>
      </c>
      <c r="H104" s="180">
        <f>COUNTIFS('Assignment Tool'!$E$17:$E$2050, "6", 'Assignment Tool'!$F$17:$F$2050, "PED", 'Assignment Tool'!$C$17:$C$2050, "FST",'Assignment Tool'!$K$17:$K$2050,"300")</f>
        <v>0</v>
      </c>
      <c r="I104" s="180">
        <f>COUNTIFS('Assignment Tool'!$E$17:$E$2050, "6", 'Assignment Tool'!$F$17:$F$2050, "HH", 'Assignment Tool'!$C$17:$C$2050, "FST",'Assignment Tool'!$K$17:$K$2050,"300")</f>
        <v>0</v>
      </c>
      <c r="N104" s="1">
        <f t="shared" si="12"/>
        <v>0</v>
      </c>
      <c r="O104" s="1">
        <f t="shared" si="13"/>
        <v>0</v>
      </c>
    </row>
    <row r="105" spans="1:15" x14ac:dyDescent="0.25">
      <c r="A105" s="1">
        <v>200008924</v>
      </c>
      <c r="B105" s="1" t="s">
        <v>618</v>
      </c>
      <c r="C105" s="1" t="s">
        <v>619</v>
      </c>
      <c r="D105" s="1">
        <v>252.23</v>
      </c>
      <c r="E105" s="1">
        <f t="shared" si="11"/>
        <v>0</v>
      </c>
      <c r="G105" s="181">
        <f>COUNTIFS('Assignment Tool'!$E$17:$E$2050, "6", 'Assignment Tool'!$F$17:$F$2050, "POLE", 'Assignment Tool'!$C$17:$C$2050, "FST",'Assignment Tool'!$K$17:$K$2050,"400")</f>
        <v>0</v>
      </c>
      <c r="H105" s="180">
        <f>COUNTIFS('Assignment Tool'!$E$17:$E$2050, "6", 'Assignment Tool'!$F$17:$F$2050, "PED", 'Assignment Tool'!$C$17:$C$2050, "FST",'Assignment Tool'!$K$17:$K$2050,"400")</f>
        <v>0</v>
      </c>
      <c r="I105" s="180">
        <f>COUNTIFS('Assignment Tool'!$E$17:$E$2050, "6", 'Assignment Tool'!$F$17:$F$2050, "HH", 'Assignment Tool'!$C$17:$C$2050, "FST",'Assignment Tool'!$K$17:$K$2050,"400")</f>
        <v>0</v>
      </c>
      <c r="N105" s="1">
        <f t="shared" si="12"/>
        <v>0</v>
      </c>
      <c r="O105" s="1">
        <f t="shared" si="13"/>
        <v>0</v>
      </c>
    </row>
    <row r="106" spans="1:15" x14ac:dyDescent="0.25">
      <c r="A106" s="1">
        <v>200009010</v>
      </c>
      <c r="B106" s="1" t="s">
        <v>620</v>
      </c>
      <c r="C106" s="1" t="s">
        <v>621</v>
      </c>
      <c r="D106" s="1">
        <v>262.95999999999998</v>
      </c>
      <c r="E106" s="1">
        <f t="shared" si="11"/>
        <v>0</v>
      </c>
      <c r="G106" s="181">
        <f>COUNTIFS('Assignment Tool'!$E$17:$E$2050, "6", 'Assignment Tool'!$F$17:$F$2050, "POLE", 'Assignment Tool'!$C$17:$C$2050, "FST",'Assignment Tool'!$K$17:$K$2050,"500")</f>
        <v>0</v>
      </c>
      <c r="H106" s="180">
        <f>COUNTIFS('Assignment Tool'!$E$17:$E$2050, "6", 'Assignment Tool'!$F$17:$F$2050, "PED", 'Assignment Tool'!$C$17:$C$2050, "FST",'Assignment Tool'!$K$17:$K$2050,"500")</f>
        <v>0</v>
      </c>
      <c r="I106" s="180">
        <f>COUNTIFS('Assignment Tool'!$E$17:$E$2050, "6", 'Assignment Tool'!$F$17:$F$2050, "HH", 'Assignment Tool'!$C$17:$C$2050, "FST",'Assignment Tool'!$K$17:$K$2050,"500")</f>
        <v>0</v>
      </c>
      <c r="N106" s="1">
        <f t="shared" si="12"/>
        <v>0</v>
      </c>
      <c r="O106" s="1">
        <f t="shared" si="13"/>
        <v>0</v>
      </c>
    </row>
    <row r="107" spans="1:15" x14ac:dyDescent="0.25">
      <c r="A107" s="1">
        <v>200008946</v>
      </c>
      <c r="B107" s="1" t="s">
        <v>622</v>
      </c>
      <c r="C107" s="1" t="s">
        <v>623</v>
      </c>
      <c r="D107" s="1">
        <v>274.95</v>
      </c>
      <c r="E107" s="1">
        <f t="shared" si="11"/>
        <v>0</v>
      </c>
      <c r="G107" s="181">
        <f>COUNTIFS('Assignment Tool'!$E$17:$E$2050, "6", 'Assignment Tool'!$F$17:$F$2050, "POLE", 'Assignment Tool'!$C$17:$C$2050, "FST",'Assignment Tool'!$K$17:$K$2050,"600")</f>
        <v>0</v>
      </c>
      <c r="H107" s="180">
        <f>COUNTIFS('Assignment Tool'!$E$17:$E$2050, "6", 'Assignment Tool'!$F$17:$F$2050, "PED", 'Assignment Tool'!$C$17:$C$2050, "FST",'Assignment Tool'!$K$17:$K$2050,"600")</f>
        <v>0</v>
      </c>
      <c r="I107" s="180">
        <f>COUNTIFS('Assignment Tool'!$E$17:$E$2050, "6", 'Assignment Tool'!$F$17:$F$2050, "HH", 'Assignment Tool'!$C$17:$C$2050, "FST",'Assignment Tool'!$K$17:$K$2050,"600")</f>
        <v>0</v>
      </c>
      <c r="N107" s="1">
        <f t="shared" si="12"/>
        <v>0</v>
      </c>
      <c r="O107" s="1">
        <f t="shared" si="13"/>
        <v>0</v>
      </c>
    </row>
    <row r="108" spans="1:15" x14ac:dyDescent="0.25">
      <c r="A108" s="1">
        <v>200008972</v>
      </c>
      <c r="B108" s="1" t="s">
        <v>624</v>
      </c>
      <c r="C108" s="1" t="s">
        <v>625</v>
      </c>
      <c r="D108" s="1">
        <v>285.31</v>
      </c>
      <c r="E108" s="1">
        <f t="shared" si="11"/>
        <v>0</v>
      </c>
      <c r="G108" s="181">
        <f>COUNTIFS('Assignment Tool'!$E$17:$E$2050, "6", 'Assignment Tool'!$F$17:$F$2050, "POLE", 'Assignment Tool'!$C$17:$C$2050, "FST",'Assignment Tool'!$K$17:$K$2050,"700")</f>
        <v>0</v>
      </c>
      <c r="H108" s="180">
        <f>COUNTIFS('Assignment Tool'!$E$17:$E$2050, "6", 'Assignment Tool'!$F$17:$F$2050, "PED", 'Assignment Tool'!$C$17:$C$2050, "FST",'Assignment Tool'!$K$17:$K$2050,"700")</f>
        <v>0</v>
      </c>
      <c r="I108" s="180">
        <f>COUNTIFS('Assignment Tool'!$E$17:$E$2050, "6", 'Assignment Tool'!$F$17:$F$2050, "HH", 'Assignment Tool'!$C$17:$C$2050, "FST",'Assignment Tool'!$K$17:$K$2050,"700")</f>
        <v>0</v>
      </c>
      <c r="N108" s="1">
        <f t="shared" si="12"/>
        <v>0</v>
      </c>
      <c r="O108" s="1">
        <f t="shared" si="13"/>
        <v>0</v>
      </c>
    </row>
    <row r="109" spans="1:15" x14ac:dyDescent="0.25">
      <c r="A109" s="1">
        <v>200008930</v>
      </c>
      <c r="B109" s="1" t="s">
        <v>626</v>
      </c>
      <c r="C109" s="1" t="s">
        <v>627</v>
      </c>
      <c r="D109" s="1">
        <v>295.66000000000003</v>
      </c>
      <c r="E109" s="1">
        <f t="shared" si="11"/>
        <v>0</v>
      </c>
      <c r="G109" s="181">
        <f>COUNTIFS('Assignment Tool'!$E$17:$E$2050, "6", 'Assignment Tool'!$F$17:$F$2050, "POLE", 'Assignment Tool'!$C$17:$C$2050, "FST",'Assignment Tool'!$K$17:$K$2050,"800")</f>
        <v>0</v>
      </c>
      <c r="H109" s="180">
        <f>COUNTIFS('Assignment Tool'!$E$17:$E$2050, "6", 'Assignment Tool'!$F$17:$F$2050, "PED", 'Assignment Tool'!$C$17:$C$2050, "FST",'Assignment Tool'!$K$17:$K$2050,"800")</f>
        <v>0</v>
      </c>
      <c r="I109" s="180">
        <f>COUNTIFS('Assignment Tool'!$E$17:$E$2050, "6", 'Assignment Tool'!$F$17:$F$2050, "HH", 'Assignment Tool'!$C$17:$C$2050, "FST",'Assignment Tool'!$K$17:$K$2050,"800")</f>
        <v>0</v>
      </c>
      <c r="N109" s="1">
        <f t="shared" si="12"/>
        <v>0</v>
      </c>
      <c r="O109" s="1">
        <f t="shared" si="13"/>
        <v>0</v>
      </c>
    </row>
    <row r="110" spans="1:15" x14ac:dyDescent="0.25">
      <c r="A110" s="1">
        <v>200008957</v>
      </c>
      <c r="B110" s="1" t="s">
        <v>628</v>
      </c>
      <c r="C110" s="1" t="s">
        <v>629</v>
      </c>
      <c r="D110" s="1">
        <v>306.02</v>
      </c>
      <c r="E110" s="1">
        <f t="shared" si="11"/>
        <v>0</v>
      </c>
      <c r="G110" s="181">
        <f>COUNTIFS('Assignment Tool'!$E$17:$E$2050, "6", 'Assignment Tool'!$F$17:$F$2050, "POLE", 'Assignment Tool'!$C$17:$C$2050, "FST",'Assignment Tool'!$K$17:$K$2050,"900")</f>
        <v>0</v>
      </c>
      <c r="H110" s="180">
        <f>COUNTIFS('Assignment Tool'!$E$17:$E$2050, "6", 'Assignment Tool'!$F$17:$F$2050, "PED", 'Assignment Tool'!$C$17:$C$2050, "FST",'Assignment Tool'!$K$17:$K$2050,"900")</f>
        <v>0</v>
      </c>
      <c r="I110" s="180">
        <f>COUNTIFS('Assignment Tool'!$E$17:$E$2050, "6", 'Assignment Tool'!$F$17:$F$2050, "HH", 'Assignment Tool'!$C$17:$C$2050, "FST",'Assignment Tool'!$K$17:$K$2050,"900")</f>
        <v>0</v>
      </c>
      <c r="N110" s="1">
        <f t="shared" si="12"/>
        <v>0</v>
      </c>
      <c r="O110" s="1">
        <f t="shared" si="13"/>
        <v>0</v>
      </c>
    </row>
    <row r="111" spans="1:15" x14ac:dyDescent="0.25">
      <c r="A111" s="1">
        <v>200008928</v>
      </c>
      <c r="B111" s="1" t="s">
        <v>630</v>
      </c>
      <c r="C111" s="1" t="s">
        <v>631</v>
      </c>
      <c r="D111" s="1">
        <v>316.38</v>
      </c>
      <c r="E111" s="1">
        <f t="shared" si="11"/>
        <v>0</v>
      </c>
      <c r="G111" s="181">
        <f>COUNTIFS('Assignment Tool'!$E$17:$E$2050, "6", 'Assignment Tool'!$F$17:$F$2050, "POLE", 'Assignment Tool'!$C$17:$C$2050, "FST",'Assignment Tool'!$K$17:$K$2050,"1000")</f>
        <v>0</v>
      </c>
      <c r="H111" s="180">
        <f>COUNTIFS('Assignment Tool'!$E$17:$E$2050, "6", 'Assignment Tool'!$F$17:$F$2050, "PED", 'Assignment Tool'!$C$17:$C$2050, "FST",'Assignment Tool'!$K$17:$K$2050,"1000")</f>
        <v>0</v>
      </c>
      <c r="I111" s="180">
        <f>COUNTIFS('Assignment Tool'!$E$17:$E$2050, "6", 'Assignment Tool'!$F$17:$F$2050, "HH", 'Assignment Tool'!$C$17:$C$2050, "FST",'Assignment Tool'!$K$17:$K$2050,"1000")</f>
        <v>0</v>
      </c>
      <c r="N111" s="1">
        <f t="shared" si="12"/>
        <v>0</v>
      </c>
      <c r="O111" s="1">
        <f t="shared" si="13"/>
        <v>0</v>
      </c>
    </row>
    <row r="112" spans="1:15" x14ac:dyDescent="0.25">
      <c r="A112" s="1">
        <v>200008951</v>
      </c>
      <c r="B112" s="1" t="s">
        <v>632</v>
      </c>
      <c r="C112" s="1" t="s">
        <v>633</v>
      </c>
      <c r="D112" s="1">
        <v>159.41</v>
      </c>
      <c r="E112" s="1">
        <f t="shared" si="11"/>
        <v>0</v>
      </c>
      <c r="G112" s="181">
        <f>COUNTIFS('Assignment Tool'!$E$17:$E$2050, "8", 'Assignment Tool'!$F$17:$F$2050, "POLE", 'Assignment Tool'!$C$17:$C$2050, "FST",'Assignment Tool'!$K$17:$K$2050,"25")</f>
        <v>0</v>
      </c>
      <c r="H112" s="180">
        <f>COUNTIFS('Assignment Tool'!$E$17:$E$2050, "8", 'Assignment Tool'!$F$17:$F$2050, "PED", 'Assignment Tool'!$C$17:$C$2050, "FST",'Assignment Tool'!$K$17:$K$2050,"25")</f>
        <v>0</v>
      </c>
      <c r="I112" s="180">
        <f>COUNTIFS('Assignment Tool'!$E$17:$E$2050, "8", 'Assignment Tool'!$F$17:$F$2050, "HH", 'Assignment Tool'!$C$17:$C$2050, "FST",'Assignment Tool'!$K$17:$K$2050,"25")</f>
        <v>0</v>
      </c>
      <c r="N112" s="1">
        <f xml:space="preserve"> PRODUCT(G112,,D112)</f>
        <v>0</v>
      </c>
      <c r="O112" s="1">
        <f>PRODUCT(SUM(H112:I112),D112)</f>
        <v>0</v>
      </c>
    </row>
    <row r="113" spans="1:15" x14ac:dyDescent="0.25">
      <c r="A113" s="1">
        <v>200008939</v>
      </c>
      <c r="B113" s="1" t="s">
        <v>634</v>
      </c>
      <c r="C113" s="1" t="s">
        <v>635</v>
      </c>
      <c r="D113" s="1">
        <v>161.57</v>
      </c>
      <c r="E113" s="1">
        <f t="shared" si="11"/>
        <v>0</v>
      </c>
      <c r="G113" s="181">
        <f>COUNTIFS('Assignment Tool'!$E$17:$E$2050, "8", 'Assignment Tool'!$F$17:$F$2050, "POLE", 'Assignment Tool'!$C$17:$C$2050, "FST",'Assignment Tool'!$K$17:$K$2050,"50")</f>
        <v>0</v>
      </c>
      <c r="H113" s="180">
        <f>COUNTIFS('Assignment Tool'!$E$17:$E$2050, "8", 'Assignment Tool'!$F$17:$F$2050, "PED", 'Assignment Tool'!$C$17:$C$2050, "FST",'Assignment Tool'!$K$17:$K$2050,"50")</f>
        <v>0</v>
      </c>
      <c r="I113" s="180">
        <f>COUNTIFS('Assignment Tool'!$E$17:$E$2050, "8", 'Assignment Tool'!$F$17:$F$2050, "HH", 'Assignment Tool'!$C$17:$C$2050, "FST",'Assignment Tool'!$K$17:$K$2050,"50")</f>
        <v>0</v>
      </c>
      <c r="N113" s="1">
        <f t="shared" ref="N113:N123" si="14" xml:space="preserve"> PRODUCT(G113,,D113)</f>
        <v>0</v>
      </c>
      <c r="O113" s="1">
        <f t="shared" ref="O113:O123" si="15">PRODUCT(SUM(H113:I113),D113)</f>
        <v>0</v>
      </c>
    </row>
    <row r="114" spans="1:15" x14ac:dyDescent="0.25">
      <c r="A114" s="1">
        <v>200008922</v>
      </c>
      <c r="B114" s="1" t="s">
        <v>636</v>
      </c>
      <c r="C114" s="1" t="s">
        <v>637</v>
      </c>
      <c r="D114" s="1">
        <v>165.84</v>
      </c>
      <c r="E114" s="1">
        <f t="shared" si="11"/>
        <v>2</v>
      </c>
      <c r="G114" s="181">
        <f>COUNTIFS('Assignment Tool'!$E$17:$E$2050, "8", 'Assignment Tool'!$F$17:$F$2050, "POLE", 'Assignment Tool'!$C$17:$C$2050, "FST",'Assignment Tool'!$K$17:$K$2050,"100")</f>
        <v>0</v>
      </c>
      <c r="H114" s="180">
        <f>COUNTIFS('Assignment Tool'!$E$17:$E$2050, "8", 'Assignment Tool'!$F$17:$F$2050, "PED", 'Assignment Tool'!$C$17:$C$2050, "FST",'Assignment Tool'!$K$17:$K$2050,"100")</f>
        <v>0</v>
      </c>
      <c r="I114" s="180">
        <f>COUNTIFS('Assignment Tool'!$E$17:$E$2050, "8", 'Assignment Tool'!$F$17:$F$2050, "HH", 'Assignment Tool'!$C$17:$C$2050, "FST",'Assignment Tool'!$K$17:$K$2050,"100")</f>
        <v>2</v>
      </c>
      <c r="N114" s="1">
        <f t="shared" si="14"/>
        <v>0</v>
      </c>
      <c r="O114" s="1">
        <f t="shared" si="15"/>
        <v>331.68</v>
      </c>
    </row>
    <row r="115" spans="1:15" x14ac:dyDescent="0.25">
      <c r="A115" s="1">
        <v>200008933</v>
      </c>
      <c r="B115" s="1" t="s">
        <v>638</v>
      </c>
      <c r="C115" s="1" t="s">
        <v>639</v>
      </c>
      <c r="D115" s="1">
        <v>174.41</v>
      </c>
      <c r="E115" s="1">
        <f t="shared" si="11"/>
        <v>0</v>
      </c>
      <c r="G115" s="181">
        <f>COUNTIFS('Assignment Tool'!$E$17:$E$2050, "8", 'Assignment Tool'!$F$17:$F$2050, "POLE", 'Assignment Tool'!$C$17:$C$2050, "FST",'Assignment Tool'!$K$17:$K$2050,"200")</f>
        <v>0</v>
      </c>
      <c r="H115" s="180">
        <f>COUNTIFS('Assignment Tool'!$E$17:$E$2050, "8", 'Assignment Tool'!$F$17:$F$2050, "PED", 'Assignment Tool'!$C$17:$C$2050, "FST",'Assignment Tool'!$K$17:$K$2050,"200")</f>
        <v>0</v>
      </c>
      <c r="I115" s="180">
        <f>COUNTIFS('Assignment Tool'!$E$17:$E$2050, "8", 'Assignment Tool'!$F$17:$F$2050, "HH", 'Assignment Tool'!$C$17:$C$2050, "FST",'Assignment Tool'!$K$17:$K$2050,"200")</f>
        <v>0</v>
      </c>
      <c r="N115" s="1">
        <f t="shared" si="14"/>
        <v>0</v>
      </c>
      <c r="O115" s="1">
        <f t="shared" si="15"/>
        <v>0</v>
      </c>
    </row>
    <row r="116" spans="1:15" x14ac:dyDescent="0.25">
      <c r="A116" s="1">
        <v>200008984</v>
      </c>
      <c r="B116" s="1" t="s">
        <v>640</v>
      </c>
      <c r="C116" s="1" t="s">
        <v>641</v>
      </c>
      <c r="D116" s="1">
        <v>202.72</v>
      </c>
      <c r="E116" s="1">
        <f t="shared" si="11"/>
        <v>0</v>
      </c>
      <c r="G116" s="181">
        <f>COUNTIFS('Assignment Tool'!$E$17:$E$2050, "8", 'Assignment Tool'!$F$17:$F$2050, "POLE", 'Assignment Tool'!$C$17:$C$2050, "FST",'Assignment Tool'!$K$17:$K$2050,"300")</f>
        <v>0</v>
      </c>
      <c r="H116" s="180">
        <f>COUNTIFS('Assignment Tool'!$E$17:$E$2050, "8", 'Assignment Tool'!$F$17:$F$2050, "PED", 'Assignment Tool'!$C$17:$C$2050, "FST",'Assignment Tool'!$K$17:$K$2050,"300")</f>
        <v>0</v>
      </c>
      <c r="I116" s="180">
        <f>COUNTIFS('Assignment Tool'!$E$17:$E$2050, "8", 'Assignment Tool'!$F$17:$F$2050, "HH", 'Assignment Tool'!$C$17:$C$2050, "FST",'Assignment Tool'!$K$17:$K$2050,"300")</f>
        <v>0</v>
      </c>
      <c r="N116" s="1">
        <f t="shared" si="14"/>
        <v>0</v>
      </c>
      <c r="O116" s="1">
        <f t="shared" si="15"/>
        <v>0</v>
      </c>
    </row>
    <row r="117" spans="1:15" x14ac:dyDescent="0.25">
      <c r="A117" s="1">
        <v>200008977</v>
      </c>
      <c r="B117" s="1" t="s">
        <v>642</v>
      </c>
      <c r="C117" s="1" t="s">
        <v>643</v>
      </c>
      <c r="D117" s="1">
        <v>291.89999999999998</v>
      </c>
      <c r="E117" s="1">
        <f t="shared" si="11"/>
        <v>0</v>
      </c>
      <c r="G117" s="181">
        <f>COUNTIFS('Assignment Tool'!$E$17:$E$2050, "8", 'Assignment Tool'!$F$17:$F$2050, "POLE", 'Assignment Tool'!$C$17:$C$2050, "FST",'Assignment Tool'!$K$17:$K$2050,"400")</f>
        <v>0</v>
      </c>
      <c r="H117" s="180">
        <f>COUNTIFS('Assignment Tool'!$E$17:$E$2050, "8", 'Assignment Tool'!$F$17:$F$2050, "PED", 'Assignment Tool'!$C$17:$C$2050, "FST",'Assignment Tool'!$K$17:$K$2050,"400")</f>
        <v>0</v>
      </c>
      <c r="I117" s="180">
        <f>COUNTIFS('Assignment Tool'!$E$17:$E$2050, "8", 'Assignment Tool'!$F$17:$F$2050, "HH", 'Assignment Tool'!$C$17:$C$2050, "FST",'Assignment Tool'!$K$17:$K$2050,"400")</f>
        <v>0</v>
      </c>
      <c r="N117" s="1">
        <f t="shared" si="14"/>
        <v>0</v>
      </c>
      <c r="O117" s="1">
        <f t="shared" si="15"/>
        <v>0</v>
      </c>
    </row>
    <row r="118" spans="1:15" x14ac:dyDescent="0.25">
      <c r="A118" s="1">
        <v>200009004</v>
      </c>
      <c r="B118" s="1" t="s">
        <v>644</v>
      </c>
      <c r="C118" s="1" t="s">
        <v>645</v>
      </c>
      <c r="D118" s="1">
        <v>303.63</v>
      </c>
      <c r="E118" s="1">
        <f t="shared" si="11"/>
        <v>0</v>
      </c>
      <c r="G118" s="181">
        <f>COUNTIFS('Assignment Tool'!$E$17:$E$2050, "8", 'Assignment Tool'!$F$17:$F$2050, "POLE", 'Assignment Tool'!$C$17:$C$2050, "FST",'Assignment Tool'!$K$17:$K$2050,"500")</f>
        <v>0</v>
      </c>
      <c r="H118" s="180">
        <f>COUNTIFS('Assignment Tool'!$E$17:$E$2050, "8", 'Assignment Tool'!$F$17:$F$2050, "PED", 'Assignment Tool'!$C$17:$C$2050, "FST",'Assignment Tool'!$K$17:$K$2050,"500")</f>
        <v>0</v>
      </c>
      <c r="I118" s="180">
        <f>COUNTIFS('Assignment Tool'!$E$17:$E$2050, "8", 'Assignment Tool'!$F$17:$F$2050, "HH", 'Assignment Tool'!$C$17:$C$2050, "FST",'Assignment Tool'!$K$17:$K$2050,"500")</f>
        <v>0</v>
      </c>
      <c r="N118" s="1">
        <f t="shared" si="14"/>
        <v>0</v>
      </c>
      <c r="O118" s="1">
        <f t="shared" si="15"/>
        <v>0</v>
      </c>
    </row>
    <row r="119" spans="1:15" x14ac:dyDescent="0.25">
      <c r="A119" s="1">
        <v>200008956</v>
      </c>
      <c r="B119" s="1" t="s">
        <v>646</v>
      </c>
      <c r="C119" s="1" t="s">
        <v>647</v>
      </c>
      <c r="D119" s="1">
        <v>325.5</v>
      </c>
      <c r="E119" s="1">
        <f t="shared" si="11"/>
        <v>0</v>
      </c>
      <c r="G119" s="181">
        <f>COUNTIFS('Assignment Tool'!$E$17:$E$2050, "8", 'Assignment Tool'!$F$17:$F$2050, "POLE", 'Assignment Tool'!$C$17:$C$2050, "FST",'Assignment Tool'!$K$17:$K$2050,"600")</f>
        <v>0</v>
      </c>
      <c r="H119" s="180">
        <f>COUNTIFS('Assignment Tool'!$E$17:$E$2050, "8", 'Assignment Tool'!$F$17:$F$2050, "PED", 'Assignment Tool'!$C$17:$C$2050, "FST",'Assignment Tool'!$K$17:$K$2050,"600")</f>
        <v>0</v>
      </c>
      <c r="I119" s="180">
        <f>COUNTIFS('Assignment Tool'!$E$17:$E$2050, "8", 'Assignment Tool'!$F$17:$F$2050, "HH", 'Assignment Tool'!$C$17:$C$2050, "FST",'Assignment Tool'!$K$17:$K$2050,"600")</f>
        <v>0</v>
      </c>
      <c r="N119" s="1">
        <f t="shared" si="14"/>
        <v>0</v>
      </c>
      <c r="O119" s="1">
        <f t="shared" si="15"/>
        <v>0</v>
      </c>
    </row>
    <row r="120" spans="1:15" x14ac:dyDescent="0.25">
      <c r="A120" s="1">
        <v>200008987</v>
      </c>
      <c r="B120" s="1" t="s">
        <v>648</v>
      </c>
      <c r="C120" s="1" t="s">
        <v>649</v>
      </c>
      <c r="D120" s="1">
        <v>337.24</v>
      </c>
      <c r="E120" s="1">
        <f t="shared" si="11"/>
        <v>0</v>
      </c>
      <c r="G120" s="181">
        <f>COUNTIFS('Assignment Tool'!$E$17:$E$2050, "8", 'Assignment Tool'!$F$17:$F$2050, "POLE", 'Assignment Tool'!$C$17:$C$2050, "FST",'Assignment Tool'!$K$17:$K$2050,"700")</f>
        <v>0</v>
      </c>
      <c r="H120" s="180">
        <f>COUNTIFS('Assignment Tool'!$E$17:$E$2050, "8", 'Assignment Tool'!$F$17:$F$2050, "PED", 'Assignment Tool'!$C$17:$C$2050, "FST",'Assignment Tool'!$K$17:$K$2050,"700")</f>
        <v>0</v>
      </c>
      <c r="I120" s="180">
        <f>COUNTIFS('Assignment Tool'!$E$17:$E$2050, "8", 'Assignment Tool'!$F$17:$F$2050, "HH", 'Assignment Tool'!$C$17:$C$2050, "FST",'Assignment Tool'!$K$17:$K$2050,"700")</f>
        <v>0</v>
      </c>
      <c r="N120" s="1">
        <f t="shared" si="14"/>
        <v>0</v>
      </c>
      <c r="O120" s="1">
        <f t="shared" si="15"/>
        <v>0</v>
      </c>
    </row>
    <row r="121" spans="1:15" x14ac:dyDescent="0.25">
      <c r="A121" s="1">
        <v>200008978</v>
      </c>
      <c r="B121" s="1" t="s">
        <v>650</v>
      </c>
      <c r="C121" s="1" t="s">
        <v>651</v>
      </c>
      <c r="D121" s="1">
        <v>348.97</v>
      </c>
      <c r="E121" s="1">
        <f t="shared" si="11"/>
        <v>0</v>
      </c>
      <c r="G121" s="181">
        <f>COUNTIFS('Assignment Tool'!$E$17:$E$2050, "8", 'Assignment Tool'!$F$17:$F$2050, "POLE", 'Assignment Tool'!$C$17:$C$2050, "FST",'Assignment Tool'!$K$17:$K$2050,"800")</f>
        <v>0</v>
      </c>
      <c r="H121" s="180">
        <f>COUNTIFS('Assignment Tool'!$E$17:$E$2050, "8", 'Assignment Tool'!$F$17:$F$2050, "PED", 'Assignment Tool'!$C$17:$C$2050, "FST",'Assignment Tool'!$K$17:$K$2050,"800")</f>
        <v>0</v>
      </c>
      <c r="I121" s="180">
        <f>COUNTIFS('Assignment Tool'!$E$17:$E$2050, "8", 'Assignment Tool'!$F$17:$F$2050, "HH", 'Assignment Tool'!$C$17:$C$2050, "FST",'Assignment Tool'!$K$17:$K$2050,"800")</f>
        <v>0</v>
      </c>
      <c r="N121" s="1">
        <f t="shared" si="14"/>
        <v>0</v>
      </c>
      <c r="O121" s="1">
        <f t="shared" si="15"/>
        <v>0</v>
      </c>
    </row>
    <row r="122" spans="1:15" x14ac:dyDescent="0.25">
      <c r="A122" s="1">
        <v>200009005</v>
      </c>
      <c r="B122" s="1" t="s">
        <v>652</v>
      </c>
      <c r="C122" s="1" t="s">
        <v>653</v>
      </c>
      <c r="D122" s="1">
        <v>360.69</v>
      </c>
      <c r="E122" s="1">
        <f t="shared" si="11"/>
        <v>0</v>
      </c>
      <c r="G122" s="181">
        <f>COUNTIFS('Assignment Tool'!$E$17:$E$2050, "8", 'Assignment Tool'!$F$17:$F$2050, "POLE", 'Assignment Tool'!$C$17:$C$2050, "FST",'Assignment Tool'!$K$17:$K$2050,"900")</f>
        <v>0</v>
      </c>
      <c r="H122" s="180">
        <f>COUNTIFS('Assignment Tool'!$E$17:$E$2050, "8", 'Assignment Tool'!$F$17:$F$2050, "PED", 'Assignment Tool'!$C$17:$C$2050, "FST",'Assignment Tool'!$K$17:$K$2050,"900")</f>
        <v>0</v>
      </c>
      <c r="I122" s="180">
        <f>COUNTIFS('Assignment Tool'!$E$17:$E$2050, "8", 'Assignment Tool'!$F$17:$F$2050, "HH", 'Assignment Tool'!$C$17:$C$2050, "FST",'Assignment Tool'!$K$17:$K$2050,"900")</f>
        <v>0</v>
      </c>
      <c r="N122" s="1">
        <f t="shared" si="14"/>
        <v>0</v>
      </c>
      <c r="O122" s="1">
        <f t="shared" si="15"/>
        <v>0</v>
      </c>
    </row>
    <row r="123" spans="1:15" x14ac:dyDescent="0.25">
      <c r="A123" s="1">
        <v>200008937</v>
      </c>
      <c r="B123" s="1" t="s">
        <v>654</v>
      </c>
      <c r="C123" s="1" t="s">
        <v>655</v>
      </c>
      <c r="D123" s="1">
        <v>372.43</v>
      </c>
      <c r="E123" s="1">
        <f t="shared" si="11"/>
        <v>0</v>
      </c>
      <c r="G123" s="181">
        <f>COUNTIFS('Assignment Tool'!$E$17:$E$2050, "8", 'Assignment Tool'!$F$17:$F$2050, "POLE", 'Assignment Tool'!$C$17:$C$2050, "FST",'Assignment Tool'!$K$17:$K$2050,"1000")</f>
        <v>0</v>
      </c>
      <c r="H123" s="180">
        <f>COUNTIFS('Assignment Tool'!$E$17:$E$2050, "8", 'Assignment Tool'!$F$17:$F$2050, "PED", 'Assignment Tool'!$C$17:$C$2050, "FST",'Assignment Tool'!$K$17:$K$2050,"1000")</f>
        <v>0</v>
      </c>
      <c r="I123" s="180">
        <f>COUNTIFS('Assignment Tool'!$E$17:$E$2050, "8", 'Assignment Tool'!$F$17:$F$2050, "HH", 'Assignment Tool'!$C$17:$C$2050, "FST",'Assignment Tool'!$K$17:$K$2050,"1000")</f>
        <v>0</v>
      </c>
      <c r="N123" s="1">
        <f t="shared" si="14"/>
        <v>0</v>
      </c>
      <c r="O123" s="1">
        <f t="shared" si="15"/>
        <v>0</v>
      </c>
    </row>
    <row r="124" spans="1:15" x14ac:dyDescent="0.25">
      <c r="A124" s="1">
        <v>200008943</v>
      </c>
      <c r="B124" s="1" t="s">
        <v>656</v>
      </c>
      <c r="C124" s="1" t="s">
        <v>657</v>
      </c>
      <c r="D124" s="1">
        <v>213.81</v>
      </c>
      <c r="E124" s="1">
        <f t="shared" si="11"/>
        <v>0</v>
      </c>
      <c r="G124" s="181">
        <f>COUNTIFS('Assignment Tool'!$E$17:$E$2050, "12", 'Assignment Tool'!$F$17:$F$2050, "POLE", 'Assignment Tool'!$C$17:$C$2050, "FST",'Assignment Tool'!$K$17:$K$2050,"25")</f>
        <v>0</v>
      </c>
      <c r="H124" s="180">
        <f>COUNTIFS('Assignment Tool'!$E$17:$E$2050, "12", 'Assignment Tool'!$F$17:$F$2050, "PED", 'Assignment Tool'!$C$17:$C$2050, "FST",'Assignment Tool'!$K$17:$K$2050,"25")</f>
        <v>0</v>
      </c>
      <c r="I124" s="180">
        <f>COUNTIFS('Assignment Tool'!$E$17:$E$2050, "12", 'Assignment Tool'!$F$17:$F$2050, "HH", 'Assignment Tool'!$C$17:$C$2050, "FST",'Assignment Tool'!$K$17:$K$2050,"25")</f>
        <v>0</v>
      </c>
      <c r="N124" s="1">
        <f xml:space="preserve"> PRODUCT(G124,,D124)</f>
        <v>0</v>
      </c>
      <c r="O124" s="1">
        <f>PRODUCT(SUM(H124:I124),D124)</f>
        <v>0</v>
      </c>
    </row>
    <row r="125" spans="1:15" x14ac:dyDescent="0.25">
      <c r="A125" s="1">
        <v>200008936</v>
      </c>
      <c r="B125" s="1" t="s">
        <v>658</v>
      </c>
      <c r="C125" s="1" t="s">
        <v>659</v>
      </c>
      <c r="D125" s="1">
        <v>216.32</v>
      </c>
      <c r="E125" s="1">
        <f t="shared" si="11"/>
        <v>0</v>
      </c>
      <c r="G125" s="181">
        <f>COUNTIFS('Assignment Tool'!$E$17:$E$2050, "12", 'Assignment Tool'!$F$17:$F$2050, "POLE", 'Assignment Tool'!$C$17:$C$2050, "FST",'Assignment Tool'!$K$17:$K$2050,"50")</f>
        <v>0</v>
      </c>
      <c r="H125" s="180">
        <f>COUNTIFS('Assignment Tool'!$E$17:$E$2050, "12", 'Assignment Tool'!$F$17:$F$2050, "PED", 'Assignment Tool'!$C$17:$C$2050, "FST",'Assignment Tool'!$K$17:$K$2050,"50")</f>
        <v>0</v>
      </c>
      <c r="I125" s="180">
        <f>COUNTIFS('Assignment Tool'!$E$17:$E$2050, "12", 'Assignment Tool'!$F$17:$F$2050, "HH", 'Assignment Tool'!$C$17:$C$2050, "FST",'Assignment Tool'!$K$17:$K$2050,"50")</f>
        <v>0</v>
      </c>
      <c r="N125" s="1">
        <f t="shared" ref="N125:N135" si="16" xml:space="preserve"> PRODUCT(G125,,D125)</f>
        <v>0</v>
      </c>
      <c r="O125" s="1">
        <f t="shared" ref="O125:O135" si="17">PRODUCT(SUM(H125:I125),D125)</f>
        <v>0</v>
      </c>
    </row>
    <row r="126" spans="1:15" x14ac:dyDescent="0.25">
      <c r="A126" s="1">
        <v>200009007</v>
      </c>
      <c r="B126" s="1" t="s">
        <v>660</v>
      </c>
      <c r="C126" s="1" t="s">
        <v>661</v>
      </c>
      <c r="D126" s="1">
        <v>221.39</v>
      </c>
      <c r="E126" s="1">
        <f t="shared" si="11"/>
        <v>0</v>
      </c>
      <c r="G126" s="181">
        <f>COUNTIFS('Assignment Tool'!$E$17:$E$2050, "12", 'Assignment Tool'!$F$17:$F$2050, "POLE", 'Assignment Tool'!$C$17:$C$2050, "FST",'Assignment Tool'!$K$17:$K$2050,"100")</f>
        <v>0</v>
      </c>
      <c r="H126" s="180">
        <f>COUNTIFS('Assignment Tool'!$E$17:$E$2050, "12", 'Assignment Tool'!$F$17:$F$2050, "PED", 'Assignment Tool'!$C$17:$C$2050, "FST",'Assignment Tool'!$K$17:$K$2050,"100")</f>
        <v>0</v>
      </c>
      <c r="I126" s="180">
        <f>COUNTIFS('Assignment Tool'!$E$17:$E$2050, "12", 'Assignment Tool'!$F$17:$F$2050, "HH", 'Assignment Tool'!$C$17:$C$2050, "FST",'Assignment Tool'!$K$17:$K$2050,"100")</f>
        <v>0</v>
      </c>
      <c r="N126" s="1">
        <f t="shared" si="16"/>
        <v>0</v>
      </c>
      <c r="O126" s="1">
        <f t="shared" si="17"/>
        <v>0</v>
      </c>
    </row>
    <row r="127" spans="1:15" x14ac:dyDescent="0.25">
      <c r="A127" s="1">
        <v>200009014</v>
      </c>
      <c r="B127" s="1" t="s">
        <v>662</v>
      </c>
      <c r="C127" s="1" t="s">
        <v>663</v>
      </c>
      <c r="D127" s="1">
        <v>231.52</v>
      </c>
      <c r="E127" s="1">
        <f t="shared" si="11"/>
        <v>0</v>
      </c>
      <c r="G127" s="181">
        <f>COUNTIFS('Assignment Tool'!$E$17:$E$2050, "12", 'Assignment Tool'!$F$17:$F$2050, "POLE", 'Assignment Tool'!$C$17:$C$2050, "FST",'Assignment Tool'!$K$17:$K$2050,"200")</f>
        <v>0</v>
      </c>
      <c r="H127" s="180">
        <f>COUNTIFS('Assignment Tool'!$E$17:$E$2050, "12", 'Assignment Tool'!$F$17:$F$2050, "PED", 'Assignment Tool'!$C$17:$C$2050, "FST",'Assignment Tool'!$K$17:$K$2050,"200")</f>
        <v>0</v>
      </c>
      <c r="I127" s="180">
        <f>COUNTIFS('Assignment Tool'!$E$17:$E$2050, "12", 'Assignment Tool'!$F$17:$F$2050, "HH", 'Assignment Tool'!$C$17:$C$2050, "FST",'Assignment Tool'!$K$17:$K$2050,"200")</f>
        <v>0</v>
      </c>
      <c r="N127" s="1">
        <f t="shared" si="16"/>
        <v>0</v>
      </c>
      <c r="O127" s="1">
        <f t="shared" si="17"/>
        <v>0</v>
      </c>
    </row>
    <row r="128" spans="1:15" x14ac:dyDescent="0.25">
      <c r="A128" s="1">
        <v>200009000</v>
      </c>
      <c r="B128" s="1" t="s">
        <v>664</v>
      </c>
      <c r="C128" s="1" t="s">
        <v>665</v>
      </c>
      <c r="D128" s="1">
        <v>261.44</v>
      </c>
      <c r="E128" s="1">
        <f t="shared" si="11"/>
        <v>0</v>
      </c>
      <c r="G128" s="181">
        <f>COUNTIFS('Assignment Tool'!$E$17:$E$2050, "12", 'Assignment Tool'!$F$17:$F$2050, "POLE", 'Assignment Tool'!$C$17:$C$2050, "FST",'Assignment Tool'!$K$17:$K$2050,"300")</f>
        <v>0</v>
      </c>
      <c r="H128" s="180">
        <f>COUNTIFS('Assignment Tool'!$E$17:$E$2050, "12", 'Assignment Tool'!$F$17:$F$2050, "PED", 'Assignment Tool'!$C$17:$C$2050, "FST",'Assignment Tool'!$K$17:$K$2050,"300")</f>
        <v>0</v>
      </c>
      <c r="I128" s="180">
        <f>COUNTIFS('Assignment Tool'!$E$17:$E$2050, "12", 'Assignment Tool'!$F$17:$F$2050, "HH", 'Assignment Tool'!$C$17:$C$2050, "FST",'Assignment Tool'!$K$17:$K$2050,"300")</f>
        <v>0</v>
      </c>
      <c r="N128" s="1">
        <f t="shared" si="16"/>
        <v>0</v>
      </c>
      <c r="O128" s="1">
        <f t="shared" si="17"/>
        <v>0</v>
      </c>
    </row>
    <row r="129" spans="1:15" x14ac:dyDescent="0.25">
      <c r="A129" s="1">
        <v>200008944</v>
      </c>
      <c r="B129" s="1" t="s">
        <v>666</v>
      </c>
      <c r="C129" s="1" t="s">
        <v>667</v>
      </c>
      <c r="D129" s="1">
        <v>321.73</v>
      </c>
      <c r="E129" s="1">
        <f t="shared" si="11"/>
        <v>0</v>
      </c>
      <c r="G129" s="181">
        <f>COUNTIFS('Assignment Tool'!$E$17:$E$2050, "12", 'Assignment Tool'!$F$17:$F$2050, "POLE", 'Assignment Tool'!$C$17:$C$2050, "FST",'Assignment Tool'!$K$17:$K$2050,"400")</f>
        <v>0</v>
      </c>
      <c r="H129" s="180">
        <f>COUNTIFS('Assignment Tool'!$E$17:$E$2050, "12", 'Assignment Tool'!$F$17:$F$2050, "PED", 'Assignment Tool'!$C$17:$C$2050, "FST",'Assignment Tool'!$K$17:$K$2050,"400")</f>
        <v>0</v>
      </c>
      <c r="I129" s="180">
        <f>COUNTIFS('Assignment Tool'!$E$17:$E$2050, "12", 'Assignment Tool'!$F$17:$F$2050, "HH", 'Assignment Tool'!$C$17:$C$2050, "FST",'Assignment Tool'!$K$17:$K$2050,"400")</f>
        <v>0</v>
      </c>
      <c r="N129" s="1">
        <f t="shared" si="16"/>
        <v>0</v>
      </c>
      <c r="O129" s="1">
        <f t="shared" si="17"/>
        <v>0</v>
      </c>
    </row>
    <row r="130" spans="1:15" x14ac:dyDescent="0.25">
      <c r="A130" s="1">
        <v>200008996</v>
      </c>
      <c r="B130" s="1" t="s">
        <v>668</v>
      </c>
      <c r="C130" s="1" t="s">
        <v>669</v>
      </c>
      <c r="D130" s="1">
        <v>333.55</v>
      </c>
      <c r="E130" s="1">
        <f t="shared" si="11"/>
        <v>0</v>
      </c>
      <c r="G130" s="181">
        <f>COUNTIFS('Assignment Tool'!$E$17:$E$2050, "12", 'Assignment Tool'!$F$17:$F$2050, "POLE", 'Assignment Tool'!$C$17:$C$2050, "FST",'Assignment Tool'!$K$17:$K$2050,"500")</f>
        <v>0</v>
      </c>
      <c r="H130" s="180">
        <f>COUNTIFS('Assignment Tool'!$E$17:$E$2050, "12", 'Assignment Tool'!$F$17:$F$2050, "PED", 'Assignment Tool'!$C$17:$C$2050, "FST",'Assignment Tool'!$K$17:$K$2050,"500")</f>
        <v>0</v>
      </c>
      <c r="I130" s="180">
        <f>COUNTIFS('Assignment Tool'!$E$17:$E$2050, "12", 'Assignment Tool'!$F$17:$F$2050, "HH", 'Assignment Tool'!$C$17:$C$2050, "FST",'Assignment Tool'!$K$17:$K$2050,"500")</f>
        <v>0</v>
      </c>
      <c r="N130" s="1">
        <f t="shared" si="16"/>
        <v>0</v>
      </c>
      <c r="O130" s="1">
        <f t="shared" si="17"/>
        <v>0</v>
      </c>
    </row>
    <row r="131" spans="1:15" x14ac:dyDescent="0.25">
      <c r="A131" s="1">
        <v>200008962</v>
      </c>
      <c r="B131" s="1" t="s">
        <v>670</v>
      </c>
      <c r="C131" s="1" t="s">
        <v>671</v>
      </c>
      <c r="D131" s="1">
        <v>353.96</v>
      </c>
      <c r="E131" s="1">
        <f t="shared" si="11"/>
        <v>0</v>
      </c>
      <c r="G131" s="181">
        <f>COUNTIFS('Assignment Tool'!$E$17:$E$2050, "12", 'Assignment Tool'!$F$17:$F$2050, "POLE", 'Assignment Tool'!$C$17:$C$2050, "FST",'Assignment Tool'!$K$17:$K$2050,"600")</f>
        <v>0</v>
      </c>
      <c r="H131" s="180">
        <f>COUNTIFS('Assignment Tool'!$E$17:$E$2050, "12", 'Assignment Tool'!$F$17:$F$2050, "PED", 'Assignment Tool'!$C$17:$C$2050, "FST",'Assignment Tool'!$K$17:$K$2050,"600")</f>
        <v>0</v>
      </c>
      <c r="I131" s="180">
        <f>COUNTIFS('Assignment Tool'!$E$17:$E$2050, "12", 'Assignment Tool'!$F$17:$F$2050, "HH", 'Assignment Tool'!$C$17:$C$2050, "FST",'Assignment Tool'!$K$17:$K$2050,"600")</f>
        <v>0</v>
      </c>
      <c r="N131" s="1">
        <f t="shared" si="16"/>
        <v>0</v>
      </c>
      <c r="O131" s="1">
        <f t="shared" si="17"/>
        <v>0</v>
      </c>
    </row>
    <row r="132" spans="1:15" x14ac:dyDescent="0.25">
      <c r="A132" s="1">
        <v>200009001</v>
      </c>
      <c r="B132" s="1" t="s">
        <v>672</v>
      </c>
      <c r="C132" s="1" t="s">
        <v>673</v>
      </c>
      <c r="D132" s="1">
        <v>372.5</v>
      </c>
      <c r="E132" s="1">
        <f t="shared" si="11"/>
        <v>0</v>
      </c>
      <c r="G132" s="181">
        <f>COUNTIFS('Assignment Tool'!$E$17:$E$2050, "12", 'Assignment Tool'!$F$17:$F$2050, "POLE", 'Assignment Tool'!$C$17:$C$2050, "FST",'Assignment Tool'!$K$17:$K$2050,"700")</f>
        <v>0</v>
      </c>
      <c r="H132" s="180">
        <f>COUNTIFS('Assignment Tool'!$E$17:$E$2050, "12", 'Assignment Tool'!$F$17:$F$2050, "PED", 'Assignment Tool'!$C$17:$C$2050, "FST",'Assignment Tool'!$K$17:$K$2050,"700")</f>
        <v>0</v>
      </c>
      <c r="I132" s="180">
        <f>COUNTIFS('Assignment Tool'!$E$17:$E$2050, "12", 'Assignment Tool'!$F$17:$F$2050, "HH", 'Assignment Tool'!$C$17:$C$2050, "FST",'Assignment Tool'!$K$17:$K$2050,"700")</f>
        <v>0</v>
      </c>
      <c r="N132" s="1">
        <f t="shared" si="16"/>
        <v>0</v>
      </c>
      <c r="O132" s="1">
        <f t="shared" si="17"/>
        <v>0</v>
      </c>
    </row>
    <row r="133" spans="1:15" x14ac:dyDescent="0.25">
      <c r="A133" s="1">
        <v>200008931</v>
      </c>
      <c r="B133" s="1" t="s">
        <v>674</v>
      </c>
      <c r="C133" s="1" t="s">
        <v>675</v>
      </c>
      <c r="D133" s="1">
        <v>391.56</v>
      </c>
      <c r="E133" s="1">
        <f t="shared" si="11"/>
        <v>0</v>
      </c>
      <c r="G133" s="181">
        <f>COUNTIFS('Assignment Tool'!$E$17:$E$2050, "12", 'Assignment Tool'!$F$17:$F$2050, "POLE", 'Assignment Tool'!$C$17:$C$2050, "FST",'Assignment Tool'!$K$17:$K$2050,"800")</f>
        <v>0</v>
      </c>
      <c r="H133" s="180">
        <f>COUNTIFS('Assignment Tool'!$E$17:$E$2050, "12", 'Assignment Tool'!$F$17:$F$2050, "PED", 'Assignment Tool'!$C$17:$C$2050, "FST",'Assignment Tool'!$K$17:$K$2050,"800")</f>
        <v>0</v>
      </c>
      <c r="I133" s="180">
        <f>COUNTIFS('Assignment Tool'!$E$17:$E$2050, "12", 'Assignment Tool'!$F$17:$F$2050, "HH", 'Assignment Tool'!$C$17:$C$2050, "FST",'Assignment Tool'!$K$17:$K$2050,"800")</f>
        <v>0</v>
      </c>
      <c r="N133" s="1">
        <f t="shared" si="16"/>
        <v>0</v>
      </c>
      <c r="O133" s="1">
        <f t="shared" si="17"/>
        <v>0</v>
      </c>
    </row>
    <row r="134" spans="1:15" x14ac:dyDescent="0.25">
      <c r="A134" s="1">
        <v>200008980</v>
      </c>
      <c r="B134" s="1" t="s">
        <v>676</v>
      </c>
      <c r="C134" s="1" t="s">
        <v>677</v>
      </c>
      <c r="D134" s="1">
        <v>411.15</v>
      </c>
      <c r="E134" s="1">
        <f t="shared" si="11"/>
        <v>0</v>
      </c>
      <c r="G134" s="181">
        <f>COUNTIFS('Assignment Tool'!$E$17:$E$2050, "12", 'Assignment Tool'!$F$17:$F$2050, "POLE", 'Assignment Tool'!$C$17:$C$2050, "FST",'Assignment Tool'!$K$17:$K$2050,"900")</f>
        <v>0</v>
      </c>
      <c r="H134" s="180">
        <f>COUNTIFS('Assignment Tool'!$E$17:$E$2050, "12", 'Assignment Tool'!$F$17:$F$2050, "PED", 'Assignment Tool'!$C$17:$C$2050, "FST",'Assignment Tool'!$K$17:$K$2050,"900")</f>
        <v>0</v>
      </c>
      <c r="I134" s="180">
        <f>COUNTIFS('Assignment Tool'!$E$17:$E$2050, "12", 'Assignment Tool'!$F$17:$F$2050, "HH", 'Assignment Tool'!$C$17:$C$2050, "FST",'Assignment Tool'!$K$17:$K$2050,"900")</f>
        <v>0</v>
      </c>
      <c r="N134" s="1">
        <f t="shared" si="16"/>
        <v>0</v>
      </c>
      <c r="O134" s="1">
        <f t="shared" si="17"/>
        <v>0</v>
      </c>
    </row>
    <row r="135" spans="1:15" x14ac:dyDescent="0.25">
      <c r="A135" s="1">
        <v>200008989</v>
      </c>
      <c r="B135" s="1" t="s">
        <v>678</v>
      </c>
      <c r="C135" s="1" t="s">
        <v>679</v>
      </c>
      <c r="D135" s="1">
        <v>431.26</v>
      </c>
      <c r="E135" s="1">
        <f t="shared" si="11"/>
        <v>0</v>
      </c>
      <c r="G135" s="181">
        <f>COUNTIFS('Assignment Tool'!$E$17:$E$2050, "12", 'Assignment Tool'!$F$17:$F$2050, "POLE", 'Assignment Tool'!$C$17:$C$2050, "FST",'Assignment Tool'!$K$17:$K$2050,"1000")</f>
        <v>0</v>
      </c>
      <c r="H135" s="180">
        <f>COUNTIFS('Assignment Tool'!$E$17:$E$2050, "12", 'Assignment Tool'!$F$17:$F$2050, "PED", 'Assignment Tool'!$C$17:$C$2050, "FST",'Assignment Tool'!$K$17:$K$2050,"1000")</f>
        <v>0</v>
      </c>
      <c r="I135" s="180">
        <f>COUNTIFS('Assignment Tool'!$E$17:$E$2050, "12", 'Assignment Tool'!$F$17:$F$2050, "HH", 'Assignment Tool'!$C$17:$C$2050, "FST",'Assignment Tool'!$K$17:$K$2050,"1000")</f>
        <v>0</v>
      </c>
      <c r="N135" s="1">
        <f t="shared" si="16"/>
        <v>0</v>
      </c>
      <c r="O135" s="1">
        <f t="shared" si="17"/>
        <v>0</v>
      </c>
    </row>
  </sheetData>
  <mergeCells count="4">
    <mergeCell ref="C76:C77"/>
    <mergeCell ref="C78:C80"/>
    <mergeCell ref="D78:D80"/>
    <mergeCell ref="D76:D77"/>
  </mergeCells>
  <pageMargins left="0.7" right="0.7" top="0.75" bottom="0.75" header="0.3" footer="0.3"/>
  <pageSetup paperSize="208" orientation="portrait" horizontalDpi="4294967293" verticalDpi="4294967293"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
    <pageSetUpPr fitToPage="1"/>
  </sheetPr>
  <dimension ref="A1:W109"/>
  <sheetViews>
    <sheetView topLeftCell="B2" zoomScale="90" zoomScaleNormal="90" workbookViewId="0">
      <selection activeCell="C2" sqref="C2"/>
    </sheetView>
  </sheetViews>
  <sheetFormatPr defaultRowHeight="15" x14ac:dyDescent="0.25"/>
  <cols>
    <col min="1" max="1" width="5" style="2" hidden="1" customWidth="1"/>
    <col min="2" max="2" width="12" style="2" customWidth="1"/>
    <col min="3" max="3" width="21.7109375" style="2" customWidth="1"/>
    <col min="4" max="4" width="15.7109375" style="2" customWidth="1"/>
    <col min="5" max="5" width="48.7109375" style="2" customWidth="1"/>
    <col min="6" max="6" width="10.7109375" style="206" customWidth="1"/>
    <col min="7" max="7" width="12" style="207" customWidth="1"/>
    <col min="8" max="8" width="21.7109375" style="206" customWidth="1"/>
    <col min="9" max="9" width="15.7109375" style="206" customWidth="1"/>
    <col min="10" max="10" width="48.7109375" style="206" customWidth="1"/>
    <col min="11" max="18" width="9.140625" style="206"/>
    <col min="19" max="16384" width="9.140625" style="2"/>
  </cols>
  <sheetData>
    <row r="1" spans="1:23" hidden="1" x14ac:dyDescent="0.25">
      <c r="A1" s="149"/>
      <c r="B1" s="149"/>
      <c r="C1" s="149"/>
      <c r="D1" s="149"/>
      <c r="E1" s="149"/>
      <c r="F1" s="199"/>
      <c r="G1" s="200"/>
      <c r="H1" s="199"/>
      <c r="I1" s="199"/>
      <c r="J1" s="199"/>
      <c r="K1" s="199"/>
      <c r="L1" s="199"/>
      <c r="M1" s="199"/>
      <c r="N1" s="199"/>
      <c r="O1" s="199"/>
      <c r="P1" s="199"/>
      <c r="Q1" s="199"/>
      <c r="R1" s="199"/>
      <c r="S1" s="149"/>
      <c r="T1" s="149"/>
      <c r="U1" s="149"/>
      <c r="V1" s="149"/>
      <c r="W1" s="149"/>
    </row>
    <row r="2" spans="1:23" ht="21" x14ac:dyDescent="0.35">
      <c r="A2" s="149"/>
      <c r="B2" s="155" t="s">
        <v>680</v>
      </c>
      <c r="C2" s="179"/>
      <c r="D2" s="339" t="s">
        <v>681</v>
      </c>
      <c r="E2" s="340"/>
      <c r="F2" s="199"/>
      <c r="G2" s="200"/>
      <c r="H2" s="199"/>
      <c r="I2" s="199"/>
      <c r="J2" s="199"/>
      <c r="K2" s="199"/>
      <c r="L2" s="199"/>
      <c r="M2" s="199"/>
      <c r="N2" s="199"/>
      <c r="O2" s="199"/>
      <c r="P2" s="199"/>
      <c r="Q2" s="199"/>
      <c r="R2" s="199"/>
    </row>
    <row r="3" spans="1:23" ht="26.25" x14ac:dyDescent="0.4">
      <c r="A3" s="149"/>
      <c r="B3" s="223" t="s">
        <v>682</v>
      </c>
      <c r="C3" s="224"/>
      <c r="D3" s="224"/>
      <c r="E3" s="224"/>
      <c r="F3" s="224"/>
      <c r="G3" s="224"/>
      <c r="H3" s="224"/>
      <c r="I3" s="224"/>
      <c r="J3" s="225"/>
      <c r="K3" s="199"/>
      <c r="L3" s="199"/>
      <c r="M3" s="199"/>
      <c r="N3" s="199"/>
      <c r="O3" s="199"/>
      <c r="P3" s="199"/>
      <c r="Q3" s="199"/>
      <c r="R3" s="199"/>
    </row>
    <row r="4" spans="1:23" ht="24" x14ac:dyDescent="0.25">
      <c r="A4" s="149"/>
      <c r="B4" s="3" t="s">
        <v>683</v>
      </c>
      <c r="C4" s="3" t="s">
        <v>684</v>
      </c>
      <c r="D4" s="3" t="s">
        <v>464</v>
      </c>
      <c r="E4" s="23" t="s">
        <v>466</v>
      </c>
      <c r="F4" s="218"/>
      <c r="G4" s="3" t="s">
        <v>683</v>
      </c>
      <c r="H4" s="3" t="s">
        <v>684</v>
      </c>
      <c r="I4" s="3" t="s">
        <v>464</v>
      </c>
      <c r="J4" s="23" t="s">
        <v>466</v>
      </c>
      <c r="K4" s="199"/>
      <c r="L4" s="199"/>
      <c r="M4" s="199"/>
      <c r="N4" s="199"/>
      <c r="O4" s="199"/>
      <c r="P4" s="199"/>
      <c r="Q4" s="199"/>
      <c r="R4" s="199"/>
    </row>
    <row r="5" spans="1:23" x14ac:dyDescent="0.25">
      <c r="A5" s="149"/>
      <c r="B5" s="235">
        <f>Data!E2</f>
        <v>22</v>
      </c>
      <c r="C5" s="156" t="s">
        <v>84</v>
      </c>
      <c r="D5" s="156">
        <v>200008938</v>
      </c>
      <c r="E5" s="156" t="s">
        <v>479</v>
      </c>
      <c r="F5" s="219"/>
      <c r="G5" s="235">
        <f>Data!E88</f>
        <v>0</v>
      </c>
      <c r="H5" s="156" t="s">
        <v>584</v>
      </c>
      <c r="I5" s="156">
        <v>200008960</v>
      </c>
      <c r="J5" s="156" t="s">
        <v>585</v>
      </c>
      <c r="K5" s="199"/>
      <c r="L5" s="199"/>
      <c r="M5" s="199"/>
      <c r="N5" s="199"/>
      <c r="O5" s="199"/>
      <c r="P5" s="199"/>
      <c r="Q5" s="199"/>
      <c r="R5" s="199"/>
    </row>
    <row r="6" spans="1:23" x14ac:dyDescent="0.25">
      <c r="A6" s="149"/>
      <c r="B6" s="235">
        <f>Data!E3</f>
        <v>1</v>
      </c>
      <c r="C6" s="156" t="s">
        <v>85</v>
      </c>
      <c r="D6" s="156">
        <v>200008979</v>
      </c>
      <c r="E6" s="156" t="s">
        <v>485</v>
      </c>
      <c r="F6" s="219"/>
      <c r="G6" s="235">
        <f>Data!E89</f>
        <v>0</v>
      </c>
      <c r="H6" s="156" t="s">
        <v>586</v>
      </c>
      <c r="I6" s="156">
        <v>200008971</v>
      </c>
      <c r="J6" s="156" t="s">
        <v>587</v>
      </c>
      <c r="K6" s="199"/>
      <c r="L6" s="199"/>
      <c r="M6" s="199"/>
      <c r="N6" s="199"/>
      <c r="O6" s="199"/>
      <c r="P6" s="199"/>
      <c r="Q6" s="199"/>
      <c r="R6" s="199"/>
    </row>
    <row r="7" spans="1:23" x14ac:dyDescent="0.25">
      <c r="A7" s="149"/>
      <c r="B7" s="235">
        <f>Data!E4</f>
        <v>3</v>
      </c>
      <c r="C7" s="156" t="s">
        <v>86</v>
      </c>
      <c r="D7" s="156">
        <v>200008975</v>
      </c>
      <c r="E7" s="156" t="s">
        <v>490</v>
      </c>
      <c r="F7" s="219"/>
      <c r="G7" s="235">
        <f>Data!E90</f>
        <v>0</v>
      </c>
      <c r="H7" s="156" t="s">
        <v>588</v>
      </c>
      <c r="I7" s="156">
        <v>200008932</v>
      </c>
      <c r="J7" s="156" t="s">
        <v>589</v>
      </c>
      <c r="K7" s="199"/>
      <c r="L7" s="199"/>
      <c r="M7" s="199"/>
      <c r="N7" s="199"/>
      <c r="O7" s="199"/>
      <c r="P7" s="199"/>
      <c r="Q7" s="199"/>
      <c r="R7" s="199"/>
    </row>
    <row r="8" spans="1:23" x14ac:dyDescent="0.25">
      <c r="A8" s="149"/>
      <c r="B8" s="235">
        <f>Data!E5</f>
        <v>0</v>
      </c>
      <c r="C8" s="156" t="s">
        <v>87</v>
      </c>
      <c r="D8" s="156">
        <v>200009003</v>
      </c>
      <c r="E8" s="156" t="s">
        <v>495</v>
      </c>
      <c r="F8" s="219"/>
      <c r="G8" s="235">
        <f>Data!E91</f>
        <v>0</v>
      </c>
      <c r="H8" s="156" t="s">
        <v>590</v>
      </c>
      <c r="I8" s="156">
        <v>200008986</v>
      </c>
      <c r="J8" s="156" t="s">
        <v>591</v>
      </c>
      <c r="K8" s="199"/>
      <c r="L8" s="199"/>
      <c r="M8" s="199"/>
      <c r="N8" s="199"/>
      <c r="O8" s="199"/>
      <c r="P8" s="199"/>
      <c r="Q8" s="199"/>
      <c r="R8" s="199"/>
    </row>
    <row r="9" spans="1:23" x14ac:dyDescent="0.25">
      <c r="A9" s="149"/>
      <c r="B9" s="235">
        <f>'HH Calculator'!D21</f>
        <v>0</v>
      </c>
      <c r="C9" s="157" t="s">
        <v>91</v>
      </c>
      <c r="D9" s="243">
        <v>200010220</v>
      </c>
      <c r="E9" s="243" t="s">
        <v>554</v>
      </c>
      <c r="F9" s="210"/>
      <c r="G9" s="235">
        <f>Data!E92</f>
        <v>0</v>
      </c>
      <c r="H9" s="156" t="s">
        <v>592</v>
      </c>
      <c r="I9" s="156">
        <v>200008966</v>
      </c>
      <c r="J9" s="156" t="s">
        <v>593</v>
      </c>
      <c r="K9" s="199"/>
      <c r="L9" s="199"/>
      <c r="M9" s="199"/>
      <c r="N9" s="199"/>
      <c r="O9" s="199"/>
      <c r="P9" s="199"/>
      <c r="Q9" s="199"/>
      <c r="R9" s="199"/>
    </row>
    <row r="10" spans="1:23" x14ac:dyDescent="0.25">
      <c r="A10" s="149"/>
      <c r="B10" s="209">
        <f>Data!G61</f>
        <v>28</v>
      </c>
      <c r="C10" s="158" t="s">
        <v>90</v>
      </c>
      <c r="D10" s="244">
        <v>100006143</v>
      </c>
      <c r="E10" s="244" t="s">
        <v>685</v>
      </c>
      <c r="F10" s="220"/>
      <c r="G10" s="235">
        <f>Data!E93</f>
        <v>0</v>
      </c>
      <c r="H10" s="156" t="s">
        <v>594</v>
      </c>
      <c r="I10" s="156">
        <v>200009011</v>
      </c>
      <c r="J10" s="156" t="s">
        <v>595</v>
      </c>
      <c r="K10" s="199"/>
      <c r="L10" s="199"/>
      <c r="M10" s="199"/>
      <c r="N10" s="199"/>
      <c r="O10" s="199"/>
      <c r="P10" s="199"/>
      <c r="Q10" s="199"/>
      <c r="R10" s="199"/>
    </row>
    <row r="11" spans="1:23" x14ac:dyDescent="0.25">
      <c r="A11" s="149"/>
      <c r="B11" s="209"/>
      <c r="C11" s="158" t="s">
        <v>90</v>
      </c>
      <c r="D11" s="244">
        <v>200001922</v>
      </c>
      <c r="E11" s="244" t="s">
        <v>686</v>
      </c>
      <c r="F11" s="220"/>
      <c r="G11" s="235">
        <f>Data!E94</f>
        <v>0</v>
      </c>
      <c r="H11" s="156" t="s">
        <v>596</v>
      </c>
      <c r="I11" s="156">
        <v>200008988</v>
      </c>
      <c r="J11" s="156" t="s">
        <v>597</v>
      </c>
      <c r="K11" s="199"/>
      <c r="L11" s="199"/>
      <c r="M11" s="199"/>
      <c r="N11" s="199"/>
      <c r="O11" s="199"/>
      <c r="P11" s="199"/>
      <c r="Q11" s="199"/>
      <c r="R11" s="199"/>
    </row>
    <row r="12" spans="1:23" x14ac:dyDescent="0.25">
      <c r="A12" s="149"/>
      <c r="B12" s="209">
        <f>Data!G66</f>
        <v>0</v>
      </c>
      <c r="C12" s="159" t="s">
        <v>687</v>
      </c>
      <c r="D12" s="244">
        <v>100006155</v>
      </c>
      <c r="E12" s="245" t="s">
        <v>688</v>
      </c>
      <c r="F12" s="220"/>
      <c r="G12" s="235">
        <f>Data!E95</f>
        <v>0</v>
      </c>
      <c r="H12" s="156" t="s">
        <v>598</v>
      </c>
      <c r="I12" s="156">
        <v>200008997</v>
      </c>
      <c r="J12" s="156" t="s">
        <v>599</v>
      </c>
      <c r="K12" s="199"/>
      <c r="L12" s="199"/>
      <c r="M12" s="199"/>
      <c r="N12" s="199"/>
      <c r="O12" s="199"/>
      <c r="P12" s="199"/>
      <c r="Q12" s="199"/>
      <c r="R12" s="199"/>
    </row>
    <row r="13" spans="1:23" x14ac:dyDescent="0.25">
      <c r="A13" s="149"/>
      <c r="B13" s="209"/>
      <c r="C13" s="159" t="s">
        <v>557</v>
      </c>
      <c r="D13" s="245">
        <v>100035465</v>
      </c>
      <c r="E13" s="245" t="s">
        <v>689</v>
      </c>
      <c r="F13" s="221"/>
      <c r="G13" s="235">
        <f>Data!E96</f>
        <v>0</v>
      </c>
      <c r="H13" s="156" t="s">
        <v>600</v>
      </c>
      <c r="I13" s="156">
        <v>200008992</v>
      </c>
      <c r="J13" s="156" t="s">
        <v>601</v>
      </c>
      <c r="K13" s="199"/>
      <c r="L13" s="199"/>
      <c r="M13" s="199"/>
      <c r="N13" s="199"/>
      <c r="O13" s="199"/>
      <c r="P13" s="199"/>
      <c r="Q13" s="199"/>
      <c r="R13" s="199"/>
    </row>
    <row r="14" spans="1:23" x14ac:dyDescent="0.25">
      <c r="A14" s="149"/>
      <c r="B14" s="209"/>
      <c r="C14" s="159" t="s">
        <v>690</v>
      </c>
      <c r="D14" s="245">
        <v>100006173</v>
      </c>
      <c r="E14" s="245" t="s">
        <v>691</v>
      </c>
      <c r="F14" s="221"/>
      <c r="G14" s="235">
        <f>Data!E97</f>
        <v>0</v>
      </c>
      <c r="H14" s="156" t="s">
        <v>602</v>
      </c>
      <c r="I14" s="156">
        <v>200009013</v>
      </c>
      <c r="J14" s="156" t="s">
        <v>603</v>
      </c>
      <c r="K14" s="199"/>
      <c r="L14" s="199"/>
      <c r="M14" s="199"/>
      <c r="N14" s="199"/>
      <c r="O14" s="199"/>
      <c r="P14" s="199"/>
      <c r="Q14" s="199"/>
      <c r="R14" s="199"/>
    </row>
    <row r="15" spans="1:23" s="12" customFormat="1" ht="15" customHeight="1" x14ac:dyDescent="0.25">
      <c r="A15" s="150"/>
      <c r="B15" s="209"/>
      <c r="C15" s="160" t="s">
        <v>559</v>
      </c>
      <c r="D15" s="243">
        <v>100081409</v>
      </c>
      <c r="E15" s="247" t="s">
        <v>692</v>
      </c>
      <c r="F15" s="222"/>
      <c r="G15" s="235">
        <f>Data!E98</f>
        <v>0</v>
      </c>
      <c r="H15" s="156" t="s">
        <v>604</v>
      </c>
      <c r="I15" s="156">
        <v>200008927</v>
      </c>
      <c r="J15" s="156" t="s">
        <v>605</v>
      </c>
      <c r="K15" s="201"/>
      <c r="L15" s="201"/>
      <c r="M15" s="201"/>
      <c r="N15" s="201"/>
      <c r="O15" s="201"/>
      <c r="P15" s="201"/>
      <c r="Q15" s="201"/>
      <c r="R15" s="201"/>
    </row>
    <row r="16" spans="1:23" s="12" customFormat="1" ht="15" customHeight="1" x14ac:dyDescent="0.25">
      <c r="A16" s="150"/>
      <c r="B16" s="209"/>
      <c r="C16" s="160" t="s">
        <v>559</v>
      </c>
      <c r="D16" s="243">
        <v>100006191</v>
      </c>
      <c r="E16" s="247" t="s">
        <v>693</v>
      </c>
      <c r="F16" s="222"/>
      <c r="G16" s="235">
        <f>Data!E99</f>
        <v>0</v>
      </c>
      <c r="H16" s="156" t="s">
        <v>606</v>
      </c>
      <c r="I16" s="156">
        <v>200008934</v>
      </c>
      <c r="J16" s="156" t="s">
        <v>607</v>
      </c>
      <c r="K16" s="201"/>
      <c r="L16" s="201"/>
      <c r="M16" s="201"/>
      <c r="N16" s="201"/>
      <c r="O16" s="201"/>
      <c r="P16" s="201"/>
      <c r="Q16" s="201"/>
      <c r="R16" s="201"/>
    </row>
    <row r="17" spans="1:18" s="12" customFormat="1" ht="15" customHeight="1" x14ac:dyDescent="0.25">
      <c r="A17" s="150"/>
      <c r="B17" s="236">
        <f>SUM('Assignment Tool'!P10,'Assignment Tool'!P51,'Assignment Tool'!P92,'Assignment Tool'!P133,'Assignment Tool'!P174,'Assignment Tool'!P215,'Assignment Tool'!P256,'Assignment Tool'!P297,'Assignment Tool'!P338,'Assignment Tool'!P379,'Assignment Tool'!P420,'Assignment Tool'!P461,'Assignment Tool'!P502,'Assignment Tool'!P543,'Assignment Tool'!P584,'Assignment Tool'!P625,'Assignment Tool'!P666,'Assignment Tool'!P707,'Assignment Tool'!P748,'Assignment Tool'!P789,'Assignment Tool'!P830,'Assignment Tool'!P871,'Assignment Tool'!P912,'Assignment Tool'!P953,'Assignment Tool'!P994,'Assignment Tool'!P1035,'Assignment Tool'!P1076,'Assignment Tool'!P1117,'Assignment Tool'!P1158,'Assignment Tool'!P1199,'Assignment Tool'!P1240,'Assignment Tool'!P1281,'Assignment Tool'!P1322,'Assignment Tool'!P1363,'Assignment Tool'!P1404,'Assignment Tool'!P1445,'Assignment Tool'!P1486,'Assignment Tool'!P1527,'Assignment Tool'!P1568,'Assignment Tool'!P1609,'Assignment Tool'!P1650,'Assignment Tool'!P1691,'Assignment Tool'!P1732,'Assignment Tool'!P1773,'Assignment Tool'!P1814,'Assignment Tool'!P1855,'Assignment Tool'!P1896,'Assignment Tool'!P1937,'Assignment Tool'!P2019)</f>
        <v>0</v>
      </c>
      <c r="C17" s="161" t="s">
        <v>278</v>
      </c>
      <c r="D17" s="244">
        <v>100083495</v>
      </c>
      <c r="E17" s="244" t="s">
        <v>503</v>
      </c>
      <c r="F17" s="220"/>
      <c r="G17" s="235">
        <f>Data!E100</f>
        <v>0</v>
      </c>
      <c r="H17" s="156" t="s">
        <v>608</v>
      </c>
      <c r="I17" s="156">
        <v>200008981</v>
      </c>
      <c r="J17" s="156" t="s">
        <v>609</v>
      </c>
      <c r="K17" s="201"/>
      <c r="L17" s="201"/>
      <c r="M17" s="201"/>
      <c r="N17" s="201"/>
      <c r="O17" s="201"/>
      <c r="P17" s="201"/>
      <c r="Q17" s="201"/>
      <c r="R17" s="201"/>
    </row>
    <row r="18" spans="1:18" s="12" customFormat="1" ht="15" customHeight="1" x14ac:dyDescent="0.25">
      <c r="A18" s="150"/>
      <c r="B18" s="235">
        <f>SUM('Assignment Tool'!P9,'Assignment Tool'!P50,'Assignment Tool'!P91,'Assignment Tool'!P132,'Assignment Tool'!P173,'Assignment Tool'!P214,'Assignment Tool'!P255,'Assignment Tool'!P296,'Assignment Tool'!P337,'Assignment Tool'!P378,'Assignment Tool'!P419,'Assignment Tool'!P460,'Assignment Tool'!P501,'Assignment Tool'!P542,'Assignment Tool'!P583,'Assignment Tool'!P624,'Assignment Tool'!P665,'Assignment Tool'!P706,'Assignment Tool'!P747,'Assignment Tool'!P788,'Assignment Tool'!P829,'Assignment Tool'!P870,'Assignment Tool'!P911,'Assignment Tool'!P952,'Assignment Tool'!P993,'Assignment Tool'!P1034,'Assignment Tool'!P1075,'Assignment Tool'!P1116,'Assignment Tool'!P1157,'Assignment Tool'!P1198,'Assignment Tool'!P1239,'Assignment Tool'!P1280,'Assignment Tool'!P1321,'Assignment Tool'!P1362,'Assignment Tool'!P1403,'Assignment Tool'!P1444,'Assignment Tool'!P1485,'Assignment Tool'!P1526,'Assignment Tool'!P1567,'Assignment Tool'!P1608,'Assignment Tool'!P1649,'Assignment Tool'!P1690,'Assignment Tool'!P1731,'Assignment Tool'!P1772,'Assignment Tool'!P1813,'Assignment Tool'!P1854,'Assignment Tool'!P1895,'Assignment Tool'!P1936,'Assignment Tool'!P1977,'Assignment Tool'!P2018)</f>
        <v>0</v>
      </c>
      <c r="C18" s="161" t="s">
        <v>278</v>
      </c>
      <c r="D18" s="244">
        <v>100083494</v>
      </c>
      <c r="E18" s="244" t="s">
        <v>504</v>
      </c>
      <c r="F18" s="220"/>
      <c r="G18" s="235">
        <f>Data!E101</f>
        <v>0</v>
      </c>
      <c r="H18" s="156" t="s">
        <v>610</v>
      </c>
      <c r="I18" s="156">
        <v>200008948</v>
      </c>
      <c r="J18" s="156" t="s">
        <v>611</v>
      </c>
      <c r="K18" s="201"/>
      <c r="L18" s="201"/>
      <c r="M18" s="201"/>
      <c r="N18" s="201"/>
      <c r="O18" s="201"/>
      <c r="P18" s="201"/>
      <c r="Q18" s="201"/>
      <c r="R18" s="201"/>
    </row>
    <row r="19" spans="1:18" s="12" customFormat="1" ht="15" customHeight="1" x14ac:dyDescent="0.25">
      <c r="A19" s="150"/>
      <c r="B19" s="235">
        <f>SUM('Assignment Tool'!P7,'Assignment Tool'!P48,'Assignment Tool'!P89,'Assignment Tool'!P130,'Assignment Tool'!P171,'Assignment Tool'!P212,'Assignment Tool'!P253,'Assignment Tool'!P294,'Assignment Tool'!P335,'Assignment Tool'!P376,'Assignment Tool'!P417,'Assignment Tool'!P458,'Assignment Tool'!P499,'Assignment Tool'!P540,'Assignment Tool'!P581,'Assignment Tool'!P622,'Assignment Tool'!P663,'Assignment Tool'!P704,'Assignment Tool'!P745,'Assignment Tool'!P786,'Assignment Tool'!P827,'Assignment Tool'!P868,'Assignment Tool'!P909,'Assignment Tool'!P950,'Assignment Tool'!P991,'Assignment Tool'!P1032,'Assignment Tool'!P1073,'Assignment Tool'!P1114,'Assignment Tool'!P1155,'Assignment Tool'!P1196,'Assignment Tool'!P1237,'Assignment Tool'!P1278,'Assignment Tool'!P1319,'Assignment Tool'!P1360,'Assignment Tool'!P1401,'Assignment Tool'!P1442,'Assignment Tool'!P1483,'Assignment Tool'!P1524,'Assignment Tool'!P1565,'Assignment Tool'!P1606,'Assignment Tool'!P1647,'Assignment Tool'!P1688,'Assignment Tool'!P1729,'Assignment Tool'!P1770,'Assignment Tool'!P1811,'Assignment Tool'!P1852,'Assignment Tool'!P1893,'Assignment Tool'!P1934,'Assignment Tool'!P1975,'Assignment Tool'!P2016)</f>
        <v>0</v>
      </c>
      <c r="C19" s="161" t="s">
        <v>278</v>
      </c>
      <c r="D19" s="244">
        <v>100083493</v>
      </c>
      <c r="E19" s="244" t="s">
        <v>505</v>
      </c>
      <c r="F19" s="220"/>
      <c r="G19" s="235">
        <f>Data!E102</f>
        <v>0</v>
      </c>
      <c r="H19" s="156" t="s">
        <v>612</v>
      </c>
      <c r="I19" s="156">
        <v>200008998</v>
      </c>
      <c r="J19" s="156" t="s">
        <v>613</v>
      </c>
      <c r="K19" s="201"/>
      <c r="L19" s="201"/>
      <c r="M19" s="201"/>
      <c r="N19" s="201"/>
      <c r="O19" s="201"/>
      <c r="P19" s="201"/>
      <c r="Q19" s="201"/>
      <c r="R19" s="201"/>
    </row>
    <row r="20" spans="1:18" s="12" customFormat="1" ht="15" customHeight="1" x14ac:dyDescent="0.25">
      <c r="A20" s="150"/>
      <c r="B20" s="235">
        <f>SUM('Assignment Tool'!Q10,'Assignment Tool'!Q51,'Assignment Tool'!Q92,'Assignment Tool'!Q133,'Assignment Tool'!Q174,'Assignment Tool'!Q215,'Assignment Tool'!Q256,'Assignment Tool'!Q297,'Assignment Tool'!Q338,'Assignment Tool'!Q379,'Assignment Tool'!Q420,'Assignment Tool'!Q461,'Assignment Tool'!Q502,'Assignment Tool'!Q543,'Assignment Tool'!Q584,'Assignment Tool'!Q625,'Assignment Tool'!Q666,'Assignment Tool'!Q707,'Assignment Tool'!Q748,'Assignment Tool'!Q789,'Assignment Tool'!Q830,'Assignment Tool'!Q871,'Assignment Tool'!Q912,'Assignment Tool'!Q953,'Assignment Tool'!Q994,'Assignment Tool'!Q1035,'Assignment Tool'!Q1076,'Assignment Tool'!Q1117,'Assignment Tool'!Q1158,'Assignment Tool'!Q1199,'Assignment Tool'!Q1240,'Assignment Tool'!Q1281,'Assignment Tool'!Q1322,'Assignment Tool'!Q1363,'Assignment Tool'!Q1404,'Assignment Tool'!Q1445,'Assignment Tool'!Q1486,'Assignment Tool'!Q1527,'Assignment Tool'!Q1568,'Assignment Tool'!Q1609,'Assignment Tool'!Q1650,'Assignment Tool'!Q1691,'Assignment Tool'!Q1732,'Assignment Tool'!Q1773,'Assignment Tool'!Q1814,'Assignment Tool'!Q1855,'Assignment Tool'!Q1896,'Assignment Tool'!Q1937,'Assignment Tool'!Q1978,'Assignment Tool'!Q2019)</f>
        <v>0</v>
      </c>
      <c r="C20" s="161" t="s">
        <v>278</v>
      </c>
      <c r="D20" s="244">
        <v>100089023</v>
      </c>
      <c r="E20" s="244" t="s">
        <v>506</v>
      </c>
      <c r="F20" s="220"/>
      <c r="G20" s="235">
        <f>Data!E103</f>
        <v>0</v>
      </c>
      <c r="H20" s="156" t="s">
        <v>614</v>
      </c>
      <c r="I20" s="156">
        <v>200008991</v>
      </c>
      <c r="J20" s="156" t="s">
        <v>615</v>
      </c>
      <c r="K20" s="201"/>
      <c r="L20" s="201"/>
      <c r="M20" s="201"/>
      <c r="N20" s="201"/>
      <c r="O20" s="201"/>
      <c r="P20" s="201"/>
      <c r="Q20" s="201"/>
      <c r="R20" s="201"/>
    </row>
    <row r="21" spans="1:18" s="12" customFormat="1" ht="15" customHeight="1" x14ac:dyDescent="0.25">
      <c r="A21" s="150"/>
      <c r="B21" s="235">
        <f>SUM('Assignment Tool'!Q9,'Assignment Tool'!Q50,'Assignment Tool'!Q91,'Assignment Tool'!Q132,'Assignment Tool'!Q173,'Assignment Tool'!Q214,'Assignment Tool'!Q255,'Assignment Tool'!Q296,'Assignment Tool'!Q337,'Assignment Tool'!Q378,'Assignment Tool'!Q419,'Assignment Tool'!Q460,'Assignment Tool'!Q501,'Assignment Tool'!Q542,'Assignment Tool'!Q583,'Assignment Tool'!Q624,'Assignment Tool'!Q665,'Assignment Tool'!Q706,'Assignment Tool'!Q747,'Assignment Tool'!Q788,'Assignment Tool'!Q829,'Assignment Tool'!Q870,'Assignment Tool'!Q911,'Assignment Tool'!Q952,'Assignment Tool'!Q993,'Assignment Tool'!Q1034,'Assignment Tool'!Q1075,'Assignment Tool'!Q1116,'Assignment Tool'!Q1157,'Assignment Tool'!Q1198,'Assignment Tool'!Q1239,'Assignment Tool'!Q1280,'Assignment Tool'!Q1321,'Assignment Tool'!Q1362,'Assignment Tool'!Q1403,'Assignment Tool'!Q1444,'Assignment Tool'!Q1485,'Assignment Tool'!Q1526,'Assignment Tool'!Q1567,'Assignment Tool'!Q1608,'Assignment Tool'!Q1690,'Assignment Tool'!Q1731,'Assignment Tool'!Q1772,'Assignment Tool'!Q1813,'Assignment Tool'!Q1854,'Assignment Tool'!Q1895,'Assignment Tool'!Q1936,'Assignment Tool'!Q1977,'Assignment Tool'!Q2018)</f>
        <v>0</v>
      </c>
      <c r="C21" s="161" t="s">
        <v>278</v>
      </c>
      <c r="D21" s="244">
        <v>200000002</v>
      </c>
      <c r="E21" s="244" t="s">
        <v>507</v>
      </c>
      <c r="F21" s="220"/>
      <c r="G21" s="235">
        <f>Data!E104</f>
        <v>0</v>
      </c>
      <c r="H21" s="156" t="s">
        <v>616</v>
      </c>
      <c r="I21" s="156">
        <v>200008935</v>
      </c>
      <c r="J21" s="156" t="s">
        <v>617</v>
      </c>
      <c r="K21" s="201"/>
      <c r="L21" s="201"/>
      <c r="M21" s="201"/>
      <c r="N21" s="201"/>
      <c r="O21" s="201"/>
      <c r="P21" s="201"/>
      <c r="Q21" s="201"/>
      <c r="R21" s="201"/>
    </row>
    <row r="22" spans="1:18" s="12" customFormat="1" ht="15" customHeight="1" x14ac:dyDescent="0.25">
      <c r="A22" s="150"/>
      <c r="B22" s="235">
        <f>SUM('Assignment Tool'!Q7,'Assignment Tool'!Q48,'Assignment Tool'!Q89,'Assignment Tool'!Q130,'Assignment Tool'!Q171,'Assignment Tool'!Q212,'Assignment Tool'!Q253,'Assignment Tool'!Q294,'Assignment Tool'!Q335,'Assignment Tool'!Q376,'Assignment Tool'!Q417,'Assignment Tool'!Q458,'Assignment Tool'!Q499,'Assignment Tool'!Q540,'Assignment Tool'!Q581,'Assignment Tool'!Q622,'Assignment Tool'!Q663,'Assignment Tool'!Q704,'Assignment Tool'!Q745,'Assignment Tool'!Q786,'Assignment Tool'!Q827,'Assignment Tool'!Q868,'Assignment Tool'!Q909,'Assignment Tool'!Q950,'Assignment Tool'!Q991,'Assignment Tool'!Q1032,'Assignment Tool'!Q1073,'Assignment Tool'!Q1114,'Assignment Tool'!Q1155,'Assignment Tool'!Q1196,'Assignment Tool'!Q1237,'Assignment Tool'!Q1278,'Assignment Tool'!Q1319,'Assignment Tool'!Q1360,'Assignment Tool'!Q1401,'Assignment Tool'!Q1442,'Assignment Tool'!Q1483,'Assignment Tool'!Q1524,'Assignment Tool'!Q1565,'Assignment Tool'!Q1606,'Assignment Tool'!Q1647,'Assignment Tool'!Q1688,'Assignment Tool'!Q1729,'Assignment Tool'!Q1770,'Assignment Tool'!Q1811,'Assignment Tool'!Q1852,'Assignment Tool'!Q1893,'Assignment Tool'!Q1934,'Assignment Tool'!Q1975,'Assignment Tool'!Q2016)</f>
        <v>0</v>
      </c>
      <c r="C22" s="161" t="s">
        <v>278</v>
      </c>
      <c r="D22" s="244">
        <v>200000003</v>
      </c>
      <c r="E22" s="244" t="s">
        <v>508</v>
      </c>
      <c r="F22" s="220"/>
      <c r="G22" s="235">
        <f>Data!E105</f>
        <v>0</v>
      </c>
      <c r="H22" s="156" t="s">
        <v>618</v>
      </c>
      <c r="I22" s="156">
        <v>200008924</v>
      </c>
      <c r="J22" s="156" t="s">
        <v>619</v>
      </c>
      <c r="K22" s="201"/>
      <c r="L22" s="201"/>
      <c r="M22" s="201"/>
      <c r="N22" s="201"/>
      <c r="O22" s="201"/>
      <c r="P22" s="201"/>
      <c r="Q22" s="201"/>
      <c r="R22" s="201"/>
    </row>
    <row r="23" spans="1:18" x14ac:dyDescent="0.25">
      <c r="A23" s="149"/>
      <c r="B23" s="235">
        <f>SUM('Assignment Tool'!U10,'Assignment Tool'!U51,'Assignment Tool'!U92,'Assignment Tool'!U133,'Assignment Tool'!U174,'Assignment Tool'!U215,'Assignment Tool'!U256,'Assignment Tool'!U297,'Assignment Tool'!U338,'Assignment Tool'!U379,'Assignment Tool'!U420,'Assignment Tool'!U461,'Assignment Tool'!U502,'Assignment Tool'!U543,'Assignment Tool'!U584,'Assignment Tool'!U625,'Assignment Tool'!U666,'Assignment Tool'!U707,'Assignment Tool'!U748,'Assignment Tool'!U789,'Assignment Tool'!U830,'Assignment Tool'!U871,'Assignment Tool'!U912,'Assignment Tool'!U953,'Assignment Tool'!U994,'Assignment Tool'!U1035,'Assignment Tool'!U1076,'Assignment Tool'!U1117,'Assignment Tool'!U1158,'Assignment Tool'!U1199,'Assignment Tool'!U1240,'Assignment Tool'!U1281,'Assignment Tool'!U1322,'Assignment Tool'!U1363,'Assignment Tool'!U1404,'Assignment Tool'!U1445,'Assignment Tool'!U1486,'Assignment Tool'!U1527,'Assignment Tool'!U1568,'Assignment Tool'!U1609,'Assignment Tool'!U1650,'Assignment Tool'!U1691,'Assignment Tool'!U1732,'Assignment Tool'!U1773,'Assignment Tool'!U1814,'Assignment Tool'!U1855,'Assignment Tool'!U1896,'Assignment Tool'!U1937,'Assignment Tool'!U1978,'Assignment Tool'!U2019)</f>
        <v>2</v>
      </c>
      <c r="C23" s="161" t="s">
        <v>278</v>
      </c>
      <c r="D23" s="243">
        <v>100083595</v>
      </c>
      <c r="E23" s="243" t="s">
        <v>509</v>
      </c>
      <c r="F23" s="210"/>
      <c r="G23" s="235">
        <f>Data!E106</f>
        <v>0</v>
      </c>
      <c r="H23" s="156" t="s">
        <v>620</v>
      </c>
      <c r="I23" s="156">
        <v>200009010</v>
      </c>
      <c r="J23" s="156" t="s">
        <v>621</v>
      </c>
      <c r="K23" s="199"/>
      <c r="L23" s="199"/>
      <c r="M23" s="199"/>
      <c r="N23" s="199"/>
      <c r="O23" s="199"/>
      <c r="P23" s="199"/>
      <c r="Q23" s="199"/>
      <c r="R23" s="199"/>
    </row>
    <row r="24" spans="1:18" x14ac:dyDescent="0.25">
      <c r="A24" s="149"/>
      <c r="B24" s="235">
        <f>SUM('Assignment Tool'!U9,'Assignment Tool'!U50,'Assignment Tool'!U91,'Assignment Tool'!U132,'Assignment Tool'!U173,'Assignment Tool'!U214,'Assignment Tool'!U255,'Assignment Tool'!U296,'Assignment Tool'!U337,'Assignment Tool'!U378,'Assignment Tool'!U419,'Assignment Tool'!U460,'Assignment Tool'!U501,'Assignment Tool'!U542,'Assignment Tool'!U583,'Assignment Tool'!U624,'Assignment Tool'!U665,'Assignment Tool'!U706,'Assignment Tool'!U747,'Assignment Tool'!U788,'Assignment Tool'!U829,'Assignment Tool'!U870,'Assignment Tool'!U911,'Assignment Tool'!U952,'Assignment Tool'!U993,'Assignment Tool'!U1034,'Assignment Tool'!U1075,'Assignment Tool'!U1116,'Assignment Tool'!U1157,'Assignment Tool'!U1198,'Assignment Tool'!U1239,'Assignment Tool'!U1280,'Assignment Tool'!U1321,'Assignment Tool'!U1362,'Assignment Tool'!U1403,'Assignment Tool'!U1444,'Assignment Tool'!U1485,'Assignment Tool'!U1526,'Assignment Tool'!U1567,'Assignment Tool'!U1608,'Assignment Tool'!U1649,'Assignment Tool'!U1690,'Assignment Tool'!U1731,'Assignment Tool'!U1772,'Assignment Tool'!U1813,'Assignment Tool'!U1854,'Assignment Tool'!U1895,'Assignment Tool'!U1936,'Assignment Tool'!U1977,'Assignment Tool'!U2018)</f>
        <v>5</v>
      </c>
      <c r="C24" s="161" t="s">
        <v>278</v>
      </c>
      <c r="D24" s="243">
        <v>100083594</v>
      </c>
      <c r="E24" s="243" t="s">
        <v>510</v>
      </c>
      <c r="F24" s="210"/>
      <c r="G24" s="235">
        <f>Data!E107</f>
        <v>0</v>
      </c>
      <c r="H24" s="156" t="s">
        <v>622</v>
      </c>
      <c r="I24" s="156">
        <v>200008946</v>
      </c>
      <c r="J24" s="156" t="s">
        <v>623</v>
      </c>
      <c r="K24" s="199"/>
      <c r="L24" s="199"/>
      <c r="M24" s="199"/>
      <c r="N24" s="199"/>
      <c r="O24" s="199"/>
      <c r="P24" s="199"/>
      <c r="Q24" s="199"/>
      <c r="R24" s="199"/>
    </row>
    <row r="25" spans="1:18" x14ac:dyDescent="0.25">
      <c r="A25" s="149"/>
      <c r="B25" s="235">
        <f>SUM('Assignment Tool'!U8,'Assignment Tool'!U49,'Assignment Tool'!U90,'Assignment Tool'!U131,'Assignment Tool'!U172,'Assignment Tool'!U213,'Assignment Tool'!U254,'Assignment Tool'!U295,'Assignment Tool'!U336,'Assignment Tool'!U377,'Assignment Tool'!U418,'Assignment Tool'!U459,'Assignment Tool'!U500,'Assignment Tool'!U541,'Assignment Tool'!U582,'Assignment Tool'!U623,'Assignment Tool'!U664,'Assignment Tool'!U705,'Assignment Tool'!U746,'Assignment Tool'!U787,'Assignment Tool'!U828,'Assignment Tool'!U869,'Assignment Tool'!U910,'Assignment Tool'!U951,'Assignment Tool'!U992,'Assignment Tool'!U1033,'Assignment Tool'!U1074,'Assignment Tool'!U1115,'Assignment Tool'!U1156,'Assignment Tool'!U1197,'Assignment Tool'!U1238,'Assignment Tool'!U1279,'Assignment Tool'!U1320,'Assignment Tool'!U1361,'Assignment Tool'!U1402,'Assignment Tool'!U1443,'Assignment Tool'!U1484,'Assignment Tool'!U1525,'Assignment Tool'!U1566,'Assignment Tool'!U1607,'Assignment Tool'!U1648,'Assignment Tool'!U1689,'Assignment Tool'!U1730,'Assignment Tool'!U1771,'Assignment Tool'!U1812,'Assignment Tool'!U1853,'Assignment Tool'!U1894,'Assignment Tool'!U1935,'Assignment Tool'!U1976,'Assignment Tool'!U2017)</f>
        <v>1</v>
      </c>
      <c r="C25" s="161" t="s">
        <v>278</v>
      </c>
      <c r="D25" s="246">
        <v>100083593</v>
      </c>
      <c r="E25" s="246" t="s">
        <v>511</v>
      </c>
      <c r="F25" s="220"/>
      <c r="G25" s="235">
        <f>Data!E108</f>
        <v>0</v>
      </c>
      <c r="H25" s="156" t="s">
        <v>624</v>
      </c>
      <c r="I25" s="156">
        <v>200008972</v>
      </c>
      <c r="J25" s="156" t="s">
        <v>625</v>
      </c>
      <c r="K25" s="199"/>
      <c r="L25" s="199"/>
      <c r="M25" s="199"/>
      <c r="N25" s="199"/>
      <c r="O25" s="199"/>
      <c r="P25" s="199"/>
      <c r="Q25" s="199"/>
      <c r="R25" s="199"/>
    </row>
    <row r="26" spans="1:18" x14ac:dyDescent="0.25">
      <c r="A26" s="149"/>
      <c r="B26" s="235">
        <f>SUM('Assignment Tool'!U7,'Assignment Tool'!U48,'Assignment Tool'!U89,'Assignment Tool'!U130,'Assignment Tool'!U171,'Assignment Tool'!U212,'Assignment Tool'!U253,'Assignment Tool'!U294,'Assignment Tool'!U335,'Assignment Tool'!U376,'Assignment Tool'!U417,'Assignment Tool'!U458,'Assignment Tool'!U499,'Assignment Tool'!U540,'Assignment Tool'!U581,'Assignment Tool'!U622,'Assignment Tool'!U663,'Assignment Tool'!U704,'Assignment Tool'!U745,'Assignment Tool'!U786,'Assignment Tool'!U827,'Assignment Tool'!U868,'Assignment Tool'!U909,'Assignment Tool'!U950,'Assignment Tool'!U991,'Assignment Tool'!U1032,'Assignment Tool'!U1073,'Assignment Tool'!U1114,'Assignment Tool'!U1155,'Assignment Tool'!U1196,'Assignment Tool'!U1237,'Assignment Tool'!U1278,'Assignment Tool'!U1319,'Assignment Tool'!U1360,'Assignment Tool'!U1401,'Assignment Tool'!U1442,'Assignment Tool'!U1483,'Assignment Tool'!U1524,'Assignment Tool'!U1565,'Assignment Tool'!U1606,'Assignment Tool'!U1647,'Assignment Tool'!U1688,'Assignment Tool'!U1729,'Assignment Tool'!U1770,'Assignment Tool'!U1811,'Assignment Tool'!U1852,'Assignment Tool'!U1893,'Assignment Tool'!U1934,'Assignment Tool'!U1975,'Assignment Tool'!U2016)</f>
        <v>3</v>
      </c>
      <c r="C26" s="161" t="s">
        <v>278</v>
      </c>
      <c r="D26" s="244">
        <v>100083592</v>
      </c>
      <c r="E26" s="244" t="s">
        <v>512</v>
      </c>
      <c r="F26" s="220"/>
      <c r="G26" s="235">
        <f>Data!E109</f>
        <v>0</v>
      </c>
      <c r="H26" s="156" t="s">
        <v>626</v>
      </c>
      <c r="I26" s="156">
        <v>200008930</v>
      </c>
      <c r="J26" s="156" t="s">
        <v>627</v>
      </c>
      <c r="K26" s="199"/>
      <c r="L26" s="199"/>
      <c r="M26" s="199"/>
      <c r="N26" s="199"/>
      <c r="O26" s="199"/>
      <c r="P26" s="199"/>
      <c r="Q26" s="199"/>
      <c r="R26" s="199"/>
    </row>
    <row r="27" spans="1:18" x14ac:dyDescent="0.25">
      <c r="A27" s="149"/>
      <c r="B27" s="235">
        <f>SUM('Assignment Tool'!U6,'Assignment Tool'!U47,'Assignment Tool'!U88,'Assignment Tool'!U129,'Assignment Tool'!U170,'Assignment Tool'!U211,'Assignment Tool'!U252,'Assignment Tool'!U293,'Assignment Tool'!U334,'Assignment Tool'!U375,'Assignment Tool'!U416,'Assignment Tool'!U457,'Assignment Tool'!U498,'Assignment Tool'!U539,'Assignment Tool'!U580,'Assignment Tool'!U621,'Assignment Tool'!U662,'Assignment Tool'!U703,'Assignment Tool'!U744,'Assignment Tool'!U785,'Assignment Tool'!U826,'Assignment Tool'!U867,'Assignment Tool'!U908,'Assignment Tool'!U949,'Assignment Tool'!U990,'Assignment Tool'!U1031,'Assignment Tool'!U1072,'Assignment Tool'!U1113,'Assignment Tool'!U1154,'Assignment Tool'!U1195,'Assignment Tool'!U1236,'Assignment Tool'!U1277,'Assignment Tool'!U1318,'Assignment Tool'!U1359,'Assignment Tool'!U1400,'Assignment Tool'!U1441,'Assignment Tool'!U1482,'Assignment Tool'!U1523,'Assignment Tool'!U1564,'Assignment Tool'!U1605,'Assignment Tool'!U1646,'Assignment Tool'!U1687,'Assignment Tool'!U1728,'Assignment Tool'!U1769,'Assignment Tool'!U1810,'Assignment Tool'!U1851,'Assignment Tool'!U1892,'Assignment Tool'!U1933,'Assignment Tool'!U1974,'Assignment Tool'!U2015)</f>
        <v>19</v>
      </c>
      <c r="C27" s="161" t="s">
        <v>278</v>
      </c>
      <c r="D27" s="244">
        <v>200008456</v>
      </c>
      <c r="E27" s="244" t="s">
        <v>513</v>
      </c>
      <c r="F27" s="220"/>
      <c r="G27" s="235">
        <f>Data!E110</f>
        <v>0</v>
      </c>
      <c r="H27" s="156" t="s">
        <v>628</v>
      </c>
      <c r="I27" s="156">
        <v>200008957</v>
      </c>
      <c r="J27" s="156" t="s">
        <v>629</v>
      </c>
      <c r="K27" s="199"/>
      <c r="L27" s="199"/>
      <c r="M27" s="199"/>
      <c r="N27" s="199"/>
      <c r="O27" s="199"/>
      <c r="P27" s="199"/>
      <c r="Q27" s="199"/>
      <c r="R27" s="199"/>
    </row>
    <row r="28" spans="1:18" x14ac:dyDescent="0.25">
      <c r="A28" s="149"/>
      <c r="B28" s="235">
        <f>SUM('Assignment Tool'!V10,'Assignment Tool'!V51,'Assignment Tool'!V92,'Assignment Tool'!V133,'Assignment Tool'!V174,'Assignment Tool'!V215,'Assignment Tool'!V256,'Assignment Tool'!V297,'Assignment Tool'!V338,'Assignment Tool'!V379,'Assignment Tool'!V420,'Assignment Tool'!V461,'Assignment Tool'!V502,'Assignment Tool'!V543,'Assignment Tool'!V584,'Assignment Tool'!V625,'Assignment Tool'!V666,'Assignment Tool'!V707,'Assignment Tool'!V748,'Assignment Tool'!V789,'Assignment Tool'!V830,'Assignment Tool'!V871,'Assignment Tool'!V912,'Assignment Tool'!V953,'Assignment Tool'!V994,'Assignment Tool'!V1035,'Assignment Tool'!V1076,'Assignment Tool'!V1117,'Assignment Tool'!V1158,'Assignment Tool'!V1199,'Assignment Tool'!V1240,'Assignment Tool'!V1281,'Assignment Tool'!V1322,'Assignment Tool'!V1363,'Assignment Tool'!V1404,'Assignment Tool'!V1445,'Assignment Tool'!V1486,'Assignment Tool'!V1527,'Assignment Tool'!V1568,'Assignment Tool'!V1609,'Assignment Tool'!V1650,'Assignment Tool'!V1691,'Assignment Tool'!V1732,'Assignment Tool'!V1773,'Assignment Tool'!V1814,'Assignment Tool'!V1855,'Assignment Tool'!V1896,'Assignment Tool'!V1937,'Assignment Tool'!V1978,'Assignment Tool'!V2019)</f>
        <v>1</v>
      </c>
      <c r="C28" s="161" t="s">
        <v>278</v>
      </c>
      <c r="D28" s="243">
        <v>100089396</v>
      </c>
      <c r="E28" s="243" t="s">
        <v>514</v>
      </c>
      <c r="F28" s="210"/>
      <c r="G28" s="235">
        <f>Data!E111</f>
        <v>0</v>
      </c>
      <c r="H28" s="156" t="s">
        <v>630</v>
      </c>
      <c r="I28" s="156">
        <v>200008928</v>
      </c>
      <c r="J28" s="156" t="s">
        <v>631</v>
      </c>
      <c r="K28" s="199" t="s">
        <v>254</v>
      </c>
      <c r="L28" s="199"/>
      <c r="M28" s="199"/>
      <c r="N28" s="199"/>
      <c r="O28" s="199"/>
      <c r="P28" s="199"/>
      <c r="Q28" s="199"/>
      <c r="R28" s="199"/>
    </row>
    <row r="29" spans="1:18" x14ac:dyDescent="0.25">
      <c r="A29" s="149"/>
      <c r="B29" s="235">
        <f>SUM('Assignment Tool'!V9,'Assignment Tool'!V50,'Assignment Tool'!V91,'Assignment Tool'!V132,'Assignment Tool'!V173,'Assignment Tool'!V214,'Assignment Tool'!V255,'Assignment Tool'!V296,'Assignment Tool'!V337,'Assignment Tool'!V378,'Assignment Tool'!V419,'Assignment Tool'!V460,'Assignment Tool'!V501,'Assignment Tool'!V542,'Assignment Tool'!V583,'Assignment Tool'!V624,'Assignment Tool'!V665,'Assignment Tool'!V706,'Assignment Tool'!V747,'Assignment Tool'!V788,'Assignment Tool'!V829,'Assignment Tool'!V870,'Assignment Tool'!V911,'Assignment Tool'!V952,'Assignment Tool'!V993,'Assignment Tool'!V1034,'Assignment Tool'!V1075,'Assignment Tool'!V1116,'Assignment Tool'!V1157,'Assignment Tool'!V1198,'Assignment Tool'!V1239,'Assignment Tool'!V1280,'Assignment Tool'!V1321,'Assignment Tool'!V1362,'Assignment Tool'!V1403,'Assignment Tool'!V1444,'Assignment Tool'!V1485,'Assignment Tool'!V1526,'Assignment Tool'!V1567,'Assignment Tool'!V1608,'Assignment Tool'!V1649,'Assignment Tool'!V1690,'Assignment Tool'!V1731,'Assignment Tool'!V1772,'Assignment Tool'!V1813,'Assignment Tool'!V1854,'Assignment Tool'!V1895,'Assignment Tool'!V1936,'Assignment Tool'!V1977,'Assignment Tool'!V2018)</f>
        <v>0</v>
      </c>
      <c r="C29" s="161" t="s">
        <v>278</v>
      </c>
      <c r="D29" s="243">
        <v>100089548</v>
      </c>
      <c r="E29" s="243" t="s">
        <v>515</v>
      </c>
      <c r="F29" s="210"/>
      <c r="G29" s="235">
        <f>Data!E112</f>
        <v>0</v>
      </c>
      <c r="H29" s="156" t="s">
        <v>632</v>
      </c>
      <c r="I29" s="156">
        <v>200008951</v>
      </c>
      <c r="J29" s="156" t="s">
        <v>633</v>
      </c>
      <c r="K29" s="199"/>
      <c r="L29" s="199"/>
      <c r="M29" s="199"/>
      <c r="N29" s="199"/>
      <c r="O29" s="199"/>
      <c r="P29" s="199"/>
      <c r="Q29" s="199"/>
      <c r="R29" s="199"/>
    </row>
    <row r="30" spans="1:18" x14ac:dyDescent="0.25">
      <c r="A30" s="149"/>
      <c r="B30" s="235">
        <f>SUM('Assignment Tool'!V8,'Assignment Tool'!V49,'Assignment Tool'!V90,'Assignment Tool'!V131,'Assignment Tool'!V172,'Assignment Tool'!V213,'Assignment Tool'!V254,'Assignment Tool'!V295,'Assignment Tool'!V336,'Assignment Tool'!V377,'Assignment Tool'!V418,'Assignment Tool'!V459,'Assignment Tool'!V500,'Assignment Tool'!V541,'Assignment Tool'!V582,'Assignment Tool'!V623,'Assignment Tool'!V664,'Assignment Tool'!V705,'Assignment Tool'!V746,'Assignment Tool'!V787,'Assignment Tool'!V828,'Assignment Tool'!V869,'Assignment Tool'!V910,'Assignment Tool'!V951,'Assignment Tool'!V992,'Assignment Tool'!V1033,'Assignment Tool'!V1074,'Assignment Tool'!V1115,'Assignment Tool'!V1156,'Assignment Tool'!V1197,'Assignment Tool'!V1238,'Assignment Tool'!V1279,'Assignment Tool'!V1320,'Assignment Tool'!V1361,'Assignment Tool'!V1402,'Assignment Tool'!V1443,'Assignment Tool'!V1484,'Assignment Tool'!V1525,'Assignment Tool'!V1566,'Assignment Tool'!V1607,'Assignment Tool'!V1648,'Assignment Tool'!V1689,'Assignment Tool'!V1730,'Assignment Tool'!V1771,'Assignment Tool'!V1812,'Assignment Tool'!V1853,'Assignment Tool'!V1894,'Assignment Tool'!V1935,'Assignment Tool'!V1976,'Assignment Tool'!V2017)</f>
        <v>0</v>
      </c>
      <c r="C30" s="161" t="s">
        <v>278</v>
      </c>
      <c r="D30" s="246">
        <v>100089397</v>
      </c>
      <c r="E30" s="246" t="s">
        <v>516</v>
      </c>
      <c r="F30" s="220"/>
      <c r="G30" s="235">
        <f>Data!E113</f>
        <v>0</v>
      </c>
      <c r="H30" s="156" t="s">
        <v>634</v>
      </c>
      <c r="I30" s="156">
        <v>200008939</v>
      </c>
      <c r="J30" s="156" t="s">
        <v>635</v>
      </c>
      <c r="K30" s="199"/>
      <c r="L30" s="199"/>
      <c r="M30" s="199"/>
      <c r="N30" s="199"/>
      <c r="O30" s="199"/>
      <c r="P30" s="199"/>
      <c r="Q30" s="199"/>
      <c r="R30" s="199"/>
    </row>
    <row r="31" spans="1:18" x14ac:dyDescent="0.25">
      <c r="A31" s="149"/>
      <c r="B31" s="235">
        <f>SUM('Assignment Tool'!V7,'Assignment Tool'!V48,'Assignment Tool'!V89,'Assignment Tool'!V130,'Assignment Tool'!V171,'Assignment Tool'!V212,'Assignment Tool'!V253,'Assignment Tool'!V294,'Assignment Tool'!V335,'Assignment Tool'!V376,'Assignment Tool'!V417,'Assignment Tool'!V458,'Assignment Tool'!V499,'Assignment Tool'!V540,'Assignment Tool'!V581,'Assignment Tool'!V622,'Assignment Tool'!V663,'Assignment Tool'!V704,'Assignment Tool'!V745,'Assignment Tool'!V786,'Assignment Tool'!V827,'Assignment Tool'!V868,'Assignment Tool'!V909,'Assignment Tool'!V950,'Assignment Tool'!V991,'Assignment Tool'!V1032,'Assignment Tool'!V1073,'Assignment Tool'!V1114,'Assignment Tool'!V1155,'Assignment Tool'!V1196,'Assignment Tool'!V1237,'Assignment Tool'!V1278,'Assignment Tool'!V1319,'Assignment Tool'!V1360,'Assignment Tool'!V1401,'Assignment Tool'!V1442,'Assignment Tool'!V1483,'Assignment Tool'!V1524,'Assignment Tool'!V1565,'Assignment Tool'!V1606,'Assignment Tool'!V1647,'Assignment Tool'!V1688,'Assignment Tool'!V1729,'Assignment Tool'!V1770,'Assignment Tool'!V1811,'Assignment Tool'!V1852,'Assignment Tool'!V1893,'Assignment Tool'!V1934,'Assignment Tool'!V1975,'Assignment Tool'!V2016)</f>
        <v>0</v>
      </c>
      <c r="C31" s="161" t="s">
        <v>278</v>
      </c>
      <c r="D31" s="244">
        <v>100089549</v>
      </c>
      <c r="E31" s="244" t="s">
        <v>517</v>
      </c>
      <c r="F31" s="220"/>
      <c r="G31" s="235">
        <f>Data!E114</f>
        <v>2</v>
      </c>
      <c r="H31" s="156" t="s">
        <v>636</v>
      </c>
      <c r="I31" s="156">
        <v>200008922</v>
      </c>
      <c r="J31" s="156" t="s">
        <v>637</v>
      </c>
      <c r="K31" s="199"/>
      <c r="L31" s="199"/>
      <c r="M31" s="199"/>
      <c r="N31" s="199"/>
      <c r="O31" s="199"/>
      <c r="P31" s="199"/>
      <c r="Q31" s="199"/>
      <c r="R31" s="199"/>
    </row>
    <row r="32" spans="1:18" x14ac:dyDescent="0.25">
      <c r="A32" s="149"/>
      <c r="B32" s="235">
        <f>SUM('Assignment Tool'!V6,'Assignment Tool'!V47,'Assignment Tool'!V88,'Assignment Tool'!V129,'Assignment Tool'!V170,'Assignment Tool'!V211,'Assignment Tool'!V252,'Assignment Tool'!V293,'Assignment Tool'!V334,'Assignment Tool'!V375,'Assignment Tool'!V416,'Assignment Tool'!V457,'Assignment Tool'!V498,'Assignment Tool'!V539,'Assignment Tool'!V580,'Assignment Tool'!V621,'Assignment Tool'!V662,'Assignment Tool'!V703,'Assignment Tool'!V744,'Assignment Tool'!V785,'Assignment Tool'!V826,'Assignment Tool'!V867,'Assignment Tool'!V908,'Assignment Tool'!V949,'Assignment Tool'!V990,'Assignment Tool'!V1031,'Assignment Tool'!V1072,'Assignment Tool'!V1113,'Assignment Tool'!V1154,'Assignment Tool'!V1195,'Assignment Tool'!V1236,'Assignment Tool'!V1277,'Assignment Tool'!V1318,'Assignment Tool'!V1359,'Assignment Tool'!V1400,'Assignment Tool'!V1441,'Assignment Tool'!V1482,'Assignment Tool'!V1523,'Assignment Tool'!V1564,'Assignment Tool'!V1605,'Assignment Tool'!V1646,'Assignment Tool'!V1687,'Assignment Tool'!V1728,'Assignment Tool'!V1769,'Assignment Tool'!V1810,'Assignment Tool'!V1851,'Assignment Tool'!V1892,'Assignment Tool'!V1933,'Assignment Tool'!V1974,'Assignment Tool'!V2015)</f>
        <v>0</v>
      </c>
      <c r="C32" s="161" t="s">
        <v>278</v>
      </c>
      <c r="D32" s="244">
        <v>200008455</v>
      </c>
      <c r="E32" s="244" t="s">
        <v>518</v>
      </c>
      <c r="F32" s="220"/>
      <c r="G32" s="235">
        <f>Data!E115</f>
        <v>0</v>
      </c>
      <c r="H32" s="156" t="s">
        <v>638</v>
      </c>
      <c r="I32" s="156">
        <v>200008933</v>
      </c>
      <c r="J32" s="156" t="s">
        <v>639</v>
      </c>
      <c r="K32" s="199"/>
      <c r="L32" s="199"/>
      <c r="M32" s="199"/>
      <c r="N32" s="199"/>
      <c r="O32" s="199"/>
      <c r="P32" s="199"/>
      <c r="Q32" s="199"/>
      <c r="R32" s="199"/>
    </row>
    <row r="33" spans="1:18" x14ac:dyDescent="0.25">
      <c r="A33" s="149"/>
      <c r="B33" s="235">
        <f>SUM('Assignment Tool'!N10,'Assignment Tool'!N51,'Assignment Tool'!N92,'Assignment Tool'!N133,'Assignment Tool'!N174,'Assignment Tool'!N215,'Assignment Tool'!N256,'Assignment Tool'!N297,'Assignment Tool'!N338,'Assignment Tool'!N379,'Assignment Tool'!N420,'Assignment Tool'!N461,'Assignment Tool'!N502,'Assignment Tool'!N543,'Assignment Tool'!N584,'Assignment Tool'!N625,'Assignment Tool'!N666,'Assignment Tool'!N707,'Assignment Tool'!N748,'Assignment Tool'!N789,'Assignment Tool'!N830,'Assignment Tool'!N871,'Assignment Tool'!N912,'Assignment Tool'!N953,'Assignment Tool'!N994,'Assignment Tool'!N1035,'Assignment Tool'!N1076,'Assignment Tool'!N1117,'Assignment Tool'!N1158,'Assignment Tool'!N1199,'Assignment Tool'!N1240,'Assignment Tool'!N1281,'Assignment Tool'!N1322,'Assignment Tool'!N1363,'Assignment Tool'!N1404,'Assignment Tool'!N1445,'Assignment Tool'!N1486,'Assignment Tool'!N1527,'Assignment Tool'!N1568,'Assignment Tool'!N1609,'Assignment Tool'!N1650,'Assignment Tool'!N1691,'Assignment Tool'!N1732,'Assignment Tool'!N1773,'Assignment Tool'!N1814,'Assignment Tool'!N1855,'Assignment Tool'!N1896,'Assignment Tool'!N1937,'Assignment Tool'!N1978,'Assignment Tool'!N2019)</f>
        <v>0</v>
      </c>
      <c r="C33" s="161" t="s">
        <v>278</v>
      </c>
      <c r="D33" s="247">
        <v>200002278</v>
      </c>
      <c r="E33" s="247" t="s">
        <v>519</v>
      </c>
      <c r="F33" s="222"/>
      <c r="G33" s="235">
        <f>Data!E116</f>
        <v>0</v>
      </c>
      <c r="H33" s="156" t="s">
        <v>640</v>
      </c>
      <c r="I33" s="156">
        <v>200008984</v>
      </c>
      <c r="J33" s="156" t="s">
        <v>641</v>
      </c>
      <c r="K33" s="199"/>
      <c r="L33" s="199"/>
      <c r="M33" s="199"/>
      <c r="N33" s="199"/>
      <c r="O33" s="199"/>
      <c r="P33" s="199"/>
      <c r="Q33" s="199"/>
      <c r="R33" s="199"/>
    </row>
    <row r="34" spans="1:18" x14ac:dyDescent="0.25">
      <c r="A34" s="149"/>
      <c r="B34" s="235">
        <f>SUM('Assignment Tool'!N9,'Assignment Tool'!N50,'Assignment Tool'!N91,'Assignment Tool'!N132,'Assignment Tool'!N173,'Assignment Tool'!N214,'Assignment Tool'!N255,'Assignment Tool'!N296,'Assignment Tool'!N337,'Assignment Tool'!N378,'Assignment Tool'!N419,'Assignment Tool'!N460,'Assignment Tool'!N501,'Assignment Tool'!N542,'Assignment Tool'!N583,'Assignment Tool'!N624,'Assignment Tool'!N665,'Assignment Tool'!N706,'Assignment Tool'!N747,'Assignment Tool'!N788,'Assignment Tool'!N829,'Assignment Tool'!N870,'Assignment Tool'!N911,'Assignment Tool'!N952,'Assignment Tool'!N993,'Assignment Tool'!N1034,'Assignment Tool'!N1075,'Assignment Tool'!N1116,'Assignment Tool'!N1157,'Assignment Tool'!N1198,'Assignment Tool'!N1239,'Assignment Tool'!N1280,'Assignment Tool'!N1321,'Assignment Tool'!N1362,'Assignment Tool'!N1403,'Assignment Tool'!N1444,'Assignment Tool'!N1485,'Assignment Tool'!N1526,'Assignment Tool'!N1567,'Assignment Tool'!N1608,'Assignment Tool'!N1649,'Assignment Tool'!N1690,'Assignment Tool'!N1731,'Assignment Tool'!N1772,'Assignment Tool'!N1813,'Assignment Tool'!N1854,'Assignment Tool'!N1895,'Assignment Tool'!N1936,'Assignment Tool'!N1977,'Assignment Tool'!N2018)</f>
        <v>0</v>
      </c>
      <c r="C34" s="161" t="s">
        <v>278</v>
      </c>
      <c r="D34" s="247">
        <v>200002276</v>
      </c>
      <c r="E34" s="247" t="s">
        <v>520</v>
      </c>
      <c r="F34" s="222"/>
      <c r="G34" s="235">
        <f>Data!E117</f>
        <v>0</v>
      </c>
      <c r="H34" s="156" t="s">
        <v>642</v>
      </c>
      <c r="I34" s="156">
        <v>200008977</v>
      </c>
      <c r="J34" s="156" t="s">
        <v>643</v>
      </c>
      <c r="K34" s="199"/>
      <c r="L34" s="199"/>
      <c r="M34" s="199"/>
      <c r="N34" s="199"/>
      <c r="O34" s="199"/>
      <c r="P34" s="199"/>
      <c r="Q34" s="199"/>
      <c r="R34" s="199"/>
    </row>
    <row r="35" spans="1:18" x14ac:dyDescent="0.25">
      <c r="A35" s="149"/>
      <c r="B35" s="235">
        <f>SUM('Assignment Tool'!N8,'Assignment Tool'!N49,'Assignment Tool'!N90,'Assignment Tool'!N131,'Assignment Tool'!N172,'Assignment Tool'!N213,'Assignment Tool'!N254,'Assignment Tool'!N295,'Assignment Tool'!N336,'Assignment Tool'!N377,'Assignment Tool'!N418,'Assignment Tool'!N459,'Assignment Tool'!N500,'Assignment Tool'!N541,'Assignment Tool'!N582,'Assignment Tool'!N623,'Assignment Tool'!N664,'Assignment Tool'!N705,'Assignment Tool'!N746,'Assignment Tool'!N787,'Assignment Tool'!N828,'Assignment Tool'!N869,'Assignment Tool'!N910,'Assignment Tool'!N951,'Assignment Tool'!N992,'Assignment Tool'!N1033,'Assignment Tool'!N1074,'Assignment Tool'!N1115,'Assignment Tool'!N1156,'Assignment Tool'!N1197,'Assignment Tool'!N1238,'Assignment Tool'!N1279,'Assignment Tool'!N1320,'Assignment Tool'!N1361,'Assignment Tool'!N1402,'Assignment Tool'!N1443,'Assignment Tool'!N1484,'Assignment Tool'!N1525,'Assignment Tool'!N1566,'Assignment Tool'!N1607,'Assignment Tool'!N1648,'Assignment Tool'!N1689,'Assignment Tool'!N1730,'Assignment Tool'!N1771,'Assignment Tool'!N1812,'Assignment Tool'!N1853,'Assignment Tool'!N1894,'Assignment Tool'!N1935,'Assignment Tool'!N1976,'Assignment Tool'!N2017)</f>
        <v>0</v>
      </c>
      <c r="C35" s="161" t="s">
        <v>278</v>
      </c>
      <c r="D35" s="247">
        <v>200002273</v>
      </c>
      <c r="E35" s="247" t="s">
        <v>521</v>
      </c>
      <c r="F35" s="222"/>
      <c r="G35" s="235">
        <f>Data!E118</f>
        <v>0</v>
      </c>
      <c r="H35" s="156" t="s">
        <v>644</v>
      </c>
      <c r="I35" s="156">
        <v>200009004</v>
      </c>
      <c r="J35" s="156" t="s">
        <v>645</v>
      </c>
      <c r="K35" s="199"/>
      <c r="L35" s="199"/>
      <c r="M35" s="199"/>
      <c r="N35" s="199"/>
      <c r="O35" s="199"/>
      <c r="P35" s="199"/>
      <c r="Q35" s="199"/>
      <c r="R35" s="199"/>
    </row>
    <row r="36" spans="1:18" x14ac:dyDescent="0.25">
      <c r="A36" s="149"/>
      <c r="B36" s="235">
        <f>SUM('Assignment Tool'!N7,'Assignment Tool'!N48,'Assignment Tool'!N89,'Assignment Tool'!N130,'Assignment Tool'!N171,'Assignment Tool'!N212,'Assignment Tool'!N253,'Assignment Tool'!N294,'Assignment Tool'!N335,'Assignment Tool'!N376,'Assignment Tool'!N417,'Assignment Tool'!N458,'Assignment Tool'!N499,'Assignment Tool'!N540,'Assignment Tool'!N581,'Assignment Tool'!N622,'Assignment Tool'!N663,'Assignment Tool'!N704,'Assignment Tool'!N745,'Assignment Tool'!N786,'Assignment Tool'!N827,'Assignment Tool'!N868,'Assignment Tool'!N909,'Assignment Tool'!N950,'Assignment Tool'!N991,'Assignment Tool'!N1032,'Assignment Tool'!N1073,'Assignment Tool'!N1114,'Assignment Tool'!N1155,'Assignment Tool'!N1196,'Assignment Tool'!N1237,'Assignment Tool'!N1278,'Assignment Tool'!N1319,'Assignment Tool'!N1360,'Assignment Tool'!N1401,'Assignment Tool'!N1442,'Assignment Tool'!N1483,'Assignment Tool'!N1524,'Assignment Tool'!N1565,'Assignment Tool'!N1606,'Assignment Tool'!N1647,'Assignment Tool'!N1688,'Assignment Tool'!N1729,'Assignment Tool'!N1770,'Assignment Tool'!N1811,'Assignment Tool'!N1852,'Assignment Tool'!N1893,'Assignment Tool'!N1934,'Assignment Tool'!N1975,'Assignment Tool'!N2016)</f>
        <v>0</v>
      </c>
      <c r="C36" s="161" t="s">
        <v>278</v>
      </c>
      <c r="D36" s="247">
        <v>200002272</v>
      </c>
      <c r="E36" s="247" t="s">
        <v>522</v>
      </c>
      <c r="F36" s="222"/>
      <c r="G36" s="235">
        <f>Data!E119</f>
        <v>0</v>
      </c>
      <c r="H36" s="156" t="s">
        <v>646</v>
      </c>
      <c r="I36" s="156">
        <v>200008956</v>
      </c>
      <c r="J36" s="156" t="s">
        <v>647</v>
      </c>
      <c r="K36" s="199"/>
      <c r="L36" s="199"/>
      <c r="M36" s="199"/>
      <c r="N36" s="199"/>
      <c r="O36" s="199"/>
      <c r="P36" s="199"/>
      <c r="Q36" s="199"/>
      <c r="R36" s="199"/>
    </row>
    <row r="37" spans="1:18" x14ac:dyDescent="0.25">
      <c r="A37" s="149"/>
      <c r="B37" s="235">
        <f>SUM('Assignment Tool'!N6,'Assignment Tool'!N47,'Assignment Tool'!N88,'Assignment Tool'!N129,'Assignment Tool'!N170,'Assignment Tool'!N211,'Assignment Tool'!N252,'Assignment Tool'!N293,'Assignment Tool'!N334,'Assignment Tool'!N375,'Assignment Tool'!N416,'Assignment Tool'!N457,'Assignment Tool'!N498,'Assignment Tool'!N539,'Assignment Tool'!N580,'Assignment Tool'!N621,'Assignment Tool'!N662,'Assignment Tool'!N703,'Assignment Tool'!N744,'Assignment Tool'!N785,'Assignment Tool'!N826,'Assignment Tool'!N867,'Assignment Tool'!N908,'Assignment Tool'!N949,'Assignment Tool'!N990,'Assignment Tool'!N1031,'Assignment Tool'!N1072,'Assignment Tool'!N1113,'Assignment Tool'!N1154,'Assignment Tool'!N1195,'Assignment Tool'!N1236,'Assignment Tool'!N1277,'Assignment Tool'!N1308,'Assignment Tool'!N1359,'Assignment Tool'!N1400,'Assignment Tool'!N1441,'Assignment Tool'!N1482,'Assignment Tool'!N1523,'Assignment Tool'!N1564,'Assignment Tool'!N1605,'Assignment Tool'!N1646,'Assignment Tool'!N1687,'Assignment Tool'!N1728,'Assignment Tool'!N1769,'Assignment Tool'!N1810,'Assignment Tool'!N1851,'Assignment Tool'!N1892,'Assignment Tool'!N1933,'Assignment Tool'!N1974,'Assignment Tool'!N2015)</f>
        <v>0</v>
      </c>
      <c r="C37" s="161" t="s">
        <v>278</v>
      </c>
      <c r="D37" s="247">
        <v>200008457</v>
      </c>
      <c r="E37" s="247" t="s">
        <v>523</v>
      </c>
      <c r="F37" s="222"/>
      <c r="G37" s="235">
        <f>Data!E120</f>
        <v>0</v>
      </c>
      <c r="H37" s="156" t="s">
        <v>648</v>
      </c>
      <c r="I37" s="156">
        <v>200008987</v>
      </c>
      <c r="J37" s="156" t="s">
        <v>649</v>
      </c>
      <c r="K37" s="199"/>
      <c r="L37" s="199"/>
      <c r="M37" s="199"/>
      <c r="N37" s="199"/>
      <c r="O37" s="199"/>
      <c r="P37" s="199"/>
      <c r="Q37" s="199"/>
      <c r="R37" s="199"/>
    </row>
    <row r="38" spans="1:18" x14ac:dyDescent="0.25">
      <c r="A38" s="149"/>
      <c r="B38" s="235">
        <f>SUM('Assignment Tool'!O10,'Assignment Tool'!O51,'Assignment Tool'!O92,'Assignment Tool'!O133,'Assignment Tool'!O174,'Assignment Tool'!O215,'Assignment Tool'!O256,'Assignment Tool'!O297,'Assignment Tool'!O338,'Assignment Tool'!O379,'Assignment Tool'!O420,'Assignment Tool'!O461,'Assignment Tool'!O502,'Assignment Tool'!O543,'Assignment Tool'!O584,'Assignment Tool'!O625,'Assignment Tool'!O666,'Assignment Tool'!O707,'Assignment Tool'!O748,'Assignment Tool'!O789,'Assignment Tool'!O830,'Assignment Tool'!O871,'Assignment Tool'!O912,'Assignment Tool'!O953,'Assignment Tool'!O994,'Assignment Tool'!O1035,'Assignment Tool'!O1076,'Assignment Tool'!O1117,'Assignment Tool'!O1158,'Assignment Tool'!O1199,'Assignment Tool'!O1240,'Assignment Tool'!O1281,'Assignment Tool'!O1322,'Assignment Tool'!O1363,'Assignment Tool'!O1404,'Assignment Tool'!O1445,'Assignment Tool'!O1486,'Assignment Tool'!O1527,'Assignment Tool'!O1568,'Assignment Tool'!O1609,'Assignment Tool'!O1650,'Assignment Tool'!O1691,'Assignment Tool'!O1732,'Assignment Tool'!O1773,'Assignment Tool'!O1814,'Assignment Tool'!O1855,'Assignment Tool'!O1896,'Assignment Tool'!O1937,'Assignment Tool'!O1978,'Assignment Tool'!O2019)</f>
        <v>0</v>
      </c>
      <c r="C38" s="161" t="s">
        <v>278</v>
      </c>
      <c r="D38" s="247">
        <v>200002284</v>
      </c>
      <c r="E38" s="247" t="s">
        <v>524</v>
      </c>
      <c r="F38" s="222"/>
      <c r="G38" s="235">
        <f>Data!E121</f>
        <v>0</v>
      </c>
      <c r="H38" s="156" t="s">
        <v>650</v>
      </c>
      <c r="I38" s="156">
        <v>200008978</v>
      </c>
      <c r="J38" s="156" t="s">
        <v>651</v>
      </c>
      <c r="K38" s="199"/>
      <c r="L38" s="199"/>
      <c r="M38" s="199"/>
      <c r="N38" s="199"/>
      <c r="O38" s="199"/>
      <c r="P38" s="199"/>
      <c r="Q38" s="199"/>
      <c r="R38" s="199"/>
    </row>
    <row r="39" spans="1:18" x14ac:dyDescent="0.25">
      <c r="A39" s="149"/>
      <c r="B39" s="235">
        <f>SUM('Assignment Tool'!O9,'Assignment Tool'!O50,'Assignment Tool'!O91,'Assignment Tool'!O132,'Assignment Tool'!O173,'Assignment Tool'!O214,'Assignment Tool'!O255,'Assignment Tool'!O296,'Assignment Tool'!O337,'Assignment Tool'!O378,'Assignment Tool'!O419,'Assignment Tool'!O460,'Assignment Tool'!O501,'Assignment Tool'!O542,'Assignment Tool'!O583,'Assignment Tool'!O624,'Assignment Tool'!O665,'Assignment Tool'!O706,'Assignment Tool'!O747,'Assignment Tool'!O788,'Assignment Tool'!O829,'Assignment Tool'!O870,'Assignment Tool'!O911,'Assignment Tool'!O952,'Assignment Tool'!O993,'Assignment Tool'!O1034,'Assignment Tool'!O1075,'Assignment Tool'!O1116,'Assignment Tool'!O1157,'Assignment Tool'!O1198,'Assignment Tool'!O1239,'Assignment Tool'!O1280,'Assignment Tool'!O1321,'Assignment Tool'!O1362,'Assignment Tool'!O1403,'Assignment Tool'!O1444,'Assignment Tool'!O1485,'Assignment Tool'!O1526,'Assignment Tool'!O1567,'Assignment Tool'!O1608,'Assignment Tool'!O1649,'Assignment Tool'!O1690,'Assignment Tool'!O1731,'Assignment Tool'!O1772,'Assignment Tool'!O1813,'Assignment Tool'!O1854,'Assignment Tool'!O1895,'Assignment Tool'!O1936,'Assignment Tool'!O1977,'Assignment Tool'!O2018)</f>
        <v>0</v>
      </c>
      <c r="C39" s="161" t="s">
        <v>278</v>
      </c>
      <c r="D39" s="247">
        <v>200002283</v>
      </c>
      <c r="E39" s="247" t="s">
        <v>525</v>
      </c>
      <c r="F39" s="222"/>
      <c r="G39" s="235">
        <f>Data!E122</f>
        <v>0</v>
      </c>
      <c r="H39" s="156" t="s">
        <v>652</v>
      </c>
      <c r="I39" s="156">
        <v>200009005</v>
      </c>
      <c r="J39" s="156" t="s">
        <v>653</v>
      </c>
      <c r="K39" s="199"/>
      <c r="L39" s="199"/>
      <c r="M39" s="199"/>
      <c r="N39" s="199"/>
      <c r="O39" s="199"/>
      <c r="P39" s="199"/>
      <c r="Q39" s="199"/>
      <c r="R39" s="199"/>
    </row>
    <row r="40" spans="1:18" x14ac:dyDescent="0.25">
      <c r="A40" s="149"/>
      <c r="B40" s="235">
        <f>SUM('Assignment Tool'!O8,'Assignment Tool'!O49,'Assignment Tool'!O90,'Assignment Tool'!O131,'Assignment Tool'!O172,'Assignment Tool'!O213,'Assignment Tool'!O254,'Assignment Tool'!O295,'Assignment Tool'!O336,'Assignment Tool'!O377,'Assignment Tool'!O418,'Assignment Tool'!O459,'Assignment Tool'!O500,'Assignment Tool'!O541,'Assignment Tool'!O582,'Assignment Tool'!O623,'Assignment Tool'!O664,'Assignment Tool'!O705,'Assignment Tool'!O746,'Assignment Tool'!O787,'Assignment Tool'!O828,'Assignment Tool'!O869,'Assignment Tool'!O910,'Assignment Tool'!O951,'Assignment Tool'!O992,'Assignment Tool'!O1033,'Assignment Tool'!O1074,'Assignment Tool'!O1115,'Assignment Tool'!O1156,'Assignment Tool'!O1197,'Assignment Tool'!O1238,'Assignment Tool'!O1279,'Assignment Tool'!O1320,'Assignment Tool'!O1361,'Assignment Tool'!O1402,'Assignment Tool'!O1443,'Assignment Tool'!O1484,'Assignment Tool'!O1525,'Assignment Tool'!O1566,'Assignment Tool'!O1607,'Assignment Tool'!O1648,'Assignment Tool'!O1689,'Assignment Tool'!O1730,'Assignment Tool'!O1771,'Assignment Tool'!O1812,'Assignment Tool'!O1853,'Assignment Tool'!O1894,'Assignment Tool'!O1935,'Assignment Tool'!O1976,'Assignment Tool'!O2017)</f>
        <v>0</v>
      </c>
      <c r="C40" s="161" t="s">
        <v>278</v>
      </c>
      <c r="D40" s="247">
        <v>200002282</v>
      </c>
      <c r="E40" s="247" t="s">
        <v>526</v>
      </c>
      <c r="F40" s="222"/>
      <c r="G40" s="235">
        <f>Data!E123</f>
        <v>0</v>
      </c>
      <c r="H40" s="156" t="s">
        <v>654</v>
      </c>
      <c r="I40" s="156">
        <v>200008937</v>
      </c>
      <c r="J40" s="156" t="s">
        <v>655</v>
      </c>
      <c r="K40" s="199"/>
      <c r="L40" s="199"/>
      <c r="M40" s="199"/>
      <c r="N40" s="199"/>
      <c r="O40" s="199"/>
      <c r="P40" s="199"/>
      <c r="Q40" s="199"/>
      <c r="R40" s="199"/>
    </row>
    <row r="41" spans="1:18" x14ac:dyDescent="0.25">
      <c r="A41" s="149"/>
      <c r="B41" s="235">
        <f>SUM('Assignment Tool'!O7,'Assignment Tool'!O48,'Assignment Tool'!O89,'Assignment Tool'!O130,'Assignment Tool'!O171,'Assignment Tool'!O212,'Assignment Tool'!O253,'Assignment Tool'!O294,'Assignment Tool'!O335,'Assignment Tool'!O376,'Assignment Tool'!O417,'Assignment Tool'!O458,'Assignment Tool'!O499,'Assignment Tool'!O540,'Assignment Tool'!O581,'Assignment Tool'!O622,'Assignment Tool'!O663,'Assignment Tool'!O704,'Assignment Tool'!O745,'Assignment Tool'!O786,'Assignment Tool'!O827,'Assignment Tool'!O868,'Assignment Tool'!O909,'Assignment Tool'!O950,'Assignment Tool'!O991,'Assignment Tool'!O1032,'Assignment Tool'!O1073,'Assignment Tool'!O1114,'Assignment Tool'!O1155,'Assignment Tool'!O1196,'Assignment Tool'!O1237,'Assignment Tool'!O1278,'Assignment Tool'!O1319,'Assignment Tool'!O1360,'Assignment Tool'!O1401,'Assignment Tool'!O1442,'Assignment Tool'!O1483,'Assignment Tool'!O1524,'Assignment Tool'!O1565,'Assignment Tool'!O1606,'Assignment Tool'!O1647,'Assignment Tool'!O1688,'Assignment Tool'!O1729,'Assignment Tool'!O1770,'Assignment Tool'!O1811,'Assignment Tool'!O1852,'Assignment Tool'!O1893,'Assignment Tool'!O1934,'Assignment Tool'!O1975,'Assignment Tool'!O2016)</f>
        <v>0</v>
      </c>
      <c r="C41" s="161" t="s">
        <v>278</v>
      </c>
      <c r="D41" s="247">
        <v>200002279</v>
      </c>
      <c r="E41" s="247" t="s">
        <v>527</v>
      </c>
      <c r="F41" s="222"/>
      <c r="G41" s="235">
        <f>Data!E124</f>
        <v>0</v>
      </c>
      <c r="H41" s="156" t="s">
        <v>656</v>
      </c>
      <c r="I41" s="156">
        <v>200008943</v>
      </c>
      <c r="J41" s="156" t="s">
        <v>657</v>
      </c>
      <c r="K41" s="199"/>
      <c r="L41" s="199"/>
      <c r="M41" s="199"/>
      <c r="N41" s="199"/>
      <c r="O41" s="199"/>
      <c r="P41" s="199"/>
      <c r="Q41" s="199"/>
      <c r="R41" s="199"/>
    </row>
    <row r="42" spans="1:18" x14ac:dyDescent="0.25">
      <c r="A42" s="149"/>
      <c r="B42" s="235">
        <f>SUM('Assignment Tool'!O6,'Assignment Tool'!O47,'Assignment Tool'!O98,'Assignment Tool'!O139,'Assignment Tool'!O170,'Assignment Tool'!O211,'Assignment Tool'!O252,'Assignment Tool'!O293,'Assignment Tool'!O334,'Assignment Tool'!O375,'Assignment Tool'!O416,'Assignment Tool'!O457,'Assignment Tool'!O498,'Assignment Tool'!O539,'Assignment Tool'!O580,'Assignment Tool'!O621,'Assignment Tool'!O662,'Assignment Tool'!O703,'Assignment Tool'!O744,'Assignment Tool'!O785,'Assignment Tool'!O826,'Assignment Tool'!O867,'Assignment Tool'!O908,'Assignment Tool'!O949,'Assignment Tool'!O990,'Assignment Tool'!O1031,'Assignment Tool'!O1072,'Assignment Tool'!O1113,'Assignment Tool'!O1154,'Assignment Tool'!O1195,'Assignment Tool'!O1236,'Assignment Tool'!O1277,'Assignment Tool'!O1318,'Assignment Tool'!O1359,'Assignment Tool'!O1400,'Assignment Tool'!O1441,'Assignment Tool'!O1482,'Assignment Tool'!O1523,'Assignment Tool'!O1564,'Assignment Tool'!O1605,'Assignment Tool'!O1646,'Assignment Tool'!O1687,'Assignment Tool'!O1728,'Assignment Tool'!O1769,'Assignment Tool'!O1810,'Assignment Tool'!O1851,'Assignment Tool'!O1892,'Assignment Tool'!O1933,'Assignment Tool'!O1974,'Assignment Tool'!O2015)</f>
        <v>0</v>
      </c>
      <c r="C42" s="161" t="s">
        <v>278</v>
      </c>
      <c r="D42" s="247">
        <v>200008458</v>
      </c>
      <c r="E42" s="247" t="s">
        <v>528</v>
      </c>
      <c r="F42" s="222"/>
      <c r="G42" s="235">
        <f>Data!E125</f>
        <v>0</v>
      </c>
      <c r="H42" s="156" t="s">
        <v>658</v>
      </c>
      <c r="I42" s="156">
        <v>200008936</v>
      </c>
      <c r="J42" s="156" t="s">
        <v>659</v>
      </c>
      <c r="K42" s="199"/>
      <c r="L42" s="199"/>
      <c r="M42" s="199"/>
      <c r="N42" s="199"/>
      <c r="O42" s="199"/>
      <c r="P42" s="199"/>
      <c r="Q42" s="199"/>
      <c r="R42" s="199"/>
    </row>
    <row r="43" spans="1:18" x14ac:dyDescent="0.25">
      <c r="A43" s="149"/>
      <c r="B43" s="235">
        <f>SUM('Assignment Tool'!S10,'Assignment Tool'!S51,'Assignment Tool'!S92,'Assignment Tool'!S133,'Assignment Tool'!S174,'Assignment Tool'!S215,'Assignment Tool'!S256,'Assignment Tool'!S297,'Assignment Tool'!S338,'Assignment Tool'!S379,'Assignment Tool'!S420,'Assignment Tool'!S461,'Assignment Tool'!S502,'Assignment Tool'!S543,'Assignment Tool'!S584,'Assignment Tool'!S625,'Assignment Tool'!S666,'Assignment Tool'!S707,'Assignment Tool'!S748,'Assignment Tool'!S789,'Assignment Tool'!S830,'Assignment Tool'!S871,'Assignment Tool'!S912,'Assignment Tool'!S953,'Assignment Tool'!S994,'Assignment Tool'!S1035,'Assignment Tool'!S1076,'Assignment Tool'!S1117,'Assignment Tool'!S1158,'Assignment Tool'!S1199,'Assignment Tool'!S1240,'Assignment Tool'!S1281,'Assignment Tool'!S1322,'Assignment Tool'!S1363,'Assignment Tool'!S1404,'Assignment Tool'!S1445,'Assignment Tool'!S1486,'Assignment Tool'!S1527,'Assignment Tool'!S1568,'Assignment Tool'!S1609,'Assignment Tool'!S1650,'Assignment Tool'!S1691,'Assignment Tool'!S1732,'Assignment Tool'!S1773,'Assignment Tool'!S1814,'Assignment Tool'!S1855,'Assignment Tool'!S1896,'Assignment Tool'!S1937,'Assignment Tool'!S1978,'Assignment Tool'!S2019)</f>
        <v>0</v>
      </c>
      <c r="C43" s="161" t="s">
        <v>278</v>
      </c>
      <c r="D43" s="244">
        <v>200002409</v>
      </c>
      <c r="E43" s="244" t="s">
        <v>529</v>
      </c>
      <c r="F43" s="220"/>
      <c r="G43" s="235">
        <f>Data!E126</f>
        <v>0</v>
      </c>
      <c r="H43" s="156" t="s">
        <v>660</v>
      </c>
      <c r="I43" s="156">
        <v>200009007</v>
      </c>
      <c r="J43" s="156" t="s">
        <v>661</v>
      </c>
      <c r="K43" s="199"/>
      <c r="L43" s="199"/>
      <c r="M43" s="199"/>
      <c r="N43" s="199"/>
      <c r="O43" s="199"/>
      <c r="P43" s="199"/>
      <c r="Q43" s="199"/>
      <c r="R43" s="199"/>
    </row>
    <row r="44" spans="1:18" x14ac:dyDescent="0.25">
      <c r="A44" s="149"/>
      <c r="B44" s="235">
        <f>SUM('Assignment Tool'!S9,'Assignment Tool'!S50,'Assignment Tool'!S91,'Assignment Tool'!S132,'Assignment Tool'!S173,'Assignment Tool'!S214,'Assignment Tool'!S255,'Assignment Tool'!S296,'Assignment Tool'!S337,'Assignment Tool'!S378,'Assignment Tool'!S419,'Assignment Tool'!S460,'Assignment Tool'!S501,'Assignment Tool'!S542,'Assignment Tool'!S583,'Assignment Tool'!S624,'Assignment Tool'!S665,'Assignment Tool'!S706,'Assignment Tool'!S747,'Assignment Tool'!S788,'Assignment Tool'!S829,'Assignment Tool'!S870,'Assignment Tool'!S911,'Assignment Tool'!S952,'Assignment Tool'!S993,'Assignment Tool'!S1034,'Assignment Tool'!S1075,'Assignment Tool'!S1116,'Assignment Tool'!S1157,'Assignment Tool'!S1198,'Assignment Tool'!S1239,'Assignment Tool'!S1280,'Assignment Tool'!S1321,'Assignment Tool'!S1362,'Assignment Tool'!S1403,'Assignment Tool'!S1444,'Assignment Tool'!S1485,'Assignment Tool'!S1526,'Assignment Tool'!S1567,'Assignment Tool'!S1608,'Assignment Tool'!S1649,'Assignment Tool'!S1690,'Assignment Tool'!S1731,'Assignment Tool'!S1772,'Assignment Tool'!S1813,'Assignment Tool'!S1854,'Assignment Tool'!S1895,'Assignment Tool'!S1936,'Assignment Tool'!S1977,'Assignment Tool'!S2018)</f>
        <v>0</v>
      </c>
      <c r="C44" s="161" t="s">
        <v>278</v>
      </c>
      <c r="D44" s="244">
        <v>200002407</v>
      </c>
      <c r="E44" s="244" t="s">
        <v>530</v>
      </c>
      <c r="F44" s="220"/>
      <c r="G44" s="235">
        <f>Data!E127</f>
        <v>0</v>
      </c>
      <c r="H44" s="156" t="s">
        <v>662</v>
      </c>
      <c r="I44" s="156">
        <v>200009014</v>
      </c>
      <c r="J44" s="156" t="s">
        <v>663</v>
      </c>
      <c r="K44" s="199"/>
      <c r="L44" s="199"/>
      <c r="M44" s="199"/>
      <c r="N44" s="199"/>
      <c r="O44" s="199"/>
      <c r="P44" s="199"/>
      <c r="Q44" s="199"/>
      <c r="R44" s="199"/>
    </row>
    <row r="45" spans="1:18" x14ac:dyDescent="0.25">
      <c r="A45" s="149"/>
      <c r="B45" s="235">
        <f>SUM('Assignment Tool'!S7,'Assignment Tool'!S48,'Assignment Tool'!S89,'Assignment Tool'!S130,'Assignment Tool'!S171,'Assignment Tool'!S212,'Assignment Tool'!S253,'Assignment Tool'!S294,'Assignment Tool'!S335,'Assignment Tool'!S376,'Assignment Tool'!S417,'Assignment Tool'!S458,'Assignment Tool'!S499,'Assignment Tool'!S540,'Assignment Tool'!S581,'Assignment Tool'!S622,'Assignment Tool'!S663,'Assignment Tool'!S704,'Assignment Tool'!S745,'Assignment Tool'!S786,'Assignment Tool'!S827,'Assignment Tool'!S868,'Assignment Tool'!S909,'Assignment Tool'!S950,'Assignment Tool'!S991,'Assignment Tool'!S1032,'Assignment Tool'!S1073,'Assignment Tool'!S1114,'Assignment Tool'!S1155,'Assignment Tool'!S1196,'Assignment Tool'!S1237,'Assignment Tool'!S1278,'Assignment Tool'!S1319,'Assignment Tool'!S1360,'Assignment Tool'!S1401,'Assignment Tool'!S1442,'Assignment Tool'!S1483,'Assignment Tool'!S1524,'Assignment Tool'!S1565,'Assignment Tool'!S1606,'Assignment Tool'!S1647,'Assignment Tool'!S1688,'Assignment Tool'!S1729,'Assignment Tool'!S1770,'Assignment Tool'!S1811,'Assignment Tool'!S1852,'Assignment Tool'!S1893,'Assignment Tool'!S1934,'Assignment Tool'!S1975,'Assignment Tool'!S2016)</f>
        <v>0</v>
      </c>
      <c r="C45" s="161" t="s">
        <v>278</v>
      </c>
      <c r="D45" s="244">
        <v>200002408</v>
      </c>
      <c r="E45" s="244" t="s">
        <v>531</v>
      </c>
      <c r="F45" s="220"/>
      <c r="G45" s="235">
        <f>Data!E128</f>
        <v>0</v>
      </c>
      <c r="H45" s="156" t="s">
        <v>664</v>
      </c>
      <c r="I45" s="156">
        <v>200009000</v>
      </c>
      <c r="J45" s="156" t="s">
        <v>665</v>
      </c>
      <c r="K45" s="199"/>
      <c r="L45" s="199"/>
      <c r="M45" s="199"/>
      <c r="N45" s="199"/>
      <c r="O45" s="199"/>
      <c r="P45" s="199"/>
      <c r="Q45" s="199"/>
      <c r="R45" s="199"/>
    </row>
    <row r="46" spans="1:18" x14ac:dyDescent="0.25">
      <c r="A46" s="149"/>
      <c r="B46" s="235">
        <f>SUM('Assignment Tool'!T10,'Assignment Tool'!T51,'Assignment Tool'!T92,'Assignment Tool'!T133,'Assignment Tool'!T174,'Assignment Tool'!T215,'Assignment Tool'!T256,'Assignment Tool'!T297,'Assignment Tool'!T338,'Assignment Tool'!T379,'Assignment Tool'!T420,'Assignment Tool'!T461,'Assignment Tool'!T502,'Assignment Tool'!T543,'Assignment Tool'!T584,'Assignment Tool'!T625,'Assignment Tool'!T666,'Assignment Tool'!T707,'Assignment Tool'!T748,'Assignment Tool'!T789,'Assignment Tool'!T830,'Assignment Tool'!T871,'Assignment Tool'!T912,'Assignment Tool'!T953,'Assignment Tool'!T994,'Assignment Tool'!T1035,'Assignment Tool'!T1076,'Assignment Tool'!T1117,'Assignment Tool'!T1158,'Assignment Tool'!T1199,'Assignment Tool'!T1240,'Assignment Tool'!T1281,'Assignment Tool'!T1322,'Assignment Tool'!T1363,'Assignment Tool'!T1404,'Assignment Tool'!T1445,'Assignment Tool'!T1486,'Assignment Tool'!T1527,'Assignment Tool'!T1568,'Assignment Tool'!T1609,'Assignment Tool'!T1650,'Assignment Tool'!T1691,'Assignment Tool'!T1732,'Assignment Tool'!T1773,'Assignment Tool'!T1814,'Assignment Tool'!T1855,'Assignment Tool'!T1896,'Assignment Tool'!T1937,'Assignment Tool'!T1978,'Assignment Tool'!T2019)</f>
        <v>0</v>
      </c>
      <c r="C46" s="161" t="s">
        <v>278</v>
      </c>
      <c r="D46" s="244">
        <v>200002414</v>
      </c>
      <c r="E46" s="244" t="s">
        <v>532</v>
      </c>
      <c r="F46" s="220"/>
      <c r="G46" s="235">
        <f>Data!E129</f>
        <v>0</v>
      </c>
      <c r="H46" s="156" t="s">
        <v>666</v>
      </c>
      <c r="I46" s="156">
        <v>200008944</v>
      </c>
      <c r="J46" s="156" t="s">
        <v>667</v>
      </c>
      <c r="K46" s="199"/>
      <c r="L46" s="199"/>
      <c r="M46" s="199"/>
      <c r="N46" s="199"/>
      <c r="O46" s="199"/>
      <c r="P46" s="199"/>
      <c r="Q46" s="199"/>
      <c r="R46" s="199"/>
    </row>
    <row r="47" spans="1:18" x14ac:dyDescent="0.25">
      <c r="A47" s="149"/>
      <c r="B47" s="235">
        <f>SUM('Assignment Tool'!T9,'Assignment Tool'!T50,'Assignment Tool'!T91,'Assignment Tool'!T132,'Assignment Tool'!T173,'Assignment Tool'!T214,'Assignment Tool'!T255,'Assignment Tool'!T296,'Assignment Tool'!T337,'Assignment Tool'!T378,'Assignment Tool'!T419,'Assignment Tool'!T460,'Assignment Tool'!T501,'Assignment Tool'!T542,'Assignment Tool'!T583,'Assignment Tool'!T624,'Assignment Tool'!T665,'Assignment Tool'!T706,'Assignment Tool'!T747,'Assignment Tool'!T788,'Assignment Tool'!T829,'Assignment Tool'!T870,'Assignment Tool'!T911,'Assignment Tool'!T952,'Assignment Tool'!T993,'Assignment Tool'!T1034,'Assignment Tool'!T1075,'Assignment Tool'!T1116,'Assignment Tool'!T1157,'Assignment Tool'!T1198,'Assignment Tool'!T1239,'Assignment Tool'!T1280,'Assignment Tool'!T1321,'Assignment Tool'!T1362,'Assignment Tool'!T1403,'Assignment Tool'!T1444,'Assignment Tool'!T1485,'Assignment Tool'!T1526,'Assignment Tool'!T1567,'Assignment Tool'!T1608,'Assignment Tool'!T1649,'Assignment Tool'!T1690,'Assignment Tool'!T1731,'Assignment Tool'!T1772,'Assignment Tool'!T1813,'Assignment Tool'!T1854,'Assignment Tool'!T1895,'Assignment Tool'!T1936,'Assignment Tool'!T1977,'Assignment Tool'!T2018)</f>
        <v>0</v>
      </c>
      <c r="C47" s="161" t="s">
        <v>278</v>
      </c>
      <c r="D47" s="244">
        <v>200002404</v>
      </c>
      <c r="E47" s="244" t="s">
        <v>533</v>
      </c>
      <c r="F47" s="220"/>
      <c r="G47" s="235">
        <f>Data!E130</f>
        <v>0</v>
      </c>
      <c r="H47" s="156" t="s">
        <v>668</v>
      </c>
      <c r="I47" s="156">
        <v>200008996</v>
      </c>
      <c r="J47" s="156" t="s">
        <v>669</v>
      </c>
      <c r="K47" s="199"/>
      <c r="L47" s="199"/>
      <c r="M47" s="199"/>
      <c r="N47" s="199"/>
      <c r="O47" s="199"/>
      <c r="P47" s="199"/>
      <c r="Q47" s="199"/>
      <c r="R47" s="199"/>
    </row>
    <row r="48" spans="1:18" x14ac:dyDescent="0.25">
      <c r="A48" s="149"/>
      <c r="B48" s="235">
        <f>SUM('Assignment Tool'!T7,'Assignment Tool'!T48,'Assignment Tool'!T89,'Assignment Tool'!T130,'Assignment Tool'!T171,'Assignment Tool'!T212,'Assignment Tool'!T253,'Assignment Tool'!T294,'Assignment Tool'!T335,'Assignment Tool'!T376,'Assignment Tool'!T417,'Assignment Tool'!T458,'Assignment Tool'!T499,'Assignment Tool'!T540,'Assignment Tool'!T581,'Assignment Tool'!T622,'Assignment Tool'!T663,'Assignment Tool'!T704,'Assignment Tool'!T745,'Assignment Tool'!T786,'Assignment Tool'!T827,'Assignment Tool'!T868,'Assignment Tool'!T909,'Assignment Tool'!T950,'Assignment Tool'!T991,'Assignment Tool'!T1032,'Assignment Tool'!T1073,'Assignment Tool'!T1114,'Assignment Tool'!T1155,'Assignment Tool'!T1196,'Assignment Tool'!T1237,'Assignment Tool'!T1278,'Assignment Tool'!T1319,'Assignment Tool'!T1360,'Assignment Tool'!T1401,'Assignment Tool'!T1442,'Assignment Tool'!T1483,'Assignment Tool'!T1524,'Assignment Tool'!T1565,'Assignment Tool'!T1606,'Assignment Tool'!T1647,'Assignment Tool'!T1688,'Assignment Tool'!T1729,'Assignment Tool'!T1770,'Assignment Tool'!T1811,'Assignment Tool'!T1852,'Assignment Tool'!T1893,'Assignment Tool'!T1934,'Assignment Tool'!T1975,'Assignment Tool'!T2016)</f>
        <v>0</v>
      </c>
      <c r="C48" s="161" t="s">
        <v>278</v>
      </c>
      <c r="D48" s="244">
        <v>200002411</v>
      </c>
      <c r="E48" s="244" t="s">
        <v>534</v>
      </c>
      <c r="F48" s="220"/>
      <c r="G48" s="235">
        <f>Data!E131</f>
        <v>0</v>
      </c>
      <c r="H48" s="156" t="s">
        <v>670</v>
      </c>
      <c r="I48" s="156">
        <v>200008962</v>
      </c>
      <c r="J48" s="156" t="s">
        <v>671</v>
      </c>
      <c r="K48" s="199"/>
      <c r="L48" s="199"/>
      <c r="M48" s="199"/>
      <c r="N48" s="199"/>
      <c r="O48" s="199"/>
      <c r="P48" s="199"/>
      <c r="Q48" s="199"/>
      <c r="R48" s="199"/>
    </row>
    <row r="49" spans="1:18" x14ac:dyDescent="0.25">
      <c r="A49" s="149"/>
      <c r="B49" s="235">
        <f>SUM('Assignment Tool'!AV6,'Assignment Tool'!AV47,'Assignment Tool'!AV88,'Assignment Tool'!AV129,'Assignment Tool'!AV170,'Assignment Tool'!AV211,'Assignment Tool'!AV252,'Assignment Tool'!AV293,'Assignment Tool'!AV334,'Assignment Tool'!AV375,'Assignment Tool'!AV416,'Assignment Tool'!AV457,'Assignment Tool'!AV498,'Assignment Tool'!AV539,'Assignment Tool'!AV580,'Assignment Tool'!AV621,'Assignment Tool'!AV662,'Assignment Tool'!AV703,'Assignment Tool'!AV744,'Assignment Tool'!AV785,'Assignment Tool'!AV826,'Assignment Tool'!AV867,'Assignment Tool'!AV908,'Assignment Tool'!AV949,'Assignment Tool'!AV990,'Assignment Tool'!AV1031,'Assignment Tool'!AV1072,'Assignment Tool'!AV1113,'Assignment Tool'!AV1154,'Assignment Tool'!AV1195,'Assignment Tool'!AV1236,'Assignment Tool'!AV1277,'Assignment Tool'!AV1318,'Assignment Tool'!AV1359,'Assignment Tool'!AV1400,'Assignment Tool'!AV1441,'Assignment Tool'!AV1482,'Assignment Tool'!AV1523,'Assignment Tool'!AV1564,'Assignment Tool'!AV1605,'Assignment Tool'!AV1646,'Assignment Tool'!AV1687,'Assignment Tool'!AV1728,'Assignment Tool'!AV1769,'Assignment Tool'!AV1810,'Assignment Tool'!AV1851,'Assignment Tool'!AV1892,'Assignment Tool'!AV1933,'Assignment Tool'!AV1974,'Assignment Tool'!AV2015)</f>
        <v>0</v>
      </c>
      <c r="C49" s="161" t="s">
        <v>278</v>
      </c>
      <c r="D49" s="244">
        <v>100088379</v>
      </c>
      <c r="E49" s="244" t="s">
        <v>535</v>
      </c>
      <c r="F49" s="220"/>
      <c r="G49" s="235">
        <f>Data!E132</f>
        <v>0</v>
      </c>
      <c r="H49" s="156" t="s">
        <v>672</v>
      </c>
      <c r="I49" s="156">
        <v>200009001</v>
      </c>
      <c r="J49" s="156" t="s">
        <v>673</v>
      </c>
      <c r="K49" s="199"/>
      <c r="L49" s="199"/>
      <c r="M49" s="199"/>
      <c r="N49" s="199"/>
      <c r="O49" s="199"/>
      <c r="P49" s="199"/>
      <c r="Q49" s="199"/>
      <c r="R49" s="199"/>
    </row>
    <row r="50" spans="1:18" x14ac:dyDescent="0.25">
      <c r="A50" s="149"/>
      <c r="B50" s="235">
        <f>SUM('Assignment Tool'!AV7,'Assignment Tool'!AV48,'Assignment Tool'!AV89,'Assignment Tool'!AV130,'Assignment Tool'!AV171,'Assignment Tool'!AV212,'Assignment Tool'!AV253,'Assignment Tool'!AV294,'Assignment Tool'!AV335,'Assignment Tool'!AV376,'Assignment Tool'!AV417,'Assignment Tool'!AV458,'Assignment Tool'!AV499,'Assignment Tool'!AV540,'Assignment Tool'!AV581,'Assignment Tool'!AV622,'Assignment Tool'!AV663,'Assignment Tool'!AV704,'Assignment Tool'!AV745,'Assignment Tool'!AV786,'Assignment Tool'!AV827,'Assignment Tool'!AV868,'Assignment Tool'!AV909,'Assignment Tool'!AV950,'Assignment Tool'!AV991,'Assignment Tool'!AV1032,'Assignment Tool'!AV1073,'Assignment Tool'!AV1114,'Assignment Tool'!AV1155,'Assignment Tool'!AV1196,'Assignment Tool'!AV1237,'Assignment Tool'!AV1278,'Assignment Tool'!AV1319,'Assignment Tool'!AV1360,'Assignment Tool'!AV1401,'Assignment Tool'!AV1442,'Assignment Tool'!AV1483,'Assignment Tool'!AV1524,'Assignment Tool'!AV1565,'Assignment Tool'!AV1606,'Assignment Tool'!AV1647,'Assignment Tool'!AV1688,'Assignment Tool'!AV1729,'Assignment Tool'!AV1770,'Assignment Tool'!AV1811,'Assignment Tool'!AV1852,'Assignment Tool'!AV1893,'Assignment Tool'!AV1934,'Assignment Tool'!AV1975,'Assignment Tool'!AV2016)</f>
        <v>0</v>
      </c>
      <c r="C50" s="161" t="s">
        <v>278</v>
      </c>
      <c r="D50" s="246">
        <v>100088380</v>
      </c>
      <c r="E50" s="246" t="s">
        <v>536</v>
      </c>
      <c r="F50" s="220"/>
      <c r="G50" s="235">
        <f>Data!E133</f>
        <v>0</v>
      </c>
      <c r="H50" s="156" t="s">
        <v>674</v>
      </c>
      <c r="I50" s="156">
        <v>200008931</v>
      </c>
      <c r="J50" s="156" t="s">
        <v>675</v>
      </c>
      <c r="K50" s="199"/>
      <c r="L50" s="199"/>
      <c r="M50" s="199"/>
      <c r="N50" s="199"/>
      <c r="O50" s="199"/>
      <c r="P50" s="199"/>
      <c r="Q50" s="199"/>
      <c r="R50" s="199"/>
    </row>
    <row r="51" spans="1:18" x14ac:dyDescent="0.25">
      <c r="A51" s="149"/>
      <c r="B51" s="235">
        <f>SUM('Assignment Tool'!AV8,'Assignment Tool'!AV49,'Assignment Tool'!AV90,'Assignment Tool'!AV131,'Assignment Tool'!AV172,'Assignment Tool'!AV213,'Assignment Tool'!AV254,'Assignment Tool'!AV295,'Assignment Tool'!AV336,'Assignment Tool'!AV377,'Assignment Tool'!AV418,'Assignment Tool'!AV459,'Assignment Tool'!AV500,'Assignment Tool'!AV541,'Assignment Tool'!AV582,'Assignment Tool'!AV623,'Assignment Tool'!AV664,'Assignment Tool'!AV705,'Assignment Tool'!AV746,'Assignment Tool'!AV787,'Assignment Tool'!AV828,'Assignment Tool'!AV869,'Assignment Tool'!AV910,'Assignment Tool'!AV951,'Assignment Tool'!AV992,'Assignment Tool'!AV1033,'Assignment Tool'!AV1074,'Assignment Tool'!AV1115,'Assignment Tool'!AV1156,'Assignment Tool'!AV1197,'Assignment Tool'!AV1238,'Assignment Tool'!AV1279,'Assignment Tool'!AV1320,'Assignment Tool'!AV1361,'Assignment Tool'!AV1402,'Assignment Tool'!AV1443,'Assignment Tool'!AV1484,'Assignment Tool'!AV1525,'Assignment Tool'!AV1566,'Assignment Tool'!AV1607,'Assignment Tool'!AV1648,'Assignment Tool'!AV1689,'Assignment Tool'!AV1730,'Assignment Tool'!AV1771,'Assignment Tool'!AV1812,'Assignment Tool'!AV1853,'Assignment Tool'!AV1894,'Assignment Tool'!AV1935,'Assignment Tool'!AV1976,'Assignment Tool'!AV2017)</f>
        <v>0</v>
      </c>
      <c r="C51" s="161" t="s">
        <v>278</v>
      </c>
      <c r="D51" s="246">
        <v>200002564</v>
      </c>
      <c r="E51" s="244" t="s">
        <v>537</v>
      </c>
      <c r="F51" s="220"/>
      <c r="G51" s="235">
        <f>Data!E134</f>
        <v>0</v>
      </c>
      <c r="H51" s="156" t="s">
        <v>676</v>
      </c>
      <c r="I51" s="156">
        <v>200008980</v>
      </c>
      <c r="J51" s="156" t="s">
        <v>677</v>
      </c>
      <c r="K51" s="199"/>
      <c r="L51" s="199"/>
      <c r="M51" s="199"/>
      <c r="N51" s="199"/>
      <c r="O51" s="199"/>
      <c r="P51" s="199"/>
      <c r="Q51" s="199"/>
      <c r="R51" s="199"/>
    </row>
    <row r="52" spans="1:18" x14ac:dyDescent="0.25">
      <c r="A52" s="149"/>
      <c r="B52" s="235">
        <f>SUM('Assignment Tool'!AV9,'Assignment Tool'!AV50,'Assignment Tool'!AV91,'Assignment Tool'!AV132,'Assignment Tool'!AV173,'Assignment Tool'!AV214,'Assignment Tool'!AV255,'Assignment Tool'!AV296,'Assignment Tool'!AV337,'Assignment Tool'!AV378,'Assignment Tool'!AV419,'Assignment Tool'!AV460,'Assignment Tool'!AV501,'Assignment Tool'!AV542,'Assignment Tool'!AV583,'Assignment Tool'!AV624,'Assignment Tool'!AV665,'Assignment Tool'!AV706,'Assignment Tool'!AV747,'Assignment Tool'!AV788,'Assignment Tool'!AV829,'Assignment Tool'!AV870,'Assignment Tool'!AV911,'Assignment Tool'!AV952,'Assignment Tool'!AV993,'Assignment Tool'!AV1034,'Assignment Tool'!AV1075,'Assignment Tool'!AV1116,'Assignment Tool'!AV1157,'Assignment Tool'!AV1198,'Assignment Tool'!AV1239,'Assignment Tool'!AV1280,'Assignment Tool'!AV1321,'Assignment Tool'!AV1362,'Assignment Tool'!AV1403,'Assignment Tool'!AV1444,'Assignment Tool'!AV1485,'Assignment Tool'!AV1526,'Assignment Tool'!AV1567,'Assignment Tool'!AV1608,'Assignment Tool'!AV1649,'Assignment Tool'!AV1690,'Assignment Tool'!AV1731,'Assignment Tool'!AV1772,'Assignment Tool'!AV1813,'Assignment Tool'!AV1854,'Assignment Tool'!AV1895,'Assignment Tool'!AV1936,'Assignment Tool'!AV1977,'Assignment Tool'!AV2018)</f>
        <v>0</v>
      </c>
      <c r="C52" s="161" t="s">
        <v>278</v>
      </c>
      <c r="D52" s="246">
        <v>200002567</v>
      </c>
      <c r="E52" s="244" t="s">
        <v>538</v>
      </c>
      <c r="F52" s="220"/>
      <c r="G52" s="235">
        <f>Data!E135</f>
        <v>0</v>
      </c>
      <c r="H52" s="156" t="s">
        <v>678</v>
      </c>
      <c r="I52" s="156">
        <v>200008989</v>
      </c>
      <c r="J52" s="156" t="s">
        <v>679</v>
      </c>
      <c r="K52" s="199"/>
      <c r="L52" s="199"/>
      <c r="M52" s="199"/>
      <c r="N52" s="199"/>
      <c r="O52" s="199"/>
      <c r="P52" s="199"/>
      <c r="Q52" s="199"/>
      <c r="R52" s="199"/>
    </row>
    <row r="53" spans="1:18" x14ac:dyDescent="0.25">
      <c r="A53" s="149"/>
      <c r="B53" s="235">
        <f>SUM('Assignment Tool'!AW6,'Assignment Tool'!AW47,'Assignment Tool'!AW88,'Assignment Tool'!AW129,'Assignment Tool'!AW170,'Assignment Tool'!AW211,'Assignment Tool'!AW252,'Assignment Tool'!AW293,'Assignment Tool'!AW334,'Assignment Tool'!AW375,'Assignment Tool'!AW416,'Assignment Tool'!AW457,'Assignment Tool'!AW498,'Assignment Tool'!AW539,'Assignment Tool'!AW580,'Assignment Tool'!AW621,'Assignment Tool'!AW662,'Assignment Tool'!AW703,'Assignment Tool'!AW744,'Assignment Tool'!AW785,'Assignment Tool'!AW826,'Assignment Tool'!AW867,'Assignment Tool'!AW908,'Assignment Tool'!AW949,'Assignment Tool'!AW990,'Assignment Tool'!AW1031,'Assignment Tool'!AW1072,'Assignment Tool'!AW1113,'Assignment Tool'!AW1154,'Assignment Tool'!AW1195,'Assignment Tool'!AW1236,'Assignment Tool'!AW1277,'Assignment Tool'!AW1318,'Assignment Tool'!AW1359,'Assignment Tool'!AW1400,'Assignment Tool'!AW1441,'Assignment Tool'!AW1482,'Assignment Tool'!AW1523,'Assignment Tool'!AW1564,'Assignment Tool'!AW1605,'Assignment Tool'!AW1646,'Assignment Tool'!AW1687,'Assignment Tool'!AW1728,'Assignment Tool'!AW1769,'Assignment Tool'!AW1810,'Assignment Tool'!AW1851,'Assignment Tool'!AW1892,'Assignment Tool'!AW1933,'Assignment Tool'!AW1974,'Assignment Tool'!AW2015)</f>
        <v>1</v>
      </c>
      <c r="C53" s="161" t="s">
        <v>278</v>
      </c>
      <c r="D53" s="243">
        <v>100089546</v>
      </c>
      <c r="E53" s="243" t="s">
        <v>539</v>
      </c>
      <c r="F53" s="210"/>
      <c r="G53" s="211"/>
      <c r="H53" s="212"/>
      <c r="I53" s="212"/>
      <c r="J53" s="213"/>
      <c r="K53" s="199"/>
      <c r="L53" s="199"/>
      <c r="M53" s="199"/>
      <c r="N53" s="199"/>
      <c r="O53" s="199"/>
      <c r="P53" s="199"/>
      <c r="Q53" s="199"/>
      <c r="R53" s="199"/>
    </row>
    <row r="54" spans="1:18" x14ac:dyDescent="0.25">
      <c r="A54" s="149"/>
      <c r="B54" s="235">
        <f>SUM('Assignment Tool'!AW7,'Assignment Tool'!AW48,'Assignment Tool'!AW89,'Assignment Tool'!AW130,'Assignment Tool'!AW171,'Assignment Tool'!AW212,'Assignment Tool'!AW253,'Assignment Tool'!AW294,'Assignment Tool'!AW335,'Assignment Tool'!AW376,'Assignment Tool'!AW417,'Assignment Tool'!AW458,'Assignment Tool'!AW499,'Assignment Tool'!AW540,'Assignment Tool'!AW581,'Assignment Tool'!AW622,'Assignment Tool'!AW663,'Assignment Tool'!AW704,'Assignment Tool'!AW745,'Assignment Tool'!AW786,'Assignment Tool'!AW827,'Assignment Tool'!AW868,'Assignment Tool'!AW909,'Assignment Tool'!AW950,'Assignment Tool'!AW991,'Assignment Tool'!AW1032,'Assignment Tool'!AW1073,'Assignment Tool'!AW1114,'Assignment Tool'!AW1155,'Assignment Tool'!AW1196,'Assignment Tool'!AW1237,'Assignment Tool'!AW1278,'Assignment Tool'!AW1319,'Assignment Tool'!AW1360,'Assignment Tool'!AW1401,'Assignment Tool'!AW1442,'Assignment Tool'!AW1483,'Assignment Tool'!AW1524,'Assignment Tool'!AW1565,'Assignment Tool'!AW1606,'Assignment Tool'!AW1647,'Assignment Tool'!AW1688,'Assignment Tool'!AW1729,'Assignment Tool'!AW1770,'Assignment Tool'!AW1811,'Assignment Tool'!AW1852,'Assignment Tool'!AW1893,'Assignment Tool'!AW1934,'Assignment Tool'!AW1975,'Assignment Tool'!AW2016)</f>
        <v>1</v>
      </c>
      <c r="C54" s="161" t="s">
        <v>278</v>
      </c>
      <c r="D54" s="243">
        <v>100089547</v>
      </c>
      <c r="E54" s="243" t="s">
        <v>540</v>
      </c>
      <c r="F54" s="210"/>
      <c r="G54" s="211"/>
      <c r="H54" s="212"/>
      <c r="I54" s="212"/>
      <c r="J54" s="213"/>
      <c r="K54" s="199"/>
      <c r="L54" s="199"/>
      <c r="M54" s="199"/>
      <c r="N54" s="199"/>
      <c r="O54" s="199"/>
      <c r="P54" s="199"/>
      <c r="Q54" s="199"/>
      <c r="R54" s="199"/>
    </row>
    <row r="55" spans="1:18" x14ac:dyDescent="0.25">
      <c r="A55" s="149"/>
      <c r="B55" s="235">
        <f>SUM('Assignment Tool'!AW8,'Assignment Tool'!AW49,'Assignment Tool'!AW90,'Assignment Tool'!AW131,'Assignment Tool'!AW172,'Assignment Tool'!AW213,'Assignment Tool'!AW254,'Assignment Tool'!AW295,'Assignment Tool'!AW336,'Assignment Tool'!AW377,'Assignment Tool'!AW418,'Assignment Tool'!AW459,'Assignment Tool'!AW500,'Assignment Tool'!AW541,'Assignment Tool'!AW582,'Assignment Tool'!AW623,'Assignment Tool'!AW664,'Assignment Tool'!AW705,'Assignment Tool'!AW746,'Assignment Tool'!AW787,'Assignment Tool'!AW828,'Assignment Tool'!AW869,'Assignment Tool'!AW910,'Assignment Tool'!AW951,'Assignment Tool'!AW992,'Assignment Tool'!AW1033,'Assignment Tool'!AW1074,'Assignment Tool'!AW1115,'Assignment Tool'!AW1156,'Assignment Tool'!AW1197,'Assignment Tool'!AW1238,'Assignment Tool'!AW1279,'Assignment Tool'!AW1320,'Assignment Tool'!AW1361,'Assignment Tool'!AW1402,'Assignment Tool'!AW1443,'Assignment Tool'!AW1484,'Assignment Tool'!AW1525,'Assignment Tool'!AW1566,'Assignment Tool'!AW1607,'Assignment Tool'!AW1648,'Assignment Tool'!AW1689,'Assignment Tool'!AW1730,'Assignment Tool'!AW1771,'Assignment Tool'!AW1812,'Assignment Tool'!AW1853,'Assignment Tool'!AW1894,'Assignment Tool'!AW1935,'Assignment Tool'!AW1976,'Assignment Tool'!AW2017)</f>
        <v>0</v>
      </c>
      <c r="C55" s="161" t="s">
        <v>278</v>
      </c>
      <c r="D55" s="243">
        <v>200002565</v>
      </c>
      <c r="E55" s="243" t="s">
        <v>541</v>
      </c>
      <c r="F55" s="210"/>
      <c r="G55" s="211"/>
      <c r="H55" s="212"/>
      <c r="I55" s="212"/>
      <c r="J55" s="213"/>
      <c r="K55" s="199"/>
      <c r="L55" s="199"/>
      <c r="M55" s="199"/>
      <c r="N55" s="199"/>
      <c r="O55" s="199"/>
      <c r="P55" s="199"/>
      <c r="Q55" s="199"/>
      <c r="R55" s="199"/>
    </row>
    <row r="56" spans="1:18" x14ac:dyDescent="0.25">
      <c r="A56" s="149"/>
      <c r="B56" s="235">
        <f>SUM('Assignment Tool'!AW9,'Assignment Tool'!AW50,'Assignment Tool'!AW91,'Assignment Tool'!AW132,'Assignment Tool'!AW173,'Assignment Tool'!AW214,'Assignment Tool'!AW255,'Assignment Tool'!AW296,'Assignment Tool'!AW337,'Assignment Tool'!AW378,'Assignment Tool'!AW419,'Assignment Tool'!AW460,'Assignment Tool'!AW501,'Assignment Tool'!AW542,'Assignment Tool'!AW583,'Assignment Tool'!AW624,'Assignment Tool'!AW665,'Assignment Tool'!AW706,'Assignment Tool'!AW747,'Assignment Tool'!AW788,'Assignment Tool'!AW829,'Assignment Tool'!AW870,'Assignment Tool'!AW911,'Assignment Tool'!AW952,'Assignment Tool'!AW993,'Assignment Tool'!AW1034,'Assignment Tool'!AW1075,'Assignment Tool'!AW1116,'Assignment Tool'!AW1157,'Assignment Tool'!AW1198,'Assignment Tool'!AW1239,'Assignment Tool'!AW1280,'Assignment Tool'!AW1321,'Assignment Tool'!AW1362,'Assignment Tool'!AW1403,'Assignment Tool'!AW1444,'Assignment Tool'!AW1485,'Assignment Tool'!AW1526,'Assignment Tool'!AW1567,'Assignment Tool'!AW1608,'Assignment Tool'!AW1649,'Assignment Tool'!AW1690,'Assignment Tool'!AW1731,'Assignment Tool'!AW1772,'Assignment Tool'!AW1813,'Assignment Tool'!AW1854,'Assignment Tool'!AW1895,'Assignment Tool'!AW1936,'Assignment Tool'!AW1977,'Assignment Tool'!AW2018)</f>
        <v>0</v>
      </c>
      <c r="C56" s="161" t="s">
        <v>278</v>
      </c>
      <c r="D56" s="243">
        <v>200002568</v>
      </c>
      <c r="E56" s="243" t="s">
        <v>542</v>
      </c>
      <c r="F56" s="210"/>
      <c r="G56" s="211"/>
      <c r="H56" s="212"/>
      <c r="I56" s="212"/>
      <c r="J56" s="213"/>
      <c r="K56" s="199"/>
      <c r="L56" s="199"/>
      <c r="M56" s="199"/>
      <c r="N56" s="199"/>
      <c r="O56" s="199"/>
      <c r="P56" s="199"/>
      <c r="Q56" s="199"/>
      <c r="R56" s="199"/>
    </row>
    <row r="57" spans="1:18" x14ac:dyDescent="0.25">
      <c r="A57" s="149"/>
      <c r="B57" s="235">
        <f>SUM('Assignment Tool'!AU6,'Assignment Tool'!AU47,'Assignment Tool'!AU88,'Assignment Tool'!AU129,'Assignment Tool'!AU170,'Assignment Tool'!AU211,'Assignment Tool'!AU252,'Assignment Tool'!AU293,'Assignment Tool'!AU334,'Assignment Tool'!AU375,'Assignment Tool'!AU416,'Assignment Tool'!AU457,'Assignment Tool'!AU498,'Assignment Tool'!AU539,'Assignment Tool'!AU580,'Assignment Tool'!AU621,'Assignment Tool'!AU662,'Assignment Tool'!AU703,'Assignment Tool'!AU744,'Assignment Tool'!AU785,'Assignment Tool'!AU826,'Assignment Tool'!AU867,'Assignment Tool'!AU908,'Assignment Tool'!AU949,'Assignment Tool'!AU990,'Assignment Tool'!AU1031,'Assignment Tool'!AU1072,'Assignment Tool'!AU1113,'Assignment Tool'!AU1154,'Assignment Tool'!AU1195,'Assignment Tool'!AU1236,'Assignment Tool'!AU1277,'Assignment Tool'!AU1318,'Assignment Tool'!AU1359,'Assignment Tool'!AU1400,'Assignment Tool'!AU1441,'Assignment Tool'!AU1482,'Assignment Tool'!AU1523,'Assignment Tool'!AU1564,'Assignment Tool'!AU1605,'Assignment Tool'!AU1646,'Assignment Tool'!AU1687,'Assignment Tool'!AU1728,'Assignment Tool'!AU1769,'Assignment Tool'!AU1810,'Assignment Tool'!AU1851,'Assignment Tool'!AU1892,'Assignment Tool'!AU1933,'Assignment Tool'!AU1974,'Assignment Tool'!AU2015)</f>
        <v>0</v>
      </c>
      <c r="C57" s="161" t="s">
        <v>278</v>
      </c>
      <c r="D57" s="243">
        <v>200002285</v>
      </c>
      <c r="E57" s="243" t="s">
        <v>543</v>
      </c>
      <c r="F57" s="210"/>
      <c r="G57" s="211"/>
      <c r="H57" s="212"/>
      <c r="I57" s="212"/>
      <c r="J57" s="213"/>
      <c r="K57" s="199"/>
      <c r="L57" s="199"/>
      <c r="M57" s="199"/>
      <c r="N57" s="199"/>
      <c r="O57" s="199"/>
      <c r="P57" s="199"/>
      <c r="Q57" s="199"/>
      <c r="R57" s="199"/>
    </row>
    <row r="58" spans="1:18" x14ac:dyDescent="0.25">
      <c r="A58" s="149"/>
      <c r="B58" s="235">
        <f>SUM('Assignment Tool'!AU7,'Assignment Tool'!AU48,'Assignment Tool'!AU89,'Assignment Tool'!AU130,'Assignment Tool'!AU171,'Assignment Tool'!AU212,'Assignment Tool'!AU253,'Assignment Tool'!AU294,'Assignment Tool'!AU335,'Assignment Tool'!AU376,'Assignment Tool'!AU417,'Assignment Tool'!AU458,'Assignment Tool'!AU499,'Assignment Tool'!AU540,'Assignment Tool'!AU581,'Assignment Tool'!AU622,'Assignment Tool'!AU663,'Assignment Tool'!AU704,'Assignment Tool'!AU745,'Assignment Tool'!AU786,'Assignment Tool'!AU827,'Assignment Tool'!AU868,'Assignment Tool'!AU909,'Assignment Tool'!AU950,'Assignment Tool'!AU991,'Assignment Tool'!AU1032,'Assignment Tool'!AU1073,'Assignment Tool'!AU1114,'Assignment Tool'!AU1155,'Assignment Tool'!AU1196,'Assignment Tool'!AU1237,'Assignment Tool'!AU1278,'Assignment Tool'!AU1319,'Assignment Tool'!AU1360,'Assignment Tool'!AU1401,'Assignment Tool'!AU1442,'Assignment Tool'!AU1483,'Assignment Tool'!AU1524,'Assignment Tool'!AU1565,'Assignment Tool'!AU1606,'Assignment Tool'!AU1647,'Assignment Tool'!AU1688,'Assignment Tool'!AU1729,'Assignment Tool'!AU1770,'Assignment Tool'!AU1811,'Assignment Tool'!AU1852,'Assignment Tool'!AU1893,'Assignment Tool'!AU1934,'Assignment Tool'!AU1975,'Assignment Tool'!AU2016)</f>
        <v>0</v>
      </c>
      <c r="C58" s="161" t="s">
        <v>278</v>
      </c>
      <c r="D58" s="243">
        <v>200002286</v>
      </c>
      <c r="E58" s="243" t="s">
        <v>545</v>
      </c>
      <c r="F58" s="210"/>
      <c r="G58" s="211"/>
      <c r="H58" s="212"/>
      <c r="I58" s="212"/>
      <c r="J58" s="213"/>
      <c r="K58" s="199"/>
      <c r="L58" s="199"/>
      <c r="M58" s="199"/>
      <c r="N58" s="199"/>
      <c r="O58" s="199"/>
      <c r="P58" s="199"/>
      <c r="Q58" s="199"/>
      <c r="R58" s="199"/>
    </row>
    <row r="59" spans="1:18" x14ac:dyDescent="0.25">
      <c r="A59" s="149"/>
      <c r="B59" s="235">
        <f>SUM('Assignment Tool'!AU8,'Assignment Tool'!AU49,'Assignment Tool'!AU90,'Assignment Tool'!AU131,'Assignment Tool'!AU172,'Assignment Tool'!AU213,'Assignment Tool'!AU254,'Assignment Tool'!AU295,'Assignment Tool'!AU336,'Assignment Tool'!AU377,'Assignment Tool'!AU418,'Assignment Tool'!AU459,'Assignment Tool'!AU500,'Assignment Tool'!AU541,'Assignment Tool'!AU582,'Assignment Tool'!AU623,'Assignment Tool'!AU664,'Assignment Tool'!AU705,'Assignment Tool'!AU746,'Assignment Tool'!AU787,'Assignment Tool'!AU828,'Assignment Tool'!AU869,'Assignment Tool'!AU910,'Assignment Tool'!AU951,'Assignment Tool'!AU992,'Assignment Tool'!AU1033,'Assignment Tool'!AU1074,'Assignment Tool'!AU1115,'Assignment Tool'!AU1156,'Assignment Tool'!AU1197,'Assignment Tool'!AU1238,'Assignment Tool'!AU1279,'Assignment Tool'!AU1320,'Assignment Tool'!AU1361,'Assignment Tool'!AU1402,'Assignment Tool'!AU1443,'Assignment Tool'!AU1484,'Assignment Tool'!AU1525,'Assignment Tool'!AU1566,'Assignment Tool'!AU1607,'Assignment Tool'!AU1648,'Assignment Tool'!AU1689,'Assignment Tool'!AU1730,'Assignment Tool'!AU1771,'Assignment Tool'!AU1812,'Assignment Tool'!AU1853,'Assignment Tool'!AU1894,'Assignment Tool'!AU1935,'Assignment Tool'!AU1976,'Assignment Tool'!AU2017)</f>
        <v>0</v>
      </c>
      <c r="C59" s="161" t="s">
        <v>278</v>
      </c>
      <c r="D59" s="248">
        <v>200004243</v>
      </c>
      <c r="E59" s="243" t="s">
        <v>546</v>
      </c>
      <c r="F59" s="210"/>
      <c r="G59" s="211"/>
      <c r="H59" s="212"/>
      <c r="I59" s="212"/>
      <c r="J59" s="213"/>
      <c r="K59" s="199"/>
      <c r="L59" s="199"/>
      <c r="M59" s="199"/>
      <c r="N59" s="199"/>
      <c r="O59" s="199"/>
      <c r="P59" s="199"/>
      <c r="Q59" s="199"/>
      <c r="R59" s="199"/>
    </row>
    <row r="60" spans="1:18" x14ac:dyDescent="0.25">
      <c r="A60" s="149"/>
      <c r="B60" s="235">
        <f>SUM('Assignment Tool'!AU9,'Assignment Tool'!AU50,'Assignment Tool'!AU91,'Assignment Tool'!AU132,'Assignment Tool'!AU173,'Assignment Tool'!AU214,'Assignment Tool'!AU255,'Assignment Tool'!AU296,'Assignment Tool'!AU337,'Assignment Tool'!AU378,'Assignment Tool'!AU419,'Assignment Tool'!AU460,'Assignment Tool'!AU501,'Assignment Tool'!AU542,'Assignment Tool'!AU583,'Assignment Tool'!AU624,'Assignment Tool'!AU665,'Assignment Tool'!AU706,'Assignment Tool'!AU747,'Assignment Tool'!AU788,'Assignment Tool'!AU829,'Assignment Tool'!AU870,'Assignment Tool'!AU911,'Assignment Tool'!AU952,'Assignment Tool'!AU993,'Assignment Tool'!AU1034,'Assignment Tool'!AU1075,'Assignment Tool'!AU1116,'Assignment Tool'!AU1157,'Assignment Tool'!AU1198,'Assignment Tool'!AU1239,'Assignment Tool'!AU1280,'Assignment Tool'!AU1321,'Assignment Tool'!AU1362,'Assignment Tool'!AU1403,'Assignment Tool'!AU1444,'Assignment Tool'!AU1485,'Assignment Tool'!AU1526,'Assignment Tool'!AU1567,'Assignment Tool'!AU1608,'Assignment Tool'!AU1649,'Assignment Tool'!AU1690,'Assignment Tool'!AU1731,'Assignment Tool'!AU1772,'Assignment Tool'!AU1813,'Assignment Tool'!AU1854,'Assignment Tool'!AU1895,'Assignment Tool'!AU1936,'Assignment Tool'!AU1977,'Assignment Tool'!AU2018)</f>
        <v>0</v>
      </c>
      <c r="C60" s="161" t="s">
        <v>278</v>
      </c>
      <c r="D60" s="248">
        <v>200004245</v>
      </c>
      <c r="E60" s="243" t="s">
        <v>547</v>
      </c>
      <c r="F60" s="210"/>
      <c r="G60" s="211"/>
      <c r="H60" s="212"/>
      <c r="I60" s="212"/>
      <c r="J60" s="213"/>
      <c r="K60" s="199"/>
      <c r="L60" s="199"/>
      <c r="M60" s="199"/>
      <c r="N60" s="199"/>
      <c r="O60" s="199"/>
      <c r="P60" s="199"/>
      <c r="Q60" s="199"/>
      <c r="R60" s="199"/>
    </row>
    <row r="61" spans="1:18" x14ac:dyDescent="0.25">
      <c r="A61" s="149"/>
      <c r="B61" s="235">
        <f>SUM('Assignment Tool'!AX6,'Assignment Tool'!AX47,'Assignment Tool'!AX88,'Assignment Tool'!AX129,'Assignment Tool'!AX170,'Assignment Tool'!AX211,'Assignment Tool'!AX252,'Assignment Tool'!AX293,'Assignment Tool'!AX334,'Assignment Tool'!AX375,'Assignment Tool'!AX416,'Assignment Tool'!AX457,'Assignment Tool'!AX498,'Assignment Tool'!AX539,'Assignment Tool'!AX580,'Assignment Tool'!AX621,'Assignment Tool'!AX662,'Assignment Tool'!AX703,'Assignment Tool'!AX744,'Assignment Tool'!AX785,'Assignment Tool'!AX826,'Assignment Tool'!AX867,'Assignment Tool'!AX908,'Assignment Tool'!AX949,'Assignment Tool'!AX990,'Assignment Tool'!AX1031,'Assignment Tool'!AX1072,'Assignment Tool'!AX1113,'Assignment Tool'!AX1154,'Assignment Tool'!AX1195,'Assignment Tool'!AX1236,'Assignment Tool'!AX1277,'Assignment Tool'!AX1318,'Assignment Tool'!AX1359,'Assignment Tool'!AX1400,'Assignment Tool'!AX1441,'Assignment Tool'!AX1482,'Assignment Tool'!AX1523,'Assignment Tool'!AX1564,'Assignment Tool'!AX1605,'Assignment Tool'!AX1646,'Assignment Tool'!AX1687,'Assignment Tool'!AX1728,'Assignment Tool'!AX1769,'Assignment Tool'!AX1810,'Assignment Tool'!AX1851,'Assignment Tool'!AX1892,'Assignment Tool'!AX1933,'Assignment Tool'!AX1974,'Assignment Tool'!AX2015)</f>
        <v>0</v>
      </c>
      <c r="C61" s="161" t="s">
        <v>278</v>
      </c>
      <c r="D61" s="246">
        <v>200002410</v>
      </c>
      <c r="E61" s="243" t="s">
        <v>548</v>
      </c>
      <c r="F61" s="210"/>
      <c r="G61" s="211"/>
      <c r="H61" s="212"/>
      <c r="I61" s="212"/>
      <c r="J61" s="213"/>
      <c r="K61" s="199"/>
      <c r="L61" s="199"/>
      <c r="M61" s="199"/>
      <c r="N61" s="199"/>
      <c r="O61" s="199"/>
      <c r="P61" s="199"/>
      <c r="Q61" s="199"/>
      <c r="R61" s="199"/>
    </row>
    <row r="62" spans="1:18" x14ac:dyDescent="0.25">
      <c r="A62" s="149"/>
      <c r="B62" s="235">
        <f>SUM('Assignment Tool'!AX7,'Assignment Tool'!AX48,'Assignment Tool'!AX89,'Assignment Tool'!AX130,'Assignment Tool'!AX171,'Assignment Tool'!AX212,'Assignment Tool'!AX253,'Assignment Tool'!AX294,'Assignment Tool'!AX335,'Assignment Tool'!AX376,'Assignment Tool'!AX417,'Assignment Tool'!AX458,'Assignment Tool'!AX499,'Assignment Tool'!AX540,'Assignment Tool'!AX581,'Assignment Tool'!AX622,'Assignment Tool'!AX663,'Assignment Tool'!AX704,'Assignment Tool'!AX745,'Assignment Tool'!AX786,'Assignment Tool'!AX827,'Assignment Tool'!AX868,'Assignment Tool'!AX909,'Assignment Tool'!AX950,'Assignment Tool'!AX991,'Assignment Tool'!AX1032,'Assignment Tool'!AX1073,'Assignment Tool'!AX1114,'Assignment Tool'!AX1155,'Assignment Tool'!AX1196,'Assignment Tool'!AX1237,'Assignment Tool'!AX1278,'Assignment Tool'!AX1319,'Assignment Tool'!AX1360,'Assignment Tool'!AX1401,'Assignment Tool'!AX1442,'Assignment Tool'!AX1483,'Assignment Tool'!AX1524,'Assignment Tool'!AX1565,'Assignment Tool'!AX1606,'Assignment Tool'!AX1647,'Assignment Tool'!AX1688,'Assignment Tool'!AX1729,'Assignment Tool'!AX1770,'Assignment Tool'!AX1811,'Assignment Tool'!AX1852,'Assignment Tool'!AX1893,'Assignment Tool'!AX1934,'Assignment Tool'!AX1975,'Assignment Tool'!AX2016)</f>
        <v>0</v>
      </c>
      <c r="C62" s="161" t="s">
        <v>278</v>
      </c>
      <c r="D62" s="246">
        <v>200002412</v>
      </c>
      <c r="E62" s="243" t="s">
        <v>549</v>
      </c>
      <c r="F62" s="210"/>
      <c r="G62" s="211"/>
      <c r="H62" s="212"/>
      <c r="I62" s="212"/>
      <c r="J62" s="213"/>
      <c r="K62" s="199"/>
      <c r="L62" s="199"/>
      <c r="M62" s="199"/>
      <c r="N62" s="199"/>
      <c r="O62" s="199"/>
      <c r="P62" s="199"/>
      <c r="Q62" s="199"/>
      <c r="R62" s="199"/>
    </row>
    <row r="63" spans="1:18" x14ac:dyDescent="0.25">
      <c r="A63" s="149"/>
      <c r="B63" s="235">
        <f>SUM('Assignment Tool'!AX8,'Assignment Tool'!AX49,'Assignment Tool'!AX90,'Assignment Tool'!AX131,'Assignment Tool'!AX172,'Assignment Tool'!AX213,'Assignment Tool'!AX254,'Assignment Tool'!AX295,'Assignment Tool'!AX336,'Assignment Tool'!AX377,'Assignment Tool'!AX418,'Assignment Tool'!AX459,'Assignment Tool'!AX500,'Assignment Tool'!AX541,'Assignment Tool'!AX582,'Assignment Tool'!AX623,'Assignment Tool'!AX664,'Assignment Tool'!AX705,'Assignment Tool'!AX746,'Assignment Tool'!AX787,'Assignment Tool'!AX828,'Assignment Tool'!AX869,'Assignment Tool'!AX910,'Assignment Tool'!AX951,'Assignment Tool'!AX992,'Assignment Tool'!AX1033,'Assignment Tool'!AX1074,'Assignment Tool'!AX1115,'Assignment Tool'!AX1156,'Assignment Tool'!AX1197,'Assignment Tool'!AX1238,'Assignment Tool'!AX1279,'Assignment Tool'!AX1320,'Assignment Tool'!AX1361,'Assignment Tool'!AX1402,'Assignment Tool'!AX1443,'Assignment Tool'!AX1484,'Assignment Tool'!AX1525,'Assignment Tool'!AX1566,'Assignment Tool'!AX1607,'Assignment Tool'!AX1648,'Assignment Tool'!AX1689,'Assignment Tool'!AX1730,'Assignment Tool'!AX1771,'Assignment Tool'!AX1812,'Assignment Tool'!AX1853,'Assignment Tool'!AX1894,'Assignment Tool'!AX1935,'Assignment Tool'!AX1976,'Assignment Tool'!AX2017)</f>
        <v>0</v>
      </c>
      <c r="C63" s="161" t="s">
        <v>278</v>
      </c>
      <c r="D63" s="246">
        <v>200002566</v>
      </c>
      <c r="E63" s="243" t="s">
        <v>550</v>
      </c>
      <c r="F63" s="210"/>
      <c r="G63" s="211"/>
      <c r="H63" s="212"/>
      <c r="I63" s="212"/>
      <c r="J63" s="213"/>
      <c r="K63" s="199"/>
      <c r="L63" s="199"/>
      <c r="M63" s="199"/>
      <c r="N63" s="199"/>
      <c r="O63" s="199"/>
      <c r="P63" s="199"/>
      <c r="Q63" s="199"/>
      <c r="R63" s="199"/>
    </row>
    <row r="64" spans="1:18" x14ac:dyDescent="0.25">
      <c r="A64" s="149"/>
      <c r="B64" s="235">
        <f>SUM('Assignment Tool'!AX9,'Assignment Tool'!AX50,'Assignment Tool'!AX91,'Assignment Tool'!AX132,'Assignment Tool'!AX173,'Assignment Tool'!AX214,'Assignment Tool'!AX255,'Assignment Tool'!AX296,'Assignment Tool'!AX337,'Assignment Tool'!AX378,'Assignment Tool'!AX419,'Assignment Tool'!AX460,'Assignment Tool'!AX501,'Assignment Tool'!AX542,'Assignment Tool'!AX583,'Assignment Tool'!AX624,'Assignment Tool'!AX665,'Assignment Tool'!AX706,'Assignment Tool'!AX747,'Assignment Tool'!AX788,'Assignment Tool'!AX829,'Assignment Tool'!AX870,'Assignment Tool'!AX911,'Assignment Tool'!AX952,'Assignment Tool'!AX993,'Assignment Tool'!AX1034,'Assignment Tool'!AX1075,'Assignment Tool'!AX1116,'Assignment Tool'!AX1157,'Assignment Tool'!AX1198,'Assignment Tool'!AX1239,'Assignment Tool'!AX1280,'Assignment Tool'!AX1321,'Assignment Tool'!AX1362,'Assignment Tool'!AX1403,'Assignment Tool'!AX1444,'Assignment Tool'!AX1485,'Assignment Tool'!AX1526,'Assignment Tool'!AX1567,'Assignment Tool'!AX1608,'Assignment Tool'!AX1649,'Assignment Tool'!AX1690,'Assignment Tool'!AX1731,'Assignment Tool'!AX1772,'Assignment Tool'!AX1813,'Assignment Tool'!AX1854,'Assignment Tool'!AX1895,'Assignment Tool'!AX1936,'Assignment Tool'!AX1977,'Assignment Tool'!AX2018)</f>
        <v>0</v>
      </c>
      <c r="C64" s="161" t="s">
        <v>278</v>
      </c>
      <c r="D64" s="246">
        <v>200002569</v>
      </c>
      <c r="E64" s="243" t="s">
        <v>551</v>
      </c>
      <c r="F64" s="214"/>
      <c r="G64" s="215"/>
      <c r="H64" s="216"/>
      <c r="I64" s="216"/>
      <c r="J64" s="217"/>
      <c r="K64" s="199"/>
      <c r="L64" s="199"/>
      <c r="M64" s="199"/>
      <c r="N64" s="199"/>
      <c r="O64" s="199"/>
      <c r="P64" s="199"/>
      <c r="Q64" s="199"/>
      <c r="R64" s="199"/>
    </row>
    <row r="65" spans="1:18" x14ac:dyDescent="0.25">
      <c r="A65" s="149"/>
      <c r="B65" s="163"/>
      <c r="C65" s="164"/>
      <c r="D65" s="165"/>
      <c r="E65" s="166"/>
      <c r="F65" s="202"/>
      <c r="G65" s="167"/>
      <c r="H65" s="199"/>
      <c r="I65" s="199"/>
      <c r="J65" s="199"/>
      <c r="K65" s="199"/>
      <c r="L65" s="199"/>
      <c r="M65" s="199"/>
      <c r="N65" s="199"/>
      <c r="O65" s="199"/>
      <c r="P65" s="199"/>
      <c r="Q65" s="199"/>
      <c r="R65" s="199"/>
    </row>
    <row r="66" spans="1:18" x14ac:dyDescent="0.25">
      <c r="A66" s="149"/>
      <c r="B66" s="168"/>
      <c r="C66" s="168"/>
      <c r="D66" s="168"/>
      <c r="E66" s="168"/>
      <c r="F66" s="199"/>
      <c r="G66" s="200"/>
      <c r="H66" s="199"/>
      <c r="I66" s="199"/>
      <c r="J66" s="199"/>
      <c r="K66" s="199"/>
      <c r="L66" s="199"/>
      <c r="M66" s="199"/>
      <c r="N66" s="199"/>
      <c r="O66" s="199"/>
      <c r="P66" s="199"/>
      <c r="Q66" s="199"/>
      <c r="R66" s="199"/>
    </row>
    <row r="67" spans="1:18" ht="26.25" x14ac:dyDescent="0.4">
      <c r="A67" s="149"/>
      <c r="B67" s="223" t="s">
        <v>694</v>
      </c>
      <c r="C67" s="224"/>
      <c r="D67" s="224"/>
      <c r="E67" s="225"/>
      <c r="F67" s="199"/>
      <c r="G67" s="200"/>
      <c r="H67" s="199"/>
      <c r="I67" s="199"/>
      <c r="J67" s="199"/>
      <c r="K67" s="199"/>
      <c r="L67" s="199"/>
      <c r="M67" s="199"/>
      <c r="N67" s="199"/>
      <c r="O67" s="199"/>
      <c r="P67" s="199"/>
      <c r="Q67" s="199"/>
      <c r="R67" s="199"/>
    </row>
    <row r="68" spans="1:18" ht="24" x14ac:dyDescent="0.25">
      <c r="A68" s="149"/>
      <c r="B68" s="3" t="s">
        <v>683</v>
      </c>
      <c r="C68" s="3" t="s">
        <v>684</v>
      </c>
      <c r="D68" s="3" t="s">
        <v>464</v>
      </c>
      <c r="E68" s="23" t="s">
        <v>466</v>
      </c>
      <c r="F68" s="199"/>
      <c r="G68" s="169"/>
      <c r="H68" s="199"/>
      <c r="I68" s="199"/>
      <c r="J68" s="199"/>
      <c r="K68" s="199"/>
      <c r="L68" s="199"/>
      <c r="M68" s="199"/>
      <c r="N68" s="199"/>
      <c r="O68" s="199"/>
      <c r="P68" s="199"/>
      <c r="Q68" s="199"/>
      <c r="R68" s="199"/>
    </row>
    <row r="69" spans="1:18" x14ac:dyDescent="0.25">
      <c r="A69" s="149"/>
      <c r="B69" s="237">
        <f>SUM('8645C Innerduct'!C2:AF499)</f>
        <v>0</v>
      </c>
      <c r="C69" s="158" t="s">
        <v>565</v>
      </c>
      <c r="D69" s="158">
        <v>100069989</v>
      </c>
      <c r="E69" s="158" t="s">
        <v>566</v>
      </c>
      <c r="F69" s="199"/>
      <c r="G69" s="167"/>
      <c r="H69" s="199"/>
      <c r="I69" s="199"/>
      <c r="J69" s="199"/>
      <c r="K69" s="199"/>
      <c r="L69" s="199"/>
      <c r="M69" s="199"/>
      <c r="N69" s="199"/>
      <c r="O69" s="199"/>
      <c r="P69" s="199"/>
      <c r="Q69" s="199"/>
      <c r="R69" s="199"/>
    </row>
    <row r="70" spans="1:18" ht="15" customHeight="1" x14ac:dyDescent="0.25">
      <c r="A70" s="149"/>
      <c r="B70" s="238">
        <f>SUM('8645C Innerduct'!B:B)</f>
        <v>0</v>
      </c>
      <c r="C70" s="158" t="s">
        <v>90</v>
      </c>
      <c r="D70" s="158">
        <v>100006143</v>
      </c>
      <c r="E70" s="158" t="s">
        <v>695</v>
      </c>
      <c r="F70" s="199"/>
      <c r="G70" s="167"/>
      <c r="H70" s="199"/>
      <c r="I70" s="199"/>
      <c r="J70" s="199"/>
      <c r="K70" s="199"/>
      <c r="L70" s="199"/>
      <c r="M70" s="199"/>
      <c r="N70" s="199"/>
      <c r="O70" s="199"/>
      <c r="P70" s="199"/>
      <c r="Q70" s="199"/>
      <c r="R70" s="199"/>
    </row>
    <row r="71" spans="1:18" x14ac:dyDescent="0.25">
      <c r="A71" s="149"/>
      <c r="B71" s="239"/>
      <c r="C71" s="158" t="s">
        <v>90</v>
      </c>
      <c r="D71" s="158">
        <v>200001922</v>
      </c>
      <c r="E71" s="158" t="s">
        <v>696</v>
      </c>
      <c r="F71" s="199"/>
      <c r="G71" s="167"/>
      <c r="H71" s="199"/>
      <c r="I71" s="199"/>
      <c r="J71" s="199"/>
      <c r="K71" s="199"/>
      <c r="L71" s="199"/>
      <c r="M71" s="199"/>
      <c r="N71" s="199"/>
      <c r="O71" s="199"/>
      <c r="P71" s="199"/>
      <c r="Q71" s="199"/>
      <c r="R71" s="199"/>
    </row>
    <row r="72" spans="1:18" x14ac:dyDescent="0.25">
      <c r="A72" s="149"/>
      <c r="B72" s="168"/>
      <c r="C72" s="168"/>
      <c r="D72" s="168"/>
      <c r="E72" s="168"/>
      <c r="F72" s="199"/>
      <c r="G72" s="200"/>
      <c r="H72" s="199"/>
      <c r="I72" s="199"/>
      <c r="J72" s="199"/>
      <c r="K72" s="199"/>
      <c r="L72" s="199"/>
      <c r="M72" s="199"/>
      <c r="N72" s="199"/>
      <c r="O72" s="199"/>
      <c r="P72" s="199"/>
      <c r="Q72" s="199"/>
      <c r="R72" s="199"/>
    </row>
    <row r="73" spans="1:18" ht="40.5" customHeight="1" x14ac:dyDescent="0.4">
      <c r="A73" s="149"/>
      <c r="B73" s="341" t="s">
        <v>697</v>
      </c>
      <c r="C73" s="342"/>
      <c r="D73" s="343"/>
      <c r="E73" s="337" t="s">
        <v>698</v>
      </c>
      <c r="F73" s="338"/>
      <c r="G73" s="203"/>
      <c r="H73" s="199"/>
      <c r="I73" s="199"/>
      <c r="J73" s="199"/>
      <c r="K73" s="199"/>
      <c r="L73" s="199"/>
      <c r="M73" s="199"/>
      <c r="N73" s="199"/>
      <c r="O73" s="199"/>
      <c r="P73" s="199"/>
      <c r="Q73" s="199"/>
      <c r="R73" s="199"/>
    </row>
    <row r="74" spans="1:18" ht="24" x14ac:dyDescent="0.25">
      <c r="A74" s="149"/>
      <c r="B74" s="3" t="s">
        <v>683</v>
      </c>
      <c r="C74" s="3" t="s">
        <v>684</v>
      </c>
      <c r="D74" s="3" t="s">
        <v>464</v>
      </c>
      <c r="E74" s="23" t="s">
        <v>466</v>
      </c>
      <c r="F74" s="24" t="s">
        <v>699</v>
      </c>
      <c r="G74" s="200"/>
      <c r="H74" s="199"/>
      <c r="I74" s="199"/>
      <c r="J74" s="199"/>
      <c r="K74" s="199"/>
      <c r="L74" s="199"/>
      <c r="M74" s="199"/>
      <c r="N74" s="199"/>
      <c r="O74" s="199"/>
      <c r="P74" s="199"/>
      <c r="Q74" s="199"/>
      <c r="R74" s="199"/>
    </row>
    <row r="75" spans="1:18" x14ac:dyDescent="0.25">
      <c r="A75" s="149"/>
      <c r="B75" s="240"/>
      <c r="C75" s="158" t="s">
        <v>567</v>
      </c>
      <c r="D75" s="158">
        <v>100001248</v>
      </c>
      <c r="E75" s="158" t="s">
        <v>568</v>
      </c>
      <c r="F75" s="152">
        <f>B75*Data!D74</f>
        <v>0</v>
      </c>
      <c r="G75" s="200"/>
      <c r="H75" s="199"/>
      <c r="I75" s="199"/>
      <c r="J75" s="199"/>
      <c r="K75" s="199"/>
      <c r="L75" s="199"/>
      <c r="M75" s="199"/>
      <c r="N75" s="199"/>
      <c r="O75" s="199"/>
      <c r="P75" s="199"/>
      <c r="Q75" s="199"/>
      <c r="R75" s="199"/>
    </row>
    <row r="76" spans="1:18" s="12" customFormat="1" ht="15" customHeight="1" x14ac:dyDescent="0.2">
      <c r="A76" s="150"/>
      <c r="B76" s="240"/>
      <c r="C76" s="158" t="s">
        <v>567</v>
      </c>
      <c r="D76" s="158">
        <v>100001242</v>
      </c>
      <c r="E76" s="158" t="s">
        <v>700</v>
      </c>
      <c r="F76" s="152">
        <f>B76*Data!D75</f>
        <v>0</v>
      </c>
      <c r="G76" s="201"/>
      <c r="H76" s="201"/>
      <c r="I76" s="201"/>
      <c r="J76" s="201"/>
      <c r="K76" s="201"/>
      <c r="L76" s="201"/>
      <c r="M76" s="201"/>
      <c r="N76" s="201"/>
      <c r="O76" s="201"/>
      <c r="P76" s="201"/>
      <c r="Q76" s="201"/>
      <c r="R76" s="201"/>
    </row>
    <row r="77" spans="1:18" s="12" customFormat="1" ht="15" customHeight="1" x14ac:dyDescent="0.2">
      <c r="A77" s="150"/>
      <c r="B77" s="240"/>
      <c r="C77" s="158" t="s">
        <v>701</v>
      </c>
      <c r="D77" s="158">
        <v>100001248</v>
      </c>
      <c r="E77" s="158" t="s">
        <v>702</v>
      </c>
      <c r="F77" s="152">
        <f>B77*Data!D73</f>
        <v>0</v>
      </c>
      <c r="G77" s="201"/>
      <c r="H77" s="201"/>
      <c r="I77" s="201"/>
      <c r="J77" s="201"/>
      <c r="K77" s="201"/>
      <c r="L77" s="201"/>
      <c r="M77" s="201"/>
      <c r="N77" s="201"/>
      <c r="O77" s="201"/>
      <c r="P77" s="201"/>
      <c r="Q77" s="201"/>
      <c r="R77" s="201"/>
    </row>
    <row r="78" spans="1:18" s="12" customFormat="1" ht="15" customHeight="1" x14ac:dyDescent="0.2">
      <c r="A78" s="150"/>
      <c r="B78" s="240"/>
      <c r="C78" s="158" t="s">
        <v>565</v>
      </c>
      <c r="D78" s="158">
        <v>100069989</v>
      </c>
      <c r="E78" s="158" t="s">
        <v>703</v>
      </c>
      <c r="F78" s="152">
        <f>B78*Data!D70</f>
        <v>0</v>
      </c>
      <c r="G78" s="201"/>
      <c r="H78" s="201"/>
      <c r="I78" s="201"/>
      <c r="J78" s="201"/>
      <c r="K78" s="201"/>
      <c r="L78" s="201"/>
      <c r="M78" s="201"/>
      <c r="N78" s="201"/>
      <c r="O78" s="201"/>
      <c r="P78" s="201"/>
      <c r="Q78" s="201"/>
      <c r="R78" s="201"/>
    </row>
    <row r="79" spans="1:18" s="12" customFormat="1" ht="30" customHeight="1" x14ac:dyDescent="0.2">
      <c r="A79" s="150"/>
      <c r="B79" s="241"/>
      <c r="C79" s="157" t="s">
        <v>570</v>
      </c>
      <c r="D79" s="232" t="s">
        <v>704</v>
      </c>
      <c r="E79" s="157" t="s">
        <v>705</v>
      </c>
      <c r="F79" s="152">
        <f>B79*Data!D76</f>
        <v>0</v>
      </c>
      <c r="G79" s="201"/>
      <c r="H79" s="201"/>
      <c r="I79" s="201"/>
      <c r="J79" s="201"/>
      <c r="K79" s="201"/>
      <c r="L79" s="201"/>
      <c r="M79" s="201"/>
      <c r="N79" s="201"/>
      <c r="O79" s="201"/>
      <c r="P79" s="201"/>
      <c r="Q79" s="201"/>
      <c r="R79" s="201"/>
    </row>
    <row r="80" spans="1:18" s="12" customFormat="1" ht="45" customHeight="1" x14ac:dyDescent="0.2">
      <c r="A80" s="150"/>
      <c r="B80" s="241"/>
      <c r="C80" s="157" t="s">
        <v>573</v>
      </c>
      <c r="D80" s="232" t="s">
        <v>706</v>
      </c>
      <c r="E80" s="157" t="s">
        <v>707</v>
      </c>
      <c r="F80" s="152">
        <f>B80*Data!D78</f>
        <v>0</v>
      </c>
      <c r="G80" s="201"/>
      <c r="H80" s="201"/>
      <c r="I80" s="201"/>
      <c r="J80" s="201"/>
      <c r="K80" s="201"/>
      <c r="L80" s="201"/>
      <c r="M80" s="201"/>
      <c r="N80" s="201"/>
      <c r="O80" s="201"/>
      <c r="P80" s="201"/>
      <c r="Q80" s="201"/>
      <c r="R80" s="201"/>
    </row>
    <row r="81" spans="1:18" s="12" customFormat="1" ht="15" customHeight="1" x14ac:dyDescent="0.25">
      <c r="A81" s="150"/>
      <c r="B81" s="242"/>
      <c r="C81" s="159" t="s">
        <v>687</v>
      </c>
      <c r="D81" s="160">
        <v>100006155</v>
      </c>
      <c r="E81" s="160" t="s">
        <v>708</v>
      </c>
      <c r="F81" s="152">
        <f>B81*Data!D66</f>
        <v>0</v>
      </c>
      <c r="G81" s="201"/>
      <c r="H81" s="201"/>
      <c r="I81" s="201"/>
      <c r="J81" s="201"/>
      <c r="K81" s="201"/>
      <c r="L81" s="201"/>
      <c r="M81" s="201"/>
      <c r="N81" s="201"/>
      <c r="O81" s="201"/>
      <c r="P81" s="201"/>
      <c r="Q81" s="201"/>
      <c r="R81" s="201"/>
    </row>
    <row r="82" spans="1:18" s="12" customFormat="1" ht="15" customHeight="1" x14ac:dyDescent="0.25">
      <c r="A82" s="150"/>
      <c r="B82" s="242"/>
      <c r="C82" s="159" t="s">
        <v>557</v>
      </c>
      <c r="D82" s="245">
        <v>100035465</v>
      </c>
      <c r="E82" s="245" t="s">
        <v>689</v>
      </c>
      <c r="F82" s="152">
        <f>B82*Data!D63</f>
        <v>0</v>
      </c>
      <c r="G82" s="201"/>
      <c r="H82" s="201"/>
      <c r="I82" s="201"/>
      <c r="J82" s="201"/>
      <c r="K82" s="201"/>
      <c r="L82" s="201"/>
      <c r="M82" s="201"/>
      <c r="N82" s="201"/>
      <c r="O82" s="201"/>
      <c r="P82" s="201"/>
      <c r="Q82" s="201"/>
      <c r="R82" s="201"/>
    </row>
    <row r="83" spans="1:18" s="12" customFormat="1" ht="15" customHeight="1" x14ac:dyDescent="0.25">
      <c r="A83" s="150"/>
      <c r="B83" s="242"/>
      <c r="C83" s="159" t="s">
        <v>690</v>
      </c>
      <c r="D83" s="245">
        <v>100006173</v>
      </c>
      <c r="E83" s="245" t="s">
        <v>691</v>
      </c>
      <c r="F83" s="152">
        <f>B83*Data!D67</f>
        <v>0</v>
      </c>
      <c r="G83" s="201"/>
      <c r="H83" s="201"/>
      <c r="I83" s="201"/>
      <c r="J83" s="201"/>
      <c r="K83" s="201"/>
      <c r="L83" s="201"/>
      <c r="M83" s="201"/>
      <c r="N83" s="201"/>
      <c r="O83" s="201"/>
      <c r="P83" s="201"/>
      <c r="Q83" s="201"/>
      <c r="R83" s="201"/>
    </row>
    <row r="84" spans="1:18" s="12" customFormat="1" ht="15" customHeight="1" x14ac:dyDescent="0.25">
      <c r="A84" s="150"/>
      <c r="B84" s="242"/>
      <c r="C84" s="160" t="s">
        <v>559</v>
      </c>
      <c r="D84" s="243">
        <v>100081409</v>
      </c>
      <c r="E84" s="247" t="s">
        <v>692</v>
      </c>
      <c r="F84" s="152">
        <f>B84*Data!D64</f>
        <v>0</v>
      </c>
      <c r="G84" s="201"/>
      <c r="H84" s="201"/>
      <c r="I84" s="201"/>
      <c r="J84" s="201"/>
      <c r="K84" s="201"/>
      <c r="L84" s="201"/>
      <c r="M84" s="201"/>
      <c r="N84" s="201"/>
      <c r="O84" s="201"/>
      <c r="P84" s="201"/>
      <c r="Q84" s="201"/>
      <c r="R84" s="201"/>
    </row>
    <row r="85" spans="1:18" s="12" customFormat="1" ht="15" customHeight="1" x14ac:dyDescent="0.25">
      <c r="A85" s="150"/>
      <c r="B85" s="242"/>
      <c r="C85" s="160" t="s">
        <v>559</v>
      </c>
      <c r="D85" s="243">
        <v>100006191</v>
      </c>
      <c r="E85" s="247" t="s">
        <v>693</v>
      </c>
      <c r="F85" s="152">
        <f>B85*Data!D65</f>
        <v>0</v>
      </c>
      <c r="G85" s="201"/>
      <c r="H85" s="201"/>
      <c r="I85" s="201"/>
      <c r="J85" s="201"/>
      <c r="K85" s="201"/>
      <c r="L85" s="201"/>
      <c r="M85" s="201"/>
      <c r="N85" s="201"/>
      <c r="O85" s="201"/>
      <c r="P85" s="201"/>
      <c r="Q85" s="201"/>
      <c r="R85" s="201"/>
    </row>
    <row r="86" spans="1:18" s="12" customFormat="1" ht="15" customHeight="1" x14ac:dyDescent="0.2">
      <c r="A86" s="150"/>
      <c r="G86" s="201"/>
      <c r="H86" s="201"/>
      <c r="I86" s="201"/>
      <c r="J86" s="201"/>
      <c r="K86" s="201"/>
      <c r="L86" s="201"/>
      <c r="M86" s="201"/>
      <c r="N86" s="201"/>
      <c r="O86" s="201"/>
      <c r="P86" s="201"/>
      <c r="Q86" s="201"/>
      <c r="R86" s="201"/>
    </row>
    <row r="87" spans="1:18" s="12" customFormat="1" ht="15" hidden="1" customHeight="1" x14ac:dyDescent="0.2">
      <c r="A87" s="150"/>
      <c r="B87" s="241"/>
      <c r="C87" s="160" t="s">
        <v>576</v>
      </c>
      <c r="D87" s="160">
        <v>100087882</v>
      </c>
      <c r="E87" s="160" t="s">
        <v>577</v>
      </c>
      <c r="F87" s="152">
        <f>B87*Data!D81</f>
        <v>0</v>
      </c>
      <c r="G87" s="201"/>
      <c r="H87" s="201"/>
      <c r="I87" s="201"/>
      <c r="J87" s="201"/>
      <c r="K87" s="201"/>
      <c r="L87" s="201"/>
      <c r="M87" s="201"/>
      <c r="N87" s="201"/>
      <c r="O87" s="201"/>
      <c r="P87" s="201"/>
      <c r="Q87" s="201"/>
      <c r="R87" s="201"/>
    </row>
    <row r="88" spans="1:18" s="12" customFormat="1" ht="15" hidden="1" customHeight="1" x14ac:dyDescent="0.2">
      <c r="A88" s="150"/>
      <c r="B88" s="241"/>
      <c r="C88" s="160" t="s">
        <v>578</v>
      </c>
      <c r="D88" s="160">
        <v>100086300</v>
      </c>
      <c r="E88" s="160" t="s">
        <v>579</v>
      </c>
      <c r="F88" s="152">
        <f>B88*Data!D82</f>
        <v>0</v>
      </c>
      <c r="G88" s="167"/>
      <c r="H88" s="201"/>
      <c r="I88" s="201"/>
      <c r="J88" s="201"/>
      <c r="K88" s="201"/>
      <c r="L88" s="201"/>
      <c r="M88" s="201"/>
      <c r="N88" s="201"/>
      <c r="O88" s="201"/>
      <c r="P88" s="201"/>
      <c r="Q88" s="201"/>
      <c r="R88" s="201"/>
    </row>
    <row r="89" spans="1:18" hidden="1" x14ac:dyDescent="0.25">
      <c r="A89" s="149"/>
      <c r="B89" s="242"/>
      <c r="C89" s="160" t="s">
        <v>559</v>
      </c>
      <c r="D89" s="160">
        <v>100006191</v>
      </c>
      <c r="E89" s="160" t="s">
        <v>709</v>
      </c>
      <c r="F89" s="152">
        <f>B89*Data!D65</f>
        <v>0</v>
      </c>
      <c r="G89" s="200"/>
      <c r="H89" s="199"/>
      <c r="I89" s="199"/>
      <c r="J89" s="199"/>
      <c r="K89" s="199"/>
      <c r="L89" s="199"/>
      <c r="M89" s="199"/>
      <c r="N89" s="199"/>
      <c r="O89" s="199"/>
      <c r="P89" s="199"/>
      <c r="Q89" s="199"/>
      <c r="R89" s="199"/>
    </row>
    <row r="90" spans="1:18" hidden="1" x14ac:dyDescent="0.25">
      <c r="A90" s="149"/>
      <c r="B90" s="249"/>
      <c r="C90" s="250"/>
      <c r="D90" s="250"/>
      <c r="E90" s="250"/>
      <c r="F90" s="251"/>
      <c r="G90" s="200"/>
      <c r="H90" s="199"/>
      <c r="I90" s="199"/>
      <c r="J90" s="199"/>
      <c r="K90" s="199"/>
      <c r="L90" s="199"/>
      <c r="M90" s="199"/>
      <c r="N90" s="199"/>
      <c r="O90" s="199"/>
      <c r="P90" s="199"/>
      <c r="Q90" s="199"/>
      <c r="R90" s="199"/>
    </row>
    <row r="91" spans="1:18" ht="24" hidden="1" x14ac:dyDescent="0.25">
      <c r="A91" s="149"/>
      <c r="B91" s="3" t="s">
        <v>683</v>
      </c>
      <c r="C91" s="3" t="s">
        <v>684</v>
      </c>
      <c r="D91" s="3" t="s">
        <v>464</v>
      </c>
      <c r="E91" s="23" t="s">
        <v>466</v>
      </c>
      <c r="F91" s="24" t="s">
        <v>699</v>
      </c>
      <c r="G91" s="200"/>
      <c r="H91" s="199"/>
      <c r="I91" s="199"/>
      <c r="J91" s="199"/>
      <c r="K91" s="199"/>
      <c r="L91" s="199"/>
      <c r="M91" s="199"/>
      <c r="N91" s="199"/>
      <c r="O91" s="199"/>
      <c r="P91" s="199"/>
      <c r="Q91" s="199"/>
      <c r="R91" s="199"/>
    </row>
    <row r="92" spans="1:18" s="13" customFormat="1" hidden="1" x14ac:dyDescent="0.25">
      <c r="A92" s="151"/>
      <c r="B92" s="242"/>
      <c r="C92" s="158" t="s">
        <v>710</v>
      </c>
      <c r="D92" s="158" t="s">
        <v>711</v>
      </c>
      <c r="E92" s="158" t="s">
        <v>712</v>
      </c>
      <c r="F92" s="152">
        <f>IFERROR(B92*4434,"")</f>
        <v>0</v>
      </c>
      <c r="G92" s="204"/>
      <c r="H92" s="204"/>
      <c r="I92" s="204"/>
      <c r="J92" s="204"/>
      <c r="K92" s="204"/>
      <c r="L92" s="204"/>
      <c r="M92" s="204"/>
      <c r="N92" s="204"/>
      <c r="O92" s="204"/>
      <c r="P92" s="204"/>
      <c r="Q92" s="204"/>
      <c r="R92" s="204"/>
    </row>
    <row r="93" spans="1:18" s="13" customFormat="1" x14ac:dyDescent="0.25">
      <c r="A93" s="170"/>
      <c r="B93" s="170"/>
      <c r="C93" s="170"/>
      <c r="D93" s="170"/>
      <c r="E93" s="170"/>
      <c r="F93" s="204"/>
      <c r="G93" s="205"/>
      <c r="H93" s="204"/>
      <c r="I93" s="204"/>
      <c r="J93" s="204"/>
      <c r="K93" s="204"/>
      <c r="L93" s="204"/>
      <c r="M93" s="204"/>
      <c r="N93" s="204"/>
      <c r="O93" s="204"/>
      <c r="P93" s="204"/>
      <c r="Q93" s="204"/>
      <c r="R93" s="204"/>
    </row>
    <row r="94" spans="1:18" s="13" customFormat="1" x14ac:dyDescent="0.25">
      <c r="A94" s="170"/>
      <c r="B94" s="170"/>
      <c r="C94" s="170"/>
      <c r="D94" s="170"/>
      <c r="E94" s="170"/>
      <c r="F94" s="204"/>
      <c r="G94" s="205"/>
      <c r="H94" s="204"/>
      <c r="I94" s="204"/>
      <c r="J94" s="204"/>
      <c r="K94" s="204"/>
      <c r="L94" s="204"/>
      <c r="M94" s="204"/>
      <c r="N94" s="204"/>
      <c r="O94" s="204"/>
      <c r="P94" s="204"/>
      <c r="Q94" s="204"/>
      <c r="R94" s="204"/>
    </row>
    <row r="95" spans="1:18" s="13" customFormat="1" x14ac:dyDescent="0.25">
      <c r="A95" s="170"/>
      <c r="B95" s="170"/>
      <c r="C95" s="170"/>
      <c r="D95" s="170"/>
      <c r="E95" s="170"/>
      <c r="F95" s="204"/>
      <c r="G95" s="205"/>
      <c r="H95" s="204"/>
      <c r="I95" s="204"/>
      <c r="J95" s="204"/>
      <c r="K95" s="204"/>
      <c r="L95" s="204"/>
      <c r="M95" s="204"/>
      <c r="N95" s="204"/>
      <c r="O95" s="204"/>
      <c r="P95" s="204"/>
      <c r="Q95" s="204"/>
      <c r="R95" s="204"/>
    </row>
    <row r="96" spans="1:18" s="13" customFormat="1" x14ac:dyDescent="0.25">
      <c r="A96" s="170"/>
      <c r="B96" s="170"/>
      <c r="C96" s="170"/>
      <c r="D96" s="170"/>
      <c r="E96" s="170"/>
      <c r="F96" s="204"/>
      <c r="G96" s="205"/>
      <c r="H96" s="204"/>
      <c r="I96" s="204"/>
      <c r="J96" s="204"/>
      <c r="K96" s="204"/>
      <c r="L96" s="204"/>
      <c r="M96" s="204"/>
      <c r="N96" s="204"/>
      <c r="O96" s="204"/>
      <c r="P96" s="204"/>
      <c r="Q96" s="204"/>
      <c r="R96" s="204"/>
    </row>
    <row r="97" spans="1:1" x14ac:dyDescent="0.25">
      <c r="A97" s="149"/>
    </row>
    <row r="98" spans="1:1" x14ac:dyDescent="0.25">
      <c r="A98" s="149"/>
    </row>
    <row r="99" spans="1:1" x14ac:dyDescent="0.25">
      <c r="A99" s="149"/>
    </row>
    <row r="100" spans="1:1" x14ac:dyDescent="0.25">
      <c r="A100" s="149"/>
    </row>
    <row r="101" spans="1:1" x14ac:dyDescent="0.25">
      <c r="A101" s="149"/>
    </row>
    <row r="102" spans="1:1" x14ac:dyDescent="0.25">
      <c r="A102" s="149"/>
    </row>
    <row r="103" spans="1:1" x14ac:dyDescent="0.25">
      <c r="A103" s="149"/>
    </row>
    <row r="104" spans="1:1" x14ac:dyDescent="0.25">
      <c r="A104" s="149"/>
    </row>
    <row r="105" spans="1:1" x14ac:dyDescent="0.25">
      <c r="A105" s="149"/>
    </row>
    <row r="106" spans="1:1" x14ac:dyDescent="0.25">
      <c r="A106" s="149"/>
    </row>
    <row r="107" spans="1:1" x14ac:dyDescent="0.25">
      <c r="A107" s="149"/>
    </row>
    <row r="108" spans="1:1" x14ac:dyDescent="0.25">
      <c r="A108" s="149"/>
    </row>
    <row r="109" spans="1:1" x14ac:dyDescent="0.25">
      <c r="A109" s="149"/>
    </row>
  </sheetData>
  <sheetProtection algorithmName="SHA-512" hashValue="XcBVS1rK3sMF7kydhGUMOFOKHsrFkdYuUe740OuE1iaj5S1pmnk3jeMbZ+cYV41rhMNBapMOOcA1x78WR0J+ZQ==" saltValue="gR++PLHrpP+dj8RGdL2F0Q==" spinCount="100000" sheet="1" selectLockedCells="1"/>
  <mergeCells count="3">
    <mergeCell ref="E73:F73"/>
    <mergeCell ref="D2:E2"/>
    <mergeCell ref="B73:D73"/>
  </mergeCells>
  <phoneticPr fontId="60" type="noConversion"/>
  <conditionalFormatting sqref="D2">
    <cfRule type="expression" dxfId="3" priority="8">
      <formula>$C$2&lt;&gt;""</formula>
    </cfRule>
  </conditionalFormatting>
  <conditionalFormatting sqref="B17:B65 B69 B5:B9">
    <cfRule type="cellIs" dxfId="2" priority="7" operator="equal">
      <formula>0</formula>
    </cfRule>
  </conditionalFormatting>
  <conditionalFormatting sqref="B10:B16 B70:B71">
    <cfRule type="cellIs" dxfId="1" priority="6" operator="equal">
      <formula>0</formula>
    </cfRule>
  </conditionalFormatting>
  <conditionalFormatting sqref="G5:G52">
    <cfRule type="cellIs" dxfId="0" priority="5" operator="equal">
      <formula>0</formula>
    </cfRule>
  </conditionalFormatting>
  <dataValidations count="1">
    <dataValidation type="textLength" allowBlank="1" showInputMessage="1" showErrorMessage="1" sqref="G53:G65 E30:F32 E17:F22 E25:F27 E5:F7 J5:J52 E43:F52" xr:uid="{00000000-0002-0000-0B00-000000000000}">
      <formula1>0</formula1>
      <formula2>40</formula2>
    </dataValidation>
  </dataValidations>
  <pageMargins left="0.7" right="0.7" top="0.75" bottom="0.75" header="0.3" footer="0.3"/>
  <pageSetup scale="59" orientation="portrait" horizontalDpi="4294967293" verticalDpi="4294967293" r:id="rId1"/>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dimension ref="A1:C38"/>
  <sheetViews>
    <sheetView workbookViewId="0">
      <selection activeCell="A17" sqref="A17"/>
    </sheetView>
  </sheetViews>
  <sheetFormatPr defaultRowHeight="15" x14ac:dyDescent="0.25"/>
  <cols>
    <col min="1" max="1" width="9.140625" style="1"/>
    <col min="2" max="2" width="13.85546875" style="123" customWidth="1"/>
  </cols>
  <sheetData>
    <row r="1" spans="1:3" x14ac:dyDescent="0.25">
      <c r="A1" s="118" t="s">
        <v>713</v>
      </c>
      <c r="B1" s="122" t="s">
        <v>714</v>
      </c>
      <c r="C1" s="119" t="s">
        <v>715</v>
      </c>
    </row>
    <row r="2" spans="1:3" x14ac:dyDescent="0.25">
      <c r="A2" s="171">
        <v>1</v>
      </c>
      <c r="B2" s="123">
        <v>44313</v>
      </c>
      <c r="C2" t="s">
        <v>716</v>
      </c>
    </row>
    <row r="3" spans="1:3" x14ac:dyDescent="0.25">
      <c r="A3" s="171">
        <v>1.1000000000000001</v>
      </c>
      <c r="B3" s="123">
        <v>44357</v>
      </c>
      <c r="C3" t="s">
        <v>717</v>
      </c>
    </row>
    <row r="4" spans="1:3" x14ac:dyDescent="0.25">
      <c r="A4" s="171">
        <v>1.2</v>
      </c>
      <c r="B4" s="123">
        <v>44361</v>
      </c>
      <c r="C4" t="s">
        <v>718</v>
      </c>
    </row>
    <row r="5" spans="1:3" x14ac:dyDescent="0.25">
      <c r="A5" s="171">
        <v>1.3</v>
      </c>
      <c r="B5" s="123">
        <v>44383</v>
      </c>
      <c r="C5" t="s">
        <v>719</v>
      </c>
    </row>
    <row r="6" spans="1:3" x14ac:dyDescent="0.25">
      <c r="A6" s="171">
        <v>1.4</v>
      </c>
      <c r="B6" s="123">
        <v>44404</v>
      </c>
      <c r="C6" t="s">
        <v>720</v>
      </c>
    </row>
    <row r="7" spans="1:3" x14ac:dyDescent="0.25">
      <c r="A7" s="171">
        <v>1.5</v>
      </c>
      <c r="B7" s="123">
        <v>44428</v>
      </c>
      <c r="C7" t="s">
        <v>721</v>
      </c>
    </row>
    <row r="8" spans="1:3" x14ac:dyDescent="0.25">
      <c r="A8" s="171">
        <v>1.6</v>
      </c>
      <c r="B8" s="123">
        <v>44607</v>
      </c>
      <c r="C8" t="s">
        <v>722</v>
      </c>
    </row>
    <row r="9" spans="1:3" x14ac:dyDescent="0.25">
      <c r="A9" s="171">
        <v>1.7</v>
      </c>
      <c r="B9" s="123">
        <v>44692</v>
      </c>
      <c r="C9" t="s">
        <v>723</v>
      </c>
    </row>
    <row r="10" spans="1:3" x14ac:dyDescent="0.25">
      <c r="A10" s="171">
        <v>1.8</v>
      </c>
      <c r="B10" s="123">
        <v>44693</v>
      </c>
      <c r="C10" t="s">
        <v>724</v>
      </c>
    </row>
    <row r="11" spans="1:3" x14ac:dyDescent="0.25">
      <c r="A11" s="171">
        <v>1.9</v>
      </c>
      <c r="B11" s="123">
        <v>44726</v>
      </c>
      <c r="C11" t="s">
        <v>725</v>
      </c>
    </row>
    <row r="12" spans="1:3" x14ac:dyDescent="0.25">
      <c r="A12" s="171">
        <v>2</v>
      </c>
      <c r="B12" s="123">
        <v>44767</v>
      </c>
      <c r="C12" t="s">
        <v>726</v>
      </c>
    </row>
    <row r="13" spans="1:3" x14ac:dyDescent="0.25">
      <c r="A13" s="171">
        <v>2.1</v>
      </c>
      <c r="B13" s="123">
        <v>44775</v>
      </c>
      <c r="C13" t="s">
        <v>727</v>
      </c>
    </row>
    <row r="14" spans="1:3" x14ac:dyDescent="0.25">
      <c r="A14" s="171">
        <v>2.2000000000000002</v>
      </c>
      <c r="B14" s="123">
        <v>44985</v>
      </c>
      <c r="C14" t="s">
        <v>728</v>
      </c>
    </row>
    <row r="15" spans="1:3" x14ac:dyDescent="0.25">
      <c r="A15" s="171">
        <v>2.2999999999999998</v>
      </c>
      <c r="B15" s="123">
        <v>44991</v>
      </c>
      <c r="C15" t="s">
        <v>729</v>
      </c>
    </row>
    <row r="16" spans="1:3" x14ac:dyDescent="0.25">
      <c r="A16" s="171">
        <v>2.4</v>
      </c>
      <c r="B16" s="123">
        <v>45054</v>
      </c>
      <c r="C16" t="s">
        <v>730</v>
      </c>
    </row>
    <row r="17" spans="1:1" x14ac:dyDescent="0.25">
      <c r="A17" s="171"/>
    </row>
    <row r="18" spans="1:1" x14ac:dyDescent="0.25">
      <c r="A18" s="171"/>
    </row>
    <row r="19" spans="1:1" x14ac:dyDescent="0.25">
      <c r="A19" s="171"/>
    </row>
    <row r="20" spans="1:1" x14ac:dyDescent="0.25">
      <c r="A20" s="171"/>
    </row>
    <row r="21" spans="1:1" x14ac:dyDescent="0.25">
      <c r="A21" s="171"/>
    </row>
    <row r="22" spans="1:1" x14ac:dyDescent="0.25">
      <c r="A22" s="171"/>
    </row>
    <row r="23" spans="1:1" x14ac:dyDescent="0.25">
      <c r="A23" s="171"/>
    </row>
    <row r="24" spans="1:1" x14ac:dyDescent="0.25">
      <c r="A24" s="171"/>
    </row>
    <row r="25" spans="1:1" x14ac:dyDescent="0.25">
      <c r="A25" s="171"/>
    </row>
    <row r="26" spans="1:1" x14ac:dyDescent="0.25">
      <c r="A26" s="171"/>
    </row>
    <row r="27" spans="1:1" x14ac:dyDescent="0.25">
      <c r="A27" s="171"/>
    </row>
    <row r="28" spans="1:1" x14ac:dyDescent="0.25">
      <c r="A28" s="171"/>
    </row>
    <row r="29" spans="1:1" x14ac:dyDescent="0.25">
      <c r="A29" s="171"/>
    </row>
    <row r="30" spans="1:1" x14ac:dyDescent="0.25">
      <c r="A30" s="171"/>
    </row>
    <row r="31" spans="1:1" x14ac:dyDescent="0.25">
      <c r="A31" s="171"/>
    </row>
    <row r="32" spans="1:1" x14ac:dyDescent="0.25">
      <c r="A32" s="171"/>
    </row>
    <row r="33" spans="1:1" x14ac:dyDescent="0.25">
      <c r="A33" s="171"/>
    </row>
    <row r="34" spans="1:1" x14ac:dyDescent="0.25">
      <c r="A34" s="171"/>
    </row>
    <row r="35" spans="1:1" x14ac:dyDescent="0.25">
      <c r="A35" s="171"/>
    </row>
    <row r="36" spans="1:1" x14ac:dyDescent="0.25">
      <c r="A36" s="171"/>
    </row>
    <row r="37" spans="1:1" x14ac:dyDescent="0.25">
      <c r="A37" s="171"/>
    </row>
    <row r="38" spans="1:1" x14ac:dyDescent="0.25">
      <c r="A38" s="171"/>
    </row>
  </sheetData>
  <sheetProtection algorithmName="SHA-512" hashValue="QVVy/qsv/UKdfZjyid4xGHhF7emKR1OG7SUk0VjvCg1KPS7gdpvxC/7ZnO1gGczzhRx4ijSSDZDJpsPThXT9uw==" saltValue="XgwByK55qKPzcjN8htdCEg==" spinCount="100000" sheet="1" objects="1" scenarios="1"/>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152D5054732C6449DF8EEDA795620E7" ma:contentTypeVersion="5" ma:contentTypeDescription="Create a new document." ma:contentTypeScope="" ma:versionID="337bb8bcfac5f3e44b195f01bf7015dd">
  <xsd:schema xmlns:xsd="http://www.w3.org/2001/XMLSchema" xmlns:xs="http://www.w3.org/2001/XMLSchema" xmlns:p="http://schemas.microsoft.com/office/2006/metadata/properties" xmlns:ns2="7778a960-d1f1-47e9-a10a-32a4130cc8a4" xmlns:ns3="52640b6a-3863-4978-8671-def655997e60" targetNamespace="http://schemas.microsoft.com/office/2006/metadata/properties" ma:root="true" ma:fieldsID="9561b915af47f51e31760d9eefb614d8" ns2:_="" ns3:_="">
    <xsd:import namespace="7778a960-d1f1-47e9-a10a-32a4130cc8a4"/>
    <xsd:import namespace="52640b6a-3863-4978-8671-def655997e60"/>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778a960-d1f1-47e9-a10a-32a4130cc8a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52640b6a-3863-4978-8671-def655997e60" elementFormDefault="qualified">
    <xsd:import namespace="http://schemas.microsoft.com/office/2006/documentManagement/types"/>
    <xsd:import namespace="http://schemas.microsoft.com/office/infopath/2007/PartnerControls"/>
    <xsd:element name="SharedWithUsers" ma:index="1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2"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78024BC6-4BF4-46CC-B4CE-BA436DA09932}">
  <ds:schemaRefs>
    <ds:schemaRef ds:uri="http://schemas.microsoft.com/sharepoint/v3/contenttype/forms"/>
  </ds:schemaRefs>
</ds:datastoreItem>
</file>

<file path=customXml/itemProps2.xml><?xml version="1.0" encoding="utf-8"?>
<ds:datastoreItem xmlns:ds="http://schemas.openxmlformats.org/officeDocument/2006/customXml" ds:itemID="{F8E38525-E773-4D5E-8B19-028C3B53D1A4}">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307E7246-78FB-482B-AB0F-A6D6679BB4B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778a960-d1f1-47e9-a10a-32a4130cc8a4"/>
    <ds:schemaRef ds:uri="52640b6a-3863-4978-8671-def655997e6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2</vt:i4>
      </vt:variant>
    </vt:vector>
  </HeadingPairs>
  <TitlesOfParts>
    <vt:vector size="15" baseType="lpstr">
      <vt:lpstr>Instructions</vt:lpstr>
      <vt:lpstr>FA_DATA</vt:lpstr>
      <vt:lpstr>FA_IMPORT</vt:lpstr>
      <vt:lpstr>8645C Innerduct</vt:lpstr>
      <vt:lpstr>HH Calculator</vt:lpstr>
      <vt:lpstr>Cable Calculator</vt:lpstr>
      <vt:lpstr>Assignment Tool</vt:lpstr>
      <vt:lpstr>Aerial</vt:lpstr>
      <vt:lpstr>End_Sections</vt:lpstr>
      <vt:lpstr>Added Cost</vt:lpstr>
      <vt:lpstr>Data</vt:lpstr>
      <vt:lpstr>Construction Exempt Material</vt:lpstr>
      <vt:lpstr>Version Info</vt:lpstr>
      <vt:lpstr>'Cable Calculator'!Print_Area</vt:lpstr>
      <vt:lpstr>'HH Calculator'!Print_Area</vt:lpstr>
    </vt:vector>
  </TitlesOfParts>
  <Manager/>
  <Company>AT&amp;T</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se3187@att.com</dc:creator>
  <cp:keywords/>
  <dc:description/>
  <cp:lastModifiedBy>Yuliet Brito Muñoz</cp:lastModifiedBy>
  <cp:revision/>
  <dcterms:created xsi:type="dcterms:W3CDTF">2014-08-28T14:25:03Z</dcterms:created>
  <dcterms:modified xsi:type="dcterms:W3CDTF">2025-02-07T18:10:49Z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0x010100E152D5054732C6449DF8EEDA795620E7</vt:lpwstr>
  </property>
</Properties>
</file>